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28.xml"/>
  <Override ContentType="application/vnd.openxmlformats-officedocument.spreadsheetml.worksheet+xml" PartName="/xl/worksheets/sheet23.xml"/>
  <Override ContentType="application/vnd.openxmlformats-officedocument.spreadsheetml.worksheet+xml" PartName="/xl/worksheets/sheet10.xml"/>
  <Override ContentType="application/vnd.openxmlformats-officedocument.spreadsheetml.worksheet+xml" PartName="/xl/worksheets/sheet15.xml"/>
  <Override ContentType="application/vnd.openxmlformats-officedocument.spreadsheetml.worksheet+xml" PartName="/xl/worksheets/sheet40.xml"/>
  <Override ContentType="application/vnd.openxmlformats-officedocument.spreadsheetml.worksheet+xml" PartName="/xl/worksheets/sheet19.xml"/>
  <Override ContentType="application/vnd.openxmlformats-officedocument.spreadsheetml.worksheet+xml" PartName="/xl/worksheets/sheet3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36.xml"/>
  <Override ContentType="application/vnd.openxmlformats-officedocument.spreadsheetml.worksheet+xml" PartName="/xl/worksheets/sheet16.xml"/>
  <Override ContentType="application/vnd.openxmlformats-officedocument.spreadsheetml.worksheet+xml" PartName="/xl/worksheets/sheet41.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29.xml"/>
  <Override ContentType="application/vnd.openxmlformats-officedocument.spreadsheetml.worksheet+xml" PartName="/xl/worksheets/sheet20.xml"/>
  <Override ContentType="application/vnd.openxmlformats-officedocument.spreadsheetml.worksheet+xml" PartName="/xl/worksheets/sheet37.xml"/>
  <Override ContentType="application/vnd.openxmlformats-officedocument.spreadsheetml.worksheet+xml" PartName="/xl/worksheets/sheet1.xml"/>
  <Override ContentType="application/vnd.openxmlformats-officedocument.spreadsheetml.worksheet+xml" PartName="/xl/worksheets/sheet24.xml"/>
  <Override ContentType="application/vnd.openxmlformats-officedocument.spreadsheetml.worksheet+xml" PartName="/xl/worksheets/sheet9.xml"/>
  <Override ContentType="application/vnd.openxmlformats-officedocument.spreadsheetml.worksheet+xml" PartName="/xl/worksheets/sheet33.xml"/>
  <Override ContentType="application/vnd.openxmlformats-officedocument.spreadsheetml.worksheet+xml" PartName="/xl/worksheets/sheet4.xml"/>
  <Override ContentType="application/vnd.openxmlformats-officedocument.spreadsheetml.worksheet+xml" PartName="/xl/worksheets/sheet39.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38.xml"/>
  <Override ContentType="application/vnd.openxmlformats-officedocument.spreadsheetml.worksheet+xml" PartName="/xl/worksheets/sheet25.xml"/>
  <Override ContentType="application/vnd.openxmlformats-officedocument.spreadsheetml.worksheet+xml" PartName="/xl/worksheets/sheet8.xml"/>
  <Override ContentType="application/vnd.openxmlformats-officedocument.spreadsheetml.worksheet+xml" PartName="/xl/worksheets/sheet34.xml"/>
  <Override ContentType="application/vnd.openxmlformats-officedocument.spreadsheetml.worksheet+xml" PartName="/xl/worksheets/sheet21.xml"/>
  <Override ContentType="application/vnd.openxmlformats-officedocument.spreadsheetml.worksheet+xml" PartName="/xl/worksheets/sheet30.xml"/>
  <Override ContentType="application/vnd.openxmlformats-officedocument.spreadsheetml.worksheet+xml" PartName="/xl/worksheets/sheet27.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8.xml"/>
  <Override ContentType="application/vnd.openxmlformats-officedocument.spreadsheetml.worksheet+xml" PartName="/xl/worksheets/sheet26.xml"/>
  <Override ContentType="application/vnd.openxmlformats-officedocument.spreadsheetml.worksheet+xml" PartName="/xl/worksheets/sheet31.xml"/>
  <Override ContentType="application/vnd.openxmlformats-officedocument.spreadsheetml.worksheet+xml" PartName="/xl/worksheets/sheet3.xml"/>
  <Override ContentType="application/vnd.openxmlformats-officedocument.spreadsheetml.worksheet+xml" PartName="/xl/worksheets/sheet22.xml"/>
  <Override ContentType="application/vnd.openxmlformats-officedocument.spreadsheetml.worksheet+xml" PartName="/xl/worksheets/sheet7.xml"/>
  <Override ContentType="application/vnd.openxmlformats-officedocument.spreadsheetml.worksheet+xml" PartName="/xl/worksheets/sheet35.xml"/>
  <Override ContentType="application/binary" PartName="/xl/commentsmeta8"/>
  <Override ContentType="application/binary" PartName="/xl/commentsmeta9"/>
  <Override ContentType="application/binary" PartName="/xl/commentsmeta6"/>
  <Override ContentType="application/binary" PartName="/xl/commentsmeta7"/>
  <Override ContentType="application/binary" PartName="/xl/commentsmeta4"/>
  <Override ContentType="application/binary" PartName="/xl/commentsmeta5"/>
  <Override ContentType="application/binary" PartName="/xl/commentsmeta2"/>
  <Override ContentType="application/binary" PartName="/xl/metadata"/>
  <Override ContentType="application/binary" PartName="/xl/commentsmeta3"/>
  <Override ContentType="application/binary" PartName="/xl/commentsmeta0"/>
  <Override ContentType="application/binary" PartName="/xl/commentsmeta1"/>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26.xml"/>
  <Override ContentType="application/vnd.openxmlformats-officedocument.drawing+xml" PartName="/xl/drawings/drawing9.xml"/>
  <Override ContentType="application/vnd.openxmlformats-officedocument.drawing+xml" PartName="/xl/drawings/drawing39.xml"/>
  <Override ContentType="application/vnd.openxmlformats-officedocument.drawing+xml" PartName="/xl/drawings/drawing13.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25.xml"/>
  <Override ContentType="application/vnd.openxmlformats-officedocument.drawing+xml" PartName="/xl/drawings/drawing30.xml"/>
  <Override ContentType="application/vnd.openxmlformats-officedocument.drawing+xml" PartName="/xl/drawings/drawing34.xml"/>
  <Override ContentType="application/vnd.openxmlformats-officedocument.drawing+xml" PartName="/xl/drawings/drawing21.xml"/>
  <Override ContentType="application/vnd.openxmlformats-officedocument.drawing+xml" PartName="/xl/drawings/drawing27.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31.xml"/>
  <Override ContentType="application/vnd.openxmlformats-officedocument.drawing+xml" PartName="/xl/drawings/drawing22.xml"/>
  <Override ContentType="application/vnd.openxmlformats-officedocument.drawing+xml" PartName="/xl/drawings/drawing35.xml"/>
  <Override ContentType="application/vnd.openxmlformats-officedocument.drawing+xml" PartName="/xl/drawings/drawing10.xml"/>
  <Override ContentType="application/vnd.openxmlformats-officedocument.drawing+xml" PartName="/xl/drawings/drawing28.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40.xml"/>
  <Override ContentType="application/vnd.openxmlformats-officedocument.drawing+xml" PartName="/xl/drawings/drawing1.xml"/>
  <Override ContentType="application/vnd.openxmlformats-officedocument.drawing+xml" PartName="/xl/drawings/drawing36.xml"/>
  <Override ContentType="application/vnd.openxmlformats-officedocument.drawing+xml" PartName="/xl/drawings/drawing32.xml"/>
  <Override ContentType="application/vnd.openxmlformats-officedocument.drawing+xml" PartName="/xl/drawings/drawing23.xml"/>
  <Override ContentType="application/vnd.openxmlformats-officedocument.drawing+xml" PartName="/xl/drawings/drawing33.xml"/>
  <Override ContentType="application/vnd.openxmlformats-officedocument.drawing+xml" PartName="/xl/drawings/drawing38.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41.xml"/>
  <Override ContentType="application/vnd.openxmlformats-officedocument.drawing+xml" PartName="/xl/drawings/drawing5.xml"/>
  <Override ContentType="application/vnd.openxmlformats-officedocument.drawing+xml" PartName="/xl/drawings/drawing29.xml"/>
  <Override ContentType="application/vnd.openxmlformats-officedocument.drawing+xml" PartName="/xl/drawings/drawing24.xml"/>
  <Override ContentType="application/vnd.openxmlformats-officedocument.drawing+xml" PartName="/xl/drawings/drawing11.xml"/>
  <Override ContentType="application/vnd.openxmlformats-officedocument.drawing+xml" PartName="/xl/drawings/drawing20.xml"/>
  <Override ContentType="application/vnd.openxmlformats-officedocument.drawing+xml" PartName="/xl/drawings/drawing37.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styles+xml" PartName="/xl/styles.xml"/>
  <Override ContentType="application/vnd.openxmlformats-officedocument.spreadsheetml.comments+xml" PartName="/xl/comments8.xml"/>
  <Override ContentType="application/vnd.openxmlformats-officedocument.spreadsheetml.comments+xml" PartName="/xl/comments7.xml"/>
  <Override ContentType="application/vnd.openxmlformats-officedocument.spreadsheetml.comments+xml" PartName="/xl/comments9.xml"/>
  <Override ContentType="application/vnd.openxmlformats-officedocument.spreadsheetml.comments+xml" PartName="/xl/comments10.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1.xml"/>
  <Override ContentType="application/vnd.openxmlformats-officedocument.spreadsheetml.comments+xml" PartName="/xl/comments4.xml"/>
  <Override ContentType="application/vnd.openxmlformats-officedocument.spreadsheetml.comments+xml" PartName="/xl/comments3.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ummary" sheetId="1" r:id="rId4"/>
    <sheet state="hidden" name="Summary for future Impacts" sheetId="2" r:id="rId5"/>
    <sheet state="visible" name="2026" sheetId="3" r:id="rId6"/>
    <sheet state="visible" name="2027" sheetId="4" r:id="rId7"/>
    <sheet state="visible" name="2028" sheetId="5" r:id="rId8"/>
    <sheet state="visible" name="2029" sheetId="6" r:id="rId9"/>
    <sheet state="visible" name="2030" sheetId="7" r:id="rId10"/>
    <sheet state="visible" name="Proposed Rates" sheetId="8" r:id="rId11"/>
    <sheet state="visible" name="Res (100)" sheetId="9" r:id="rId12"/>
    <sheet state="visible" name="Res (232)" sheetId="10" r:id="rId13"/>
    <sheet state="visible" name="Res (250)" sheetId="11" r:id="rId14"/>
    <sheet state="visible" name="Res (500)" sheetId="12" r:id="rId15"/>
    <sheet state="visible" name="Res (620)" sheetId="13" r:id="rId16"/>
    <sheet state="visible" name="Res (640)" sheetId="14" r:id="rId17"/>
    <sheet state="visible" name="Res (750)" sheetId="15" r:id="rId18"/>
    <sheet state="visible" name="Res (1000)" sheetId="16" r:id="rId19"/>
    <sheet state="visible" name="Res (1500)" sheetId="17" r:id="rId20"/>
    <sheet state="visible" name="Res (2000)" sheetId="18" r:id="rId21"/>
    <sheet state="visible" name="SC (1000)" sheetId="19" r:id="rId22"/>
    <sheet state="visible" name="SC (2000)" sheetId="20" r:id="rId23"/>
    <sheet state="visible" name="SC (2400)" sheetId="21" r:id="rId24"/>
    <sheet state="visible" name="SC (5000)" sheetId="22" r:id="rId25"/>
    <sheet state="visible" name="SC (10000)" sheetId="23" r:id="rId26"/>
    <sheet state="visible" name="SC (15000)" sheetId="24" r:id="rId27"/>
    <sheet state="visible" name="&gt;50 (100)" sheetId="25" r:id="rId28"/>
    <sheet state="visible" name="&gt;50 (185)" sheetId="26" r:id="rId29"/>
    <sheet state="visible" name="&gt;50 (250)" sheetId="27" r:id="rId30"/>
    <sheet state="visible" name="&gt;50 (250) 51,000" sheetId="28" r:id="rId31"/>
    <sheet state="visible" name="&gt;50 (500)" sheetId="29" r:id="rId32"/>
    <sheet state="visible" name="&gt;50 (1000)" sheetId="30" r:id="rId33"/>
    <sheet state="visible" name="&gt;1500(1925)" sheetId="31" r:id="rId34"/>
    <sheet state="visible" name="&gt;1500(2500)" sheetId="32" r:id="rId35"/>
    <sheet state="visible" name="&gt;1500(4000)" sheetId="33" r:id="rId36"/>
    <sheet state="visible" name="LU(7500)" sheetId="34" r:id="rId37"/>
    <sheet state="visible" name="LU(7900)" sheetId="35" r:id="rId38"/>
    <sheet state="visible" name="LU(10000)" sheetId="36" r:id="rId39"/>
    <sheet state="visible" name="SN (.4)" sheetId="37" r:id="rId40"/>
    <sheet state="visible" name="StLght(1)" sheetId="38" r:id="rId41"/>
    <sheet state="visible" name="StLght(50)" sheetId="39" r:id="rId42"/>
    <sheet state="visible" name="StLght (4910)" sheetId="40" r:id="rId43"/>
    <sheet state="visible" name="USL (470)" sheetId="41" r:id="rId44"/>
  </sheets>
  <externalReferences>
    <externalReference r:id="rId45"/>
  </externalReferences>
  <definedNames>
    <definedName name="RateRiderName">OFFSET('[1]Rate Rider Database'!$C$1,1,0,COUNTA('[1]Rate Rider Database'!$C:$C)-1,1)</definedName>
    <definedName localSheetId="5" name="passwordlist">#REF!</definedName>
    <definedName name="COS_RES_CUSTOMERS">#REF!</definedName>
    <definedName localSheetId="5" name="OTHEND">#REF!</definedName>
    <definedName localSheetId="6" name="MATBUD">#REF!</definedName>
    <definedName name="othNYbud">#REF!</definedName>
    <definedName localSheetId="6" name="G1LDCBR">#REF!</definedName>
    <definedName localSheetId="2" name="mat_beg_bud">#REF!</definedName>
    <definedName localSheetId="5" name="MANSTART">#REF!</definedName>
    <definedName localSheetId="6" name="Units1">#REF!</definedName>
    <definedName localSheetId="6" name="COS_RES_CUSTOMERS">#REF!</definedName>
    <definedName localSheetId="6" name="oth_end_bud">#REF!</definedName>
    <definedName localSheetId="6" name="matNYbud">#REF!</definedName>
    <definedName localSheetId="2" name="other_costs">#REF!</definedName>
    <definedName localSheetId="5" name="Cust3b">#REF!</definedName>
    <definedName localSheetId="6" name="othPYACT">#REF!</definedName>
    <definedName localSheetId="5" name="G1LDCBR">#REF!</definedName>
    <definedName localSheetId="4" name="taxableincome">#REF!</definedName>
    <definedName localSheetId="6" name="oth12ACT">#REF!</definedName>
    <definedName name="WAGBENF">#REF!</definedName>
    <definedName localSheetId="4" name="listdata">#REF!</definedName>
    <definedName name="Total_Current_Wholesale_Line">#REF!</definedName>
    <definedName localSheetId="2" name="OTHERBUD">#REF!</definedName>
    <definedName localSheetId="5" name="oth_end_bud">#REF!</definedName>
    <definedName localSheetId="6" name="mat_end_bud">#REF!</definedName>
    <definedName localSheetId="4" name="Total_Current_Wholesale_Lineplus">#REF!</definedName>
    <definedName localSheetId="2" name="oth_beg_bud">#REF!</definedName>
    <definedName name="wagdob">#REF!</definedName>
    <definedName localSheetId="2" name="contactf">#REF!</definedName>
    <definedName localSheetId="2" name="matCYF">#REF!</definedName>
    <definedName name="ontario_sb">#REF!</definedName>
    <definedName localSheetId="5" name="ontariotax">#REF!</definedName>
    <definedName name="material_costs">#REF!</definedName>
    <definedName localSheetId="5" name="CustomerAdministration">#REF!</definedName>
    <definedName localSheetId="5" name="TRANBUD">#REF!</definedName>
    <definedName localSheetId="5" name="LIMIT">#REF!</definedName>
    <definedName localSheetId="2" name="forecast_wholesale_lineplus">#REF!</definedName>
    <definedName localSheetId="4" name="fedtax">#REF!</definedName>
    <definedName localSheetId="4" name="TransCust">#REF!</definedName>
    <definedName localSheetId="4" name="matNYbud">#REF!</definedName>
    <definedName name="ratebase">#REF!</definedName>
    <definedName localSheetId="2" name="SALBENF">#REF!</definedName>
    <definedName localSheetId="4" name="contactf">#REF!</definedName>
    <definedName name="fedtax">#REF!</definedName>
    <definedName localSheetId="5" name="trnNYbud">#REF!</definedName>
    <definedName localSheetId="6" name="manpower_costs">#REF!</definedName>
    <definedName localSheetId="2" name="ontariotax">#REF!</definedName>
    <definedName localSheetId="2" name="fedtax">#REF!</definedName>
    <definedName name="print_end">#REF!</definedName>
    <definedName localSheetId="5" name="Group1Desposing">#REF!</definedName>
    <definedName localSheetId="2" name="trnCYACT">#REF!</definedName>
    <definedName localSheetId="5" name="man_end_bud">#REF!</definedName>
    <definedName localSheetId="2" name="oth_end_bud">#REF!</definedName>
    <definedName localSheetId="6" name="trnCYACT">#REF!</definedName>
    <definedName localSheetId="2" name="TRANEND">#REF!</definedName>
    <definedName name="oth_end_bud">#REF!</definedName>
    <definedName localSheetId="4" name="other_costs">#REF!</definedName>
    <definedName name="G1LD">#REF!</definedName>
    <definedName localSheetId="5" name="manNYbud">#REF!</definedName>
    <definedName localSheetId="2" name="total_dept">#REF!</definedName>
    <definedName localSheetId="2" name="salreg">#REF!</definedName>
    <definedName localSheetId="4" name="othPYACT">#REF!</definedName>
    <definedName localSheetId="4" name="TranCust">#REF!</definedName>
    <definedName localSheetId="6" name="Cust3a">#REF!</definedName>
    <definedName name="manCYBUD">#REF!</definedName>
    <definedName localSheetId="2" name="trn_beg_bud">#REF!</definedName>
    <definedName localSheetId="4" name="ontario_sb">#REF!</definedName>
    <definedName localSheetId="2" name="total_manpower">#REF!</definedName>
    <definedName name="MATSTART">#REF!</definedName>
    <definedName localSheetId="2" name="manCYBUD">#REF!</definedName>
    <definedName name="OTHERBUD">#REF!</definedName>
    <definedName localSheetId="4" name="wagdob">#REF!</definedName>
    <definedName localSheetId="6" name="matCYACT">#REF!</definedName>
    <definedName localSheetId="6" name="manNYbud">#REF!</definedName>
    <definedName localSheetId="6" name="trnCYF">#REF!</definedName>
    <definedName name="TRANEND">#REF!</definedName>
    <definedName name="manCYF">#REF!</definedName>
    <definedName localSheetId="6" name="man_beg_bud">#REF!</definedName>
    <definedName localSheetId="6" name="matCYF">#REF!</definedName>
    <definedName localSheetId="5" name="oth_beg_bud">#REF!</definedName>
    <definedName localSheetId="5" name="trn_beg_bud">#REF!</definedName>
    <definedName localSheetId="4" name="man_beg_bud">#REF!</definedName>
    <definedName localSheetId="6" name="OTHEND">#REF!</definedName>
    <definedName localSheetId="6" name="total_material">#REF!</definedName>
    <definedName localSheetId="5" name="total_other">#REF!</definedName>
    <definedName name="MANEND">#REF!</definedName>
    <definedName localSheetId="5" name="matCYACT">#REF!</definedName>
    <definedName localSheetId="5" name="taxableincome">#REF!</definedName>
    <definedName localSheetId="5" name="YRS_LEFT">#REF!</definedName>
    <definedName localSheetId="2" name="trn_end_bud">#REF!</definedName>
    <definedName localSheetId="4" name="passwordlist">#REF!</definedName>
    <definedName localSheetId="6" name="MANSTART">#REF!</definedName>
    <definedName localSheetId="6" name="manCYF">#REF!</definedName>
    <definedName localSheetId="4" name="G1LD">#REF!</definedName>
    <definedName name="wagdobf">#REF!</definedName>
    <definedName localSheetId="4" name="Units2">#REF!</definedName>
    <definedName localSheetId="6" name="matPYACT">#REF!</definedName>
    <definedName localSheetId="5" name="trnCYACT">#REF!</definedName>
    <definedName localSheetId="5" name="ratebase">#REF!</definedName>
    <definedName localSheetId="4" name="WAGBENF">#REF!</definedName>
    <definedName localSheetId="5" name="trnCYF">#REF!</definedName>
    <definedName localSheetId="6" name="wagregf">#REF!</definedName>
    <definedName localSheetId="2" name="MANSTART">#REF!</definedName>
    <definedName localSheetId="2" name="othCYBUD">#REF!</definedName>
    <definedName localSheetId="2" name="matCYBUD">#REF!</definedName>
    <definedName localSheetId="5" name="mat_beg_bud">#REF!</definedName>
    <definedName name="SALREGF">#REF!</definedName>
    <definedName localSheetId="5" name="OTHERBUD">#REF!</definedName>
    <definedName name="MATBUD">#REF!</definedName>
    <definedName localSheetId="2" name="Units1">#REF!</definedName>
    <definedName name="trn_end_bud">#REF!</definedName>
    <definedName localSheetId="2" name="MATEND">#REF!</definedName>
    <definedName localSheetId="5" name="othNYbud">#REF!</definedName>
    <definedName name="wagregf">#REF!</definedName>
    <definedName localSheetId="2" name="othPYACT">#REF!</definedName>
    <definedName name="total_other">#REF!</definedName>
    <definedName name="manCYACT">#REF!</definedName>
    <definedName localSheetId="2" name="TRANBUD">#REF!</definedName>
    <definedName localSheetId="2" name="wagdob">#REF!</definedName>
    <definedName localSheetId="4" name="ontariotax">#REF!</definedName>
    <definedName localSheetId="2" name="total_current_wholesale_network">#REF!</definedName>
    <definedName localSheetId="2" name="BI_LDCLIST">#REF!</definedName>
    <definedName localSheetId="4" name="G1LDCBR">#REF!</definedName>
    <definedName localSheetId="2" name="maxtax">#REF!</definedName>
    <definedName localSheetId="2" name="mat12ACT">#REF!</definedName>
    <definedName localSheetId="6" name="manCYACT">#REF!</definedName>
    <definedName localSheetId="2" name="trnPYACT">#REF!</definedName>
    <definedName name="matCYBUD">#REF!</definedName>
    <definedName localSheetId="2" name="othCYF">#REF!</definedName>
    <definedName localSheetId="4" name="matCYBUD">#REF!</definedName>
    <definedName localSheetId="4" name="MANBUD">#REF!</definedName>
    <definedName localSheetId="5" name="WAGBENF">#REF!</definedName>
    <definedName localSheetId="4" name="manNYbud">#REF!</definedName>
    <definedName localSheetId="5" name="man12ACT">#REF!</definedName>
    <definedName localSheetId="2" name="Cust3b">#REF!</definedName>
    <definedName localSheetId="5" name="SALREGF">#REF!</definedName>
    <definedName name="forecast_wholesale_network">#REF!</definedName>
    <definedName localSheetId="5" name="transportation_costs">#REF!</definedName>
    <definedName localSheetId="2" name="manpower_costs">#REF!</definedName>
    <definedName localSheetId="2" name="trnCYF">#REF!</definedName>
    <definedName localSheetId="2" name="transportation_costs">#REF!</definedName>
    <definedName name="SALBENF">#REF!</definedName>
    <definedName localSheetId="4" name="wagreg">#REF!</definedName>
    <definedName localSheetId="6" name="manCYBUD">#REF!</definedName>
    <definedName name="man_end_bud">#REF!</definedName>
    <definedName localSheetId="4" name="oth12ACT">#REF!</definedName>
    <definedName localSheetId="6" name="TransCust">#REF!</definedName>
    <definedName name="total_manpower">#REF!</definedName>
    <definedName localSheetId="5" name="forecast_wholesale_network">#REF!</definedName>
    <definedName localSheetId="2" name="fed_sb">#REF!</definedName>
    <definedName localSheetId="6" name="trnPYACT">#REF!</definedName>
    <definedName localSheetId="5" name="TEMPA">#REF!</definedName>
    <definedName localSheetId="6" name="DRC">#REF!</definedName>
    <definedName localSheetId="5" name="contactf">#REF!</definedName>
    <definedName localSheetId="4" name="mat12ACT">#REF!</definedName>
    <definedName localSheetId="5" name="fed_sb">#REF!</definedName>
    <definedName localSheetId="2" name="total_other">#REF!</definedName>
    <definedName localSheetId="6" name="SALREGF">#REF!</definedName>
    <definedName localSheetId="6" name="transportation_costs">#REF!</definedName>
    <definedName localSheetId="5" name="trnPYACT">#REF!</definedName>
    <definedName name="other_costs">#REF!</definedName>
    <definedName localSheetId="6" name="maxtax">#REF!</definedName>
    <definedName localSheetId="4" name="maxtax">#REF!</definedName>
    <definedName name="matNYbud">#REF!</definedName>
    <definedName localSheetId="6" name="LIMIT">#REF!</definedName>
    <definedName localSheetId="4" name="MANSTART">#REF!</definedName>
    <definedName localSheetId="4" name="manpower_costs">#REF!</definedName>
    <definedName localSheetId="4" name="wagdobf">#REF!</definedName>
    <definedName localSheetId="5" name="Cust3a">#REF!</definedName>
    <definedName name="BI_LDCLIST">#REF!</definedName>
    <definedName localSheetId="4" name="trnCYACT">#REF!</definedName>
    <definedName localSheetId="4" name="manCYACT">#REF!</definedName>
    <definedName localSheetId="2" name="matCYACT">#REF!</definedName>
    <definedName localSheetId="5" name="othPYACT">#REF!</definedName>
    <definedName localSheetId="5" name="MANBUD">#REF!</definedName>
    <definedName localSheetId="4" name="fed_sb">#REF!</definedName>
    <definedName localSheetId="6" name="man12ACT">#REF!</definedName>
    <definedName localSheetId="2" name="COS_RES_KWH">#REF!</definedName>
    <definedName localSheetId="4" name="manPYACT">#REF!</definedName>
    <definedName localSheetId="4" name="TEMPA">#REF!</definedName>
    <definedName localSheetId="6" name="total_transportation">#REF!</definedName>
    <definedName localSheetId="6" name="TRANEND">#REF!</definedName>
    <definedName localSheetId="4" name="LIMIT">#REF!</definedName>
    <definedName localSheetId="5" name="COS_RES_CUSTOMERS">#REF!</definedName>
    <definedName localSheetId="5" name="StartEnd">#REF!</definedName>
    <definedName localSheetId="5" name="wagdob">#REF!</definedName>
    <definedName localSheetId="4" name="transportation_costs">#REF!</definedName>
    <definedName localSheetId="4" name="ss">#REF!</definedName>
    <definedName localSheetId="4" name="oth_end_bud">#REF!</definedName>
    <definedName localSheetId="2" name="man_beg_bud">#REF!</definedName>
    <definedName localSheetId="2" name="wagregf">#REF!</definedName>
    <definedName localSheetId="4" name="forecast_wholesale_lineplus">#REF!</definedName>
    <definedName localSheetId="6" name="wagdobf">#REF!</definedName>
    <definedName name="YRS_LEFT">#REF!</definedName>
    <definedName localSheetId="5" name="forecast_wholesale_lineplus">#REF!</definedName>
    <definedName localSheetId="6" name="fed_sb">#REF!</definedName>
    <definedName localSheetId="4" name="Cust3b">#REF!</definedName>
    <definedName localSheetId="4" name="OTHERBUD">#REF!</definedName>
    <definedName localSheetId="2" name="trnNYbud">#REF!</definedName>
    <definedName localSheetId="4" name="MATSTART">#REF!</definedName>
    <definedName localSheetId="2" name="mat_end_bud">#REF!</definedName>
    <definedName name="transportation_costs">#REF!</definedName>
    <definedName localSheetId="2" name="TranCust">#REF!</definedName>
    <definedName name="DRC">#REF!</definedName>
    <definedName localSheetId="2" name="passwordlist">#REF!</definedName>
    <definedName localSheetId="6" name="othCYF">#REF!</definedName>
    <definedName localSheetId="6" name="fedtax">#REF!</definedName>
    <definedName localSheetId="5" name="total_transportation">#REF!</definedName>
    <definedName localSheetId="6" name="Incr2000">#REF!</definedName>
    <definedName localSheetId="5" name="TransCust">#REF!</definedName>
    <definedName localSheetId="5" name="total_manpower">#REF!</definedName>
    <definedName localSheetId="4" name="YRS_LEFT">#REF!</definedName>
    <definedName localSheetId="4" name="MANEND">#REF!</definedName>
    <definedName localSheetId="4" name="Incr2000">#REF!</definedName>
    <definedName localSheetId="5" name="matCYF">#REF!</definedName>
    <definedName localSheetId="6" name="othCYACT">#REF!</definedName>
    <definedName localSheetId="6" name="manPYACT">#REF!</definedName>
    <definedName localSheetId="4" name="total_dept">#REF!</definedName>
    <definedName localSheetId="4" name="Total_Current_Wholesale_Line">#REF!</definedName>
    <definedName localSheetId="5" name="fedtax">#REF!</definedName>
    <definedName localSheetId="6" name="trnNYbud">#REF!</definedName>
    <definedName localSheetId="6" name="SALBENF">#REF!</definedName>
    <definedName localSheetId="6" name="mat12ACT">#REF!</definedName>
    <definedName localSheetId="4" name="TRANEND">#REF!</definedName>
    <definedName localSheetId="5" name="trn_end_bud">#REF!</definedName>
    <definedName localSheetId="2" name="forecast_wholesale_network">#REF!</definedName>
    <definedName localSheetId="5" name="manpower_costs">#REF!</definedName>
    <definedName name="Units1">#REF!</definedName>
    <definedName localSheetId="2" name="Units2">#REF!</definedName>
    <definedName localSheetId="5" name="matPYACT">#REF!</definedName>
    <definedName name="oth_beg_bud">#REF!</definedName>
    <definedName localSheetId="5" name="OTHSTART">#REF!</definedName>
    <definedName localSheetId="2" name="ratebase">#REF!</definedName>
    <definedName localSheetId="4" name="oth_beg_bud">#REF!</definedName>
    <definedName localSheetId="6" name="man_end_bud">#REF!</definedName>
    <definedName localSheetId="6" name="trn_beg_bud">#REF!</definedName>
    <definedName localSheetId="4" name="MATEND">#REF!</definedName>
    <definedName localSheetId="6" name="ontario_sb">#REF!</definedName>
    <definedName localSheetId="6" name="forecast_wholesale_lineplus">#REF!</definedName>
    <definedName localSheetId="6" name="MANEND">#REF!</definedName>
    <definedName localSheetId="2" name="WAGBENF">#REF!</definedName>
    <definedName localSheetId="2" name="TEMPA">#REF!</definedName>
    <definedName localSheetId="5" name="manCYF">#REF!</definedName>
    <definedName name="MANBUD">#REF!</definedName>
    <definedName localSheetId="6" name="othNYbud">#REF!</definedName>
    <definedName localSheetId="2" name="SALREGF">#REF!</definedName>
    <definedName localSheetId="2" name="G1LD">#REF!</definedName>
    <definedName localSheetId="5" name="MATSTART">#REF!</definedName>
    <definedName localSheetId="5" name="material_costs">#REF!</definedName>
    <definedName localSheetId="5" name="DRC">#REF!</definedName>
    <definedName localSheetId="6" name="wagreg">#REF!</definedName>
    <definedName localSheetId="5" name="manPYACT">#REF!</definedName>
    <definedName localSheetId="5" name="trn12ACT">#REF!</definedName>
    <definedName localSheetId="4" name="manCYF">#REF!</definedName>
    <definedName localSheetId="4" name="othNYbud">#REF!</definedName>
    <definedName localSheetId="2" name="manCYACT">#REF!</definedName>
    <definedName name="contactf">#REF!</definedName>
    <definedName localSheetId="4" name="material_costs">#REF!</definedName>
    <definedName localSheetId="6" name="total_dept">#REF!</definedName>
    <definedName localSheetId="5" name="SALBENF">#REF!</definedName>
    <definedName localSheetId="2" name="Total_Current_Wholesale_Lineplus">#REF!</definedName>
    <definedName localSheetId="5" name="trnCYBUD">#REF!</definedName>
    <definedName localSheetId="6" name="TRANSTART">#REF!</definedName>
    <definedName name="Cust3a">#REF!</definedName>
    <definedName localSheetId="5" name="Total_Current_Wholesale_Line">#REF!</definedName>
    <definedName localSheetId="5" name="BI_LDCLIST">#REF!</definedName>
    <definedName localSheetId="6" name="material_costs">#REF!</definedName>
    <definedName localSheetId="4" name="DRC">#REF!</definedName>
    <definedName name="matCYF">#REF!</definedName>
    <definedName name="passwordlist">#REF!</definedName>
    <definedName localSheetId="6" name="Total_Current_Wholesale_Lineplus">#REF!</definedName>
    <definedName localSheetId="6" name="print_end">#REF!</definedName>
    <definedName localSheetId="5" name="matCYBUD">#REF!</definedName>
    <definedName localSheetId="2" name="ontario_sb">#REF!</definedName>
    <definedName localSheetId="2" name="taxableincome">#REF!</definedName>
    <definedName localSheetId="4" name="total_other">#REF!</definedName>
    <definedName name="ss">#REF!</definedName>
    <definedName localSheetId="4" name="SALBENF">#REF!</definedName>
    <definedName localSheetId="4" name="total_transportation">#REF!</definedName>
    <definedName name="trnNYbud">#REF!</definedName>
    <definedName name="listdata">#REF!</definedName>
    <definedName localSheetId="6" name="YRS_LEFT">#REF!</definedName>
    <definedName localSheetId="5" name="print_end">#REF!</definedName>
    <definedName localSheetId="2" name="total_transportation">#REF!</definedName>
    <definedName name="trnCYF">#REF!</definedName>
    <definedName localSheetId="2" name="Incr2000">#REF!</definedName>
    <definedName name="taxableincome">#REF!</definedName>
    <definedName localSheetId="2" name="COS_RES_CUSTOMERS">#REF!</definedName>
    <definedName localSheetId="2" name="man12ACT">#REF!</definedName>
    <definedName name="MANSTART">#REF!</definedName>
    <definedName localSheetId="4" name="othCYACT">#REF!</definedName>
    <definedName name="TransCust">#REF!</definedName>
    <definedName localSheetId="5" name="manCYBUD">#REF!</definedName>
    <definedName localSheetId="2" name="Group1Desposing">#REF!</definedName>
    <definedName localSheetId="4" name="wagregf">#REF!</definedName>
    <definedName localSheetId="2" name="man_end_bud">#REF!</definedName>
    <definedName localSheetId="2" name="matPYACT">#REF!</definedName>
    <definedName name="total_transportation">#REF!</definedName>
    <definedName name="manPYACT">#REF!</definedName>
    <definedName localSheetId="4" name="OTHSTART">#REF!</definedName>
    <definedName localSheetId="5" name="salreg">#REF!</definedName>
    <definedName name="CustomerAdministration1">#REF!</definedName>
    <definedName name="mat_beg_bud">#REF!</definedName>
    <definedName name="Total_Current_Wholesale_Lineplus">#REF!</definedName>
    <definedName name="othCYBUD">#REF!</definedName>
    <definedName localSheetId="4" name="matCYACT">#REF!</definedName>
    <definedName name="oth12ACT">#REF!</definedName>
    <definedName localSheetId="5" name="Units1">#REF!</definedName>
    <definedName localSheetId="4" name="MATBUD">#REF!</definedName>
    <definedName localSheetId="6" name="trn_end_bud">#REF!</definedName>
    <definedName localSheetId="2" name="OTHEND">#REF!</definedName>
    <definedName localSheetId="4" name="man_end_bud">#REF!</definedName>
    <definedName localSheetId="6" name="salreg">#REF!</definedName>
    <definedName localSheetId="6" name="othCYBUD">#REF!</definedName>
    <definedName localSheetId="4" name="TranCustb">#REF!</definedName>
    <definedName localSheetId="5" name="Incr2000">#REF!</definedName>
    <definedName localSheetId="6" name="TRANBUD">#REF!</definedName>
    <definedName localSheetId="4" name="total_material">#REF!</definedName>
    <definedName name="total_current_wholesale_network">#REF!</definedName>
    <definedName localSheetId="2" name="TRANSTART">#REF!</definedName>
    <definedName localSheetId="5" name="G1LD">#REF!</definedName>
    <definedName localSheetId="5" name="TRANEND">#REF!</definedName>
    <definedName localSheetId="5" name="oth12ACT">#REF!</definedName>
    <definedName localSheetId="4" name="matCYF">#REF!</definedName>
    <definedName localSheetId="6" name="ss">#REF!</definedName>
    <definedName localSheetId="6" name="trn12ACT">#REF!</definedName>
    <definedName localSheetId="5" name="Total_Current_Wholesale_Lineplus">#REF!</definedName>
    <definedName name="StartEnd">#REF!</definedName>
    <definedName name="total_dept">#REF!</definedName>
    <definedName localSheetId="6" name="MANBUD">#REF!</definedName>
    <definedName localSheetId="4" name="COS_RES_KWH">#REF!</definedName>
    <definedName localSheetId="6" name="Group1Desposing">#REF!</definedName>
    <definedName localSheetId="6" name="forecast_wholesale_network">#REF!</definedName>
    <definedName name="TranCustb">#REF!</definedName>
    <definedName localSheetId="4" name="trnCYF">#REF!</definedName>
    <definedName localSheetId="2" name="manPYACT">#REF!</definedName>
    <definedName name="manpower_costs">#REF!</definedName>
    <definedName localSheetId="2" name="listdata">#REF!</definedName>
    <definedName localSheetId="2" name="manCYF">#REF!</definedName>
    <definedName name="othCYF">#REF!</definedName>
    <definedName localSheetId="4" name="CustomerAdministration">#REF!</definedName>
    <definedName localSheetId="2" name="matNYbud">#REF!</definedName>
    <definedName localSheetId="6" name="COS_RES_KWH">#REF!</definedName>
    <definedName localSheetId="4" name="trn_end_bud">#REF!</definedName>
    <definedName name="TranCust">#REF!</definedName>
    <definedName localSheetId="6" name="WAGBENF">#REF!</definedName>
    <definedName name="manNYbud">#REF!</definedName>
    <definedName name="othPYACT">#REF!</definedName>
    <definedName localSheetId="5" name="ontario_sb">#REF!</definedName>
    <definedName name="total_material">#REF!</definedName>
    <definedName localSheetId="5" name="mat_end_bud">#REF!</definedName>
    <definedName localSheetId="6" name="trnCYBUD">#REF!</definedName>
    <definedName localSheetId="4" name="trnPYACT">#REF!</definedName>
    <definedName name="TRANSTART">#REF!</definedName>
    <definedName name="trnPYACT">#REF!</definedName>
    <definedName localSheetId="6" name="OTHSTART">#REF!</definedName>
    <definedName name="trnCYBUD">#REF!</definedName>
    <definedName name="matCYACT">#REF!</definedName>
    <definedName name="ontariotax">#REF!</definedName>
    <definedName localSheetId="6" name="Total_Current_Wholesale_Line">#REF!</definedName>
    <definedName localSheetId="5" name="mat12ACT">#REF!</definedName>
    <definedName localSheetId="2" name="MATBUD">#REF!</definedName>
    <definedName localSheetId="4" name="total_current_wholesale_network">#REF!</definedName>
    <definedName name="matPYACT">#REF!</definedName>
    <definedName localSheetId="5" name="listdata">#REF!</definedName>
    <definedName localSheetId="5" name="maxtax">#REF!</definedName>
    <definedName localSheetId="4" name="manCYBUD">#REF!</definedName>
    <definedName localSheetId="4" name="print_end">#REF!</definedName>
    <definedName name="COS_RES_KWH">#REF!</definedName>
    <definedName localSheetId="6" name="TranCust">#REF!</definedName>
    <definedName localSheetId="5" name="MANEND">#REF!</definedName>
    <definedName name="mat_end_bud">#REF!</definedName>
    <definedName localSheetId="6" name="TranCustb">#REF!</definedName>
    <definedName localSheetId="4" name="trn12ACT">#REF!</definedName>
    <definedName localSheetId="4" name="othCYBUD">#REF!</definedName>
    <definedName name="TRANBUD">#REF!</definedName>
    <definedName localSheetId="6" name="taxableincome">#REF!</definedName>
    <definedName name="man_beg_bud">#REF!</definedName>
    <definedName localSheetId="2" name="MATSTART">#REF!</definedName>
    <definedName localSheetId="5" name="TranCust">#REF!</definedName>
    <definedName localSheetId="2" name="othCYACT">#REF!</definedName>
    <definedName name="trn12ACT">#REF!</definedName>
    <definedName localSheetId="6" name="Cust3b">#REF!</definedName>
    <definedName localSheetId="2" name="trnCYBUD">#REF!</definedName>
    <definedName localSheetId="4" name="StartEnd">#REF!</definedName>
    <definedName name="OTHSTART">#REF!</definedName>
    <definedName localSheetId="4" name="man12ACT">#REF!</definedName>
    <definedName localSheetId="6" name="TEMPA">#REF!</definedName>
    <definedName localSheetId="6" name="BI_LDCLIST">#REF!</definedName>
    <definedName localSheetId="2" name="trn12ACT">#REF!</definedName>
    <definedName localSheetId="5" name="COS_RES_KWH">#REF!</definedName>
    <definedName localSheetId="6" name="listdata">#REF!</definedName>
    <definedName localSheetId="4" name="mat_beg_bud">#REF!</definedName>
    <definedName localSheetId="5" name="man_beg_bud">#REF!</definedName>
    <definedName localSheetId="2" name="oth12ACT">#REF!</definedName>
    <definedName localSheetId="6" name="G1LD">#REF!</definedName>
    <definedName localSheetId="4" name="trn_beg_bud">#REF!</definedName>
    <definedName name="G1LDCBR">#REF!</definedName>
    <definedName localSheetId="4" name="OTHEND">#REF!</definedName>
    <definedName name="Units2">#REF!</definedName>
    <definedName name="salreg">#REF!</definedName>
    <definedName localSheetId="2" name="MANEND">#REF!</definedName>
    <definedName name="mat12ACT">#REF!</definedName>
    <definedName name="maxtax">#REF!</definedName>
    <definedName localSheetId="2" name="MANBUD">#REF!</definedName>
    <definedName localSheetId="4" name="BI_LDCLIST">#REF!</definedName>
    <definedName localSheetId="6" name="ontariotax">#REF!</definedName>
    <definedName localSheetId="4" name="Cust3a">#REF!</definedName>
    <definedName name="trnCYACT">#REF!</definedName>
    <definedName localSheetId="6" name="passwordlist">#REF!</definedName>
    <definedName localSheetId="6" name="CustomerAdministration">#REF!</definedName>
    <definedName localSheetId="6" name="ratebase">#REF!</definedName>
    <definedName localSheetId="2" name="TranCustb">#REF!</definedName>
    <definedName localSheetId="4" name="matPYACT">#REF!</definedName>
    <definedName name="LIMIT">#REF!</definedName>
    <definedName localSheetId="4" name="ratebase">#REF!</definedName>
    <definedName localSheetId="2" name="othNYbud">#REF!</definedName>
    <definedName name="trn_beg_bud">#REF!</definedName>
    <definedName name="Group1Desposing">#REF!</definedName>
    <definedName localSheetId="6" name="MATSTART">#REF!</definedName>
    <definedName localSheetId="2" name="TransCust">#REF!</definedName>
    <definedName name="MATEND">#REF!</definedName>
    <definedName localSheetId="5" name="TranCustb">#REF!</definedName>
    <definedName localSheetId="2" name="wagdobf">#REF!</definedName>
    <definedName localSheetId="5" name="wagreg">#REF!</definedName>
    <definedName localSheetId="6" name="other_costs">#REF!</definedName>
    <definedName localSheetId="6" name="matCYBUD">#REF!</definedName>
    <definedName localSheetId="2" name="total_material">#REF!</definedName>
    <definedName localSheetId="6" name="total_other">#REF!</definedName>
    <definedName localSheetId="5" name="total_dept">#REF!</definedName>
    <definedName name="OTHEND">#REF!</definedName>
    <definedName localSheetId="5" name="other_costs">#REF!</definedName>
    <definedName localSheetId="5" name="wagregf">#REF!</definedName>
    <definedName localSheetId="5" name="TRANSTART">#REF!</definedName>
    <definedName localSheetId="5" name="wagdobf">#REF!</definedName>
    <definedName localSheetId="4" name="forecast_wholesale_network">#REF!</definedName>
    <definedName localSheetId="5" name="othCYACT">#REF!</definedName>
    <definedName localSheetId="5" name="total_material">#REF!</definedName>
    <definedName localSheetId="6" name="contactf">#REF!</definedName>
    <definedName localSheetId="2" name="YRS_LEFT">#REF!</definedName>
    <definedName localSheetId="6" name="OTHERBUD">#REF!</definedName>
    <definedName localSheetId="4" name="SALREGF">#REF!</definedName>
    <definedName localSheetId="4" name="total_manpower">#REF!</definedName>
    <definedName localSheetId="5" name="ss">#REF!</definedName>
    <definedName name="Cust3b">#REF!</definedName>
    <definedName localSheetId="2" name="manNYbud">#REF!</definedName>
    <definedName localSheetId="2" name="print_end">#REF!</definedName>
    <definedName name="forecast_wholesale_lineplus">#REF!</definedName>
    <definedName localSheetId="4" name="mat_end_bud">#REF!</definedName>
    <definedName localSheetId="6" name="total_manpower">#REF!</definedName>
    <definedName localSheetId="5" name="othCYF">#REF!</definedName>
    <definedName name="wagreg">#REF!</definedName>
    <definedName localSheetId="2" name="DRC">#REF!</definedName>
    <definedName localSheetId="4" name="TRANBUD">#REF!</definedName>
    <definedName name="othCYACT">#REF!</definedName>
    <definedName localSheetId="6" name="wagdob">#REF!</definedName>
    <definedName localSheetId="2" name="StartEnd">#REF!</definedName>
    <definedName localSheetId="5" name="matNYbud">#REF!</definedName>
    <definedName localSheetId="5" name="total_current_wholesale_network">#REF!</definedName>
    <definedName name="man12ACT">#REF!</definedName>
    <definedName localSheetId="6" name="oth_beg_bud">#REF!</definedName>
    <definedName localSheetId="6" name="total_current_wholesale_network">#REF!</definedName>
    <definedName localSheetId="5" name="manCYACT">#REF!</definedName>
    <definedName localSheetId="4" name="trnNYbud">#REF!</definedName>
    <definedName localSheetId="6" name="mat_beg_bud">#REF!</definedName>
    <definedName localSheetId="5" name="othCYBUD">#REF!</definedName>
    <definedName name="Incr2000">#REF!</definedName>
    <definedName localSheetId="4" name="Units1">#REF!</definedName>
    <definedName localSheetId="6" name="MATEND">#REF!</definedName>
    <definedName localSheetId="2" name="material_costs">#REF!</definedName>
    <definedName localSheetId="2" name="ss">#REF!</definedName>
    <definedName localSheetId="4" name="TRANSTART">#REF!</definedName>
    <definedName localSheetId="4" name="Group1Desposing">#REF!</definedName>
    <definedName localSheetId="2" name="CustomerAdministration1">#REF!</definedName>
    <definedName localSheetId="4" name="salreg">#REF!</definedName>
    <definedName localSheetId="2" name="wagreg">#REF!</definedName>
    <definedName localSheetId="2" name="LIMIT">#REF!</definedName>
    <definedName localSheetId="4" name="trnCYBUD">#REF!</definedName>
    <definedName localSheetId="2" name="G1LDCBR">#REF!</definedName>
    <definedName name="TEMPA">#REF!</definedName>
    <definedName localSheetId="6" name="StartEnd">#REF!</definedName>
    <definedName localSheetId="6" name="Units2">#REF!</definedName>
    <definedName localSheetId="5" name="MATBUD">#REF!</definedName>
    <definedName localSheetId="2" name="Cust3a">#REF!</definedName>
    <definedName name="fed_sb">#REF!</definedName>
    <definedName localSheetId="5" name="Units2">#REF!</definedName>
    <definedName localSheetId="5" name="MATEND">#REF!</definedName>
    <definedName localSheetId="4" name="COS_RES_CUSTOMERS">#REF!</definedName>
    <definedName localSheetId="2" name="Total_Current_Wholesale_Line">#REF!</definedName>
    <definedName localSheetId="4" name="othCYF">#REF!</definedName>
    <definedName localSheetId="2" name="OTHSTART">#REF!</definedName>
  </definedNames>
  <calcPr/>
  <extLst>
    <ext uri="GoogleSheetsCustomDataVersion2">
      <go:sheetsCustomData xmlns:go="http://customooxmlschemas.google.com/" r:id="rId46" roundtripDataChecksum="aB09ZRNlQo4ItYmrVB8uV8FD4dQgy15aD3/V83egJW0="/>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F9">
      <text>
        <t xml:space="preserve">======
ID#AAABeFn1oM4
    (2024-12-22 22:19:47)
$ change per OEB model $1.84</t>
      </text>
    </comment>
    <comment authorId="0" ref="W26">
      <text>
        <t xml:space="preserve">======
ID#AAABeFn1oM8
    (2024-12-22 22:19:47)
LRAM RR rate is the same for '23-'25
Inflate 2025 with YoY '23 vs '22 (for now) for VDC only</t>
      </text>
    </comment>
    <comment authorId="0" ref="X10">
      <text>
        <t xml:space="preserve">======
ID#AAABeFn1oM0
    (2024-12-22 22:19:47)
% of above on 2024 total bill</t>
      </text>
    </comment>
    <comment authorId="0" ref="W9">
      <text>
        <t xml:space="preserve">======
ID#AAABeFn1oMU
    (2024-12-22 22:19:47)
does not include '25's Grp 1 RRs impact on total bill in 2025</t>
      </text>
    </comment>
    <comment authorId="0" ref="W11">
      <text>
        <t xml:space="preserve">======
ID#AAABeFn1oN4
    (2024-12-22 22:19:47)
LRAM RR rate is the same for '23-'25
Inflate 2025 with YoY '23 vs '22 (for now)</t>
      </text>
    </comment>
    <comment authorId="0" ref="W29">
      <text>
        <t xml:space="preserve">======
ID#AAABeFn1oMY
    (2024-12-22 22:19:47)
does not include '25's Grp 1 RRs impact on total bill in 2025</t>
      </text>
    </comment>
    <comment authorId="0" ref="W36">
      <text>
        <t xml:space="preserve">======
ID#AAABeFn1oN8
    (2024-12-22 22:19:47)
LRAM RR rate is the same for '23-'25
Inflate 2025 with YoY '23 vs '22 (for now) for VDC only ---not including lower band adjustment</t>
      </text>
    </comment>
    <comment authorId="0" ref="W21">
      <text>
        <t xml:space="preserve">======
ID#AAABeFn1oNA
    (2024-12-22 22:19:47)
LRAM RR rate is the same for '23-'25
Inflate 2025 with YoY '23 vs '22 (for now) for VDC only</t>
      </text>
    </comment>
    <comment authorId="0" ref="V4">
      <text>
        <t xml:space="preserve">======
ID#AAABeFn1oMQ
    (2024-12-22 22:19:47)
Grp 1 '25 RR not included</t>
      </text>
    </comment>
    <comment authorId="0" ref="F10">
      <text>
        <t xml:space="preserve">======
ID#AAABeFn1oN0
    (2024-12-22 22:19:47)
This does not match OEB model for 2021 vs 2022 total bill increase because of change in SMC and OER % Total bill % per OEB model 1.6%</t>
      </text>
    </comment>
    <comment authorId="0" ref="W51">
      <text>
        <t xml:space="preserve">======
ID#AAABeFn1oNU
    (2024-12-22 22:19:47)
LRAM RR rate is the same for '23-'25
Inflate 2025 with YoY '23 vs '22 (for now) for VDC only</t>
      </text>
    </comment>
    <comment authorId="0" ref="W31">
      <text>
        <t xml:space="preserve">======
ID#AAABeFn1oMs
    (2024-12-22 22:19:47)
LRAM RR rate is the same for '23-'25
Inflate 2025 with YoY '23 vs '22 (for now) for VDC only</t>
      </text>
    </comment>
    <comment authorId="0" ref="F20">
      <text>
        <t xml:space="preserve">======
ID#AAABeFn1oNY
    (2024-12-22 22:19:47)
This does not match OEB model for 2021 vs 2022 total bill increase because of change in SMC and OER % Total bill % per OEB model 1.6%</t>
      </text>
    </comment>
    <comment authorId="0" ref="W14">
      <text>
        <t xml:space="preserve">======
ID#AAABeFn1oMw
    (2024-12-22 22:19:47)
does not include '25's Grp 1 RRs impact on total bill in 2025</t>
      </text>
    </comment>
    <comment authorId="0" ref="W41">
      <text>
        <t xml:space="preserve">======
ID#AAABeFn1oNc
    (2024-12-22 22:19:47)
LRAM RR rate is the same for '23-'25
Inflate 2025 with YoY '23 vs '22 (for now) for VDC only</t>
      </text>
    </comment>
    <comment authorId="0" ref="W34">
      <text>
        <t xml:space="preserve">======
ID#AAABeFn1oNE
    (2024-12-22 22:19:47)
does not include '25's Grp 1 RRs impact on total bill in 2025</t>
      </text>
    </comment>
    <comment authorId="0" ref="W39">
      <text>
        <t xml:space="preserve">======
ID#AAABeFn1oNI
    (2024-12-22 22:19:47)
does not include '25's Grp 1 RRs impact on total bill in 2025</t>
      </text>
    </comment>
    <comment authorId="0" ref="W19">
      <text>
        <t xml:space="preserve">======
ID#AAABeFn1oMg
    (2024-12-22 22:19:47)
does not include '25's Grp 1 RRs impact on total bill in 2025</t>
      </text>
    </comment>
    <comment authorId="0" ref="W16">
      <text>
        <t xml:space="preserve">======
ID#AAABeFn1oNM
    (2024-12-22 22:19:47)
LRAM RR rate is the same for '23-'25
Inflate 2025 with YoY '23 vs '22 (for now)</t>
      </text>
    </comment>
    <comment authorId="0" ref="W49">
      <text>
        <t xml:space="preserve">======
ID#AAABeFn1oMk
    (2024-12-22 22:19:47)
does not include '25's Grp 1 RRs impact on total bill in 2025</t>
      </text>
    </comment>
    <comment authorId="0" ref="F19">
      <text>
        <t xml:space="preserve">======
ID#AAABeFn1oNQ
    (2024-12-22 22:19:47)
Last year's model had $4.68 per OEB model due to previous rates used</t>
      </text>
    </comment>
    <comment authorId="0" ref="W54">
      <text>
        <t xml:space="preserve">======
ID#AAABeFn1oMo
    (2024-12-22 22:19:47)
does not include '25's Grp 1 RRs impact on total bill in 2025</t>
      </text>
    </comment>
    <comment authorId="0" ref="W44">
      <text>
        <t xml:space="preserve">======
ID#AAABeFn1oNw
    (2024-12-22 22:19:47)
does not include '25's Grp 1 RRs impact on total bill in 2025</t>
      </text>
    </comment>
    <comment authorId="0" ref="W10">
      <text>
        <t xml:space="preserve">======
ID#AAABeFn1oNg
    (2024-12-22 22:19:47)
% of above on 2024 total bill</t>
      </text>
    </comment>
    <comment authorId="0" ref="W24">
      <text>
        <t xml:space="preserve">======
ID#AAABeFn1oNk
    (2024-12-22 22:19:47)
does not include '25's Grp 1 RRs impact on total bill in 2025</t>
      </text>
    </comment>
    <comment authorId="0" ref="W6">
      <text>
        <t xml:space="preserve">======
ID#AAABeFn1oNo
    (2024-12-22 22:19:47)
LRAM RR rate is the same for '23-'25
Inflate 2025 with YoY '23 vs '22 (for now)</t>
      </text>
    </comment>
    <comment authorId="0" ref="W46">
      <text>
        <t xml:space="preserve">======
ID#AAABeFn1oNs
    (2024-12-22 22:19:47)
LRAM RR rate is the same for '23-'25
Inflate 2025 with YoY '23 vs '22 (for now) for VDC only</t>
      </text>
    </comment>
  </commentList>
  <extLst>
    <ext uri="GoogleSheetsCustomDataVersion2">
      <go:sheetsCustomData xmlns:go="http://customooxmlschemas.google.com/" r:id="rId1" roundtripDataSignature="AMtx7mhm1U8OMezcVlIxZvKXeWLF97S7WA=="/>
    </ext>
  </extLst>
</comments>
</file>

<file path=xl/comments10.xml><?xml version="1.0" encoding="utf-8"?>
<comments xmlns:r="http://schemas.openxmlformats.org/officeDocument/2006/relationships" xmlns="http://schemas.openxmlformats.org/spreadsheetml/2006/main" xmlns:xr="http://schemas.microsoft.com/office/spreadsheetml/2014/revision">
  <authors>
    <author/>
  </authors>
  <commentList>
    <comment authorId="0" ref="X19">
      <text>
        <t xml:space="preserve">======
ID#AAABoTsniwk
Tagmouti, Reda    (2025-07-18 20:53:33)
Increased decimal numbers to match other rates</t>
      </text>
    </comment>
  </commentList>
  <extLst>
    <ext uri="GoogleSheetsCustomDataVersion2">
      <go:sheetsCustomData xmlns:go="http://customooxmlschemas.google.com/" r:id="rId1" roundtripDataSignature="AMtx7mgroTAzSDYRaVXlavZHSyGj6qJg4Q=="/>
    </ext>
  </extL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K35">
      <text>
        <t xml:space="preserve">======
ID#AAABoTsnivU
Tagmouti, Reda    (2025-07-18 16:06:48)
Fixed cell formatting to show a rounded number like the other cells. Previously, the value of the cell used to be 7.70.</t>
      </text>
    </comment>
  </commentList>
  <extLst>
    <ext uri="GoogleSheetsCustomDataVersion2">
      <go:sheetsCustomData xmlns:go="http://customooxmlschemas.google.com/" r:id="rId1" roundtripDataSignature="AMtx7mgjffhqlN/i3DHaMq3CkG193QZV8g=="/>
    </ext>
  </extLst>
</comments>
</file>

<file path=xl/comments3.xml><?xml version="1.0" encoding="utf-8"?>
<comments xmlns:r="http://schemas.openxmlformats.org/officeDocument/2006/relationships" xmlns="http://schemas.openxmlformats.org/spreadsheetml/2006/main" xmlns:xr="http://schemas.microsoft.com/office/spreadsheetml/2014/revision">
  <authors>
    <author/>
  </authors>
  <commentList>
    <comment authorId="0" ref="K34">
      <text>
        <t xml:space="preserve">======
ID#AAABne1yjLM
Tagmouti, Reda    (2025-07-18 15:40:45)
Fixed formula.
Previous formula was only cosidering kwh consumption without loss factor. This was the formula:
=IF($D34="Monthly",1,IF($D34="per KWH",$F$10,0))</t>
      </text>
    </comment>
  </commentList>
  <extLst>
    <ext uri="GoogleSheetsCustomDataVersion2">
      <go:sheetsCustomData xmlns:go="http://customooxmlschemas.google.com/" r:id="rId1" roundtripDataSignature="AMtx7mhX2DndDPv+C85cNCLuRX9GNZWhuA=="/>
    </ext>
  </extLst>
</comments>
</file>

<file path=xl/comments4.xml><?xml version="1.0" encoding="utf-8"?>
<comments xmlns:r="http://schemas.openxmlformats.org/officeDocument/2006/relationships" xmlns="http://schemas.openxmlformats.org/spreadsheetml/2006/main" xmlns:xr="http://schemas.microsoft.com/office/spreadsheetml/2014/revision">
  <authors>
    <author/>
  </authors>
  <commentList>
    <comment authorId="0" ref="D46">
      <text>
        <t xml:space="preserve">======
ID#AAABoTsniv0
Tagmouti, Reda    (2025-07-18 20:16:13)
No selection was done for this row. Fixed it and selected per kWh</t>
      </text>
    </comment>
  </commentList>
  <extLst>
    <ext uri="GoogleSheetsCustomDataVersion2">
      <go:sheetsCustomData xmlns:go="http://customooxmlschemas.google.com/" r:id="rId1" roundtripDataSignature="AMtx7mg4TxavW/1WfPoXxYzNB70a3DrtbQ=="/>
    </ext>
  </extLst>
</comments>
</file>

<file path=xl/comments5.xml><?xml version="1.0" encoding="utf-8"?>
<comments xmlns:r="http://schemas.openxmlformats.org/officeDocument/2006/relationships" xmlns="http://schemas.openxmlformats.org/spreadsheetml/2006/main" xmlns:xr="http://schemas.microsoft.com/office/spreadsheetml/2014/revision">
  <authors>
    <author/>
  </authors>
  <commentList>
    <comment authorId="0" ref="D46">
      <text>
        <t xml:space="preserve">======
ID#AAABoTsniv4
Tagmouti, Reda    (2025-07-18 20:16:13)
No selection was done for this row. Fixed it and selected per kWh</t>
      </text>
    </comment>
  </commentList>
  <extLst>
    <ext uri="GoogleSheetsCustomDataVersion2">
      <go:sheetsCustomData xmlns:go="http://customooxmlschemas.google.com/" r:id="rId1" roundtripDataSignature="AMtx7mipaNgJAKfKsHXx4A6ScT0ZNlkS5g=="/>
    </ext>
  </extLst>
</comments>
</file>

<file path=xl/comments6.xml><?xml version="1.0" encoding="utf-8"?>
<comments xmlns:r="http://schemas.openxmlformats.org/officeDocument/2006/relationships" xmlns="http://schemas.openxmlformats.org/spreadsheetml/2006/main" xmlns:xr="http://schemas.microsoft.com/office/spreadsheetml/2014/revision">
  <authors>
    <author/>
  </authors>
  <commentList>
    <comment authorId="0" ref="D46">
      <text>
        <t xml:space="preserve">======
ID#AAABoTsniwE
Tagmouti, Reda    (2025-07-18 20:16:14)
No selection was done for this row. Fixed it and selected per kWh</t>
      </text>
    </comment>
  </commentList>
  <extLst>
    <ext uri="GoogleSheetsCustomDataVersion2">
      <go:sheetsCustomData xmlns:go="http://customooxmlschemas.google.com/" r:id="rId1" roundtripDataSignature="AMtx7miv7OSqP1/Ki7gQOnneQXwZGUVlxQ=="/>
    </ext>
  </extLst>
</comments>
</file>

<file path=xl/comments7.xml><?xml version="1.0" encoding="utf-8"?>
<comments xmlns:r="http://schemas.openxmlformats.org/officeDocument/2006/relationships" xmlns="http://schemas.openxmlformats.org/spreadsheetml/2006/main" xmlns:xr="http://schemas.microsoft.com/office/spreadsheetml/2014/revision">
  <authors>
    <author/>
  </authors>
  <commentList>
    <comment authorId="0" ref="D46">
      <text>
        <t xml:space="preserve">======
ID#AAABoTsniwA
Tagmouti, Reda    (2025-07-18 20:16:14)
No selection was done for this row. Fixed it and selected per kWh</t>
      </text>
    </comment>
  </commentList>
  <extLst>
    <ext uri="GoogleSheetsCustomDataVersion2">
      <go:sheetsCustomData xmlns:go="http://customooxmlschemas.google.com/" r:id="rId1" roundtripDataSignature="AMtx7mhziYNRXLoU+isRXT+oXwp18N5+ew=="/>
    </ext>
  </extLst>
</comments>
</file>

<file path=xl/comments8.xml><?xml version="1.0" encoding="utf-8"?>
<comments xmlns:r="http://schemas.openxmlformats.org/officeDocument/2006/relationships" xmlns="http://schemas.openxmlformats.org/spreadsheetml/2006/main" xmlns:xr="http://schemas.microsoft.com/office/spreadsheetml/2014/revision">
  <authors>
    <author/>
  </authors>
  <commentList>
    <comment authorId="0" ref="D46">
      <text>
        <t xml:space="preserve">======
ID#AAABoTsnivw
Tagmouti, Reda    (2025-07-18 20:16:13)
No selection was done for this row. Fixed it and selected per kWh</t>
      </text>
    </comment>
  </commentList>
  <extLst>
    <ext uri="GoogleSheetsCustomDataVersion2">
      <go:sheetsCustomData xmlns:go="http://customooxmlschemas.google.com/" r:id="rId1" roundtripDataSignature="AMtx7mhx5U48eA5ymK7Je8MNjmTkbxnhtw=="/>
    </ext>
  </extLst>
</comments>
</file>

<file path=xl/comments9.xml><?xml version="1.0" encoding="utf-8"?>
<comments xmlns:r="http://schemas.openxmlformats.org/officeDocument/2006/relationships" xmlns="http://schemas.openxmlformats.org/spreadsheetml/2006/main" xmlns:xr="http://schemas.microsoft.com/office/spreadsheetml/2014/revision">
  <authors>
    <author/>
  </authors>
  <commentList>
    <comment authorId="0" ref="K46">
      <text>
        <t xml:space="preserve">======
ID#AAABoTsniwg
Tagmouti, Reda    (2025-07-18 20:29:47)
These calculation cells weren't highlighted like other tabs. Highlighted and corrected some formulas.</t>
      </text>
    </comment>
    <comment authorId="0" ref="Y49">
      <text>
        <t xml:space="preserve">======
ID#AAABoTsniwc
Tagmouti, Reda    (2025-07-18 20:29:47)
Fixed formula.
Previous formula was using a blank cell for kwh consumption.</t>
      </text>
    </comment>
    <comment authorId="0" ref="AM49">
      <text>
        <t xml:space="preserve">======
ID#AAABoTsniwY
Tagmouti, Reda    (2025-07-18 20:29:47)
Fixed formula.
Previous formula was using a blank cell for kwh consumption.</t>
      </text>
    </comment>
    <comment authorId="0" ref="AF49">
      <text>
        <t xml:space="preserve">======
ID#AAABoTsniwU
Tagmouti, Reda    (2025-07-18 20:29:47)
Fixed formula.
Previous formula was using a blank cell for kwh consumption.</t>
      </text>
    </comment>
    <comment authorId="0" ref="R49">
      <text>
        <t xml:space="preserve">======
ID#AAABoTsniwQ
Tagmouti, Reda    (2025-07-18 20:29:47)
Fixed formula.
Previous formula was using a blank cell for kwh consumption.</t>
      </text>
    </comment>
    <comment authorId="0" ref="K49">
      <text>
        <t xml:space="preserve">======
ID#AAABoTsniwM
Tagmouti, Reda    (2025-07-18 20:29:47)
Fixed formula.
Previous formula was using a blank cell for kwh consumption.</t>
      </text>
    </comment>
    <comment authorId="0" ref="K17">
      <text>
        <t xml:space="preserve">======
ID#AAABoTsniwI
Tagmouti, Reda    (2025-07-18 20:29:47)
Volume was showing up as 0 so I added one decimal to most cells that now show 0.4.</t>
      </text>
    </comment>
  </commentList>
  <extLst>
    <ext uri="GoogleSheetsCustomDataVersion2">
      <go:sheetsCustomData xmlns:go="http://customooxmlschemas.google.com/" r:id="rId1" roundtripDataSignature="AMtx7mhkhKs8v1u/j2ruKQhm4/qsk+YVUw=="/>
    </ext>
  </extLst>
</comments>
</file>

<file path=xl/sharedStrings.xml><?xml version="1.0" encoding="utf-8"?>
<sst xmlns="http://schemas.openxmlformats.org/spreadsheetml/2006/main" count="7362" uniqueCount="429">
  <si>
    <t>Rates Summary 2026-2030</t>
  </si>
  <si>
    <t>2025A</t>
  </si>
  <si>
    <t>2026F</t>
  </si>
  <si>
    <t>2027F</t>
  </si>
  <si>
    <t>2028F</t>
  </si>
  <si>
    <t>2029F</t>
  </si>
  <si>
    <t>2030F</t>
  </si>
  <si>
    <t>Approved</t>
  </si>
  <si>
    <t>Estimate</t>
  </si>
  <si>
    <t>Residential (750 kWh)</t>
  </si>
  <si>
    <t>Distribution</t>
  </si>
  <si>
    <t>Change in Distribution</t>
  </si>
  <si>
    <t>% Change in Distribution</t>
  </si>
  <si>
    <t>Total Bill Change</t>
  </si>
  <si>
    <t>% Total Bill Change</t>
  </si>
  <si>
    <t>General Service &lt;50 kW (2000 kWh)</t>
  </si>
  <si>
    <t>General Service  50 kW - 1,499 kW (185 kW)</t>
  </si>
  <si>
    <t>General Service 1,500 kW - 4,999 kW (1,925 kW)</t>
  </si>
  <si>
    <t>Large Use (7,500 kW)</t>
  </si>
  <si>
    <t>Sentinel Lighting (0.4 kW)</t>
  </si>
  <si>
    <t>Street Lighting (50 kW)</t>
  </si>
  <si>
    <t>Unmetered Scattered Load (470 kWh)</t>
  </si>
  <si>
    <t>Rate Riders</t>
  </si>
  <si>
    <t>Distribution with Rate Riders</t>
  </si>
  <si>
    <t>Total Bill ( After Tax)</t>
  </si>
  <si>
    <t>% Total Bill Change before Taxes and OER</t>
  </si>
  <si>
    <t>EB-2023-0032
ORIGINAL
DATE TBD, 2023</t>
  </si>
  <si>
    <t>2024 Rate riders if balances are disposed over X years:</t>
  </si>
  <si>
    <t>effect of no '24 RR on '25 total bill</t>
  </si>
  <si>
    <t>effect of '24 RR on '25 total bill</t>
  </si>
  <si>
    <t>NOT REVIEWED/USED for UPDATE</t>
  </si>
  <si>
    <t>2024'S RATE RIDERS OVER X year(s)---&gt;</t>
  </si>
  <si>
    <t>n/a</t>
  </si>
  <si>
    <t>Excludes 2025's Grp 1 RRs</t>
  </si>
  <si>
    <t>Rates Summary 2020-2025</t>
  </si>
  <si>
    <t>SELECTED 1 YR</t>
  </si>
  <si>
    <t>2024 RR</t>
  </si>
  <si>
    <t>2025 RR</t>
  </si>
  <si>
    <t>Rate Class</t>
  </si>
  <si>
    <t>2020 Approved</t>
  </si>
  <si>
    <t>2021 Proposed</t>
  </si>
  <si>
    <t>2022 Approved</t>
  </si>
  <si>
    <t>2023 Approved</t>
  </si>
  <si>
    <t>2024 Proposed with 1 Yr '24 RR</t>
  </si>
  <si>
    <t>2025 Proposed</t>
  </si>
  <si>
    <t>Y2 '23 DVA Grp 1, excl GA</t>
  </si>
  <si>
    <t>Yr 2 DVA Grp 1 - Non -WMP</t>
  </si>
  <si>
    <t>24 DVA Grp 1, excl GA</t>
  </si>
  <si>
    <t>24 CBR</t>
  </si>
  <si>
    <t>2024 Grp 1 - non WMP</t>
  </si>
  <si>
    <t>2024 Grp 1 GA Non-RPP</t>
  </si>
  <si>
    <t>2024 LRAM</t>
  </si>
  <si>
    <t>Total '24</t>
  </si>
  <si>
    <t>2024 proposed with 2Yr '24 RR</t>
  </si>
  <si>
    <t>2024 Change</t>
  </si>
  <si>
    <t>2025 LRAM</t>
  </si>
  <si>
    <t>2025 with no '24 RRs</t>
  </si>
  <si>
    <t>2025 with '24 RRs</t>
  </si>
  <si>
    <t>2025 impact with no '24 RRs</t>
  </si>
  <si>
    <t>2025 impact with '24 RRs</t>
  </si>
  <si>
    <t>2026 with no '24 RR impact</t>
  </si>
  <si>
    <t>2026 with '24 RR impact</t>
  </si>
  <si>
    <t>check</t>
  </si>
  <si>
    <t>Residential
 (750 kWh)</t>
  </si>
  <si>
    <t>Distribution Charge</t>
  </si>
  <si>
    <t>Change in Distribution Charge</t>
  </si>
  <si>
    <t>LRAM Rate riders dropping off</t>
  </si>
  <si>
    <t>% Distribution Increase</t>
  </si>
  <si>
    <t>Change in Total Bill</t>
  </si>
  <si>
    <t>All rate riders dropping off</t>
  </si>
  <si>
    <t>% Increase of Total Bill</t>
  </si>
  <si>
    <t>#REF!</t>
  </si>
  <si>
    <t>Residential
 (232 kWh)</t>
  </si>
  <si>
    <t>General Service &lt;50kW 
(2000 kWh)</t>
  </si>
  <si>
    <t>General Service 50-1,499 kWh 
(250 KW)</t>
  </si>
  <si>
    <t>rate</t>
  </si>
  <si>
    <t>$$</t>
  </si>
  <si>
    <t>General Service 1,500-4,999 kWh
(2500 KW)</t>
  </si>
  <si>
    <t>Large Use
 (7500KW)</t>
  </si>
  <si>
    <t>Sentinel Lighting
(94 kWh)</t>
  </si>
  <si>
    <t>Street Lighting
(5196 KW)</t>
  </si>
  <si>
    <t>Street Lighting
(50 KW)</t>
  </si>
  <si>
    <t>Unmetered Scattered Load
(470 kWh)</t>
  </si>
  <si>
    <t>Hydro Ottawa Limited</t>
  </si>
  <si>
    <t>PROPOSED - TARIFF OF RATES AND CHARGES</t>
  </si>
  <si>
    <t>Effective and Implementation Date January 1, 2026</t>
  </si>
  <si>
    <t>This schedule supersedes and replaces all previously</t>
  </si>
  <si>
    <t>approved schedules of Rates, Charges and Loss Factors</t>
  </si>
  <si>
    <t>EB-2024-0115</t>
  </si>
  <si>
    <t>RESIDENTIAL SERVICE CLASSIFICATION</t>
  </si>
  <si>
    <t>This classification includes accounts taking electricity at 120/240 volts single phase where the electricity is used exclusively in a separately metered living accommodation. Customers shall be residing in single-dwelling units that consist of a detached house or one unit of a semi-detached, duplex, triple or quadruplex house, with a residential zoning. Separately metered dwellings within a town house complex or apartment building also qualify as residential customers. Class B consumers are defined in accordance with O. Reg. 429/04. Further servicing details are available in the distributor's Conditions of Service.</t>
  </si>
  <si>
    <t>APPLICATION</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</si>
  <si>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</si>
  <si>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</si>
  <si>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</si>
  <si>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Global Adjustment and the HST.</t>
  </si>
  <si>
    <t>MONTHLY RATES AND CHARGES - Delivery Component</t>
  </si>
  <si>
    <t>Service Charge</t>
  </si>
  <si>
    <t>$</t>
  </si>
  <si>
    <t>Rate Rider for Lost Revenue Adjustment Mechanism (LRAM) Recovery - effective until December 31, 2027</t>
  </si>
  <si>
    <t>Rate Rider for Group 2 Accounts - effective until December 31, 2026</t>
  </si>
  <si>
    <t>Smart Metering Entity Charge</t>
  </si>
  <si>
    <t>Low Voltage Service Rate</t>
  </si>
  <si>
    <t>$/kWh</t>
  </si>
  <si>
    <t>Rate Rider for Disposition of Deferral/Variance Accounts</t>
  </si>
  <si>
    <t>Rate Rider for RSVA Global Adjustment</t>
  </si>
  <si>
    <t>Retail Transmission Rate - Network Service Rate</t>
  </si>
  <si>
    <t>Retail Transmission Rate - Line and Transformation Connection Service Rate</t>
  </si>
  <si>
    <t>MONTHLY RATES AND CHARGES - Regulatory Component</t>
  </si>
  <si>
    <t>Wholesale Market Service Rate (WMS) - not including CBR</t>
  </si>
  <si>
    <t xml:space="preserve">Capacity Based Recovery (CBR) - Applicable for Class B Customers </t>
  </si>
  <si>
    <t>Rural or Remote Electricity Rate Protection Charge (RRRP)</t>
  </si>
  <si>
    <t>Standard Supply Service - Administrative Charge (if applicable)</t>
  </si>
  <si>
    <t>GENERAL SERVICE LESS THAN 50 KW SERVICE CLASSIFICATION</t>
  </si>
  <si>
    <t>This classification refers to non residential accounts taking electricity at 750 volts or less whose monthly average peak demand is less than, or is forecast to be less than 50 kW. Class B consumers are defined in accordance with O. Reg. 429/04. Further servicing details are available in the distributor’s Conditions of Service.</t>
  </si>
  <si>
    <t>It should be noted that this schedule does not list any charges, assessments or credits that are required by law to be invoiced by a distributor and that are not subject to Board approval, such as the Global Adjustment and the HST.</t>
  </si>
  <si>
    <t>Distribution Volumetric Rate</t>
  </si>
  <si>
    <t>Rate Rider for Lost Revenue Adjustment Mechanism (LRAM) Recovery - effective until December 31, 2026</t>
  </si>
  <si>
    <t>GENERAL SERVICE 50 TO 1,499 KW SERVICE CLASSIFICATION</t>
  </si>
  <si>
    <t>This classification refers to non residential accounts whose monthly average peak demand is equal to or greater than, or is forecast to be equal to or greater than, 50 kW but less than 1,500 kW. Class A and Class B consumers are defined in accordance with O. Reg. 429/04. Further servicing details are available in the distributor’s Conditions of Service.</t>
  </si>
  <si>
    <t xml:space="preserve">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
</t>
  </si>
  <si>
    <t xml:space="preserve">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
</t>
  </si>
  <si>
    <t>Note: A Customer shall be billed for Demand based on the greater of the measured kilowatts or ninety percent (90%) of the measured kilovolt-amperes.</t>
  </si>
  <si>
    <t>$/kW</t>
  </si>
  <si>
    <t>Rate Rider for Disposition of Deferral/Variance Accounts (exlcuding Global Adj.) NON-WMP</t>
  </si>
  <si>
    <t>GENERAL SERVICE 1,500 TO 4,999 KW SERVICE CLASSIFICATION</t>
  </si>
  <si>
    <t>This classification refers to non residential accounts whose monthly average peak demand is equal to or greater than, or is forecast to be equal to or greater than, 1,500 kW but less than 5,000 kW. Class A and Class B consumers are defined in accordance with O. Reg. 429/04.  Further servicing details are available in the distributor’s Conditions of Service.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</si>
  <si>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Ontario Energy Board, or as specified herein.</t>
  </si>
  <si>
    <t>LARGE USE SERVICE CLASSIFICATION</t>
  </si>
  <si>
    <t>This classification refers to an account whose monthly average peak demand is equal to or greater than, or is forecast to be equal to or greater than 5,000 kW. Class A and Class B consumers are defined in accordance with O. Reg. 429/04. Further servicing details are available in the distributor’s Conditions of Service.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</si>
  <si>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Board, or as specified herein.</t>
  </si>
  <si>
    <t>UNMETERED SCATTERED LOAD SERVICE CLASSIFICATION</t>
  </si>
  <si>
    <t>This classification includes accounts taking electricity at 120/240 volts single phase whose monthly average peak demand is less than, or is forecast to be less than, 50 kW and the consumption is unmetered. These connections include cable TV power packs, bus shelters, telephone booths, traffic lights, railway crossings, etc. The customer will provide detailed manufacturer information/documentation with regard to electrical demand/consumption of the proposed unmetered load. Class B consumers are defined in accordance with O. Reg. 429/04. Qualification for this classification is at the discretion of Hydro Ottawa as defined in its Conditions of Service.</t>
  </si>
  <si>
    <t>Service Charge (per connection)</t>
  </si>
  <si>
    <t>STANDBY POWER SERVICE CLASSIFICATION</t>
  </si>
  <si>
    <t>This classification refers to an account that has Load Displacement Generation equal to or greater than 500 kW and requires the distributor to provide back-up service.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</si>
  <si>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t>
  </si>
  <si>
    <t>It should be noted that this schedule does not list any charges, assessments or credits that are required by law to be invoiced by a distributor and that are not subject to Ontario Energy Board approval, such asthe Global Adjustment and the HST.</t>
  </si>
  <si>
    <t>MONTHLY RATES AND CHARGES - Delivery Component - Approved on an Interim Basis</t>
  </si>
  <si>
    <t>General Service 50 TO 1,499 kW customer</t>
  </si>
  <si>
    <t>General Service 1,500 TO 4,999 kW customer</t>
  </si>
  <si>
    <t>General Service Large User kW customer</t>
  </si>
  <si>
    <t>SENTINEL LIGHTING SERVICE CLASSIFICATION</t>
  </si>
  <si>
    <t>This classification refers to accounts that are an unmetered lighting load supplied to a sentinel light. Class B consumers are defined in accordance with O. Reg. 429/04. Further servicing details are available in the distributor’s Conditions of Service.</t>
  </si>
  <si>
    <t>STREET LIGHTING SERVICE CLASSIFICATION</t>
  </si>
  <si>
    <t>This classification refers to an account for roadway lighting with a Municipality, Regional Municipality, Ministry of Transportation and private roadway lighting controlled by photocells. The consumption for these customers is based on the calculated connected load times the required lighting times established in the approved OEB street lighting load shape template. Class B consumers are defined in accordance with O. Reg. 429/04. Further servicing details are available in the distributor’s Conditions of Service.</t>
  </si>
  <si>
    <t>It should be noted that this schedule does not list any charges, assessements or credits that are required by law to be invoiced by a distributor and that are not subject to Ontario Energy Board approval, such as the Global Adjustment and the HST.</t>
  </si>
  <si>
    <t>Rate Rider for Disposition of Accounts 1595 - Effective until December 31, 2026</t>
  </si>
  <si>
    <t>MICROFIT AND OTHER GENERATION &lt;10kW SERVICE CLASSIFICATION</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</si>
  <si>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</si>
  <si>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 xml:space="preserve">Unless specifically noted, this schedule does not contain any charges for the electricity commodity, be it under the Regulated Price Plan, a contract with a retailer or the wholesale market price, as applicable. </t>
  </si>
  <si>
    <t>FIT SERVICE AND OTHER GENERATION &gt;10kW CLASSIFICATION</t>
  </si>
  <si>
    <t>This classification applies to an electricity generation facility contracted under the Independent Electricity System Operator's FIT program and connected to the distributor's distribution system.  Further servicing details are available in the distributor's Conditions of Service.</t>
  </si>
  <si>
    <t>HCI, RESOP, OTHER ENERGY RESOURCE SERVICE CLASSIFICATION</t>
  </si>
  <si>
    <t>This classification applies to an electricity generation facility contracted under the Independent Electricity System Operator's HCI, RESOP and Other Energy Resource programs and connected to the distributor's distribution system.  Further servicing details are available in the distributor's Conditions of Service.</t>
  </si>
  <si>
    <t>ALLOWANCES</t>
  </si>
  <si>
    <t>Primary Metering Allowance for Transformer Losses - applied to measured demand &amp; energy</t>
  </si>
  <si>
    <t>%</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</si>
  <si>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</si>
  <si>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</si>
  <si>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Customer Administration</t>
  </si>
  <si>
    <t>Arrears Certificate</t>
  </si>
  <si>
    <t>Easement Certificate for Unregistered Easements</t>
  </si>
  <si>
    <t>Duplicate invoices for previous billing</t>
  </si>
  <si>
    <t>Special billing service per hour (min 1 hour, 15 min incremental billing thereafter)</t>
  </si>
  <si>
    <t>Credit reference/credit check (plus credit agency costs)</t>
  </si>
  <si>
    <t>Unprocessed payment charge (plus bank charges)</t>
  </si>
  <si>
    <t>Account set up charge/change of occupancy charge (plus credit agency costs if applicable)</t>
  </si>
  <si>
    <t>Interval meter - field reading</t>
  </si>
  <si>
    <t>High bill investigation - if billing is correct</t>
  </si>
  <si>
    <t>Non-Payment of Account</t>
  </si>
  <si>
    <t>Late payment - per month
(effective annual rate 19.56% per annum or 0.04896% compounded daily rate</t>
  </si>
  <si>
    <t>Reconnection at meter - during regular hours</t>
  </si>
  <si>
    <t>Reconnection at meter - after regular hours</t>
  </si>
  <si>
    <t>Reconnection at pole - during regular hours</t>
  </si>
  <si>
    <t>Reconnection at pole - after regular hours</t>
  </si>
  <si>
    <t>Other</t>
  </si>
  <si>
    <t>Temporary service - install &amp; remove - overhead - no transformer</t>
  </si>
  <si>
    <t>Temporary service - install &amp; remove - underground - no transformer</t>
  </si>
  <si>
    <t>Temporary service - install &amp; remove - overhead - with transformer</t>
  </si>
  <si>
    <t>Specific charge for access to the power poles - $/pole/year
(with the exception of wireless attachments)</t>
  </si>
  <si>
    <t>Dry core transformer distribution charge</t>
  </si>
  <si>
    <t>Energy resource facility administration charge (account set-up charge separately if applicable)</t>
  </si>
  <si>
    <t>RETAIL SERVICE CHARGES (if applicable)</t>
  </si>
  <si>
    <t>The application of these rates and charges shall be in accordance with the Licence of the Distributor and any Code or Order of the Board, and amendments thereto as approved by the Ontario Energy Board, which may be applicable to the administration of this schedule.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</si>
  <si>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</si>
  <si>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</si>
  <si>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</si>
  <si>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</si>
  <si>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</si>
  <si>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</si>
  <si>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</si>
  <si>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 xml:space="preserve">Service Transaction Requests (STR) </t>
  </si>
  <si>
    <t>Request fee, per request, applied to the requesting party</t>
  </si>
  <si>
    <t>Processing fee, per request, applied to the requesting party</t>
  </si>
  <si>
    <t>Request for customer information as outlined in Section 10.6.3 and Chapter 11 of the Retail</t>
  </si>
  <si>
    <t>Settlement Code directly to retailers and customers, if not delivered electronically through the</t>
  </si>
  <si>
    <t xml:space="preserve">Electronic Business Transaction (EBT) system, applied to the requesting party </t>
  </si>
  <si>
    <t>up to twice a year</t>
  </si>
  <si>
    <t>More than twice a year, per request (plus incremental delivery costs)</t>
  </si>
  <si>
    <t>Notice of switch letter charge, per letter (unless the distributor has opted out of applying the charge as</t>
  </si>
  <si>
    <t>per the Ontario Energy Board's Decision and Order EB-2015-0304, issued on February 14, 2019)</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</si>
  <si>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</si>
  <si>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</si>
  <si>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</si>
  <si>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Total Loss Factor - Secondary Metered Customer &gt; 5,000 kW</t>
  </si>
  <si>
    <t>Total Loss Factor - Primary Metered Customer &lt; 5,000 kW</t>
  </si>
  <si>
    <t>Total Loss Factor - Primary Metered Customer &gt; 5,000 kW</t>
  </si>
  <si>
    <t>Effective and Implementation Date January 1, 2027</t>
  </si>
  <si>
    <t>NET-METERING SERVICE CLASSIFICATION</t>
  </si>
  <si>
    <t>This classification applies to an eligible electricity generation facility as defined in O. Reg. 541/05 . Further servicing details are available in the distributor's Conditions of Service.</t>
  </si>
  <si>
    <t>Effective and Implementation Date January 1, 2028</t>
  </si>
  <si>
    <t>Effective and Implementation Date January 1, 2029</t>
  </si>
  <si>
    <t>Effective and Implementation Date January 1, 2030</t>
  </si>
  <si>
    <t>Proposed Rate</t>
  </si>
  <si>
    <t>2025F</t>
  </si>
  <si>
    <t>lookup</t>
  </si>
  <si>
    <t>Fixed</t>
  </si>
  <si>
    <t>Monthly Service Charge</t>
  </si>
  <si>
    <t>Residential</t>
  </si>
  <si>
    <t>General Service &lt; 50 kW</t>
  </si>
  <si>
    <t>General Service 50 to 1,499 KW</t>
  </si>
  <si>
    <t>General Service 1,500 to 4,999 KW</t>
  </si>
  <si>
    <t>Large User</t>
  </si>
  <si>
    <t>Street Light</t>
  </si>
  <si>
    <t>Sentinel Lights</t>
  </si>
  <si>
    <t>Unmetered Scattered Load</t>
  </si>
  <si>
    <t>Standby Power General Service 50 to 1,499 KW</t>
  </si>
  <si>
    <t>Standby Power General Service 1,500 to 4,999 KW</t>
  </si>
  <si>
    <t>Standby Power Large Use</t>
  </si>
  <si>
    <t>Variable</t>
  </si>
  <si>
    <t>Deferral/Variance Account Disposition Rate Rider</t>
  </si>
  <si>
    <t>Approved Rate Riders Year 2 for DVA Group 1 Accts excluding GA (2025)</t>
  </si>
  <si>
    <t>1550, 1551, 1584, 1586, 1595</t>
  </si>
  <si>
    <t>DVA Disposition Rate Rider Group 1 -2025</t>
  </si>
  <si>
    <t>Proposed Rate Riders for DVA Group 1 Accts excluding GA (2024)</t>
  </si>
  <si>
    <t>DVA Disposition Rate Rider Group 1 - 2024</t>
  </si>
  <si>
    <t>Deferral/Variance Account Disposition Rate Rider Group 2</t>
  </si>
  <si>
    <t xml:space="preserve">Rate Rider Calculation for Group 2 Accounts  </t>
  </si>
  <si>
    <t>per customer per month</t>
  </si>
  <si>
    <t>Approved Rate Riders Year 2 for Accounts 1595 [1568] (2026)</t>
  </si>
  <si>
    <t>LRAM Rate Rider</t>
  </si>
  <si>
    <t>Rate Rider for Disposition of Lost Revenue Adjustment Mechanism Variance Account (LRAMVA) (2027)</t>
  </si>
  <si>
    <t>Rate Rider Capacity Based Recovery Account Applicable for only for Class B</t>
  </si>
  <si>
    <t>CBR Class B Rate Riders</t>
  </si>
  <si>
    <t>NONE</t>
  </si>
  <si>
    <t>Rate Rider Calculation for PILs</t>
  </si>
  <si>
    <t>Rate Rider Calculation for Generic</t>
  </si>
  <si>
    <t>Rate Rider Calculation for RSVA - Power - GA  --  for NON-RPP Class B Customers (2023)</t>
  </si>
  <si>
    <t>GA Rate Riders</t>
  </si>
  <si>
    <t>Approved Rate Rider Year 2 for DVA Grp 1 (excluding Global Adj.) - NON-WMP (2023)</t>
  </si>
  <si>
    <t>1580 and 1588</t>
  </si>
  <si>
    <t>Total Deferral/Variance Account Rate RidersYr2</t>
  </si>
  <si>
    <t>Rate Rider Calculation for DVA Grp 1 Balances (excluding Global Adj.) - NON-WMP (2024)</t>
  </si>
  <si>
    <t>Total Deferral/Variance Account Rate Riders</t>
  </si>
  <si>
    <t>RTSR - Network</t>
  </si>
  <si>
    <t>RTSR - Line and Transformation Connection</t>
  </si>
  <si>
    <t>Wholesale Market Service Charge (WMSC)</t>
  </si>
  <si>
    <t>Rural and Remote Rate Protection (RRRP)</t>
  </si>
  <si>
    <t>HOL custom rate</t>
  </si>
  <si>
    <t>Standard Supply Service Charge</t>
  </si>
  <si>
    <t>RPP Rates</t>
  </si>
  <si>
    <t>TOU - Off Peak</t>
  </si>
  <si>
    <t>TOU - Mid Peak</t>
  </si>
  <si>
    <t>TOU - On Peak</t>
  </si>
  <si>
    <t>Energy - RPP - Tier 1</t>
  </si>
  <si>
    <t>Energy - RPP - Tier 2</t>
  </si>
  <si>
    <t>Average IESO Wholesale Market Price</t>
  </si>
  <si>
    <t>Low Voltage</t>
  </si>
  <si>
    <t>Low Voltage Service Charge</t>
  </si>
  <si>
    <t>SME</t>
  </si>
  <si>
    <t>Smart Meter Entity Charge</t>
  </si>
  <si>
    <t>Provincial Government Rebate</t>
  </si>
  <si>
    <t>Provincial Rebate</t>
  </si>
  <si>
    <t>Loss Factor (Bill Impacts)</t>
  </si>
  <si>
    <t>Loss Factor (Rate Order)</t>
  </si>
  <si>
    <t>Disconnect/reconnect at meter - regular hours (new account)</t>
  </si>
  <si>
    <t>Disconnect/reconnect at meter - after regular hours (new account)</t>
  </si>
  <si>
    <t>Per Attached Table</t>
  </si>
  <si>
    <t>Service Transaction Requests (STR)</t>
  </si>
  <si>
    <t>Electronic Business Transaction (EBT) system, applied to the requesting party</t>
  </si>
  <si>
    <t>Up to twice a year</t>
  </si>
  <si>
    <t>no charge</t>
  </si>
  <si>
    <t>Notice of switch letter charge, per letter (unless the distributor has opted out of applying the charge as per the</t>
  </si>
  <si>
    <t>Ontario Energy Board's Decision and Order EB-2015-0304, issued on February 14, 2019)</t>
  </si>
  <si>
    <t>Proposed</t>
  </si>
  <si>
    <t>MicroFIT</t>
  </si>
  <si>
    <t>FIT</t>
  </si>
  <si>
    <t>HCI, RESOP, Other Energy Resource</t>
  </si>
  <si>
    <t>Net-Metering</t>
  </si>
  <si>
    <t>Tiered KWH</t>
  </si>
  <si>
    <t>Appendix 2-W</t>
  </si>
  <si>
    <t>Use "1" for Summer and "2" for Winter</t>
  </si>
  <si>
    <t>Bill Impacts</t>
  </si>
  <si>
    <t>Customer Class:</t>
  </si>
  <si>
    <t>TOU / non-TOU:</t>
  </si>
  <si>
    <t>TOU</t>
  </si>
  <si>
    <t>Consumption</t>
  </si>
  <si>
    <t>kWh</t>
  </si>
  <si>
    <t>Charge Unit</t>
  </si>
  <si>
    <t>Rate</t>
  </si>
  <si>
    <t>Volume</t>
  </si>
  <si>
    <t>Charge</t>
  </si>
  <si>
    <t>$ Change</t>
  </si>
  <si>
    <t>% Change</t>
  </si>
  <si>
    <t>($)</t>
  </si>
  <si>
    <t>Monthly</t>
  </si>
  <si>
    <t>Smart Meter Rate Adder</t>
  </si>
  <si>
    <t>per kWh</t>
  </si>
  <si>
    <t>Smart Meter Disposition Rider</t>
  </si>
  <si>
    <t>Sub-Total A (excluding pass through)</t>
  </si>
  <si>
    <t>GA Disposition Rate Rider-NonRPP</t>
  </si>
  <si>
    <t>Line Losses on Cost of Power</t>
  </si>
  <si>
    <t>Sub-Total B - Distribution (includes Sub-Total A)</t>
  </si>
  <si>
    <t>Sub-Total C - Delivery (including Sub-Total B)</t>
  </si>
  <si>
    <t>Total Bill on TOU (before Taxes)</t>
  </si>
  <si>
    <t>HST</t>
  </si>
  <si>
    <r>
      <rPr>
        <rFont val="Arial"/>
        <b/>
        <color theme="1"/>
        <sz val="10.0"/>
      </rPr>
      <t xml:space="preserve">Total Bill </t>
    </r>
    <r>
      <rPr>
        <rFont val="Arial"/>
        <b val="0"/>
        <color theme="1"/>
        <sz val="10.0"/>
      </rPr>
      <t>(including HST)</t>
    </r>
  </si>
  <si>
    <t>Total Bill on TOU (incl Prov. Rebate)</t>
  </si>
  <si>
    <t>Total Bill on RPP (before Taxes)</t>
  </si>
  <si>
    <r>
      <rPr>
        <rFont val="Arial"/>
        <b/>
        <color theme="1"/>
        <sz val="10.0"/>
      </rPr>
      <t xml:space="preserve">Total Bill </t>
    </r>
    <r>
      <rPr>
        <rFont val="Arial"/>
        <b val="0"/>
        <color theme="1"/>
        <sz val="10.0"/>
      </rPr>
      <t>(including HST)</t>
    </r>
  </si>
  <si>
    <t>Total Bill on RPP (incl Prov. Rebate)</t>
  </si>
  <si>
    <t>Loss Factor (%)</t>
  </si>
  <si>
    <r>
      <rPr>
        <rFont val="Arial"/>
        <color theme="1"/>
        <sz val="10.0"/>
      </rPr>
      <t>1</t>
    </r>
    <r>
      <rPr>
        <rFont val="Arial"/>
        <color theme="1"/>
        <sz val="10.0"/>
      </rPr>
      <t xml:space="preserve"> Applicable to eligible customers only.  Refer to the </t>
    </r>
    <r>
      <rPr>
        <rFont val="Arial"/>
        <i/>
        <color theme="1"/>
        <sz val="10.0"/>
      </rPr>
      <t>Ontario Clean Energy Benefit Act, 2010.</t>
    </r>
  </si>
  <si>
    <t xml:space="preserve">Note that the "Charge $" columns provide breakdowns of the amounts that each bill component contributes to the total monthly bill at the referenced </t>
  </si>
  <si>
    <t>consumption level at existing and proposed rates.</t>
  </si>
  <si>
    <t>Applicants must provide bill impacts for residential at 800 kWh and GS&lt;50kW at 2000 kWh. In addition, their filing must cover the range that is relevant</t>
  </si>
  <si>
    <t>to their service territory, class by class. A general guideline of consumption levels follows:</t>
  </si>
  <si>
    <t>Residential (kWh) - 100, 250, 500, 800, 1000, 1500, 2000</t>
  </si>
  <si>
    <t>GS&lt;50kW (kWh) - 1000, 2000, 5000, 10000, 15000</t>
  </si>
  <si>
    <t>GS&gt;50kW (kW) - 60, 100, 500, 1000</t>
  </si>
  <si>
    <t>Large User - range appropriate for utility</t>
  </si>
  <si>
    <t>Lighting Classes and USL - 150 kWh and 1 kW, range appropriate for utility.</t>
  </si>
  <si>
    <t>Note that cells with the highlighted color shown to the left indicate quantities that are loss adjusted.</t>
  </si>
  <si>
    <t>Hydro Ottawa has updated column Fto reflect the most recent Board Approved TOU and Tier RPP rates.</t>
  </si>
  <si>
    <r>
      <rPr>
        <rFont val="Arial"/>
        <b/>
        <color theme="1"/>
        <sz val="10.0"/>
      </rPr>
      <t xml:space="preserve">Total Bill </t>
    </r>
    <r>
      <rPr>
        <rFont val="Arial"/>
        <b val="0"/>
        <color theme="1"/>
        <sz val="10.0"/>
      </rPr>
      <t>(including HST)</t>
    </r>
  </si>
  <si>
    <r>
      <rPr>
        <rFont val="Arial"/>
        <b/>
        <color theme="1"/>
        <sz val="10.0"/>
      </rPr>
      <t xml:space="preserve">Total Bill </t>
    </r>
    <r>
      <rPr>
        <rFont val="Arial"/>
        <b val="0"/>
        <color theme="1"/>
        <sz val="10.0"/>
      </rPr>
      <t>(including HST)</t>
    </r>
  </si>
  <si>
    <r>
      <rPr>
        <rFont val="Arial"/>
        <color theme="1"/>
        <sz val="10.0"/>
      </rPr>
      <t>1</t>
    </r>
    <r>
      <rPr>
        <rFont val="Arial"/>
        <color theme="1"/>
        <sz val="10.0"/>
      </rPr>
      <t xml:space="preserve"> Applicable to eligible customers only.  Refer to the </t>
    </r>
    <r>
      <rPr>
        <rFont val="Arial"/>
        <i/>
        <color theme="1"/>
        <sz val="10.0"/>
      </rPr>
      <t>Ontario Clean Energy Benefit Act, 2010.</t>
    </r>
  </si>
  <si>
    <r>
      <rPr>
        <rFont val="Arial"/>
        <b/>
        <color theme="1"/>
        <sz val="10.0"/>
      </rPr>
      <t xml:space="preserve">Total Bill </t>
    </r>
    <r>
      <rPr>
        <rFont val="Arial"/>
        <b val="0"/>
        <color theme="1"/>
        <sz val="10.0"/>
      </rPr>
      <t>(including HST)</t>
    </r>
  </si>
  <si>
    <r>
      <rPr>
        <rFont val="Arial"/>
        <b/>
        <color theme="1"/>
        <sz val="10.0"/>
      </rPr>
      <t xml:space="preserve">Total Bill </t>
    </r>
    <r>
      <rPr>
        <rFont val="Arial"/>
        <b val="0"/>
        <color theme="1"/>
        <sz val="10.0"/>
      </rPr>
      <t>(including HST)</t>
    </r>
  </si>
  <si>
    <r>
      <rPr>
        <rFont val="Arial"/>
        <color theme="1"/>
        <sz val="10.0"/>
      </rPr>
      <t>1</t>
    </r>
    <r>
      <rPr>
        <rFont val="Arial"/>
        <color theme="1"/>
        <sz val="10.0"/>
      </rPr>
      <t xml:space="preserve"> Applicable to eligible customers only.  Refer to the </t>
    </r>
    <r>
      <rPr>
        <rFont val="Arial"/>
        <i/>
        <color theme="1"/>
        <sz val="10.0"/>
      </rPr>
      <t>Ontario Clean Energy Benefit Act, 2010.</t>
    </r>
  </si>
  <si>
    <r>
      <rPr>
        <rFont val="Arial"/>
        <b/>
        <color theme="1"/>
        <sz val="10.0"/>
      </rPr>
      <t xml:space="preserve">Total Bill </t>
    </r>
    <r>
      <rPr>
        <rFont val="Arial"/>
        <b val="0"/>
        <color theme="1"/>
        <sz val="10.0"/>
      </rPr>
      <t>(including HST)</t>
    </r>
  </si>
  <si>
    <r>
      <rPr>
        <rFont val="Arial"/>
        <b/>
        <color theme="1"/>
        <sz val="10.0"/>
      </rPr>
      <t xml:space="preserve">Total Bill </t>
    </r>
    <r>
      <rPr>
        <rFont val="Arial"/>
        <b val="0"/>
        <color theme="1"/>
        <sz val="10.0"/>
      </rPr>
      <t>(including HST)</t>
    </r>
  </si>
  <si>
    <r>
      <rPr>
        <rFont val="Arial"/>
        <color theme="1"/>
        <sz val="10.0"/>
      </rPr>
      <t>1</t>
    </r>
    <r>
      <rPr>
        <rFont val="Arial"/>
        <color theme="1"/>
        <sz val="10.0"/>
      </rPr>
      <t xml:space="preserve"> Applicable to eligible customers only.  Refer to the </t>
    </r>
    <r>
      <rPr>
        <rFont val="Arial"/>
        <i/>
        <color theme="1"/>
        <sz val="10.0"/>
      </rPr>
      <t>Ontario Clean Energy Benefit Act, 2010.</t>
    </r>
  </si>
  <si>
    <t xml:space="preserve"> kWh</t>
  </si>
  <si>
    <r>
      <rPr>
        <rFont val="Arial"/>
        <b/>
        <color theme="1"/>
        <sz val="10.0"/>
      </rPr>
      <t xml:space="preserve">Total Bill </t>
    </r>
    <r>
      <rPr>
        <rFont val="Arial"/>
        <b val="0"/>
        <color theme="1"/>
        <sz val="10.0"/>
      </rPr>
      <t>(including HST)</t>
    </r>
  </si>
  <si>
    <r>
      <rPr>
        <rFont val="Arial"/>
        <b/>
        <color theme="1"/>
        <sz val="10.0"/>
      </rPr>
      <t xml:space="preserve">Total Bill </t>
    </r>
    <r>
      <rPr>
        <rFont val="Arial"/>
        <b val="0"/>
        <color theme="1"/>
        <sz val="10.0"/>
      </rPr>
      <t>(including HST)</t>
    </r>
  </si>
  <si>
    <r>
      <rPr>
        <rFont val="Arial"/>
        <color theme="1"/>
        <sz val="10.0"/>
      </rPr>
      <t>1</t>
    </r>
    <r>
      <rPr>
        <rFont val="Arial"/>
        <color theme="1"/>
        <sz val="10.0"/>
      </rPr>
      <t xml:space="preserve"> Applicable to eligible customers only.  Refer to the </t>
    </r>
    <r>
      <rPr>
        <rFont val="Arial"/>
        <i/>
        <color theme="1"/>
        <sz val="10.0"/>
      </rPr>
      <t>Ontario Clean Energy Benefit Act, 2010.</t>
    </r>
  </si>
  <si>
    <r>
      <rPr>
        <rFont val="Arial"/>
        <b/>
        <color theme="1"/>
        <sz val="10.0"/>
      </rPr>
      <t xml:space="preserve">Total Bill </t>
    </r>
    <r>
      <rPr>
        <rFont val="Arial"/>
        <b val="0"/>
        <color theme="1"/>
        <sz val="10.0"/>
      </rPr>
      <t>(including HST)</t>
    </r>
  </si>
  <si>
    <r>
      <rPr>
        <rFont val="Arial"/>
        <b/>
        <color theme="1"/>
        <sz val="10.0"/>
      </rPr>
      <t xml:space="preserve">Total Bill </t>
    </r>
    <r>
      <rPr>
        <rFont val="Arial"/>
        <b val="0"/>
        <color theme="1"/>
        <sz val="10.0"/>
      </rPr>
      <t>(including HST)</t>
    </r>
  </si>
  <si>
    <r>
      <rPr>
        <rFont val="Arial"/>
        <color theme="1"/>
        <sz val="10.0"/>
      </rPr>
      <t>1</t>
    </r>
    <r>
      <rPr>
        <rFont val="Arial"/>
        <color theme="1"/>
        <sz val="10.0"/>
      </rPr>
      <t xml:space="preserve"> Applicable to eligible customers only.  Refer to the </t>
    </r>
    <r>
      <rPr>
        <rFont val="Arial"/>
        <i/>
        <color theme="1"/>
        <sz val="10.0"/>
      </rPr>
      <t>Ontario Clean Energy Benefit Act, 2010.</t>
    </r>
  </si>
  <si>
    <r>
      <rPr>
        <rFont val="Arial"/>
        <b/>
        <color theme="1"/>
        <sz val="10.0"/>
      </rPr>
      <t xml:space="preserve">Total Bill </t>
    </r>
    <r>
      <rPr>
        <rFont val="Arial"/>
        <b val="0"/>
        <color theme="1"/>
        <sz val="10.0"/>
      </rPr>
      <t>(including HST)</t>
    </r>
  </si>
  <si>
    <r>
      <rPr>
        <rFont val="Arial"/>
        <b/>
        <color theme="1"/>
        <sz val="10.0"/>
      </rPr>
      <t xml:space="preserve">Total Bill </t>
    </r>
    <r>
      <rPr>
        <rFont val="Arial"/>
        <b val="0"/>
        <color theme="1"/>
        <sz val="10.0"/>
      </rPr>
      <t>(including HST)</t>
    </r>
  </si>
  <si>
    <r>
      <rPr>
        <rFont val="Arial"/>
        <color theme="1"/>
        <sz val="10.0"/>
      </rPr>
      <t>1</t>
    </r>
    <r>
      <rPr>
        <rFont val="Arial"/>
        <color theme="1"/>
        <sz val="10.0"/>
      </rPr>
      <t xml:space="preserve"> Applicable to eligible customers only.  Refer to the </t>
    </r>
    <r>
      <rPr>
        <rFont val="Arial"/>
        <i/>
        <color theme="1"/>
        <sz val="10.0"/>
      </rPr>
      <t>Ontario Clean Energy Benefit Act, 2010.</t>
    </r>
  </si>
  <si>
    <r>
      <rPr>
        <rFont val="Arial"/>
        <b/>
        <color theme="1"/>
        <sz val="10.0"/>
      </rPr>
      <t xml:space="preserve">Total Bill </t>
    </r>
    <r>
      <rPr>
        <rFont val="Arial"/>
        <b val="0"/>
        <color theme="1"/>
        <sz val="10.0"/>
      </rPr>
      <t>(including HST)</t>
    </r>
  </si>
  <si>
    <r>
      <rPr>
        <rFont val="Arial"/>
        <b/>
        <color theme="1"/>
        <sz val="10.0"/>
      </rPr>
      <t xml:space="preserve">Total Bill </t>
    </r>
    <r>
      <rPr>
        <rFont val="Arial"/>
        <b val="0"/>
        <color theme="1"/>
        <sz val="10.0"/>
      </rPr>
      <t>(including HST)</t>
    </r>
  </si>
  <si>
    <r>
      <rPr>
        <rFont val="Arial"/>
        <color theme="1"/>
        <sz val="10.0"/>
      </rPr>
      <t>1</t>
    </r>
    <r>
      <rPr>
        <rFont val="Arial"/>
        <color theme="1"/>
        <sz val="10.0"/>
      </rPr>
      <t xml:space="preserve"> Applicable to eligible customers only.  Refer to the </t>
    </r>
    <r>
      <rPr>
        <rFont val="Arial"/>
        <i/>
        <color theme="1"/>
        <sz val="10.0"/>
      </rPr>
      <t>Ontario Clean Energy Benefit Act, 2010.</t>
    </r>
  </si>
  <si>
    <r>
      <rPr>
        <rFont val="Arial"/>
        <b/>
        <color theme="1"/>
        <sz val="10.0"/>
      </rPr>
      <t xml:space="preserve">Total Bill </t>
    </r>
    <r>
      <rPr>
        <rFont val="Arial"/>
        <b val="0"/>
        <color theme="1"/>
        <sz val="10.0"/>
      </rPr>
      <t>(including HST)</t>
    </r>
  </si>
  <si>
    <r>
      <rPr>
        <rFont val="Arial"/>
        <b/>
        <color theme="1"/>
        <sz val="10.0"/>
      </rPr>
      <t xml:space="preserve">Total Bill </t>
    </r>
    <r>
      <rPr>
        <rFont val="Arial"/>
        <b val="0"/>
        <color theme="1"/>
        <sz val="10.0"/>
      </rPr>
      <t>(including HST)</t>
    </r>
  </si>
  <si>
    <r>
      <rPr>
        <rFont val="Arial"/>
        <color theme="1"/>
        <sz val="10.0"/>
      </rPr>
      <t>1</t>
    </r>
    <r>
      <rPr>
        <rFont val="Arial"/>
        <color theme="1"/>
        <sz val="10.0"/>
      </rPr>
      <t xml:space="preserve"> Applicable to eligible customers only.  Refer to the </t>
    </r>
    <r>
      <rPr>
        <rFont val="Arial"/>
        <i/>
        <color theme="1"/>
        <sz val="10.0"/>
      </rPr>
      <t>Ontario Clean Energy Benefit Act, 2010.</t>
    </r>
  </si>
  <si>
    <r>
      <rPr>
        <rFont val="Arial"/>
        <b/>
        <color theme="1"/>
        <sz val="10.0"/>
      </rPr>
      <t xml:space="preserve">Total Bill </t>
    </r>
    <r>
      <rPr>
        <rFont val="Arial"/>
        <b val="0"/>
        <color theme="1"/>
        <sz val="10.0"/>
      </rPr>
      <t>(including HST)</t>
    </r>
  </si>
  <si>
    <r>
      <rPr>
        <rFont val="Arial"/>
        <b/>
        <color theme="1"/>
        <sz val="10.0"/>
      </rPr>
      <t xml:space="preserve">Total Bill </t>
    </r>
    <r>
      <rPr>
        <rFont val="Arial"/>
        <b val="0"/>
        <color theme="1"/>
        <sz val="10.0"/>
      </rPr>
      <t>(including HST)</t>
    </r>
  </si>
  <si>
    <r>
      <rPr>
        <rFont val="Arial"/>
        <color theme="1"/>
        <sz val="10.0"/>
      </rPr>
      <t>1</t>
    </r>
    <r>
      <rPr>
        <rFont val="Arial"/>
        <color theme="1"/>
        <sz val="10.0"/>
      </rPr>
      <t xml:space="preserve"> Applicable to eligible customers only.  Refer to the </t>
    </r>
    <r>
      <rPr>
        <rFont val="Arial"/>
        <i/>
        <color theme="1"/>
        <sz val="10.0"/>
      </rPr>
      <t>Ontario Clean Energy Benefit Act, 2010.</t>
    </r>
  </si>
  <si>
    <r>
      <rPr>
        <rFont val="Arial"/>
        <b/>
        <color theme="1"/>
        <sz val="10.0"/>
      </rPr>
      <t xml:space="preserve">Total Bill </t>
    </r>
    <r>
      <rPr>
        <rFont val="Arial"/>
        <b val="0"/>
        <color theme="1"/>
        <sz val="10.0"/>
      </rPr>
      <t>(including HST)</t>
    </r>
  </si>
  <si>
    <r>
      <rPr>
        <rFont val="Arial"/>
        <b/>
        <color theme="1"/>
        <sz val="10.0"/>
      </rPr>
      <t xml:space="preserve">Total Bill </t>
    </r>
    <r>
      <rPr>
        <rFont val="Arial"/>
        <b val="0"/>
        <color theme="1"/>
        <sz val="10.0"/>
      </rPr>
      <t>(including HST)</t>
    </r>
  </si>
  <si>
    <r>
      <rPr>
        <rFont val="Arial"/>
        <b/>
        <color theme="1"/>
        <sz val="10.0"/>
      </rPr>
      <t xml:space="preserve">Total Bill </t>
    </r>
    <r>
      <rPr>
        <rFont val="Arial"/>
        <b val="0"/>
        <color theme="1"/>
        <sz val="10.0"/>
      </rPr>
      <t>(including HST)</t>
    </r>
  </si>
  <si>
    <r>
      <rPr>
        <rFont val="Arial"/>
        <b/>
        <color theme="1"/>
        <sz val="10.0"/>
      </rPr>
      <t xml:space="preserve">Total Bill </t>
    </r>
    <r>
      <rPr>
        <rFont val="Arial"/>
        <b val="0"/>
        <color theme="1"/>
        <sz val="10.0"/>
      </rPr>
      <t>(including HST)</t>
    </r>
  </si>
  <si>
    <r>
      <rPr>
        <rFont val="Arial"/>
        <b/>
        <color theme="1"/>
        <sz val="10.0"/>
      </rPr>
      <t xml:space="preserve">Total Bill </t>
    </r>
    <r>
      <rPr>
        <rFont val="Arial"/>
        <b val="0"/>
        <color theme="1"/>
        <sz val="10.0"/>
      </rPr>
      <t>(including HST)</t>
    </r>
  </si>
  <si>
    <r>
      <rPr>
        <rFont val="Arial"/>
        <b/>
        <color theme="1"/>
        <sz val="10.0"/>
      </rPr>
      <t xml:space="preserve">Total Bill </t>
    </r>
    <r>
      <rPr>
        <rFont val="Arial"/>
        <b val="0"/>
        <color theme="1"/>
        <sz val="10.0"/>
      </rPr>
      <t>(including HST)</t>
    </r>
  </si>
  <si>
    <r>
      <rPr>
        <rFont val="Arial"/>
        <b/>
        <color theme="1"/>
        <sz val="10.0"/>
      </rPr>
      <t xml:space="preserve">Total Bill </t>
    </r>
    <r>
      <rPr>
        <rFont val="Arial"/>
        <b val="0"/>
        <color theme="1"/>
        <sz val="10.0"/>
      </rPr>
      <t>(including HST)</t>
    </r>
  </si>
  <si>
    <r>
      <rPr>
        <rFont val="Arial"/>
        <b/>
        <color theme="1"/>
        <sz val="10.0"/>
      </rPr>
      <t xml:space="preserve">Total Bill </t>
    </r>
    <r>
      <rPr>
        <rFont val="Arial"/>
        <b val="0"/>
        <color theme="1"/>
        <sz val="10.0"/>
      </rPr>
      <t>(including HST)</t>
    </r>
  </si>
  <si>
    <r>
      <rPr>
        <rFont val="Arial"/>
        <b/>
        <color theme="1"/>
        <sz val="10.0"/>
      </rPr>
      <t xml:space="preserve">Total Bill </t>
    </r>
    <r>
      <rPr>
        <rFont val="Arial"/>
        <b val="0"/>
        <color theme="1"/>
        <sz val="10.0"/>
      </rPr>
      <t>(including HST)</t>
    </r>
  </si>
  <si>
    <r>
      <rPr>
        <rFont val="Arial"/>
        <b/>
        <color theme="1"/>
        <sz val="10.0"/>
      </rPr>
      <t xml:space="preserve">Total Bill </t>
    </r>
    <r>
      <rPr>
        <rFont val="Arial"/>
        <b val="0"/>
        <color theme="1"/>
        <sz val="10.0"/>
      </rPr>
      <t>(including HST)</t>
    </r>
  </si>
  <si>
    <r>
      <rPr>
        <rFont val="Arial"/>
        <b/>
        <color theme="1"/>
        <sz val="10.0"/>
      </rPr>
      <t xml:space="preserve">Total Bill </t>
    </r>
    <r>
      <rPr>
        <rFont val="Arial"/>
        <b val="0"/>
        <color theme="1"/>
        <sz val="10.0"/>
      </rPr>
      <t>(including HST)</t>
    </r>
  </si>
  <si>
    <r>
      <rPr>
        <rFont val="Arial"/>
        <b/>
        <color theme="1"/>
        <sz val="10.0"/>
      </rPr>
      <t xml:space="preserve">Total Bill </t>
    </r>
    <r>
      <rPr>
        <rFont val="Arial"/>
        <b val="0"/>
        <color theme="1"/>
        <sz val="10.0"/>
      </rPr>
      <t>(including HST)</t>
    </r>
  </si>
  <si>
    <t>non-TOU</t>
  </si>
  <si>
    <t>kW</t>
  </si>
  <si>
    <t>per kW</t>
  </si>
  <si>
    <r>
      <rPr>
        <rFont val="Arial"/>
        <b/>
        <color theme="1"/>
        <sz val="10.0"/>
      </rPr>
      <t xml:space="preserve">Total Bill </t>
    </r>
    <r>
      <rPr>
        <rFont val="Arial"/>
        <b val="0"/>
        <color theme="1"/>
        <sz val="10.0"/>
      </rPr>
      <t>(including HST)</t>
    </r>
  </si>
  <si>
    <r>
      <rPr>
        <rFont val="Arial"/>
        <b/>
        <strike/>
        <color theme="1"/>
        <sz val="10.0"/>
      </rPr>
      <t xml:space="preserve">Total Bill </t>
    </r>
    <r>
      <rPr>
        <rFont val="Arial"/>
        <b val="0"/>
        <strike/>
        <color theme="1"/>
        <sz val="10.0"/>
      </rPr>
      <t>(including HST)</t>
    </r>
  </si>
  <si>
    <r>
      <rPr>
        <rFont val="Arial"/>
        <color theme="1"/>
        <sz val="10.0"/>
      </rPr>
      <t>1</t>
    </r>
    <r>
      <rPr>
        <rFont val="Arial"/>
        <color theme="1"/>
        <sz val="10.0"/>
      </rPr>
      <t xml:space="preserve"> Applicable to eligible customers only.  Refer to the </t>
    </r>
    <r>
      <rPr>
        <rFont val="Arial"/>
        <i/>
        <color theme="1"/>
        <sz val="10.0"/>
      </rPr>
      <t>Ontario Clean Energy Benefit Act, 2010.</t>
    </r>
  </si>
  <si>
    <r>
      <rPr>
        <rFont val="Arial"/>
        <b/>
        <color theme="1"/>
        <sz val="10.0"/>
      </rPr>
      <t xml:space="preserve">Total Bill </t>
    </r>
    <r>
      <rPr>
        <rFont val="Arial"/>
        <b val="0"/>
        <color theme="1"/>
        <sz val="10.0"/>
      </rPr>
      <t>(including HST)</t>
    </r>
  </si>
  <si>
    <r>
      <rPr>
        <rFont val="Arial"/>
        <b/>
        <strike/>
        <color theme="1"/>
        <sz val="10.0"/>
      </rPr>
      <t xml:space="preserve">Total Bill </t>
    </r>
    <r>
      <rPr>
        <rFont val="Arial"/>
        <b val="0"/>
        <strike/>
        <color theme="1"/>
        <sz val="10.0"/>
      </rPr>
      <t>(including HST)</t>
    </r>
  </si>
  <si>
    <r>
      <rPr>
        <rFont val="Arial"/>
        <color theme="1"/>
        <sz val="10.0"/>
      </rPr>
      <t>1</t>
    </r>
    <r>
      <rPr>
        <rFont val="Arial"/>
        <color theme="1"/>
        <sz val="10.0"/>
      </rPr>
      <t xml:space="preserve"> Applicable to eligible customers only.  Refer to the </t>
    </r>
    <r>
      <rPr>
        <rFont val="Arial"/>
        <i/>
        <color theme="1"/>
        <sz val="10.0"/>
      </rPr>
      <t>Ontario Clean Energy Benefit Act, 2010.</t>
    </r>
  </si>
  <si>
    <r>
      <rPr>
        <rFont val="Arial"/>
        <b/>
        <color theme="1"/>
        <sz val="10.0"/>
      </rPr>
      <t xml:space="preserve">Total Bill </t>
    </r>
    <r>
      <rPr>
        <rFont val="Arial"/>
        <b val="0"/>
        <color theme="1"/>
        <sz val="10.0"/>
      </rPr>
      <t>(including HST)</t>
    </r>
  </si>
  <si>
    <r>
      <rPr>
        <rFont val="Arial"/>
        <b/>
        <strike/>
        <color theme="1"/>
        <sz val="10.0"/>
      </rPr>
      <t xml:space="preserve">Total Bill </t>
    </r>
    <r>
      <rPr>
        <rFont val="Arial"/>
        <b val="0"/>
        <strike/>
        <color theme="1"/>
        <sz val="10.0"/>
      </rPr>
      <t>(including HST)</t>
    </r>
  </si>
  <si>
    <r>
      <rPr>
        <rFont val="Arial"/>
        <color theme="1"/>
        <sz val="10.0"/>
      </rPr>
      <t>1</t>
    </r>
    <r>
      <rPr>
        <rFont val="Arial"/>
        <color theme="1"/>
        <sz val="10.0"/>
      </rPr>
      <t xml:space="preserve"> Applicable to eligible customers only.  Refer to the </t>
    </r>
    <r>
      <rPr>
        <rFont val="Arial"/>
        <i/>
        <color theme="1"/>
        <sz val="10.0"/>
      </rPr>
      <t>Ontario Clean Energy Benefit Act, 2010.</t>
    </r>
  </si>
  <si>
    <r>
      <rPr>
        <rFont val="Arial"/>
        <b/>
        <color theme="1"/>
        <sz val="10.0"/>
      </rPr>
      <t xml:space="preserve">Total Bill </t>
    </r>
    <r>
      <rPr>
        <rFont val="Arial"/>
        <b val="0"/>
        <color theme="1"/>
        <sz val="10.0"/>
      </rPr>
      <t>(including HST)</t>
    </r>
  </si>
  <si>
    <r>
      <rPr>
        <rFont val="Arial"/>
        <b/>
        <strike/>
        <color theme="1"/>
        <sz val="10.0"/>
      </rPr>
      <t xml:space="preserve">Total Bill </t>
    </r>
    <r>
      <rPr>
        <rFont val="Arial"/>
        <b val="0"/>
        <strike/>
        <color theme="1"/>
        <sz val="10.0"/>
      </rPr>
      <t>(including HST)</t>
    </r>
  </si>
  <si>
    <r>
      <rPr>
        <rFont val="Arial"/>
        <color theme="1"/>
        <sz val="10.0"/>
      </rPr>
      <t>1</t>
    </r>
    <r>
      <rPr>
        <rFont val="Arial"/>
        <color theme="1"/>
        <sz val="10.0"/>
      </rPr>
      <t xml:space="preserve"> Applicable to eligible customers only.  Refer to the </t>
    </r>
    <r>
      <rPr>
        <rFont val="Arial"/>
        <i/>
        <color theme="1"/>
        <sz val="10.0"/>
      </rPr>
      <t>Ontario Clean Energy Benefit Act, 2010.</t>
    </r>
  </si>
  <si>
    <r>
      <rPr>
        <rFont val="Arial"/>
        <b/>
        <color theme="1"/>
        <sz val="10.0"/>
      </rPr>
      <t xml:space="preserve">Total Bill </t>
    </r>
    <r>
      <rPr>
        <rFont val="Arial"/>
        <b val="0"/>
        <color theme="1"/>
        <sz val="10.0"/>
      </rPr>
      <t>(including HST)</t>
    </r>
  </si>
  <si>
    <r>
      <rPr>
        <rFont val="Arial"/>
        <b/>
        <strike/>
        <color theme="1"/>
        <sz val="10.0"/>
      </rPr>
      <t xml:space="preserve">Total Bill </t>
    </r>
    <r>
      <rPr>
        <rFont val="Arial"/>
        <b val="0"/>
        <strike/>
        <color theme="1"/>
        <sz val="10.0"/>
      </rPr>
      <t>(including HST)</t>
    </r>
  </si>
  <si>
    <r>
      <rPr>
        <rFont val="Arial"/>
        <color theme="1"/>
        <sz val="10.0"/>
      </rPr>
      <t>1</t>
    </r>
    <r>
      <rPr>
        <rFont val="Arial"/>
        <color theme="1"/>
        <sz val="10.0"/>
      </rPr>
      <t xml:space="preserve"> Applicable to eligible customers only.  Refer to the </t>
    </r>
    <r>
      <rPr>
        <rFont val="Arial"/>
        <i/>
        <color theme="1"/>
        <sz val="10.0"/>
      </rPr>
      <t>Ontario Clean Energy Benefit Act, 2010.</t>
    </r>
  </si>
  <si>
    <r>
      <rPr>
        <rFont val="Arial"/>
        <b/>
        <color theme="1"/>
        <sz val="10.0"/>
      </rPr>
      <t xml:space="preserve">Total Bill </t>
    </r>
    <r>
      <rPr>
        <rFont val="Arial"/>
        <b val="0"/>
        <color theme="1"/>
        <sz val="10.0"/>
      </rPr>
      <t>(including HST)</t>
    </r>
  </si>
  <si>
    <r>
      <rPr>
        <rFont val="Arial"/>
        <b/>
        <strike/>
        <color theme="1"/>
        <sz val="10.0"/>
      </rPr>
      <t xml:space="preserve">Total Bill </t>
    </r>
    <r>
      <rPr>
        <rFont val="Arial"/>
        <b val="0"/>
        <strike/>
        <color theme="1"/>
        <sz val="10.0"/>
      </rPr>
      <t>(including HST)</t>
    </r>
  </si>
  <si>
    <r>
      <rPr>
        <rFont val="Arial"/>
        <color theme="1"/>
        <sz val="10.0"/>
      </rPr>
      <t>1</t>
    </r>
    <r>
      <rPr>
        <rFont val="Arial"/>
        <color theme="1"/>
        <sz val="10.0"/>
      </rPr>
      <t xml:space="preserve"> Applicable to eligible customers only.  Refer to the </t>
    </r>
    <r>
      <rPr>
        <rFont val="Arial"/>
        <i/>
        <color theme="1"/>
        <sz val="10.0"/>
      </rPr>
      <t>Ontario Clean Energy Benefit Act, 2010.</t>
    </r>
  </si>
  <si>
    <r>
      <rPr>
        <rFont val="Arial"/>
        <b/>
        <color theme="1"/>
        <sz val="10.0"/>
      </rPr>
      <t xml:space="preserve">Total Bill </t>
    </r>
    <r>
      <rPr>
        <rFont val="Arial"/>
        <b val="0"/>
        <color theme="1"/>
        <sz val="10.0"/>
      </rPr>
      <t>(including HST)</t>
    </r>
  </si>
  <si>
    <r>
      <rPr>
        <rFont val="Arial"/>
        <b/>
        <strike/>
        <color theme="1"/>
        <sz val="10.0"/>
      </rPr>
      <t xml:space="preserve">Total Bill </t>
    </r>
    <r>
      <rPr>
        <rFont val="Arial"/>
        <b val="0"/>
        <strike/>
        <color theme="1"/>
        <sz val="10.0"/>
      </rPr>
      <t>(including HST)</t>
    </r>
  </si>
  <si>
    <r>
      <rPr>
        <rFont val="Arial"/>
        <color theme="1"/>
        <sz val="10.0"/>
      </rPr>
      <t>1</t>
    </r>
    <r>
      <rPr>
        <rFont val="Arial"/>
        <color theme="1"/>
        <sz val="10.0"/>
      </rPr>
      <t xml:space="preserve"> Applicable to eligible customers only.  Refer to the </t>
    </r>
    <r>
      <rPr>
        <rFont val="Arial"/>
        <i/>
        <color theme="1"/>
        <sz val="10.0"/>
      </rPr>
      <t>Ontario Clean Energy Benefit Act, 2010.</t>
    </r>
  </si>
  <si>
    <r>
      <rPr>
        <rFont val="Arial"/>
        <b/>
        <color theme="1"/>
        <sz val="10.0"/>
      </rPr>
      <t xml:space="preserve">Total Bill </t>
    </r>
    <r>
      <rPr>
        <rFont val="Arial"/>
        <b val="0"/>
        <color theme="1"/>
        <sz val="10.0"/>
      </rPr>
      <t>(including HST)</t>
    </r>
  </si>
  <si>
    <r>
      <rPr>
        <rFont val="Arial"/>
        <b/>
        <strike/>
        <color theme="1"/>
        <sz val="10.0"/>
      </rPr>
      <t xml:space="preserve">Total Bill </t>
    </r>
    <r>
      <rPr>
        <rFont val="Arial"/>
        <b val="0"/>
        <strike/>
        <color theme="1"/>
        <sz val="10.0"/>
      </rPr>
      <t>(including HST)</t>
    </r>
  </si>
  <si>
    <r>
      <rPr>
        <rFont val="Arial"/>
        <color theme="1"/>
        <sz val="10.0"/>
      </rPr>
      <t>1</t>
    </r>
    <r>
      <rPr>
        <rFont val="Arial"/>
        <color theme="1"/>
        <sz val="10.0"/>
      </rPr>
      <t xml:space="preserve"> Applicable to eligible customers only.  Refer to the </t>
    </r>
    <r>
      <rPr>
        <rFont val="Arial"/>
        <i/>
        <color theme="1"/>
        <sz val="10.0"/>
      </rPr>
      <t>Ontario Clean Energy Benefit Act, 2010.</t>
    </r>
  </si>
  <si>
    <r>
      <rPr>
        <rFont val="Arial"/>
        <b/>
        <color theme="1"/>
        <sz val="10.0"/>
      </rPr>
      <t xml:space="preserve">Total Bill </t>
    </r>
    <r>
      <rPr>
        <rFont val="Arial"/>
        <b val="0"/>
        <color theme="1"/>
        <sz val="10.0"/>
      </rPr>
      <t>(including HST)</t>
    </r>
  </si>
  <si>
    <r>
      <rPr>
        <rFont val="Arial"/>
        <b/>
        <strike/>
        <color theme="1"/>
        <sz val="10.0"/>
      </rPr>
      <t xml:space="preserve">Total Bill </t>
    </r>
    <r>
      <rPr>
        <rFont val="Arial"/>
        <b val="0"/>
        <strike/>
        <color theme="1"/>
        <sz val="10.0"/>
      </rPr>
      <t>(including HST)</t>
    </r>
  </si>
  <si>
    <r>
      <rPr>
        <rFont val="Arial"/>
        <color theme="1"/>
        <sz val="10.0"/>
      </rPr>
      <t>1</t>
    </r>
    <r>
      <rPr>
        <rFont val="Arial"/>
        <color theme="1"/>
        <sz val="10.0"/>
      </rPr>
      <t xml:space="preserve"> Applicable to eligible customers only.  Refer to the </t>
    </r>
    <r>
      <rPr>
        <rFont val="Arial"/>
        <i/>
        <color theme="1"/>
        <sz val="10.0"/>
      </rPr>
      <t>Ontario Clean Energy Benefit Act, 2010.</t>
    </r>
  </si>
  <si>
    <r>
      <rPr>
        <rFont val="Arial"/>
        <b/>
        <color theme="1"/>
        <sz val="10.0"/>
      </rPr>
      <t xml:space="preserve">Total Bill </t>
    </r>
    <r>
      <rPr>
        <rFont val="Arial"/>
        <b val="0"/>
        <color theme="1"/>
        <sz val="10.0"/>
      </rPr>
      <t>(including HST)</t>
    </r>
  </si>
  <si>
    <r>
      <rPr>
        <rFont val="Arial"/>
        <b/>
        <strike/>
        <color theme="1"/>
        <sz val="10.0"/>
      </rPr>
      <t xml:space="preserve">Total Bill </t>
    </r>
    <r>
      <rPr>
        <rFont val="Arial"/>
        <b val="0"/>
        <strike/>
        <color theme="1"/>
        <sz val="10.0"/>
      </rPr>
      <t>(including HST)</t>
    </r>
  </si>
  <si>
    <r>
      <rPr>
        <rFont val="Arial"/>
        <color theme="1"/>
        <sz val="10.0"/>
      </rPr>
      <t>1</t>
    </r>
    <r>
      <rPr>
        <rFont val="Arial"/>
        <color theme="1"/>
        <sz val="10.0"/>
      </rPr>
      <t xml:space="preserve"> Applicable to eligible customers only.  Refer to the </t>
    </r>
    <r>
      <rPr>
        <rFont val="Arial"/>
        <i/>
        <color theme="1"/>
        <sz val="10.0"/>
      </rPr>
      <t>Ontario Clean Energy Benefit Act, 2010.</t>
    </r>
  </si>
  <si>
    <r>
      <rPr>
        <rFont val="Arial"/>
        <b/>
        <color theme="1"/>
        <sz val="10.0"/>
      </rPr>
      <t xml:space="preserve">Total Bill </t>
    </r>
    <r>
      <rPr>
        <rFont val="Arial"/>
        <b val="0"/>
        <color theme="1"/>
        <sz val="10.0"/>
      </rPr>
      <t>(including HST)</t>
    </r>
  </si>
  <si>
    <r>
      <rPr>
        <rFont val="Arial"/>
        <b/>
        <strike/>
        <color theme="1"/>
        <sz val="10.0"/>
      </rPr>
      <t xml:space="preserve">Total Bill </t>
    </r>
    <r>
      <rPr>
        <rFont val="Arial"/>
        <b val="0"/>
        <strike/>
        <color theme="1"/>
        <sz val="10.0"/>
      </rPr>
      <t>(including HST)</t>
    </r>
  </si>
  <si>
    <r>
      <rPr>
        <rFont val="Arial"/>
        <color theme="1"/>
        <sz val="10.0"/>
      </rPr>
      <t>1</t>
    </r>
    <r>
      <rPr>
        <rFont val="Arial"/>
        <color theme="1"/>
        <sz val="10.0"/>
      </rPr>
      <t xml:space="preserve"> Applicable to eligible customers only.  Refer to the </t>
    </r>
    <r>
      <rPr>
        <rFont val="Arial"/>
        <i/>
        <color theme="1"/>
        <sz val="10.0"/>
      </rPr>
      <t>Ontario Clean Energy Benefit Act, 2010.</t>
    </r>
  </si>
  <si>
    <r>
      <rPr>
        <rFont val="Arial"/>
        <b/>
        <color theme="1"/>
        <sz val="10.0"/>
      </rPr>
      <t xml:space="preserve">Total Bill </t>
    </r>
    <r>
      <rPr>
        <rFont val="Arial"/>
        <b val="0"/>
        <color theme="1"/>
        <sz val="10.0"/>
      </rPr>
      <t>(including HST)</t>
    </r>
  </si>
  <si>
    <r>
      <rPr>
        <rFont val="Arial"/>
        <b/>
        <strike/>
        <color theme="1"/>
        <sz val="10.0"/>
      </rPr>
      <t xml:space="preserve">Total Bill </t>
    </r>
    <r>
      <rPr>
        <rFont val="Arial"/>
        <b val="0"/>
        <strike/>
        <color theme="1"/>
        <sz val="10.0"/>
      </rPr>
      <t>(including HST)</t>
    </r>
  </si>
  <si>
    <r>
      <rPr>
        <rFont val="Arial"/>
        <color theme="1"/>
        <sz val="10.0"/>
      </rPr>
      <t>1</t>
    </r>
    <r>
      <rPr>
        <rFont val="Arial"/>
        <color theme="1"/>
        <sz val="10.0"/>
      </rPr>
      <t xml:space="preserve"> Applicable to eligible customers only.  Refer to the </t>
    </r>
    <r>
      <rPr>
        <rFont val="Arial"/>
        <i/>
        <color theme="1"/>
        <sz val="10.0"/>
      </rPr>
      <t>Ontario Clean Energy Benefit Act, 2010.</t>
    </r>
  </si>
  <si>
    <r>
      <rPr>
        <rFont val="Arial"/>
        <b/>
        <color theme="1"/>
        <sz val="10.0"/>
      </rPr>
      <t xml:space="preserve">Total Bill </t>
    </r>
    <r>
      <rPr>
        <rFont val="Arial"/>
        <b val="0"/>
        <color theme="1"/>
        <sz val="10.0"/>
      </rPr>
      <t>(including HST)</t>
    </r>
  </si>
  <si>
    <r>
      <rPr>
        <rFont val="Arial"/>
        <b/>
        <color theme="1"/>
        <sz val="10.0"/>
      </rPr>
      <t xml:space="preserve">Total Bill </t>
    </r>
    <r>
      <rPr>
        <rFont val="Arial"/>
        <b val="0"/>
        <color theme="1"/>
        <sz val="10.0"/>
      </rPr>
      <t>(including HST)</t>
    </r>
  </si>
  <si>
    <r>
      <rPr>
        <rFont val="Arial"/>
        <b/>
        <color theme="1"/>
        <sz val="10.0"/>
      </rPr>
      <t xml:space="preserve">Total Bill </t>
    </r>
    <r>
      <rPr>
        <rFont val="Arial"/>
        <b val="0"/>
        <color theme="1"/>
        <sz val="10.0"/>
      </rPr>
      <t>(including HST)</t>
    </r>
  </si>
  <si>
    <r>
      <rPr>
        <rFont val="Arial"/>
        <b/>
        <strike/>
        <color theme="1"/>
        <sz val="10.0"/>
      </rPr>
      <t xml:space="preserve">Total Bill </t>
    </r>
    <r>
      <rPr>
        <rFont val="Arial"/>
        <b val="0"/>
        <strike/>
        <color theme="1"/>
        <sz val="10.0"/>
      </rPr>
      <t>(including HST)</t>
    </r>
  </si>
  <si>
    <r>
      <rPr>
        <rFont val="Arial"/>
        <color theme="1"/>
        <sz val="10.0"/>
      </rPr>
      <t>1</t>
    </r>
    <r>
      <rPr>
        <rFont val="Arial"/>
        <color theme="1"/>
        <sz val="10.0"/>
      </rPr>
      <t xml:space="preserve"> Applicable to eligible customers only.  Refer to the </t>
    </r>
    <r>
      <rPr>
        <rFont val="Arial"/>
        <i/>
        <color theme="1"/>
        <sz val="10.0"/>
      </rPr>
      <t>Ontario Clean Energy Benefit Act, 2010.</t>
    </r>
  </si>
  <si>
    <t>OEB's Bill impact #s</t>
  </si>
  <si>
    <t>City's #s</t>
  </si>
  <si>
    <r>
      <rPr>
        <rFont val="Arial"/>
        <b/>
        <color theme="1"/>
        <sz val="10.0"/>
      </rPr>
      <t xml:space="preserve">Total Bill </t>
    </r>
    <r>
      <rPr>
        <rFont val="Arial"/>
        <b val="0"/>
        <color theme="1"/>
        <sz val="10.0"/>
      </rPr>
      <t>(including HST)</t>
    </r>
  </si>
  <si>
    <r>
      <rPr>
        <rFont val="Arial"/>
        <b/>
        <strike/>
        <color theme="1"/>
        <sz val="10.0"/>
      </rPr>
      <t xml:space="preserve">Total Bill </t>
    </r>
    <r>
      <rPr>
        <rFont val="Arial"/>
        <b val="0"/>
        <strike/>
        <color theme="1"/>
        <sz val="10.0"/>
      </rPr>
      <t>(including HST)</t>
    </r>
  </si>
  <si>
    <r>
      <rPr>
        <rFont val="Arial"/>
        <color theme="1"/>
        <sz val="10.0"/>
      </rPr>
      <t>1</t>
    </r>
    <r>
      <rPr>
        <rFont val="Arial"/>
        <color theme="1"/>
        <sz val="10.0"/>
      </rPr>
      <t xml:space="preserve"> Applicable to eligible customers only.  Refer to the </t>
    </r>
    <r>
      <rPr>
        <rFont val="Arial"/>
        <i/>
        <color theme="1"/>
        <sz val="10.0"/>
      </rPr>
      <t>Ontario Clean Energy Benefit Act, 2010.</t>
    </r>
  </si>
  <si>
    <r>
      <rPr>
        <rFont val="Arial"/>
        <b/>
        <color theme="1"/>
        <sz val="10.0"/>
      </rPr>
      <t xml:space="preserve">Total Bill </t>
    </r>
    <r>
      <rPr>
        <rFont val="Arial"/>
        <b val="0"/>
        <color theme="1"/>
        <sz val="10.0"/>
      </rPr>
      <t>(including HST)</t>
    </r>
  </si>
  <si>
    <r>
      <rPr>
        <rFont val="Arial"/>
        <b/>
        <color theme="1"/>
        <sz val="10.0"/>
      </rPr>
      <t xml:space="preserve">Total Bill </t>
    </r>
    <r>
      <rPr>
        <rFont val="Arial"/>
        <b val="0"/>
        <color theme="1"/>
        <sz val="10.0"/>
      </rPr>
      <t>(including HST)</t>
    </r>
  </si>
  <si>
    <r>
      <rPr>
        <rFont val="Arial"/>
        <color theme="1"/>
        <sz val="10.0"/>
      </rPr>
      <t>1</t>
    </r>
    <r>
      <rPr>
        <rFont val="Arial"/>
        <color theme="1"/>
        <sz val="10.0"/>
      </rPr>
      <t xml:space="preserve"> Applicable to eligible customers only.  Refer to the </t>
    </r>
    <r>
      <rPr>
        <rFont val="Arial"/>
        <i/>
        <color theme="1"/>
        <sz val="10.0"/>
      </rPr>
      <t>Ontario Clean Energy Benefit Act, 2010.</t>
    </r>
  </si>
  <si>
    <r>
      <rPr>
        <rFont val="Arial"/>
        <b/>
        <color theme="1"/>
        <sz val="10.0"/>
      </rPr>
      <t xml:space="preserve">Total Bill </t>
    </r>
    <r>
      <rPr>
        <rFont val="Arial"/>
        <b val="0"/>
        <color theme="1"/>
        <sz val="10.0"/>
      </rPr>
      <t>(including HST)</t>
    </r>
  </si>
  <si>
    <r>
      <rPr>
        <rFont val="Arial"/>
        <b/>
        <color theme="1"/>
        <sz val="10.0"/>
      </rPr>
      <t xml:space="preserve">Total Bill </t>
    </r>
    <r>
      <rPr>
        <rFont val="Arial"/>
        <b val="0"/>
        <color theme="1"/>
        <sz val="10.0"/>
      </rPr>
      <t>(including HST)</t>
    </r>
  </si>
</sst>
</file>

<file path=xl/styles.xml><?xml version="1.0" encoding="utf-8"?>
<styleSheet xmlns="http://schemas.openxmlformats.org/spreadsheetml/2006/main" xmlns:x14ac="http://schemas.microsoft.com/office/spreadsheetml/2009/9/ac" xmlns:mc="http://schemas.openxmlformats.org/markup-compatibility/2006">
  <numFmts count="28">
    <numFmt numFmtId="164" formatCode="&quot;$&quot;#,##0.00"/>
    <numFmt numFmtId="165" formatCode="&quot;$&quot;#,##0.00_);[Red]\(&quot;$&quot;#,##0.00\)"/>
    <numFmt numFmtId="166" formatCode="_-&quot;$&quot;* #,##0.00_-;\-&quot;$&quot;* #,##0.00_-;_-&quot;$&quot;* &quot;-&quot;??_-;_-@"/>
    <numFmt numFmtId="167" formatCode="0.0000"/>
    <numFmt numFmtId="168" formatCode="0.0%"/>
    <numFmt numFmtId="169" formatCode="_-&quot;$&quot;* #,##0.0000_-;\-&quot;$&quot;* #,##0.0000_-;_-&quot;$&quot;* &quot;-&quot;??.000_-;_-@"/>
    <numFmt numFmtId="170" formatCode="_-&quot;$&quot;* #,##0.0000_-;\-&quot;$&quot;* #,##0.0000_-;_-&quot;$&quot;* &quot;-&quot;??.0000_-;_-@"/>
    <numFmt numFmtId="171" formatCode="_-&quot;$&quot;* #,##0.0000_-;\-&quot;$&quot;* #,##0.0000_-;_-&quot;$&quot;* &quot;-&quot;??_-;_-@"/>
    <numFmt numFmtId="172" formatCode="_-* #,##0.00_-;\-* #,##0.00_-;_-* &quot;-&quot;??_-;_-@"/>
    <numFmt numFmtId="173" formatCode="0.00000"/>
    <numFmt numFmtId="174" formatCode="[$-409]mmmm\ d\,\ yyyy"/>
    <numFmt numFmtId="175" formatCode="&quot;$&quot;#,##0_);[Red]\(&quot;$&quot;#,##0\)"/>
    <numFmt numFmtId="176" formatCode="_-* #,##0.0_-;\-* #,##0.0_-;_-* &quot;-&quot;??_-;_-@"/>
    <numFmt numFmtId="177" formatCode="0.000000"/>
    <numFmt numFmtId="178" formatCode="&quot;$&quot;#,##0.00;[Red]\-&quot;$&quot;#,##0.00"/>
    <numFmt numFmtId="179" formatCode="#,##0.0000"/>
    <numFmt numFmtId="180" formatCode="&quot;$&quot;#,##0.00000_);[Red]\(&quot;$&quot;#,##0.00000\)"/>
    <numFmt numFmtId="181" formatCode="_(* #,##0.00_);_(* \(#,##0.00\);_(* &quot;-&quot;??_);_(@_)"/>
    <numFmt numFmtId="182" formatCode="_-* #,##0_-;\-* #,##0_-;_-* &quot;-&quot;??_-;_-@"/>
    <numFmt numFmtId="183" formatCode="_(&quot;$&quot;* #,##0.00_);_(&quot;$&quot;* \(#,##0.00\);_(&quot;$&quot;* &quot;-&quot;??_);_(@_)"/>
    <numFmt numFmtId="184" formatCode="_(* #,##0_);_(* \(#,##0\);_(* &quot;-&quot;_);_(@_)"/>
    <numFmt numFmtId="185" formatCode="_-&quot;$&quot;* #,##0.0000_-;\-&quot;$&quot;* #,##0.0000_-;_-&quot;$&quot;* &quot;-&quot;??.00_-;_-@"/>
    <numFmt numFmtId="186" formatCode="_-&quot;$&quot;* #,##0.00000_-;\-&quot;$&quot;* #,##0.00000_-;_-&quot;$&quot;* &quot;-&quot;??_-;_-@"/>
    <numFmt numFmtId="187" formatCode="0.0000%"/>
    <numFmt numFmtId="188" formatCode="_-&quot;$&quot;* #,##0.000000_-;\-&quot;$&quot;* #,##0.000000_-;_-&quot;$&quot;* &quot;-&quot;??_-;_-@"/>
    <numFmt numFmtId="189" formatCode="_-* #,##0.0_-;\-* #,##0.0_-;_-* &quot;-&quot;??.0_-;_-@"/>
    <numFmt numFmtId="190" formatCode="_-&quot;$&quot;* #,##0.000_-;\-&quot;$&quot;* #,##0.000_-;_-&quot;$&quot;* &quot;-&quot;??_-;_-@"/>
    <numFmt numFmtId="191" formatCode="_(* #,##0.0_);_(* \(#,##0.0\);_(* &quot;-&quot;_);_(@_)"/>
  </numFmts>
  <fonts count="89">
    <font>
      <sz val="10.0"/>
      <color rgb="FF000000"/>
      <name val="Arial"/>
      <scheme val="minor"/>
    </font>
    <font>
      <b/>
      <sz val="11.0"/>
      <color rgb="FF1F1F1F"/>
      <name val="Arial"/>
    </font>
    <font>
      <b/>
      <sz val="11.0"/>
      <color rgb="FF005B9B"/>
      <name val="Arial"/>
    </font>
    <font>
      <sz val="10.0"/>
      <color rgb="FF000000"/>
      <name val="Arial"/>
    </font>
    <font>
      <sz val="9.0"/>
      <color rgb="FF444746"/>
      <name val="Arial"/>
    </font>
    <font>
      <sz val="10.0"/>
      <color theme="1"/>
      <name val="Arial"/>
    </font>
    <font>
      <sz val="12.0"/>
      <color theme="1"/>
      <name val="Arial"/>
    </font>
    <font>
      <b/>
      <sz val="9.0"/>
      <color rgb="FFFFFFFF"/>
      <name val="Arial"/>
    </font>
    <font/>
    <font>
      <sz val="8.0"/>
      <color rgb="FFD9D9D9"/>
      <name val="Arial"/>
    </font>
    <font>
      <sz val="8.0"/>
      <color theme="1"/>
      <name val="Arial"/>
    </font>
    <font>
      <b/>
      <sz val="8.0"/>
      <color rgb="FF005B9B"/>
      <name val="Arial"/>
    </font>
    <font>
      <b/>
      <sz val="8.0"/>
      <color rgb="FFD9D9D9"/>
      <name val="Arial"/>
    </font>
    <font>
      <b/>
      <sz val="9.0"/>
      <color rgb="FF000000"/>
      <name val="Arial"/>
    </font>
    <font>
      <sz val="9.0"/>
      <color rgb="FF000000"/>
      <name val="Arial"/>
    </font>
    <font>
      <sz val="9.0"/>
      <color rgb="FFFFFFFF"/>
      <name val="Arial"/>
    </font>
    <font>
      <b/>
      <sz val="11.0"/>
      <color rgb="FF000000"/>
      <name val="Arial"/>
    </font>
    <font>
      <b/>
      <sz val="10.0"/>
      <color rgb="FF000000"/>
      <name val="Arial"/>
    </font>
    <font>
      <sz val="9.0"/>
      <color theme="0"/>
      <name val="Arial"/>
    </font>
    <font>
      <sz val="9.0"/>
      <color theme="1"/>
      <name val="Arial"/>
    </font>
    <font>
      <b/>
      <sz val="9.0"/>
      <color theme="1"/>
      <name val="Arial"/>
    </font>
    <font>
      <sz val="11.0"/>
      <color theme="1"/>
      <name val="Calibri"/>
    </font>
    <font>
      <sz val="6.0"/>
      <color theme="1"/>
      <name val="Calibri"/>
    </font>
    <font>
      <b/>
      <sz val="11.0"/>
      <color theme="1"/>
      <name val="Calibri"/>
    </font>
    <font>
      <i/>
      <sz val="11.0"/>
      <color rgb="FF1155CC"/>
      <name val="Calibri"/>
    </font>
    <font>
      <sz val="10.0"/>
      <color rgb="FF666666"/>
      <name val="Arial"/>
    </font>
    <font>
      <sz val="9.0"/>
      <color theme="1"/>
      <name val="Helvetica Neue"/>
    </font>
    <font>
      <sz val="9.0"/>
      <color theme="1"/>
      <name val="Calibri"/>
    </font>
    <font>
      <b/>
      <sz val="11.0"/>
      <color rgb="FFFFFFFF"/>
      <name val="Helvetica Neue"/>
    </font>
    <font>
      <b/>
      <sz val="11.0"/>
      <color rgb="FF980000"/>
      <name val="Helvetica Neue"/>
    </font>
    <font>
      <sz val="11.0"/>
      <color rgb="FFFFFFFF"/>
      <name val="Calibri"/>
    </font>
    <font>
      <sz val="12.0"/>
      <color rgb="FF666666"/>
      <name val="Calibri"/>
    </font>
    <font>
      <sz val="7.0"/>
      <color theme="1"/>
      <name val="Calibri"/>
    </font>
    <font>
      <sz val="6.0"/>
      <color theme="1"/>
      <name val="Arial"/>
    </font>
    <font>
      <b/>
      <sz val="11.0"/>
      <color rgb="FF1155CC"/>
      <name val="Calibri"/>
    </font>
    <font>
      <sz val="10.0"/>
      <color rgb="FF1155CC"/>
      <name val="Arial"/>
    </font>
    <font>
      <b/>
      <sz val="13.0"/>
      <color theme="1"/>
      <name val="Calibri"/>
    </font>
    <font>
      <b/>
      <sz val="6.0"/>
      <color theme="1"/>
      <name val="Calibri"/>
    </font>
    <font>
      <b/>
      <sz val="10.0"/>
      <color theme="1"/>
      <name val="Helvetica Neue"/>
    </font>
    <font>
      <sz val="9.0"/>
      <color rgb="FF666666"/>
      <name val="Calibri"/>
    </font>
    <font>
      <b/>
      <sz val="11.0"/>
      <color theme="1"/>
      <name val="Helvetica Neue"/>
    </font>
    <font>
      <b/>
      <sz val="7.0"/>
      <color theme="1"/>
      <name val="Helvetica Neue"/>
    </font>
    <font>
      <b/>
      <sz val="6.0"/>
      <color theme="1"/>
      <name val="Helvetica Neue"/>
    </font>
    <font>
      <b/>
      <sz val="11.0"/>
      <color rgb="FF666666"/>
      <name val="Helvetica Neue"/>
    </font>
    <font>
      <sz val="11.0"/>
      <color theme="1"/>
      <name val="Helvetica Neue"/>
    </font>
    <font>
      <sz val="7.0"/>
      <color theme="1"/>
      <name val="Helvetica Neue"/>
    </font>
    <font>
      <sz val="6.0"/>
      <color theme="1"/>
      <name val="Helvetica Neue"/>
    </font>
    <font>
      <sz val="11.0"/>
      <color rgb="FF666666"/>
      <name val="Helvetica Neue"/>
    </font>
    <font>
      <sz val="11.0"/>
      <color theme="0"/>
      <name val="Helvetica Neue"/>
    </font>
    <font>
      <i/>
      <sz val="11.0"/>
      <color rgb="FFA4C2F4"/>
      <name val="Calibri"/>
    </font>
    <font>
      <sz val="11.0"/>
      <color rgb="FFB7B7B7"/>
      <name val="Helvetica Neue"/>
    </font>
    <font>
      <sz val="7.0"/>
      <color theme="1"/>
      <name val="Arial"/>
    </font>
    <font>
      <sz val="11.0"/>
      <color theme="1"/>
      <name val="Arial"/>
    </font>
    <font>
      <b/>
      <sz val="18.0"/>
      <color theme="1"/>
      <name val="Arial"/>
    </font>
    <font>
      <b/>
      <sz val="14.0"/>
      <color theme="1"/>
      <name val="Arial"/>
    </font>
    <font>
      <b/>
      <sz val="12.0"/>
      <color theme="1"/>
      <name val="Arial"/>
    </font>
    <font>
      <b/>
      <sz val="10.0"/>
      <color theme="1"/>
      <name val="Arial"/>
    </font>
    <font>
      <b/>
      <sz val="8.0"/>
      <color theme="1"/>
      <name val="Arial"/>
    </font>
    <font>
      <sz val="14.0"/>
      <color theme="1"/>
      <name val="Calibri"/>
    </font>
    <font>
      <i/>
      <sz val="9.0"/>
      <color theme="1"/>
      <name val="Arial"/>
    </font>
    <font>
      <b/>
      <sz val="13.0"/>
      <color rgb="FF980000"/>
      <name val="Arial"/>
    </font>
    <font>
      <i/>
      <sz val="10.0"/>
      <color rgb="FFD9D9D9"/>
      <name val="Arial"/>
    </font>
    <font>
      <b/>
      <sz val="10.0"/>
      <color rgb="FF999999"/>
      <name val="Arial"/>
    </font>
    <font>
      <b/>
      <i/>
      <sz val="10.0"/>
      <color theme="1"/>
      <name val="Arial"/>
    </font>
    <font>
      <b/>
      <u/>
      <sz val="10.0"/>
      <color theme="1"/>
      <name val="Arial"/>
    </font>
    <font>
      <b/>
      <sz val="12.0"/>
      <color rgb="FF000000"/>
      <name val="Arial"/>
    </font>
    <font>
      <b/>
      <i/>
      <sz val="10.0"/>
      <color rgb="FF0000FF"/>
      <name val="Arial"/>
    </font>
    <font>
      <sz val="12.0"/>
      <color rgb="FF000000"/>
      <name val="Arial"/>
    </font>
    <font>
      <u/>
      <sz val="10.0"/>
      <color theme="1"/>
      <name val="Arial"/>
    </font>
    <font>
      <i/>
      <sz val="10.0"/>
      <color theme="1"/>
      <name val="Arial"/>
    </font>
    <font>
      <sz val="10.0"/>
      <color rgb="FF1F1F1F"/>
      <name val="Arial"/>
    </font>
    <font>
      <b/>
      <sz val="10.0"/>
      <color rgb="FFFFFFFF"/>
      <name val="Arial"/>
    </font>
    <font>
      <b/>
      <sz val="11.0"/>
      <color theme="1"/>
      <name val="Arial"/>
    </font>
    <font>
      <sz val="10.0"/>
      <color rgb="FFD9D9D9"/>
      <name val="Arial"/>
    </font>
    <font>
      <i/>
      <sz val="5.0"/>
      <color theme="1"/>
      <name val="Arial"/>
    </font>
    <font>
      <sz val="10.0"/>
      <color rgb="FFFF0000"/>
      <name val="Arial"/>
    </font>
    <font>
      <vertAlign val="superscript"/>
      <sz val="10.0"/>
      <color theme="1"/>
      <name val="Arial"/>
    </font>
    <font>
      <strike/>
      <sz val="10.0"/>
      <color theme="1"/>
      <name val="Arial"/>
    </font>
    <font>
      <b/>
      <strike/>
      <sz val="10.0"/>
      <color theme="1"/>
      <name val="Arial"/>
    </font>
    <font>
      <b/>
      <i/>
      <strike/>
      <sz val="10.0"/>
      <color theme="1"/>
      <name val="Arial"/>
    </font>
    <font>
      <strike/>
      <sz val="10.0"/>
      <color rgb="FFFF0000"/>
      <name val="Arial"/>
    </font>
    <font>
      <i/>
      <strike/>
      <sz val="9.0"/>
      <color theme="1"/>
      <name val="Arial"/>
    </font>
    <font>
      <strike/>
      <sz val="10.0"/>
      <color rgb="FF000000"/>
      <name val="Arial"/>
    </font>
    <font>
      <sz val="5.0"/>
      <color theme="1"/>
      <name val="Arial"/>
    </font>
    <font>
      <b/>
      <sz val="5.0"/>
      <color theme="1"/>
      <name val="Arial"/>
    </font>
    <font>
      <strike/>
      <sz val="5.0"/>
      <color theme="1"/>
      <name val="Arial"/>
    </font>
    <font>
      <sz val="5.0"/>
      <color rgb="FF000000"/>
      <name val="Arial"/>
    </font>
    <font>
      <b/>
      <sz val="7.0"/>
      <color theme="1"/>
      <name val="Arial"/>
    </font>
    <font>
      <i/>
      <sz val="7.0"/>
      <color theme="1"/>
      <name val="Arial"/>
    </font>
  </fonts>
  <fills count="20">
    <fill>
      <patternFill patternType="none"/>
    </fill>
    <fill>
      <patternFill patternType="lightGray"/>
    </fill>
    <fill>
      <patternFill patternType="solid">
        <fgColor rgb="FFFFFFFF"/>
        <bgColor rgb="FFFFFFFF"/>
      </patternFill>
    </fill>
    <fill>
      <patternFill patternType="solid">
        <fgColor rgb="FF005B9B"/>
        <bgColor rgb="FF005B9B"/>
      </patternFill>
    </fill>
    <fill>
      <patternFill patternType="solid">
        <fgColor theme="0"/>
        <bgColor theme="0"/>
      </patternFill>
    </fill>
    <fill>
      <patternFill patternType="solid">
        <fgColor rgb="FFFFFF00"/>
        <bgColor rgb="FFFFFF00"/>
      </patternFill>
    </fill>
    <fill>
      <patternFill patternType="solid">
        <fgColor rgb="FFF2F3DA"/>
        <bgColor rgb="FFF2F3DA"/>
      </patternFill>
    </fill>
    <fill>
      <patternFill patternType="solid">
        <fgColor rgb="FFF9CB9C"/>
        <bgColor rgb="FFF9CB9C"/>
      </patternFill>
    </fill>
    <fill>
      <patternFill patternType="solid">
        <fgColor rgb="FFDAEEF3"/>
        <bgColor rgb="FFDAEEF3"/>
      </patternFill>
    </fill>
    <fill>
      <patternFill patternType="solid">
        <fgColor rgb="FFF4CCCC"/>
        <bgColor rgb="FFF4CCCC"/>
      </patternFill>
    </fill>
    <fill>
      <patternFill patternType="solid">
        <fgColor rgb="FFB8CCE4"/>
        <bgColor rgb="FFB8CCE4"/>
      </patternFill>
    </fill>
    <fill>
      <patternFill patternType="solid">
        <fgColor rgb="FFC2D69B"/>
        <bgColor rgb="FFC2D69B"/>
      </patternFill>
    </fill>
    <fill>
      <patternFill patternType="solid">
        <fgColor rgb="FFD9D2E9"/>
        <bgColor rgb="FFD9D2E9"/>
      </patternFill>
    </fill>
    <fill>
      <patternFill patternType="solid">
        <fgColor rgb="FFFFF2CC"/>
        <bgColor rgb="FFFFF2CC"/>
      </patternFill>
    </fill>
    <fill>
      <patternFill patternType="solid">
        <fgColor rgb="FFFFFF99"/>
        <bgColor rgb="FFFFFF99"/>
      </patternFill>
    </fill>
    <fill>
      <patternFill patternType="solid">
        <fgColor rgb="FFEAF1DD"/>
        <bgColor rgb="FFEAF1DD"/>
      </patternFill>
    </fill>
    <fill>
      <patternFill patternType="solid">
        <fgColor rgb="FFDBE5F1"/>
        <bgColor rgb="FFDBE5F1"/>
      </patternFill>
    </fill>
    <fill>
      <patternFill patternType="solid">
        <fgColor rgb="FFF2F2F2"/>
        <bgColor rgb="FFF2F2F2"/>
      </patternFill>
    </fill>
    <fill>
      <patternFill patternType="solid">
        <fgColor rgb="FF7F7F7F"/>
        <bgColor rgb="FF7F7F7F"/>
      </patternFill>
    </fill>
    <fill>
      <patternFill patternType="solid">
        <fgColor rgb="FFFDE9D9"/>
        <bgColor rgb="FFFDE9D9"/>
      </patternFill>
    </fill>
  </fills>
  <borders count="111">
    <border/>
    <border>
      <left/>
      <right/>
      <top/>
      <bottom/>
    </border>
    <border>
      <left style="thin">
        <color rgb="FF000000"/>
      </left>
      <right style="thin">
        <color rgb="FF000000"/>
      </right>
      <top style="thin">
        <color rgb="FF000000"/>
      </top>
      <bottom/>
    </border>
    <border>
      <left style="thin">
        <color rgb="FF000000"/>
      </left>
      <top style="thin">
        <color rgb="FF000000"/>
      </top>
      <bottom/>
    </border>
    <border>
      <top style="thin">
        <color rgb="FF000000"/>
      </top>
      <bottom/>
    </border>
    <border>
      <right style="thin">
        <color rgb="FF000000"/>
      </right>
      <top style="thin">
        <color rgb="FF000000"/>
      </top>
      <bottom/>
    </border>
    <border>
      <left style="thin">
        <color rgb="FF000000"/>
      </left>
      <right/>
      <top style="thin">
        <color rgb="FF000000"/>
      </top>
    </border>
    <border>
      <left style="thin">
        <color rgb="FF000000"/>
      </left>
    </border>
    <border>
      <left style="thin">
        <color rgb="FF000000"/>
      </left>
      <right/>
      <bottom style="thin">
        <color rgb="FF000000"/>
      </bottom>
    </border>
    <border>
      <left style="thin">
        <color rgb="FF000000"/>
      </left>
      <right style="thin">
        <color rgb="FF000000"/>
      </right>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right style="thin">
        <color rgb="FF000000"/>
      </right>
      <top style="thin">
        <color rgb="FF000000"/>
      </top>
      <bottom style="thin">
        <color rgb="FF000000"/>
      </bottom>
    </border>
    <border>
      <right style="thin">
        <color rgb="FF000000"/>
      </right>
      <bottom style="thin">
        <color rgb="FF000000"/>
      </bottom>
    </border>
    <border>
      <left/>
      <right style="thin">
        <color rgb="FF000000"/>
      </right>
      <top/>
      <bottom style="thin">
        <color rgb="FF000000"/>
      </bottom>
    </border>
    <border>
      <left/>
      <top/>
      <bottom/>
    </border>
    <border>
      <top/>
      <bottom/>
    </border>
    <border>
      <right/>
      <top/>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rder>
    <border>
      <right style="medium">
        <color rgb="FF000000"/>
      </right>
      <top style="medium">
        <color rgb="FF000000"/>
      </top>
    </border>
    <border>
      <left/>
      <right style="medium">
        <color rgb="FF000000"/>
      </right>
      <top style="medium">
        <color rgb="FF000000"/>
      </top>
      <bottom/>
    </border>
    <border>
      <left style="thin">
        <color rgb="FF000000"/>
      </left>
      <right style="thin">
        <color rgb="FF000000"/>
      </right>
      <top style="thin">
        <color rgb="FF000000"/>
      </top>
    </border>
    <border>
      <left style="thick">
        <color rgb="FF000000"/>
      </left>
      <right style="medium">
        <color rgb="FF000000"/>
      </right>
      <top style="thick">
        <color rgb="FF000000"/>
      </top>
    </border>
    <border>
      <left style="medium">
        <color rgb="FF000000"/>
      </left>
      <top style="thick">
        <color rgb="FF000000"/>
      </top>
      <bottom style="thin">
        <color rgb="FF000000"/>
      </bottom>
    </border>
    <border>
      <left style="medium">
        <color rgb="FF000000"/>
      </left>
      <right style="thin">
        <color rgb="FF000000"/>
      </right>
      <top style="thick">
        <color rgb="FF000000"/>
      </top>
      <bottom style="thin">
        <color rgb="FF000000"/>
      </bottom>
    </border>
    <border>
      <left style="thin">
        <color rgb="FF000000"/>
      </left>
      <right style="thin">
        <color rgb="FF000000"/>
      </right>
      <top style="thick">
        <color rgb="FF000000"/>
      </top>
      <bottom style="thin">
        <color rgb="FF000000"/>
      </bottom>
    </border>
    <border>
      <left style="thin">
        <color rgb="FF000000"/>
      </left>
      <right style="medium">
        <color rgb="FF000000"/>
      </right>
      <top style="thick">
        <color rgb="FF000000"/>
      </top>
      <bottom style="thin">
        <color rgb="FF000000"/>
      </bottom>
    </border>
    <border>
      <top style="thick">
        <color rgb="FF000000"/>
      </top>
    </border>
    <border>
      <left style="thin">
        <color rgb="FF000000"/>
      </left>
      <top style="thick">
        <color rgb="FF000000"/>
      </top>
      <bottom style="thin">
        <color rgb="FF000000"/>
      </bottom>
    </border>
    <border>
      <left style="medium">
        <color rgb="FF000000"/>
      </left>
      <right style="medium">
        <color rgb="FF000000"/>
      </right>
      <top style="thick">
        <color rgb="FF000000"/>
      </top>
      <bottom style="thin">
        <color rgb="FF000000"/>
      </bottom>
    </border>
    <border>
      <left style="medium">
        <color rgb="FF000000"/>
      </left>
      <top style="thick">
        <color rgb="FF000000"/>
      </top>
    </border>
    <border>
      <right style="thick">
        <color rgb="FF000000"/>
      </right>
      <top style="thick">
        <color rgb="FF000000"/>
      </top>
    </border>
    <border>
      <left style="thick">
        <color rgb="FF000000"/>
      </left>
      <right style="medium">
        <color rgb="FF000000"/>
      </right>
    </border>
    <border>
      <left style="medium">
        <color rgb="FF000000"/>
      </left>
      <bottom style="thin">
        <color rgb="FF000000"/>
      </bottom>
    </border>
    <border>
      <left style="medium">
        <color rgb="FF000000"/>
      </left>
      <right style="thin">
        <color rgb="FF000000"/>
      </right>
      <bottom style="thin">
        <color rgb="FF000000"/>
      </bottom>
    </border>
    <border>
      <left style="thin">
        <color rgb="FF000000"/>
      </left>
      <right style="medium">
        <color rgb="FF000000"/>
      </right>
      <bottom style="thin">
        <color rgb="FF000000"/>
      </bottom>
    </border>
    <border>
      <left style="thin">
        <color rgb="FF000000"/>
      </left>
      <bottom style="thin">
        <color rgb="FF000000"/>
      </bottom>
    </border>
    <border>
      <left style="medium">
        <color rgb="FF000000"/>
      </left>
      <right style="medium">
        <color rgb="FF000000"/>
      </right>
      <bottom style="thin">
        <color rgb="FF000000"/>
      </bottom>
    </border>
    <border>
      <left style="medium">
        <color rgb="FF000000"/>
      </left>
      <right style="thin">
        <color rgb="FF000000"/>
      </right>
      <top style="thin">
        <color rgb="FF000000"/>
      </top>
      <bottom style="thin">
        <color rgb="FF000000"/>
      </bottom>
    </border>
    <border>
      <left style="thin">
        <color rgb="FF000000"/>
      </left>
      <right style="thick">
        <color rgb="FF000000"/>
      </right>
      <top style="thin">
        <color rgb="FF000000"/>
      </top>
      <bottom style="thin">
        <color rgb="FF000000"/>
      </bottom>
    </border>
    <border>
      <left style="medium">
        <color rgb="FF000000"/>
      </left>
      <top style="thin">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top style="thin">
        <color rgb="FF000000"/>
      </top>
      <bottom style="thin">
        <color rgb="FF000000"/>
      </bottom>
    </border>
    <border>
      <left style="medium">
        <color rgb="FF000000"/>
      </left>
      <right style="medium">
        <color rgb="FF000000"/>
      </right>
      <top style="thin">
        <color rgb="FF000000"/>
      </top>
      <bottom style="thin">
        <color rgb="FF000000"/>
      </bottom>
    </border>
    <border>
      <left style="medium">
        <color rgb="FF000000"/>
      </left>
    </border>
    <border>
      <right style="thick">
        <color rgb="FF000000"/>
      </right>
    </border>
    <border>
      <left style="thick">
        <color rgb="FF000000"/>
      </left>
      <right style="medium">
        <color rgb="FF000000"/>
      </right>
      <bottom style="thick">
        <color rgb="FF000000"/>
      </bottom>
    </border>
    <border>
      <left style="medium">
        <color rgb="FF000000"/>
      </left>
      <top style="thin">
        <color rgb="FF000000"/>
      </top>
      <bottom style="thick">
        <color rgb="FF000000"/>
      </bottom>
    </border>
    <border>
      <left style="medium">
        <color rgb="FF000000"/>
      </left>
      <right style="thin">
        <color rgb="FF000000"/>
      </right>
      <top style="thin">
        <color rgb="FF000000"/>
      </top>
      <bottom style="thick">
        <color rgb="FF000000"/>
      </bottom>
    </border>
    <border>
      <left style="thin">
        <color rgb="FF000000"/>
      </left>
      <right style="thin">
        <color rgb="FF000000"/>
      </right>
      <top style="thin">
        <color rgb="FF000000"/>
      </top>
      <bottom style="thick">
        <color rgb="FF000000"/>
      </bottom>
    </border>
    <border>
      <left style="thin">
        <color rgb="FF000000"/>
      </left>
      <right style="medium">
        <color rgb="FF000000"/>
      </right>
      <top style="thin">
        <color rgb="FF000000"/>
      </top>
      <bottom style="thick">
        <color rgb="FF000000"/>
      </bottom>
    </border>
    <border>
      <bottom style="thick">
        <color rgb="FF000000"/>
      </bottom>
    </border>
    <border>
      <left style="thin">
        <color rgb="FF000000"/>
      </left>
      <top style="thin">
        <color rgb="FF000000"/>
      </top>
      <bottom style="thick">
        <color rgb="FF000000"/>
      </bottom>
    </border>
    <border>
      <left style="medium">
        <color rgb="FF000000"/>
      </left>
      <right style="medium">
        <color rgb="FF000000"/>
      </right>
      <top style="thin">
        <color rgb="FF000000"/>
      </top>
      <bottom style="thick">
        <color rgb="FF000000"/>
      </bottom>
    </border>
    <border>
      <left style="medium">
        <color rgb="FF000000"/>
      </left>
      <bottom style="thick">
        <color rgb="FF000000"/>
      </bottom>
    </border>
    <border>
      <right style="thick">
        <color rgb="FF000000"/>
      </right>
      <bottom style="thick">
        <color rgb="FF000000"/>
      </bottom>
    </border>
    <border>
      <left style="medium">
        <color rgb="FF000000"/>
      </left>
      <right style="medium">
        <color rgb="FF000000"/>
      </right>
    </border>
    <border>
      <right style="medium">
        <color rgb="FF000000"/>
      </right>
    </border>
    <border>
      <left style="medium">
        <color rgb="FF000000"/>
      </left>
      <right style="medium">
        <color rgb="FF000000"/>
      </right>
      <bottom style="medium">
        <color rgb="FF000000"/>
      </bottom>
    </border>
    <border>
      <left style="medium">
        <color rgb="FF000000"/>
      </left>
      <top style="thin">
        <color rgb="FF000000"/>
      </top>
    </border>
    <border>
      <left style="medium">
        <color rgb="FF000000"/>
      </left>
      <right style="thin">
        <color rgb="FF000000"/>
      </right>
      <top style="thin">
        <color rgb="FF000000"/>
      </top>
    </border>
    <border>
      <left style="thin">
        <color rgb="FF000000"/>
      </left>
      <right style="medium">
        <color rgb="FF000000"/>
      </right>
      <top style="thin">
        <color rgb="FF000000"/>
      </top>
    </border>
    <border>
      <left style="thin">
        <color rgb="FF000000"/>
      </left>
      <top style="thin">
        <color rgb="FF000000"/>
      </top>
    </border>
    <border>
      <left style="medium">
        <color rgb="FF000000"/>
      </left>
      <right style="medium">
        <color rgb="FF000000"/>
      </right>
      <top style="thin">
        <color rgb="FF000000"/>
      </top>
    </border>
    <border>
      <left style="thin">
        <color rgb="FF000000"/>
      </left>
      <right/>
      <top style="thin">
        <color rgb="FF000000"/>
      </top>
      <bottom style="thick">
        <color rgb="FF000000"/>
      </bottom>
    </border>
    <border>
      <right style="thin">
        <color rgb="FF000000"/>
      </right>
      <top style="thick">
        <color rgb="FF000000"/>
      </top>
      <bottom style="thin">
        <color rgb="FF000000"/>
      </bottom>
    </border>
    <border>
      <right style="medium">
        <color rgb="FF000000"/>
      </right>
      <top style="thick">
        <color rgb="FF000000"/>
      </top>
      <bottom style="thin">
        <color rgb="FF000000"/>
      </bottom>
    </border>
    <border>
      <top style="thick">
        <color rgb="FF000000"/>
      </top>
      <bottom style="thin">
        <color rgb="FF000000"/>
      </bottom>
    </border>
    <border>
      <right style="medium">
        <color rgb="FF000000"/>
      </right>
      <bottom style="thin">
        <color rgb="FF000000"/>
      </bottom>
    </border>
    <border>
      <bottom style="thin">
        <color rgb="FF000000"/>
      </bottom>
    </border>
    <border>
      <left/>
      <right style="medium">
        <color rgb="FF000000"/>
      </right>
      <top/>
      <bottom style="thin">
        <color rgb="FF000000"/>
      </bottom>
    </border>
    <border>
      <left/>
      <right/>
      <top/>
      <bottom style="thin">
        <color rgb="FF000000"/>
      </bottom>
    </border>
    <border>
      <left style="medium">
        <color rgb="FF000000"/>
      </left>
      <right style="medium">
        <color rgb="FF000000"/>
      </right>
      <top/>
      <bottom style="thin">
        <color rgb="FF000000"/>
      </bottom>
    </border>
    <border>
      <left style="medium">
        <color rgb="FF000000"/>
      </left>
      <right style="thin">
        <color rgb="FF000000"/>
      </right>
      <bottom style="thick">
        <color rgb="FF000000"/>
      </bottom>
    </border>
    <border>
      <right style="thin">
        <color rgb="FF000000"/>
      </right>
      <bottom style="thick">
        <color rgb="FF000000"/>
      </bottom>
    </border>
    <border>
      <right style="medium">
        <color rgb="FF000000"/>
      </right>
      <bottom style="thick">
        <color rgb="FF000000"/>
      </bottom>
    </border>
    <border>
      <left style="thin">
        <color rgb="FFFFFFFF"/>
      </left>
      <top style="thin">
        <color rgb="FFFFFFFF"/>
      </top>
      <bottom style="thin">
        <color rgb="FFFFFFFF"/>
      </bottom>
    </border>
    <border>
      <top style="thin">
        <color rgb="FFFFFFFF"/>
      </top>
      <bottom style="thin">
        <color rgb="FFFFFFFF"/>
      </bottom>
    </border>
    <border>
      <right style="thin">
        <color rgb="FFFFFFFF"/>
      </right>
      <top style="thin">
        <color rgb="FFFFFFFF"/>
      </top>
      <bottom style="thin">
        <color rgb="FFFFFFFF"/>
      </bottom>
    </border>
    <border>
      <left style="thin">
        <color rgb="FFFFFFFF"/>
      </left>
      <right style="thin">
        <color rgb="FFFFFFFF"/>
      </right>
      <top style="thin">
        <color rgb="FFFFFFFF"/>
      </top>
      <bottom style="thin">
        <color rgb="FFFFFFFF"/>
      </bottom>
    </border>
    <border>
      <left style="thin">
        <color rgb="FFFFFFFF"/>
      </left>
      <right/>
      <top style="thin">
        <color rgb="FFFFFFFF"/>
      </top>
      <bottom style="thin">
        <color rgb="FFFFFFFF"/>
      </bottom>
    </border>
    <border>
      <left/>
      <right/>
      <top style="thin">
        <color rgb="FFFFFFFF"/>
      </top>
      <bottom style="thin">
        <color rgb="FFFFFFFF"/>
      </bottom>
    </border>
    <border>
      <left/>
      <right style="thin">
        <color rgb="FFFFFFFF"/>
      </right>
      <top style="thin">
        <color rgb="FFFFFFFF"/>
      </top>
      <bottom style="thin">
        <color rgb="FFFFFFFF"/>
      </bottom>
    </border>
    <border>
      <left style="medium">
        <color rgb="FF000000"/>
      </left>
      <right style="medium">
        <color rgb="FF000000"/>
      </right>
      <top/>
      <bottom style="medium">
        <color rgb="FF000000"/>
      </bottom>
    </border>
    <border>
      <left style="medium">
        <color rgb="FF000000"/>
      </left>
      <bottom style="medium">
        <color rgb="FF000000"/>
      </bottom>
    </border>
    <border>
      <bottom style="medium">
        <color rgb="FF000000"/>
      </bottom>
    </border>
    <border>
      <right style="medium">
        <color rgb="FF000000"/>
      </right>
      <bottom style="medium">
        <color rgb="FF000000"/>
      </bottom>
    </border>
    <border>
      <right style="thin">
        <color rgb="FF000000"/>
      </right>
      <top style="thin">
        <color rgb="FF000000"/>
      </top>
    </border>
    <border>
      <right style="thin">
        <color rgb="FF000000"/>
      </right>
    </border>
    <border>
      <left style="thin">
        <color rgb="FF000000"/>
      </left>
      <right style="thin">
        <color rgb="FF000000"/>
      </right>
    </border>
    <border>
      <left style="thin">
        <color rgb="FF000000"/>
      </left>
      <right style="thin">
        <color rgb="FF000000"/>
      </right>
      <top/>
      <bottom/>
    </border>
    <border>
      <left/>
      <right/>
      <top style="thin">
        <color rgb="FF000000"/>
      </top>
      <bottom style="thin">
        <color rgb="FF000000"/>
      </bottom>
    </border>
    <border>
      <left/>
      <right style="thin">
        <color rgb="FF000000"/>
      </right>
      <top style="thin">
        <color rgb="FF000000"/>
      </top>
      <bottom style="thin">
        <color rgb="FF000000"/>
      </bottom>
    </border>
    <border>
      <left/>
      <right style="thin">
        <color rgb="FF000000"/>
      </right>
      <top/>
      <bottom/>
    </border>
    <border>
      <left style="medium">
        <color rgb="FF000000"/>
      </left>
      <right/>
      <top style="medium">
        <color rgb="FF000000"/>
      </top>
      <bottom style="medium">
        <color rgb="FF000000"/>
      </bottom>
    </border>
    <border>
      <left/>
      <right/>
      <top style="medium">
        <color rgb="FF000000"/>
      </top>
      <bottom style="medium">
        <color rgb="FF000000"/>
      </bottom>
    </border>
    <border>
      <left/>
      <right style="thin">
        <color rgb="FF000000"/>
      </right>
      <top style="medium">
        <color rgb="FF000000"/>
      </top>
      <bottom style="medium">
        <color rgb="FF000000"/>
      </bottom>
    </border>
    <border>
      <left/>
      <right style="thin">
        <color rgb="FF000000"/>
      </right>
      <top/>
      <bottom style="medium">
        <color rgb="FF000000"/>
      </bottom>
    </border>
    <border>
      <left/>
      <right style="medium">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top/>
      <bottom style="thin">
        <color rgb="FF000000"/>
      </bottom>
    </border>
    <border>
      <left style="thin">
        <color rgb="FF000000"/>
      </left>
      <right/>
      <top/>
      <bottom/>
    </border>
    <border>
      <left style="thin">
        <color rgb="FF000000"/>
      </left>
      <right/>
      <top style="medium">
        <color rgb="FF000000"/>
      </top>
      <bottom style="medium">
        <color rgb="FF000000"/>
      </bottom>
    </border>
    <border>
      <left style="medium">
        <color rgb="FF000000"/>
      </left>
      <right/>
      <top/>
      <bottom style="medium">
        <color rgb="FF000000"/>
      </bottom>
    </border>
    <border>
      <left/>
      <right/>
      <top/>
      <bottom style="medium">
        <color rgb="FF000000"/>
      </bottom>
    </border>
    <border>
      <left style="medium">
        <color rgb="FF000000"/>
      </left>
      <right style="medium">
        <color rgb="FF000000"/>
      </right>
      <top/>
      <bottom/>
    </border>
  </borders>
  <cellStyleXfs count="1">
    <xf borderId="0" fillId="0" fontId="0" numFmtId="0" applyAlignment="1" applyFont="1"/>
  </cellStyleXfs>
  <cellXfs count="627">
    <xf borderId="0" fillId="0" fontId="0" numFmtId="0" xfId="0" applyAlignment="1" applyFont="1">
      <alignment readingOrder="0" shrinkToFit="0" vertical="bottom" wrapText="0"/>
    </xf>
    <xf borderId="1" fillId="2" fontId="1" numFmtId="0" xfId="0" applyBorder="1" applyFill="1" applyFont="1"/>
    <xf borderId="0" fillId="0" fontId="2" numFmtId="0" xfId="0" applyAlignment="1" applyFont="1">
      <alignment horizontal="center"/>
    </xf>
    <xf borderId="0" fillId="0" fontId="3" numFmtId="0" xfId="0" applyFont="1"/>
    <xf borderId="0" fillId="0" fontId="4" numFmtId="0" xfId="0" applyAlignment="1" applyFont="1">
      <alignment shrinkToFit="0" vertical="center" wrapText="1"/>
    </xf>
    <xf borderId="0" fillId="0" fontId="5" numFmtId="0" xfId="0" applyAlignment="1" applyFont="1">
      <alignment horizontal="center"/>
    </xf>
    <xf borderId="0" fillId="0" fontId="6" numFmtId="0" xfId="0" applyFont="1"/>
    <xf borderId="2" fillId="3" fontId="7" numFmtId="0" xfId="0" applyAlignment="1" applyBorder="1" applyFill="1" applyFont="1">
      <alignment horizontal="center" shrinkToFit="0" vertical="center" wrapText="1"/>
    </xf>
    <xf borderId="3" fillId="3" fontId="7" numFmtId="0" xfId="0" applyAlignment="1" applyBorder="1" applyFont="1">
      <alignment horizontal="center" shrinkToFit="0" vertical="center" wrapText="1"/>
    </xf>
    <xf borderId="4" fillId="0" fontId="8" numFmtId="0" xfId="0" applyBorder="1" applyFont="1"/>
    <xf borderId="5" fillId="0" fontId="8" numFmtId="0" xfId="0" applyBorder="1" applyFont="1"/>
    <xf borderId="0" fillId="0" fontId="9" numFmtId="49" xfId="0" applyAlignment="1" applyFont="1" applyNumberFormat="1">
      <alignment horizontal="right"/>
    </xf>
    <xf borderId="0" fillId="0" fontId="10" numFmtId="0" xfId="0" applyFont="1"/>
    <xf borderId="0" fillId="0" fontId="11" numFmtId="0" xfId="0" applyAlignment="1" applyFont="1">
      <alignment horizontal="center"/>
    </xf>
    <xf borderId="0" fillId="0" fontId="12" numFmtId="49" xfId="0" applyAlignment="1" applyFont="1" applyNumberFormat="1">
      <alignment horizontal="center"/>
    </xf>
    <xf borderId="0" fillId="0" fontId="10" numFmtId="0" xfId="0" applyAlignment="1" applyFont="1">
      <alignment horizontal="center"/>
    </xf>
    <xf borderId="6" fillId="3" fontId="2" numFmtId="0" xfId="0" applyAlignment="1" applyBorder="1" applyFont="1">
      <alignment horizontal="center" shrinkToFit="0" vertical="center" wrapText="1"/>
    </xf>
    <xf borderId="7" fillId="0" fontId="5" numFmtId="0" xfId="0" applyBorder="1" applyFont="1"/>
    <xf borderId="0" fillId="0" fontId="7" numFmtId="0" xfId="0" applyAlignment="1" applyFont="1">
      <alignment horizontal="center" shrinkToFit="0" vertical="center" wrapText="1"/>
    </xf>
    <xf borderId="8" fillId="0" fontId="8" numFmtId="0" xfId="0" applyBorder="1" applyFont="1"/>
    <xf borderId="9" fillId="3" fontId="7" numFmtId="0" xfId="0" applyAlignment="1" applyBorder="1" applyFont="1">
      <alignment horizontal="center" shrinkToFit="0" vertical="center" wrapText="1"/>
    </xf>
    <xf borderId="10" fillId="0" fontId="13" numFmtId="0" xfId="0" applyAlignment="1" applyBorder="1" applyFont="1">
      <alignment horizontal="left" shrinkToFit="0" vertical="center" wrapText="1"/>
    </xf>
    <xf borderId="11" fillId="0" fontId="13" numFmtId="0" xfId="0" applyAlignment="1" applyBorder="1" applyFont="1">
      <alignment horizontal="left" shrinkToFit="0" vertical="center" wrapText="1"/>
    </xf>
    <xf borderId="12" fillId="0" fontId="14" numFmtId="0" xfId="0" applyAlignment="1" applyBorder="1" applyFont="1">
      <alignment horizontal="left" shrinkToFit="0" wrapText="1"/>
    </xf>
    <xf borderId="13" fillId="0" fontId="14" numFmtId="164" xfId="0" applyAlignment="1" applyBorder="1" applyFont="1" applyNumberFormat="1">
      <alignment horizontal="right" shrinkToFit="0" wrapText="1"/>
    </xf>
    <xf borderId="0" fillId="0" fontId="14" numFmtId="164" xfId="0" applyAlignment="1" applyFont="1" applyNumberFormat="1">
      <alignment horizontal="right" shrinkToFit="0" wrapText="1"/>
    </xf>
    <xf borderId="0" fillId="0" fontId="3" numFmtId="165" xfId="0" applyFont="1" applyNumberFormat="1"/>
    <xf borderId="0" fillId="0" fontId="6" numFmtId="165" xfId="0" applyFont="1" applyNumberFormat="1"/>
    <xf borderId="0" fillId="0" fontId="3" numFmtId="164" xfId="0" applyFont="1" applyNumberFormat="1"/>
    <xf borderId="12" fillId="4" fontId="15" numFmtId="164" xfId="0" applyAlignment="1" applyBorder="1" applyFill="1" applyFont="1" applyNumberFormat="1">
      <alignment horizontal="right" shrinkToFit="0" wrapText="1"/>
    </xf>
    <xf borderId="12" fillId="0" fontId="14" numFmtId="164" xfId="0" applyAlignment="1" applyBorder="1" applyFont="1" applyNumberFormat="1">
      <alignment horizontal="right" shrinkToFit="0" wrapText="1"/>
    </xf>
    <xf borderId="12" fillId="0" fontId="13" numFmtId="0" xfId="0" applyAlignment="1" applyBorder="1" applyFont="1">
      <alignment horizontal="left" shrinkToFit="0" wrapText="1"/>
    </xf>
    <xf borderId="12" fillId="4" fontId="15" numFmtId="10" xfId="0" applyAlignment="1" applyBorder="1" applyFont="1" applyNumberFormat="1">
      <alignment horizontal="right" shrinkToFit="0" wrapText="1"/>
    </xf>
    <xf borderId="12" fillId="0" fontId="16" numFmtId="10" xfId="0" applyAlignment="1" applyBorder="1" applyFont="1" applyNumberFormat="1">
      <alignment horizontal="right" shrinkToFit="0" wrapText="1"/>
    </xf>
    <xf borderId="12" fillId="0" fontId="17" numFmtId="10" xfId="0" applyAlignment="1" applyBorder="1" applyFont="1" applyNumberFormat="1">
      <alignment horizontal="right" shrinkToFit="0" wrapText="1"/>
    </xf>
    <xf borderId="0" fillId="0" fontId="17" numFmtId="10" xfId="0" applyAlignment="1" applyFont="1" applyNumberFormat="1">
      <alignment horizontal="right" shrinkToFit="0" wrapText="1"/>
    </xf>
    <xf borderId="0" fillId="0" fontId="3" numFmtId="10" xfId="0" applyFont="1" applyNumberFormat="1"/>
    <xf borderId="0" fillId="0" fontId="6" numFmtId="10" xfId="0" applyFont="1" applyNumberFormat="1"/>
    <xf borderId="0" fillId="0" fontId="14" numFmtId="10" xfId="0" applyAlignment="1" applyFont="1" applyNumberFormat="1">
      <alignment horizontal="right" shrinkToFit="0" wrapText="1"/>
    </xf>
    <xf borderId="12" fillId="0" fontId="14" numFmtId="10" xfId="0" applyAlignment="1" applyBorder="1" applyFont="1" applyNumberFormat="1">
      <alignment horizontal="right" shrinkToFit="0" wrapText="1"/>
    </xf>
    <xf borderId="10" fillId="0" fontId="13" numFmtId="0" xfId="0" applyAlignment="1" applyBorder="1" applyFont="1">
      <alignment horizontal="left" shrinkToFit="0" wrapText="1"/>
    </xf>
    <xf borderId="11" fillId="0" fontId="13" numFmtId="0" xfId="0" applyAlignment="1" applyBorder="1" applyFont="1">
      <alignment horizontal="left" shrinkToFit="0" wrapText="1"/>
    </xf>
    <xf borderId="12" fillId="0" fontId="18" numFmtId="164" xfId="0" applyAlignment="1" applyBorder="1" applyFont="1" applyNumberFormat="1">
      <alignment horizontal="right" shrinkToFit="0" wrapText="1"/>
    </xf>
    <xf borderId="12" fillId="0" fontId="18" numFmtId="10" xfId="0" applyAlignment="1" applyBorder="1" applyFont="1" applyNumberFormat="1">
      <alignment horizontal="right" shrinkToFit="0" wrapText="1"/>
    </xf>
    <xf borderId="10" fillId="0" fontId="13" numFmtId="0" xfId="0" applyAlignment="1" applyBorder="1" applyFont="1">
      <alignment horizontal="left"/>
    </xf>
    <xf borderId="11" fillId="0" fontId="13" numFmtId="0" xfId="0" applyAlignment="1" applyBorder="1" applyFont="1">
      <alignment horizontal="left"/>
    </xf>
    <xf borderId="11" fillId="0" fontId="8" numFmtId="0" xfId="0" applyBorder="1" applyFont="1"/>
    <xf borderId="14" fillId="0" fontId="8" numFmtId="0" xfId="0" applyBorder="1" applyFont="1"/>
    <xf borderId="15" fillId="0" fontId="19" numFmtId="164" xfId="0" applyAlignment="1" applyBorder="1" applyFont="1" applyNumberFormat="1">
      <alignment horizontal="right" shrinkToFit="0" wrapText="1"/>
    </xf>
    <xf borderId="16" fillId="2" fontId="15" numFmtId="164" xfId="0" applyAlignment="1" applyBorder="1" applyFont="1" applyNumberFormat="1">
      <alignment horizontal="right" shrinkToFit="0" wrapText="1"/>
    </xf>
    <xf borderId="16" fillId="2" fontId="15" numFmtId="10" xfId="0" applyAlignment="1" applyBorder="1" applyFont="1" applyNumberFormat="1">
      <alignment horizontal="right" shrinkToFit="0" wrapText="1"/>
    </xf>
    <xf borderId="15" fillId="0" fontId="19" numFmtId="10" xfId="0" applyAlignment="1" applyBorder="1" applyFont="1" applyNumberFormat="1">
      <alignment horizontal="right" shrinkToFit="0" wrapText="1"/>
    </xf>
    <xf borderId="15" fillId="0" fontId="20" numFmtId="10" xfId="0" applyAlignment="1" applyBorder="1" applyFont="1" applyNumberFormat="1">
      <alignment horizontal="right" shrinkToFit="0" wrapText="1"/>
    </xf>
    <xf borderId="12" fillId="0" fontId="3" numFmtId="166" xfId="0" applyBorder="1" applyFont="1" applyNumberFormat="1"/>
    <xf borderId="10" fillId="0" fontId="14" numFmtId="0" xfId="0" applyAlignment="1" applyBorder="1" applyFont="1">
      <alignment horizontal="left" shrinkToFit="0" wrapText="1"/>
    </xf>
    <xf borderId="12" fillId="2" fontId="15" numFmtId="164" xfId="0" applyAlignment="1" applyBorder="1" applyFont="1" applyNumberFormat="1">
      <alignment horizontal="right" shrinkToFit="0" wrapText="1"/>
    </xf>
    <xf borderId="10" fillId="0" fontId="14" numFmtId="164" xfId="0" applyAlignment="1" applyBorder="1" applyFont="1" applyNumberFormat="1">
      <alignment horizontal="right" shrinkToFit="0" wrapText="1"/>
    </xf>
    <xf borderId="7" fillId="0" fontId="19" numFmtId="164" xfId="0" applyAlignment="1" applyBorder="1" applyFont="1" applyNumberFormat="1">
      <alignment horizontal="right" shrinkToFit="0" wrapText="1"/>
    </xf>
    <xf borderId="13" fillId="0" fontId="13" numFmtId="0" xfId="0" applyBorder="1" applyFont="1"/>
    <xf borderId="0" fillId="0" fontId="5" numFmtId="0" xfId="0" applyFont="1"/>
    <xf borderId="1" fillId="5" fontId="21" numFmtId="0" xfId="0" applyAlignment="1" applyBorder="1" applyFill="1" applyFont="1">
      <alignment horizontal="right" shrinkToFit="0" vertical="top" wrapText="1"/>
    </xf>
    <xf borderId="1" fillId="5" fontId="22" numFmtId="0" xfId="0" applyAlignment="1" applyBorder="1" applyFont="1">
      <alignment horizontal="right" shrinkToFit="0" vertical="top" wrapText="1"/>
    </xf>
    <xf borderId="0" fillId="0" fontId="21" numFmtId="0" xfId="0" applyFont="1"/>
    <xf borderId="1" fillId="2" fontId="23" numFmtId="0" xfId="0" applyBorder="1" applyFont="1"/>
    <xf borderId="1" fillId="2" fontId="21" numFmtId="0" xfId="0" applyBorder="1" applyFont="1"/>
    <xf borderId="0" fillId="0" fontId="24" numFmtId="167" xfId="0" applyFont="1" applyNumberFormat="1"/>
    <xf borderId="0" fillId="0" fontId="25" numFmtId="0" xfId="0" applyFont="1"/>
    <xf borderId="12" fillId="6" fontId="26" numFmtId="166" xfId="0" applyAlignment="1" applyBorder="1" applyFill="1" applyFont="1" applyNumberFormat="1">
      <alignment shrinkToFit="0" vertical="center" wrapText="1"/>
    </xf>
    <xf borderId="0" fillId="0" fontId="27" numFmtId="0" xfId="0" applyAlignment="1" applyFont="1">
      <alignment horizontal="center" vertical="center"/>
    </xf>
    <xf borderId="1" fillId="2" fontId="28" numFmtId="0" xfId="0" applyAlignment="1" applyBorder="1" applyFont="1">
      <alignment horizontal="center" shrinkToFit="0" vertical="center" wrapText="1"/>
    </xf>
    <xf borderId="17" fillId="2" fontId="29" numFmtId="0" xfId="0" applyAlignment="1" applyBorder="1" applyFont="1">
      <alignment horizontal="center" shrinkToFit="0" vertical="center" wrapText="1"/>
    </xf>
    <xf borderId="18" fillId="0" fontId="8" numFmtId="0" xfId="0" applyBorder="1" applyFont="1"/>
    <xf borderId="19" fillId="0" fontId="8" numFmtId="0" xfId="0" applyBorder="1" applyFont="1"/>
    <xf borderId="1" fillId="2" fontId="30" numFmtId="0" xfId="0" applyBorder="1" applyFont="1"/>
    <xf borderId="0" fillId="0" fontId="31" numFmtId="0" xfId="0" applyFont="1"/>
    <xf borderId="0" fillId="0" fontId="27" numFmtId="0" xfId="0" applyAlignment="1" applyFont="1">
      <alignment horizontal="center"/>
    </xf>
    <xf borderId="0" fillId="0" fontId="21" numFmtId="0" xfId="0" applyAlignment="1" applyFont="1">
      <alignment vertical="center"/>
    </xf>
    <xf borderId="0" fillId="0" fontId="32" numFmtId="0" xfId="0" applyAlignment="1" applyFont="1">
      <alignment vertical="center"/>
    </xf>
    <xf borderId="0" fillId="0" fontId="33" numFmtId="0" xfId="0" applyFont="1"/>
    <xf borderId="0" fillId="0" fontId="34" numFmtId="0" xfId="0" applyAlignment="1" applyFont="1">
      <alignment horizontal="right" vertical="center"/>
    </xf>
    <xf borderId="0" fillId="0" fontId="5" numFmtId="0" xfId="0" applyAlignment="1" applyFont="1">
      <alignment vertical="center"/>
    </xf>
    <xf borderId="0" fillId="0" fontId="35" numFmtId="0" xfId="0" applyAlignment="1" applyFont="1">
      <alignment horizontal="center" vertical="center"/>
    </xf>
    <xf borderId="0" fillId="0" fontId="31" numFmtId="0" xfId="0" applyAlignment="1" applyFont="1">
      <alignment vertical="center"/>
    </xf>
    <xf borderId="0" fillId="0" fontId="27" numFmtId="0" xfId="0" applyAlignment="1" applyFont="1">
      <alignment horizontal="center" shrinkToFit="0" vertical="center" wrapText="1"/>
    </xf>
    <xf borderId="20" fillId="0" fontId="36" numFmtId="0" xfId="0" applyAlignment="1" applyBorder="1" applyFont="1">
      <alignment horizontal="left"/>
    </xf>
    <xf borderId="21" fillId="0" fontId="36" numFmtId="0" xfId="0" applyAlignment="1" applyBorder="1" applyFont="1">
      <alignment horizontal="left"/>
    </xf>
    <xf borderId="21" fillId="0" fontId="23" numFmtId="0" xfId="0" applyAlignment="1" applyBorder="1" applyFont="1">
      <alignment horizontal="left"/>
    </xf>
    <xf borderId="22" fillId="0" fontId="27" numFmtId="0" xfId="0" applyAlignment="1" applyBorder="1" applyFont="1">
      <alignment horizontal="center"/>
    </xf>
    <xf borderId="22" fillId="0" fontId="37" numFmtId="0" xfId="0" applyAlignment="1" applyBorder="1" applyFont="1">
      <alignment horizontal="left"/>
    </xf>
    <xf borderId="12" fillId="0" fontId="38" numFmtId="0" xfId="0" applyAlignment="1" applyBorder="1" applyFont="1">
      <alignment horizontal="center" shrinkToFit="0" vertical="center" wrapText="1"/>
    </xf>
    <xf borderId="0" fillId="0" fontId="39" numFmtId="0" xfId="0" applyAlignment="1" applyFont="1">
      <alignment horizontal="center"/>
    </xf>
    <xf borderId="23" fillId="0" fontId="40" numFmtId="0" xfId="0" applyAlignment="1" applyBorder="1" applyFont="1">
      <alignment horizontal="center" shrinkToFit="0" vertical="center" wrapText="1"/>
    </xf>
    <xf borderId="24" fillId="0" fontId="40" numFmtId="0" xfId="0" applyAlignment="1" applyBorder="1" applyFont="1">
      <alignment horizontal="center" shrinkToFit="0" vertical="center" wrapText="1"/>
    </xf>
    <xf borderId="24" fillId="0" fontId="41" numFmtId="0" xfId="0" applyAlignment="1" applyBorder="1" applyFont="1">
      <alignment horizontal="center" shrinkToFit="0" vertical="center" wrapText="1"/>
    </xf>
    <xf borderId="25" fillId="7" fontId="40" numFmtId="0" xfId="0" applyAlignment="1" applyBorder="1" applyFill="1" applyFont="1">
      <alignment horizontal="center" shrinkToFit="0" vertical="center" wrapText="1"/>
    </xf>
    <xf borderId="24" fillId="0" fontId="42" numFmtId="0" xfId="0" applyAlignment="1" applyBorder="1" applyFont="1">
      <alignment horizontal="center" shrinkToFit="0" vertical="center" wrapText="1"/>
    </xf>
    <xf borderId="26" fillId="0" fontId="38" numFmtId="0" xfId="0" applyAlignment="1" applyBorder="1" applyFont="1">
      <alignment horizontal="center" shrinkToFit="0" vertical="center" wrapText="1"/>
    </xf>
    <xf quotePrefix="1" borderId="26" fillId="0" fontId="38" numFmtId="0" xfId="0" applyAlignment="1" applyBorder="1" applyFont="1">
      <alignment horizontal="center" shrinkToFit="0" vertical="center" wrapText="1"/>
    </xf>
    <xf borderId="25" fillId="7" fontId="43" numFmtId="0" xfId="0" applyAlignment="1" applyBorder="1" applyFont="1">
      <alignment horizontal="center" shrinkToFit="0" vertical="center" wrapText="1"/>
    </xf>
    <xf borderId="23" fillId="0" fontId="38" numFmtId="0" xfId="0" applyAlignment="1" applyBorder="1" applyFont="1">
      <alignment horizontal="center" shrinkToFit="0" vertical="center" wrapText="1"/>
    </xf>
    <xf borderId="24" fillId="0" fontId="38" numFmtId="0" xfId="0" applyAlignment="1" applyBorder="1" applyFont="1">
      <alignment horizontal="center" shrinkToFit="0" vertical="center" wrapText="1"/>
    </xf>
    <xf borderId="27" fillId="0" fontId="44" numFmtId="0" xfId="0" applyAlignment="1" applyBorder="1" applyFont="1">
      <alignment horizontal="center" shrinkToFit="0" vertical="center" wrapText="1"/>
    </xf>
    <xf borderId="28" fillId="0" fontId="44" numFmtId="0" xfId="0" applyAlignment="1" applyBorder="1" applyFont="1">
      <alignment shrinkToFit="0" vertical="center" wrapText="1"/>
    </xf>
    <xf borderId="29" fillId="0" fontId="45" numFmtId="166" xfId="0" applyAlignment="1" applyBorder="1" applyFont="1" applyNumberFormat="1">
      <alignment shrinkToFit="0" vertical="center" wrapText="1"/>
    </xf>
    <xf borderId="30" fillId="0" fontId="45" numFmtId="166" xfId="0" applyAlignment="1" applyBorder="1" applyFont="1" applyNumberFormat="1">
      <alignment shrinkToFit="0" vertical="center" wrapText="1"/>
    </xf>
    <xf borderId="30" fillId="0" fontId="44" numFmtId="166" xfId="0" applyAlignment="1" applyBorder="1" applyFont="1" applyNumberFormat="1">
      <alignment shrinkToFit="0" vertical="center" wrapText="1"/>
    </xf>
    <xf borderId="31" fillId="0" fontId="46" numFmtId="166" xfId="0" applyAlignment="1" applyBorder="1" applyFont="1" applyNumberFormat="1">
      <alignment shrinkToFit="0" vertical="center" wrapText="1"/>
    </xf>
    <xf borderId="32" fillId="0" fontId="21" numFmtId="0" xfId="0" applyBorder="1" applyFont="1"/>
    <xf borderId="32" fillId="0" fontId="5" numFmtId="0" xfId="0" applyBorder="1" applyFont="1"/>
    <xf borderId="32" fillId="0" fontId="27" numFmtId="164" xfId="0" applyAlignment="1" applyBorder="1" applyFont="1" applyNumberFormat="1">
      <alignment horizontal="center"/>
    </xf>
    <xf borderId="33" fillId="0" fontId="47" numFmtId="166" xfId="0" applyAlignment="1" applyBorder="1" applyFont="1" applyNumberFormat="1">
      <alignment shrinkToFit="0" vertical="center" wrapText="1"/>
    </xf>
    <xf borderId="34" fillId="0" fontId="44" numFmtId="166" xfId="0" applyAlignment="1" applyBorder="1" applyFont="1" applyNumberFormat="1">
      <alignment shrinkToFit="0" vertical="center" wrapText="1"/>
    </xf>
    <xf borderId="32" fillId="0" fontId="27" numFmtId="0" xfId="0" applyAlignment="1" applyBorder="1" applyFont="1">
      <alignment horizontal="center" vertical="center"/>
    </xf>
    <xf borderId="35" fillId="0" fontId="27" numFmtId="164" xfId="0" applyAlignment="1" applyBorder="1" applyFont="1" applyNumberFormat="1">
      <alignment horizontal="center"/>
    </xf>
    <xf borderId="36" fillId="0" fontId="27" numFmtId="164" xfId="0" applyAlignment="1" applyBorder="1" applyFont="1" applyNumberFormat="1">
      <alignment horizontal="center"/>
    </xf>
    <xf borderId="0" fillId="0" fontId="27" numFmtId="164" xfId="0" applyAlignment="1" applyFont="1" applyNumberFormat="1">
      <alignment horizontal="center"/>
    </xf>
    <xf borderId="37" fillId="0" fontId="8" numFmtId="0" xfId="0" applyBorder="1" applyFont="1"/>
    <xf borderId="38" fillId="0" fontId="44" numFmtId="0" xfId="0" applyAlignment="1" applyBorder="1" applyFont="1">
      <alignment shrinkToFit="0" vertical="center" wrapText="1"/>
    </xf>
    <xf borderId="39" fillId="0" fontId="45" numFmtId="166" xfId="0" applyAlignment="1" applyBorder="1" applyFont="1" applyNumberFormat="1">
      <alignment shrinkToFit="0" vertical="center" wrapText="1"/>
    </xf>
    <xf borderId="13" fillId="0" fontId="45" numFmtId="166" xfId="0" applyAlignment="1" applyBorder="1" applyFont="1" applyNumberFormat="1">
      <alignment shrinkToFit="0" vertical="center" wrapText="1"/>
    </xf>
    <xf borderId="9" fillId="2" fontId="48" numFmtId="166" xfId="0" applyAlignment="1" applyBorder="1" applyFont="1" applyNumberFormat="1">
      <alignment shrinkToFit="0" vertical="center" wrapText="1"/>
    </xf>
    <xf borderId="13" fillId="0" fontId="44" numFmtId="166" xfId="0" applyAlignment="1" applyBorder="1" applyFont="1" applyNumberFormat="1">
      <alignment shrinkToFit="0" vertical="center" wrapText="1"/>
    </xf>
    <xf borderId="40" fillId="0" fontId="46" numFmtId="166" xfId="0" applyAlignment="1" applyBorder="1" applyFont="1" applyNumberFormat="1">
      <alignment shrinkToFit="0" vertical="center" wrapText="1"/>
    </xf>
    <xf borderId="0" fillId="0" fontId="21" numFmtId="167" xfId="0" applyFont="1" applyNumberFormat="1"/>
    <xf borderId="41" fillId="0" fontId="47" numFmtId="166" xfId="0" applyAlignment="1" applyBorder="1" applyFont="1" applyNumberFormat="1">
      <alignment shrinkToFit="0" vertical="center" wrapText="1"/>
    </xf>
    <xf borderId="42" fillId="0" fontId="44" numFmtId="166" xfId="0" applyAlignment="1" applyBorder="1" applyFont="1" applyNumberFormat="1">
      <alignment shrinkToFit="0" vertical="center" wrapText="1"/>
    </xf>
    <xf borderId="0" fillId="0" fontId="5" numFmtId="167" xfId="0" applyFont="1" applyNumberFormat="1"/>
    <xf borderId="43" fillId="6" fontId="44" numFmtId="166" xfId="0" applyAlignment="1" applyBorder="1" applyFont="1" applyNumberFormat="1">
      <alignment shrinkToFit="0" vertical="center" wrapText="1"/>
    </xf>
    <xf borderId="12" fillId="6" fontId="44" numFmtId="166" xfId="0" applyAlignment="1" applyBorder="1" applyFont="1" applyNumberFormat="1">
      <alignment shrinkToFit="0" vertical="center" wrapText="1"/>
    </xf>
    <xf borderId="44" fillId="6" fontId="44" numFmtId="166" xfId="0" applyAlignment="1" applyBorder="1" applyFont="1" applyNumberFormat="1">
      <alignment shrinkToFit="0" vertical="center" wrapText="1"/>
    </xf>
    <xf borderId="45" fillId="0" fontId="44" numFmtId="0" xfId="0" applyAlignment="1" applyBorder="1" applyFont="1">
      <alignment shrinkToFit="0" vertical="center" wrapText="1"/>
    </xf>
    <xf borderId="43" fillId="0" fontId="45" numFmtId="0" xfId="0" applyAlignment="1" applyBorder="1" applyFont="1">
      <alignment shrinkToFit="0" vertical="center" wrapText="1"/>
    </xf>
    <xf borderId="12" fillId="8" fontId="45" numFmtId="10" xfId="0" applyAlignment="1" applyBorder="1" applyFill="1" applyFont="1" applyNumberFormat="1">
      <alignment shrinkToFit="0" vertical="center" wrapText="1"/>
    </xf>
    <xf borderId="12" fillId="8" fontId="45" numFmtId="168" xfId="0" applyAlignment="1" applyBorder="1" applyFont="1" applyNumberFormat="1">
      <alignment shrinkToFit="0" vertical="center" wrapText="1"/>
    </xf>
    <xf borderId="12" fillId="2" fontId="48" numFmtId="10" xfId="0" applyAlignment="1" applyBorder="1" applyFont="1" applyNumberFormat="1">
      <alignment shrinkToFit="0" vertical="center" wrapText="1"/>
    </xf>
    <xf borderId="12" fillId="8" fontId="44" numFmtId="10" xfId="0" applyAlignment="1" applyBorder="1" applyFont="1" applyNumberFormat="1">
      <alignment shrinkToFit="0" vertical="center" wrapText="1"/>
    </xf>
    <xf borderId="46" fillId="8" fontId="46" numFmtId="10" xfId="0" applyAlignment="1" applyBorder="1" applyFont="1" applyNumberFormat="1">
      <alignment shrinkToFit="0" vertical="center" wrapText="1"/>
    </xf>
    <xf borderId="0" fillId="0" fontId="21" numFmtId="166" xfId="0" applyFont="1" applyNumberFormat="1"/>
    <xf borderId="47" fillId="8" fontId="47" numFmtId="10" xfId="0" applyAlignment="1" applyBorder="1" applyFont="1" applyNumberFormat="1">
      <alignment shrinkToFit="0" vertical="center" wrapText="1"/>
    </xf>
    <xf borderId="48" fillId="8" fontId="44" numFmtId="10" xfId="0" applyAlignment="1" applyBorder="1" applyFont="1" applyNumberFormat="1">
      <alignment shrinkToFit="0" vertical="center" wrapText="1"/>
    </xf>
    <xf borderId="0" fillId="0" fontId="5" numFmtId="166" xfId="0" applyFont="1" applyNumberFormat="1"/>
    <xf borderId="49" fillId="0" fontId="27" numFmtId="164" xfId="0" applyAlignment="1" applyBorder="1" applyFont="1" applyNumberFormat="1">
      <alignment horizontal="center"/>
    </xf>
    <xf borderId="50" fillId="0" fontId="27" numFmtId="164" xfId="0" applyAlignment="1" applyBorder="1" applyFont="1" applyNumberFormat="1">
      <alignment horizontal="center"/>
    </xf>
    <xf borderId="12" fillId="0" fontId="45" numFmtId="166" xfId="0" applyAlignment="1" applyBorder="1" applyFont="1" applyNumberFormat="1">
      <alignment shrinkToFit="0" vertical="center" wrapText="1"/>
    </xf>
    <xf borderId="12" fillId="2" fontId="48" numFmtId="166" xfId="0" applyAlignment="1" applyBorder="1" applyFont="1" applyNumberFormat="1">
      <alignment shrinkToFit="0" vertical="center" wrapText="1"/>
    </xf>
    <xf borderId="12" fillId="0" fontId="44" numFmtId="166" xfId="0" applyAlignment="1" applyBorder="1" applyFont="1" applyNumberFormat="1">
      <alignment shrinkToFit="0" vertical="center" wrapText="1"/>
    </xf>
    <xf borderId="46" fillId="0" fontId="46" numFmtId="166" xfId="0" applyAlignment="1" applyBorder="1" applyFont="1" applyNumberFormat="1">
      <alignment shrinkToFit="0" vertical="center" wrapText="1"/>
    </xf>
    <xf borderId="0" fillId="0" fontId="49" numFmtId="169" xfId="0" applyFont="1" applyNumberFormat="1"/>
    <xf borderId="0" fillId="0" fontId="49" numFmtId="170" xfId="0" applyFont="1" applyNumberFormat="1"/>
    <xf borderId="10" fillId="0" fontId="47" numFmtId="166" xfId="0" applyAlignment="1" applyBorder="1" applyFont="1" applyNumberFormat="1">
      <alignment shrinkToFit="0" vertical="center" wrapText="1"/>
    </xf>
    <xf borderId="48" fillId="0" fontId="44" numFmtId="166" xfId="0" applyAlignment="1" applyBorder="1" applyFont="1" applyNumberFormat="1">
      <alignment shrinkToFit="0" vertical="center" wrapText="1"/>
    </xf>
    <xf borderId="51" fillId="0" fontId="8" numFmtId="0" xfId="0" applyBorder="1" applyFont="1"/>
    <xf borderId="52" fillId="0" fontId="44" numFmtId="0" xfId="0" applyAlignment="1" applyBorder="1" applyFont="1">
      <alignment shrinkToFit="0" vertical="center" wrapText="1"/>
    </xf>
    <xf borderId="53" fillId="0" fontId="45" numFmtId="0" xfId="0" applyAlignment="1" applyBorder="1" applyFont="1">
      <alignment shrinkToFit="0" vertical="center" wrapText="1"/>
    </xf>
    <xf borderId="54" fillId="0" fontId="45" numFmtId="10" xfId="0" applyAlignment="1" applyBorder="1" applyFont="1" applyNumberFormat="1">
      <alignment shrinkToFit="0" vertical="center" wrapText="1"/>
    </xf>
    <xf borderId="54" fillId="2" fontId="48" numFmtId="10" xfId="0" applyAlignment="1" applyBorder="1" applyFont="1" applyNumberFormat="1">
      <alignment shrinkToFit="0" vertical="center" wrapText="1"/>
    </xf>
    <xf borderId="54" fillId="0" fontId="44" numFmtId="10" xfId="0" applyAlignment="1" applyBorder="1" applyFont="1" applyNumberFormat="1">
      <alignment shrinkToFit="0" vertical="center" wrapText="1"/>
    </xf>
    <xf borderId="55" fillId="0" fontId="46" numFmtId="10" xfId="0" applyAlignment="1" applyBorder="1" applyFont="1" applyNumberFormat="1">
      <alignment shrinkToFit="0" vertical="center" wrapText="1"/>
    </xf>
    <xf borderId="56" fillId="0" fontId="21" numFmtId="0" xfId="0" applyBorder="1" applyFont="1"/>
    <xf borderId="56" fillId="0" fontId="49" numFmtId="166" xfId="0" applyBorder="1" applyFont="1" applyNumberFormat="1"/>
    <xf borderId="57" fillId="0" fontId="47" numFmtId="10" xfId="0" applyAlignment="1" applyBorder="1" applyFont="1" applyNumberFormat="1">
      <alignment shrinkToFit="0" vertical="center" wrapText="1"/>
    </xf>
    <xf borderId="58" fillId="0" fontId="44" numFmtId="10" xfId="0" applyAlignment="1" applyBorder="1" applyFont="1" applyNumberFormat="1">
      <alignment shrinkToFit="0" vertical="center" wrapText="1"/>
    </xf>
    <xf borderId="56" fillId="0" fontId="5" numFmtId="0" xfId="0" applyBorder="1" applyFont="1"/>
    <xf borderId="54" fillId="0" fontId="50" numFmtId="10" xfId="0" applyAlignment="1" applyBorder="1" applyFont="1" applyNumberFormat="1">
      <alignment shrinkToFit="0" vertical="center" wrapText="1"/>
    </xf>
    <xf borderId="56" fillId="0" fontId="27" numFmtId="164" xfId="0" applyAlignment="1" applyBorder="1" applyFont="1" applyNumberFormat="1">
      <alignment horizontal="center"/>
    </xf>
    <xf borderId="59" fillId="0" fontId="27" numFmtId="164" xfId="0" applyAlignment="1" applyBorder="1" applyFont="1" applyNumberFormat="1">
      <alignment horizontal="center"/>
    </xf>
    <xf borderId="60" fillId="0" fontId="27" numFmtId="164" xfId="0" applyAlignment="1" applyBorder="1" applyFont="1" applyNumberFormat="1">
      <alignment horizontal="center"/>
    </xf>
    <xf borderId="61" fillId="0" fontId="44" numFmtId="0" xfId="0" applyAlignment="1" applyBorder="1" applyFont="1">
      <alignment horizontal="center" shrinkToFit="0" vertical="center" wrapText="1"/>
    </xf>
    <xf borderId="0" fillId="0" fontId="5" numFmtId="171" xfId="0" applyFont="1" applyNumberFormat="1"/>
    <xf borderId="62" fillId="0" fontId="27" numFmtId="164" xfId="0" applyAlignment="1" applyBorder="1" applyFont="1" applyNumberFormat="1">
      <alignment horizontal="center"/>
    </xf>
    <xf borderId="61" fillId="0" fontId="8" numFmtId="0" xfId="0" applyBorder="1" applyFont="1"/>
    <xf borderId="46" fillId="6" fontId="44" numFmtId="166" xfId="0" applyAlignment="1" applyBorder="1" applyFont="1" applyNumberFormat="1">
      <alignment shrinkToFit="0" vertical="center" wrapText="1"/>
    </xf>
    <xf borderId="63" fillId="0" fontId="8" numFmtId="0" xfId="0" applyBorder="1" applyFont="1"/>
    <xf borderId="64" fillId="0" fontId="44" numFmtId="0" xfId="0" applyAlignment="1" applyBorder="1" applyFont="1">
      <alignment shrinkToFit="0" vertical="center" wrapText="1"/>
    </xf>
    <xf borderId="65" fillId="0" fontId="45" numFmtId="0" xfId="0" applyAlignment="1" applyBorder="1" applyFont="1">
      <alignment shrinkToFit="0" vertical="center" wrapText="1"/>
    </xf>
    <xf borderId="26" fillId="0" fontId="45" numFmtId="10" xfId="0" applyAlignment="1" applyBorder="1" applyFont="1" applyNumberFormat="1">
      <alignment shrinkToFit="0" vertical="center" wrapText="1"/>
    </xf>
    <xf borderId="2" fillId="2" fontId="48" numFmtId="10" xfId="0" applyAlignment="1" applyBorder="1" applyFont="1" applyNumberFormat="1">
      <alignment shrinkToFit="0" vertical="center" wrapText="1"/>
    </xf>
    <xf borderId="26" fillId="0" fontId="44" numFmtId="10" xfId="0" applyAlignment="1" applyBorder="1" applyFont="1" applyNumberFormat="1">
      <alignment shrinkToFit="0" vertical="center" wrapText="1"/>
    </xf>
    <xf borderId="66" fillId="0" fontId="46" numFmtId="10" xfId="0" applyAlignment="1" applyBorder="1" applyFont="1" applyNumberFormat="1">
      <alignment shrinkToFit="0" vertical="center" wrapText="1"/>
    </xf>
    <xf borderId="0" fillId="0" fontId="49" numFmtId="166" xfId="0" applyFont="1" applyNumberFormat="1"/>
    <xf borderId="67" fillId="0" fontId="47" numFmtId="10" xfId="0" applyAlignment="1" applyBorder="1" applyFont="1" applyNumberFormat="1">
      <alignment shrinkToFit="0" vertical="center" wrapText="1"/>
    </xf>
    <xf borderId="68" fillId="0" fontId="44" numFmtId="10" xfId="0" applyAlignment="1" applyBorder="1" applyFont="1" applyNumberFormat="1">
      <alignment shrinkToFit="0" vertical="center" wrapText="1"/>
    </xf>
    <xf borderId="26" fillId="0" fontId="50" numFmtId="10" xfId="0" applyAlignment="1" applyBorder="1" applyFont="1" applyNumberFormat="1">
      <alignment shrinkToFit="0" vertical="center" wrapText="1"/>
    </xf>
    <xf borderId="32" fillId="0" fontId="5" numFmtId="171" xfId="0" applyBorder="1" applyFont="1" applyNumberFormat="1"/>
    <xf borderId="12" fillId="9" fontId="44" numFmtId="166" xfId="0" applyAlignment="1" applyBorder="1" applyFill="1" applyFont="1" applyNumberFormat="1">
      <alignment shrinkToFit="0" vertical="center" wrapText="1"/>
    </xf>
    <xf borderId="0" fillId="0" fontId="24" numFmtId="0" xfId="0" applyFont="1"/>
    <xf borderId="56" fillId="0" fontId="24" numFmtId="0" xfId="0" applyBorder="1" applyFont="1"/>
    <xf borderId="56" fillId="0" fontId="24" numFmtId="166" xfId="0" applyBorder="1" applyFont="1" applyNumberFormat="1"/>
    <xf borderId="54" fillId="9" fontId="44" numFmtId="10" xfId="0" applyAlignment="1" applyBorder="1" applyFont="1" applyNumberFormat="1">
      <alignment shrinkToFit="0" vertical="center" wrapText="1"/>
    </xf>
    <xf borderId="69" fillId="9" fontId="47" numFmtId="10" xfId="0" applyAlignment="1" applyBorder="1" applyFont="1" applyNumberFormat="1">
      <alignment shrinkToFit="0" vertical="center" wrapText="1"/>
    </xf>
    <xf borderId="58" fillId="9" fontId="44" numFmtId="10" xfId="0" applyAlignment="1" applyBorder="1" applyFont="1" applyNumberFormat="1">
      <alignment shrinkToFit="0" vertical="center" wrapText="1"/>
    </xf>
    <xf borderId="29" fillId="0" fontId="45" numFmtId="166" xfId="0" applyAlignment="1" applyBorder="1" applyFont="1" applyNumberFormat="1">
      <alignment horizontal="right" shrinkToFit="0" wrapText="1"/>
    </xf>
    <xf borderId="70" fillId="0" fontId="45" numFmtId="166" xfId="0" applyAlignment="1" applyBorder="1" applyFont="1" applyNumberFormat="1">
      <alignment horizontal="right" shrinkToFit="0" wrapText="1"/>
    </xf>
    <xf borderId="70" fillId="0" fontId="44" numFmtId="166" xfId="0" applyAlignment="1" applyBorder="1" applyFont="1" applyNumberFormat="1">
      <alignment horizontal="right" shrinkToFit="0" wrapText="1"/>
    </xf>
    <xf borderId="71" fillId="0" fontId="46" numFmtId="166" xfId="0" applyAlignment="1" applyBorder="1" applyFont="1" applyNumberFormat="1">
      <alignment horizontal="right" shrinkToFit="0" wrapText="1"/>
    </xf>
    <xf borderId="72" fillId="0" fontId="47" numFmtId="166" xfId="0" applyAlignment="1" applyBorder="1" applyFont="1" applyNumberFormat="1">
      <alignment horizontal="right" shrinkToFit="0" wrapText="1"/>
    </xf>
    <xf borderId="34" fillId="0" fontId="44" numFmtId="166" xfId="0" applyAlignment="1" applyBorder="1" applyFont="1" applyNumberFormat="1">
      <alignment horizontal="right" shrinkToFit="0" wrapText="1"/>
    </xf>
    <xf borderId="39" fillId="0" fontId="51" numFmtId="166" xfId="0" applyBorder="1" applyFont="1" applyNumberFormat="1"/>
    <xf borderId="15" fillId="0" fontId="45" numFmtId="166" xfId="0" applyAlignment="1" applyBorder="1" applyFont="1" applyNumberFormat="1">
      <alignment horizontal="right" shrinkToFit="0" wrapText="1"/>
    </xf>
    <xf borderId="15" fillId="0" fontId="44" numFmtId="166" xfId="0" applyAlignment="1" applyBorder="1" applyFont="1" applyNumberFormat="1">
      <alignment horizontal="right" shrinkToFit="0" wrapText="1"/>
    </xf>
    <xf borderId="73" fillId="0" fontId="46" numFmtId="166" xfId="0" applyAlignment="1" applyBorder="1" applyFont="1" applyNumberFormat="1">
      <alignment horizontal="right" shrinkToFit="0" wrapText="1"/>
    </xf>
    <xf borderId="74" fillId="0" fontId="47" numFmtId="166" xfId="0" applyAlignment="1" applyBorder="1" applyFont="1" applyNumberFormat="1">
      <alignment horizontal="right" shrinkToFit="0" wrapText="1"/>
    </xf>
    <xf borderId="42" fillId="0" fontId="44" numFmtId="166" xfId="0" applyAlignment="1" applyBorder="1" applyFont="1" applyNumberFormat="1">
      <alignment horizontal="right" shrinkToFit="0" wrapText="1"/>
    </xf>
    <xf borderId="39" fillId="0" fontId="51" numFmtId="0" xfId="0" applyBorder="1" applyFont="1"/>
    <xf borderId="16" fillId="8" fontId="45" numFmtId="10" xfId="0" applyAlignment="1" applyBorder="1" applyFont="1" applyNumberFormat="1">
      <alignment horizontal="right" shrinkToFit="0" wrapText="1"/>
    </xf>
    <xf borderId="16" fillId="8" fontId="44" numFmtId="10" xfId="0" applyAlignment="1" applyBorder="1" applyFont="1" applyNumberFormat="1">
      <alignment horizontal="right" shrinkToFit="0" wrapText="1"/>
    </xf>
    <xf borderId="75" fillId="8" fontId="46" numFmtId="10" xfId="0" applyAlignment="1" applyBorder="1" applyFont="1" applyNumberFormat="1">
      <alignment horizontal="right" shrinkToFit="0" wrapText="1"/>
    </xf>
    <xf borderId="76" fillId="8" fontId="47" numFmtId="10" xfId="0" applyAlignment="1" applyBorder="1" applyFont="1" applyNumberFormat="1">
      <alignment horizontal="right" shrinkToFit="0" wrapText="1"/>
    </xf>
    <xf borderId="77" fillId="8" fontId="44" numFmtId="10" xfId="0" applyAlignment="1" applyBorder="1" applyFont="1" applyNumberFormat="1">
      <alignment horizontal="right" shrinkToFit="0" wrapText="1"/>
    </xf>
    <xf borderId="78" fillId="0" fontId="51" numFmtId="0" xfId="0" applyBorder="1" applyFont="1"/>
    <xf borderId="79" fillId="0" fontId="45" numFmtId="10" xfId="0" applyAlignment="1" applyBorder="1" applyFont="1" applyNumberFormat="1">
      <alignment horizontal="right" shrinkToFit="0" wrapText="1"/>
    </xf>
    <xf borderId="80" fillId="0" fontId="46" numFmtId="10" xfId="0" applyAlignment="1" applyBorder="1" applyFont="1" applyNumberFormat="1">
      <alignment horizontal="right" shrinkToFit="0" wrapText="1"/>
    </xf>
    <xf borderId="71" fillId="0" fontId="44" numFmtId="0" xfId="0" applyAlignment="1" applyBorder="1" applyFont="1">
      <alignment shrinkToFit="0" wrapText="1"/>
    </xf>
    <xf borderId="70" fillId="0" fontId="51" numFmtId="166" xfId="0" applyBorder="1" applyFont="1" applyNumberFormat="1"/>
    <xf borderId="71" fillId="0" fontId="33" numFmtId="166" xfId="0" applyBorder="1" applyFont="1" applyNumberFormat="1"/>
    <xf borderId="73" fillId="0" fontId="44" numFmtId="0" xfId="0" applyAlignment="1" applyBorder="1" applyFont="1">
      <alignment shrinkToFit="0" wrapText="1"/>
    </xf>
    <xf borderId="15" fillId="0" fontId="51" numFmtId="166" xfId="0" applyBorder="1" applyFont="1" applyNumberFormat="1"/>
    <xf borderId="73" fillId="0" fontId="33" numFmtId="166" xfId="0" applyBorder="1" applyFont="1" applyNumberFormat="1"/>
    <xf borderId="15" fillId="0" fontId="51" numFmtId="0" xfId="0" applyBorder="1" applyFont="1"/>
    <xf borderId="16" fillId="8" fontId="51" numFmtId="10" xfId="0" applyBorder="1" applyFont="1" applyNumberFormat="1"/>
    <xf borderId="75" fillId="8" fontId="33" numFmtId="10" xfId="0" applyBorder="1" applyFont="1" applyNumberFormat="1"/>
    <xf borderId="80" fillId="0" fontId="44" numFmtId="0" xfId="0" applyAlignment="1" applyBorder="1" applyFont="1">
      <alignment shrinkToFit="0" wrapText="1"/>
    </xf>
    <xf borderId="79" fillId="0" fontId="51" numFmtId="0" xfId="0" applyBorder="1" applyFont="1"/>
    <xf borderId="79" fillId="0" fontId="51" numFmtId="10" xfId="0" applyBorder="1" applyFont="1" applyNumberFormat="1"/>
    <xf borderId="80" fillId="0" fontId="33" numFmtId="10" xfId="0" applyBorder="1" applyFont="1" applyNumberFormat="1"/>
    <xf borderId="0" fillId="0" fontId="21" numFmtId="10" xfId="0" applyFont="1" applyNumberFormat="1"/>
    <xf borderId="56" fillId="0" fontId="21" numFmtId="10" xfId="0" applyBorder="1" applyFont="1" applyNumberFormat="1"/>
    <xf borderId="56" fillId="0" fontId="27" numFmtId="0" xfId="0" applyAlignment="1" applyBorder="1" applyFont="1">
      <alignment horizontal="center"/>
    </xf>
    <xf borderId="59" fillId="0" fontId="27" numFmtId="0" xfId="0" applyAlignment="1" applyBorder="1" applyFont="1">
      <alignment horizontal="center"/>
    </xf>
    <xf borderId="60" fillId="0" fontId="27" numFmtId="0" xfId="0" applyAlignment="1" applyBorder="1" applyFont="1">
      <alignment horizontal="center"/>
    </xf>
    <xf borderId="0" fillId="0" fontId="32" numFmtId="0" xfId="0" applyFont="1"/>
    <xf borderId="0" fillId="0" fontId="32" numFmtId="10" xfId="0" applyFont="1" applyNumberFormat="1"/>
    <xf borderId="0" fillId="0" fontId="22" numFmtId="10" xfId="0" applyFont="1" applyNumberFormat="1"/>
    <xf borderId="0" fillId="0" fontId="22" numFmtId="0" xfId="0" applyFont="1"/>
    <xf borderId="0" fillId="0" fontId="23" numFmtId="0" xfId="0" applyFont="1"/>
    <xf borderId="0" fillId="0" fontId="51" numFmtId="10" xfId="0" applyFont="1" applyNumberFormat="1"/>
    <xf borderId="0" fillId="0" fontId="52" numFmtId="10" xfId="0" applyFont="1" applyNumberFormat="1"/>
    <xf borderId="0" fillId="0" fontId="33" numFmtId="10" xfId="0" applyFont="1" applyNumberFormat="1"/>
    <xf borderId="81" fillId="4" fontId="53" numFmtId="0" xfId="0" applyAlignment="1" applyBorder="1" applyFont="1">
      <alignment horizontal="center" shrinkToFit="0" vertical="top" wrapText="1"/>
    </xf>
    <xf borderId="82" fillId="0" fontId="8" numFmtId="0" xfId="0" applyBorder="1" applyFont="1"/>
    <xf borderId="83" fillId="0" fontId="8" numFmtId="0" xfId="0" applyBorder="1" applyFont="1"/>
    <xf borderId="84" fillId="4" fontId="21" numFmtId="0" xfId="0" applyBorder="1" applyFont="1"/>
    <xf borderId="81" fillId="4" fontId="54" numFmtId="0" xfId="0" applyAlignment="1" applyBorder="1" applyFont="1">
      <alignment horizontal="center" shrinkToFit="0" vertical="top" wrapText="1"/>
    </xf>
    <xf borderId="81" fillId="4" fontId="55" numFmtId="0" xfId="0" applyAlignment="1" applyBorder="1" applyFont="1">
      <alignment horizontal="center" shrinkToFit="0" vertical="top" wrapText="1"/>
    </xf>
    <xf borderId="81" fillId="4" fontId="56" numFmtId="0" xfId="0" applyAlignment="1" applyBorder="1" applyFont="1">
      <alignment horizontal="center" shrinkToFit="0" vertical="top" wrapText="1"/>
    </xf>
    <xf borderId="81" fillId="4" fontId="57" numFmtId="0" xfId="0" applyAlignment="1" applyBorder="1" applyFont="1">
      <alignment horizontal="right" shrinkToFit="0" vertical="top" wrapText="1"/>
    </xf>
    <xf borderId="81" fillId="4" fontId="54" numFmtId="0" xfId="0" applyAlignment="1" applyBorder="1" applyFont="1">
      <alignment horizontal="left" shrinkToFit="0" vertical="top" wrapText="1"/>
    </xf>
    <xf borderId="81" fillId="4" fontId="19" numFmtId="0" xfId="0" applyAlignment="1" applyBorder="1" applyFont="1">
      <alignment horizontal="left" shrinkToFit="0" vertical="top" wrapText="1"/>
    </xf>
    <xf borderId="84" fillId="4" fontId="19" numFmtId="0" xfId="0" applyAlignment="1" applyBorder="1" applyFont="1">
      <alignment horizontal="left" shrinkToFit="0" vertical="top" wrapText="1"/>
    </xf>
    <xf borderId="84" fillId="4" fontId="19" numFmtId="0" xfId="0" applyAlignment="1" applyBorder="1" applyFont="1">
      <alignment horizontal="right" shrinkToFit="0" vertical="top" wrapText="1"/>
    </xf>
    <xf borderId="81" fillId="4" fontId="56" numFmtId="0" xfId="0" applyAlignment="1" applyBorder="1" applyFont="1">
      <alignment horizontal="left" vertical="top"/>
    </xf>
    <xf borderId="84" fillId="4" fontId="56" numFmtId="0" xfId="0" applyAlignment="1" applyBorder="1" applyFont="1">
      <alignment horizontal="left" vertical="top"/>
    </xf>
    <xf borderId="84" fillId="4" fontId="19" numFmtId="0" xfId="0" applyAlignment="1" applyBorder="1" applyFont="1">
      <alignment horizontal="left" vertical="top"/>
    </xf>
    <xf borderId="84" fillId="4" fontId="19" numFmtId="0" xfId="0" applyAlignment="1" applyBorder="1" applyFont="1">
      <alignment horizontal="right" vertical="top"/>
    </xf>
    <xf borderId="81" fillId="4" fontId="56" numFmtId="0" xfId="0" applyAlignment="1" applyBorder="1" applyFont="1">
      <alignment horizontal="left"/>
    </xf>
    <xf borderId="84" fillId="4" fontId="56" numFmtId="0" xfId="0" applyAlignment="1" applyBorder="1" applyFont="1">
      <alignment horizontal="left"/>
    </xf>
    <xf borderId="84" fillId="4" fontId="19" numFmtId="0" xfId="0" applyAlignment="1" applyBorder="1" applyFont="1">
      <alignment horizontal="left"/>
    </xf>
    <xf borderId="84" fillId="4" fontId="19" numFmtId="0" xfId="0" applyAlignment="1" applyBorder="1" applyFont="1">
      <alignment horizontal="right"/>
    </xf>
    <xf borderId="84" fillId="4" fontId="10" numFmtId="0" xfId="0" applyBorder="1" applyFont="1"/>
    <xf borderId="84" fillId="0" fontId="5" numFmtId="0" xfId="0" applyBorder="1" applyFont="1"/>
    <xf borderId="84" fillId="4" fontId="10" numFmtId="0" xfId="0" applyAlignment="1" applyBorder="1" applyFont="1">
      <alignment horizontal="left"/>
    </xf>
    <xf borderId="84" fillId="4" fontId="10" numFmtId="172" xfId="0" applyAlignment="1" applyBorder="1" applyFont="1" applyNumberFormat="1">
      <alignment horizontal="right"/>
    </xf>
    <xf borderId="84" fillId="4" fontId="10" numFmtId="167" xfId="0" applyAlignment="1" applyBorder="1" applyFont="1" applyNumberFormat="1">
      <alignment horizontal="right"/>
    </xf>
    <xf borderId="84" fillId="4" fontId="10" numFmtId="2" xfId="0" applyAlignment="1" applyBorder="1" applyFont="1" applyNumberFormat="1">
      <alignment horizontal="right"/>
    </xf>
    <xf borderId="84" fillId="4" fontId="10" numFmtId="173" xfId="0" applyAlignment="1" applyBorder="1" applyFont="1" applyNumberFormat="1">
      <alignment horizontal="right"/>
    </xf>
    <xf borderId="84" fillId="4" fontId="10" numFmtId="0" xfId="0" applyAlignment="1" applyBorder="1" applyFont="1">
      <alignment horizontal="right"/>
    </xf>
    <xf borderId="84" fillId="4" fontId="56" numFmtId="0" xfId="0" applyBorder="1" applyFont="1"/>
    <xf borderId="84" fillId="4" fontId="58" numFmtId="0" xfId="0" applyBorder="1" applyFont="1"/>
    <xf borderId="84" fillId="4" fontId="5" numFmtId="0" xfId="0" applyAlignment="1" applyBorder="1" applyFont="1">
      <alignment horizontal="right"/>
    </xf>
    <xf borderId="84" fillId="4" fontId="10" numFmtId="0" xfId="0" applyAlignment="1" applyBorder="1" applyFont="1">
      <alignment shrinkToFit="0" wrapText="1"/>
    </xf>
    <xf borderId="81" fillId="4" fontId="59" numFmtId="0" xfId="0" applyAlignment="1" applyBorder="1" applyFont="1">
      <alignment horizontal="left" shrinkToFit="0" vertical="top" wrapText="1"/>
    </xf>
    <xf borderId="84" fillId="4" fontId="59" numFmtId="0" xfId="0" applyAlignment="1" applyBorder="1" applyFont="1">
      <alignment horizontal="left" shrinkToFit="0" vertical="top" wrapText="1"/>
    </xf>
    <xf borderId="84" fillId="4" fontId="59" numFmtId="0" xfId="0" applyAlignment="1" applyBorder="1" applyFont="1">
      <alignment horizontal="right" shrinkToFit="0" vertical="top" wrapText="1"/>
    </xf>
    <xf borderId="84" fillId="0" fontId="10" numFmtId="0" xfId="0" applyBorder="1" applyFont="1"/>
    <xf borderId="84" fillId="0" fontId="10" numFmtId="0" xfId="0" applyAlignment="1" applyBorder="1" applyFont="1">
      <alignment horizontal="left"/>
    </xf>
    <xf borderId="84" fillId="0" fontId="21" numFmtId="0" xfId="0" applyBorder="1" applyFont="1"/>
    <xf borderId="84" fillId="4" fontId="56" numFmtId="0" xfId="0" applyAlignment="1" applyBorder="1" applyFont="1">
      <alignment shrinkToFit="0" wrapText="1"/>
    </xf>
    <xf borderId="84" fillId="0" fontId="5" numFmtId="0" xfId="0" applyAlignment="1" applyBorder="1" applyFont="1">
      <alignment shrinkToFit="0" wrapText="1"/>
    </xf>
    <xf borderId="84" fillId="4" fontId="5" numFmtId="0" xfId="0" applyAlignment="1" applyBorder="1" applyFont="1">
      <alignment horizontal="right" shrinkToFit="0" wrapText="1"/>
    </xf>
    <xf borderId="84" fillId="4" fontId="56" numFmtId="0" xfId="0" applyAlignment="1" applyBorder="1" applyFont="1">
      <alignment horizontal="left" shrinkToFit="0" wrapText="1"/>
    </xf>
    <xf borderId="84" fillId="4" fontId="19" numFmtId="0" xfId="0" applyAlignment="1" applyBorder="1" applyFont="1">
      <alignment horizontal="left" shrinkToFit="0" wrapText="1"/>
    </xf>
    <xf borderId="84" fillId="4" fontId="19" numFmtId="0" xfId="0" applyAlignment="1" applyBorder="1" applyFont="1">
      <alignment horizontal="right" shrinkToFit="0" wrapText="1"/>
    </xf>
    <xf borderId="84" fillId="4" fontId="10" numFmtId="0" xfId="0" applyAlignment="1" applyBorder="1" applyFont="1">
      <alignment horizontal="left" shrinkToFit="0" wrapText="1"/>
    </xf>
    <xf borderId="84" fillId="4" fontId="10" numFmtId="172" xfId="0" applyAlignment="1" applyBorder="1" applyFont="1" applyNumberFormat="1">
      <alignment horizontal="right" shrinkToFit="0" wrapText="1"/>
    </xf>
    <xf borderId="84" fillId="4" fontId="10" numFmtId="167" xfId="0" applyAlignment="1" applyBorder="1" applyFont="1" applyNumberFormat="1">
      <alignment horizontal="right" shrinkToFit="0" wrapText="1"/>
    </xf>
    <xf borderId="84" fillId="4" fontId="10" numFmtId="0" xfId="0" applyAlignment="1" applyBorder="1" applyFont="1">
      <alignment horizontal="right" shrinkToFit="0" wrapText="1"/>
    </xf>
    <xf borderId="84" fillId="4" fontId="10" numFmtId="0" xfId="0" applyAlignment="1" applyBorder="1" applyFont="1">
      <alignment vertical="top"/>
    </xf>
    <xf borderId="84" fillId="4" fontId="10" numFmtId="0" xfId="0" applyAlignment="1" applyBorder="1" applyFont="1">
      <alignment horizontal="left" vertical="top"/>
    </xf>
    <xf borderId="84" fillId="4" fontId="10" numFmtId="167" xfId="0" applyAlignment="1" applyBorder="1" applyFont="1" applyNumberFormat="1">
      <alignment horizontal="right" vertical="top"/>
    </xf>
    <xf borderId="84" fillId="4" fontId="10" numFmtId="0" xfId="0" applyAlignment="1" applyBorder="1" applyFont="1">
      <alignment horizontal="right" vertical="top"/>
    </xf>
    <xf borderId="84" fillId="4" fontId="10" numFmtId="165" xfId="0" applyAlignment="1" applyBorder="1" applyFont="1" applyNumberFormat="1">
      <alignment horizontal="right"/>
    </xf>
    <xf borderId="84" fillId="4" fontId="5" numFmtId="0" xfId="0" applyAlignment="1" applyBorder="1" applyFont="1">
      <alignment horizontal="left" shrinkToFit="0" wrapText="1"/>
    </xf>
    <xf borderId="84" fillId="4" fontId="54" numFmtId="15" xfId="0" applyAlignment="1" applyBorder="1" applyFont="1" applyNumberFormat="1">
      <alignment horizontal="left"/>
    </xf>
    <xf borderId="84" fillId="4" fontId="5" numFmtId="0" xfId="0" applyBorder="1" applyFont="1"/>
    <xf borderId="84" fillId="4" fontId="10" numFmtId="174" xfId="0" applyAlignment="1" applyBorder="1" applyFont="1" applyNumberFormat="1">
      <alignment horizontal="left"/>
    </xf>
    <xf borderId="81" fillId="4" fontId="20" numFmtId="15" xfId="0" applyAlignment="1" applyBorder="1" applyFont="1" applyNumberFormat="1">
      <alignment horizontal="left" shrinkToFit="0" vertical="top" wrapText="1"/>
    </xf>
    <xf borderId="84" fillId="4" fontId="20" numFmtId="15" xfId="0" applyAlignment="1" applyBorder="1" applyFont="1" applyNumberFormat="1">
      <alignment horizontal="left" shrinkToFit="0" vertical="top" wrapText="1"/>
    </xf>
    <xf borderId="84" fillId="4" fontId="56" numFmtId="15" xfId="0" applyAlignment="1" applyBorder="1" applyFont="1" applyNumberFormat="1">
      <alignment horizontal="left"/>
    </xf>
    <xf borderId="84" fillId="4" fontId="10" numFmtId="175" xfId="0" applyAlignment="1" applyBorder="1" applyFont="1" applyNumberFormat="1">
      <alignment horizontal="right"/>
    </xf>
    <xf borderId="84" fillId="4" fontId="10" numFmtId="49" xfId="0" applyAlignment="1" applyBorder="1" applyFont="1" applyNumberFormat="1">
      <alignment horizontal="right"/>
    </xf>
    <xf borderId="81" fillId="4" fontId="10" numFmtId="0" xfId="0" applyAlignment="1" applyBorder="1" applyFont="1">
      <alignment horizontal="left" shrinkToFit="0" wrapText="1"/>
    </xf>
    <xf borderId="84" fillId="4" fontId="10" numFmtId="0" xfId="0" applyAlignment="1" applyBorder="1" applyFont="1">
      <alignment horizontal="left" vertical="center"/>
    </xf>
    <xf borderId="84" fillId="4" fontId="10" numFmtId="165" xfId="0" applyAlignment="1" applyBorder="1" applyFont="1" applyNumberFormat="1">
      <alignment horizontal="right" vertical="top"/>
    </xf>
    <xf borderId="84" fillId="4" fontId="10" numFmtId="2" xfId="0" applyAlignment="1" applyBorder="1" applyFont="1" applyNumberFormat="1">
      <alignment horizontal="right" vertical="top"/>
    </xf>
    <xf borderId="84" fillId="4" fontId="10" numFmtId="0" xfId="0" applyAlignment="1" applyBorder="1" applyFont="1">
      <alignment vertical="center"/>
    </xf>
    <xf borderId="84" fillId="4" fontId="54" numFmtId="0" xfId="0" applyAlignment="1" applyBorder="1" applyFont="1">
      <alignment horizontal="left"/>
    </xf>
    <xf borderId="84" fillId="4" fontId="58" numFmtId="0" xfId="0" applyAlignment="1" applyBorder="1" applyFont="1">
      <alignment horizontal="center"/>
    </xf>
    <xf borderId="84" fillId="4" fontId="58" numFmtId="0" xfId="0" applyAlignment="1" applyBorder="1" applyFont="1">
      <alignment horizontal="right"/>
    </xf>
    <xf borderId="81" fillId="4" fontId="10" numFmtId="0" xfId="0" applyAlignment="1" applyBorder="1" applyFont="1">
      <alignment horizontal="left" shrinkToFit="0" vertical="top" wrapText="1"/>
    </xf>
    <xf borderId="84" fillId="4" fontId="21" numFmtId="0" xfId="0" applyAlignment="1" applyBorder="1" applyFont="1">
      <alignment horizontal="right"/>
    </xf>
    <xf borderId="84" fillId="4" fontId="3" numFmtId="0" xfId="0" applyAlignment="1" applyBorder="1" applyFont="1">
      <alignment horizontal="right"/>
    </xf>
    <xf borderId="84" fillId="0" fontId="10" numFmtId="172" xfId="0" applyAlignment="1" applyBorder="1" applyFont="1" applyNumberFormat="1">
      <alignment horizontal="right"/>
    </xf>
    <xf borderId="84" fillId="0" fontId="10" numFmtId="167" xfId="0" applyAlignment="1" applyBorder="1" applyFont="1" applyNumberFormat="1">
      <alignment horizontal="right"/>
    </xf>
    <xf borderId="84" fillId="0" fontId="10" numFmtId="2" xfId="0" applyAlignment="1" applyBorder="1" applyFont="1" applyNumberFormat="1">
      <alignment horizontal="right"/>
    </xf>
    <xf borderId="84" fillId="0" fontId="10" numFmtId="173" xfId="0" applyAlignment="1" applyBorder="1" applyFont="1" applyNumberFormat="1">
      <alignment horizontal="right"/>
    </xf>
    <xf borderId="84" fillId="0" fontId="10" numFmtId="0" xfId="0" applyAlignment="1" applyBorder="1" applyFont="1">
      <alignment horizontal="right"/>
    </xf>
    <xf borderId="84" fillId="0" fontId="58" numFmtId="0" xfId="0" applyBorder="1" applyFont="1"/>
    <xf borderId="84" fillId="0" fontId="10" numFmtId="0" xfId="0" applyAlignment="1" applyBorder="1" applyFont="1">
      <alignment shrinkToFit="0" wrapText="1"/>
    </xf>
    <xf borderId="84" fillId="0" fontId="10" numFmtId="0" xfId="0" applyAlignment="1" applyBorder="1" applyFont="1">
      <alignment horizontal="left" shrinkToFit="0" wrapText="1"/>
    </xf>
    <xf borderId="84" fillId="0" fontId="10" numFmtId="172" xfId="0" applyAlignment="1" applyBorder="1" applyFont="1" applyNumberFormat="1">
      <alignment horizontal="right" shrinkToFit="0" wrapText="1"/>
    </xf>
    <xf borderId="84" fillId="0" fontId="10" numFmtId="167" xfId="0" applyAlignment="1" applyBorder="1" applyFont="1" applyNumberFormat="1">
      <alignment horizontal="right" shrinkToFit="0" wrapText="1"/>
    </xf>
    <xf borderId="84" fillId="0" fontId="10" numFmtId="167" xfId="0" applyAlignment="1" applyBorder="1" applyFont="1" applyNumberFormat="1">
      <alignment horizontal="right" vertical="top"/>
    </xf>
    <xf borderId="84" fillId="0" fontId="10" numFmtId="0" xfId="0" applyAlignment="1" applyBorder="1" applyFont="1">
      <alignment horizontal="right" vertical="top"/>
    </xf>
    <xf borderId="85" fillId="4" fontId="10" numFmtId="0" xfId="0" applyAlignment="1" applyBorder="1" applyFont="1">
      <alignment horizontal="left" shrinkToFit="0" wrapText="1"/>
    </xf>
    <xf borderId="82" fillId="0" fontId="5" numFmtId="0" xfId="0" applyBorder="1" applyFont="1"/>
    <xf borderId="86" fillId="4" fontId="10" numFmtId="0" xfId="0" applyAlignment="1" applyBorder="1" applyFont="1">
      <alignment horizontal="left"/>
    </xf>
    <xf borderId="87" fillId="4" fontId="10" numFmtId="0" xfId="0" applyAlignment="1" applyBorder="1" applyFont="1">
      <alignment horizontal="right"/>
    </xf>
    <xf borderId="84" fillId="0" fontId="10" numFmtId="165" xfId="0" applyAlignment="1" applyBorder="1" applyFont="1" applyNumberFormat="1">
      <alignment horizontal="right"/>
    </xf>
    <xf borderId="84" fillId="0" fontId="5" numFmtId="0" xfId="0" applyAlignment="1" applyBorder="1" applyFont="1">
      <alignment horizontal="right"/>
    </xf>
    <xf borderId="84" fillId="0" fontId="10" numFmtId="175" xfId="0" applyAlignment="1" applyBorder="1" applyFont="1" applyNumberFormat="1">
      <alignment horizontal="right"/>
    </xf>
    <xf borderId="83" fillId="0" fontId="5" numFmtId="0" xfId="0" applyBorder="1" applyFont="1"/>
    <xf borderId="84" fillId="0" fontId="10" numFmtId="165" xfId="0" applyAlignment="1" applyBorder="1" applyFont="1" applyNumberFormat="1">
      <alignment horizontal="right" vertical="top"/>
    </xf>
    <xf borderId="84" fillId="0" fontId="60" numFmtId="0" xfId="0" applyBorder="1" applyFont="1"/>
    <xf borderId="84" fillId="0" fontId="19" numFmtId="0" xfId="0" applyAlignment="1" applyBorder="1" applyFont="1">
      <alignment horizontal="right"/>
    </xf>
    <xf borderId="84" fillId="0" fontId="3" numFmtId="0" xfId="0" applyBorder="1" applyFont="1"/>
    <xf borderId="84" fillId="0" fontId="3" numFmtId="0" xfId="0" applyAlignment="1" applyBorder="1" applyFont="1">
      <alignment horizontal="right"/>
    </xf>
    <xf borderId="0" fillId="0" fontId="3" numFmtId="167" xfId="0" applyFont="1" applyNumberFormat="1"/>
    <xf borderId="0" fillId="0" fontId="56" numFmtId="0" xfId="0" applyFont="1"/>
    <xf borderId="0" fillId="0" fontId="61" numFmtId="0" xfId="0" applyFont="1"/>
    <xf borderId="0" fillId="0" fontId="17" numFmtId="0" xfId="0" applyAlignment="1" applyFont="1">
      <alignment horizontal="center"/>
    </xf>
    <xf borderId="0" fillId="0" fontId="56" numFmtId="0" xfId="0" applyAlignment="1" applyFont="1">
      <alignment horizontal="center"/>
    </xf>
    <xf borderId="1" fillId="10" fontId="56" numFmtId="0" xfId="0" applyBorder="1" applyFill="1" applyFont="1"/>
    <xf borderId="1" fillId="10" fontId="5" numFmtId="0" xfId="0" applyBorder="1" applyFont="1"/>
    <xf borderId="1" fillId="10" fontId="3" numFmtId="176" xfId="0" applyBorder="1" applyFont="1" applyNumberFormat="1"/>
    <xf borderId="1" fillId="10" fontId="5" numFmtId="176" xfId="0" applyBorder="1" applyFont="1" applyNumberFormat="1"/>
    <xf borderId="1" fillId="10" fontId="3" numFmtId="0" xfId="0" applyBorder="1" applyFont="1"/>
    <xf borderId="0" fillId="0" fontId="3" numFmtId="176" xfId="0" applyFont="1" applyNumberFormat="1"/>
    <xf borderId="0" fillId="0" fontId="5" numFmtId="176" xfId="0" applyFont="1" applyNumberFormat="1"/>
    <xf borderId="0" fillId="0" fontId="55" numFmtId="0" xfId="0" applyFont="1"/>
    <xf borderId="0" fillId="0" fontId="17" numFmtId="0" xfId="0" applyAlignment="1" applyFont="1">
      <alignment horizontal="right"/>
    </xf>
    <xf borderId="0" fillId="0" fontId="56" numFmtId="0" xfId="0" applyAlignment="1" applyFont="1">
      <alignment horizontal="right"/>
    </xf>
    <xf borderId="0" fillId="0" fontId="5" numFmtId="0" xfId="0" applyAlignment="1" applyFont="1">
      <alignment vertical="top"/>
    </xf>
    <xf borderId="0" fillId="0" fontId="3" numFmtId="172" xfId="0" applyFont="1" applyNumberFormat="1"/>
    <xf borderId="0" fillId="0" fontId="56" numFmtId="172" xfId="0" applyFont="1" applyNumberFormat="1"/>
    <xf borderId="0" fillId="0" fontId="3" numFmtId="4" xfId="0" applyFont="1" applyNumberFormat="1"/>
    <xf borderId="0" fillId="0" fontId="62" numFmtId="172" xfId="0" applyFont="1" applyNumberFormat="1"/>
    <xf borderId="0" fillId="0" fontId="56" numFmtId="167" xfId="0" applyFont="1" applyNumberFormat="1"/>
    <xf borderId="0" fillId="0" fontId="62" numFmtId="167" xfId="0" applyFont="1" applyNumberFormat="1"/>
    <xf borderId="0" fillId="0" fontId="5" numFmtId="10" xfId="0" applyFont="1" applyNumberFormat="1"/>
    <xf borderId="0" fillId="0" fontId="5" numFmtId="0" xfId="0" applyAlignment="1" applyFont="1">
      <alignment shrinkToFit="0" wrapText="1"/>
    </xf>
    <xf borderId="1" fillId="11" fontId="5" numFmtId="167" xfId="0" applyBorder="1" applyFill="1" applyFont="1" applyNumberFormat="1"/>
    <xf borderId="0" fillId="0" fontId="5" numFmtId="177" xfId="0" applyFont="1" applyNumberFormat="1"/>
    <xf borderId="0" fillId="0" fontId="5" numFmtId="178" xfId="0" applyFont="1" applyNumberFormat="1"/>
    <xf borderId="0" fillId="0" fontId="63" numFmtId="0" xfId="0" applyFont="1"/>
    <xf borderId="0" fillId="0" fontId="5" numFmtId="164" xfId="0" applyFont="1" applyNumberFormat="1"/>
    <xf borderId="1" fillId="11" fontId="5" numFmtId="167" xfId="0" applyAlignment="1" applyBorder="1" applyFont="1" applyNumberFormat="1">
      <alignment horizontal="right"/>
    </xf>
    <xf borderId="0" fillId="0" fontId="5" numFmtId="2" xfId="0" applyFont="1" applyNumberFormat="1"/>
    <xf borderId="0" fillId="0" fontId="64" numFmtId="0" xfId="0" applyFont="1"/>
    <xf borderId="0" fillId="0" fontId="5" numFmtId="173" xfId="0" applyFont="1" applyNumberFormat="1"/>
    <xf borderId="0" fillId="0" fontId="65" numFmtId="0" xfId="0" applyFont="1"/>
    <xf borderId="1" fillId="11" fontId="3" numFmtId="0" xfId="0" applyBorder="1" applyFont="1"/>
    <xf borderId="0" fillId="0" fontId="17" numFmtId="0" xfId="0" applyFont="1"/>
    <xf borderId="0" fillId="0" fontId="66" numFmtId="0" xfId="0" applyFont="1"/>
    <xf borderId="1" fillId="5" fontId="55" numFmtId="0" xfId="0" applyBorder="1" applyFont="1"/>
    <xf borderId="1" fillId="4" fontId="5" numFmtId="0" xfId="0" applyBorder="1" applyFont="1"/>
    <xf borderId="1" fillId="4" fontId="67" numFmtId="0" xfId="0" applyBorder="1" applyFont="1"/>
    <xf borderId="0" fillId="0" fontId="5" numFmtId="179" xfId="0" applyFont="1" applyNumberFormat="1"/>
    <xf borderId="0" fillId="0" fontId="3" numFmtId="177" xfId="0" applyFont="1" applyNumberFormat="1"/>
    <xf borderId="0" fillId="0" fontId="68" numFmtId="0" xfId="0" applyFont="1"/>
    <xf borderId="1" fillId="11" fontId="3" numFmtId="167" xfId="0" applyBorder="1" applyFont="1" applyNumberFormat="1"/>
    <xf borderId="0" fillId="0" fontId="3" numFmtId="173" xfId="0" applyFont="1" applyNumberFormat="1"/>
    <xf borderId="0" fillId="0" fontId="69" numFmtId="0" xfId="0" applyFont="1"/>
    <xf borderId="1" fillId="12" fontId="56" numFmtId="0" xfId="0" applyAlignment="1" applyBorder="1" applyFill="1" applyFont="1">
      <alignment horizontal="center"/>
    </xf>
    <xf borderId="1" fillId="12" fontId="56" numFmtId="10" xfId="0" applyAlignment="1" applyBorder="1" applyFont="1" applyNumberFormat="1">
      <alignment horizontal="right"/>
    </xf>
    <xf borderId="1" fillId="2" fontId="70" numFmtId="0" xfId="0" applyBorder="1" applyFont="1"/>
    <xf borderId="0" fillId="0" fontId="5" numFmtId="180" xfId="0" applyFont="1" applyNumberFormat="1"/>
    <xf borderId="0" fillId="0" fontId="3" numFmtId="2" xfId="0" applyFont="1" applyNumberFormat="1"/>
    <xf borderId="0" fillId="0" fontId="3" numFmtId="168" xfId="0" applyFont="1" applyNumberFormat="1"/>
    <xf borderId="0" fillId="0" fontId="5" numFmtId="168" xfId="0" applyFont="1" applyNumberFormat="1"/>
    <xf borderId="1" fillId="13" fontId="56" numFmtId="0" xfId="0" applyBorder="1" applyFill="1" applyFont="1"/>
    <xf borderId="0" fillId="0" fontId="3" numFmtId="9" xfId="0" applyFont="1" applyNumberFormat="1"/>
    <xf borderId="0" fillId="0" fontId="5" numFmtId="9" xfId="0" applyFont="1" applyNumberFormat="1"/>
    <xf borderId="0" fillId="0" fontId="5" numFmtId="165" xfId="0" applyFont="1" applyNumberFormat="1"/>
    <xf borderId="0" fillId="0" fontId="5" numFmtId="181" xfId="0" applyFont="1" applyNumberFormat="1"/>
    <xf borderId="1" fillId="4" fontId="56" numFmtId="15" xfId="0" applyAlignment="1" applyBorder="1" applyFont="1" applyNumberFormat="1">
      <alignment horizontal="left"/>
    </xf>
    <xf borderId="1" fillId="4" fontId="55" numFmtId="15" xfId="0" applyAlignment="1" applyBorder="1" applyFont="1" applyNumberFormat="1">
      <alignment horizontal="left"/>
    </xf>
    <xf borderId="0" fillId="0" fontId="3" numFmtId="0" xfId="0" applyAlignment="1" applyFont="1">
      <alignment shrinkToFit="0" wrapText="1"/>
    </xf>
    <xf borderId="0" fillId="0" fontId="71" numFmtId="0" xfId="0" applyAlignment="1" applyFont="1">
      <alignment horizontal="center" shrinkToFit="0" wrapText="1"/>
    </xf>
    <xf borderId="20" fillId="0" fontId="16" numFmtId="0" xfId="0" applyAlignment="1" applyBorder="1" applyFont="1">
      <alignment horizontal="center"/>
    </xf>
    <xf borderId="21" fillId="0" fontId="8" numFmtId="0" xfId="0" applyBorder="1" applyFont="1"/>
    <xf borderId="22" fillId="0" fontId="8" numFmtId="0" xfId="0" applyBorder="1" applyFont="1"/>
    <xf borderId="0" fillId="0" fontId="54" numFmtId="0" xfId="0" applyFont="1"/>
    <xf borderId="88" fillId="14" fontId="72" numFmtId="0" xfId="0" applyAlignment="1" applyBorder="1" applyFill="1" applyFont="1">
      <alignment horizontal="center" vertical="center"/>
    </xf>
    <xf borderId="89" fillId="0" fontId="56" numFmtId="0" xfId="0" applyAlignment="1" applyBorder="1" applyFont="1">
      <alignment horizontal="center"/>
    </xf>
    <xf borderId="90" fillId="0" fontId="8" numFmtId="0" xfId="0" applyBorder="1" applyFont="1"/>
    <xf borderId="91" fillId="0" fontId="8" numFmtId="0" xfId="0" applyBorder="1" applyFont="1"/>
    <xf borderId="1" fillId="15" fontId="55" numFmtId="0" xfId="0" applyAlignment="1" applyBorder="1" applyFill="1" applyFont="1">
      <alignment horizontal="left" vertical="center"/>
    </xf>
    <xf borderId="0" fillId="0" fontId="55" numFmtId="0" xfId="0" applyAlignment="1" applyFont="1">
      <alignment horizontal="left" vertical="center"/>
    </xf>
    <xf borderId="0" fillId="0" fontId="5" numFmtId="0" xfId="0" applyAlignment="1" applyFont="1">
      <alignment horizontal="right"/>
    </xf>
    <xf borderId="0" fillId="0" fontId="55" numFmtId="0" xfId="0" applyAlignment="1" applyFont="1">
      <alignment horizontal="center"/>
    </xf>
    <xf borderId="1" fillId="16" fontId="6" numFmtId="0" xfId="0" applyAlignment="1" applyBorder="1" applyFill="1" applyFont="1">
      <alignment horizontal="center"/>
    </xf>
    <xf borderId="12" fillId="15" fontId="56" numFmtId="182" xfId="0" applyBorder="1" applyFont="1" applyNumberFormat="1"/>
    <xf borderId="0" fillId="0" fontId="73" numFmtId="0" xfId="0" applyAlignment="1" applyFont="1">
      <alignment horizontal="right"/>
    </xf>
    <xf borderId="10" fillId="0" fontId="56" numFmtId="0" xfId="0" applyAlignment="1" applyBorder="1" applyFont="1">
      <alignment horizontal="center"/>
    </xf>
    <xf borderId="10" fillId="0" fontId="20" numFmtId="0" xfId="0" applyAlignment="1" applyBorder="1" applyFont="1">
      <alignment horizontal="center"/>
    </xf>
    <xf borderId="0" fillId="0" fontId="56" numFmtId="0" xfId="0" applyAlignment="1" applyFont="1">
      <alignment horizontal="center" shrinkToFit="0" wrapText="1"/>
    </xf>
    <xf borderId="26" fillId="0" fontId="56" numFmtId="0" xfId="0" applyAlignment="1" applyBorder="1" applyFont="1">
      <alignment horizontal="center"/>
    </xf>
    <xf borderId="92" fillId="0" fontId="56" numFmtId="0" xfId="0" applyAlignment="1" applyBorder="1" applyFont="1">
      <alignment horizontal="center"/>
    </xf>
    <xf borderId="93" fillId="0" fontId="56" numFmtId="0" xfId="0" applyAlignment="1" applyBorder="1" applyFont="1">
      <alignment horizontal="center"/>
    </xf>
    <xf borderId="94" fillId="0" fontId="56" numFmtId="0" xfId="0" applyAlignment="1" applyBorder="1" applyFont="1">
      <alignment horizontal="center" shrinkToFit="0" wrapText="1"/>
    </xf>
    <xf borderId="93" fillId="0" fontId="56" numFmtId="0" xfId="0" applyAlignment="1" applyBorder="1" applyFont="1">
      <alignment horizontal="center" shrinkToFit="0" wrapText="1"/>
    </xf>
    <xf quotePrefix="1" borderId="13" fillId="0" fontId="56" numFmtId="0" xfId="0" applyAlignment="1" applyBorder="1" applyFont="1">
      <alignment horizontal="center"/>
    </xf>
    <xf borderId="15" fillId="0" fontId="56" numFmtId="0" xfId="0" applyAlignment="1" applyBorder="1" applyFont="1">
      <alignment horizontal="center"/>
    </xf>
    <xf quotePrefix="1" borderId="15" fillId="0" fontId="56" numFmtId="0" xfId="0" applyAlignment="1" applyBorder="1" applyFont="1">
      <alignment horizontal="center"/>
    </xf>
    <xf borderId="13" fillId="0" fontId="8" numFmtId="0" xfId="0" applyBorder="1" applyFont="1"/>
    <xf borderId="15" fillId="0" fontId="8" numFmtId="0" xfId="0" applyBorder="1" applyFont="1"/>
    <xf borderId="0" fillId="0" fontId="74" numFmtId="0" xfId="0" applyAlignment="1" applyFont="1">
      <alignment vertical="top"/>
    </xf>
    <xf borderId="1" fillId="16" fontId="5" numFmtId="0" xfId="0" applyAlignment="1" applyBorder="1" applyFont="1">
      <alignment vertical="top"/>
    </xf>
    <xf borderId="95" fillId="15" fontId="5" numFmtId="166" xfId="0" applyAlignment="1" applyBorder="1" applyFont="1" applyNumberFormat="1">
      <alignment vertical="top"/>
    </xf>
    <xf borderId="93" fillId="0" fontId="5" numFmtId="182" xfId="0" applyAlignment="1" applyBorder="1" applyFont="1" applyNumberFormat="1">
      <alignment vertical="center"/>
    </xf>
    <xf borderId="93" fillId="0" fontId="5" numFmtId="183" xfId="0" applyAlignment="1" applyBorder="1" applyFont="1" applyNumberFormat="1">
      <alignment vertical="center"/>
    </xf>
    <xf borderId="93" fillId="0" fontId="5" numFmtId="166" xfId="0" applyAlignment="1" applyBorder="1" applyFont="1" applyNumberFormat="1">
      <alignment vertical="center"/>
    </xf>
    <xf borderId="94" fillId="0" fontId="5" numFmtId="166" xfId="0" applyAlignment="1" applyBorder="1" applyFont="1" applyNumberFormat="1">
      <alignment vertical="center"/>
    </xf>
    <xf borderId="93" fillId="0" fontId="5" numFmtId="10" xfId="0" applyAlignment="1" applyBorder="1" applyFont="1" applyNumberFormat="1">
      <alignment vertical="center"/>
    </xf>
    <xf borderId="0" fillId="0" fontId="5" numFmtId="10" xfId="0" applyAlignment="1" applyFont="1" applyNumberFormat="1">
      <alignment vertical="center"/>
    </xf>
    <xf borderId="1" fillId="15" fontId="5" numFmtId="0" xfId="0" applyAlignment="1" applyBorder="1" applyFont="1">
      <alignment vertical="top"/>
    </xf>
    <xf borderId="47" fillId="17" fontId="56" numFmtId="0" xfId="0" applyAlignment="1" applyBorder="1" applyFill="1" applyFont="1">
      <alignment vertical="top"/>
    </xf>
    <xf borderId="96" fillId="17" fontId="56" numFmtId="0" xfId="0" applyAlignment="1" applyBorder="1" applyFont="1">
      <alignment vertical="top"/>
    </xf>
    <xf borderId="12" fillId="17" fontId="56" numFmtId="171" xfId="0" applyAlignment="1" applyBorder="1" applyFont="1" applyNumberFormat="1">
      <alignment vertical="top"/>
    </xf>
    <xf borderId="97" fillId="17" fontId="56" numFmtId="0" xfId="0" applyAlignment="1" applyBorder="1" applyFont="1">
      <alignment vertical="center"/>
    </xf>
    <xf borderId="97" fillId="17" fontId="56" numFmtId="166" xfId="0" applyAlignment="1" applyBorder="1" applyFont="1" applyNumberFormat="1">
      <alignment vertical="center"/>
    </xf>
    <xf borderId="1" fillId="17" fontId="56" numFmtId="0" xfId="0" applyAlignment="1" applyBorder="1" applyFont="1">
      <alignment vertical="center"/>
    </xf>
    <xf borderId="12" fillId="17" fontId="56" numFmtId="166" xfId="0" applyAlignment="1" applyBorder="1" applyFont="1" applyNumberFormat="1">
      <alignment vertical="center"/>
    </xf>
    <xf borderId="97" fillId="17" fontId="56" numFmtId="10" xfId="0" applyAlignment="1" applyBorder="1" applyFont="1" applyNumberFormat="1">
      <alignment vertical="center"/>
    </xf>
    <xf borderId="1" fillId="17" fontId="56" numFmtId="10" xfId="0" applyAlignment="1" applyBorder="1" applyFont="1" applyNumberFormat="1">
      <alignment vertical="center"/>
    </xf>
    <xf borderId="95" fillId="15" fontId="5" numFmtId="171" xfId="0" applyAlignment="1" applyBorder="1" applyFont="1" applyNumberFormat="1">
      <alignment vertical="top"/>
    </xf>
    <xf borderId="93" fillId="0" fontId="5" numFmtId="184" xfId="0" applyAlignment="1" applyBorder="1" applyFont="1" applyNumberFormat="1">
      <alignment vertical="center"/>
    </xf>
    <xf borderId="93" fillId="0" fontId="5" numFmtId="185" xfId="0" applyAlignment="1" applyBorder="1" applyFont="1" applyNumberFormat="1">
      <alignment vertical="center"/>
    </xf>
    <xf borderId="94" fillId="0" fontId="5" numFmtId="0" xfId="0" applyAlignment="1" applyBorder="1" applyFont="1">
      <alignment vertical="center"/>
    </xf>
    <xf borderId="95" fillId="15" fontId="5" numFmtId="186" xfId="0" applyAlignment="1" applyBorder="1" applyFont="1" applyNumberFormat="1">
      <alignment vertical="top"/>
    </xf>
    <xf borderId="98" fillId="14" fontId="5" numFmtId="184" xfId="0" applyAlignment="1" applyBorder="1" applyFont="1" applyNumberFormat="1">
      <alignment vertical="center"/>
    </xf>
    <xf borderId="95" fillId="4" fontId="5" numFmtId="171" xfId="0" applyAlignment="1" applyBorder="1" applyFont="1" applyNumberFormat="1">
      <alignment vertical="center"/>
    </xf>
    <xf borderId="95" fillId="14" fontId="5" numFmtId="184" xfId="0" applyAlignment="1" applyBorder="1" applyFont="1" applyNumberFormat="1">
      <alignment vertical="center"/>
    </xf>
    <xf borderId="96" fillId="17" fontId="5" numFmtId="0" xfId="0" applyBorder="1" applyFont="1"/>
    <xf borderId="12" fillId="17" fontId="5" numFmtId="0" xfId="0" applyBorder="1" applyFont="1"/>
    <xf borderId="97" fillId="17" fontId="5" numFmtId="184" xfId="0" applyAlignment="1" applyBorder="1" applyFont="1" applyNumberFormat="1">
      <alignment vertical="center"/>
    </xf>
    <xf borderId="1" fillId="17" fontId="5" numFmtId="0" xfId="0" applyAlignment="1" applyBorder="1" applyFont="1">
      <alignment vertical="center"/>
    </xf>
    <xf borderId="1" fillId="16" fontId="5" numFmtId="0" xfId="0" applyAlignment="1" applyBorder="1" applyFont="1">
      <alignment vertical="center"/>
    </xf>
    <xf borderId="96" fillId="17" fontId="5" numFmtId="0" xfId="0" applyAlignment="1" applyBorder="1" applyFont="1">
      <alignment vertical="top"/>
    </xf>
    <xf borderId="12" fillId="17" fontId="5" numFmtId="0" xfId="0" applyAlignment="1" applyBorder="1" applyFont="1">
      <alignment vertical="top"/>
    </xf>
    <xf borderId="97" fillId="17" fontId="56" numFmtId="184" xfId="0" applyAlignment="1" applyBorder="1" applyFont="1" applyNumberFormat="1">
      <alignment vertical="center"/>
    </xf>
    <xf borderId="94" fillId="0" fontId="5" numFmtId="171" xfId="0" applyAlignment="1" applyBorder="1" applyFont="1" applyNumberFormat="1">
      <alignment vertical="top"/>
    </xf>
    <xf borderId="95" fillId="14" fontId="3" numFmtId="184" xfId="0" applyAlignment="1" applyBorder="1" applyFont="1" applyNumberFormat="1">
      <alignment horizontal="right" shrinkToFit="0" vertical="center" wrapText="1"/>
    </xf>
    <xf borderId="7" fillId="0" fontId="5" numFmtId="171" xfId="0" applyAlignment="1" applyBorder="1" applyFont="1" applyNumberFormat="1">
      <alignment vertical="top"/>
    </xf>
    <xf borderId="9" fillId="14" fontId="3" numFmtId="184" xfId="0" applyAlignment="1" applyBorder="1" applyFont="1" applyNumberFormat="1">
      <alignment horizontal="right" shrinkToFit="0" vertical="center" wrapText="1"/>
    </xf>
    <xf borderId="99" fillId="18" fontId="5" numFmtId="0" xfId="0" applyBorder="1" applyFill="1" applyFont="1"/>
    <xf borderId="100" fillId="18" fontId="5" numFmtId="0" xfId="0" applyAlignment="1" applyBorder="1" applyFont="1">
      <alignment vertical="top"/>
    </xf>
    <xf borderId="101" fillId="18" fontId="5" numFmtId="171" xfId="0" applyAlignment="1" applyBorder="1" applyFont="1" applyNumberFormat="1">
      <alignment vertical="top"/>
    </xf>
    <xf borderId="101" fillId="18" fontId="5" numFmtId="0" xfId="0" applyAlignment="1" applyBorder="1" applyFont="1">
      <alignment vertical="center"/>
    </xf>
    <xf borderId="100" fillId="18" fontId="5" numFmtId="166" xfId="0" applyAlignment="1" applyBorder="1" applyFont="1" applyNumberFormat="1">
      <alignment vertical="center"/>
    </xf>
    <xf borderId="102" fillId="18" fontId="5" numFmtId="0" xfId="0" applyAlignment="1" applyBorder="1" applyFont="1">
      <alignment vertical="center"/>
    </xf>
    <xf borderId="100" fillId="18" fontId="5" numFmtId="0" xfId="0" applyAlignment="1" applyBorder="1" applyFont="1">
      <alignment vertical="center"/>
    </xf>
    <xf borderId="101" fillId="18" fontId="5" numFmtId="166" xfId="0" applyAlignment="1" applyBorder="1" applyFont="1" applyNumberFormat="1">
      <alignment vertical="center"/>
    </xf>
    <xf borderId="103" fillId="18" fontId="5" numFmtId="10" xfId="0" applyAlignment="1" applyBorder="1" applyFont="1" applyNumberFormat="1">
      <alignment vertical="center"/>
    </xf>
    <xf borderId="1" fillId="18" fontId="5" numFmtId="10" xfId="0" applyAlignment="1" applyBorder="1" applyFont="1" applyNumberFormat="1">
      <alignment vertical="center"/>
    </xf>
    <xf borderId="0" fillId="0" fontId="56" numFmtId="0" xfId="0" applyAlignment="1" applyFont="1">
      <alignment vertical="top"/>
    </xf>
    <xf borderId="94" fillId="0" fontId="5" numFmtId="9" xfId="0" applyAlignment="1" applyBorder="1" applyFont="1" applyNumberFormat="1">
      <alignment vertical="top"/>
    </xf>
    <xf borderId="94" fillId="0" fontId="56" numFmtId="9" xfId="0" applyAlignment="1" applyBorder="1" applyFont="1" applyNumberFormat="1">
      <alignment vertical="center"/>
    </xf>
    <xf borderId="7" fillId="0" fontId="56" numFmtId="166" xfId="0" applyAlignment="1" applyBorder="1" applyFont="1" applyNumberFormat="1">
      <alignment vertical="center"/>
    </xf>
    <xf borderId="94" fillId="0" fontId="56" numFmtId="166" xfId="0" applyAlignment="1" applyBorder="1" applyFont="1" applyNumberFormat="1">
      <alignment vertical="center"/>
    </xf>
    <xf borderId="0" fillId="0" fontId="56" numFmtId="0" xfId="0" applyAlignment="1" applyFont="1">
      <alignment vertical="center"/>
    </xf>
    <xf borderId="93" fillId="0" fontId="56" numFmtId="10" xfId="0" applyAlignment="1" applyBorder="1" applyFont="1" applyNumberFormat="1">
      <alignment vertical="center"/>
    </xf>
    <xf borderId="0" fillId="0" fontId="56" numFmtId="10" xfId="0" applyAlignment="1" applyFont="1" applyNumberFormat="1">
      <alignment vertical="center"/>
    </xf>
    <xf borderId="0" fillId="0" fontId="5" numFmtId="0" xfId="0" applyAlignment="1" applyFont="1">
      <alignment horizontal="left" vertical="top"/>
    </xf>
    <xf borderId="94" fillId="0" fontId="5" numFmtId="9" xfId="0" applyAlignment="1" applyBorder="1" applyFont="1" applyNumberFormat="1">
      <alignment vertical="center"/>
    </xf>
    <xf borderId="0" fillId="0" fontId="56" numFmtId="0" xfId="0" applyAlignment="1" applyFont="1">
      <alignment horizontal="left" vertical="top"/>
    </xf>
    <xf borderId="94" fillId="0" fontId="5" numFmtId="0" xfId="0" applyAlignment="1" applyBorder="1" applyFont="1">
      <alignment vertical="top"/>
    </xf>
    <xf borderId="0" fillId="0" fontId="63" numFmtId="0" xfId="0" applyAlignment="1" applyFont="1">
      <alignment horizontal="left" shrinkToFit="0" vertical="top" wrapText="1"/>
    </xf>
    <xf borderId="94" fillId="0" fontId="5" numFmtId="168" xfId="0" applyAlignment="1" applyBorder="1" applyFont="1" applyNumberFormat="1">
      <alignment vertical="top"/>
    </xf>
    <xf borderId="94" fillId="0" fontId="75" numFmtId="166" xfId="0" applyAlignment="1" applyBorder="1" applyFont="1" applyNumberFormat="1">
      <alignment vertical="center"/>
    </xf>
    <xf borderId="94" fillId="0" fontId="5" numFmtId="168" xfId="0" applyAlignment="1" applyBorder="1" applyFont="1" applyNumberFormat="1">
      <alignment vertical="center"/>
    </xf>
    <xf borderId="93" fillId="0" fontId="75" numFmtId="10" xfId="0" applyAlignment="1" applyBorder="1" applyFont="1" applyNumberFormat="1">
      <alignment vertical="center"/>
    </xf>
    <xf borderId="0" fillId="0" fontId="75" numFmtId="10" xfId="0" applyAlignment="1" applyFont="1" applyNumberFormat="1">
      <alignment vertical="center"/>
    </xf>
    <xf borderId="17" fillId="19" fontId="56" numFmtId="0" xfId="0" applyAlignment="1" applyBorder="1" applyFill="1" applyFont="1">
      <alignment horizontal="left" shrinkToFit="0" vertical="top" wrapText="1"/>
    </xf>
    <xf borderId="1" fillId="19" fontId="5" numFmtId="0" xfId="0" applyAlignment="1" applyBorder="1" applyFont="1">
      <alignment vertical="top"/>
    </xf>
    <xf borderId="9" fillId="19" fontId="5" numFmtId="0" xfId="0" applyAlignment="1" applyBorder="1" applyFont="1">
      <alignment vertical="top"/>
    </xf>
    <xf borderId="9" fillId="19" fontId="56" numFmtId="0" xfId="0" applyAlignment="1" applyBorder="1" applyFont="1">
      <alignment vertical="center"/>
    </xf>
    <xf borderId="16" fillId="19" fontId="56" numFmtId="166" xfId="0" applyAlignment="1" applyBorder="1" applyFont="1" applyNumberFormat="1">
      <alignment vertical="center"/>
    </xf>
    <xf borderId="76" fillId="19" fontId="56" numFmtId="0" xfId="0" applyAlignment="1" applyBorder="1" applyFont="1">
      <alignment vertical="center"/>
    </xf>
    <xf borderId="9" fillId="19" fontId="56" numFmtId="166" xfId="0" applyAlignment="1" applyBorder="1" applyFont="1" applyNumberFormat="1">
      <alignment vertical="center"/>
    </xf>
    <xf borderId="16" fillId="19" fontId="56" numFmtId="10" xfId="0" applyAlignment="1" applyBorder="1" applyFont="1" applyNumberFormat="1">
      <alignment vertical="center"/>
    </xf>
    <xf borderId="1" fillId="19" fontId="56" numFmtId="10" xfId="0" applyAlignment="1" applyBorder="1" applyFont="1" applyNumberFormat="1">
      <alignment vertical="center"/>
    </xf>
    <xf borderId="95" fillId="19" fontId="5" numFmtId="0" xfId="0" applyAlignment="1" applyBorder="1" applyFont="1">
      <alignment vertical="top"/>
    </xf>
    <xf borderId="95" fillId="19" fontId="56" numFmtId="0" xfId="0" applyAlignment="1" applyBorder="1" applyFont="1">
      <alignment vertical="center"/>
    </xf>
    <xf borderId="98" fillId="19" fontId="56" numFmtId="166" xfId="0" applyAlignment="1" applyBorder="1" applyFont="1" applyNumberFormat="1">
      <alignment vertical="center"/>
    </xf>
    <xf borderId="1" fillId="19" fontId="56" numFmtId="0" xfId="0" applyAlignment="1" applyBorder="1" applyFont="1">
      <alignment vertical="center"/>
    </xf>
    <xf borderId="95" fillId="19" fontId="56" numFmtId="166" xfId="0" applyAlignment="1" applyBorder="1" applyFont="1" applyNumberFormat="1">
      <alignment vertical="center"/>
    </xf>
    <xf borderId="98" fillId="19" fontId="56" numFmtId="10" xfId="0" applyAlignment="1" applyBorder="1" applyFont="1" applyNumberFormat="1">
      <alignment vertical="center"/>
    </xf>
    <xf borderId="104" fillId="18" fontId="5" numFmtId="171" xfId="0" applyAlignment="1" applyBorder="1" applyFont="1" applyNumberFormat="1">
      <alignment vertical="top"/>
    </xf>
    <xf borderId="104" fillId="18" fontId="5" numFmtId="0" xfId="0" applyAlignment="1" applyBorder="1" applyFont="1">
      <alignment vertical="center"/>
    </xf>
    <xf borderId="104" fillId="18" fontId="5" numFmtId="166" xfId="0" applyAlignment="1" applyBorder="1" applyFont="1" applyNumberFormat="1">
      <alignment vertical="center"/>
    </xf>
    <xf borderId="12" fillId="15" fontId="5" numFmtId="187" xfId="0" applyBorder="1" applyFont="1" applyNumberFormat="1"/>
    <xf borderId="0" fillId="0" fontId="76" numFmtId="0" xfId="0" applyFont="1"/>
    <xf borderId="1" fillId="14" fontId="5" numFmtId="0" xfId="0" applyBorder="1" applyFont="1"/>
    <xf borderId="20" fillId="0" fontId="56" numFmtId="0" xfId="0" applyAlignment="1" applyBorder="1" applyFont="1">
      <alignment horizontal="center"/>
    </xf>
    <xf borderId="95" fillId="14" fontId="5" numFmtId="37" xfId="0" applyAlignment="1" applyBorder="1" applyFont="1" applyNumberFormat="1">
      <alignment vertical="center"/>
    </xf>
    <xf borderId="94" fillId="0" fontId="56" numFmtId="0" xfId="0" applyAlignment="1" applyBorder="1" applyFont="1">
      <alignment vertical="center"/>
    </xf>
    <xf borderId="13" fillId="0" fontId="56" numFmtId="0" xfId="0" applyAlignment="1" applyBorder="1" applyFont="1">
      <alignment horizontal="center"/>
    </xf>
    <xf borderId="1" fillId="15" fontId="5" numFmtId="0" xfId="0" applyAlignment="1" applyBorder="1" applyFont="1">
      <alignment shrinkToFit="0" vertical="top" wrapText="1"/>
    </xf>
    <xf borderId="7" fillId="0" fontId="5" numFmtId="0" xfId="0" applyAlignment="1" applyBorder="1" applyFont="1">
      <alignment vertical="center"/>
    </xf>
    <xf borderId="47" fillId="17" fontId="56" numFmtId="0" xfId="0" applyAlignment="1" applyBorder="1" applyFont="1">
      <alignment shrinkToFit="0" vertical="top" wrapText="1"/>
    </xf>
    <xf borderId="0" fillId="0" fontId="5" numFmtId="0" xfId="0" applyAlignment="1" applyFont="1">
      <alignment shrinkToFit="0" vertical="center" wrapText="1"/>
    </xf>
    <xf borderId="0" fillId="0" fontId="5" numFmtId="0" xfId="0" applyAlignment="1" applyFont="1">
      <alignment shrinkToFit="0" vertical="top" wrapText="1"/>
    </xf>
    <xf borderId="0" fillId="0" fontId="5" numFmtId="9" xfId="0" applyAlignment="1" applyFont="1" applyNumberFormat="1">
      <alignment vertical="center"/>
    </xf>
    <xf borderId="7" fillId="0" fontId="5" numFmtId="166" xfId="0" applyAlignment="1" applyBorder="1" applyFont="1" applyNumberFormat="1">
      <alignment vertical="center"/>
    </xf>
    <xf borderId="0" fillId="0" fontId="56" numFmtId="0" xfId="0" applyAlignment="1" applyFont="1">
      <alignment horizontal="left" shrinkToFit="0" vertical="top" wrapText="1"/>
    </xf>
    <xf borderId="7" fillId="0" fontId="75" numFmtId="166" xfId="0" applyAlignment="1" applyBorder="1" applyFont="1" applyNumberFormat="1">
      <alignment vertical="center"/>
    </xf>
    <xf borderId="76" fillId="19" fontId="5" numFmtId="0" xfId="0" applyAlignment="1" applyBorder="1" applyFont="1">
      <alignment vertical="center"/>
    </xf>
    <xf borderId="105" fillId="19" fontId="56" numFmtId="166" xfId="0" applyAlignment="1" applyBorder="1" applyFont="1" applyNumberFormat="1">
      <alignment vertical="center"/>
    </xf>
    <xf borderId="1" fillId="19" fontId="5" numFmtId="0" xfId="0" applyAlignment="1" applyBorder="1" applyFont="1">
      <alignment vertical="center"/>
    </xf>
    <xf borderId="106" fillId="19" fontId="56" numFmtId="166" xfId="0" applyAlignment="1" applyBorder="1" applyFont="1" applyNumberFormat="1">
      <alignment vertical="center"/>
    </xf>
    <xf borderId="107" fillId="18" fontId="5" numFmtId="166" xfId="0" applyAlignment="1" applyBorder="1" applyFont="1" applyNumberFormat="1">
      <alignment vertical="center"/>
    </xf>
    <xf borderId="93" fillId="0" fontId="5" numFmtId="166" xfId="0" applyAlignment="1" applyBorder="1" applyFont="1" applyNumberFormat="1">
      <alignment horizontal="right" vertical="center"/>
    </xf>
    <xf borderId="1" fillId="15" fontId="55" numFmtId="0" xfId="0" applyAlignment="1" applyBorder="1" applyFont="1">
      <alignment horizontal="center" vertical="center"/>
    </xf>
    <xf borderId="12" fillId="17" fontId="56" numFmtId="0" xfId="0" applyAlignment="1" applyBorder="1" applyFont="1">
      <alignment vertical="center"/>
    </xf>
    <xf borderId="12" fillId="17" fontId="5" numFmtId="0" xfId="0" applyAlignment="1" applyBorder="1" applyFont="1">
      <alignment vertical="center"/>
    </xf>
    <xf borderId="14" fillId="0" fontId="56" numFmtId="166" xfId="0" applyAlignment="1" applyBorder="1" applyFont="1" applyNumberFormat="1">
      <alignment vertical="center"/>
    </xf>
    <xf borderId="108" fillId="18" fontId="5" numFmtId="0" xfId="0" applyBorder="1" applyFont="1"/>
    <xf borderId="109" fillId="18" fontId="5" numFmtId="0" xfId="0" applyAlignment="1" applyBorder="1" applyFont="1">
      <alignment vertical="top"/>
    </xf>
    <xf borderId="1" fillId="15" fontId="55" numFmtId="0" xfId="0" applyAlignment="1" applyBorder="1" applyFont="1">
      <alignment vertical="center"/>
    </xf>
    <xf borderId="1" fillId="15" fontId="5" numFmtId="0" xfId="0" applyBorder="1" applyFont="1"/>
    <xf borderId="95" fillId="14" fontId="5" numFmtId="182" xfId="0" applyAlignment="1" applyBorder="1" applyFont="1" applyNumberFormat="1">
      <alignment vertical="center"/>
    </xf>
    <xf borderId="95" fillId="14" fontId="5" numFmtId="1" xfId="0" applyAlignment="1" applyBorder="1" applyFont="1" applyNumberFormat="1">
      <alignment vertical="center"/>
    </xf>
    <xf borderId="95" fillId="15" fontId="5" numFmtId="188" xfId="0" applyAlignment="1" applyBorder="1" applyFont="1" applyNumberFormat="1">
      <alignment vertical="top"/>
    </xf>
    <xf borderId="93" fillId="0" fontId="5" numFmtId="171" xfId="0" applyAlignment="1" applyBorder="1" applyFont="1" applyNumberFormat="1">
      <alignment vertical="center"/>
    </xf>
    <xf borderId="95" fillId="4" fontId="5" numFmtId="1" xfId="0" applyAlignment="1" applyBorder="1" applyFont="1" applyNumberFormat="1">
      <alignment vertical="center"/>
    </xf>
    <xf borderId="98" fillId="11" fontId="75" numFmtId="166" xfId="0" applyAlignment="1" applyBorder="1" applyFont="1" applyNumberFormat="1">
      <alignment vertical="center"/>
    </xf>
    <xf borderId="0" fillId="0" fontId="77" numFmtId="0" xfId="0" applyFont="1"/>
    <xf borderId="0" fillId="0" fontId="78" numFmtId="0" xfId="0" applyAlignment="1" applyFont="1">
      <alignment vertical="top"/>
    </xf>
    <xf borderId="0" fillId="0" fontId="77" numFmtId="0" xfId="0" applyAlignment="1" applyFont="1">
      <alignment vertical="top"/>
    </xf>
    <xf borderId="94" fillId="0" fontId="77" numFmtId="9" xfId="0" applyAlignment="1" applyBorder="1" applyFont="1" applyNumberFormat="1">
      <alignment vertical="top"/>
    </xf>
    <xf borderId="0" fillId="0" fontId="77" numFmtId="9" xfId="0" applyAlignment="1" applyFont="1" applyNumberFormat="1">
      <alignment vertical="center"/>
    </xf>
    <xf borderId="7" fillId="0" fontId="78" numFmtId="166" xfId="0" applyAlignment="1" applyBorder="1" applyFont="1" applyNumberFormat="1">
      <alignment vertical="center"/>
    </xf>
    <xf borderId="94" fillId="0" fontId="78" numFmtId="0" xfId="0" applyAlignment="1" applyBorder="1" applyFont="1">
      <alignment vertical="center"/>
    </xf>
    <xf borderId="94" fillId="0" fontId="78" numFmtId="9" xfId="0" applyAlignment="1" applyBorder="1" applyFont="1" applyNumberFormat="1">
      <alignment vertical="center"/>
    </xf>
    <xf borderId="0" fillId="0" fontId="78" numFmtId="0" xfId="0" applyAlignment="1" applyFont="1">
      <alignment vertical="center"/>
    </xf>
    <xf borderId="94" fillId="0" fontId="78" numFmtId="166" xfId="0" applyAlignment="1" applyBorder="1" applyFont="1" applyNumberFormat="1">
      <alignment vertical="center"/>
    </xf>
    <xf borderId="93" fillId="0" fontId="78" numFmtId="10" xfId="0" applyAlignment="1" applyBorder="1" applyFont="1" applyNumberFormat="1">
      <alignment vertical="center"/>
    </xf>
    <xf borderId="0" fillId="0" fontId="78" numFmtId="10" xfId="0" applyAlignment="1" applyFont="1" applyNumberFormat="1">
      <alignment vertical="center"/>
    </xf>
    <xf borderId="0" fillId="0" fontId="77" numFmtId="0" xfId="0" applyAlignment="1" applyFont="1">
      <alignment horizontal="left" vertical="top"/>
    </xf>
    <xf borderId="7" fillId="0" fontId="77" numFmtId="166" xfId="0" applyAlignment="1" applyBorder="1" applyFont="1" applyNumberFormat="1">
      <alignment vertical="center"/>
    </xf>
    <xf borderId="94" fillId="0" fontId="77" numFmtId="0" xfId="0" applyAlignment="1" applyBorder="1" applyFont="1">
      <alignment vertical="center"/>
    </xf>
    <xf borderId="94" fillId="0" fontId="77" numFmtId="9" xfId="0" applyAlignment="1" applyBorder="1" applyFont="1" applyNumberFormat="1">
      <alignment vertical="center"/>
    </xf>
    <xf borderId="93" fillId="0" fontId="77" numFmtId="166" xfId="0" applyAlignment="1" applyBorder="1" applyFont="1" applyNumberFormat="1">
      <alignment vertical="center"/>
    </xf>
    <xf borderId="0" fillId="0" fontId="77" numFmtId="0" xfId="0" applyAlignment="1" applyFont="1">
      <alignment vertical="center"/>
    </xf>
    <xf borderId="94" fillId="0" fontId="77" numFmtId="166" xfId="0" applyAlignment="1" applyBorder="1" applyFont="1" applyNumberFormat="1">
      <alignment vertical="center"/>
    </xf>
    <xf borderId="93" fillId="0" fontId="77" numFmtId="10" xfId="0" applyAlignment="1" applyBorder="1" applyFont="1" applyNumberFormat="1">
      <alignment vertical="center"/>
    </xf>
    <xf borderId="0" fillId="0" fontId="77" numFmtId="10" xfId="0" applyAlignment="1" applyFont="1" applyNumberFormat="1">
      <alignment vertical="center"/>
    </xf>
    <xf borderId="0" fillId="0" fontId="78" numFmtId="0" xfId="0" applyAlignment="1" applyFont="1">
      <alignment horizontal="left" vertical="top"/>
    </xf>
    <xf borderId="94" fillId="0" fontId="77" numFmtId="0" xfId="0" applyAlignment="1" applyBorder="1" applyFont="1">
      <alignment vertical="top"/>
    </xf>
    <xf borderId="0" fillId="0" fontId="79" numFmtId="0" xfId="0" applyAlignment="1" applyFont="1">
      <alignment horizontal="left" shrinkToFit="0" vertical="top" wrapText="1"/>
    </xf>
    <xf borderId="7" fillId="0" fontId="80" numFmtId="166" xfId="0" applyAlignment="1" applyBorder="1" applyFont="1" applyNumberFormat="1">
      <alignment vertical="center"/>
    </xf>
    <xf borderId="98" fillId="11" fontId="80" numFmtId="166" xfId="0" applyAlignment="1" applyBorder="1" applyFont="1" applyNumberFormat="1">
      <alignment vertical="center"/>
    </xf>
    <xf borderId="94" fillId="0" fontId="80" numFmtId="166" xfId="0" applyAlignment="1" applyBorder="1" applyFont="1" applyNumberFormat="1">
      <alignment vertical="center"/>
    </xf>
    <xf borderId="93" fillId="0" fontId="80" numFmtId="10" xfId="0" applyAlignment="1" applyBorder="1" applyFont="1" applyNumberFormat="1">
      <alignment vertical="center"/>
    </xf>
    <xf borderId="0" fillId="0" fontId="80" numFmtId="10" xfId="0" applyAlignment="1" applyFont="1" applyNumberFormat="1">
      <alignment vertical="center"/>
    </xf>
    <xf borderId="17" fillId="19" fontId="78" numFmtId="0" xfId="0" applyAlignment="1" applyBorder="1" applyFont="1">
      <alignment horizontal="left" shrinkToFit="0" vertical="top" wrapText="1"/>
    </xf>
    <xf borderId="1" fillId="19" fontId="77" numFmtId="0" xfId="0" applyAlignment="1" applyBorder="1" applyFont="1">
      <alignment vertical="top"/>
    </xf>
    <xf borderId="95" fillId="19" fontId="77" numFmtId="0" xfId="0" applyAlignment="1" applyBorder="1" applyFont="1">
      <alignment vertical="top"/>
    </xf>
    <xf borderId="1" fillId="19" fontId="77" numFmtId="0" xfId="0" applyAlignment="1" applyBorder="1" applyFont="1">
      <alignment vertical="center"/>
    </xf>
    <xf borderId="106" fillId="19" fontId="78" numFmtId="166" xfId="0" applyAlignment="1" applyBorder="1" applyFont="1" applyNumberFormat="1">
      <alignment vertical="center"/>
    </xf>
    <xf borderId="95" fillId="19" fontId="78" numFmtId="0" xfId="0" applyAlignment="1" applyBorder="1" applyFont="1">
      <alignment vertical="center"/>
    </xf>
    <xf borderId="98" fillId="19" fontId="78" numFmtId="166" xfId="0" applyAlignment="1" applyBorder="1" applyFont="1" applyNumberFormat="1">
      <alignment vertical="center"/>
    </xf>
    <xf borderId="1" fillId="19" fontId="78" numFmtId="0" xfId="0" applyAlignment="1" applyBorder="1" applyFont="1">
      <alignment vertical="center"/>
    </xf>
    <xf borderId="95" fillId="19" fontId="78" numFmtId="166" xfId="0" applyAlignment="1" applyBorder="1" applyFont="1" applyNumberFormat="1">
      <alignment vertical="center"/>
    </xf>
    <xf borderId="98" fillId="19" fontId="78" numFmtId="10" xfId="0" applyAlignment="1" applyBorder="1" applyFont="1" applyNumberFormat="1">
      <alignment vertical="center"/>
    </xf>
    <xf borderId="1" fillId="19" fontId="78" numFmtId="10" xfId="0" applyAlignment="1" applyBorder="1" applyFont="1" applyNumberFormat="1">
      <alignment vertical="center"/>
    </xf>
    <xf borderId="0" fillId="0" fontId="59" numFmtId="0" xfId="0" applyFont="1"/>
    <xf borderId="0" fillId="0" fontId="81" numFmtId="0" xfId="0" applyFont="1"/>
    <xf borderId="0" fillId="0" fontId="82" numFmtId="0" xfId="0" applyFont="1"/>
    <xf borderId="0" fillId="0" fontId="78" numFmtId="0" xfId="0" applyAlignment="1" applyFont="1">
      <alignment horizontal="left" shrinkToFit="0" vertical="top" wrapText="1"/>
    </xf>
    <xf borderId="94" fillId="0" fontId="56" numFmtId="0" xfId="0" applyAlignment="1" applyBorder="1" applyFont="1">
      <alignment horizontal="center"/>
    </xf>
    <xf borderId="0" fillId="0" fontId="63" numFmtId="0" xfId="0" applyAlignment="1" applyFont="1">
      <alignment horizontal="left" vertical="top"/>
    </xf>
    <xf borderId="17" fillId="19" fontId="56" numFmtId="0" xfId="0" applyAlignment="1" applyBorder="1" applyFont="1">
      <alignment horizontal="left" vertical="top"/>
    </xf>
    <xf borderId="0" fillId="0" fontId="79" numFmtId="0" xfId="0" applyAlignment="1" applyFont="1">
      <alignment horizontal="left" vertical="top"/>
    </xf>
    <xf borderId="17" fillId="19" fontId="78" numFmtId="0" xfId="0" applyAlignment="1" applyBorder="1" applyFont="1">
      <alignment horizontal="left" vertical="top"/>
    </xf>
    <xf borderId="0" fillId="0" fontId="83" numFmtId="0" xfId="0" applyFont="1"/>
    <xf borderId="0" fillId="0" fontId="84" numFmtId="0" xfId="0" applyFont="1"/>
    <xf borderId="96" fillId="17" fontId="84" numFmtId="0" xfId="0" applyAlignment="1" applyBorder="1" applyFont="1">
      <alignment vertical="top"/>
    </xf>
    <xf borderId="95" fillId="4" fontId="5" numFmtId="171" xfId="0" applyAlignment="1" applyBorder="1" applyFont="1" applyNumberFormat="1">
      <alignment vertical="top"/>
    </xf>
    <xf borderId="96" fillId="17" fontId="83" numFmtId="0" xfId="0" applyBorder="1" applyFont="1"/>
    <xf borderId="96" fillId="17" fontId="83" numFmtId="0" xfId="0" applyAlignment="1" applyBorder="1" applyFont="1">
      <alignment vertical="top"/>
    </xf>
    <xf borderId="100" fillId="18" fontId="83" numFmtId="0" xfId="0" applyAlignment="1" applyBorder="1" applyFont="1">
      <alignment vertical="top"/>
    </xf>
    <xf borderId="0" fillId="0" fontId="83" numFmtId="0" xfId="0" applyAlignment="1" applyFont="1">
      <alignment vertical="top"/>
    </xf>
    <xf borderId="0" fillId="0" fontId="85" numFmtId="0" xfId="0" applyAlignment="1" applyFont="1">
      <alignment vertical="top"/>
    </xf>
    <xf borderId="0" fillId="0" fontId="86" numFmtId="0" xfId="0" applyFont="1"/>
    <xf borderId="12" fillId="15" fontId="56" numFmtId="189" xfId="0" applyBorder="1" applyFont="1" applyNumberFormat="1"/>
    <xf borderId="0" fillId="0" fontId="20" numFmtId="0" xfId="0" applyAlignment="1" applyFont="1">
      <alignment horizontal="center"/>
    </xf>
    <xf borderId="95" fillId="15" fontId="5" numFmtId="190" xfId="0" applyAlignment="1" applyBorder="1" applyFont="1" applyNumberFormat="1">
      <alignment vertical="top"/>
    </xf>
    <xf borderId="93" fillId="0" fontId="5" numFmtId="191" xfId="0" applyAlignment="1" applyBorder="1" applyFont="1" applyNumberFormat="1">
      <alignment vertical="center"/>
    </xf>
    <xf borderId="95" fillId="15" fontId="5" numFmtId="185" xfId="0" applyAlignment="1" applyBorder="1" applyFont="1" applyNumberFormat="1">
      <alignment vertical="top"/>
    </xf>
    <xf borderId="0" fillId="0" fontId="3" numFmtId="0" xfId="0" applyAlignment="1" applyFont="1">
      <alignment horizontal="right" shrinkToFit="0" vertical="center" wrapText="1"/>
    </xf>
    <xf borderId="0" fillId="0" fontId="67" numFmtId="0" xfId="0" applyAlignment="1" applyFont="1">
      <alignment vertical="center"/>
    </xf>
    <xf borderId="0" fillId="0" fontId="67" numFmtId="0" xfId="0" applyFont="1"/>
    <xf borderId="0" fillId="0" fontId="67" numFmtId="0" xfId="0" applyAlignment="1" applyFont="1">
      <alignment shrinkToFit="0" wrapText="1"/>
    </xf>
    <xf borderId="95" fillId="14" fontId="5" numFmtId="3" xfId="0" applyAlignment="1" applyBorder="1" applyFont="1" applyNumberFormat="1">
      <alignment vertical="center"/>
    </xf>
    <xf borderId="94" fillId="0" fontId="5" numFmtId="3" xfId="0" applyAlignment="1" applyBorder="1" applyFont="1" applyNumberFormat="1">
      <alignment vertical="center"/>
    </xf>
    <xf borderId="110" fillId="13" fontId="3" numFmtId="0" xfId="0" applyAlignment="1" applyBorder="1" applyFont="1">
      <alignment horizontal="right" shrinkToFit="0" vertical="center" wrapText="1"/>
    </xf>
    <xf borderId="0" fillId="0" fontId="51" numFmtId="0" xfId="0" applyFont="1"/>
    <xf borderId="0" fillId="0" fontId="87" numFmtId="0" xfId="0" applyFont="1"/>
    <xf borderId="0" fillId="0" fontId="88" numFmtId="0" xfId="0" applyAlignment="1" applyFont="1">
      <alignment vertical="top"/>
    </xf>
    <xf borderId="96" fillId="17" fontId="87" numFmtId="0" xfId="0" applyAlignment="1" applyBorder="1" applyFont="1">
      <alignment vertical="top"/>
    </xf>
    <xf borderId="0" fillId="0" fontId="51" numFmtId="0" xfId="0" applyAlignment="1" applyFont="1">
      <alignment vertical="top"/>
    </xf>
    <xf borderId="96" fillId="17" fontId="51" numFmtId="0" xfId="0" applyBorder="1" applyFont="1"/>
    <xf borderId="96" fillId="17" fontId="51" numFmtId="0" xfId="0" applyAlignment="1" applyBorder="1" applyFont="1">
      <alignment vertical="top"/>
    </xf>
    <xf borderId="100" fillId="18" fontId="51" numFmtId="0" xfId="0" applyAlignment="1" applyBorder="1" applyFont="1">
      <alignment vertical="top"/>
    </xf>
    <xf borderId="95" fillId="15" fontId="5" numFmtId="185" xfId="0" applyAlignment="1" applyBorder="1" applyFont="1" applyNumberFormat="1">
      <alignment horizontal="right" vertical="top"/>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10.xml.rels><?xml version="1.0" encoding="UTF-8" standalone="yes"?><Relationships xmlns="http://schemas.openxmlformats.org/package/2006/relationships"><Relationship Id="rId1" Type="http://customschemas.google.com/relationships/workbookmetadata" Target="commentsmeta9"/></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comments4.xml.rels><?xml version="1.0" encoding="UTF-8" standalone="yes"?><Relationships xmlns="http://schemas.openxmlformats.org/package/2006/relationships"><Relationship Id="rId1" Type="http://customschemas.google.com/relationships/workbookmetadata" Target="commentsmeta3"/></Relationships>
</file>

<file path=xl/_rels/comments5.xml.rels><?xml version="1.0" encoding="UTF-8" standalone="yes"?><Relationships xmlns="http://schemas.openxmlformats.org/package/2006/relationships"><Relationship Id="rId1" Type="http://customschemas.google.com/relationships/workbookmetadata" Target="commentsmeta4"/></Relationships>
</file>

<file path=xl/_rels/comments6.xml.rels><?xml version="1.0" encoding="UTF-8" standalone="yes"?><Relationships xmlns="http://schemas.openxmlformats.org/package/2006/relationships"><Relationship Id="rId1" Type="http://customschemas.google.com/relationships/workbookmetadata" Target="commentsmeta5"/></Relationships>
</file>

<file path=xl/_rels/comments7.xml.rels><?xml version="1.0" encoding="UTF-8" standalone="yes"?><Relationships xmlns="http://schemas.openxmlformats.org/package/2006/relationships"><Relationship Id="rId1" Type="http://customschemas.google.com/relationships/workbookmetadata" Target="commentsmeta6"/></Relationships>
</file>

<file path=xl/_rels/comments8.xml.rels><?xml version="1.0" encoding="UTF-8" standalone="yes"?><Relationships xmlns="http://schemas.openxmlformats.org/package/2006/relationships"><Relationship Id="rId1" Type="http://customschemas.google.com/relationships/workbookmetadata" Target="commentsmeta7"/></Relationships>
</file>

<file path=xl/_rels/comments9.xml.rels><?xml version="1.0" encoding="UTF-8" standalone="yes"?><Relationships xmlns="http://schemas.openxmlformats.org/package/2006/relationships"><Relationship Id="rId1" Type="http://customschemas.google.com/relationships/workbookmetadata" Target="commentsmeta8"/></Relationships>
</file>

<file path=xl/_rels/workbook.xml.rels><?xml version="1.0" encoding="UTF-8" standalone="yes"?><Relationships xmlns="http://schemas.openxmlformats.org/package/2006/relationships"><Relationship Id="rId40" Type="http://schemas.openxmlformats.org/officeDocument/2006/relationships/worksheet" Target="worksheets/sheet37.xml"/><Relationship Id="rId20" Type="http://schemas.openxmlformats.org/officeDocument/2006/relationships/worksheet" Target="worksheets/sheet17.xml"/><Relationship Id="rId42" Type="http://schemas.openxmlformats.org/officeDocument/2006/relationships/worksheet" Target="worksheets/sheet39.xml"/><Relationship Id="rId41" Type="http://schemas.openxmlformats.org/officeDocument/2006/relationships/worksheet" Target="worksheets/sheet38.xml"/><Relationship Id="rId22" Type="http://schemas.openxmlformats.org/officeDocument/2006/relationships/worksheet" Target="worksheets/sheet19.xml"/><Relationship Id="rId44" Type="http://schemas.openxmlformats.org/officeDocument/2006/relationships/worksheet" Target="worksheets/sheet41.xml"/><Relationship Id="rId21" Type="http://schemas.openxmlformats.org/officeDocument/2006/relationships/worksheet" Target="worksheets/sheet18.xml"/><Relationship Id="rId43" Type="http://schemas.openxmlformats.org/officeDocument/2006/relationships/worksheet" Target="worksheets/sheet40.xml"/><Relationship Id="rId24" Type="http://schemas.openxmlformats.org/officeDocument/2006/relationships/worksheet" Target="worksheets/sheet21.xml"/><Relationship Id="rId46" Type="http://customschemas.google.com/relationships/workbookmetadata" Target="metadata"/><Relationship Id="rId23" Type="http://schemas.openxmlformats.org/officeDocument/2006/relationships/worksheet" Target="worksheets/sheet20.xml"/><Relationship Id="rId45" Type="http://schemas.openxmlformats.org/officeDocument/2006/relationships/externalLink" Target="externalLinks/externalLink1.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26" Type="http://schemas.openxmlformats.org/officeDocument/2006/relationships/worksheet" Target="worksheets/sheet23.xml"/><Relationship Id="rId25" Type="http://schemas.openxmlformats.org/officeDocument/2006/relationships/worksheet" Target="worksheets/sheet22.xml"/><Relationship Id="rId28" Type="http://schemas.openxmlformats.org/officeDocument/2006/relationships/worksheet" Target="worksheets/sheet25.xml"/><Relationship Id="rId27" Type="http://schemas.openxmlformats.org/officeDocument/2006/relationships/worksheet" Target="worksheets/sheet24.xml"/><Relationship Id="rId5" Type="http://schemas.openxmlformats.org/officeDocument/2006/relationships/worksheet" Target="worksheets/sheet2.xml"/><Relationship Id="rId6" Type="http://schemas.openxmlformats.org/officeDocument/2006/relationships/worksheet" Target="worksheets/sheet3.xml"/><Relationship Id="rId29" Type="http://schemas.openxmlformats.org/officeDocument/2006/relationships/worksheet" Target="worksheets/sheet26.xml"/><Relationship Id="rId7" Type="http://schemas.openxmlformats.org/officeDocument/2006/relationships/worksheet" Target="worksheets/sheet4.xml"/><Relationship Id="rId8" Type="http://schemas.openxmlformats.org/officeDocument/2006/relationships/worksheet" Target="worksheets/sheet5.xml"/><Relationship Id="rId31" Type="http://schemas.openxmlformats.org/officeDocument/2006/relationships/worksheet" Target="worksheets/sheet28.xml"/><Relationship Id="rId30" Type="http://schemas.openxmlformats.org/officeDocument/2006/relationships/worksheet" Target="worksheets/sheet27.xml"/><Relationship Id="rId11" Type="http://schemas.openxmlformats.org/officeDocument/2006/relationships/worksheet" Target="worksheets/sheet8.xml"/><Relationship Id="rId33" Type="http://schemas.openxmlformats.org/officeDocument/2006/relationships/worksheet" Target="worksheets/sheet30.xml"/><Relationship Id="rId10" Type="http://schemas.openxmlformats.org/officeDocument/2006/relationships/worksheet" Target="worksheets/sheet7.xml"/><Relationship Id="rId32" Type="http://schemas.openxmlformats.org/officeDocument/2006/relationships/worksheet" Target="worksheets/sheet29.xml"/><Relationship Id="rId13" Type="http://schemas.openxmlformats.org/officeDocument/2006/relationships/worksheet" Target="worksheets/sheet10.xml"/><Relationship Id="rId35" Type="http://schemas.openxmlformats.org/officeDocument/2006/relationships/worksheet" Target="worksheets/sheet32.xml"/><Relationship Id="rId12" Type="http://schemas.openxmlformats.org/officeDocument/2006/relationships/worksheet" Target="worksheets/sheet9.xml"/><Relationship Id="rId34" Type="http://schemas.openxmlformats.org/officeDocument/2006/relationships/worksheet" Target="worksheets/sheet31.xml"/><Relationship Id="rId15" Type="http://schemas.openxmlformats.org/officeDocument/2006/relationships/worksheet" Target="worksheets/sheet12.xml"/><Relationship Id="rId37" Type="http://schemas.openxmlformats.org/officeDocument/2006/relationships/worksheet" Target="worksheets/sheet34.xml"/><Relationship Id="rId14" Type="http://schemas.openxmlformats.org/officeDocument/2006/relationships/worksheet" Target="worksheets/sheet11.xml"/><Relationship Id="rId36" Type="http://schemas.openxmlformats.org/officeDocument/2006/relationships/worksheet" Target="worksheets/sheet33.xml"/><Relationship Id="rId17" Type="http://schemas.openxmlformats.org/officeDocument/2006/relationships/worksheet" Target="worksheets/sheet14.xml"/><Relationship Id="rId39" Type="http://schemas.openxmlformats.org/officeDocument/2006/relationships/worksheet" Target="worksheets/sheet36.xml"/><Relationship Id="rId16" Type="http://schemas.openxmlformats.org/officeDocument/2006/relationships/worksheet" Target="worksheets/sheet13.xml"/><Relationship Id="rId38" Type="http://schemas.openxmlformats.org/officeDocument/2006/relationships/worksheet" Target="worksheets/sheet35.xml"/><Relationship Id="rId19" Type="http://schemas.openxmlformats.org/officeDocument/2006/relationships/worksheet" Target="worksheets/sheet16.xml"/><Relationship Id="rId18" Type="http://schemas.openxmlformats.org/officeDocument/2006/relationships/worksheet" Target="worksheets/sheet1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elissac/.syncclient/1695214435882/melissaladouceur@hydroottawa.com/1nvtimzx6n9kIZzoiF-o-bxagCY61Ua2j/Attachment%208-5-1(A)%20-%20OEB%20Workform%20-%202025%20Current%20and%202026%20Proposed%20Tariff%20of%20Rates%20and%20Charges.xlsb"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Instructions for Tabs 3 to 7"/>
      <sheetName val="1. Information Sheet"/>
      <sheetName val="Database"/>
      <sheetName val="2016 List"/>
      <sheetName val="Sheet1"/>
      <sheetName val="2. Current Tariff Schedule"/>
      <sheetName val="3. Regulatory Charges"/>
      <sheetName val="4. Additional Rates"/>
      <sheetName val="5. Final Tariff Schedule"/>
      <sheetName val="6. Bill Impacts"/>
      <sheetName val="Rate Rider Database"/>
      <sheetName val="20. HIDDEN"/>
      <sheetName val="20. Bill Impacts hidden"/>
      <sheetName val="lists"/>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10.xml"/><Relationship Id="rId3" Type="http://schemas.openxmlformats.org/officeDocument/2006/relationships/vmlDrawing" Target="../drawings/vmlDrawing2.v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drawing" Target="../drawings/drawing14.xml"/><Relationship Id="rId3" Type="http://schemas.openxmlformats.org/officeDocument/2006/relationships/vmlDrawing" Target="../drawings/vmlDrawing3.v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2.xml"/><Relationship Id="rId3"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comments" Target="../comments4.xml"/><Relationship Id="rId2" Type="http://schemas.openxmlformats.org/officeDocument/2006/relationships/drawing" Target="../drawings/drawing26.xml"/><Relationship Id="rId3" Type="http://schemas.openxmlformats.org/officeDocument/2006/relationships/vmlDrawing" Target="../drawings/vmlDrawing4.vml"/></Relationships>
</file>

<file path=xl/worksheets/_rels/sheet27.xml.rels><?xml version="1.0" encoding="UTF-8" standalone="yes"?><Relationships xmlns="http://schemas.openxmlformats.org/package/2006/relationships"><Relationship Id="rId1" Type="http://schemas.openxmlformats.org/officeDocument/2006/relationships/comments" Target="../comments5.xml"/><Relationship Id="rId2" Type="http://schemas.openxmlformats.org/officeDocument/2006/relationships/drawing" Target="../drawings/drawing27.xml"/><Relationship Id="rId3" Type="http://schemas.openxmlformats.org/officeDocument/2006/relationships/vmlDrawing" Target="../drawings/vmlDrawing5.vml"/></Relationships>
</file>

<file path=xl/worksheets/_rels/sheet28.xml.rels><?xml version="1.0" encoding="UTF-8" standalone="yes"?><Relationships xmlns="http://schemas.openxmlformats.org/package/2006/relationships"><Relationship Id="rId1" Type="http://schemas.openxmlformats.org/officeDocument/2006/relationships/comments" Target="../comments6.xml"/><Relationship Id="rId2" Type="http://schemas.openxmlformats.org/officeDocument/2006/relationships/drawing" Target="../drawings/drawing28.xml"/><Relationship Id="rId3" Type="http://schemas.openxmlformats.org/officeDocument/2006/relationships/vmlDrawing" Target="../drawings/vmlDrawing6.vml"/></Relationships>
</file>

<file path=xl/worksheets/_rels/sheet29.xml.rels><?xml version="1.0" encoding="UTF-8" standalone="yes"?><Relationships xmlns="http://schemas.openxmlformats.org/package/2006/relationships"><Relationship Id="rId1" Type="http://schemas.openxmlformats.org/officeDocument/2006/relationships/comments" Target="../comments7.xml"/><Relationship Id="rId2" Type="http://schemas.openxmlformats.org/officeDocument/2006/relationships/drawing" Target="../drawings/drawing29.xml"/><Relationship Id="rId3" Type="http://schemas.openxmlformats.org/officeDocument/2006/relationships/vmlDrawing" Target="../drawings/vmlDrawing7.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comments" Target="../comments8.xml"/><Relationship Id="rId2" Type="http://schemas.openxmlformats.org/officeDocument/2006/relationships/drawing" Target="../drawings/drawing30.xml"/><Relationship Id="rId3" Type="http://schemas.openxmlformats.org/officeDocument/2006/relationships/vmlDrawing" Target="../drawings/vmlDrawing8.v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comments" Target="../comments9.xml"/><Relationship Id="rId2" Type="http://schemas.openxmlformats.org/officeDocument/2006/relationships/drawing" Target="../drawings/drawing37.xml"/><Relationship Id="rId3" Type="http://schemas.openxmlformats.org/officeDocument/2006/relationships/vmlDrawing" Target="../drawings/vmlDrawing9.v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comments" Target="../comments10.xml"/><Relationship Id="rId2" Type="http://schemas.openxmlformats.org/officeDocument/2006/relationships/drawing" Target="../drawings/drawing41.xml"/><Relationship Id="rId3" Type="http://schemas.openxmlformats.org/officeDocument/2006/relationships/vmlDrawing" Target="../drawings/vmlDrawing10.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7.0" topLeftCell="A8" activePane="bottomLeft" state="frozen"/>
      <selection activeCell="B9" sqref="B9" pane="bottomLeft"/>
    </sheetView>
  </sheetViews>
  <sheetFormatPr customHeight="1" defaultColWidth="12.63" defaultRowHeight="15.0"/>
  <cols>
    <col customWidth="1" min="1" max="1" width="41.0"/>
    <col customWidth="1" min="2" max="2" width="12.13"/>
    <col customWidth="1" min="3" max="3" width="16.38"/>
    <col customWidth="1" min="4" max="4" width="12.75"/>
    <col customWidth="1" min="5" max="6" width="12.88"/>
    <col customWidth="1" min="7" max="7" width="13.38"/>
    <col customWidth="1" min="8" max="8" width="6.88"/>
    <col customWidth="1" min="9" max="9" width="11.88"/>
    <col customWidth="1" min="10" max="10" width="2.0"/>
    <col customWidth="1" min="11" max="11" width="10.25"/>
    <col customWidth="1" min="12" max="12" width="14.38"/>
    <col customWidth="1" min="13" max="18" width="12.38"/>
  </cols>
  <sheetData>
    <row r="1" ht="12.0" customHeight="1">
      <c r="A1" s="1"/>
      <c r="B1" s="2"/>
      <c r="C1" s="3"/>
      <c r="D1" s="3"/>
      <c r="E1" s="3"/>
      <c r="F1" s="3"/>
      <c r="G1" s="3"/>
      <c r="I1" s="4"/>
      <c r="K1" s="5"/>
      <c r="M1" s="6"/>
    </row>
    <row r="2" ht="12.0" customHeight="1">
      <c r="A2" s="7"/>
      <c r="B2" s="8" t="s">
        <v>0</v>
      </c>
      <c r="C2" s="9"/>
      <c r="D2" s="9"/>
      <c r="E2" s="10"/>
      <c r="F2" s="7"/>
      <c r="G2" s="7"/>
      <c r="I2" s="3"/>
      <c r="K2" s="5"/>
      <c r="M2" s="6"/>
    </row>
    <row r="3" ht="12.0" customHeight="1">
      <c r="A3" s="3"/>
      <c r="B3" s="3"/>
      <c r="C3" s="3"/>
      <c r="D3" s="3"/>
      <c r="E3" s="3"/>
      <c r="F3" s="3"/>
      <c r="G3" s="3"/>
      <c r="I3" s="3"/>
      <c r="K3" s="5"/>
      <c r="M3" s="6"/>
    </row>
    <row r="4" ht="12.0" customHeight="1">
      <c r="A4" s="2"/>
      <c r="B4" s="11" t="str">
        <f t="shared" ref="B4:G4" si="1">B5&amp;"%"</f>
        <v>2025A%</v>
      </c>
      <c r="C4" s="11" t="str">
        <f t="shared" si="1"/>
        <v>2026F%</v>
      </c>
      <c r="D4" s="11" t="str">
        <f t="shared" si="1"/>
        <v>2027F%</v>
      </c>
      <c r="E4" s="11" t="str">
        <f t="shared" si="1"/>
        <v>2028F%</v>
      </c>
      <c r="F4" s="11" t="str">
        <f t="shared" si="1"/>
        <v>2029F%</v>
      </c>
      <c r="G4" s="11" t="str">
        <f t="shared" si="1"/>
        <v>2030F%</v>
      </c>
      <c r="H4" s="12"/>
      <c r="I4" s="11"/>
      <c r="K4" s="5"/>
      <c r="M4" s="6"/>
    </row>
    <row r="5" ht="12.0" customHeight="1">
      <c r="A5" s="13"/>
      <c r="B5" s="14" t="s">
        <v>1</v>
      </c>
      <c r="C5" s="14" t="s">
        <v>2</v>
      </c>
      <c r="D5" s="14" t="s">
        <v>3</v>
      </c>
      <c r="E5" s="14" t="s">
        <v>4</v>
      </c>
      <c r="F5" s="14" t="s">
        <v>5</v>
      </c>
      <c r="G5" s="14" t="s">
        <v>6</v>
      </c>
      <c r="H5" s="12"/>
      <c r="I5" s="14"/>
      <c r="J5" s="12"/>
      <c r="K5" s="15"/>
      <c r="L5" s="12"/>
      <c r="M5" s="6"/>
      <c r="N5" s="12"/>
      <c r="O5" s="12"/>
      <c r="P5" s="12"/>
      <c r="Q5" s="12"/>
      <c r="R5" s="12"/>
    </row>
    <row r="6" ht="12.0" customHeight="1">
      <c r="A6" s="16"/>
      <c r="B6" s="7" t="s">
        <v>7</v>
      </c>
      <c r="C6" s="7" t="s">
        <v>8</v>
      </c>
      <c r="D6" s="7" t="s">
        <v>8</v>
      </c>
      <c r="E6" s="7" t="s">
        <v>8</v>
      </c>
      <c r="F6" s="7" t="s">
        <v>8</v>
      </c>
      <c r="G6" s="7" t="s">
        <v>8</v>
      </c>
      <c r="H6" s="17"/>
      <c r="I6" s="18"/>
      <c r="K6" s="5"/>
      <c r="M6" s="6"/>
    </row>
    <row r="7" ht="12.0" customHeight="1">
      <c r="A7" s="19"/>
      <c r="B7" s="20" t="str">
        <f>'Proposed Rates'!E4</f>
        <v>2025F</v>
      </c>
      <c r="C7" s="20" t="str">
        <f>'Proposed Rates'!F4</f>
        <v>2026F</v>
      </c>
      <c r="D7" s="20" t="str">
        <f>'Proposed Rates'!G4</f>
        <v>2027F</v>
      </c>
      <c r="E7" s="20" t="str">
        <f>'Proposed Rates'!H4</f>
        <v>2028F</v>
      </c>
      <c r="F7" s="20" t="str">
        <f>'Proposed Rates'!I4</f>
        <v>2029F</v>
      </c>
      <c r="G7" s="20" t="str">
        <f>'Proposed Rates'!J4</f>
        <v>2030F</v>
      </c>
      <c r="H7" s="17"/>
      <c r="I7" s="18"/>
      <c r="K7" s="5"/>
      <c r="M7" s="6"/>
    </row>
    <row r="8" ht="12.0" customHeight="1">
      <c r="A8" s="21" t="s">
        <v>9</v>
      </c>
      <c r="B8" s="22"/>
      <c r="C8" s="22"/>
      <c r="D8" s="22"/>
      <c r="E8" s="22"/>
      <c r="F8" s="22"/>
      <c r="G8" s="22"/>
      <c r="H8" s="17"/>
      <c r="K8" s="5"/>
      <c r="M8" s="6"/>
    </row>
    <row r="9" ht="12.0" customHeight="1">
      <c r="A9" s="23" t="s">
        <v>10</v>
      </c>
      <c r="B9" s="24">
        <f>HLOOKUP(B$5,'Res (750)'!$11:$29,19,FALSE)</f>
        <v>34.51</v>
      </c>
      <c r="C9" s="24">
        <f>HLOOKUP(C$5,'Res (750)'!$11:$29,19,FALSE)</f>
        <v>40.34</v>
      </c>
      <c r="D9" s="24">
        <f>HLOOKUP(D$5,'Res (750)'!$11:$29,19,FALSE)</f>
        <v>43.8</v>
      </c>
      <c r="E9" s="24">
        <f>HLOOKUP(E$5,'Res (750)'!$11:$29,19,FALSE)</f>
        <v>47.62</v>
      </c>
      <c r="F9" s="24">
        <f>HLOOKUP(F$5,'Res (750)'!$11:$29,19,FALSE)</f>
        <v>50.4</v>
      </c>
      <c r="G9" s="24">
        <f>HLOOKUP(G$5,'Res (750)'!$11:$29,19,FALSE)</f>
        <v>53.15</v>
      </c>
      <c r="H9" s="17"/>
      <c r="I9" s="25"/>
      <c r="K9" s="5"/>
      <c r="L9" s="26"/>
      <c r="M9" s="27"/>
      <c r="N9" s="26"/>
      <c r="O9" s="26"/>
      <c r="P9" s="26"/>
      <c r="R9" s="28"/>
      <c r="S9" s="28"/>
      <c r="T9" s="28"/>
      <c r="U9" s="28"/>
      <c r="V9" s="28"/>
      <c r="W9" s="28"/>
    </row>
    <row r="10" ht="12.0" customHeight="1">
      <c r="A10" s="23" t="s">
        <v>11</v>
      </c>
      <c r="B10" s="29"/>
      <c r="C10" s="30">
        <f t="shared" ref="C10:G10" si="2">C9-B9</f>
        <v>5.83</v>
      </c>
      <c r="D10" s="30">
        <f t="shared" si="2"/>
        <v>3.46</v>
      </c>
      <c r="E10" s="30">
        <f t="shared" si="2"/>
        <v>3.82</v>
      </c>
      <c r="F10" s="30">
        <f t="shared" si="2"/>
        <v>2.78</v>
      </c>
      <c r="G10" s="30">
        <f t="shared" si="2"/>
        <v>2.75</v>
      </c>
      <c r="H10" s="17"/>
      <c r="I10" s="25"/>
      <c r="K10" s="5"/>
      <c r="L10" s="26"/>
      <c r="M10" s="27"/>
      <c r="N10" s="26"/>
      <c r="O10" s="26"/>
      <c r="P10" s="26"/>
      <c r="R10" s="28"/>
      <c r="S10" s="28"/>
      <c r="T10" s="28"/>
      <c r="U10" s="28"/>
      <c r="V10" s="28"/>
      <c r="W10" s="28"/>
    </row>
    <row r="11" ht="12.0" customHeight="1">
      <c r="A11" s="31" t="s">
        <v>12</v>
      </c>
      <c r="B11" s="32"/>
      <c r="C11" s="33">
        <f t="shared" ref="C11:G11" si="3">C10/B9</f>
        <v>0.1689365401</v>
      </c>
      <c r="D11" s="34">
        <f t="shared" si="3"/>
        <v>0.08577094695</v>
      </c>
      <c r="E11" s="34">
        <f t="shared" si="3"/>
        <v>0.08721461187</v>
      </c>
      <c r="F11" s="34">
        <f t="shared" si="3"/>
        <v>0.05837883242</v>
      </c>
      <c r="G11" s="34">
        <f t="shared" si="3"/>
        <v>0.05456349206</v>
      </c>
      <c r="H11" s="17"/>
      <c r="I11" s="35"/>
      <c r="K11" s="5"/>
      <c r="L11" s="36"/>
      <c r="M11" s="37"/>
      <c r="N11" s="36"/>
      <c r="O11" s="36"/>
      <c r="P11" s="36"/>
      <c r="R11" s="28"/>
      <c r="S11" s="28"/>
      <c r="T11" s="28"/>
      <c r="U11" s="28"/>
      <c r="V11" s="28"/>
      <c r="W11" s="28"/>
    </row>
    <row r="12" ht="12.0" customHeight="1">
      <c r="A12" s="23" t="s">
        <v>13</v>
      </c>
      <c r="B12" s="32"/>
      <c r="C12" s="30">
        <f>'Res (750)'!N50</f>
        <v>8.70767725</v>
      </c>
      <c r="D12" s="30">
        <f>'Res (750)'!U50</f>
        <v>3.565</v>
      </c>
      <c r="E12" s="30">
        <f>'Res (750)'!AB50</f>
        <v>3.86775125</v>
      </c>
      <c r="F12" s="30">
        <f>'Res (750)'!AI50</f>
        <v>2.82</v>
      </c>
      <c r="G12" s="30">
        <f>'Res (750)'!AP50</f>
        <v>2.79</v>
      </c>
      <c r="H12" s="17"/>
      <c r="I12" s="38"/>
      <c r="K12" s="5"/>
      <c r="R12" s="28"/>
      <c r="S12" s="28"/>
      <c r="T12" s="28"/>
      <c r="U12" s="28"/>
      <c r="V12" s="28"/>
      <c r="W12" s="28"/>
    </row>
    <row r="13" ht="12.0" customHeight="1">
      <c r="A13" s="23" t="s">
        <v>14</v>
      </c>
      <c r="B13" s="32"/>
      <c r="C13" s="39">
        <f>HLOOKUP(C$4,'Res (750)'!$A$11:$AR$60,40,FALSE)</f>
        <v>0.06596052517</v>
      </c>
      <c r="D13" s="39">
        <f>HLOOKUP(D$4,'Res (750)'!$A$11:$AR$60,40,FALSE)</f>
        <v>0.02533379158</v>
      </c>
      <c r="E13" s="39">
        <f>HLOOKUP(E$4,'Res (750)'!$A$11:$AR$60,40,FALSE)</f>
        <v>0.02680611792</v>
      </c>
      <c r="F13" s="39">
        <f>HLOOKUP(F$4,'Res (750)'!$A$11:$AR$60,40,FALSE)</f>
        <v>0.01903426228</v>
      </c>
      <c r="G13" s="39">
        <f>HLOOKUP(G$4,'Res (750)'!$A$11:$AR$60,40,FALSE)</f>
        <v>0.01848001664</v>
      </c>
      <c r="H13" s="17"/>
      <c r="I13" s="38"/>
      <c r="K13" s="5"/>
      <c r="L13" s="36"/>
      <c r="M13" s="37"/>
      <c r="N13" s="36"/>
      <c r="O13" s="36"/>
      <c r="P13" s="36"/>
      <c r="R13" s="28"/>
      <c r="S13" s="28"/>
      <c r="T13" s="28"/>
      <c r="U13" s="28"/>
      <c r="V13" s="28"/>
      <c r="W13" s="28"/>
    </row>
    <row r="14" ht="12.0" customHeight="1">
      <c r="A14" s="40" t="s">
        <v>15</v>
      </c>
      <c r="B14" s="41"/>
      <c r="C14" s="41"/>
      <c r="D14" s="41"/>
      <c r="E14" s="41"/>
      <c r="F14" s="41"/>
      <c r="G14" s="41"/>
      <c r="H14" s="17"/>
      <c r="K14" s="5"/>
      <c r="R14" s="28"/>
      <c r="S14" s="28"/>
      <c r="T14" s="28"/>
      <c r="U14" s="28"/>
      <c r="V14" s="28"/>
      <c r="W14" s="28"/>
    </row>
    <row r="15" ht="12.0" customHeight="1">
      <c r="A15" s="23" t="s">
        <v>10</v>
      </c>
      <c r="B15" s="24">
        <f>HLOOKUP(B$5,'SC (2000)'!11:29,19,FALSE)</f>
        <v>85.93</v>
      </c>
      <c r="C15" s="24">
        <f>HLOOKUP(C$5,'SC (2000)'!11:29,19,FALSE)</f>
        <v>99.94</v>
      </c>
      <c r="D15" s="24">
        <f>HLOOKUP(D$5,'SC (2000)'!11:29,19,FALSE)</f>
        <v>107.53</v>
      </c>
      <c r="E15" s="24">
        <f>HLOOKUP(E$5,'SC (2000)'!11:29,19,FALSE)</f>
        <v>116.94</v>
      </c>
      <c r="F15" s="24">
        <f>HLOOKUP(F$5,'SC (2000)'!11:29,19,FALSE)</f>
        <v>123.84</v>
      </c>
      <c r="G15" s="24">
        <f>HLOOKUP(G$5,'SC (2000)'!11:29,19,FALSE)</f>
        <v>130.52</v>
      </c>
      <c r="H15" s="17"/>
      <c r="I15" s="25"/>
      <c r="K15" s="5"/>
      <c r="L15" s="26"/>
      <c r="M15" s="27"/>
      <c r="N15" s="26"/>
      <c r="O15" s="26"/>
      <c r="P15" s="26"/>
      <c r="R15" s="28"/>
      <c r="S15" s="28"/>
      <c r="T15" s="28"/>
      <c r="U15" s="28"/>
      <c r="V15" s="28"/>
      <c r="W15" s="28"/>
    </row>
    <row r="16" ht="12.0" customHeight="1">
      <c r="A16" s="23" t="s">
        <v>11</v>
      </c>
      <c r="B16" s="42"/>
      <c r="C16" s="30">
        <f t="shared" ref="C16:G16" si="4">C15-B15</f>
        <v>14.01</v>
      </c>
      <c r="D16" s="30">
        <f t="shared" si="4"/>
        <v>7.59</v>
      </c>
      <c r="E16" s="30">
        <f t="shared" si="4"/>
        <v>9.41</v>
      </c>
      <c r="F16" s="30">
        <f t="shared" si="4"/>
        <v>6.9</v>
      </c>
      <c r="G16" s="30">
        <f t="shared" si="4"/>
        <v>6.68</v>
      </c>
      <c r="H16" s="17"/>
      <c r="I16" s="25"/>
      <c r="K16" s="5"/>
      <c r="L16" s="26"/>
      <c r="M16" s="27"/>
      <c r="N16" s="26"/>
      <c r="O16" s="26"/>
      <c r="P16" s="26"/>
      <c r="R16" s="28"/>
      <c r="S16" s="28"/>
      <c r="T16" s="28"/>
      <c r="U16" s="28"/>
      <c r="V16" s="28"/>
      <c r="W16" s="28"/>
    </row>
    <row r="17" ht="12.0" customHeight="1">
      <c r="A17" s="31" t="s">
        <v>12</v>
      </c>
      <c r="B17" s="43"/>
      <c r="C17" s="34">
        <f t="shared" ref="C17:G17" si="5">C16/B15</f>
        <v>0.1630396835</v>
      </c>
      <c r="D17" s="34">
        <f t="shared" si="5"/>
        <v>0.07594556734</v>
      </c>
      <c r="E17" s="34">
        <f t="shared" si="5"/>
        <v>0.0875104622</v>
      </c>
      <c r="F17" s="34">
        <f t="shared" si="5"/>
        <v>0.05900461775</v>
      </c>
      <c r="G17" s="34">
        <f t="shared" si="5"/>
        <v>0.05394056848</v>
      </c>
      <c r="H17" s="17"/>
      <c r="I17" s="35"/>
      <c r="K17" s="5"/>
      <c r="L17" s="36"/>
      <c r="M17" s="37"/>
      <c r="N17" s="36"/>
      <c r="O17" s="36"/>
      <c r="P17" s="36"/>
      <c r="R17" s="28"/>
      <c r="S17" s="28"/>
      <c r="T17" s="28"/>
      <c r="U17" s="28"/>
      <c r="V17" s="28"/>
      <c r="W17" s="28"/>
    </row>
    <row r="18" ht="12.0" customHeight="1">
      <c r="A18" s="23" t="s">
        <v>13</v>
      </c>
      <c r="B18" s="43"/>
      <c r="C18" s="30">
        <f>'SC (2000)'!N50</f>
        <v>11.302436</v>
      </c>
      <c r="D18" s="30">
        <f>'SC (2000)'!U50</f>
        <v>7.62</v>
      </c>
      <c r="E18" s="30">
        <f>'SC (2000)'!AB50</f>
        <v>9.45</v>
      </c>
      <c r="F18" s="30">
        <f>'SC (2000)'!AI50</f>
        <v>6.94</v>
      </c>
      <c r="G18" s="30">
        <f>'SC (2000)'!AP50</f>
        <v>6.72</v>
      </c>
      <c r="H18" s="17"/>
      <c r="I18" s="38"/>
      <c r="K18" s="5"/>
      <c r="R18" s="28"/>
      <c r="S18" s="28"/>
      <c r="T18" s="28"/>
      <c r="U18" s="28"/>
      <c r="V18" s="28"/>
      <c r="W18" s="28"/>
    </row>
    <row r="19" ht="12.0" customHeight="1">
      <c r="A19" s="23" t="s">
        <v>14</v>
      </c>
      <c r="B19" s="43"/>
      <c r="C19" s="39">
        <f>HLOOKUP(C$4,'SC (2000)'!$A$11:$AR$60,40,FALSE)</f>
        <v>0.03293682792</v>
      </c>
      <c r="D19" s="39">
        <f>HLOOKUP(D$4,'SC (2000)'!$A$11:$AR$60,40,FALSE)</f>
        <v>0.02149764683</v>
      </c>
      <c r="E19" s="39">
        <f>HLOOKUP(E$4,'SC (2000)'!$A$11:$AR$60,40,FALSE)</f>
        <v>0.02609939201</v>
      </c>
      <c r="F19" s="39">
        <f>HLOOKUP(F$4,'SC (2000)'!$A$11:$AR$60,40,FALSE)</f>
        <v>0.01867964516</v>
      </c>
      <c r="G19" s="39">
        <f>HLOOKUP(G$4,'SC (2000)'!$A$11:$AR$60,40,FALSE)</f>
        <v>0.01775582256</v>
      </c>
      <c r="H19" s="17"/>
      <c r="I19" s="38"/>
      <c r="K19" s="5"/>
      <c r="L19" s="36"/>
      <c r="M19" s="37"/>
      <c r="N19" s="36"/>
      <c r="O19" s="36"/>
      <c r="P19" s="36"/>
      <c r="R19" s="28"/>
      <c r="S19" s="28"/>
      <c r="T19" s="28"/>
      <c r="U19" s="28"/>
      <c r="V19" s="28"/>
      <c r="W19" s="28"/>
    </row>
    <row r="20" ht="12.0" customHeight="1">
      <c r="A20" s="40" t="s">
        <v>16</v>
      </c>
      <c r="B20" s="41"/>
      <c r="C20" s="41"/>
      <c r="D20" s="41"/>
      <c r="E20" s="41"/>
      <c r="F20" s="41"/>
      <c r="G20" s="41"/>
      <c r="H20" s="17"/>
      <c r="K20" s="5"/>
      <c r="R20" s="28"/>
      <c r="S20" s="28"/>
      <c r="T20" s="28"/>
      <c r="U20" s="28"/>
      <c r="V20" s="28"/>
      <c r="W20" s="28"/>
    </row>
    <row r="21" ht="12.0" customHeight="1">
      <c r="A21" s="23" t="s">
        <v>10</v>
      </c>
      <c r="B21" s="24">
        <f>HLOOKUP(B$5,'&gt;50 (185)'!$11:$30,19,FALSE)</f>
        <v>1366.906</v>
      </c>
      <c r="C21" s="24">
        <f>HLOOKUP(C$5,'&gt;50 (185)'!$11:$30,19,FALSE)</f>
        <v>1663.313</v>
      </c>
      <c r="D21" s="24">
        <f>HLOOKUP(D$5,'&gt;50 (185)'!$11:$30,19,FALSE)</f>
        <v>1811.4795</v>
      </c>
      <c r="E21" s="24">
        <f>HLOOKUP(E$5,'&gt;50 (185)'!$11:$30,19,FALSE)</f>
        <v>1963.8085</v>
      </c>
      <c r="F21" s="24">
        <f>HLOOKUP(F$5,'&gt;50 (185)'!$11:$30,19,FALSE)</f>
        <v>2078.4715</v>
      </c>
      <c r="G21" s="24">
        <f>HLOOKUP(G$5,'&gt;50 (185)'!$11:$30,19,FALSE)</f>
        <v>2192.154</v>
      </c>
      <c r="H21" s="17"/>
      <c r="I21" s="25"/>
      <c r="K21" s="5"/>
      <c r="L21" s="26"/>
      <c r="M21" s="27"/>
      <c r="N21" s="26"/>
      <c r="O21" s="26"/>
      <c r="P21" s="26"/>
      <c r="R21" s="28"/>
      <c r="S21" s="28"/>
      <c r="T21" s="28"/>
      <c r="U21" s="28"/>
      <c r="V21" s="28"/>
      <c r="W21" s="28"/>
    </row>
    <row r="22" ht="12.0" customHeight="1">
      <c r="A22" s="23" t="s">
        <v>11</v>
      </c>
      <c r="B22" s="42"/>
      <c r="C22" s="30">
        <f t="shared" ref="C22:G22" si="6">C21-B21</f>
        <v>296.407</v>
      </c>
      <c r="D22" s="30">
        <f t="shared" si="6"/>
        <v>148.1665</v>
      </c>
      <c r="E22" s="30">
        <f t="shared" si="6"/>
        <v>152.329</v>
      </c>
      <c r="F22" s="30">
        <f t="shared" si="6"/>
        <v>114.663</v>
      </c>
      <c r="G22" s="30">
        <f t="shared" si="6"/>
        <v>113.6825</v>
      </c>
      <c r="H22" s="17"/>
      <c r="I22" s="25"/>
      <c r="K22" s="5"/>
      <c r="L22" s="26"/>
      <c r="M22" s="27"/>
      <c r="N22" s="26"/>
      <c r="O22" s="26"/>
      <c r="P22" s="26"/>
      <c r="R22" s="28"/>
      <c r="S22" s="28"/>
      <c r="T22" s="28"/>
      <c r="U22" s="28"/>
      <c r="V22" s="28"/>
      <c r="W22" s="28"/>
    </row>
    <row r="23" ht="12.0" customHeight="1">
      <c r="A23" s="31" t="s">
        <v>12</v>
      </c>
      <c r="B23" s="43"/>
      <c r="C23" s="34">
        <f t="shared" ref="C23:G23" si="7">C22/B21</f>
        <v>0.2168451964</v>
      </c>
      <c r="D23" s="34">
        <f t="shared" si="7"/>
        <v>0.08907914506</v>
      </c>
      <c r="E23" s="34">
        <f t="shared" si="7"/>
        <v>0.0840909323</v>
      </c>
      <c r="F23" s="34">
        <f t="shared" si="7"/>
        <v>0.05838807603</v>
      </c>
      <c r="G23" s="34">
        <f t="shared" si="7"/>
        <v>0.05469524119</v>
      </c>
      <c r="H23" s="17"/>
      <c r="I23" s="35"/>
      <c r="K23" s="5"/>
      <c r="L23" s="36"/>
      <c r="M23" s="37"/>
      <c r="N23" s="36"/>
      <c r="O23" s="36"/>
      <c r="P23" s="36"/>
      <c r="R23" s="28"/>
      <c r="S23" s="28"/>
      <c r="T23" s="28"/>
      <c r="U23" s="28"/>
      <c r="V23" s="28"/>
      <c r="W23" s="28"/>
    </row>
    <row r="24" ht="12.0" customHeight="1">
      <c r="A24" s="23" t="s">
        <v>13</v>
      </c>
      <c r="B24" s="43"/>
      <c r="C24" s="30">
        <f>'&gt;50 (185)'!N52</f>
        <v>259.6969997</v>
      </c>
      <c r="D24" s="30">
        <f>'&gt;50 (185)'!U52</f>
        <v>-204.49065</v>
      </c>
      <c r="E24" s="30">
        <f>'&gt;50 (185)'!AB52</f>
        <v>152.41635</v>
      </c>
      <c r="F24" s="30">
        <f>'&gt;50 (185)'!AI52</f>
        <v>114.767</v>
      </c>
      <c r="G24" s="30">
        <f>'&gt;50 (185)'!AP52</f>
        <v>113.79205</v>
      </c>
      <c r="H24" s="17"/>
      <c r="I24" s="38"/>
      <c r="K24" s="5"/>
      <c r="R24" s="28"/>
      <c r="S24" s="28"/>
      <c r="T24" s="28"/>
      <c r="U24" s="28"/>
      <c r="V24" s="28"/>
      <c r="W24" s="28"/>
    </row>
    <row r="25" ht="12.0" customHeight="1">
      <c r="A25" s="23" t="s">
        <v>14</v>
      </c>
      <c r="B25" s="43"/>
      <c r="C25" s="39">
        <f>HLOOKUP(C$4,'&gt;50 (185)'!$11:$56,42,FALSE)</f>
        <v>0.02191381328</v>
      </c>
      <c r="D25" s="39">
        <f>HLOOKUP(D$4,'&gt;50 (185)'!$11:$56,42,FALSE)</f>
        <v>-0.01688535557</v>
      </c>
      <c r="E25" s="39">
        <f>HLOOKUP(E$4,'&gt;50 (185)'!$11:$56,42,FALSE)</f>
        <v>0.01280159687</v>
      </c>
      <c r="F25" s="39">
        <f>HLOOKUP(F$4,'&gt;50 (185)'!$11:$56,42,FALSE)</f>
        <v>0.009517551634</v>
      </c>
      <c r="G25" s="39">
        <f>HLOOKUP(G$4,'&gt;50 (185)'!$11:$56,42,FALSE)</f>
        <v>0.00934773215</v>
      </c>
      <c r="H25" s="17"/>
      <c r="I25" s="38"/>
      <c r="K25" s="5"/>
      <c r="L25" s="36"/>
      <c r="M25" s="37"/>
      <c r="N25" s="36"/>
      <c r="O25" s="36"/>
      <c r="P25" s="36"/>
      <c r="R25" s="28"/>
      <c r="S25" s="28"/>
      <c r="T25" s="28"/>
      <c r="U25" s="28"/>
      <c r="V25" s="28"/>
      <c r="W25" s="28"/>
    </row>
    <row r="26" ht="12.0" customHeight="1">
      <c r="A26" s="44" t="s">
        <v>17</v>
      </c>
      <c r="B26" s="45"/>
      <c r="C26" s="45"/>
      <c r="D26" s="45"/>
      <c r="E26" s="45"/>
      <c r="F26" s="45"/>
      <c r="G26" s="45"/>
      <c r="H26" s="17"/>
      <c r="K26" s="5"/>
      <c r="R26" s="28"/>
      <c r="S26" s="28"/>
      <c r="T26" s="28"/>
      <c r="U26" s="28"/>
      <c r="V26" s="28"/>
      <c r="W26" s="28"/>
    </row>
    <row r="27" ht="12.0" customHeight="1">
      <c r="A27" s="23" t="s">
        <v>10</v>
      </c>
      <c r="B27" s="24">
        <f>HLOOKUP(B$5,'&gt;1500(1925)'!11:29,19,FALSE)</f>
        <v>16219.0225</v>
      </c>
      <c r="C27" s="24">
        <f>HLOOKUP(C$5,'&gt;1500(1925)'!11:29,19,FALSE)</f>
        <v>17900.3175</v>
      </c>
      <c r="D27" s="24">
        <f>HLOOKUP(D$5,'&gt;1500(1925)'!11:29,19,FALSE)</f>
        <v>20311.5725</v>
      </c>
      <c r="E27" s="24">
        <f>HLOOKUP(E$5,'&gt;1500(1925)'!11:29,19,FALSE)</f>
        <v>22110.6775</v>
      </c>
      <c r="F27" s="24">
        <f>HLOOKUP(F$5,'&gt;1500(1925)'!11:29,19,FALSE)</f>
        <v>23420.4475</v>
      </c>
      <c r="G27" s="24">
        <f>HLOOKUP(G$5,'&gt;1500(1925)'!11:29,19,FALSE)</f>
        <v>24721.7475</v>
      </c>
      <c r="H27" s="17"/>
      <c r="I27" s="25"/>
      <c r="K27" s="5"/>
      <c r="L27" s="26"/>
      <c r="M27" s="27"/>
      <c r="N27" s="26"/>
      <c r="O27" s="26"/>
      <c r="P27" s="26"/>
      <c r="R27" s="28"/>
      <c r="S27" s="28"/>
      <c r="T27" s="28"/>
      <c r="U27" s="28"/>
      <c r="V27" s="28"/>
      <c r="W27" s="28"/>
    </row>
    <row r="28" ht="12.0" customHeight="1">
      <c r="A28" s="23" t="s">
        <v>11</v>
      </c>
      <c r="B28" s="42"/>
      <c r="C28" s="30">
        <f t="shared" ref="C28:G28" si="8">C27-B27</f>
        <v>1681.295</v>
      </c>
      <c r="D28" s="30">
        <f t="shared" si="8"/>
        <v>2411.255</v>
      </c>
      <c r="E28" s="30">
        <f t="shared" si="8"/>
        <v>1799.105</v>
      </c>
      <c r="F28" s="30">
        <f t="shared" si="8"/>
        <v>1309.77</v>
      </c>
      <c r="G28" s="30">
        <f t="shared" si="8"/>
        <v>1301.3</v>
      </c>
      <c r="H28" s="17"/>
      <c r="I28" s="25"/>
      <c r="K28" s="5"/>
      <c r="L28" s="26"/>
      <c r="M28" s="27"/>
      <c r="N28" s="26"/>
      <c r="O28" s="26"/>
      <c r="P28" s="26"/>
      <c r="R28" s="28"/>
      <c r="S28" s="28"/>
      <c r="T28" s="28"/>
      <c r="U28" s="28"/>
      <c r="V28" s="28"/>
      <c r="W28" s="28"/>
    </row>
    <row r="29" ht="12.0" customHeight="1">
      <c r="A29" s="31" t="s">
        <v>12</v>
      </c>
      <c r="B29" s="43"/>
      <c r="C29" s="34">
        <f t="shared" ref="C29:G29" si="9">C28/B27</f>
        <v>0.1036619192</v>
      </c>
      <c r="D29" s="34">
        <f t="shared" si="9"/>
        <v>0.1347045939</v>
      </c>
      <c r="E29" s="34">
        <f t="shared" si="9"/>
        <v>0.08857536756</v>
      </c>
      <c r="F29" s="34">
        <f t="shared" si="9"/>
        <v>0.05923699082</v>
      </c>
      <c r="G29" s="34">
        <f t="shared" si="9"/>
        <v>0.05556255917</v>
      </c>
      <c r="H29" s="17"/>
      <c r="I29" s="35"/>
      <c r="K29" s="5"/>
      <c r="L29" s="36"/>
      <c r="M29" s="37"/>
      <c r="N29" s="36"/>
      <c r="O29" s="36"/>
      <c r="P29" s="36"/>
      <c r="R29" s="28"/>
      <c r="S29" s="28"/>
      <c r="T29" s="28"/>
      <c r="U29" s="28"/>
      <c r="V29" s="28"/>
      <c r="W29" s="28"/>
    </row>
    <row r="30" ht="12.0" customHeight="1">
      <c r="A30" s="23" t="s">
        <v>13</v>
      </c>
      <c r="B30" s="43"/>
      <c r="C30" s="30">
        <f>'&gt;1500(1925)'!N52</f>
        <v>488.6963174</v>
      </c>
      <c r="D30" s="30">
        <f>'&gt;1500(1925)'!U52</f>
        <v>-1711.15</v>
      </c>
      <c r="E30" s="30">
        <f>'&gt;1500(1925)'!AB52</f>
        <v>1799.7125</v>
      </c>
      <c r="F30" s="30">
        <f>'&gt;1500(2500)'!AI52</f>
        <v>1702.055</v>
      </c>
      <c r="G30" s="30">
        <f>'&gt;1500(2500)'!AP52</f>
        <v>1691.08</v>
      </c>
      <c r="H30" s="17"/>
      <c r="I30" s="38"/>
      <c r="K30" s="5"/>
      <c r="R30" s="28"/>
      <c r="S30" s="28"/>
      <c r="T30" s="28"/>
      <c r="U30" s="28"/>
      <c r="V30" s="28"/>
      <c r="W30" s="28"/>
    </row>
    <row r="31" ht="12.0" customHeight="1">
      <c r="A31" s="23" t="s">
        <v>14</v>
      </c>
      <c r="B31" s="43"/>
      <c r="C31" s="39">
        <f>HLOOKUP(C$4,'&gt;1500(1925)'!$11:$56,42,FALSE)</f>
        <v>0.003557638086</v>
      </c>
      <c r="D31" s="39">
        <f>HLOOKUP(D$4,'&gt;1500(1925)'!$11:$56,42,FALSE)</f>
        <v>-0.01241276291</v>
      </c>
      <c r="E31" s="39">
        <f>HLOOKUP(E$4,'&gt;1500(1925)'!$11:$56,42,FALSE)</f>
        <v>0.01321928735</v>
      </c>
      <c r="F31" s="39">
        <f>HLOOKUP(F$4,'&gt;1500(1925)'!$11:$56,42,FALSE)</f>
        <v>0.009500972543</v>
      </c>
      <c r="G31" s="39">
        <f>HLOOKUP(G$4,'&gt;1500(1925)'!$11:$56,42,FALSE)</f>
        <v>0.009350867427</v>
      </c>
      <c r="H31" s="17"/>
      <c r="I31" s="38"/>
      <c r="K31" s="5"/>
      <c r="L31" s="36"/>
      <c r="M31" s="37"/>
      <c r="N31" s="36"/>
      <c r="O31" s="36"/>
      <c r="P31" s="36"/>
      <c r="R31" s="28"/>
      <c r="S31" s="28"/>
      <c r="T31" s="28"/>
      <c r="U31" s="28"/>
      <c r="V31" s="28"/>
      <c r="W31" s="28"/>
    </row>
    <row r="32" ht="12.0" customHeight="1">
      <c r="A32" s="40" t="s">
        <v>18</v>
      </c>
      <c r="B32" s="41"/>
      <c r="C32" s="41"/>
      <c r="D32" s="41"/>
      <c r="E32" s="41"/>
      <c r="F32" s="41"/>
      <c r="G32" s="41"/>
      <c r="H32" s="17"/>
      <c r="K32" s="5"/>
      <c r="R32" s="28"/>
      <c r="S32" s="28"/>
      <c r="T32" s="28"/>
      <c r="U32" s="28"/>
      <c r="V32" s="28"/>
      <c r="W32" s="28"/>
    </row>
    <row r="33" ht="12.0" customHeight="1">
      <c r="A33" s="23" t="s">
        <v>10</v>
      </c>
      <c r="B33" s="24">
        <f>HLOOKUP(B$5,'LU(7500)'!$11:$56,19,FALSE)</f>
        <v>61692.18</v>
      </c>
      <c r="C33" s="24">
        <f>HLOOKUP(C$5,'LU(7500)'!$11:$56,19,FALSE)</f>
        <v>69297.93</v>
      </c>
      <c r="D33" s="24">
        <f>HLOOKUP(D$5,'LU(7500)'!$11:$56,19,FALSE)</f>
        <v>80277.18</v>
      </c>
      <c r="E33" s="24">
        <f>HLOOKUP(E$5,'LU(7500)'!$11:$56,19,FALSE)</f>
        <v>87603.93</v>
      </c>
      <c r="F33" s="24">
        <f>HLOOKUP(F$5,'LU(7500)'!$11:$56,19,FALSE)</f>
        <v>92892.93</v>
      </c>
      <c r="G33" s="24">
        <f>HLOOKUP(G$5,'LU(7500)'!$11:$56,19,FALSE)</f>
        <v>98013.18</v>
      </c>
      <c r="H33" s="17"/>
      <c r="I33" s="25"/>
      <c r="K33" s="5"/>
      <c r="L33" s="26"/>
      <c r="M33" s="27"/>
      <c r="N33" s="26"/>
      <c r="O33" s="26"/>
      <c r="P33" s="26"/>
      <c r="R33" s="28"/>
      <c r="S33" s="28"/>
      <c r="T33" s="28"/>
      <c r="U33" s="28"/>
      <c r="V33" s="28"/>
      <c r="W33" s="28"/>
    </row>
    <row r="34" ht="12.0" customHeight="1">
      <c r="A34" s="23" t="s">
        <v>11</v>
      </c>
      <c r="B34" s="42"/>
      <c r="C34" s="30">
        <f t="shared" ref="C34:G34" si="10">C33-B33</f>
        <v>7605.75</v>
      </c>
      <c r="D34" s="30">
        <f t="shared" si="10"/>
        <v>10979.25</v>
      </c>
      <c r="E34" s="30">
        <f t="shared" si="10"/>
        <v>7326.75</v>
      </c>
      <c r="F34" s="30">
        <f t="shared" si="10"/>
        <v>5289</v>
      </c>
      <c r="G34" s="30">
        <f t="shared" si="10"/>
        <v>5120.25</v>
      </c>
      <c r="H34" s="17"/>
      <c r="I34" s="25"/>
      <c r="K34" s="5"/>
      <c r="L34" s="26"/>
      <c r="M34" s="27"/>
      <c r="N34" s="26"/>
      <c r="O34" s="26"/>
      <c r="P34" s="26"/>
      <c r="R34" s="28"/>
      <c r="S34" s="28"/>
      <c r="T34" s="28"/>
      <c r="U34" s="28"/>
      <c r="V34" s="28"/>
      <c r="W34" s="28"/>
    </row>
    <row r="35" ht="12.0" customHeight="1">
      <c r="A35" s="31" t="s">
        <v>12</v>
      </c>
      <c r="B35" s="43"/>
      <c r="C35" s="34">
        <f t="shared" ref="C35:G35" si="11">C34/B33</f>
        <v>0.1232854796</v>
      </c>
      <c r="D35" s="34">
        <f t="shared" si="11"/>
        <v>0.1584354684</v>
      </c>
      <c r="E35" s="34">
        <f t="shared" si="11"/>
        <v>0.09126815366</v>
      </c>
      <c r="F35" s="34">
        <f t="shared" si="11"/>
        <v>0.06037400377</v>
      </c>
      <c r="G35" s="34">
        <f t="shared" si="11"/>
        <v>0.05511991063</v>
      </c>
      <c r="H35" s="17"/>
      <c r="I35" s="35"/>
      <c r="K35" s="5"/>
      <c r="L35" s="36"/>
      <c r="M35" s="37"/>
      <c r="N35" s="36"/>
      <c r="O35" s="36"/>
      <c r="P35" s="36"/>
      <c r="R35" s="28"/>
      <c r="S35" s="28"/>
      <c r="T35" s="28"/>
      <c r="U35" s="28"/>
      <c r="V35" s="28"/>
      <c r="W35" s="28"/>
    </row>
    <row r="36" ht="12.0" customHeight="1">
      <c r="A36" s="23" t="s">
        <v>13</v>
      </c>
      <c r="B36" s="42"/>
      <c r="C36" s="30">
        <f>'LU(7500)'!N52</f>
        <v>5729.574</v>
      </c>
      <c r="D36" s="30">
        <f>'LU(7500)'!U52</f>
        <v>-7568.645</v>
      </c>
      <c r="E36" s="30">
        <f>'LU(7500)'!AB52</f>
        <v>7329.48</v>
      </c>
      <c r="F36" s="30">
        <f>'LU(7500)'!AI52</f>
        <v>5292.555</v>
      </c>
      <c r="G36" s="30">
        <f>'LU(7500)'!AP52</f>
        <v>5124.03</v>
      </c>
      <c r="H36" s="17"/>
      <c r="I36" s="38"/>
      <c r="K36" s="5"/>
      <c r="R36" s="28"/>
      <c r="S36" s="28"/>
      <c r="T36" s="28"/>
      <c r="U36" s="28"/>
      <c r="V36" s="28"/>
      <c r="W36" s="28"/>
    </row>
    <row r="37" ht="12.0" customHeight="1">
      <c r="A37" s="23" t="s">
        <v>14</v>
      </c>
      <c r="B37" s="43"/>
      <c r="C37" s="39">
        <f>HLOOKUP(C$4,'LU(7500)'!$11:$56,42,FALSE)</f>
        <v>0.009704178523</v>
      </c>
      <c r="D37" s="39">
        <f>HLOOKUP(D$4,'LU(7500)'!$11:$56,42,FALSE)</f>
        <v>-0.01269581036</v>
      </c>
      <c r="E37" s="39">
        <f>HLOOKUP(E$4,'LU(7500)'!$11:$56,42,FALSE)</f>
        <v>0.01245272723</v>
      </c>
      <c r="F37" s="39">
        <f>HLOOKUP(F$4,'LU(7500)'!$11:$56,42,FALSE)</f>
        <v>0.00888141035</v>
      </c>
      <c r="G37" s="39">
        <f>HLOOKUP(G$4,'LU(7500)'!$11:$56,42,FALSE)</f>
        <v>0.008522913886</v>
      </c>
      <c r="H37" s="17"/>
      <c r="I37" s="38"/>
      <c r="K37" s="5"/>
      <c r="L37" s="36"/>
      <c r="M37" s="37"/>
      <c r="N37" s="36"/>
      <c r="O37" s="36"/>
      <c r="P37" s="36"/>
      <c r="R37" s="28"/>
      <c r="S37" s="28"/>
      <c r="T37" s="28"/>
      <c r="U37" s="28"/>
      <c r="V37" s="28"/>
      <c r="W37" s="28"/>
    </row>
    <row r="38" ht="12.0" customHeight="1">
      <c r="A38" s="44" t="s">
        <v>19</v>
      </c>
      <c r="B38" s="45"/>
      <c r="C38" s="45"/>
      <c r="D38" s="45"/>
      <c r="E38" s="45"/>
      <c r="F38" s="45"/>
      <c r="G38" s="45"/>
      <c r="H38" s="17"/>
      <c r="K38" s="5"/>
      <c r="R38" s="28"/>
      <c r="S38" s="28"/>
      <c r="T38" s="28"/>
      <c r="U38" s="28"/>
      <c r="V38" s="28"/>
      <c r="W38" s="28"/>
    </row>
    <row r="39" ht="12.0" customHeight="1">
      <c r="A39" s="23" t="s">
        <v>10</v>
      </c>
      <c r="B39" s="24">
        <f>HLOOKUP(B$5,'SN (.4)'!$11:$56,19,FALSE)</f>
        <v>20.19188</v>
      </c>
      <c r="C39" s="24">
        <f>HLOOKUP(C$5,'SN (.4)'!$11:$56,19,FALSE)</f>
        <v>23.70736</v>
      </c>
      <c r="D39" s="24">
        <f>HLOOKUP(D$5,'SN (.4)'!$11:$56,19,FALSE)</f>
        <v>25.81044</v>
      </c>
      <c r="E39" s="24">
        <f>HLOOKUP(E$5,'SN (.4)'!$11:$56,19,FALSE)</f>
        <v>28.06836</v>
      </c>
      <c r="F39" s="24">
        <f>HLOOKUP(F$5,'SN (.4)'!$11:$56,19,FALSE)</f>
        <v>29.70548</v>
      </c>
      <c r="G39" s="24">
        <f>HLOOKUP(G$5,'SN (.4)'!$11:$56,19,FALSE)</f>
        <v>31.33192</v>
      </c>
      <c r="H39" s="17"/>
      <c r="I39" s="25"/>
      <c r="K39" s="5"/>
      <c r="L39" s="26"/>
      <c r="M39" s="27"/>
      <c r="N39" s="26"/>
      <c r="O39" s="26"/>
      <c r="P39" s="26"/>
      <c r="R39" s="28"/>
      <c r="S39" s="28"/>
      <c r="T39" s="28"/>
      <c r="U39" s="28"/>
      <c r="V39" s="28"/>
      <c r="W39" s="28"/>
    </row>
    <row r="40" ht="12.0" customHeight="1">
      <c r="A40" s="23" t="s">
        <v>11</v>
      </c>
      <c r="B40" s="42"/>
      <c r="C40" s="30">
        <f t="shared" ref="C40:G40" si="12">C39-B39</f>
        <v>3.51548</v>
      </c>
      <c r="D40" s="30">
        <f t="shared" si="12"/>
        <v>2.10308</v>
      </c>
      <c r="E40" s="30">
        <f t="shared" si="12"/>
        <v>2.25792</v>
      </c>
      <c r="F40" s="30">
        <f t="shared" si="12"/>
        <v>1.63712</v>
      </c>
      <c r="G40" s="30">
        <f t="shared" si="12"/>
        <v>1.62644</v>
      </c>
      <c r="H40" s="17"/>
      <c r="I40" s="25"/>
      <c r="K40" s="5"/>
      <c r="L40" s="26"/>
      <c r="M40" s="27"/>
      <c r="N40" s="26"/>
      <c r="O40" s="26"/>
      <c r="P40" s="26"/>
      <c r="R40" s="28"/>
      <c r="S40" s="28"/>
      <c r="T40" s="28"/>
      <c r="U40" s="28"/>
      <c r="V40" s="28"/>
      <c r="W40" s="28"/>
    </row>
    <row r="41" ht="12.0" customHeight="1">
      <c r="A41" s="31" t="s">
        <v>12</v>
      </c>
      <c r="B41" s="43"/>
      <c r="C41" s="34">
        <f t="shared" ref="C41:G41" si="13">C40/B39</f>
        <v>0.1741036496</v>
      </c>
      <c r="D41" s="34">
        <f t="shared" si="13"/>
        <v>0.08871000398</v>
      </c>
      <c r="E41" s="34">
        <f t="shared" si="13"/>
        <v>0.08748087983</v>
      </c>
      <c r="F41" s="34">
        <f t="shared" si="13"/>
        <v>0.05832617225</v>
      </c>
      <c r="G41" s="34">
        <f t="shared" si="13"/>
        <v>0.05475218714</v>
      </c>
      <c r="H41" s="17"/>
      <c r="I41" s="35"/>
      <c r="K41" s="5"/>
      <c r="L41" s="36"/>
      <c r="M41" s="37"/>
      <c r="N41" s="36"/>
      <c r="O41" s="36"/>
      <c r="P41" s="36"/>
      <c r="R41" s="28"/>
      <c r="S41" s="28"/>
      <c r="T41" s="28"/>
      <c r="U41" s="28"/>
      <c r="V41" s="28"/>
      <c r="W41" s="28"/>
    </row>
    <row r="42" ht="12.0" customHeight="1">
      <c r="A42" s="23" t="s">
        <v>13</v>
      </c>
      <c r="B42" s="42"/>
      <c r="C42" s="30">
        <f>'SN (.4)'!N52</f>
        <v>3.002329872</v>
      </c>
      <c r="D42" s="30">
        <f>'SN (.4)'!U52</f>
        <v>2.139928</v>
      </c>
      <c r="E42" s="30">
        <f>'SN (.4)'!AB52</f>
        <v>2.28794</v>
      </c>
      <c r="F42" s="30">
        <f>'SN (.4)'!AI52</f>
        <v>1.667152</v>
      </c>
      <c r="G42" s="30">
        <f>'SN (.4)'!AP52</f>
        <v>1.656472</v>
      </c>
      <c r="H42" s="17"/>
      <c r="I42" s="38"/>
      <c r="K42" s="5"/>
      <c r="R42" s="28"/>
      <c r="S42" s="28"/>
      <c r="T42" s="28"/>
      <c r="U42" s="28"/>
      <c r="V42" s="28"/>
      <c r="W42" s="28"/>
    </row>
    <row r="43" ht="12.0" customHeight="1">
      <c r="A43" s="23" t="s">
        <v>14</v>
      </c>
      <c r="B43" s="43"/>
      <c r="C43" s="39">
        <f>HLOOKUP(C$4,'SN (.4)'!$11:$56,42,FALSE)</f>
        <v>0.09108993651</v>
      </c>
      <c r="D43" s="39">
        <f>HLOOKUP(D$4,'SN (.4)'!$11:$56,42,FALSE)</f>
        <v>0.05950460864</v>
      </c>
      <c r="E43" s="39">
        <f>HLOOKUP(E$4,'SN (.4)'!$11:$56,42,FALSE)</f>
        <v>0.06004726385</v>
      </c>
      <c r="F43" s="39">
        <f>HLOOKUP(F$4,'SN (.4)'!$11:$56,42,FALSE)</f>
        <v>0.04127609089</v>
      </c>
      <c r="G43" s="39">
        <f>HLOOKUP(G$4,'SN (.4)'!$11:$56,42,FALSE)</f>
        <v>0.03938597175</v>
      </c>
      <c r="H43" s="17"/>
      <c r="I43" s="38"/>
      <c r="K43" s="5"/>
      <c r="L43" s="36"/>
      <c r="M43" s="37"/>
      <c r="N43" s="36"/>
      <c r="O43" s="36"/>
      <c r="P43" s="36"/>
      <c r="R43" s="28"/>
      <c r="S43" s="28"/>
      <c r="T43" s="28"/>
      <c r="U43" s="28"/>
      <c r="V43" s="28"/>
      <c r="W43" s="28"/>
    </row>
    <row r="44" ht="12.0" customHeight="1">
      <c r="A44" s="44" t="s">
        <v>20</v>
      </c>
      <c r="B44" s="45"/>
      <c r="C44" s="45"/>
      <c r="D44" s="45"/>
      <c r="E44" s="45"/>
      <c r="F44" s="45"/>
      <c r="G44" s="45"/>
      <c r="H44" s="17"/>
      <c r="K44" s="5"/>
      <c r="R44" s="28"/>
      <c r="S44" s="28"/>
      <c r="T44" s="28"/>
      <c r="U44" s="28"/>
      <c r="V44" s="28"/>
      <c r="W44" s="28"/>
    </row>
    <row r="45" ht="12.0" customHeight="1">
      <c r="A45" s="23" t="s">
        <v>10</v>
      </c>
      <c r="B45" s="24">
        <f>HLOOKUP(B$5,'StLght(50)'!$11:$56,19,FALSE)</f>
        <v>928.885</v>
      </c>
      <c r="C45" s="24">
        <f>HLOOKUP(C$5,'StLght(50)'!$11:$56,19,FALSE)</f>
        <v>956.125</v>
      </c>
      <c r="D45" s="24">
        <f>HLOOKUP(D$5,'StLght(50)'!$11:$56,19,FALSE)</f>
        <v>735.5</v>
      </c>
      <c r="E45" s="24">
        <f>HLOOKUP(E$5,'StLght(50)'!$11:$56,19,FALSE)</f>
        <v>774.765</v>
      </c>
      <c r="F45" s="24">
        <f>HLOOKUP(F$5,'StLght(50)'!$11:$56,19,FALSE)</f>
        <v>795.47</v>
      </c>
      <c r="G45" s="24">
        <f>HLOOKUP(G$5,'StLght(50)'!$11:$56,19,FALSE)</f>
        <v>823.765</v>
      </c>
      <c r="H45" s="17"/>
      <c r="I45" s="25"/>
      <c r="K45" s="5"/>
      <c r="L45" s="26"/>
      <c r="M45" s="27"/>
      <c r="N45" s="26"/>
      <c r="O45" s="26"/>
      <c r="P45" s="26"/>
      <c r="R45" s="28"/>
      <c r="S45" s="28"/>
      <c r="T45" s="28"/>
      <c r="U45" s="28"/>
      <c r="V45" s="28"/>
      <c r="W45" s="28"/>
    </row>
    <row r="46" ht="12.0" customHeight="1">
      <c r="A46" s="23" t="s">
        <v>11</v>
      </c>
      <c r="B46" s="42"/>
      <c r="C46" s="30">
        <f t="shared" ref="C46:G46" si="14">C45-B45</f>
        <v>27.24</v>
      </c>
      <c r="D46" s="30">
        <f t="shared" si="14"/>
        <v>-220.625</v>
      </c>
      <c r="E46" s="30">
        <f t="shared" si="14"/>
        <v>39.265</v>
      </c>
      <c r="F46" s="30">
        <f t="shared" si="14"/>
        <v>20.705</v>
      </c>
      <c r="G46" s="30">
        <f t="shared" si="14"/>
        <v>28.295</v>
      </c>
      <c r="H46" s="17"/>
      <c r="I46" s="25"/>
      <c r="K46" s="5"/>
      <c r="L46" s="26"/>
      <c r="M46" s="27"/>
      <c r="N46" s="26"/>
      <c r="O46" s="26"/>
      <c r="P46" s="26"/>
      <c r="R46" s="28"/>
      <c r="S46" s="28"/>
      <c r="T46" s="28"/>
      <c r="U46" s="28"/>
      <c r="V46" s="28"/>
      <c r="W46" s="28"/>
    </row>
    <row r="47" ht="12.0" customHeight="1">
      <c r="A47" s="31" t="s">
        <v>12</v>
      </c>
      <c r="B47" s="43"/>
      <c r="C47" s="34">
        <f t="shared" ref="C47:G47" si="15">C46/B45</f>
        <v>0.02932548163</v>
      </c>
      <c r="D47" s="34">
        <f t="shared" si="15"/>
        <v>-0.2307491175</v>
      </c>
      <c r="E47" s="34">
        <f t="shared" si="15"/>
        <v>0.05338545207</v>
      </c>
      <c r="F47" s="34">
        <f t="shared" si="15"/>
        <v>0.02672423251</v>
      </c>
      <c r="G47" s="34">
        <f t="shared" si="15"/>
        <v>0.03557016607</v>
      </c>
      <c r="H47" s="17"/>
      <c r="I47" s="35"/>
      <c r="K47" s="5"/>
      <c r="L47" s="36"/>
      <c r="M47" s="37"/>
      <c r="N47" s="36"/>
      <c r="O47" s="36"/>
      <c r="P47" s="36"/>
      <c r="R47" s="28"/>
      <c r="S47" s="28"/>
      <c r="T47" s="28"/>
      <c r="U47" s="28"/>
      <c r="V47" s="28"/>
      <c r="W47" s="28"/>
    </row>
    <row r="48" ht="12.0" customHeight="1">
      <c r="A48" s="23" t="s">
        <v>13</v>
      </c>
      <c r="B48" s="42"/>
      <c r="C48" s="30">
        <f>'StLght(50)'!N52</f>
        <v>-81.60021974</v>
      </c>
      <c r="D48" s="30">
        <f>'StLght(50)'!U52</f>
        <v>-301.121</v>
      </c>
      <c r="E48" s="30">
        <f>'StLght(50)'!AB52</f>
        <v>39.3025</v>
      </c>
      <c r="F48" s="30">
        <f>'StLght(50)'!AI52</f>
        <v>20.7445</v>
      </c>
      <c r="G48" s="30">
        <f>'StLght(50)'!AP52</f>
        <v>28.335</v>
      </c>
      <c r="H48" s="17"/>
      <c r="I48" s="38"/>
      <c r="K48" s="5"/>
      <c r="R48" s="28"/>
      <c r="S48" s="28"/>
      <c r="T48" s="28"/>
      <c r="U48" s="28"/>
      <c r="V48" s="28"/>
      <c r="W48" s="28"/>
    </row>
    <row r="49" ht="12.0" customHeight="1">
      <c r="A49" s="23" t="s">
        <v>14</v>
      </c>
      <c r="B49" s="43"/>
      <c r="C49" s="39">
        <f>HLOOKUP(C$4,'StLght(50)'!$11:$56,42,FALSE)</f>
        <v>-0.02448459148</v>
      </c>
      <c r="D49" s="39">
        <f>HLOOKUP(D$4,'StLght(50)'!$11:$56,42,FALSE)</f>
        <v>-0.09262078221</v>
      </c>
      <c r="E49" s="39">
        <f>HLOOKUP(E$4,'StLght(50)'!$11:$56,42,FALSE)</f>
        <v>0.0133228994</v>
      </c>
      <c r="F49" s="39">
        <f>HLOOKUP(F$4,'StLght(50)'!$11:$56,42,FALSE)</f>
        <v>0.00693958799</v>
      </c>
      <c r="G49" s="39">
        <f>HLOOKUP(G$4,'StLght(50)'!$11:$56,42,FALSE)</f>
        <v>0.009413486771</v>
      </c>
      <c r="H49" s="17"/>
      <c r="I49" s="38"/>
      <c r="K49" s="5"/>
      <c r="L49" s="36"/>
      <c r="M49" s="37"/>
      <c r="N49" s="36"/>
      <c r="O49" s="36"/>
      <c r="P49" s="36"/>
      <c r="R49" s="28"/>
      <c r="S49" s="28"/>
      <c r="T49" s="28"/>
      <c r="U49" s="28"/>
      <c r="V49" s="28"/>
      <c r="W49" s="28"/>
    </row>
    <row r="50" ht="12.0" customHeight="1">
      <c r="A50" s="44" t="s">
        <v>21</v>
      </c>
      <c r="B50" s="45"/>
      <c r="C50" s="45"/>
      <c r="D50" s="45"/>
      <c r="E50" s="45"/>
      <c r="F50" s="45"/>
      <c r="G50" s="45"/>
      <c r="H50" s="17"/>
      <c r="K50" s="5"/>
      <c r="R50" s="28"/>
      <c r="S50" s="28"/>
      <c r="T50" s="28"/>
      <c r="U50" s="28"/>
      <c r="V50" s="28"/>
      <c r="W50" s="28"/>
    </row>
    <row r="51" ht="12.0" customHeight="1">
      <c r="A51" s="23" t="s">
        <v>10</v>
      </c>
      <c r="B51" s="24">
        <f>HLOOKUP(B$5,'USL (470)'!$11:$56,19,FALSE)</f>
        <v>22.976</v>
      </c>
      <c r="C51" s="24">
        <f>HLOOKUP(C$5,'USL (470)'!$11:$56,19,FALSE)</f>
        <v>25.584</v>
      </c>
      <c r="D51" s="24">
        <f>HLOOKUP(D$5,'USL (470)'!$11:$56,19,FALSE)</f>
        <v>28.061</v>
      </c>
      <c r="E51" s="24">
        <f>HLOOKUP(E$5,'USL (470)'!$11:$56,19,FALSE)</f>
        <v>30.369</v>
      </c>
      <c r="F51" s="24">
        <f>HLOOKUP(F$5,'USL (470)'!$11:$56,19,FALSE)</f>
        <v>32.131</v>
      </c>
      <c r="G51" s="24">
        <f>HLOOKUP(G$5,'USL (470)'!$11:$56,19,FALSE)</f>
        <v>33.893</v>
      </c>
      <c r="H51" s="17"/>
      <c r="I51" s="25"/>
      <c r="K51" s="5"/>
      <c r="L51" s="26"/>
      <c r="M51" s="27"/>
      <c r="N51" s="26"/>
      <c r="O51" s="26"/>
      <c r="P51" s="26"/>
      <c r="R51" s="28"/>
      <c r="S51" s="28"/>
      <c r="T51" s="28"/>
      <c r="U51" s="28"/>
      <c r="V51" s="28"/>
      <c r="W51" s="28"/>
    </row>
    <row r="52" ht="12.0" customHeight="1">
      <c r="A52" s="23" t="s">
        <v>11</v>
      </c>
      <c r="B52" s="42"/>
      <c r="C52" s="30">
        <f t="shared" ref="C52:G52" si="16">C51-B51</f>
        <v>2.608</v>
      </c>
      <c r="D52" s="30">
        <f t="shared" si="16"/>
        <v>2.477</v>
      </c>
      <c r="E52" s="30">
        <f t="shared" si="16"/>
        <v>2.308</v>
      </c>
      <c r="F52" s="30">
        <f t="shared" si="16"/>
        <v>1.762</v>
      </c>
      <c r="G52" s="30">
        <f t="shared" si="16"/>
        <v>1.762</v>
      </c>
      <c r="H52" s="17"/>
      <c r="I52" s="25"/>
      <c r="K52" s="5"/>
      <c r="L52" s="26"/>
      <c r="M52" s="27"/>
      <c r="N52" s="26"/>
      <c r="O52" s="26"/>
      <c r="P52" s="26"/>
      <c r="R52" s="28"/>
      <c r="S52" s="28"/>
      <c r="T52" s="28"/>
      <c r="U52" s="28"/>
      <c r="V52" s="28"/>
      <c r="W52" s="28"/>
    </row>
    <row r="53" ht="12.0" customHeight="1">
      <c r="A53" s="31" t="s">
        <v>12</v>
      </c>
      <c r="B53" s="43"/>
      <c r="C53" s="34">
        <f t="shared" ref="C53:G53" si="17">C52/B51</f>
        <v>0.1135097493</v>
      </c>
      <c r="D53" s="34">
        <f t="shared" si="17"/>
        <v>0.09681832395</v>
      </c>
      <c r="E53" s="34">
        <f t="shared" si="17"/>
        <v>0.08224938527</v>
      </c>
      <c r="F53" s="34">
        <f t="shared" si="17"/>
        <v>0.05801969113</v>
      </c>
      <c r="G53" s="34">
        <f t="shared" si="17"/>
        <v>0.05483800691</v>
      </c>
      <c r="H53" s="17"/>
      <c r="I53" s="35"/>
      <c r="K53" s="5"/>
      <c r="L53" s="36"/>
      <c r="M53" s="37"/>
      <c r="N53" s="36"/>
      <c r="O53" s="36"/>
      <c r="P53" s="36"/>
      <c r="R53" s="28"/>
      <c r="S53" s="28"/>
      <c r="T53" s="28"/>
      <c r="U53" s="28"/>
      <c r="V53" s="28"/>
      <c r="W53" s="28"/>
    </row>
    <row r="54" ht="12.0" customHeight="1">
      <c r="A54" s="23" t="s">
        <v>13</v>
      </c>
      <c r="B54" s="42"/>
      <c r="C54" s="30">
        <f>'USL (470)'!N52</f>
        <v>0.44860806</v>
      </c>
      <c r="D54" s="30">
        <f>'USL (470)'!U52</f>
        <v>2.46</v>
      </c>
      <c r="E54" s="30">
        <f>'USL (470)'!AB52</f>
        <v>2.338</v>
      </c>
      <c r="F54" s="30">
        <f>'USL (470)'!AI52</f>
        <v>1.792</v>
      </c>
      <c r="G54" s="30">
        <f>'USL (470)'!AP52</f>
        <v>1.792</v>
      </c>
      <c r="H54" s="17"/>
      <c r="I54" s="38"/>
      <c r="K54" s="5"/>
      <c r="L54" s="36"/>
      <c r="M54" s="37"/>
      <c r="N54" s="36"/>
      <c r="O54" s="36"/>
      <c r="P54" s="36"/>
      <c r="R54" s="28"/>
      <c r="S54" s="28"/>
      <c r="T54" s="28"/>
      <c r="U54" s="28"/>
      <c r="V54" s="28"/>
      <c r="W54" s="28"/>
    </row>
    <row r="55" ht="12.0" customHeight="1">
      <c r="A55" s="23" t="s">
        <v>14</v>
      </c>
      <c r="B55" s="43"/>
      <c r="C55" s="39">
        <f>HLOOKUP(C$4,'USL (470)'!$11:$56,42,FALSE)</f>
        <v>0.00536847437</v>
      </c>
      <c r="D55" s="39">
        <f>HLOOKUP(D$4,'USL (470)'!$11:$56,42,FALSE)</f>
        <v>0.02928152264</v>
      </c>
      <c r="E55" s="39">
        <f>HLOOKUP(E$4,'USL (470)'!$11:$56,42,FALSE)</f>
        <v>0.02703764612</v>
      </c>
      <c r="F55" s="39">
        <f>HLOOKUP(F$4,'USL (470)'!$11:$56,42,FALSE)</f>
        <v>0.0201779023</v>
      </c>
      <c r="G55" s="39">
        <f>HLOOKUP(G$4,'USL (470)'!$11:$56,42,FALSE)</f>
        <v>0.01977880746</v>
      </c>
      <c r="H55" s="17"/>
      <c r="I55" s="38"/>
      <c r="K55" s="5"/>
      <c r="L55" s="36"/>
      <c r="M55" s="37"/>
      <c r="N55" s="36"/>
      <c r="O55" s="36"/>
      <c r="P55" s="36"/>
      <c r="R55" s="28"/>
      <c r="S55" s="28"/>
      <c r="T55" s="28"/>
      <c r="U55" s="28"/>
      <c r="V55" s="28"/>
      <c r="W55" s="28"/>
    </row>
    <row r="56" ht="12.0" customHeight="1">
      <c r="A56" s="3"/>
      <c r="B56" s="3"/>
      <c r="C56" s="3"/>
      <c r="D56" s="3"/>
      <c r="E56" s="3"/>
      <c r="F56" s="3"/>
      <c r="G56" s="3"/>
      <c r="K56" s="5"/>
      <c r="M56" s="6"/>
    </row>
    <row r="57" ht="12.0" customHeight="1">
      <c r="A57" s="3"/>
      <c r="B57" s="3"/>
      <c r="C57" s="3"/>
      <c r="D57" s="3"/>
      <c r="E57" s="3"/>
      <c r="F57" s="3"/>
      <c r="G57" s="3"/>
      <c r="K57" s="5"/>
      <c r="M57" s="6"/>
    </row>
    <row r="58" ht="12.0" customHeight="1">
      <c r="A58" s="3"/>
      <c r="B58" s="3"/>
      <c r="C58" s="3"/>
      <c r="D58" s="3"/>
      <c r="E58" s="3"/>
      <c r="F58" s="3"/>
      <c r="G58" s="3"/>
      <c r="K58" s="5"/>
      <c r="M58" s="6"/>
    </row>
    <row r="59" ht="12.0" customHeight="1">
      <c r="A59" s="3"/>
      <c r="B59" s="3"/>
      <c r="C59" s="3"/>
      <c r="D59" s="3"/>
      <c r="E59" s="3"/>
      <c r="F59" s="3"/>
      <c r="G59" s="3"/>
      <c r="K59" s="5"/>
      <c r="M59" s="6"/>
    </row>
    <row r="60" ht="12.0" customHeight="1">
      <c r="A60" s="3"/>
      <c r="B60" s="3"/>
      <c r="C60" s="3"/>
      <c r="D60" s="3"/>
      <c r="E60" s="3"/>
      <c r="F60" s="3"/>
      <c r="G60" s="3"/>
      <c r="K60" s="5"/>
      <c r="M60" s="6"/>
    </row>
    <row r="61" ht="12.0" customHeight="1">
      <c r="A61" s="3"/>
      <c r="B61" s="3"/>
      <c r="C61" s="3"/>
      <c r="D61" s="3"/>
      <c r="E61" s="3"/>
      <c r="F61" s="3"/>
      <c r="G61" s="3"/>
      <c r="K61" s="5"/>
      <c r="M61" s="6"/>
    </row>
    <row r="62" ht="12.0" customHeight="1">
      <c r="A62" s="3"/>
      <c r="B62" s="3"/>
      <c r="C62" s="3"/>
      <c r="D62" s="3"/>
      <c r="E62" s="3"/>
      <c r="F62" s="3"/>
      <c r="G62" s="3"/>
      <c r="K62" s="5"/>
      <c r="M62" s="6"/>
    </row>
    <row r="63" ht="12.0" customHeight="1">
      <c r="A63" s="16"/>
      <c r="B63" s="7" t="s">
        <v>7</v>
      </c>
      <c r="C63" s="7" t="s">
        <v>8</v>
      </c>
      <c r="D63" s="7" t="s">
        <v>8</v>
      </c>
      <c r="E63" s="7" t="s">
        <v>8</v>
      </c>
      <c r="F63" s="7" t="s">
        <v>8</v>
      </c>
      <c r="G63" s="7" t="s">
        <v>8</v>
      </c>
      <c r="H63" s="17"/>
      <c r="K63" s="5"/>
      <c r="M63" s="6"/>
    </row>
    <row r="64" ht="12.0" customHeight="1">
      <c r="A64" s="19"/>
      <c r="B64" s="20">
        <v>2025.0</v>
      </c>
      <c r="C64" s="20" t="str">
        <f t="shared" ref="C64:G64" si="18">C7</f>
        <v>2026F</v>
      </c>
      <c r="D64" s="20" t="str">
        <f t="shared" si="18"/>
        <v>2027F</v>
      </c>
      <c r="E64" s="20" t="str">
        <f t="shared" si="18"/>
        <v>2028F</v>
      </c>
      <c r="F64" s="20" t="str">
        <f t="shared" si="18"/>
        <v>2029F</v>
      </c>
      <c r="G64" s="20" t="str">
        <f t="shared" si="18"/>
        <v>2030F</v>
      </c>
      <c r="H64" s="17"/>
      <c r="K64" s="5"/>
      <c r="M64" s="6"/>
    </row>
    <row r="65" ht="12.0" customHeight="1">
      <c r="A65" s="21" t="s">
        <v>9</v>
      </c>
      <c r="B65" s="46"/>
      <c r="C65" s="46"/>
      <c r="D65" s="46"/>
      <c r="E65" s="46"/>
      <c r="F65" s="46"/>
      <c r="G65" s="47"/>
      <c r="H65" s="17"/>
      <c r="K65" s="5"/>
      <c r="M65" s="6"/>
    </row>
    <row r="66" ht="12.0" customHeight="1">
      <c r="A66" s="23" t="s">
        <v>10</v>
      </c>
      <c r="B66" s="48">
        <f t="shared" ref="B66:G66" si="19">B9</f>
        <v>34.51</v>
      </c>
      <c r="C66" s="48">
        <f t="shared" si="19"/>
        <v>40.34</v>
      </c>
      <c r="D66" s="48">
        <f t="shared" si="19"/>
        <v>43.8</v>
      </c>
      <c r="E66" s="48">
        <f t="shared" si="19"/>
        <v>47.62</v>
      </c>
      <c r="F66" s="48">
        <f t="shared" si="19"/>
        <v>50.4</v>
      </c>
      <c r="G66" s="48">
        <f t="shared" si="19"/>
        <v>53.15</v>
      </c>
      <c r="H66" s="17"/>
      <c r="K66" s="5"/>
      <c r="M66" s="6"/>
    </row>
    <row r="67" ht="12.0" customHeight="1">
      <c r="A67" s="23" t="s">
        <v>11</v>
      </c>
      <c r="B67" s="49" t="str">
        <f t="shared" ref="B67:B68" si="21">B10</f>
        <v/>
      </c>
      <c r="C67" s="30">
        <f t="shared" ref="C67:G67" si="20">C66-B66</f>
        <v>5.83</v>
      </c>
      <c r="D67" s="30">
        <f t="shared" si="20"/>
        <v>3.46</v>
      </c>
      <c r="E67" s="30">
        <f t="shared" si="20"/>
        <v>3.82</v>
      </c>
      <c r="F67" s="30">
        <f t="shared" si="20"/>
        <v>2.78</v>
      </c>
      <c r="G67" s="30">
        <f t="shared" si="20"/>
        <v>2.75</v>
      </c>
      <c r="H67" s="17"/>
      <c r="K67" s="5"/>
      <c r="M67" s="6"/>
    </row>
    <row r="68" ht="12.0" customHeight="1">
      <c r="A68" s="31" t="s">
        <v>12</v>
      </c>
      <c r="B68" s="50" t="str">
        <f t="shared" si="21"/>
        <v/>
      </c>
      <c r="C68" s="34">
        <f t="shared" ref="C68:G68" si="22">C67/B66</f>
        <v>0.1689365401</v>
      </c>
      <c r="D68" s="34">
        <f t="shared" si="22"/>
        <v>0.08577094695</v>
      </c>
      <c r="E68" s="34">
        <f t="shared" si="22"/>
        <v>0.08721461187</v>
      </c>
      <c r="F68" s="34">
        <f t="shared" si="22"/>
        <v>0.05837883242</v>
      </c>
      <c r="G68" s="34">
        <f t="shared" si="22"/>
        <v>0.05456349206</v>
      </c>
      <c r="H68" s="17"/>
      <c r="K68" s="5"/>
      <c r="M68" s="6"/>
    </row>
    <row r="69" ht="12.0" customHeight="1">
      <c r="A69" s="23" t="s">
        <v>14</v>
      </c>
      <c r="B69" s="50" t="str">
        <f t="shared" ref="B69:G69" si="23">B13</f>
        <v/>
      </c>
      <c r="C69" s="51">
        <f t="shared" si="23"/>
        <v>0.06596052517</v>
      </c>
      <c r="D69" s="51">
        <f t="shared" si="23"/>
        <v>0.02533379158</v>
      </c>
      <c r="E69" s="51">
        <f t="shared" si="23"/>
        <v>0.02680611792</v>
      </c>
      <c r="F69" s="51">
        <f t="shared" si="23"/>
        <v>0.01903426228</v>
      </c>
      <c r="G69" s="51">
        <f t="shared" si="23"/>
        <v>0.01848001664</v>
      </c>
      <c r="H69" s="17"/>
      <c r="K69" s="5"/>
      <c r="M69" s="6"/>
    </row>
    <row r="70" ht="12.0" customHeight="1">
      <c r="A70" s="21" t="str">
        <f>A14</f>
        <v>General Service &lt;50 kW (2000 kWh)</v>
      </c>
      <c r="B70" s="46"/>
      <c r="C70" s="46"/>
      <c r="D70" s="46"/>
      <c r="E70" s="46"/>
      <c r="F70" s="46"/>
      <c r="G70" s="47"/>
      <c r="H70" s="17"/>
      <c r="K70" s="5"/>
      <c r="M70" s="6"/>
    </row>
    <row r="71" ht="12.0" customHeight="1">
      <c r="A71" s="23" t="s">
        <v>10</v>
      </c>
      <c r="B71" s="48">
        <f t="shared" ref="B71:G71" si="24">B15</f>
        <v>85.93</v>
      </c>
      <c r="C71" s="48">
        <f t="shared" si="24"/>
        <v>99.94</v>
      </c>
      <c r="D71" s="48">
        <f t="shared" si="24"/>
        <v>107.53</v>
      </c>
      <c r="E71" s="48">
        <f t="shared" si="24"/>
        <v>116.94</v>
      </c>
      <c r="F71" s="48">
        <f t="shared" si="24"/>
        <v>123.84</v>
      </c>
      <c r="G71" s="48">
        <f t="shared" si="24"/>
        <v>130.52</v>
      </c>
      <c r="H71" s="17"/>
      <c r="K71" s="5"/>
      <c r="M71" s="6"/>
    </row>
    <row r="72" ht="12.0" customHeight="1">
      <c r="A72" s="23" t="s">
        <v>11</v>
      </c>
      <c r="B72" s="49" t="str">
        <f t="shared" ref="B72:G72" si="25">B16</f>
        <v/>
      </c>
      <c r="C72" s="48">
        <f t="shared" si="25"/>
        <v>14.01</v>
      </c>
      <c r="D72" s="48">
        <f t="shared" si="25"/>
        <v>7.59</v>
      </c>
      <c r="E72" s="48">
        <f t="shared" si="25"/>
        <v>9.41</v>
      </c>
      <c r="F72" s="48">
        <f t="shared" si="25"/>
        <v>6.9</v>
      </c>
      <c r="G72" s="48">
        <f t="shared" si="25"/>
        <v>6.68</v>
      </c>
      <c r="H72" s="17"/>
      <c r="K72" s="5"/>
      <c r="M72" s="6"/>
    </row>
    <row r="73" ht="12.0" customHeight="1">
      <c r="A73" s="31" t="s">
        <v>12</v>
      </c>
      <c r="B73" s="50" t="str">
        <f t="shared" ref="B73:G73" si="26">B17</f>
        <v/>
      </c>
      <c r="C73" s="52">
        <f t="shared" si="26"/>
        <v>0.1630396835</v>
      </c>
      <c r="D73" s="52">
        <f t="shared" si="26"/>
        <v>0.07594556734</v>
      </c>
      <c r="E73" s="52">
        <f t="shared" si="26"/>
        <v>0.0875104622</v>
      </c>
      <c r="F73" s="52">
        <f t="shared" si="26"/>
        <v>0.05900461775</v>
      </c>
      <c r="G73" s="52">
        <f t="shared" si="26"/>
        <v>0.05394056848</v>
      </c>
      <c r="H73" s="17"/>
      <c r="K73" s="5"/>
      <c r="M73" s="6"/>
    </row>
    <row r="74" ht="12.0" customHeight="1">
      <c r="A74" s="23" t="s">
        <v>14</v>
      </c>
      <c r="B74" s="50" t="str">
        <f t="shared" ref="B74:G74" si="27">B19</f>
        <v/>
      </c>
      <c r="C74" s="51">
        <f t="shared" si="27"/>
        <v>0.03293682792</v>
      </c>
      <c r="D74" s="51">
        <f t="shared" si="27"/>
        <v>0.02149764683</v>
      </c>
      <c r="E74" s="51">
        <f t="shared" si="27"/>
        <v>0.02609939201</v>
      </c>
      <c r="F74" s="51">
        <f t="shared" si="27"/>
        <v>0.01867964516</v>
      </c>
      <c r="G74" s="51">
        <f t="shared" si="27"/>
        <v>0.01775582256</v>
      </c>
      <c r="H74" s="17"/>
      <c r="K74" s="5"/>
      <c r="M74" s="6"/>
    </row>
    <row r="75" ht="12.0" customHeight="1">
      <c r="A75" s="3"/>
      <c r="B75" s="3"/>
      <c r="C75" s="3"/>
      <c r="D75" s="3"/>
      <c r="E75" s="3"/>
      <c r="F75" s="3"/>
      <c r="G75" s="3"/>
      <c r="K75" s="5"/>
      <c r="M75" s="6"/>
    </row>
    <row r="76" ht="12.0" customHeight="1">
      <c r="A76" s="3"/>
      <c r="B76" s="3"/>
      <c r="C76" s="3"/>
      <c r="D76" s="3"/>
      <c r="E76" s="3"/>
      <c r="F76" s="3"/>
      <c r="G76" s="3"/>
      <c r="K76" s="5"/>
      <c r="M76" s="6"/>
    </row>
    <row r="77" ht="12.0" customHeight="1">
      <c r="A77" s="3"/>
      <c r="B77" s="3"/>
      <c r="C77" s="3"/>
      <c r="D77" s="3"/>
      <c r="E77" s="3"/>
      <c r="F77" s="3"/>
      <c r="G77" s="3"/>
      <c r="K77" s="5"/>
      <c r="M77" s="6"/>
    </row>
    <row r="78" ht="12.0" customHeight="1">
      <c r="A78" s="16"/>
      <c r="B78" s="7" t="s">
        <v>7</v>
      </c>
      <c r="C78" s="7" t="s">
        <v>8</v>
      </c>
      <c r="D78" s="7" t="s">
        <v>8</v>
      </c>
      <c r="E78" s="7" t="s">
        <v>8</v>
      </c>
      <c r="F78" s="7" t="s">
        <v>8</v>
      </c>
      <c r="G78" s="7" t="s">
        <v>8</v>
      </c>
      <c r="H78" s="17"/>
      <c r="K78" s="5"/>
      <c r="M78" s="6"/>
    </row>
    <row r="79" ht="12.0" customHeight="1">
      <c r="A79" s="19"/>
      <c r="B79" s="20">
        <f t="shared" ref="B79:G79" si="28">B64</f>
        <v>2025</v>
      </c>
      <c r="C79" s="20" t="str">
        <f t="shared" si="28"/>
        <v>2026F</v>
      </c>
      <c r="D79" s="20" t="str">
        <f t="shared" si="28"/>
        <v>2027F</v>
      </c>
      <c r="E79" s="20" t="str">
        <f t="shared" si="28"/>
        <v>2028F</v>
      </c>
      <c r="F79" s="20" t="str">
        <f t="shared" si="28"/>
        <v>2029F</v>
      </c>
      <c r="G79" s="20" t="str">
        <f t="shared" si="28"/>
        <v>2030F</v>
      </c>
      <c r="H79" s="17"/>
      <c r="K79" s="5"/>
      <c r="M79" s="6"/>
    </row>
    <row r="80" ht="12.0" customHeight="1">
      <c r="A80" s="21" t="s">
        <v>9</v>
      </c>
      <c r="B80" s="46"/>
      <c r="C80" s="46"/>
      <c r="D80" s="46"/>
      <c r="E80" s="46"/>
      <c r="F80" s="46"/>
      <c r="G80" s="47"/>
      <c r="H80" s="17"/>
      <c r="K80" s="5"/>
      <c r="M80" s="6"/>
    </row>
    <row r="81" ht="12.0" customHeight="1">
      <c r="A81" s="23" t="s">
        <v>10</v>
      </c>
      <c r="B81" s="53">
        <f>'Res (750)'!H15</f>
        <v>34.26</v>
      </c>
      <c r="C81" s="48">
        <f>'Res (750)'!L15</f>
        <v>40.88</v>
      </c>
      <c r="D81" s="48">
        <f>'Res (750)'!S15</f>
        <v>43.8</v>
      </c>
      <c r="E81" s="48">
        <f>'Res (750)'!Z15</f>
        <v>47.62</v>
      </c>
      <c r="F81" s="48">
        <f>'Res (750)'!AG15</f>
        <v>50.4</v>
      </c>
      <c r="G81" s="48">
        <f>'Res (750)'!AN15</f>
        <v>53.15</v>
      </c>
      <c r="H81" s="17"/>
      <c r="K81" s="5"/>
      <c r="M81" s="6"/>
    </row>
    <row r="82" ht="12.0" customHeight="1">
      <c r="A82" s="54" t="s">
        <v>11</v>
      </c>
      <c r="B82" s="55" t="str">
        <f t="shared" ref="B82:B83" si="30">B28</f>
        <v/>
      </c>
      <c r="C82" s="30">
        <f t="shared" ref="C82:G82" si="29">C81-B81</f>
        <v>6.62</v>
      </c>
      <c r="D82" s="30">
        <f t="shared" si="29"/>
        <v>2.92</v>
      </c>
      <c r="E82" s="30">
        <f t="shared" si="29"/>
        <v>3.82</v>
      </c>
      <c r="F82" s="30">
        <f t="shared" si="29"/>
        <v>2.78</v>
      </c>
      <c r="G82" s="56">
        <f t="shared" si="29"/>
        <v>2.75</v>
      </c>
      <c r="H82" s="57"/>
      <c r="K82" s="5"/>
      <c r="M82" s="6"/>
    </row>
    <row r="83" ht="12.0" customHeight="1">
      <c r="A83" s="31" t="s">
        <v>12</v>
      </c>
      <c r="B83" s="50" t="str">
        <f t="shared" si="30"/>
        <v/>
      </c>
      <c r="C83" s="34">
        <f t="shared" ref="C83:G83" si="31">C82/B81</f>
        <v>0.1932282545</v>
      </c>
      <c r="D83" s="34">
        <f t="shared" si="31"/>
        <v>0.07142857143</v>
      </c>
      <c r="E83" s="34">
        <f t="shared" si="31"/>
        <v>0.08721461187</v>
      </c>
      <c r="F83" s="34">
        <f t="shared" si="31"/>
        <v>0.05837883242</v>
      </c>
      <c r="G83" s="34">
        <f t="shared" si="31"/>
        <v>0.05456349206</v>
      </c>
      <c r="H83" s="17"/>
      <c r="K83" s="5"/>
      <c r="M83" s="6"/>
    </row>
    <row r="84" ht="12.0" customHeight="1">
      <c r="A84" s="23"/>
      <c r="B84" s="50"/>
      <c r="C84" s="51"/>
      <c r="D84" s="51"/>
      <c r="E84" s="51"/>
      <c r="F84" s="51"/>
      <c r="G84" s="51"/>
      <c r="H84" s="17"/>
      <c r="K84" s="5"/>
      <c r="M84" s="6"/>
    </row>
    <row r="85" ht="12.0" customHeight="1">
      <c r="A85" s="23" t="s">
        <v>22</v>
      </c>
      <c r="B85" s="48">
        <f t="shared" ref="B85:G85" si="32">B86-B81</f>
        <v>0.25</v>
      </c>
      <c r="C85" s="48">
        <f t="shared" si="32"/>
        <v>-0.54</v>
      </c>
      <c r="D85" s="48">
        <f t="shared" si="32"/>
        <v>0</v>
      </c>
      <c r="E85" s="48">
        <f t="shared" si="32"/>
        <v>0</v>
      </c>
      <c r="F85" s="48">
        <f t="shared" si="32"/>
        <v>0</v>
      </c>
      <c r="G85" s="48">
        <f t="shared" si="32"/>
        <v>0</v>
      </c>
      <c r="H85" s="17"/>
      <c r="K85" s="5"/>
      <c r="M85" s="6"/>
    </row>
    <row r="86" ht="12.0" customHeight="1">
      <c r="A86" s="23" t="s">
        <v>23</v>
      </c>
      <c r="B86" s="48">
        <f t="shared" ref="B86:G86" si="33">B66</f>
        <v>34.51</v>
      </c>
      <c r="C86" s="48">
        <f t="shared" si="33"/>
        <v>40.34</v>
      </c>
      <c r="D86" s="48">
        <f t="shared" si="33"/>
        <v>43.8</v>
      </c>
      <c r="E86" s="48">
        <f t="shared" si="33"/>
        <v>47.62</v>
      </c>
      <c r="F86" s="48">
        <f t="shared" si="33"/>
        <v>50.4</v>
      </c>
      <c r="G86" s="48">
        <f t="shared" si="33"/>
        <v>53.15</v>
      </c>
      <c r="H86" s="17"/>
      <c r="K86" s="5"/>
      <c r="M86" s="6"/>
    </row>
    <row r="87" ht="12.0" customHeight="1">
      <c r="A87" s="23" t="s">
        <v>11</v>
      </c>
      <c r="B87" s="50"/>
      <c r="C87" s="48">
        <f t="shared" ref="C87:G87" si="34">C67</f>
        <v>5.83</v>
      </c>
      <c r="D87" s="48">
        <f t="shared" si="34"/>
        <v>3.46</v>
      </c>
      <c r="E87" s="48">
        <f t="shared" si="34"/>
        <v>3.82</v>
      </c>
      <c r="F87" s="48">
        <f t="shared" si="34"/>
        <v>2.78</v>
      </c>
      <c r="G87" s="48">
        <f t="shared" si="34"/>
        <v>2.75</v>
      </c>
      <c r="H87" s="17"/>
      <c r="K87" s="5"/>
      <c r="M87" s="6"/>
    </row>
    <row r="88" ht="12.0" customHeight="1">
      <c r="A88" s="31" t="s">
        <v>12</v>
      </c>
      <c r="B88" s="50"/>
      <c r="C88" s="52">
        <f t="shared" ref="C88:G88" si="35">C68</f>
        <v>0.1689365401</v>
      </c>
      <c r="D88" s="52">
        <f t="shared" si="35"/>
        <v>0.08577094695</v>
      </c>
      <c r="E88" s="52">
        <f t="shared" si="35"/>
        <v>0.08721461187</v>
      </c>
      <c r="F88" s="52">
        <f t="shared" si="35"/>
        <v>0.05837883242</v>
      </c>
      <c r="G88" s="52">
        <f t="shared" si="35"/>
        <v>0.05456349206</v>
      </c>
      <c r="H88" s="17"/>
      <c r="K88" s="5"/>
      <c r="M88" s="6"/>
    </row>
    <row r="89" ht="12.0" customHeight="1">
      <c r="A89" s="23"/>
      <c r="B89" s="50"/>
      <c r="C89" s="51"/>
      <c r="D89" s="51"/>
      <c r="E89" s="51"/>
      <c r="F89" s="51"/>
      <c r="G89" s="51"/>
      <c r="H89" s="17"/>
      <c r="K89" s="5"/>
      <c r="M89" s="6"/>
    </row>
    <row r="90" ht="12.0" customHeight="1">
      <c r="A90" s="58" t="s">
        <v>24</v>
      </c>
      <c r="B90" s="48">
        <f>'Res (750)'!H54</f>
        <v>131.881448</v>
      </c>
      <c r="C90" s="48">
        <f>'Res (750)'!L54</f>
        <v>140.5804176</v>
      </c>
      <c r="D90" s="48">
        <f>'Res (750)'!S54</f>
        <v>144.1418526</v>
      </c>
      <c r="E90" s="48">
        <f>'Res (750)'!Z54</f>
        <v>148.0057361</v>
      </c>
      <c r="F90" s="48">
        <f>'Res (750)'!AG54</f>
        <v>150.8229161</v>
      </c>
      <c r="G90" s="48">
        <f>'Res (750)'!AN54</f>
        <v>153.6101261</v>
      </c>
      <c r="H90" s="17"/>
      <c r="K90" s="5"/>
      <c r="M90" s="6"/>
    </row>
    <row r="91" ht="12.0" customHeight="1">
      <c r="A91" s="58"/>
      <c r="B91" s="50"/>
      <c r="C91" s="48">
        <f t="shared" ref="C91:G91" si="36">C90-B90</f>
        <v>8.698969573</v>
      </c>
      <c r="D91" s="48">
        <f t="shared" si="36"/>
        <v>3.561435</v>
      </c>
      <c r="E91" s="48">
        <f t="shared" si="36"/>
        <v>3.863883499</v>
      </c>
      <c r="F91" s="48">
        <f t="shared" si="36"/>
        <v>2.81718</v>
      </c>
      <c r="G91" s="48">
        <f t="shared" si="36"/>
        <v>2.78721</v>
      </c>
      <c r="H91" s="17"/>
      <c r="K91" s="5"/>
      <c r="M91" s="6"/>
    </row>
    <row r="92" ht="12.0" customHeight="1">
      <c r="A92" s="23" t="s">
        <v>14</v>
      </c>
      <c r="B92" s="50" t="str">
        <f t="shared" ref="B92:B93" si="38">B31</f>
        <v/>
      </c>
      <c r="C92" s="51">
        <f t="shared" ref="C92:G92" si="37">C91/B90</f>
        <v>0.06596052517</v>
      </c>
      <c r="D92" s="51">
        <f t="shared" si="37"/>
        <v>0.02533379158</v>
      </c>
      <c r="E92" s="51">
        <f t="shared" si="37"/>
        <v>0.02680611792</v>
      </c>
      <c r="F92" s="51">
        <f t="shared" si="37"/>
        <v>0.01903426228</v>
      </c>
      <c r="G92" s="51">
        <f t="shared" si="37"/>
        <v>0.01848001664</v>
      </c>
      <c r="H92" s="17"/>
      <c r="K92" s="5"/>
      <c r="M92" s="6"/>
    </row>
    <row r="93" ht="12.0" customHeight="1">
      <c r="A93" s="23" t="s">
        <v>25</v>
      </c>
      <c r="B93" s="50" t="str">
        <f t="shared" si="38"/>
        <v/>
      </c>
      <c r="C93" s="51">
        <f t="shared" ref="C93:G93" si="39">C13</f>
        <v>0.06596052517</v>
      </c>
      <c r="D93" s="51">
        <f t="shared" si="39"/>
        <v>0.02533379158</v>
      </c>
      <c r="E93" s="51">
        <f t="shared" si="39"/>
        <v>0.02680611792</v>
      </c>
      <c r="F93" s="51">
        <f t="shared" si="39"/>
        <v>0.01903426228</v>
      </c>
      <c r="G93" s="51">
        <f t="shared" si="39"/>
        <v>0.01848001664</v>
      </c>
      <c r="H93" s="17"/>
      <c r="K93" s="5"/>
      <c r="M93" s="6"/>
    </row>
    <row r="94" ht="12.0" customHeight="1">
      <c r="A94" s="3"/>
      <c r="B94" s="3"/>
      <c r="C94" s="3"/>
      <c r="D94" s="3"/>
      <c r="E94" s="3"/>
      <c r="F94" s="3"/>
      <c r="G94" s="3"/>
      <c r="K94" s="5"/>
      <c r="M94" s="6"/>
    </row>
    <row r="95" ht="12.0" customHeight="1">
      <c r="A95" s="3"/>
      <c r="B95" s="3"/>
      <c r="C95" s="3"/>
      <c r="D95" s="3"/>
      <c r="E95" s="3"/>
      <c r="F95" s="3"/>
      <c r="G95" s="3"/>
      <c r="K95" s="5"/>
      <c r="M95" s="6"/>
    </row>
    <row r="96" ht="12.0" customHeight="1">
      <c r="A96" s="3"/>
      <c r="B96" s="3"/>
      <c r="C96" s="3"/>
      <c r="D96" s="3"/>
      <c r="E96" s="3"/>
      <c r="F96" s="3"/>
      <c r="G96" s="3"/>
      <c r="K96" s="5"/>
      <c r="M96" s="6"/>
    </row>
    <row r="97" ht="12.0" customHeight="1">
      <c r="A97" s="3"/>
      <c r="B97" s="3"/>
      <c r="C97" s="3"/>
      <c r="D97" s="3"/>
      <c r="E97" s="3"/>
      <c r="F97" s="3"/>
      <c r="G97" s="3"/>
      <c r="K97" s="5"/>
      <c r="M97" s="6"/>
    </row>
    <row r="98" ht="12.0" customHeight="1">
      <c r="A98" s="3"/>
      <c r="B98" s="3"/>
      <c r="C98" s="3"/>
      <c r="D98" s="3"/>
      <c r="E98" s="3"/>
      <c r="F98" s="3"/>
      <c r="G98" s="3"/>
      <c r="K98" s="5"/>
      <c r="M98" s="6"/>
    </row>
    <row r="99" ht="12.0" customHeight="1">
      <c r="A99" s="3"/>
      <c r="B99" s="3"/>
      <c r="C99" s="3"/>
      <c r="D99" s="3"/>
      <c r="E99" s="3"/>
      <c r="F99" s="3"/>
      <c r="G99" s="3"/>
      <c r="K99" s="5"/>
      <c r="M99" s="6"/>
    </row>
    <row r="100" ht="12.0" customHeight="1">
      <c r="A100" s="3"/>
      <c r="B100" s="3"/>
      <c r="C100" s="3"/>
      <c r="D100" s="3"/>
      <c r="E100" s="3"/>
      <c r="F100" s="3"/>
      <c r="G100" s="3"/>
      <c r="K100" s="5"/>
      <c r="M100" s="6"/>
    </row>
    <row r="101" ht="12.0" customHeight="1">
      <c r="A101" s="3"/>
      <c r="B101" s="3"/>
      <c r="C101" s="3"/>
      <c r="D101" s="3"/>
      <c r="E101" s="3"/>
      <c r="F101" s="3"/>
      <c r="G101" s="3"/>
      <c r="K101" s="5"/>
      <c r="M101" s="6"/>
    </row>
    <row r="102" ht="12.0" customHeight="1">
      <c r="A102" s="3"/>
      <c r="B102" s="3"/>
      <c r="C102" s="3"/>
      <c r="D102" s="3"/>
      <c r="E102" s="3"/>
      <c r="F102" s="3"/>
      <c r="G102" s="3"/>
      <c r="K102" s="5"/>
      <c r="M102" s="6"/>
    </row>
    <row r="103" ht="12.0" customHeight="1">
      <c r="A103" s="3"/>
      <c r="B103" s="3"/>
      <c r="C103" s="3"/>
      <c r="D103" s="3"/>
      <c r="E103" s="3"/>
      <c r="F103" s="3"/>
      <c r="G103" s="3"/>
      <c r="K103" s="5"/>
      <c r="M103" s="6"/>
    </row>
    <row r="104" ht="12.0" customHeight="1">
      <c r="A104" s="3"/>
      <c r="B104" s="3"/>
      <c r="C104" s="3"/>
      <c r="D104" s="3"/>
      <c r="E104" s="3"/>
      <c r="F104" s="3"/>
      <c r="G104" s="3"/>
      <c r="K104" s="5"/>
      <c r="M104" s="6"/>
    </row>
    <row r="105" ht="12.0" customHeight="1">
      <c r="A105" s="3"/>
      <c r="B105" s="3"/>
      <c r="C105" s="3"/>
      <c r="D105" s="3"/>
      <c r="E105" s="3"/>
      <c r="F105" s="3"/>
      <c r="G105" s="3"/>
      <c r="K105" s="5"/>
      <c r="M105" s="6"/>
    </row>
    <row r="106" ht="12.0" customHeight="1">
      <c r="A106" s="3"/>
      <c r="B106" s="3"/>
      <c r="C106" s="3"/>
      <c r="D106" s="3"/>
      <c r="E106" s="3"/>
      <c r="F106" s="3"/>
      <c r="G106" s="3"/>
      <c r="K106" s="5"/>
      <c r="M106" s="6"/>
    </row>
    <row r="107" ht="12.0" customHeight="1">
      <c r="A107" s="3"/>
      <c r="B107" s="3"/>
      <c r="C107" s="3"/>
      <c r="D107" s="3"/>
      <c r="E107" s="3"/>
      <c r="F107" s="3"/>
      <c r="G107" s="3"/>
      <c r="K107" s="5"/>
      <c r="M107" s="6"/>
    </row>
    <row r="108" ht="12.0" customHeight="1">
      <c r="A108" s="3"/>
      <c r="B108" s="3"/>
      <c r="C108" s="3"/>
      <c r="D108" s="3"/>
      <c r="E108" s="3"/>
      <c r="F108" s="3"/>
      <c r="G108" s="3"/>
      <c r="K108" s="5"/>
      <c r="M108" s="6"/>
    </row>
    <row r="109" ht="12.0" customHeight="1">
      <c r="A109" s="3"/>
      <c r="B109" s="3"/>
      <c r="C109" s="3"/>
      <c r="D109" s="3"/>
      <c r="E109" s="3"/>
      <c r="F109" s="3"/>
      <c r="G109" s="3"/>
      <c r="K109" s="5"/>
      <c r="M109" s="6"/>
    </row>
    <row r="110" ht="12.0" customHeight="1">
      <c r="A110" s="3"/>
      <c r="B110" s="3"/>
      <c r="C110" s="3"/>
      <c r="D110" s="3"/>
      <c r="E110" s="3"/>
      <c r="F110" s="3"/>
      <c r="G110" s="3"/>
      <c r="K110" s="5"/>
      <c r="M110" s="6"/>
    </row>
    <row r="111" ht="12.0" customHeight="1">
      <c r="A111" s="3"/>
      <c r="B111" s="3"/>
      <c r="C111" s="3"/>
      <c r="D111" s="3"/>
      <c r="E111" s="3"/>
      <c r="F111" s="3"/>
      <c r="G111" s="3"/>
      <c r="K111" s="5"/>
      <c r="M111" s="6"/>
    </row>
    <row r="112" ht="12.0" customHeight="1">
      <c r="A112" s="3"/>
      <c r="B112" s="3"/>
      <c r="C112" s="3"/>
      <c r="D112" s="3"/>
      <c r="E112" s="3"/>
      <c r="F112" s="3"/>
      <c r="G112" s="3"/>
      <c r="K112" s="5"/>
      <c r="M112" s="6"/>
    </row>
    <row r="113" ht="12.0" customHeight="1">
      <c r="A113" s="3"/>
      <c r="B113" s="3"/>
      <c r="C113" s="3"/>
      <c r="D113" s="3"/>
      <c r="E113" s="3"/>
      <c r="F113" s="3"/>
      <c r="G113" s="3"/>
      <c r="K113" s="5"/>
      <c r="M113" s="6"/>
    </row>
    <row r="114" ht="12.0" customHeight="1">
      <c r="A114" s="3"/>
      <c r="B114" s="3"/>
      <c r="C114" s="3"/>
      <c r="D114" s="3"/>
      <c r="E114" s="3"/>
      <c r="F114" s="3"/>
      <c r="G114" s="3"/>
      <c r="K114" s="5"/>
      <c r="M114" s="6"/>
    </row>
    <row r="115" ht="12.0" customHeight="1">
      <c r="A115" s="3"/>
      <c r="B115" s="3"/>
      <c r="C115" s="3"/>
      <c r="D115" s="3"/>
      <c r="E115" s="3"/>
      <c r="F115" s="3"/>
      <c r="G115" s="3"/>
      <c r="K115" s="5"/>
      <c r="M115" s="6"/>
    </row>
    <row r="116" ht="12.0" customHeight="1">
      <c r="A116" s="3"/>
      <c r="B116" s="3"/>
      <c r="C116" s="3"/>
      <c r="D116" s="3"/>
      <c r="E116" s="3"/>
      <c r="F116" s="3"/>
      <c r="G116" s="3"/>
      <c r="K116" s="5"/>
      <c r="M116" s="6"/>
    </row>
    <row r="117" ht="12.0" customHeight="1">
      <c r="A117" s="3"/>
      <c r="B117" s="3"/>
      <c r="C117" s="3"/>
      <c r="D117" s="3"/>
      <c r="E117" s="3"/>
      <c r="F117" s="3"/>
      <c r="G117" s="3"/>
      <c r="K117" s="5"/>
      <c r="M117" s="6"/>
    </row>
    <row r="118" ht="12.0" customHeight="1">
      <c r="A118" s="3"/>
      <c r="B118" s="3"/>
      <c r="C118" s="3"/>
      <c r="D118" s="3"/>
      <c r="E118" s="3"/>
      <c r="F118" s="3"/>
      <c r="G118" s="3"/>
      <c r="K118" s="5"/>
      <c r="M118" s="6"/>
    </row>
    <row r="119" ht="12.0" customHeight="1">
      <c r="A119" s="3"/>
      <c r="B119" s="3"/>
      <c r="C119" s="3"/>
      <c r="D119" s="3"/>
      <c r="E119" s="3"/>
      <c r="F119" s="3"/>
      <c r="G119" s="3"/>
      <c r="K119" s="5"/>
      <c r="M119" s="6"/>
    </row>
    <row r="120" ht="12.0" customHeight="1">
      <c r="A120" s="3"/>
      <c r="B120" s="3"/>
      <c r="C120" s="3"/>
      <c r="D120" s="3"/>
      <c r="E120" s="3"/>
      <c r="F120" s="3"/>
      <c r="G120" s="3"/>
      <c r="K120" s="5"/>
      <c r="M120" s="6"/>
    </row>
    <row r="121" ht="12.0" customHeight="1">
      <c r="A121" s="3"/>
      <c r="B121" s="3"/>
      <c r="C121" s="3"/>
      <c r="D121" s="3"/>
      <c r="E121" s="3"/>
      <c r="F121" s="3"/>
      <c r="G121" s="3"/>
      <c r="K121" s="5"/>
      <c r="M121" s="6"/>
    </row>
    <row r="122" ht="12.0" customHeight="1">
      <c r="A122" s="3"/>
      <c r="B122" s="3"/>
      <c r="C122" s="3"/>
      <c r="D122" s="3"/>
      <c r="E122" s="3"/>
      <c r="F122" s="3"/>
      <c r="G122" s="3"/>
      <c r="K122" s="5"/>
      <c r="M122" s="6"/>
    </row>
    <row r="123" ht="12.0" customHeight="1">
      <c r="A123" s="59"/>
      <c r="B123" s="59"/>
      <c r="C123" s="59"/>
      <c r="D123" s="59"/>
      <c r="E123" s="59"/>
      <c r="F123" s="59"/>
      <c r="G123" s="59"/>
      <c r="H123" s="59"/>
      <c r="J123" s="59"/>
      <c r="K123" s="5"/>
      <c r="L123" s="59"/>
      <c r="M123" s="6"/>
      <c r="N123" s="59"/>
      <c r="O123" s="59"/>
      <c r="P123" s="59"/>
      <c r="Q123" s="59"/>
      <c r="R123" s="59"/>
    </row>
    <row r="124" ht="12.0" customHeight="1">
      <c r="A124" s="3"/>
      <c r="B124" s="3"/>
      <c r="C124" s="3"/>
      <c r="D124" s="3"/>
      <c r="E124" s="3"/>
      <c r="F124" s="3"/>
      <c r="G124" s="3"/>
      <c r="K124" s="5"/>
      <c r="M124" s="6"/>
    </row>
    <row r="125" ht="12.0" customHeight="1">
      <c r="A125" s="3"/>
      <c r="B125" s="3"/>
      <c r="C125" s="3"/>
      <c r="D125" s="3"/>
      <c r="E125" s="3"/>
      <c r="F125" s="3"/>
      <c r="G125" s="3"/>
      <c r="K125" s="5"/>
      <c r="M125" s="6"/>
    </row>
    <row r="126" ht="12.0" customHeight="1">
      <c r="A126" s="3"/>
      <c r="B126" s="3"/>
      <c r="C126" s="3"/>
      <c r="D126" s="3"/>
      <c r="E126" s="3"/>
      <c r="F126" s="3"/>
      <c r="G126" s="3"/>
      <c r="K126" s="5"/>
      <c r="M126" s="6"/>
    </row>
    <row r="127" ht="12.0" customHeight="1">
      <c r="A127" s="3"/>
      <c r="B127" s="3"/>
      <c r="C127" s="3"/>
      <c r="D127" s="3"/>
      <c r="E127" s="3"/>
      <c r="F127" s="3"/>
      <c r="G127" s="3"/>
      <c r="K127" s="5"/>
      <c r="M127" s="6"/>
    </row>
    <row r="128" ht="12.0" customHeight="1">
      <c r="A128" s="3"/>
      <c r="B128" s="3"/>
      <c r="C128" s="3"/>
      <c r="D128" s="3"/>
      <c r="E128" s="3"/>
      <c r="F128" s="3"/>
      <c r="G128" s="3"/>
      <c r="K128" s="5"/>
      <c r="M128" s="6"/>
    </row>
    <row r="129" ht="12.0" customHeight="1">
      <c r="A129" s="3"/>
      <c r="B129" s="3"/>
      <c r="C129" s="3"/>
      <c r="D129" s="3"/>
      <c r="E129" s="3"/>
      <c r="F129" s="3"/>
      <c r="G129" s="3"/>
      <c r="K129" s="5"/>
      <c r="M129" s="6"/>
    </row>
    <row r="130" ht="12.0" customHeight="1">
      <c r="A130" s="3"/>
      <c r="B130" s="3"/>
      <c r="C130" s="3"/>
      <c r="D130" s="3"/>
      <c r="E130" s="3"/>
      <c r="F130" s="3"/>
      <c r="G130" s="3"/>
      <c r="K130" s="5"/>
      <c r="M130" s="6"/>
    </row>
    <row r="131" ht="12.0" customHeight="1">
      <c r="A131" s="3"/>
      <c r="B131" s="3"/>
      <c r="C131" s="3"/>
      <c r="D131" s="3"/>
      <c r="E131" s="3"/>
      <c r="F131" s="3"/>
      <c r="G131" s="3"/>
      <c r="K131" s="5"/>
      <c r="M131" s="6"/>
    </row>
    <row r="132" ht="12.0" customHeight="1">
      <c r="A132" s="3"/>
      <c r="B132" s="3"/>
      <c r="C132" s="3"/>
      <c r="D132" s="3"/>
      <c r="E132" s="3"/>
      <c r="F132" s="3"/>
      <c r="G132" s="3"/>
      <c r="K132" s="5"/>
      <c r="M132" s="6"/>
    </row>
    <row r="133" ht="12.0" customHeight="1">
      <c r="A133" s="3"/>
      <c r="B133" s="3"/>
      <c r="C133" s="3"/>
      <c r="D133" s="3"/>
      <c r="E133" s="3"/>
      <c r="F133" s="3"/>
      <c r="G133" s="3"/>
      <c r="K133" s="5"/>
      <c r="M133" s="6"/>
    </row>
    <row r="134" ht="12.0" customHeight="1">
      <c r="A134" s="3"/>
      <c r="B134" s="3"/>
      <c r="C134" s="3"/>
      <c r="D134" s="3"/>
      <c r="E134" s="3"/>
      <c r="F134" s="3"/>
      <c r="G134" s="3"/>
      <c r="K134" s="5"/>
      <c r="M134" s="6"/>
    </row>
    <row r="135" ht="12.0" customHeight="1">
      <c r="A135" s="3"/>
      <c r="B135" s="3"/>
      <c r="C135" s="3"/>
      <c r="D135" s="3"/>
      <c r="E135" s="3"/>
      <c r="F135" s="3"/>
      <c r="G135" s="3"/>
      <c r="K135" s="5"/>
      <c r="M135" s="6"/>
    </row>
    <row r="136" ht="12.0" customHeight="1">
      <c r="A136" s="3"/>
      <c r="B136" s="3"/>
      <c r="C136" s="3"/>
      <c r="D136" s="3"/>
      <c r="E136" s="3"/>
      <c r="F136" s="3"/>
      <c r="G136" s="3"/>
      <c r="K136" s="5"/>
      <c r="M136" s="6"/>
    </row>
    <row r="137" ht="12.0" customHeight="1">
      <c r="A137" s="3"/>
      <c r="B137" s="3"/>
      <c r="C137" s="3"/>
      <c r="D137" s="3"/>
      <c r="E137" s="3"/>
      <c r="F137" s="3"/>
      <c r="G137" s="3"/>
      <c r="K137" s="5"/>
      <c r="M137" s="6"/>
    </row>
    <row r="138" ht="12.0" customHeight="1">
      <c r="A138" s="3"/>
      <c r="B138" s="3"/>
      <c r="C138" s="3"/>
      <c r="D138" s="3"/>
      <c r="E138" s="3"/>
      <c r="F138" s="3"/>
      <c r="G138" s="3"/>
      <c r="K138" s="5"/>
      <c r="M138" s="6"/>
    </row>
    <row r="139" ht="12.0" customHeight="1">
      <c r="A139" s="3"/>
      <c r="B139" s="3"/>
      <c r="C139" s="3"/>
      <c r="D139" s="3"/>
      <c r="E139" s="3"/>
      <c r="F139" s="3"/>
      <c r="G139" s="3"/>
      <c r="K139" s="5"/>
      <c r="M139" s="6"/>
    </row>
    <row r="140" ht="12.0" customHeight="1">
      <c r="A140" s="3"/>
      <c r="B140" s="3"/>
      <c r="C140" s="3"/>
      <c r="D140" s="3"/>
      <c r="E140" s="3"/>
      <c r="F140" s="3"/>
      <c r="G140" s="3"/>
      <c r="K140" s="5"/>
      <c r="M140" s="6"/>
    </row>
    <row r="141" ht="12.0" customHeight="1">
      <c r="A141" s="3"/>
      <c r="B141" s="3"/>
      <c r="C141" s="3"/>
      <c r="D141" s="3"/>
      <c r="E141" s="3"/>
      <c r="F141" s="3"/>
      <c r="G141" s="3"/>
      <c r="K141" s="5"/>
      <c r="M141" s="6"/>
    </row>
    <row r="142" ht="12.0" customHeight="1">
      <c r="A142" s="3"/>
      <c r="B142" s="3"/>
      <c r="C142" s="3"/>
      <c r="D142" s="3"/>
      <c r="E142" s="3"/>
      <c r="F142" s="3"/>
      <c r="G142" s="3"/>
      <c r="K142" s="5"/>
      <c r="M142" s="6"/>
    </row>
    <row r="143" ht="12.0" customHeight="1">
      <c r="A143" s="3"/>
      <c r="B143" s="3"/>
      <c r="C143" s="3"/>
      <c r="D143" s="3"/>
      <c r="E143" s="3"/>
      <c r="F143" s="3"/>
      <c r="G143" s="3"/>
      <c r="K143" s="5"/>
      <c r="M143" s="6"/>
    </row>
    <row r="144" ht="12.0" customHeight="1">
      <c r="A144" s="3"/>
      <c r="B144" s="3"/>
      <c r="C144" s="3"/>
      <c r="D144" s="3"/>
      <c r="E144" s="3"/>
      <c r="F144" s="3"/>
      <c r="G144" s="3"/>
      <c r="K144" s="5"/>
      <c r="M144" s="6"/>
    </row>
    <row r="145" ht="12.0" customHeight="1">
      <c r="A145" s="3"/>
      <c r="B145" s="3"/>
      <c r="C145" s="3"/>
      <c r="D145" s="3"/>
      <c r="E145" s="3"/>
      <c r="F145" s="3"/>
      <c r="G145" s="3"/>
      <c r="K145" s="5"/>
      <c r="M145" s="6"/>
    </row>
    <row r="146" ht="12.0" customHeight="1">
      <c r="A146" s="3"/>
      <c r="B146" s="3"/>
      <c r="C146" s="3"/>
      <c r="D146" s="3"/>
      <c r="E146" s="3"/>
      <c r="F146" s="3"/>
      <c r="G146" s="3"/>
      <c r="K146" s="5"/>
      <c r="M146" s="6"/>
    </row>
    <row r="147" ht="12.0" customHeight="1">
      <c r="A147" s="3"/>
      <c r="B147" s="3"/>
      <c r="C147" s="3"/>
      <c r="D147" s="3"/>
      <c r="E147" s="3"/>
      <c r="F147" s="3"/>
      <c r="G147" s="3"/>
      <c r="K147" s="5"/>
      <c r="M147" s="6"/>
    </row>
    <row r="148" ht="12.0" customHeight="1">
      <c r="A148" s="3"/>
      <c r="B148" s="3"/>
      <c r="C148" s="3"/>
      <c r="D148" s="3"/>
      <c r="E148" s="3"/>
      <c r="F148" s="3"/>
      <c r="G148" s="3"/>
      <c r="K148" s="5"/>
      <c r="M148" s="6"/>
    </row>
    <row r="149" ht="12.0" customHeight="1">
      <c r="A149" s="3"/>
      <c r="B149" s="3"/>
      <c r="C149" s="3"/>
      <c r="D149" s="3"/>
      <c r="E149" s="3"/>
      <c r="F149" s="3"/>
      <c r="G149" s="3"/>
      <c r="K149" s="5"/>
      <c r="M149" s="6"/>
    </row>
    <row r="150" ht="12.0" customHeight="1">
      <c r="A150" s="3"/>
      <c r="B150" s="3"/>
      <c r="C150" s="3"/>
      <c r="D150" s="3"/>
      <c r="E150" s="3"/>
      <c r="F150" s="3"/>
      <c r="G150" s="3"/>
      <c r="K150" s="5"/>
      <c r="M150" s="6"/>
    </row>
    <row r="151" ht="12.0" customHeight="1">
      <c r="A151" s="3"/>
      <c r="B151" s="3"/>
      <c r="C151" s="3"/>
      <c r="D151" s="3"/>
      <c r="E151" s="3"/>
      <c r="F151" s="3"/>
      <c r="G151" s="3"/>
      <c r="K151" s="5"/>
      <c r="M151" s="6"/>
    </row>
    <row r="152" ht="12.0" customHeight="1">
      <c r="A152" s="3"/>
      <c r="B152" s="3"/>
      <c r="C152" s="3"/>
      <c r="D152" s="3"/>
      <c r="E152" s="3"/>
      <c r="F152" s="3"/>
      <c r="G152" s="3"/>
      <c r="K152" s="5"/>
      <c r="M152" s="6"/>
    </row>
    <row r="153" ht="12.0" customHeight="1">
      <c r="A153" s="3"/>
      <c r="B153" s="3"/>
      <c r="C153" s="3"/>
      <c r="D153" s="3"/>
      <c r="E153" s="3"/>
      <c r="F153" s="3"/>
      <c r="G153" s="3"/>
      <c r="K153" s="5"/>
      <c r="M153" s="6"/>
    </row>
    <row r="154" ht="12.0" customHeight="1">
      <c r="A154" s="3"/>
      <c r="B154" s="3"/>
      <c r="C154" s="3"/>
      <c r="D154" s="3"/>
      <c r="E154" s="3"/>
      <c r="F154" s="3"/>
      <c r="G154" s="3"/>
      <c r="K154" s="5"/>
      <c r="M154" s="6"/>
    </row>
    <row r="155" ht="12.0" customHeight="1">
      <c r="A155" s="3"/>
      <c r="B155" s="3"/>
      <c r="C155" s="3"/>
      <c r="D155" s="3"/>
      <c r="E155" s="3"/>
      <c r="F155" s="3"/>
      <c r="G155" s="3"/>
      <c r="K155" s="5"/>
      <c r="M155" s="6"/>
    </row>
    <row r="156" ht="12.0" customHeight="1">
      <c r="A156" s="3"/>
      <c r="B156" s="3"/>
      <c r="C156" s="3"/>
      <c r="D156" s="3"/>
      <c r="E156" s="3"/>
      <c r="F156" s="3"/>
      <c r="G156" s="3"/>
      <c r="K156" s="5"/>
      <c r="M156" s="6"/>
    </row>
    <row r="157" ht="12.0" customHeight="1">
      <c r="A157" s="3"/>
      <c r="B157" s="3"/>
      <c r="C157" s="3"/>
      <c r="D157" s="3"/>
      <c r="E157" s="3"/>
      <c r="F157" s="3"/>
      <c r="G157" s="3"/>
      <c r="K157" s="5"/>
      <c r="M157" s="6"/>
    </row>
    <row r="158" ht="12.0" customHeight="1">
      <c r="A158" s="3"/>
      <c r="B158" s="3"/>
      <c r="C158" s="3"/>
      <c r="D158" s="3"/>
      <c r="E158" s="3"/>
      <c r="F158" s="3"/>
      <c r="G158" s="3"/>
      <c r="K158" s="5"/>
      <c r="M158" s="6"/>
    </row>
    <row r="159" ht="12.0" customHeight="1">
      <c r="A159" s="3"/>
      <c r="B159" s="3"/>
      <c r="C159" s="3"/>
      <c r="D159" s="3"/>
      <c r="E159" s="3"/>
      <c r="F159" s="3"/>
      <c r="G159" s="3"/>
      <c r="K159" s="5"/>
      <c r="M159" s="6"/>
    </row>
    <row r="160" ht="12.0" customHeight="1">
      <c r="A160" s="3"/>
      <c r="B160" s="3"/>
      <c r="C160" s="3"/>
      <c r="D160" s="3"/>
      <c r="E160" s="3"/>
      <c r="F160" s="3"/>
      <c r="G160" s="3"/>
      <c r="K160" s="5"/>
      <c r="M160" s="6"/>
    </row>
    <row r="161" ht="12.0" customHeight="1">
      <c r="A161" s="3"/>
      <c r="B161" s="3"/>
      <c r="C161" s="3"/>
      <c r="D161" s="3"/>
      <c r="E161" s="3"/>
      <c r="F161" s="3"/>
      <c r="G161" s="3"/>
      <c r="K161" s="5"/>
      <c r="M161" s="6"/>
    </row>
    <row r="162" ht="12.0" customHeight="1">
      <c r="A162" s="3"/>
      <c r="B162" s="3"/>
      <c r="C162" s="3"/>
      <c r="D162" s="3"/>
      <c r="E162" s="3"/>
      <c r="F162" s="3"/>
      <c r="G162" s="3"/>
      <c r="K162" s="5"/>
      <c r="M162" s="6"/>
    </row>
    <row r="163" ht="12.0" customHeight="1">
      <c r="A163" s="3"/>
      <c r="B163" s="3"/>
      <c r="C163" s="3"/>
      <c r="D163" s="3"/>
      <c r="E163" s="3"/>
      <c r="F163" s="3"/>
      <c r="G163" s="3"/>
      <c r="K163" s="5"/>
      <c r="M163" s="6"/>
    </row>
    <row r="164" ht="12.0" customHeight="1">
      <c r="A164" s="3"/>
      <c r="B164" s="3"/>
      <c r="C164" s="3"/>
      <c r="D164" s="3"/>
      <c r="E164" s="3"/>
      <c r="F164" s="3"/>
      <c r="G164" s="3"/>
      <c r="K164" s="5"/>
      <c r="M164" s="6"/>
    </row>
    <row r="165" ht="12.0" customHeight="1">
      <c r="A165" s="3"/>
      <c r="B165" s="3"/>
      <c r="C165" s="3"/>
      <c r="D165" s="3"/>
      <c r="E165" s="3"/>
      <c r="F165" s="3"/>
      <c r="G165" s="3"/>
      <c r="K165" s="5"/>
      <c r="M165" s="6"/>
    </row>
    <row r="166" ht="12.0" customHeight="1">
      <c r="A166" s="3"/>
      <c r="B166" s="3"/>
      <c r="C166" s="3"/>
      <c r="D166" s="3"/>
      <c r="E166" s="3"/>
      <c r="F166" s="3"/>
      <c r="G166" s="3"/>
      <c r="K166" s="5"/>
      <c r="M166" s="6"/>
    </row>
    <row r="167" ht="12.0" customHeight="1">
      <c r="A167" s="3"/>
      <c r="B167" s="3"/>
      <c r="C167" s="3"/>
      <c r="D167" s="3"/>
      <c r="E167" s="3"/>
      <c r="F167" s="3"/>
      <c r="G167" s="3"/>
      <c r="K167" s="5"/>
      <c r="M167" s="6"/>
    </row>
    <row r="168" ht="12.0" customHeight="1">
      <c r="A168" s="3"/>
      <c r="B168" s="3"/>
      <c r="C168" s="3"/>
      <c r="D168" s="3"/>
      <c r="E168" s="3"/>
      <c r="F168" s="3"/>
      <c r="G168" s="3"/>
      <c r="K168" s="5"/>
      <c r="M168" s="6"/>
    </row>
    <row r="169" ht="12.0" customHeight="1">
      <c r="A169" s="3"/>
      <c r="B169" s="3"/>
      <c r="C169" s="3"/>
      <c r="D169" s="3"/>
      <c r="E169" s="3"/>
      <c r="F169" s="3"/>
      <c r="G169" s="3"/>
      <c r="K169" s="5"/>
      <c r="M169" s="6"/>
    </row>
    <row r="170" ht="12.0" customHeight="1">
      <c r="A170" s="3"/>
      <c r="B170" s="3"/>
      <c r="C170" s="3"/>
      <c r="D170" s="3"/>
      <c r="E170" s="3"/>
      <c r="F170" s="3"/>
      <c r="G170" s="3"/>
      <c r="K170" s="5"/>
      <c r="M170" s="6"/>
    </row>
    <row r="171" ht="12.0" customHeight="1">
      <c r="A171" s="3"/>
      <c r="B171" s="3"/>
      <c r="C171" s="3"/>
      <c r="D171" s="3"/>
      <c r="E171" s="3"/>
      <c r="F171" s="3"/>
      <c r="G171" s="3"/>
      <c r="K171" s="5"/>
      <c r="M171" s="6"/>
    </row>
    <row r="172" ht="12.0" customHeight="1">
      <c r="A172" s="3"/>
      <c r="B172" s="3"/>
      <c r="C172" s="3"/>
      <c r="D172" s="3"/>
      <c r="E172" s="3"/>
      <c r="F172" s="3"/>
      <c r="G172" s="3"/>
      <c r="K172" s="5"/>
      <c r="M172" s="6"/>
    </row>
    <row r="173" ht="12.0" customHeight="1">
      <c r="A173" s="3"/>
      <c r="B173" s="3"/>
      <c r="C173" s="3"/>
      <c r="D173" s="3"/>
      <c r="E173" s="3"/>
      <c r="F173" s="3"/>
      <c r="G173" s="3"/>
      <c r="K173" s="5"/>
      <c r="M173" s="6"/>
    </row>
    <row r="174" ht="12.0" customHeight="1">
      <c r="A174" s="3"/>
      <c r="B174" s="3"/>
      <c r="C174" s="3"/>
      <c r="D174" s="3"/>
      <c r="E174" s="3"/>
      <c r="F174" s="3"/>
      <c r="G174" s="3"/>
      <c r="K174" s="5"/>
      <c r="M174" s="6"/>
    </row>
    <row r="175" ht="12.0" customHeight="1">
      <c r="A175" s="3"/>
      <c r="B175" s="3"/>
      <c r="C175" s="3"/>
      <c r="D175" s="3"/>
      <c r="E175" s="3"/>
      <c r="F175" s="3"/>
      <c r="G175" s="3"/>
      <c r="K175" s="5"/>
      <c r="M175" s="6"/>
    </row>
    <row r="176" ht="12.0" customHeight="1">
      <c r="A176" s="3"/>
      <c r="B176" s="3"/>
      <c r="C176" s="3"/>
      <c r="D176" s="3"/>
      <c r="E176" s="3"/>
      <c r="F176" s="3"/>
      <c r="G176" s="3"/>
      <c r="K176" s="5"/>
      <c r="M176" s="6"/>
    </row>
    <row r="177" ht="12.0" customHeight="1">
      <c r="A177" s="3"/>
      <c r="B177" s="3"/>
      <c r="C177" s="3"/>
      <c r="D177" s="3"/>
      <c r="E177" s="3"/>
      <c r="F177" s="3"/>
      <c r="G177" s="3"/>
      <c r="K177" s="5"/>
      <c r="M177" s="6"/>
    </row>
    <row r="178" ht="12.0" customHeight="1">
      <c r="A178" s="3"/>
      <c r="B178" s="3"/>
      <c r="C178" s="3"/>
      <c r="D178" s="3"/>
      <c r="E178" s="3"/>
      <c r="F178" s="3"/>
      <c r="G178" s="3"/>
      <c r="K178" s="5"/>
      <c r="M178" s="6"/>
    </row>
    <row r="179" ht="12.0" customHeight="1">
      <c r="A179" s="3"/>
      <c r="B179" s="3"/>
      <c r="C179" s="3"/>
      <c r="D179" s="3"/>
      <c r="E179" s="3"/>
      <c r="F179" s="3"/>
      <c r="G179" s="3"/>
      <c r="K179" s="5"/>
      <c r="M179" s="6"/>
    </row>
    <row r="180" ht="12.0" customHeight="1">
      <c r="A180" s="3"/>
      <c r="B180" s="3"/>
      <c r="C180" s="3"/>
      <c r="D180" s="3"/>
      <c r="E180" s="3"/>
      <c r="F180" s="3"/>
      <c r="G180" s="3"/>
      <c r="K180" s="5"/>
      <c r="M180" s="6"/>
    </row>
    <row r="181" ht="12.0" customHeight="1">
      <c r="A181" s="3"/>
      <c r="B181" s="3"/>
      <c r="C181" s="3"/>
      <c r="D181" s="3"/>
      <c r="E181" s="3"/>
      <c r="F181" s="3"/>
      <c r="G181" s="3"/>
      <c r="K181" s="5"/>
      <c r="M181" s="6"/>
    </row>
    <row r="182" ht="12.0" customHeight="1">
      <c r="A182" s="3"/>
      <c r="B182" s="3"/>
      <c r="C182" s="3"/>
      <c r="D182" s="3"/>
      <c r="E182" s="3"/>
      <c r="F182" s="3"/>
      <c r="G182" s="3"/>
      <c r="K182" s="5"/>
      <c r="M182" s="6"/>
    </row>
    <row r="183" ht="12.0" customHeight="1">
      <c r="A183" s="3"/>
      <c r="B183" s="3"/>
      <c r="C183" s="3"/>
      <c r="D183" s="3"/>
      <c r="E183" s="3"/>
      <c r="F183" s="3"/>
      <c r="G183" s="3"/>
      <c r="K183" s="5"/>
      <c r="M183" s="6"/>
    </row>
    <row r="184" ht="12.0" customHeight="1">
      <c r="A184" s="3"/>
      <c r="B184" s="3"/>
      <c r="C184" s="3"/>
      <c r="D184" s="3"/>
      <c r="E184" s="3"/>
      <c r="F184" s="3"/>
      <c r="G184" s="3"/>
      <c r="K184" s="5"/>
      <c r="M184" s="6"/>
    </row>
    <row r="185" ht="12.0" customHeight="1">
      <c r="A185" s="3"/>
      <c r="B185" s="3"/>
      <c r="C185" s="3"/>
      <c r="D185" s="3"/>
      <c r="E185" s="3"/>
      <c r="F185" s="3"/>
      <c r="G185" s="3"/>
      <c r="K185" s="5"/>
      <c r="M185" s="6"/>
    </row>
    <row r="186" ht="12.0" customHeight="1">
      <c r="A186" s="3"/>
      <c r="B186" s="3"/>
      <c r="C186" s="3"/>
      <c r="D186" s="3"/>
      <c r="E186" s="3"/>
      <c r="F186" s="3"/>
      <c r="G186" s="3"/>
      <c r="K186" s="5"/>
      <c r="M186" s="6"/>
    </row>
    <row r="187" ht="12.0" customHeight="1">
      <c r="A187" s="3"/>
      <c r="B187" s="3"/>
      <c r="C187" s="3"/>
      <c r="D187" s="3"/>
      <c r="E187" s="3"/>
      <c r="F187" s="3"/>
      <c r="G187" s="3"/>
      <c r="K187" s="5"/>
      <c r="M187" s="6"/>
    </row>
    <row r="188" ht="12.0" customHeight="1">
      <c r="A188" s="3"/>
      <c r="B188" s="3"/>
      <c r="C188" s="3"/>
      <c r="D188" s="3"/>
      <c r="E188" s="3"/>
      <c r="F188" s="3"/>
      <c r="G188" s="3"/>
      <c r="K188" s="5"/>
      <c r="M188" s="6"/>
    </row>
    <row r="189" ht="12.0" customHeight="1">
      <c r="A189" s="3"/>
      <c r="B189" s="3"/>
      <c r="C189" s="3"/>
      <c r="D189" s="3"/>
      <c r="E189" s="3"/>
      <c r="F189" s="3"/>
      <c r="G189" s="3"/>
      <c r="K189" s="5"/>
      <c r="M189" s="6"/>
    </row>
    <row r="190" ht="12.0" customHeight="1">
      <c r="A190" s="3"/>
      <c r="B190" s="3"/>
      <c r="C190" s="3"/>
      <c r="D190" s="3"/>
      <c r="E190" s="3"/>
      <c r="F190" s="3"/>
      <c r="G190" s="3"/>
      <c r="K190" s="5"/>
      <c r="M190" s="6"/>
    </row>
    <row r="191" ht="12.0" customHeight="1">
      <c r="A191" s="3"/>
      <c r="B191" s="3"/>
      <c r="C191" s="3"/>
      <c r="D191" s="3"/>
      <c r="E191" s="3"/>
      <c r="F191" s="3"/>
      <c r="G191" s="3"/>
      <c r="K191" s="5"/>
      <c r="M191" s="6"/>
    </row>
    <row r="192" ht="12.0" customHeight="1">
      <c r="A192" s="3"/>
      <c r="B192" s="3"/>
      <c r="C192" s="3"/>
      <c r="D192" s="3"/>
      <c r="E192" s="3"/>
      <c r="F192" s="3"/>
      <c r="G192" s="3"/>
      <c r="K192" s="5"/>
      <c r="M192" s="6"/>
    </row>
    <row r="193" ht="12.0" customHeight="1">
      <c r="A193" s="3"/>
      <c r="B193" s="3"/>
      <c r="C193" s="3"/>
      <c r="D193" s="3"/>
      <c r="E193" s="3"/>
      <c r="F193" s="3"/>
      <c r="G193" s="3"/>
      <c r="K193" s="5"/>
      <c r="M193" s="6"/>
    </row>
    <row r="194" ht="12.0" customHeight="1">
      <c r="A194" s="3"/>
      <c r="B194" s="3"/>
      <c r="C194" s="3"/>
      <c r="D194" s="3"/>
      <c r="E194" s="3"/>
      <c r="F194" s="3"/>
      <c r="G194" s="3"/>
      <c r="K194" s="5"/>
      <c r="M194" s="6"/>
    </row>
    <row r="195" ht="12.0" customHeight="1">
      <c r="A195" s="3"/>
      <c r="B195" s="3"/>
      <c r="C195" s="3"/>
      <c r="D195" s="3"/>
      <c r="E195" s="3"/>
      <c r="F195" s="3"/>
      <c r="G195" s="3"/>
      <c r="K195" s="5"/>
      <c r="M195" s="6"/>
    </row>
    <row r="196" ht="12.0" customHeight="1">
      <c r="A196" s="3"/>
      <c r="B196" s="3"/>
      <c r="C196" s="3"/>
      <c r="D196" s="3"/>
      <c r="E196" s="3"/>
      <c r="F196" s="3"/>
      <c r="G196" s="3"/>
      <c r="K196" s="5"/>
      <c r="M196" s="6"/>
    </row>
    <row r="197" ht="12.0" customHeight="1">
      <c r="A197" s="3"/>
      <c r="B197" s="3"/>
      <c r="C197" s="3"/>
      <c r="D197" s="3"/>
      <c r="E197" s="3"/>
      <c r="F197" s="3"/>
      <c r="G197" s="3"/>
      <c r="K197" s="5"/>
      <c r="M197" s="6"/>
    </row>
    <row r="198" ht="12.0" customHeight="1">
      <c r="A198" s="3"/>
      <c r="B198" s="3"/>
      <c r="C198" s="3"/>
      <c r="D198" s="3"/>
      <c r="E198" s="3"/>
      <c r="F198" s="3"/>
      <c r="G198" s="3"/>
      <c r="K198" s="5"/>
      <c r="M198" s="6"/>
    </row>
    <row r="199" ht="12.0" customHeight="1">
      <c r="A199" s="3"/>
      <c r="B199" s="3"/>
      <c r="C199" s="3"/>
      <c r="D199" s="3"/>
      <c r="E199" s="3"/>
      <c r="F199" s="3"/>
      <c r="G199" s="3"/>
      <c r="K199" s="5"/>
      <c r="M199" s="6"/>
    </row>
    <row r="200" ht="12.0" customHeight="1">
      <c r="A200" s="3"/>
      <c r="B200" s="3"/>
      <c r="C200" s="3"/>
      <c r="D200" s="3"/>
      <c r="E200" s="3"/>
      <c r="F200" s="3"/>
      <c r="G200" s="3"/>
      <c r="K200" s="5"/>
      <c r="M200" s="6"/>
    </row>
    <row r="201" ht="12.0" customHeight="1">
      <c r="A201" s="3"/>
      <c r="B201" s="3"/>
      <c r="C201" s="3"/>
      <c r="D201" s="3"/>
      <c r="E201" s="3"/>
      <c r="F201" s="3"/>
      <c r="G201" s="3"/>
      <c r="K201" s="5"/>
      <c r="M201" s="6"/>
    </row>
    <row r="202" ht="12.0" customHeight="1">
      <c r="A202" s="3"/>
      <c r="B202" s="3"/>
      <c r="C202" s="3"/>
      <c r="D202" s="3"/>
      <c r="E202" s="3"/>
      <c r="F202" s="3"/>
      <c r="G202" s="3"/>
      <c r="K202" s="5"/>
      <c r="M202" s="6"/>
    </row>
    <row r="203" ht="12.0" customHeight="1">
      <c r="A203" s="3"/>
      <c r="B203" s="3"/>
      <c r="C203" s="3"/>
      <c r="D203" s="3"/>
      <c r="E203" s="3"/>
      <c r="F203" s="3"/>
      <c r="G203" s="3"/>
      <c r="K203" s="5"/>
      <c r="M203" s="6"/>
    </row>
    <row r="204" ht="12.0" customHeight="1">
      <c r="A204" s="3"/>
      <c r="B204" s="3"/>
      <c r="C204" s="3"/>
      <c r="D204" s="3"/>
      <c r="E204" s="3"/>
      <c r="F204" s="3"/>
      <c r="G204" s="3"/>
      <c r="K204" s="5"/>
      <c r="M204" s="6"/>
    </row>
    <row r="205" ht="12.0" customHeight="1">
      <c r="A205" s="3"/>
      <c r="B205" s="3"/>
      <c r="C205" s="3"/>
      <c r="D205" s="3"/>
      <c r="E205" s="3"/>
      <c r="F205" s="3"/>
      <c r="G205" s="3"/>
      <c r="K205" s="5"/>
      <c r="M205" s="6"/>
    </row>
    <row r="206" ht="12.0" customHeight="1">
      <c r="A206" s="3"/>
      <c r="B206" s="3"/>
      <c r="C206" s="3"/>
      <c r="D206" s="3"/>
      <c r="E206" s="3"/>
      <c r="F206" s="3"/>
      <c r="G206" s="3"/>
      <c r="K206" s="5"/>
      <c r="M206" s="6"/>
    </row>
    <row r="207" ht="12.0" customHeight="1">
      <c r="A207" s="3"/>
      <c r="B207" s="3"/>
      <c r="C207" s="3"/>
      <c r="D207" s="3"/>
      <c r="E207" s="3"/>
      <c r="F207" s="3"/>
      <c r="G207" s="3"/>
      <c r="K207" s="5"/>
      <c r="M207" s="6"/>
    </row>
    <row r="208" ht="12.0" customHeight="1">
      <c r="A208" s="3"/>
      <c r="B208" s="3"/>
      <c r="C208" s="3"/>
      <c r="D208" s="3"/>
      <c r="E208" s="3"/>
      <c r="F208" s="3"/>
      <c r="G208" s="3"/>
      <c r="K208" s="5"/>
      <c r="M208" s="6"/>
    </row>
    <row r="209" ht="12.0" customHeight="1">
      <c r="A209" s="3"/>
      <c r="B209" s="3"/>
      <c r="C209" s="3"/>
      <c r="D209" s="3"/>
      <c r="E209" s="3"/>
      <c r="F209" s="3"/>
      <c r="G209" s="3"/>
      <c r="K209" s="5"/>
      <c r="M209" s="6"/>
    </row>
    <row r="210" ht="12.0" customHeight="1">
      <c r="A210" s="3"/>
      <c r="B210" s="3"/>
      <c r="C210" s="3"/>
      <c r="D210" s="3"/>
      <c r="E210" s="3"/>
      <c r="F210" s="3"/>
      <c r="G210" s="3"/>
      <c r="K210" s="5"/>
      <c r="M210" s="6"/>
    </row>
    <row r="211" ht="12.0" customHeight="1">
      <c r="A211" s="3"/>
      <c r="B211" s="3"/>
      <c r="C211" s="3"/>
      <c r="D211" s="3"/>
      <c r="E211" s="3"/>
      <c r="F211" s="3"/>
      <c r="G211" s="3"/>
      <c r="K211" s="5"/>
      <c r="M211" s="6"/>
    </row>
    <row r="212" ht="12.0" customHeight="1">
      <c r="A212" s="3"/>
      <c r="B212" s="3"/>
      <c r="C212" s="3"/>
      <c r="D212" s="3"/>
      <c r="E212" s="3"/>
      <c r="F212" s="3"/>
      <c r="G212" s="3"/>
      <c r="K212" s="5"/>
      <c r="M212" s="6"/>
    </row>
    <row r="213" ht="12.0" customHeight="1">
      <c r="A213" s="3"/>
      <c r="B213" s="3"/>
      <c r="C213" s="3"/>
      <c r="D213" s="3"/>
      <c r="E213" s="3"/>
      <c r="F213" s="3"/>
      <c r="G213" s="3"/>
      <c r="K213" s="5"/>
      <c r="M213" s="6"/>
    </row>
    <row r="214" ht="12.0" customHeight="1">
      <c r="A214" s="3"/>
      <c r="B214" s="3"/>
      <c r="C214" s="3"/>
      <c r="D214" s="3"/>
      <c r="E214" s="3"/>
      <c r="F214" s="3"/>
      <c r="G214" s="3"/>
      <c r="K214" s="5"/>
      <c r="M214" s="6"/>
    </row>
    <row r="215" ht="12.0" customHeight="1">
      <c r="A215" s="3"/>
      <c r="B215" s="3"/>
      <c r="C215" s="3"/>
      <c r="D215" s="3"/>
      <c r="E215" s="3"/>
      <c r="F215" s="3"/>
      <c r="G215" s="3"/>
      <c r="K215" s="5"/>
      <c r="M215" s="6"/>
    </row>
    <row r="216" ht="12.0" customHeight="1">
      <c r="A216" s="3"/>
      <c r="B216" s="3"/>
      <c r="C216" s="3"/>
      <c r="D216" s="3"/>
      <c r="E216" s="3"/>
      <c r="F216" s="3"/>
      <c r="G216" s="3"/>
      <c r="K216" s="5"/>
      <c r="M216" s="6"/>
    </row>
    <row r="217" ht="12.0" customHeight="1">
      <c r="A217" s="3"/>
      <c r="B217" s="3"/>
      <c r="C217" s="3"/>
      <c r="D217" s="3"/>
      <c r="E217" s="3"/>
      <c r="F217" s="3"/>
      <c r="G217" s="3"/>
      <c r="K217" s="5"/>
      <c r="M217" s="6"/>
    </row>
    <row r="218" ht="12.0" customHeight="1">
      <c r="A218" s="3"/>
      <c r="B218" s="3"/>
      <c r="C218" s="3"/>
      <c r="D218" s="3"/>
      <c r="E218" s="3"/>
      <c r="F218" s="3"/>
      <c r="G218" s="3"/>
      <c r="K218" s="5"/>
      <c r="M218" s="6"/>
    </row>
    <row r="219" ht="12.0" customHeight="1">
      <c r="A219" s="3"/>
      <c r="B219" s="3"/>
      <c r="C219" s="3"/>
      <c r="D219" s="3"/>
      <c r="E219" s="3"/>
      <c r="F219" s="3"/>
      <c r="G219" s="3"/>
      <c r="K219" s="5"/>
      <c r="M219" s="6"/>
    </row>
    <row r="220" ht="12.0" customHeight="1">
      <c r="A220" s="3"/>
      <c r="B220" s="3"/>
      <c r="C220" s="3"/>
      <c r="D220" s="3"/>
      <c r="E220" s="3"/>
      <c r="F220" s="3"/>
      <c r="G220" s="3"/>
      <c r="K220" s="5"/>
      <c r="M220" s="6"/>
    </row>
    <row r="221" ht="12.0" customHeight="1">
      <c r="A221" s="3"/>
      <c r="B221" s="3"/>
      <c r="C221" s="3"/>
      <c r="D221" s="3"/>
      <c r="E221" s="3"/>
      <c r="F221" s="3"/>
      <c r="G221" s="3"/>
      <c r="K221" s="5"/>
      <c r="M221" s="6"/>
    </row>
    <row r="222" ht="12.0" customHeight="1">
      <c r="A222" s="3"/>
      <c r="B222" s="3"/>
      <c r="C222" s="3"/>
      <c r="D222" s="3"/>
      <c r="E222" s="3"/>
      <c r="F222" s="3"/>
      <c r="G222" s="3"/>
      <c r="K222" s="5"/>
      <c r="M222" s="6"/>
    </row>
    <row r="223" ht="12.0" customHeight="1">
      <c r="A223" s="3"/>
      <c r="B223" s="3"/>
      <c r="C223" s="3"/>
      <c r="D223" s="3"/>
      <c r="E223" s="3"/>
      <c r="F223" s="3"/>
      <c r="G223" s="3"/>
      <c r="K223" s="5"/>
      <c r="M223" s="6"/>
    </row>
    <row r="224" ht="12.0" customHeight="1">
      <c r="A224" s="3"/>
      <c r="B224" s="3"/>
      <c r="C224" s="3"/>
      <c r="D224" s="3"/>
      <c r="E224" s="3"/>
      <c r="F224" s="3"/>
      <c r="G224" s="3"/>
      <c r="K224" s="5"/>
      <c r="M224" s="6"/>
    </row>
    <row r="225" ht="12.0" customHeight="1">
      <c r="A225" s="3"/>
      <c r="B225" s="3"/>
      <c r="C225" s="3"/>
      <c r="D225" s="3"/>
      <c r="E225" s="3"/>
      <c r="F225" s="3"/>
      <c r="G225" s="3"/>
      <c r="K225" s="5"/>
      <c r="M225" s="6"/>
    </row>
    <row r="226" ht="12.0" customHeight="1">
      <c r="A226" s="3"/>
      <c r="B226" s="3"/>
      <c r="C226" s="3"/>
      <c r="D226" s="3"/>
      <c r="E226" s="3"/>
      <c r="F226" s="3"/>
      <c r="G226" s="3"/>
      <c r="K226" s="5"/>
      <c r="M226" s="6"/>
    </row>
    <row r="227" ht="12.0" customHeight="1">
      <c r="A227" s="3"/>
      <c r="B227" s="3"/>
      <c r="C227" s="3"/>
      <c r="D227" s="3"/>
      <c r="E227" s="3"/>
      <c r="F227" s="3"/>
      <c r="G227" s="3"/>
      <c r="K227" s="5"/>
      <c r="M227" s="6"/>
    </row>
    <row r="228" ht="12.0" customHeight="1">
      <c r="A228" s="3"/>
      <c r="B228" s="3"/>
      <c r="C228" s="3"/>
      <c r="D228" s="3"/>
      <c r="E228" s="3"/>
      <c r="F228" s="3"/>
      <c r="G228" s="3"/>
      <c r="K228" s="5"/>
      <c r="M228" s="6"/>
    </row>
    <row r="229" ht="12.0" customHeight="1">
      <c r="A229" s="3"/>
      <c r="B229" s="3"/>
      <c r="C229" s="3"/>
      <c r="D229" s="3"/>
      <c r="E229" s="3"/>
      <c r="F229" s="3"/>
      <c r="G229" s="3"/>
      <c r="K229" s="5"/>
      <c r="M229" s="6"/>
    </row>
    <row r="230" ht="12.0" customHeight="1">
      <c r="A230" s="3"/>
      <c r="B230" s="3"/>
      <c r="C230" s="3"/>
      <c r="D230" s="3"/>
      <c r="E230" s="3"/>
      <c r="F230" s="3"/>
      <c r="G230" s="3"/>
      <c r="K230" s="5"/>
      <c r="M230" s="6"/>
    </row>
    <row r="231" ht="12.0" customHeight="1">
      <c r="A231" s="3"/>
      <c r="B231" s="3"/>
      <c r="C231" s="3"/>
      <c r="D231" s="3"/>
      <c r="E231" s="3"/>
      <c r="F231" s="3"/>
      <c r="G231" s="3"/>
      <c r="K231" s="5"/>
      <c r="M231" s="6"/>
    </row>
    <row r="232" ht="12.0" customHeight="1">
      <c r="A232" s="3"/>
      <c r="B232" s="3"/>
      <c r="C232" s="3"/>
      <c r="D232" s="3"/>
      <c r="E232" s="3"/>
      <c r="F232" s="3"/>
      <c r="G232" s="3"/>
      <c r="K232" s="5"/>
      <c r="M232" s="6"/>
    </row>
    <row r="233" ht="12.0" customHeight="1">
      <c r="A233" s="3"/>
      <c r="B233" s="3"/>
      <c r="C233" s="3"/>
      <c r="D233" s="3"/>
      <c r="E233" s="3"/>
      <c r="F233" s="3"/>
      <c r="G233" s="3"/>
      <c r="K233" s="5"/>
      <c r="M233" s="6"/>
    </row>
    <row r="234" ht="12.0" customHeight="1">
      <c r="A234" s="3"/>
      <c r="B234" s="3"/>
      <c r="C234" s="3"/>
      <c r="D234" s="3"/>
      <c r="E234" s="3"/>
      <c r="F234" s="3"/>
      <c r="G234" s="3"/>
      <c r="K234" s="5"/>
      <c r="M234" s="6"/>
    </row>
    <row r="235" ht="12.0" customHeight="1">
      <c r="A235" s="3"/>
      <c r="B235" s="3"/>
      <c r="C235" s="3"/>
      <c r="D235" s="3"/>
      <c r="E235" s="3"/>
      <c r="F235" s="3"/>
      <c r="G235" s="3"/>
      <c r="K235" s="5"/>
      <c r="M235" s="6"/>
    </row>
    <row r="236" ht="12.0" customHeight="1">
      <c r="A236" s="3"/>
      <c r="B236" s="3"/>
      <c r="C236" s="3"/>
      <c r="D236" s="3"/>
      <c r="E236" s="3"/>
      <c r="F236" s="3"/>
      <c r="G236" s="3"/>
      <c r="K236" s="5"/>
      <c r="M236" s="6"/>
    </row>
    <row r="237" ht="12.0" customHeight="1">
      <c r="A237" s="3"/>
      <c r="B237" s="3"/>
      <c r="C237" s="3"/>
      <c r="D237" s="3"/>
      <c r="E237" s="3"/>
      <c r="F237" s="3"/>
      <c r="G237" s="3"/>
      <c r="K237" s="5"/>
      <c r="M237" s="6"/>
    </row>
    <row r="238" ht="12.0" customHeight="1">
      <c r="A238" s="3"/>
      <c r="B238" s="3"/>
      <c r="C238" s="3"/>
      <c r="D238" s="3"/>
      <c r="E238" s="3"/>
      <c r="F238" s="3"/>
      <c r="G238" s="3"/>
      <c r="K238" s="5"/>
      <c r="M238" s="6"/>
    </row>
    <row r="239" ht="12.0" customHeight="1">
      <c r="A239" s="3"/>
      <c r="B239" s="3"/>
      <c r="C239" s="3"/>
      <c r="D239" s="3"/>
      <c r="E239" s="3"/>
      <c r="F239" s="3"/>
      <c r="G239" s="3"/>
      <c r="K239" s="5"/>
      <c r="M239" s="6"/>
    </row>
    <row r="240" ht="12.0" customHeight="1">
      <c r="A240" s="3"/>
      <c r="B240" s="3"/>
      <c r="C240" s="3"/>
      <c r="D240" s="3"/>
      <c r="E240" s="3"/>
      <c r="F240" s="3"/>
      <c r="G240" s="3"/>
      <c r="K240" s="5"/>
      <c r="M240" s="6"/>
    </row>
    <row r="241" ht="12.0" customHeight="1">
      <c r="A241" s="3"/>
      <c r="B241" s="3"/>
      <c r="C241" s="3"/>
      <c r="D241" s="3"/>
      <c r="E241" s="3"/>
      <c r="F241" s="3"/>
      <c r="G241" s="3"/>
      <c r="K241" s="5"/>
      <c r="M241" s="6"/>
    </row>
    <row r="242" ht="12.0" customHeight="1">
      <c r="A242" s="3"/>
      <c r="B242" s="3"/>
      <c r="C242" s="3"/>
      <c r="D242" s="3"/>
      <c r="E242" s="3"/>
      <c r="F242" s="3"/>
      <c r="G242" s="3"/>
      <c r="K242" s="5"/>
      <c r="M242" s="6"/>
    </row>
    <row r="243" ht="12.0" customHeight="1">
      <c r="A243" s="3"/>
      <c r="B243" s="3"/>
      <c r="C243" s="3"/>
      <c r="D243" s="3"/>
      <c r="E243" s="3"/>
      <c r="F243" s="3"/>
      <c r="G243" s="3"/>
      <c r="K243" s="5"/>
      <c r="M243" s="6"/>
    </row>
    <row r="244" ht="12.0" customHeight="1">
      <c r="A244" s="3"/>
      <c r="B244" s="3"/>
      <c r="C244" s="3"/>
      <c r="D244" s="3"/>
      <c r="E244" s="3"/>
      <c r="F244" s="3"/>
      <c r="G244" s="3"/>
      <c r="K244" s="5"/>
      <c r="M244" s="6"/>
    </row>
    <row r="245" ht="12.0" customHeight="1">
      <c r="A245" s="3"/>
      <c r="B245" s="3"/>
      <c r="C245" s="3"/>
      <c r="D245" s="3"/>
      <c r="E245" s="3"/>
      <c r="F245" s="3"/>
      <c r="G245" s="3"/>
      <c r="K245" s="5"/>
      <c r="M245" s="6"/>
    </row>
    <row r="246" ht="12.0" customHeight="1">
      <c r="A246" s="3"/>
      <c r="B246" s="3"/>
      <c r="C246" s="3"/>
      <c r="D246" s="3"/>
      <c r="E246" s="3"/>
      <c r="F246" s="3"/>
      <c r="G246" s="3"/>
      <c r="K246" s="5"/>
      <c r="M246" s="6"/>
    </row>
    <row r="247" ht="12.0" customHeight="1">
      <c r="A247" s="3"/>
      <c r="B247" s="3"/>
      <c r="C247" s="3"/>
      <c r="D247" s="3"/>
      <c r="E247" s="3"/>
      <c r="F247" s="3"/>
      <c r="G247" s="3"/>
      <c r="K247" s="5"/>
      <c r="M247" s="6"/>
    </row>
    <row r="248" ht="12.0" customHeight="1">
      <c r="A248" s="3"/>
      <c r="B248" s="3"/>
      <c r="C248" s="3"/>
      <c r="D248" s="3"/>
      <c r="E248" s="3"/>
      <c r="F248" s="3"/>
      <c r="G248" s="3"/>
      <c r="K248" s="5"/>
      <c r="M248" s="6"/>
    </row>
    <row r="249" ht="12.0" customHeight="1">
      <c r="A249" s="3"/>
      <c r="B249" s="3"/>
      <c r="C249" s="3"/>
      <c r="D249" s="3"/>
      <c r="E249" s="3"/>
      <c r="F249" s="3"/>
      <c r="G249" s="3"/>
      <c r="K249" s="5"/>
      <c r="M249" s="6"/>
    </row>
    <row r="250" ht="12.0" customHeight="1">
      <c r="A250" s="3"/>
      <c r="B250" s="3"/>
      <c r="C250" s="3"/>
      <c r="D250" s="3"/>
      <c r="E250" s="3"/>
      <c r="F250" s="3"/>
      <c r="G250" s="3"/>
      <c r="K250" s="5"/>
      <c r="M250" s="6"/>
    </row>
    <row r="251" ht="12.0" customHeight="1">
      <c r="A251" s="3"/>
      <c r="B251" s="3"/>
      <c r="C251" s="3"/>
      <c r="D251" s="3"/>
      <c r="E251" s="3"/>
      <c r="F251" s="3"/>
      <c r="G251" s="3"/>
      <c r="K251" s="5"/>
      <c r="M251" s="6"/>
    </row>
    <row r="252" ht="12.0" customHeight="1">
      <c r="A252" s="3"/>
      <c r="B252" s="3"/>
      <c r="C252" s="3"/>
      <c r="D252" s="3"/>
      <c r="E252" s="3"/>
      <c r="F252" s="3"/>
      <c r="G252" s="3"/>
      <c r="K252" s="5"/>
      <c r="M252" s="6"/>
    </row>
    <row r="253" ht="12.0" customHeight="1">
      <c r="A253" s="3"/>
      <c r="B253" s="3"/>
      <c r="C253" s="3"/>
      <c r="D253" s="3"/>
      <c r="E253" s="3"/>
      <c r="F253" s="3"/>
      <c r="G253" s="3"/>
      <c r="K253" s="5"/>
      <c r="M253" s="6"/>
    </row>
    <row r="254" ht="12.0" customHeight="1">
      <c r="A254" s="3"/>
      <c r="B254" s="3"/>
      <c r="C254" s="3"/>
      <c r="D254" s="3"/>
      <c r="E254" s="3"/>
      <c r="F254" s="3"/>
      <c r="G254" s="3"/>
      <c r="K254" s="5"/>
      <c r="M254" s="6"/>
    </row>
    <row r="255" ht="12.0" customHeight="1">
      <c r="A255" s="3"/>
      <c r="B255" s="3"/>
      <c r="C255" s="3"/>
      <c r="D255" s="3"/>
      <c r="E255" s="3"/>
      <c r="F255" s="3"/>
      <c r="G255" s="3"/>
      <c r="K255" s="5"/>
      <c r="M255" s="6"/>
    </row>
    <row r="256" ht="12.0" customHeight="1">
      <c r="A256" s="3"/>
      <c r="B256" s="3"/>
      <c r="C256" s="3"/>
      <c r="D256" s="3"/>
      <c r="E256" s="3"/>
      <c r="F256" s="3"/>
      <c r="G256" s="3"/>
      <c r="K256" s="5"/>
      <c r="M256" s="6"/>
    </row>
    <row r="257" ht="12.0" customHeight="1">
      <c r="A257" s="3"/>
      <c r="B257" s="3"/>
      <c r="C257" s="3"/>
      <c r="D257" s="3"/>
      <c r="E257" s="3"/>
      <c r="F257" s="3"/>
      <c r="G257" s="3"/>
      <c r="K257" s="5"/>
      <c r="M257" s="6"/>
    </row>
    <row r="258" ht="12.0" customHeight="1">
      <c r="A258" s="3"/>
      <c r="B258" s="3"/>
      <c r="C258" s="3"/>
      <c r="D258" s="3"/>
      <c r="E258" s="3"/>
      <c r="F258" s="3"/>
      <c r="G258" s="3"/>
      <c r="K258" s="5"/>
      <c r="M258" s="6"/>
    </row>
    <row r="259" ht="12.0" customHeight="1">
      <c r="A259" s="3"/>
      <c r="B259" s="3"/>
      <c r="C259" s="3"/>
      <c r="D259" s="3"/>
      <c r="E259" s="3"/>
      <c r="F259" s="3"/>
      <c r="G259" s="3"/>
      <c r="K259" s="5"/>
      <c r="M259" s="6"/>
    </row>
    <row r="260" ht="12.0" customHeight="1">
      <c r="A260" s="3"/>
      <c r="B260" s="3"/>
      <c r="C260" s="3"/>
      <c r="D260" s="3"/>
      <c r="E260" s="3"/>
      <c r="F260" s="3"/>
      <c r="G260" s="3"/>
      <c r="K260" s="5"/>
      <c r="M260" s="6"/>
    </row>
    <row r="261" ht="12.0" customHeight="1">
      <c r="A261" s="3"/>
      <c r="B261" s="3"/>
      <c r="C261" s="3"/>
      <c r="D261" s="3"/>
      <c r="E261" s="3"/>
      <c r="F261" s="3"/>
      <c r="G261" s="3"/>
      <c r="K261" s="5"/>
      <c r="M261" s="6"/>
    </row>
    <row r="262" ht="12.0" customHeight="1">
      <c r="A262" s="3"/>
      <c r="B262" s="3"/>
      <c r="C262" s="3"/>
      <c r="D262" s="3"/>
      <c r="E262" s="3"/>
      <c r="F262" s="3"/>
      <c r="G262" s="3"/>
      <c r="K262" s="5"/>
      <c r="M262" s="6"/>
    </row>
    <row r="263" ht="12.0" customHeight="1">
      <c r="A263" s="3"/>
      <c r="B263" s="3"/>
      <c r="C263" s="3"/>
      <c r="D263" s="3"/>
      <c r="E263" s="3"/>
      <c r="F263" s="3"/>
      <c r="G263" s="3"/>
      <c r="K263" s="5"/>
      <c r="M263" s="6"/>
    </row>
    <row r="264" ht="12.0" customHeight="1">
      <c r="A264" s="3"/>
      <c r="B264" s="3"/>
      <c r="C264" s="3"/>
      <c r="D264" s="3"/>
      <c r="E264" s="3"/>
      <c r="F264" s="3"/>
      <c r="G264" s="3"/>
      <c r="K264" s="5"/>
      <c r="M264" s="6"/>
    </row>
    <row r="265" ht="12.0" customHeight="1">
      <c r="A265" s="3"/>
      <c r="B265" s="3"/>
      <c r="C265" s="3"/>
      <c r="D265" s="3"/>
      <c r="E265" s="3"/>
      <c r="F265" s="3"/>
      <c r="G265" s="3"/>
      <c r="K265" s="5"/>
      <c r="M265" s="6"/>
    </row>
    <row r="266" ht="12.0" customHeight="1">
      <c r="A266" s="3"/>
      <c r="B266" s="3"/>
      <c r="C266" s="3"/>
      <c r="D266" s="3"/>
      <c r="E266" s="3"/>
      <c r="F266" s="3"/>
      <c r="G266" s="3"/>
      <c r="K266" s="5"/>
      <c r="M266" s="6"/>
    </row>
    <row r="267" ht="12.0" customHeight="1">
      <c r="A267" s="3"/>
      <c r="B267" s="3"/>
      <c r="C267" s="3"/>
      <c r="D267" s="3"/>
      <c r="E267" s="3"/>
      <c r="F267" s="3"/>
      <c r="G267" s="3"/>
      <c r="K267" s="5"/>
      <c r="M267" s="6"/>
    </row>
    <row r="268" ht="12.0" customHeight="1">
      <c r="A268" s="3"/>
      <c r="B268" s="3"/>
      <c r="C268" s="3"/>
      <c r="D268" s="3"/>
      <c r="E268" s="3"/>
      <c r="F268" s="3"/>
      <c r="G268" s="3"/>
      <c r="K268" s="5"/>
      <c r="M268" s="6"/>
    </row>
    <row r="269" ht="12.0" customHeight="1">
      <c r="A269" s="3"/>
      <c r="B269" s="3"/>
      <c r="C269" s="3"/>
      <c r="D269" s="3"/>
      <c r="E269" s="3"/>
      <c r="F269" s="3"/>
      <c r="G269" s="3"/>
      <c r="K269" s="5"/>
      <c r="M269" s="6"/>
    </row>
    <row r="270" ht="12.0" customHeight="1">
      <c r="A270" s="3"/>
      <c r="B270" s="3"/>
      <c r="C270" s="3"/>
      <c r="D270" s="3"/>
      <c r="E270" s="3"/>
      <c r="F270" s="3"/>
      <c r="G270" s="3"/>
      <c r="K270" s="5"/>
      <c r="M270" s="6"/>
    </row>
    <row r="271" ht="12.0" customHeight="1">
      <c r="A271" s="3"/>
      <c r="B271" s="3"/>
      <c r="C271" s="3"/>
      <c r="D271" s="3"/>
      <c r="E271" s="3"/>
      <c r="F271" s="3"/>
      <c r="G271" s="3"/>
      <c r="K271" s="5"/>
      <c r="M271" s="6"/>
    </row>
    <row r="272" ht="12.0" customHeight="1">
      <c r="A272" s="3"/>
      <c r="B272" s="3"/>
      <c r="C272" s="3"/>
      <c r="D272" s="3"/>
      <c r="E272" s="3"/>
      <c r="F272" s="3"/>
      <c r="G272" s="3"/>
      <c r="K272" s="5"/>
      <c r="M272" s="6"/>
    </row>
    <row r="273" ht="12.0" customHeight="1">
      <c r="A273" s="3"/>
      <c r="B273" s="3"/>
      <c r="C273" s="3"/>
      <c r="D273" s="3"/>
      <c r="E273" s="3"/>
      <c r="F273" s="3"/>
      <c r="G273" s="3"/>
      <c r="K273" s="5"/>
      <c r="M273" s="6"/>
    </row>
    <row r="274" ht="12.0" customHeight="1">
      <c r="A274" s="3"/>
      <c r="B274" s="3"/>
      <c r="C274" s="3"/>
      <c r="D274" s="3"/>
      <c r="E274" s="3"/>
      <c r="F274" s="3"/>
      <c r="G274" s="3"/>
      <c r="K274" s="5"/>
      <c r="M274" s="6"/>
    </row>
    <row r="275" ht="12.0" customHeight="1">
      <c r="A275" s="3"/>
      <c r="B275" s="3"/>
      <c r="C275" s="3"/>
      <c r="D275" s="3"/>
      <c r="E275" s="3"/>
      <c r="F275" s="3"/>
      <c r="G275" s="3"/>
      <c r="K275" s="5"/>
      <c r="M275" s="6"/>
    </row>
    <row r="276" ht="12.0" customHeight="1">
      <c r="A276" s="3"/>
      <c r="B276" s="3"/>
      <c r="C276" s="3"/>
      <c r="D276" s="3"/>
      <c r="E276" s="3"/>
      <c r="F276" s="3"/>
      <c r="G276" s="3"/>
      <c r="K276" s="5"/>
      <c r="M276" s="6"/>
    </row>
    <row r="277" ht="12.0" customHeight="1">
      <c r="A277" s="3"/>
      <c r="B277" s="3"/>
      <c r="C277" s="3"/>
      <c r="D277" s="3"/>
      <c r="E277" s="3"/>
      <c r="F277" s="3"/>
      <c r="G277" s="3"/>
      <c r="K277" s="5"/>
      <c r="M277" s="6"/>
    </row>
    <row r="278" ht="12.0" customHeight="1">
      <c r="A278" s="3"/>
      <c r="B278" s="3"/>
      <c r="C278" s="3"/>
      <c r="D278" s="3"/>
      <c r="E278" s="3"/>
      <c r="F278" s="3"/>
      <c r="G278" s="3"/>
      <c r="K278" s="5"/>
      <c r="M278" s="6"/>
    </row>
    <row r="279" ht="12.0" customHeight="1">
      <c r="A279" s="3"/>
      <c r="B279" s="3"/>
      <c r="C279" s="3"/>
      <c r="D279" s="3"/>
      <c r="E279" s="3"/>
      <c r="F279" s="3"/>
      <c r="G279" s="3"/>
      <c r="K279" s="5"/>
      <c r="M279" s="6"/>
    </row>
    <row r="280" ht="12.0" customHeight="1">
      <c r="A280" s="3"/>
      <c r="B280" s="3"/>
      <c r="C280" s="3"/>
      <c r="D280" s="3"/>
      <c r="E280" s="3"/>
      <c r="F280" s="3"/>
      <c r="G280" s="3"/>
      <c r="K280" s="5"/>
      <c r="M280" s="6"/>
    </row>
    <row r="281" ht="12.0" customHeight="1">
      <c r="A281" s="3"/>
      <c r="B281" s="3"/>
      <c r="C281" s="3"/>
      <c r="D281" s="3"/>
      <c r="E281" s="3"/>
      <c r="F281" s="3"/>
      <c r="G281" s="3"/>
      <c r="K281" s="5"/>
      <c r="M281" s="6"/>
    </row>
    <row r="282" ht="12.0" customHeight="1">
      <c r="A282" s="3"/>
      <c r="B282" s="3"/>
      <c r="C282" s="3"/>
      <c r="D282" s="3"/>
      <c r="E282" s="3"/>
      <c r="F282" s="3"/>
      <c r="G282" s="3"/>
      <c r="K282" s="5"/>
      <c r="M282" s="6"/>
    </row>
    <row r="283" ht="12.0" customHeight="1">
      <c r="A283" s="3"/>
      <c r="B283" s="3"/>
      <c r="C283" s="3"/>
      <c r="D283" s="3"/>
      <c r="E283" s="3"/>
      <c r="F283" s="3"/>
      <c r="G283" s="3"/>
      <c r="K283" s="5"/>
      <c r="M283" s="6"/>
    </row>
    <row r="284" ht="12.0" customHeight="1">
      <c r="A284" s="3"/>
      <c r="B284" s="3"/>
      <c r="C284" s="3"/>
      <c r="D284" s="3"/>
      <c r="E284" s="3"/>
      <c r="F284" s="3"/>
      <c r="G284" s="3"/>
      <c r="K284" s="5"/>
      <c r="M284" s="6"/>
    </row>
    <row r="285" ht="12.0" customHeight="1">
      <c r="A285" s="3"/>
      <c r="B285" s="3"/>
      <c r="C285" s="3"/>
      <c r="D285" s="3"/>
      <c r="E285" s="3"/>
      <c r="F285" s="3"/>
      <c r="G285" s="3"/>
      <c r="K285" s="5"/>
      <c r="M285" s="6"/>
    </row>
    <row r="286" ht="12.0" customHeight="1">
      <c r="A286" s="3"/>
      <c r="B286" s="3"/>
      <c r="C286" s="3"/>
      <c r="D286" s="3"/>
      <c r="E286" s="3"/>
      <c r="F286" s="3"/>
      <c r="G286" s="3"/>
      <c r="K286" s="5"/>
      <c r="M286" s="6"/>
    </row>
    <row r="287" ht="12.0" customHeight="1">
      <c r="A287" s="3"/>
      <c r="B287" s="3"/>
      <c r="C287" s="3"/>
      <c r="D287" s="3"/>
      <c r="E287" s="3"/>
      <c r="F287" s="3"/>
      <c r="G287" s="3"/>
      <c r="K287" s="5"/>
      <c r="M287" s="6"/>
    </row>
    <row r="288" ht="12.0" customHeight="1">
      <c r="A288" s="3"/>
      <c r="B288" s="3"/>
      <c r="C288" s="3"/>
      <c r="D288" s="3"/>
      <c r="E288" s="3"/>
      <c r="F288" s="3"/>
      <c r="G288" s="3"/>
      <c r="K288" s="5"/>
      <c r="M288" s="6"/>
    </row>
    <row r="289" ht="12.0" customHeight="1">
      <c r="A289" s="3"/>
      <c r="B289" s="3"/>
      <c r="C289" s="3"/>
      <c r="D289" s="3"/>
      <c r="E289" s="3"/>
      <c r="F289" s="3"/>
      <c r="G289" s="3"/>
      <c r="K289" s="5"/>
      <c r="M289" s="6"/>
    </row>
    <row r="290" ht="12.0" customHeight="1">
      <c r="A290" s="3"/>
      <c r="B290" s="3"/>
      <c r="C290" s="3"/>
      <c r="D290" s="3"/>
      <c r="E290" s="3"/>
      <c r="F290" s="3"/>
      <c r="G290" s="3"/>
      <c r="K290" s="5"/>
      <c r="M290" s="6"/>
    </row>
    <row r="291" ht="12.0" customHeight="1">
      <c r="A291" s="3"/>
      <c r="B291" s="3"/>
      <c r="C291" s="3"/>
      <c r="D291" s="3"/>
      <c r="E291" s="3"/>
      <c r="F291" s="3"/>
      <c r="G291" s="3"/>
      <c r="K291" s="5"/>
      <c r="M291" s="6"/>
    </row>
    <row r="292" ht="12.0" customHeight="1">
      <c r="A292" s="3"/>
      <c r="B292" s="3"/>
      <c r="C292" s="3"/>
      <c r="D292" s="3"/>
      <c r="E292" s="3"/>
      <c r="F292" s="3"/>
      <c r="G292" s="3"/>
      <c r="K292" s="5"/>
      <c r="M292" s="6"/>
    </row>
    <row r="293" ht="12.0" customHeight="1">
      <c r="A293" s="3"/>
      <c r="B293" s="3"/>
      <c r="C293" s="3"/>
      <c r="D293" s="3"/>
      <c r="E293" s="3"/>
      <c r="F293" s="3"/>
      <c r="G293" s="3"/>
      <c r="K293" s="5"/>
      <c r="M293" s="6"/>
    </row>
    <row r="294" ht="15.75" customHeight="1">
      <c r="A294" s="3"/>
      <c r="B294" s="3"/>
      <c r="C294" s="3"/>
      <c r="D294" s="3"/>
      <c r="E294" s="3"/>
      <c r="F294" s="3"/>
      <c r="G294" s="3"/>
    </row>
    <row r="295" ht="15.75" customHeight="1">
      <c r="A295" s="3"/>
      <c r="B295" s="3"/>
      <c r="C295" s="3"/>
      <c r="D295" s="3"/>
      <c r="E295" s="3"/>
      <c r="F295" s="3"/>
      <c r="G295" s="3"/>
    </row>
    <row r="296" ht="15.75" customHeight="1">
      <c r="A296" s="3"/>
      <c r="B296" s="3"/>
      <c r="C296" s="3"/>
      <c r="D296" s="3"/>
      <c r="E296" s="3"/>
      <c r="F296" s="3"/>
      <c r="G296" s="3"/>
    </row>
    <row r="297" ht="15.75" customHeight="1">
      <c r="A297" s="3"/>
      <c r="B297" s="3"/>
      <c r="C297" s="3"/>
      <c r="D297" s="3"/>
      <c r="E297" s="3"/>
      <c r="F297" s="3"/>
      <c r="G297" s="3"/>
    </row>
    <row r="298" ht="15.75" customHeight="1">
      <c r="A298" s="3"/>
      <c r="B298" s="3"/>
      <c r="C298" s="3"/>
      <c r="D298" s="3"/>
      <c r="E298" s="3"/>
      <c r="F298" s="3"/>
      <c r="G298" s="3"/>
    </row>
    <row r="299" ht="15.75" customHeight="1">
      <c r="A299" s="3"/>
      <c r="B299" s="3"/>
      <c r="C299" s="3"/>
      <c r="D299" s="3"/>
      <c r="E299" s="3"/>
      <c r="F299" s="3"/>
      <c r="G299" s="3"/>
    </row>
    <row r="300" ht="15.75" customHeight="1">
      <c r="A300" s="3"/>
      <c r="B300" s="3"/>
      <c r="C300" s="3"/>
      <c r="D300" s="3"/>
      <c r="E300" s="3"/>
      <c r="F300" s="3"/>
      <c r="G300" s="3"/>
    </row>
    <row r="301" ht="15.75" customHeight="1">
      <c r="A301" s="3"/>
      <c r="B301" s="3"/>
      <c r="C301" s="3"/>
      <c r="D301" s="3"/>
      <c r="E301" s="3"/>
      <c r="F301" s="3"/>
      <c r="G301" s="3"/>
    </row>
    <row r="302" ht="15.75" customHeight="1">
      <c r="A302" s="3"/>
      <c r="B302" s="3"/>
      <c r="C302" s="3"/>
      <c r="D302" s="3"/>
      <c r="E302" s="3"/>
      <c r="F302" s="3"/>
      <c r="G302" s="3"/>
    </row>
    <row r="303" ht="15.75" customHeight="1">
      <c r="A303" s="3"/>
      <c r="B303" s="3"/>
      <c r="C303" s="3"/>
      <c r="D303" s="3"/>
      <c r="E303" s="3"/>
      <c r="F303" s="3"/>
      <c r="G303" s="3"/>
    </row>
    <row r="304" ht="15.75" customHeight="1">
      <c r="A304" s="3"/>
      <c r="B304" s="3"/>
      <c r="C304" s="3"/>
      <c r="D304" s="3"/>
      <c r="E304" s="3"/>
      <c r="F304" s="3"/>
      <c r="G304" s="3"/>
    </row>
    <row r="305" ht="15.75" customHeight="1">
      <c r="A305" s="3"/>
      <c r="B305" s="3"/>
      <c r="C305" s="3"/>
      <c r="D305" s="3"/>
      <c r="E305" s="3"/>
      <c r="F305" s="3"/>
      <c r="G305" s="3"/>
    </row>
    <row r="306" ht="15.75" customHeight="1">
      <c r="A306" s="3"/>
      <c r="B306" s="3"/>
      <c r="C306" s="3"/>
      <c r="D306" s="3"/>
      <c r="E306" s="3"/>
      <c r="F306" s="3"/>
      <c r="G306" s="3"/>
    </row>
    <row r="307" ht="15.75" customHeight="1">
      <c r="A307" s="3"/>
      <c r="B307" s="3"/>
      <c r="C307" s="3"/>
      <c r="D307" s="3"/>
      <c r="E307" s="3"/>
      <c r="F307" s="3"/>
      <c r="G307" s="3"/>
    </row>
    <row r="308" ht="15.75" customHeight="1">
      <c r="A308" s="3"/>
      <c r="B308" s="3"/>
      <c r="C308" s="3"/>
      <c r="D308" s="3"/>
      <c r="E308" s="3"/>
      <c r="F308" s="3"/>
      <c r="G308" s="3"/>
    </row>
    <row r="309" ht="15.75" customHeight="1">
      <c r="A309" s="3"/>
      <c r="B309" s="3"/>
      <c r="C309" s="3"/>
      <c r="D309" s="3"/>
      <c r="E309" s="3"/>
      <c r="F309" s="3"/>
      <c r="G309" s="3"/>
    </row>
    <row r="310" ht="15.75" customHeight="1">
      <c r="A310" s="3"/>
      <c r="B310" s="3"/>
      <c r="C310" s="3"/>
      <c r="D310" s="3"/>
      <c r="E310" s="3"/>
      <c r="F310" s="3"/>
      <c r="G310" s="3"/>
    </row>
    <row r="311" ht="15.75" customHeight="1">
      <c r="A311" s="3"/>
      <c r="B311" s="3"/>
      <c r="C311" s="3"/>
      <c r="D311" s="3"/>
      <c r="E311" s="3"/>
      <c r="F311" s="3"/>
      <c r="G311" s="3"/>
    </row>
    <row r="312" ht="15.75" customHeight="1">
      <c r="A312" s="3"/>
      <c r="B312" s="3"/>
      <c r="C312" s="3"/>
      <c r="D312" s="3"/>
      <c r="E312" s="3"/>
      <c r="F312" s="3"/>
      <c r="G312" s="3"/>
    </row>
    <row r="313" ht="15.75" customHeight="1">
      <c r="A313" s="3"/>
      <c r="B313" s="3"/>
      <c r="C313" s="3"/>
      <c r="D313" s="3"/>
      <c r="E313" s="3"/>
      <c r="F313" s="3"/>
      <c r="G313" s="3"/>
    </row>
    <row r="314" ht="15.75" customHeight="1">
      <c r="A314" s="3"/>
      <c r="B314" s="3"/>
      <c r="C314" s="3"/>
      <c r="D314" s="3"/>
      <c r="E314" s="3"/>
      <c r="F314" s="3"/>
      <c r="G314" s="3"/>
    </row>
    <row r="315" ht="15.75" customHeight="1">
      <c r="A315" s="3"/>
      <c r="B315" s="3"/>
      <c r="C315" s="3"/>
      <c r="D315" s="3"/>
      <c r="E315" s="3"/>
      <c r="F315" s="3"/>
      <c r="G315" s="3"/>
    </row>
    <row r="316" ht="15.75" customHeight="1">
      <c r="A316" s="3"/>
      <c r="B316" s="3"/>
      <c r="C316" s="3"/>
      <c r="D316" s="3"/>
      <c r="E316" s="3"/>
      <c r="F316" s="3"/>
      <c r="G316" s="3"/>
    </row>
    <row r="317" ht="15.75" customHeight="1">
      <c r="A317" s="3"/>
      <c r="B317" s="3"/>
      <c r="C317" s="3"/>
      <c r="D317" s="3"/>
      <c r="E317" s="3"/>
      <c r="F317" s="3"/>
      <c r="G317" s="3"/>
    </row>
    <row r="318" ht="15.75" customHeight="1">
      <c r="A318" s="3"/>
      <c r="B318" s="3"/>
      <c r="C318" s="3"/>
      <c r="D318" s="3"/>
      <c r="E318" s="3"/>
      <c r="F318" s="3"/>
      <c r="G318" s="3"/>
    </row>
    <row r="319" ht="15.75" customHeight="1">
      <c r="A319" s="3"/>
      <c r="B319" s="3"/>
      <c r="C319" s="3"/>
      <c r="D319" s="3"/>
      <c r="E319" s="3"/>
      <c r="F319" s="3"/>
      <c r="G319" s="3"/>
    </row>
    <row r="320" ht="15.75" customHeight="1">
      <c r="A320" s="3"/>
      <c r="B320" s="3"/>
      <c r="C320" s="3"/>
      <c r="D320" s="3"/>
      <c r="E320" s="3"/>
      <c r="F320" s="3"/>
      <c r="G320" s="3"/>
    </row>
    <row r="321" ht="15.75" customHeight="1">
      <c r="A321" s="3"/>
      <c r="B321" s="3"/>
      <c r="C321" s="3"/>
      <c r="D321" s="3"/>
      <c r="E321" s="3"/>
      <c r="F321" s="3"/>
      <c r="G321" s="3"/>
    </row>
    <row r="322" ht="15.75" customHeight="1">
      <c r="A322" s="3"/>
      <c r="B322" s="3"/>
      <c r="C322" s="3"/>
      <c r="D322" s="3"/>
      <c r="E322" s="3"/>
      <c r="F322" s="3"/>
      <c r="G322" s="3"/>
    </row>
    <row r="323" ht="15.75" customHeight="1">
      <c r="A323" s="3"/>
      <c r="B323" s="3"/>
      <c r="C323" s="3"/>
      <c r="D323" s="3"/>
      <c r="E323" s="3"/>
      <c r="F323" s="3"/>
      <c r="G323" s="3"/>
    </row>
    <row r="324" ht="15.75" customHeight="1">
      <c r="A324" s="3"/>
      <c r="B324" s="3"/>
      <c r="C324" s="3"/>
      <c r="D324" s="3"/>
      <c r="E324" s="3"/>
      <c r="F324" s="3"/>
      <c r="G324" s="3"/>
    </row>
    <row r="325" ht="15.75" customHeight="1">
      <c r="A325" s="3"/>
      <c r="B325" s="3"/>
      <c r="C325" s="3"/>
      <c r="D325" s="3"/>
      <c r="E325" s="3"/>
      <c r="F325" s="3"/>
      <c r="G325" s="3"/>
    </row>
    <row r="326" ht="15.75" customHeight="1">
      <c r="A326" s="3"/>
      <c r="B326" s="3"/>
      <c r="C326" s="3"/>
      <c r="D326" s="3"/>
      <c r="E326" s="3"/>
      <c r="F326" s="3"/>
      <c r="G326" s="3"/>
    </row>
    <row r="327" ht="15.75" customHeight="1">
      <c r="A327" s="3"/>
      <c r="B327" s="3"/>
      <c r="C327" s="3"/>
      <c r="D327" s="3"/>
      <c r="E327" s="3"/>
      <c r="F327" s="3"/>
      <c r="G327" s="3"/>
    </row>
    <row r="328" ht="15.75" customHeight="1">
      <c r="A328" s="3"/>
      <c r="B328" s="3"/>
      <c r="C328" s="3"/>
      <c r="D328" s="3"/>
      <c r="E328" s="3"/>
      <c r="F328" s="3"/>
      <c r="G328" s="3"/>
    </row>
    <row r="329" ht="15.75" customHeight="1">
      <c r="A329" s="3"/>
      <c r="B329" s="3"/>
      <c r="C329" s="3"/>
      <c r="D329" s="3"/>
      <c r="E329" s="3"/>
      <c r="F329" s="3"/>
      <c r="G329" s="3"/>
    </row>
    <row r="330" ht="15.75" customHeight="1">
      <c r="A330" s="3"/>
      <c r="B330" s="3"/>
      <c r="C330" s="3"/>
      <c r="D330" s="3"/>
      <c r="E330" s="3"/>
      <c r="F330" s="3"/>
      <c r="G330" s="3"/>
    </row>
    <row r="331" ht="15.75" customHeight="1">
      <c r="A331" s="3"/>
      <c r="B331" s="3"/>
      <c r="C331" s="3"/>
      <c r="D331" s="3"/>
      <c r="E331" s="3"/>
      <c r="F331" s="3"/>
      <c r="G331" s="3"/>
    </row>
    <row r="332" ht="15.75" customHeight="1">
      <c r="A332" s="3"/>
      <c r="B332" s="3"/>
      <c r="C332" s="3"/>
      <c r="D332" s="3"/>
      <c r="E332" s="3"/>
      <c r="F332" s="3"/>
      <c r="G332" s="3"/>
    </row>
    <row r="333" ht="15.75" customHeight="1">
      <c r="A333" s="3"/>
      <c r="B333" s="3"/>
      <c r="C333" s="3"/>
      <c r="D333" s="3"/>
      <c r="E333" s="3"/>
      <c r="F333" s="3"/>
      <c r="G333" s="3"/>
    </row>
    <row r="334" ht="15.75" customHeight="1">
      <c r="A334" s="3"/>
      <c r="B334" s="3"/>
      <c r="C334" s="3"/>
      <c r="D334" s="3"/>
      <c r="E334" s="3"/>
      <c r="F334" s="3"/>
      <c r="G334" s="3"/>
    </row>
    <row r="335" ht="15.75" customHeight="1">
      <c r="A335" s="3"/>
      <c r="B335" s="3"/>
      <c r="C335" s="3"/>
      <c r="D335" s="3"/>
      <c r="E335" s="3"/>
      <c r="F335" s="3"/>
      <c r="G335" s="3"/>
    </row>
    <row r="336" ht="15.75" customHeight="1">
      <c r="A336" s="3"/>
      <c r="B336" s="3"/>
      <c r="C336" s="3"/>
      <c r="D336" s="3"/>
      <c r="E336" s="3"/>
      <c r="F336" s="3"/>
      <c r="G336" s="3"/>
    </row>
    <row r="337" ht="15.75" customHeight="1">
      <c r="A337" s="3"/>
      <c r="B337" s="3"/>
      <c r="C337" s="3"/>
      <c r="D337" s="3"/>
      <c r="E337" s="3"/>
      <c r="F337" s="3"/>
      <c r="G337" s="3"/>
    </row>
    <row r="338" ht="15.75" customHeight="1">
      <c r="A338" s="3"/>
      <c r="B338" s="3"/>
      <c r="C338" s="3"/>
      <c r="D338" s="3"/>
      <c r="E338" s="3"/>
      <c r="F338" s="3"/>
      <c r="G338" s="3"/>
    </row>
    <row r="339" ht="15.75" customHeight="1">
      <c r="A339" s="3"/>
      <c r="B339" s="3"/>
      <c r="C339" s="3"/>
      <c r="D339" s="3"/>
      <c r="E339" s="3"/>
      <c r="F339" s="3"/>
      <c r="G339" s="3"/>
    </row>
    <row r="340" ht="15.75" customHeight="1">
      <c r="A340" s="3"/>
      <c r="B340" s="3"/>
      <c r="C340" s="3"/>
      <c r="D340" s="3"/>
      <c r="E340" s="3"/>
      <c r="F340" s="3"/>
      <c r="G340" s="3"/>
    </row>
    <row r="341" ht="15.75" customHeight="1">
      <c r="A341" s="3"/>
      <c r="B341" s="3"/>
      <c r="C341" s="3"/>
      <c r="D341" s="3"/>
      <c r="E341" s="3"/>
      <c r="F341" s="3"/>
      <c r="G341" s="3"/>
    </row>
    <row r="342" ht="15.75" customHeight="1">
      <c r="A342" s="3"/>
      <c r="B342" s="3"/>
      <c r="C342" s="3"/>
      <c r="D342" s="3"/>
      <c r="E342" s="3"/>
      <c r="F342" s="3"/>
      <c r="G342" s="3"/>
    </row>
    <row r="343" ht="15.75" customHeight="1">
      <c r="A343" s="3"/>
      <c r="B343" s="3"/>
      <c r="C343" s="3"/>
      <c r="D343" s="3"/>
      <c r="E343" s="3"/>
      <c r="F343" s="3"/>
      <c r="G343" s="3"/>
    </row>
    <row r="344" ht="15.75" customHeight="1">
      <c r="A344" s="3"/>
      <c r="B344" s="3"/>
      <c r="C344" s="3"/>
      <c r="D344" s="3"/>
      <c r="E344" s="3"/>
      <c r="F344" s="3"/>
      <c r="G344" s="3"/>
    </row>
    <row r="345" ht="15.75" customHeight="1">
      <c r="A345" s="3"/>
      <c r="B345" s="3"/>
      <c r="C345" s="3"/>
      <c r="D345" s="3"/>
      <c r="E345" s="3"/>
      <c r="F345" s="3"/>
      <c r="G345" s="3"/>
    </row>
    <row r="346" ht="15.75" customHeight="1">
      <c r="A346" s="3"/>
      <c r="B346" s="3"/>
      <c r="C346" s="3"/>
      <c r="D346" s="3"/>
      <c r="E346" s="3"/>
      <c r="F346" s="3"/>
      <c r="G346" s="3"/>
    </row>
    <row r="347" ht="15.75" customHeight="1">
      <c r="A347" s="3"/>
      <c r="B347" s="3"/>
      <c r="C347" s="3"/>
      <c r="D347" s="3"/>
      <c r="E347" s="3"/>
      <c r="F347" s="3"/>
      <c r="G347" s="3"/>
    </row>
    <row r="348" ht="15.75" customHeight="1">
      <c r="A348" s="3"/>
      <c r="B348" s="3"/>
      <c r="C348" s="3"/>
      <c r="D348" s="3"/>
      <c r="E348" s="3"/>
      <c r="F348" s="3"/>
      <c r="G348" s="3"/>
    </row>
    <row r="349" ht="15.75" customHeight="1">
      <c r="A349" s="3"/>
      <c r="B349" s="3"/>
      <c r="C349" s="3"/>
      <c r="D349" s="3"/>
      <c r="E349" s="3"/>
      <c r="F349" s="3"/>
      <c r="G349" s="3"/>
    </row>
    <row r="350" ht="15.75" customHeight="1">
      <c r="A350" s="3"/>
      <c r="B350" s="3"/>
      <c r="C350" s="3"/>
      <c r="D350" s="3"/>
      <c r="E350" s="3"/>
      <c r="F350" s="3"/>
      <c r="G350" s="3"/>
    </row>
    <row r="351" ht="15.75" customHeight="1">
      <c r="A351" s="3"/>
      <c r="B351" s="3"/>
      <c r="C351" s="3"/>
      <c r="D351" s="3"/>
      <c r="E351" s="3"/>
      <c r="F351" s="3"/>
      <c r="G351" s="3"/>
    </row>
    <row r="352" ht="15.75" customHeight="1">
      <c r="A352" s="3"/>
      <c r="B352" s="3"/>
      <c r="C352" s="3"/>
      <c r="D352" s="3"/>
      <c r="E352" s="3"/>
      <c r="F352" s="3"/>
      <c r="G352" s="3"/>
    </row>
    <row r="353" ht="15.75" customHeight="1">
      <c r="A353" s="3"/>
      <c r="B353" s="3"/>
      <c r="C353" s="3"/>
      <c r="D353" s="3"/>
      <c r="E353" s="3"/>
      <c r="F353" s="3"/>
      <c r="G353" s="3"/>
    </row>
    <row r="354" ht="15.75" customHeight="1">
      <c r="A354" s="3"/>
      <c r="B354" s="3"/>
      <c r="C354" s="3"/>
      <c r="D354" s="3"/>
      <c r="E354" s="3"/>
      <c r="F354" s="3"/>
      <c r="G354" s="3"/>
    </row>
    <row r="355" ht="15.75" customHeight="1">
      <c r="A355" s="3"/>
      <c r="B355" s="3"/>
      <c r="C355" s="3"/>
      <c r="D355" s="3"/>
      <c r="E355" s="3"/>
      <c r="F355" s="3"/>
      <c r="G355" s="3"/>
    </row>
    <row r="356" ht="15.75" customHeight="1">
      <c r="A356" s="3"/>
      <c r="B356" s="3"/>
      <c r="C356" s="3"/>
      <c r="D356" s="3"/>
      <c r="E356" s="3"/>
      <c r="F356" s="3"/>
      <c r="G356" s="3"/>
    </row>
    <row r="357" ht="15.75" customHeight="1">
      <c r="A357" s="3"/>
      <c r="B357" s="3"/>
      <c r="C357" s="3"/>
      <c r="D357" s="3"/>
      <c r="E357" s="3"/>
      <c r="F357" s="3"/>
      <c r="G357" s="3"/>
    </row>
    <row r="358" ht="15.75" customHeight="1">
      <c r="A358" s="3"/>
      <c r="B358" s="3"/>
      <c r="C358" s="3"/>
      <c r="D358" s="3"/>
      <c r="E358" s="3"/>
      <c r="F358" s="3"/>
      <c r="G358" s="3"/>
    </row>
    <row r="359" ht="15.75" customHeight="1">
      <c r="A359" s="3"/>
      <c r="B359" s="3"/>
      <c r="C359" s="3"/>
      <c r="D359" s="3"/>
      <c r="E359" s="3"/>
      <c r="F359" s="3"/>
      <c r="G359" s="3"/>
    </row>
    <row r="360" ht="15.75" customHeight="1">
      <c r="A360" s="3"/>
      <c r="B360" s="3"/>
      <c r="C360" s="3"/>
      <c r="D360" s="3"/>
      <c r="E360" s="3"/>
      <c r="F360" s="3"/>
      <c r="G360" s="3"/>
    </row>
    <row r="361" ht="15.75" customHeight="1">
      <c r="A361" s="3"/>
      <c r="B361" s="3"/>
      <c r="C361" s="3"/>
      <c r="D361" s="3"/>
      <c r="E361" s="3"/>
      <c r="F361" s="3"/>
      <c r="G361" s="3"/>
    </row>
    <row r="362" ht="15.75" customHeight="1">
      <c r="A362" s="3"/>
      <c r="B362" s="3"/>
      <c r="C362" s="3"/>
      <c r="D362" s="3"/>
      <c r="E362" s="3"/>
      <c r="F362" s="3"/>
      <c r="G362" s="3"/>
    </row>
    <row r="363" ht="15.75" customHeight="1">
      <c r="A363" s="3"/>
      <c r="B363" s="3"/>
      <c r="C363" s="3"/>
      <c r="D363" s="3"/>
      <c r="E363" s="3"/>
      <c r="F363" s="3"/>
      <c r="G363" s="3"/>
    </row>
    <row r="364" ht="15.75" customHeight="1">
      <c r="A364" s="3"/>
      <c r="B364" s="3"/>
      <c r="C364" s="3"/>
      <c r="D364" s="3"/>
      <c r="E364" s="3"/>
      <c r="F364" s="3"/>
      <c r="G364" s="3"/>
    </row>
    <row r="365" ht="15.75" customHeight="1">
      <c r="A365" s="3"/>
      <c r="B365" s="3"/>
      <c r="C365" s="3"/>
      <c r="D365" s="3"/>
      <c r="E365" s="3"/>
      <c r="F365" s="3"/>
      <c r="G365" s="3"/>
    </row>
    <row r="366" ht="15.75" customHeight="1">
      <c r="A366" s="3"/>
      <c r="B366" s="3"/>
      <c r="C366" s="3"/>
      <c r="D366" s="3"/>
      <c r="E366" s="3"/>
      <c r="F366" s="3"/>
      <c r="G366" s="3"/>
    </row>
    <row r="367" ht="15.75" customHeight="1">
      <c r="A367" s="3"/>
      <c r="B367" s="3"/>
      <c r="C367" s="3"/>
      <c r="D367" s="3"/>
      <c r="E367" s="3"/>
      <c r="F367" s="3"/>
      <c r="G367" s="3"/>
    </row>
    <row r="368" ht="15.75" customHeight="1">
      <c r="A368" s="3"/>
      <c r="B368" s="3"/>
      <c r="C368" s="3"/>
      <c r="D368" s="3"/>
      <c r="E368" s="3"/>
      <c r="F368" s="3"/>
      <c r="G368" s="3"/>
    </row>
    <row r="369" ht="15.75" customHeight="1">
      <c r="A369" s="3"/>
      <c r="B369" s="3"/>
      <c r="C369" s="3"/>
      <c r="D369" s="3"/>
      <c r="E369" s="3"/>
      <c r="F369" s="3"/>
      <c r="G369" s="3"/>
    </row>
    <row r="370" ht="15.75" customHeight="1">
      <c r="A370" s="3"/>
      <c r="B370" s="3"/>
      <c r="C370" s="3"/>
      <c r="D370" s="3"/>
      <c r="E370" s="3"/>
      <c r="F370" s="3"/>
      <c r="G370" s="3"/>
    </row>
    <row r="371" ht="15.75" customHeight="1">
      <c r="A371" s="3"/>
      <c r="B371" s="3"/>
      <c r="C371" s="3"/>
      <c r="D371" s="3"/>
      <c r="E371" s="3"/>
      <c r="F371" s="3"/>
      <c r="G371" s="3"/>
    </row>
    <row r="372" ht="15.75" customHeight="1">
      <c r="A372" s="3"/>
      <c r="B372" s="3"/>
      <c r="C372" s="3"/>
      <c r="D372" s="3"/>
      <c r="E372" s="3"/>
      <c r="F372" s="3"/>
      <c r="G372" s="3"/>
    </row>
    <row r="373" ht="15.75" customHeight="1">
      <c r="A373" s="3"/>
      <c r="B373" s="3"/>
      <c r="C373" s="3"/>
      <c r="D373" s="3"/>
      <c r="E373" s="3"/>
      <c r="F373" s="3"/>
      <c r="G373" s="3"/>
    </row>
    <row r="374" ht="15.75" customHeight="1">
      <c r="A374" s="3"/>
      <c r="B374" s="3"/>
      <c r="C374" s="3"/>
      <c r="D374" s="3"/>
      <c r="E374" s="3"/>
      <c r="F374" s="3"/>
      <c r="G374" s="3"/>
    </row>
    <row r="375" ht="15.75" customHeight="1">
      <c r="A375" s="3"/>
      <c r="B375" s="3"/>
      <c r="C375" s="3"/>
      <c r="D375" s="3"/>
      <c r="E375" s="3"/>
      <c r="F375" s="3"/>
      <c r="G375" s="3"/>
    </row>
    <row r="376" ht="15.75" customHeight="1">
      <c r="A376" s="3"/>
      <c r="B376" s="3"/>
      <c r="C376" s="3"/>
      <c r="D376" s="3"/>
      <c r="E376" s="3"/>
      <c r="F376" s="3"/>
      <c r="G376" s="3"/>
    </row>
    <row r="377" ht="15.75" customHeight="1">
      <c r="A377" s="3"/>
      <c r="B377" s="3"/>
      <c r="C377" s="3"/>
      <c r="D377" s="3"/>
      <c r="E377" s="3"/>
      <c r="F377" s="3"/>
      <c r="G377" s="3"/>
    </row>
    <row r="378" ht="15.75" customHeight="1">
      <c r="A378" s="3"/>
      <c r="B378" s="3"/>
      <c r="C378" s="3"/>
      <c r="D378" s="3"/>
      <c r="E378" s="3"/>
      <c r="F378" s="3"/>
      <c r="G378" s="3"/>
    </row>
    <row r="379" ht="15.75" customHeight="1">
      <c r="A379" s="3"/>
      <c r="B379" s="3"/>
      <c r="C379" s="3"/>
      <c r="D379" s="3"/>
      <c r="E379" s="3"/>
      <c r="F379" s="3"/>
      <c r="G379" s="3"/>
    </row>
    <row r="380" ht="15.75" customHeight="1">
      <c r="A380" s="3"/>
      <c r="B380" s="3"/>
      <c r="C380" s="3"/>
      <c r="D380" s="3"/>
      <c r="E380" s="3"/>
      <c r="F380" s="3"/>
      <c r="G380" s="3"/>
    </row>
    <row r="381" ht="15.75" customHeight="1">
      <c r="A381" s="3"/>
      <c r="B381" s="3"/>
      <c r="C381" s="3"/>
      <c r="D381" s="3"/>
      <c r="E381" s="3"/>
      <c r="F381" s="3"/>
      <c r="G381" s="3"/>
    </row>
    <row r="382" ht="15.75" customHeight="1">
      <c r="A382" s="3"/>
      <c r="B382" s="3"/>
      <c r="C382" s="3"/>
      <c r="D382" s="3"/>
      <c r="E382" s="3"/>
      <c r="F382" s="3"/>
      <c r="G382" s="3"/>
    </row>
    <row r="383" ht="15.75" customHeight="1">
      <c r="A383" s="3"/>
      <c r="B383" s="3"/>
      <c r="C383" s="3"/>
      <c r="D383" s="3"/>
      <c r="E383" s="3"/>
      <c r="F383" s="3"/>
      <c r="G383" s="3"/>
    </row>
    <row r="384" ht="15.75" customHeight="1">
      <c r="A384" s="3"/>
      <c r="B384" s="3"/>
      <c r="C384" s="3"/>
      <c r="D384" s="3"/>
      <c r="E384" s="3"/>
      <c r="F384" s="3"/>
      <c r="G384" s="3"/>
    </row>
    <row r="385" ht="15.75" customHeight="1">
      <c r="A385" s="3"/>
      <c r="B385" s="3"/>
      <c r="C385" s="3"/>
      <c r="D385" s="3"/>
      <c r="E385" s="3"/>
      <c r="F385" s="3"/>
      <c r="G385" s="3"/>
    </row>
    <row r="386" ht="15.75" customHeight="1">
      <c r="A386" s="3"/>
      <c r="B386" s="3"/>
      <c r="C386" s="3"/>
      <c r="D386" s="3"/>
      <c r="E386" s="3"/>
      <c r="F386" s="3"/>
      <c r="G386" s="3"/>
    </row>
    <row r="387" ht="15.75" customHeight="1">
      <c r="A387" s="3"/>
      <c r="B387" s="3"/>
      <c r="C387" s="3"/>
      <c r="D387" s="3"/>
      <c r="E387" s="3"/>
      <c r="F387" s="3"/>
      <c r="G387" s="3"/>
    </row>
    <row r="388" ht="15.75" customHeight="1">
      <c r="A388" s="3"/>
      <c r="B388" s="3"/>
      <c r="C388" s="3"/>
      <c r="D388" s="3"/>
      <c r="E388" s="3"/>
      <c r="F388" s="3"/>
      <c r="G388" s="3"/>
    </row>
    <row r="389" ht="15.75" customHeight="1">
      <c r="A389" s="3"/>
      <c r="B389" s="3"/>
      <c r="C389" s="3"/>
      <c r="D389" s="3"/>
      <c r="E389" s="3"/>
      <c r="F389" s="3"/>
      <c r="G389" s="3"/>
    </row>
    <row r="390" ht="15.75" customHeight="1">
      <c r="A390" s="3"/>
      <c r="B390" s="3"/>
      <c r="C390" s="3"/>
      <c r="D390" s="3"/>
      <c r="E390" s="3"/>
      <c r="F390" s="3"/>
      <c r="G390" s="3"/>
    </row>
    <row r="391" ht="15.75" customHeight="1">
      <c r="A391" s="3"/>
      <c r="B391" s="3"/>
      <c r="C391" s="3"/>
      <c r="D391" s="3"/>
      <c r="E391" s="3"/>
      <c r="F391" s="3"/>
      <c r="G391" s="3"/>
    </row>
    <row r="392" ht="15.75" customHeight="1">
      <c r="A392" s="3"/>
      <c r="B392" s="3"/>
      <c r="C392" s="3"/>
      <c r="D392" s="3"/>
      <c r="E392" s="3"/>
      <c r="F392" s="3"/>
      <c r="G392" s="3"/>
    </row>
    <row r="393" ht="15.75" customHeight="1">
      <c r="A393" s="3"/>
      <c r="B393" s="3"/>
      <c r="C393" s="3"/>
      <c r="D393" s="3"/>
      <c r="E393" s="3"/>
      <c r="F393" s="3"/>
      <c r="G393" s="3"/>
    </row>
    <row r="394" ht="15.75" customHeight="1">
      <c r="A394" s="3"/>
      <c r="B394" s="3"/>
      <c r="C394" s="3"/>
      <c r="D394" s="3"/>
      <c r="E394" s="3"/>
      <c r="F394" s="3"/>
      <c r="G394" s="3"/>
    </row>
    <row r="395" ht="15.75" customHeight="1">
      <c r="A395" s="3"/>
      <c r="B395" s="3"/>
      <c r="C395" s="3"/>
      <c r="D395" s="3"/>
      <c r="E395" s="3"/>
      <c r="F395" s="3"/>
      <c r="G395" s="3"/>
    </row>
    <row r="396" ht="15.75" customHeight="1">
      <c r="A396" s="3"/>
      <c r="B396" s="3"/>
      <c r="C396" s="3"/>
      <c r="D396" s="3"/>
      <c r="E396" s="3"/>
      <c r="F396" s="3"/>
      <c r="G396" s="3"/>
    </row>
    <row r="397" ht="15.75" customHeight="1">
      <c r="A397" s="3"/>
      <c r="B397" s="3"/>
      <c r="C397" s="3"/>
      <c r="D397" s="3"/>
      <c r="E397" s="3"/>
      <c r="F397" s="3"/>
      <c r="G397" s="3"/>
    </row>
    <row r="398" ht="15.75" customHeight="1">
      <c r="A398" s="3"/>
      <c r="B398" s="3"/>
      <c r="C398" s="3"/>
      <c r="D398" s="3"/>
      <c r="E398" s="3"/>
      <c r="F398" s="3"/>
      <c r="G398" s="3"/>
    </row>
    <row r="399" ht="15.75" customHeight="1">
      <c r="A399" s="3"/>
      <c r="B399" s="3"/>
      <c r="C399" s="3"/>
      <c r="D399" s="3"/>
      <c r="E399" s="3"/>
      <c r="F399" s="3"/>
      <c r="G399" s="3"/>
    </row>
    <row r="400" ht="15.75" customHeight="1">
      <c r="A400" s="3"/>
      <c r="B400" s="3"/>
      <c r="C400" s="3"/>
      <c r="D400" s="3"/>
      <c r="E400" s="3"/>
      <c r="F400" s="3"/>
      <c r="G400" s="3"/>
    </row>
    <row r="401" ht="15.75" customHeight="1">
      <c r="A401" s="3"/>
      <c r="B401" s="3"/>
      <c r="C401" s="3"/>
      <c r="D401" s="3"/>
      <c r="E401" s="3"/>
      <c r="F401" s="3"/>
      <c r="G401" s="3"/>
    </row>
    <row r="402" ht="15.75" customHeight="1">
      <c r="A402" s="3"/>
      <c r="B402" s="3"/>
      <c r="C402" s="3"/>
      <c r="D402" s="3"/>
      <c r="E402" s="3"/>
      <c r="F402" s="3"/>
      <c r="G402" s="3"/>
    </row>
    <row r="403" ht="15.75" customHeight="1">
      <c r="A403" s="3"/>
      <c r="B403" s="3"/>
      <c r="C403" s="3"/>
      <c r="D403" s="3"/>
      <c r="E403" s="3"/>
      <c r="F403" s="3"/>
      <c r="G403" s="3"/>
    </row>
    <row r="404" ht="15.75" customHeight="1">
      <c r="A404" s="3"/>
      <c r="B404" s="3"/>
      <c r="C404" s="3"/>
      <c r="D404" s="3"/>
      <c r="E404" s="3"/>
      <c r="F404" s="3"/>
      <c r="G404" s="3"/>
    </row>
    <row r="405" ht="15.75" customHeight="1">
      <c r="A405" s="3"/>
      <c r="B405" s="3"/>
      <c r="C405" s="3"/>
      <c r="D405" s="3"/>
      <c r="E405" s="3"/>
      <c r="F405" s="3"/>
      <c r="G405" s="3"/>
    </row>
    <row r="406" ht="15.75" customHeight="1">
      <c r="A406" s="3"/>
      <c r="B406" s="3"/>
      <c r="C406" s="3"/>
      <c r="D406" s="3"/>
      <c r="E406" s="3"/>
      <c r="F406" s="3"/>
      <c r="G406" s="3"/>
    </row>
    <row r="407" ht="15.75" customHeight="1">
      <c r="A407" s="3"/>
      <c r="B407" s="3"/>
      <c r="C407" s="3"/>
      <c r="D407" s="3"/>
      <c r="E407" s="3"/>
      <c r="F407" s="3"/>
      <c r="G407" s="3"/>
    </row>
    <row r="408" ht="15.75" customHeight="1">
      <c r="A408" s="3"/>
      <c r="B408" s="3"/>
      <c r="C408" s="3"/>
      <c r="D408" s="3"/>
      <c r="E408" s="3"/>
      <c r="F408" s="3"/>
      <c r="G408" s="3"/>
    </row>
    <row r="409" ht="15.75" customHeight="1">
      <c r="A409" s="3"/>
      <c r="B409" s="3"/>
      <c r="C409" s="3"/>
      <c r="D409" s="3"/>
      <c r="E409" s="3"/>
      <c r="F409" s="3"/>
      <c r="G409" s="3"/>
    </row>
    <row r="410" ht="15.75" customHeight="1">
      <c r="A410" s="3"/>
      <c r="B410" s="3"/>
      <c r="C410" s="3"/>
      <c r="D410" s="3"/>
      <c r="E410" s="3"/>
      <c r="F410" s="3"/>
      <c r="G410" s="3"/>
    </row>
    <row r="411" ht="15.75" customHeight="1">
      <c r="A411" s="3"/>
      <c r="B411" s="3"/>
      <c r="C411" s="3"/>
      <c r="D411" s="3"/>
      <c r="E411" s="3"/>
      <c r="F411" s="3"/>
      <c r="G411" s="3"/>
    </row>
    <row r="412" ht="15.75" customHeight="1">
      <c r="A412" s="3"/>
      <c r="B412" s="3"/>
      <c r="C412" s="3"/>
      <c r="D412" s="3"/>
      <c r="E412" s="3"/>
      <c r="F412" s="3"/>
      <c r="G412" s="3"/>
    </row>
    <row r="413" ht="15.75" customHeight="1">
      <c r="A413" s="3"/>
      <c r="B413" s="3"/>
      <c r="C413" s="3"/>
      <c r="D413" s="3"/>
      <c r="E413" s="3"/>
      <c r="F413" s="3"/>
      <c r="G413" s="3"/>
    </row>
    <row r="414" ht="15.75" customHeight="1">
      <c r="A414" s="3"/>
      <c r="B414" s="3"/>
      <c r="C414" s="3"/>
      <c r="D414" s="3"/>
      <c r="E414" s="3"/>
      <c r="F414" s="3"/>
      <c r="G414" s="3"/>
    </row>
    <row r="415" ht="15.75" customHeight="1">
      <c r="A415" s="3"/>
      <c r="B415" s="3"/>
      <c r="C415" s="3"/>
      <c r="D415" s="3"/>
      <c r="E415" s="3"/>
      <c r="F415" s="3"/>
      <c r="G415" s="3"/>
    </row>
    <row r="416" ht="15.75" customHeight="1">
      <c r="A416" s="3"/>
      <c r="B416" s="3"/>
      <c r="C416" s="3"/>
      <c r="D416" s="3"/>
      <c r="E416" s="3"/>
      <c r="F416" s="3"/>
      <c r="G416" s="3"/>
    </row>
    <row r="417" ht="15.75" customHeight="1">
      <c r="A417" s="3"/>
      <c r="B417" s="3"/>
      <c r="C417" s="3"/>
      <c r="D417" s="3"/>
      <c r="E417" s="3"/>
      <c r="F417" s="3"/>
      <c r="G417" s="3"/>
    </row>
    <row r="418" ht="15.75" customHeight="1">
      <c r="A418" s="3"/>
      <c r="B418" s="3"/>
      <c r="C418" s="3"/>
      <c r="D418" s="3"/>
      <c r="E418" s="3"/>
      <c r="F418" s="3"/>
      <c r="G418" s="3"/>
    </row>
    <row r="419" ht="15.75" customHeight="1">
      <c r="A419" s="3"/>
      <c r="B419" s="3"/>
      <c r="C419" s="3"/>
      <c r="D419" s="3"/>
      <c r="E419" s="3"/>
      <c r="F419" s="3"/>
      <c r="G419" s="3"/>
    </row>
    <row r="420" ht="15.75" customHeight="1">
      <c r="A420" s="3"/>
      <c r="B420" s="3"/>
      <c r="C420" s="3"/>
      <c r="D420" s="3"/>
      <c r="E420" s="3"/>
      <c r="F420" s="3"/>
      <c r="G420" s="3"/>
    </row>
    <row r="421" ht="15.75" customHeight="1">
      <c r="A421" s="3"/>
      <c r="B421" s="3"/>
      <c r="C421" s="3"/>
      <c r="D421" s="3"/>
      <c r="E421" s="3"/>
      <c r="F421" s="3"/>
      <c r="G421" s="3"/>
    </row>
    <row r="422" ht="15.75" customHeight="1">
      <c r="A422" s="3"/>
      <c r="B422" s="3"/>
      <c r="C422" s="3"/>
      <c r="D422" s="3"/>
      <c r="E422" s="3"/>
      <c r="F422" s="3"/>
      <c r="G422" s="3"/>
    </row>
    <row r="423" ht="15.75" customHeight="1">
      <c r="A423" s="3"/>
      <c r="B423" s="3"/>
      <c r="C423" s="3"/>
      <c r="D423" s="3"/>
      <c r="E423" s="3"/>
      <c r="F423" s="3"/>
      <c r="G423" s="3"/>
    </row>
    <row r="424" ht="15.75" customHeight="1">
      <c r="A424" s="3"/>
      <c r="B424" s="3"/>
      <c r="C424" s="3"/>
      <c r="D424" s="3"/>
      <c r="E424" s="3"/>
      <c r="F424" s="3"/>
      <c r="G424" s="3"/>
    </row>
    <row r="425" ht="15.75" customHeight="1">
      <c r="A425" s="3"/>
      <c r="B425" s="3"/>
      <c r="C425" s="3"/>
      <c r="D425" s="3"/>
      <c r="E425" s="3"/>
      <c r="F425" s="3"/>
      <c r="G425" s="3"/>
    </row>
    <row r="426" ht="15.75" customHeight="1">
      <c r="A426" s="3"/>
      <c r="B426" s="3"/>
      <c r="C426" s="3"/>
      <c r="D426" s="3"/>
      <c r="E426" s="3"/>
      <c r="F426" s="3"/>
      <c r="G426" s="3"/>
    </row>
    <row r="427" ht="15.75" customHeight="1">
      <c r="A427" s="3"/>
      <c r="B427" s="3"/>
      <c r="C427" s="3"/>
      <c r="D427" s="3"/>
      <c r="E427" s="3"/>
      <c r="F427" s="3"/>
      <c r="G427" s="3"/>
    </row>
    <row r="428" ht="15.75" customHeight="1">
      <c r="A428" s="3"/>
      <c r="B428" s="3"/>
      <c r="C428" s="3"/>
      <c r="D428" s="3"/>
      <c r="E428" s="3"/>
      <c r="F428" s="3"/>
      <c r="G428" s="3"/>
    </row>
    <row r="429" ht="15.75" customHeight="1">
      <c r="A429" s="3"/>
      <c r="B429" s="3"/>
      <c r="C429" s="3"/>
      <c r="D429" s="3"/>
      <c r="E429" s="3"/>
      <c r="F429" s="3"/>
      <c r="G429" s="3"/>
    </row>
    <row r="430" ht="15.75" customHeight="1">
      <c r="A430" s="3"/>
      <c r="B430" s="3"/>
      <c r="C430" s="3"/>
      <c r="D430" s="3"/>
      <c r="E430" s="3"/>
      <c r="F430" s="3"/>
      <c r="G430" s="3"/>
    </row>
    <row r="431" ht="15.75" customHeight="1">
      <c r="A431" s="3"/>
      <c r="B431" s="3"/>
      <c r="C431" s="3"/>
      <c r="D431" s="3"/>
      <c r="E431" s="3"/>
      <c r="F431" s="3"/>
      <c r="G431" s="3"/>
    </row>
    <row r="432" ht="15.75" customHeight="1">
      <c r="A432" s="3"/>
      <c r="B432" s="3"/>
      <c r="C432" s="3"/>
      <c r="D432" s="3"/>
      <c r="E432" s="3"/>
      <c r="F432" s="3"/>
      <c r="G432" s="3"/>
    </row>
    <row r="433" ht="15.75" customHeight="1">
      <c r="A433" s="3"/>
      <c r="B433" s="3"/>
      <c r="C433" s="3"/>
      <c r="D433" s="3"/>
      <c r="E433" s="3"/>
      <c r="F433" s="3"/>
      <c r="G433" s="3"/>
    </row>
    <row r="434" ht="15.75" customHeight="1">
      <c r="A434" s="3"/>
      <c r="B434" s="3"/>
      <c r="C434" s="3"/>
      <c r="D434" s="3"/>
      <c r="E434" s="3"/>
      <c r="F434" s="3"/>
      <c r="G434" s="3"/>
    </row>
    <row r="435" ht="15.75" customHeight="1">
      <c r="A435" s="3"/>
      <c r="B435" s="3"/>
      <c r="C435" s="3"/>
      <c r="D435" s="3"/>
      <c r="E435" s="3"/>
      <c r="F435" s="3"/>
      <c r="G435" s="3"/>
    </row>
    <row r="436" ht="15.75" customHeight="1">
      <c r="A436" s="3"/>
      <c r="B436" s="3"/>
      <c r="C436" s="3"/>
      <c r="D436" s="3"/>
      <c r="E436" s="3"/>
      <c r="F436" s="3"/>
      <c r="G436" s="3"/>
    </row>
    <row r="437" ht="15.75" customHeight="1">
      <c r="A437" s="3"/>
      <c r="B437" s="3"/>
      <c r="C437" s="3"/>
      <c r="D437" s="3"/>
      <c r="E437" s="3"/>
      <c r="F437" s="3"/>
      <c r="G437" s="3"/>
    </row>
    <row r="438" ht="15.75" customHeight="1">
      <c r="A438" s="3"/>
      <c r="B438" s="3"/>
      <c r="C438" s="3"/>
      <c r="D438" s="3"/>
      <c r="E438" s="3"/>
      <c r="F438" s="3"/>
      <c r="G438" s="3"/>
    </row>
    <row r="439" ht="15.75" customHeight="1">
      <c r="A439" s="3"/>
      <c r="B439" s="3"/>
      <c r="C439" s="3"/>
      <c r="D439" s="3"/>
      <c r="E439" s="3"/>
      <c r="F439" s="3"/>
      <c r="G439" s="3"/>
    </row>
    <row r="440" ht="15.75" customHeight="1">
      <c r="A440" s="3"/>
      <c r="B440" s="3"/>
      <c r="C440" s="3"/>
      <c r="D440" s="3"/>
      <c r="E440" s="3"/>
      <c r="F440" s="3"/>
      <c r="G440" s="3"/>
    </row>
    <row r="441" ht="15.75" customHeight="1">
      <c r="A441" s="3"/>
      <c r="B441" s="3"/>
      <c r="C441" s="3"/>
      <c r="D441" s="3"/>
      <c r="E441" s="3"/>
      <c r="F441" s="3"/>
      <c r="G441" s="3"/>
    </row>
    <row r="442" ht="15.75" customHeight="1">
      <c r="A442" s="3"/>
      <c r="B442" s="3"/>
      <c r="C442" s="3"/>
      <c r="D442" s="3"/>
      <c r="E442" s="3"/>
      <c r="F442" s="3"/>
      <c r="G442" s="3"/>
    </row>
    <row r="443" ht="15.75" customHeight="1">
      <c r="A443" s="3"/>
      <c r="B443" s="3"/>
      <c r="C443" s="3"/>
      <c r="D443" s="3"/>
      <c r="E443" s="3"/>
      <c r="F443" s="3"/>
      <c r="G443" s="3"/>
    </row>
    <row r="444" ht="15.75" customHeight="1">
      <c r="A444" s="3"/>
      <c r="B444" s="3"/>
      <c r="C444" s="3"/>
      <c r="D444" s="3"/>
      <c r="E444" s="3"/>
      <c r="F444" s="3"/>
      <c r="G444" s="3"/>
    </row>
    <row r="445" ht="15.75" customHeight="1">
      <c r="A445" s="3"/>
      <c r="B445" s="3"/>
      <c r="C445" s="3"/>
      <c r="D445" s="3"/>
      <c r="E445" s="3"/>
      <c r="F445" s="3"/>
      <c r="G445" s="3"/>
    </row>
    <row r="446" ht="15.75" customHeight="1">
      <c r="A446" s="3"/>
      <c r="B446" s="3"/>
      <c r="C446" s="3"/>
      <c r="D446" s="3"/>
      <c r="E446" s="3"/>
      <c r="F446" s="3"/>
      <c r="G446" s="3"/>
    </row>
    <row r="447" ht="15.75" customHeight="1">
      <c r="A447" s="3"/>
      <c r="B447" s="3"/>
      <c r="C447" s="3"/>
      <c r="D447" s="3"/>
      <c r="E447" s="3"/>
      <c r="F447" s="3"/>
      <c r="G447" s="3"/>
    </row>
    <row r="448" ht="15.75" customHeight="1">
      <c r="A448" s="3"/>
      <c r="B448" s="3"/>
      <c r="C448" s="3"/>
      <c r="D448" s="3"/>
      <c r="E448" s="3"/>
      <c r="F448" s="3"/>
      <c r="G448" s="3"/>
    </row>
    <row r="449" ht="15.75" customHeight="1">
      <c r="A449" s="3"/>
      <c r="B449" s="3"/>
      <c r="C449" s="3"/>
      <c r="D449" s="3"/>
      <c r="E449" s="3"/>
      <c r="F449" s="3"/>
      <c r="G449" s="3"/>
    </row>
    <row r="450" ht="15.75" customHeight="1">
      <c r="A450" s="3"/>
      <c r="B450" s="3"/>
      <c r="C450" s="3"/>
      <c r="D450" s="3"/>
      <c r="E450" s="3"/>
      <c r="F450" s="3"/>
      <c r="G450" s="3"/>
    </row>
    <row r="451" ht="15.75" customHeight="1">
      <c r="A451" s="3"/>
      <c r="B451" s="3"/>
      <c r="C451" s="3"/>
      <c r="D451" s="3"/>
      <c r="E451" s="3"/>
      <c r="F451" s="3"/>
      <c r="G451" s="3"/>
    </row>
    <row r="452" ht="15.75" customHeight="1">
      <c r="A452" s="3"/>
      <c r="B452" s="3"/>
      <c r="C452" s="3"/>
      <c r="D452" s="3"/>
      <c r="E452" s="3"/>
      <c r="F452" s="3"/>
      <c r="G452" s="3"/>
    </row>
    <row r="453" ht="15.75" customHeight="1">
      <c r="A453" s="3"/>
      <c r="B453" s="3"/>
      <c r="C453" s="3"/>
      <c r="D453" s="3"/>
      <c r="E453" s="3"/>
      <c r="F453" s="3"/>
      <c r="G453" s="3"/>
    </row>
    <row r="454" ht="15.75" customHeight="1">
      <c r="A454" s="3"/>
      <c r="B454" s="3"/>
      <c r="C454" s="3"/>
      <c r="D454" s="3"/>
      <c r="E454" s="3"/>
      <c r="F454" s="3"/>
      <c r="G454" s="3"/>
    </row>
    <row r="455" ht="15.75" customHeight="1">
      <c r="A455" s="3"/>
      <c r="B455" s="3"/>
      <c r="C455" s="3"/>
      <c r="D455" s="3"/>
      <c r="E455" s="3"/>
      <c r="F455" s="3"/>
      <c r="G455" s="3"/>
    </row>
    <row r="456" ht="15.75" customHeight="1">
      <c r="A456" s="3"/>
      <c r="B456" s="3"/>
      <c r="C456" s="3"/>
      <c r="D456" s="3"/>
      <c r="E456" s="3"/>
      <c r="F456" s="3"/>
      <c r="G456" s="3"/>
    </row>
    <row r="457" ht="15.75" customHeight="1">
      <c r="A457" s="3"/>
      <c r="B457" s="3"/>
      <c r="C457" s="3"/>
      <c r="D457" s="3"/>
      <c r="E457" s="3"/>
      <c r="F457" s="3"/>
      <c r="G457" s="3"/>
    </row>
    <row r="458" ht="15.75" customHeight="1">
      <c r="A458" s="3"/>
      <c r="B458" s="3"/>
      <c r="C458" s="3"/>
      <c r="D458" s="3"/>
      <c r="E458" s="3"/>
      <c r="F458" s="3"/>
      <c r="G458" s="3"/>
    </row>
    <row r="459" ht="15.75" customHeight="1">
      <c r="A459" s="3"/>
      <c r="B459" s="3"/>
      <c r="C459" s="3"/>
      <c r="D459" s="3"/>
      <c r="E459" s="3"/>
      <c r="F459" s="3"/>
      <c r="G459" s="3"/>
    </row>
    <row r="460" ht="15.75" customHeight="1">
      <c r="A460" s="3"/>
      <c r="B460" s="3"/>
      <c r="C460" s="3"/>
      <c r="D460" s="3"/>
      <c r="E460" s="3"/>
      <c r="F460" s="3"/>
      <c r="G460" s="3"/>
    </row>
    <row r="461" ht="15.75" customHeight="1">
      <c r="A461" s="3"/>
      <c r="B461" s="3"/>
      <c r="C461" s="3"/>
      <c r="D461" s="3"/>
      <c r="E461" s="3"/>
      <c r="F461" s="3"/>
      <c r="G461" s="3"/>
    </row>
    <row r="462" ht="15.75" customHeight="1">
      <c r="A462" s="3"/>
      <c r="B462" s="3"/>
      <c r="C462" s="3"/>
      <c r="D462" s="3"/>
      <c r="E462" s="3"/>
      <c r="F462" s="3"/>
      <c r="G462" s="3"/>
    </row>
    <row r="463" ht="15.75" customHeight="1">
      <c r="A463" s="3"/>
      <c r="B463" s="3"/>
      <c r="C463" s="3"/>
      <c r="D463" s="3"/>
      <c r="E463" s="3"/>
      <c r="F463" s="3"/>
      <c r="G463" s="3"/>
    </row>
    <row r="464" ht="15.75" customHeight="1">
      <c r="A464" s="3"/>
      <c r="B464" s="3"/>
      <c r="C464" s="3"/>
      <c r="D464" s="3"/>
      <c r="E464" s="3"/>
      <c r="F464" s="3"/>
      <c r="G464" s="3"/>
    </row>
    <row r="465" ht="15.75" customHeight="1">
      <c r="A465" s="3"/>
      <c r="B465" s="3"/>
      <c r="C465" s="3"/>
      <c r="D465" s="3"/>
      <c r="E465" s="3"/>
      <c r="F465" s="3"/>
      <c r="G465" s="3"/>
    </row>
    <row r="466" ht="15.75" customHeight="1">
      <c r="A466" s="3"/>
      <c r="B466" s="3"/>
      <c r="C466" s="3"/>
      <c r="D466" s="3"/>
      <c r="E466" s="3"/>
      <c r="F466" s="3"/>
      <c r="G466" s="3"/>
    </row>
    <row r="467" ht="15.75" customHeight="1">
      <c r="A467" s="3"/>
      <c r="B467" s="3"/>
      <c r="C467" s="3"/>
      <c r="D467" s="3"/>
      <c r="E467" s="3"/>
      <c r="F467" s="3"/>
      <c r="G467" s="3"/>
    </row>
    <row r="468" ht="15.75" customHeight="1">
      <c r="A468" s="3"/>
      <c r="B468" s="3"/>
      <c r="C468" s="3"/>
      <c r="D468" s="3"/>
      <c r="E468" s="3"/>
      <c r="F468" s="3"/>
      <c r="G468" s="3"/>
    </row>
    <row r="469" ht="15.75" customHeight="1">
      <c r="A469" s="3"/>
      <c r="B469" s="3"/>
      <c r="C469" s="3"/>
      <c r="D469" s="3"/>
      <c r="E469" s="3"/>
      <c r="F469" s="3"/>
      <c r="G469" s="3"/>
    </row>
    <row r="470" ht="15.75" customHeight="1">
      <c r="A470" s="3"/>
      <c r="B470" s="3"/>
      <c r="C470" s="3"/>
      <c r="D470" s="3"/>
      <c r="E470" s="3"/>
      <c r="F470" s="3"/>
      <c r="G470" s="3"/>
    </row>
    <row r="471" ht="15.75" customHeight="1">
      <c r="A471" s="3"/>
      <c r="B471" s="3"/>
      <c r="C471" s="3"/>
      <c r="D471" s="3"/>
      <c r="E471" s="3"/>
      <c r="F471" s="3"/>
      <c r="G471" s="3"/>
    </row>
    <row r="472" ht="15.75" customHeight="1">
      <c r="A472" s="3"/>
      <c r="B472" s="3"/>
      <c r="C472" s="3"/>
      <c r="D472" s="3"/>
      <c r="E472" s="3"/>
      <c r="F472" s="3"/>
      <c r="G472" s="3"/>
    </row>
    <row r="473" ht="15.75" customHeight="1">
      <c r="A473" s="3"/>
      <c r="B473" s="3"/>
      <c r="C473" s="3"/>
      <c r="D473" s="3"/>
      <c r="E473" s="3"/>
      <c r="F473" s="3"/>
      <c r="G473" s="3"/>
    </row>
    <row r="474" ht="15.75" customHeight="1">
      <c r="A474" s="3"/>
      <c r="B474" s="3"/>
      <c r="C474" s="3"/>
      <c r="D474" s="3"/>
      <c r="E474" s="3"/>
      <c r="F474" s="3"/>
      <c r="G474" s="3"/>
    </row>
    <row r="475" ht="15.75" customHeight="1">
      <c r="A475" s="3"/>
      <c r="B475" s="3"/>
      <c r="C475" s="3"/>
      <c r="D475" s="3"/>
      <c r="E475" s="3"/>
      <c r="F475" s="3"/>
      <c r="G475" s="3"/>
    </row>
    <row r="476" ht="15.75" customHeight="1">
      <c r="A476" s="3"/>
      <c r="B476" s="3"/>
      <c r="C476" s="3"/>
      <c r="D476" s="3"/>
      <c r="E476" s="3"/>
      <c r="F476" s="3"/>
      <c r="G476" s="3"/>
    </row>
    <row r="477" ht="15.75" customHeight="1">
      <c r="A477" s="3"/>
      <c r="B477" s="3"/>
      <c r="C477" s="3"/>
      <c r="D477" s="3"/>
      <c r="E477" s="3"/>
      <c r="F477" s="3"/>
      <c r="G477" s="3"/>
    </row>
    <row r="478" ht="15.75" customHeight="1">
      <c r="A478" s="3"/>
      <c r="B478" s="3"/>
      <c r="C478" s="3"/>
      <c r="D478" s="3"/>
      <c r="E478" s="3"/>
      <c r="F478" s="3"/>
      <c r="G478" s="3"/>
    </row>
    <row r="479" ht="15.75" customHeight="1">
      <c r="A479" s="3"/>
      <c r="B479" s="3"/>
      <c r="C479" s="3"/>
      <c r="D479" s="3"/>
      <c r="E479" s="3"/>
      <c r="F479" s="3"/>
      <c r="G479" s="3"/>
    </row>
    <row r="480" ht="15.75" customHeight="1">
      <c r="A480" s="3"/>
      <c r="B480" s="3"/>
      <c r="C480" s="3"/>
      <c r="D480" s="3"/>
      <c r="E480" s="3"/>
      <c r="F480" s="3"/>
      <c r="G480" s="3"/>
    </row>
    <row r="481" ht="15.75" customHeight="1">
      <c r="A481" s="3"/>
      <c r="B481" s="3"/>
      <c r="C481" s="3"/>
      <c r="D481" s="3"/>
      <c r="E481" s="3"/>
      <c r="F481" s="3"/>
      <c r="G481" s="3"/>
    </row>
    <row r="482" ht="15.75" customHeight="1">
      <c r="A482" s="3"/>
      <c r="B482" s="3"/>
      <c r="C482" s="3"/>
      <c r="D482" s="3"/>
      <c r="E482" s="3"/>
      <c r="F482" s="3"/>
      <c r="G482" s="3"/>
    </row>
    <row r="483" ht="15.75" customHeight="1">
      <c r="A483" s="3"/>
      <c r="B483" s="3"/>
      <c r="C483" s="3"/>
      <c r="D483" s="3"/>
      <c r="E483" s="3"/>
      <c r="F483" s="3"/>
      <c r="G483" s="3"/>
    </row>
    <row r="484" ht="15.75" customHeight="1">
      <c r="A484" s="3"/>
      <c r="B484" s="3"/>
      <c r="C484" s="3"/>
      <c r="D484" s="3"/>
      <c r="E484" s="3"/>
      <c r="F484" s="3"/>
      <c r="G484" s="3"/>
    </row>
    <row r="485" ht="15.75" customHeight="1">
      <c r="A485" s="3"/>
      <c r="B485" s="3"/>
      <c r="C485" s="3"/>
      <c r="D485" s="3"/>
      <c r="E485" s="3"/>
      <c r="F485" s="3"/>
      <c r="G485" s="3"/>
    </row>
    <row r="486" ht="15.75" customHeight="1">
      <c r="A486" s="3"/>
      <c r="B486" s="3"/>
      <c r="C486" s="3"/>
      <c r="D486" s="3"/>
      <c r="E486" s="3"/>
      <c r="F486" s="3"/>
      <c r="G486" s="3"/>
    </row>
    <row r="487" ht="15.75" customHeight="1">
      <c r="A487" s="3"/>
      <c r="B487" s="3"/>
      <c r="C487" s="3"/>
      <c r="D487" s="3"/>
      <c r="E487" s="3"/>
      <c r="F487" s="3"/>
      <c r="G487" s="3"/>
    </row>
    <row r="488" ht="15.75" customHeight="1">
      <c r="A488" s="3"/>
      <c r="B488" s="3"/>
      <c r="C488" s="3"/>
      <c r="D488" s="3"/>
      <c r="E488" s="3"/>
      <c r="F488" s="3"/>
      <c r="G488" s="3"/>
    </row>
    <row r="489" ht="15.75" customHeight="1">
      <c r="A489" s="3"/>
      <c r="B489" s="3"/>
      <c r="C489" s="3"/>
      <c r="D489" s="3"/>
      <c r="E489" s="3"/>
      <c r="F489" s="3"/>
      <c r="G489" s="3"/>
    </row>
    <row r="490" ht="15.75" customHeight="1">
      <c r="A490" s="3"/>
      <c r="B490" s="3"/>
      <c r="C490" s="3"/>
      <c r="D490" s="3"/>
      <c r="E490" s="3"/>
      <c r="F490" s="3"/>
      <c r="G490" s="3"/>
    </row>
    <row r="491" ht="15.75" customHeight="1">
      <c r="A491" s="3"/>
      <c r="B491" s="3"/>
      <c r="C491" s="3"/>
      <c r="D491" s="3"/>
      <c r="E491" s="3"/>
      <c r="F491" s="3"/>
      <c r="G491" s="3"/>
    </row>
    <row r="492" ht="15.75" customHeight="1">
      <c r="A492" s="3"/>
      <c r="B492" s="3"/>
      <c r="C492" s="3"/>
      <c r="D492" s="3"/>
      <c r="E492" s="3"/>
      <c r="F492" s="3"/>
      <c r="G492" s="3"/>
    </row>
    <row r="493" ht="15.75" customHeight="1">
      <c r="A493" s="3"/>
      <c r="B493" s="3"/>
      <c r="C493" s="3"/>
      <c r="D493" s="3"/>
      <c r="E493" s="3"/>
      <c r="F493" s="3"/>
      <c r="G493" s="3"/>
    </row>
    <row r="494" ht="15.75" customHeight="1">
      <c r="A494" s="3"/>
      <c r="B494" s="3"/>
      <c r="C494" s="3"/>
      <c r="D494" s="3"/>
      <c r="E494" s="3"/>
      <c r="F494" s="3"/>
      <c r="G494" s="3"/>
    </row>
    <row r="495" ht="15.75" customHeight="1">
      <c r="A495" s="3"/>
      <c r="B495" s="3"/>
      <c r="C495" s="3"/>
      <c r="D495" s="3"/>
      <c r="E495" s="3"/>
      <c r="F495" s="3"/>
      <c r="G495" s="3"/>
    </row>
    <row r="496" ht="15.75" customHeight="1">
      <c r="A496" s="3"/>
      <c r="B496" s="3"/>
      <c r="C496" s="3"/>
      <c r="D496" s="3"/>
      <c r="E496" s="3"/>
      <c r="F496" s="3"/>
      <c r="G496" s="3"/>
    </row>
    <row r="497" ht="15.75" customHeight="1">
      <c r="A497" s="3"/>
      <c r="B497" s="3"/>
      <c r="C497" s="3"/>
      <c r="D497" s="3"/>
      <c r="E497" s="3"/>
      <c r="F497" s="3"/>
      <c r="G497" s="3"/>
    </row>
    <row r="498" ht="15.75" customHeight="1">
      <c r="A498" s="3"/>
      <c r="B498" s="3"/>
      <c r="C498" s="3"/>
      <c r="D498" s="3"/>
      <c r="E498" s="3"/>
      <c r="F498" s="3"/>
      <c r="G498" s="3"/>
    </row>
    <row r="499" ht="15.75" customHeight="1">
      <c r="A499" s="3"/>
      <c r="B499" s="3"/>
      <c r="C499" s="3"/>
      <c r="D499" s="3"/>
      <c r="E499" s="3"/>
      <c r="F499" s="3"/>
      <c r="G499" s="3"/>
    </row>
    <row r="500" ht="15.75" customHeight="1">
      <c r="A500" s="3"/>
      <c r="B500" s="3"/>
      <c r="C500" s="3"/>
      <c r="D500" s="3"/>
      <c r="E500" s="3"/>
      <c r="F500" s="3"/>
      <c r="G500" s="3"/>
    </row>
    <row r="501" ht="15.75" customHeight="1">
      <c r="A501" s="3"/>
      <c r="B501" s="3"/>
      <c r="C501" s="3"/>
      <c r="D501" s="3"/>
      <c r="E501" s="3"/>
      <c r="F501" s="3"/>
      <c r="G501" s="3"/>
    </row>
    <row r="502" ht="15.75" customHeight="1">
      <c r="A502" s="3"/>
      <c r="B502" s="3"/>
      <c r="C502" s="3"/>
      <c r="D502" s="3"/>
      <c r="E502" s="3"/>
      <c r="F502" s="3"/>
      <c r="G502" s="3"/>
    </row>
    <row r="503" ht="15.75" customHeight="1">
      <c r="A503" s="3"/>
      <c r="B503" s="3"/>
      <c r="C503" s="3"/>
      <c r="D503" s="3"/>
      <c r="E503" s="3"/>
      <c r="F503" s="3"/>
      <c r="G503" s="3"/>
    </row>
    <row r="504" ht="15.75" customHeight="1">
      <c r="A504" s="3"/>
      <c r="B504" s="3"/>
      <c r="C504" s="3"/>
      <c r="D504" s="3"/>
      <c r="E504" s="3"/>
      <c r="F504" s="3"/>
      <c r="G504" s="3"/>
    </row>
    <row r="505" ht="15.75" customHeight="1">
      <c r="A505" s="3"/>
      <c r="B505" s="3"/>
      <c r="C505" s="3"/>
      <c r="D505" s="3"/>
      <c r="E505" s="3"/>
      <c r="F505" s="3"/>
      <c r="G505" s="3"/>
    </row>
    <row r="506" ht="15.75" customHeight="1">
      <c r="A506" s="3"/>
      <c r="B506" s="3"/>
      <c r="C506" s="3"/>
      <c r="D506" s="3"/>
      <c r="E506" s="3"/>
      <c r="F506" s="3"/>
      <c r="G506" s="3"/>
    </row>
    <row r="507" ht="15.75" customHeight="1">
      <c r="A507" s="3"/>
      <c r="B507" s="3"/>
      <c r="C507" s="3"/>
      <c r="D507" s="3"/>
      <c r="E507" s="3"/>
      <c r="F507" s="3"/>
      <c r="G507" s="3"/>
    </row>
    <row r="508" ht="15.75" customHeight="1">
      <c r="A508" s="3"/>
      <c r="B508" s="3"/>
      <c r="C508" s="3"/>
      <c r="D508" s="3"/>
      <c r="E508" s="3"/>
      <c r="F508" s="3"/>
      <c r="G508" s="3"/>
    </row>
    <row r="509" ht="15.75" customHeight="1">
      <c r="A509" s="3"/>
      <c r="B509" s="3"/>
      <c r="C509" s="3"/>
      <c r="D509" s="3"/>
      <c r="E509" s="3"/>
      <c r="F509" s="3"/>
      <c r="G509" s="3"/>
    </row>
    <row r="510" ht="15.75" customHeight="1">
      <c r="A510" s="3"/>
      <c r="B510" s="3"/>
      <c r="C510" s="3"/>
      <c r="D510" s="3"/>
      <c r="E510" s="3"/>
      <c r="F510" s="3"/>
      <c r="G510" s="3"/>
    </row>
    <row r="511" ht="15.75" customHeight="1">
      <c r="A511" s="3"/>
      <c r="B511" s="3"/>
      <c r="C511" s="3"/>
      <c r="D511" s="3"/>
      <c r="E511" s="3"/>
      <c r="F511" s="3"/>
      <c r="G511" s="3"/>
    </row>
    <row r="512" ht="15.75" customHeight="1">
      <c r="A512" s="3"/>
      <c r="B512" s="3"/>
      <c r="C512" s="3"/>
      <c r="D512" s="3"/>
      <c r="E512" s="3"/>
      <c r="F512" s="3"/>
      <c r="G512" s="3"/>
    </row>
    <row r="513" ht="15.75" customHeight="1">
      <c r="A513" s="3"/>
      <c r="B513" s="3"/>
      <c r="C513" s="3"/>
      <c r="D513" s="3"/>
      <c r="E513" s="3"/>
      <c r="F513" s="3"/>
      <c r="G513" s="3"/>
    </row>
    <row r="514" ht="15.75" customHeight="1">
      <c r="A514" s="3"/>
      <c r="B514" s="3"/>
      <c r="C514" s="3"/>
      <c r="D514" s="3"/>
      <c r="E514" s="3"/>
      <c r="F514" s="3"/>
      <c r="G514" s="3"/>
    </row>
    <row r="515" ht="15.75" customHeight="1">
      <c r="A515" s="3"/>
      <c r="B515" s="3"/>
      <c r="C515" s="3"/>
      <c r="D515" s="3"/>
      <c r="E515" s="3"/>
      <c r="F515" s="3"/>
      <c r="G515" s="3"/>
    </row>
    <row r="516" ht="15.75" customHeight="1">
      <c r="A516" s="3"/>
      <c r="B516" s="3"/>
      <c r="C516" s="3"/>
      <c r="D516" s="3"/>
      <c r="E516" s="3"/>
      <c r="F516" s="3"/>
      <c r="G516" s="3"/>
    </row>
    <row r="517" ht="15.75" customHeight="1">
      <c r="A517" s="3"/>
      <c r="B517" s="3"/>
      <c r="C517" s="3"/>
      <c r="D517" s="3"/>
      <c r="E517" s="3"/>
      <c r="F517" s="3"/>
      <c r="G517" s="3"/>
    </row>
    <row r="518" ht="15.75" customHeight="1">
      <c r="A518" s="3"/>
      <c r="B518" s="3"/>
      <c r="C518" s="3"/>
      <c r="D518" s="3"/>
      <c r="E518" s="3"/>
      <c r="F518" s="3"/>
      <c r="G518" s="3"/>
    </row>
    <row r="519" ht="15.75" customHeight="1">
      <c r="A519" s="3"/>
      <c r="B519" s="3"/>
      <c r="C519" s="3"/>
      <c r="D519" s="3"/>
      <c r="E519" s="3"/>
      <c r="F519" s="3"/>
      <c r="G519" s="3"/>
    </row>
    <row r="520" ht="15.75" customHeight="1">
      <c r="A520" s="3"/>
      <c r="B520" s="3"/>
      <c r="C520" s="3"/>
      <c r="D520" s="3"/>
      <c r="E520" s="3"/>
      <c r="F520" s="3"/>
      <c r="G520" s="3"/>
    </row>
    <row r="521" ht="15.75" customHeight="1">
      <c r="A521" s="3"/>
      <c r="B521" s="3"/>
      <c r="C521" s="3"/>
      <c r="D521" s="3"/>
      <c r="E521" s="3"/>
      <c r="F521" s="3"/>
      <c r="G521" s="3"/>
    </row>
    <row r="522" ht="15.75" customHeight="1">
      <c r="A522" s="3"/>
      <c r="B522" s="3"/>
      <c r="C522" s="3"/>
      <c r="D522" s="3"/>
      <c r="E522" s="3"/>
      <c r="F522" s="3"/>
      <c r="G522" s="3"/>
    </row>
    <row r="523" ht="15.75" customHeight="1">
      <c r="A523" s="3"/>
      <c r="B523" s="3"/>
      <c r="C523" s="3"/>
      <c r="D523" s="3"/>
      <c r="E523" s="3"/>
      <c r="F523" s="3"/>
      <c r="G523" s="3"/>
    </row>
    <row r="524" ht="15.75" customHeight="1">
      <c r="A524" s="3"/>
      <c r="B524" s="3"/>
      <c r="C524" s="3"/>
      <c r="D524" s="3"/>
      <c r="E524" s="3"/>
      <c r="F524" s="3"/>
      <c r="G524" s="3"/>
    </row>
    <row r="525" ht="15.75" customHeight="1">
      <c r="A525" s="3"/>
      <c r="B525" s="3"/>
      <c r="C525" s="3"/>
      <c r="D525" s="3"/>
      <c r="E525" s="3"/>
      <c r="F525" s="3"/>
      <c r="G525" s="3"/>
    </row>
    <row r="526" ht="15.75" customHeight="1">
      <c r="A526" s="3"/>
      <c r="B526" s="3"/>
      <c r="C526" s="3"/>
      <c r="D526" s="3"/>
      <c r="E526" s="3"/>
      <c r="F526" s="3"/>
      <c r="G526" s="3"/>
    </row>
    <row r="527" ht="15.75" customHeight="1">
      <c r="A527" s="3"/>
      <c r="B527" s="3"/>
      <c r="C527" s="3"/>
      <c r="D527" s="3"/>
      <c r="E527" s="3"/>
      <c r="F527" s="3"/>
      <c r="G527" s="3"/>
    </row>
    <row r="528" ht="15.75" customHeight="1">
      <c r="A528" s="3"/>
      <c r="B528" s="3"/>
      <c r="C528" s="3"/>
      <c r="D528" s="3"/>
      <c r="E528" s="3"/>
      <c r="F528" s="3"/>
      <c r="G528" s="3"/>
    </row>
    <row r="529" ht="15.75" customHeight="1">
      <c r="A529" s="3"/>
      <c r="B529" s="3"/>
      <c r="C529" s="3"/>
      <c r="D529" s="3"/>
      <c r="E529" s="3"/>
      <c r="F529" s="3"/>
      <c r="G529" s="3"/>
    </row>
    <row r="530" ht="15.75" customHeight="1">
      <c r="A530" s="3"/>
      <c r="B530" s="3"/>
      <c r="C530" s="3"/>
      <c r="D530" s="3"/>
      <c r="E530" s="3"/>
      <c r="F530" s="3"/>
      <c r="G530" s="3"/>
    </row>
    <row r="531" ht="15.75" customHeight="1">
      <c r="A531" s="3"/>
      <c r="B531" s="3"/>
      <c r="C531" s="3"/>
      <c r="D531" s="3"/>
      <c r="E531" s="3"/>
      <c r="F531" s="3"/>
      <c r="G531" s="3"/>
    </row>
    <row r="532" ht="15.75" customHeight="1">
      <c r="A532" s="3"/>
      <c r="B532" s="3"/>
      <c r="C532" s="3"/>
      <c r="D532" s="3"/>
      <c r="E532" s="3"/>
      <c r="F532" s="3"/>
      <c r="G532" s="3"/>
    </row>
    <row r="533" ht="15.75" customHeight="1">
      <c r="A533" s="3"/>
      <c r="B533" s="3"/>
      <c r="C533" s="3"/>
      <c r="D533" s="3"/>
      <c r="E533" s="3"/>
      <c r="F533" s="3"/>
      <c r="G533" s="3"/>
    </row>
    <row r="534" ht="15.75" customHeight="1">
      <c r="A534" s="3"/>
      <c r="B534" s="3"/>
      <c r="C534" s="3"/>
      <c r="D534" s="3"/>
      <c r="E534" s="3"/>
      <c r="F534" s="3"/>
      <c r="G534" s="3"/>
    </row>
    <row r="535" ht="15.75" customHeight="1">
      <c r="A535" s="3"/>
      <c r="B535" s="3"/>
      <c r="C535" s="3"/>
      <c r="D535" s="3"/>
      <c r="E535" s="3"/>
      <c r="F535" s="3"/>
      <c r="G535" s="3"/>
    </row>
    <row r="536" ht="15.75" customHeight="1">
      <c r="A536" s="3"/>
      <c r="B536" s="3"/>
      <c r="C536" s="3"/>
      <c r="D536" s="3"/>
      <c r="E536" s="3"/>
      <c r="F536" s="3"/>
      <c r="G536" s="3"/>
    </row>
    <row r="537" ht="15.75" customHeight="1">
      <c r="A537" s="3"/>
      <c r="B537" s="3"/>
      <c r="C537" s="3"/>
      <c r="D537" s="3"/>
      <c r="E537" s="3"/>
      <c r="F537" s="3"/>
      <c r="G537" s="3"/>
    </row>
    <row r="538" ht="15.75" customHeight="1">
      <c r="A538" s="3"/>
      <c r="B538" s="3"/>
      <c r="C538" s="3"/>
      <c r="D538" s="3"/>
      <c r="E538" s="3"/>
      <c r="F538" s="3"/>
      <c r="G538" s="3"/>
    </row>
    <row r="539" ht="15.75" customHeight="1">
      <c r="A539" s="3"/>
      <c r="B539" s="3"/>
      <c r="C539" s="3"/>
      <c r="D539" s="3"/>
      <c r="E539" s="3"/>
      <c r="F539" s="3"/>
      <c r="G539" s="3"/>
    </row>
    <row r="540" ht="15.75" customHeight="1">
      <c r="A540" s="3"/>
      <c r="B540" s="3"/>
      <c r="C540" s="3"/>
      <c r="D540" s="3"/>
      <c r="E540" s="3"/>
      <c r="F540" s="3"/>
      <c r="G540" s="3"/>
    </row>
    <row r="541" ht="15.75" customHeight="1">
      <c r="A541" s="3"/>
      <c r="B541" s="3"/>
      <c r="C541" s="3"/>
      <c r="D541" s="3"/>
      <c r="E541" s="3"/>
      <c r="F541" s="3"/>
      <c r="G541" s="3"/>
    </row>
    <row r="542" ht="15.75" customHeight="1">
      <c r="A542" s="3"/>
      <c r="B542" s="3"/>
      <c r="C542" s="3"/>
      <c r="D542" s="3"/>
      <c r="E542" s="3"/>
      <c r="F542" s="3"/>
      <c r="G542" s="3"/>
    </row>
    <row r="543" ht="15.75" customHeight="1">
      <c r="A543" s="3"/>
      <c r="B543" s="3"/>
      <c r="C543" s="3"/>
      <c r="D543" s="3"/>
      <c r="E543" s="3"/>
      <c r="F543" s="3"/>
      <c r="G543" s="3"/>
    </row>
    <row r="544" ht="15.75" customHeight="1">
      <c r="A544" s="3"/>
      <c r="B544" s="3"/>
      <c r="C544" s="3"/>
      <c r="D544" s="3"/>
      <c r="E544" s="3"/>
      <c r="F544" s="3"/>
      <c r="G544" s="3"/>
    </row>
    <row r="545" ht="15.75" customHeight="1">
      <c r="A545" s="3"/>
      <c r="B545" s="3"/>
      <c r="C545" s="3"/>
      <c r="D545" s="3"/>
      <c r="E545" s="3"/>
      <c r="F545" s="3"/>
      <c r="G545" s="3"/>
    </row>
    <row r="546" ht="15.75" customHeight="1">
      <c r="A546" s="3"/>
      <c r="B546" s="3"/>
      <c r="C546" s="3"/>
      <c r="D546" s="3"/>
      <c r="E546" s="3"/>
      <c r="F546" s="3"/>
      <c r="G546" s="3"/>
    </row>
    <row r="547" ht="15.75" customHeight="1">
      <c r="A547" s="3"/>
      <c r="B547" s="3"/>
      <c r="C547" s="3"/>
      <c r="D547" s="3"/>
      <c r="E547" s="3"/>
      <c r="F547" s="3"/>
      <c r="G547" s="3"/>
    </row>
    <row r="548" ht="15.75" customHeight="1">
      <c r="A548" s="3"/>
      <c r="B548" s="3"/>
      <c r="C548" s="3"/>
      <c r="D548" s="3"/>
      <c r="E548" s="3"/>
      <c r="F548" s="3"/>
      <c r="G548" s="3"/>
    </row>
    <row r="549" ht="15.75" customHeight="1">
      <c r="A549" s="3"/>
      <c r="B549" s="3"/>
      <c r="C549" s="3"/>
      <c r="D549" s="3"/>
      <c r="E549" s="3"/>
      <c r="F549" s="3"/>
      <c r="G549" s="3"/>
    </row>
    <row r="550" ht="15.75" customHeight="1">
      <c r="A550" s="3"/>
      <c r="B550" s="3"/>
      <c r="C550" s="3"/>
      <c r="D550" s="3"/>
      <c r="E550" s="3"/>
      <c r="F550" s="3"/>
      <c r="G550" s="3"/>
    </row>
    <row r="551" ht="15.75" customHeight="1">
      <c r="A551" s="3"/>
      <c r="B551" s="3"/>
      <c r="C551" s="3"/>
      <c r="D551" s="3"/>
      <c r="E551" s="3"/>
      <c r="F551" s="3"/>
      <c r="G551" s="3"/>
    </row>
    <row r="552" ht="15.75" customHeight="1">
      <c r="A552" s="3"/>
      <c r="B552" s="3"/>
      <c r="C552" s="3"/>
      <c r="D552" s="3"/>
      <c r="E552" s="3"/>
      <c r="F552" s="3"/>
      <c r="G552" s="3"/>
    </row>
    <row r="553" ht="15.75" customHeight="1">
      <c r="A553" s="3"/>
      <c r="B553" s="3"/>
      <c r="C553" s="3"/>
      <c r="D553" s="3"/>
      <c r="E553" s="3"/>
      <c r="F553" s="3"/>
      <c r="G553" s="3"/>
    </row>
    <row r="554" ht="15.75" customHeight="1">
      <c r="A554" s="3"/>
      <c r="B554" s="3"/>
      <c r="C554" s="3"/>
      <c r="D554" s="3"/>
      <c r="E554" s="3"/>
      <c r="F554" s="3"/>
      <c r="G554" s="3"/>
    </row>
    <row r="555" ht="15.75" customHeight="1">
      <c r="A555" s="3"/>
      <c r="B555" s="3"/>
      <c r="C555" s="3"/>
      <c r="D555" s="3"/>
      <c r="E555" s="3"/>
      <c r="F555" s="3"/>
      <c r="G555" s="3"/>
    </row>
    <row r="556" ht="15.75" customHeight="1">
      <c r="A556" s="3"/>
      <c r="B556" s="3"/>
      <c r="C556" s="3"/>
      <c r="D556" s="3"/>
      <c r="E556" s="3"/>
      <c r="F556" s="3"/>
      <c r="G556" s="3"/>
    </row>
    <row r="557" ht="15.75" customHeight="1">
      <c r="A557" s="3"/>
      <c r="B557" s="3"/>
      <c r="C557" s="3"/>
      <c r="D557" s="3"/>
      <c r="E557" s="3"/>
      <c r="F557" s="3"/>
      <c r="G557" s="3"/>
    </row>
    <row r="558" ht="15.75" customHeight="1">
      <c r="A558" s="3"/>
      <c r="B558" s="3"/>
      <c r="C558" s="3"/>
      <c r="D558" s="3"/>
      <c r="E558" s="3"/>
      <c r="F558" s="3"/>
      <c r="G558" s="3"/>
    </row>
    <row r="559" ht="15.75" customHeight="1">
      <c r="A559" s="3"/>
      <c r="B559" s="3"/>
      <c r="C559" s="3"/>
      <c r="D559" s="3"/>
      <c r="E559" s="3"/>
      <c r="F559" s="3"/>
      <c r="G559" s="3"/>
    </row>
    <row r="560" ht="15.75" customHeight="1">
      <c r="A560" s="3"/>
      <c r="B560" s="3"/>
      <c r="C560" s="3"/>
      <c r="D560" s="3"/>
      <c r="E560" s="3"/>
      <c r="F560" s="3"/>
      <c r="G560" s="3"/>
    </row>
    <row r="561" ht="15.75" customHeight="1">
      <c r="A561" s="3"/>
      <c r="B561" s="3"/>
      <c r="C561" s="3"/>
      <c r="D561" s="3"/>
      <c r="E561" s="3"/>
      <c r="F561" s="3"/>
      <c r="G561" s="3"/>
    </row>
    <row r="562" ht="15.75" customHeight="1">
      <c r="A562" s="3"/>
      <c r="B562" s="3"/>
      <c r="C562" s="3"/>
      <c r="D562" s="3"/>
      <c r="E562" s="3"/>
      <c r="F562" s="3"/>
      <c r="G562" s="3"/>
    </row>
    <row r="563" ht="15.75" customHeight="1">
      <c r="A563" s="3"/>
      <c r="B563" s="3"/>
      <c r="C563" s="3"/>
      <c r="D563" s="3"/>
      <c r="E563" s="3"/>
      <c r="F563" s="3"/>
      <c r="G563" s="3"/>
    </row>
    <row r="564" ht="15.75" customHeight="1">
      <c r="A564" s="3"/>
      <c r="B564" s="3"/>
      <c r="C564" s="3"/>
      <c r="D564" s="3"/>
      <c r="E564" s="3"/>
      <c r="F564" s="3"/>
      <c r="G564" s="3"/>
    </row>
    <row r="565" ht="15.75" customHeight="1">
      <c r="A565" s="3"/>
      <c r="B565" s="3"/>
      <c r="C565" s="3"/>
      <c r="D565" s="3"/>
      <c r="E565" s="3"/>
      <c r="F565" s="3"/>
      <c r="G565" s="3"/>
    </row>
    <row r="566" ht="15.75" customHeight="1">
      <c r="A566" s="3"/>
      <c r="B566" s="3"/>
      <c r="C566" s="3"/>
      <c r="D566" s="3"/>
      <c r="E566" s="3"/>
      <c r="F566" s="3"/>
      <c r="G566" s="3"/>
    </row>
    <row r="567" ht="15.75" customHeight="1">
      <c r="A567" s="3"/>
      <c r="B567" s="3"/>
      <c r="C567" s="3"/>
      <c r="D567" s="3"/>
      <c r="E567" s="3"/>
      <c r="F567" s="3"/>
      <c r="G567" s="3"/>
    </row>
    <row r="568" ht="15.75" customHeight="1">
      <c r="A568" s="3"/>
      <c r="B568" s="3"/>
      <c r="C568" s="3"/>
      <c r="D568" s="3"/>
      <c r="E568" s="3"/>
      <c r="F568" s="3"/>
      <c r="G568" s="3"/>
    </row>
    <row r="569" ht="15.75" customHeight="1">
      <c r="A569" s="3"/>
      <c r="B569" s="3"/>
      <c r="C569" s="3"/>
      <c r="D569" s="3"/>
      <c r="E569" s="3"/>
      <c r="F569" s="3"/>
      <c r="G569" s="3"/>
    </row>
    <row r="570" ht="15.75" customHeight="1">
      <c r="A570" s="3"/>
      <c r="B570" s="3"/>
      <c r="C570" s="3"/>
      <c r="D570" s="3"/>
      <c r="E570" s="3"/>
      <c r="F570" s="3"/>
      <c r="G570" s="3"/>
    </row>
    <row r="571" ht="15.75" customHeight="1">
      <c r="A571" s="3"/>
      <c r="B571" s="3"/>
      <c r="C571" s="3"/>
      <c r="D571" s="3"/>
      <c r="E571" s="3"/>
      <c r="F571" s="3"/>
      <c r="G571" s="3"/>
    </row>
    <row r="572" ht="15.75" customHeight="1">
      <c r="A572" s="3"/>
      <c r="B572" s="3"/>
      <c r="C572" s="3"/>
      <c r="D572" s="3"/>
      <c r="E572" s="3"/>
      <c r="F572" s="3"/>
      <c r="G572" s="3"/>
    </row>
    <row r="573" ht="15.75" customHeight="1">
      <c r="A573" s="3"/>
      <c r="B573" s="3"/>
      <c r="C573" s="3"/>
      <c r="D573" s="3"/>
      <c r="E573" s="3"/>
      <c r="F573" s="3"/>
      <c r="G573" s="3"/>
    </row>
    <row r="574" ht="15.75" customHeight="1">
      <c r="A574" s="3"/>
      <c r="B574" s="3"/>
      <c r="C574" s="3"/>
      <c r="D574" s="3"/>
      <c r="E574" s="3"/>
      <c r="F574" s="3"/>
      <c r="G574" s="3"/>
    </row>
    <row r="575" ht="15.75" customHeight="1">
      <c r="A575" s="3"/>
      <c r="B575" s="3"/>
      <c r="C575" s="3"/>
      <c r="D575" s="3"/>
      <c r="E575" s="3"/>
      <c r="F575" s="3"/>
      <c r="G575" s="3"/>
    </row>
    <row r="576" ht="15.75" customHeight="1">
      <c r="A576" s="3"/>
      <c r="B576" s="3"/>
      <c r="C576" s="3"/>
      <c r="D576" s="3"/>
      <c r="E576" s="3"/>
      <c r="F576" s="3"/>
      <c r="G576" s="3"/>
    </row>
    <row r="577" ht="15.75" customHeight="1">
      <c r="A577" s="3"/>
      <c r="B577" s="3"/>
      <c r="C577" s="3"/>
      <c r="D577" s="3"/>
      <c r="E577" s="3"/>
      <c r="F577" s="3"/>
      <c r="G577" s="3"/>
    </row>
    <row r="578" ht="15.75" customHeight="1">
      <c r="A578" s="3"/>
      <c r="B578" s="3"/>
      <c r="C578" s="3"/>
      <c r="D578" s="3"/>
      <c r="E578" s="3"/>
      <c r="F578" s="3"/>
      <c r="G578" s="3"/>
    </row>
    <row r="579" ht="15.75" customHeight="1">
      <c r="A579" s="3"/>
      <c r="B579" s="3"/>
      <c r="C579" s="3"/>
      <c r="D579" s="3"/>
      <c r="E579" s="3"/>
      <c r="F579" s="3"/>
      <c r="G579" s="3"/>
    </row>
    <row r="580" ht="15.75" customHeight="1">
      <c r="A580" s="3"/>
      <c r="B580" s="3"/>
      <c r="C580" s="3"/>
      <c r="D580" s="3"/>
      <c r="E580" s="3"/>
      <c r="F580" s="3"/>
      <c r="G580" s="3"/>
    </row>
    <row r="581" ht="15.75" customHeight="1">
      <c r="A581" s="3"/>
      <c r="B581" s="3"/>
      <c r="C581" s="3"/>
      <c r="D581" s="3"/>
      <c r="E581" s="3"/>
      <c r="F581" s="3"/>
      <c r="G581" s="3"/>
    </row>
    <row r="582" ht="15.75" customHeight="1">
      <c r="A582" s="3"/>
      <c r="B582" s="3"/>
      <c r="C582" s="3"/>
      <c r="D582" s="3"/>
      <c r="E582" s="3"/>
      <c r="F582" s="3"/>
      <c r="G582" s="3"/>
    </row>
    <row r="583" ht="15.75" customHeight="1">
      <c r="A583" s="3"/>
      <c r="B583" s="3"/>
      <c r="C583" s="3"/>
      <c r="D583" s="3"/>
      <c r="E583" s="3"/>
      <c r="F583" s="3"/>
      <c r="G583" s="3"/>
    </row>
    <row r="584" ht="15.75" customHeight="1">
      <c r="A584" s="3"/>
      <c r="B584" s="3"/>
      <c r="C584" s="3"/>
      <c r="D584" s="3"/>
      <c r="E584" s="3"/>
      <c r="F584" s="3"/>
      <c r="G584" s="3"/>
    </row>
    <row r="585" ht="15.75" customHeight="1">
      <c r="A585" s="3"/>
      <c r="B585" s="3"/>
      <c r="C585" s="3"/>
      <c r="D585" s="3"/>
      <c r="E585" s="3"/>
      <c r="F585" s="3"/>
      <c r="G585" s="3"/>
    </row>
    <row r="586" ht="15.75" customHeight="1">
      <c r="A586" s="3"/>
      <c r="B586" s="3"/>
      <c r="C586" s="3"/>
      <c r="D586" s="3"/>
      <c r="E586" s="3"/>
      <c r="F586" s="3"/>
      <c r="G586" s="3"/>
    </row>
    <row r="587" ht="15.75" customHeight="1">
      <c r="A587" s="3"/>
      <c r="B587" s="3"/>
      <c r="C587" s="3"/>
      <c r="D587" s="3"/>
      <c r="E587" s="3"/>
      <c r="F587" s="3"/>
      <c r="G587" s="3"/>
    </row>
    <row r="588" ht="15.75" customHeight="1">
      <c r="A588" s="3"/>
      <c r="B588" s="3"/>
      <c r="C588" s="3"/>
      <c r="D588" s="3"/>
      <c r="E588" s="3"/>
      <c r="F588" s="3"/>
      <c r="G588" s="3"/>
    </row>
    <row r="589" ht="15.75" customHeight="1">
      <c r="A589" s="3"/>
      <c r="B589" s="3"/>
      <c r="C589" s="3"/>
      <c r="D589" s="3"/>
      <c r="E589" s="3"/>
      <c r="F589" s="3"/>
      <c r="G589" s="3"/>
    </row>
    <row r="590" ht="15.75" customHeight="1">
      <c r="A590" s="3"/>
      <c r="B590" s="3"/>
      <c r="C590" s="3"/>
      <c r="D590" s="3"/>
      <c r="E590" s="3"/>
      <c r="F590" s="3"/>
      <c r="G590" s="3"/>
    </row>
    <row r="591" ht="15.75" customHeight="1">
      <c r="A591" s="3"/>
      <c r="B591" s="3"/>
      <c r="C591" s="3"/>
      <c r="D591" s="3"/>
      <c r="E591" s="3"/>
      <c r="F591" s="3"/>
      <c r="G591" s="3"/>
    </row>
    <row r="592" ht="15.75" customHeight="1">
      <c r="A592" s="3"/>
      <c r="B592" s="3"/>
      <c r="C592" s="3"/>
      <c r="D592" s="3"/>
      <c r="E592" s="3"/>
      <c r="F592" s="3"/>
      <c r="G592" s="3"/>
    </row>
    <row r="593" ht="15.75" customHeight="1">
      <c r="A593" s="3"/>
      <c r="B593" s="3"/>
      <c r="C593" s="3"/>
      <c r="D593" s="3"/>
      <c r="E593" s="3"/>
      <c r="F593" s="3"/>
      <c r="G593" s="3"/>
    </row>
    <row r="594" ht="15.75" customHeight="1">
      <c r="A594" s="3"/>
      <c r="B594" s="3"/>
      <c r="C594" s="3"/>
      <c r="D594" s="3"/>
      <c r="E594" s="3"/>
      <c r="F594" s="3"/>
      <c r="G594" s="3"/>
    </row>
    <row r="595" ht="15.75" customHeight="1">
      <c r="A595" s="3"/>
      <c r="B595" s="3"/>
      <c r="C595" s="3"/>
      <c r="D595" s="3"/>
      <c r="E595" s="3"/>
      <c r="F595" s="3"/>
      <c r="G595" s="3"/>
    </row>
    <row r="596" ht="15.75" customHeight="1">
      <c r="A596" s="3"/>
      <c r="B596" s="3"/>
      <c r="C596" s="3"/>
      <c r="D596" s="3"/>
      <c r="E596" s="3"/>
      <c r="F596" s="3"/>
      <c r="G596" s="3"/>
    </row>
    <row r="597" ht="15.75" customHeight="1">
      <c r="A597" s="3"/>
      <c r="B597" s="3"/>
      <c r="C597" s="3"/>
      <c r="D597" s="3"/>
      <c r="E597" s="3"/>
      <c r="F597" s="3"/>
      <c r="G597" s="3"/>
    </row>
    <row r="598" ht="15.75" customHeight="1">
      <c r="A598" s="3"/>
      <c r="B598" s="3"/>
      <c r="C598" s="3"/>
      <c r="D598" s="3"/>
      <c r="E598" s="3"/>
      <c r="F598" s="3"/>
      <c r="G598" s="3"/>
    </row>
    <row r="599" ht="15.75" customHeight="1">
      <c r="A599" s="3"/>
      <c r="B599" s="3"/>
      <c r="C599" s="3"/>
      <c r="D599" s="3"/>
      <c r="E599" s="3"/>
      <c r="F599" s="3"/>
      <c r="G599" s="3"/>
    </row>
    <row r="600" ht="15.75" customHeight="1">
      <c r="A600" s="3"/>
      <c r="B600" s="3"/>
      <c r="C600" s="3"/>
      <c r="D600" s="3"/>
      <c r="E600" s="3"/>
      <c r="F600" s="3"/>
      <c r="G600" s="3"/>
    </row>
    <row r="601" ht="15.75" customHeight="1">
      <c r="A601" s="3"/>
      <c r="B601" s="3"/>
      <c r="C601" s="3"/>
      <c r="D601" s="3"/>
      <c r="E601" s="3"/>
      <c r="F601" s="3"/>
      <c r="G601" s="3"/>
    </row>
    <row r="602" ht="15.75" customHeight="1">
      <c r="A602" s="3"/>
      <c r="B602" s="3"/>
      <c r="C602" s="3"/>
      <c r="D602" s="3"/>
      <c r="E602" s="3"/>
      <c r="F602" s="3"/>
      <c r="G602" s="3"/>
    </row>
    <row r="603" ht="15.75" customHeight="1">
      <c r="A603" s="3"/>
      <c r="B603" s="3"/>
      <c r="C603" s="3"/>
      <c r="D603" s="3"/>
      <c r="E603" s="3"/>
      <c r="F603" s="3"/>
      <c r="G603" s="3"/>
    </row>
    <row r="604" ht="15.75" customHeight="1">
      <c r="A604" s="3"/>
      <c r="B604" s="3"/>
      <c r="C604" s="3"/>
      <c r="D604" s="3"/>
      <c r="E604" s="3"/>
      <c r="F604" s="3"/>
      <c r="G604" s="3"/>
    </row>
    <row r="605" ht="15.75" customHeight="1">
      <c r="A605" s="3"/>
      <c r="B605" s="3"/>
      <c r="C605" s="3"/>
      <c r="D605" s="3"/>
      <c r="E605" s="3"/>
      <c r="F605" s="3"/>
      <c r="G605" s="3"/>
    </row>
    <row r="606" ht="15.75" customHeight="1">
      <c r="A606" s="3"/>
      <c r="B606" s="3"/>
      <c r="C606" s="3"/>
      <c r="D606" s="3"/>
      <c r="E606" s="3"/>
      <c r="F606" s="3"/>
      <c r="G606" s="3"/>
    </row>
    <row r="607" ht="15.75" customHeight="1">
      <c r="A607" s="3"/>
      <c r="B607" s="3"/>
      <c r="C607" s="3"/>
      <c r="D607" s="3"/>
      <c r="E607" s="3"/>
      <c r="F607" s="3"/>
      <c r="G607" s="3"/>
    </row>
    <row r="608" ht="15.75" customHeight="1">
      <c r="A608" s="3"/>
      <c r="B608" s="3"/>
      <c r="C608" s="3"/>
      <c r="D608" s="3"/>
      <c r="E608" s="3"/>
      <c r="F608" s="3"/>
      <c r="G608" s="3"/>
    </row>
    <row r="609" ht="15.75" customHeight="1">
      <c r="A609" s="3"/>
      <c r="B609" s="3"/>
      <c r="C609" s="3"/>
      <c r="D609" s="3"/>
      <c r="E609" s="3"/>
      <c r="F609" s="3"/>
      <c r="G609" s="3"/>
    </row>
    <row r="610" ht="15.75" customHeight="1">
      <c r="A610" s="3"/>
      <c r="B610" s="3"/>
      <c r="C610" s="3"/>
      <c r="D610" s="3"/>
      <c r="E610" s="3"/>
      <c r="F610" s="3"/>
      <c r="G610" s="3"/>
    </row>
    <row r="611" ht="15.75" customHeight="1">
      <c r="A611" s="3"/>
      <c r="B611" s="3"/>
      <c r="C611" s="3"/>
      <c r="D611" s="3"/>
      <c r="E611" s="3"/>
      <c r="F611" s="3"/>
      <c r="G611" s="3"/>
    </row>
    <row r="612" ht="15.75" customHeight="1">
      <c r="A612" s="3"/>
      <c r="B612" s="3"/>
      <c r="C612" s="3"/>
      <c r="D612" s="3"/>
      <c r="E612" s="3"/>
      <c r="F612" s="3"/>
      <c r="G612" s="3"/>
    </row>
    <row r="613" ht="15.75" customHeight="1">
      <c r="A613" s="3"/>
      <c r="B613" s="3"/>
      <c r="C613" s="3"/>
      <c r="D613" s="3"/>
      <c r="E613" s="3"/>
      <c r="F613" s="3"/>
      <c r="G613" s="3"/>
    </row>
    <row r="614" ht="15.75" customHeight="1">
      <c r="A614" s="3"/>
      <c r="B614" s="3"/>
      <c r="C614" s="3"/>
      <c r="D614" s="3"/>
      <c r="E614" s="3"/>
      <c r="F614" s="3"/>
      <c r="G614" s="3"/>
    </row>
    <row r="615" ht="15.75" customHeight="1">
      <c r="A615" s="3"/>
      <c r="B615" s="3"/>
      <c r="C615" s="3"/>
      <c r="D615" s="3"/>
      <c r="E615" s="3"/>
      <c r="F615" s="3"/>
      <c r="G615" s="3"/>
    </row>
    <row r="616" ht="15.75" customHeight="1">
      <c r="A616" s="3"/>
      <c r="B616" s="3"/>
      <c r="C616" s="3"/>
      <c r="D616" s="3"/>
      <c r="E616" s="3"/>
      <c r="F616" s="3"/>
      <c r="G616" s="3"/>
    </row>
    <row r="617" ht="15.75" customHeight="1">
      <c r="A617" s="3"/>
      <c r="B617" s="3"/>
      <c r="C617" s="3"/>
      <c r="D617" s="3"/>
      <c r="E617" s="3"/>
      <c r="F617" s="3"/>
      <c r="G617" s="3"/>
    </row>
    <row r="618" ht="15.75" customHeight="1">
      <c r="A618" s="3"/>
      <c r="B618" s="3"/>
      <c r="C618" s="3"/>
      <c r="D618" s="3"/>
      <c r="E618" s="3"/>
      <c r="F618" s="3"/>
      <c r="G618" s="3"/>
    </row>
    <row r="619" ht="15.75" customHeight="1">
      <c r="A619" s="3"/>
      <c r="B619" s="3"/>
      <c r="C619" s="3"/>
      <c r="D619" s="3"/>
      <c r="E619" s="3"/>
      <c r="F619" s="3"/>
      <c r="G619" s="3"/>
    </row>
    <row r="620" ht="15.75" customHeight="1">
      <c r="A620" s="3"/>
      <c r="B620" s="3"/>
      <c r="C620" s="3"/>
      <c r="D620" s="3"/>
      <c r="E620" s="3"/>
      <c r="F620" s="3"/>
      <c r="G620" s="3"/>
    </row>
    <row r="621" ht="15.75" customHeight="1">
      <c r="A621" s="3"/>
      <c r="B621" s="3"/>
      <c r="C621" s="3"/>
      <c r="D621" s="3"/>
      <c r="E621" s="3"/>
      <c r="F621" s="3"/>
      <c r="G621" s="3"/>
    </row>
    <row r="622" ht="15.75" customHeight="1">
      <c r="A622" s="3"/>
      <c r="B622" s="3"/>
      <c r="C622" s="3"/>
      <c r="D622" s="3"/>
      <c r="E622" s="3"/>
      <c r="F622" s="3"/>
      <c r="G622" s="3"/>
    </row>
    <row r="623" ht="15.75" customHeight="1">
      <c r="A623" s="3"/>
      <c r="B623" s="3"/>
      <c r="C623" s="3"/>
      <c r="D623" s="3"/>
      <c r="E623" s="3"/>
      <c r="F623" s="3"/>
      <c r="G623" s="3"/>
    </row>
    <row r="624" ht="15.75" customHeight="1">
      <c r="A624" s="3"/>
      <c r="B624" s="3"/>
      <c r="C624" s="3"/>
      <c r="D624" s="3"/>
      <c r="E624" s="3"/>
      <c r="F624" s="3"/>
      <c r="G624" s="3"/>
    </row>
    <row r="625" ht="15.75" customHeight="1">
      <c r="A625" s="3"/>
      <c r="B625" s="3"/>
      <c r="C625" s="3"/>
      <c r="D625" s="3"/>
      <c r="E625" s="3"/>
      <c r="F625" s="3"/>
      <c r="G625" s="3"/>
    </row>
    <row r="626" ht="15.75" customHeight="1">
      <c r="A626" s="3"/>
      <c r="B626" s="3"/>
      <c r="C626" s="3"/>
      <c r="D626" s="3"/>
      <c r="E626" s="3"/>
      <c r="F626" s="3"/>
      <c r="G626" s="3"/>
    </row>
    <row r="627" ht="15.75" customHeight="1">
      <c r="A627" s="3"/>
      <c r="B627" s="3"/>
      <c r="C627" s="3"/>
      <c r="D627" s="3"/>
      <c r="E627" s="3"/>
      <c r="F627" s="3"/>
      <c r="G627" s="3"/>
    </row>
    <row r="628" ht="15.75" customHeight="1">
      <c r="A628" s="3"/>
      <c r="B628" s="3"/>
      <c r="C628" s="3"/>
      <c r="D628" s="3"/>
      <c r="E628" s="3"/>
      <c r="F628" s="3"/>
      <c r="G628" s="3"/>
    </row>
    <row r="629" ht="15.75" customHeight="1">
      <c r="A629" s="3"/>
      <c r="B629" s="3"/>
      <c r="C629" s="3"/>
      <c r="D629" s="3"/>
      <c r="E629" s="3"/>
      <c r="F629" s="3"/>
      <c r="G629" s="3"/>
    </row>
    <row r="630" ht="15.75" customHeight="1">
      <c r="A630" s="3"/>
      <c r="B630" s="3"/>
      <c r="C630" s="3"/>
      <c r="D630" s="3"/>
      <c r="E630" s="3"/>
      <c r="F630" s="3"/>
      <c r="G630" s="3"/>
    </row>
    <row r="631" ht="15.75" customHeight="1">
      <c r="A631" s="3"/>
      <c r="B631" s="3"/>
      <c r="C631" s="3"/>
      <c r="D631" s="3"/>
      <c r="E631" s="3"/>
      <c r="F631" s="3"/>
      <c r="G631" s="3"/>
    </row>
    <row r="632" ht="15.75" customHeight="1">
      <c r="A632" s="3"/>
      <c r="B632" s="3"/>
      <c r="C632" s="3"/>
      <c r="D632" s="3"/>
      <c r="E632" s="3"/>
      <c r="F632" s="3"/>
      <c r="G632" s="3"/>
    </row>
    <row r="633" ht="15.75" customHeight="1">
      <c r="A633" s="3"/>
      <c r="B633" s="3"/>
      <c r="C633" s="3"/>
      <c r="D633" s="3"/>
      <c r="E633" s="3"/>
      <c r="F633" s="3"/>
      <c r="G633" s="3"/>
    </row>
    <row r="634" ht="15.75" customHeight="1">
      <c r="A634" s="3"/>
      <c r="B634" s="3"/>
      <c r="C634" s="3"/>
      <c r="D634" s="3"/>
      <c r="E634" s="3"/>
      <c r="F634" s="3"/>
      <c r="G634" s="3"/>
    </row>
    <row r="635" ht="15.75" customHeight="1">
      <c r="A635" s="3"/>
      <c r="B635" s="3"/>
      <c r="C635" s="3"/>
      <c r="D635" s="3"/>
      <c r="E635" s="3"/>
      <c r="F635" s="3"/>
      <c r="G635" s="3"/>
    </row>
    <row r="636" ht="15.75" customHeight="1">
      <c r="A636" s="3"/>
      <c r="B636" s="3"/>
      <c r="C636" s="3"/>
      <c r="D636" s="3"/>
      <c r="E636" s="3"/>
      <c r="F636" s="3"/>
      <c r="G636" s="3"/>
    </row>
    <row r="637" ht="15.75" customHeight="1">
      <c r="A637" s="3"/>
      <c r="B637" s="3"/>
      <c r="C637" s="3"/>
      <c r="D637" s="3"/>
      <c r="E637" s="3"/>
      <c r="F637" s="3"/>
      <c r="G637" s="3"/>
    </row>
    <row r="638" ht="15.75" customHeight="1">
      <c r="A638" s="3"/>
      <c r="B638" s="3"/>
      <c r="C638" s="3"/>
      <c r="D638" s="3"/>
      <c r="E638" s="3"/>
      <c r="F638" s="3"/>
      <c r="G638" s="3"/>
    </row>
    <row r="639" ht="15.75" customHeight="1">
      <c r="A639" s="3"/>
      <c r="B639" s="3"/>
      <c r="C639" s="3"/>
      <c r="D639" s="3"/>
      <c r="E639" s="3"/>
      <c r="F639" s="3"/>
      <c r="G639" s="3"/>
    </row>
    <row r="640" ht="15.75" customHeight="1">
      <c r="A640" s="3"/>
      <c r="B640" s="3"/>
      <c r="C640" s="3"/>
      <c r="D640" s="3"/>
      <c r="E640" s="3"/>
      <c r="F640" s="3"/>
      <c r="G640" s="3"/>
    </row>
    <row r="641" ht="15.75" customHeight="1">
      <c r="A641" s="3"/>
      <c r="B641" s="3"/>
      <c r="C641" s="3"/>
      <c r="D641" s="3"/>
      <c r="E641" s="3"/>
      <c r="F641" s="3"/>
      <c r="G641" s="3"/>
    </row>
    <row r="642" ht="15.75" customHeight="1">
      <c r="A642" s="3"/>
      <c r="B642" s="3"/>
      <c r="C642" s="3"/>
      <c r="D642" s="3"/>
      <c r="E642" s="3"/>
      <c r="F642" s="3"/>
      <c r="G642" s="3"/>
    </row>
    <row r="643" ht="15.75" customHeight="1">
      <c r="A643" s="3"/>
      <c r="B643" s="3"/>
      <c r="C643" s="3"/>
      <c r="D643" s="3"/>
      <c r="E643" s="3"/>
      <c r="F643" s="3"/>
      <c r="G643" s="3"/>
    </row>
    <row r="644" ht="15.75" customHeight="1">
      <c r="A644" s="3"/>
      <c r="B644" s="3"/>
      <c r="C644" s="3"/>
      <c r="D644" s="3"/>
      <c r="E644" s="3"/>
      <c r="F644" s="3"/>
      <c r="G644" s="3"/>
    </row>
    <row r="645" ht="15.75" customHeight="1">
      <c r="A645" s="3"/>
      <c r="B645" s="3"/>
      <c r="C645" s="3"/>
      <c r="D645" s="3"/>
      <c r="E645" s="3"/>
      <c r="F645" s="3"/>
      <c r="G645" s="3"/>
    </row>
    <row r="646" ht="15.75" customHeight="1">
      <c r="A646" s="3"/>
      <c r="B646" s="3"/>
      <c r="C646" s="3"/>
      <c r="D646" s="3"/>
      <c r="E646" s="3"/>
      <c r="F646" s="3"/>
      <c r="G646" s="3"/>
    </row>
    <row r="647" ht="15.75" customHeight="1">
      <c r="A647" s="3"/>
      <c r="B647" s="3"/>
      <c r="C647" s="3"/>
      <c r="D647" s="3"/>
      <c r="E647" s="3"/>
      <c r="F647" s="3"/>
      <c r="G647" s="3"/>
    </row>
    <row r="648" ht="15.75" customHeight="1">
      <c r="A648" s="3"/>
      <c r="B648" s="3"/>
      <c r="C648" s="3"/>
      <c r="D648" s="3"/>
      <c r="E648" s="3"/>
      <c r="F648" s="3"/>
      <c r="G648" s="3"/>
    </row>
    <row r="649" ht="15.75" customHeight="1">
      <c r="A649" s="3"/>
      <c r="B649" s="3"/>
      <c r="C649" s="3"/>
      <c r="D649" s="3"/>
      <c r="E649" s="3"/>
      <c r="F649" s="3"/>
      <c r="G649" s="3"/>
    </row>
    <row r="650" ht="15.75" customHeight="1">
      <c r="A650" s="3"/>
      <c r="B650" s="3"/>
      <c r="C650" s="3"/>
      <c r="D650" s="3"/>
      <c r="E650" s="3"/>
      <c r="F650" s="3"/>
      <c r="G650" s="3"/>
    </row>
    <row r="651" ht="15.75" customHeight="1">
      <c r="A651" s="3"/>
      <c r="B651" s="3"/>
      <c r="C651" s="3"/>
      <c r="D651" s="3"/>
      <c r="E651" s="3"/>
      <c r="F651" s="3"/>
      <c r="G651" s="3"/>
    </row>
    <row r="652" ht="15.75" customHeight="1">
      <c r="A652" s="3"/>
      <c r="B652" s="3"/>
      <c r="C652" s="3"/>
      <c r="D652" s="3"/>
      <c r="E652" s="3"/>
      <c r="F652" s="3"/>
      <c r="G652" s="3"/>
    </row>
    <row r="653" ht="15.75" customHeight="1">
      <c r="A653" s="3"/>
      <c r="B653" s="3"/>
      <c r="C653" s="3"/>
      <c r="D653" s="3"/>
      <c r="E653" s="3"/>
      <c r="F653" s="3"/>
      <c r="G653" s="3"/>
    </row>
    <row r="654" ht="15.75" customHeight="1">
      <c r="A654" s="3"/>
      <c r="B654" s="3"/>
      <c r="C654" s="3"/>
      <c r="D654" s="3"/>
      <c r="E654" s="3"/>
      <c r="F654" s="3"/>
      <c r="G654" s="3"/>
    </row>
    <row r="655" ht="15.75" customHeight="1">
      <c r="A655" s="3"/>
      <c r="B655" s="3"/>
      <c r="C655" s="3"/>
      <c r="D655" s="3"/>
      <c r="E655" s="3"/>
      <c r="F655" s="3"/>
      <c r="G655" s="3"/>
    </row>
    <row r="656" ht="15.75" customHeight="1">
      <c r="A656" s="3"/>
      <c r="B656" s="3"/>
      <c r="C656" s="3"/>
      <c r="D656" s="3"/>
      <c r="E656" s="3"/>
      <c r="F656" s="3"/>
      <c r="G656" s="3"/>
    </row>
    <row r="657" ht="15.75" customHeight="1">
      <c r="A657" s="3"/>
      <c r="B657" s="3"/>
      <c r="C657" s="3"/>
      <c r="D657" s="3"/>
      <c r="E657" s="3"/>
      <c r="F657" s="3"/>
      <c r="G657" s="3"/>
    </row>
    <row r="658" ht="15.75" customHeight="1">
      <c r="A658" s="3"/>
      <c r="B658" s="3"/>
      <c r="C658" s="3"/>
      <c r="D658" s="3"/>
      <c r="E658" s="3"/>
      <c r="F658" s="3"/>
      <c r="G658" s="3"/>
    </row>
    <row r="659" ht="15.75" customHeight="1">
      <c r="A659" s="3"/>
      <c r="B659" s="3"/>
      <c r="C659" s="3"/>
      <c r="D659" s="3"/>
      <c r="E659" s="3"/>
      <c r="F659" s="3"/>
      <c r="G659" s="3"/>
    </row>
    <row r="660" ht="15.75" customHeight="1">
      <c r="A660" s="3"/>
      <c r="B660" s="3"/>
      <c r="C660" s="3"/>
      <c r="D660" s="3"/>
      <c r="E660" s="3"/>
      <c r="F660" s="3"/>
      <c r="G660" s="3"/>
    </row>
    <row r="661" ht="15.75" customHeight="1">
      <c r="A661" s="3"/>
      <c r="B661" s="3"/>
      <c r="C661" s="3"/>
      <c r="D661" s="3"/>
      <c r="E661" s="3"/>
      <c r="F661" s="3"/>
      <c r="G661" s="3"/>
    </row>
    <row r="662" ht="15.75" customHeight="1">
      <c r="A662" s="3"/>
      <c r="B662" s="3"/>
      <c r="C662" s="3"/>
      <c r="D662" s="3"/>
      <c r="E662" s="3"/>
      <c r="F662" s="3"/>
      <c r="G662" s="3"/>
    </row>
    <row r="663" ht="15.75" customHeight="1">
      <c r="A663" s="3"/>
      <c r="B663" s="3"/>
      <c r="C663" s="3"/>
      <c r="D663" s="3"/>
      <c r="E663" s="3"/>
      <c r="F663" s="3"/>
      <c r="G663" s="3"/>
    </row>
    <row r="664" ht="15.75" customHeight="1">
      <c r="A664" s="3"/>
      <c r="B664" s="3"/>
      <c r="C664" s="3"/>
      <c r="D664" s="3"/>
      <c r="E664" s="3"/>
      <c r="F664" s="3"/>
      <c r="G664" s="3"/>
    </row>
    <row r="665" ht="15.75" customHeight="1">
      <c r="A665" s="3"/>
      <c r="B665" s="3"/>
      <c r="C665" s="3"/>
      <c r="D665" s="3"/>
      <c r="E665" s="3"/>
      <c r="F665" s="3"/>
      <c r="G665" s="3"/>
    </row>
    <row r="666" ht="15.75" customHeight="1">
      <c r="A666" s="3"/>
      <c r="B666" s="3"/>
      <c r="C666" s="3"/>
      <c r="D666" s="3"/>
      <c r="E666" s="3"/>
      <c r="F666" s="3"/>
      <c r="G666" s="3"/>
    </row>
    <row r="667" ht="15.75" customHeight="1">
      <c r="A667" s="3"/>
      <c r="B667" s="3"/>
      <c r="C667" s="3"/>
      <c r="D667" s="3"/>
      <c r="E667" s="3"/>
      <c r="F667" s="3"/>
      <c r="G667" s="3"/>
    </row>
    <row r="668" ht="15.75" customHeight="1">
      <c r="A668" s="3"/>
      <c r="B668" s="3"/>
      <c r="C668" s="3"/>
      <c r="D668" s="3"/>
      <c r="E668" s="3"/>
      <c r="F668" s="3"/>
      <c r="G668" s="3"/>
    </row>
    <row r="669" ht="15.75" customHeight="1">
      <c r="A669" s="3"/>
      <c r="B669" s="3"/>
      <c r="C669" s="3"/>
      <c r="D669" s="3"/>
      <c r="E669" s="3"/>
      <c r="F669" s="3"/>
      <c r="G669" s="3"/>
    </row>
    <row r="670" ht="15.75" customHeight="1">
      <c r="A670" s="3"/>
      <c r="B670" s="3"/>
      <c r="C670" s="3"/>
      <c r="D670" s="3"/>
      <c r="E670" s="3"/>
      <c r="F670" s="3"/>
      <c r="G670" s="3"/>
    </row>
    <row r="671" ht="15.75" customHeight="1">
      <c r="A671" s="3"/>
      <c r="B671" s="3"/>
      <c r="C671" s="3"/>
      <c r="D671" s="3"/>
      <c r="E671" s="3"/>
      <c r="F671" s="3"/>
      <c r="G671" s="3"/>
    </row>
    <row r="672" ht="15.75" customHeight="1">
      <c r="A672" s="3"/>
      <c r="B672" s="3"/>
      <c r="C672" s="3"/>
      <c r="D672" s="3"/>
      <c r="E672" s="3"/>
      <c r="F672" s="3"/>
      <c r="G672" s="3"/>
    </row>
    <row r="673" ht="15.75" customHeight="1">
      <c r="A673" s="3"/>
      <c r="B673" s="3"/>
      <c r="C673" s="3"/>
      <c r="D673" s="3"/>
      <c r="E673" s="3"/>
      <c r="F673" s="3"/>
      <c r="G673" s="3"/>
    </row>
    <row r="674" ht="15.75" customHeight="1">
      <c r="A674" s="3"/>
      <c r="B674" s="3"/>
      <c r="C674" s="3"/>
      <c r="D674" s="3"/>
      <c r="E674" s="3"/>
      <c r="F674" s="3"/>
      <c r="G674" s="3"/>
    </row>
    <row r="675" ht="15.75" customHeight="1">
      <c r="A675" s="3"/>
      <c r="B675" s="3"/>
      <c r="C675" s="3"/>
      <c r="D675" s="3"/>
      <c r="E675" s="3"/>
      <c r="F675" s="3"/>
      <c r="G675" s="3"/>
    </row>
    <row r="676" ht="15.75" customHeight="1">
      <c r="A676" s="3"/>
      <c r="B676" s="3"/>
      <c r="C676" s="3"/>
      <c r="D676" s="3"/>
      <c r="E676" s="3"/>
      <c r="F676" s="3"/>
      <c r="G676" s="3"/>
    </row>
    <row r="677" ht="15.75" customHeight="1">
      <c r="A677" s="3"/>
      <c r="B677" s="3"/>
      <c r="C677" s="3"/>
      <c r="D677" s="3"/>
      <c r="E677" s="3"/>
      <c r="F677" s="3"/>
      <c r="G677" s="3"/>
    </row>
    <row r="678" ht="15.75" customHeight="1">
      <c r="A678" s="3"/>
      <c r="B678" s="3"/>
      <c r="C678" s="3"/>
      <c r="D678" s="3"/>
      <c r="E678" s="3"/>
      <c r="F678" s="3"/>
      <c r="G678" s="3"/>
    </row>
    <row r="679" ht="15.75" customHeight="1">
      <c r="A679" s="3"/>
      <c r="B679" s="3"/>
      <c r="C679" s="3"/>
      <c r="D679" s="3"/>
      <c r="E679" s="3"/>
      <c r="F679" s="3"/>
      <c r="G679" s="3"/>
    </row>
    <row r="680" ht="15.75" customHeight="1">
      <c r="A680" s="3"/>
      <c r="B680" s="3"/>
      <c r="C680" s="3"/>
      <c r="D680" s="3"/>
      <c r="E680" s="3"/>
      <c r="F680" s="3"/>
      <c r="G680" s="3"/>
    </row>
    <row r="681" ht="15.75" customHeight="1">
      <c r="A681" s="3"/>
      <c r="B681" s="3"/>
      <c r="C681" s="3"/>
      <c r="D681" s="3"/>
      <c r="E681" s="3"/>
      <c r="F681" s="3"/>
      <c r="G681" s="3"/>
    </row>
    <row r="682" ht="15.75" customHeight="1">
      <c r="A682" s="3"/>
      <c r="B682" s="3"/>
      <c r="C682" s="3"/>
      <c r="D682" s="3"/>
      <c r="E682" s="3"/>
      <c r="F682" s="3"/>
      <c r="G682" s="3"/>
    </row>
    <row r="683" ht="15.75" customHeight="1">
      <c r="A683" s="3"/>
      <c r="B683" s="3"/>
      <c r="C683" s="3"/>
      <c r="D683" s="3"/>
      <c r="E683" s="3"/>
      <c r="F683" s="3"/>
      <c r="G683" s="3"/>
    </row>
    <row r="684" ht="15.75" customHeight="1">
      <c r="A684" s="3"/>
      <c r="B684" s="3"/>
      <c r="C684" s="3"/>
      <c r="D684" s="3"/>
      <c r="E684" s="3"/>
      <c r="F684" s="3"/>
      <c r="G684" s="3"/>
    </row>
    <row r="685" ht="15.75" customHeight="1">
      <c r="A685" s="3"/>
      <c r="B685" s="3"/>
      <c r="C685" s="3"/>
      <c r="D685" s="3"/>
      <c r="E685" s="3"/>
      <c r="F685" s="3"/>
      <c r="G685" s="3"/>
    </row>
    <row r="686" ht="15.75" customHeight="1">
      <c r="A686" s="3"/>
      <c r="B686" s="3"/>
      <c r="C686" s="3"/>
      <c r="D686" s="3"/>
      <c r="E686" s="3"/>
      <c r="F686" s="3"/>
      <c r="G686" s="3"/>
    </row>
    <row r="687" ht="15.75" customHeight="1">
      <c r="A687" s="3"/>
      <c r="B687" s="3"/>
      <c r="C687" s="3"/>
      <c r="D687" s="3"/>
      <c r="E687" s="3"/>
      <c r="F687" s="3"/>
      <c r="G687" s="3"/>
    </row>
    <row r="688" ht="15.75" customHeight="1">
      <c r="A688" s="3"/>
      <c r="B688" s="3"/>
      <c r="C688" s="3"/>
      <c r="D688" s="3"/>
      <c r="E688" s="3"/>
      <c r="F688" s="3"/>
      <c r="G688" s="3"/>
    </row>
    <row r="689" ht="15.75" customHeight="1">
      <c r="A689" s="3"/>
      <c r="B689" s="3"/>
      <c r="C689" s="3"/>
      <c r="D689" s="3"/>
      <c r="E689" s="3"/>
      <c r="F689" s="3"/>
      <c r="G689" s="3"/>
    </row>
    <row r="690" ht="15.75" customHeight="1">
      <c r="A690" s="3"/>
      <c r="B690" s="3"/>
      <c r="C690" s="3"/>
      <c r="D690" s="3"/>
      <c r="E690" s="3"/>
      <c r="F690" s="3"/>
      <c r="G690" s="3"/>
    </row>
    <row r="691" ht="15.75" customHeight="1">
      <c r="A691" s="3"/>
      <c r="B691" s="3"/>
      <c r="C691" s="3"/>
      <c r="D691" s="3"/>
      <c r="E691" s="3"/>
      <c r="F691" s="3"/>
      <c r="G691" s="3"/>
    </row>
    <row r="692" ht="15.75" customHeight="1">
      <c r="A692" s="3"/>
      <c r="B692" s="3"/>
      <c r="C692" s="3"/>
      <c r="D692" s="3"/>
      <c r="E692" s="3"/>
      <c r="F692" s="3"/>
      <c r="G692" s="3"/>
    </row>
    <row r="693" ht="15.75" customHeight="1">
      <c r="A693" s="3"/>
      <c r="B693" s="3"/>
      <c r="C693" s="3"/>
      <c r="D693" s="3"/>
      <c r="E693" s="3"/>
      <c r="F693" s="3"/>
      <c r="G693" s="3"/>
    </row>
    <row r="694" ht="15.75" customHeight="1">
      <c r="A694" s="3"/>
      <c r="B694" s="3"/>
      <c r="C694" s="3"/>
      <c r="D694" s="3"/>
      <c r="E694" s="3"/>
      <c r="F694" s="3"/>
      <c r="G694" s="3"/>
    </row>
    <row r="695" ht="15.75" customHeight="1">
      <c r="A695" s="3"/>
      <c r="B695" s="3"/>
      <c r="C695" s="3"/>
      <c r="D695" s="3"/>
      <c r="E695" s="3"/>
      <c r="F695" s="3"/>
      <c r="G695" s="3"/>
    </row>
    <row r="696" ht="15.75" customHeight="1">
      <c r="A696" s="3"/>
      <c r="B696" s="3"/>
      <c r="C696" s="3"/>
      <c r="D696" s="3"/>
      <c r="E696" s="3"/>
      <c r="F696" s="3"/>
      <c r="G696" s="3"/>
    </row>
    <row r="697" ht="15.75" customHeight="1">
      <c r="A697" s="3"/>
      <c r="B697" s="3"/>
      <c r="C697" s="3"/>
      <c r="D697" s="3"/>
      <c r="E697" s="3"/>
      <c r="F697" s="3"/>
      <c r="G697" s="3"/>
    </row>
    <row r="698" ht="15.75" customHeight="1">
      <c r="A698" s="3"/>
      <c r="B698" s="3"/>
      <c r="C698" s="3"/>
      <c r="D698" s="3"/>
      <c r="E698" s="3"/>
      <c r="F698" s="3"/>
      <c r="G698" s="3"/>
    </row>
    <row r="699" ht="15.75" customHeight="1">
      <c r="A699" s="3"/>
      <c r="B699" s="3"/>
      <c r="C699" s="3"/>
      <c r="D699" s="3"/>
      <c r="E699" s="3"/>
      <c r="F699" s="3"/>
      <c r="G699" s="3"/>
    </row>
    <row r="700" ht="15.75" customHeight="1">
      <c r="A700" s="3"/>
      <c r="B700" s="3"/>
      <c r="C700" s="3"/>
      <c r="D700" s="3"/>
      <c r="E700" s="3"/>
      <c r="F700" s="3"/>
      <c r="G700" s="3"/>
    </row>
    <row r="701" ht="15.75" customHeight="1">
      <c r="A701" s="3"/>
      <c r="B701" s="3"/>
      <c r="C701" s="3"/>
      <c r="D701" s="3"/>
      <c r="E701" s="3"/>
      <c r="F701" s="3"/>
      <c r="G701" s="3"/>
    </row>
    <row r="702" ht="15.75" customHeight="1">
      <c r="A702" s="3"/>
      <c r="B702" s="3"/>
      <c r="C702" s="3"/>
      <c r="D702" s="3"/>
      <c r="E702" s="3"/>
      <c r="F702" s="3"/>
      <c r="G702" s="3"/>
    </row>
    <row r="703" ht="15.75" customHeight="1">
      <c r="A703" s="3"/>
      <c r="B703" s="3"/>
      <c r="C703" s="3"/>
      <c r="D703" s="3"/>
      <c r="E703" s="3"/>
      <c r="F703" s="3"/>
      <c r="G703" s="3"/>
    </row>
    <row r="704" ht="15.75" customHeight="1">
      <c r="A704" s="3"/>
      <c r="B704" s="3"/>
      <c r="C704" s="3"/>
      <c r="D704" s="3"/>
      <c r="E704" s="3"/>
      <c r="F704" s="3"/>
      <c r="G704" s="3"/>
    </row>
    <row r="705" ht="15.75" customHeight="1">
      <c r="A705" s="3"/>
      <c r="B705" s="3"/>
      <c r="C705" s="3"/>
      <c r="D705" s="3"/>
      <c r="E705" s="3"/>
      <c r="F705" s="3"/>
      <c r="G705" s="3"/>
    </row>
    <row r="706" ht="15.75" customHeight="1">
      <c r="A706" s="3"/>
      <c r="B706" s="3"/>
      <c r="C706" s="3"/>
      <c r="D706" s="3"/>
      <c r="E706" s="3"/>
      <c r="F706" s="3"/>
      <c r="G706" s="3"/>
    </row>
    <row r="707" ht="15.75" customHeight="1">
      <c r="A707" s="3"/>
      <c r="B707" s="3"/>
      <c r="C707" s="3"/>
      <c r="D707" s="3"/>
      <c r="E707" s="3"/>
      <c r="F707" s="3"/>
      <c r="G707" s="3"/>
    </row>
    <row r="708" ht="15.75" customHeight="1">
      <c r="A708" s="3"/>
      <c r="B708" s="3"/>
      <c r="C708" s="3"/>
      <c r="D708" s="3"/>
      <c r="E708" s="3"/>
      <c r="F708" s="3"/>
      <c r="G708" s="3"/>
    </row>
    <row r="709" ht="15.75" customHeight="1">
      <c r="A709" s="3"/>
      <c r="B709" s="3"/>
      <c r="C709" s="3"/>
      <c r="D709" s="3"/>
      <c r="E709" s="3"/>
      <c r="F709" s="3"/>
      <c r="G709" s="3"/>
    </row>
    <row r="710" ht="15.75" customHeight="1">
      <c r="A710" s="3"/>
      <c r="B710" s="3"/>
      <c r="C710" s="3"/>
      <c r="D710" s="3"/>
      <c r="E710" s="3"/>
      <c r="F710" s="3"/>
      <c r="G710" s="3"/>
    </row>
    <row r="711" ht="15.75" customHeight="1">
      <c r="A711" s="3"/>
      <c r="B711" s="3"/>
      <c r="C711" s="3"/>
      <c r="D711" s="3"/>
      <c r="E711" s="3"/>
      <c r="F711" s="3"/>
      <c r="G711" s="3"/>
    </row>
    <row r="712" ht="15.75" customHeight="1">
      <c r="A712" s="3"/>
      <c r="B712" s="3"/>
      <c r="C712" s="3"/>
      <c r="D712" s="3"/>
      <c r="E712" s="3"/>
      <c r="F712" s="3"/>
      <c r="G712" s="3"/>
    </row>
    <row r="713" ht="15.75" customHeight="1">
      <c r="A713" s="3"/>
      <c r="B713" s="3"/>
      <c r="C713" s="3"/>
      <c r="D713" s="3"/>
      <c r="E713" s="3"/>
      <c r="F713" s="3"/>
      <c r="G713" s="3"/>
    </row>
    <row r="714" ht="15.75" customHeight="1">
      <c r="A714" s="3"/>
      <c r="B714" s="3"/>
      <c r="C714" s="3"/>
      <c r="D714" s="3"/>
      <c r="E714" s="3"/>
      <c r="F714" s="3"/>
      <c r="G714" s="3"/>
    </row>
    <row r="715" ht="15.75" customHeight="1">
      <c r="A715" s="3"/>
      <c r="B715" s="3"/>
      <c r="C715" s="3"/>
      <c r="D715" s="3"/>
      <c r="E715" s="3"/>
      <c r="F715" s="3"/>
      <c r="G715" s="3"/>
    </row>
    <row r="716" ht="15.75" customHeight="1">
      <c r="A716" s="3"/>
      <c r="B716" s="3"/>
      <c r="C716" s="3"/>
      <c r="D716" s="3"/>
      <c r="E716" s="3"/>
      <c r="F716" s="3"/>
      <c r="G716" s="3"/>
    </row>
    <row r="717" ht="15.75" customHeight="1">
      <c r="A717" s="3"/>
      <c r="B717" s="3"/>
      <c r="C717" s="3"/>
      <c r="D717" s="3"/>
      <c r="E717" s="3"/>
      <c r="F717" s="3"/>
      <c r="G717" s="3"/>
    </row>
    <row r="718" ht="15.75" customHeight="1">
      <c r="A718" s="3"/>
      <c r="B718" s="3"/>
      <c r="C718" s="3"/>
      <c r="D718" s="3"/>
      <c r="E718" s="3"/>
      <c r="F718" s="3"/>
      <c r="G718" s="3"/>
    </row>
    <row r="719" ht="15.75" customHeight="1">
      <c r="A719" s="3"/>
      <c r="B719" s="3"/>
      <c r="C719" s="3"/>
      <c r="D719" s="3"/>
      <c r="E719" s="3"/>
      <c r="F719" s="3"/>
      <c r="G719" s="3"/>
    </row>
    <row r="720" ht="15.75" customHeight="1">
      <c r="A720" s="3"/>
      <c r="B720" s="3"/>
      <c r="C720" s="3"/>
      <c r="D720" s="3"/>
      <c r="E720" s="3"/>
      <c r="F720" s="3"/>
      <c r="G720" s="3"/>
    </row>
    <row r="721" ht="15.75" customHeight="1">
      <c r="A721" s="3"/>
      <c r="B721" s="3"/>
      <c r="C721" s="3"/>
      <c r="D721" s="3"/>
      <c r="E721" s="3"/>
      <c r="F721" s="3"/>
      <c r="G721" s="3"/>
    </row>
    <row r="722" ht="15.75" customHeight="1">
      <c r="A722" s="3"/>
      <c r="B722" s="3"/>
      <c r="C722" s="3"/>
      <c r="D722" s="3"/>
      <c r="E722" s="3"/>
      <c r="F722" s="3"/>
      <c r="G722" s="3"/>
    </row>
    <row r="723" ht="15.75" customHeight="1">
      <c r="A723" s="3"/>
      <c r="B723" s="3"/>
      <c r="C723" s="3"/>
      <c r="D723" s="3"/>
      <c r="E723" s="3"/>
      <c r="F723" s="3"/>
      <c r="G723" s="3"/>
    </row>
    <row r="724" ht="15.75" customHeight="1">
      <c r="A724" s="3"/>
      <c r="B724" s="3"/>
      <c r="C724" s="3"/>
      <c r="D724" s="3"/>
      <c r="E724" s="3"/>
      <c r="F724" s="3"/>
      <c r="G724" s="3"/>
    </row>
    <row r="725" ht="15.75" customHeight="1">
      <c r="A725" s="3"/>
      <c r="B725" s="3"/>
      <c r="C725" s="3"/>
      <c r="D725" s="3"/>
      <c r="E725" s="3"/>
      <c r="F725" s="3"/>
      <c r="G725" s="3"/>
    </row>
    <row r="726" ht="15.75" customHeight="1">
      <c r="A726" s="3"/>
      <c r="B726" s="3"/>
      <c r="C726" s="3"/>
      <c r="D726" s="3"/>
      <c r="E726" s="3"/>
      <c r="F726" s="3"/>
      <c r="G726" s="3"/>
    </row>
    <row r="727" ht="15.75" customHeight="1">
      <c r="A727" s="3"/>
      <c r="B727" s="3"/>
      <c r="C727" s="3"/>
      <c r="D727" s="3"/>
      <c r="E727" s="3"/>
      <c r="F727" s="3"/>
      <c r="G727" s="3"/>
    </row>
    <row r="728" ht="15.75" customHeight="1">
      <c r="A728" s="3"/>
      <c r="B728" s="3"/>
      <c r="C728" s="3"/>
      <c r="D728" s="3"/>
      <c r="E728" s="3"/>
      <c r="F728" s="3"/>
      <c r="G728" s="3"/>
    </row>
    <row r="729" ht="15.75" customHeight="1">
      <c r="A729" s="3"/>
      <c r="B729" s="3"/>
      <c r="C729" s="3"/>
      <c r="D729" s="3"/>
      <c r="E729" s="3"/>
      <c r="F729" s="3"/>
      <c r="G729" s="3"/>
    </row>
    <row r="730" ht="15.75" customHeight="1">
      <c r="A730" s="3"/>
      <c r="B730" s="3"/>
      <c r="C730" s="3"/>
      <c r="D730" s="3"/>
      <c r="E730" s="3"/>
      <c r="F730" s="3"/>
      <c r="G730" s="3"/>
    </row>
    <row r="731" ht="15.75" customHeight="1">
      <c r="A731" s="3"/>
      <c r="B731" s="3"/>
      <c r="C731" s="3"/>
      <c r="D731" s="3"/>
      <c r="E731" s="3"/>
      <c r="F731" s="3"/>
      <c r="G731" s="3"/>
    </row>
    <row r="732" ht="15.75" customHeight="1">
      <c r="A732" s="3"/>
      <c r="B732" s="3"/>
      <c r="C732" s="3"/>
      <c r="D732" s="3"/>
      <c r="E732" s="3"/>
      <c r="F732" s="3"/>
      <c r="G732" s="3"/>
    </row>
    <row r="733" ht="15.75" customHeight="1">
      <c r="A733" s="3"/>
      <c r="B733" s="3"/>
      <c r="C733" s="3"/>
      <c r="D733" s="3"/>
      <c r="E733" s="3"/>
      <c r="F733" s="3"/>
      <c r="G733" s="3"/>
    </row>
    <row r="734" ht="15.75" customHeight="1">
      <c r="A734" s="3"/>
      <c r="B734" s="3"/>
      <c r="C734" s="3"/>
      <c r="D734" s="3"/>
      <c r="E734" s="3"/>
      <c r="F734" s="3"/>
      <c r="G734" s="3"/>
    </row>
    <row r="735" ht="15.75" customHeight="1">
      <c r="A735" s="3"/>
      <c r="B735" s="3"/>
      <c r="C735" s="3"/>
      <c r="D735" s="3"/>
      <c r="E735" s="3"/>
      <c r="F735" s="3"/>
      <c r="G735" s="3"/>
    </row>
    <row r="736" ht="15.75" customHeight="1">
      <c r="A736" s="3"/>
      <c r="B736" s="3"/>
      <c r="C736" s="3"/>
      <c r="D736" s="3"/>
      <c r="E736" s="3"/>
      <c r="F736" s="3"/>
      <c r="G736" s="3"/>
    </row>
    <row r="737" ht="15.75" customHeight="1">
      <c r="A737" s="3"/>
      <c r="B737" s="3"/>
      <c r="C737" s="3"/>
      <c r="D737" s="3"/>
      <c r="E737" s="3"/>
      <c r="F737" s="3"/>
      <c r="G737" s="3"/>
    </row>
    <row r="738" ht="15.75" customHeight="1">
      <c r="A738" s="3"/>
      <c r="B738" s="3"/>
      <c r="C738" s="3"/>
      <c r="D738" s="3"/>
      <c r="E738" s="3"/>
      <c r="F738" s="3"/>
      <c r="G738" s="3"/>
    </row>
    <row r="739" ht="15.75" customHeight="1">
      <c r="A739" s="3"/>
      <c r="B739" s="3"/>
      <c r="C739" s="3"/>
      <c r="D739" s="3"/>
      <c r="E739" s="3"/>
      <c r="F739" s="3"/>
      <c r="G739" s="3"/>
    </row>
    <row r="740" ht="15.75" customHeight="1">
      <c r="A740" s="3"/>
      <c r="B740" s="3"/>
      <c r="C740" s="3"/>
      <c r="D740" s="3"/>
      <c r="E740" s="3"/>
      <c r="F740" s="3"/>
      <c r="G740" s="3"/>
    </row>
    <row r="741" ht="15.75" customHeight="1">
      <c r="A741" s="3"/>
      <c r="B741" s="3"/>
      <c r="C741" s="3"/>
      <c r="D741" s="3"/>
      <c r="E741" s="3"/>
      <c r="F741" s="3"/>
      <c r="G741" s="3"/>
    </row>
    <row r="742" ht="15.75" customHeight="1">
      <c r="A742" s="3"/>
      <c r="B742" s="3"/>
      <c r="C742" s="3"/>
      <c r="D742" s="3"/>
      <c r="E742" s="3"/>
      <c r="F742" s="3"/>
      <c r="G742" s="3"/>
    </row>
    <row r="743" ht="15.75" customHeight="1">
      <c r="A743" s="3"/>
      <c r="B743" s="3"/>
      <c r="C743" s="3"/>
      <c r="D743" s="3"/>
      <c r="E743" s="3"/>
      <c r="F743" s="3"/>
      <c r="G743" s="3"/>
    </row>
    <row r="744" ht="15.75" customHeight="1">
      <c r="A744" s="3"/>
      <c r="B744" s="3"/>
      <c r="C744" s="3"/>
      <c r="D744" s="3"/>
      <c r="E744" s="3"/>
      <c r="F744" s="3"/>
      <c r="G744" s="3"/>
    </row>
    <row r="745" ht="15.75" customHeight="1">
      <c r="A745" s="3"/>
      <c r="B745" s="3"/>
      <c r="C745" s="3"/>
      <c r="D745" s="3"/>
      <c r="E745" s="3"/>
      <c r="F745" s="3"/>
      <c r="G745" s="3"/>
    </row>
    <row r="746" ht="15.75" customHeight="1">
      <c r="A746" s="3"/>
      <c r="B746" s="3"/>
      <c r="C746" s="3"/>
      <c r="D746" s="3"/>
      <c r="E746" s="3"/>
      <c r="F746" s="3"/>
      <c r="G746" s="3"/>
    </row>
    <row r="747" ht="15.75" customHeight="1">
      <c r="A747" s="3"/>
      <c r="B747" s="3"/>
      <c r="C747" s="3"/>
      <c r="D747" s="3"/>
      <c r="E747" s="3"/>
      <c r="F747" s="3"/>
      <c r="G747" s="3"/>
    </row>
    <row r="748" ht="15.75" customHeight="1">
      <c r="A748" s="3"/>
      <c r="B748" s="3"/>
      <c r="C748" s="3"/>
      <c r="D748" s="3"/>
      <c r="E748" s="3"/>
      <c r="F748" s="3"/>
      <c r="G748" s="3"/>
    </row>
    <row r="749" ht="15.75" customHeight="1">
      <c r="A749" s="3"/>
      <c r="B749" s="3"/>
      <c r="C749" s="3"/>
      <c r="D749" s="3"/>
      <c r="E749" s="3"/>
      <c r="F749" s="3"/>
      <c r="G749" s="3"/>
    </row>
    <row r="750" ht="15.75" customHeight="1">
      <c r="A750" s="3"/>
      <c r="B750" s="3"/>
      <c r="C750" s="3"/>
      <c r="D750" s="3"/>
      <c r="E750" s="3"/>
      <c r="F750" s="3"/>
      <c r="G750" s="3"/>
    </row>
    <row r="751" ht="15.75" customHeight="1">
      <c r="A751" s="3"/>
      <c r="B751" s="3"/>
      <c r="C751" s="3"/>
      <c r="D751" s="3"/>
      <c r="E751" s="3"/>
      <c r="F751" s="3"/>
      <c r="G751" s="3"/>
    </row>
    <row r="752" ht="15.75" customHeight="1">
      <c r="A752" s="3"/>
      <c r="B752" s="3"/>
      <c r="C752" s="3"/>
      <c r="D752" s="3"/>
      <c r="E752" s="3"/>
      <c r="F752" s="3"/>
      <c r="G752" s="3"/>
    </row>
    <row r="753" ht="15.75" customHeight="1">
      <c r="A753" s="3"/>
      <c r="B753" s="3"/>
      <c r="C753" s="3"/>
      <c r="D753" s="3"/>
      <c r="E753" s="3"/>
      <c r="F753" s="3"/>
      <c r="G753" s="3"/>
    </row>
    <row r="754" ht="15.75" customHeight="1">
      <c r="A754" s="3"/>
      <c r="B754" s="3"/>
      <c r="C754" s="3"/>
      <c r="D754" s="3"/>
      <c r="E754" s="3"/>
      <c r="F754" s="3"/>
      <c r="G754" s="3"/>
    </row>
    <row r="755" ht="15.75" customHeight="1">
      <c r="A755" s="3"/>
      <c r="B755" s="3"/>
      <c r="C755" s="3"/>
      <c r="D755" s="3"/>
      <c r="E755" s="3"/>
      <c r="F755" s="3"/>
      <c r="G755" s="3"/>
    </row>
    <row r="756" ht="15.75" customHeight="1">
      <c r="A756" s="3"/>
      <c r="B756" s="3"/>
      <c r="C756" s="3"/>
      <c r="D756" s="3"/>
      <c r="E756" s="3"/>
      <c r="F756" s="3"/>
      <c r="G756" s="3"/>
    </row>
    <row r="757" ht="15.75" customHeight="1">
      <c r="A757" s="3"/>
      <c r="B757" s="3"/>
      <c r="C757" s="3"/>
      <c r="D757" s="3"/>
      <c r="E757" s="3"/>
      <c r="F757" s="3"/>
      <c r="G757" s="3"/>
    </row>
    <row r="758" ht="15.75" customHeight="1">
      <c r="A758" s="3"/>
      <c r="B758" s="3"/>
      <c r="C758" s="3"/>
      <c r="D758" s="3"/>
      <c r="E758" s="3"/>
      <c r="F758" s="3"/>
      <c r="G758" s="3"/>
    </row>
    <row r="759" ht="15.75" customHeight="1">
      <c r="A759" s="3"/>
      <c r="B759" s="3"/>
      <c r="C759" s="3"/>
      <c r="D759" s="3"/>
      <c r="E759" s="3"/>
      <c r="F759" s="3"/>
      <c r="G759" s="3"/>
    </row>
    <row r="760" ht="15.75" customHeight="1">
      <c r="A760" s="3"/>
      <c r="B760" s="3"/>
      <c r="C760" s="3"/>
      <c r="D760" s="3"/>
      <c r="E760" s="3"/>
      <c r="F760" s="3"/>
      <c r="G760" s="3"/>
    </row>
    <row r="761" ht="15.75" customHeight="1">
      <c r="A761" s="3"/>
      <c r="B761" s="3"/>
      <c r="C761" s="3"/>
      <c r="D761" s="3"/>
      <c r="E761" s="3"/>
      <c r="F761" s="3"/>
      <c r="G761" s="3"/>
    </row>
    <row r="762" ht="15.75" customHeight="1">
      <c r="A762" s="3"/>
      <c r="B762" s="3"/>
      <c r="C762" s="3"/>
      <c r="D762" s="3"/>
      <c r="E762" s="3"/>
      <c r="F762" s="3"/>
      <c r="G762" s="3"/>
    </row>
    <row r="763" ht="15.75" customHeight="1">
      <c r="A763" s="3"/>
      <c r="B763" s="3"/>
      <c r="C763" s="3"/>
      <c r="D763" s="3"/>
      <c r="E763" s="3"/>
      <c r="F763" s="3"/>
      <c r="G763" s="3"/>
    </row>
    <row r="764" ht="15.75" customHeight="1">
      <c r="A764" s="3"/>
      <c r="B764" s="3"/>
      <c r="C764" s="3"/>
      <c r="D764" s="3"/>
      <c r="E764" s="3"/>
      <c r="F764" s="3"/>
      <c r="G764" s="3"/>
    </row>
    <row r="765" ht="15.75" customHeight="1">
      <c r="A765" s="3"/>
      <c r="B765" s="3"/>
      <c r="C765" s="3"/>
      <c r="D765" s="3"/>
      <c r="E765" s="3"/>
      <c r="F765" s="3"/>
      <c r="G765" s="3"/>
    </row>
    <row r="766" ht="15.75" customHeight="1">
      <c r="A766" s="3"/>
      <c r="B766" s="3"/>
      <c r="C766" s="3"/>
      <c r="D766" s="3"/>
      <c r="E766" s="3"/>
      <c r="F766" s="3"/>
      <c r="G766" s="3"/>
    </row>
    <row r="767" ht="15.75" customHeight="1">
      <c r="A767" s="3"/>
      <c r="B767" s="3"/>
      <c r="C767" s="3"/>
      <c r="D767" s="3"/>
      <c r="E767" s="3"/>
      <c r="F767" s="3"/>
      <c r="G767" s="3"/>
    </row>
    <row r="768" ht="15.75" customHeight="1">
      <c r="A768" s="3"/>
      <c r="B768" s="3"/>
      <c r="C768" s="3"/>
      <c r="D768" s="3"/>
      <c r="E768" s="3"/>
      <c r="F768" s="3"/>
      <c r="G768" s="3"/>
    </row>
    <row r="769" ht="15.75" customHeight="1">
      <c r="A769" s="3"/>
      <c r="B769" s="3"/>
      <c r="C769" s="3"/>
      <c r="D769" s="3"/>
      <c r="E769" s="3"/>
      <c r="F769" s="3"/>
      <c r="G769" s="3"/>
    </row>
    <row r="770" ht="15.75" customHeight="1">
      <c r="A770" s="3"/>
      <c r="B770" s="3"/>
      <c r="C770" s="3"/>
      <c r="D770" s="3"/>
      <c r="E770" s="3"/>
      <c r="F770" s="3"/>
      <c r="G770" s="3"/>
    </row>
    <row r="771" ht="15.75" customHeight="1">
      <c r="A771" s="3"/>
      <c r="B771" s="3"/>
      <c r="C771" s="3"/>
      <c r="D771" s="3"/>
      <c r="E771" s="3"/>
      <c r="F771" s="3"/>
      <c r="G771" s="3"/>
    </row>
    <row r="772" ht="15.75" customHeight="1">
      <c r="A772" s="3"/>
      <c r="B772" s="3"/>
      <c r="C772" s="3"/>
      <c r="D772" s="3"/>
      <c r="E772" s="3"/>
      <c r="F772" s="3"/>
      <c r="G772" s="3"/>
    </row>
    <row r="773" ht="15.75" customHeight="1">
      <c r="A773" s="3"/>
      <c r="B773" s="3"/>
      <c r="C773" s="3"/>
      <c r="D773" s="3"/>
      <c r="E773" s="3"/>
      <c r="F773" s="3"/>
      <c r="G773" s="3"/>
    </row>
    <row r="774" ht="15.75" customHeight="1">
      <c r="A774" s="3"/>
      <c r="B774" s="3"/>
      <c r="C774" s="3"/>
      <c r="D774" s="3"/>
      <c r="E774" s="3"/>
      <c r="F774" s="3"/>
      <c r="G774" s="3"/>
    </row>
    <row r="775" ht="15.75" customHeight="1">
      <c r="A775" s="3"/>
      <c r="B775" s="3"/>
      <c r="C775" s="3"/>
      <c r="D775" s="3"/>
      <c r="E775" s="3"/>
      <c r="F775" s="3"/>
      <c r="G775" s="3"/>
    </row>
    <row r="776" ht="15.75" customHeight="1">
      <c r="A776" s="3"/>
      <c r="B776" s="3"/>
      <c r="C776" s="3"/>
      <c r="D776" s="3"/>
      <c r="E776" s="3"/>
      <c r="F776" s="3"/>
      <c r="G776" s="3"/>
    </row>
    <row r="777" ht="15.75" customHeight="1">
      <c r="A777" s="3"/>
      <c r="B777" s="3"/>
      <c r="C777" s="3"/>
      <c r="D777" s="3"/>
      <c r="E777" s="3"/>
      <c r="F777" s="3"/>
      <c r="G777" s="3"/>
    </row>
    <row r="778" ht="15.75" customHeight="1">
      <c r="A778" s="3"/>
      <c r="B778" s="3"/>
      <c r="C778" s="3"/>
      <c r="D778" s="3"/>
      <c r="E778" s="3"/>
      <c r="F778" s="3"/>
      <c r="G778" s="3"/>
    </row>
    <row r="779" ht="15.75" customHeight="1">
      <c r="A779" s="3"/>
      <c r="B779" s="3"/>
      <c r="C779" s="3"/>
      <c r="D779" s="3"/>
      <c r="E779" s="3"/>
      <c r="F779" s="3"/>
      <c r="G779" s="3"/>
    </row>
    <row r="780" ht="15.75" customHeight="1">
      <c r="A780" s="3"/>
      <c r="B780" s="3"/>
      <c r="C780" s="3"/>
      <c r="D780" s="3"/>
      <c r="E780" s="3"/>
      <c r="F780" s="3"/>
      <c r="G780" s="3"/>
    </row>
    <row r="781" ht="15.75" customHeight="1">
      <c r="A781" s="3"/>
      <c r="B781" s="3"/>
      <c r="C781" s="3"/>
      <c r="D781" s="3"/>
      <c r="E781" s="3"/>
      <c r="F781" s="3"/>
      <c r="G781" s="3"/>
    </row>
    <row r="782" ht="15.75" customHeight="1">
      <c r="A782" s="3"/>
      <c r="B782" s="3"/>
      <c r="C782" s="3"/>
      <c r="D782" s="3"/>
      <c r="E782" s="3"/>
      <c r="F782" s="3"/>
      <c r="G782" s="3"/>
    </row>
    <row r="783" ht="15.75" customHeight="1">
      <c r="A783" s="3"/>
      <c r="B783" s="3"/>
      <c r="C783" s="3"/>
      <c r="D783" s="3"/>
      <c r="E783" s="3"/>
      <c r="F783" s="3"/>
      <c r="G783" s="3"/>
    </row>
    <row r="784" ht="15.75" customHeight="1">
      <c r="A784" s="3"/>
      <c r="B784" s="3"/>
      <c r="C784" s="3"/>
      <c r="D784" s="3"/>
      <c r="E784" s="3"/>
      <c r="F784" s="3"/>
      <c r="G784" s="3"/>
    </row>
    <row r="785" ht="15.75" customHeight="1">
      <c r="A785" s="3"/>
      <c r="B785" s="3"/>
      <c r="C785" s="3"/>
      <c r="D785" s="3"/>
      <c r="E785" s="3"/>
      <c r="F785" s="3"/>
      <c r="G785" s="3"/>
    </row>
    <row r="786" ht="15.75" customHeight="1">
      <c r="A786" s="3"/>
      <c r="B786" s="3"/>
      <c r="C786" s="3"/>
      <c r="D786" s="3"/>
      <c r="E786" s="3"/>
      <c r="F786" s="3"/>
      <c r="G786" s="3"/>
    </row>
    <row r="787" ht="15.75" customHeight="1">
      <c r="A787" s="3"/>
      <c r="B787" s="3"/>
      <c r="C787" s="3"/>
      <c r="D787" s="3"/>
      <c r="E787" s="3"/>
      <c r="F787" s="3"/>
      <c r="G787" s="3"/>
    </row>
    <row r="788" ht="15.75" customHeight="1">
      <c r="A788" s="3"/>
      <c r="B788" s="3"/>
      <c r="C788" s="3"/>
      <c r="D788" s="3"/>
      <c r="E788" s="3"/>
      <c r="F788" s="3"/>
      <c r="G788" s="3"/>
    </row>
    <row r="789" ht="15.75" customHeight="1">
      <c r="A789" s="3"/>
      <c r="B789" s="3"/>
      <c r="C789" s="3"/>
      <c r="D789" s="3"/>
      <c r="E789" s="3"/>
      <c r="F789" s="3"/>
      <c r="G789" s="3"/>
    </row>
    <row r="790" ht="15.75" customHeight="1">
      <c r="A790" s="3"/>
      <c r="B790" s="3"/>
      <c r="C790" s="3"/>
      <c r="D790" s="3"/>
      <c r="E790" s="3"/>
      <c r="F790" s="3"/>
      <c r="G790" s="3"/>
    </row>
    <row r="791" ht="15.75" customHeight="1">
      <c r="A791" s="3"/>
      <c r="B791" s="3"/>
      <c r="C791" s="3"/>
      <c r="D791" s="3"/>
      <c r="E791" s="3"/>
      <c r="F791" s="3"/>
      <c r="G791" s="3"/>
    </row>
    <row r="792" ht="15.75" customHeight="1">
      <c r="A792" s="3"/>
      <c r="B792" s="3"/>
      <c r="C792" s="3"/>
      <c r="D792" s="3"/>
      <c r="E792" s="3"/>
      <c r="F792" s="3"/>
      <c r="G792" s="3"/>
    </row>
    <row r="793" ht="15.75" customHeight="1">
      <c r="A793" s="3"/>
      <c r="B793" s="3"/>
      <c r="C793" s="3"/>
      <c r="D793" s="3"/>
      <c r="E793" s="3"/>
      <c r="F793" s="3"/>
      <c r="G793" s="3"/>
    </row>
    <row r="794" ht="15.75" customHeight="1">
      <c r="A794" s="3"/>
      <c r="B794" s="3"/>
      <c r="C794" s="3"/>
      <c r="D794" s="3"/>
      <c r="E794" s="3"/>
      <c r="F794" s="3"/>
      <c r="G794" s="3"/>
    </row>
    <row r="795" ht="15.75" customHeight="1">
      <c r="A795" s="3"/>
      <c r="B795" s="3"/>
      <c r="C795" s="3"/>
      <c r="D795" s="3"/>
      <c r="E795" s="3"/>
      <c r="F795" s="3"/>
      <c r="G795" s="3"/>
    </row>
    <row r="796" ht="15.75" customHeight="1">
      <c r="A796" s="3"/>
      <c r="B796" s="3"/>
      <c r="C796" s="3"/>
      <c r="D796" s="3"/>
      <c r="E796" s="3"/>
      <c r="F796" s="3"/>
      <c r="G796" s="3"/>
    </row>
    <row r="797" ht="15.75" customHeight="1">
      <c r="A797" s="3"/>
      <c r="B797" s="3"/>
      <c r="C797" s="3"/>
      <c r="D797" s="3"/>
      <c r="E797" s="3"/>
      <c r="F797" s="3"/>
      <c r="G797" s="3"/>
    </row>
    <row r="798" ht="15.75" customHeight="1">
      <c r="A798" s="3"/>
      <c r="B798" s="3"/>
      <c r="C798" s="3"/>
      <c r="D798" s="3"/>
      <c r="E798" s="3"/>
      <c r="F798" s="3"/>
      <c r="G798" s="3"/>
    </row>
    <row r="799" ht="15.75" customHeight="1">
      <c r="A799" s="3"/>
      <c r="B799" s="3"/>
      <c r="C799" s="3"/>
      <c r="D799" s="3"/>
      <c r="E799" s="3"/>
      <c r="F799" s="3"/>
      <c r="G799" s="3"/>
    </row>
    <row r="800" ht="15.75" customHeight="1">
      <c r="A800" s="3"/>
      <c r="B800" s="3"/>
      <c r="C800" s="3"/>
      <c r="D800" s="3"/>
      <c r="E800" s="3"/>
      <c r="F800" s="3"/>
      <c r="G800" s="3"/>
    </row>
    <row r="801" ht="15.75" customHeight="1">
      <c r="A801" s="3"/>
      <c r="B801" s="3"/>
      <c r="C801" s="3"/>
      <c r="D801" s="3"/>
      <c r="E801" s="3"/>
      <c r="F801" s="3"/>
      <c r="G801" s="3"/>
    </row>
    <row r="802" ht="15.75" customHeight="1">
      <c r="A802" s="3"/>
      <c r="B802" s="3"/>
      <c r="C802" s="3"/>
      <c r="D802" s="3"/>
      <c r="E802" s="3"/>
      <c r="F802" s="3"/>
      <c r="G802" s="3"/>
    </row>
    <row r="803" ht="15.75" customHeight="1">
      <c r="A803" s="3"/>
      <c r="B803" s="3"/>
      <c r="C803" s="3"/>
      <c r="D803" s="3"/>
      <c r="E803" s="3"/>
      <c r="F803" s="3"/>
      <c r="G803" s="3"/>
    </row>
    <row r="804" ht="15.75" customHeight="1">
      <c r="A804" s="3"/>
      <c r="B804" s="3"/>
      <c r="C804" s="3"/>
      <c r="D804" s="3"/>
      <c r="E804" s="3"/>
      <c r="F804" s="3"/>
      <c r="G804" s="3"/>
    </row>
    <row r="805" ht="15.75" customHeight="1">
      <c r="A805" s="3"/>
      <c r="B805" s="3"/>
      <c r="C805" s="3"/>
      <c r="D805" s="3"/>
      <c r="E805" s="3"/>
      <c r="F805" s="3"/>
      <c r="G805" s="3"/>
    </row>
    <row r="806" ht="15.75" customHeight="1">
      <c r="A806" s="3"/>
      <c r="B806" s="3"/>
      <c r="C806" s="3"/>
      <c r="D806" s="3"/>
      <c r="E806" s="3"/>
      <c r="F806" s="3"/>
      <c r="G806" s="3"/>
    </row>
    <row r="807" ht="15.75" customHeight="1">
      <c r="A807" s="3"/>
      <c r="B807" s="3"/>
      <c r="C807" s="3"/>
      <c r="D807" s="3"/>
      <c r="E807" s="3"/>
      <c r="F807" s="3"/>
      <c r="G807" s="3"/>
    </row>
    <row r="808" ht="15.75" customHeight="1">
      <c r="A808" s="3"/>
      <c r="B808" s="3"/>
      <c r="C808" s="3"/>
      <c r="D808" s="3"/>
      <c r="E808" s="3"/>
      <c r="F808" s="3"/>
      <c r="G808" s="3"/>
    </row>
    <row r="809" ht="15.75" customHeight="1">
      <c r="A809" s="3"/>
      <c r="B809" s="3"/>
      <c r="C809" s="3"/>
      <c r="D809" s="3"/>
      <c r="E809" s="3"/>
      <c r="F809" s="3"/>
      <c r="G809" s="3"/>
    </row>
    <row r="810" ht="15.75" customHeight="1">
      <c r="A810" s="3"/>
      <c r="B810" s="3"/>
      <c r="C810" s="3"/>
      <c r="D810" s="3"/>
      <c r="E810" s="3"/>
      <c r="F810" s="3"/>
      <c r="G810" s="3"/>
    </row>
    <row r="811" ht="15.75" customHeight="1">
      <c r="A811" s="3"/>
      <c r="B811" s="3"/>
      <c r="C811" s="3"/>
      <c r="D811" s="3"/>
      <c r="E811" s="3"/>
      <c r="F811" s="3"/>
      <c r="G811" s="3"/>
    </row>
    <row r="812" ht="15.75" customHeight="1">
      <c r="A812" s="3"/>
      <c r="B812" s="3"/>
      <c r="C812" s="3"/>
      <c r="D812" s="3"/>
      <c r="E812" s="3"/>
      <c r="F812" s="3"/>
      <c r="G812" s="3"/>
    </row>
    <row r="813" ht="15.75" customHeight="1">
      <c r="A813" s="3"/>
      <c r="B813" s="3"/>
      <c r="C813" s="3"/>
      <c r="D813" s="3"/>
      <c r="E813" s="3"/>
      <c r="F813" s="3"/>
      <c r="G813" s="3"/>
    </row>
    <row r="814" ht="15.75" customHeight="1">
      <c r="A814" s="3"/>
      <c r="B814" s="3"/>
      <c r="C814" s="3"/>
      <c r="D814" s="3"/>
      <c r="E814" s="3"/>
      <c r="F814" s="3"/>
      <c r="G814" s="3"/>
    </row>
    <row r="815" ht="15.75" customHeight="1">
      <c r="A815" s="3"/>
      <c r="B815" s="3"/>
      <c r="C815" s="3"/>
      <c r="D815" s="3"/>
      <c r="E815" s="3"/>
      <c r="F815" s="3"/>
      <c r="G815" s="3"/>
    </row>
    <row r="816" ht="15.75" customHeight="1">
      <c r="A816" s="3"/>
      <c r="B816" s="3"/>
      <c r="C816" s="3"/>
      <c r="D816" s="3"/>
      <c r="E816" s="3"/>
      <c r="F816" s="3"/>
      <c r="G816" s="3"/>
    </row>
    <row r="817" ht="15.75" customHeight="1">
      <c r="A817" s="3"/>
      <c r="B817" s="3"/>
      <c r="C817" s="3"/>
      <c r="D817" s="3"/>
      <c r="E817" s="3"/>
      <c r="F817" s="3"/>
      <c r="G817" s="3"/>
    </row>
    <row r="818" ht="15.75" customHeight="1">
      <c r="A818" s="3"/>
      <c r="B818" s="3"/>
      <c r="C818" s="3"/>
      <c r="D818" s="3"/>
      <c r="E818" s="3"/>
      <c r="F818" s="3"/>
      <c r="G818" s="3"/>
    </row>
    <row r="819" ht="15.75" customHeight="1">
      <c r="A819" s="3"/>
      <c r="B819" s="3"/>
      <c r="C819" s="3"/>
      <c r="D819" s="3"/>
      <c r="E819" s="3"/>
      <c r="F819" s="3"/>
      <c r="G819" s="3"/>
    </row>
    <row r="820" ht="15.75" customHeight="1">
      <c r="A820" s="3"/>
      <c r="B820" s="3"/>
      <c r="C820" s="3"/>
      <c r="D820" s="3"/>
      <c r="E820" s="3"/>
      <c r="F820" s="3"/>
      <c r="G820" s="3"/>
    </row>
    <row r="821" ht="15.75" customHeight="1">
      <c r="A821" s="3"/>
      <c r="B821" s="3"/>
      <c r="C821" s="3"/>
      <c r="D821" s="3"/>
      <c r="E821" s="3"/>
      <c r="F821" s="3"/>
      <c r="G821" s="3"/>
    </row>
    <row r="822" ht="15.75" customHeight="1">
      <c r="A822" s="3"/>
      <c r="B822" s="3"/>
      <c r="C822" s="3"/>
      <c r="D822" s="3"/>
      <c r="E822" s="3"/>
      <c r="F822" s="3"/>
      <c r="G822" s="3"/>
    </row>
    <row r="823" ht="15.75" customHeight="1">
      <c r="A823" s="3"/>
      <c r="B823" s="3"/>
      <c r="C823" s="3"/>
      <c r="D823" s="3"/>
      <c r="E823" s="3"/>
      <c r="F823" s="3"/>
      <c r="G823" s="3"/>
    </row>
    <row r="824" ht="15.75" customHeight="1">
      <c r="A824" s="3"/>
      <c r="B824" s="3"/>
      <c r="C824" s="3"/>
      <c r="D824" s="3"/>
      <c r="E824" s="3"/>
      <c r="F824" s="3"/>
      <c r="G824" s="3"/>
    </row>
    <row r="825" ht="15.75" customHeight="1">
      <c r="A825" s="3"/>
      <c r="B825" s="3"/>
      <c r="C825" s="3"/>
      <c r="D825" s="3"/>
      <c r="E825" s="3"/>
      <c r="F825" s="3"/>
      <c r="G825" s="3"/>
    </row>
    <row r="826" ht="15.75" customHeight="1">
      <c r="A826" s="3"/>
      <c r="B826" s="3"/>
      <c r="C826" s="3"/>
      <c r="D826" s="3"/>
      <c r="E826" s="3"/>
      <c r="F826" s="3"/>
      <c r="G826" s="3"/>
    </row>
    <row r="827" ht="15.75" customHeight="1">
      <c r="A827" s="3"/>
      <c r="B827" s="3"/>
      <c r="C827" s="3"/>
      <c r="D827" s="3"/>
      <c r="E827" s="3"/>
      <c r="F827" s="3"/>
      <c r="G827" s="3"/>
    </row>
    <row r="828" ht="15.75" customHeight="1">
      <c r="A828" s="3"/>
      <c r="B828" s="3"/>
      <c r="C828" s="3"/>
      <c r="D828" s="3"/>
      <c r="E828" s="3"/>
      <c r="F828" s="3"/>
      <c r="G828" s="3"/>
    </row>
    <row r="829" ht="15.75" customHeight="1">
      <c r="A829" s="3"/>
      <c r="B829" s="3"/>
      <c r="C829" s="3"/>
      <c r="D829" s="3"/>
      <c r="E829" s="3"/>
      <c r="F829" s="3"/>
      <c r="G829" s="3"/>
    </row>
    <row r="830" ht="15.75" customHeight="1">
      <c r="A830" s="3"/>
      <c r="B830" s="3"/>
      <c r="C830" s="3"/>
      <c r="D830" s="3"/>
      <c r="E830" s="3"/>
      <c r="F830" s="3"/>
      <c r="G830" s="3"/>
    </row>
    <row r="831" ht="15.75" customHeight="1">
      <c r="A831" s="3"/>
      <c r="B831" s="3"/>
      <c r="C831" s="3"/>
      <c r="D831" s="3"/>
      <c r="E831" s="3"/>
      <c r="F831" s="3"/>
      <c r="G831" s="3"/>
    </row>
    <row r="832" ht="15.75" customHeight="1">
      <c r="A832" s="3"/>
      <c r="B832" s="3"/>
      <c r="C832" s="3"/>
      <c r="D832" s="3"/>
      <c r="E832" s="3"/>
      <c r="F832" s="3"/>
      <c r="G832" s="3"/>
    </row>
    <row r="833" ht="15.75" customHeight="1">
      <c r="A833" s="3"/>
      <c r="B833" s="3"/>
      <c r="C833" s="3"/>
      <c r="D833" s="3"/>
      <c r="E833" s="3"/>
      <c r="F833" s="3"/>
      <c r="G833" s="3"/>
    </row>
    <row r="834" ht="15.75" customHeight="1">
      <c r="A834" s="3"/>
      <c r="B834" s="3"/>
      <c r="C834" s="3"/>
      <c r="D834" s="3"/>
      <c r="E834" s="3"/>
      <c r="F834" s="3"/>
      <c r="G834" s="3"/>
    </row>
    <row r="835" ht="15.75" customHeight="1">
      <c r="A835" s="3"/>
      <c r="B835" s="3"/>
      <c r="C835" s="3"/>
      <c r="D835" s="3"/>
      <c r="E835" s="3"/>
      <c r="F835" s="3"/>
      <c r="G835" s="3"/>
    </row>
    <row r="836" ht="15.75" customHeight="1">
      <c r="A836" s="3"/>
      <c r="B836" s="3"/>
      <c r="C836" s="3"/>
      <c r="D836" s="3"/>
      <c r="E836" s="3"/>
      <c r="F836" s="3"/>
      <c r="G836" s="3"/>
    </row>
    <row r="837" ht="15.75" customHeight="1">
      <c r="A837" s="3"/>
      <c r="B837" s="3"/>
      <c r="C837" s="3"/>
      <c r="D837" s="3"/>
      <c r="E837" s="3"/>
      <c r="F837" s="3"/>
      <c r="G837" s="3"/>
    </row>
    <row r="838" ht="15.75" customHeight="1">
      <c r="A838" s="3"/>
      <c r="B838" s="3"/>
      <c r="C838" s="3"/>
      <c r="D838" s="3"/>
      <c r="E838" s="3"/>
      <c r="F838" s="3"/>
      <c r="G838" s="3"/>
    </row>
    <row r="839" ht="15.75" customHeight="1">
      <c r="A839" s="3"/>
      <c r="B839" s="3"/>
      <c r="C839" s="3"/>
      <c r="D839" s="3"/>
      <c r="E839" s="3"/>
      <c r="F839" s="3"/>
      <c r="G839" s="3"/>
    </row>
    <row r="840" ht="15.75" customHeight="1">
      <c r="A840" s="3"/>
      <c r="B840" s="3"/>
      <c r="C840" s="3"/>
      <c r="D840" s="3"/>
      <c r="E840" s="3"/>
      <c r="F840" s="3"/>
      <c r="G840" s="3"/>
    </row>
    <row r="841" ht="15.75" customHeight="1">
      <c r="A841" s="3"/>
      <c r="B841" s="3"/>
      <c r="C841" s="3"/>
      <c r="D841" s="3"/>
      <c r="E841" s="3"/>
      <c r="F841" s="3"/>
      <c r="G841" s="3"/>
    </row>
    <row r="842" ht="15.75" customHeight="1">
      <c r="A842" s="3"/>
      <c r="B842" s="3"/>
      <c r="C842" s="3"/>
      <c r="D842" s="3"/>
      <c r="E842" s="3"/>
      <c r="F842" s="3"/>
      <c r="G842" s="3"/>
    </row>
    <row r="843" ht="15.75" customHeight="1">
      <c r="A843" s="3"/>
      <c r="B843" s="3"/>
      <c r="C843" s="3"/>
      <c r="D843" s="3"/>
      <c r="E843" s="3"/>
      <c r="F843" s="3"/>
      <c r="G843" s="3"/>
    </row>
    <row r="844" ht="15.75" customHeight="1">
      <c r="A844" s="3"/>
      <c r="B844" s="3"/>
      <c r="C844" s="3"/>
      <c r="D844" s="3"/>
      <c r="E844" s="3"/>
      <c r="F844" s="3"/>
      <c r="G844" s="3"/>
    </row>
    <row r="845" ht="15.75" customHeight="1">
      <c r="A845" s="3"/>
      <c r="B845" s="3"/>
      <c r="C845" s="3"/>
      <c r="D845" s="3"/>
      <c r="E845" s="3"/>
      <c r="F845" s="3"/>
      <c r="G845" s="3"/>
    </row>
    <row r="846" ht="15.75" customHeight="1">
      <c r="A846" s="3"/>
      <c r="B846" s="3"/>
      <c r="C846" s="3"/>
      <c r="D846" s="3"/>
      <c r="E846" s="3"/>
      <c r="F846" s="3"/>
      <c r="G846" s="3"/>
    </row>
    <row r="847" ht="15.75" customHeight="1">
      <c r="A847" s="3"/>
      <c r="B847" s="3"/>
      <c r="C847" s="3"/>
      <c r="D847" s="3"/>
      <c r="E847" s="3"/>
      <c r="F847" s="3"/>
      <c r="G847" s="3"/>
    </row>
    <row r="848" ht="15.75" customHeight="1">
      <c r="A848" s="3"/>
      <c r="B848" s="3"/>
      <c r="C848" s="3"/>
      <c r="D848" s="3"/>
      <c r="E848" s="3"/>
      <c r="F848" s="3"/>
      <c r="G848" s="3"/>
    </row>
    <row r="849" ht="15.75" customHeight="1">
      <c r="A849" s="3"/>
      <c r="B849" s="3"/>
      <c r="C849" s="3"/>
      <c r="D849" s="3"/>
      <c r="E849" s="3"/>
      <c r="F849" s="3"/>
      <c r="G849" s="3"/>
    </row>
    <row r="850" ht="15.75" customHeight="1">
      <c r="A850" s="3"/>
      <c r="B850" s="3"/>
      <c r="C850" s="3"/>
      <c r="D850" s="3"/>
      <c r="E850" s="3"/>
      <c r="F850" s="3"/>
      <c r="G850" s="3"/>
    </row>
    <row r="851" ht="15.75" customHeight="1">
      <c r="A851" s="3"/>
      <c r="B851" s="3"/>
      <c r="C851" s="3"/>
      <c r="D851" s="3"/>
      <c r="E851" s="3"/>
      <c r="F851" s="3"/>
      <c r="G851" s="3"/>
    </row>
    <row r="852" ht="15.75" customHeight="1">
      <c r="A852" s="3"/>
      <c r="B852" s="3"/>
      <c r="C852" s="3"/>
      <c r="D852" s="3"/>
      <c r="E852" s="3"/>
      <c r="F852" s="3"/>
      <c r="G852" s="3"/>
    </row>
    <row r="853" ht="15.75" customHeight="1">
      <c r="A853" s="3"/>
      <c r="B853" s="3"/>
      <c r="C853" s="3"/>
      <c r="D853" s="3"/>
      <c r="E853" s="3"/>
      <c r="F853" s="3"/>
      <c r="G853" s="3"/>
    </row>
    <row r="854" ht="15.75" customHeight="1">
      <c r="A854" s="3"/>
      <c r="B854" s="3"/>
      <c r="C854" s="3"/>
      <c r="D854" s="3"/>
      <c r="E854" s="3"/>
      <c r="F854" s="3"/>
      <c r="G854" s="3"/>
    </row>
    <row r="855" ht="15.75" customHeight="1">
      <c r="A855" s="3"/>
      <c r="B855" s="3"/>
      <c r="C855" s="3"/>
      <c r="D855" s="3"/>
      <c r="E855" s="3"/>
      <c r="F855" s="3"/>
      <c r="G855" s="3"/>
    </row>
    <row r="856" ht="15.75" customHeight="1">
      <c r="A856" s="3"/>
      <c r="B856" s="3"/>
      <c r="C856" s="3"/>
      <c r="D856" s="3"/>
      <c r="E856" s="3"/>
      <c r="F856" s="3"/>
      <c r="G856" s="3"/>
    </row>
    <row r="857" ht="15.75" customHeight="1">
      <c r="A857" s="3"/>
      <c r="B857" s="3"/>
      <c r="C857" s="3"/>
      <c r="D857" s="3"/>
      <c r="E857" s="3"/>
      <c r="F857" s="3"/>
      <c r="G857" s="3"/>
    </row>
    <row r="858" ht="15.75" customHeight="1">
      <c r="A858" s="3"/>
      <c r="B858" s="3"/>
      <c r="C858" s="3"/>
      <c r="D858" s="3"/>
      <c r="E858" s="3"/>
      <c r="F858" s="3"/>
      <c r="G858" s="3"/>
    </row>
    <row r="859" ht="15.75" customHeight="1">
      <c r="A859" s="3"/>
      <c r="B859" s="3"/>
      <c r="C859" s="3"/>
      <c r="D859" s="3"/>
      <c r="E859" s="3"/>
      <c r="F859" s="3"/>
      <c r="G859" s="3"/>
    </row>
    <row r="860" ht="15.75" customHeight="1">
      <c r="A860" s="3"/>
      <c r="B860" s="3"/>
      <c r="C860" s="3"/>
      <c r="D860" s="3"/>
      <c r="E860" s="3"/>
      <c r="F860" s="3"/>
      <c r="G860" s="3"/>
    </row>
    <row r="861" ht="15.75" customHeight="1">
      <c r="A861" s="3"/>
      <c r="B861" s="3"/>
      <c r="C861" s="3"/>
      <c r="D861" s="3"/>
      <c r="E861" s="3"/>
      <c r="F861" s="3"/>
      <c r="G861" s="3"/>
    </row>
    <row r="862" ht="15.75" customHeight="1">
      <c r="A862" s="3"/>
      <c r="B862" s="3"/>
      <c r="C862" s="3"/>
      <c r="D862" s="3"/>
      <c r="E862" s="3"/>
      <c r="F862" s="3"/>
      <c r="G862" s="3"/>
    </row>
    <row r="863" ht="15.75" customHeight="1">
      <c r="A863" s="3"/>
      <c r="B863" s="3"/>
      <c r="C863" s="3"/>
      <c r="D863" s="3"/>
      <c r="E863" s="3"/>
      <c r="F863" s="3"/>
      <c r="G863" s="3"/>
    </row>
    <row r="864" ht="15.75" customHeight="1">
      <c r="A864" s="3"/>
      <c r="B864" s="3"/>
      <c r="C864" s="3"/>
      <c r="D864" s="3"/>
      <c r="E864" s="3"/>
      <c r="F864" s="3"/>
      <c r="G864" s="3"/>
    </row>
    <row r="865" ht="15.75" customHeight="1">
      <c r="A865" s="3"/>
      <c r="B865" s="3"/>
      <c r="C865" s="3"/>
      <c r="D865" s="3"/>
      <c r="E865" s="3"/>
      <c r="F865" s="3"/>
      <c r="G865" s="3"/>
    </row>
    <row r="866" ht="15.75" customHeight="1">
      <c r="A866" s="3"/>
      <c r="B866" s="3"/>
      <c r="C866" s="3"/>
      <c r="D866" s="3"/>
      <c r="E866" s="3"/>
      <c r="F866" s="3"/>
      <c r="G866" s="3"/>
    </row>
    <row r="867" ht="15.75" customHeight="1">
      <c r="A867" s="3"/>
      <c r="B867" s="3"/>
      <c r="C867" s="3"/>
      <c r="D867" s="3"/>
      <c r="E867" s="3"/>
      <c r="F867" s="3"/>
      <c r="G867" s="3"/>
    </row>
    <row r="868" ht="15.75" customHeight="1">
      <c r="A868" s="3"/>
      <c r="B868" s="3"/>
      <c r="C868" s="3"/>
      <c r="D868" s="3"/>
      <c r="E868" s="3"/>
      <c r="F868" s="3"/>
      <c r="G868" s="3"/>
    </row>
    <row r="869" ht="15.75" customHeight="1">
      <c r="A869" s="3"/>
      <c r="B869" s="3"/>
      <c r="C869" s="3"/>
      <c r="D869" s="3"/>
      <c r="E869" s="3"/>
      <c r="F869" s="3"/>
      <c r="G869" s="3"/>
    </row>
    <row r="870" ht="15.75" customHeight="1">
      <c r="A870" s="3"/>
      <c r="B870" s="3"/>
      <c r="C870" s="3"/>
      <c r="D870" s="3"/>
      <c r="E870" s="3"/>
      <c r="F870" s="3"/>
      <c r="G870" s="3"/>
    </row>
    <row r="871" ht="15.75" customHeight="1">
      <c r="A871" s="3"/>
      <c r="B871" s="3"/>
      <c r="C871" s="3"/>
      <c r="D871" s="3"/>
      <c r="E871" s="3"/>
      <c r="F871" s="3"/>
      <c r="G871" s="3"/>
    </row>
    <row r="872" ht="15.75" customHeight="1">
      <c r="A872" s="3"/>
      <c r="B872" s="3"/>
      <c r="C872" s="3"/>
      <c r="D872" s="3"/>
      <c r="E872" s="3"/>
      <c r="F872" s="3"/>
      <c r="G872" s="3"/>
    </row>
    <row r="873" ht="15.75" customHeight="1">
      <c r="A873" s="3"/>
      <c r="B873" s="3"/>
      <c r="C873" s="3"/>
      <c r="D873" s="3"/>
      <c r="E873" s="3"/>
      <c r="F873" s="3"/>
      <c r="G873" s="3"/>
    </row>
    <row r="874" ht="15.75" customHeight="1">
      <c r="A874" s="3"/>
      <c r="B874" s="3"/>
      <c r="C874" s="3"/>
      <c r="D874" s="3"/>
      <c r="E874" s="3"/>
      <c r="F874" s="3"/>
      <c r="G874" s="3"/>
    </row>
    <row r="875" ht="15.75" customHeight="1">
      <c r="A875" s="3"/>
      <c r="B875" s="3"/>
      <c r="C875" s="3"/>
      <c r="D875" s="3"/>
      <c r="E875" s="3"/>
      <c r="F875" s="3"/>
      <c r="G875" s="3"/>
    </row>
    <row r="876" ht="15.75" customHeight="1">
      <c r="A876" s="3"/>
      <c r="B876" s="3"/>
      <c r="C876" s="3"/>
      <c r="D876" s="3"/>
      <c r="E876" s="3"/>
      <c r="F876" s="3"/>
      <c r="G876" s="3"/>
    </row>
    <row r="877" ht="15.75" customHeight="1">
      <c r="A877" s="3"/>
      <c r="B877" s="3"/>
      <c r="C877" s="3"/>
      <c r="D877" s="3"/>
      <c r="E877" s="3"/>
      <c r="F877" s="3"/>
      <c r="G877" s="3"/>
    </row>
    <row r="878" ht="15.75" customHeight="1">
      <c r="A878" s="3"/>
      <c r="B878" s="3"/>
      <c r="C878" s="3"/>
      <c r="D878" s="3"/>
      <c r="E878" s="3"/>
      <c r="F878" s="3"/>
      <c r="G878" s="3"/>
    </row>
    <row r="879" ht="15.75" customHeight="1">
      <c r="A879" s="3"/>
      <c r="B879" s="3"/>
      <c r="C879" s="3"/>
      <c r="D879" s="3"/>
      <c r="E879" s="3"/>
      <c r="F879" s="3"/>
      <c r="G879" s="3"/>
    </row>
    <row r="880" ht="15.75" customHeight="1">
      <c r="A880" s="3"/>
      <c r="B880" s="3"/>
      <c r="C880" s="3"/>
      <c r="D880" s="3"/>
      <c r="E880" s="3"/>
      <c r="F880" s="3"/>
      <c r="G880" s="3"/>
    </row>
    <row r="881" ht="15.75" customHeight="1">
      <c r="A881" s="3"/>
      <c r="B881" s="3"/>
      <c r="C881" s="3"/>
      <c r="D881" s="3"/>
      <c r="E881" s="3"/>
      <c r="F881" s="3"/>
      <c r="G881" s="3"/>
    </row>
    <row r="882" ht="15.75" customHeight="1">
      <c r="A882" s="3"/>
      <c r="B882" s="3"/>
      <c r="C882" s="3"/>
      <c r="D882" s="3"/>
      <c r="E882" s="3"/>
      <c r="F882" s="3"/>
      <c r="G882" s="3"/>
    </row>
    <row r="883" ht="15.75" customHeight="1">
      <c r="A883" s="3"/>
      <c r="B883" s="3"/>
      <c r="C883" s="3"/>
      <c r="D883" s="3"/>
      <c r="E883" s="3"/>
      <c r="F883" s="3"/>
      <c r="G883" s="3"/>
    </row>
    <row r="884" ht="15.75" customHeight="1">
      <c r="A884" s="3"/>
      <c r="B884" s="3"/>
      <c r="C884" s="3"/>
      <c r="D884" s="3"/>
      <c r="E884" s="3"/>
      <c r="F884" s="3"/>
      <c r="G884" s="3"/>
    </row>
    <row r="885" ht="15.75" customHeight="1">
      <c r="A885" s="3"/>
      <c r="B885" s="3"/>
      <c r="C885" s="3"/>
      <c r="D885" s="3"/>
      <c r="E885" s="3"/>
      <c r="F885" s="3"/>
      <c r="G885" s="3"/>
    </row>
    <row r="886" ht="15.75" customHeight="1">
      <c r="A886" s="3"/>
      <c r="B886" s="3"/>
      <c r="C886" s="3"/>
      <c r="D886" s="3"/>
      <c r="E886" s="3"/>
      <c r="F886" s="3"/>
      <c r="G886" s="3"/>
    </row>
    <row r="887" ht="15.75" customHeight="1">
      <c r="A887" s="3"/>
      <c r="B887" s="3"/>
      <c r="C887" s="3"/>
      <c r="D887" s="3"/>
      <c r="E887" s="3"/>
      <c r="F887" s="3"/>
      <c r="G887" s="3"/>
    </row>
    <row r="888" ht="15.75" customHeight="1">
      <c r="A888" s="3"/>
      <c r="B888" s="3"/>
      <c r="C888" s="3"/>
      <c r="D888" s="3"/>
      <c r="E888" s="3"/>
      <c r="F888" s="3"/>
      <c r="G888" s="3"/>
    </row>
    <row r="889" ht="15.75" customHeight="1">
      <c r="A889" s="3"/>
      <c r="B889" s="3"/>
      <c r="C889" s="3"/>
      <c r="D889" s="3"/>
      <c r="E889" s="3"/>
      <c r="F889" s="3"/>
      <c r="G889" s="3"/>
    </row>
    <row r="890" ht="15.75" customHeight="1">
      <c r="A890" s="3"/>
      <c r="B890" s="3"/>
      <c r="C890" s="3"/>
      <c r="D890" s="3"/>
      <c r="E890" s="3"/>
      <c r="F890" s="3"/>
      <c r="G890" s="3"/>
    </row>
    <row r="891" ht="15.75" customHeight="1">
      <c r="A891" s="3"/>
      <c r="B891" s="3"/>
      <c r="C891" s="3"/>
      <c r="D891" s="3"/>
      <c r="E891" s="3"/>
      <c r="F891" s="3"/>
      <c r="G891" s="3"/>
    </row>
    <row r="892" ht="15.75" customHeight="1">
      <c r="A892" s="3"/>
      <c r="B892" s="3"/>
      <c r="C892" s="3"/>
      <c r="D892" s="3"/>
      <c r="E892" s="3"/>
      <c r="F892" s="3"/>
      <c r="G892" s="3"/>
    </row>
    <row r="893" ht="15.75" customHeight="1">
      <c r="A893" s="3"/>
      <c r="B893" s="3"/>
      <c r="C893" s="3"/>
      <c r="D893" s="3"/>
      <c r="E893" s="3"/>
      <c r="F893" s="3"/>
      <c r="G893" s="3"/>
    </row>
    <row r="894" ht="15.75" customHeight="1">
      <c r="A894" s="3"/>
      <c r="B894" s="3"/>
      <c r="C894" s="3"/>
      <c r="D894" s="3"/>
      <c r="E894" s="3"/>
      <c r="F894" s="3"/>
      <c r="G894" s="3"/>
    </row>
    <row r="895" ht="15.75" customHeight="1">
      <c r="A895" s="3"/>
      <c r="B895" s="3"/>
      <c r="C895" s="3"/>
      <c r="D895" s="3"/>
      <c r="E895" s="3"/>
      <c r="F895" s="3"/>
      <c r="G895" s="3"/>
    </row>
    <row r="896" ht="15.75" customHeight="1">
      <c r="A896" s="3"/>
      <c r="B896" s="3"/>
      <c r="C896" s="3"/>
      <c r="D896" s="3"/>
      <c r="E896" s="3"/>
      <c r="F896" s="3"/>
      <c r="G896" s="3"/>
    </row>
    <row r="897" ht="15.75" customHeight="1">
      <c r="A897" s="3"/>
      <c r="B897" s="3"/>
      <c r="C897" s="3"/>
      <c r="D897" s="3"/>
      <c r="E897" s="3"/>
      <c r="F897" s="3"/>
      <c r="G897" s="3"/>
    </row>
    <row r="898" ht="15.75" customHeight="1">
      <c r="A898" s="3"/>
      <c r="B898" s="3"/>
      <c r="C898" s="3"/>
      <c r="D898" s="3"/>
      <c r="E898" s="3"/>
      <c r="F898" s="3"/>
      <c r="G898" s="3"/>
    </row>
    <row r="899" ht="15.75" customHeight="1">
      <c r="A899" s="3"/>
      <c r="B899" s="3"/>
      <c r="C899" s="3"/>
      <c r="D899" s="3"/>
      <c r="E899" s="3"/>
      <c r="F899" s="3"/>
      <c r="G899" s="3"/>
    </row>
    <row r="900" ht="15.75" customHeight="1">
      <c r="A900" s="3"/>
      <c r="B900" s="3"/>
      <c r="C900" s="3"/>
      <c r="D900" s="3"/>
      <c r="E900" s="3"/>
      <c r="F900" s="3"/>
      <c r="G900" s="3"/>
    </row>
    <row r="901" ht="15.75" customHeight="1">
      <c r="A901" s="3"/>
      <c r="B901" s="3"/>
      <c r="C901" s="3"/>
      <c r="D901" s="3"/>
      <c r="E901" s="3"/>
      <c r="F901" s="3"/>
      <c r="G901" s="3"/>
    </row>
    <row r="902" ht="15.75" customHeight="1">
      <c r="A902" s="3"/>
      <c r="B902" s="3"/>
      <c r="C902" s="3"/>
      <c r="D902" s="3"/>
      <c r="E902" s="3"/>
      <c r="F902" s="3"/>
      <c r="G902" s="3"/>
    </row>
    <row r="903" ht="15.75" customHeight="1">
      <c r="A903" s="3"/>
      <c r="B903" s="3"/>
      <c r="C903" s="3"/>
      <c r="D903" s="3"/>
      <c r="E903" s="3"/>
      <c r="F903" s="3"/>
      <c r="G903" s="3"/>
    </row>
    <row r="904" ht="15.75" customHeight="1">
      <c r="A904" s="3"/>
      <c r="B904" s="3"/>
      <c r="C904" s="3"/>
      <c r="D904" s="3"/>
      <c r="E904" s="3"/>
      <c r="F904" s="3"/>
      <c r="G904" s="3"/>
    </row>
    <row r="905" ht="15.75" customHeight="1">
      <c r="A905" s="3"/>
      <c r="B905" s="3"/>
      <c r="C905" s="3"/>
      <c r="D905" s="3"/>
      <c r="E905" s="3"/>
      <c r="F905" s="3"/>
      <c r="G905" s="3"/>
    </row>
    <row r="906" ht="15.75" customHeight="1">
      <c r="A906" s="3"/>
      <c r="B906" s="3"/>
      <c r="C906" s="3"/>
      <c r="D906" s="3"/>
      <c r="E906" s="3"/>
      <c r="F906" s="3"/>
      <c r="G906" s="3"/>
    </row>
    <row r="907" ht="15.75" customHeight="1">
      <c r="A907" s="3"/>
      <c r="B907" s="3"/>
      <c r="C907" s="3"/>
      <c r="D907" s="3"/>
      <c r="E907" s="3"/>
      <c r="F907" s="3"/>
      <c r="G907" s="3"/>
    </row>
    <row r="908" ht="15.75" customHeight="1">
      <c r="A908" s="3"/>
      <c r="B908" s="3"/>
      <c r="C908" s="3"/>
      <c r="D908" s="3"/>
      <c r="E908" s="3"/>
      <c r="F908" s="3"/>
      <c r="G908" s="3"/>
    </row>
    <row r="909" ht="15.75" customHeight="1">
      <c r="A909" s="3"/>
      <c r="B909" s="3"/>
      <c r="C909" s="3"/>
      <c r="D909" s="3"/>
      <c r="E909" s="3"/>
      <c r="F909" s="3"/>
      <c r="G909" s="3"/>
    </row>
    <row r="910" ht="15.75" customHeight="1">
      <c r="A910" s="3"/>
      <c r="B910" s="3"/>
      <c r="C910" s="3"/>
      <c r="D910" s="3"/>
      <c r="E910" s="3"/>
      <c r="F910" s="3"/>
      <c r="G910" s="3"/>
    </row>
    <row r="911" ht="15.75" customHeight="1">
      <c r="A911" s="3"/>
      <c r="B911" s="3"/>
      <c r="C911" s="3"/>
      <c r="D911" s="3"/>
      <c r="E911" s="3"/>
      <c r="F911" s="3"/>
      <c r="G911" s="3"/>
    </row>
    <row r="912" ht="15.75" customHeight="1">
      <c r="A912" s="3"/>
      <c r="B912" s="3"/>
      <c r="C912" s="3"/>
      <c r="D912" s="3"/>
      <c r="E912" s="3"/>
      <c r="F912" s="3"/>
      <c r="G912" s="3"/>
    </row>
    <row r="913" ht="15.75" customHeight="1">
      <c r="A913" s="3"/>
      <c r="B913" s="3"/>
      <c r="C913" s="3"/>
      <c r="D913" s="3"/>
      <c r="E913" s="3"/>
      <c r="F913" s="3"/>
      <c r="G913" s="3"/>
    </row>
    <row r="914" ht="15.75" customHeight="1">
      <c r="A914" s="3"/>
      <c r="B914" s="3"/>
      <c r="C914" s="3"/>
      <c r="D914" s="3"/>
      <c r="E914" s="3"/>
      <c r="F914" s="3"/>
      <c r="G914" s="3"/>
    </row>
    <row r="915" ht="15.75" customHeight="1">
      <c r="A915" s="3"/>
      <c r="B915" s="3"/>
      <c r="C915" s="3"/>
      <c r="D915" s="3"/>
      <c r="E915" s="3"/>
      <c r="F915" s="3"/>
      <c r="G915" s="3"/>
    </row>
    <row r="916" ht="15.75" customHeight="1">
      <c r="A916" s="3"/>
      <c r="B916" s="3"/>
      <c r="C916" s="3"/>
      <c r="D916" s="3"/>
      <c r="E916" s="3"/>
      <c r="F916" s="3"/>
      <c r="G916" s="3"/>
    </row>
    <row r="917" ht="15.75" customHeight="1">
      <c r="A917" s="3"/>
      <c r="B917" s="3"/>
      <c r="C917" s="3"/>
      <c r="D917" s="3"/>
      <c r="E917" s="3"/>
      <c r="F917" s="3"/>
      <c r="G917" s="3"/>
    </row>
    <row r="918" ht="15.75" customHeight="1">
      <c r="A918" s="3"/>
      <c r="B918" s="3"/>
      <c r="C918" s="3"/>
      <c r="D918" s="3"/>
      <c r="E918" s="3"/>
      <c r="F918" s="3"/>
      <c r="G918" s="3"/>
    </row>
    <row r="919" ht="15.75" customHeight="1">
      <c r="A919" s="3"/>
      <c r="B919" s="3"/>
      <c r="C919" s="3"/>
      <c r="D919" s="3"/>
      <c r="E919" s="3"/>
      <c r="F919" s="3"/>
      <c r="G919" s="3"/>
    </row>
    <row r="920" ht="15.75" customHeight="1">
      <c r="A920" s="3"/>
      <c r="B920" s="3"/>
      <c r="C920" s="3"/>
      <c r="D920" s="3"/>
      <c r="E920" s="3"/>
      <c r="F920" s="3"/>
      <c r="G920" s="3"/>
    </row>
    <row r="921" ht="15.75" customHeight="1">
      <c r="A921" s="3"/>
      <c r="B921" s="3"/>
      <c r="C921" s="3"/>
      <c r="D921" s="3"/>
      <c r="E921" s="3"/>
      <c r="F921" s="3"/>
      <c r="G921" s="3"/>
    </row>
    <row r="922" ht="15.75" customHeight="1">
      <c r="A922" s="3"/>
      <c r="B922" s="3"/>
      <c r="C922" s="3"/>
      <c r="D922" s="3"/>
      <c r="E922" s="3"/>
      <c r="F922" s="3"/>
      <c r="G922" s="3"/>
    </row>
    <row r="923" ht="15.75" customHeight="1">
      <c r="A923" s="3"/>
      <c r="B923" s="3"/>
      <c r="C923" s="3"/>
      <c r="D923" s="3"/>
      <c r="E923" s="3"/>
      <c r="F923" s="3"/>
      <c r="G923" s="3"/>
    </row>
    <row r="924" ht="15.75" customHeight="1">
      <c r="A924" s="3"/>
      <c r="B924" s="3"/>
      <c r="C924" s="3"/>
      <c r="D924" s="3"/>
      <c r="E924" s="3"/>
      <c r="F924" s="3"/>
      <c r="G924" s="3"/>
    </row>
    <row r="925" ht="15.75" customHeight="1">
      <c r="A925" s="3"/>
      <c r="B925" s="3"/>
      <c r="C925" s="3"/>
      <c r="D925" s="3"/>
      <c r="E925" s="3"/>
      <c r="F925" s="3"/>
      <c r="G925" s="3"/>
    </row>
    <row r="926" ht="15.75" customHeight="1">
      <c r="A926" s="3"/>
      <c r="B926" s="3"/>
      <c r="C926" s="3"/>
      <c r="D926" s="3"/>
      <c r="E926" s="3"/>
      <c r="F926" s="3"/>
      <c r="G926" s="3"/>
    </row>
    <row r="927" ht="15.75" customHeight="1">
      <c r="A927" s="3"/>
      <c r="B927" s="3"/>
      <c r="C927" s="3"/>
      <c r="D927" s="3"/>
      <c r="E927" s="3"/>
      <c r="F927" s="3"/>
      <c r="G927" s="3"/>
    </row>
    <row r="928" ht="15.75" customHeight="1">
      <c r="A928" s="3"/>
      <c r="B928" s="3"/>
      <c r="C928" s="3"/>
      <c r="D928" s="3"/>
      <c r="E928" s="3"/>
      <c r="F928" s="3"/>
      <c r="G928" s="3"/>
    </row>
    <row r="929" ht="15.75" customHeight="1">
      <c r="A929" s="3"/>
      <c r="B929" s="3"/>
      <c r="C929" s="3"/>
      <c r="D929" s="3"/>
      <c r="E929" s="3"/>
      <c r="F929" s="3"/>
      <c r="G929" s="3"/>
    </row>
    <row r="930" ht="15.75" customHeight="1">
      <c r="A930" s="3"/>
      <c r="B930" s="3"/>
      <c r="C930" s="3"/>
      <c r="D930" s="3"/>
      <c r="E930" s="3"/>
      <c r="F930" s="3"/>
      <c r="G930" s="3"/>
    </row>
    <row r="931" ht="15.75" customHeight="1">
      <c r="A931" s="3"/>
      <c r="B931" s="3"/>
      <c r="C931" s="3"/>
      <c r="D931" s="3"/>
      <c r="E931" s="3"/>
      <c r="F931" s="3"/>
      <c r="G931" s="3"/>
    </row>
    <row r="932" ht="15.75" customHeight="1">
      <c r="A932" s="3"/>
      <c r="B932" s="3"/>
      <c r="C932" s="3"/>
      <c r="D932" s="3"/>
      <c r="E932" s="3"/>
      <c r="F932" s="3"/>
      <c r="G932" s="3"/>
    </row>
    <row r="933" ht="15.75" customHeight="1">
      <c r="A933" s="3"/>
      <c r="B933" s="3"/>
      <c r="C933" s="3"/>
      <c r="D933" s="3"/>
      <c r="E933" s="3"/>
      <c r="F933" s="3"/>
      <c r="G933" s="3"/>
    </row>
    <row r="934" ht="15.75" customHeight="1">
      <c r="A934" s="3"/>
      <c r="B934" s="3"/>
      <c r="C934" s="3"/>
      <c r="D934" s="3"/>
      <c r="E934" s="3"/>
      <c r="F934" s="3"/>
      <c r="G934" s="3"/>
    </row>
    <row r="935" ht="15.75" customHeight="1">
      <c r="A935" s="3"/>
      <c r="B935" s="3"/>
      <c r="C935" s="3"/>
      <c r="D935" s="3"/>
      <c r="E935" s="3"/>
      <c r="F935" s="3"/>
      <c r="G935" s="3"/>
    </row>
    <row r="936" ht="15.75" customHeight="1">
      <c r="A936" s="3"/>
      <c r="B936" s="3"/>
      <c r="C936" s="3"/>
      <c r="D936" s="3"/>
      <c r="E936" s="3"/>
      <c r="F936" s="3"/>
      <c r="G936" s="3"/>
    </row>
    <row r="937" ht="15.75" customHeight="1">
      <c r="A937" s="3"/>
      <c r="B937" s="3"/>
      <c r="C937" s="3"/>
      <c r="D937" s="3"/>
      <c r="E937" s="3"/>
      <c r="F937" s="3"/>
      <c r="G937" s="3"/>
    </row>
    <row r="938" ht="15.75" customHeight="1">
      <c r="A938" s="3"/>
      <c r="B938" s="3"/>
      <c r="C938" s="3"/>
      <c r="D938" s="3"/>
      <c r="E938" s="3"/>
      <c r="F938" s="3"/>
      <c r="G938" s="3"/>
    </row>
    <row r="939" ht="15.75" customHeight="1">
      <c r="A939" s="3"/>
      <c r="B939" s="3"/>
      <c r="C939" s="3"/>
      <c r="D939" s="3"/>
      <c r="E939" s="3"/>
      <c r="F939" s="3"/>
      <c r="G939" s="3"/>
    </row>
    <row r="940" ht="15.75" customHeight="1">
      <c r="A940" s="3"/>
      <c r="B940" s="3"/>
      <c r="C940" s="3"/>
      <c r="D940" s="3"/>
      <c r="E940" s="3"/>
      <c r="F940" s="3"/>
      <c r="G940" s="3"/>
    </row>
    <row r="941" ht="15.75" customHeight="1">
      <c r="A941" s="3"/>
      <c r="B941" s="3"/>
      <c r="C941" s="3"/>
      <c r="D941" s="3"/>
      <c r="E941" s="3"/>
      <c r="F941" s="3"/>
      <c r="G941" s="3"/>
    </row>
    <row r="942" ht="15.75" customHeight="1">
      <c r="A942" s="3"/>
      <c r="B942" s="3"/>
      <c r="C942" s="3"/>
      <c r="D942" s="3"/>
      <c r="E942" s="3"/>
      <c r="F942" s="3"/>
      <c r="G942" s="3"/>
    </row>
    <row r="943" ht="15.75" customHeight="1">
      <c r="A943" s="3"/>
      <c r="B943" s="3"/>
      <c r="C943" s="3"/>
      <c r="D943" s="3"/>
      <c r="E943" s="3"/>
      <c r="F943" s="3"/>
      <c r="G943" s="3"/>
    </row>
    <row r="944" ht="15.75" customHeight="1">
      <c r="A944" s="3"/>
      <c r="B944" s="3"/>
      <c r="C944" s="3"/>
      <c r="D944" s="3"/>
      <c r="E944" s="3"/>
      <c r="F944" s="3"/>
      <c r="G944" s="3"/>
    </row>
    <row r="945" ht="15.75" customHeight="1">
      <c r="A945" s="3"/>
      <c r="B945" s="3"/>
      <c r="C945" s="3"/>
      <c r="D945" s="3"/>
      <c r="E945" s="3"/>
      <c r="F945" s="3"/>
      <c r="G945" s="3"/>
    </row>
    <row r="946" ht="15.75" customHeight="1">
      <c r="A946" s="3"/>
      <c r="B946" s="3"/>
      <c r="C946" s="3"/>
      <c r="D946" s="3"/>
      <c r="E946" s="3"/>
      <c r="F946" s="3"/>
      <c r="G946" s="3"/>
    </row>
    <row r="947" ht="15.75" customHeight="1">
      <c r="A947" s="3"/>
      <c r="B947" s="3"/>
      <c r="C947" s="3"/>
      <c r="D947" s="3"/>
      <c r="E947" s="3"/>
      <c r="F947" s="3"/>
      <c r="G947" s="3"/>
    </row>
    <row r="948" ht="15.75" customHeight="1">
      <c r="A948" s="3"/>
      <c r="B948" s="3"/>
      <c r="C948" s="3"/>
      <c r="D948" s="3"/>
      <c r="E948" s="3"/>
      <c r="F948" s="3"/>
      <c r="G948" s="3"/>
    </row>
    <row r="949" ht="15.75" customHeight="1">
      <c r="A949" s="3"/>
      <c r="B949" s="3"/>
      <c r="C949" s="3"/>
      <c r="D949" s="3"/>
      <c r="E949" s="3"/>
      <c r="F949" s="3"/>
      <c r="G949" s="3"/>
    </row>
    <row r="950" ht="15.75" customHeight="1">
      <c r="A950" s="3"/>
      <c r="B950" s="3"/>
      <c r="C950" s="3"/>
      <c r="D950" s="3"/>
      <c r="E950" s="3"/>
      <c r="F950" s="3"/>
      <c r="G950" s="3"/>
    </row>
    <row r="951" ht="15.75" customHeight="1">
      <c r="A951" s="3"/>
      <c r="B951" s="3"/>
      <c r="C951" s="3"/>
      <c r="D951" s="3"/>
      <c r="E951" s="3"/>
      <c r="F951" s="3"/>
      <c r="G951" s="3"/>
    </row>
    <row r="952" ht="15.75" customHeight="1">
      <c r="A952" s="3"/>
      <c r="B952" s="3"/>
      <c r="C952" s="3"/>
      <c r="D952" s="3"/>
      <c r="E952" s="3"/>
      <c r="F952" s="3"/>
      <c r="G952" s="3"/>
    </row>
    <row r="953" ht="15.75" customHeight="1">
      <c r="A953" s="3"/>
      <c r="B953" s="3"/>
      <c r="C953" s="3"/>
      <c r="D953" s="3"/>
      <c r="E953" s="3"/>
      <c r="F953" s="3"/>
      <c r="G953" s="3"/>
    </row>
    <row r="954" ht="15.75" customHeight="1">
      <c r="A954" s="3"/>
      <c r="B954" s="3"/>
      <c r="C954" s="3"/>
      <c r="D954" s="3"/>
      <c r="E954" s="3"/>
      <c r="F954" s="3"/>
      <c r="G954" s="3"/>
    </row>
    <row r="955" ht="15.75" customHeight="1">
      <c r="A955" s="3"/>
      <c r="B955" s="3"/>
      <c r="C955" s="3"/>
      <c r="D955" s="3"/>
      <c r="E955" s="3"/>
      <c r="F955" s="3"/>
      <c r="G955" s="3"/>
    </row>
    <row r="956" ht="15.75" customHeight="1">
      <c r="A956" s="3"/>
      <c r="B956" s="3"/>
      <c r="C956" s="3"/>
      <c r="D956" s="3"/>
      <c r="E956" s="3"/>
      <c r="F956" s="3"/>
      <c r="G956" s="3"/>
    </row>
    <row r="957" ht="15.75" customHeight="1">
      <c r="A957" s="3"/>
      <c r="B957" s="3"/>
      <c r="C957" s="3"/>
      <c r="D957" s="3"/>
      <c r="E957" s="3"/>
      <c r="F957" s="3"/>
      <c r="G957" s="3"/>
    </row>
    <row r="958" ht="15.75" customHeight="1">
      <c r="A958" s="3"/>
      <c r="B958" s="3"/>
      <c r="C958" s="3"/>
      <c r="D958" s="3"/>
      <c r="E958" s="3"/>
      <c r="F958" s="3"/>
      <c r="G958" s="3"/>
    </row>
    <row r="959" ht="15.75" customHeight="1">
      <c r="A959" s="3"/>
      <c r="B959" s="3"/>
      <c r="C959" s="3"/>
      <c r="D959" s="3"/>
      <c r="E959" s="3"/>
      <c r="F959" s="3"/>
      <c r="G959" s="3"/>
    </row>
    <row r="960" ht="15.75" customHeight="1">
      <c r="A960" s="3"/>
      <c r="B960" s="3"/>
      <c r="C960" s="3"/>
      <c r="D960" s="3"/>
      <c r="E960" s="3"/>
      <c r="F960" s="3"/>
      <c r="G960" s="3"/>
    </row>
    <row r="961" ht="15.75" customHeight="1">
      <c r="A961" s="3"/>
      <c r="B961" s="3"/>
      <c r="C961" s="3"/>
      <c r="D961" s="3"/>
      <c r="E961" s="3"/>
      <c r="F961" s="3"/>
      <c r="G961" s="3"/>
    </row>
    <row r="962" ht="15.75" customHeight="1">
      <c r="A962" s="3"/>
      <c r="B962" s="3"/>
      <c r="C962" s="3"/>
      <c r="D962" s="3"/>
      <c r="E962" s="3"/>
      <c r="F962" s="3"/>
      <c r="G962" s="3"/>
    </row>
    <row r="963" ht="15.75" customHeight="1">
      <c r="A963" s="3"/>
      <c r="B963" s="3"/>
      <c r="C963" s="3"/>
      <c r="D963" s="3"/>
      <c r="E963" s="3"/>
      <c r="F963" s="3"/>
      <c r="G963" s="3"/>
    </row>
    <row r="964" ht="15.75" customHeight="1">
      <c r="A964" s="3"/>
      <c r="B964" s="3"/>
      <c r="C964" s="3"/>
      <c r="D964" s="3"/>
      <c r="E964" s="3"/>
      <c r="F964" s="3"/>
      <c r="G964" s="3"/>
    </row>
    <row r="965" ht="15.75" customHeight="1">
      <c r="A965" s="3"/>
      <c r="B965" s="3"/>
      <c r="C965" s="3"/>
      <c r="D965" s="3"/>
      <c r="E965" s="3"/>
      <c r="F965" s="3"/>
      <c r="G965" s="3"/>
    </row>
    <row r="966" ht="15.75" customHeight="1">
      <c r="A966" s="3"/>
      <c r="B966" s="3"/>
      <c r="C966" s="3"/>
      <c r="D966" s="3"/>
      <c r="E966" s="3"/>
      <c r="F966" s="3"/>
      <c r="G966" s="3"/>
    </row>
    <row r="967" ht="15.75" customHeight="1">
      <c r="A967" s="3"/>
      <c r="B967" s="3"/>
      <c r="C967" s="3"/>
      <c r="D967" s="3"/>
      <c r="E967" s="3"/>
      <c r="F967" s="3"/>
      <c r="G967" s="3"/>
    </row>
    <row r="968" ht="15.75" customHeight="1">
      <c r="A968" s="3"/>
      <c r="B968" s="3"/>
      <c r="C968" s="3"/>
      <c r="D968" s="3"/>
      <c r="E968" s="3"/>
      <c r="F968" s="3"/>
      <c r="G968" s="3"/>
    </row>
    <row r="969" ht="15.75" customHeight="1">
      <c r="A969" s="3"/>
      <c r="B969" s="3"/>
      <c r="C969" s="3"/>
      <c r="D969" s="3"/>
      <c r="E969" s="3"/>
      <c r="F969" s="3"/>
      <c r="G969" s="3"/>
    </row>
    <row r="970" ht="15.75" customHeight="1">
      <c r="A970" s="3"/>
      <c r="B970" s="3"/>
      <c r="C970" s="3"/>
      <c r="D970" s="3"/>
      <c r="E970" s="3"/>
      <c r="F970" s="3"/>
      <c r="G970" s="3"/>
    </row>
    <row r="971" ht="15.75" customHeight="1">
      <c r="A971" s="3"/>
      <c r="B971" s="3"/>
      <c r="C971" s="3"/>
      <c r="D971" s="3"/>
      <c r="E971" s="3"/>
      <c r="F971" s="3"/>
      <c r="G971" s="3"/>
    </row>
    <row r="972" ht="15.75" customHeight="1">
      <c r="A972" s="3"/>
      <c r="B972" s="3"/>
      <c r="C972" s="3"/>
      <c r="D972" s="3"/>
      <c r="E972" s="3"/>
      <c r="F972" s="3"/>
      <c r="G972" s="3"/>
    </row>
    <row r="973" ht="15.75" customHeight="1">
      <c r="A973" s="3"/>
      <c r="B973" s="3"/>
      <c r="C973" s="3"/>
      <c r="D973" s="3"/>
      <c r="E973" s="3"/>
      <c r="F973" s="3"/>
      <c r="G973" s="3"/>
    </row>
    <row r="974" ht="15.75" customHeight="1">
      <c r="A974" s="3"/>
      <c r="B974" s="3"/>
      <c r="C974" s="3"/>
      <c r="D974" s="3"/>
      <c r="E974" s="3"/>
      <c r="F974" s="3"/>
      <c r="G974" s="3"/>
    </row>
    <row r="975" ht="15.75" customHeight="1">
      <c r="A975" s="3"/>
      <c r="B975" s="3"/>
      <c r="C975" s="3"/>
      <c r="D975" s="3"/>
      <c r="E975" s="3"/>
      <c r="F975" s="3"/>
      <c r="G975" s="3"/>
    </row>
    <row r="976" ht="15.75" customHeight="1">
      <c r="A976" s="3"/>
      <c r="B976" s="3"/>
      <c r="C976" s="3"/>
      <c r="D976" s="3"/>
      <c r="E976" s="3"/>
      <c r="F976" s="3"/>
      <c r="G976" s="3"/>
    </row>
    <row r="977" ht="15.75" customHeight="1">
      <c r="A977" s="3"/>
      <c r="B977" s="3"/>
      <c r="C977" s="3"/>
      <c r="D977" s="3"/>
      <c r="E977" s="3"/>
      <c r="F977" s="3"/>
      <c r="G977" s="3"/>
    </row>
    <row r="978" ht="15.75" customHeight="1">
      <c r="A978" s="3"/>
      <c r="B978" s="3"/>
      <c r="C978" s="3"/>
      <c r="D978" s="3"/>
      <c r="E978" s="3"/>
      <c r="F978" s="3"/>
      <c r="G978" s="3"/>
    </row>
    <row r="979" ht="15.75" customHeight="1">
      <c r="A979" s="3"/>
      <c r="B979" s="3"/>
      <c r="C979" s="3"/>
      <c r="D979" s="3"/>
      <c r="E979" s="3"/>
      <c r="F979" s="3"/>
      <c r="G979" s="3"/>
    </row>
    <row r="980" ht="15.75" customHeight="1">
      <c r="A980" s="3"/>
      <c r="B980" s="3"/>
      <c r="C980" s="3"/>
      <c r="D980" s="3"/>
      <c r="E980" s="3"/>
      <c r="F980" s="3"/>
      <c r="G980" s="3"/>
    </row>
    <row r="981" ht="15.75" customHeight="1">
      <c r="A981" s="3"/>
      <c r="B981" s="3"/>
      <c r="C981" s="3"/>
      <c r="D981" s="3"/>
      <c r="E981" s="3"/>
      <c r="F981" s="3"/>
      <c r="G981" s="3"/>
    </row>
    <row r="982" ht="15.75" customHeight="1">
      <c r="A982" s="3"/>
      <c r="B982" s="3"/>
      <c r="C982" s="3"/>
      <c r="D982" s="3"/>
      <c r="E982" s="3"/>
      <c r="F982" s="3"/>
      <c r="G982" s="3"/>
    </row>
    <row r="983" ht="15.75" customHeight="1">
      <c r="A983" s="3"/>
      <c r="B983" s="3"/>
      <c r="C983" s="3"/>
      <c r="D983" s="3"/>
      <c r="E983" s="3"/>
      <c r="F983" s="3"/>
      <c r="G983" s="3"/>
    </row>
    <row r="984" ht="15.75" customHeight="1">
      <c r="A984" s="3"/>
      <c r="B984" s="3"/>
      <c r="C984" s="3"/>
      <c r="D984" s="3"/>
      <c r="E984" s="3"/>
      <c r="F984" s="3"/>
      <c r="G984" s="3"/>
    </row>
    <row r="985" ht="15.75" customHeight="1">
      <c r="A985" s="3"/>
      <c r="B985" s="3"/>
      <c r="C985" s="3"/>
      <c r="D985" s="3"/>
      <c r="E985" s="3"/>
      <c r="F985" s="3"/>
      <c r="G985" s="3"/>
    </row>
    <row r="986" ht="15.75" customHeight="1">
      <c r="A986" s="3"/>
      <c r="B986" s="3"/>
      <c r="C986" s="3"/>
      <c r="D986" s="3"/>
      <c r="E986" s="3"/>
      <c r="F986" s="3"/>
      <c r="G986" s="3"/>
    </row>
    <row r="987" ht="15.75" customHeight="1">
      <c r="A987" s="3"/>
      <c r="B987" s="3"/>
      <c r="C987" s="3"/>
      <c r="D987" s="3"/>
      <c r="E987" s="3"/>
      <c r="F987" s="3"/>
      <c r="G987" s="3"/>
    </row>
    <row r="988" ht="15.75" customHeight="1">
      <c r="A988" s="3"/>
      <c r="B988" s="3"/>
      <c r="C988" s="3"/>
      <c r="D988" s="3"/>
      <c r="E988" s="3"/>
      <c r="F988" s="3"/>
      <c r="G988" s="3"/>
    </row>
    <row r="989" ht="15.75" customHeight="1">
      <c r="A989" s="3"/>
      <c r="B989" s="3"/>
      <c r="C989" s="3"/>
      <c r="D989" s="3"/>
      <c r="E989" s="3"/>
      <c r="F989" s="3"/>
      <c r="G989" s="3"/>
    </row>
    <row r="990" ht="15.75" customHeight="1">
      <c r="A990" s="3"/>
      <c r="B990" s="3"/>
      <c r="C990" s="3"/>
      <c r="D990" s="3"/>
      <c r="E990" s="3"/>
      <c r="F990" s="3"/>
      <c r="G990" s="3"/>
    </row>
    <row r="991" ht="15.75" customHeight="1">
      <c r="A991" s="3"/>
      <c r="B991" s="3"/>
      <c r="C991" s="3"/>
      <c r="D991" s="3"/>
      <c r="E991" s="3"/>
      <c r="F991" s="3"/>
      <c r="G991" s="3"/>
    </row>
    <row r="992" ht="15.75" customHeight="1">
      <c r="A992" s="3"/>
      <c r="B992" s="3"/>
      <c r="C992" s="3"/>
      <c r="D992" s="3"/>
      <c r="E992" s="3"/>
      <c r="F992" s="3"/>
      <c r="G992" s="3"/>
    </row>
    <row r="993" ht="15.75" customHeight="1">
      <c r="A993" s="3"/>
      <c r="B993" s="3"/>
      <c r="C993" s="3"/>
      <c r="D993" s="3"/>
      <c r="E993" s="3"/>
      <c r="F993" s="3"/>
      <c r="G993" s="3"/>
    </row>
    <row r="994" ht="15.75" customHeight="1">
      <c r="A994" s="3"/>
      <c r="B994" s="3"/>
      <c r="C994" s="3"/>
      <c r="D994" s="3"/>
      <c r="E994" s="3"/>
      <c r="F994" s="3"/>
      <c r="G994" s="3"/>
    </row>
    <row r="995" ht="15.75" customHeight="1">
      <c r="A995" s="3"/>
      <c r="B995" s="3"/>
      <c r="C995" s="3"/>
      <c r="D995" s="3"/>
      <c r="E995" s="3"/>
      <c r="F995" s="3"/>
      <c r="G995" s="3"/>
    </row>
    <row r="996" ht="15.75" customHeight="1">
      <c r="A996" s="3"/>
      <c r="B996" s="3"/>
      <c r="C996" s="3"/>
      <c r="D996" s="3"/>
      <c r="E996" s="3"/>
      <c r="F996" s="3"/>
      <c r="G996" s="3"/>
    </row>
    <row r="997" ht="15.75" customHeight="1">
      <c r="A997" s="3"/>
      <c r="B997" s="3"/>
      <c r="C997" s="3"/>
      <c r="D997" s="3"/>
      <c r="E997" s="3"/>
      <c r="F997" s="3"/>
      <c r="G997" s="3"/>
    </row>
    <row r="998" ht="15.75" customHeight="1">
      <c r="A998" s="3"/>
      <c r="B998" s="3"/>
      <c r="C998" s="3"/>
      <c r="D998" s="3"/>
      <c r="E998" s="3"/>
      <c r="F998" s="3"/>
      <c r="G998" s="3"/>
    </row>
    <row r="999" ht="15.75" customHeight="1">
      <c r="A999" s="3"/>
      <c r="B999" s="3"/>
      <c r="C999" s="3"/>
      <c r="D999" s="3"/>
      <c r="E999" s="3"/>
      <c r="F999" s="3"/>
      <c r="G999" s="3"/>
    </row>
    <row r="1000" ht="15.75" customHeight="1">
      <c r="A1000" s="3"/>
      <c r="B1000" s="3"/>
      <c r="C1000" s="3"/>
      <c r="D1000" s="3"/>
      <c r="E1000" s="3"/>
      <c r="F1000" s="3"/>
      <c r="G1000" s="3"/>
    </row>
  </sheetData>
  <mergeCells count="7">
    <mergeCell ref="B2:E2"/>
    <mergeCell ref="A6:A7"/>
    <mergeCell ref="A63:A64"/>
    <mergeCell ref="A65:G65"/>
    <mergeCell ref="A70:G70"/>
    <mergeCell ref="A78:A79"/>
    <mergeCell ref="A80:G80"/>
  </mergeCells>
  <printOptions/>
  <pageMargins bottom="0.75" footer="0.0" header="0.0" left="0.7" right="0.7" top="0.75"/>
  <pageSetup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14.0" topLeftCell="A15" activePane="bottomLeft" state="frozen"/>
      <selection activeCell="B16" sqref="B16" pane="bottomLeft"/>
    </sheetView>
  </sheetViews>
  <sheetFormatPr customHeight="1" defaultColWidth="12.63" defaultRowHeight="15.0"/>
  <cols>
    <col customWidth="1" min="1" max="1" width="2.13"/>
    <col customWidth="1" min="2" max="2" width="26.38"/>
    <col customWidth="1" min="3" max="3" width="4.38"/>
    <col customWidth="1" min="4" max="4" width="11.38"/>
    <col customWidth="1" min="5" max="5" width="1.38"/>
    <col customWidth="1" min="6" max="6" width="10.63"/>
    <col customWidth="1" min="7" max="7" width="8.0"/>
    <col customWidth="1" min="8" max="8" width="9.25"/>
    <col customWidth="1" min="9" max="9" width="1.25"/>
    <col customWidth="1" min="10" max="10" width="10.38"/>
    <col customWidth="1" min="11" max="11" width="8.0"/>
    <col customWidth="1" min="12" max="12" width="8.25"/>
    <col customWidth="1" min="13" max="13" width="1.25"/>
    <col customWidth="1" min="14" max="14" width="9.38"/>
    <col customWidth="1" min="15" max="15" width="10.0"/>
    <col customWidth="1" min="16" max="16" width="0.75"/>
    <col customWidth="1" min="17" max="17" width="10.38"/>
    <col customWidth="1" min="18" max="18" width="8.0"/>
    <col customWidth="1" min="19" max="19" width="8.25"/>
    <col customWidth="1" min="20" max="20" width="1.25"/>
    <col customWidth="1" min="21" max="21" width="9.38"/>
    <col customWidth="1" min="22" max="22" width="10.0"/>
    <col customWidth="1" min="23" max="23" width="0.88"/>
    <col customWidth="1" min="24" max="24" width="10.38"/>
    <col customWidth="1" min="25" max="25" width="8.0"/>
    <col customWidth="1" min="26" max="26" width="11.75"/>
    <col customWidth="1" min="27" max="27" width="2.88"/>
    <col customWidth="1" min="28" max="28" width="9.38"/>
    <col customWidth="1" min="29" max="29" width="10.0"/>
    <col customWidth="1" min="30" max="30" width="0.38"/>
    <col customWidth="1" min="31" max="31" width="10.38"/>
    <col customWidth="1" min="32" max="32" width="8.0"/>
    <col customWidth="1" min="33" max="33" width="8.25"/>
    <col customWidth="1" min="34" max="34" width="2.88"/>
    <col customWidth="1" min="35" max="35" width="9.38"/>
    <col customWidth="1" min="36" max="36" width="10.0"/>
    <col customWidth="1" min="37" max="37" width="1.13"/>
    <col customWidth="1" min="38" max="38" width="10.38"/>
    <col customWidth="1" min="39" max="39" width="8.0"/>
    <col customWidth="1" min="40" max="40" width="8.25"/>
    <col customWidth="1" min="41" max="41" width="1.38"/>
    <col customWidth="1" min="42" max="42" width="9.38"/>
    <col customWidth="1" min="43" max="43" width="10.0"/>
  </cols>
  <sheetData>
    <row r="1" ht="12.0" customHeight="1">
      <c r="A1" s="59"/>
      <c r="B1" s="59"/>
      <c r="C1" s="59"/>
      <c r="D1" s="59"/>
      <c r="E1" s="59"/>
      <c r="F1" s="59"/>
      <c r="G1" s="59"/>
      <c r="J1" s="59"/>
      <c r="K1" s="59"/>
      <c r="L1" s="59"/>
      <c r="M1" s="59"/>
      <c r="N1" s="59"/>
      <c r="O1" s="59"/>
      <c r="P1" s="59"/>
      <c r="Q1" s="59"/>
      <c r="R1" s="59"/>
      <c r="S1" s="398" t="s">
        <v>290</v>
      </c>
      <c r="T1" s="399"/>
      <c r="U1" s="399"/>
      <c r="V1" s="399"/>
      <c r="W1" s="399"/>
      <c r="X1" s="399"/>
      <c r="Y1" s="400"/>
      <c r="AA1" s="59"/>
      <c r="AB1" s="59"/>
      <c r="AC1" s="59"/>
      <c r="AD1" s="59"/>
      <c r="AE1" s="59"/>
      <c r="AF1" s="59"/>
      <c r="AG1" s="59"/>
      <c r="AH1" s="59"/>
      <c r="AI1" s="59"/>
      <c r="AJ1" s="59"/>
      <c r="AK1" s="59"/>
      <c r="AL1" s="59"/>
      <c r="AM1" s="59"/>
      <c r="AN1" s="59"/>
      <c r="AO1" s="59"/>
      <c r="AP1" s="59"/>
      <c r="AQ1" s="59"/>
    </row>
    <row r="2" ht="12.0" customHeight="1">
      <c r="A2" s="59"/>
      <c r="B2" s="59"/>
      <c r="C2" s="401"/>
      <c r="D2" s="401"/>
      <c r="E2" s="401" t="s">
        <v>291</v>
      </c>
      <c r="F2" s="401"/>
      <c r="G2" s="401"/>
      <c r="H2" s="401"/>
      <c r="J2" s="59"/>
      <c r="K2" s="59"/>
      <c r="L2" s="59"/>
      <c r="M2" s="59"/>
      <c r="N2" s="59"/>
      <c r="O2" s="59"/>
      <c r="P2" s="59"/>
      <c r="Q2" s="59"/>
      <c r="R2" s="59"/>
      <c r="S2" s="402">
        <f>'Res (100)'!$S$2</f>
        <v>1</v>
      </c>
      <c r="T2" s="514" t="s">
        <v>292</v>
      </c>
      <c r="U2" s="399"/>
      <c r="V2" s="399"/>
      <c r="W2" s="399"/>
      <c r="X2" s="399"/>
      <c r="Y2" s="400"/>
      <c r="AA2" s="59"/>
      <c r="AB2" s="59"/>
      <c r="AC2" s="59"/>
      <c r="AD2" s="59"/>
      <c r="AE2" s="59"/>
      <c r="AF2" s="59"/>
      <c r="AG2" s="59"/>
      <c r="AH2" s="59"/>
      <c r="AI2" s="59"/>
      <c r="AJ2" s="59"/>
      <c r="AK2" s="59"/>
      <c r="AL2" s="59"/>
      <c r="AM2" s="59"/>
      <c r="AN2" s="59"/>
      <c r="AO2" s="59"/>
      <c r="AP2" s="59"/>
      <c r="AQ2" s="59"/>
    </row>
    <row r="3" ht="12.0" customHeight="1">
      <c r="A3" s="59"/>
      <c r="B3" s="59"/>
      <c r="C3" s="401"/>
      <c r="D3" s="401"/>
      <c r="E3" s="401" t="s">
        <v>293</v>
      </c>
      <c r="F3" s="401"/>
      <c r="G3" s="401"/>
      <c r="H3" s="401"/>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row>
    <row r="4" ht="12.0" customHeight="1">
      <c r="A4" s="59"/>
      <c r="B4" s="59"/>
      <c r="C4" s="59"/>
      <c r="D4" s="59"/>
      <c r="E4" s="59"/>
      <c r="F4" s="59"/>
      <c r="G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row>
    <row r="5" ht="12.0" customHeight="1">
      <c r="A5" s="59"/>
      <c r="B5" s="59"/>
      <c r="C5" s="59"/>
      <c r="D5" s="59"/>
      <c r="E5" s="59"/>
      <c r="F5" s="59"/>
      <c r="G5" s="59"/>
      <c r="J5" s="59"/>
      <c r="K5" s="59"/>
      <c r="L5" s="59"/>
      <c r="M5" s="59"/>
      <c r="N5" s="59"/>
      <c r="O5" s="59"/>
      <c r="P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row>
    <row r="6" ht="12.0" customHeight="1">
      <c r="A6" s="59"/>
      <c r="B6" s="350" t="s">
        <v>294</v>
      </c>
      <c r="C6" s="59"/>
      <c r="D6" s="406" t="s">
        <v>219</v>
      </c>
      <c r="E6" s="406"/>
      <c r="F6" s="407"/>
      <c r="G6" s="407"/>
      <c r="H6" s="407"/>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row>
    <row r="7" ht="12.0" customHeight="1">
      <c r="A7" s="59"/>
      <c r="B7" s="408"/>
      <c r="C7" s="59"/>
      <c r="D7" s="409"/>
      <c r="E7" s="409"/>
      <c r="F7" s="409"/>
      <c r="G7" s="409"/>
      <c r="H7" s="409"/>
      <c r="I7" s="59"/>
      <c r="J7" s="59"/>
      <c r="K7" s="59"/>
      <c r="L7" s="59"/>
      <c r="M7" s="59"/>
      <c r="N7" s="59"/>
      <c r="O7" s="5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row>
    <row r="8" ht="12.0" customHeight="1">
      <c r="A8" s="59"/>
      <c r="B8" s="350" t="s">
        <v>295</v>
      </c>
      <c r="C8" s="59"/>
      <c r="D8" s="410" t="s">
        <v>296</v>
      </c>
      <c r="E8" s="409"/>
      <c r="F8" s="409"/>
      <c r="G8" s="409"/>
      <c r="H8" s="409"/>
      <c r="I8" s="59"/>
      <c r="J8" s="59"/>
      <c r="K8" s="59"/>
      <c r="L8" s="59"/>
      <c r="M8" s="59"/>
      <c r="N8" s="59"/>
      <c r="O8" s="5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row>
    <row r="9" ht="12.0" customHeight="1">
      <c r="A9" s="59"/>
      <c r="B9" s="408"/>
      <c r="C9" s="59"/>
      <c r="D9" s="409"/>
      <c r="E9" s="409"/>
      <c r="F9" s="409"/>
      <c r="G9" s="409"/>
      <c r="H9" s="40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row>
    <row r="10" ht="12.0" customHeight="1">
      <c r="A10" s="59"/>
      <c r="B10" s="59"/>
      <c r="C10" s="59"/>
      <c r="D10" s="337" t="s">
        <v>297</v>
      </c>
      <c r="F10" s="411">
        <v>232.0</v>
      </c>
      <c r="G10" s="337" t="s">
        <v>298</v>
      </c>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row>
    <row r="11" ht="12.0" customHeight="1">
      <c r="A11" s="59"/>
      <c r="B11" s="59"/>
      <c r="C11" s="59"/>
      <c r="D11" s="59"/>
      <c r="E11" s="412"/>
      <c r="F11" s="412">
        <v>4.0</v>
      </c>
      <c r="G11" s="412"/>
      <c r="H11" s="412" t="str">
        <f>F12</f>
        <v>2025A</v>
      </c>
      <c r="I11" s="412"/>
      <c r="J11" s="412">
        <v>5.0</v>
      </c>
      <c r="K11" s="412"/>
      <c r="L11" s="412" t="str">
        <f>J12</f>
        <v>2026F</v>
      </c>
      <c r="M11" s="412"/>
      <c r="N11" s="412"/>
      <c r="O11" s="412" t="str">
        <f>L11&amp;"%"</f>
        <v>2026F%</v>
      </c>
      <c r="P11" s="412"/>
      <c r="Q11" s="412">
        <v>6.0</v>
      </c>
      <c r="R11" s="412"/>
      <c r="S11" s="412" t="str">
        <f>Q12</f>
        <v>2027F</v>
      </c>
      <c r="T11" s="412"/>
      <c r="U11" s="412"/>
      <c r="V11" s="412" t="str">
        <f>S11&amp;"%"</f>
        <v>2027F%</v>
      </c>
      <c r="W11" s="412"/>
      <c r="X11" s="412">
        <v>7.0</v>
      </c>
      <c r="Y11" s="412"/>
      <c r="Z11" s="412" t="str">
        <f>X12</f>
        <v>2028F</v>
      </c>
      <c r="AA11" s="412"/>
      <c r="AB11" s="412"/>
      <c r="AC11" s="412" t="str">
        <f>Z11&amp;"%"</f>
        <v>2028F%</v>
      </c>
      <c r="AD11" s="412"/>
      <c r="AE11" s="412">
        <v>8.0</v>
      </c>
      <c r="AF11" s="412"/>
      <c r="AG11" s="412" t="str">
        <f>AE12</f>
        <v>2029F</v>
      </c>
      <c r="AH11" s="412"/>
      <c r="AI11" s="412"/>
      <c r="AJ11" s="412" t="str">
        <f>AG11&amp;"%"</f>
        <v>2029F%</v>
      </c>
      <c r="AK11" s="412"/>
      <c r="AL11" s="412">
        <v>9.0</v>
      </c>
      <c r="AM11" s="412"/>
      <c r="AN11" s="412" t="str">
        <f>AL12</f>
        <v>2030F</v>
      </c>
      <c r="AO11" s="412"/>
      <c r="AP11" s="412"/>
      <c r="AQ11" s="412" t="str">
        <f>AN11&amp;"%"</f>
        <v>2030F%</v>
      </c>
    </row>
    <row r="12" ht="12.0" customHeight="1">
      <c r="A12" s="59"/>
      <c r="B12" s="59"/>
      <c r="C12" s="59"/>
      <c r="D12" s="337"/>
      <c r="E12" s="59"/>
      <c r="F12" s="413" t="s">
        <v>1</v>
      </c>
      <c r="G12" s="46"/>
      <c r="H12" s="47"/>
      <c r="I12" s="59"/>
      <c r="J12" s="413" t="s">
        <v>2</v>
      </c>
      <c r="K12" s="46"/>
      <c r="L12" s="47"/>
      <c r="M12" s="59"/>
      <c r="N12" s="414" t="str">
        <f>"Impact "&amp;F12&amp;" vs "&amp;J12</f>
        <v>Impact 2025A vs 2026F</v>
      </c>
      <c r="O12" s="47"/>
      <c r="P12" s="59"/>
      <c r="Q12" s="413" t="s">
        <v>3</v>
      </c>
      <c r="R12" s="46"/>
      <c r="S12" s="47"/>
      <c r="T12" s="59"/>
      <c r="U12" s="414" t="str">
        <f>"Impact "&amp;J12&amp;" vs "&amp;Q12</f>
        <v>Impact 2026F vs 2027F</v>
      </c>
      <c r="V12" s="47"/>
      <c r="W12" s="59"/>
      <c r="X12" s="413" t="s">
        <v>4</v>
      </c>
      <c r="Y12" s="46"/>
      <c r="Z12" s="47"/>
      <c r="AA12" s="59"/>
      <c r="AB12" s="414" t="str">
        <f>"Impact "&amp;Q12&amp;" vs "&amp;X12</f>
        <v>Impact 2027F vs 2028F</v>
      </c>
      <c r="AC12" s="47"/>
      <c r="AD12" s="59"/>
      <c r="AE12" s="413" t="s">
        <v>5</v>
      </c>
      <c r="AF12" s="46"/>
      <c r="AG12" s="47"/>
      <c r="AH12" s="59"/>
      <c r="AI12" s="414" t="str">
        <f>"Impact "&amp;X12&amp;" vs "&amp;AE12</f>
        <v>Impact 2028F vs 2029F</v>
      </c>
      <c r="AJ12" s="47"/>
      <c r="AK12" s="340"/>
      <c r="AL12" s="413" t="s">
        <v>6</v>
      </c>
      <c r="AM12" s="46"/>
      <c r="AN12" s="47"/>
      <c r="AO12" s="59"/>
      <c r="AP12" s="414" t="str">
        <f>"Impact "&amp;AE12&amp;" vs "&amp;AL12</f>
        <v>Impact 2029F vs 2030F</v>
      </c>
      <c r="AQ12" s="47"/>
    </row>
    <row r="13" ht="12.0" customHeight="1">
      <c r="A13" s="59"/>
      <c r="B13" s="59"/>
      <c r="C13" s="59"/>
      <c r="D13" s="415" t="s">
        <v>299</v>
      </c>
      <c r="E13" s="59"/>
      <c r="F13" s="416" t="s">
        <v>300</v>
      </c>
      <c r="G13" s="417" t="s">
        <v>301</v>
      </c>
      <c r="H13" s="418" t="s">
        <v>302</v>
      </c>
      <c r="I13" s="59"/>
      <c r="J13" s="416" t="s">
        <v>300</v>
      </c>
      <c r="K13" s="417" t="s">
        <v>301</v>
      </c>
      <c r="L13" s="418" t="s">
        <v>302</v>
      </c>
      <c r="M13" s="59"/>
      <c r="N13" s="419" t="s">
        <v>303</v>
      </c>
      <c r="O13" s="420" t="s">
        <v>304</v>
      </c>
      <c r="P13" s="59"/>
      <c r="Q13" s="416" t="s">
        <v>300</v>
      </c>
      <c r="R13" s="417" t="s">
        <v>301</v>
      </c>
      <c r="S13" s="418" t="s">
        <v>302</v>
      </c>
      <c r="T13" s="59"/>
      <c r="U13" s="419" t="s">
        <v>303</v>
      </c>
      <c r="V13" s="420" t="s">
        <v>304</v>
      </c>
      <c r="W13" s="59"/>
      <c r="X13" s="416" t="s">
        <v>300</v>
      </c>
      <c r="Y13" s="417" t="s">
        <v>301</v>
      </c>
      <c r="Z13" s="418" t="s">
        <v>302</v>
      </c>
      <c r="AA13" s="59"/>
      <c r="AB13" s="419" t="s">
        <v>303</v>
      </c>
      <c r="AC13" s="420" t="s">
        <v>304</v>
      </c>
      <c r="AD13" s="59"/>
      <c r="AE13" s="416" t="s">
        <v>300</v>
      </c>
      <c r="AF13" s="417" t="s">
        <v>301</v>
      </c>
      <c r="AG13" s="418" t="s">
        <v>302</v>
      </c>
      <c r="AH13" s="59"/>
      <c r="AI13" s="419" t="s">
        <v>303</v>
      </c>
      <c r="AJ13" s="420" t="s">
        <v>304</v>
      </c>
      <c r="AK13" s="415"/>
      <c r="AL13" s="416" t="s">
        <v>300</v>
      </c>
      <c r="AM13" s="417" t="s">
        <v>301</v>
      </c>
      <c r="AN13" s="418" t="s">
        <v>302</v>
      </c>
      <c r="AO13" s="59"/>
      <c r="AP13" s="419" t="s">
        <v>303</v>
      </c>
      <c r="AQ13" s="420" t="s">
        <v>304</v>
      </c>
    </row>
    <row r="14" ht="12.0" customHeight="1">
      <c r="A14" s="59"/>
      <c r="B14" s="59"/>
      <c r="C14" s="59"/>
      <c r="E14" s="59"/>
      <c r="F14" s="421" t="s">
        <v>305</v>
      </c>
      <c r="G14" s="422"/>
      <c r="H14" s="423" t="s">
        <v>305</v>
      </c>
      <c r="I14" s="59"/>
      <c r="J14" s="421" t="s">
        <v>305</v>
      </c>
      <c r="K14" s="422"/>
      <c r="L14" s="423" t="s">
        <v>305</v>
      </c>
      <c r="M14" s="59"/>
      <c r="N14" s="424"/>
      <c r="O14" s="425"/>
      <c r="P14" s="59"/>
      <c r="Q14" s="421" t="s">
        <v>305</v>
      </c>
      <c r="R14" s="422"/>
      <c r="S14" s="423" t="s">
        <v>305</v>
      </c>
      <c r="T14" s="59"/>
      <c r="U14" s="424"/>
      <c r="V14" s="425"/>
      <c r="W14" s="59"/>
      <c r="X14" s="421" t="s">
        <v>305</v>
      </c>
      <c r="Y14" s="422"/>
      <c r="Z14" s="423" t="s">
        <v>305</v>
      </c>
      <c r="AA14" s="59"/>
      <c r="AB14" s="424"/>
      <c r="AC14" s="425"/>
      <c r="AD14" s="59"/>
      <c r="AE14" s="421" t="s">
        <v>305</v>
      </c>
      <c r="AF14" s="422"/>
      <c r="AG14" s="423" t="s">
        <v>305</v>
      </c>
      <c r="AH14" s="59"/>
      <c r="AI14" s="424"/>
      <c r="AJ14" s="425"/>
      <c r="AK14" s="415"/>
      <c r="AL14" s="421" t="s">
        <v>305</v>
      </c>
      <c r="AM14" s="422"/>
      <c r="AN14" s="423" t="s">
        <v>305</v>
      </c>
      <c r="AO14" s="59"/>
      <c r="AP14" s="424"/>
      <c r="AQ14" s="425"/>
    </row>
    <row r="15" ht="12.0" customHeight="1">
      <c r="A15" s="59"/>
      <c r="B15" s="351" t="s">
        <v>218</v>
      </c>
      <c r="C15" s="426" t="str">
        <f t="shared" ref="C15:C28" si="1">D$6&amp;"."&amp;B15</f>
        <v>Residential.Monthly Service Charge</v>
      </c>
      <c r="D15" s="427" t="s">
        <v>306</v>
      </c>
      <c r="E15" s="80"/>
      <c r="F15" s="428">
        <f>IFERROR(VLOOKUP($C15,'Proposed Rates'!$B:$J,F$11,FALSE),0)</f>
        <v>34.26</v>
      </c>
      <c r="G15" s="429">
        <f t="shared" ref="G15:G28" si="2">IF($D15="Monthly",1,IF($D15="per KWH",$F$10,0))</f>
        <v>1</v>
      </c>
      <c r="H15" s="431">
        <f t="shared" ref="H15:H28" si="3">G15*F15</f>
        <v>34.26</v>
      </c>
      <c r="I15" s="59"/>
      <c r="J15" s="428">
        <f>IFERROR(VLOOKUP($C15,'Proposed Rates'!$B:$J,J$11,FALSE),0)</f>
        <v>40.88</v>
      </c>
      <c r="K15" s="429">
        <f t="shared" ref="K15:K28" si="4">IF($D15="Monthly",1,IF($D15="per KWH",$F$10,0))</f>
        <v>1</v>
      </c>
      <c r="L15" s="431">
        <f t="shared" ref="L15:L28" si="5">K15*J15</f>
        <v>40.88</v>
      </c>
      <c r="M15" s="80"/>
      <c r="N15" s="432">
        <f t="shared" ref="N15:N48" si="6">L15-H15</f>
        <v>6.62</v>
      </c>
      <c r="O15" s="433">
        <f t="shared" ref="O15:O48" si="7">IF((H15)=0,"",(N15/H15))</f>
        <v>0.1932282545</v>
      </c>
      <c r="P15" s="59"/>
      <c r="Q15" s="428">
        <f>IFERROR(VLOOKUP($C15,'Proposed Rates'!$B:$J,Q$11,FALSE),0)</f>
        <v>43.8</v>
      </c>
      <c r="R15" s="429">
        <f t="shared" ref="R15:R28" si="8">IF($D15="Monthly",1,IF($D15="per KWH",$F$10,0))</f>
        <v>1</v>
      </c>
      <c r="S15" s="431">
        <f t="shared" ref="S15:S28" si="9">R15*Q15</f>
        <v>43.8</v>
      </c>
      <c r="T15" s="80"/>
      <c r="U15" s="432">
        <f t="shared" ref="U15:U48" si="10">S15-L15</f>
        <v>2.92</v>
      </c>
      <c r="V15" s="433">
        <f t="shared" ref="V15:V48" si="11">IF((L15)=0,"",(U15/L15))</f>
        <v>0.07142857143</v>
      </c>
      <c r="W15" s="59"/>
      <c r="X15" s="428">
        <f>IFERROR(VLOOKUP($C15,'Proposed Rates'!$B:$J,X$11,FALSE),0)</f>
        <v>47.62</v>
      </c>
      <c r="Y15" s="429">
        <f t="shared" ref="Y15:Y28" si="12">IF($D15="Monthly",1,IF($D15="per KWH",$F$10,0))</f>
        <v>1</v>
      </c>
      <c r="Z15" s="431">
        <f t="shared" ref="Z15:Z28" si="13">Y15*X15</f>
        <v>47.62</v>
      </c>
      <c r="AA15" s="80"/>
      <c r="AB15" s="432">
        <f t="shared" ref="AB15:AB48" si="14">Z15-S15</f>
        <v>3.82</v>
      </c>
      <c r="AC15" s="433">
        <f t="shared" ref="AC15:AC48" si="15">IF((S15)=0,"",(AB15/S15))</f>
        <v>0.08721461187</v>
      </c>
      <c r="AD15" s="59"/>
      <c r="AE15" s="428">
        <f>IFERROR(VLOOKUP($C15,'Proposed Rates'!$B:$J,AE$11,FALSE),0)</f>
        <v>50.4</v>
      </c>
      <c r="AF15" s="429">
        <f t="shared" ref="AF15:AF28" si="16">IF($D15="Monthly",1,IF($D15="per KWH",$F$10,0))</f>
        <v>1</v>
      </c>
      <c r="AG15" s="431">
        <f t="shared" ref="AG15:AG28" si="17">AF15*AE15</f>
        <v>50.4</v>
      </c>
      <c r="AH15" s="80"/>
      <c r="AI15" s="432">
        <f t="shared" ref="AI15:AI48" si="18">AG15-Z15</f>
        <v>2.78</v>
      </c>
      <c r="AJ15" s="433">
        <f t="shared" ref="AJ15:AJ48" si="19">IF((Z15)=0,"",(AI15/Z15))</f>
        <v>0.05837883242</v>
      </c>
      <c r="AK15" s="434"/>
      <c r="AL15" s="428">
        <f>IFERROR(VLOOKUP($C15,'Proposed Rates'!$B:$J,AL$11,FALSE),0)</f>
        <v>53.15</v>
      </c>
      <c r="AM15" s="429">
        <f t="shared" ref="AM15:AM28" si="20">IF($D15="Monthly",1,IF($D15="per KWH",$F$10,0))</f>
        <v>1</v>
      </c>
      <c r="AN15" s="431">
        <f t="shared" ref="AN15:AN28" si="21">AM15*AL15</f>
        <v>53.15</v>
      </c>
      <c r="AO15" s="80"/>
      <c r="AP15" s="432">
        <f t="shared" ref="AP15:AP48" si="22">AN15-AG15</f>
        <v>2.75</v>
      </c>
      <c r="AQ15" s="433">
        <f t="shared" ref="AQ15:AQ48" si="23">IF((AG15)=0,"",(AP15/AG15))</f>
        <v>0.05456349206</v>
      </c>
    </row>
    <row r="16" ht="12.0" customHeight="1">
      <c r="A16" s="59"/>
      <c r="B16" s="351" t="s">
        <v>307</v>
      </c>
      <c r="C16" s="426" t="str">
        <f t="shared" si="1"/>
        <v>Residential.Smart Meter Rate Adder</v>
      </c>
      <c r="D16" s="427" t="s">
        <v>306</v>
      </c>
      <c r="E16" s="80"/>
      <c r="F16" s="428">
        <f>IFERROR(VLOOKUP($C16,'Proposed Rates'!$B:$J,F$11,FALSE),0)</f>
        <v>0</v>
      </c>
      <c r="G16" s="429">
        <f t="shared" si="2"/>
        <v>1</v>
      </c>
      <c r="H16" s="431">
        <f t="shared" si="3"/>
        <v>0</v>
      </c>
      <c r="I16" s="59"/>
      <c r="J16" s="428">
        <f>IFERROR(VLOOKUP($C16,'Proposed Rates'!$B:$J,J$11,FALSE),0)</f>
        <v>0</v>
      </c>
      <c r="K16" s="429">
        <f t="shared" si="4"/>
        <v>1</v>
      </c>
      <c r="L16" s="431">
        <f t="shared" si="5"/>
        <v>0</v>
      </c>
      <c r="M16" s="80"/>
      <c r="N16" s="432">
        <f t="shared" si="6"/>
        <v>0</v>
      </c>
      <c r="O16" s="433" t="str">
        <f t="shared" si="7"/>
        <v/>
      </c>
      <c r="P16" s="59"/>
      <c r="Q16" s="428">
        <f>IFERROR(VLOOKUP($C16,'Proposed Rates'!$B:$J,Q$11,FALSE),0)</f>
        <v>0</v>
      </c>
      <c r="R16" s="429">
        <f t="shared" si="8"/>
        <v>1</v>
      </c>
      <c r="S16" s="431">
        <f t="shared" si="9"/>
        <v>0</v>
      </c>
      <c r="T16" s="80"/>
      <c r="U16" s="432">
        <f t="shared" si="10"/>
        <v>0</v>
      </c>
      <c r="V16" s="433" t="str">
        <f t="shared" si="11"/>
        <v/>
      </c>
      <c r="W16" s="59"/>
      <c r="X16" s="428">
        <f>IFERROR(VLOOKUP($C16,'Proposed Rates'!$B:$J,X$11,FALSE),0)</f>
        <v>0</v>
      </c>
      <c r="Y16" s="429">
        <f t="shared" si="12"/>
        <v>1</v>
      </c>
      <c r="Z16" s="431">
        <f t="shared" si="13"/>
        <v>0</v>
      </c>
      <c r="AA16" s="80"/>
      <c r="AB16" s="432">
        <f t="shared" si="14"/>
        <v>0</v>
      </c>
      <c r="AC16" s="433" t="str">
        <f t="shared" si="15"/>
        <v/>
      </c>
      <c r="AD16" s="59"/>
      <c r="AE16" s="428">
        <f>IFERROR(VLOOKUP($C16,'Proposed Rates'!$B:$J,AE$11,FALSE),0)</f>
        <v>0</v>
      </c>
      <c r="AF16" s="429">
        <f t="shared" si="16"/>
        <v>1</v>
      </c>
      <c r="AG16" s="431">
        <f t="shared" si="17"/>
        <v>0</v>
      </c>
      <c r="AH16" s="80"/>
      <c r="AI16" s="432">
        <f t="shared" si="18"/>
        <v>0</v>
      </c>
      <c r="AJ16" s="433" t="str">
        <f t="shared" si="19"/>
        <v/>
      </c>
      <c r="AK16" s="434"/>
      <c r="AL16" s="428">
        <f>IFERROR(VLOOKUP($C16,'Proposed Rates'!$B:$J,AL$11,FALSE),0)</f>
        <v>0</v>
      </c>
      <c r="AM16" s="429">
        <f t="shared" si="20"/>
        <v>1</v>
      </c>
      <c r="AN16" s="431">
        <f t="shared" si="21"/>
        <v>0</v>
      </c>
      <c r="AO16" s="80"/>
      <c r="AP16" s="432">
        <f t="shared" si="22"/>
        <v>0</v>
      </c>
      <c r="AQ16" s="433" t="str">
        <f t="shared" si="23"/>
        <v/>
      </c>
    </row>
    <row r="17" ht="12.0" customHeight="1">
      <c r="A17" s="59"/>
      <c r="B17" s="435" t="str">
        <f>'Proposed Rates'!C115</f>
        <v>Rate Rider Calculation for PILs</v>
      </c>
      <c r="C17" s="426" t="str">
        <f t="shared" si="1"/>
        <v>Residential.Rate Rider Calculation for PILs</v>
      </c>
      <c r="D17" s="427" t="s">
        <v>308</v>
      </c>
      <c r="E17" s="80"/>
      <c r="F17" s="428" t="str">
        <f>IFERROR(VLOOKUP($C17,'Proposed Rates'!$B:$J,F$11,FALSE),0)</f>
        <v/>
      </c>
      <c r="G17" s="429">
        <f t="shared" si="2"/>
        <v>232</v>
      </c>
      <c r="H17" s="431">
        <f t="shared" si="3"/>
        <v>0</v>
      </c>
      <c r="I17" s="59"/>
      <c r="J17" s="428" t="str">
        <f>IFERROR(VLOOKUP($C17,'Proposed Rates'!$B:$J,J$11,FALSE),0)</f>
        <v/>
      </c>
      <c r="K17" s="429">
        <f t="shared" si="4"/>
        <v>232</v>
      </c>
      <c r="L17" s="431">
        <f t="shared" si="5"/>
        <v>0</v>
      </c>
      <c r="M17" s="80"/>
      <c r="N17" s="432">
        <f t="shared" si="6"/>
        <v>0</v>
      </c>
      <c r="O17" s="433" t="str">
        <f t="shared" si="7"/>
        <v/>
      </c>
      <c r="P17" s="59"/>
      <c r="Q17" s="428" t="str">
        <f>IFERROR(VLOOKUP($C17,'Proposed Rates'!$B:$J,Q$11,FALSE),0)</f>
        <v/>
      </c>
      <c r="R17" s="429">
        <f t="shared" si="8"/>
        <v>232</v>
      </c>
      <c r="S17" s="431">
        <f t="shared" si="9"/>
        <v>0</v>
      </c>
      <c r="T17" s="80"/>
      <c r="U17" s="432">
        <f t="shared" si="10"/>
        <v>0</v>
      </c>
      <c r="V17" s="433" t="str">
        <f t="shared" si="11"/>
        <v/>
      </c>
      <c r="W17" s="59"/>
      <c r="X17" s="428" t="str">
        <f>IFERROR(VLOOKUP($C17,'Proposed Rates'!$B:$J,X$11,FALSE),0)</f>
        <v/>
      </c>
      <c r="Y17" s="429">
        <f t="shared" si="12"/>
        <v>232</v>
      </c>
      <c r="Z17" s="431">
        <f t="shared" si="13"/>
        <v>0</v>
      </c>
      <c r="AA17" s="80"/>
      <c r="AB17" s="432">
        <f t="shared" si="14"/>
        <v>0</v>
      </c>
      <c r="AC17" s="433" t="str">
        <f t="shared" si="15"/>
        <v/>
      </c>
      <c r="AD17" s="59"/>
      <c r="AE17" s="428" t="str">
        <f>IFERROR(VLOOKUP($C17,'Proposed Rates'!$B:$J,AE$11,FALSE),0)</f>
        <v/>
      </c>
      <c r="AF17" s="429">
        <f t="shared" si="16"/>
        <v>232</v>
      </c>
      <c r="AG17" s="431">
        <f t="shared" si="17"/>
        <v>0</v>
      </c>
      <c r="AH17" s="80"/>
      <c r="AI17" s="432">
        <f t="shared" si="18"/>
        <v>0</v>
      </c>
      <c r="AJ17" s="433" t="str">
        <f t="shared" si="19"/>
        <v/>
      </c>
      <c r="AK17" s="434"/>
      <c r="AL17" s="428" t="str">
        <f>IFERROR(VLOOKUP($C17,'Proposed Rates'!$B:$J,AL$11,FALSE),0)</f>
        <v/>
      </c>
      <c r="AM17" s="429">
        <f t="shared" si="20"/>
        <v>232</v>
      </c>
      <c r="AN17" s="431">
        <f t="shared" si="21"/>
        <v>0</v>
      </c>
      <c r="AO17" s="80"/>
      <c r="AP17" s="432">
        <f t="shared" si="22"/>
        <v>0</v>
      </c>
      <c r="AQ17" s="433" t="str">
        <f t="shared" si="23"/>
        <v/>
      </c>
    </row>
    <row r="18" ht="12.0" customHeight="1">
      <c r="A18" s="59"/>
      <c r="B18" s="435" t="str">
        <f>'Proposed Rates'!C128</f>
        <v>Rate Rider Calculation for Generic</v>
      </c>
      <c r="C18" s="426" t="str">
        <f t="shared" si="1"/>
        <v>Residential.Rate Rider Calculation for Generic</v>
      </c>
      <c r="D18" s="427" t="s">
        <v>306</v>
      </c>
      <c r="E18" s="80"/>
      <c r="F18" s="428" t="str">
        <f>IFERROR(VLOOKUP($C18,'Proposed Rates'!$B:$J,F$11,FALSE),0)</f>
        <v/>
      </c>
      <c r="G18" s="429">
        <f t="shared" si="2"/>
        <v>1</v>
      </c>
      <c r="H18" s="431">
        <f t="shared" si="3"/>
        <v>0</v>
      </c>
      <c r="I18" s="59"/>
      <c r="J18" s="428" t="str">
        <f>IFERROR(VLOOKUP($C18,'Proposed Rates'!$B:$J,J$11,FALSE),0)</f>
        <v/>
      </c>
      <c r="K18" s="429">
        <f t="shared" si="4"/>
        <v>1</v>
      </c>
      <c r="L18" s="431">
        <f t="shared" si="5"/>
        <v>0</v>
      </c>
      <c r="M18" s="80"/>
      <c r="N18" s="432">
        <f t="shared" si="6"/>
        <v>0</v>
      </c>
      <c r="O18" s="433" t="str">
        <f t="shared" si="7"/>
        <v/>
      </c>
      <c r="P18" s="59"/>
      <c r="Q18" s="428" t="str">
        <f>IFERROR(VLOOKUP($C18,'Proposed Rates'!$B:$J,Q$11,FALSE),0)</f>
        <v/>
      </c>
      <c r="R18" s="429">
        <f t="shared" si="8"/>
        <v>1</v>
      </c>
      <c r="S18" s="431">
        <f t="shared" si="9"/>
        <v>0</v>
      </c>
      <c r="T18" s="80"/>
      <c r="U18" s="432">
        <f t="shared" si="10"/>
        <v>0</v>
      </c>
      <c r="V18" s="433" t="str">
        <f t="shared" si="11"/>
        <v/>
      </c>
      <c r="W18" s="59"/>
      <c r="X18" s="428" t="str">
        <f>IFERROR(VLOOKUP($C18,'Proposed Rates'!$B:$J,X$11,FALSE),0)</f>
        <v/>
      </c>
      <c r="Y18" s="429">
        <f t="shared" si="12"/>
        <v>1</v>
      </c>
      <c r="Z18" s="431">
        <f t="shared" si="13"/>
        <v>0</v>
      </c>
      <c r="AA18" s="80"/>
      <c r="AB18" s="432">
        <f t="shared" si="14"/>
        <v>0</v>
      </c>
      <c r="AC18" s="433" t="str">
        <f t="shared" si="15"/>
        <v/>
      </c>
      <c r="AD18" s="59"/>
      <c r="AE18" s="428" t="str">
        <f>IFERROR(VLOOKUP($C18,'Proposed Rates'!$B:$J,AE$11,FALSE),0)</f>
        <v/>
      </c>
      <c r="AF18" s="429">
        <f t="shared" si="16"/>
        <v>1</v>
      </c>
      <c r="AG18" s="431">
        <f t="shared" si="17"/>
        <v>0</v>
      </c>
      <c r="AH18" s="80"/>
      <c r="AI18" s="432">
        <f t="shared" si="18"/>
        <v>0</v>
      </c>
      <c r="AJ18" s="433" t="str">
        <f t="shared" si="19"/>
        <v/>
      </c>
      <c r="AK18" s="434"/>
      <c r="AL18" s="428" t="str">
        <f>IFERROR(VLOOKUP($C18,'Proposed Rates'!$B:$J,AL$11,FALSE),0)</f>
        <v/>
      </c>
      <c r="AM18" s="429">
        <f t="shared" si="20"/>
        <v>1</v>
      </c>
      <c r="AN18" s="431">
        <f t="shared" si="21"/>
        <v>0</v>
      </c>
      <c r="AO18" s="80"/>
      <c r="AP18" s="432">
        <f t="shared" si="22"/>
        <v>0</v>
      </c>
      <c r="AQ18" s="433" t="str">
        <f t="shared" si="23"/>
        <v/>
      </c>
    </row>
    <row r="19" ht="12.0" customHeight="1">
      <c r="A19" s="59"/>
      <c r="B19" s="351" t="s">
        <v>116</v>
      </c>
      <c r="C19" s="426" t="str">
        <f t="shared" si="1"/>
        <v>Residential.Distribution Volumetric Rate</v>
      </c>
      <c r="D19" s="427" t="s">
        <v>308</v>
      </c>
      <c r="E19" s="80"/>
      <c r="F19" s="428">
        <f>IFERROR(VLOOKUP($C19,'Proposed Rates'!$B:$J,F$11,FALSE),0)</f>
        <v>0</v>
      </c>
      <c r="G19" s="429">
        <f t="shared" si="2"/>
        <v>232</v>
      </c>
      <c r="H19" s="431">
        <f t="shared" si="3"/>
        <v>0</v>
      </c>
      <c r="I19" s="59"/>
      <c r="J19" s="428">
        <f>IFERROR(VLOOKUP($C19,'Proposed Rates'!$B:$J,J$11,FALSE),0)</f>
        <v>0</v>
      </c>
      <c r="K19" s="429">
        <f t="shared" si="4"/>
        <v>232</v>
      </c>
      <c r="L19" s="431">
        <f t="shared" si="5"/>
        <v>0</v>
      </c>
      <c r="M19" s="80"/>
      <c r="N19" s="432">
        <f t="shared" si="6"/>
        <v>0</v>
      </c>
      <c r="O19" s="433" t="str">
        <f t="shared" si="7"/>
        <v/>
      </c>
      <c r="P19" s="59"/>
      <c r="Q19" s="428">
        <f>IFERROR(VLOOKUP($C19,'Proposed Rates'!$B:$J,Q$11,FALSE),0)</f>
        <v>0</v>
      </c>
      <c r="R19" s="429">
        <f t="shared" si="8"/>
        <v>232</v>
      </c>
      <c r="S19" s="431">
        <f t="shared" si="9"/>
        <v>0</v>
      </c>
      <c r="T19" s="80"/>
      <c r="U19" s="432">
        <f t="shared" si="10"/>
        <v>0</v>
      </c>
      <c r="V19" s="433" t="str">
        <f t="shared" si="11"/>
        <v/>
      </c>
      <c r="W19" s="59"/>
      <c r="X19" s="428">
        <f>IFERROR(VLOOKUP($C19,'Proposed Rates'!$B:$J,X$11,FALSE),0)</f>
        <v>0</v>
      </c>
      <c r="Y19" s="429">
        <f t="shared" si="12"/>
        <v>232</v>
      </c>
      <c r="Z19" s="431">
        <f t="shared" si="13"/>
        <v>0</v>
      </c>
      <c r="AA19" s="80"/>
      <c r="AB19" s="432">
        <f t="shared" si="14"/>
        <v>0</v>
      </c>
      <c r="AC19" s="433" t="str">
        <f t="shared" si="15"/>
        <v/>
      </c>
      <c r="AD19" s="59"/>
      <c r="AE19" s="428">
        <f>IFERROR(VLOOKUP($C19,'Proposed Rates'!$B:$J,AE$11,FALSE),0)</f>
        <v>0</v>
      </c>
      <c r="AF19" s="429">
        <f t="shared" si="16"/>
        <v>232</v>
      </c>
      <c r="AG19" s="431">
        <f t="shared" si="17"/>
        <v>0</v>
      </c>
      <c r="AH19" s="80"/>
      <c r="AI19" s="432">
        <f t="shared" si="18"/>
        <v>0</v>
      </c>
      <c r="AJ19" s="433" t="str">
        <f t="shared" si="19"/>
        <v/>
      </c>
      <c r="AK19" s="434"/>
      <c r="AL19" s="428">
        <f>IFERROR(VLOOKUP($C19,'Proposed Rates'!$B:$J,AL$11,FALSE),0)</f>
        <v>0</v>
      </c>
      <c r="AM19" s="429">
        <f t="shared" si="20"/>
        <v>232</v>
      </c>
      <c r="AN19" s="431">
        <f t="shared" si="21"/>
        <v>0</v>
      </c>
      <c r="AO19" s="80"/>
      <c r="AP19" s="432">
        <f t="shared" si="22"/>
        <v>0</v>
      </c>
      <c r="AQ19" s="433" t="str">
        <f t="shared" si="23"/>
        <v/>
      </c>
    </row>
    <row r="20" ht="12.0" customHeight="1">
      <c r="A20" s="59"/>
      <c r="B20" s="351" t="s">
        <v>309</v>
      </c>
      <c r="C20" s="426" t="str">
        <f t="shared" si="1"/>
        <v>Residential.Smart Meter Disposition Rider</v>
      </c>
      <c r="D20" s="427" t="s">
        <v>308</v>
      </c>
      <c r="E20" s="80"/>
      <c r="F20" s="428">
        <f>IFERROR(VLOOKUP($C20,'Proposed Rates'!$B:$J,F$11,FALSE),0)</f>
        <v>0</v>
      </c>
      <c r="G20" s="429">
        <f t="shared" si="2"/>
        <v>232</v>
      </c>
      <c r="H20" s="431">
        <f t="shared" si="3"/>
        <v>0</v>
      </c>
      <c r="I20" s="59"/>
      <c r="J20" s="428">
        <f>IFERROR(VLOOKUP($C20,'Proposed Rates'!$B:$J,J$11,FALSE),0)</f>
        <v>0</v>
      </c>
      <c r="K20" s="429">
        <f t="shared" si="4"/>
        <v>232</v>
      </c>
      <c r="L20" s="431">
        <f t="shared" si="5"/>
        <v>0</v>
      </c>
      <c r="M20" s="80"/>
      <c r="N20" s="432">
        <f t="shared" si="6"/>
        <v>0</v>
      </c>
      <c r="O20" s="433" t="str">
        <f t="shared" si="7"/>
        <v/>
      </c>
      <c r="P20" s="59"/>
      <c r="Q20" s="428">
        <f>IFERROR(VLOOKUP($C20,'Proposed Rates'!$B:$J,Q$11,FALSE),0)</f>
        <v>0</v>
      </c>
      <c r="R20" s="429">
        <f t="shared" si="8"/>
        <v>232</v>
      </c>
      <c r="S20" s="431">
        <f t="shared" si="9"/>
        <v>0</v>
      </c>
      <c r="T20" s="80"/>
      <c r="U20" s="432">
        <f t="shared" si="10"/>
        <v>0</v>
      </c>
      <c r="V20" s="433" t="str">
        <f t="shared" si="11"/>
        <v/>
      </c>
      <c r="W20" s="59"/>
      <c r="X20" s="428">
        <f>IFERROR(VLOOKUP($C20,'Proposed Rates'!$B:$J,X$11,FALSE),0)</f>
        <v>0</v>
      </c>
      <c r="Y20" s="429">
        <f t="shared" si="12"/>
        <v>232</v>
      </c>
      <c r="Z20" s="431">
        <f t="shared" si="13"/>
        <v>0</v>
      </c>
      <c r="AA20" s="80"/>
      <c r="AB20" s="432">
        <f t="shared" si="14"/>
        <v>0</v>
      </c>
      <c r="AC20" s="433" t="str">
        <f t="shared" si="15"/>
        <v/>
      </c>
      <c r="AD20" s="59"/>
      <c r="AE20" s="428">
        <f>IFERROR(VLOOKUP($C20,'Proposed Rates'!$B:$J,AE$11,FALSE),0)</f>
        <v>0</v>
      </c>
      <c r="AF20" s="429">
        <f t="shared" si="16"/>
        <v>232</v>
      </c>
      <c r="AG20" s="431">
        <f t="shared" si="17"/>
        <v>0</v>
      </c>
      <c r="AH20" s="80"/>
      <c r="AI20" s="432">
        <f t="shared" si="18"/>
        <v>0</v>
      </c>
      <c r="AJ20" s="433" t="str">
        <f t="shared" si="19"/>
        <v/>
      </c>
      <c r="AK20" s="434"/>
      <c r="AL20" s="428">
        <f>IFERROR(VLOOKUP($C20,'Proposed Rates'!$B:$J,AL$11,FALSE),0)</f>
        <v>0</v>
      </c>
      <c r="AM20" s="429">
        <f t="shared" si="20"/>
        <v>232</v>
      </c>
      <c r="AN20" s="431">
        <f t="shared" si="21"/>
        <v>0</v>
      </c>
      <c r="AO20" s="80"/>
      <c r="AP20" s="432">
        <f t="shared" si="22"/>
        <v>0</v>
      </c>
      <c r="AQ20" s="433" t="str">
        <f t="shared" si="23"/>
        <v/>
      </c>
    </row>
    <row r="21" ht="12.0" customHeight="1">
      <c r="A21" s="59"/>
      <c r="B21" s="351" t="s">
        <v>241</v>
      </c>
      <c r="C21" s="426" t="str">
        <f t="shared" si="1"/>
        <v>Residential.LRAM Rate Rider</v>
      </c>
      <c r="D21" s="427" t="s">
        <v>306</v>
      </c>
      <c r="E21" s="80"/>
      <c r="F21" s="428">
        <f>'Proposed Rates'!E77+'Proposed Rates'!E90</f>
        <v>0.25</v>
      </c>
      <c r="G21" s="429">
        <f t="shared" si="2"/>
        <v>1</v>
      </c>
      <c r="H21" s="430">
        <f t="shared" si="3"/>
        <v>0.25</v>
      </c>
      <c r="I21" s="59"/>
      <c r="J21" s="428">
        <f>'Proposed Rates'!F77+'Proposed Rates'!F90</f>
        <v>0</v>
      </c>
      <c r="K21" s="429">
        <f t="shared" si="4"/>
        <v>1</v>
      </c>
      <c r="L21" s="431">
        <f t="shared" si="5"/>
        <v>0</v>
      </c>
      <c r="M21" s="80"/>
      <c r="N21" s="432">
        <f t="shared" si="6"/>
        <v>-0.25</v>
      </c>
      <c r="O21" s="433">
        <f t="shared" si="7"/>
        <v>-1</v>
      </c>
      <c r="P21" s="59"/>
      <c r="Q21" s="428">
        <f>'Proposed Rates'!G77+'Proposed Rates'!G90</f>
        <v>0</v>
      </c>
      <c r="R21" s="429">
        <f t="shared" si="8"/>
        <v>1</v>
      </c>
      <c r="S21" s="431">
        <f t="shared" si="9"/>
        <v>0</v>
      </c>
      <c r="T21" s="80"/>
      <c r="U21" s="432">
        <f t="shared" si="10"/>
        <v>0</v>
      </c>
      <c r="V21" s="433" t="str">
        <f t="shared" si="11"/>
        <v/>
      </c>
      <c r="W21" s="59"/>
      <c r="X21" s="428">
        <f>IFERROR(VLOOKUP($C21,'Proposed Rates'!$B:$J,X$11,FALSE),0)</f>
        <v>0</v>
      </c>
      <c r="Y21" s="429">
        <f t="shared" si="12"/>
        <v>1</v>
      </c>
      <c r="Z21" s="431">
        <f t="shared" si="13"/>
        <v>0</v>
      </c>
      <c r="AA21" s="80"/>
      <c r="AB21" s="432">
        <f t="shared" si="14"/>
        <v>0</v>
      </c>
      <c r="AC21" s="433" t="str">
        <f t="shared" si="15"/>
        <v/>
      </c>
      <c r="AD21" s="59"/>
      <c r="AE21" s="428">
        <f>IFERROR(VLOOKUP($C21,'Proposed Rates'!$B:$J,AE$11,FALSE),0)</f>
        <v>0</v>
      </c>
      <c r="AF21" s="429">
        <f t="shared" si="16"/>
        <v>1</v>
      </c>
      <c r="AG21" s="431">
        <f t="shared" si="17"/>
        <v>0</v>
      </c>
      <c r="AH21" s="80"/>
      <c r="AI21" s="432">
        <f t="shared" si="18"/>
        <v>0</v>
      </c>
      <c r="AJ21" s="433" t="str">
        <f t="shared" si="19"/>
        <v/>
      </c>
      <c r="AK21" s="434"/>
      <c r="AL21" s="428">
        <f>IFERROR(VLOOKUP($C21,'Proposed Rates'!$B:$J,AL$11,FALSE),0)</f>
        <v>0</v>
      </c>
      <c r="AM21" s="429">
        <f t="shared" si="20"/>
        <v>1</v>
      </c>
      <c r="AN21" s="431">
        <f t="shared" si="21"/>
        <v>0</v>
      </c>
      <c r="AO21" s="80"/>
      <c r="AP21" s="432">
        <f t="shared" si="22"/>
        <v>0</v>
      </c>
      <c r="AQ21" s="433" t="str">
        <f t="shared" si="23"/>
        <v/>
      </c>
    </row>
    <row r="22" ht="12.0" customHeight="1">
      <c r="A22" s="59"/>
      <c r="B22" s="435" t="s">
        <v>237</v>
      </c>
      <c r="C22" s="426" t="str">
        <f t="shared" si="1"/>
        <v>Residential.Deferral/Variance Account Disposition Rate Rider Group 2</v>
      </c>
      <c r="D22" s="427" t="s">
        <v>306</v>
      </c>
      <c r="E22" s="80"/>
      <c r="F22" s="428">
        <f>IFERROR(VLOOKUP($C22,'Proposed Rates'!$B:$J,F$11,FALSE),0)</f>
        <v>0</v>
      </c>
      <c r="G22" s="429">
        <f t="shared" si="2"/>
        <v>1</v>
      </c>
      <c r="H22" s="431">
        <f t="shared" si="3"/>
        <v>0</v>
      </c>
      <c r="I22" s="59"/>
      <c r="J22" s="428">
        <f>IFERROR(VLOOKUP($C22,'Proposed Rates'!$B:$J,J$11,FALSE),0)</f>
        <v>-0.54</v>
      </c>
      <c r="K22" s="429">
        <f t="shared" si="4"/>
        <v>1</v>
      </c>
      <c r="L22" s="431">
        <f t="shared" si="5"/>
        <v>-0.54</v>
      </c>
      <c r="M22" s="80"/>
      <c r="N22" s="432">
        <f t="shared" si="6"/>
        <v>-0.54</v>
      </c>
      <c r="O22" s="433" t="str">
        <f t="shared" si="7"/>
        <v/>
      </c>
      <c r="P22" s="59"/>
      <c r="Q22" s="428">
        <f>IFERROR(VLOOKUP($C22,'Proposed Rates'!$B:$J,Q$11,FALSE),0)</f>
        <v>0</v>
      </c>
      <c r="R22" s="429">
        <f t="shared" si="8"/>
        <v>1</v>
      </c>
      <c r="S22" s="431">
        <f t="shared" si="9"/>
        <v>0</v>
      </c>
      <c r="T22" s="80"/>
      <c r="U22" s="432">
        <f t="shared" si="10"/>
        <v>0.54</v>
      </c>
      <c r="V22" s="433">
        <f t="shared" si="11"/>
        <v>-1</v>
      </c>
      <c r="W22" s="59"/>
      <c r="X22" s="428">
        <f>IFERROR(VLOOKUP($C22,'Proposed Rates'!$B:$J,X$11,FALSE),0)</f>
        <v>0</v>
      </c>
      <c r="Y22" s="429">
        <f t="shared" si="12"/>
        <v>1</v>
      </c>
      <c r="Z22" s="431">
        <f t="shared" si="13"/>
        <v>0</v>
      </c>
      <c r="AA22" s="80"/>
      <c r="AB22" s="432">
        <f t="shared" si="14"/>
        <v>0</v>
      </c>
      <c r="AC22" s="433" t="str">
        <f t="shared" si="15"/>
        <v/>
      </c>
      <c r="AD22" s="59"/>
      <c r="AE22" s="428">
        <f>IFERROR(VLOOKUP($C22,'Proposed Rates'!$B:$J,AE$11,FALSE),0)</f>
        <v>0</v>
      </c>
      <c r="AF22" s="429">
        <f t="shared" si="16"/>
        <v>1</v>
      </c>
      <c r="AG22" s="431">
        <f t="shared" si="17"/>
        <v>0</v>
      </c>
      <c r="AH22" s="80"/>
      <c r="AI22" s="432">
        <f t="shared" si="18"/>
        <v>0</v>
      </c>
      <c r="AJ22" s="433" t="str">
        <f t="shared" si="19"/>
        <v/>
      </c>
      <c r="AK22" s="434"/>
      <c r="AL22" s="428">
        <f>IFERROR(VLOOKUP($C22,'Proposed Rates'!$B:$J,AL$11,FALSE),0)</f>
        <v>0</v>
      </c>
      <c r="AM22" s="429">
        <f t="shared" si="20"/>
        <v>1</v>
      </c>
      <c r="AN22" s="431">
        <f t="shared" si="21"/>
        <v>0</v>
      </c>
      <c r="AO22" s="80"/>
      <c r="AP22" s="432">
        <f t="shared" si="22"/>
        <v>0</v>
      </c>
      <c r="AQ22" s="433" t="str">
        <f t="shared" si="23"/>
        <v/>
      </c>
    </row>
    <row r="23" ht="12.0" customHeight="1">
      <c r="A23" s="59"/>
      <c r="B23" s="435"/>
      <c r="C23" s="426" t="str">
        <f t="shared" si="1"/>
        <v>Residential.</v>
      </c>
      <c r="D23" s="427"/>
      <c r="E23" s="80"/>
      <c r="F23" s="428">
        <f>IFERROR(VLOOKUP($C23,'Proposed Rates'!$B:$J,F$11,FALSE),0)</f>
        <v>0</v>
      </c>
      <c r="G23" s="429">
        <f t="shared" si="2"/>
        <v>0</v>
      </c>
      <c r="H23" s="431">
        <f t="shared" si="3"/>
        <v>0</v>
      </c>
      <c r="I23" s="59"/>
      <c r="J23" s="428">
        <f>IFERROR(VLOOKUP($C23,'Proposed Rates'!$B:$J,J$11,FALSE),0)</f>
        <v>0</v>
      </c>
      <c r="K23" s="429">
        <f t="shared" si="4"/>
        <v>0</v>
      </c>
      <c r="L23" s="431">
        <f t="shared" si="5"/>
        <v>0</v>
      </c>
      <c r="M23" s="80"/>
      <c r="N23" s="432">
        <f t="shared" si="6"/>
        <v>0</v>
      </c>
      <c r="O23" s="433" t="str">
        <f t="shared" si="7"/>
        <v/>
      </c>
      <c r="P23" s="59"/>
      <c r="Q23" s="428">
        <f>IFERROR(VLOOKUP($C23,'Proposed Rates'!$B:$J,Q$11,FALSE),0)</f>
        <v>0</v>
      </c>
      <c r="R23" s="429">
        <f t="shared" si="8"/>
        <v>0</v>
      </c>
      <c r="S23" s="431">
        <f t="shared" si="9"/>
        <v>0</v>
      </c>
      <c r="T23" s="80"/>
      <c r="U23" s="432">
        <f t="shared" si="10"/>
        <v>0</v>
      </c>
      <c r="V23" s="433" t="str">
        <f t="shared" si="11"/>
        <v/>
      </c>
      <c r="W23" s="59"/>
      <c r="X23" s="428">
        <f>IFERROR(VLOOKUP($C23,'Proposed Rates'!$B:$J,X$11,FALSE),0)</f>
        <v>0</v>
      </c>
      <c r="Y23" s="429">
        <f t="shared" si="12"/>
        <v>0</v>
      </c>
      <c r="Z23" s="431">
        <f t="shared" si="13"/>
        <v>0</v>
      </c>
      <c r="AA23" s="80"/>
      <c r="AB23" s="432">
        <f t="shared" si="14"/>
        <v>0</v>
      </c>
      <c r="AC23" s="433" t="str">
        <f t="shared" si="15"/>
        <v/>
      </c>
      <c r="AD23" s="59"/>
      <c r="AE23" s="428">
        <f>IFERROR(VLOOKUP($C23,'Proposed Rates'!$B:$J,AE$11,FALSE),0)</f>
        <v>0</v>
      </c>
      <c r="AF23" s="429">
        <f t="shared" si="16"/>
        <v>0</v>
      </c>
      <c r="AG23" s="431">
        <f t="shared" si="17"/>
        <v>0</v>
      </c>
      <c r="AH23" s="80"/>
      <c r="AI23" s="432">
        <f t="shared" si="18"/>
        <v>0</v>
      </c>
      <c r="AJ23" s="433" t="str">
        <f t="shared" si="19"/>
        <v/>
      </c>
      <c r="AK23" s="434"/>
      <c r="AL23" s="428">
        <f>IFERROR(VLOOKUP($C23,'Proposed Rates'!$B:$J,AL$11,FALSE),0)</f>
        <v>0</v>
      </c>
      <c r="AM23" s="429">
        <f t="shared" si="20"/>
        <v>0</v>
      </c>
      <c r="AN23" s="431">
        <f t="shared" si="21"/>
        <v>0</v>
      </c>
      <c r="AO23" s="80"/>
      <c r="AP23" s="432">
        <f t="shared" si="22"/>
        <v>0</v>
      </c>
      <c r="AQ23" s="433" t="str">
        <f t="shared" si="23"/>
        <v/>
      </c>
    </row>
    <row r="24" ht="12.0" customHeight="1">
      <c r="A24" s="59"/>
      <c r="B24" s="435"/>
      <c r="C24" s="426" t="str">
        <f t="shared" si="1"/>
        <v>Residential.</v>
      </c>
      <c r="D24" s="427"/>
      <c r="E24" s="80"/>
      <c r="F24" s="428">
        <f>IFERROR(VLOOKUP($C24,'Proposed Rates'!$B:$J,F$11,FALSE),0)</f>
        <v>0</v>
      </c>
      <c r="G24" s="429">
        <f t="shared" si="2"/>
        <v>0</v>
      </c>
      <c r="H24" s="431">
        <f t="shared" si="3"/>
        <v>0</v>
      </c>
      <c r="I24" s="59"/>
      <c r="J24" s="428">
        <f>IFERROR(VLOOKUP($C24,'Proposed Rates'!$B:$J,J$11,FALSE),0)</f>
        <v>0</v>
      </c>
      <c r="K24" s="429">
        <f t="shared" si="4"/>
        <v>0</v>
      </c>
      <c r="L24" s="431">
        <f t="shared" si="5"/>
        <v>0</v>
      </c>
      <c r="M24" s="80"/>
      <c r="N24" s="432">
        <f t="shared" si="6"/>
        <v>0</v>
      </c>
      <c r="O24" s="433" t="str">
        <f t="shared" si="7"/>
        <v/>
      </c>
      <c r="P24" s="59"/>
      <c r="Q24" s="428">
        <f>IFERROR(VLOOKUP($C24,'Proposed Rates'!$B:$J,Q$11,FALSE),0)</f>
        <v>0</v>
      </c>
      <c r="R24" s="429">
        <f t="shared" si="8"/>
        <v>0</v>
      </c>
      <c r="S24" s="431">
        <f t="shared" si="9"/>
        <v>0</v>
      </c>
      <c r="T24" s="80"/>
      <c r="U24" s="432">
        <f t="shared" si="10"/>
        <v>0</v>
      </c>
      <c r="V24" s="433" t="str">
        <f t="shared" si="11"/>
        <v/>
      </c>
      <c r="W24" s="59"/>
      <c r="X24" s="428">
        <f>IFERROR(VLOOKUP($C24,'Proposed Rates'!$B:$J,X$11,FALSE),0)</f>
        <v>0</v>
      </c>
      <c r="Y24" s="429">
        <f t="shared" si="12"/>
        <v>0</v>
      </c>
      <c r="Z24" s="431">
        <f t="shared" si="13"/>
        <v>0</v>
      </c>
      <c r="AA24" s="80"/>
      <c r="AB24" s="432">
        <f t="shared" si="14"/>
        <v>0</v>
      </c>
      <c r="AC24" s="433" t="str">
        <f t="shared" si="15"/>
        <v/>
      </c>
      <c r="AD24" s="59"/>
      <c r="AE24" s="428">
        <f>IFERROR(VLOOKUP($C24,'Proposed Rates'!$B:$J,AE$11,FALSE),0)</f>
        <v>0</v>
      </c>
      <c r="AF24" s="429">
        <f t="shared" si="16"/>
        <v>0</v>
      </c>
      <c r="AG24" s="431">
        <f t="shared" si="17"/>
        <v>0</v>
      </c>
      <c r="AH24" s="80"/>
      <c r="AI24" s="432">
        <f t="shared" si="18"/>
        <v>0</v>
      </c>
      <c r="AJ24" s="433" t="str">
        <f t="shared" si="19"/>
        <v/>
      </c>
      <c r="AK24" s="434"/>
      <c r="AL24" s="428">
        <f>IFERROR(VLOOKUP($C24,'Proposed Rates'!$B:$J,AL$11,FALSE),0)</f>
        <v>0</v>
      </c>
      <c r="AM24" s="429">
        <f t="shared" si="20"/>
        <v>0</v>
      </c>
      <c r="AN24" s="431">
        <f t="shared" si="21"/>
        <v>0</v>
      </c>
      <c r="AO24" s="80"/>
      <c r="AP24" s="432">
        <f t="shared" si="22"/>
        <v>0</v>
      </c>
      <c r="AQ24" s="433" t="str">
        <f t="shared" si="23"/>
        <v/>
      </c>
    </row>
    <row r="25" ht="12.0" customHeight="1">
      <c r="A25" s="59"/>
      <c r="B25" s="435"/>
      <c r="C25" s="426" t="str">
        <f t="shared" si="1"/>
        <v>Residential.</v>
      </c>
      <c r="D25" s="427"/>
      <c r="E25" s="80"/>
      <c r="F25" s="428">
        <f>IFERROR(VLOOKUP($C25,'Proposed Rates'!$B:$J,F$11,FALSE),0)</f>
        <v>0</v>
      </c>
      <c r="G25" s="429">
        <f t="shared" si="2"/>
        <v>0</v>
      </c>
      <c r="H25" s="431">
        <f t="shared" si="3"/>
        <v>0</v>
      </c>
      <c r="I25" s="59"/>
      <c r="J25" s="428">
        <f>IFERROR(VLOOKUP($C25,'Proposed Rates'!$B:$J,J$11,FALSE),0)</f>
        <v>0</v>
      </c>
      <c r="K25" s="429">
        <f t="shared" si="4"/>
        <v>0</v>
      </c>
      <c r="L25" s="431">
        <f t="shared" si="5"/>
        <v>0</v>
      </c>
      <c r="M25" s="80"/>
      <c r="N25" s="432">
        <f t="shared" si="6"/>
        <v>0</v>
      </c>
      <c r="O25" s="433" t="str">
        <f t="shared" si="7"/>
        <v/>
      </c>
      <c r="P25" s="59"/>
      <c r="Q25" s="428">
        <f>IFERROR(VLOOKUP($C25,'Proposed Rates'!$B:$J,Q$11,FALSE),0)</f>
        <v>0</v>
      </c>
      <c r="R25" s="429">
        <f t="shared" si="8"/>
        <v>0</v>
      </c>
      <c r="S25" s="431">
        <f t="shared" si="9"/>
        <v>0</v>
      </c>
      <c r="T25" s="80"/>
      <c r="U25" s="432">
        <f t="shared" si="10"/>
        <v>0</v>
      </c>
      <c r="V25" s="433" t="str">
        <f t="shared" si="11"/>
        <v/>
      </c>
      <c r="W25" s="59"/>
      <c r="X25" s="428">
        <f>IFERROR(VLOOKUP($C25,'Proposed Rates'!$B:$J,X$11,FALSE),0)</f>
        <v>0</v>
      </c>
      <c r="Y25" s="429">
        <f t="shared" si="12"/>
        <v>0</v>
      </c>
      <c r="Z25" s="431">
        <f t="shared" si="13"/>
        <v>0</v>
      </c>
      <c r="AA25" s="80"/>
      <c r="AB25" s="432">
        <f t="shared" si="14"/>
        <v>0</v>
      </c>
      <c r="AC25" s="433" t="str">
        <f t="shared" si="15"/>
        <v/>
      </c>
      <c r="AD25" s="59"/>
      <c r="AE25" s="428">
        <f>IFERROR(VLOOKUP($C25,'Proposed Rates'!$B:$J,AE$11,FALSE),0)</f>
        <v>0</v>
      </c>
      <c r="AF25" s="429">
        <f t="shared" si="16"/>
        <v>0</v>
      </c>
      <c r="AG25" s="431">
        <f t="shared" si="17"/>
        <v>0</v>
      </c>
      <c r="AH25" s="80"/>
      <c r="AI25" s="432">
        <f t="shared" si="18"/>
        <v>0</v>
      </c>
      <c r="AJ25" s="433" t="str">
        <f t="shared" si="19"/>
        <v/>
      </c>
      <c r="AK25" s="434"/>
      <c r="AL25" s="428">
        <f>IFERROR(VLOOKUP($C25,'Proposed Rates'!$B:$J,AL$11,FALSE),0)</f>
        <v>0</v>
      </c>
      <c r="AM25" s="429">
        <f t="shared" si="20"/>
        <v>0</v>
      </c>
      <c r="AN25" s="431">
        <f t="shared" si="21"/>
        <v>0</v>
      </c>
      <c r="AO25" s="80"/>
      <c r="AP25" s="432">
        <f t="shared" si="22"/>
        <v>0</v>
      </c>
      <c r="AQ25" s="433" t="str">
        <f t="shared" si="23"/>
        <v/>
      </c>
    </row>
    <row r="26" ht="12.0" customHeight="1">
      <c r="A26" s="59"/>
      <c r="B26" s="435"/>
      <c r="C26" s="426" t="str">
        <f t="shared" si="1"/>
        <v>Residential.</v>
      </c>
      <c r="D26" s="427"/>
      <c r="E26" s="80"/>
      <c r="F26" s="428">
        <f>IFERROR(VLOOKUP($C26,'Proposed Rates'!$B:$J,F$11,FALSE),0)</f>
        <v>0</v>
      </c>
      <c r="G26" s="429">
        <f t="shared" si="2"/>
        <v>0</v>
      </c>
      <c r="H26" s="431">
        <f t="shared" si="3"/>
        <v>0</v>
      </c>
      <c r="I26" s="59"/>
      <c r="J26" s="428">
        <f>IFERROR(VLOOKUP($C26,'Proposed Rates'!$B:$J,J$11,FALSE),0)</f>
        <v>0</v>
      </c>
      <c r="K26" s="429">
        <f t="shared" si="4"/>
        <v>0</v>
      </c>
      <c r="L26" s="431">
        <f t="shared" si="5"/>
        <v>0</v>
      </c>
      <c r="M26" s="80"/>
      <c r="N26" s="432">
        <f t="shared" si="6"/>
        <v>0</v>
      </c>
      <c r="O26" s="433" t="str">
        <f t="shared" si="7"/>
        <v/>
      </c>
      <c r="P26" s="59"/>
      <c r="Q26" s="428">
        <f>IFERROR(VLOOKUP($C26,'Proposed Rates'!$B:$J,Q$11,FALSE),0)</f>
        <v>0</v>
      </c>
      <c r="R26" s="429">
        <f t="shared" si="8"/>
        <v>0</v>
      </c>
      <c r="S26" s="431">
        <f t="shared" si="9"/>
        <v>0</v>
      </c>
      <c r="T26" s="80"/>
      <c r="U26" s="432">
        <f t="shared" si="10"/>
        <v>0</v>
      </c>
      <c r="V26" s="433" t="str">
        <f t="shared" si="11"/>
        <v/>
      </c>
      <c r="W26" s="59"/>
      <c r="X26" s="428">
        <f>IFERROR(VLOOKUP($C26,'Proposed Rates'!$B:$J,X$11,FALSE),0)</f>
        <v>0</v>
      </c>
      <c r="Y26" s="429">
        <f t="shared" si="12"/>
        <v>0</v>
      </c>
      <c r="Z26" s="431">
        <f t="shared" si="13"/>
        <v>0</v>
      </c>
      <c r="AA26" s="80"/>
      <c r="AB26" s="432">
        <f t="shared" si="14"/>
        <v>0</v>
      </c>
      <c r="AC26" s="433" t="str">
        <f t="shared" si="15"/>
        <v/>
      </c>
      <c r="AD26" s="59"/>
      <c r="AE26" s="428">
        <f>IFERROR(VLOOKUP($C26,'Proposed Rates'!$B:$J,AE$11,FALSE),0)</f>
        <v>0</v>
      </c>
      <c r="AF26" s="429">
        <f t="shared" si="16"/>
        <v>0</v>
      </c>
      <c r="AG26" s="431">
        <f t="shared" si="17"/>
        <v>0</v>
      </c>
      <c r="AH26" s="80"/>
      <c r="AI26" s="432">
        <f t="shared" si="18"/>
        <v>0</v>
      </c>
      <c r="AJ26" s="433" t="str">
        <f t="shared" si="19"/>
        <v/>
      </c>
      <c r="AK26" s="434"/>
      <c r="AL26" s="428">
        <f>IFERROR(VLOOKUP($C26,'Proposed Rates'!$B:$J,AL$11,FALSE),0)</f>
        <v>0</v>
      </c>
      <c r="AM26" s="429">
        <f t="shared" si="20"/>
        <v>0</v>
      </c>
      <c r="AN26" s="431">
        <f t="shared" si="21"/>
        <v>0</v>
      </c>
      <c r="AO26" s="80"/>
      <c r="AP26" s="432">
        <f t="shared" si="22"/>
        <v>0</v>
      </c>
      <c r="AQ26" s="433" t="str">
        <f t="shared" si="23"/>
        <v/>
      </c>
    </row>
    <row r="27" ht="12.0" customHeight="1">
      <c r="A27" s="59"/>
      <c r="B27" s="435"/>
      <c r="C27" s="426" t="str">
        <f t="shared" si="1"/>
        <v>Residential.</v>
      </c>
      <c r="D27" s="427"/>
      <c r="E27" s="80"/>
      <c r="F27" s="428">
        <f>IFERROR(VLOOKUP($C27,'Proposed Rates'!$B:$J,F$11,FALSE),0)</f>
        <v>0</v>
      </c>
      <c r="G27" s="429">
        <f t="shared" si="2"/>
        <v>0</v>
      </c>
      <c r="H27" s="431">
        <f t="shared" si="3"/>
        <v>0</v>
      </c>
      <c r="I27" s="59"/>
      <c r="J27" s="428">
        <f>IFERROR(VLOOKUP($C27,'Proposed Rates'!$B:$J,J$11,FALSE),0)</f>
        <v>0</v>
      </c>
      <c r="K27" s="429">
        <f t="shared" si="4"/>
        <v>0</v>
      </c>
      <c r="L27" s="431">
        <f t="shared" si="5"/>
        <v>0</v>
      </c>
      <c r="M27" s="80"/>
      <c r="N27" s="432">
        <f t="shared" si="6"/>
        <v>0</v>
      </c>
      <c r="O27" s="433" t="str">
        <f t="shared" si="7"/>
        <v/>
      </c>
      <c r="P27" s="59"/>
      <c r="Q27" s="428">
        <f>IFERROR(VLOOKUP($C27,'Proposed Rates'!$B:$J,Q$11,FALSE),0)</f>
        <v>0</v>
      </c>
      <c r="R27" s="429">
        <f t="shared" si="8"/>
        <v>0</v>
      </c>
      <c r="S27" s="431">
        <f t="shared" si="9"/>
        <v>0</v>
      </c>
      <c r="T27" s="80"/>
      <c r="U27" s="432">
        <f t="shared" si="10"/>
        <v>0</v>
      </c>
      <c r="V27" s="433" t="str">
        <f t="shared" si="11"/>
        <v/>
      </c>
      <c r="W27" s="59"/>
      <c r="X27" s="428">
        <f>IFERROR(VLOOKUP($C27,'Proposed Rates'!$B:$J,X$11,FALSE),0)</f>
        <v>0</v>
      </c>
      <c r="Y27" s="429">
        <f t="shared" si="12"/>
        <v>0</v>
      </c>
      <c r="Z27" s="431">
        <f t="shared" si="13"/>
        <v>0</v>
      </c>
      <c r="AA27" s="80"/>
      <c r="AB27" s="432">
        <f t="shared" si="14"/>
        <v>0</v>
      </c>
      <c r="AC27" s="433" t="str">
        <f t="shared" si="15"/>
        <v/>
      </c>
      <c r="AD27" s="59"/>
      <c r="AE27" s="428">
        <f>IFERROR(VLOOKUP($C27,'Proposed Rates'!$B:$J,AE$11,FALSE),0)</f>
        <v>0</v>
      </c>
      <c r="AF27" s="429">
        <f t="shared" si="16"/>
        <v>0</v>
      </c>
      <c r="AG27" s="431">
        <f t="shared" si="17"/>
        <v>0</v>
      </c>
      <c r="AH27" s="80"/>
      <c r="AI27" s="432">
        <f t="shared" si="18"/>
        <v>0</v>
      </c>
      <c r="AJ27" s="433" t="str">
        <f t="shared" si="19"/>
        <v/>
      </c>
      <c r="AK27" s="434"/>
      <c r="AL27" s="428">
        <f>IFERROR(VLOOKUP($C27,'Proposed Rates'!$B:$J,AL$11,FALSE),0)</f>
        <v>0</v>
      </c>
      <c r="AM27" s="429">
        <f t="shared" si="20"/>
        <v>0</v>
      </c>
      <c r="AN27" s="431">
        <f t="shared" si="21"/>
        <v>0</v>
      </c>
      <c r="AO27" s="80"/>
      <c r="AP27" s="432">
        <f t="shared" si="22"/>
        <v>0</v>
      </c>
      <c r="AQ27" s="433" t="str">
        <f t="shared" si="23"/>
        <v/>
      </c>
    </row>
    <row r="28" ht="12.0" customHeight="1">
      <c r="A28" s="59"/>
      <c r="B28" s="435"/>
      <c r="C28" s="426" t="str">
        <f t="shared" si="1"/>
        <v>Residential.</v>
      </c>
      <c r="D28" s="427"/>
      <c r="E28" s="80"/>
      <c r="F28" s="428">
        <f>IFERROR(VLOOKUP($C28,'Proposed Rates'!$B:$J,F$11,FALSE),0)</f>
        <v>0</v>
      </c>
      <c r="G28" s="429">
        <f t="shared" si="2"/>
        <v>0</v>
      </c>
      <c r="H28" s="431">
        <f t="shared" si="3"/>
        <v>0</v>
      </c>
      <c r="I28" s="59"/>
      <c r="J28" s="428">
        <f>IFERROR(VLOOKUP($C28,'Proposed Rates'!$B:$J,J$11,FALSE),0)</f>
        <v>0</v>
      </c>
      <c r="K28" s="429">
        <f t="shared" si="4"/>
        <v>0</v>
      </c>
      <c r="L28" s="431">
        <f t="shared" si="5"/>
        <v>0</v>
      </c>
      <c r="M28" s="80"/>
      <c r="N28" s="432">
        <f t="shared" si="6"/>
        <v>0</v>
      </c>
      <c r="O28" s="433" t="str">
        <f t="shared" si="7"/>
        <v/>
      </c>
      <c r="P28" s="59"/>
      <c r="Q28" s="428">
        <f>IFERROR(VLOOKUP($C28,'Proposed Rates'!$B:$J,Q$11,FALSE),0)</f>
        <v>0</v>
      </c>
      <c r="R28" s="429">
        <f t="shared" si="8"/>
        <v>0</v>
      </c>
      <c r="S28" s="431">
        <f t="shared" si="9"/>
        <v>0</v>
      </c>
      <c r="T28" s="80"/>
      <c r="U28" s="432">
        <f t="shared" si="10"/>
        <v>0</v>
      </c>
      <c r="V28" s="433" t="str">
        <f t="shared" si="11"/>
        <v/>
      </c>
      <c r="W28" s="59"/>
      <c r="X28" s="428">
        <f>IFERROR(VLOOKUP($C28,'Proposed Rates'!$B:$J,X$11,FALSE),0)</f>
        <v>0</v>
      </c>
      <c r="Y28" s="429">
        <f t="shared" si="12"/>
        <v>0</v>
      </c>
      <c r="Z28" s="431">
        <f t="shared" si="13"/>
        <v>0</v>
      </c>
      <c r="AA28" s="80"/>
      <c r="AB28" s="432">
        <f t="shared" si="14"/>
        <v>0</v>
      </c>
      <c r="AC28" s="433" t="str">
        <f t="shared" si="15"/>
        <v/>
      </c>
      <c r="AD28" s="59"/>
      <c r="AE28" s="428">
        <f>IFERROR(VLOOKUP($C28,'Proposed Rates'!$B:$J,AE$11,FALSE),0)</f>
        <v>0</v>
      </c>
      <c r="AF28" s="429">
        <f t="shared" si="16"/>
        <v>0</v>
      </c>
      <c r="AG28" s="431">
        <f t="shared" si="17"/>
        <v>0</v>
      </c>
      <c r="AH28" s="80"/>
      <c r="AI28" s="432">
        <f t="shared" si="18"/>
        <v>0</v>
      </c>
      <c r="AJ28" s="433" t="str">
        <f t="shared" si="19"/>
        <v/>
      </c>
      <c r="AK28" s="434"/>
      <c r="AL28" s="428">
        <f>IFERROR(VLOOKUP($C28,'Proposed Rates'!$B:$J,AL$11,FALSE),0)</f>
        <v>0</v>
      </c>
      <c r="AM28" s="429">
        <f t="shared" si="20"/>
        <v>0</v>
      </c>
      <c r="AN28" s="431">
        <f t="shared" si="21"/>
        <v>0</v>
      </c>
      <c r="AO28" s="80"/>
      <c r="AP28" s="432">
        <f t="shared" si="22"/>
        <v>0</v>
      </c>
      <c r="AQ28" s="433" t="str">
        <f t="shared" si="23"/>
        <v/>
      </c>
    </row>
    <row r="29" ht="12.0" customHeight="1">
      <c r="A29" s="337"/>
      <c r="B29" s="436" t="s">
        <v>310</v>
      </c>
      <c r="C29" s="437"/>
      <c r="D29" s="437"/>
      <c r="E29" s="441"/>
      <c r="F29" s="438"/>
      <c r="G29" s="439"/>
      <c r="H29" s="440">
        <f>SUM(H15:H28)</f>
        <v>34.51</v>
      </c>
      <c r="I29" s="337"/>
      <c r="J29" s="438"/>
      <c r="K29" s="439"/>
      <c r="L29" s="440">
        <f>SUM(L15:L28)</f>
        <v>40.34</v>
      </c>
      <c r="M29" s="441"/>
      <c r="N29" s="442">
        <f t="shared" si="6"/>
        <v>5.83</v>
      </c>
      <c r="O29" s="443">
        <f t="shared" si="7"/>
        <v>0.1689365401</v>
      </c>
      <c r="P29" s="337"/>
      <c r="Q29" s="438"/>
      <c r="R29" s="439"/>
      <c r="S29" s="440">
        <f>SUM(S15:S28)</f>
        <v>43.8</v>
      </c>
      <c r="T29" s="441"/>
      <c r="U29" s="442">
        <f t="shared" si="10"/>
        <v>3.46</v>
      </c>
      <c r="V29" s="443">
        <f t="shared" si="11"/>
        <v>0.08577094695</v>
      </c>
      <c r="W29" s="337"/>
      <c r="X29" s="438"/>
      <c r="Y29" s="439"/>
      <c r="Z29" s="440">
        <f>SUM(Z15:Z28)</f>
        <v>47.62</v>
      </c>
      <c r="AA29" s="441"/>
      <c r="AB29" s="442">
        <f t="shared" si="14"/>
        <v>3.82</v>
      </c>
      <c r="AC29" s="443">
        <f t="shared" si="15"/>
        <v>0.08721461187</v>
      </c>
      <c r="AD29" s="337"/>
      <c r="AE29" s="438"/>
      <c r="AF29" s="439"/>
      <c r="AG29" s="440">
        <f>SUM(AG15:AG28)</f>
        <v>50.4</v>
      </c>
      <c r="AH29" s="441"/>
      <c r="AI29" s="442">
        <f t="shared" si="18"/>
        <v>2.78</v>
      </c>
      <c r="AJ29" s="443">
        <f t="shared" si="19"/>
        <v>0.05837883242</v>
      </c>
      <c r="AK29" s="444"/>
      <c r="AL29" s="438"/>
      <c r="AM29" s="439"/>
      <c r="AN29" s="440">
        <f>SUM(AN15:AN28)</f>
        <v>53.15</v>
      </c>
      <c r="AO29" s="441"/>
      <c r="AP29" s="442">
        <f t="shared" si="22"/>
        <v>2.75</v>
      </c>
      <c r="AQ29" s="443">
        <f t="shared" si="23"/>
        <v>0.05456349206</v>
      </c>
    </row>
    <row r="30" ht="12.0" customHeight="1">
      <c r="A30" s="59"/>
      <c r="B30" s="435" t="s">
        <v>234</v>
      </c>
      <c r="C30" s="426" t="str">
        <f t="shared" ref="C30:C36" si="24">D$6&amp;"."&amp;B30</f>
        <v>Residential.DVA Disposition Rate Rider Group 1 -2025</v>
      </c>
      <c r="D30" s="427" t="s">
        <v>308</v>
      </c>
      <c r="E30" s="80"/>
      <c r="F30" s="445">
        <f>IFERROR(VLOOKUP($C30,'Proposed Rates'!$B:$J,F$11,FALSE),0)</f>
        <v>-0.0002</v>
      </c>
      <c r="G30" s="446">
        <f t="shared" ref="G30:G33" si="25">IF($D30="Monthly",1,IF($D30="per KWH",$F$10,0))</f>
        <v>232</v>
      </c>
      <c r="H30" s="447">
        <f t="shared" ref="H30:H36" si="26">G30*F30</f>
        <v>-0.0464</v>
      </c>
      <c r="I30" s="59"/>
      <c r="J30" s="445">
        <f>IFERROR(VLOOKUP($C30,'Proposed Rates'!$B:$J,J$11,FALSE),0)</f>
        <v>-0.0005</v>
      </c>
      <c r="K30" s="446">
        <f t="shared" ref="K30:K33" si="27">IF($D30="Monthly",1,IF($D30="per KWH",$F$10,0))</f>
        <v>232</v>
      </c>
      <c r="L30" s="431">
        <f t="shared" ref="L30:L36" si="28">K30*J30</f>
        <v>-0.116</v>
      </c>
      <c r="M30" s="80"/>
      <c r="N30" s="432">
        <f t="shared" si="6"/>
        <v>-0.0696</v>
      </c>
      <c r="O30" s="433">
        <f t="shared" si="7"/>
        <v>1.5</v>
      </c>
      <c r="P30" s="59"/>
      <c r="Q30" s="445">
        <f>IFERROR(VLOOKUP($C30,'Proposed Rates'!$B:$J,Q$11,FALSE),0)</f>
        <v>0</v>
      </c>
      <c r="R30" s="446">
        <f t="shared" ref="R30:R33" si="29">IF($D30="Monthly",1,IF($D30="per KWH",$F$10,0))</f>
        <v>232</v>
      </c>
      <c r="S30" s="431">
        <f t="shared" ref="S30:S36" si="30">R30*Q30</f>
        <v>0</v>
      </c>
      <c r="T30" s="80"/>
      <c r="U30" s="432">
        <f t="shared" si="10"/>
        <v>0.116</v>
      </c>
      <c r="V30" s="433">
        <f t="shared" si="11"/>
        <v>-1</v>
      </c>
      <c r="W30" s="59"/>
      <c r="X30" s="445">
        <f>IFERROR(VLOOKUP($C30,'Proposed Rates'!$B:$J,X$11,FALSE),0)</f>
        <v>0</v>
      </c>
      <c r="Y30" s="446">
        <f t="shared" ref="Y30:Y33" si="31">IF($D30="Monthly",1,IF($D30="per KWH",$F$10,0))</f>
        <v>232</v>
      </c>
      <c r="Z30" s="431">
        <f t="shared" ref="Z30:Z36" si="32">Y30*X30</f>
        <v>0</v>
      </c>
      <c r="AA30" s="80"/>
      <c r="AB30" s="432">
        <f t="shared" si="14"/>
        <v>0</v>
      </c>
      <c r="AC30" s="433" t="str">
        <f t="shared" si="15"/>
        <v/>
      </c>
      <c r="AD30" s="59"/>
      <c r="AE30" s="445">
        <f>IFERROR(VLOOKUP($C30,'Proposed Rates'!$B:$J,AE$11,FALSE),0)</f>
        <v>0</v>
      </c>
      <c r="AF30" s="446">
        <f t="shared" ref="AF30:AF33" si="33">IF($D30="Monthly",1,IF($D30="per KWH",$F$10,0))</f>
        <v>232</v>
      </c>
      <c r="AG30" s="431">
        <f t="shared" ref="AG30:AG36" si="34">AF30*AE30</f>
        <v>0</v>
      </c>
      <c r="AH30" s="80"/>
      <c r="AI30" s="432">
        <f t="shared" si="18"/>
        <v>0</v>
      </c>
      <c r="AJ30" s="433" t="str">
        <f t="shared" si="19"/>
        <v/>
      </c>
      <c r="AK30" s="434"/>
      <c r="AL30" s="445">
        <f>IFERROR(VLOOKUP($C30,'Proposed Rates'!$B:$J,AL$11,FALSE),0)</f>
        <v>0</v>
      </c>
      <c r="AM30" s="446">
        <f t="shared" ref="AM30:AM33" si="35">IF($D30="Monthly",1,IF($D30="per KWH",$F$10,0))</f>
        <v>232</v>
      </c>
      <c r="AN30" s="431">
        <f t="shared" ref="AN30:AN36" si="36">AM30*AL30</f>
        <v>0</v>
      </c>
      <c r="AO30" s="80"/>
      <c r="AP30" s="432">
        <f t="shared" si="22"/>
        <v>0</v>
      </c>
      <c r="AQ30" s="433" t="str">
        <f t="shared" si="23"/>
        <v/>
      </c>
    </row>
    <row r="31" ht="12.0" customHeight="1">
      <c r="A31" s="59"/>
      <c r="B31" s="435" t="s">
        <v>236</v>
      </c>
      <c r="C31" s="426" t="str">
        <f t="shared" si="24"/>
        <v>Residential.DVA Disposition Rate Rider Group 1 - 2024</v>
      </c>
      <c r="D31" s="427" t="s">
        <v>308</v>
      </c>
      <c r="E31" s="80"/>
      <c r="F31" s="445" t="str">
        <f>IFERROR(VLOOKUP($C31,'Proposed Rates'!$B:$J,F$11,FALSE),0)</f>
        <v/>
      </c>
      <c r="G31" s="446">
        <f t="shared" si="25"/>
        <v>232</v>
      </c>
      <c r="H31" s="431">
        <f t="shared" si="26"/>
        <v>0</v>
      </c>
      <c r="I31" s="59"/>
      <c r="J31" s="445">
        <f>IFERROR(VLOOKUP($C31,'Proposed Rates'!$B:$J,J$11,FALSE),0)</f>
        <v>0</v>
      </c>
      <c r="K31" s="446">
        <f t="shared" si="27"/>
        <v>232</v>
      </c>
      <c r="L31" s="431">
        <f t="shared" si="28"/>
        <v>0</v>
      </c>
      <c r="M31" s="448"/>
      <c r="N31" s="432">
        <f t="shared" si="6"/>
        <v>0</v>
      </c>
      <c r="O31" s="433" t="str">
        <f t="shared" si="7"/>
        <v/>
      </c>
      <c r="P31" s="59"/>
      <c r="Q31" s="445">
        <f>IFERROR(VLOOKUP($C31,'Proposed Rates'!$B:$J,Q$11,FALSE),0)</f>
        <v>0</v>
      </c>
      <c r="R31" s="446">
        <f t="shared" si="29"/>
        <v>232</v>
      </c>
      <c r="S31" s="431">
        <f t="shared" si="30"/>
        <v>0</v>
      </c>
      <c r="T31" s="448"/>
      <c r="U31" s="432">
        <f t="shared" si="10"/>
        <v>0</v>
      </c>
      <c r="V31" s="433" t="str">
        <f t="shared" si="11"/>
        <v/>
      </c>
      <c r="W31" s="59"/>
      <c r="X31" s="445">
        <f>IFERROR(VLOOKUP($C31,'Proposed Rates'!$B:$J,X$11,FALSE),0)</f>
        <v>0</v>
      </c>
      <c r="Y31" s="446">
        <f t="shared" si="31"/>
        <v>232</v>
      </c>
      <c r="Z31" s="431">
        <f t="shared" si="32"/>
        <v>0</v>
      </c>
      <c r="AA31" s="448"/>
      <c r="AB31" s="432">
        <f t="shared" si="14"/>
        <v>0</v>
      </c>
      <c r="AC31" s="433" t="str">
        <f t="shared" si="15"/>
        <v/>
      </c>
      <c r="AD31" s="59"/>
      <c r="AE31" s="445">
        <f>IFERROR(VLOOKUP($C31,'Proposed Rates'!$B:$J,AE$11,FALSE),0)</f>
        <v>0</v>
      </c>
      <c r="AF31" s="446">
        <f t="shared" si="33"/>
        <v>232</v>
      </c>
      <c r="AG31" s="431">
        <f t="shared" si="34"/>
        <v>0</v>
      </c>
      <c r="AH31" s="448"/>
      <c r="AI31" s="432">
        <f t="shared" si="18"/>
        <v>0</v>
      </c>
      <c r="AJ31" s="433" t="str">
        <f t="shared" si="19"/>
        <v/>
      </c>
      <c r="AK31" s="434"/>
      <c r="AL31" s="445">
        <f>IFERROR(VLOOKUP($C31,'Proposed Rates'!$B:$J,AL$11,FALSE),0)</f>
        <v>0</v>
      </c>
      <c r="AM31" s="446">
        <f t="shared" si="35"/>
        <v>232</v>
      </c>
      <c r="AN31" s="431">
        <f t="shared" si="36"/>
        <v>0</v>
      </c>
      <c r="AO31" s="448"/>
      <c r="AP31" s="432">
        <f t="shared" si="22"/>
        <v>0</v>
      </c>
      <c r="AQ31" s="433" t="str">
        <f t="shared" si="23"/>
        <v/>
      </c>
    </row>
    <row r="32" ht="12.0" customHeight="1">
      <c r="A32" s="59"/>
      <c r="B32" s="435" t="s">
        <v>244</v>
      </c>
      <c r="C32" s="426" t="str">
        <f t="shared" si="24"/>
        <v>Residential.CBR Class B Rate Riders</v>
      </c>
      <c r="D32" s="427" t="s">
        <v>308</v>
      </c>
      <c r="E32" s="80"/>
      <c r="F32" s="445">
        <f>IFERROR(VLOOKUP($C32,'Proposed Rates'!$B:$J,F$11,FALSE),0)</f>
        <v>0.0002</v>
      </c>
      <c r="G32" s="446">
        <f t="shared" si="25"/>
        <v>232</v>
      </c>
      <c r="H32" s="431">
        <f t="shared" si="26"/>
        <v>0.0464</v>
      </c>
      <c r="I32" s="59"/>
      <c r="J32" s="445">
        <f>IFERROR(VLOOKUP($C32,'Proposed Rates'!$B:$J,J$11,FALSE),0)</f>
        <v>0.0004</v>
      </c>
      <c r="K32" s="446">
        <f t="shared" si="27"/>
        <v>232</v>
      </c>
      <c r="L32" s="431">
        <f t="shared" si="28"/>
        <v>0.0928</v>
      </c>
      <c r="M32" s="448"/>
      <c r="N32" s="432">
        <f t="shared" si="6"/>
        <v>0.0464</v>
      </c>
      <c r="O32" s="433">
        <f t="shared" si="7"/>
        <v>1</v>
      </c>
      <c r="P32" s="59"/>
      <c r="Q32" s="445">
        <f>IFERROR(VLOOKUP($C32,'Proposed Rates'!$B:$J,Q$11,FALSE),0)</f>
        <v>0</v>
      </c>
      <c r="R32" s="446">
        <f t="shared" si="29"/>
        <v>232</v>
      </c>
      <c r="S32" s="431">
        <f t="shared" si="30"/>
        <v>0</v>
      </c>
      <c r="T32" s="448"/>
      <c r="U32" s="432">
        <f t="shared" si="10"/>
        <v>-0.0928</v>
      </c>
      <c r="V32" s="433">
        <f t="shared" si="11"/>
        <v>-1</v>
      </c>
      <c r="W32" s="59"/>
      <c r="X32" s="445">
        <f>IFERROR(VLOOKUP($C32,'Proposed Rates'!$B:$J,X$11,FALSE),0)</f>
        <v>0</v>
      </c>
      <c r="Y32" s="446">
        <f t="shared" si="31"/>
        <v>232</v>
      </c>
      <c r="Z32" s="431">
        <f t="shared" si="32"/>
        <v>0</v>
      </c>
      <c r="AA32" s="448"/>
      <c r="AB32" s="432">
        <f t="shared" si="14"/>
        <v>0</v>
      </c>
      <c r="AC32" s="433" t="str">
        <f t="shared" si="15"/>
        <v/>
      </c>
      <c r="AD32" s="59"/>
      <c r="AE32" s="445">
        <f>IFERROR(VLOOKUP($C32,'Proposed Rates'!$B:$J,AE$11,FALSE),0)</f>
        <v>0</v>
      </c>
      <c r="AF32" s="446">
        <f t="shared" si="33"/>
        <v>232</v>
      </c>
      <c r="AG32" s="431">
        <f t="shared" si="34"/>
        <v>0</v>
      </c>
      <c r="AH32" s="448"/>
      <c r="AI32" s="432">
        <f t="shared" si="18"/>
        <v>0</v>
      </c>
      <c r="AJ32" s="433" t="str">
        <f t="shared" si="19"/>
        <v/>
      </c>
      <c r="AK32" s="434"/>
      <c r="AL32" s="445">
        <f>IFERROR(VLOOKUP($C32,'Proposed Rates'!$B:$J,AL$11,FALSE),0)</f>
        <v>0</v>
      </c>
      <c r="AM32" s="446">
        <f t="shared" si="35"/>
        <v>232</v>
      </c>
      <c r="AN32" s="431">
        <f t="shared" si="36"/>
        <v>0</v>
      </c>
      <c r="AO32" s="448"/>
      <c r="AP32" s="432">
        <f t="shared" si="22"/>
        <v>0</v>
      </c>
      <c r="AQ32" s="433" t="str">
        <f t="shared" si="23"/>
        <v/>
      </c>
    </row>
    <row r="33" ht="12.0" customHeight="1">
      <c r="A33" s="59"/>
      <c r="B33" s="435" t="s">
        <v>311</v>
      </c>
      <c r="C33" s="426" t="str">
        <f t="shared" si="24"/>
        <v>Residential.GA Disposition Rate Rider-NonRPP</v>
      </c>
      <c r="D33" s="427" t="s">
        <v>308</v>
      </c>
      <c r="E33" s="80"/>
      <c r="F33" s="445">
        <f>IFERROR(VLOOKUP($C33,'Proposed Rates'!$B:$J,F$11,FALSE),0)</f>
        <v>0</v>
      </c>
      <c r="G33" s="446">
        <f t="shared" si="25"/>
        <v>232</v>
      </c>
      <c r="H33" s="431">
        <f t="shared" si="26"/>
        <v>0</v>
      </c>
      <c r="I33" s="59"/>
      <c r="J33" s="445">
        <f>IFERROR(VLOOKUP($C33,'Proposed Rates'!$B:$J,J$11,FALSE),0)</f>
        <v>0</v>
      </c>
      <c r="K33" s="446">
        <f t="shared" si="27"/>
        <v>232</v>
      </c>
      <c r="L33" s="431">
        <f t="shared" si="28"/>
        <v>0</v>
      </c>
      <c r="M33" s="448"/>
      <c r="N33" s="432">
        <f t="shared" si="6"/>
        <v>0</v>
      </c>
      <c r="O33" s="433" t="str">
        <f t="shared" si="7"/>
        <v/>
      </c>
      <c r="P33" s="59"/>
      <c r="Q33" s="445">
        <f>IFERROR(VLOOKUP($C33,'Proposed Rates'!$B:$J,Q$11,FALSE),0)</f>
        <v>0</v>
      </c>
      <c r="R33" s="446">
        <f t="shared" si="29"/>
        <v>232</v>
      </c>
      <c r="S33" s="431">
        <f t="shared" si="30"/>
        <v>0</v>
      </c>
      <c r="T33" s="448"/>
      <c r="U33" s="432">
        <f t="shared" si="10"/>
        <v>0</v>
      </c>
      <c r="V33" s="433" t="str">
        <f t="shared" si="11"/>
        <v/>
      </c>
      <c r="W33" s="59"/>
      <c r="X33" s="445">
        <f>IFERROR(VLOOKUP($C33,'Proposed Rates'!$B:$J,X$11,FALSE),0)</f>
        <v>0</v>
      </c>
      <c r="Y33" s="446">
        <f t="shared" si="31"/>
        <v>232</v>
      </c>
      <c r="Z33" s="431">
        <f t="shared" si="32"/>
        <v>0</v>
      </c>
      <c r="AA33" s="448"/>
      <c r="AB33" s="432">
        <f t="shared" si="14"/>
        <v>0</v>
      </c>
      <c r="AC33" s="433" t="str">
        <f t="shared" si="15"/>
        <v/>
      </c>
      <c r="AD33" s="59"/>
      <c r="AE33" s="445">
        <f>IFERROR(VLOOKUP($C33,'Proposed Rates'!$B:$J,AE$11,FALSE),0)</f>
        <v>0</v>
      </c>
      <c r="AF33" s="446">
        <f t="shared" si="33"/>
        <v>232</v>
      </c>
      <c r="AG33" s="431">
        <f t="shared" si="34"/>
        <v>0</v>
      </c>
      <c r="AH33" s="448"/>
      <c r="AI33" s="432">
        <f t="shared" si="18"/>
        <v>0</v>
      </c>
      <c r="AJ33" s="433" t="str">
        <f t="shared" si="19"/>
        <v/>
      </c>
      <c r="AK33" s="434"/>
      <c r="AL33" s="445">
        <f>IFERROR(VLOOKUP($C33,'Proposed Rates'!$B:$J,AL$11,FALSE),0)</f>
        <v>0</v>
      </c>
      <c r="AM33" s="446">
        <f t="shared" si="35"/>
        <v>232</v>
      </c>
      <c r="AN33" s="431">
        <f t="shared" si="36"/>
        <v>0</v>
      </c>
      <c r="AO33" s="448"/>
      <c r="AP33" s="432">
        <f t="shared" si="22"/>
        <v>0</v>
      </c>
      <c r="AQ33" s="433" t="str">
        <f t="shared" si="23"/>
        <v/>
      </c>
    </row>
    <row r="34" ht="12.0" customHeight="1">
      <c r="A34" s="59"/>
      <c r="B34" s="351" t="s">
        <v>269</v>
      </c>
      <c r="C34" s="426" t="str">
        <f t="shared" si="24"/>
        <v>Residential.Low Voltage Service Charge</v>
      </c>
      <c r="D34" s="427" t="s">
        <v>308</v>
      </c>
      <c r="E34" s="80"/>
      <c r="F34" s="449">
        <f>IFERROR(VLOOKUP($C34,'Proposed Rates'!$B:$J,F$11,FALSE),0)</f>
        <v>0.00005</v>
      </c>
      <c r="G34" s="450">
        <f>$F$10*(1+F$63)</f>
        <v>239.8416</v>
      </c>
      <c r="H34" s="431">
        <f t="shared" si="26"/>
        <v>0.01199208</v>
      </c>
      <c r="I34" s="59"/>
      <c r="J34" s="449">
        <f>IFERROR(VLOOKUP($C34,'Proposed Rates'!$B:$J,J$11,FALSE),0)</f>
        <v>0.00007</v>
      </c>
      <c r="K34" s="450">
        <f>$F$10*(1+J$63)</f>
        <v>239.772</v>
      </c>
      <c r="L34" s="431">
        <f t="shared" si="28"/>
        <v>0.01678404</v>
      </c>
      <c r="M34" s="80"/>
      <c r="N34" s="432">
        <f t="shared" si="6"/>
        <v>0.00479196</v>
      </c>
      <c r="O34" s="433">
        <f t="shared" si="7"/>
        <v>0.3995937319</v>
      </c>
      <c r="P34" s="59"/>
      <c r="Q34" s="449">
        <f>IFERROR(VLOOKUP($C34,'Proposed Rates'!$B:$J,Q$11,FALSE),0)</f>
        <v>0.00007</v>
      </c>
      <c r="R34" s="450">
        <f>$F$10*(1+Q$63)</f>
        <v>239.772</v>
      </c>
      <c r="S34" s="431">
        <f t="shared" si="30"/>
        <v>0.01678404</v>
      </c>
      <c r="T34" s="80"/>
      <c r="U34" s="432">
        <f t="shared" si="10"/>
        <v>0</v>
      </c>
      <c r="V34" s="433">
        <f t="shared" si="11"/>
        <v>0</v>
      </c>
      <c r="W34" s="59"/>
      <c r="X34" s="449">
        <f>IFERROR(VLOOKUP($C34,'Proposed Rates'!$B:$J,X$11,FALSE),0)</f>
        <v>0.00008</v>
      </c>
      <c r="Y34" s="450">
        <f>$F$10*(1+X$63)</f>
        <v>239.772</v>
      </c>
      <c r="Z34" s="431">
        <f t="shared" si="32"/>
        <v>0.01918176</v>
      </c>
      <c r="AA34" s="80"/>
      <c r="AB34" s="432">
        <f t="shared" si="14"/>
        <v>0.00239772</v>
      </c>
      <c r="AC34" s="433">
        <f t="shared" si="15"/>
        <v>0.1428571429</v>
      </c>
      <c r="AD34" s="59"/>
      <c r="AE34" s="449">
        <f>IFERROR(VLOOKUP($C34,'Proposed Rates'!$B:$J,AE$11,FALSE),0)</f>
        <v>0.00008</v>
      </c>
      <c r="AF34" s="450">
        <f>$F$10*(1+AE$63)</f>
        <v>239.772</v>
      </c>
      <c r="AG34" s="431">
        <f t="shared" si="34"/>
        <v>0.01918176</v>
      </c>
      <c r="AH34" s="80"/>
      <c r="AI34" s="432">
        <f t="shared" si="18"/>
        <v>0</v>
      </c>
      <c r="AJ34" s="433">
        <f t="shared" si="19"/>
        <v>0</v>
      </c>
      <c r="AK34" s="434"/>
      <c r="AL34" s="449">
        <f>IFERROR(VLOOKUP($C34,'Proposed Rates'!$B:$J,AL$11,FALSE),0)</f>
        <v>0.00008</v>
      </c>
      <c r="AM34" s="450">
        <f>$F$10*(1+AL$63)</f>
        <v>239.772</v>
      </c>
      <c r="AN34" s="431">
        <f t="shared" si="36"/>
        <v>0.01918176</v>
      </c>
      <c r="AO34" s="80"/>
      <c r="AP34" s="432">
        <f t="shared" si="22"/>
        <v>0</v>
      </c>
      <c r="AQ34" s="433">
        <f t="shared" si="23"/>
        <v>0</v>
      </c>
    </row>
    <row r="35" ht="12.0" customHeight="1">
      <c r="A35" s="59"/>
      <c r="B35" s="351" t="s">
        <v>312</v>
      </c>
      <c r="C35" s="426" t="str">
        <f t="shared" si="24"/>
        <v>Residential.Line Losses on Cost of Power</v>
      </c>
      <c r="D35" s="427" t="s">
        <v>308</v>
      </c>
      <c r="E35" s="80"/>
      <c r="F35" s="451">
        <f>'Proposed Rates'!$K$249*F$44+'Proposed Rates'!$K$250*F$45+'Proposed Rates'!$K$251*F$46</f>
        <v>0.09904</v>
      </c>
      <c r="G35" s="452">
        <f>$F$10*(1+F$63)-$F$10</f>
        <v>7.8416</v>
      </c>
      <c r="H35" s="431">
        <f t="shared" si="26"/>
        <v>0.776632064</v>
      </c>
      <c r="I35" s="59"/>
      <c r="J35" s="451">
        <f>'Proposed Rates'!$K$249*J$44+'Proposed Rates'!$K$250*J$45+'Proposed Rates'!$K$251*J$46</f>
        <v>0.09904</v>
      </c>
      <c r="K35" s="515">
        <f>$F$10*(1+J$63)-$F$10</f>
        <v>7.772</v>
      </c>
      <c r="L35" s="431">
        <f t="shared" si="28"/>
        <v>0.76973888</v>
      </c>
      <c r="M35" s="80"/>
      <c r="N35" s="432">
        <f t="shared" si="6"/>
        <v>-0.006893184</v>
      </c>
      <c r="O35" s="433">
        <f t="shared" si="7"/>
        <v>-0.008875739645</v>
      </c>
      <c r="P35" s="59"/>
      <c r="Q35" s="451">
        <f>'Proposed Rates'!$K$249*Q$44+'Proposed Rates'!$K$250*Q$45+'Proposed Rates'!$K$251*Q$46</f>
        <v>0.09904</v>
      </c>
      <c r="R35" s="452">
        <f>$F$10*(1+Q$63)-$F$10</f>
        <v>7.772</v>
      </c>
      <c r="S35" s="431">
        <f t="shared" si="30"/>
        <v>0.76973888</v>
      </c>
      <c r="T35" s="80"/>
      <c r="U35" s="432">
        <f t="shared" si="10"/>
        <v>0</v>
      </c>
      <c r="V35" s="433">
        <f t="shared" si="11"/>
        <v>0</v>
      </c>
      <c r="W35" s="59"/>
      <c r="X35" s="451">
        <f>'Proposed Rates'!$K$249*X$44+'Proposed Rates'!$K$250*X$45+'Proposed Rates'!$K$251*X$46</f>
        <v>0.09904</v>
      </c>
      <c r="Y35" s="452">
        <f>$F$10*(1+X$63)-$F$10</f>
        <v>7.772</v>
      </c>
      <c r="Z35" s="431">
        <f t="shared" si="32"/>
        <v>0.76973888</v>
      </c>
      <c r="AA35" s="80"/>
      <c r="AB35" s="432">
        <f t="shared" si="14"/>
        <v>0</v>
      </c>
      <c r="AC35" s="433">
        <f t="shared" si="15"/>
        <v>0</v>
      </c>
      <c r="AD35" s="59"/>
      <c r="AE35" s="451">
        <f>'Proposed Rates'!$K$249*AE$44+'Proposed Rates'!$K$250*AE$45+'Proposed Rates'!$K$251*AE$46</f>
        <v>0.09904</v>
      </c>
      <c r="AF35" s="452">
        <f>$F$10*(1+AE$63)-$F$10</f>
        <v>7.772</v>
      </c>
      <c r="AG35" s="431">
        <f t="shared" si="34"/>
        <v>0.76973888</v>
      </c>
      <c r="AH35" s="80"/>
      <c r="AI35" s="432">
        <f t="shared" si="18"/>
        <v>0</v>
      </c>
      <c r="AJ35" s="433">
        <f t="shared" si="19"/>
        <v>0</v>
      </c>
      <c r="AK35" s="434"/>
      <c r="AL35" s="451">
        <f>'Proposed Rates'!$K$249*AL$44+'Proposed Rates'!$K$250*AL$45+'Proposed Rates'!$K$251*AL$46</f>
        <v>0.09904</v>
      </c>
      <c r="AM35" s="452">
        <f>$F$10*(1+AL$63)-$F$10</f>
        <v>7.772</v>
      </c>
      <c r="AN35" s="431">
        <f t="shared" si="36"/>
        <v>0.76973888</v>
      </c>
      <c r="AO35" s="80"/>
      <c r="AP35" s="432">
        <f t="shared" si="22"/>
        <v>0</v>
      </c>
      <c r="AQ35" s="433">
        <f t="shared" si="23"/>
        <v>0</v>
      </c>
    </row>
    <row r="36" ht="12.0" customHeight="1">
      <c r="A36" s="59"/>
      <c r="B36" s="351" t="s">
        <v>271</v>
      </c>
      <c r="C36" s="426" t="str">
        <f t="shared" si="24"/>
        <v>Residential.Smart Meter Entity Charge</v>
      </c>
      <c r="D36" s="427" t="s">
        <v>306</v>
      </c>
      <c r="E36" s="80"/>
      <c r="F36" s="428">
        <f>IFERROR(VLOOKUP($C36,'Proposed Rates'!$B:$J,F$11,FALSE),0)</f>
        <v>0.42</v>
      </c>
      <c r="G36" s="446">
        <f>IF($D36="Monthly",1,IF($D36="per KWH",$F$10,0))</f>
        <v>1</v>
      </c>
      <c r="H36" s="431">
        <f t="shared" si="26"/>
        <v>0.42</v>
      </c>
      <c r="I36" s="59"/>
      <c r="J36" s="428">
        <f>IFERROR(VLOOKUP($C36,'Proposed Rates'!$B:$J,J$11,FALSE),0)</f>
        <v>0.42</v>
      </c>
      <c r="K36" s="446">
        <f>IF($D36="Monthly",1,IF($D36="per KWH",$F$10,0))</f>
        <v>1</v>
      </c>
      <c r="L36" s="431">
        <f t="shared" si="28"/>
        <v>0.42</v>
      </c>
      <c r="M36" s="80"/>
      <c r="N36" s="432">
        <f t="shared" si="6"/>
        <v>0</v>
      </c>
      <c r="O36" s="433">
        <f t="shared" si="7"/>
        <v>0</v>
      </c>
      <c r="P36" s="59"/>
      <c r="Q36" s="428">
        <f>IFERROR(VLOOKUP($C36,'Proposed Rates'!$B:$J,Q$11,FALSE),0)</f>
        <v>0.42</v>
      </c>
      <c r="R36" s="446">
        <f>IF($D36="Monthly",1,IF($D36="per KWH",$F$10,0))</f>
        <v>1</v>
      </c>
      <c r="S36" s="431">
        <f t="shared" si="30"/>
        <v>0.42</v>
      </c>
      <c r="T36" s="80"/>
      <c r="U36" s="432">
        <f t="shared" si="10"/>
        <v>0</v>
      </c>
      <c r="V36" s="433">
        <f t="shared" si="11"/>
        <v>0</v>
      </c>
      <c r="W36" s="59"/>
      <c r="X36" s="428">
        <f>IFERROR(VLOOKUP($C36,'Proposed Rates'!$B:$J,X$11,FALSE),0)</f>
        <v>0.43</v>
      </c>
      <c r="Y36" s="446">
        <f>IF($D36="Monthly",1,IF($D36="per KWH",$F$10,0))</f>
        <v>1</v>
      </c>
      <c r="Z36" s="431">
        <f t="shared" si="32"/>
        <v>0.43</v>
      </c>
      <c r="AA36" s="80"/>
      <c r="AB36" s="432">
        <f t="shared" si="14"/>
        <v>0.01</v>
      </c>
      <c r="AC36" s="433">
        <f t="shared" si="15"/>
        <v>0.02380952381</v>
      </c>
      <c r="AD36" s="59"/>
      <c r="AE36" s="428">
        <f>IFERROR(VLOOKUP($C36,'Proposed Rates'!$B:$J,AE$11,FALSE),0)</f>
        <v>0.44</v>
      </c>
      <c r="AF36" s="446">
        <f>IF($D36="Monthly",1,IF($D36="per KWH",$F$10,0))</f>
        <v>1</v>
      </c>
      <c r="AG36" s="431">
        <f t="shared" si="34"/>
        <v>0.44</v>
      </c>
      <c r="AH36" s="80"/>
      <c r="AI36" s="432">
        <f t="shared" si="18"/>
        <v>0.01</v>
      </c>
      <c r="AJ36" s="433">
        <f t="shared" si="19"/>
        <v>0.02325581395</v>
      </c>
      <c r="AK36" s="434"/>
      <c r="AL36" s="428">
        <f>IFERROR(VLOOKUP($C36,'Proposed Rates'!$B:$J,AL$11,FALSE),0)</f>
        <v>0.45</v>
      </c>
      <c r="AM36" s="446">
        <f>IF($D36="Monthly",1,IF($D36="per KWH",$F$10,0))</f>
        <v>1</v>
      </c>
      <c r="AN36" s="431">
        <f t="shared" si="36"/>
        <v>0.45</v>
      </c>
      <c r="AO36" s="80"/>
      <c r="AP36" s="432">
        <f t="shared" si="22"/>
        <v>0.01</v>
      </c>
      <c r="AQ36" s="433">
        <f t="shared" si="23"/>
        <v>0.02272727273</v>
      </c>
    </row>
    <row r="37" ht="12.0" customHeight="1">
      <c r="A37" s="59"/>
      <c r="B37" s="436" t="s">
        <v>313</v>
      </c>
      <c r="C37" s="453"/>
      <c r="D37" s="453"/>
      <c r="E37" s="456"/>
      <c r="F37" s="454"/>
      <c r="G37" s="455"/>
      <c r="H37" s="440">
        <f>SUM(H30:H36)+H29</f>
        <v>35.71862414</v>
      </c>
      <c r="I37" s="59"/>
      <c r="J37" s="454"/>
      <c r="K37" s="455"/>
      <c r="L37" s="440">
        <f>SUM(L30:L36)+L29</f>
        <v>41.52332292</v>
      </c>
      <c r="M37" s="456"/>
      <c r="N37" s="442">
        <f t="shared" si="6"/>
        <v>5.804698776</v>
      </c>
      <c r="O37" s="443">
        <f t="shared" si="7"/>
        <v>0.1625118244</v>
      </c>
      <c r="P37" s="59"/>
      <c r="Q37" s="454"/>
      <c r="R37" s="455"/>
      <c r="S37" s="440">
        <f>SUM(S30:S36)+S29</f>
        <v>45.00652292</v>
      </c>
      <c r="T37" s="456"/>
      <c r="U37" s="442">
        <f t="shared" si="10"/>
        <v>3.4832</v>
      </c>
      <c r="V37" s="443">
        <f t="shared" si="11"/>
        <v>0.08388538669</v>
      </c>
      <c r="W37" s="59"/>
      <c r="X37" s="454"/>
      <c r="Y37" s="455"/>
      <c r="Z37" s="440">
        <f>SUM(Z30:Z36)+Z29</f>
        <v>48.83892064</v>
      </c>
      <c r="AA37" s="456"/>
      <c r="AB37" s="442">
        <f t="shared" si="14"/>
        <v>3.83239772</v>
      </c>
      <c r="AC37" s="443">
        <f t="shared" si="15"/>
        <v>0.08515205067</v>
      </c>
      <c r="AD37" s="59"/>
      <c r="AE37" s="454"/>
      <c r="AF37" s="455"/>
      <c r="AG37" s="440">
        <f>SUM(AG30:AG36)+AG29</f>
        <v>51.62892064</v>
      </c>
      <c r="AH37" s="456"/>
      <c r="AI37" s="442">
        <f t="shared" si="18"/>
        <v>2.79</v>
      </c>
      <c r="AJ37" s="443">
        <f t="shared" si="19"/>
        <v>0.05712656962</v>
      </c>
      <c r="AK37" s="444"/>
      <c r="AL37" s="454"/>
      <c r="AM37" s="455"/>
      <c r="AN37" s="440">
        <f>SUM(AN30:AN36)+AN29</f>
        <v>54.38892064</v>
      </c>
      <c r="AO37" s="456"/>
      <c r="AP37" s="442">
        <f t="shared" si="22"/>
        <v>2.76</v>
      </c>
      <c r="AQ37" s="443">
        <f t="shared" si="23"/>
        <v>0.05345840986</v>
      </c>
    </row>
    <row r="38" ht="12.0" customHeight="1">
      <c r="A38" s="59"/>
      <c r="B38" s="80" t="s">
        <v>255</v>
      </c>
      <c r="C38" s="426" t="str">
        <f t="shared" ref="C38:C39" si="37">D$6&amp;"."&amp;B38</f>
        <v>Residential.RTSR - Network</v>
      </c>
      <c r="D38" s="457" t="s">
        <v>308</v>
      </c>
      <c r="E38" s="80"/>
      <c r="F38" s="445">
        <f>IFERROR(VLOOKUP($C38,'Proposed Rates'!$B:$J,F$11,FALSE),0)</f>
        <v>0.0126</v>
      </c>
      <c r="G38" s="450">
        <f t="shared" ref="G38:G39" si="38">$F$10*(1+F$63)</f>
        <v>239.8416</v>
      </c>
      <c r="H38" s="431">
        <f t="shared" ref="H38:H39" si="39">G38*F38</f>
        <v>3.02200416</v>
      </c>
      <c r="I38" s="59"/>
      <c r="J38" s="445">
        <f>IFERROR(VLOOKUP($C38,'Proposed Rates'!$B:$J,J$11,FALSE),0)</f>
        <v>0.0141</v>
      </c>
      <c r="K38" s="450">
        <f t="shared" ref="K38:K39" si="40">$F$10*(1+J$63)</f>
        <v>239.772</v>
      </c>
      <c r="L38" s="431">
        <f t="shared" ref="L38:L39" si="41">K38*J38</f>
        <v>3.3807852</v>
      </c>
      <c r="M38" s="80"/>
      <c r="N38" s="432">
        <f t="shared" si="6"/>
        <v>0.35878104</v>
      </c>
      <c r="O38" s="433">
        <f t="shared" si="7"/>
        <v>0.1187228809</v>
      </c>
      <c r="P38" s="59"/>
      <c r="Q38" s="445">
        <f>IFERROR(VLOOKUP($C38,'Proposed Rates'!$B:$J,Q$11,FALSE),0)</f>
        <v>0.0141</v>
      </c>
      <c r="R38" s="450">
        <f t="shared" ref="R38:R39" si="42">$F$10*(1+Q$63)</f>
        <v>239.772</v>
      </c>
      <c r="S38" s="431">
        <f t="shared" ref="S38:S39" si="43">R38*Q38</f>
        <v>3.3807852</v>
      </c>
      <c r="T38" s="80"/>
      <c r="U38" s="432">
        <f t="shared" si="10"/>
        <v>0</v>
      </c>
      <c r="V38" s="433">
        <f t="shared" si="11"/>
        <v>0</v>
      </c>
      <c r="W38" s="59"/>
      <c r="X38" s="445">
        <f>IFERROR(VLOOKUP($C38,'Proposed Rates'!$B:$J,X$11,FALSE),0)</f>
        <v>0.0141</v>
      </c>
      <c r="Y38" s="450">
        <f t="shared" ref="Y38:Y39" si="44">$F$10*(1+X$63)</f>
        <v>239.772</v>
      </c>
      <c r="Z38" s="431">
        <f t="shared" ref="Z38:Z39" si="45">Y38*X38</f>
        <v>3.3807852</v>
      </c>
      <c r="AA38" s="80"/>
      <c r="AB38" s="432">
        <f t="shared" si="14"/>
        <v>0</v>
      </c>
      <c r="AC38" s="433">
        <f t="shared" si="15"/>
        <v>0</v>
      </c>
      <c r="AD38" s="59"/>
      <c r="AE38" s="445">
        <f>IFERROR(VLOOKUP($C38,'Proposed Rates'!$B:$J,AE$11,FALSE),0)</f>
        <v>0.0141</v>
      </c>
      <c r="AF38" s="450">
        <f t="shared" ref="AF38:AF39" si="46">$F$10*(1+AE$63)</f>
        <v>239.772</v>
      </c>
      <c r="AG38" s="431">
        <f t="shared" ref="AG38:AG39" si="47">AF38*AE38</f>
        <v>3.3807852</v>
      </c>
      <c r="AH38" s="80"/>
      <c r="AI38" s="432">
        <f t="shared" si="18"/>
        <v>0</v>
      </c>
      <c r="AJ38" s="433">
        <f t="shared" si="19"/>
        <v>0</v>
      </c>
      <c r="AK38" s="434"/>
      <c r="AL38" s="445">
        <f>IFERROR(VLOOKUP($C38,'Proposed Rates'!$B:$J,AL$11,FALSE),0)</f>
        <v>0.0141</v>
      </c>
      <c r="AM38" s="450">
        <f t="shared" ref="AM38:AM39" si="48">$F$10*(1+AL$63)</f>
        <v>239.772</v>
      </c>
      <c r="AN38" s="431">
        <f t="shared" ref="AN38:AN39" si="49">AM38*AL38</f>
        <v>3.3807852</v>
      </c>
      <c r="AO38" s="80"/>
      <c r="AP38" s="432">
        <f t="shared" si="22"/>
        <v>0</v>
      </c>
      <c r="AQ38" s="433">
        <f t="shared" si="23"/>
        <v>0</v>
      </c>
    </row>
    <row r="39" ht="12.0" customHeight="1">
      <c r="A39" s="59"/>
      <c r="B39" s="80" t="s">
        <v>256</v>
      </c>
      <c r="C39" s="426" t="str">
        <f t="shared" si="37"/>
        <v>Residential.RTSR - Line and Transformation Connection</v>
      </c>
      <c r="D39" s="457" t="s">
        <v>308</v>
      </c>
      <c r="E39" s="80"/>
      <c r="F39" s="445">
        <f>IFERROR(VLOOKUP($C39,'Proposed Rates'!$B:$J,F$11,FALSE),0)</f>
        <v>0.0072</v>
      </c>
      <c r="G39" s="450">
        <f t="shared" si="38"/>
        <v>239.8416</v>
      </c>
      <c r="H39" s="431">
        <f t="shared" si="39"/>
        <v>1.72685952</v>
      </c>
      <c r="I39" s="59"/>
      <c r="J39" s="445">
        <f>IFERROR(VLOOKUP($C39,'Proposed Rates'!$B:$J,J$11,FALSE),0)</f>
        <v>0.0079</v>
      </c>
      <c r="K39" s="450">
        <f t="shared" si="40"/>
        <v>239.772</v>
      </c>
      <c r="L39" s="431">
        <f t="shared" si="41"/>
        <v>1.8941988</v>
      </c>
      <c r="M39" s="80"/>
      <c r="N39" s="432">
        <f t="shared" si="6"/>
        <v>0.16733928</v>
      </c>
      <c r="O39" s="433">
        <f t="shared" si="7"/>
        <v>0.09690381763</v>
      </c>
      <c r="P39" s="59"/>
      <c r="Q39" s="445">
        <f>IFERROR(VLOOKUP($C39,'Proposed Rates'!$B:$J,Q$11,FALSE),0)</f>
        <v>0.0079</v>
      </c>
      <c r="R39" s="450">
        <f t="shared" si="42"/>
        <v>239.772</v>
      </c>
      <c r="S39" s="431">
        <f t="shared" si="43"/>
        <v>1.8941988</v>
      </c>
      <c r="T39" s="80"/>
      <c r="U39" s="432">
        <f t="shared" si="10"/>
        <v>0</v>
      </c>
      <c r="V39" s="433">
        <f t="shared" si="11"/>
        <v>0</v>
      </c>
      <c r="W39" s="59"/>
      <c r="X39" s="445">
        <f>IFERROR(VLOOKUP($C39,'Proposed Rates'!$B:$J,X$11,FALSE),0)</f>
        <v>0.0079</v>
      </c>
      <c r="Y39" s="450">
        <f t="shared" si="44"/>
        <v>239.772</v>
      </c>
      <c r="Z39" s="431">
        <f t="shared" si="45"/>
        <v>1.8941988</v>
      </c>
      <c r="AA39" s="80"/>
      <c r="AB39" s="432">
        <f t="shared" si="14"/>
        <v>0</v>
      </c>
      <c r="AC39" s="433">
        <f t="shared" si="15"/>
        <v>0</v>
      </c>
      <c r="AD39" s="59"/>
      <c r="AE39" s="445">
        <f>IFERROR(VLOOKUP($C39,'Proposed Rates'!$B:$J,AE$11,FALSE),0)</f>
        <v>0.0079</v>
      </c>
      <c r="AF39" s="450">
        <f t="shared" si="46"/>
        <v>239.772</v>
      </c>
      <c r="AG39" s="431">
        <f t="shared" si="47"/>
        <v>1.8941988</v>
      </c>
      <c r="AH39" s="80"/>
      <c r="AI39" s="432">
        <f t="shared" si="18"/>
        <v>0</v>
      </c>
      <c r="AJ39" s="433">
        <f t="shared" si="19"/>
        <v>0</v>
      </c>
      <c r="AK39" s="434"/>
      <c r="AL39" s="445">
        <f>IFERROR(VLOOKUP($C39,'Proposed Rates'!$B:$J,AL$11,FALSE),0)</f>
        <v>0.0079</v>
      </c>
      <c r="AM39" s="450">
        <f t="shared" si="48"/>
        <v>239.772</v>
      </c>
      <c r="AN39" s="431">
        <f t="shared" si="49"/>
        <v>1.8941988</v>
      </c>
      <c r="AO39" s="80"/>
      <c r="AP39" s="432">
        <f t="shared" si="22"/>
        <v>0</v>
      </c>
      <c r="AQ39" s="433">
        <f t="shared" si="23"/>
        <v>0</v>
      </c>
    </row>
    <row r="40" ht="12.0" customHeight="1">
      <c r="A40" s="59"/>
      <c r="B40" s="436" t="s">
        <v>314</v>
      </c>
      <c r="C40" s="458"/>
      <c r="D40" s="458"/>
      <c r="E40" s="441"/>
      <c r="F40" s="459"/>
      <c r="G40" s="460"/>
      <c r="H40" s="440">
        <f>SUM(H37:H39)</f>
        <v>40.46748782</v>
      </c>
      <c r="I40" s="59"/>
      <c r="J40" s="459"/>
      <c r="K40" s="460"/>
      <c r="L40" s="440">
        <f>SUM(L37:L39)</f>
        <v>46.79830692</v>
      </c>
      <c r="M40" s="441"/>
      <c r="N40" s="442">
        <f t="shared" si="6"/>
        <v>6.330819096</v>
      </c>
      <c r="O40" s="443">
        <f t="shared" si="7"/>
        <v>0.1564421079</v>
      </c>
      <c r="P40" s="59"/>
      <c r="Q40" s="459"/>
      <c r="R40" s="460"/>
      <c r="S40" s="440">
        <f>SUM(S37:S39)</f>
        <v>50.28150692</v>
      </c>
      <c r="T40" s="441"/>
      <c r="U40" s="442">
        <f t="shared" si="10"/>
        <v>3.4832</v>
      </c>
      <c r="V40" s="443">
        <f t="shared" si="11"/>
        <v>0.07443004308</v>
      </c>
      <c r="W40" s="59"/>
      <c r="X40" s="459"/>
      <c r="Y40" s="460"/>
      <c r="Z40" s="440">
        <f>SUM(Z37:Z39)</f>
        <v>54.11390464</v>
      </c>
      <c r="AA40" s="441"/>
      <c r="AB40" s="442">
        <f t="shared" si="14"/>
        <v>3.83239772</v>
      </c>
      <c r="AC40" s="443">
        <f t="shared" si="15"/>
        <v>0.07621883183</v>
      </c>
      <c r="AD40" s="59"/>
      <c r="AE40" s="459"/>
      <c r="AF40" s="460"/>
      <c r="AG40" s="440">
        <f>SUM(AG37:AG39)</f>
        <v>56.90390464</v>
      </c>
      <c r="AH40" s="441"/>
      <c r="AI40" s="442">
        <f t="shared" si="18"/>
        <v>2.79</v>
      </c>
      <c r="AJ40" s="443">
        <f t="shared" si="19"/>
        <v>0.05155791323</v>
      </c>
      <c r="AK40" s="444"/>
      <c r="AL40" s="459"/>
      <c r="AM40" s="460"/>
      <c r="AN40" s="440">
        <f>SUM(AN37:AN39)</f>
        <v>59.66390464</v>
      </c>
      <c r="AO40" s="441"/>
      <c r="AP40" s="442">
        <f t="shared" si="22"/>
        <v>2.76</v>
      </c>
      <c r="AQ40" s="443">
        <f t="shared" si="23"/>
        <v>0.04850282274</v>
      </c>
    </row>
    <row r="41" ht="12.0" customHeight="1">
      <c r="A41" s="59"/>
      <c r="B41" s="351" t="s">
        <v>257</v>
      </c>
      <c r="C41" s="426" t="str">
        <f t="shared" ref="C41:C48" si="50">D$6&amp;"."&amp;B41</f>
        <v>Residential.Wholesale Market Service Charge (WMSC)</v>
      </c>
      <c r="D41" s="427" t="s">
        <v>308</v>
      </c>
      <c r="E41" s="80"/>
      <c r="F41" s="445">
        <f>IFERROR(VLOOKUP($C41,'Proposed Rates'!$B:$J,F$11,FALSE),0)</f>
        <v>0.0045</v>
      </c>
      <c r="G41" s="450">
        <f t="shared" ref="G41:G42" si="51">$F$10*(1+F$63)</f>
        <v>239.8416</v>
      </c>
      <c r="H41" s="431">
        <f t="shared" ref="H41:H48" si="52">G41*F41</f>
        <v>1.0792872</v>
      </c>
      <c r="I41" s="59"/>
      <c r="J41" s="445">
        <f>IFERROR(VLOOKUP($C41,'Proposed Rates'!$B:$J,J$11,FALSE),0)</f>
        <v>0.0045</v>
      </c>
      <c r="K41" s="450">
        <f t="shared" ref="K41:K42" si="53">$F$10*(1+J$63)</f>
        <v>239.772</v>
      </c>
      <c r="L41" s="431">
        <f t="shared" ref="L41:L48" si="54">K41*J41</f>
        <v>1.078974</v>
      </c>
      <c r="M41" s="80"/>
      <c r="N41" s="432">
        <f t="shared" si="6"/>
        <v>-0.0003132</v>
      </c>
      <c r="O41" s="433">
        <f t="shared" si="7"/>
        <v>-0.0002901915264</v>
      </c>
      <c r="P41" s="59"/>
      <c r="Q41" s="445">
        <f>IFERROR(VLOOKUP($C41,'Proposed Rates'!$B:$J,Q$11,FALSE),0)</f>
        <v>0.0045</v>
      </c>
      <c r="R41" s="450">
        <f t="shared" ref="R41:R42" si="55">$F$10*(1+Q$63)</f>
        <v>239.772</v>
      </c>
      <c r="S41" s="431">
        <f t="shared" ref="S41:S48" si="56">R41*Q41</f>
        <v>1.078974</v>
      </c>
      <c r="T41" s="80"/>
      <c r="U41" s="432">
        <f t="shared" si="10"/>
        <v>0</v>
      </c>
      <c r="V41" s="433">
        <f t="shared" si="11"/>
        <v>0</v>
      </c>
      <c r="W41" s="59"/>
      <c r="X41" s="445">
        <f>IFERROR(VLOOKUP($C41,'Proposed Rates'!$B:$J,X$11,FALSE),0)</f>
        <v>0.0045</v>
      </c>
      <c r="Y41" s="450">
        <f t="shared" ref="Y41:Y42" si="57">$F$10*(1+X$63)</f>
        <v>239.772</v>
      </c>
      <c r="Z41" s="431">
        <f t="shared" ref="Z41:Z48" si="58">Y41*X41</f>
        <v>1.078974</v>
      </c>
      <c r="AA41" s="80"/>
      <c r="AB41" s="432">
        <f t="shared" si="14"/>
        <v>0</v>
      </c>
      <c r="AC41" s="433">
        <f t="shared" si="15"/>
        <v>0</v>
      </c>
      <c r="AD41" s="59"/>
      <c r="AE41" s="445">
        <f>IFERROR(VLOOKUP($C41,'Proposed Rates'!$B:$J,AE$11,FALSE),0)</f>
        <v>0.0045</v>
      </c>
      <c r="AF41" s="450">
        <f t="shared" ref="AF41:AF42" si="59">$F$10*(1+AE$63)</f>
        <v>239.772</v>
      </c>
      <c r="AG41" s="431">
        <f t="shared" ref="AG41:AG48" si="60">AF41*AE41</f>
        <v>1.078974</v>
      </c>
      <c r="AH41" s="80"/>
      <c r="AI41" s="432">
        <f t="shared" si="18"/>
        <v>0</v>
      </c>
      <c r="AJ41" s="433">
        <f t="shared" si="19"/>
        <v>0</v>
      </c>
      <c r="AK41" s="434"/>
      <c r="AL41" s="445">
        <f>IFERROR(VLOOKUP($C41,'Proposed Rates'!$B:$J,AL$11,FALSE),0)</f>
        <v>0.0045</v>
      </c>
      <c r="AM41" s="450">
        <f t="shared" ref="AM41:AM42" si="61">$F$10*(1+AL$63)</f>
        <v>239.772</v>
      </c>
      <c r="AN41" s="431">
        <f t="shared" ref="AN41:AN48" si="62">AM41*AL41</f>
        <v>1.078974</v>
      </c>
      <c r="AO41" s="80"/>
      <c r="AP41" s="432">
        <f t="shared" si="22"/>
        <v>0</v>
      </c>
      <c r="AQ41" s="433">
        <f t="shared" si="23"/>
        <v>0</v>
      </c>
    </row>
    <row r="42" ht="12.0" customHeight="1">
      <c r="A42" s="59"/>
      <c r="B42" s="351" t="s">
        <v>258</v>
      </c>
      <c r="C42" s="426" t="str">
        <f t="shared" si="50"/>
        <v>Residential.Rural and Remote Rate Protection (RRRP)</v>
      </c>
      <c r="D42" s="427" t="s">
        <v>308</v>
      </c>
      <c r="E42" s="80"/>
      <c r="F42" s="445">
        <f>IFERROR(VLOOKUP($C42,'Proposed Rates'!$B:$J,F$11,FALSE),0)</f>
        <v>0.0015</v>
      </c>
      <c r="G42" s="450">
        <f t="shared" si="51"/>
        <v>239.8416</v>
      </c>
      <c r="H42" s="431">
        <f t="shared" si="52"/>
        <v>0.3597624</v>
      </c>
      <c r="I42" s="59"/>
      <c r="J42" s="445">
        <f>IFERROR(VLOOKUP($C42,'Proposed Rates'!$B:$J,J$11,FALSE),0)</f>
        <v>0.0015</v>
      </c>
      <c r="K42" s="450">
        <f t="shared" si="53"/>
        <v>239.772</v>
      </c>
      <c r="L42" s="431">
        <f t="shared" si="54"/>
        <v>0.359658</v>
      </c>
      <c r="M42" s="80"/>
      <c r="N42" s="432">
        <f t="shared" si="6"/>
        <v>-0.0001044</v>
      </c>
      <c r="O42" s="433">
        <f t="shared" si="7"/>
        <v>-0.0002901915264</v>
      </c>
      <c r="P42" s="59"/>
      <c r="Q42" s="445">
        <f>IFERROR(VLOOKUP($C42,'Proposed Rates'!$B:$J,Q$11,FALSE),0)</f>
        <v>0.0015</v>
      </c>
      <c r="R42" s="450">
        <f t="shared" si="55"/>
        <v>239.772</v>
      </c>
      <c r="S42" s="431">
        <f t="shared" si="56"/>
        <v>0.359658</v>
      </c>
      <c r="T42" s="80"/>
      <c r="U42" s="432">
        <f t="shared" si="10"/>
        <v>0</v>
      </c>
      <c r="V42" s="433">
        <f t="shared" si="11"/>
        <v>0</v>
      </c>
      <c r="W42" s="59"/>
      <c r="X42" s="445">
        <f>IFERROR(VLOOKUP($C42,'Proposed Rates'!$B:$J,X$11,FALSE),0)</f>
        <v>0.0015</v>
      </c>
      <c r="Y42" s="450">
        <f t="shared" si="57"/>
        <v>239.772</v>
      </c>
      <c r="Z42" s="431">
        <f t="shared" si="58"/>
        <v>0.359658</v>
      </c>
      <c r="AA42" s="80"/>
      <c r="AB42" s="432">
        <f t="shared" si="14"/>
        <v>0</v>
      </c>
      <c r="AC42" s="433">
        <f t="shared" si="15"/>
        <v>0</v>
      </c>
      <c r="AD42" s="59"/>
      <c r="AE42" s="445">
        <f>IFERROR(VLOOKUP($C42,'Proposed Rates'!$B:$J,AE$11,FALSE),0)</f>
        <v>0.0015</v>
      </c>
      <c r="AF42" s="450">
        <f t="shared" si="59"/>
        <v>239.772</v>
      </c>
      <c r="AG42" s="431">
        <f t="shared" si="60"/>
        <v>0.359658</v>
      </c>
      <c r="AH42" s="80"/>
      <c r="AI42" s="432">
        <f t="shared" si="18"/>
        <v>0</v>
      </c>
      <c r="AJ42" s="433">
        <f t="shared" si="19"/>
        <v>0</v>
      </c>
      <c r="AK42" s="434"/>
      <c r="AL42" s="445">
        <f>IFERROR(VLOOKUP($C42,'Proposed Rates'!$B:$J,AL$11,FALSE),0)</f>
        <v>0.0015</v>
      </c>
      <c r="AM42" s="450">
        <f t="shared" si="61"/>
        <v>239.772</v>
      </c>
      <c r="AN42" s="431">
        <f t="shared" si="62"/>
        <v>0.359658</v>
      </c>
      <c r="AO42" s="80"/>
      <c r="AP42" s="432">
        <f t="shared" si="22"/>
        <v>0</v>
      </c>
      <c r="AQ42" s="433">
        <f t="shared" si="23"/>
        <v>0</v>
      </c>
    </row>
    <row r="43" ht="12.0" customHeight="1">
      <c r="A43" s="59"/>
      <c r="B43" s="351" t="s">
        <v>260</v>
      </c>
      <c r="C43" s="426" t="str">
        <f t="shared" si="50"/>
        <v>Residential.Standard Supply Service Charge</v>
      </c>
      <c r="D43" s="427" t="s">
        <v>306</v>
      </c>
      <c r="E43" s="80"/>
      <c r="F43" s="445">
        <f>IFERROR(VLOOKUP($C43,'Proposed Rates'!$B:$J,F$11,FALSE),0)</f>
        <v>0.25</v>
      </c>
      <c r="G43" s="446">
        <f>IF($D43="Monthly",1,IF($D43="per KWH",$F$10,0))</f>
        <v>1</v>
      </c>
      <c r="H43" s="431">
        <f t="shared" si="52"/>
        <v>0.25</v>
      </c>
      <c r="I43" s="59"/>
      <c r="J43" s="445">
        <f>IFERROR(VLOOKUP($C43,'Proposed Rates'!$B:$J,J$11,FALSE),0)</f>
        <v>1.51</v>
      </c>
      <c r="K43" s="446">
        <f>IF($D43="Monthly",1,IF($D43="per KWH",$F$10,0))</f>
        <v>1</v>
      </c>
      <c r="L43" s="431">
        <f t="shared" si="54"/>
        <v>1.51</v>
      </c>
      <c r="M43" s="80"/>
      <c r="N43" s="432">
        <f t="shared" si="6"/>
        <v>1.26</v>
      </c>
      <c r="O43" s="433">
        <f t="shared" si="7"/>
        <v>5.04</v>
      </c>
      <c r="P43" s="59"/>
      <c r="Q43" s="445">
        <f>IFERROR(VLOOKUP($C43,'Proposed Rates'!$B:$J,Q$11,FALSE),0)</f>
        <v>1.54</v>
      </c>
      <c r="R43" s="446">
        <f>IF($D43="Monthly",1,IF($D43="per KWH",$F$10,0))</f>
        <v>1</v>
      </c>
      <c r="S43" s="431">
        <f t="shared" si="56"/>
        <v>1.54</v>
      </c>
      <c r="T43" s="80"/>
      <c r="U43" s="432">
        <f t="shared" si="10"/>
        <v>0.03</v>
      </c>
      <c r="V43" s="433">
        <f t="shared" si="11"/>
        <v>0.01986754967</v>
      </c>
      <c r="W43" s="59"/>
      <c r="X43" s="445">
        <f>IFERROR(VLOOKUP($C43,'Proposed Rates'!$B:$J,X$11,FALSE),0)</f>
        <v>1.57</v>
      </c>
      <c r="Y43" s="446">
        <f>IF($D43="Monthly",1,IF($D43="per KWH",$F$10,0))</f>
        <v>1</v>
      </c>
      <c r="Z43" s="431">
        <f t="shared" si="58"/>
        <v>1.57</v>
      </c>
      <c r="AA43" s="80"/>
      <c r="AB43" s="432">
        <f t="shared" si="14"/>
        <v>0.03</v>
      </c>
      <c r="AC43" s="433">
        <f t="shared" si="15"/>
        <v>0.01948051948</v>
      </c>
      <c r="AD43" s="59"/>
      <c r="AE43" s="445">
        <f>IFERROR(VLOOKUP($C43,'Proposed Rates'!$B:$J,AE$11,FALSE),0)</f>
        <v>1.6</v>
      </c>
      <c r="AF43" s="446">
        <f>IF($D43="Monthly",1,IF($D43="per KWH",$F$10,0))</f>
        <v>1</v>
      </c>
      <c r="AG43" s="431">
        <f t="shared" si="60"/>
        <v>1.6</v>
      </c>
      <c r="AH43" s="80"/>
      <c r="AI43" s="432">
        <f t="shared" si="18"/>
        <v>0.03</v>
      </c>
      <c r="AJ43" s="433">
        <f t="shared" si="19"/>
        <v>0.01910828025</v>
      </c>
      <c r="AK43" s="434"/>
      <c r="AL43" s="445">
        <f>IFERROR(VLOOKUP($C43,'Proposed Rates'!$B:$J,AL$11,FALSE),0)</f>
        <v>1.63</v>
      </c>
      <c r="AM43" s="446">
        <f>IF($D43="Monthly",1,IF($D43="per KWH",$F$10,0))</f>
        <v>1</v>
      </c>
      <c r="AN43" s="431">
        <f t="shared" si="62"/>
        <v>1.63</v>
      </c>
      <c r="AO43" s="80"/>
      <c r="AP43" s="432">
        <f t="shared" si="22"/>
        <v>0.03</v>
      </c>
      <c r="AQ43" s="433">
        <f t="shared" si="23"/>
        <v>0.01875</v>
      </c>
    </row>
    <row r="44" ht="12.0" customHeight="1">
      <c r="A44" s="59"/>
      <c r="B44" s="351" t="s">
        <v>262</v>
      </c>
      <c r="C44" s="426" t="str">
        <f t="shared" si="50"/>
        <v>Residential.TOU - Off Peak</v>
      </c>
      <c r="D44" s="427" t="s">
        <v>308</v>
      </c>
      <c r="E44" s="80"/>
      <c r="F44" s="461">
        <f>VLOOKUP($B44,'Proposed Rates'!$D$248:$J$254,+F$11-2,FALSE)</f>
        <v>0.076</v>
      </c>
      <c r="G44" s="452">
        <f>$F$10*'Proposed Rates'!$K$249</f>
        <v>148.48</v>
      </c>
      <c r="H44" s="431">
        <f t="shared" si="52"/>
        <v>11.28448</v>
      </c>
      <c r="I44" s="59"/>
      <c r="J44" s="461">
        <f>VLOOKUP($B44,'Proposed Rates'!$D$248:$J$254,+J$11-2,FALSE)</f>
        <v>0.076</v>
      </c>
      <c r="K44" s="452">
        <f>$F$10*'Proposed Rates'!$K$249</f>
        <v>148.48</v>
      </c>
      <c r="L44" s="431">
        <f t="shared" si="54"/>
        <v>11.28448</v>
      </c>
      <c r="M44" s="80"/>
      <c r="N44" s="432">
        <f t="shared" si="6"/>
        <v>0</v>
      </c>
      <c r="O44" s="433">
        <f t="shared" si="7"/>
        <v>0</v>
      </c>
      <c r="P44" s="59"/>
      <c r="Q44" s="461">
        <f>VLOOKUP($B44,'Proposed Rates'!$D$248:$J$254,+Q$11-2,FALSE)</f>
        <v>0.076</v>
      </c>
      <c r="R44" s="452">
        <f>$F$10*'Proposed Rates'!$K$249</f>
        <v>148.48</v>
      </c>
      <c r="S44" s="431">
        <f t="shared" si="56"/>
        <v>11.28448</v>
      </c>
      <c r="T44" s="80"/>
      <c r="U44" s="432">
        <f t="shared" si="10"/>
        <v>0</v>
      </c>
      <c r="V44" s="433">
        <f t="shared" si="11"/>
        <v>0</v>
      </c>
      <c r="W44" s="59"/>
      <c r="X44" s="461">
        <f>VLOOKUP($B44,'Proposed Rates'!$D$248:$J$254,+X$11-2,FALSE)</f>
        <v>0.076</v>
      </c>
      <c r="Y44" s="452">
        <f>$F$10*'Proposed Rates'!$K$249</f>
        <v>148.48</v>
      </c>
      <c r="Z44" s="431">
        <f t="shared" si="58"/>
        <v>11.28448</v>
      </c>
      <c r="AA44" s="80"/>
      <c r="AB44" s="432">
        <f t="shared" si="14"/>
        <v>0</v>
      </c>
      <c r="AC44" s="433">
        <f t="shared" si="15"/>
        <v>0</v>
      </c>
      <c r="AD44" s="59"/>
      <c r="AE44" s="461">
        <f>VLOOKUP($B44,'Proposed Rates'!$D$248:$J$254,+AE$11-2,FALSE)</f>
        <v>0.076</v>
      </c>
      <c r="AF44" s="452">
        <f>$F$10*'Proposed Rates'!$K$249</f>
        <v>148.48</v>
      </c>
      <c r="AG44" s="431">
        <f t="shared" si="60"/>
        <v>11.28448</v>
      </c>
      <c r="AH44" s="80"/>
      <c r="AI44" s="432">
        <f t="shared" si="18"/>
        <v>0</v>
      </c>
      <c r="AJ44" s="433">
        <f t="shared" si="19"/>
        <v>0</v>
      </c>
      <c r="AK44" s="434"/>
      <c r="AL44" s="461">
        <f>VLOOKUP($B44,'Proposed Rates'!$D$248:$J$254,+AL$11-2,FALSE)</f>
        <v>0.076</v>
      </c>
      <c r="AM44" s="452">
        <f>$F$10*'Proposed Rates'!$K$249</f>
        <v>148.48</v>
      </c>
      <c r="AN44" s="431">
        <f t="shared" si="62"/>
        <v>11.28448</v>
      </c>
      <c r="AO44" s="80"/>
      <c r="AP44" s="432">
        <f t="shared" si="22"/>
        <v>0</v>
      </c>
      <c r="AQ44" s="433">
        <f t="shared" si="23"/>
        <v>0</v>
      </c>
    </row>
    <row r="45" ht="12.0" customHeight="1">
      <c r="A45" s="59"/>
      <c r="B45" s="351" t="s">
        <v>263</v>
      </c>
      <c r="C45" s="426" t="str">
        <f t="shared" si="50"/>
        <v>Residential.TOU - Mid Peak</v>
      </c>
      <c r="D45" s="427" t="s">
        <v>308</v>
      </c>
      <c r="E45" s="80"/>
      <c r="F45" s="461">
        <f>VLOOKUP($B45,'Proposed Rates'!$D$248:$J$254,+F$11-2,FALSE)</f>
        <v>0.122</v>
      </c>
      <c r="G45" s="452">
        <f>$F$10*'Proposed Rates'!$K$250</f>
        <v>41.76</v>
      </c>
      <c r="H45" s="431">
        <f t="shared" si="52"/>
        <v>5.09472</v>
      </c>
      <c r="I45" s="59"/>
      <c r="J45" s="461">
        <f>VLOOKUP($B45,'Proposed Rates'!$D$248:$J$254,+J$11-2,FALSE)</f>
        <v>0.122</v>
      </c>
      <c r="K45" s="452">
        <f>$F$10*'Proposed Rates'!$K$250</f>
        <v>41.76</v>
      </c>
      <c r="L45" s="431">
        <f t="shared" si="54"/>
        <v>5.09472</v>
      </c>
      <c r="M45" s="80"/>
      <c r="N45" s="432">
        <f t="shared" si="6"/>
        <v>0</v>
      </c>
      <c r="O45" s="433">
        <f t="shared" si="7"/>
        <v>0</v>
      </c>
      <c r="P45" s="59"/>
      <c r="Q45" s="461">
        <f>VLOOKUP($B45,'Proposed Rates'!$D$248:$J$254,+Q$11-2,FALSE)</f>
        <v>0.122</v>
      </c>
      <c r="R45" s="452">
        <f>$F$10*'Proposed Rates'!$K$250</f>
        <v>41.76</v>
      </c>
      <c r="S45" s="431">
        <f t="shared" si="56"/>
        <v>5.09472</v>
      </c>
      <c r="T45" s="80"/>
      <c r="U45" s="432">
        <f t="shared" si="10"/>
        <v>0</v>
      </c>
      <c r="V45" s="433">
        <f t="shared" si="11"/>
        <v>0</v>
      </c>
      <c r="W45" s="59"/>
      <c r="X45" s="461">
        <f>VLOOKUP($B45,'Proposed Rates'!$D$248:$J$254,+X$11-2,FALSE)</f>
        <v>0.122</v>
      </c>
      <c r="Y45" s="452">
        <f>$F$10*'Proposed Rates'!$K$250</f>
        <v>41.76</v>
      </c>
      <c r="Z45" s="431">
        <f t="shared" si="58"/>
        <v>5.09472</v>
      </c>
      <c r="AA45" s="80"/>
      <c r="AB45" s="432">
        <f t="shared" si="14"/>
        <v>0</v>
      </c>
      <c r="AC45" s="433">
        <f t="shared" si="15"/>
        <v>0</v>
      </c>
      <c r="AD45" s="59"/>
      <c r="AE45" s="461">
        <f>VLOOKUP($B45,'Proposed Rates'!$D$248:$J$254,+AE$11-2,FALSE)</f>
        <v>0.122</v>
      </c>
      <c r="AF45" s="452">
        <f>$F$10*'Proposed Rates'!$K$250</f>
        <v>41.76</v>
      </c>
      <c r="AG45" s="431">
        <f t="shared" si="60"/>
        <v>5.09472</v>
      </c>
      <c r="AH45" s="80"/>
      <c r="AI45" s="432">
        <f t="shared" si="18"/>
        <v>0</v>
      </c>
      <c r="AJ45" s="433">
        <f t="shared" si="19"/>
        <v>0</v>
      </c>
      <c r="AK45" s="434"/>
      <c r="AL45" s="461">
        <f>VLOOKUP($B45,'Proposed Rates'!$D$248:$J$254,+AL$11-2,FALSE)</f>
        <v>0.122</v>
      </c>
      <c r="AM45" s="452">
        <f>$F$10*'Proposed Rates'!$K$250</f>
        <v>41.76</v>
      </c>
      <c r="AN45" s="431">
        <f t="shared" si="62"/>
        <v>5.09472</v>
      </c>
      <c r="AO45" s="80"/>
      <c r="AP45" s="432">
        <f t="shared" si="22"/>
        <v>0</v>
      </c>
      <c r="AQ45" s="433">
        <f t="shared" si="23"/>
        <v>0</v>
      </c>
    </row>
    <row r="46" ht="12.0" customHeight="1">
      <c r="A46" s="59"/>
      <c r="B46" s="59" t="s">
        <v>264</v>
      </c>
      <c r="C46" s="426" t="str">
        <f t="shared" si="50"/>
        <v>Residential.TOU - On Peak</v>
      </c>
      <c r="D46" s="427" t="s">
        <v>308</v>
      </c>
      <c r="E46" s="80"/>
      <c r="F46" s="461">
        <f>VLOOKUP($B46,'Proposed Rates'!$D$248:$J$254,+F$11-2,FALSE)</f>
        <v>0.158</v>
      </c>
      <c r="G46" s="452">
        <f>$F$10*'Proposed Rates'!$K$251</f>
        <v>41.76</v>
      </c>
      <c r="H46" s="431">
        <f t="shared" si="52"/>
        <v>6.59808</v>
      </c>
      <c r="I46" s="59"/>
      <c r="J46" s="461">
        <f>VLOOKUP($B46,'Proposed Rates'!$D$248:$J$254,+J$11-2,FALSE)</f>
        <v>0.158</v>
      </c>
      <c r="K46" s="452">
        <f>$F$10*'Proposed Rates'!$K$251</f>
        <v>41.76</v>
      </c>
      <c r="L46" s="431">
        <f t="shared" si="54"/>
        <v>6.59808</v>
      </c>
      <c r="M46" s="80"/>
      <c r="N46" s="432">
        <f t="shared" si="6"/>
        <v>0</v>
      </c>
      <c r="O46" s="433">
        <f t="shared" si="7"/>
        <v>0</v>
      </c>
      <c r="P46" s="59"/>
      <c r="Q46" s="461">
        <f>VLOOKUP($B46,'Proposed Rates'!$D$248:$J$254,+Q$11-2,FALSE)</f>
        <v>0.158</v>
      </c>
      <c r="R46" s="452">
        <f>$F$10*'Proposed Rates'!$K$251</f>
        <v>41.76</v>
      </c>
      <c r="S46" s="431">
        <f t="shared" si="56"/>
        <v>6.59808</v>
      </c>
      <c r="T46" s="80"/>
      <c r="U46" s="432">
        <f t="shared" si="10"/>
        <v>0</v>
      </c>
      <c r="V46" s="433">
        <f t="shared" si="11"/>
        <v>0</v>
      </c>
      <c r="W46" s="59"/>
      <c r="X46" s="461">
        <f>VLOOKUP($B46,'Proposed Rates'!$D$248:$J$254,+X$11-2,FALSE)</f>
        <v>0.158</v>
      </c>
      <c r="Y46" s="452">
        <f>$F$10*'Proposed Rates'!$K$251</f>
        <v>41.76</v>
      </c>
      <c r="Z46" s="431">
        <f t="shared" si="58"/>
        <v>6.59808</v>
      </c>
      <c r="AA46" s="80"/>
      <c r="AB46" s="432">
        <f t="shared" si="14"/>
        <v>0</v>
      </c>
      <c r="AC46" s="433">
        <f t="shared" si="15"/>
        <v>0</v>
      </c>
      <c r="AD46" s="59"/>
      <c r="AE46" s="461">
        <f>VLOOKUP($B46,'Proposed Rates'!$D$248:$J$254,+AE$11-2,FALSE)</f>
        <v>0.158</v>
      </c>
      <c r="AF46" s="452">
        <f>$F$10*'Proposed Rates'!$K$251</f>
        <v>41.76</v>
      </c>
      <c r="AG46" s="431">
        <f t="shared" si="60"/>
        <v>6.59808</v>
      </c>
      <c r="AH46" s="80"/>
      <c r="AI46" s="432">
        <f t="shared" si="18"/>
        <v>0</v>
      </c>
      <c r="AJ46" s="433">
        <f t="shared" si="19"/>
        <v>0</v>
      </c>
      <c r="AK46" s="434"/>
      <c r="AL46" s="461">
        <f>VLOOKUP($B46,'Proposed Rates'!$D$248:$J$254,+AL$11-2,FALSE)</f>
        <v>0.158</v>
      </c>
      <c r="AM46" s="452">
        <f>$F$10*'Proposed Rates'!$K$251</f>
        <v>41.76</v>
      </c>
      <c r="AN46" s="431">
        <f t="shared" si="62"/>
        <v>6.59808</v>
      </c>
      <c r="AO46" s="80"/>
      <c r="AP46" s="432">
        <f t="shared" si="22"/>
        <v>0</v>
      </c>
      <c r="AQ46" s="433">
        <f t="shared" si="23"/>
        <v>0</v>
      </c>
    </row>
    <row r="47" ht="12.0" customHeight="1">
      <c r="A47" s="59"/>
      <c r="B47" s="351" t="s">
        <v>265</v>
      </c>
      <c r="C47" s="426" t="str">
        <f t="shared" si="50"/>
        <v>Residential.Energy - RPP - Tier 1</v>
      </c>
      <c r="D47" s="427" t="s">
        <v>308</v>
      </c>
      <c r="E47" s="80"/>
      <c r="F47" s="461">
        <f>VLOOKUP($B47,'Proposed Rates'!$D$248:$J$254,+F$11-2,FALSE)</f>
        <v>0.093</v>
      </c>
      <c r="G47" s="462">
        <f>IF(AND($S$2=1, $F$10&gt;=600), 600, IF(AND($S$2=1, AND($F$10&lt;600, $F$10&gt;=0)), $F$10, IF(AND($S$2=2, $F$10&gt;=1000), 1000, IF(AND($S$2=2, AND($F$10&lt;1000, $F$10&gt;=0)), $F$10))))</f>
        <v>232</v>
      </c>
      <c r="H47" s="431">
        <f t="shared" si="52"/>
        <v>21.576</v>
      </c>
      <c r="I47" s="59"/>
      <c r="J47" s="461">
        <f>VLOOKUP($B47,'Proposed Rates'!$D$248:$J$254,+J$11-2,FALSE)</f>
        <v>0.093</v>
      </c>
      <c r="K47" s="462">
        <f>IF(AND($S$2=1, $F$10&gt;=600), 600, IF(AND($S$2=1, AND($F$10&lt;600, $F$10&gt;=0)), $F$10, IF(AND($S$2=2, $F$10&gt;=1000), 1000, IF(AND($S$2=2, AND($F$10&lt;1000, $F$10&gt;=0)), $F$10))))</f>
        <v>232</v>
      </c>
      <c r="L47" s="431">
        <f t="shared" si="54"/>
        <v>21.576</v>
      </c>
      <c r="M47" s="80"/>
      <c r="N47" s="432">
        <f t="shared" si="6"/>
        <v>0</v>
      </c>
      <c r="O47" s="433">
        <f t="shared" si="7"/>
        <v>0</v>
      </c>
      <c r="P47" s="59"/>
      <c r="Q47" s="461">
        <f>VLOOKUP($B47,'Proposed Rates'!$D$248:$J$254,+Q$11-2,FALSE)</f>
        <v>0.093</v>
      </c>
      <c r="R47" s="462">
        <f>IF(AND($S$2=1, $F$10&gt;=600), 600, IF(AND($S$2=1, AND($F$10&lt;600, $F$10&gt;=0)), $F$10, IF(AND($S$2=2, $F$10&gt;=1000), 1000, IF(AND($S$2=2, AND($F$10&lt;1000, $F$10&gt;=0)), $F$10))))</f>
        <v>232</v>
      </c>
      <c r="S47" s="431">
        <f t="shared" si="56"/>
        <v>21.576</v>
      </c>
      <c r="T47" s="80"/>
      <c r="U47" s="432">
        <f t="shared" si="10"/>
        <v>0</v>
      </c>
      <c r="V47" s="433">
        <f t="shared" si="11"/>
        <v>0</v>
      </c>
      <c r="W47" s="59"/>
      <c r="X47" s="461">
        <f>VLOOKUP($B47,'Proposed Rates'!$D$248:$J$254,+X$11-2,FALSE)</f>
        <v>0.093</v>
      </c>
      <c r="Y47" s="462">
        <f>IF(AND($S$2=1, $F$10&gt;=600), 600, IF(AND($S$2=1, AND($F$10&lt;600, $F$10&gt;=0)), $F$10, IF(AND($S$2=2, $F$10&gt;=1000), 1000, IF(AND($S$2=2, AND($F$10&lt;1000, $F$10&gt;=0)), $F$10))))</f>
        <v>232</v>
      </c>
      <c r="Z47" s="431">
        <f t="shared" si="58"/>
        <v>21.576</v>
      </c>
      <c r="AA47" s="80"/>
      <c r="AB47" s="432">
        <f t="shared" si="14"/>
        <v>0</v>
      </c>
      <c r="AC47" s="433">
        <f t="shared" si="15"/>
        <v>0</v>
      </c>
      <c r="AD47" s="59"/>
      <c r="AE47" s="461">
        <f>VLOOKUP($B47,'Proposed Rates'!$D$248:$J$254,+AE$11-2,FALSE)</f>
        <v>0.093</v>
      </c>
      <c r="AF47" s="462">
        <f>IF(AND($S$2=1, $F$10&gt;=600), 600, IF(AND($S$2=1, AND($F$10&lt;600, $F$10&gt;=0)), $F$10, IF(AND($S$2=2, $F$10&gt;=1000), 1000, IF(AND($S$2=2, AND($F$10&lt;1000, $F$10&gt;=0)), $F$10))))</f>
        <v>232</v>
      </c>
      <c r="AG47" s="431">
        <f t="shared" si="60"/>
        <v>21.576</v>
      </c>
      <c r="AH47" s="80"/>
      <c r="AI47" s="432">
        <f t="shared" si="18"/>
        <v>0</v>
      </c>
      <c r="AJ47" s="433">
        <f t="shared" si="19"/>
        <v>0</v>
      </c>
      <c r="AK47" s="434"/>
      <c r="AL47" s="461">
        <f>VLOOKUP($B47,'Proposed Rates'!$D$248:$J$254,+AL$11-2,FALSE)</f>
        <v>0.093</v>
      </c>
      <c r="AM47" s="462">
        <f>IF(AND($S$2=1, $F$10&gt;=600), 600, IF(AND($S$2=1, AND($F$10&lt;600, $F$10&gt;=0)), $F$10, IF(AND($S$2=2, $F$10&gt;=1000), 1000, IF(AND($S$2=2, AND($F$10&lt;1000, $F$10&gt;=0)), $F$10))))</f>
        <v>232</v>
      </c>
      <c r="AN47" s="431">
        <f t="shared" si="62"/>
        <v>21.576</v>
      </c>
      <c r="AO47" s="80"/>
      <c r="AP47" s="432">
        <f t="shared" si="22"/>
        <v>0</v>
      </c>
      <c r="AQ47" s="433">
        <f t="shared" si="23"/>
        <v>0</v>
      </c>
    </row>
    <row r="48" ht="12.0" customHeight="1">
      <c r="A48" s="59"/>
      <c r="B48" s="351" t="s">
        <v>266</v>
      </c>
      <c r="C48" s="426" t="str">
        <f t="shared" si="50"/>
        <v>Residential.Energy - RPP - Tier 2</v>
      </c>
      <c r="D48" s="427" t="s">
        <v>308</v>
      </c>
      <c r="E48" s="80"/>
      <c r="F48" s="461">
        <f>VLOOKUP($B48,'Proposed Rates'!$D$248:$J$254,+F$11-2,FALSE)</f>
        <v>0.11</v>
      </c>
      <c r="G48" s="464">
        <f>IF(AND($S$2=1, $F$10&gt;=600), $F$10-600, IF(AND($S$2=1, AND($F$10&lt;600, $F$10&gt;=0)), 0, IF(AND($S$2=2, $F$10&gt;=1000), $F$10-1000, IF(AND($S$2=2, AND($F$10&lt;1000, $F$10&gt;=0)), 0))))</f>
        <v>0</v>
      </c>
      <c r="H48" s="431">
        <f t="shared" si="52"/>
        <v>0</v>
      </c>
      <c r="I48" s="59"/>
      <c r="J48" s="461">
        <f>VLOOKUP($B48,'Proposed Rates'!$D$248:$J$254,+J$11-2,FALSE)</f>
        <v>0.11</v>
      </c>
      <c r="K48" s="464">
        <f>IF(AND($S$2=1, $F$10&gt;=600), $F$10-600, IF(AND($S$2=1, AND($F$10&lt;600, $F$10&gt;=0)), 0, IF(AND($S$2=2, $F$10&gt;=1000), $F$10-1000, IF(AND($S$2=2, AND($F$10&lt;1000, $F$10&gt;=0)), 0))))</f>
        <v>0</v>
      </c>
      <c r="L48" s="431">
        <f t="shared" si="54"/>
        <v>0</v>
      </c>
      <c r="M48" s="80"/>
      <c r="N48" s="432">
        <f t="shared" si="6"/>
        <v>0</v>
      </c>
      <c r="O48" s="433" t="str">
        <f t="shared" si="7"/>
        <v/>
      </c>
      <c r="P48" s="59"/>
      <c r="Q48" s="461">
        <f>VLOOKUP($B48,'Proposed Rates'!$D$248:$J$254,+Q$11-2,FALSE)</f>
        <v>0.11</v>
      </c>
      <c r="R48" s="464">
        <f>IF(AND($S$2=1, $F$10&gt;=600), $F$10-600, IF(AND($S$2=1, AND($F$10&lt;600, $F$10&gt;=0)), 0, IF(AND($S$2=2, $F$10&gt;=1000), $F$10-1000, IF(AND($S$2=2, AND($F$10&lt;1000, $F$10&gt;=0)), 0))))</f>
        <v>0</v>
      </c>
      <c r="S48" s="431">
        <f t="shared" si="56"/>
        <v>0</v>
      </c>
      <c r="T48" s="80"/>
      <c r="U48" s="432">
        <f t="shared" si="10"/>
        <v>0</v>
      </c>
      <c r="V48" s="433" t="str">
        <f t="shared" si="11"/>
        <v/>
      </c>
      <c r="W48" s="59"/>
      <c r="X48" s="461">
        <f>VLOOKUP($B48,'Proposed Rates'!$D$248:$J$254,+X$11-2,FALSE)</f>
        <v>0.11</v>
      </c>
      <c r="Y48" s="464">
        <f>IF(AND($S$2=1, $F$10&gt;=600), $F$10-600, IF(AND($S$2=1, AND($F$10&lt;600, $F$10&gt;=0)), 0, IF(AND($S$2=2, $F$10&gt;=1000), $F$10-1000, IF(AND($S$2=2, AND($F$10&lt;1000, $F$10&gt;=0)), 0))))</f>
        <v>0</v>
      </c>
      <c r="Z48" s="431">
        <f t="shared" si="58"/>
        <v>0</v>
      </c>
      <c r="AA48" s="80"/>
      <c r="AB48" s="432">
        <f t="shared" si="14"/>
        <v>0</v>
      </c>
      <c r="AC48" s="433" t="str">
        <f t="shared" si="15"/>
        <v/>
      </c>
      <c r="AD48" s="59"/>
      <c r="AE48" s="461">
        <f>VLOOKUP($B48,'Proposed Rates'!$D$248:$J$254,+AE$11-2,FALSE)</f>
        <v>0.11</v>
      </c>
      <c r="AF48" s="464">
        <f>IF(AND($S$2=1, $F$10&gt;=600), $F$10-600, IF(AND($S$2=1, AND($F$10&lt;600, $F$10&gt;=0)), 0, IF(AND($S$2=2, $F$10&gt;=1000), $F$10-1000, IF(AND($S$2=2, AND($F$10&lt;1000, $F$10&gt;=0)), 0))))</f>
        <v>0</v>
      </c>
      <c r="AG48" s="431">
        <f t="shared" si="60"/>
        <v>0</v>
      </c>
      <c r="AH48" s="80"/>
      <c r="AI48" s="432">
        <f t="shared" si="18"/>
        <v>0</v>
      </c>
      <c r="AJ48" s="433" t="str">
        <f t="shared" si="19"/>
        <v/>
      </c>
      <c r="AK48" s="434"/>
      <c r="AL48" s="461">
        <f>VLOOKUP($B48,'Proposed Rates'!$D$248:$J$254,+AL$11-2,FALSE)</f>
        <v>0.11</v>
      </c>
      <c r="AM48" s="464">
        <f>IF(AND($S$2=1, $F$10&gt;=600), $F$10-600, IF(AND($S$2=1, AND($F$10&lt;600, $F$10&gt;=0)), 0, IF(AND($S$2=2, $F$10&gt;=1000), $F$10-1000, IF(AND($S$2=2, AND($F$10&lt;1000, $F$10&gt;=0)), 0))))</f>
        <v>0</v>
      </c>
      <c r="AN48" s="431">
        <f t="shared" si="62"/>
        <v>0</v>
      </c>
      <c r="AO48" s="80"/>
      <c r="AP48" s="432">
        <f t="shared" si="22"/>
        <v>0</v>
      </c>
      <c r="AQ48" s="433" t="str">
        <f t="shared" si="23"/>
        <v/>
      </c>
    </row>
    <row r="49" ht="12.0" customHeight="1">
      <c r="A49" s="59"/>
      <c r="B49" s="465"/>
      <c r="C49" s="466"/>
      <c r="D49" s="466"/>
      <c r="E49" s="471"/>
      <c r="F49" s="467"/>
      <c r="G49" s="468"/>
      <c r="H49" s="469"/>
      <c r="I49" s="59"/>
      <c r="J49" s="467"/>
      <c r="K49" s="468"/>
      <c r="L49" s="469"/>
      <c r="M49" s="471"/>
      <c r="N49" s="472"/>
      <c r="O49" s="473"/>
      <c r="P49" s="59"/>
      <c r="Q49" s="467"/>
      <c r="R49" s="468"/>
      <c r="S49" s="469"/>
      <c r="T49" s="471"/>
      <c r="U49" s="472"/>
      <c r="V49" s="473"/>
      <c r="W49" s="59"/>
      <c r="X49" s="467"/>
      <c r="Y49" s="468"/>
      <c r="Z49" s="469"/>
      <c r="AA49" s="471"/>
      <c r="AB49" s="472"/>
      <c r="AC49" s="473"/>
      <c r="AD49" s="59"/>
      <c r="AE49" s="467"/>
      <c r="AF49" s="468"/>
      <c r="AG49" s="469"/>
      <c r="AH49" s="471"/>
      <c r="AI49" s="472"/>
      <c r="AJ49" s="473"/>
      <c r="AK49" s="474"/>
      <c r="AL49" s="467"/>
      <c r="AM49" s="468"/>
      <c r="AN49" s="469"/>
      <c r="AO49" s="471"/>
      <c r="AP49" s="472"/>
      <c r="AQ49" s="473"/>
    </row>
    <row r="50" ht="12.0" customHeight="1">
      <c r="A50" s="59"/>
      <c r="B50" s="475" t="s">
        <v>315</v>
      </c>
      <c r="C50" s="351"/>
      <c r="D50" s="351"/>
      <c r="E50" s="516"/>
      <c r="F50" s="476"/>
      <c r="G50" s="477"/>
      <c r="H50" s="478">
        <f>SUM(H41:H46,H40)</f>
        <v>65.13381742</v>
      </c>
      <c r="I50" s="59"/>
      <c r="J50" s="477"/>
      <c r="K50" s="477"/>
      <c r="L50" s="479">
        <f>SUM(L41:L46,L40)</f>
        <v>72.72421892</v>
      </c>
      <c r="M50" s="480"/>
      <c r="N50" s="479">
        <f t="shared" ref="N50:N54" si="63">L50-H50</f>
        <v>7.590401496</v>
      </c>
      <c r="O50" s="481">
        <f t="shared" ref="O50:O54" si="64">IF((H50)=0,"",(N50/H50))</f>
        <v>0.1165354926</v>
      </c>
      <c r="P50" s="59"/>
      <c r="Q50" s="477"/>
      <c r="R50" s="477"/>
      <c r="S50" s="479">
        <f>SUM(S41:S46,S40)</f>
        <v>76.23741892</v>
      </c>
      <c r="T50" s="480"/>
      <c r="U50" s="479">
        <f t="shared" ref="U50:U54" si="65">S50-L50</f>
        <v>3.5132</v>
      </c>
      <c r="V50" s="481">
        <f t="shared" ref="V50:V54" si="66">IF((L50)=0,"",(U50/L50))</f>
        <v>0.04830852847</v>
      </c>
      <c r="W50" s="59"/>
      <c r="X50" s="477"/>
      <c r="Y50" s="477"/>
      <c r="Z50" s="479">
        <f>SUM(Z41:Z46,Z40)</f>
        <v>80.09981664</v>
      </c>
      <c r="AA50" s="480"/>
      <c r="AB50" s="479">
        <f t="shared" ref="AB50:AB54" si="67">Z50-S50</f>
        <v>3.86239772</v>
      </c>
      <c r="AC50" s="481">
        <f t="shared" ref="AC50:AC54" si="68">IF((S50)=0,"",(AB50/S50))</f>
        <v>0.05066275557</v>
      </c>
      <c r="AD50" s="59"/>
      <c r="AE50" s="477"/>
      <c r="AF50" s="477"/>
      <c r="AG50" s="479">
        <f>SUM(AG41:AG46,AG40)</f>
        <v>82.91981664</v>
      </c>
      <c r="AH50" s="480"/>
      <c r="AI50" s="479">
        <f t="shared" ref="AI50:AI54" si="69">AG50-Z50</f>
        <v>2.82</v>
      </c>
      <c r="AJ50" s="481">
        <f t="shared" ref="AJ50:AJ54" si="70">IF((Z50)=0,"",(AI50/Z50))</f>
        <v>0.0352060731</v>
      </c>
      <c r="AK50" s="482"/>
      <c r="AL50" s="477"/>
      <c r="AM50" s="477"/>
      <c r="AN50" s="479">
        <f>SUM(AN41:AN46,AN40)</f>
        <v>85.70981664</v>
      </c>
      <c r="AO50" s="480"/>
      <c r="AP50" s="479">
        <f t="shared" ref="AP50:AP54" si="71">AN50-AG50</f>
        <v>2.79</v>
      </c>
      <c r="AQ50" s="481">
        <f t="shared" ref="AQ50:AQ54" si="72">IF((AG50)=0,"",(AP50/AG50))</f>
        <v>0.03364696297</v>
      </c>
    </row>
    <row r="51" ht="12.0" customHeight="1">
      <c r="A51" s="59"/>
      <c r="B51" s="483" t="s">
        <v>316</v>
      </c>
      <c r="C51" s="351"/>
      <c r="D51" s="351"/>
      <c r="E51" s="448"/>
      <c r="F51" s="476">
        <v>0.13</v>
      </c>
      <c r="G51" s="448"/>
      <c r="H51" s="431">
        <f>H50*F51</f>
        <v>8.467396265</v>
      </c>
      <c r="I51" s="59"/>
      <c r="J51" s="484">
        <v>0.13</v>
      </c>
      <c r="K51" s="448"/>
      <c r="L51" s="431">
        <f>L50*J51</f>
        <v>9.45414846</v>
      </c>
      <c r="M51" s="80"/>
      <c r="N51" s="432">
        <f t="shared" si="63"/>
        <v>0.9867521945</v>
      </c>
      <c r="O51" s="433">
        <f t="shared" si="64"/>
        <v>0.1165354926</v>
      </c>
      <c r="P51" s="59"/>
      <c r="Q51" s="484">
        <v>0.13</v>
      </c>
      <c r="R51" s="448"/>
      <c r="S51" s="431">
        <f>S50*Q51</f>
        <v>9.91086446</v>
      </c>
      <c r="T51" s="80"/>
      <c r="U51" s="432">
        <f t="shared" si="65"/>
        <v>0.456716</v>
      </c>
      <c r="V51" s="433">
        <f t="shared" si="66"/>
        <v>0.04830852847</v>
      </c>
      <c r="W51" s="59"/>
      <c r="X51" s="484">
        <v>0.13</v>
      </c>
      <c r="Y51" s="448"/>
      <c r="Z51" s="431">
        <f>Z50*X51</f>
        <v>10.41297616</v>
      </c>
      <c r="AA51" s="80"/>
      <c r="AB51" s="432">
        <f t="shared" si="67"/>
        <v>0.5021117036</v>
      </c>
      <c r="AC51" s="433">
        <f t="shared" si="68"/>
        <v>0.05066275557</v>
      </c>
      <c r="AD51" s="59"/>
      <c r="AE51" s="484">
        <v>0.13</v>
      </c>
      <c r="AF51" s="448"/>
      <c r="AG51" s="431">
        <f>AG50*AE51</f>
        <v>10.77957616</v>
      </c>
      <c r="AH51" s="80"/>
      <c r="AI51" s="432">
        <f t="shared" si="69"/>
        <v>0.3666</v>
      </c>
      <c r="AJ51" s="433">
        <f t="shared" si="70"/>
        <v>0.0352060731</v>
      </c>
      <c r="AK51" s="434"/>
      <c r="AL51" s="484">
        <v>0.13</v>
      </c>
      <c r="AM51" s="448"/>
      <c r="AN51" s="431">
        <f>AN50*AL51</f>
        <v>11.14227616</v>
      </c>
      <c r="AO51" s="80"/>
      <c r="AP51" s="432">
        <f t="shared" si="71"/>
        <v>0.3627</v>
      </c>
      <c r="AQ51" s="433">
        <f t="shared" si="72"/>
        <v>0.03364696297</v>
      </c>
    </row>
    <row r="52" ht="12.0" customHeight="1">
      <c r="A52" s="59"/>
      <c r="B52" s="485" t="s">
        <v>335</v>
      </c>
      <c r="C52" s="351"/>
      <c r="D52" s="351"/>
      <c r="E52" s="448"/>
      <c r="F52" s="486"/>
      <c r="G52" s="448"/>
      <c r="H52" s="431">
        <f>H50+H51</f>
        <v>73.60121369</v>
      </c>
      <c r="I52" s="59"/>
      <c r="J52" s="448"/>
      <c r="K52" s="448"/>
      <c r="L52" s="431">
        <f>L50+L51</f>
        <v>82.17836738</v>
      </c>
      <c r="M52" s="80"/>
      <c r="N52" s="432">
        <f t="shared" si="63"/>
        <v>8.57715369</v>
      </c>
      <c r="O52" s="433">
        <f t="shared" si="64"/>
        <v>0.1165354926</v>
      </c>
      <c r="P52" s="59"/>
      <c r="Q52" s="448"/>
      <c r="R52" s="448"/>
      <c r="S52" s="431">
        <f>S50+S51</f>
        <v>86.14828338</v>
      </c>
      <c r="T52" s="80"/>
      <c r="U52" s="432">
        <f t="shared" si="65"/>
        <v>3.969916</v>
      </c>
      <c r="V52" s="433">
        <f t="shared" si="66"/>
        <v>0.04830852847</v>
      </c>
      <c r="W52" s="59"/>
      <c r="X52" s="448"/>
      <c r="Y52" s="448"/>
      <c r="Z52" s="431">
        <f>Z50+Z51</f>
        <v>90.5127928</v>
      </c>
      <c r="AA52" s="80"/>
      <c r="AB52" s="432">
        <f t="shared" si="67"/>
        <v>4.364509424</v>
      </c>
      <c r="AC52" s="433">
        <f t="shared" si="68"/>
        <v>0.05066275557</v>
      </c>
      <c r="AD52" s="59"/>
      <c r="AE52" s="448"/>
      <c r="AF52" s="448"/>
      <c r="AG52" s="431">
        <f>AG50+AG51</f>
        <v>93.6993928</v>
      </c>
      <c r="AH52" s="80"/>
      <c r="AI52" s="432">
        <f t="shared" si="69"/>
        <v>3.1866</v>
      </c>
      <c r="AJ52" s="433">
        <f t="shared" si="70"/>
        <v>0.0352060731</v>
      </c>
      <c r="AK52" s="434"/>
      <c r="AL52" s="448"/>
      <c r="AM52" s="448"/>
      <c r="AN52" s="431">
        <f>AN50+AN51</f>
        <v>96.8520928</v>
      </c>
      <c r="AO52" s="80"/>
      <c r="AP52" s="432">
        <f t="shared" si="71"/>
        <v>3.1527</v>
      </c>
      <c r="AQ52" s="433">
        <f t="shared" si="72"/>
        <v>0.03364696297</v>
      </c>
    </row>
    <row r="53" ht="12.0" customHeight="1">
      <c r="A53" s="59"/>
      <c r="B53" s="487" t="s">
        <v>273</v>
      </c>
      <c r="E53" s="448"/>
      <c r="F53" s="488">
        <f>'Proposed Rates'!E286</f>
        <v>0.131</v>
      </c>
      <c r="G53" s="448"/>
      <c r="H53" s="489">
        <f>F53*H50</f>
        <v>8.532530083</v>
      </c>
      <c r="I53" s="59"/>
      <c r="J53" s="490">
        <f>'Proposed Rates'!F286</f>
        <v>0.131</v>
      </c>
      <c r="K53" s="448"/>
      <c r="L53" s="489">
        <f>J53*L50</f>
        <v>9.526872679</v>
      </c>
      <c r="M53" s="80"/>
      <c r="N53" s="489">
        <f t="shared" si="63"/>
        <v>0.994342596</v>
      </c>
      <c r="O53" s="491">
        <f t="shared" si="64"/>
        <v>0.1165354926</v>
      </c>
      <c r="P53" s="59"/>
      <c r="Q53" s="490">
        <f>'Proposed Rates'!G286</f>
        <v>0.131</v>
      </c>
      <c r="R53" s="448"/>
      <c r="S53" s="489">
        <f>Q53*S50</f>
        <v>9.987101879</v>
      </c>
      <c r="T53" s="80"/>
      <c r="U53" s="489">
        <f t="shared" si="65"/>
        <v>0.4602292</v>
      </c>
      <c r="V53" s="491">
        <f t="shared" si="66"/>
        <v>0.04830852847</v>
      </c>
      <c r="W53" s="59"/>
      <c r="X53" s="490">
        <f>'Proposed Rates'!H286</f>
        <v>0.131</v>
      </c>
      <c r="Y53" s="448"/>
      <c r="Z53" s="489">
        <f>X53*Z50</f>
        <v>10.49307598</v>
      </c>
      <c r="AA53" s="80"/>
      <c r="AB53" s="489">
        <f t="shared" si="67"/>
        <v>0.5059741013</v>
      </c>
      <c r="AC53" s="491">
        <f t="shared" si="68"/>
        <v>0.05066275557</v>
      </c>
      <c r="AD53" s="59"/>
      <c r="AE53" s="490">
        <f>'Proposed Rates'!I286</f>
        <v>0.131</v>
      </c>
      <c r="AF53" s="448"/>
      <c r="AG53" s="489">
        <f>AE53*AG50</f>
        <v>10.86249598</v>
      </c>
      <c r="AH53" s="80"/>
      <c r="AI53" s="489">
        <f t="shared" si="69"/>
        <v>0.36942</v>
      </c>
      <c r="AJ53" s="491">
        <f t="shared" si="70"/>
        <v>0.0352060731</v>
      </c>
      <c r="AK53" s="492"/>
      <c r="AL53" s="490">
        <f>'Proposed Rates'!J286</f>
        <v>0.131</v>
      </c>
      <c r="AM53" s="448"/>
      <c r="AN53" s="489">
        <f>AL53*AN50</f>
        <v>11.22798598</v>
      </c>
      <c r="AO53" s="80"/>
      <c r="AP53" s="489">
        <f t="shared" si="71"/>
        <v>0.36549</v>
      </c>
      <c r="AQ53" s="491">
        <f t="shared" si="72"/>
        <v>0.03364696297</v>
      </c>
    </row>
    <row r="54" ht="12.0" customHeight="1">
      <c r="A54" s="59"/>
      <c r="B54" s="493" t="s">
        <v>318</v>
      </c>
      <c r="C54" s="71"/>
      <c r="D54" s="72"/>
      <c r="E54" s="496"/>
      <c r="F54" s="495"/>
      <c r="G54" s="496"/>
      <c r="H54" s="497">
        <f>H52-H53</f>
        <v>65.06868361</v>
      </c>
      <c r="I54" s="59"/>
      <c r="J54" s="496"/>
      <c r="K54" s="496"/>
      <c r="L54" s="497">
        <f>L52-L53</f>
        <v>72.6514947</v>
      </c>
      <c r="M54" s="498"/>
      <c r="N54" s="499">
        <f t="shared" si="63"/>
        <v>7.582811095</v>
      </c>
      <c r="O54" s="500">
        <f t="shared" si="64"/>
        <v>0.1165354926</v>
      </c>
      <c r="P54" s="59"/>
      <c r="Q54" s="496"/>
      <c r="R54" s="496"/>
      <c r="S54" s="497">
        <f>S52-S53</f>
        <v>76.1611815</v>
      </c>
      <c r="T54" s="498"/>
      <c r="U54" s="499">
        <f t="shared" si="65"/>
        <v>3.5096868</v>
      </c>
      <c r="V54" s="500">
        <f t="shared" si="66"/>
        <v>0.04830852847</v>
      </c>
      <c r="W54" s="59"/>
      <c r="X54" s="496"/>
      <c r="Y54" s="496"/>
      <c r="Z54" s="497">
        <f>Z52-Z53</f>
        <v>80.01971682</v>
      </c>
      <c r="AA54" s="498"/>
      <c r="AB54" s="499">
        <f t="shared" si="67"/>
        <v>3.858535322</v>
      </c>
      <c r="AC54" s="500">
        <f t="shared" si="68"/>
        <v>0.05066275557</v>
      </c>
      <c r="AD54" s="59"/>
      <c r="AE54" s="496"/>
      <c r="AF54" s="496"/>
      <c r="AG54" s="497">
        <f>AG52-AG53</f>
        <v>82.83689682</v>
      </c>
      <c r="AH54" s="498"/>
      <c r="AI54" s="499">
        <f t="shared" si="69"/>
        <v>2.81718</v>
      </c>
      <c r="AJ54" s="500">
        <f t="shared" si="70"/>
        <v>0.0352060731</v>
      </c>
      <c r="AK54" s="501"/>
      <c r="AL54" s="496"/>
      <c r="AM54" s="496"/>
      <c r="AN54" s="497">
        <f>AN52-AN53</f>
        <v>85.62410682</v>
      </c>
      <c r="AO54" s="498"/>
      <c r="AP54" s="499">
        <f t="shared" si="71"/>
        <v>2.78721</v>
      </c>
      <c r="AQ54" s="500">
        <f t="shared" si="72"/>
        <v>0.03364696297</v>
      </c>
    </row>
    <row r="55" ht="12.0" customHeight="1">
      <c r="A55" s="59"/>
      <c r="B55" s="465"/>
      <c r="C55" s="466"/>
      <c r="D55" s="466"/>
      <c r="E55" s="471"/>
      <c r="F55" s="467"/>
      <c r="G55" s="468"/>
      <c r="H55" s="469"/>
      <c r="I55" s="59"/>
      <c r="J55" s="467"/>
      <c r="K55" s="468"/>
      <c r="L55" s="469"/>
      <c r="M55" s="471"/>
      <c r="N55" s="472"/>
      <c r="O55" s="473"/>
      <c r="P55" s="59"/>
      <c r="Q55" s="467"/>
      <c r="R55" s="468"/>
      <c r="S55" s="469"/>
      <c r="T55" s="471"/>
      <c r="U55" s="472"/>
      <c r="V55" s="473"/>
      <c r="W55" s="59"/>
      <c r="X55" s="467"/>
      <c r="Y55" s="468"/>
      <c r="Z55" s="469"/>
      <c r="AA55" s="471"/>
      <c r="AB55" s="472"/>
      <c r="AC55" s="473"/>
      <c r="AD55" s="59"/>
      <c r="AE55" s="467"/>
      <c r="AF55" s="468"/>
      <c r="AG55" s="469"/>
      <c r="AH55" s="471"/>
      <c r="AI55" s="472"/>
      <c r="AJ55" s="473"/>
      <c r="AK55" s="474"/>
      <c r="AL55" s="467"/>
      <c r="AM55" s="468"/>
      <c r="AN55" s="469"/>
      <c r="AO55" s="471"/>
      <c r="AP55" s="472"/>
      <c r="AQ55" s="473"/>
    </row>
    <row r="56" ht="12.0" customHeight="1">
      <c r="A56" s="59"/>
      <c r="B56" s="475" t="s">
        <v>319</v>
      </c>
      <c r="C56" s="351"/>
      <c r="D56" s="351"/>
      <c r="E56" s="516"/>
      <c r="F56" s="476"/>
      <c r="G56" s="477"/>
      <c r="H56" s="478">
        <f>SUM(H47:H48,H40,H41:H43)</f>
        <v>63.73253742</v>
      </c>
      <c r="I56" s="59"/>
      <c r="J56" s="477"/>
      <c r="K56" s="477"/>
      <c r="L56" s="479">
        <f>SUM(L47:L48,L40,L41:L43)</f>
        <v>71.32293892</v>
      </c>
      <c r="M56" s="480"/>
      <c r="N56" s="479">
        <f t="shared" ref="N56:N60" si="73">L56-H56</f>
        <v>7.590401496</v>
      </c>
      <c r="O56" s="481">
        <f t="shared" ref="O56:O60" si="74">IF((H56)=0,"",(N56/H56))</f>
        <v>0.1190977451</v>
      </c>
      <c r="P56" s="59"/>
      <c r="Q56" s="477"/>
      <c r="R56" s="477"/>
      <c r="S56" s="479">
        <f>SUM(S47:S48,S40,S41:S43)</f>
        <v>74.83613892</v>
      </c>
      <c r="T56" s="480"/>
      <c r="U56" s="479">
        <f t="shared" ref="U56:U60" si="75">S56-L56</f>
        <v>3.5132</v>
      </c>
      <c r="V56" s="481">
        <f t="shared" ref="V56:V60" si="76">IF((L56)=0,"",(U56/L56))</f>
        <v>0.04925764492</v>
      </c>
      <c r="W56" s="59"/>
      <c r="X56" s="477"/>
      <c r="Y56" s="477"/>
      <c r="Z56" s="479">
        <f>SUM(Z47:Z48,Z40,Z41:Z43)</f>
        <v>78.69853664</v>
      </c>
      <c r="AA56" s="480"/>
      <c r="AB56" s="479">
        <f t="shared" ref="AB56:AB60" si="77">Z56-S56</f>
        <v>3.86239772</v>
      </c>
      <c r="AC56" s="481">
        <f t="shared" ref="AC56:AC60" si="78">IF((S56)=0,"",(AB56/S56))</f>
        <v>0.05161139759</v>
      </c>
      <c r="AD56" s="59"/>
      <c r="AE56" s="477"/>
      <c r="AF56" s="477"/>
      <c r="AG56" s="479">
        <f>SUM(AG47:AG48,AG40,AG41:AG43)</f>
        <v>81.51853664</v>
      </c>
      <c r="AH56" s="480"/>
      <c r="AI56" s="479">
        <f t="shared" ref="AI56:AI60" si="79">AG56-Z56</f>
        <v>2.82</v>
      </c>
      <c r="AJ56" s="481">
        <f t="shared" ref="AJ56:AJ60" si="80">IF((Z56)=0,"",(AI56/Z56))</f>
        <v>0.03583294074</v>
      </c>
      <c r="AK56" s="482"/>
      <c r="AL56" s="477"/>
      <c r="AM56" s="477"/>
      <c r="AN56" s="479">
        <f>SUM(AN47:AN48,AN40,AN41:AN43)</f>
        <v>84.30853664</v>
      </c>
      <c r="AO56" s="480"/>
      <c r="AP56" s="479">
        <f t="shared" ref="AP56:AP60" si="81">AN56-AG56</f>
        <v>2.79</v>
      </c>
      <c r="AQ56" s="481">
        <f t="shared" ref="AQ56:AQ60" si="82">IF((AG56)=0,"",(AP56/AG56))</f>
        <v>0.0342253445</v>
      </c>
    </row>
    <row r="57" ht="12.0" customHeight="1">
      <c r="A57" s="59"/>
      <c r="B57" s="483" t="s">
        <v>316</v>
      </c>
      <c r="C57" s="351"/>
      <c r="D57" s="351"/>
      <c r="E57" s="448"/>
      <c r="F57" s="476">
        <v>0.13</v>
      </c>
      <c r="G57" s="484"/>
      <c r="H57" s="431">
        <f>H56*F57</f>
        <v>8.285229865</v>
      </c>
      <c r="I57" s="59"/>
      <c r="J57" s="476">
        <v>0.13</v>
      </c>
      <c r="K57" s="484"/>
      <c r="L57" s="431">
        <f>L56*J57</f>
        <v>9.27198206</v>
      </c>
      <c r="M57" s="80"/>
      <c r="N57" s="432">
        <f t="shared" si="73"/>
        <v>0.9867521945</v>
      </c>
      <c r="O57" s="433">
        <f t="shared" si="74"/>
        <v>0.1190977451</v>
      </c>
      <c r="P57" s="59"/>
      <c r="Q57" s="476">
        <v>0.13</v>
      </c>
      <c r="R57" s="484"/>
      <c r="S57" s="431">
        <f>S56*Q57</f>
        <v>9.72869806</v>
      </c>
      <c r="T57" s="80"/>
      <c r="U57" s="432">
        <f t="shared" si="75"/>
        <v>0.456716</v>
      </c>
      <c r="V57" s="433">
        <f t="shared" si="76"/>
        <v>0.04925764492</v>
      </c>
      <c r="W57" s="59"/>
      <c r="X57" s="476">
        <v>0.13</v>
      </c>
      <c r="Y57" s="484"/>
      <c r="Z57" s="431">
        <f>Z56*X57</f>
        <v>10.23080976</v>
      </c>
      <c r="AA57" s="80"/>
      <c r="AB57" s="432">
        <f t="shared" si="77"/>
        <v>0.5021117036</v>
      </c>
      <c r="AC57" s="433">
        <f t="shared" si="78"/>
        <v>0.05161139759</v>
      </c>
      <c r="AD57" s="59"/>
      <c r="AE57" s="476">
        <v>0.13</v>
      </c>
      <c r="AF57" s="484"/>
      <c r="AG57" s="431">
        <f>AG56*AE57</f>
        <v>10.59740976</v>
      </c>
      <c r="AH57" s="80"/>
      <c r="AI57" s="432">
        <f t="shared" si="79"/>
        <v>0.3666</v>
      </c>
      <c r="AJ57" s="433">
        <f t="shared" si="80"/>
        <v>0.03583294074</v>
      </c>
      <c r="AK57" s="434"/>
      <c r="AL57" s="476">
        <v>0.13</v>
      </c>
      <c r="AM57" s="484"/>
      <c r="AN57" s="431">
        <f>AN56*AL57</f>
        <v>10.96010976</v>
      </c>
      <c r="AO57" s="80"/>
      <c r="AP57" s="432">
        <f t="shared" si="81"/>
        <v>0.3627</v>
      </c>
      <c r="AQ57" s="433">
        <f t="shared" si="82"/>
        <v>0.0342253445</v>
      </c>
    </row>
    <row r="58" ht="12.0" customHeight="1">
      <c r="A58" s="59"/>
      <c r="B58" s="485" t="s">
        <v>336</v>
      </c>
      <c r="C58" s="351"/>
      <c r="D58" s="351"/>
      <c r="E58" s="448"/>
      <c r="F58" s="486"/>
      <c r="G58" s="448"/>
      <c r="H58" s="431">
        <f>H56+H57</f>
        <v>72.01776729</v>
      </c>
      <c r="I58" s="59"/>
      <c r="J58" s="448"/>
      <c r="K58" s="448"/>
      <c r="L58" s="431">
        <f>L56+L57</f>
        <v>80.59492098</v>
      </c>
      <c r="M58" s="80"/>
      <c r="N58" s="432">
        <f t="shared" si="73"/>
        <v>8.57715369</v>
      </c>
      <c r="O58" s="433">
        <f t="shared" si="74"/>
        <v>0.1190977451</v>
      </c>
      <c r="P58" s="59"/>
      <c r="Q58" s="448"/>
      <c r="R58" s="448"/>
      <c r="S58" s="431">
        <f>S56+S57</f>
        <v>84.56483698</v>
      </c>
      <c r="T58" s="80"/>
      <c r="U58" s="432">
        <f t="shared" si="75"/>
        <v>3.969916</v>
      </c>
      <c r="V58" s="433">
        <f t="shared" si="76"/>
        <v>0.04925764492</v>
      </c>
      <c r="W58" s="59"/>
      <c r="X58" s="448"/>
      <c r="Y58" s="448"/>
      <c r="Z58" s="431">
        <f>Z56+Z57</f>
        <v>88.9293464</v>
      </c>
      <c r="AA58" s="80"/>
      <c r="AB58" s="432">
        <f t="shared" si="77"/>
        <v>4.364509424</v>
      </c>
      <c r="AC58" s="433">
        <f t="shared" si="78"/>
        <v>0.05161139759</v>
      </c>
      <c r="AD58" s="59"/>
      <c r="AE58" s="448"/>
      <c r="AF58" s="448"/>
      <c r="AG58" s="431">
        <f>AG56+AG57</f>
        <v>92.1159464</v>
      </c>
      <c r="AH58" s="80"/>
      <c r="AI58" s="432">
        <f t="shared" si="79"/>
        <v>3.1866</v>
      </c>
      <c r="AJ58" s="433">
        <f t="shared" si="80"/>
        <v>0.03583294074</v>
      </c>
      <c r="AK58" s="434"/>
      <c r="AL58" s="448"/>
      <c r="AM58" s="448"/>
      <c r="AN58" s="431">
        <f>AN56+AN57</f>
        <v>95.2686464</v>
      </c>
      <c r="AO58" s="80"/>
      <c r="AP58" s="432">
        <f t="shared" si="81"/>
        <v>3.1527</v>
      </c>
      <c r="AQ58" s="433">
        <f t="shared" si="82"/>
        <v>0.0342253445</v>
      </c>
    </row>
    <row r="59" ht="12.0" customHeight="1">
      <c r="A59" s="59"/>
      <c r="B59" s="487" t="s">
        <v>273</v>
      </c>
      <c r="E59" s="448"/>
      <c r="F59" s="488">
        <f>F53</f>
        <v>0.131</v>
      </c>
      <c r="G59" s="448"/>
      <c r="H59" s="489">
        <f>F59*H56</f>
        <v>8.348962403</v>
      </c>
      <c r="I59" s="59"/>
      <c r="J59" s="490">
        <f>J53</f>
        <v>0.131</v>
      </c>
      <c r="K59" s="448"/>
      <c r="L59" s="489">
        <f>J59*L56</f>
        <v>9.343304999</v>
      </c>
      <c r="M59" s="80"/>
      <c r="N59" s="489">
        <f t="shared" si="73"/>
        <v>0.994342596</v>
      </c>
      <c r="O59" s="491">
        <f t="shared" si="74"/>
        <v>0.1190977451</v>
      </c>
      <c r="P59" s="59"/>
      <c r="Q59" s="490">
        <f>Q53</f>
        <v>0.131</v>
      </c>
      <c r="R59" s="448"/>
      <c r="S59" s="489">
        <f>Q59*S56</f>
        <v>9.803534199</v>
      </c>
      <c r="T59" s="80"/>
      <c r="U59" s="489">
        <f t="shared" si="75"/>
        <v>0.4602292</v>
      </c>
      <c r="V59" s="491">
        <f t="shared" si="76"/>
        <v>0.04925764492</v>
      </c>
      <c r="W59" s="59"/>
      <c r="X59" s="490">
        <f>X53</f>
        <v>0.131</v>
      </c>
      <c r="Y59" s="448"/>
      <c r="Z59" s="489">
        <f>X59*Z56</f>
        <v>10.3095083</v>
      </c>
      <c r="AA59" s="80"/>
      <c r="AB59" s="489">
        <f t="shared" si="77"/>
        <v>0.5059741013</v>
      </c>
      <c r="AC59" s="491">
        <f t="shared" si="78"/>
        <v>0.05161139759</v>
      </c>
      <c r="AD59" s="59"/>
      <c r="AE59" s="490">
        <f>AE53</f>
        <v>0.131</v>
      </c>
      <c r="AF59" s="448"/>
      <c r="AG59" s="489">
        <f>AE59*AG56</f>
        <v>10.6789283</v>
      </c>
      <c r="AH59" s="80"/>
      <c r="AI59" s="489">
        <f t="shared" si="79"/>
        <v>0.36942</v>
      </c>
      <c r="AJ59" s="491">
        <f t="shared" si="80"/>
        <v>0.03583294074</v>
      </c>
      <c r="AK59" s="492"/>
      <c r="AL59" s="490">
        <f>AL53</f>
        <v>0.131</v>
      </c>
      <c r="AM59" s="448"/>
      <c r="AN59" s="489">
        <f>AL59*AN56</f>
        <v>11.0444183</v>
      </c>
      <c r="AO59" s="80"/>
      <c r="AP59" s="489">
        <f t="shared" si="81"/>
        <v>0.36549</v>
      </c>
      <c r="AQ59" s="491">
        <f t="shared" si="82"/>
        <v>0.0342253445</v>
      </c>
    </row>
    <row r="60" ht="12.0" customHeight="1">
      <c r="A60" s="59"/>
      <c r="B60" s="493" t="s">
        <v>321</v>
      </c>
      <c r="C60" s="71"/>
      <c r="D60" s="72"/>
      <c r="E60" s="503"/>
      <c r="F60" s="502"/>
      <c r="G60" s="503"/>
      <c r="H60" s="504">
        <f>H58-H59</f>
        <v>63.66880489</v>
      </c>
      <c r="I60" s="59"/>
      <c r="J60" s="503"/>
      <c r="K60" s="503"/>
      <c r="L60" s="504">
        <f>L58-L59</f>
        <v>71.25161598</v>
      </c>
      <c r="M60" s="505"/>
      <c r="N60" s="506">
        <f t="shared" si="73"/>
        <v>7.582811095</v>
      </c>
      <c r="O60" s="507">
        <f t="shared" si="74"/>
        <v>0.1190977451</v>
      </c>
      <c r="P60" s="59"/>
      <c r="Q60" s="503"/>
      <c r="R60" s="503"/>
      <c r="S60" s="504">
        <f>S58-S59</f>
        <v>74.76130278</v>
      </c>
      <c r="T60" s="505"/>
      <c r="U60" s="506">
        <f t="shared" si="75"/>
        <v>3.5096868</v>
      </c>
      <c r="V60" s="507">
        <f t="shared" si="76"/>
        <v>0.04925764492</v>
      </c>
      <c r="W60" s="59"/>
      <c r="X60" s="503"/>
      <c r="Y60" s="503"/>
      <c r="Z60" s="504">
        <f>Z58-Z59</f>
        <v>78.6198381</v>
      </c>
      <c r="AA60" s="505"/>
      <c r="AB60" s="506">
        <f t="shared" si="77"/>
        <v>3.858535322</v>
      </c>
      <c r="AC60" s="507">
        <f t="shared" si="78"/>
        <v>0.05161139759</v>
      </c>
      <c r="AD60" s="59"/>
      <c r="AE60" s="503"/>
      <c r="AF60" s="503"/>
      <c r="AG60" s="504">
        <f>AG58-AG59</f>
        <v>81.4370181</v>
      </c>
      <c r="AH60" s="505"/>
      <c r="AI60" s="506">
        <f t="shared" si="79"/>
        <v>2.81718</v>
      </c>
      <c r="AJ60" s="507">
        <f t="shared" si="80"/>
        <v>0.03583294074</v>
      </c>
      <c r="AK60" s="501"/>
      <c r="AL60" s="503"/>
      <c r="AM60" s="503"/>
      <c r="AN60" s="504">
        <f>AN58-AN59</f>
        <v>84.2242281</v>
      </c>
      <c r="AO60" s="505"/>
      <c r="AP60" s="506">
        <f t="shared" si="81"/>
        <v>2.78721</v>
      </c>
      <c r="AQ60" s="507">
        <f t="shared" si="82"/>
        <v>0.0342253445</v>
      </c>
    </row>
    <row r="61" ht="12.0" customHeight="1">
      <c r="A61" s="59"/>
      <c r="B61" s="465"/>
      <c r="C61" s="466"/>
      <c r="D61" s="466"/>
      <c r="E61" s="509"/>
      <c r="F61" s="508"/>
      <c r="G61" s="509"/>
      <c r="H61" s="472"/>
      <c r="I61" s="59"/>
      <c r="J61" s="508"/>
      <c r="K61" s="509"/>
      <c r="L61" s="472"/>
      <c r="M61" s="471"/>
      <c r="N61" s="510"/>
      <c r="O61" s="473"/>
      <c r="P61" s="59"/>
      <c r="Q61" s="508"/>
      <c r="R61" s="509"/>
      <c r="S61" s="472"/>
      <c r="T61" s="471"/>
      <c r="U61" s="510"/>
      <c r="V61" s="473"/>
      <c r="W61" s="59"/>
      <c r="X61" s="508"/>
      <c r="Y61" s="509"/>
      <c r="Z61" s="472"/>
      <c r="AA61" s="471"/>
      <c r="AB61" s="510"/>
      <c r="AC61" s="473"/>
      <c r="AD61" s="59"/>
      <c r="AE61" s="508"/>
      <c r="AF61" s="509"/>
      <c r="AG61" s="472"/>
      <c r="AH61" s="471"/>
      <c r="AI61" s="510"/>
      <c r="AJ61" s="473"/>
      <c r="AK61" s="474"/>
      <c r="AL61" s="508"/>
      <c r="AM61" s="509"/>
      <c r="AN61" s="472"/>
      <c r="AO61" s="471"/>
      <c r="AP61" s="510"/>
      <c r="AQ61" s="473"/>
    </row>
    <row r="62" ht="12.0" customHeight="1">
      <c r="A62" s="59"/>
      <c r="B62" s="59"/>
      <c r="C62" s="59"/>
      <c r="D62" s="59"/>
      <c r="E62" s="59"/>
      <c r="F62" s="59"/>
      <c r="G62" s="59"/>
      <c r="H62" s="140"/>
      <c r="I62" s="59"/>
      <c r="J62" s="59"/>
      <c r="K62" s="59"/>
      <c r="L62" s="140"/>
      <c r="M62" s="59"/>
      <c r="N62" s="59"/>
      <c r="O62" s="59"/>
      <c r="P62" s="59"/>
      <c r="Q62" s="59"/>
      <c r="R62" s="59"/>
      <c r="S62" s="140"/>
      <c r="T62" s="59"/>
      <c r="U62" s="59"/>
      <c r="V62" s="59"/>
      <c r="W62" s="59"/>
      <c r="X62" s="59"/>
      <c r="Y62" s="59"/>
      <c r="Z62" s="140"/>
      <c r="AA62" s="59"/>
      <c r="AB62" s="59"/>
      <c r="AC62" s="59"/>
      <c r="AD62" s="59"/>
      <c r="AE62" s="59"/>
      <c r="AF62" s="59"/>
      <c r="AG62" s="140"/>
      <c r="AH62" s="59"/>
      <c r="AI62" s="59"/>
      <c r="AJ62" s="59"/>
      <c r="AK62" s="59"/>
      <c r="AL62" s="59"/>
      <c r="AM62" s="59"/>
      <c r="AN62" s="140"/>
      <c r="AO62" s="59"/>
      <c r="AP62" s="59"/>
      <c r="AQ62" s="59"/>
    </row>
    <row r="63" ht="12.0" customHeight="1">
      <c r="A63" s="59"/>
      <c r="B63" s="337" t="s">
        <v>322</v>
      </c>
      <c r="C63" s="59"/>
      <c r="D63" s="59"/>
      <c r="E63" s="59"/>
      <c r="F63" s="511">
        <f>'Proposed Rates'!$E$299</f>
        <v>0.0338</v>
      </c>
      <c r="G63" s="59"/>
      <c r="H63" s="59"/>
      <c r="I63" s="59"/>
      <c r="J63" s="511">
        <f>'Proposed Rates'!$F$299</f>
        <v>0.0335</v>
      </c>
      <c r="K63" s="59"/>
      <c r="L63" s="59"/>
      <c r="M63" s="59"/>
      <c r="N63" s="59"/>
      <c r="O63" s="59"/>
      <c r="P63" s="59"/>
      <c r="Q63" s="511">
        <f>'Proposed Rates'!$G$299</f>
        <v>0.0335</v>
      </c>
      <c r="R63" s="59"/>
      <c r="S63" s="59"/>
      <c r="T63" s="59"/>
      <c r="U63" s="59"/>
      <c r="V63" s="59"/>
      <c r="W63" s="59"/>
      <c r="X63" s="511">
        <f>'Proposed Rates'!$H$299</f>
        <v>0.0335</v>
      </c>
      <c r="Y63" s="59"/>
      <c r="Z63" s="59"/>
      <c r="AA63" s="59"/>
      <c r="AB63" s="59"/>
      <c r="AC63" s="59"/>
      <c r="AD63" s="59"/>
      <c r="AE63" s="511">
        <f>'Proposed Rates'!$I$299</f>
        <v>0.0335</v>
      </c>
      <c r="AF63" s="59"/>
      <c r="AG63" s="59"/>
      <c r="AH63" s="59"/>
      <c r="AI63" s="59"/>
      <c r="AJ63" s="59"/>
      <c r="AK63" s="59"/>
      <c r="AL63" s="511">
        <f>'Proposed Rates'!$J$299</f>
        <v>0.0335</v>
      </c>
      <c r="AM63" s="59"/>
      <c r="AN63" s="59"/>
      <c r="AO63" s="59"/>
      <c r="AP63" s="59"/>
      <c r="AQ63" s="59"/>
    </row>
    <row r="64" ht="12.0" customHeight="1">
      <c r="A64" s="59"/>
      <c r="B64" s="59"/>
      <c r="C64" s="59"/>
      <c r="D64" s="59"/>
      <c r="E64" s="59"/>
      <c r="F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59"/>
      <c r="AK64" s="59"/>
      <c r="AL64" s="59"/>
      <c r="AM64" s="59"/>
      <c r="AN64" s="59"/>
      <c r="AO64" s="59"/>
      <c r="AP64" s="59"/>
      <c r="AQ64" s="59"/>
    </row>
    <row r="65" ht="12.0" customHeight="1">
      <c r="A65" s="512" t="s">
        <v>337</v>
      </c>
      <c r="B65" s="59"/>
      <c r="C65" s="59"/>
      <c r="D65" s="59"/>
      <c r="E65" s="59"/>
      <c r="F65" s="59"/>
      <c r="G65" s="59"/>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c r="AJ65" s="59"/>
      <c r="AK65" s="59"/>
      <c r="AL65" s="59"/>
      <c r="AM65" s="59"/>
      <c r="AN65" s="59"/>
      <c r="AO65" s="59"/>
      <c r="AP65" s="59"/>
      <c r="AQ65" s="59"/>
    </row>
    <row r="66" ht="12.0" customHeight="1">
      <c r="A66" s="59"/>
      <c r="B66" s="59"/>
      <c r="C66" s="59"/>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9"/>
    </row>
    <row r="67" ht="12.0" customHeight="1">
      <c r="A67" s="59" t="s">
        <v>324</v>
      </c>
      <c r="B67" s="59"/>
      <c r="C67" s="59"/>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c r="AP67" s="59"/>
      <c r="AQ67" s="59"/>
    </row>
    <row r="68" ht="12.0" customHeight="1">
      <c r="A68" s="59" t="s">
        <v>325</v>
      </c>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c r="AP68" s="59"/>
      <c r="AQ68" s="59"/>
    </row>
    <row r="69" ht="12.0" customHeight="1">
      <c r="A69" s="59"/>
      <c r="B69" s="59"/>
      <c r="C69" s="59"/>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59"/>
      <c r="AM69" s="59"/>
      <c r="AN69" s="59"/>
      <c r="AO69" s="59"/>
      <c r="AP69" s="59"/>
      <c r="AQ69" s="59"/>
    </row>
    <row r="70" ht="12.0" customHeight="1">
      <c r="A70" s="59" t="s">
        <v>326</v>
      </c>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c r="AP70" s="59"/>
      <c r="AQ70" s="59"/>
    </row>
    <row r="71" ht="12.0" customHeight="1">
      <c r="A71" s="59" t="s">
        <v>327</v>
      </c>
      <c r="B71" s="59"/>
      <c r="C71" s="59"/>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59"/>
      <c r="AO71" s="59"/>
      <c r="AP71" s="59"/>
      <c r="AQ71" s="59"/>
    </row>
    <row r="72" ht="12.0" customHeight="1">
      <c r="A72" s="59"/>
      <c r="B72" s="59"/>
      <c r="C72" s="59"/>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N72" s="59"/>
      <c r="AO72" s="59"/>
      <c r="AP72" s="59"/>
      <c r="AQ72" s="59"/>
    </row>
    <row r="73" ht="12.0" customHeight="1">
      <c r="A73" s="59" t="s">
        <v>328</v>
      </c>
      <c r="B73" s="59"/>
      <c r="C73" s="59"/>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59"/>
      <c r="AK73" s="59"/>
      <c r="AL73" s="59"/>
      <c r="AM73" s="59"/>
      <c r="AN73" s="59"/>
      <c r="AO73" s="59"/>
      <c r="AP73" s="59"/>
      <c r="AQ73" s="59"/>
    </row>
    <row r="74" ht="12.0" customHeight="1">
      <c r="A74" s="59" t="s">
        <v>329</v>
      </c>
      <c r="B74" s="59"/>
      <c r="C74" s="59"/>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9"/>
    </row>
    <row r="75" ht="12.0" customHeight="1">
      <c r="A75" s="59" t="s">
        <v>330</v>
      </c>
      <c r="B75" s="59"/>
      <c r="C75" s="59"/>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c r="AJ75" s="59"/>
      <c r="AK75" s="59"/>
      <c r="AL75" s="59"/>
      <c r="AM75" s="59"/>
      <c r="AN75" s="59"/>
      <c r="AO75" s="59"/>
      <c r="AP75" s="59"/>
      <c r="AQ75" s="59"/>
    </row>
    <row r="76" ht="12.0" customHeight="1">
      <c r="A76" s="59" t="s">
        <v>331</v>
      </c>
      <c r="B76" s="59"/>
      <c r="C76" s="59"/>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c r="AJ76" s="59"/>
      <c r="AK76" s="59"/>
      <c r="AL76" s="59"/>
      <c r="AM76" s="59"/>
      <c r="AN76" s="59"/>
      <c r="AO76" s="59"/>
      <c r="AP76" s="59"/>
      <c r="AQ76" s="59"/>
    </row>
    <row r="77" ht="12.0" customHeight="1">
      <c r="A77" s="59" t="s">
        <v>332</v>
      </c>
      <c r="B77" s="59"/>
      <c r="C77" s="59"/>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c r="AJ77" s="59"/>
      <c r="AK77" s="59"/>
      <c r="AL77" s="59"/>
      <c r="AM77" s="59"/>
      <c r="AN77" s="59"/>
      <c r="AO77" s="59"/>
      <c r="AP77" s="59"/>
      <c r="AQ77" s="59"/>
    </row>
    <row r="78" ht="12.0" customHeight="1">
      <c r="A78" s="59"/>
      <c r="B78" s="59"/>
      <c r="C78" s="59"/>
      <c r="D78" s="59"/>
      <c r="E78" s="59"/>
      <c r="F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9"/>
    </row>
    <row r="79" ht="12.0" customHeight="1">
      <c r="A79" s="513"/>
      <c r="B79" s="59" t="s">
        <v>333</v>
      </c>
      <c r="C79" s="59"/>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59"/>
      <c r="AK79" s="59"/>
      <c r="AL79" s="59"/>
      <c r="AM79" s="59"/>
      <c r="AN79" s="59"/>
      <c r="AO79" s="59"/>
      <c r="AP79" s="59"/>
      <c r="AQ79" s="59"/>
    </row>
    <row r="80" ht="12.0" customHeight="1">
      <c r="A80" s="59"/>
      <c r="B80" s="59"/>
      <c r="C80" s="59"/>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9"/>
    </row>
    <row r="81" ht="12.0" customHeight="1">
      <c r="A81" s="59"/>
      <c r="B81" s="59" t="s">
        <v>334</v>
      </c>
      <c r="C81" s="59"/>
      <c r="D81" s="59"/>
      <c r="E81" s="59"/>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row>
    <row r="82" ht="12.0" customHeight="1">
      <c r="A82" s="59"/>
      <c r="B82" s="59"/>
      <c r="C82" s="59"/>
      <c r="D82" s="59"/>
      <c r="E82" s="59"/>
      <c r="F82" s="59"/>
      <c r="G82" s="59"/>
      <c r="H82" s="59"/>
      <c r="I82" s="59"/>
      <c r="J82" s="59"/>
      <c r="K82" s="59"/>
      <c r="L82" s="59"/>
      <c r="M82" s="59"/>
      <c r="N82" s="59"/>
      <c r="O82" s="59"/>
      <c r="P82" s="59"/>
      <c r="Q82" s="59"/>
      <c r="R82" s="59"/>
      <c r="S82" s="59"/>
      <c r="T82" s="59"/>
      <c r="U82" s="59"/>
      <c r="V82" s="59"/>
      <c r="W82" s="59"/>
      <c r="X82" s="59"/>
      <c r="Y82" s="59"/>
      <c r="Z82" s="59"/>
      <c r="AA82" s="59"/>
      <c r="AB82" s="59"/>
      <c r="AC82" s="59"/>
      <c r="AD82" s="59"/>
      <c r="AE82" s="59"/>
      <c r="AF82" s="59"/>
      <c r="AG82" s="59"/>
      <c r="AH82" s="59"/>
      <c r="AI82" s="59"/>
      <c r="AJ82" s="59"/>
      <c r="AK82" s="59"/>
      <c r="AL82" s="59"/>
      <c r="AM82" s="59"/>
      <c r="AN82" s="59"/>
      <c r="AO82" s="59"/>
      <c r="AP82" s="59"/>
      <c r="AQ82" s="59"/>
    </row>
    <row r="83" ht="12.0" customHeight="1">
      <c r="A83" s="59"/>
      <c r="B83" s="59"/>
      <c r="C83" s="59"/>
      <c r="D83" s="59"/>
      <c r="E83" s="59"/>
      <c r="F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83" s="59"/>
      <c r="AN83" s="59"/>
      <c r="AO83" s="59"/>
      <c r="AP83" s="59"/>
      <c r="AQ83" s="59"/>
    </row>
    <row r="84" ht="12.0" customHeight="1">
      <c r="A84" s="59"/>
      <c r="B84" s="59"/>
      <c r="C84" s="59"/>
      <c r="D84" s="59"/>
      <c r="E84" s="59"/>
      <c r="F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row>
    <row r="85" ht="12.0" customHeight="1">
      <c r="A85" s="59"/>
      <c r="B85" s="59"/>
      <c r="C85" s="59"/>
      <c r="D85" s="59"/>
      <c r="E85" s="59"/>
      <c r="F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row>
    <row r="86" ht="12.0" customHeight="1">
      <c r="A86" s="59"/>
      <c r="B86" s="59"/>
      <c r="C86" s="59"/>
      <c r="D86" s="59"/>
      <c r="E86" s="59"/>
      <c r="F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row>
    <row r="87" ht="12.0" customHeight="1">
      <c r="A87" s="59"/>
      <c r="B87" s="59"/>
      <c r="C87" s="59"/>
      <c r="D87" s="59"/>
      <c r="E87" s="59"/>
      <c r="F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row>
    <row r="88" ht="12.0" customHeight="1">
      <c r="A88" s="59"/>
      <c r="B88" s="59"/>
      <c r="C88" s="59"/>
      <c r="D88" s="59"/>
      <c r="E88" s="59"/>
      <c r="F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9"/>
    </row>
    <row r="89" ht="12.0" customHeight="1">
      <c r="A89" s="59"/>
      <c r="B89" s="59"/>
      <c r="C89" s="59"/>
      <c r="D89" s="59"/>
      <c r="E89" s="59"/>
      <c r="F89" s="59"/>
      <c r="G89" s="59"/>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c r="AQ89" s="59"/>
    </row>
    <row r="90" ht="12.0" customHeight="1">
      <c r="A90" s="59"/>
      <c r="B90" s="59"/>
      <c r="C90" s="59"/>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row>
    <row r="91" ht="12.0" customHeight="1">
      <c r="A91" s="59"/>
      <c r="B91" s="59"/>
      <c r="C91" s="59"/>
      <c r="D91" s="59"/>
      <c r="E91" s="59"/>
      <c r="F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c r="AF91" s="59"/>
      <c r="AG91" s="59"/>
      <c r="AH91" s="59"/>
      <c r="AI91" s="59"/>
      <c r="AJ91" s="59"/>
      <c r="AK91" s="59"/>
      <c r="AL91" s="59"/>
      <c r="AM91" s="59"/>
      <c r="AN91" s="59"/>
      <c r="AO91" s="59"/>
      <c r="AP91" s="59"/>
      <c r="AQ91" s="59"/>
    </row>
    <row r="92" ht="12.0" customHeight="1">
      <c r="A92" s="59"/>
      <c r="B92" s="59"/>
      <c r="C92" s="59"/>
      <c r="D92" s="59"/>
      <c r="E92" s="59"/>
      <c r="F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row>
    <row r="93" ht="12.0" customHeight="1">
      <c r="A93" s="59"/>
      <c r="B93" s="59"/>
      <c r="C93" s="59"/>
      <c r="D93" s="59"/>
      <c r="E93" s="59"/>
      <c r="F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row>
    <row r="94" ht="12.0" customHeight="1">
      <c r="A94" s="59"/>
      <c r="B94" s="59"/>
      <c r="C94" s="59"/>
      <c r="D94" s="59"/>
      <c r="E94" s="59"/>
      <c r="F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c r="AJ94" s="59"/>
      <c r="AK94" s="59"/>
      <c r="AL94" s="59"/>
      <c r="AM94" s="59"/>
      <c r="AN94" s="59"/>
      <c r="AO94" s="59"/>
      <c r="AP94" s="59"/>
      <c r="AQ94" s="59"/>
    </row>
    <row r="95" ht="12.0" customHeight="1">
      <c r="A95" s="59"/>
      <c r="B95" s="59"/>
      <c r="C95" s="59"/>
      <c r="D95" s="59"/>
      <c r="E95" s="59"/>
      <c r="F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c r="AJ95" s="59"/>
      <c r="AK95" s="59"/>
      <c r="AL95" s="59"/>
      <c r="AM95" s="59"/>
      <c r="AN95" s="59"/>
      <c r="AO95" s="59"/>
      <c r="AP95" s="59"/>
      <c r="AQ95" s="59"/>
    </row>
    <row r="96" ht="12.0" customHeight="1">
      <c r="A96" s="59"/>
      <c r="B96" s="59"/>
      <c r="C96" s="59"/>
      <c r="D96" s="59"/>
      <c r="E96" s="59"/>
      <c r="F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c r="AQ96" s="59"/>
    </row>
    <row r="97" ht="12.0" customHeight="1">
      <c r="A97" s="59"/>
      <c r="B97" s="59"/>
      <c r="C97" s="59"/>
      <c r="D97" s="59"/>
      <c r="E97" s="59"/>
      <c r="F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c r="AM97" s="59"/>
      <c r="AN97" s="59"/>
      <c r="AO97" s="59"/>
      <c r="AP97" s="59"/>
      <c r="AQ97" s="59"/>
    </row>
    <row r="98" ht="12.0" customHeight="1">
      <c r="A98" s="59"/>
      <c r="B98" s="59"/>
      <c r="C98" s="59"/>
      <c r="D98" s="59"/>
      <c r="E98" s="59"/>
      <c r="F98" s="59"/>
      <c r="G98" s="59"/>
      <c r="H98" s="59"/>
      <c r="I98" s="59"/>
      <c r="J98" s="59"/>
      <c r="K98" s="59"/>
      <c r="L98" s="59"/>
      <c r="M98" s="59"/>
      <c r="N98" s="59"/>
      <c r="O98" s="59"/>
      <c r="P98" s="59"/>
      <c r="Q98" s="59"/>
      <c r="R98" s="59"/>
      <c r="S98" s="59"/>
      <c r="T98" s="59"/>
      <c r="U98" s="59"/>
      <c r="V98" s="59"/>
      <c r="W98" s="59"/>
      <c r="X98" s="59"/>
      <c r="Y98" s="59"/>
      <c r="Z98" s="59"/>
      <c r="AA98" s="59"/>
      <c r="AB98" s="59"/>
      <c r="AC98" s="59"/>
      <c r="AD98" s="59"/>
      <c r="AE98" s="59"/>
      <c r="AF98" s="59"/>
      <c r="AG98" s="59"/>
      <c r="AH98" s="59"/>
      <c r="AI98" s="59"/>
      <c r="AJ98" s="59"/>
      <c r="AK98" s="59"/>
      <c r="AL98" s="59"/>
      <c r="AM98" s="59"/>
      <c r="AN98" s="59"/>
      <c r="AO98" s="59"/>
      <c r="AP98" s="59"/>
      <c r="AQ98" s="59"/>
    </row>
    <row r="99" ht="12.0" customHeight="1">
      <c r="A99" s="59"/>
      <c r="B99" s="59"/>
      <c r="C99" s="59"/>
      <c r="D99" s="59"/>
      <c r="E99" s="59"/>
      <c r="F99" s="59"/>
      <c r="G99" s="59"/>
      <c r="H99" s="59"/>
      <c r="I99" s="59"/>
      <c r="J99" s="59"/>
      <c r="K99" s="59"/>
      <c r="L99" s="59"/>
      <c r="M99" s="59"/>
      <c r="N99" s="59"/>
      <c r="O99" s="59"/>
      <c r="P99" s="59"/>
      <c r="Q99" s="59"/>
      <c r="R99" s="59"/>
      <c r="S99" s="59"/>
      <c r="T99" s="59"/>
      <c r="U99" s="59"/>
      <c r="V99" s="59"/>
      <c r="W99" s="59"/>
      <c r="X99" s="59"/>
      <c r="Y99" s="59"/>
      <c r="Z99" s="59"/>
      <c r="AA99" s="59"/>
      <c r="AB99" s="59"/>
      <c r="AC99" s="59"/>
      <c r="AD99" s="59"/>
      <c r="AE99" s="59"/>
      <c r="AF99" s="59"/>
      <c r="AG99" s="59"/>
      <c r="AH99" s="59"/>
      <c r="AI99" s="59"/>
      <c r="AJ99" s="59"/>
      <c r="AK99" s="59"/>
      <c r="AL99" s="59"/>
      <c r="AM99" s="59"/>
      <c r="AN99" s="59"/>
      <c r="AO99" s="59"/>
      <c r="AP99" s="59"/>
      <c r="AQ99" s="59"/>
    </row>
    <row r="100" ht="12.0" customHeight="1">
      <c r="A100" s="59"/>
      <c r="B100" s="59"/>
      <c r="C100" s="59"/>
      <c r="D100" s="59"/>
      <c r="E100" s="59"/>
      <c r="F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59"/>
      <c r="AQ100" s="59"/>
    </row>
    <row r="101" ht="12.0" customHeight="1">
      <c r="A101" s="59"/>
      <c r="B101" s="59"/>
      <c r="C101" s="59"/>
      <c r="D101" s="59"/>
      <c r="E101" s="59"/>
      <c r="F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c r="AH101" s="59"/>
      <c r="AI101" s="59"/>
      <c r="AJ101" s="59"/>
      <c r="AK101" s="59"/>
      <c r="AL101" s="59"/>
      <c r="AM101" s="59"/>
      <c r="AN101" s="59"/>
      <c r="AO101" s="59"/>
      <c r="AP101" s="59"/>
      <c r="AQ101" s="59"/>
    </row>
    <row r="102" ht="12.0" customHeight="1">
      <c r="A102" s="59"/>
      <c r="B102" s="59"/>
      <c r="C102" s="59"/>
      <c r="D102" s="59"/>
      <c r="E102" s="59"/>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c r="AH102" s="59"/>
      <c r="AI102" s="59"/>
      <c r="AJ102" s="59"/>
      <c r="AK102" s="59"/>
      <c r="AL102" s="59"/>
      <c r="AM102" s="59"/>
      <c r="AN102" s="59"/>
      <c r="AO102" s="59"/>
      <c r="AP102" s="59"/>
      <c r="AQ102" s="59"/>
    </row>
    <row r="103" ht="12.0" customHeight="1">
      <c r="A103" s="59"/>
      <c r="B103" s="59"/>
      <c r="C103" s="59"/>
      <c r="D103" s="59"/>
      <c r="E103" s="59"/>
      <c r="F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9"/>
      <c r="AJ103" s="59"/>
      <c r="AK103" s="59"/>
      <c r="AL103" s="59"/>
      <c r="AM103" s="59"/>
      <c r="AN103" s="59"/>
      <c r="AO103" s="59"/>
      <c r="AP103" s="59"/>
      <c r="AQ103" s="59"/>
    </row>
    <row r="104" ht="12.0" customHeight="1">
      <c r="A104" s="59"/>
      <c r="B104" s="59"/>
      <c r="C104" s="59"/>
      <c r="D104" s="59"/>
      <c r="E104" s="59"/>
      <c r="F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row>
    <row r="105" ht="12.0" customHeight="1">
      <c r="A105" s="59"/>
      <c r="B105" s="59"/>
      <c r="C105" s="59"/>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c r="AL105" s="59"/>
      <c r="AM105" s="59"/>
      <c r="AN105" s="59"/>
      <c r="AO105" s="59"/>
      <c r="AP105" s="59"/>
      <c r="AQ105" s="59"/>
    </row>
    <row r="106" ht="12.0" customHeight="1">
      <c r="A106" s="59"/>
      <c r="B106" s="59"/>
      <c r="C106" s="59"/>
      <c r="D106" s="59"/>
      <c r="E106" s="59"/>
      <c r="F106" s="59"/>
      <c r="G106" s="59"/>
      <c r="H106" s="59"/>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c r="AH106" s="59"/>
      <c r="AI106" s="59"/>
      <c r="AJ106" s="59"/>
      <c r="AK106" s="59"/>
      <c r="AL106" s="59"/>
      <c r="AM106" s="59"/>
      <c r="AN106" s="59"/>
      <c r="AO106" s="59"/>
      <c r="AP106" s="59"/>
      <c r="AQ106" s="59"/>
    </row>
    <row r="107" ht="12.0" customHeight="1">
      <c r="A107" s="59"/>
      <c r="B107" s="59"/>
      <c r="C107" s="59"/>
      <c r="D107" s="59"/>
      <c r="E107" s="59"/>
      <c r="F107" s="59"/>
      <c r="G107" s="59"/>
      <c r="H107" s="59"/>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c r="AF107" s="59"/>
      <c r="AG107" s="59"/>
      <c r="AH107" s="59"/>
      <c r="AI107" s="59"/>
      <c r="AJ107" s="59"/>
      <c r="AK107" s="59"/>
      <c r="AL107" s="59"/>
      <c r="AM107" s="59"/>
      <c r="AN107" s="59"/>
      <c r="AO107" s="59"/>
      <c r="AP107" s="59"/>
      <c r="AQ107" s="59"/>
    </row>
    <row r="108" ht="12.0" customHeight="1">
      <c r="A108" s="59"/>
      <c r="B108" s="59"/>
      <c r="C108" s="59"/>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E108" s="59"/>
      <c r="AF108" s="59"/>
      <c r="AG108" s="59"/>
      <c r="AH108" s="59"/>
      <c r="AI108" s="59"/>
      <c r="AJ108" s="59"/>
      <c r="AK108" s="59"/>
      <c r="AL108" s="59"/>
      <c r="AM108" s="59"/>
      <c r="AN108" s="59"/>
      <c r="AO108" s="59"/>
      <c r="AP108" s="59"/>
      <c r="AQ108" s="59"/>
    </row>
    <row r="109" ht="12.0" customHeight="1">
      <c r="A109" s="59"/>
      <c r="B109" s="59"/>
      <c r="C109" s="59"/>
      <c r="D109" s="59"/>
      <c r="E109" s="59"/>
      <c r="F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c r="AE109" s="59"/>
      <c r="AF109" s="59"/>
      <c r="AG109" s="59"/>
      <c r="AH109" s="59"/>
      <c r="AI109" s="59"/>
      <c r="AJ109" s="59"/>
      <c r="AK109" s="59"/>
      <c r="AL109" s="59"/>
      <c r="AM109" s="59"/>
      <c r="AN109" s="59"/>
      <c r="AO109" s="59"/>
      <c r="AP109" s="59"/>
      <c r="AQ109" s="59"/>
    </row>
    <row r="110" ht="12.0" customHeight="1">
      <c r="A110" s="59"/>
      <c r="B110" s="59"/>
      <c r="C110" s="59"/>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c r="AH110" s="59"/>
      <c r="AI110" s="59"/>
      <c r="AJ110" s="59"/>
      <c r="AK110" s="59"/>
      <c r="AL110" s="59"/>
      <c r="AM110" s="59"/>
      <c r="AN110" s="59"/>
      <c r="AO110" s="59"/>
      <c r="AP110" s="59"/>
      <c r="AQ110" s="59"/>
    </row>
    <row r="111" ht="12.0" customHeight="1">
      <c r="A111" s="59"/>
      <c r="B111" s="59"/>
      <c r="C111" s="59"/>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c r="AH111" s="59"/>
      <c r="AI111" s="59"/>
      <c r="AJ111" s="59"/>
      <c r="AK111" s="59"/>
      <c r="AL111" s="59"/>
      <c r="AM111" s="59"/>
      <c r="AN111" s="59"/>
      <c r="AO111" s="59"/>
      <c r="AP111" s="59"/>
      <c r="AQ111" s="59"/>
    </row>
    <row r="112" ht="12.0" customHeight="1">
      <c r="A112" s="59"/>
      <c r="B112" s="59"/>
      <c r="C112" s="59"/>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9"/>
      <c r="AM112" s="59"/>
      <c r="AN112" s="59"/>
      <c r="AO112" s="59"/>
      <c r="AP112" s="59"/>
      <c r="AQ112" s="59"/>
    </row>
    <row r="113" ht="12.0" customHeight="1">
      <c r="A113" s="59"/>
      <c r="B113" s="59"/>
      <c r="C113" s="59"/>
      <c r="D113" s="59"/>
      <c r="E113" s="59"/>
      <c r="F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E113" s="59"/>
      <c r="AF113" s="59"/>
      <c r="AG113" s="59"/>
      <c r="AH113" s="59"/>
      <c r="AI113" s="59"/>
      <c r="AJ113" s="59"/>
      <c r="AK113" s="59"/>
      <c r="AL113" s="59"/>
      <c r="AM113" s="59"/>
      <c r="AN113" s="59"/>
      <c r="AO113" s="59"/>
      <c r="AP113" s="59"/>
      <c r="AQ113" s="59"/>
    </row>
    <row r="114" ht="12.0" customHeight="1">
      <c r="A114" s="59"/>
      <c r="B114" s="59"/>
      <c r="C114" s="59"/>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c r="AH114" s="59"/>
      <c r="AI114" s="59"/>
      <c r="AJ114" s="59"/>
      <c r="AK114" s="59"/>
      <c r="AL114" s="59"/>
      <c r="AM114" s="59"/>
      <c r="AN114" s="59"/>
      <c r="AO114" s="59"/>
      <c r="AP114" s="59"/>
      <c r="AQ114" s="59"/>
    </row>
    <row r="115" ht="12.0" customHeight="1">
      <c r="A115" s="59"/>
      <c r="B115" s="59"/>
      <c r="C115" s="59"/>
      <c r="D115" s="59"/>
      <c r="E115" s="59"/>
      <c r="F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c r="AH115" s="59"/>
      <c r="AI115" s="59"/>
      <c r="AJ115" s="59"/>
      <c r="AK115" s="59"/>
      <c r="AL115" s="59"/>
      <c r="AM115" s="59"/>
      <c r="AN115" s="59"/>
      <c r="AO115" s="59"/>
      <c r="AP115" s="59"/>
      <c r="AQ115" s="59"/>
    </row>
    <row r="116" ht="12.0" customHeight="1">
      <c r="A116" s="59"/>
      <c r="B116" s="59"/>
      <c r="C116" s="59"/>
      <c r="D116" s="59"/>
      <c r="E116" s="59"/>
      <c r="F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9"/>
    </row>
    <row r="117" ht="12.0" customHeight="1">
      <c r="A117" s="59"/>
      <c r="B117" s="59"/>
      <c r="C117" s="59"/>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c r="AJ117" s="59"/>
      <c r="AK117" s="59"/>
      <c r="AL117" s="59"/>
      <c r="AM117" s="59"/>
      <c r="AN117" s="59"/>
      <c r="AO117" s="59"/>
      <c r="AP117" s="59"/>
      <c r="AQ117" s="59"/>
    </row>
    <row r="118" ht="12.0" customHeight="1">
      <c r="A118" s="59"/>
      <c r="B118" s="59"/>
      <c r="C118" s="59"/>
      <c r="D118" s="59"/>
      <c r="E118" s="59"/>
      <c r="F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c r="AJ118" s="59"/>
      <c r="AK118" s="59"/>
      <c r="AL118" s="59"/>
      <c r="AM118" s="59"/>
      <c r="AN118" s="59"/>
      <c r="AO118" s="59"/>
      <c r="AP118" s="59"/>
      <c r="AQ118" s="59"/>
    </row>
    <row r="119" ht="12.0" customHeight="1">
      <c r="A119" s="59"/>
      <c r="B119" s="59"/>
      <c r="C119" s="59"/>
      <c r="D119" s="59"/>
      <c r="E119" s="59"/>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59"/>
      <c r="AL119" s="59"/>
      <c r="AM119" s="59"/>
      <c r="AN119" s="59"/>
      <c r="AO119" s="59"/>
      <c r="AP119" s="59"/>
      <c r="AQ119" s="59"/>
    </row>
    <row r="120" ht="12.0" customHeight="1">
      <c r="A120" s="59"/>
      <c r="B120" s="59"/>
      <c r="C120" s="59"/>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c r="AJ120" s="59"/>
      <c r="AK120" s="59"/>
      <c r="AL120" s="59"/>
      <c r="AM120" s="59"/>
      <c r="AN120" s="59"/>
      <c r="AO120" s="59"/>
      <c r="AP120" s="59"/>
      <c r="AQ120" s="59"/>
    </row>
    <row r="121" ht="12.0" customHeight="1">
      <c r="A121" s="59"/>
      <c r="B121" s="59"/>
      <c r="C121" s="59"/>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c r="AJ121" s="59"/>
      <c r="AK121" s="59"/>
      <c r="AL121" s="59"/>
      <c r="AM121" s="59"/>
      <c r="AN121" s="59"/>
      <c r="AO121" s="59"/>
      <c r="AP121" s="59"/>
      <c r="AQ121" s="59"/>
    </row>
    <row r="122" ht="12.0" customHeight="1">
      <c r="A122" s="59"/>
      <c r="B122" s="59"/>
      <c r="C122" s="59"/>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c r="AH122" s="59"/>
      <c r="AI122" s="59"/>
      <c r="AJ122" s="59"/>
      <c r="AK122" s="59"/>
      <c r="AL122" s="59"/>
      <c r="AM122" s="59"/>
      <c r="AN122" s="59"/>
      <c r="AO122" s="59"/>
      <c r="AP122" s="59"/>
      <c r="AQ122" s="59"/>
    </row>
    <row r="123" ht="12.0" customHeight="1">
      <c r="A123" s="59"/>
      <c r="B123" s="59"/>
      <c r="C123" s="59"/>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c r="AH123" s="59"/>
      <c r="AI123" s="59"/>
      <c r="AJ123" s="59"/>
      <c r="AK123" s="59"/>
      <c r="AL123" s="59"/>
      <c r="AM123" s="59"/>
      <c r="AN123" s="59"/>
      <c r="AO123" s="59"/>
      <c r="AP123" s="59"/>
      <c r="AQ123" s="59"/>
    </row>
    <row r="124" ht="12.0" customHeight="1">
      <c r="A124" s="59"/>
      <c r="B124" s="59"/>
      <c r="C124" s="59"/>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c r="AH124" s="59"/>
      <c r="AI124" s="59"/>
      <c r="AJ124" s="59"/>
      <c r="AK124" s="59"/>
      <c r="AL124" s="59"/>
      <c r="AM124" s="59"/>
      <c r="AN124" s="59"/>
      <c r="AO124" s="59"/>
      <c r="AP124" s="59"/>
      <c r="AQ124" s="59"/>
    </row>
    <row r="125" ht="12.0" customHeight="1">
      <c r="A125" s="59"/>
      <c r="B125" s="59"/>
      <c r="C125" s="59"/>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59"/>
      <c r="AK125" s="59"/>
      <c r="AL125" s="59"/>
      <c r="AM125" s="59"/>
      <c r="AN125" s="59"/>
      <c r="AO125" s="59"/>
      <c r="AP125" s="59"/>
      <c r="AQ125" s="59"/>
    </row>
    <row r="126" ht="12.0" customHeight="1">
      <c r="A126" s="59"/>
      <c r="B126" s="59"/>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59"/>
      <c r="AK126" s="59"/>
      <c r="AL126" s="59"/>
      <c r="AM126" s="59"/>
      <c r="AN126" s="59"/>
      <c r="AO126" s="59"/>
      <c r="AP126" s="59"/>
      <c r="AQ126" s="59"/>
    </row>
    <row r="127" ht="12.0" customHeight="1">
      <c r="A127" s="59"/>
      <c r="B127" s="59"/>
      <c r="C127" s="59"/>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c r="AJ127" s="59"/>
      <c r="AK127" s="59"/>
      <c r="AL127" s="59"/>
      <c r="AM127" s="59"/>
      <c r="AN127" s="59"/>
      <c r="AO127" s="59"/>
      <c r="AP127" s="59"/>
      <c r="AQ127" s="59"/>
    </row>
    <row r="128" ht="12.0" customHeight="1">
      <c r="A128" s="59"/>
      <c r="B128" s="59"/>
      <c r="C128" s="59"/>
      <c r="D128" s="59"/>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59"/>
      <c r="AK128" s="59"/>
      <c r="AL128" s="59"/>
      <c r="AM128" s="59"/>
      <c r="AN128" s="59"/>
      <c r="AO128" s="59"/>
      <c r="AP128" s="59"/>
      <c r="AQ128" s="59"/>
    </row>
    <row r="129" ht="12.0" customHeight="1">
      <c r="A129" s="59"/>
      <c r="B129" s="59"/>
      <c r="C129" s="59"/>
      <c r="D129" s="59"/>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59"/>
      <c r="AK129" s="59"/>
      <c r="AL129" s="59"/>
      <c r="AM129" s="59"/>
      <c r="AN129" s="59"/>
      <c r="AO129" s="59"/>
      <c r="AP129" s="59"/>
      <c r="AQ129" s="59"/>
    </row>
    <row r="130" ht="12.0" customHeight="1">
      <c r="A130" s="59"/>
      <c r="B130" s="59"/>
      <c r="C130" s="59"/>
      <c r="D130" s="59"/>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c r="AH130" s="59"/>
      <c r="AI130" s="59"/>
      <c r="AJ130" s="59"/>
      <c r="AK130" s="59"/>
      <c r="AL130" s="59"/>
      <c r="AM130" s="59"/>
      <c r="AN130" s="59"/>
      <c r="AO130" s="59"/>
      <c r="AP130" s="59"/>
      <c r="AQ130" s="59"/>
    </row>
    <row r="131" ht="12.0" customHeight="1">
      <c r="A131" s="59"/>
      <c r="B131" s="59"/>
      <c r="C131" s="59"/>
      <c r="D131" s="59"/>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59"/>
      <c r="AK131" s="59"/>
      <c r="AL131" s="59"/>
      <c r="AM131" s="59"/>
      <c r="AN131" s="59"/>
      <c r="AO131" s="59"/>
      <c r="AP131" s="59"/>
      <c r="AQ131" s="59"/>
    </row>
    <row r="132" ht="12.0" customHeight="1">
      <c r="A132" s="59"/>
      <c r="B132" s="59"/>
      <c r="C132" s="59"/>
      <c r="D132" s="59"/>
      <c r="E132" s="59"/>
      <c r="F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c r="AH132" s="59"/>
      <c r="AI132" s="59"/>
      <c r="AJ132" s="59"/>
      <c r="AK132" s="59"/>
      <c r="AL132" s="59"/>
      <c r="AM132" s="59"/>
      <c r="AN132" s="59"/>
      <c r="AO132" s="59"/>
      <c r="AP132" s="59"/>
      <c r="AQ132" s="59"/>
    </row>
    <row r="133" ht="12.0" customHeight="1">
      <c r="A133" s="59"/>
      <c r="B133" s="59"/>
      <c r="C133" s="59"/>
      <c r="D133" s="59"/>
      <c r="E133" s="59"/>
      <c r="F133" s="59"/>
      <c r="G133" s="59"/>
      <c r="H133" s="59"/>
      <c r="I133" s="59"/>
      <c r="J133" s="59"/>
      <c r="K133" s="59"/>
      <c r="L133" s="59"/>
      <c r="M133" s="59"/>
      <c r="N133" s="59"/>
      <c r="O133" s="59"/>
      <c r="P133" s="59"/>
      <c r="Q133" s="59"/>
      <c r="R133" s="59"/>
      <c r="S133" s="59"/>
      <c r="T133" s="59"/>
      <c r="U133" s="59"/>
      <c r="V133" s="59"/>
      <c r="W133" s="59"/>
      <c r="X133" s="59"/>
      <c r="Y133" s="59"/>
      <c r="Z133" s="59"/>
      <c r="AA133" s="59"/>
      <c r="AB133" s="59"/>
      <c r="AC133" s="59"/>
      <c r="AD133" s="59"/>
      <c r="AE133" s="59"/>
      <c r="AF133" s="59"/>
      <c r="AG133" s="59"/>
      <c r="AH133" s="59"/>
      <c r="AI133" s="59"/>
      <c r="AJ133" s="59"/>
      <c r="AK133" s="59"/>
      <c r="AL133" s="59"/>
      <c r="AM133" s="59"/>
      <c r="AN133" s="59"/>
      <c r="AO133" s="59"/>
      <c r="AP133" s="59"/>
      <c r="AQ133" s="59"/>
    </row>
    <row r="134" ht="12.0" customHeight="1">
      <c r="A134" s="59"/>
      <c r="B134" s="59"/>
      <c r="C134" s="59"/>
      <c r="D134" s="59"/>
      <c r="E134" s="59"/>
      <c r="F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59"/>
      <c r="AE134" s="59"/>
      <c r="AF134" s="59"/>
      <c r="AG134" s="59"/>
      <c r="AH134" s="59"/>
      <c r="AI134" s="59"/>
      <c r="AJ134" s="59"/>
      <c r="AK134" s="59"/>
      <c r="AL134" s="59"/>
      <c r="AM134" s="59"/>
      <c r="AN134" s="59"/>
      <c r="AO134" s="59"/>
      <c r="AP134" s="59"/>
      <c r="AQ134" s="59"/>
    </row>
    <row r="135" ht="12.0" customHeight="1">
      <c r="A135" s="59"/>
      <c r="B135" s="59"/>
      <c r="C135" s="59"/>
      <c r="D135" s="59"/>
      <c r="E135" s="59"/>
      <c r="F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c r="AE135" s="59"/>
      <c r="AF135" s="59"/>
      <c r="AG135" s="59"/>
      <c r="AH135" s="59"/>
      <c r="AI135" s="59"/>
      <c r="AJ135" s="59"/>
      <c r="AK135" s="59"/>
      <c r="AL135" s="59"/>
      <c r="AM135" s="59"/>
      <c r="AN135" s="59"/>
      <c r="AO135" s="59"/>
      <c r="AP135" s="59"/>
      <c r="AQ135" s="59"/>
    </row>
    <row r="136" ht="12.0" customHeight="1">
      <c r="A136" s="59"/>
      <c r="B136" s="59"/>
      <c r="C136" s="59"/>
      <c r="D136" s="59"/>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c r="AH136" s="59"/>
      <c r="AI136" s="59"/>
      <c r="AJ136" s="59"/>
      <c r="AK136" s="59"/>
      <c r="AL136" s="59"/>
      <c r="AM136" s="59"/>
      <c r="AN136" s="59"/>
      <c r="AO136" s="59"/>
      <c r="AP136" s="59"/>
      <c r="AQ136" s="59"/>
    </row>
    <row r="137" ht="12.0" customHeight="1">
      <c r="A137" s="59"/>
      <c r="B137" s="59"/>
      <c r="C137" s="59"/>
      <c r="D137" s="59"/>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c r="AJ137" s="59"/>
      <c r="AK137" s="59"/>
      <c r="AL137" s="59"/>
      <c r="AM137" s="59"/>
      <c r="AN137" s="59"/>
      <c r="AO137" s="59"/>
      <c r="AP137" s="59"/>
      <c r="AQ137" s="59"/>
    </row>
    <row r="138" ht="12.0" customHeight="1">
      <c r="A138" s="59"/>
      <c r="B138" s="59"/>
      <c r="C138" s="59"/>
      <c r="D138" s="59"/>
      <c r="E138" s="59"/>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c r="AH138" s="59"/>
      <c r="AI138" s="59"/>
      <c r="AJ138" s="59"/>
      <c r="AK138" s="59"/>
      <c r="AL138" s="59"/>
      <c r="AM138" s="59"/>
      <c r="AN138" s="59"/>
      <c r="AO138" s="59"/>
      <c r="AP138" s="59"/>
      <c r="AQ138" s="59"/>
    </row>
    <row r="139" ht="12.0" customHeight="1">
      <c r="A139" s="59"/>
      <c r="B139" s="59"/>
      <c r="C139" s="59"/>
      <c r="D139" s="59"/>
      <c r="E139" s="59"/>
      <c r="F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c r="AH139" s="59"/>
      <c r="AI139" s="59"/>
      <c r="AJ139" s="59"/>
      <c r="AK139" s="59"/>
      <c r="AL139" s="59"/>
      <c r="AM139" s="59"/>
      <c r="AN139" s="59"/>
      <c r="AO139" s="59"/>
      <c r="AP139" s="59"/>
      <c r="AQ139" s="59"/>
    </row>
    <row r="140" ht="12.0" customHeight="1">
      <c r="A140" s="59"/>
      <c r="B140" s="59"/>
      <c r="C140" s="59"/>
      <c r="D140" s="59"/>
      <c r="E140" s="59"/>
      <c r="F140" s="59"/>
      <c r="G140" s="59"/>
      <c r="H140" s="59"/>
      <c r="I140" s="59"/>
      <c r="J140" s="59"/>
      <c r="K140" s="59"/>
      <c r="L140" s="59"/>
      <c r="M140" s="59"/>
      <c r="N140" s="59"/>
      <c r="O140" s="59"/>
      <c r="P140" s="59"/>
      <c r="Q140" s="59"/>
      <c r="R140" s="59"/>
      <c r="S140" s="59"/>
      <c r="T140" s="59"/>
      <c r="U140" s="59"/>
      <c r="V140" s="59"/>
      <c r="W140" s="59"/>
      <c r="X140" s="59"/>
      <c r="Y140" s="59"/>
      <c r="Z140" s="59"/>
      <c r="AA140" s="59"/>
      <c r="AB140" s="59"/>
      <c r="AC140" s="59"/>
      <c r="AD140" s="59"/>
      <c r="AE140" s="59"/>
      <c r="AF140" s="59"/>
      <c r="AG140" s="59"/>
      <c r="AH140" s="59"/>
      <c r="AI140" s="59"/>
      <c r="AJ140" s="59"/>
      <c r="AK140" s="59"/>
      <c r="AL140" s="59"/>
      <c r="AM140" s="59"/>
      <c r="AN140" s="59"/>
      <c r="AO140" s="59"/>
      <c r="AP140" s="59"/>
      <c r="AQ140" s="59"/>
    </row>
    <row r="141" ht="12.0" customHeight="1">
      <c r="A141" s="59"/>
      <c r="B141" s="59"/>
      <c r="C141" s="59"/>
      <c r="D141" s="59"/>
      <c r="E141" s="59"/>
      <c r="F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c r="AH141" s="59"/>
      <c r="AI141" s="59"/>
      <c r="AJ141" s="59"/>
      <c r="AK141" s="59"/>
      <c r="AL141" s="59"/>
      <c r="AM141" s="59"/>
      <c r="AN141" s="59"/>
      <c r="AO141" s="59"/>
      <c r="AP141" s="59"/>
      <c r="AQ141" s="59"/>
    </row>
    <row r="142" ht="12.0" customHeight="1">
      <c r="A142" s="59"/>
      <c r="B142" s="59"/>
      <c r="C142" s="59"/>
      <c r="D142" s="59"/>
      <c r="E142" s="59"/>
      <c r="F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c r="AD142" s="59"/>
      <c r="AE142" s="59"/>
      <c r="AF142" s="59"/>
      <c r="AG142" s="59"/>
      <c r="AH142" s="59"/>
      <c r="AI142" s="59"/>
      <c r="AJ142" s="59"/>
      <c r="AK142" s="59"/>
      <c r="AL142" s="59"/>
      <c r="AM142" s="59"/>
      <c r="AN142" s="59"/>
      <c r="AO142" s="59"/>
      <c r="AP142" s="59"/>
      <c r="AQ142" s="59"/>
    </row>
    <row r="143" ht="12.0" customHeight="1">
      <c r="A143" s="59"/>
      <c r="B143" s="59"/>
      <c r="C143" s="59"/>
      <c r="D143" s="59"/>
      <c r="E143" s="59"/>
      <c r="F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c r="AD143" s="59"/>
      <c r="AE143" s="59"/>
      <c r="AF143" s="59"/>
      <c r="AG143" s="59"/>
      <c r="AH143" s="59"/>
      <c r="AI143" s="59"/>
      <c r="AJ143" s="59"/>
      <c r="AK143" s="59"/>
      <c r="AL143" s="59"/>
      <c r="AM143" s="59"/>
      <c r="AN143" s="59"/>
      <c r="AO143" s="59"/>
      <c r="AP143" s="59"/>
      <c r="AQ143" s="59"/>
    </row>
    <row r="144" ht="12.0" customHeight="1">
      <c r="A144" s="59"/>
      <c r="B144" s="59"/>
      <c r="C144" s="59"/>
      <c r="D144" s="59"/>
      <c r="E144" s="59"/>
      <c r="F144" s="59"/>
      <c r="G144" s="59"/>
      <c r="H144" s="59"/>
      <c r="I144" s="59"/>
      <c r="J144" s="59"/>
      <c r="K144" s="59"/>
      <c r="L144" s="59"/>
      <c r="M144" s="59"/>
      <c r="N144" s="59"/>
      <c r="O144" s="59"/>
      <c r="P144" s="59"/>
      <c r="Q144" s="59"/>
      <c r="R144" s="59"/>
      <c r="S144" s="59"/>
      <c r="T144" s="59"/>
      <c r="U144" s="59"/>
      <c r="V144" s="59"/>
      <c r="W144" s="59"/>
      <c r="X144" s="59"/>
      <c r="Y144" s="59"/>
      <c r="Z144" s="59"/>
      <c r="AA144" s="59"/>
      <c r="AB144" s="59"/>
      <c r="AC144" s="59"/>
      <c r="AD144" s="59"/>
      <c r="AE144" s="59"/>
      <c r="AF144" s="59"/>
      <c r="AG144" s="59"/>
      <c r="AH144" s="59"/>
      <c r="AI144" s="59"/>
      <c r="AJ144" s="59"/>
      <c r="AK144" s="59"/>
      <c r="AL144" s="59"/>
      <c r="AM144" s="59"/>
      <c r="AN144" s="59"/>
      <c r="AO144" s="59"/>
      <c r="AP144" s="59"/>
      <c r="AQ144" s="59"/>
    </row>
    <row r="145" ht="12.0" customHeight="1">
      <c r="A145" s="59"/>
      <c r="B145" s="59"/>
      <c r="C145" s="59"/>
      <c r="D145" s="59"/>
      <c r="E145" s="59"/>
      <c r="F145" s="5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c r="AD145" s="59"/>
      <c r="AE145" s="59"/>
      <c r="AF145" s="59"/>
      <c r="AG145" s="59"/>
      <c r="AH145" s="59"/>
      <c r="AI145" s="59"/>
      <c r="AJ145" s="59"/>
      <c r="AK145" s="59"/>
      <c r="AL145" s="59"/>
      <c r="AM145" s="59"/>
      <c r="AN145" s="59"/>
      <c r="AO145" s="59"/>
      <c r="AP145" s="59"/>
      <c r="AQ145" s="59"/>
    </row>
    <row r="146" ht="12.0" customHeight="1">
      <c r="A146" s="59"/>
      <c r="B146" s="59"/>
      <c r="C146" s="59"/>
      <c r="D146" s="59"/>
      <c r="E146" s="59"/>
      <c r="F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c r="AD146" s="59"/>
      <c r="AE146" s="59"/>
      <c r="AF146" s="59"/>
      <c r="AG146" s="59"/>
      <c r="AH146" s="59"/>
      <c r="AI146" s="59"/>
      <c r="AJ146" s="59"/>
      <c r="AK146" s="59"/>
      <c r="AL146" s="59"/>
      <c r="AM146" s="59"/>
      <c r="AN146" s="59"/>
      <c r="AO146" s="59"/>
      <c r="AP146" s="59"/>
      <c r="AQ146" s="59"/>
    </row>
    <row r="147" ht="12.0" customHeight="1">
      <c r="A147" s="59"/>
      <c r="B147" s="59"/>
      <c r="C147" s="59"/>
      <c r="D147" s="59"/>
      <c r="E147" s="59"/>
      <c r="F147" s="59"/>
      <c r="G147" s="59"/>
      <c r="H147" s="59"/>
      <c r="I147" s="59"/>
      <c r="J147" s="59"/>
      <c r="K147" s="59"/>
      <c r="L147" s="59"/>
      <c r="M147" s="59"/>
      <c r="N147" s="59"/>
      <c r="O147" s="59"/>
      <c r="P147" s="59"/>
      <c r="Q147" s="59"/>
      <c r="R147" s="59"/>
      <c r="S147" s="59"/>
      <c r="T147" s="59"/>
      <c r="U147" s="59"/>
      <c r="V147" s="59"/>
      <c r="W147" s="59"/>
      <c r="X147" s="59"/>
      <c r="Y147" s="59"/>
      <c r="Z147" s="59"/>
      <c r="AA147" s="59"/>
      <c r="AB147" s="59"/>
      <c r="AC147" s="59"/>
      <c r="AD147" s="59"/>
      <c r="AE147" s="59"/>
      <c r="AF147" s="59"/>
      <c r="AG147" s="59"/>
      <c r="AH147" s="59"/>
      <c r="AI147" s="59"/>
      <c r="AJ147" s="59"/>
      <c r="AK147" s="59"/>
      <c r="AL147" s="59"/>
      <c r="AM147" s="59"/>
      <c r="AN147" s="59"/>
      <c r="AO147" s="59"/>
      <c r="AP147" s="59"/>
      <c r="AQ147" s="59"/>
    </row>
    <row r="148" ht="12.0" customHeight="1">
      <c r="A148" s="59"/>
      <c r="B148" s="59"/>
      <c r="C148" s="59"/>
      <c r="D148" s="59"/>
      <c r="E148" s="59"/>
      <c r="F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E148" s="59"/>
      <c r="AF148" s="59"/>
      <c r="AG148" s="59"/>
      <c r="AH148" s="59"/>
      <c r="AI148" s="59"/>
      <c r="AJ148" s="59"/>
      <c r="AK148" s="59"/>
      <c r="AL148" s="59"/>
      <c r="AM148" s="59"/>
      <c r="AN148" s="59"/>
      <c r="AO148" s="59"/>
      <c r="AP148" s="59"/>
      <c r="AQ148" s="59"/>
    </row>
    <row r="149" ht="12.0" customHeight="1">
      <c r="A149" s="59"/>
      <c r="B149" s="59"/>
      <c r="C149" s="59"/>
      <c r="D149" s="59"/>
      <c r="E149" s="59"/>
      <c r="F149" s="59"/>
      <c r="G149" s="59"/>
      <c r="H149" s="59"/>
      <c r="I149" s="59"/>
      <c r="J149" s="59"/>
      <c r="K149" s="59"/>
      <c r="L149" s="59"/>
      <c r="M149" s="59"/>
      <c r="N149" s="59"/>
      <c r="O149" s="59"/>
      <c r="P149" s="59"/>
      <c r="Q149" s="59"/>
      <c r="R149" s="59"/>
      <c r="S149" s="59"/>
      <c r="T149" s="59"/>
      <c r="U149" s="59"/>
      <c r="V149" s="59"/>
      <c r="W149" s="59"/>
      <c r="X149" s="59"/>
      <c r="Y149" s="59"/>
      <c r="Z149" s="59"/>
      <c r="AA149" s="59"/>
      <c r="AB149" s="59"/>
      <c r="AC149" s="59"/>
      <c r="AD149" s="59"/>
      <c r="AE149" s="59"/>
      <c r="AF149" s="59"/>
      <c r="AG149" s="59"/>
      <c r="AH149" s="59"/>
      <c r="AI149" s="59"/>
      <c r="AJ149" s="59"/>
      <c r="AK149" s="59"/>
      <c r="AL149" s="59"/>
      <c r="AM149" s="59"/>
      <c r="AN149" s="59"/>
      <c r="AO149" s="59"/>
      <c r="AP149" s="59"/>
      <c r="AQ149" s="59"/>
    </row>
    <row r="150" ht="12.0" customHeight="1">
      <c r="A150" s="59"/>
      <c r="B150" s="59"/>
      <c r="C150" s="59"/>
      <c r="D150" s="59"/>
      <c r="E150" s="59"/>
      <c r="F150" s="59"/>
      <c r="G150" s="59"/>
      <c r="H150" s="59"/>
      <c r="I150" s="59"/>
      <c r="J150" s="59"/>
      <c r="K150" s="59"/>
      <c r="L150" s="59"/>
      <c r="M150" s="59"/>
      <c r="N150" s="59"/>
      <c r="O150" s="59"/>
      <c r="P150" s="59"/>
      <c r="Q150" s="59"/>
      <c r="R150" s="59"/>
      <c r="S150" s="59"/>
      <c r="T150" s="59"/>
      <c r="U150" s="59"/>
      <c r="V150" s="59"/>
      <c r="W150" s="59"/>
      <c r="X150" s="59"/>
      <c r="Y150" s="59"/>
      <c r="Z150" s="59"/>
      <c r="AA150" s="59"/>
      <c r="AB150" s="59"/>
      <c r="AC150" s="59"/>
      <c r="AD150" s="59"/>
      <c r="AE150" s="59"/>
      <c r="AF150" s="59"/>
      <c r="AG150" s="59"/>
      <c r="AH150" s="59"/>
      <c r="AI150" s="59"/>
      <c r="AJ150" s="59"/>
      <c r="AK150" s="59"/>
      <c r="AL150" s="59"/>
      <c r="AM150" s="59"/>
      <c r="AN150" s="59"/>
      <c r="AO150" s="59"/>
      <c r="AP150" s="59"/>
      <c r="AQ150" s="59"/>
    </row>
    <row r="151" ht="12.0" customHeight="1">
      <c r="A151" s="59"/>
      <c r="B151" s="59"/>
      <c r="C151" s="59"/>
      <c r="D151" s="59"/>
      <c r="E151" s="59"/>
      <c r="F151" s="59"/>
      <c r="G151" s="59"/>
      <c r="H151" s="59"/>
      <c r="I151" s="59"/>
      <c r="J151" s="59"/>
      <c r="K151" s="59"/>
      <c r="L151" s="59"/>
      <c r="M151" s="59"/>
      <c r="N151" s="59"/>
      <c r="O151" s="59"/>
      <c r="P151" s="59"/>
      <c r="Q151" s="59"/>
      <c r="R151" s="59"/>
      <c r="S151" s="59"/>
      <c r="T151" s="59"/>
      <c r="U151" s="59"/>
      <c r="V151" s="59"/>
      <c r="W151" s="59"/>
      <c r="X151" s="59"/>
      <c r="Y151" s="59"/>
      <c r="Z151" s="59"/>
      <c r="AA151" s="59"/>
      <c r="AB151" s="59"/>
      <c r="AC151" s="59"/>
      <c r="AD151" s="59"/>
      <c r="AE151" s="59"/>
      <c r="AF151" s="59"/>
      <c r="AG151" s="59"/>
      <c r="AH151" s="59"/>
      <c r="AI151" s="59"/>
      <c r="AJ151" s="59"/>
      <c r="AK151" s="59"/>
      <c r="AL151" s="59"/>
      <c r="AM151" s="59"/>
      <c r="AN151" s="59"/>
      <c r="AO151" s="59"/>
      <c r="AP151" s="59"/>
      <c r="AQ151" s="59"/>
    </row>
    <row r="152" ht="12.0" customHeight="1">
      <c r="A152" s="59"/>
      <c r="B152" s="59"/>
      <c r="C152" s="59"/>
      <c r="D152" s="59"/>
      <c r="E152" s="59"/>
      <c r="F152" s="59"/>
      <c r="G152" s="59"/>
      <c r="H152" s="59"/>
      <c r="I152" s="59"/>
      <c r="J152" s="59"/>
      <c r="K152" s="59"/>
      <c r="L152" s="59"/>
      <c r="M152" s="59"/>
      <c r="N152" s="59"/>
      <c r="O152" s="59"/>
      <c r="P152" s="59"/>
      <c r="Q152" s="59"/>
      <c r="R152" s="59"/>
      <c r="S152" s="59"/>
      <c r="T152" s="59"/>
      <c r="U152" s="59"/>
      <c r="V152" s="59"/>
      <c r="W152" s="59"/>
      <c r="X152" s="59"/>
      <c r="Y152" s="59"/>
      <c r="Z152" s="59"/>
      <c r="AA152" s="59"/>
      <c r="AB152" s="59"/>
      <c r="AC152" s="59"/>
      <c r="AD152" s="59"/>
      <c r="AE152" s="59"/>
      <c r="AF152" s="59"/>
      <c r="AG152" s="59"/>
      <c r="AH152" s="59"/>
      <c r="AI152" s="59"/>
      <c r="AJ152" s="59"/>
      <c r="AK152" s="59"/>
      <c r="AL152" s="59"/>
      <c r="AM152" s="59"/>
      <c r="AN152" s="59"/>
      <c r="AO152" s="59"/>
      <c r="AP152" s="59"/>
      <c r="AQ152" s="59"/>
    </row>
    <row r="153" ht="12.0" customHeight="1">
      <c r="A153" s="59"/>
      <c r="B153" s="59"/>
      <c r="C153" s="59"/>
      <c r="D153" s="59"/>
      <c r="E153" s="59"/>
      <c r="F153" s="59"/>
      <c r="G153" s="59"/>
      <c r="H153" s="59"/>
      <c r="I153" s="59"/>
      <c r="J153" s="59"/>
      <c r="K153" s="59"/>
      <c r="L153" s="59"/>
      <c r="M153" s="59"/>
      <c r="N153" s="59"/>
      <c r="O153" s="59"/>
      <c r="P153" s="59"/>
      <c r="Q153" s="59"/>
      <c r="R153" s="59"/>
      <c r="S153" s="59"/>
      <c r="T153" s="59"/>
      <c r="U153" s="59"/>
      <c r="V153" s="59"/>
      <c r="W153" s="59"/>
      <c r="X153" s="59"/>
      <c r="Y153" s="59"/>
      <c r="Z153" s="59"/>
      <c r="AA153" s="59"/>
      <c r="AB153" s="59"/>
      <c r="AC153" s="59"/>
      <c r="AD153" s="59"/>
      <c r="AE153" s="59"/>
      <c r="AF153" s="59"/>
      <c r="AG153" s="59"/>
      <c r="AH153" s="59"/>
      <c r="AI153" s="59"/>
      <c r="AJ153" s="59"/>
      <c r="AK153" s="59"/>
      <c r="AL153" s="59"/>
      <c r="AM153" s="59"/>
      <c r="AN153" s="59"/>
      <c r="AO153" s="59"/>
      <c r="AP153" s="59"/>
      <c r="AQ153" s="59"/>
    </row>
    <row r="154" ht="12.0" customHeight="1">
      <c r="A154" s="59"/>
      <c r="B154" s="59"/>
      <c r="C154" s="59"/>
      <c r="D154" s="59"/>
      <c r="E154" s="59"/>
      <c r="F154" s="59"/>
      <c r="G154" s="59"/>
      <c r="H154" s="59"/>
      <c r="I154" s="59"/>
      <c r="J154" s="59"/>
      <c r="K154" s="59"/>
      <c r="L154" s="59"/>
      <c r="M154" s="59"/>
      <c r="N154" s="59"/>
      <c r="O154" s="59"/>
      <c r="P154" s="59"/>
      <c r="Q154" s="59"/>
      <c r="R154" s="59"/>
      <c r="S154" s="59"/>
      <c r="T154" s="59"/>
      <c r="U154" s="59"/>
      <c r="V154" s="59"/>
      <c r="W154" s="59"/>
      <c r="X154" s="59"/>
      <c r="Y154" s="59"/>
      <c r="Z154" s="59"/>
      <c r="AA154" s="59"/>
      <c r="AB154" s="59"/>
      <c r="AC154" s="59"/>
      <c r="AD154" s="59"/>
      <c r="AE154" s="59"/>
      <c r="AF154" s="59"/>
      <c r="AG154" s="59"/>
      <c r="AH154" s="59"/>
      <c r="AI154" s="59"/>
      <c r="AJ154" s="59"/>
      <c r="AK154" s="59"/>
      <c r="AL154" s="59"/>
      <c r="AM154" s="59"/>
      <c r="AN154" s="59"/>
      <c r="AO154" s="59"/>
      <c r="AP154" s="59"/>
      <c r="AQ154" s="59"/>
    </row>
    <row r="155" ht="12.0" customHeight="1">
      <c r="A155" s="59"/>
      <c r="B155" s="59"/>
      <c r="C155" s="59"/>
      <c r="D155" s="59"/>
      <c r="E155" s="59"/>
      <c r="F155" s="59"/>
      <c r="G155" s="59"/>
      <c r="H155" s="59"/>
      <c r="I155" s="59"/>
      <c r="J155" s="59"/>
      <c r="K155" s="59"/>
      <c r="L155" s="59"/>
      <c r="M155" s="59"/>
      <c r="N155" s="59"/>
      <c r="O155" s="59"/>
      <c r="P155" s="59"/>
      <c r="Q155" s="59"/>
      <c r="R155" s="59"/>
      <c r="S155" s="59"/>
      <c r="T155" s="59"/>
      <c r="U155" s="59"/>
      <c r="V155" s="59"/>
      <c r="W155" s="59"/>
      <c r="X155" s="59"/>
      <c r="Y155" s="59"/>
      <c r="Z155" s="59"/>
      <c r="AA155" s="59"/>
      <c r="AB155" s="59"/>
      <c r="AC155" s="59"/>
      <c r="AD155" s="59"/>
      <c r="AE155" s="59"/>
      <c r="AF155" s="59"/>
      <c r="AG155" s="59"/>
      <c r="AH155" s="59"/>
      <c r="AI155" s="59"/>
      <c r="AJ155" s="59"/>
      <c r="AK155" s="59"/>
      <c r="AL155" s="59"/>
      <c r="AM155" s="59"/>
      <c r="AN155" s="59"/>
      <c r="AO155" s="59"/>
      <c r="AP155" s="59"/>
      <c r="AQ155" s="59"/>
    </row>
    <row r="156" ht="12.0" customHeight="1">
      <c r="A156" s="59"/>
      <c r="B156" s="59"/>
      <c r="C156" s="59"/>
      <c r="D156" s="59"/>
      <c r="E156" s="59"/>
      <c r="F156" s="59"/>
      <c r="G156" s="59"/>
      <c r="H156" s="59"/>
      <c r="I156" s="59"/>
      <c r="J156" s="59"/>
      <c r="K156" s="59"/>
      <c r="L156" s="59"/>
      <c r="M156" s="59"/>
      <c r="N156" s="59"/>
      <c r="O156" s="59"/>
      <c r="P156" s="59"/>
      <c r="Q156" s="59"/>
      <c r="R156" s="59"/>
      <c r="S156" s="59"/>
      <c r="T156" s="59"/>
      <c r="U156" s="59"/>
      <c r="V156" s="59"/>
      <c r="W156" s="59"/>
      <c r="X156" s="59"/>
      <c r="Y156" s="59"/>
      <c r="Z156" s="59"/>
      <c r="AA156" s="59"/>
      <c r="AB156" s="59"/>
      <c r="AC156" s="59"/>
      <c r="AD156" s="59"/>
      <c r="AE156" s="59"/>
      <c r="AF156" s="59"/>
      <c r="AG156" s="59"/>
      <c r="AH156" s="59"/>
      <c r="AI156" s="59"/>
      <c r="AJ156" s="59"/>
      <c r="AK156" s="59"/>
      <c r="AL156" s="59"/>
      <c r="AM156" s="59"/>
      <c r="AN156" s="59"/>
      <c r="AO156" s="59"/>
      <c r="AP156" s="59"/>
      <c r="AQ156" s="59"/>
    </row>
    <row r="157" ht="12.0" customHeight="1">
      <c r="A157" s="59"/>
      <c r="B157" s="59"/>
      <c r="C157" s="59"/>
      <c r="D157" s="59"/>
      <c r="E157" s="59"/>
      <c r="F157" s="59"/>
      <c r="G157" s="59"/>
      <c r="H157" s="59"/>
      <c r="I157" s="59"/>
      <c r="J157" s="59"/>
      <c r="K157" s="59"/>
      <c r="L157" s="59"/>
      <c r="M157" s="59"/>
      <c r="N157" s="59"/>
      <c r="O157" s="59"/>
      <c r="P157" s="59"/>
      <c r="Q157" s="59"/>
      <c r="R157" s="59"/>
      <c r="S157" s="59"/>
      <c r="T157" s="59"/>
      <c r="U157" s="59"/>
      <c r="V157" s="59"/>
      <c r="W157" s="59"/>
      <c r="X157" s="59"/>
      <c r="Y157" s="59"/>
      <c r="Z157" s="59"/>
      <c r="AA157" s="59"/>
      <c r="AB157" s="59"/>
      <c r="AC157" s="59"/>
      <c r="AD157" s="59"/>
      <c r="AE157" s="59"/>
      <c r="AF157" s="59"/>
      <c r="AG157" s="59"/>
      <c r="AH157" s="59"/>
      <c r="AI157" s="59"/>
      <c r="AJ157" s="59"/>
      <c r="AK157" s="59"/>
      <c r="AL157" s="59"/>
      <c r="AM157" s="59"/>
      <c r="AN157" s="59"/>
      <c r="AO157" s="59"/>
      <c r="AP157" s="59"/>
      <c r="AQ157" s="59"/>
    </row>
    <row r="158" ht="12.0" customHeight="1">
      <c r="A158" s="59"/>
      <c r="B158" s="59"/>
      <c r="C158" s="59"/>
      <c r="D158" s="59"/>
      <c r="E158" s="59"/>
      <c r="F158" s="59"/>
      <c r="G158" s="59"/>
      <c r="H158" s="59"/>
      <c r="I158" s="59"/>
      <c r="J158" s="59"/>
      <c r="K158" s="59"/>
      <c r="L158" s="59"/>
      <c r="M158" s="59"/>
      <c r="N158" s="59"/>
      <c r="O158" s="59"/>
      <c r="P158" s="59"/>
      <c r="Q158" s="59"/>
      <c r="R158" s="59"/>
      <c r="S158" s="59"/>
      <c r="T158" s="59"/>
      <c r="U158" s="59"/>
      <c r="V158" s="59"/>
      <c r="W158" s="59"/>
      <c r="X158" s="59"/>
      <c r="Y158" s="59"/>
      <c r="Z158" s="59"/>
      <c r="AA158" s="59"/>
      <c r="AB158" s="59"/>
      <c r="AC158" s="59"/>
      <c r="AD158" s="59"/>
      <c r="AE158" s="59"/>
      <c r="AF158" s="59"/>
      <c r="AG158" s="59"/>
      <c r="AH158" s="59"/>
      <c r="AI158" s="59"/>
      <c r="AJ158" s="59"/>
      <c r="AK158" s="59"/>
      <c r="AL158" s="59"/>
      <c r="AM158" s="59"/>
      <c r="AN158" s="59"/>
      <c r="AO158" s="59"/>
      <c r="AP158" s="59"/>
      <c r="AQ158" s="59"/>
    </row>
    <row r="159" ht="12.0" customHeight="1">
      <c r="A159" s="59"/>
      <c r="B159" s="59"/>
      <c r="C159" s="59"/>
      <c r="D159" s="59"/>
      <c r="E159" s="59"/>
      <c r="F159" s="59"/>
      <c r="G159" s="59"/>
      <c r="H159" s="59"/>
      <c r="I159" s="59"/>
      <c r="J159" s="59"/>
      <c r="K159" s="59"/>
      <c r="L159" s="59"/>
      <c r="M159" s="59"/>
      <c r="N159" s="59"/>
      <c r="O159" s="59"/>
      <c r="P159" s="59"/>
      <c r="Q159" s="59"/>
      <c r="R159" s="59"/>
      <c r="S159" s="59"/>
      <c r="T159" s="59"/>
      <c r="U159" s="59"/>
      <c r="V159" s="59"/>
      <c r="W159" s="59"/>
      <c r="X159" s="59"/>
      <c r="Y159" s="59"/>
      <c r="Z159" s="59"/>
      <c r="AA159" s="59"/>
      <c r="AB159" s="59"/>
      <c r="AC159" s="59"/>
      <c r="AD159" s="59"/>
      <c r="AE159" s="59"/>
      <c r="AF159" s="59"/>
      <c r="AG159" s="59"/>
      <c r="AH159" s="59"/>
      <c r="AI159" s="59"/>
      <c r="AJ159" s="59"/>
      <c r="AK159" s="59"/>
      <c r="AL159" s="59"/>
      <c r="AM159" s="59"/>
      <c r="AN159" s="59"/>
      <c r="AO159" s="59"/>
      <c r="AP159" s="59"/>
      <c r="AQ159" s="59"/>
    </row>
    <row r="160" ht="12.0" customHeight="1">
      <c r="A160" s="59"/>
      <c r="B160" s="59"/>
      <c r="C160" s="59"/>
      <c r="D160" s="59"/>
      <c r="E160" s="59"/>
      <c r="F160" s="59"/>
      <c r="G160" s="59"/>
      <c r="H160" s="59"/>
      <c r="I160" s="59"/>
      <c r="J160" s="59"/>
      <c r="K160" s="59"/>
      <c r="L160" s="59"/>
      <c r="M160" s="59"/>
      <c r="N160" s="59"/>
      <c r="O160" s="59"/>
      <c r="P160" s="59"/>
      <c r="Q160" s="59"/>
      <c r="R160" s="59"/>
      <c r="S160" s="59"/>
      <c r="T160" s="59"/>
      <c r="U160" s="59"/>
      <c r="V160" s="59"/>
      <c r="W160" s="59"/>
      <c r="X160" s="59"/>
      <c r="Y160" s="59"/>
      <c r="Z160" s="59"/>
      <c r="AA160" s="59"/>
      <c r="AB160" s="59"/>
      <c r="AC160" s="59"/>
      <c r="AD160" s="59"/>
      <c r="AE160" s="59"/>
      <c r="AF160" s="59"/>
      <c r="AG160" s="59"/>
      <c r="AH160" s="59"/>
      <c r="AI160" s="59"/>
      <c r="AJ160" s="59"/>
      <c r="AK160" s="59"/>
      <c r="AL160" s="59"/>
      <c r="AM160" s="59"/>
      <c r="AN160" s="59"/>
      <c r="AO160" s="59"/>
      <c r="AP160" s="59"/>
      <c r="AQ160" s="59"/>
    </row>
    <row r="161" ht="12.0" customHeight="1">
      <c r="A161" s="59"/>
      <c r="B161" s="59"/>
      <c r="C161" s="59"/>
      <c r="D161" s="59"/>
      <c r="E161" s="59"/>
      <c r="F161" s="59"/>
      <c r="G161" s="59"/>
      <c r="H161" s="59"/>
      <c r="I161" s="59"/>
      <c r="J161" s="59"/>
      <c r="K161" s="59"/>
      <c r="L161" s="59"/>
      <c r="M161" s="59"/>
      <c r="N161" s="59"/>
      <c r="O161" s="59"/>
      <c r="P161" s="59"/>
      <c r="Q161" s="59"/>
      <c r="R161" s="59"/>
      <c r="S161" s="59"/>
      <c r="T161" s="59"/>
      <c r="U161" s="59"/>
      <c r="V161" s="59"/>
      <c r="W161" s="59"/>
      <c r="X161" s="59"/>
      <c r="Y161" s="59"/>
      <c r="Z161" s="59"/>
      <c r="AA161" s="59"/>
      <c r="AB161" s="59"/>
      <c r="AC161" s="59"/>
      <c r="AD161" s="59"/>
      <c r="AE161" s="59"/>
      <c r="AF161" s="59"/>
      <c r="AG161" s="59"/>
      <c r="AH161" s="59"/>
      <c r="AI161" s="59"/>
      <c r="AJ161" s="59"/>
      <c r="AK161" s="59"/>
      <c r="AL161" s="59"/>
      <c r="AM161" s="59"/>
      <c r="AN161" s="59"/>
      <c r="AO161" s="59"/>
      <c r="AP161" s="59"/>
      <c r="AQ161" s="59"/>
    </row>
    <row r="162" ht="12.0" customHeight="1">
      <c r="A162" s="59"/>
      <c r="B162" s="59"/>
      <c r="C162" s="59"/>
      <c r="D162" s="59"/>
      <c r="E162" s="59"/>
      <c r="F162" s="59"/>
      <c r="G162" s="59"/>
      <c r="H162" s="59"/>
      <c r="I162" s="59"/>
      <c r="J162" s="59"/>
      <c r="K162" s="59"/>
      <c r="L162" s="59"/>
      <c r="M162" s="59"/>
      <c r="N162" s="59"/>
      <c r="O162" s="59"/>
      <c r="P162" s="59"/>
      <c r="Q162" s="59"/>
      <c r="R162" s="59"/>
      <c r="S162" s="59"/>
      <c r="T162" s="59"/>
      <c r="U162" s="59"/>
      <c r="V162" s="59"/>
      <c r="W162" s="59"/>
      <c r="X162" s="59"/>
      <c r="Y162" s="59"/>
      <c r="Z162" s="59"/>
      <c r="AA162" s="59"/>
      <c r="AB162" s="59"/>
      <c r="AC162" s="59"/>
      <c r="AD162" s="59"/>
      <c r="AE162" s="59"/>
      <c r="AF162" s="59"/>
      <c r="AG162" s="59"/>
      <c r="AH162" s="59"/>
      <c r="AI162" s="59"/>
      <c r="AJ162" s="59"/>
      <c r="AK162" s="59"/>
      <c r="AL162" s="59"/>
      <c r="AM162" s="59"/>
      <c r="AN162" s="59"/>
      <c r="AO162" s="59"/>
      <c r="AP162" s="59"/>
      <c r="AQ162" s="59"/>
    </row>
    <row r="163" ht="12.0" customHeight="1">
      <c r="A163" s="59"/>
      <c r="B163" s="59"/>
      <c r="C163" s="59"/>
      <c r="D163" s="59"/>
      <c r="E163" s="59"/>
      <c r="F163" s="59"/>
      <c r="G163" s="59"/>
      <c r="H163" s="59"/>
      <c r="I163" s="59"/>
      <c r="J163" s="59"/>
      <c r="K163" s="59"/>
      <c r="L163" s="59"/>
      <c r="M163" s="59"/>
      <c r="N163" s="59"/>
      <c r="O163" s="59"/>
      <c r="P163" s="59"/>
      <c r="Q163" s="59"/>
      <c r="R163" s="59"/>
      <c r="S163" s="59"/>
      <c r="T163" s="59"/>
      <c r="U163" s="59"/>
      <c r="V163" s="59"/>
      <c r="W163" s="59"/>
      <c r="X163" s="59"/>
      <c r="Y163" s="59"/>
      <c r="Z163" s="59"/>
      <c r="AA163" s="59"/>
      <c r="AB163" s="59"/>
      <c r="AC163" s="59"/>
      <c r="AD163" s="59"/>
      <c r="AE163" s="59"/>
      <c r="AF163" s="59"/>
      <c r="AG163" s="59"/>
      <c r="AH163" s="59"/>
      <c r="AI163" s="59"/>
      <c r="AJ163" s="59"/>
      <c r="AK163" s="59"/>
      <c r="AL163" s="59"/>
      <c r="AM163" s="59"/>
      <c r="AN163" s="59"/>
      <c r="AO163" s="59"/>
      <c r="AP163" s="59"/>
      <c r="AQ163" s="59"/>
    </row>
    <row r="164" ht="12.0" customHeight="1">
      <c r="A164" s="59"/>
      <c r="B164" s="59"/>
      <c r="C164" s="59"/>
      <c r="D164" s="59"/>
      <c r="E164" s="59"/>
      <c r="F164" s="59"/>
      <c r="G164" s="59"/>
      <c r="H164" s="59"/>
      <c r="I164" s="59"/>
      <c r="J164" s="59"/>
      <c r="K164" s="59"/>
      <c r="L164" s="59"/>
      <c r="M164" s="59"/>
      <c r="N164" s="59"/>
      <c r="O164" s="59"/>
      <c r="P164" s="59"/>
      <c r="Q164" s="59"/>
      <c r="R164" s="59"/>
      <c r="S164" s="59"/>
      <c r="T164" s="59"/>
      <c r="U164" s="59"/>
      <c r="V164" s="59"/>
      <c r="W164" s="59"/>
      <c r="X164" s="59"/>
      <c r="Y164" s="59"/>
      <c r="Z164" s="59"/>
      <c r="AA164" s="59"/>
      <c r="AB164" s="59"/>
      <c r="AC164" s="59"/>
      <c r="AD164" s="59"/>
      <c r="AE164" s="59"/>
      <c r="AF164" s="59"/>
      <c r="AG164" s="59"/>
      <c r="AH164" s="59"/>
      <c r="AI164" s="59"/>
      <c r="AJ164" s="59"/>
      <c r="AK164" s="59"/>
      <c r="AL164" s="59"/>
      <c r="AM164" s="59"/>
      <c r="AN164" s="59"/>
      <c r="AO164" s="59"/>
      <c r="AP164" s="59"/>
      <c r="AQ164" s="59"/>
    </row>
    <row r="165" ht="12.0" customHeight="1">
      <c r="A165" s="59"/>
      <c r="B165" s="59"/>
      <c r="C165" s="59"/>
      <c r="D165" s="59"/>
      <c r="E165" s="59"/>
      <c r="F165" s="59"/>
      <c r="G165" s="59"/>
      <c r="H165" s="59"/>
      <c r="I165" s="59"/>
      <c r="J165" s="59"/>
      <c r="K165" s="59"/>
      <c r="L165" s="59"/>
      <c r="M165" s="59"/>
      <c r="N165" s="59"/>
      <c r="O165" s="59"/>
      <c r="P165" s="59"/>
      <c r="Q165" s="59"/>
      <c r="R165" s="59"/>
      <c r="S165" s="59"/>
      <c r="T165" s="59"/>
      <c r="U165" s="59"/>
      <c r="V165" s="59"/>
      <c r="W165" s="59"/>
      <c r="X165" s="59"/>
      <c r="Y165" s="59"/>
      <c r="Z165" s="59"/>
      <c r="AA165" s="59"/>
      <c r="AB165" s="59"/>
      <c r="AC165" s="59"/>
      <c r="AD165" s="59"/>
      <c r="AE165" s="59"/>
      <c r="AF165" s="59"/>
      <c r="AG165" s="59"/>
      <c r="AH165" s="59"/>
      <c r="AI165" s="59"/>
      <c r="AJ165" s="59"/>
      <c r="AK165" s="59"/>
      <c r="AL165" s="59"/>
      <c r="AM165" s="59"/>
      <c r="AN165" s="59"/>
      <c r="AO165" s="59"/>
      <c r="AP165" s="59"/>
      <c r="AQ165" s="59"/>
    </row>
    <row r="166" ht="12.0" customHeight="1">
      <c r="A166" s="59"/>
      <c r="B166" s="59"/>
      <c r="C166" s="59"/>
      <c r="D166" s="59"/>
      <c r="E166" s="59"/>
      <c r="F166" s="59"/>
      <c r="G166" s="59"/>
      <c r="H166" s="59"/>
      <c r="I166" s="59"/>
      <c r="J166" s="59"/>
      <c r="K166" s="59"/>
      <c r="L166" s="59"/>
      <c r="M166" s="59"/>
      <c r="N166" s="59"/>
      <c r="O166" s="59"/>
      <c r="P166" s="59"/>
      <c r="Q166" s="59"/>
      <c r="R166" s="59"/>
      <c r="S166" s="59"/>
      <c r="T166" s="59"/>
      <c r="U166" s="59"/>
      <c r="V166" s="59"/>
      <c r="W166" s="59"/>
      <c r="X166" s="59"/>
      <c r="Y166" s="59"/>
      <c r="Z166" s="59"/>
      <c r="AA166" s="59"/>
      <c r="AB166" s="59"/>
      <c r="AC166" s="59"/>
      <c r="AD166" s="59"/>
      <c r="AE166" s="59"/>
      <c r="AF166" s="59"/>
      <c r="AG166" s="59"/>
      <c r="AH166" s="59"/>
      <c r="AI166" s="59"/>
      <c r="AJ166" s="59"/>
      <c r="AK166" s="59"/>
      <c r="AL166" s="59"/>
      <c r="AM166" s="59"/>
      <c r="AN166" s="59"/>
      <c r="AO166" s="59"/>
      <c r="AP166" s="59"/>
      <c r="AQ166" s="59"/>
    </row>
    <row r="167" ht="12.0" customHeight="1">
      <c r="A167" s="59"/>
      <c r="B167" s="59"/>
      <c r="C167" s="59"/>
      <c r="D167" s="59"/>
      <c r="E167" s="59"/>
      <c r="F167" s="59"/>
      <c r="G167" s="59"/>
      <c r="H167" s="59"/>
      <c r="I167" s="59"/>
      <c r="J167" s="59"/>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c r="AH167" s="59"/>
      <c r="AI167" s="59"/>
      <c r="AJ167" s="59"/>
      <c r="AK167" s="59"/>
      <c r="AL167" s="59"/>
      <c r="AM167" s="59"/>
      <c r="AN167" s="59"/>
      <c r="AO167" s="59"/>
      <c r="AP167" s="59"/>
      <c r="AQ167" s="59"/>
    </row>
    <row r="168" ht="12.0" customHeight="1">
      <c r="A168" s="59"/>
      <c r="B168" s="59"/>
      <c r="C168" s="59"/>
      <c r="D168" s="59"/>
      <c r="E168" s="59"/>
      <c r="F168" s="59"/>
      <c r="G168" s="59"/>
      <c r="H168" s="59"/>
      <c r="I168" s="59"/>
      <c r="J168" s="59"/>
      <c r="K168" s="59"/>
      <c r="L168" s="59"/>
      <c r="M168" s="59"/>
      <c r="N168" s="59"/>
      <c r="O168" s="59"/>
      <c r="P168" s="59"/>
      <c r="Q168" s="59"/>
      <c r="R168" s="59"/>
      <c r="S168" s="59"/>
      <c r="T168" s="59"/>
      <c r="U168" s="59"/>
      <c r="V168" s="59"/>
      <c r="W168" s="59"/>
      <c r="X168" s="59"/>
      <c r="Y168" s="59"/>
      <c r="Z168" s="59"/>
      <c r="AA168" s="59"/>
      <c r="AB168" s="59"/>
      <c r="AC168" s="59"/>
      <c r="AD168" s="59"/>
      <c r="AE168" s="59"/>
      <c r="AF168" s="59"/>
      <c r="AG168" s="59"/>
      <c r="AH168" s="59"/>
      <c r="AI168" s="59"/>
      <c r="AJ168" s="59"/>
      <c r="AK168" s="59"/>
      <c r="AL168" s="59"/>
      <c r="AM168" s="59"/>
      <c r="AN168" s="59"/>
      <c r="AO168" s="59"/>
      <c r="AP168" s="59"/>
      <c r="AQ168" s="59"/>
    </row>
    <row r="169" ht="12.0" customHeight="1">
      <c r="A169" s="59"/>
      <c r="B169" s="59"/>
      <c r="C169" s="59"/>
      <c r="D169" s="59"/>
      <c r="E169" s="59"/>
      <c r="F169" s="59"/>
      <c r="G169" s="59"/>
      <c r="H169" s="59"/>
      <c r="I169" s="59"/>
      <c r="J169" s="59"/>
      <c r="K169" s="5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9"/>
    </row>
    <row r="170" ht="12.0" customHeight="1">
      <c r="A170" s="59"/>
      <c r="B170" s="59"/>
      <c r="C170" s="59"/>
      <c r="D170" s="59"/>
      <c r="E170" s="59"/>
      <c r="F170" s="59"/>
      <c r="G170" s="59"/>
      <c r="H170" s="59"/>
      <c r="I170" s="59"/>
      <c r="J170" s="59"/>
      <c r="K170" s="59"/>
      <c r="L170" s="59"/>
      <c r="M170" s="59"/>
      <c r="N170" s="59"/>
      <c r="O170" s="59"/>
      <c r="P170" s="59"/>
      <c r="Q170" s="59"/>
      <c r="R170" s="59"/>
      <c r="S170" s="59"/>
      <c r="T170" s="59"/>
      <c r="U170" s="59"/>
      <c r="V170" s="59"/>
      <c r="W170" s="59"/>
      <c r="X170" s="59"/>
      <c r="Y170" s="59"/>
      <c r="Z170" s="59"/>
      <c r="AA170" s="59"/>
      <c r="AB170" s="59"/>
      <c r="AC170" s="59"/>
      <c r="AD170" s="59"/>
      <c r="AE170" s="59"/>
      <c r="AF170" s="59"/>
      <c r="AG170" s="59"/>
      <c r="AH170" s="59"/>
      <c r="AI170" s="59"/>
      <c r="AJ170" s="59"/>
      <c r="AK170" s="59"/>
      <c r="AL170" s="59"/>
      <c r="AM170" s="59"/>
      <c r="AN170" s="59"/>
      <c r="AO170" s="59"/>
      <c r="AP170" s="59"/>
      <c r="AQ170" s="59"/>
    </row>
    <row r="171" ht="12.0" customHeight="1">
      <c r="A171" s="59"/>
      <c r="B171" s="59"/>
      <c r="C171" s="59"/>
      <c r="D171" s="59"/>
      <c r="E171" s="59"/>
      <c r="F171" s="59"/>
      <c r="G171" s="59"/>
      <c r="H171" s="59"/>
      <c r="I171" s="59"/>
      <c r="J171" s="59"/>
      <c r="K171" s="59"/>
      <c r="L171" s="59"/>
      <c r="M171" s="59"/>
      <c r="N171" s="59"/>
      <c r="O171" s="59"/>
      <c r="P171" s="59"/>
      <c r="Q171" s="59"/>
      <c r="R171" s="59"/>
      <c r="S171" s="59"/>
      <c r="T171" s="59"/>
      <c r="U171" s="59"/>
      <c r="V171" s="59"/>
      <c r="W171" s="59"/>
      <c r="X171" s="59"/>
      <c r="Y171" s="59"/>
      <c r="Z171" s="59"/>
      <c r="AA171" s="59"/>
      <c r="AB171" s="59"/>
      <c r="AC171" s="59"/>
      <c r="AD171" s="59"/>
      <c r="AE171" s="59"/>
      <c r="AF171" s="59"/>
      <c r="AG171" s="59"/>
      <c r="AH171" s="59"/>
      <c r="AI171" s="59"/>
      <c r="AJ171" s="59"/>
      <c r="AK171" s="59"/>
      <c r="AL171" s="59"/>
      <c r="AM171" s="59"/>
      <c r="AN171" s="59"/>
      <c r="AO171" s="59"/>
      <c r="AP171" s="59"/>
      <c r="AQ171" s="59"/>
    </row>
    <row r="172" ht="12.0" customHeight="1">
      <c r="A172" s="59"/>
      <c r="B172" s="59"/>
      <c r="C172" s="59"/>
      <c r="D172" s="59"/>
      <c r="E172" s="59"/>
      <c r="F172" s="59"/>
      <c r="G172" s="59"/>
      <c r="H172" s="59"/>
      <c r="I172" s="59"/>
      <c r="J172" s="59"/>
      <c r="K172" s="59"/>
      <c r="L172" s="59"/>
      <c r="M172" s="59"/>
      <c r="N172" s="59"/>
      <c r="O172" s="59"/>
      <c r="P172" s="59"/>
      <c r="Q172" s="59"/>
      <c r="R172" s="59"/>
      <c r="S172" s="59"/>
      <c r="T172" s="59"/>
      <c r="U172" s="59"/>
      <c r="V172" s="59"/>
      <c r="W172" s="59"/>
      <c r="X172" s="59"/>
      <c r="Y172" s="59"/>
      <c r="Z172" s="59"/>
      <c r="AA172" s="59"/>
      <c r="AB172" s="59"/>
      <c r="AC172" s="59"/>
      <c r="AD172" s="59"/>
      <c r="AE172" s="59"/>
      <c r="AF172" s="59"/>
      <c r="AG172" s="59"/>
      <c r="AH172" s="59"/>
      <c r="AI172" s="59"/>
      <c r="AJ172" s="59"/>
      <c r="AK172" s="59"/>
      <c r="AL172" s="59"/>
      <c r="AM172" s="59"/>
      <c r="AN172" s="59"/>
      <c r="AO172" s="59"/>
      <c r="AP172" s="59"/>
      <c r="AQ172" s="59"/>
    </row>
    <row r="173" ht="12.0" customHeight="1">
      <c r="A173" s="59"/>
      <c r="B173" s="59"/>
      <c r="C173" s="59"/>
      <c r="D173" s="59"/>
      <c r="E173" s="59"/>
      <c r="F173" s="59"/>
      <c r="G173" s="59"/>
      <c r="H173" s="59"/>
      <c r="I173" s="59"/>
      <c r="J173" s="59"/>
      <c r="K173" s="59"/>
      <c r="L173" s="59"/>
      <c r="M173" s="59"/>
      <c r="N173" s="59"/>
      <c r="O173" s="59"/>
      <c r="P173" s="59"/>
      <c r="Q173" s="59"/>
      <c r="R173" s="59"/>
      <c r="S173" s="59"/>
      <c r="T173" s="59"/>
      <c r="U173" s="59"/>
      <c r="V173" s="59"/>
      <c r="W173" s="59"/>
      <c r="X173" s="59"/>
      <c r="Y173" s="59"/>
      <c r="Z173" s="59"/>
      <c r="AA173" s="59"/>
      <c r="AB173" s="59"/>
      <c r="AC173" s="59"/>
      <c r="AD173" s="59"/>
      <c r="AE173" s="59"/>
      <c r="AF173" s="59"/>
      <c r="AG173" s="59"/>
      <c r="AH173" s="59"/>
      <c r="AI173" s="59"/>
      <c r="AJ173" s="59"/>
      <c r="AK173" s="59"/>
      <c r="AL173" s="59"/>
      <c r="AM173" s="59"/>
      <c r="AN173" s="59"/>
      <c r="AO173" s="59"/>
      <c r="AP173" s="59"/>
      <c r="AQ173" s="59"/>
    </row>
    <row r="174" ht="12.0" customHeight="1">
      <c r="A174" s="59"/>
      <c r="B174" s="59"/>
      <c r="C174" s="59"/>
      <c r="D174" s="59"/>
      <c r="E174" s="59"/>
      <c r="F174" s="59"/>
      <c r="G174" s="59"/>
      <c r="H174" s="59"/>
      <c r="I174" s="59"/>
      <c r="J174" s="59"/>
      <c r="K174" s="59"/>
      <c r="L174" s="59"/>
      <c r="M174" s="59"/>
      <c r="N174" s="59"/>
      <c r="O174" s="59"/>
      <c r="P174" s="59"/>
      <c r="Q174" s="59"/>
      <c r="R174" s="59"/>
      <c r="S174" s="59"/>
      <c r="T174" s="59"/>
      <c r="U174" s="59"/>
      <c r="V174" s="59"/>
      <c r="W174" s="59"/>
      <c r="X174" s="59"/>
      <c r="Y174" s="59"/>
      <c r="Z174" s="59"/>
      <c r="AA174" s="59"/>
      <c r="AB174" s="59"/>
      <c r="AC174" s="59"/>
      <c r="AD174" s="59"/>
      <c r="AE174" s="59"/>
      <c r="AF174" s="59"/>
      <c r="AG174" s="59"/>
      <c r="AH174" s="59"/>
      <c r="AI174" s="59"/>
      <c r="AJ174" s="59"/>
      <c r="AK174" s="59"/>
      <c r="AL174" s="59"/>
      <c r="AM174" s="59"/>
      <c r="AN174" s="59"/>
      <c r="AO174" s="59"/>
      <c r="AP174" s="59"/>
      <c r="AQ174" s="59"/>
    </row>
    <row r="175" ht="12.0" customHeight="1">
      <c r="A175" s="59"/>
      <c r="B175" s="59"/>
      <c r="C175" s="59"/>
      <c r="D175" s="59"/>
      <c r="E175" s="59"/>
      <c r="F175" s="59"/>
      <c r="G175" s="59"/>
      <c r="H175" s="59"/>
      <c r="I175" s="59"/>
      <c r="J175" s="59"/>
      <c r="K175" s="59"/>
      <c r="L175" s="59"/>
      <c r="M175" s="59"/>
      <c r="N175" s="59"/>
      <c r="O175" s="59"/>
      <c r="P175" s="59"/>
      <c r="Q175" s="59"/>
      <c r="R175" s="59"/>
      <c r="S175" s="59"/>
      <c r="T175" s="59"/>
      <c r="U175" s="59"/>
      <c r="V175" s="59"/>
      <c r="W175" s="59"/>
      <c r="X175" s="59"/>
      <c r="Y175" s="59"/>
      <c r="Z175" s="59"/>
      <c r="AA175" s="59"/>
      <c r="AB175" s="59"/>
      <c r="AC175" s="59"/>
      <c r="AD175" s="59"/>
      <c r="AE175" s="59"/>
      <c r="AF175" s="59"/>
      <c r="AG175" s="59"/>
      <c r="AH175" s="59"/>
      <c r="AI175" s="59"/>
      <c r="AJ175" s="59"/>
      <c r="AK175" s="59"/>
      <c r="AL175" s="59"/>
      <c r="AM175" s="59"/>
      <c r="AN175" s="59"/>
      <c r="AO175" s="59"/>
      <c r="AP175" s="59"/>
      <c r="AQ175" s="59"/>
    </row>
    <row r="176" ht="12.0" customHeight="1">
      <c r="A176" s="59"/>
      <c r="B176" s="59"/>
      <c r="C176" s="59"/>
      <c r="D176" s="59"/>
      <c r="E176" s="59"/>
      <c r="F176" s="59"/>
      <c r="G176" s="59"/>
      <c r="H176" s="59"/>
      <c r="I176" s="59"/>
      <c r="J176" s="59"/>
      <c r="K176" s="59"/>
      <c r="L176" s="59"/>
      <c r="M176" s="59"/>
      <c r="N176" s="59"/>
      <c r="O176" s="59"/>
      <c r="P176" s="59"/>
      <c r="Q176" s="59"/>
      <c r="R176" s="59"/>
      <c r="S176" s="59"/>
      <c r="T176" s="59"/>
      <c r="U176" s="59"/>
      <c r="V176" s="59"/>
      <c r="W176" s="59"/>
      <c r="X176" s="59"/>
      <c r="Y176" s="59"/>
      <c r="Z176" s="59"/>
      <c r="AA176" s="59"/>
      <c r="AB176" s="59"/>
      <c r="AC176" s="59"/>
      <c r="AD176" s="59"/>
      <c r="AE176" s="59"/>
      <c r="AF176" s="59"/>
      <c r="AG176" s="59"/>
      <c r="AH176" s="59"/>
      <c r="AI176" s="59"/>
      <c r="AJ176" s="59"/>
      <c r="AK176" s="59"/>
      <c r="AL176" s="59"/>
      <c r="AM176" s="59"/>
      <c r="AN176" s="59"/>
      <c r="AO176" s="59"/>
      <c r="AP176" s="59"/>
      <c r="AQ176" s="59"/>
    </row>
    <row r="177" ht="12.0" customHeight="1">
      <c r="A177" s="59"/>
      <c r="B177" s="59"/>
      <c r="C177" s="59"/>
      <c r="D177" s="59"/>
      <c r="E177" s="59"/>
      <c r="F177" s="59"/>
      <c r="G177" s="59"/>
      <c r="H177" s="59"/>
      <c r="I177" s="59"/>
      <c r="J177" s="59"/>
      <c r="K177" s="59"/>
      <c r="L177" s="59"/>
      <c r="M177" s="59"/>
      <c r="N177" s="59"/>
      <c r="O177" s="59"/>
      <c r="P177" s="59"/>
      <c r="Q177" s="59"/>
      <c r="R177" s="59"/>
      <c r="S177" s="59"/>
      <c r="T177" s="59"/>
      <c r="U177" s="59"/>
      <c r="V177" s="59"/>
      <c r="W177" s="59"/>
      <c r="X177" s="59"/>
      <c r="Y177" s="59"/>
      <c r="Z177" s="59"/>
      <c r="AA177" s="59"/>
      <c r="AB177" s="59"/>
      <c r="AC177" s="59"/>
      <c r="AD177" s="59"/>
      <c r="AE177" s="59"/>
      <c r="AF177" s="59"/>
      <c r="AG177" s="59"/>
      <c r="AH177" s="59"/>
      <c r="AI177" s="59"/>
      <c r="AJ177" s="59"/>
      <c r="AK177" s="59"/>
      <c r="AL177" s="59"/>
      <c r="AM177" s="59"/>
      <c r="AN177" s="59"/>
      <c r="AO177" s="59"/>
      <c r="AP177" s="59"/>
      <c r="AQ177" s="59"/>
    </row>
    <row r="178" ht="12.0" customHeight="1">
      <c r="A178" s="59"/>
      <c r="B178" s="59"/>
      <c r="C178" s="59"/>
      <c r="D178" s="59"/>
      <c r="E178" s="59"/>
      <c r="F178" s="59"/>
      <c r="G178" s="59"/>
      <c r="H178" s="59"/>
      <c r="I178" s="59"/>
      <c r="J178" s="59"/>
      <c r="K178" s="59"/>
      <c r="L178" s="59"/>
      <c r="M178" s="59"/>
      <c r="N178" s="59"/>
      <c r="O178" s="59"/>
      <c r="P178" s="59"/>
      <c r="Q178" s="59"/>
      <c r="R178" s="59"/>
      <c r="S178" s="59"/>
      <c r="T178" s="59"/>
      <c r="U178" s="59"/>
      <c r="V178" s="59"/>
      <c r="W178" s="59"/>
      <c r="X178" s="59"/>
      <c r="Y178" s="59"/>
      <c r="Z178" s="59"/>
      <c r="AA178" s="59"/>
      <c r="AB178" s="59"/>
      <c r="AC178" s="59"/>
      <c r="AD178" s="59"/>
      <c r="AE178" s="59"/>
      <c r="AF178" s="59"/>
      <c r="AG178" s="59"/>
      <c r="AH178" s="59"/>
      <c r="AI178" s="59"/>
      <c r="AJ178" s="59"/>
      <c r="AK178" s="59"/>
      <c r="AL178" s="59"/>
      <c r="AM178" s="59"/>
      <c r="AN178" s="59"/>
      <c r="AO178" s="59"/>
      <c r="AP178" s="59"/>
      <c r="AQ178" s="59"/>
    </row>
    <row r="179" ht="12.0" customHeight="1">
      <c r="A179" s="59"/>
      <c r="B179" s="59"/>
      <c r="C179" s="59"/>
      <c r="D179" s="59"/>
      <c r="E179" s="59"/>
      <c r="F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c r="AD179" s="59"/>
      <c r="AE179" s="59"/>
      <c r="AF179" s="59"/>
      <c r="AG179" s="59"/>
      <c r="AH179" s="59"/>
      <c r="AI179" s="59"/>
      <c r="AJ179" s="59"/>
      <c r="AK179" s="59"/>
      <c r="AL179" s="59"/>
      <c r="AM179" s="59"/>
      <c r="AN179" s="59"/>
      <c r="AO179" s="59"/>
      <c r="AP179" s="59"/>
      <c r="AQ179" s="59"/>
    </row>
    <row r="180" ht="12.0" customHeight="1">
      <c r="A180" s="59"/>
      <c r="B180" s="59"/>
      <c r="C180" s="59"/>
      <c r="D180" s="59"/>
      <c r="E180" s="59"/>
      <c r="F180" s="59"/>
      <c r="G180" s="59"/>
      <c r="H180" s="59"/>
      <c r="I180" s="59"/>
      <c r="J180" s="59"/>
      <c r="K180" s="59"/>
      <c r="L180" s="59"/>
      <c r="M180" s="59"/>
      <c r="N180" s="59"/>
      <c r="O180" s="59"/>
      <c r="P180" s="59"/>
      <c r="Q180" s="59"/>
      <c r="R180" s="59"/>
      <c r="S180" s="59"/>
      <c r="T180" s="59"/>
      <c r="U180" s="59"/>
      <c r="V180" s="59"/>
      <c r="W180" s="59"/>
      <c r="X180" s="59"/>
      <c r="Y180" s="59"/>
      <c r="Z180" s="59"/>
      <c r="AA180" s="59"/>
      <c r="AB180" s="59"/>
      <c r="AC180" s="59"/>
      <c r="AD180" s="59"/>
      <c r="AE180" s="59"/>
      <c r="AF180" s="59"/>
      <c r="AG180" s="59"/>
      <c r="AH180" s="59"/>
      <c r="AI180" s="59"/>
      <c r="AJ180" s="59"/>
      <c r="AK180" s="59"/>
      <c r="AL180" s="59"/>
      <c r="AM180" s="59"/>
      <c r="AN180" s="59"/>
      <c r="AO180" s="59"/>
      <c r="AP180" s="59"/>
      <c r="AQ180" s="59"/>
    </row>
    <row r="181" ht="12.0" customHeight="1">
      <c r="A181" s="59"/>
      <c r="B181" s="59"/>
      <c r="C181" s="59"/>
      <c r="D181" s="59"/>
      <c r="E181" s="59"/>
      <c r="F181" s="59"/>
      <c r="G181" s="59"/>
      <c r="H181" s="59"/>
      <c r="I181" s="59"/>
      <c r="J181" s="59"/>
      <c r="K181" s="59"/>
      <c r="L181" s="59"/>
      <c r="M181" s="59"/>
      <c r="N181" s="59"/>
      <c r="O181" s="59"/>
      <c r="P181" s="59"/>
      <c r="Q181" s="59"/>
      <c r="R181" s="59"/>
      <c r="S181" s="59"/>
      <c r="T181" s="59"/>
      <c r="U181" s="59"/>
      <c r="V181" s="59"/>
      <c r="W181" s="59"/>
      <c r="X181" s="59"/>
      <c r="Y181" s="59"/>
      <c r="Z181" s="59"/>
      <c r="AA181" s="59"/>
      <c r="AB181" s="59"/>
      <c r="AC181" s="59"/>
      <c r="AD181" s="59"/>
      <c r="AE181" s="59"/>
      <c r="AF181" s="59"/>
      <c r="AG181" s="59"/>
      <c r="AH181" s="59"/>
      <c r="AI181" s="59"/>
      <c r="AJ181" s="59"/>
      <c r="AK181" s="59"/>
      <c r="AL181" s="59"/>
      <c r="AM181" s="59"/>
      <c r="AN181" s="59"/>
      <c r="AO181" s="59"/>
      <c r="AP181" s="59"/>
      <c r="AQ181" s="59"/>
    </row>
    <row r="182" ht="12.0" customHeight="1">
      <c r="A182" s="59"/>
      <c r="B182" s="59"/>
      <c r="C182" s="59"/>
      <c r="D182" s="59"/>
      <c r="E182" s="59"/>
      <c r="F182" s="59"/>
      <c r="G182" s="59"/>
      <c r="H182" s="59"/>
      <c r="I182" s="59"/>
      <c r="J182" s="59"/>
      <c r="K182" s="59"/>
      <c r="L182" s="59"/>
      <c r="M182" s="59"/>
      <c r="N182" s="59"/>
      <c r="O182" s="59"/>
      <c r="P182" s="59"/>
      <c r="Q182" s="59"/>
      <c r="R182" s="59"/>
      <c r="S182" s="59"/>
      <c r="T182" s="59"/>
      <c r="U182" s="59"/>
      <c r="V182" s="59"/>
      <c r="W182" s="59"/>
      <c r="X182" s="59"/>
      <c r="Y182" s="59"/>
      <c r="Z182" s="59"/>
      <c r="AA182" s="59"/>
      <c r="AB182" s="59"/>
      <c r="AC182" s="59"/>
      <c r="AD182" s="59"/>
      <c r="AE182" s="59"/>
      <c r="AF182" s="59"/>
      <c r="AG182" s="59"/>
      <c r="AH182" s="59"/>
      <c r="AI182" s="59"/>
      <c r="AJ182" s="59"/>
      <c r="AK182" s="59"/>
      <c r="AL182" s="59"/>
      <c r="AM182" s="59"/>
      <c r="AN182" s="59"/>
      <c r="AO182" s="59"/>
      <c r="AP182" s="59"/>
      <c r="AQ182" s="59"/>
    </row>
    <row r="183" ht="12.0" customHeight="1">
      <c r="A183" s="59"/>
      <c r="B183" s="59"/>
      <c r="C183" s="59"/>
      <c r="D183" s="59"/>
      <c r="E183" s="59"/>
      <c r="F183" s="59"/>
      <c r="G183" s="59"/>
      <c r="H183" s="59"/>
      <c r="I183" s="59"/>
      <c r="J183" s="59"/>
      <c r="K183" s="59"/>
      <c r="L183" s="59"/>
      <c r="M183" s="59"/>
      <c r="N183" s="59"/>
      <c r="O183" s="59"/>
      <c r="P183" s="59"/>
      <c r="Q183" s="59"/>
      <c r="R183" s="59"/>
      <c r="S183" s="59"/>
      <c r="T183" s="59"/>
      <c r="U183" s="59"/>
      <c r="V183" s="59"/>
      <c r="W183" s="59"/>
      <c r="X183" s="59"/>
      <c r="Y183" s="59"/>
      <c r="Z183" s="59"/>
      <c r="AA183" s="59"/>
      <c r="AB183" s="59"/>
      <c r="AC183" s="59"/>
      <c r="AD183" s="59"/>
      <c r="AE183" s="59"/>
      <c r="AF183" s="59"/>
      <c r="AG183" s="59"/>
      <c r="AH183" s="59"/>
      <c r="AI183" s="59"/>
      <c r="AJ183" s="59"/>
      <c r="AK183" s="59"/>
      <c r="AL183" s="59"/>
      <c r="AM183" s="59"/>
      <c r="AN183" s="59"/>
      <c r="AO183" s="59"/>
      <c r="AP183" s="59"/>
      <c r="AQ183" s="59"/>
    </row>
    <row r="184" ht="12.0" customHeight="1">
      <c r="A184" s="59"/>
      <c r="B184" s="59"/>
      <c r="C184" s="59"/>
      <c r="D184" s="59"/>
      <c r="E184" s="59"/>
      <c r="F184" s="59"/>
      <c r="G184" s="59"/>
      <c r="H184" s="59"/>
      <c r="I184" s="59"/>
      <c r="J184" s="59"/>
      <c r="K184" s="59"/>
      <c r="L184" s="59"/>
      <c r="M184" s="59"/>
      <c r="N184" s="59"/>
      <c r="O184" s="59"/>
      <c r="P184" s="59"/>
      <c r="Q184" s="59"/>
      <c r="R184" s="59"/>
      <c r="S184" s="59"/>
      <c r="T184" s="59"/>
      <c r="U184" s="59"/>
      <c r="V184" s="59"/>
      <c r="W184" s="59"/>
      <c r="X184" s="59"/>
      <c r="Y184" s="59"/>
      <c r="Z184" s="59"/>
      <c r="AA184" s="59"/>
      <c r="AB184" s="59"/>
      <c r="AC184" s="59"/>
      <c r="AD184" s="59"/>
      <c r="AE184" s="59"/>
      <c r="AF184" s="59"/>
      <c r="AG184" s="59"/>
      <c r="AH184" s="59"/>
      <c r="AI184" s="59"/>
      <c r="AJ184" s="59"/>
      <c r="AK184" s="59"/>
      <c r="AL184" s="59"/>
      <c r="AM184" s="59"/>
      <c r="AN184" s="59"/>
      <c r="AO184" s="59"/>
      <c r="AP184" s="59"/>
      <c r="AQ184" s="59"/>
    </row>
    <row r="185" ht="12.0" customHeight="1">
      <c r="A185" s="59"/>
      <c r="B185" s="59"/>
      <c r="C185" s="59"/>
      <c r="D185" s="59"/>
      <c r="E185" s="59"/>
      <c r="F185" s="59"/>
      <c r="G185" s="59"/>
      <c r="H185" s="59"/>
      <c r="I185" s="59"/>
      <c r="J185" s="59"/>
      <c r="K185" s="59"/>
      <c r="L185" s="59"/>
      <c r="M185" s="59"/>
      <c r="N185" s="59"/>
      <c r="O185" s="59"/>
      <c r="P185" s="59"/>
      <c r="Q185" s="59"/>
      <c r="R185" s="59"/>
      <c r="S185" s="59"/>
      <c r="T185" s="59"/>
      <c r="U185" s="59"/>
      <c r="V185" s="59"/>
      <c r="W185" s="59"/>
      <c r="X185" s="59"/>
      <c r="Y185" s="59"/>
      <c r="Z185" s="59"/>
      <c r="AA185" s="59"/>
      <c r="AB185" s="59"/>
      <c r="AC185" s="59"/>
      <c r="AD185" s="59"/>
      <c r="AE185" s="59"/>
      <c r="AF185" s="59"/>
      <c r="AG185" s="59"/>
      <c r="AH185" s="59"/>
      <c r="AI185" s="59"/>
      <c r="AJ185" s="59"/>
      <c r="AK185" s="59"/>
      <c r="AL185" s="59"/>
      <c r="AM185" s="59"/>
      <c r="AN185" s="59"/>
      <c r="AO185" s="59"/>
      <c r="AP185" s="59"/>
      <c r="AQ185" s="59"/>
    </row>
    <row r="186" ht="12.0" customHeight="1">
      <c r="A186" s="59"/>
      <c r="B186" s="59"/>
      <c r="C186" s="59"/>
      <c r="D186" s="59"/>
      <c r="E186" s="59"/>
      <c r="F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c r="AE186" s="59"/>
      <c r="AF186" s="59"/>
      <c r="AG186" s="59"/>
      <c r="AH186" s="59"/>
      <c r="AI186" s="59"/>
      <c r="AJ186" s="59"/>
      <c r="AK186" s="59"/>
      <c r="AL186" s="59"/>
      <c r="AM186" s="59"/>
      <c r="AN186" s="59"/>
      <c r="AO186" s="59"/>
      <c r="AP186" s="59"/>
      <c r="AQ186" s="59"/>
    </row>
    <row r="187" ht="12.0" customHeight="1">
      <c r="A187" s="59"/>
      <c r="B187" s="59"/>
      <c r="C187" s="59"/>
      <c r="D187" s="59"/>
      <c r="E187" s="59"/>
      <c r="F187" s="59"/>
      <c r="G187" s="59"/>
      <c r="H187" s="59"/>
      <c r="I187" s="59"/>
      <c r="J187" s="59"/>
      <c r="K187" s="59"/>
      <c r="L187" s="59"/>
      <c r="M187" s="59"/>
      <c r="N187" s="59"/>
      <c r="O187" s="59"/>
      <c r="P187" s="59"/>
      <c r="Q187" s="59"/>
      <c r="R187" s="59"/>
      <c r="S187" s="59"/>
      <c r="T187" s="59"/>
      <c r="U187" s="59"/>
      <c r="V187" s="59"/>
      <c r="W187" s="59"/>
      <c r="X187" s="59"/>
      <c r="Y187" s="59"/>
      <c r="Z187" s="59"/>
      <c r="AA187" s="59"/>
      <c r="AB187" s="59"/>
      <c r="AC187" s="59"/>
      <c r="AD187" s="59"/>
      <c r="AE187" s="59"/>
      <c r="AF187" s="59"/>
      <c r="AG187" s="59"/>
      <c r="AH187" s="59"/>
      <c r="AI187" s="59"/>
      <c r="AJ187" s="59"/>
      <c r="AK187" s="59"/>
      <c r="AL187" s="59"/>
      <c r="AM187" s="59"/>
      <c r="AN187" s="59"/>
      <c r="AO187" s="59"/>
      <c r="AP187" s="59"/>
      <c r="AQ187" s="59"/>
    </row>
    <row r="188" ht="12.0" customHeight="1">
      <c r="A188" s="59"/>
      <c r="B188" s="59"/>
      <c r="C188" s="59"/>
      <c r="D188" s="59"/>
      <c r="E188" s="59"/>
      <c r="F188" s="59"/>
      <c r="G188" s="59"/>
      <c r="H188" s="59"/>
      <c r="I188" s="59"/>
      <c r="J188" s="59"/>
      <c r="K188" s="59"/>
      <c r="L188" s="59"/>
      <c r="M188" s="59"/>
      <c r="N188" s="59"/>
      <c r="O188" s="59"/>
      <c r="P188" s="59"/>
      <c r="Q188" s="59"/>
      <c r="R188" s="59"/>
      <c r="S188" s="59"/>
      <c r="T188" s="59"/>
      <c r="U188" s="59"/>
      <c r="V188" s="59"/>
      <c r="W188" s="59"/>
      <c r="X188" s="59"/>
      <c r="Y188" s="59"/>
      <c r="Z188" s="59"/>
      <c r="AA188" s="59"/>
      <c r="AB188" s="59"/>
      <c r="AC188" s="59"/>
      <c r="AD188" s="59"/>
      <c r="AE188" s="59"/>
      <c r="AF188" s="59"/>
      <c r="AG188" s="59"/>
      <c r="AH188" s="59"/>
      <c r="AI188" s="59"/>
      <c r="AJ188" s="59"/>
      <c r="AK188" s="59"/>
      <c r="AL188" s="59"/>
      <c r="AM188" s="59"/>
      <c r="AN188" s="59"/>
      <c r="AO188" s="59"/>
      <c r="AP188" s="59"/>
      <c r="AQ188" s="59"/>
    </row>
    <row r="189" ht="12.0" customHeight="1">
      <c r="A189" s="59"/>
      <c r="B189" s="59"/>
      <c r="C189" s="59"/>
      <c r="D189" s="59"/>
      <c r="E189" s="59"/>
      <c r="F189" s="59"/>
      <c r="G189" s="59"/>
      <c r="H189" s="59"/>
      <c r="I189" s="59"/>
      <c r="J189" s="59"/>
      <c r="K189" s="59"/>
      <c r="L189" s="59"/>
      <c r="M189" s="59"/>
      <c r="N189" s="59"/>
      <c r="O189" s="59"/>
      <c r="P189" s="59"/>
      <c r="Q189" s="59"/>
      <c r="R189" s="59"/>
      <c r="S189" s="59"/>
      <c r="T189" s="59"/>
      <c r="U189" s="59"/>
      <c r="V189" s="59"/>
      <c r="W189" s="59"/>
      <c r="X189" s="59"/>
      <c r="Y189" s="59"/>
      <c r="Z189" s="59"/>
      <c r="AA189" s="59"/>
      <c r="AB189" s="59"/>
      <c r="AC189" s="59"/>
      <c r="AD189" s="59"/>
      <c r="AE189" s="59"/>
      <c r="AF189" s="59"/>
      <c r="AG189" s="59"/>
      <c r="AH189" s="59"/>
      <c r="AI189" s="59"/>
      <c r="AJ189" s="59"/>
      <c r="AK189" s="59"/>
      <c r="AL189" s="59"/>
      <c r="AM189" s="59"/>
      <c r="AN189" s="59"/>
      <c r="AO189" s="59"/>
      <c r="AP189" s="59"/>
      <c r="AQ189" s="59"/>
    </row>
    <row r="190" ht="12.0" customHeight="1">
      <c r="A190" s="59"/>
      <c r="B190" s="59"/>
      <c r="C190" s="59"/>
      <c r="D190" s="59"/>
      <c r="E190" s="59"/>
      <c r="F190" s="59"/>
      <c r="G190" s="59"/>
      <c r="H190" s="59"/>
      <c r="I190" s="59"/>
      <c r="J190" s="59"/>
      <c r="K190" s="59"/>
      <c r="L190" s="59"/>
      <c r="M190" s="59"/>
      <c r="N190" s="59"/>
      <c r="O190" s="59"/>
      <c r="P190" s="59"/>
      <c r="Q190" s="59"/>
      <c r="R190" s="59"/>
      <c r="S190" s="59"/>
      <c r="T190" s="59"/>
      <c r="U190" s="59"/>
      <c r="V190" s="59"/>
      <c r="W190" s="59"/>
      <c r="X190" s="59"/>
      <c r="Y190" s="59"/>
      <c r="Z190" s="59"/>
      <c r="AA190" s="59"/>
      <c r="AB190" s="59"/>
      <c r="AC190" s="59"/>
      <c r="AD190" s="59"/>
      <c r="AE190" s="59"/>
      <c r="AF190" s="59"/>
      <c r="AG190" s="59"/>
      <c r="AH190" s="59"/>
      <c r="AI190" s="59"/>
      <c r="AJ190" s="59"/>
      <c r="AK190" s="59"/>
      <c r="AL190" s="59"/>
      <c r="AM190" s="59"/>
      <c r="AN190" s="59"/>
      <c r="AO190" s="59"/>
      <c r="AP190" s="59"/>
      <c r="AQ190" s="59"/>
    </row>
    <row r="191" ht="12.0" customHeight="1">
      <c r="A191" s="59"/>
      <c r="B191" s="59"/>
      <c r="C191" s="59"/>
      <c r="D191" s="59"/>
      <c r="E191" s="59"/>
      <c r="F191" s="59"/>
      <c r="G191" s="59"/>
      <c r="H191" s="59"/>
      <c r="I191" s="59"/>
      <c r="J191" s="59"/>
      <c r="K191" s="59"/>
      <c r="L191" s="59"/>
      <c r="M191" s="59"/>
      <c r="N191" s="59"/>
      <c r="O191" s="59"/>
      <c r="P191" s="59"/>
      <c r="Q191" s="59"/>
      <c r="R191" s="59"/>
      <c r="S191" s="59"/>
      <c r="T191" s="59"/>
      <c r="U191" s="59"/>
      <c r="V191" s="59"/>
      <c r="W191" s="59"/>
      <c r="X191" s="59"/>
      <c r="Y191" s="59"/>
      <c r="Z191" s="59"/>
      <c r="AA191" s="59"/>
      <c r="AB191" s="59"/>
      <c r="AC191" s="59"/>
      <c r="AD191" s="59"/>
      <c r="AE191" s="59"/>
      <c r="AF191" s="59"/>
      <c r="AG191" s="59"/>
      <c r="AH191" s="59"/>
      <c r="AI191" s="59"/>
      <c r="AJ191" s="59"/>
      <c r="AK191" s="59"/>
      <c r="AL191" s="59"/>
      <c r="AM191" s="59"/>
      <c r="AN191" s="59"/>
      <c r="AO191" s="59"/>
      <c r="AP191" s="59"/>
      <c r="AQ191" s="59"/>
    </row>
    <row r="192" ht="12.0" customHeight="1">
      <c r="A192" s="59"/>
      <c r="B192" s="59"/>
      <c r="C192" s="59"/>
      <c r="D192" s="59"/>
      <c r="E192" s="59"/>
      <c r="F192" s="59"/>
      <c r="G192" s="59"/>
      <c r="H192" s="59"/>
      <c r="I192" s="59"/>
      <c r="J192" s="59"/>
      <c r="K192" s="59"/>
      <c r="L192" s="59"/>
      <c r="M192" s="59"/>
      <c r="N192" s="59"/>
      <c r="O192" s="59"/>
      <c r="P192" s="59"/>
      <c r="Q192" s="59"/>
      <c r="R192" s="59"/>
      <c r="S192" s="59"/>
      <c r="T192" s="59"/>
      <c r="U192" s="59"/>
      <c r="V192" s="59"/>
      <c r="W192" s="59"/>
      <c r="X192" s="59"/>
      <c r="Y192" s="59"/>
      <c r="Z192" s="59"/>
      <c r="AA192" s="59"/>
      <c r="AB192" s="59"/>
      <c r="AC192" s="59"/>
      <c r="AD192" s="59"/>
      <c r="AE192" s="59"/>
      <c r="AF192" s="59"/>
      <c r="AG192" s="59"/>
      <c r="AH192" s="59"/>
      <c r="AI192" s="59"/>
      <c r="AJ192" s="59"/>
      <c r="AK192" s="59"/>
      <c r="AL192" s="59"/>
      <c r="AM192" s="59"/>
      <c r="AN192" s="59"/>
      <c r="AO192" s="59"/>
      <c r="AP192" s="59"/>
      <c r="AQ192" s="59"/>
    </row>
    <row r="193" ht="12.0" customHeight="1">
      <c r="A193" s="59"/>
      <c r="B193" s="59"/>
      <c r="C193" s="59"/>
      <c r="D193" s="59"/>
      <c r="E193" s="59"/>
      <c r="F193" s="59"/>
      <c r="G193" s="59"/>
      <c r="H193" s="59"/>
      <c r="I193" s="59"/>
      <c r="J193" s="59"/>
      <c r="K193" s="59"/>
      <c r="L193" s="59"/>
      <c r="M193" s="59"/>
      <c r="N193" s="59"/>
      <c r="O193" s="59"/>
      <c r="P193" s="59"/>
      <c r="Q193" s="59"/>
      <c r="R193" s="59"/>
      <c r="S193" s="59"/>
      <c r="T193" s="59"/>
      <c r="U193" s="59"/>
      <c r="V193" s="59"/>
      <c r="W193" s="59"/>
      <c r="X193" s="59"/>
      <c r="Y193" s="59"/>
      <c r="Z193" s="59"/>
      <c r="AA193" s="59"/>
      <c r="AB193" s="59"/>
      <c r="AC193" s="59"/>
      <c r="AD193" s="59"/>
      <c r="AE193" s="59"/>
      <c r="AF193" s="59"/>
      <c r="AG193" s="59"/>
      <c r="AH193" s="59"/>
      <c r="AI193" s="59"/>
      <c r="AJ193" s="59"/>
      <c r="AK193" s="59"/>
      <c r="AL193" s="59"/>
      <c r="AM193" s="59"/>
      <c r="AN193" s="59"/>
      <c r="AO193" s="59"/>
      <c r="AP193" s="59"/>
      <c r="AQ193" s="59"/>
    </row>
    <row r="194" ht="12.0" customHeight="1">
      <c r="A194" s="59"/>
      <c r="B194" s="59"/>
      <c r="C194" s="59"/>
      <c r="D194" s="59"/>
      <c r="E194" s="59"/>
      <c r="F194" s="59"/>
      <c r="G194" s="59"/>
      <c r="H194" s="59"/>
      <c r="I194" s="59"/>
      <c r="J194" s="59"/>
      <c r="K194" s="59"/>
      <c r="L194" s="59"/>
      <c r="M194" s="59"/>
      <c r="N194" s="59"/>
      <c r="O194" s="59"/>
      <c r="P194" s="59"/>
      <c r="Q194" s="59"/>
      <c r="R194" s="59"/>
      <c r="S194" s="59"/>
      <c r="T194" s="59"/>
      <c r="U194" s="59"/>
      <c r="V194" s="59"/>
      <c r="W194" s="59"/>
      <c r="X194" s="59"/>
      <c r="Y194" s="59"/>
      <c r="Z194" s="59"/>
      <c r="AA194" s="59"/>
      <c r="AB194" s="59"/>
      <c r="AC194" s="59"/>
      <c r="AD194" s="59"/>
      <c r="AE194" s="59"/>
      <c r="AF194" s="59"/>
      <c r="AG194" s="59"/>
      <c r="AH194" s="59"/>
      <c r="AI194" s="59"/>
      <c r="AJ194" s="59"/>
      <c r="AK194" s="59"/>
      <c r="AL194" s="59"/>
      <c r="AM194" s="59"/>
      <c r="AN194" s="59"/>
      <c r="AO194" s="59"/>
      <c r="AP194" s="59"/>
      <c r="AQ194" s="59"/>
    </row>
    <row r="195" ht="12.0" customHeight="1">
      <c r="A195" s="59"/>
      <c r="B195" s="59"/>
      <c r="C195" s="59"/>
      <c r="D195" s="59"/>
      <c r="E195" s="59"/>
      <c r="F195" s="59"/>
      <c r="G195" s="59"/>
      <c r="H195" s="59"/>
      <c r="I195" s="59"/>
      <c r="J195" s="59"/>
      <c r="K195" s="59"/>
      <c r="L195" s="59"/>
      <c r="M195" s="59"/>
      <c r="N195" s="59"/>
      <c r="O195" s="59"/>
      <c r="P195" s="59"/>
      <c r="Q195" s="59"/>
      <c r="R195" s="59"/>
      <c r="S195" s="59"/>
      <c r="T195" s="59"/>
      <c r="U195" s="59"/>
      <c r="V195" s="59"/>
      <c r="W195" s="59"/>
      <c r="X195" s="59"/>
      <c r="Y195" s="59"/>
      <c r="Z195" s="59"/>
      <c r="AA195" s="59"/>
      <c r="AB195" s="59"/>
      <c r="AC195" s="59"/>
      <c r="AD195" s="59"/>
      <c r="AE195" s="59"/>
      <c r="AF195" s="59"/>
      <c r="AG195" s="59"/>
      <c r="AH195" s="59"/>
      <c r="AI195" s="59"/>
      <c r="AJ195" s="59"/>
      <c r="AK195" s="59"/>
      <c r="AL195" s="59"/>
      <c r="AM195" s="59"/>
      <c r="AN195" s="59"/>
      <c r="AO195" s="59"/>
      <c r="AP195" s="59"/>
      <c r="AQ195" s="59"/>
    </row>
    <row r="196" ht="12.0" customHeight="1">
      <c r="A196" s="59"/>
      <c r="B196" s="59"/>
      <c r="C196" s="59"/>
      <c r="D196" s="59"/>
      <c r="E196" s="59"/>
      <c r="F196" s="59"/>
      <c r="G196" s="59"/>
      <c r="H196" s="59"/>
      <c r="I196" s="59"/>
      <c r="J196" s="59"/>
      <c r="K196" s="59"/>
      <c r="L196" s="59"/>
      <c r="M196" s="59"/>
      <c r="N196" s="59"/>
      <c r="O196" s="59"/>
      <c r="P196" s="59"/>
      <c r="Q196" s="59"/>
      <c r="R196" s="59"/>
      <c r="S196" s="59"/>
      <c r="T196" s="59"/>
      <c r="U196" s="59"/>
      <c r="V196" s="59"/>
      <c r="W196" s="59"/>
      <c r="X196" s="59"/>
      <c r="Y196" s="59"/>
      <c r="Z196" s="59"/>
      <c r="AA196" s="59"/>
      <c r="AB196" s="59"/>
      <c r="AC196" s="59"/>
      <c r="AD196" s="59"/>
      <c r="AE196" s="59"/>
      <c r="AF196" s="59"/>
      <c r="AG196" s="59"/>
      <c r="AH196" s="59"/>
      <c r="AI196" s="59"/>
      <c r="AJ196" s="59"/>
      <c r="AK196" s="59"/>
      <c r="AL196" s="59"/>
      <c r="AM196" s="59"/>
      <c r="AN196" s="59"/>
      <c r="AO196" s="59"/>
      <c r="AP196" s="59"/>
      <c r="AQ196" s="59"/>
    </row>
    <row r="197" ht="12.0" customHeight="1">
      <c r="A197" s="59"/>
      <c r="B197" s="59"/>
      <c r="C197" s="59"/>
      <c r="D197" s="59"/>
      <c r="E197" s="59"/>
      <c r="F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c r="AD197" s="59"/>
      <c r="AE197" s="59"/>
      <c r="AF197" s="59"/>
      <c r="AG197" s="59"/>
      <c r="AH197" s="59"/>
      <c r="AI197" s="59"/>
      <c r="AJ197" s="59"/>
      <c r="AK197" s="59"/>
      <c r="AL197" s="59"/>
      <c r="AM197" s="59"/>
      <c r="AN197" s="59"/>
      <c r="AO197" s="59"/>
      <c r="AP197" s="59"/>
      <c r="AQ197" s="59"/>
    </row>
    <row r="198" ht="12.0" customHeight="1">
      <c r="A198" s="59"/>
      <c r="B198" s="59"/>
      <c r="C198" s="59"/>
      <c r="D198" s="59"/>
      <c r="E198" s="59"/>
      <c r="F198" s="59"/>
      <c r="G198" s="59"/>
      <c r="H198" s="59"/>
      <c r="I198" s="59"/>
      <c r="J198" s="59"/>
      <c r="K198" s="59"/>
      <c r="L198" s="59"/>
      <c r="M198" s="59"/>
      <c r="N198" s="59"/>
      <c r="O198" s="59"/>
      <c r="P198" s="59"/>
      <c r="Q198" s="59"/>
      <c r="R198" s="59"/>
      <c r="S198" s="59"/>
      <c r="T198" s="59"/>
      <c r="U198" s="59"/>
      <c r="V198" s="59"/>
      <c r="W198" s="59"/>
      <c r="X198" s="59"/>
      <c r="Y198" s="59"/>
      <c r="Z198" s="59"/>
      <c r="AA198" s="59"/>
      <c r="AB198" s="59"/>
      <c r="AC198" s="59"/>
      <c r="AD198" s="59"/>
      <c r="AE198" s="59"/>
      <c r="AF198" s="59"/>
      <c r="AG198" s="59"/>
      <c r="AH198" s="59"/>
      <c r="AI198" s="59"/>
      <c r="AJ198" s="59"/>
      <c r="AK198" s="59"/>
      <c r="AL198" s="59"/>
      <c r="AM198" s="59"/>
      <c r="AN198" s="59"/>
      <c r="AO198" s="59"/>
      <c r="AP198" s="59"/>
      <c r="AQ198" s="59"/>
    </row>
    <row r="199" ht="12.0" customHeight="1">
      <c r="A199" s="59"/>
      <c r="B199" s="59"/>
      <c r="C199" s="59"/>
      <c r="D199" s="59"/>
      <c r="E199" s="59"/>
      <c r="F199" s="59"/>
      <c r="G199" s="59"/>
      <c r="H199" s="59"/>
      <c r="I199" s="59"/>
      <c r="J199" s="59"/>
      <c r="K199" s="59"/>
      <c r="L199" s="59"/>
      <c r="M199" s="59"/>
      <c r="N199" s="59"/>
      <c r="O199" s="59"/>
      <c r="P199" s="59"/>
      <c r="Q199" s="59"/>
      <c r="R199" s="59"/>
      <c r="S199" s="59"/>
      <c r="T199" s="59"/>
      <c r="U199" s="59"/>
      <c r="V199" s="59"/>
      <c r="W199" s="59"/>
      <c r="X199" s="59"/>
      <c r="Y199" s="59"/>
      <c r="Z199" s="59"/>
      <c r="AA199" s="59"/>
      <c r="AB199" s="59"/>
      <c r="AC199" s="59"/>
      <c r="AD199" s="59"/>
      <c r="AE199" s="59"/>
      <c r="AF199" s="59"/>
      <c r="AG199" s="59"/>
      <c r="AH199" s="59"/>
      <c r="AI199" s="59"/>
      <c r="AJ199" s="59"/>
      <c r="AK199" s="59"/>
      <c r="AL199" s="59"/>
      <c r="AM199" s="59"/>
      <c r="AN199" s="59"/>
      <c r="AO199" s="59"/>
      <c r="AP199" s="59"/>
      <c r="AQ199" s="59"/>
    </row>
    <row r="200" ht="12.0" customHeight="1">
      <c r="A200" s="59"/>
      <c r="B200" s="59"/>
      <c r="C200" s="59"/>
      <c r="D200" s="59"/>
      <c r="E200" s="59"/>
      <c r="F200" s="59"/>
      <c r="G200" s="59"/>
      <c r="H200" s="59"/>
      <c r="I200" s="59"/>
      <c r="J200" s="59"/>
      <c r="K200" s="59"/>
      <c r="L200" s="59"/>
      <c r="M200" s="59"/>
      <c r="N200" s="59"/>
      <c r="O200" s="59"/>
      <c r="P200" s="59"/>
      <c r="Q200" s="59"/>
      <c r="R200" s="59"/>
      <c r="S200" s="59"/>
      <c r="T200" s="59"/>
      <c r="U200" s="59"/>
      <c r="V200" s="59"/>
      <c r="W200" s="59"/>
      <c r="X200" s="59"/>
      <c r="Y200" s="59"/>
      <c r="Z200" s="59"/>
      <c r="AA200" s="59"/>
      <c r="AB200" s="59"/>
      <c r="AC200" s="59"/>
      <c r="AD200" s="59"/>
      <c r="AE200" s="59"/>
      <c r="AF200" s="59"/>
      <c r="AG200" s="59"/>
      <c r="AH200" s="59"/>
      <c r="AI200" s="59"/>
      <c r="AJ200" s="59"/>
      <c r="AK200" s="59"/>
      <c r="AL200" s="59"/>
      <c r="AM200" s="59"/>
      <c r="AN200" s="59"/>
      <c r="AO200" s="59"/>
      <c r="AP200" s="59"/>
      <c r="AQ200" s="59"/>
    </row>
    <row r="201" ht="12.0" customHeight="1">
      <c r="A201" s="59"/>
      <c r="B201" s="59"/>
      <c r="C201" s="59"/>
      <c r="D201" s="59"/>
      <c r="E201" s="59"/>
      <c r="F201" s="59"/>
      <c r="G201" s="59"/>
      <c r="H201" s="59"/>
      <c r="I201" s="59"/>
      <c r="J201" s="59"/>
      <c r="K201" s="59"/>
      <c r="L201" s="59"/>
      <c r="M201" s="59"/>
      <c r="N201" s="59"/>
      <c r="O201" s="59"/>
      <c r="P201" s="59"/>
      <c r="Q201" s="59"/>
      <c r="R201" s="59"/>
      <c r="S201" s="59"/>
      <c r="T201" s="59"/>
      <c r="U201" s="59"/>
      <c r="V201" s="59"/>
      <c r="W201" s="59"/>
      <c r="X201" s="59"/>
      <c r="Y201" s="59"/>
      <c r="Z201" s="59"/>
      <c r="AA201" s="59"/>
      <c r="AB201" s="59"/>
      <c r="AC201" s="59"/>
      <c r="AD201" s="59"/>
      <c r="AE201" s="59"/>
      <c r="AF201" s="59"/>
      <c r="AG201" s="59"/>
      <c r="AH201" s="59"/>
      <c r="AI201" s="59"/>
      <c r="AJ201" s="59"/>
      <c r="AK201" s="59"/>
      <c r="AL201" s="59"/>
      <c r="AM201" s="59"/>
      <c r="AN201" s="59"/>
      <c r="AO201" s="59"/>
      <c r="AP201" s="59"/>
      <c r="AQ201" s="59"/>
    </row>
    <row r="202" ht="12.0" customHeight="1">
      <c r="A202" s="59"/>
      <c r="B202" s="59"/>
      <c r="C202" s="59"/>
      <c r="D202" s="59"/>
      <c r="E202" s="59"/>
      <c r="F202" s="59"/>
      <c r="G202" s="59"/>
      <c r="H202" s="59"/>
      <c r="I202" s="59"/>
      <c r="J202" s="59"/>
      <c r="K202" s="59"/>
      <c r="L202" s="59"/>
      <c r="M202" s="59"/>
      <c r="N202" s="59"/>
      <c r="O202" s="59"/>
      <c r="P202" s="59"/>
      <c r="Q202" s="59"/>
      <c r="R202" s="59"/>
      <c r="S202" s="59"/>
      <c r="T202" s="59"/>
      <c r="U202" s="59"/>
      <c r="V202" s="59"/>
      <c r="W202" s="59"/>
      <c r="X202" s="59"/>
      <c r="Y202" s="59"/>
      <c r="Z202" s="59"/>
      <c r="AA202" s="59"/>
      <c r="AB202" s="59"/>
      <c r="AC202" s="59"/>
      <c r="AD202" s="59"/>
      <c r="AE202" s="59"/>
      <c r="AF202" s="59"/>
      <c r="AG202" s="59"/>
      <c r="AH202" s="59"/>
      <c r="AI202" s="59"/>
      <c r="AJ202" s="59"/>
      <c r="AK202" s="59"/>
      <c r="AL202" s="59"/>
      <c r="AM202" s="59"/>
      <c r="AN202" s="59"/>
      <c r="AO202" s="59"/>
      <c r="AP202" s="59"/>
      <c r="AQ202" s="59"/>
    </row>
    <row r="203" ht="12.0" customHeight="1">
      <c r="A203" s="59"/>
      <c r="B203" s="59"/>
      <c r="C203" s="59"/>
      <c r="D203" s="59"/>
      <c r="E203" s="59"/>
      <c r="F203" s="59"/>
      <c r="G203" s="59"/>
      <c r="H203" s="59"/>
      <c r="I203" s="59"/>
      <c r="J203" s="59"/>
      <c r="K203" s="59"/>
      <c r="L203" s="59"/>
      <c r="M203" s="59"/>
      <c r="N203" s="59"/>
      <c r="O203" s="59"/>
      <c r="P203" s="59"/>
      <c r="Q203" s="59"/>
      <c r="R203" s="59"/>
      <c r="S203" s="59"/>
      <c r="T203" s="59"/>
      <c r="U203" s="59"/>
      <c r="V203" s="59"/>
      <c r="W203" s="59"/>
      <c r="X203" s="59"/>
      <c r="Y203" s="59"/>
      <c r="Z203" s="59"/>
      <c r="AA203" s="59"/>
      <c r="AB203" s="59"/>
      <c r="AC203" s="59"/>
      <c r="AD203" s="59"/>
      <c r="AE203" s="59"/>
      <c r="AF203" s="59"/>
      <c r="AG203" s="59"/>
      <c r="AH203" s="59"/>
      <c r="AI203" s="59"/>
      <c r="AJ203" s="59"/>
      <c r="AK203" s="59"/>
      <c r="AL203" s="59"/>
      <c r="AM203" s="59"/>
      <c r="AN203" s="59"/>
      <c r="AO203" s="59"/>
      <c r="AP203" s="59"/>
      <c r="AQ203" s="59"/>
    </row>
    <row r="204" ht="12.0" customHeight="1">
      <c r="A204" s="59"/>
      <c r="B204" s="59"/>
      <c r="C204" s="59"/>
      <c r="D204" s="59"/>
      <c r="E204" s="59"/>
      <c r="F204" s="59"/>
      <c r="G204" s="59"/>
      <c r="H204" s="59"/>
      <c r="I204" s="59"/>
      <c r="J204" s="59"/>
      <c r="K204" s="59"/>
      <c r="L204" s="59"/>
      <c r="M204" s="59"/>
      <c r="N204" s="59"/>
      <c r="O204" s="59"/>
      <c r="P204" s="59"/>
      <c r="Q204" s="59"/>
      <c r="R204" s="59"/>
      <c r="S204" s="59"/>
      <c r="T204" s="59"/>
      <c r="U204" s="59"/>
      <c r="V204" s="59"/>
      <c r="W204" s="59"/>
      <c r="X204" s="59"/>
      <c r="Y204" s="59"/>
      <c r="Z204" s="59"/>
      <c r="AA204" s="59"/>
      <c r="AB204" s="59"/>
      <c r="AC204" s="59"/>
      <c r="AD204" s="59"/>
      <c r="AE204" s="59"/>
      <c r="AF204" s="59"/>
      <c r="AG204" s="59"/>
      <c r="AH204" s="59"/>
      <c r="AI204" s="59"/>
      <c r="AJ204" s="59"/>
      <c r="AK204" s="59"/>
      <c r="AL204" s="59"/>
      <c r="AM204" s="59"/>
      <c r="AN204" s="59"/>
      <c r="AO204" s="59"/>
      <c r="AP204" s="59"/>
      <c r="AQ204" s="59"/>
    </row>
    <row r="205" ht="12.0" customHeight="1">
      <c r="A205" s="59"/>
      <c r="B205" s="59"/>
      <c r="C205" s="59"/>
      <c r="D205" s="59"/>
      <c r="E205" s="59"/>
      <c r="F205" s="59"/>
      <c r="G205" s="59"/>
      <c r="H205" s="59"/>
      <c r="I205" s="59"/>
      <c r="J205" s="59"/>
      <c r="K205" s="59"/>
      <c r="L205" s="59"/>
      <c r="M205" s="59"/>
      <c r="N205" s="59"/>
      <c r="O205" s="59"/>
      <c r="P205" s="59"/>
      <c r="Q205" s="59"/>
      <c r="R205" s="59"/>
      <c r="S205" s="59"/>
      <c r="T205" s="59"/>
      <c r="U205" s="59"/>
      <c r="V205" s="59"/>
      <c r="W205" s="59"/>
      <c r="X205" s="59"/>
      <c r="Y205" s="59"/>
      <c r="Z205" s="59"/>
      <c r="AA205" s="59"/>
      <c r="AB205" s="59"/>
      <c r="AC205" s="59"/>
      <c r="AD205" s="59"/>
      <c r="AE205" s="59"/>
      <c r="AF205" s="59"/>
      <c r="AG205" s="59"/>
      <c r="AH205" s="59"/>
      <c r="AI205" s="59"/>
      <c r="AJ205" s="59"/>
      <c r="AK205" s="59"/>
      <c r="AL205" s="59"/>
      <c r="AM205" s="59"/>
      <c r="AN205" s="59"/>
      <c r="AO205" s="59"/>
      <c r="AP205" s="59"/>
      <c r="AQ205" s="59"/>
    </row>
    <row r="206" ht="12.0" customHeight="1">
      <c r="A206" s="59"/>
      <c r="B206" s="59"/>
      <c r="C206" s="59"/>
      <c r="D206" s="59"/>
      <c r="E206" s="59"/>
      <c r="F206" s="59"/>
      <c r="G206" s="59"/>
      <c r="H206" s="59"/>
      <c r="I206" s="59"/>
      <c r="J206" s="59"/>
      <c r="K206" s="59"/>
      <c r="L206" s="59"/>
      <c r="M206" s="59"/>
      <c r="N206" s="59"/>
      <c r="O206" s="59"/>
      <c r="P206" s="59"/>
      <c r="Q206" s="59"/>
      <c r="R206" s="59"/>
      <c r="S206" s="59"/>
      <c r="T206" s="59"/>
      <c r="U206" s="59"/>
      <c r="V206" s="59"/>
      <c r="W206" s="59"/>
      <c r="X206" s="59"/>
      <c r="Y206" s="59"/>
      <c r="Z206" s="59"/>
      <c r="AA206" s="59"/>
      <c r="AB206" s="59"/>
      <c r="AC206" s="59"/>
      <c r="AD206" s="59"/>
      <c r="AE206" s="59"/>
      <c r="AF206" s="59"/>
      <c r="AG206" s="59"/>
      <c r="AH206" s="59"/>
      <c r="AI206" s="59"/>
      <c r="AJ206" s="59"/>
      <c r="AK206" s="59"/>
      <c r="AL206" s="59"/>
      <c r="AM206" s="59"/>
      <c r="AN206" s="59"/>
      <c r="AO206" s="59"/>
      <c r="AP206" s="59"/>
      <c r="AQ206" s="59"/>
    </row>
    <row r="207" ht="12.0" customHeight="1">
      <c r="A207" s="59"/>
      <c r="B207" s="59"/>
      <c r="C207" s="59"/>
      <c r="D207" s="59"/>
      <c r="E207" s="59"/>
      <c r="F207" s="59"/>
      <c r="G207" s="59"/>
      <c r="H207" s="59"/>
      <c r="I207" s="59"/>
      <c r="J207" s="59"/>
      <c r="K207" s="59"/>
      <c r="L207" s="59"/>
      <c r="M207" s="59"/>
      <c r="N207" s="59"/>
      <c r="O207" s="59"/>
      <c r="P207" s="59"/>
      <c r="Q207" s="59"/>
      <c r="R207" s="59"/>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9"/>
    </row>
    <row r="208" ht="12.0" customHeight="1">
      <c r="A208" s="59"/>
      <c r="B208" s="59"/>
      <c r="C208" s="59"/>
      <c r="D208" s="59"/>
      <c r="E208" s="59"/>
      <c r="F208" s="59"/>
      <c r="G208" s="59"/>
      <c r="H208" s="59"/>
      <c r="I208" s="59"/>
      <c r="J208" s="59"/>
      <c r="K208" s="59"/>
      <c r="L208" s="59"/>
      <c r="M208" s="59"/>
      <c r="N208" s="59"/>
      <c r="O208" s="59"/>
      <c r="P208" s="59"/>
      <c r="Q208" s="59"/>
      <c r="R208" s="59"/>
      <c r="S208" s="59"/>
      <c r="T208" s="59"/>
      <c r="U208" s="59"/>
      <c r="V208" s="59"/>
      <c r="W208" s="59"/>
      <c r="X208" s="59"/>
      <c r="Y208" s="59"/>
      <c r="Z208" s="59"/>
      <c r="AA208" s="59"/>
      <c r="AB208" s="59"/>
      <c r="AC208" s="59"/>
      <c r="AD208" s="59"/>
      <c r="AE208" s="59"/>
      <c r="AF208" s="59"/>
      <c r="AG208" s="59"/>
      <c r="AH208" s="59"/>
      <c r="AI208" s="59"/>
      <c r="AJ208" s="59"/>
      <c r="AK208" s="59"/>
      <c r="AL208" s="59"/>
      <c r="AM208" s="59"/>
      <c r="AN208" s="59"/>
      <c r="AO208" s="59"/>
      <c r="AP208" s="59"/>
      <c r="AQ208" s="59"/>
    </row>
    <row r="209" ht="12.0" customHeight="1">
      <c r="A209" s="59"/>
      <c r="B209" s="59"/>
      <c r="C209" s="59"/>
      <c r="D209" s="59"/>
      <c r="E209" s="59"/>
      <c r="F209" s="59"/>
      <c r="G209" s="59"/>
      <c r="H209" s="59"/>
      <c r="I209" s="59"/>
      <c r="J209" s="59"/>
      <c r="K209" s="59"/>
      <c r="L209" s="59"/>
      <c r="M209" s="59"/>
      <c r="N209" s="59"/>
      <c r="O209" s="59"/>
      <c r="P209" s="59"/>
      <c r="Q209" s="59"/>
      <c r="R209" s="59"/>
      <c r="S209" s="59"/>
      <c r="T209" s="59"/>
      <c r="U209" s="59"/>
      <c r="V209" s="59"/>
      <c r="W209" s="59"/>
      <c r="X209" s="59"/>
      <c r="Y209" s="59"/>
      <c r="Z209" s="59"/>
      <c r="AA209" s="59"/>
      <c r="AB209" s="59"/>
      <c r="AC209" s="59"/>
      <c r="AD209" s="59"/>
      <c r="AE209" s="59"/>
      <c r="AF209" s="59"/>
      <c r="AG209" s="59"/>
      <c r="AH209" s="59"/>
      <c r="AI209" s="59"/>
      <c r="AJ209" s="59"/>
      <c r="AK209" s="59"/>
      <c r="AL209" s="59"/>
      <c r="AM209" s="59"/>
      <c r="AN209" s="59"/>
      <c r="AO209" s="59"/>
      <c r="AP209" s="59"/>
      <c r="AQ209" s="59"/>
    </row>
    <row r="210" ht="12.0" customHeight="1">
      <c r="A210" s="59"/>
      <c r="B210" s="59"/>
      <c r="C210" s="59"/>
      <c r="D210" s="59"/>
      <c r="E210" s="59"/>
      <c r="F210" s="59"/>
      <c r="G210" s="59"/>
      <c r="H210" s="59"/>
      <c r="I210" s="59"/>
      <c r="J210" s="59"/>
      <c r="K210" s="59"/>
      <c r="L210" s="59"/>
      <c r="M210" s="59"/>
      <c r="N210" s="59"/>
      <c r="O210" s="59"/>
      <c r="P210" s="59"/>
      <c r="Q210" s="59"/>
      <c r="R210" s="59"/>
      <c r="S210" s="59"/>
      <c r="T210" s="59"/>
      <c r="U210" s="59"/>
      <c r="V210" s="59"/>
      <c r="W210" s="59"/>
      <c r="X210" s="59"/>
      <c r="Y210" s="59"/>
      <c r="Z210" s="59"/>
      <c r="AA210" s="59"/>
      <c r="AB210" s="59"/>
      <c r="AC210" s="59"/>
      <c r="AD210" s="59"/>
      <c r="AE210" s="59"/>
      <c r="AF210" s="59"/>
      <c r="AG210" s="59"/>
      <c r="AH210" s="59"/>
      <c r="AI210" s="59"/>
      <c r="AJ210" s="59"/>
      <c r="AK210" s="59"/>
      <c r="AL210" s="59"/>
      <c r="AM210" s="59"/>
      <c r="AN210" s="59"/>
      <c r="AO210" s="59"/>
      <c r="AP210" s="59"/>
      <c r="AQ210" s="59"/>
    </row>
    <row r="211" ht="12.0" customHeight="1">
      <c r="A211" s="59"/>
      <c r="B211" s="59"/>
      <c r="C211" s="59"/>
      <c r="D211" s="59"/>
      <c r="E211" s="59"/>
      <c r="F211" s="59"/>
      <c r="G211" s="59"/>
      <c r="H211" s="59"/>
      <c r="I211" s="59"/>
      <c r="J211" s="59"/>
      <c r="K211" s="59"/>
      <c r="L211" s="59"/>
      <c r="M211" s="59"/>
      <c r="N211" s="59"/>
      <c r="O211" s="59"/>
      <c r="P211" s="59"/>
      <c r="Q211" s="59"/>
      <c r="R211" s="59"/>
      <c r="S211" s="59"/>
      <c r="T211" s="59"/>
      <c r="U211" s="59"/>
      <c r="V211" s="59"/>
      <c r="W211" s="59"/>
      <c r="X211" s="59"/>
      <c r="Y211" s="59"/>
      <c r="Z211" s="59"/>
      <c r="AA211" s="59"/>
      <c r="AB211" s="59"/>
      <c r="AC211" s="59"/>
      <c r="AD211" s="59"/>
      <c r="AE211" s="59"/>
      <c r="AF211" s="59"/>
      <c r="AG211" s="59"/>
      <c r="AH211" s="59"/>
      <c r="AI211" s="59"/>
      <c r="AJ211" s="59"/>
      <c r="AK211" s="59"/>
      <c r="AL211" s="59"/>
      <c r="AM211" s="59"/>
      <c r="AN211" s="59"/>
      <c r="AO211" s="59"/>
      <c r="AP211" s="59"/>
      <c r="AQ211" s="59"/>
    </row>
    <row r="212" ht="12.0" customHeight="1">
      <c r="A212" s="59"/>
      <c r="B212" s="59"/>
      <c r="C212" s="59"/>
      <c r="D212" s="59"/>
      <c r="E212" s="59"/>
      <c r="F212" s="59"/>
      <c r="G212" s="59"/>
      <c r="H212" s="59"/>
      <c r="I212" s="59"/>
      <c r="J212" s="59"/>
      <c r="K212" s="59"/>
      <c r="L212" s="59"/>
      <c r="M212" s="59"/>
      <c r="N212" s="59"/>
      <c r="O212" s="59"/>
      <c r="P212" s="59"/>
      <c r="Q212" s="59"/>
      <c r="R212" s="59"/>
      <c r="S212" s="59"/>
      <c r="T212" s="59"/>
      <c r="U212" s="59"/>
      <c r="V212" s="59"/>
      <c r="W212" s="59"/>
      <c r="X212" s="59"/>
      <c r="Y212" s="59"/>
      <c r="Z212" s="59"/>
      <c r="AA212" s="59"/>
      <c r="AB212" s="59"/>
      <c r="AC212" s="59"/>
      <c r="AD212" s="59"/>
      <c r="AE212" s="59"/>
      <c r="AF212" s="59"/>
      <c r="AG212" s="59"/>
      <c r="AH212" s="59"/>
      <c r="AI212" s="59"/>
      <c r="AJ212" s="59"/>
      <c r="AK212" s="59"/>
      <c r="AL212" s="59"/>
      <c r="AM212" s="59"/>
      <c r="AN212" s="59"/>
      <c r="AO212" s="59"/>
      <c r="AP212" s="59"/>
      <c r="AQ212" s="59"/>
    </row>
    <row r="213" ht="12.0" customHeight="1">
      <c r="A213" s="59"/>
      <c r="B213" s="59"/>
      <c r="C213" s="59"/>
      <c r="D213" s="59"/>
      <c r="E213" s="59"/>
      <c r="F213" s="59"/>
      <c r="G213" s="59"/>
      <c r="H213" s="59"/>
      <c r="I213" s="59"/>
      <c r="J213" s="59"/>
      <c r="K213" s="59"/>
      <c r="L213" s="59"/>
      <c r="M213" s="59"/>
      <c r="N213" s="59"/>
      <c r="O213" s="59"/>
      <c r="P213" s="59"/>
      <c r="Q213" s="59"/>
      <c r="R213" s="59"/>
      <c r="S213" s="59"/>
      <c r="T213" s="59"/>
      <c r="U213" s="59"/>
      <c r="V213" s="59"/>
      <c r="W213" s="59"/>
      <c r="X213" s="59"/>
      <c r="Y213" s="59"/>
      <c r="Z213" s="59"/>
      <c r="AA213" s="59"/>
      <c r="AB213" s="59"/>
      <c r="AC213" s="59"/>
      <c r="AD213" s="59"/>
      <c r="AE213" s="59"/>
      <c r="AF213" s="59"/>
      <c r="AG213" s="59"/>
      <c r="AH213" s="59"/>
      <c r="AI213" s="59"/>
      <c r="AJ213" s="59"/>
      <c r="AK213" s="59"/>
      <c r="AL213" s="59"/>
      <c r="AM213" s="59"/>
      <c r="AN213" s="59"/>
      <c r="AO213" s="59"/>
      <c r="AP213" s="59"/>
      <c r="AQ213" s="59"/>
    </row>
    <row r="214" ht="12.0" customHeight="1">
      <c r="A214" s="59"/>
      <c r="B214" s="59"/>
      <c r="C214" s="59"/>
      <c r="D214" s="59"/>
      <c r="E214" s="59"/>
      <c r="F214" s="59"/>
      <c r="G214" s="59"/>
      <c r="H214" s="59"/>
      <c r="I214" s="59"/>
      <c r="J214" s="59"/>
      <c r="K214" s="59"/>
      <c r="L214" s="59"/>
      <c r="M214" s="59"/>
      <c r="N214" s="59"/>
      <c r="O214" s="59"/>
      <c r="P214" s="59"/>
      <c r="Q214" s="59"/>
      <c r="R214" s="59"/>
      <c r="S214" s="59"/>
      <c r="T214" s="59"/>
      <c r="U214" s="59"/>
      <c r="V214" s="59"/>
      <c r="W214" s="59"/>
      <c r="X214" s="59"/>
      <c r="Y214" s="59"/>
      <c r="Z214" s="59"/>
      <c r="AA214" s="59"/>
      <c r="AB214" s="59"/>
      <c r="AC214" s="59"/>
      <c r="AD214" s="59"/>
      <c r="AE214" s="59"/>
      <c r="AF214" s="59"/>
      <c r="AG214" s="59"/>
      <c r="AH214" s="59"/>
      <c r="AI214" s="59"/>
      <c r="AJ214" s="59"/>
      <c r="AK214" s="59"/>
      <c r="AL214" s="59"/>
      <c r="AM214" s="59"/>
      <c r="AN214" s="59"/>
      <c r="AO214" s="59"/>
      <c r="AP214" s="59"/>
      <c r="AQ214" s="59"/>
    </row>
    <row r="215" ht="12.0" customHeight="1">
      <c r="A215" s="59"/>
      <c r="B215" s="59"/>
      <c r="C215" s="59"/>
      <c r="D215" s="59"/>
      <c r="E215" s="59"/>
      <c r="F215" s="59"/>
      <c r="G215" s="59"/>
      <c r="H215" s="59"/>
      <c r="I215" s="59"/>
      <c r="J215" s="59"/>
      <c r="K215" s="59"/>
      <c r="L215" s="59"/>
      <c r="M215" s="59"/>
      <c r="N215" s="59"/>
      <c r="O215" s="59"/>
      <c r="P215" s="59"/>
      <c r="Q215" s="59"/>
      <c r="R215" s="59"/>
      <c r="S215" s="59"/>
      <c r="T215" s="59"/>
      <c r="U215" s="59"/>
      <c r="V215" s="59"/>
      <c r="W215" s="59"/>
      <c r="X215" s="59"/>
      <c r="Y215" s="59"/>
      <c r="Z215" s="59"/>
      <c r="AA215" s="59"/>
      <c r="AB215" s="59"/>
      <c r="AC215" s="59"/>
      <c r="AD215" s="59"/>
      <c r="AE215" s="59"/>
      <c r="AF215" s="59"/>
      <c r="AG215" s="59"/>
      <c r="AH215" s="59"/>
      <c r="AI215" s="59"/>
      <c r="AJ215" s="59"/>
      <c r="AK215" s="59"/>
      <c r="AL215" s="59"/>
      <c r="AM215" s="59"/>
      <c r="AN215" s="59"/>
      <c r="AO215" s="59"/>
      <c r="AP215" s="59"/>
      <c r="AQ215" s="59"/>
    </row>
    <row r="216" ht="12.0" customHeight="1">
      <c r="A216" s="59"/>
      <c r="B216" s="59"/>
      <c r="C216" s="59"/>
      <c r="D216" s="59"/>
      <c r="E216" s="59"/>
      <c r="F216" s="59"/>
      <c r="G216" s="59"/>
      <c r="H216" s="59"/>
      <c r="I216" s="59"/>
      <c r="J216" s="59"/>
      <c r="K216" s="59"/>
      <c r="L216" s="59"/>
      <c r="M216" s="59"/>
      <c r="N216" s="59"/>
      <c r="O216" s="59"/>
      <c r="P216" s="59"/>
      <c r="Q216" s="59"/>
      <c r="R216" s="59"/>
      <c r="S216" s="59"/>
      <c r="T216" s="59"/>
      <c r="U216" s="59"/>
      <c r="V216" s="59"/>
      <c r="W216" s="59"/>
      <c r="X216" s="59"/>
      <c r="Y216" s="59"/>
      <c r="Z216" s="59"/>
      <c r="AA216" s="59"/>
      <c r="AB216" s="59"/>
      <c r="AC216" s="59"/>
      <c r="AD216" s="59"/>
      <c r="AE216" s="59"/>
      <c r="AF216" s="59"/>
      <c r="AG216" s="59"/>
      <c r="AH216" s="59"/>
      <c r="AI216" s="59"/>
      <c r="AJ216" s="59"/>
      <c r="AK216" s="59"/>
      <c r="AL216" s="59"/>
      <c r="AM216" s="59"/>
      <c r="AN216" s="59"/>
      <c r="AO216" s="59"/>
      <c r="AP216" s="59"/>
      <c r="AQ216" s="59"/>
    </row>
    <row r="217" ht="12.0" customHeight="1">
      <c r="A217" s="59"/>
      <c r="B217" s="59"/>
      <c r="C217" s="59"/>
      <c r="D217" s="59"/>
      <c r="E217" s="59"/>
      <c r="F217" s="59"/>
      <c r="G217" s="59"/>
      <c r="H217" s="59"/>
      <c r="I217" s="59"/>
      <c r="J217" s="59"/>
      <c r="K217" s="59"/>
      <c r="L217" s="59"/>
      <c r="M217" s="59"/>
      <c r="N217" s="59"/>
      <c r="O217" s="59"/>
      <c r="P217" s="59"/>
      <c r="Q217" s="59"/>
      <c r="R217" s="59"/>
      <c r="S217" s="59"/>
      <c r="T217" s="59"/>
      <c r="U217" s="59"/>
      <c r="V217" s="59"/>
      <c r="W217" s="59"/>
      <c r="X217" s="59"/>
      <c r="Y217" s="59"/>
      <c r="Z217" s="59"/>
      <c r="AA217" s="59"/>
      <c r="AB217" s="59"/>
      <c r="AC217" s="59"/>
      <c r="AD217" s="59"/>
      <c r="AE217" s="59"/>
      <c r="AF217" s="59"/>
      <c r="AG217" s="59"/>
      <c r="AH217" s="59"/>
      <c r="AI217" s="59"/>
      <c r="AJ217" s="59"/>
      <c r="AK217" s="59"/>
      <c r="AL217" s="59"/>
      <c r="AM217" s="59"/>
      <c r="AN217" s="59"/>
      <c r="AO217" s="59"/>
      <c r="AP217" s="59"/>
      <c r="AQ217" s="59"/>
    </row>
    <row r="218" ht="12.0" customHeight="1">
      <c r="A218" s="59"/>
      <c r="B218" s="59"/>
      <c r="C218" s="59"/>
      <c r="D218" s="59"/>
      <c r="E218" s="59"/>
      <c r="F218" s="59"/>
      <c r="G218" s="59"/>
      <c r="H218" s="59"/>
      <c r="I218" s="59"/>
      <c r="J218" s="59"/>
      <c r="K218" s="59"/>
      <c r="L218" s="59"/>
      <c r="M218" s="59"/>
      <c r="N218" s="59"/>
      <c r="O218" s="59"/>
      <c r="P218" s="59"/>
      <c r="Q218" s="59"/>
      <c r="R218" s="59"/>
      <c r="S218" s="59"/>
      <c r="T218" s="59"/>
      <c r="U218" s="59"/>
      <c r="V218" s="59"/>
      <c r="W218" s="59"/>
      <c r="X218" s="59"/>
      <c r="Y218" s="59"/>
      <c r="Z218" s="59"/>
      <c r="AA218" s="59"/>
      <c r="AB218" s="59"/>
      <c r="AC218" s="59"/>
      <c r="AD218" s="59"/>
      <c r="AE218" s="59"/>
      <c r="AF218" s="59"/>
      <c r="AG218" s="59"/>
      <c r="AH218" s="59"/>
      <c r="AI218" s="59"/>
      <c r="AJ218" s="59"/>
      <c r="AK218" s="59"/>
      <c r="AL218" s="59"/>
      <c r="AM218" s="59"/>
      <c r="AN218" s="59"/>
      <c r="AO218" s="59"/>
      <c r="AP218" s="59"/>
      <c r="AQ218" s="59"/>
    </row>
    <row r="219" ht="12.0" customHeight="1">
      <c r="A219" s="59"/>
      <c r="B219" s="59"/>
      <c r="C219" s="59"/>
      <c r="D219" s="59"/>
      <c r="E219" s="59"/>
      <c r="F219" s="59"/>
      <c r="G219" s="59"/>
      <c r="H219" s="59"/>
      <c r="I219" s="59"/>
      <c r="J219" s="59"/>
      <c r="K219" s="59"/>
      <c r="L219" s="59"/>
      <c r="M219" s="59"/>
      <c r="N219" s="59"/>
      <c r="O219" s="59"/>
      <c r="P219" s="59"/>
      <c r="Q219" s="59"/>
      <c r="R219" s="59"/>
      <c r="S219" s="59"/>
      <c r="T219" s="59"/>
      <c r="U219" s="59"/>
      <c r="V219" s="59"/>
      <c r="W219" s="59"/>
      <c r="X219" s="59"/>
      <c r="Y219" s="59"/>
      <c r="Z219" s="59"/>
      <c r="AA219" s="59"/>
      <c r="AB219" s="59"/>
      <c r="AC219" s="59"/>
      <c r="AD219" s="59"/>
      <c r="AE219" s="59"/>
      <c r="AF219" s="59"/>
      <c r="AG219" s="59"/>
      <c r="AH219" s="59"/>
      <c r="AI219" s="59"/>
      <c r="AJ219" s="59"/>
      <c r="AK219" s="59"/>
      <c r="AL219" s="59"/>
      <c r="AM219" s="59"/>
      <c r="AN219" s="59"/>
      <c r="AO219" s="59"/>
      <c r="AP219" s="59"/>
      <c r="AQ219" s="59"/>
    </row>
    <row r="220" ht="12.0" customHeight="1">
      <c r="A220" s="59"/>
      <c r="B220" s="59"/>
      <c r="C220" s="59"/>
      <c r="D220" s="59"/>
      <c r="E220" s="59"/>
      <c r="F220" s="59"/>
      <c r="G220" s="59"/>
      <c r="H220" s="59"/>
      <c r="I220" s="59"/>
      <c r="J220" s="59"/>
      <c r="K220" s="59"/>
      <c r="L220" s="59"/>
      <c r="M220" s="59"/>
      <c r="N220" s="59"/>
      <c r="O220" s="59"/>
      <c r="P220" s="59"/>
      <c r="Q220" s="59"/>
      <c r="R220" s="59"/>
      <c r="S220" s="59"/>
      <c r="T220" s="59"/>
      <c r="U220" s="59"/>
      <c r="V220" s="59"/>
      <c r="W220" s="59"/>
      <c r="X220" s="59"/>
      <c r="Y220" s="59"/>
      <c r="Z220" s="59"/>
      <c r="AA220" s="59"/>
      <c r="AB220" s="59"/>
      <c r="AC220" s="59"/>
      <c r="AD220" s="59"/>
      <c r="AE220" s="59"/>
      <c r="AF220" s="59"/>
      <c r="AG220" s="59"/>
      <c r="AH220" s="59"/>
      <c r="AI220" s="59"/>
      <c r="AJ220" s="59"/>
      <c r="AK220" s="59"/>
      <c r="AL220" s="59"/>
      <c r="AM220" s="59"/>
      <c r="AN220" s="59"/>
      <c r="AO220" s="59"/>
      <c r="AP220" s="59"/>
      <c r="AQ220" s="59"/>
    </row>
    <row r="221" ht="12.0" customHeight="1">
      <c r="A221" s="59"/>
      <c r="B221" s="59"/>
      <c r="C221" s="59"/>
      <c r="D221" s="59"/>
      <c r="E221" s="59"/>
      <c r="F221" s="59"/>
      <c r="G221" s="59"/>
      <c r="H221" s="59"/>
      <c r="I221" s="59"/>
      <c r="J221" s="59"/>
      <c r="K221" s="59"/>
      <c r="L221" s="59"/>
      <c r="M221" s="59"/>
      <c r="N221" s="59"/>
      <c r="O221" s="59"/>
      <c r="P221" s="59"/>
      <c r="Q221" s="59"/>
      <c r="R221" s="59"/>
      <c r="S221" s="59"/>
      <c r="T221" s="59"/>
      <c r="U221" s="59"/>
      <c r="V221" s="59"/>
      <c r="W221" s="59"/>
      <c r="X221" s="59"/>
      <c r="Y221" s="59"/>
      <c r="Z221" s="59"/>
      <c r="AA221" s="59"/>
      <c r="AB221" s="59"/>
      <c r="AC221" s="59"/>
      <c r="AD221" s="59"/>
      <c r="AE221" s="59"/>
      <c r="AF221" s="59"/>
      <c r="AG221" s="59"/>
      <c r="AH221" s="59"/>
      <c r="AI221" s="59"/>
      <c r="AJ221" s="59"/>
      <c r="AK221" s="59"/>
      <c r="AL221" s="59"/>
      <c r="AM221" s="59"/>
      <c r="AN221" s="59"/>
      <c r="AO221" s="59"/>
      <c r="AP221" s="59"/>
      <c r="AQ221" s="59"/>
    </row>
    <row r="222" ht="12.0" customHeight="1">
      <c r="A222" s="59"/>
      <c r="B222" s="59"/>
      <c r="C222" s="59"/>
      <c r="D222" s="59"/>
      <c r="E222" s="59"/>
      <c r="F222" s="59"/>
      <c r="G222" s="59"/>
      <c r="H222" s="59"/>
      <c r="I222" s="59"/>
      <c r="J222" s="59"/>
      <c r="K222" s="59"/>
      <c r="L222" s="59"/>
      <c r="M222" s="59"/>
      <c r="N222" s="59"/>
      <c r="O222" s="59"/>
      <c r="P222" s="59"/>
      <c r="Q222" s="59"/>
      <c r="R222" s="59"/>
      <c r="S222" s="59"/>
      <c r="T222" s="59"/>
      <c r="U222" s="59"/>
      <c r="V222" s="59"/>
      <c r="W222" s="59"/>
      <c r="X222" s="59"/>
      <c r="Y222" s="59"/>
      <c r="Z222" s="59"/>
      <c r="AA222" s="59"/>
      <c r="AB222" s="59"/>
      <c r="AC222" s="59"/>
      <c r="AD222" s="59"/>
      <c r="AE222" s="59"/>
      <c r="AF222" s="59"/>
      <c r="AG222" s="59"/>
      <c r="AH222" s="59"/>
      <c r="AI222" s="59"/>
      <c r="AJ222" s="59"/>
      <c r="AK222" s="59"/>
      <c r="AL222" s="59"/>
      <c r="AM222" s="59"/>
      <c r="AN222" s="59"/>
      <c r="AO222" s="59"/>
      <c r="AP222" s="59"/>
      <c r="AQ222" s="59"/>
    </row>
    <row r="223" ht="12.0" customHeight="1">
      <c r="A223" s="59"/>
      <c r="B223" s="59"/>
      <c r="C223" s="59"/>
      <c r="D223" s="59"/>
      <c r="E223" s="59"/>
      <c r="F223" s="59"/>
      <c r="G223" s="59"/>
      <c r="H223" s="59"/>
      <c r="I223" s="59"/>
      <c r="J223" s="59"/>
      <c r="K223" s="59"/>
      <c r="L223" s="59"/>
      <c r="M223" s="59"/>
      <c r="N223" s="59"/>
      <c r="O223" s="59"/>
      <c r="P223" s="59"/>
      <c r="Q223" s="59"/>
      <c r="R223" s="59"/>
      <c r="S223" s="59"/>
      <c r="T223" s="59"/>
      <c r="U223" s="59"/>
      <c r="V223" s="59"/>
      <c r="W223" s="59"/>
      <c r="X223" s="59"/>
      <c r="Y223" s="59"/>
      <c r="Z223" s="59"/>
      <c r="AA223" s="59"/>
      <c r="AB223" s="59"/>
      <c r="AC223" s="59"/>
      <c r="AD223" s="59"/>
      <c r="AE223" s="59"/>
      <c r="AF223" s="59"/>
      <c r="AG223" s="59"/>
      <c r="AH223" s="59"/>
      <c r="AI223" s="59"/>
      <c r="AJ223" s="59"/>
      <c r="AK223" s="59"/>
      <c r="AL223" s="59"/>
      <c r="AM223" s="59"/>
      <c r="AN223" s="59"/>
      <c r="AO223" s="59"/>
      <c r="AP223" s="59"/>
      <c r="AQ223" s="59"/>
    </row>
    <row r="224" ht="12.0" customHeight="1">
      <c r="A224" s="59"/>
      <c r="B224" s="59"/>
      <c r="C224" s="59"/>
      <c r="D224" s="59"/>
      <c r="E224" s="59"/>
      <c r="F224" s="59"/>
      <c r="G224" s="59"/>
      <c r="H224" s="59"/>
      <c r="I224" s="59"/>
      <c r="J224" s="59"/>
      <c r="K224" s="59"/>
      <c r="L224" s="59"/>
      <c r="M224" s="59"/>
      <c r="N224" s="59"/>
      <c r="O224" s="59"/>
      <c r="P224" s="59"/>
      <c r="Q224" s="59"/>
      <c r="R224" s="59"/>
      <c r="S224" s="59"/>
      <c r="T224" s="59"/>
      <c r="U224" s="59"/>
      <c r="V224" s="59"/>
      <c r="W224" s="59"/>
      <c r="X224" s="59"/>
      <c r="Y224" s="59"/>
      <c r="Z224" s="59"/>
      <c r="AA224" s="59"/>
      <c r="AB224" s="59"/>
      <c r="AC224" s="59"/>
      <c r="AD224" s="59"/>
      <c r="AE224" s="59"/>
      <c r="AF224" s="59"/>
      <c r="AG224" s="59"/>
      <c r="AH224" s="59"/>
      <c r="AI224" s="59"/>
      <c r="AJ224" s="59"/>
      <c r="AK224" s="59"/>
      <c r="AL224" s="59"/>
      <c r="AM224" s="59"/>
      <c r="AN224" s="59"/>
      <c r="AO224" s="59"/>
      <c r="AP224" s="59"/>
      <c r="AQ224" s="59"/>
    </row>
    <row r="225" ht="12.0" customHeight="1">
      <c r="A225" s="59"/>
      <c r="B225" s="59"/>
      <c r="C225" s="59"/>
      <c r="D225" s="59"/>
      <c r="E225" s="59"/>
      <c r="F225" s="59"/>
      <c r="G225" s="59"/>
      <c r="H225" s="59"/>
      <c r="I225" s="59"/>
      <c r="J225" s="59"/>
      <c r="K225" s="59"/>
      <c r="L225" s="59"/>
      <c r="M225" s="59"/>
      <c r="N225" s="59"/>
      <c r="O225" s="59"/>
      <c r="P225" s="59"/>
      <c r="Q225" s="59"/>
      <c r="R225" s="59"/>
      <c r="S225" s="59"/>
      <c r="T225" s="59"/>
      <c r="U225" s="59"/>
      <c r="V225" s="59"/>
      <c r="W225" s="59"/>
      <c r="X225" s="59"/>
      <c r="Y225" s="59"/>
      <c r="Z225" s="59"/>
      <c r="AA225" s="59"/>
      <c r="AB225" s="59"/>
      <c r="AC225" s="59"/>
      <c r="AD225" s="59"/>
      <c r="AE225" s="59"/>
      <c r="AF225" s="59"/>
      <c r="AG225" s="59"/>
      <c r="AH225" s="59"/>
      <c r="AI225" s="59"/>
      <c r="AJ225" s="59"/>
      <c r="AK225" s="59"/>
      <c r="AL225" s="59"/>
      <c r="AM225" s="59"/>
      <c r="AN225" s="59"/>
      <c r="AO225" s="59"/>
      <c r="AP225" s="59"/>
      <c r="AQ225" s="59"/>
    </row>
    <row r="226" ht="12.0" customHeight="1">
      <c r="A226" s="59"/>
      <c r="B226" s="59"/>
      <c r="C226" s="59"/>
      <c r="D226" s="59"/>
      <c r="E226" s="59"/>
      <c r="F226" s="59"/>
      <c r="G226" s="59"/>
      <c r="H226" s="59"/>
      <c r="I226" s="59"/>
      <c r="J226" s="59"/>
      <c r="K226" s="59"/>
      <c r="L226" s="59"/>
      <c r="M226" s="59"/>
      <c r="N226" s="59"/>
      <c r="O226" s="59"/>
      <c r="P226" s="59"/>
      <c r="Q226" s="59"/>
      <c r="R226" s="59"/>
      <c r="S226" s="59"/>
      <c r="T226" s="59"/>
      <c r="U226" s="59"/>
      <c r="V226" s="59"/>
      <c r="W226" s="59"/>
      <c r="X226" s="59"/>
      <c r="Y226" s="59"/>
      <c r="Z226" s="59"/>
      <c r="AA226" s="59"/>
      <c r="AB226" s="59"/>
      <c r="AC226" s="59"/>
      <c r="AD226" s="59"/>
      <c r="AE226" s="59"/>
      <c r="AF226" s="59"/>
      <c r="AG226" s="59"/>
      <c r="AH226" s="59"/>
      <c r="AI226" s="59"/>
      <c r="AJ226" s="59"/>
      <c r="AK226" s="59"/>
      <c r="AL226" s="59"/>
      <c r="AM226" s="59"/>
      <c r="AN226" s="59"/>
      <c r="AO226" s="59"/>
      <c r="AP226" s="59"/>
      <c r="AQ226" s="59"/>
    </row>
    <row r="227" ht="12.0" customHeight="1">
      <c r="A227" s="59"/>
      <c r="B227" s="59"/>
      <c r="C227" s="59"/>
      <c r="D227" s="59"/>
      <c r="E227" s="59"/>
      <c r="F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59"/>
      <c r="AD227" s="59"/>
      <c r="AE227" s="59"/>
      <c r="AF227" s="59"/>
      <c r="AG227" s="59"/>
      <c r="AH227" s="59"/>
      <c r="AI227" s="59"/>
      <c r="AJ227" s="59"/>
      <c r="AK227" s="59"/>
      <c r="AL227" s="59"/>
      <c r="AM227" s="59"/>
      <c r="AN227" s="59"/>
      <c r="AO227" s="59"/>
      <c r="AP227" s="59"/>
      <c r="AQ227" s="59"/>
    </row>
    <row r="228" ht="12.0" customHeight="1">
      <c r="A228" s="59"/>
      <c r="B228" s="59"/>
      <c r="C228" s="59"/>
      <c r="D228" s="59"/>
      <c r="E228" s="59"/>
      <c r="F228" s="59"/>
      <c r="G228" s="59"/>
      <c r="H228" s="59"/>
      <c r="I228" s="59"/>
      <c r="J228" s="59"/>
      <c r="K228" s="59"/>
      <c r="L228" s="59"/>
      <c r="M228" s="59"/>
      <c r="N228" s="59"/>
      <c r="O228" s="59"/>
      <c r="P228" s="59"/>
      <c r="Q228" s="59"/>
      <c r="R228" s="59"/>
      <c r="S228" s="59"/>
      <c r="T228" s="59"/>
      <c r="U228" s="59"/>
      <c r="V228" s="59"/>
      <c r="W228" s="59"/>
      <c r="X228" s="59"/>
      <c r="Y228" s="59"/>
      <c r="Z228" s="59"/>
      <c r="AA228" s="59"/>
      <c r="AB228" s="59"/>
      <c r="AC228" s="59"/>
      <c r="AD228" s="59"/>
      <c r="AE228" s="59"/>
      <c r="AF228" s="59"/>
      <c r="AG228" s="59"/>
      <c r="AH228" s="59"/>
      <c r="AI228" s="59"/>
      <c r="AJ228" s="59"/>
      <c r="AK228" s="59"/>
      <c r="AL228" s="59"/>
      <c r="AM228" s="59"/>
      <c r="AN228" s="59"/>
      <c r="AO228" s="59"/>
      <c r="AP228" s="59"/>
      <c r="AQ228" s="59"/>
    </row>
    <row r="229" ht="12.0" customHeight="1">
      <c r="A229" s="59"/>
      <c r="B229" s="59"/>
      <c r="C229" s="59"/>
      <c r="D229" s="59"/>
      <c r="E229" s="59"/>
      <c r="F229" s="59"/>
      <c r="G229" s="59"/>
      <c r="H229" s="59"/>
      <c r="I229" s="59"/>
      <c r="J229" s="59"/>
      <c r="K229" s="59"/>
      <c r="L229" s="59"/>
      <c r="M229" s="59"/>
      <c r="N229" s="59"/>
      <c r="O229" s="59"/>
      <c r="P229" s="59"/>
      <c r="Q229" s="59"/>
      <c r="R229" s="59"/>
      <c r="S229" s="59"/>
      <c r="T229" s="59"/>
      <c r="U229" s="59"/>
      <c r="V229" s="59"/>
      <c r="W229" s="59"/>
      <c r="X229" s="59"/>
      <c r="Y229" s="59"/>
      <c r="Z229" s="59"/>
      <c r="AA229" s="59"/>
      <c r="AB229" s="59"/>
      <c r="AC229" s="59"/>
      <c r="AD229" s="59"/>
      <c r="AE229" s="59"/>
      <c r="AF229" s="59"/>
      <c r="AG229" s="59"/>
      <c r="AH229" s="59"/>
      <c r="AI229" s="59"/>
      <c r="AJ229" s="59"/>
      <c r="AK229" s="59"/>
      <c r="AL229" s="59"/>
      <c r="AM229" s="59"/>
      <c r="AN229" s="59"/>
      <c r="AO229" s="59"/>
      <c r="AP229" s="59"/>
      <c r="AQ229" s="59"/>
    </row>
    <row r="230" ht="12.0" customHeight="1">
      <c r="A230" s="59"/>
      <c r="B230" s="59"/>
      <c r="C230" s="59"/>
      <c r="D230" s="59"/>
      <c r="E230" s="59"/>
      <c r="F230" s="59"/>
      <c r="G230" s="59"/>
      <c r="H230" s="59"/>
      <c r="I230" s="59"/>
      <c r="J230" s="59"/>
      <c r="K230" s="59"/>
      <c r="L230" s="59"/>
      <c r="M230" s="59"/>
      <c r="N230" s="59"/>
      <c r="O230" s="59"/>
      <c r="P230" s="59"/>
      <c r="Q230" s="59"/>
      <c r="R230" s="59"/>
      <c r="S230" s="59"/>
      <c r="T230" s="59"/>
      <c r="U230" s="59"/>
      <c r="V230" s="59"/>
      <c r="W230" s="59"/>
      <c r="X230" s="59"/>
      <c r="Y230" s="59"/>
      <c r="Z230" s="59"/>
      <c r="AA230" s="59"/>
      <c r="AB230" s="59"/>
      <c r="AC230" s="59"/>
      <c r="AD230" s="59"/>
      <c r="AE230" s="59"/>
      <c r="AF230" s="59"/>
      <c r="AG230" s="59"/>
      <c r="AH230" s="59"/>
      <c r="AI230" s="59"/>
      <c r="AJ230" s="59"/>
      <c r="AK230" s="59"/>
      <c r="AL230" s="59"/>
      <c r="AM230" s="59"/>
      <c r="AN230" s="59"/>
      <c r="AO230" s="59"/>
      <c r="AP230" s="59"/>
      <c r="AQ230" s="59"/>
    </row>
    <row r="231" ht="12.0" customHeight="1">
      <c r="A231" s="59"/>
      <c r="B231" s="59"/>
      <c r="C231" s="59"/>
      <c r="D231" s="59"/>
      <c r="E231" s="59"/>
      <c r="F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c r="AD231" s="59"/>
      <c r="AE231" s="59"/>
      <c r="AF231" s="59"/>
      <c r="AG231" s="59"/>
      <c r="AH231" s="59"/>
      <c r="AI231" s="59"/>
      <c r="AJ231" s="59"/>
      <c r="AK231" s="59"/>
      <c r="AL231" s="59"/>
      <c r="AM231" s="59"/>
      <c r="AN231" s="59"/>
      <c r="AO231" s="59"/>
      <c r="AP231" s="59"/>
      <c r="AQ231" s="59"/>
    </row>
    <row r="232" ht="12.0" customHeight="1">
      <c r="A232" s="59"/>
      <c r="B232" s="59"/>
      <c r="C232" s="59"/>
      <c r="D232" s="59"/>
      <c r="E232" s="59"/>
      <c r="F232" s="59"/>
      <c r="G232" s="59"/>
      <c r="H232" s="59"/>
      <c r="I232" s="59"/>
      <c r="J232" s="59"/>
      <c r="K232" s="59"/>
      <c r="L232" s="59"/>
      <c r="M232" s="59"/>
      <c r="N232" s="59"/>
      <c r="O232" s="59"/>
      <c r="P232" s="59"/>
      <c r="Q232" s="59"/>
      <c r="R232" s="59"/>
      <c r="S232" s="59"/>
      <c r="T232" s="59"/>
      <c r="U232" s="59"/>
      <c r="V232" s="59"/>
      <c r="W232" s="59"/>
      <c r="X232" s="59"/>
      <c r="Y232" s="59"/>
      <c r="Z232" s="59"/>
      <c r="AA232" s="59"/>
      <c r="AB232" s="59"/>
      <c r="AC232" s="59"/>
      <c r="AD232" s="59"/>
      <c r="AE232" s="59"/>
      <c r="AF232" s="59"/>
      <c r="AG232" s="59"/>
      <c r="AH232" s="59"/>
      <c r="AI232" s="59"/>
      <c r="AJ232" s="59"/>
      <c r="AK232" s="59"/>
      <c r="AL232" s="59"/>
      <c r="AM232" s="59"/>
      <c r="AN232" s="59"/>
      <c r="AO232" s="59"/>
      <c r="AP232" s="59"/>
      <c r="AQ232" s="59"/>
    </row>
    <row r="233" ht="12.0" customHeight="1">
      <c r="A233" s="59"/>
      <c r="B233" s="59"/>
      <c r="C233" s="59"/>
      <c r="D233" s="59"/>
      <c r="E233" s="59"/>
      <c r="F233" s="59"/>
      <c r="G233" s="59"/>
      <c r="H233" s="59"/>
      <c r="I233" s="59"/>
      <c r="J233" s="59"/>
      <c r="K233" s="59"/>
      <c r="L233" s="59"/>
      <c r="M233" s="59"/>
      <c r="N233" s="59"/>
      <c r="O233" s="59"/>
      <c r="P233" s="59"/>
      <c r="Q233" s="59"/>
      <c r="R233" s="59"/>
      <c r="S233" s="59"/>
      <c r="T233" s="59"/>
      <c r="U233" s="59"/>
      <c r="V233" s="59"/>
      <c r="W233" s="59"/>
      <c r="X233" s="59"/>
      <c r="Y233" s="59"/>
      <c r="Z233" s="59"/>
      <c r="AA233" s="59"/>
      <c r="AB233" s="59"/>
      <c r="AC233" s="59"/>
      <c r="AD233" s="59"/>
      <c r="AE233" s="59"/>
      <c r="AF233" s="59"/>
      <c r="AG233" s="59"/>
      <c r="AH233" s="59"/>
      <c r="AI233" s="59"/>
      <c r="AJ233" s="59"/>
      <c r="AK233" s="59"/>
      <c r="AL233" s="59"/>
      <c r="AM233" s="59"/>
      <c r="AN233" s="59"/>
      <c r="AO233" s="59"/>
      <c r="AP233" s="59"/>
      <c r="AQ233" s="59"/>
    </row>
    <row r="234" ht="12.0" customHeight="1">
      <c r="A234" s="59"/>
      <c r="B234" s="59"/>
      <c r="C234" s="59"/>
      <c r="D234" s="59"/>
      <c r="E234" s="59"/>
      <c r="F234" s="59"/>
      <c r="G234" s="59"/>
      <c r="H234" s="59"/>
      <c r="I234" s="59"/>
      <c r="J234" s="59"/>
      <c r="K234" s="59"/>
      <c r="L234" s="59"/>
      <c r="M234" s="59"/>
      <c r="N234" s="59"/>
      <c r="O234" s="59"/>
      <c r="P234" s="59"/>
      <c r="Q234" s="59"/>
      <c r="R234" s="59"/>
      <c r="S234" s="59"/>
      <c r="T234" s="59"/>
      <c r="U234" s="59"/>
      <c r="V234" s="59"/>
      <c r="W234" s="59"/>
      <c r="X234" s="59"/>
      <c r="Y234" s="59"/>
      <c r="Z234" s="59"/>
      <c r="AA234" s="59"/>
      <c r="AB234" s="59"/>
      <c r="AC234" s="59"/>
      <c r="AD234" s="59"/>
      <c r="AE234" s="59"/>
      <c r="AF234" s="59"/>
      <c r="AG234" s="59"/>
      <c r="AH234" s="59"/>
      <c r="AI234" s="59"/>
      <c r="AJ234" s="59"/>
      <c r="AK234" s="59"/>
      <c r="AL234" s="59"/>
      <c r="AM234" s="59"/>
      <c r="AN234" s="59"/>
      <c r="AO234" s="59"/>
      <c r="AP234" s="59"/>
      <c r="AQ234" s="59"/>
    </row>
    <row r="235" ht="12.0" customHeight="1">
      <c r="A235" s="59"/>
      <c r="B235" s="59"/>
      <c r="C235" s="59"/>
      <c r="D235" s="59"/>
      <c r="E235" s="59"/>
      <c r="F235" s="59"/>
      <c r="G235" s="59"/>
      <c r="H235" s="59"/>
      <c r="I235" s="59"/>
      <c r="J235" s="59"/>
      <c r="K235" s="59"/>
      <c r="L235" s="59"/>
      <c r="M235" s="59"/>
      <c r="N235" s="59"/>
      <c r="O235" s="59"/>
      <c r="P235" s="59"/>
      <c r="Q235" s="59"/>
      <c r="R235" s="59"/>
      <c r="S235" s="59"/>
      <c r="T235" s="59"/>
      <c r="U235" s="59"/>
      <c r="V235" s="59"/>
      <c r="W235" s="59"/>
      <c r="X235" s="59"/>
      <c r="Y235" s="59"/>
      <c r="Z235" s="59"/>
      <c r="AA235" s="59"/>
      <c r="AB235" s="59"/>
      <c r="AC235" s="59"/>
      <c r="AD235" s="59"/>
      <c r="AE235" s="59"/>
      <c r="AF235" s="59"/>
      <c r="AG235" s="59"/>
      <c r="AH235" s="59"/>
      <c r="AI235" s="59"/>
      <c r="AJ235" s="59"/>
      <c r="AK235" s="59"/>
      <c r="AL235" s="59"/>
      <c r="AM235" s="59"/>
      <c r="AN235" s="59"/>
      <c r="AO235" s="59"/>
      <c r="AP235" s="59"/>
      <c r="AQ235" s="59"/>
    </row>
    <row r="236" ht="12.0" customHeight="1">
      <c r="A236" s="59"/>
      <c r="B236" s="59"/>
      <c r="C236" s="59"/>
      <c r="D236" s="59"/>
      <c r="E236" s="59"/>
      <c r="F236" s="59"/>
      <c r="G236" s="59"/>
      <c r="H236" s="59"/>
      <c r="I236" s="59"/>
      <c r="J236" s="59"/>
      <c r="K236" s="59"/>
      <c r="L236" s="59"/>
      <c r="M236" s="59"/>
      <c r="N236" s="59"/>
      <c r="O236" s="59"/>
      <c r="P236" s="59"/>
      <c r="Q236" s="59"/>
      <c r="R236" s="59"/>
      <c r="S236" s="59"/>
      <c r="T236" s="59"/>
      <c r="U236" s="59"/>
      <c r="V236" s="59"/>
      <c r="W236" s="59"/>
      <c r="X236" s="59"/>
      <c r="Y236" s="59"/>
      <c r="Z236" s="59"/>
      <c r="AA236" s="59"/>
      <c r="AB236" s="59"/>
      <c r="AC236" s="59"/>
      <c r="AD236" s="59"/>
      <c r="AE236" s="59"/>
      <c r="AF236" s="59"/>
      <c r="AG236" s="59"/>
      <c r="AH236" s="59"/>
      <c r="AI236" s="59"/>
      <c r="AJ236" s="59"/>
      <c r="AK236" s="59"/>
      <c r="AL236" s="59"/>
      <c r="AM236" s="59"/>
      <c r="AN236" s="59"/>
      <c r="AO236" s="59"/>
      <c r="AP236" s="59"/>
      <c r="AQ236" s="59"/>
    </row>
    <row r="237" ht="12.0" customHeight="1">
      <c r="A237" s="59"/>
      <c r="B237" s="59"/>
      <c r="C237" s="59"/>
      <c r="D237" s="59"/>
      <c r="E237" s="59"/>
      <c r="F237" s="59"/>
      <c r="G237" s="59"/>
      <c r="H237" s="59"/>
      <c r="I237" s="59"/>
      <c r="J237" s="59"/>
      <c r="K237" s="59"/>
      <c r="L237" s="59"/>
      <c r="M237" s="59"/>
      <c r="N237" s="59"/>
      <c r="O237" s="59"/>
      <c r="P237" s="59"/>
      <c r="Q237" s="59"/>
      <c r="R237" s="59"/>
      <c r="S237" s="59"/>
      <c r="T237" s="59"/>
      <c r="U237" s="59"/>
      <c r="V237" s="59"/>
      <c r="W237" s="59"/>
      <c r="X237" s="59"/>
      <c r="Y237" s="59"/>
      <c r="Z237" s="59"/>
      <c r="AA237" s="59"/>
      <c r="AB237" s="59"/>
      <c r="AC237" s="59"/>
      <c r="AD237" s="59"/>
      <c r="AE237" s="59"/>
      <c r="AF237" s="59"/>
      <c r="AG237" s="59"/>
      <c r="AH237" s="59"/>
      <c r="AI237" s="59"/>
      <c r="AJ237" s="59"/>
      <c r="AK237" s="59"/>
      <c r="AL237" s="59"/>
      <c r="AM237" s="59"/>
      <c r="AN237" s="59"/>
      <c r="AO237" s="59"/>
      <c r="AP237" s="59"/>
      <c r="AQ237" s="59"/>
    </row>
    <row r="238" ht="12.0" customHeight="1">
      <c r="A238" s="59"/>
      <c r="B238" s="59"/>
      <c r="C238" s="59"/>
      <c r="D238" s="59"/>
      <c r="E238" s="59"/>
      <c r="F238" s="59"/>
      <c r="G238" s="59"/>
      <c r="H238" s="59"/>
      <c r="I238" s="59"/>
      <c r="J238" s="59"/>
      <c r="K238" s="59"/>
      <c r="L238" s="59"/>
      <c r="M238" s="59"/>
      <c r="N238" s="59"/>
      <c r="O238" s="59"/>
      <c r="P238" s="59"/>
      <c r="Q238" s="59"/>
      <c r="R238" s="59"/>
      <c r="S238" s="59"/>
      <c r="T238" s="59"/>
      <c r="U238" s="59"/>
      <c r="V238" s="59"/>
      <c r="W238" s="59"/>
      <c r="X238" s="59"/>
      <c r="Y238" s="59"/>
      <c r="Z238" s="59"/>
      <c r="AA238" s="59"/>
      <c r="AB238" s="59"/>
      <c r="AC238" s="59"/>
      <c r="AD238" s="59"/>
      <c r="AE238" s="59"/>
      <c r="AF238" s="59"/>
      <c r="AG238" s="59"/>
      <c r="AH238" s="59"/>
      <c r="AI238" s="59"/>
      <c r="AJ238" s="59"/>
      <c r="AK238" s="59"/>
      <c r="AL238" s="59"/>
      <c r="AM238" s="59"/>
      <c r="AN238" s="59"/>
      <c r="AO238" s="59"/>
      <c r="AP238" s="59"/>
      <c r="AQ238" s="59"/>
    </row>
    <row r="239" ht="12.0" customHeight="1">
      <c r="A239" s="59"/>
      <c r="B239" s="59"/>
      <c r="C239" s="59"/>
      <c r="D239" s="59"/>
      <c r="E239" s="59"/>
      <c r="F239" s="59"/>
      <c r="G239" s="59"/>
      <c r="H239" s="59"/>
      <c r="I239" s="59"/>
      <c r="J239" s="59"/>
      <c r="K239" s="59"/>
      <c r="L239" s="59"/>
      <c r="M239" s="59"/>
      <c r="N239" s="59"/>
      <c r="O239" s="59"/>
      <c r="P239" s="59"/>
      <c r="Q239" s="59"/>
      <c r="R239" s="59"/>
      <c r="S239" s="59"/>
      <c r="T239" s="59"/>
      <c r="U239" s="59"/>
      <c r="V239" s="59"/>
      <c r="W239" s="59"/>
      <c r="X239" s="59"/>
      <c r="Y239" s="59"/>
      <c r="Z239" s="59"/>
      <c r="AA239" s="59"/>
      <c r="AB239" s="59"/>
      <c r="AC239" s="59"/>
      <c r="AD239" s="59"/>
      <c r="AE239" s="59"/>
      <c r="AF239" s="59"/>
      <c r="AG239" s="59"/>
      <c r="AH239" s="59"/>
      <c r="AI239" s="59"/>
      <c r="AJ239" s="59"/>
      <c r="AK239" s="59"/>
      <c r="AL239" s="59"/>
      <c r="AM239" s="59"/>
      <c r="AN239" s="59"/>
      <c r="AO239" s="59"/>
      <c r="AP239" s="59"/>
      <c r="AQ239" s="59"/>
    </row>
    <row r="240" ht="12.0" customHeight="1">
      <c r="A240" s="59"/>
      <c r="B240" s="59"/>
      <c r="C240" s="59"/>
      <c r="D240" s="59"/>
      <c r="E240" s="59"/>
      <c r="F240" s="59"/>
      <c r="G240" s="59"/>
      <c r="H240" s="59"/>
      <c r="I240" s="59"/>
      <c r="J240" s="59"/>
      <c r="K240" s="59"/>
      <c r="L240" s="59"/>
      <c r="M240" s="59"/>
      <c r="N240" s="59"/>
      <c r="O240" s="59"/>
      <c r="P240" s="59"/>
      <c r="Q240" s="59"/>
      <c r="R240" s="59"/>
      <c r="S240" s="59"/>
      <c r="T240" s="59"/>
      <c r="U240" s="59"/>
      <c r="V240" s="59"/>
      <c r="W240" s="59"/>
      <c r="X240" s="59"/>
      <c r="Y240" s="59"/>
      <c r="Z240" s="59"/>
      <c r="AA240" s="59"/>
      <c r="AB240" s="59"/>
      <c r="AC240" s="59"/>
      <c r="AD240" s="59"/>
      <c r="AE240" s="59"/>
      <c r="AF240" s="59"/>
      <c r="AG240" s="59"/>
      <c r="AH240" s="59"/>
      <c r="AI240" s="59"/>
      <c r="AJ240" s="59"/>
      <c r="AK240" s="59"/>
      <c r="AL240" s="59"/>
      <c r="AM240" s="59"/>
      <c r="AN240" s="59"/>
      <c r="AO240" s="59"/>
      <c r="AP240" s="59"/>
      <c r="AQ240" s="59"/>
    </row>
    <row r="241" ht="12.0" customHeight="1">
      <c r="A241" s="59"/>
      <c r="B241" s="59"/>
      <c r="C241" s="59"/>
      <c r="D241" s="59"/>
      <c r="E241" s="59"/>
      <c r="F241" s="59"/>
      <c r="G241" s="59"/>
      <c r="H241" s="59"/>
      <c r="I241" s="59"/>
      <c r="J241" s="59"/>
      <c r="K241" s="59"/>
      <c r="L241" s="59"/>
      <c r="M241" s="59"/>
      <c r="N241" s="59"/>
      <c r="O241" s="59"/>
      <c r="P241" s="59"/>
      <c r="Q241" s="59"/>
      <c r="R241" s="59"/>
      <c r="S241" s="59"/>
      <c r="T241" s="59"/>
      <c r="U241" s="59"/>
      <c r="V241" s="59"/>
      <c r="W241" s="59"/>
      <c r="X241" s="59"/>
      <c r="Y241" s="59"/>
      <c r="Z241" s="59"/>
      <c r="AA241" s="59"/>
      <c r="AB241" s="59"/>
      <c r="AC241" s="59"/>
      <c r="AD241" s="59"/>
      <c r="AE241" s="59"/>
      <c r="AF241" s="59"/>
      <c r="AG241" s="59"/>
      <c r="AH241" s="59"/>
      <c r="AI241" s="59"/>
      <c r="AJ241" s="59"/>
      <c r="AK241" s="59"/>
      <c r="AL241" s="59"/>
      <c r="AM241" s="59"/>
      <c r="AN241" s="59"/>
      <c r="AO241" s="59"/>
      <c r="AP241" s="59"/>
      <c r="AQ241" s="59"/>
    </row>
    <row r="242" ht="12.0" customHeight="1">
      <c r="A242" s="59"/>
      <c r="B242" s="59"/>
      <c r="C242" s="59"/>
      <c r="D242" s="59"/>
      <c r="E242" s="59"/>
      <c r="F242" s="59"/>
      <c r="G242" s="59"/>
      <c r="H242" s="59"/>
      <c r="I242" s="59"/>
      <c r="J242" s="59"/>
      <c r="K242" s="59"/>
      <c r="L242" s="59"/>
      <c r="M242" s="59"/>
      <c r="N242" s="59"/>
      <c r="O242" s="59"/>
      <c r="P242" s="59"/>
      <c r="Q242" s="59"/>
      <c r="R242" s="59"/>
      <c r="S242" s="59"/>
      <c r="T242" s="59"/>
      <c r="U242" s="59"/>
      <c r="V242" s="59"/>
      <c r="W242" s="59"/>
      <c r="X242" s="59"/>
      <c r="Y242" s="59"/>
      <c r="Z242" s="59"/>
      <c r="AA242" s="59"/>
      <c r="AB242" s="59"/>
      <c r="AC242" s="59"/>
      <c r="AD242" s="59"/>
      <c r="AE242" s="59"/>
      <c r="AF242" s="59"/>
      <c r="AG242" s="59"/>
      <c r="AH242" s="59"/>
      <c r="AI242" s="59"/>
      <c r="AJ242" s="59"/>
      <c r="AK242" s="59"/>
      <c r="AL242" s="59"/>
      <c r="AM242" s="59"/>
      <c r="AN242" s="59"/>
      <c r="AO242" s="59"/>
      <c r="AP242" s="59"/>
      <c r="AQ242" s="59"/>
    </row>
    <row r="243" ht="12.0" customHeight="1">
      <c r="A243" s="59"/>
      <c r="B243" s="59"/>
      <c r="C243" s="59"/>
      <c r="D243" s="59"/>
      <c r="E243" s="59"/>
      <c r="F243" s="59"/>
      <c r="G243" s="59"/>
      <c r="H243" s="59"/>
      <c r="I243" s="59"/>
      <c r="J243" s="59"/>
      <c r="K243" s="59"/>
      <c r="L243" s="59"/>
      <c r="M243" s="59"/>
      <c r="N243" s="59"/>
      <c r="O243" s="59"/>
      <c r="P243" s="59"/>
      <c r="Q243" s="59"/>
      <c r="R243" s="59"/>
      <c r="S243" s="59"/>
      <c r="T243" s="59"/>
      <c r="U243" s="59"/>
      <c r="V243" s="59"/>
      <c r="W243" s="59"/>
      <c r="X243" s="59"/>
      <c r="Y243" s="59"/>
      <c r="Z243" s="59"/>
      <c r="AA243" s="59"/>
      <c r="AB243" s="59"/>
      <c r="AC243" s="59"/>
      <c r="AD243" s="59"/>
      <c r="AE243" s="59"/>
      <c r="AF243" s="59"/>
      <c r="AG243" s="59"/>
      <c r="AH243" s="59"/>
      <c r="AI243" s="59"/>
      <c r="AJ243" s="59"/>
      <c r="AK243" s="59"/>
      <c r="AL243" s="59"/>
      <c r="AM243" s="59"/>
      <c r="AN243" s="59"/>
      <c r="AO243" s="59"/>
      <c r="AP243" s="59"/>
      <c r="AQ243" s="59"/>
    </row>
    <row r="244" ht="12.0" customHeight="1">
      <c r="A244" s="59"/>
      <c r="B244" s="59"/>
      <c r="C244" s="59"/>
      <c r="D244" s="59"/>
      <c r="E244" s="59"/>
      <c r="F244" s="59"/>
      <c r="G244" s="59"/>
      <c r="H244" s="59"/>
      <c r="I244" s="59"/>
      <c r="J244" s="59"/>
      <c r="K244" s="59"/>
      <c r="L244" s="59"/>
      <c r="M244" s="59"/>
      <c r="N244" s="59"/>
      <c r="O244" s="59"/>
      <c r="P244" s="59"/>
      <c r="Q244" s="59"/>
      <c r="R244" s="59"/>
      <c r="S244" s="59"/>
      <c r="T244" s="59"/>
      <c r="U244" s="59"/>
      <c r="V244" s="59"/>
      <c r="W244" s="59"/>
      <c r="X244" s="59"/>
      <c r="Y244" s="59"/>
      <c r="Z244" s="59"/>
      <c r="AA244" s="59"/>
      <c r="AB244" s="59"/>
      <c r="AC244" s="59"/>
      <c r="AD244" s="59"/>
      <c r="AE244" s="59"/>
      <c r="AF244" s="59"/>
      <c r="AG244" s="59"/>
      <c r="AH244" s="59"/>
      <c r="AI244" s="59"/>
      <c r="AJ244" s="59"/>
      <c r="AK244" s="59"/>
      <c r="AL244" s="59"/>
      <c r="AM244" s="59"/>
      <c r="AN244" s="59"/>
      <c r="AO244" s="59"/>
      <c r="AP244" s="59"/>
      <c r="AQ244" s="59"/>
    </row>
    <row r="245" ht="12.0" customHeight="1">
      <c r="A245" s="59"/>
      <c r="B245" s="59"/>
      <c r="C245" s="59"/>
      <c r="D245" s="59"/>
      <c r="E245" s="59"/>
      <c r="F245" s="59"/>
      <c r="G245" s="59"/>
      <c r="H245" s="59"/>
      <c r="I245" s="59"/>
      <c r="J245" s="59"/>
      <c r="K245" s="59"/>
      <c r="L245" s="59"/>
      <c r="M245" s="59"/>
      <c r="N245" s="59"/>
      <c r="O245" s="59"/>
      <c r="P245" s="59"/>
      <c r="Q245" s="59"/>
      <c r="R245" s="59"/>
      <c r="S245" s="59"/>
      <c r="T245" s="59"/>
      <c r="U245" s="59"/>
      <c r="V245" s="59"/>
      <c r="W245" s="59"/>
      <c r="X245" s="59"/>
      <c r="Y245" s="59"/>
      <c r="Z245" s="59"/>
      <c r="AA245" s="59"/>
      <c r="AB245" s="59"/>
      <c r="AC245" s="59"/>
      <c r="AD245" s="59"/>
      <c r="AE245" s="59"/>
      <c r="AF245" s="59"/>
      <c r="AG245" s="59"/>
      <c r="AH245" s="59"/>
      <c r="AI245" s="59"/>
      <c r="AJ245" s="59"/>
      <c r="AK245" s="59"/>
      <c r="AL245" s="59"/>
      <c r="AM245" s="59"/>
      <c r="AN245" s="59"/>
      <c r="AO245" s="59"/>
      <c r="AP245" s="59"/>
      <c r="AQ245" s="59"/>
    </row>
    <row r="246" ht="12.0" customHeight="1">
      <c r="A246" s="59"/>
      <c r="B246" s="59"/>
      <c r="C246" s="59"/>
      <c r="D246" s="59"/>
      <c r="E246" s="59"/>
      <c r="F246" s="59"/>
      <c r="G246" s="59"/>
      <c r="H246" s="59"/>
      <c r="I246" s="59"/>
      <c r="J246" s="59"/>
      <c r="K246" s="59"/>
      <c r="L246" s="59"/>
      <c r="M246" s="59"/>
      <c r="N246" s="59"/>
      <c r="O246" s="59"/>
      <c r="P246" s="59"/>
      <c r="Q246" s="59"/>
      <c r="R246" s="59"/>
      <c r="S246" s="59"/>
      <c r="T246" s="59"/>
      <c r="U246" s="59"/>
      <c r="V246" s="59"/>
      <c r="W246" s="59"/>
      <c r="X246" s="59"/>
      <c r="Y246" s="59"/>
      <c r="Z246" s="59"/>
      <c r="AA246" s="59"/>
      <c r="AB246" s="59"/>
      <c r="AC246" s="59"/>
      <c r="AD246" s="59"/>
      <c r="AE246" s="59"/>
      <c r="AF246" s="59"/>
      <c r="AG246" s="59"/>
      <c r="AH246" s="59"/>
      <c r="AI246" s="59"/>
      <c r="AJ246" s="59"/>
      <c r="AK246" s="59"/>
      <c r="AL246" s="59"/>
      <c r="AM246" s="59"/>
      <c r="AN246" s="59"/>
      <c r="AO246" s="59"/>
      <c r="AP246" s="59"/>
      <c r="AQ246" s="59"/>
    </row>
    <row r="247" ht="12.0" customHeight="1">
      <c r="A247" s="59"/>
      <c r="B247" s="59"/>
      <c r="C247" s="59"/>
      <c r="D247" s="59"/>
      <c r="E247" s="59"/>
      <c r="F247" s="59"/>
      <c r="G247" s="59"/>
      <c r="H247" s="59"/>
      <c r="I247" s="59"/>
      <c r="J247" s="59"/>
      <c r="K247" s="59"/>
      <c r="L247" s="59"/>
      <c r="M247" s="59"/>
      <c r="N247" s="59"/>
      <c r="O247" s="59"/>
      <c r="P247" s="59"/>
      <c r="Q247" s="59"/>
      <c r="R247" s="59"/>
      <c r="S247" s="59"/>
      <c r="T247" s="59"/>
      <c r="U247" s="59"/>
      <c r="V247" s="59"/>
      <c r="W247" s="59"/>
      <c r="X247" s="59"/>
      <c r="Y247" s="59"/>
      <c r="Z247" s="59"/>
      <c r="AA247" s="59"/>
      <c r="AB247" s="59"/>
      <c r="AC247" s="59"/>
      <c r="AD247" s="59"/>
      <c r="AE247" s="59"/>
      <c r="AF247" s="59"/>
      <c r="AG247" s="59"/>
      <c r="AH247" s="59"/>
      <c r="AI247" s="59"/>
      <c r="AJ247" s="59"/>
      <c r="AK247" s="59"/>
      <c r="AL247" s="59"/>
      <c r="AM247" s="59"/>
      <c r="AN247" s="59"/>
      <c r="AO247" s="59"/>
      <c r="AP247" s="59"/>
      <c r="AQ247" s="59"/>
    </row>
    <row r="248" ht="12.0" customHeight="1">
      <c r="A248" s="59"/>
      <c r="B248" s="59"/>
      <c r="C248" s="59"/>
      <c r="D248" s="59"/>
      <c r="E248" s="59"/>
      <c r="F248" s="59"/>
      <c r="G248" s="59"/>
      <c r="H248" s="59"/>
      <c r="I248" s="59"/>
      <c r="J248" s="59"/>
      <c r="K248" s="59"/>
      <c r="L248" s="59"/>
      <c r="M248" s="59"/>
      <c r="N248" s="59"/>
      <c r="O248" s="59"/>
      <c r="P248" s="59"/>
      <c r="Q248" s="59"/>
      <c r="R248" s="59"/>
      <c r="S248" s="59"/>
      <c r="T248" s="59"/>
      <c r="U248" s="59"/>
      <c r="V248" s="59"/>
      <c r="W248" s="59"/>
      <c r="X248" s="59"/>
      <c r="Y248" s="59"/>
      <c r="Z248" s="59"/>
      <c r="AA248" s="59"/>
      <c r="AB248" s="59"/>
      <c r="AC248" s="59"/>
      <c r="AD248" s="59"/>
      <c r="AE248" s="59"/>
      <c r="AF248" s="59"/>
      <c r="AG248" s="59"/>
      <c r="AH248" s="59"/>
      <c r="AI248" s="59"/>
      <c r="AJ248" s="59"/>
      <c r="AK248" s="59"/>
      <c r="AL248" s="59"/>
      <c r="AM248" s="59"/>
      <c r="AN248" s="59"/>
      <c r="AO248" s="59"/>
      <c r="AP248" s="59"/>
      <c r="AQ248" s="59"/>
    </row>
    <row r="249" ht="12.0" customHeight="1">
      <c r="A249" s="59"/>
      <c r="B249" s="59"/>
      <c r="C249" s="59"/>
      <c r="D249" s="59"/>
      <c r="E249" s="59"/>
      <c r="F249" s="59"/>
      <c r="G249" s="59"/>
      <c r="H249" s="59"/>
      <c r="I249" s="59"/>
      <c r="J249" s="59"/>
      <c r="K249" s="59"/>
      <c r="L249" s="59"/>
      <c r="M249" s="59"/>
      <c r="N249" s="59"/>
      <c r="O249" s="59"/>
      <c r="P249" s="59"/>
      <c r="Q249" s="59"/>
      <c r="R249" s="59"/>
      <c r="S249" s="59"/>
      <c r="T249" s="59"/>
      <c r="U249" s="59"/>
      <c r="V249" s="59"/>
      <c r="W249" s="59"/>
      <c r="X249" s="59"/>
      <c r="Y249" s="59"/>
      <c r="Z249" s="59"/>
      <c r="AA249" s="59"/>
      <c r="AB249" s="59"/>
      <c r="AC249" s="59"/>
      <c r="AD249" s="59"/>
      <c r="AE249" s="59"/>
      <c r="AF249" s="59"/>
      <c r="AG249" s="59"/>
      <c r="AH249" s="59"/>
      <c r="AI249" s="59"/>
      <c r="AJ249" s="59"/>
      <c r="AK249" s="59"/>
      <c r="AL249" s="59"/>
      <c r="AM249" s="59"/>
      <c r="AN249" s="59"/>
      <c r="AO249" s="59"/>
      <c r="AP249" s="59"/>
      <c r="AQ249" s="59"/>
    </row>
    <row r="250" ht="12.0" customHeight="1">
      <c r="A250" s="59"/>
      <c r="B250" s="59"/>
      <c r="C250" s="59"/>
      <c r="D250" s="59"/>
      <c r="E250" s="59"/>
      <c r="F250" s="59"/>
      <c r="G250" s="59"/>
      <c r="H250" s="59"/>
      <c r="I250" s="59"/>
      <c r="J250" s="59"/>
      <c r="K250" s="59"/>
      <c r="L250" s="59"/>
      <c r="M250" s="59"/>
      <c r="N250" s="59"/>
      <c r="O250" s="59"/>
      <c r="P250" s="59"/>
      <c r="Q250" s="59"/>
      <c r="R250" s="59"/>
      <c r="S250" s="59"/>
      <c r="T250" s="59"/>
      <c r="U250" s="59"/>
      <c r="V250" s="59"/>
      <c r="W250" s="59"/>
      <c r="X250" s="59"/>
      <c r="Y250" s="59"/>
      <c r="Z250" s="59"/>
      <c r="AA250" s="59"/>
      <c r="AB250" s="59"/>
      <c r="AC250" s="59"/>
      <c r="AD250" s="59"/>
      <c r="AE250" s="59"/>
      <c r="AF250" s="59"/>
      <c r="AG250" s="59"/>
      <c r="AH250" s="59"/>
      <c r="AI250" s="59"/>
      <c r="AJ250" s="59"/>
      <c r="AK250" s="59"/>
      <c r="AL250" s="59"/>
      <c r="AM250" s="59"/>
      <c r="AN250" s="59"/>
      <c r="AO250" s="59"/>
      <c r="AP250" s="59"/>
      <c r="AQ250" s="59"/>
    </row>
    <row r="251" ht="12.0" customHeight="1">
      <c r="A251" s="59"/>
      <c r="B251" s="59"/>
      <c r="C251" s="59"/>
      <c r="D251" s="59"/>
      <c r="E251" s="59"/>
      <c r="F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c r="AD251" s="59"/>
      <c r="AE251" s="59"/>
      <c r="AF251" s="59"/>
      <c r="AG251" s="59"/>
      <c r="AH251" s="59"/>
      <c r="AI251" s="59"/>
      <c r="AJ251" s="59"/>
      <c r="AK251" s="59"/>
      <c r="AL251" s="59"/>
      <c r="AM251" s="59"/>
      <c r="AN251" s="59"/>
      <c r="AO251" s="59"/>
      <c r="AP251" s="59"/>
      <c r="AQ251" s="59"/>
    </row>
    <row r="252" ht="12.0" customHeight="1">
      <c r="A252" s="59"/>
      <c r="B252" s="59"/>
      <c r="C252" s="59"/>
      <c r="D252" s="59"/>
      <c r="E252" s="59"/>
      <c r="F252" s="59"/>
      <c r="G252" s="59"/>
      <c r="H252" s="59"/>
      <c r="I252" s="59"/>
      <c r="J252" s="59"/>
      <c r="K252" s="59"/>
      <c r="L252" s="59"/>
      <c r="M252" s="59"/>
      <c r="N252" s="59"/>
      <c r="O252" s="59"/>
      <c r="P252" s="59"/>
      <c r="Q252" s="59"/>
      <c r="R252" s="59"/>
      <c r="S252" s="59"/>
      <c r="T252" s="59"/>
      <c r="U252" s="59"/>
      <c r="V252" s="59"/>
      <c r="W252" s="59"/>
      <c r="X252" s="59"/>
      <c r="Y252" s="59"/>
      <c r="Z252" s="59"/>
      <c r="AA252" s="59"/>
      <c r="AB252" s="59"/>
      <c r="AC252" s="59"/>
      <c r="AD252" s="59"/>
      <c r="AE252" s="59"/>
      <c r="AF252" s="59"/>
      <c r="AG252" s="59"/>
      <c r="AH252" s="59"/>
      <c r="AI252" s="59"/>
      <c r="AJ252" s="59"/>
      <c r="AK252" s="59"/>
      <c r="AL252" s="59"/>
      <c r="AM252" s="59"/>
      <c r="AN252" s="59"/>
      <c r="AO252" s="59"/>
      <c r="AP252" s="59"/>
      <c r="AQ252" s="59"/>
    </row>
    <row r="253" ht="12.0" customHeight="1">
      <c r="A253" s="59"/>
      <c r="B253" s="59"/>
      <c r="C253" s="59"/>
      <c r="D253" s="59"/>
      <c r="E253" s="59"/>
      <c r="F253" s="59"/>
      <c r="G253" s="59"/>
      <c r="H253" s="59"/>
      <c r="I253" s="59"/>
      <c r="J253" s="59"/>
      <c r="K253" s="59"/>
      <c r="L253" s="59"/>
      <c r="M253" s="59"/>
      <c r="N253" s="59"/>
      <c r="O253" s="59"/>
      <c r="P253" s="59"/>
      <c r="Q253" s="59"/>
      <c r="R253" s="59"/>
      <c r="S253" s="59"/>
      <c r="T253" s="59"/>
      <c r="U253" s="59"/>
      <c r="V253" s="59"/>
      <c r="W253" s="59"/>
      <c r="X253" s="59"/>
      <c r="Y253" s="59"/>
      <c r="Z253" s="59"/>
      <c r="AA253" s="59"/>
      <c r="AB253" s="59"/>
      <c r="AC253" s="59"/>
      <c r="AD253" s="59"/>
      <c r="AE253" s="59"/>
      <c r="AF253" s="59"/>
      <c r="AG253" s="59"/>
      <c r="AH253" s="59"/>
      <c r="AI253" s="59"/>
      <c r="AJ253" s="59"/>
      <c r="AK253" s="59"/>
      <c r="AL253" s="59"/>
      <c r="AM253" s="59"/>
      <c r="AN253" s="59"/>
      <c r="AO253" s="59"/>
      <c r="AP253" s="59"/>
      <c r="AQ253" s="59"/>
    </row>
    <row r="254" ht="12.0" customHeight="1">
      <c r="A254" s="59"/>
      <c r="B254" s="59"/>
      <c r="C254" s="59"/>
      <c r="D254" s="59"/>
      <c r="E254" s="59"/>
      <c r="F254" s="59"/>
      <c r="G254" s="59"/>
      <c r="H254" s="59"/>
      <c r="I254" s="59"/>
      <c r="J254" s="59"/>
      <c r="K254" s="59"/>
      <c r="L254" s="59"/>
      <c r="M254" s="59"/>
      <c r="N254" s="59"/>
      <c r="O254" s="59"/>
      <c r="P254" s="59"/>
      <c r="Q254" s="59"/>
      <c r="R254" s="59"/>
      <c r="S254" s="59"/>
      <c r="T254" s="59"/>
      <c r="U254" s="59"/>
      <c r="V254" s="59"/>
      <c r="W254" s="59"/>
      <c r="X254" s="59"/>
      <c r="Y254" s="59"/>
      <c r="Z254" s="59"/>
      <c r="AA254" s="59"/>
      <c r="AB254" s="59"/>
      <c r="AC254" s="59"/>
      <c r="AD254" s="59"/>
      <c r="AE254" s="59"/>
      <c r="AF254" s="59"/>
      <c r="AG254" s="59"/>
      <c r="AH254" s="59"/>
      <c r="AI254" s="59"/>
      <c r="AJ254" s="59"/>
      <c r="AK254" s="59"/>
      <c r="AL254" s="59"/>
      <c r="AM254" s="59"/>
      <c r="AN254" s="59"/>
      <c r="AO254" s="59"/>
      <c r="AP254" s="59"/>
      <c r="AQ254" s="59"/>
    </row>
    <row r="255" ht="12.0" customHeight="1">
      <c r="A255" s="59"/>
      <c r="B255" s="59"/>
      <c r="C255" s="59"/>
      <c r="D255" s="59"/>
      <c r="E255" s="59"/>
      <c r="F255" s="59"/>
      <c r="G255" s="59"/>
      <c r="H255" s="59"/>
      <c r="I255" s="59"/>
      <c r="J255" s="59"/>
      <c r="K255" s="59"/>
      <c r="L255" s="59"/>
      <c r="M255" s="59"/>
      <c r="N255" s="59"/>
      <c r="O255" s="59"/>
      <c r="P255" s="59"/>
      <c r="Q255" s="59"/>
      <c r="R255" s="59"/>
      <c r="S255" s="59"/>
      <c r="T255" s="59"/>
      <c r="U255" s="59"/>
      <c r="V255" s="59"/>
      <c r="W255" s="59"/>
      <c r="X255" s="59"/>
      <c r="Y255" s="59"/>
      <c r="Z255" s="59"/>
      <c r="AA255" s="59"/>
      <c r="AB255" s="59"/>
      <c r="AC255" s="59"/>
      <c r="AD255" s="59"/>
      <c r="AE255" s="59"/>
      <c r="AF255" s="59"/>
      <c r="AG255" s="59"/>
      <c r="AH255" s="59"/>
      <c r="AI255" s="59"/>
      <c r="AJ255" s="59"/>
      <c r="AK255" s="59"/>
      <c r="AL255" s="59"/>
      <c r="AM255" s="59"/>
      <c r="AN255" s="59"/>
      <c r="AO255" s="59"/>
      <c r="AP255" s="59"/>
      <c r="AQ255" s="59"/>
    </row>
    <row r="256" ht="12.0" customHeight="1">
      <c r="A256" s="59"/>
      <c r="B256" s="59"/>
      <c r="C256" s="59"/>
      <c r="D256" s="59"/>
      <c r="E256" s="59"/>
      <c r="F256" s="59"/>
      <c r="G256" s="59"/>
      <c r="H256" s="59"/>
      <c r="I256" s="59"/>
      <c r="J256" s="59"/>
      <c r="K256" s="59"/>
      <c r="L256" s="59"/>
      <c r="M256" s="59"/>
      <c r="N256" s="59"/>
      <c r="O256" s="59"/>
      <c r="P256" s="59"/>
      <c r="Q256" s="59"/>
      <c r="R256" s="59"/>
      <c r="S256" s="59"/>
      <c r="T256" s="59"/>
      <c r="U256" s="59"/>
      <c r="V256" s="59"/>
      <c r="W256" s="59"/>
      <c r="X256" s="59"/>
      <c r="Y256" s="59"/>
      <c r="Z256" s="59"/>
      <c r="AA256" s="59"/>
      <c r="AB256" s="59"/>
      <c r="AC256" s="59"/>
      <c r="AD256" s="59"/>
      <c r="AE256" s="59"/>
      <c r="AF256" s="59"/>
      <c r="AG256" s="59"/>
      <c r="AH256" s="59"/>
      <c r="AI256" s="59"/>
      <c r="AJ256" s="59"/>
      <c r="AK256" s="59"/>
      <c r="AL256" s="59"/>
      <c r="AM256" s="59"/>
      <c r="AN256" s="59"/>
      <c r="AO256" s="59"/>
      <c r="AP256" s="59"/>
      <c r="AQ256" s="59"/>
    </row>
    <row r="257" ht="12.0" customHeight="1">
      <c r="A257" s="59"/>
      <c r="B257" s="59"/>
      <c r="C257" s="59"/>
      <c r="D257" s="59"/>
      <c r="E257" s="59"/>
      <c r="F257" s="59"/>
      <c r="G257" s="59"/>
      <c r="H257" s="59"/>
      <c r="I257" s="59"/>
      <c r="J257" s="59"/>
      <c r="K257" s="59"/>
      <c r="L257" s="59"/>
      <c r="M257" s="59"/>
      <c r="N257" s="59"/>
      <c r="O257" s="59"/>
      <c r="P257" s="59"/>
      <c r="Q257" s="59"/>
      <c r="R257" s="59"/>
      <c r="S257" s="59"/>
      <c r="T257" s="59"/>
      <c r="U257" s="59"/>
      <c r="V257" s="59"/>
      <c r="W257" s="59"/>
      <c r="X257" s="59"/>
      <c r="Y257" s="59"/>
      <c r="Z257" s="59"/>
      <c r="AA257" s="59"/>
      <c r="AB257" s="59"/>
      <c r="AC257" s="59"/>
      <c r="AD257" s="59"/>
      <c r="AE257" s="59"/>
      <c r="AF257" s="59"/>
      <c r="AG257" s="59"/>
      <c r="AH257" s="59"/>
      <c r="AI257" s="59"/>
      <c r="AJ257" s="59"/>
      <c r="AK257" s="59"/>
      <c r="AL257" s="59"/>
      <c r="AM257" s="59"/>
      <c r="AN257" s="59"/>
      <c r="AO257" s="59"/>
      <c r="AP257" s="59"/>
      <c r="AQ257" s="59"/>
    </row>
    <row r="258" ht="12.0" customHeight="1">
      <c r="A258" s="59"/>
      <c r="B258" s="59"/>
      <c r="C258" s="59"/>
      <c r="D258" s="59"/>
      <c r="E258" s="59"/>
      <c r="F258" s="59"/>
      <c r="G258" s="59"/>
      <c r="H258" s="59"/>
      <c r="I258" s="59"/>
      <c r="J258" s="59"/>
      <c r="K258" s="59"/>
      <c r="L258" s="59"/>
      <c r="M258" s="59"/>
      <c r="N258" s="59"/>
      <c r="O258" s="59"/>
      <c r="P258" s="59"/>
      <c r="Q258" s="59"/>
      <c r="R258" s="59"/>
      <c r="S258" s="59"/>
      <c r="T258" s="59"/>
      <c r="U258" s="59"/>
      <c r="V258" s="59"/>
      <c r="W258" s="59"/>
      <c r="X258" s="59"/>
      <c r="Y258" s="59"/>
      <c r="Z258" s="59"/>
      <c r="AA258" s="59"/>
      <c r="AB258" s="59"/>
      <c r="AC258" s="59"/>
      <c r="AD258" s="59"/>
      <c r="AE258" s="59"/>
      <c r="AF258" s="59"/>
      <c r="AG258" s="59"/>
      <c r="AH258" s="59"/>
      <c r="AI258" s="59"/>
      <c r="AJ258" s="59"/>
      <c r="AK258" s="59"/>
      <c r="AL258" s="59"/>
      <c r="AM258" s="59"/>
      <c r="AN258" s="59"/>
      <c r="AO258" s="59"/>
      <c r="AP258" s="59"/>
      <c r="AQ258" s="59"/>
    </row>
    <row r="259" ht="12.0" customHeight="1">
      <c r="A259" s="59"/>
      <c r="B259" s="59"/>
      <c r="C259" s="59"/>
      <c r="D259" s="59"/>
      <c r="E259" s="59"/>
      <c r="F259" s="59"/>
      <c r="G259" s="59"/>
      <c r="H259" s="59"/>
      <c r="I259" s="59"/>
      <c r="J259" s="59"/>
      <c r="K259" s="59"/>
      <c r="L259" s="59"/>
      <c r="M259" s="59"/>
      <c r="N259" s="59"/>
      <c r="O259" s="59"/>
      <c r="P259" s="59"/>
      <c r="Q259" s="59"/>
      <c r="R259" s="59"/>
      <c r="S259" s="59"/>
      <c r="T259" s="59"/>
      <c r="U259" s="59"/>
      <c r="V259" s="59"/>
      <c r="W259" s="59"/>
      <c r="X259" s="59"/>
      <c r="Y259" s="59"/>
      <c r="Z259" s="59"/>
      <c r="AA259" s="59"/>
      <c r="AB259" s="59"/>
      <c r="AC259" s="59"/>
      <c r="AD259" s="59"/>
      <c r="AE259" s="59"/>
      <c r="AF259" s="59"/>
      <c r="AG259" s="59"/>
      <c r="AH259" s="59"/>
      <c r="AI259" s="59"/>
      <c r="AJ259" s="59"/>
      <c r="AK259" s="59"/>
      <c r="AL259" s="59"/>
      <c r="AM259" s="59"/>
      <c r="AN259" s="59"/>
      <c r="AO259" s="59"/>
      <c r="AP259" s="59"/>
      <c r="AQ259" s="59"/>
    </row>
    <row r="260" ht="12.0" customHeight="1">
      <c r="A260" s="59"/>
      <c r="B260" s="59"/>
      <c r="C260" s="59"/>
      <c r="D260" s="59"/>
      <c r="E260" s="59"/>
      <c r="F260" s="59"/>
      <c r="G260" s="59"/>
      <c r="H260" s="59"/>
      <c r="I260" s="59"/>
      <c r="J260" s="59"/>
      <c r="K260" s="59"/>
      <c r="L260" s="59"/>
      <c r="M260" s="59"/>
      <c r="N260" s="59"/>
      <c r="O260" s="59"/>
      <c r="P260" s="59"/>
      <c r="Q260" s="59"/>
      <c r="R260" s="59"/>
      <c r="S260" s="59"/>
      <c r="T260" s="59"/>
      <c r="U260" s="59"/>
      <c r="V260" s="59"/>
      <c r="W260" s="59"/>
      <c r="X260" s="59"/>
      <c r="Y260" s="59"/>
      <c r="Z260" s="59"/>
      <c r="AA260" s="59"/>
      <c r="AB260" s="59"/>
      <c r="AC260" s="59"/>
      <c r="AD260" s="59"/>
      <c r="AE260" s="59"/>
      <c r="AF260" s="59"/>
      <c r="AG260" s="59"/>
      <c r="AH260" s="59"/>
      <c r="AI260" s="59"/>
      <c r="AJ260" s="59"/>
      <c r="AK260" s="59"/>
      <c r="AL260" s="59"/>
      <c r="AM260" s="59"/>
      <c r="AN260" s="59"/>
      <c r="AO260" s="59"/>
      <c r="AP260" s="59"/>
      <c r="AQ260" s="59"/>
    </row>
    <row r="261" ht="12.0" customHeight="1">
      <c r="A261" s="59"/>
      <c r="B261" s="59"/>
      <c r="C261" s="59"/>
      <c r="D261" s="59"/>
      <c r="E261" s="59"/>
      <c r="F261" s="59"/>
      <c r="G261" s="59"/>
      <c r="H261" s="59"/>
      <c r="I261" s="59"/>
      <c r="J261" s="59"/>
      <c r="K261" s="59"/>
      <c r="L261" s="59"/>
      <c r="M261" s="59"/>
      <c r="N261" s="59"/>
      <c r="O261" s="59"/>
      <c r="P261" s="59"/>
      <c r="Q261" s="59"/>
      <c r="R261" s="59"/>
      <c r="S261" s="59"/>
      <c r="T261" s="59"/>
      <c r="U261" s="59"/>
      <c r="V261" s="59"/>
      <c r="W261" s="59"/>
      <c r="X261" s="59"/>
      <c r="Y261" s="59"/>
      <c r="Z261" s="59"/>
      <c r="AA261" s="59"/>
      <c r="AB261" s="59"/>
      <c r="AC261" s="59"/>
      <c r="AD261" s="59"/>
      <c r="AE261" s="59"/>
      <c r="AF261" s="59"/>
      <c r="AG261" s="59"/>
      <c r="AH261" s="59"/>
      <c r="AI261" s="59"/>
      <c r="AJ261" s="59"/>
      <c r="AK261" s="59"/>
      <c r="AL261" s="59"/>
      <c r="AM261" s="59"/>
      <c r="AN261" s="59"/>
      <c r="AO261" s="59"/>
      <c r="AP261" s="59"/>
      <c r="AQ261" s="59"/>
    </row>
    <row r="262" ht="12.0" customHeight="1">
      <c r="A262" s="59"/>
      <c r="B262" s="59"/>
      <c r="C262" s="59"/>
      <c r="D262" s="59"/>
      <c r="E262" s="59"/>
      <c r="F262" s="59"/>
      <c r="G262" s="59"/>
      <c r="H262" s="59"/>
      <c r="I262" s="59"/>
      <c r="J262" s="59"/>
      <c r="K262" s="59"/>
      <c r="L262" s="59"/>
      <c r="M262" s="59"/>
      <c r="N262" s="59"/>
      <c r="O262" s="59"/>
      <c r="P262" s="59"/>
      <c r="Q262" s="59"/>
      <c r="R262" s="59"/>
      <c r="S262" s="59"/>
      <c r="T262" s="59"/>
      <c r="U262" s="59"/>
      <c r="V262" s="59"/>
      <c r="W262" s="59"/>
      <c r="X262" s="59"/>
      <c r="Y262" s="59"/>
      <c r="Z262" s="59"/>
      <c r="AA262" s="59"/>
      <c r="AB262" s="59"/>
      <c r="AC262" s="59"/>
      <c r="AD262" s="59"/>
      <c r="AE262" s="59"/>
      <c r="AF262" s="59"/>
      <c r="AG262" s="59"/>
      <c r="AH262" s="59"/>
      <c r="AI262" s="59"/>
      <c r="AJ262" s="59"/>
      <c r="AK262" s="59"/>
      <c r="AL262" s="59"/>
      <c r="AM262" s="59"/>
      <c r="AN262" s="59"/>
      <c r="AO262" s="59"/>
      <c r="AP262" s="59"/>
      <c r="AQ262" s="59"/>
    </row>
    <row r="263" ht="12.0" customHeight="1">
      <c r="A263" s="59"/>
      <c r="B263" s="59"/>
      <c r="C263" s="59"/>
      <c r="D263" s="59"/>
      <c r="E263" s="59"/>
      <c r="F263" s="59"/>
      <c r="G263" s="59"/>
      <c r="H263" s="59"/>
      <c r="I263" s="59"/>
      <c r="J263" s="59"/>
      <c r="K263" s="59"/>
      <c r="L263" s="59"/>
      <c r="M263" s="59"/>
      <c r="N263" s="59"/>
      <c r="O263" s="59"/>
      <c r="P263" s="59"/>
      <c r="Q263" s="59"/>
      <c r="R263" s="59"/>
      <c r="S263" s="59"/>
      <c r="T263" s="59"/>
      <c r="U263" s="59"/>
      <c r="V263" s="59"/>
      <c r="W263" s="59"/>
      <c r="X263" s="59"/>
      <c r="Y263" s="59"/>
      <c r="Z263" s="59"/>
      <c r="AA263" s="59"/>
      <c r="AB263" s="59"/>
      <c r="AC263" s="59"/>
      <c r="AD263" s="59"/>
      <c r="AE263" s="59"/>
      <c r="AF263" s="59"/>
      <c r="AG263" s="59"/>
      <c r="AH263" s="59"/>
      <c r="AI263" s="59"/>
      <c r="AJ263" s="59"/>
      <c r="AK263" s="59"/>
      <c r="AL263" s="59"/>
      <c r="AM263" s="59"/>
      <c r="AN263" s="59"/>
      <c r="AO263" s="59"/>
      <c r="AP263" s="59"/>
      <c r="AQ263" s="59"/>
    </row>
    <row r="264" ht="12.0" customHeight="1">
      <c r="A264" s="59"/>
      <c r="B264" s="59"/>
      <c r="C264" s="59"/>
      <c r="D264" s="59"/>
      <c r="E264" s="59"/>
      <c r="F264" s="59"/>
      <c r="G264" s="59"/>
      <c r="H264" s="59"/>
      <c r="I264" s="59"/>
      <c r="J264" s="59"/>
      <c r="K264" s="59"/>
      <c r="L264" s="59"/>
      <c r="M264" s="59"/>
      <c r="N264" s="59"/>
      <c r="O264" s="59"/>
      <c r="P264" s="59"/>
      <c r="Q264" s="59"/>
      <c r="R264" s="59"/>
      <c r="S264" s="59"/>
      <c r="T264" s="59"/>
      <c r="U264" s="59"/>
      <c r="V264" s="59"/>
      <c r="W264" s="59"/>
      <c r="X264" s="59"/>
      <c r="Y264" s="59"/>
      <c r="Z264" s="59"/>
      <c r="AA264" s="59"/>
      <c r="AB264" s="59"/>
      <c r="AC264" s="59"/>
      <c r="AD264" s="59"/>
      <c r="AE264" s="59"/>
      <c r="AF264" s="59"/>
      <c r="AG264" s="59"/>
      <c r="AH264" s="59"/>
      <c r="AI264" s="59"/>
      <c r="AJ264" s="59"/>
      <c r="AK264" s="59"/>
      <c r="AL264" s="59"/>
      <c r="AM264" s="59"/>
      <c r="AN264" s="59"/>
      <c r="AO264" s="59"/>
      <c r="AP264" s="59"/>
      <c r="AQ264" s="59"/>
    </row>
    <row r="265" ht="12.0" customHeight="1">
      <c r="A265" s="59"/>
      <c r="B265" s="59"/>
      <c r="C265" s="59"/>
      <c r="D265" s="59"/>
      <c r="E265" s="59"/>
      <c r="F265" s="59"/>
      <c r="G265" s="59"/>
      <c r="H265" s="59"/>
      <c r="I265" s="59"/>
      <c r="J265" s="59"/>
      <c r="K265" s="59"/>
      <c r="L265" s="59"/>
      <c r="M265" s="59"/>
      <c r="N265" s="59"/>
      <c r="O265" s="59"/>
      <c r="P265" s="59"/>
      <c r="Q265" s="59"/>
      <c r="R265" s="59"/>
      <c r="S265" s="59"/>
      <c r="T265" s="59"/>
      <c r="U265" s="59"/>
      <c r="V265" s="59"/>
      <c r="W265" s="59"/>
      <c r="X265" s="59"/>
      <c r="Y265" s="59"/>
      <c r="Z265" s="59"/>
      <c r="AA265" s="59"/>
      <c r="AB265" s="59"/>
      <c r="AC265" s="59"/>
      <c r="AD265" s="59"/>
      <c r="AE265" s="59"/>
      <c r="AF265" s="59"/>
      <c r="AG265" s="59"/>
      <c r="AH265" s="59"/>
      <c r="AI265" s="59"/>
      <c r="AJ265" s="59"/>
      <c r="AK265" s="59"/>
      <c r="AL265" s="59"/>
      <c r="AM265" s="59"/>
      <c r="AN265" s="59"/>
      <c r="AO265" s="59"/>
      <c r="AP265" s="59"/>
      <c r="AQ265" s="59"/>
    </row>
    <row r="266" ht="12.0" customHeight="1">
      <c r="A266" s="59"/>
      <c r="B266" s="59"/>
      <c r="C266" s="59"/>
      <c r="D266" s="59"/>
      <c r="E266" s="59"/>
      <c r="F266" s="59"/>
      <c r="G266" s="59"/>
      <c r="H266" s="59"/>
      <c r="I266" s="59"/>
      <c r="J266" s="59"/>
      <c r="K266" s="59"/>
      <c r="L266" s="59"/>
      <c r="M266" s="59"/>
      <c r="N266" s="59"/>
      <c r="O266" s="59"/>
      <c r="P266" s="59"/>
      <c r="Q266" s="59"/>
      <c r="R266" s="59"/>
      <c r="S266" s="59"/>
      <c r="T266" s="59"/>
      <c r="U266" s="59"/>
      <c r="V266" s="59"/>
      <c r="W266" s="59"/>
      <c r="X266" s="59"/>
      <c r="Y266" s="59"/>
      <c r="Z266" s="59"/>
      <c r="AA266" s="59"/>
      <c r="AB266" s="59"/>
      <c r="AC266" s="59"/>
      <c r="AD266" s="59"/>
      <c r="AE266" s="59"/>
      <c r="AF266" s="59"/>
      <c r="AG266" s="59"/>
      <c r="AH266" s="59"/>
      <c r="AI266" s="59"/>
      <c r="AJ266" s="59"/>
      <c r="AK266" s="59"/>
      <c r="AL266" s="59"/>
      <c r="AM266" s="59"/>
      <c r="AN266" s="59"/>
      <c r="AO266" s="59"/>
      <c r="AP266" s="59"/>
      <c r="AQ266" s="59"/>
    </row>
    <row r="267" ht="12.0" customHeight="1">
      <c r="A267" s="59"/>
      <c r="B267" s="59"/>
      <c r="C267" s="59"/>
      <c r="D267" s="59"/>
      <c r="E267" s="59"/>
      <c r="F267" s="59"/>
      <c r="G267" s="59"/>
      <c r="H267" s="59"/>
      <c r="I267" s="59"/>
      <c r="J267" s="59"/>
      <c r="K267" s="59"/>
      <c r="L267" s="59"/>
      <c r="M267" s="59"/>
      <c r="N267" s="59"/>
      <c r="O267" s="59"/>
      <c r="P267" s="59"/>
      <c r="Q267" s="59"/>
      <c r="R267" s="59"/>
      <c r="S267" s="59"/>
      <c r="T267" s="59"/>
      <c r="U267" s="59"/>
      <c r="V267" s="59"/>
      <c r="W267" s="59"/>
      <c r="X267" s="59"/>
      <c r="Y267" s="59"/>
      <c r="Z267" s="59"/>
      <c r="AA267" s="59"/>
      <c r="AB267" s="59"/>
      <c r="AC267" s="59"/>
      <c r="AD267" s="59"/>
      <c r="AE267" s="59"/>
      <c r="AF267" s="59"/>
      <c r="AG267" s="59"/>
      <c r="AH267" s="59"/>
      <c r="AI267" s="59"/>
      <c r="AJ267" s="59"/>
      <c r="AK267" s="59"/>
      <c r="AL267" s="59"/>
      <c r="AM267" s="59"/>
      <c r="AN267" s="59"/>
      <c r="AO267" s="59"/>
      <c r="AP267" s="59"/>
      <c r="AQ267" s="59"/>
    </row>
    <row r="268" ht="12.0" customHeight="1">
      <c r="A268" s="59"/>
      <c r="B268" s="59"/>
      <c r="C268" s="59"/>
      <c r="D268" s="59"/>
      <c r="E268" s="59"/>
      <c r="F268" s="59"/>
      <c r="G268" s="59"/>
      <c r="H268" s="59"/>
      <c r="I268" s="59"/>
      <c r="J268" s="59"/>
      <c r="K268" s="59"/>
      <c r="L268" s="59"/>
      <c r="M268" s="59"/>
      <c r="N268" s="59"/>
      <c r="O268" s="59"/>
      <c r="P268" s="59"/>
      <c r="Q268" s="59"/>
      <c r="R268" s="59"/>
      <c r="S268" s="59"/>
      <c r="T268" s="59"/>
      <c r="U268" s="59"/>
      <c r="V268" s="59"/>
      <c r="W268" s="59"/>
      <c r="X268" s="59"/>
      <c r="Y268" s="59"/>
      <c r="Z268" s="59"/>
      <c r="AA268" s="59"/>
      <c r="AB268" s="59"/>
      <c r="AC268" s="59"/>
      <c r="AD268" s="59"/>
      <c r="AE268" s="59"/>
      <c r="AF268" s="59"/>
      <c r="AG268" s="59"/>
      <c r="AH268" s="59"/>
      <c r="AI268" s="59"/>
      <c r="AJ268" s="59"/>
      <c r="AK268" s="59"/>
      <c r="AL268" s="59"/>
      <c r="AM268" s="59"/>
      <c r="AN268" s="59"/>
      <c r="AO268" s="59"/>
      <c r="AP268" s="59"/>
      <c r="AQ268" s="59"/>
    </row>
    <row r="269" ht="12.0" customHeight="1">
      <c r="A269" s="59"/>
      <c r="B269" s="59"/>
      <c r="C269" s="59"/>
      <c r="D269" s="59"/>
      <c r="E269" s="59"/>
      <c r="F269" s="59"/>
      <c r="G269" s="59"/>
      <c r="H269" s="59"/>
      <c r="I269" s="59"/>
      <c r="J269" s="59"/>
      <c r="K269" s="59"/>
      <c r="L269" s="59"/>
      <c r="M269" s="59"/>
      <c r="N269" s="59"/>
      <c r="O269" s="59"/>
      <c r="P269" s="59"/>
      <c r="Q269" s="59"/>
      <c r="R269" s="59"/>
      <c r="S269" s="59"/>
      <c r="T269" s="59"/>
      <c r="U269" s="59"/>
      <c r="V269" s="59"/>
      <c r="W269" s="59"/>
      <c r="X269" s="59"/>
      <c r="Y269" s="59"/>
      <c r="Z269" s="59"/>
      <c r="AA269" s="59"/>
      <c r="AB269" s="59"/>
      <c r="AC269" s="59"/>
      <c r="AD269" s="59"/>
      <c r="AE269" s="59"/>
      <c r="AF269" s="59"/>
      <c r="AG269" s="59"/>
      <c r="AH269" s="59"/>
      <c r="AI269" s="59"/>
      <c r="AJ269" s="59"/>
      <c r="AK269" s="59"/>
      <c r="AL269" s="59"/>
      <c r="AM269" s="59"/>
      <c r="AN269" s="59"/>
      <c r="AO269" s="59"/>
      <c r="AP269" s="59"/>
      <c r="AQ269" s="59"/>
    </row>
    <row r="270" ht="12.0" customHeight="1">
      <c r="A270" s="59"/>
      <c r="B270" s="59"/>
      <c r="C270" s="59"/>
      <c r="D270" s="59"/>
      <c r="E270" s="59"/>
      <c r="F270" s="59"/>
      <c r="G270" s="59"/>
      <c r="H270" s="59"/>
      <c r="I270" s="59"/>
      <c r="J270" s="59"/>
      <c r="K270" s="59"/>
      <c r="L270" s="59"/>
      <c r="M270" s="59"/>
      <c r="N270" s="59"/>
      <c r="O270" s="59"/>
      <c r="P270" s="59"/>
      <c r="Q270" s="59"/>
      <c r="R270" s="59"/>
      <c r="S270" s="59"/>
      <c r="T270" s="59"/>
      <c r="U270" s="59"/>
      <c r="V270" s="59"/>
      <c r="W270" s="59"/>
      <c r="X270" s="59"/>
      <c r="Y270" s="59"/>
      <c r="Z270" s="59"/>
      <c r="AA270" s="59"/>
      <c r="AB270" s="59"/>
      <c r="AC270" s="59"/>
      <c r="AD270" s="59"/>
      <c r="AE270" s="59"/>
      <c r="AF270" s="59"/>
      <c r="AG270" s="59"/>
      <c r="AH270" s="59"/>
      <c r="AI270" s="59"/>
      <c r="AJ270" s="59"/>
      <c r="AK270" s="59"/>
      <c r="AL270" s="59"/>
      <c r="AM270" s="59"/>
      <c r="AN270" s="59"/>
      <c r="AO270" s="59"/>
      <c r="AP270" s="59"/>
      <c r="AQ270" s="59"/>
    </row>
    <row r="271" ht="12.0" customHeight="1">
      <c r="A271" s="59"/>
      <c r="B271" s="59"/>
      <c r="C271" s="59"/>
      <c r="D271" s="59"/>
      <c r="E271" s="59"/>
      <c r="F271" s="59"/>
      <c r="G271" s="59"/>
      <c r="H271" s="59"/>
      <c r="I271" s="59"/>
      <c r="J271" s="59"/>
      <c r="K271" s="59"/>
      <c r="L271" s="59"/>
      <c r="M271" s="59"/>
      <c r="N271" s="59"/>
      <c r="O271" s="59"/>
      <c r="P271" s="59"/>
      <c r="Q271" s="59"/>
      <c r="R271" s="59"/>
      <c r="S271" s="59"/>
      <c r="T271" s="59"/>
      <c r="U271" s="59"/>
      <c r="V271" s="59"/>
      <c r="W271" s="59"/>
      <c r="X271" s="59"/>
      <c r="Y271" s="59"/>
      <c r="Z271" s="59"/>
      <c r="AA271" s="59"/>
      <c r="AB271" s="59"/>
      <c r="AC271" s="59"/>
      <c r="AD271" s="59"/>
      <c r="AE271" s="59"/>
      <c r="AF271" s="59"/>
      <c r="AG271" s="59"/>
      <c r="AH271" s="59"/>
      <c r="AI271" s="59"/>
      <c r="AJ271" s="59"/>
      <c r="AK271" s="59"/>
      <c r="AL271" s="59"/>
      <c r="AM271" s="59"/>
      <c r="AN271" s="59"/>
      <c r="AO271" s="59"/>
      <c r="AP271" s="59"/>
      <c r="AQ271" s="59"/>
    </row>
    <row r="272" ht="12.0" customHeight="1">
      <c r="A272" s="59"/>
      <c r="B272" s="59"/>
      <c r="C272" s="59"/>
      <c r="D272" s="59"/>
      <c r="E272" s="59"/>
      <c r="F272" s="59"/>
      <c r="G272" s="59"/>
      <c r="H272" s="59"/>
      <c r="I272" s="59"/>
      <c r="J272" s="59"/>
      <c r="K272" s="59"/>
      <c r="L272" s="59"/>
      <c r="M272" s="59"/>
      <c r="N272" s="59"/>
      <c r="O272" s="59"/>
      <c r="P272" s="59"/>
      <c r="Q272" s="59"/>
      <c r="R272" s="59"/>
      <c r="S272" s="59"/>
      <c r="T272" s="59"/>
      <c r="U272" s="59"/>
      <c r="V272" s="59"/>
      <c r="W272" s="59"/>
      <c r="X272" s="59"/>
      <c r="Y272" s="59"/>
      <c r="Z272" s="59"/>
      <c r="AA272" s="59"/>
      <c r="AB272" s="59"/>
      <c r="AC272" s="59"/>
      <c r="AD272" s="59"/>
      <c r="AE272" s="59"/>
      <c r="AF272" s="59"/>
      <c r="AG272" s="59"/>
      <c r="AH272" s="59"/>
      <c r="AI272" s="59"/>
      <c r="AJ272" s="59"/>
      <c r="AK272" s="59"/>
      <c r="AL272" s="59"/>
      <c r="AM272" s="59"/>
      <c r="AN272" s="59"/>
      <c r="AO272" s="59"/>
      <c r="AP272" s="59"/>
      <c r="AQ272" s="59"/>
    </row>
    <row r="273" ht="12.0" customHeight="1">
      <c r="A273" s="59"/>
      <c r="B273" s="59"/>
      <c r="C273" s="59"/>
      <c r="D273" s="59"/>
      <c r="E273" s="59"/>
      <c r="F273" s="59"/>
      <c r="G273" s="59"/>
      <c r="H273" s="59"/>
      <c r="I273" s="59"/>
      <c r="J273" s="59"/>
      <c r="K273" s="59"/>
      <c r="L273" s="59"/>
      <c r="M273" s="59"/>
      <c r="N273" s="59"/>
      <c r="O273" s="59"/>
      <c r="P273" s="59"/>
      <c r="Q273" s="59"/>
      <c r="R273" s="59"/>
      <c r="S273" s="59"/>
      <c r="T273" s="59"/>
      <c r="U273" s="59"/>
      <c r="V273" s="59"/>
      <c r="W273" s="59"/>
      <c r="X273" s="59"/>
      <c r="Y273" s="59"/>
      <c r="Z273" s="59"/>
      <c r="AA273" s="59"/>
      <c r="AB273" s="59"/>
      <c r="AC273" s="59"/>
      <c r="AD273" s="59"/>
      <c r="AE273" s="59"/>
      <c r="AF273" s="59"/>
      <c r="AG273" s="59"/>
      <c r="AH273" s="59"/>
      <c r="AI273" s="59"/>
      <c r="AJ273" s="59"/>
      <c r="AK273" s="59"/>
      <c r="AL273" s="59"/>
      <c r="AM273" s="59"/>
      <c r="AN273" s="59"/>
      <c r="AO273" s="59"/>
      <c r="AP273" s="59"/>
      <c r="AQ273" s="59"/>
    </row>
    <row r="274" ht="12.0" customHeight="1">
      <c r="A274" s="59"/>
      <c r="B274" s="59"/>
      <c r="C274" s="59"/>
      <c r="D274" s="59"/>
      <c r="E274" s="59"/>
      <c r="F274" s="59"/>
      <c r="G274" s="59"/>
      <c r="H274" s="59"/>
      <c r="I274" s="59"/>
      <c r="J274" s="59"/>
      <c r="K274" s="59"/>
      <c r="L274" s="59"/>
      <c r="M274" s="59"/>
      <c r="N274" s="59"/>
      <c r="O274" s="59"/>
      <c r="P274" s="59"/>
      <c r="Q274" s="59"/>
      <c r="R274" s="59"/>
      <c r="S274" s="59"/>
      <c r="T274" s="59"/>
      <c r="U274" s="59"/>
      <c r="V274" s="59"/>
      <c r="W274" s="59"/>
      <c r="X274" s="59"/>
      <c r="Y274" s="59"/>
      <c r="Z274" s="59"/>
      <c r="AA274" s="59"/>
      <c r="AB274" s="59"/>
      <c r="AC274" s="59"/>
      <c r="AD274" s="59"/>
      <c r="AE274" s="59"/>
      <c r="AF274" s="59"/>
      <c r="AG274" s="59"/>
      <c r="AH274" s="59"/>
      <c r="AI274" s="59"/>
      <c r="AJ274" s="59"/>
      <c r="AK274" s="59"/>
      <c r="AL274" s="59"/>
      <c r="AM274" s="59"/>
      <c r="AN274" s="59"/>
      <c r="AO274" s="59"/>
      <c r="AP274" s="59"/>
      <c r="AQ274" s="59"/>
    </row>
    <row r="275" ht="12.0" customHeight="1">
      <c r="A275" s="59"/>
      <c r="B275" s="59"/>
      <c r="C275" s="59"/>
      <c r="D275" s="59"/>
      <c r="E275" s="59"/>
      <c r="F275" s="59"/>
      <c r="G275" s="59"/>
      <c r="H275" s="59"/>
      <c r="I275" s="59"/>
      <c r="J275" s="59"/>
      <c r="K275" s="59"/>
      <c r="L275" s="59"/>
      <c r="M275" s="59"/>
      <c r="N275" s="59"/>
      <c r="O275" s="59"/>
      <c r="P275" s="59"/>
      <c r="Q275" s="59"/>
      <c r="R275" s="59"/>
      <c r="S275" s="59"/>
      <c r="T275" s="59"/>
      <c r="U275" s="59"/>
      <c r="V275" s="59"/>
      <c r="W275" s="59"/>
      <c r="X275" s="59"/>
      <c r="Y275" s="59"/>
      <c r="Z275" s="59"/>
      <c r="AA275" s="59"/>
      <c r="AB275" s="59"/>
      <c r="AC275" s="59"/>
      <c r="AD275" s="59"/>
      <c r="AE275" s="59"/>
      <c r="AF275" s="59"/>
      <c r="AG275" s="59"/>
      <c r="AH275" s="59"/>
      <c r="AI275" s="59"/>
      <c r="AJ275" s="59"/>
      <c r="AK275" s="59"/>
      <c r="AL275" s="59"/>
      <c r="AM275" s="59"/>
      <c r="AN275" s="59"/>
      <c r="AO275" s="59"/>
      <c r="AP275" s="59"/>
      <c r="AQ275" s="59"/>
    </row>
    <row r="276" ht="12.0" customHeight="1">
      <c r="A276" s="59"/>
      <c r="B276" s="59"/>
      <c r="C276" s="59"/>
      <c r="D276" s="59"/>
      <c r="E276" s="59"/>
      <c r="F276" s="59"/>
      <c r="G276" s="59"/>
      <c r="H276" s="59"/>
      <c r="I276" s="59"/>
      <c r="J276" s="59"/>
      <c r="K276" s="59"/>
      <c r="L276" s="59"/>
      <c r="M276" s="59"/>
      <c r="N276" s="59"/>
      <c r="O276" s="59"/>
      <c r="P276" s="59"/>
      <c r="Q276" s="59"/>
      <c r="R276" s="59"/>
      <c r="S276" s="59"/>
      <c r="T276" s="59"/>
      <c r="U276" s="59"/>
      <c r="V276" s="59"/>
      <c r="W276" s="59"/>
      <c r="X276" s="59"/>
      <c r="Y276" s="59"/>
      <c r="Z276" s="59"/>
      <c r="AA276" s="59"/>
      <c r="AB276" s="59"/>
      <c r="AC276" s="59"/>
      <c r="AD276" s="59"/>
      <c r="AE276" s="59"/>
      <c r="AF276" s="59"/>
      <c r="AG276" s="59"/>
      <c r="AH276" s="59"/>
      <c r="AI276" s="59"/>
      <c r="AJ276" s="59"/>
      <c r="AK276" s="59"/>
      <c r="AL276" s="59"/>
      <c r="AM276" s="59"/>
      <c r="AN276" s="59"/>
      <c r="AO276" s="59"/>
      <c r="AP276" s="59"/>
      <c r="AQ276" s="59"/>
    </row>
    <row r="277" ht="12.0" customHeight="1">
      <c r="A277" s="59"/>
      <c r="B277" s="59"/>
      <c r="C277" s="59"/>
      <c r="D277" s="59"/>
      <c r="E277" s="59"/>
      <c r="F277" s="59"/>
      <c r="G277" s="59"/>
      <c r="H277" s="59"/>
      <c r="I277" s="59"/>
      <c r="J277" s="59"/>
      <c r="K277" s="59"/>
      <c r="L277" s="59"/>
      <c r="M277" s="59"/>
      <c r="N277" s="59"/>
      <c r="O277" s="59"/>
      <c r="P277" s="59"/>
      <c r="Q277" s="59"/>
      <c r="R277" s="59"/>
      <c r="S277" s="59"/>
      <c r="T277" s="59"/>
      <c r="U277" s="59"/>
      <c r="V277" s="59"/>
      <c r="W277" s="59"/>
      <c r="X277" s="59"/>
      <c r="Y277" s="59"/>
      <c r="Z277" s="59"/>
      <c r="AA277" s="59"/>
      <c r="AB277" s="59"/>
      <c r="AC277" s="59"/>
      <c r="AD277" s="59"/>
      <c r="AE277" s="59"/>
      <c r="AF277" s="59"/>
      <c r="AG277" s="59"/>
      <c r="AH277" s="59"/>
      <c r="AI277" s="59"/>
      <c r="AJ277" s="59"/>
      <c r="AK277" s="59"/>
      <c r="AL277" s="59"/>
      <c r="AM277" s="59"/>
      <c r="AN277" s="59"/>
      <c r="AO277" s="59"/>
      <c r="AP277" s="59"/>
      <c r="AQ277" s="59"/>
    </row>
    <row r="278" ht="12.0" customHeight="1">
      <c r="A278" s="59"/>
      <c r="B278" s="59"/>
      <c r="C278" s="59"/>
      <c r="D278" s="59"/>
      <c r="E278" s="59"/>
      <c r="F278" s="59"/>
      <c r="G278" s="59"/>
      <c r="H278" s="59"/>
      <c r="I278" s="59"/>
      <c r="J278" s="59"/>
      <c r="K278" s="59"/>
      <c r="L278" s="59"/>
      <c r="M278" s="59"/>
      <c r="N278" s="59"/>
      <c r="O278" s="59"/>
      <c r="P278" s="59"/>
      <c r="Q278" s="59"/>
      <c r="R278" s="59"/>
      <c r="S278" s="59"/>
      <c r="T278" s="59"/>
      <c r="U278" s="59"/>
      <c r="V278" s="59"/>
      <c r="W278" s="59"/>
      <c r="X278" s="59"/>
      <c r="Y278" s="59"/>
      <c r="Z278" s="59"/>
      <c r="AA278" s="59"/>
      <c r="AB278" s="59"/>
      <c r="AC278" s="59"/>
      <c r="AD278" s="59"/>
      <c r="AE278" s="59"/>
      <c r="AF278" s="59"/>
      <c r="AG278" s="59"/>
      <c r="AH278" s="59"/>
      <c r="AI278" s="59"/>
      <c r="AJ278" s="59"/>
      <c r="AK278" s="59"/>
      <c r="AL278" s="59"/>
      <c r="AM278" s="59"/>
      <c r="AN278" s="59"/>
      <c r="AO278" s="59"/>
      <c r="AP278" s="59"/>
      <c r="AQ278" s="59"/>
    </row>
    <row r="279" ht="12.0" customHeight="1">
      <c r="A279" s="59"/>
      <c r="B279" s="59"/>
      <c r="C279" s="59"/>
      <c r="D279" s="59"/>
      <c r="E279" s="59"/>
      <c r="F279" s="59"/>
      <c r="G279" s="59"/>
      <c r="H279" s="59"/>
      <c r="I279" s="59"/>
      <c r="J279" s="59"/>
      <c r="K279" s="59"/>
      <c r="L279" s="59"/>
      <c r="M279" s="59"/>
      <c r="N279" s="59"/>
      <c r="O279" s="59"/>
      <c r="P279" s="59"/>
      <c r="Q279" s="59"/>
      <c r="R279" s="59"/>
      <c r="S279" s="59"/>
      <c r="T279" s="59"/>
      <c r="U279" s="59"/>
      <c r="V279" s="59"/>
      <c r="W279" s="59"/>
      <c r="X279" s="59"/>
      <c r="Y279" s="59"/>
      <c r="Z279" s="59"/>
      <c r="AA279" s="59"/>
      <c r="AB279" s="59"/>
      <c r="AC279" s="59"/>
      <c r="AD279" s="59"/>
      <c r="AE279" s="59"/>
      <c r="AF279" s="59"/>
      <c r="AG279" s="59"/>
      <c r="AH279" s="59"/>
      <c r="AI279" s="59"/>
      <c r="AJ279" s="59"/>
      <c r="AK279" s="59"/>
      <c r="AL279" s="59"/>
      <c r="AM279" s="59"/>
      <c r="AN279" s="59"/>
      <c r="AO279" s="59"/>
      <c r="AP279" s="59"/>
      <c r="AQ279" s="59"/>
    </row>
    <row r="280" ht="12.0" customHeight="1">
      <c r="A280" s="59"/>
      <c r="B280" s="59"/>
      <c r="C280" s="59"/>
      <c r="D280" s="59"/>
      <c r="E280" s="59"/>
      <c r="F280" s="59"/>
      <c r="G280" s="59"/>
      <c r="H280" s="59"/>
      <c r="I280" s="59"/>
      <c r="J280" s="59"/>
      <c r="K280" s="59"/>
      <c r="L280" s="59"/>
      <c r="M280" s="59"/>
      <c r="N280" s="59"/>
      <c r="O280" s="59"/>
      <c r="P280" s="59"/>
      <c r="Q280" s="59"/>
      <c r="R280" s="59"/>
      <c r="S280" s="59"/>
      <c r="T280" s="59"/>
      <c r="U280" s="59"/>
      <c r="V280" s="59"/>
      <c r="W280" s="59"/>
      <c r="X280" s="59"/>
      <c r="Y280" s="59"/>
      <c r="Z280" s="59"/>
      <c r="AA280" s="59"/>
      <c r="AB280" s="59"/>
      <c r="AC280" s="59"/>
      <c r="AD280" s="59"/>
      <c r="AE280" s="59"/>
      <c r="AF280" s="59"/>
      <c r="AG280" s="59"/>
      <c r="AH280" s="59"/>
      <c r="AI280" s="59"/>
      <c r="AJ280" s="59"/>
      <c r="AK280" s="59"/>
      <c r="AL280" s="59"/>
      <c r="AM280" s="59"/>
      <c r="AN280" s="59"/>
      <c r="AO280" s="59"/>
      <c r="AP280" s="59"/>
      <c r="AQ280" s="59"/>
    </row>
    <row r="281" ht="12.0" customHeight="1">
      <c r="A281" s="59"/>
      <c r="B281" s="59"/>
      <c r="C281" s="59"/>
      <c r="D281" s="59"/>
      <c r="E281" s="59"/>
      <c r="F281" s="59"/>
      <c r="G281" s="59"/>
      <c r="H281" s="59"/>
      <c r="I281" s="59"/>
      <c r="J281" s="59"/>
      <c r="K281" s="59"/>
      <c r="L281" s="59"/>
      <c r="M281" s="59"/>
      <c r="N281" s="59"/>
      <c r="O281" s="59"/>
      <c r="P281" s="59"/>
      <c r="Q281" s="59"/>
      <c r="R281" s="59"/>
      <c r="S281" s="59"/>
      <c r="T281" s="59"/>
      <c r="U281" s="59"/>
      <c r="V281" s="59"/>
      <c r="W281" s="59"/>
      <c r="X281" s="59"/>
      <c r="Y281" s="59"/>
      <c r="Z281" s="59"/>
      <c r="AA281" s="59"/>
      <c r="AB281" s="59"/>
      <c r="AC281" s="59"/>
      <c r="AD281" s="59"/>
      <c r="AE281" s="59"/>
      <c r="AF281" s="59"/>
      <c r="AG281" s="59"/>
      <c r="AH281" s="59"/>
      <c r="AI281" s="59"/>
      <c r="AJ281" s="59"/>
      <c r="AK281" s="59"/>
      <c r="AL281" s="59"/>
      <c r="AM281" s="59"/>
      <c r="AN281" s="59"/>
      <c r="AO281" s="59"/>
      <c r="AP281" s="59"/>
      <c r="AQ281" s="59"/>
    </row>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X12:Z12"/>
    <mergeCell ref="AB12:AC12"/>
    <mergeCell ref="AE12:AG12"/>
    <mergeCell ref="AI12:AJ12"/>
    <mergeCell ref="AL12:AN12"/>
    <mergeCell ref="AP12:AQ12"/>
    <mergeCell ref="N12:O12"/>
    <mergeCell ref="N13:N14"/>
    <mergeCell ref="O13:O14"/>
    <mergeCell ref="B53:D53"/>
    <mergeCell ref="B54:D54"/>
    <mergeCell ref="B59:D59"/>
    <mergeCell ref="B60:D60"/>
    <mergeCell ref="U13:U14"/>
    <mergeCell ref="V13:V14"/>
    <mergeCell ref="AB13:AB14"/>
    <mergeCell ref="AC13:AC14"/>
    <mergeCell ref="AI13:AI14"/>
    <mergeCell ref="AJ13:AJ14"/>
    <mergeCell ref="AP13:AP14"/>
    <mergeCell ref="AQ13:AQ14"/>
    <mergeCell ref="S1:Y1"/>
    <mergeCell ref="T2:Y2"/>
    <mergeCell ref="F12:H12"/>
    <mergeCell ref="J12:L12"/>
    <mergeCell ref="Q12:S12"/>
    <mergeCell ref="U12:V12"/>
    <mergeCell ref="D13:D14"/>
  </mergeCells>
  <dataValidations>
    <dataValidation type="list" allowBlank="1" showErrorMessage="1" sqref="D8">
      <formula1>"TOU,non-TOU"</formula1>
    </dataValidation>
    <dataValidation type="list" allowBlank="1" showInputMessage="1" showErrorMessage="1" prompt="Select Charge Unit - monthly, per kWh, per kW" sqref="D15:D28 D30:D36 D38:D39 D41:D49 D55 D61">
      <formula1>"Monthly,per kWh,per kW"</formula1>
    </dataValidation>
  </dataValidations>
  <printOptions/>
  <pageMargins bottom="0.984251968503937" footer="0.0" header="0.0" left="0.7480314960629921" right="0.7480314960629921" top="0.984251968503937"/>
  <pageSetup orientation="landscape"/>
  <drawing r:id="rId2"/>
  <legacyDrawing r:id="rId3"/>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14.0" topLeftCell="A15" activePane="bottomLeft" state="frozen"/>
      <selection activeCell="B16" sqref="B16" pane="bottomLeft"/>
    </sheetView>
  </sheetViews>
  <sheetFormatPr customHeight="1" defaultColWidth="12.63" defaultRowHeight="15.0"/>
  <cols>
    <col customWidth="1" min="1" max="1" width="2.13"/>
    <col customWidth="1" min="2" max="2" width="26.38"/>
    <col customWidth="1" min="3" max="3" width="4.38"/>
    <col customWidth="1" min="4" max="4" width="11.38"/>
    <col customWidth="1" min="5" max="5" width="1.38"/>
    <col customWidth="1" min="6" max="6" width="10.75"/>
    <col customWidth="1" min="7" max="7" width="8.0"/>
    <col customWidth="1" min="8" max="8" width="8.25"/>
    <col customWidth="1" min="9" max="9" width="1.38"/>
    <col customWidth="1" min="10" max="10" width="10.38"/>
    <col customWidth="1" min="11" max="11" width="8.0"/>
    <col customWidth="1" min="12" max="12" width="9.25"/>
    <col customWidth="1" min="13" max="13" width="1.0"/>
    <col customWidth="1" min="14" max="14" width="9.38"/>
    <col customWidth="1" min="15" max="15" width="10.0"/>
    <col customWidth="1" min="16" max="16" width="1.25"/>
    <col customWidth="1" min="17" max="17" width="10.38"/>
    <col customWidth="1" min="18" max="18" width="8.0"/>
    <col customWidth="1" min="19" max="19" width="8.25"/>
    <col customWidth="1" min="20" max="20" width="1.25"/>
    <col customWidth="1" min="21" max="21" width="9.38"/>
    <col customWidth="1" min="22" max="22" width="10.0"/>
    <col customWidth="1" min="23" max="23" width="0.75"/>
    <col customWidth="1" min="24" max="24" width="10.38"/>
    <col customWidth="1" min="25" max="25" width="8.0"/>
    <col customWidth="1" min="26" max="26" width="8.25"/>
    <col customWidth="1" min="27" max="27" width="1.38"/>
    <col customWidth="1" min="28" max="28" width="9.38"/>
    <col customWidth="1" min="29" max="29" width="10.0"/>
    <col customWidth="1" min="30" max="30" width="0.88"/>
    <col customWidth="1" min="31" max="31" width="10.38"/>
    <col customWidth="1" min="32" max="32" width="8.0"/>
    <col customWidth="1" min="33" max="33" width="8.25"/>
    <col customWidth="1" min="34" max="34" width="2.88"/>
    <col customWidth="1" min="35" max="35" width="9.38"/>
    <col customWidth="1" min="36" max="36" width="10.0"/>
    <col customWidth="1" min="37" max="37" width="0.38"/>
    <col customWidth="1" min="38" max="38" width="10.38"/>
    <col customWidth="1" min="39" max="39" width="8.0"/>
    <col customWidth="1" min="40" max="40" width="8.25"/>
    <col customWidth="1" min="41" max="41" width="2.88"/>
    <col customWidth="1" min="42" max="42" width="9.38"/>
    <col customWidth="1" min="43" max="43" width="10.0"/>
    <col customWidth="1" min="44" max="44" width="1.13"/>
    <col customWidth="1" min="45" max="45" width="12.38"/>
  </cols>
  <sheetData>
    <row r="1" ht="15.0" customHeight="1">
      <c r="A1" s="3"/>
      <c r="B1" s="3"/>
      <c r="C1" s="3"/>
      <c r="D1" s="3"/>
      <c r="E1" s="3"/>
      <c r="F1" s="3"/>
      <c r="G1" s="3"/>
      <c r="H1" s="3"/>
      <c r="I1" s="3"/>
      <c r="J1" s="3"/>
      <c r="K1" s="3"/>
      <c r="L1" s="3"/>
      <c r="M1" s="3"/>
      <c r="N1" s="3"/>
      <c r="O1" s="3"/>
      <c r="P1" s="3"/>
      <c r="Q1" s="3"/>
      <c r="R1" s="3"/>
      <c r="S1" s="398" t="s">
        <v>290</v>
      </c>
      <c r="T1" s="399"/>
      <c r="U1" s="399"/>
      <c r="V1" s="399"/>
      <c r="W1" s="399"/>
      <c r="X1" s="399"/>
      <c r="Y1" s="400"/>
      <c r="Z1" s="3"/>
      <c r="AA1" s="3"/>
      <c r="AB1" s="3"/>
      <c r="AC1" s="3"/>
      <c r="AD1" s="3"/>
      <c r="AE1" s="3"/>
      <c r="AF1" s="3"/>
      <c r="AG1" s="3"/>
      <c r="AH1" s="3"/>
      <c r="AI1" s="3"/>
      <c r="AJ1" s="3"/>
      <c r="AK1" s="3"/>
      <c r="AL1" s="3"/>
      <c r="AM1" s="3"/>
      <c r="AN1" s="3"/>
      <c r="AO1" s="3"/>
      <c r="AP1" s="3"/>
      <c r="AQ1" s="3"/>
      <c r="AR1" s="3"/>
      <c r="AS1" s="3"/>
    </row>
    <row r="2" ht="18.75" customHeight="1">
      <c r="A2" s="59"/>
      <c r="B2" s="59"/>
      <c r="C2" s="401"/>
      <c r="D2" s="401"/>
      <c r="E2" s="401"/>
      <c r="F2" s="401" t="s">
        <v>291</v>
      </c>
      <c r="G2" s="401"/>
      <c r="H2" s="401"/>
      <c r="I2" s="401"/>
      <c r="J2" s="401"/>
      <c r="K2" s="401"/>
      <c r="L2" s="401"/>
      <c r="M2" s="401"/>
      <c r="N2" s="401"/>
      <c r="O2" s="401"/>
      <c r="Q2" s="59"/>
      <c r="R2" s="59"/>
      <c r="S2" s="402">
        <f>'Res (100)'!$S$2</f>
        <v>1</v>
      </c>
      <c r="T2" s="514" t="s">
        <v>292</v>
      </c>
      <c r="U2" s="399"/>
      <c r="V2" s="399"/>
      <c r="W2" s="399"/>
      <c r="X2" s="399"/>
      <c r="Y2" s="400"/>
      <c r="Z2" s="59"/>
      <c r="AA2" s="59"/>
      <c r="AB2" s="59"/>
      <c r="AC2" s="59"/>
      <c r="AD2" s="59"/>
      <c r="AE2" s="59"/>
      <c r="AF2" s="59"/>
      <c r="AG2" s="59"/>
      <c r="AH2" s="59"/>
      <c r="AI2" s="59"/>
      <c r="AJ2" s="59"/>
      <c r="AK2" s="59"/>
      <c r="AL2" s="59"/>
      <c r="AM2" s="59"/>
      <c r="AN2" s="59"/>
      <c r="AO2" s="59"/>
      <c r="AP2" s="59"/>
      <c r="AQ2" s="59"/>
      <c r="AR2" s="59"/>
    </row>
    <row r="3" ht="18.75" customHeight="1">
      <c r="A3" s="59"/>
      <c r="B3" s="59"/>
      <c r="C3" s="401"/>
      <c r="D3" s="401"/>
      <c r="E3" s="401"/>
      <c r="F3" s="401" t="s">
        <v>293</v>
      </c>
      <c r="G3" s="401"/>
      <c r="H3" s="401"/>
      <c r="I3" s="401"/>
      <c r="J3" s="401"/>
      <c r="K3" s="401"/>
      <c r="L3" s="401"/>
      <c r="M3" s="401"/>
      <c r="N3" s="401"/>
      <c r="O3" s="401"/>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row>
    <row r="4" ht="7.5" customHeight="1">
      <c r="A4" s="59"/>
      <c r="B4" s="59"/>
      <c r="C4" s="59"/>
      <c r="D4" s="59"/>
      <c r="E4" s="59"/>
      <c r="F4" s="59"/>
      <c r="G4" s="59"/>
      <c r="H4" s="59"/>
      <c r="I4" s="59"/>
      <c r="J4" s="59"/>
      <c r="K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row>
    <row r="5" ht="7.5" customHeight="1">
      <c r="A5" s="59"/>
      <c r="B5" s="59"/>
      <c r="C5" s="59"/>
      <c r="D5" s="59"/>
      <c r="E5" s="59"/>
      <c r="F5" s="59"/>
      <c r="G5" s="59"/>
      <c r="H5" s="59"/>
      <c r="I5" s="59"/>
      <c r="J5" s="59"/>
      <c r="K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row>
    <row r="6" ht="12.75" customHeight="1">
      <c r="A6" s="59"/>
      <c r="B6" s="350" t="s">
        <v>294</v>
      </c>
      <c r="C6" s="59"/>
      <c r="D6" s="406" t="s">
        <v>219</v>
      </c>
      <c r="E6" s="406"/>
      <c r="F6" s="407"/>
      <c r="G6" s="407"/>
      <c r="H6" s="407"/>
      <c r="I6" s="407"/>
      <c r="J6" s="407"/>
      <c r="K6" s="407"/>
      <c r="L6" s="407"/>
      <c r="M6" s="407"/>
      <c r="N6" s="407"/>
      <c r="O6" s="407"/>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3"/>
    </row>
    <row r="7" ht="7.5" customHeight="1">
      <c r="A7" s="59"/>
      <c r="B7" s="408"/>
      <c r="C7" s="59"/>
      <c r="D7" s="409"/>
      <c r="E7" s="409"/>
      <c r="F7" s="409"/>
      <c r="G7" s="409"/>
      <c r="H7" s="409"/>
      <c r="I7" s="409"/>
      <c r="J7" s="409"/>
      <c r="K7" s="409"/>
      <c r="L7" s="409"/>
      <c r="M7" s="409"/>
      <c r="N7" s="409"/>
      <c r="O7" s="40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3"/>
    </row>
    <row r="8" ht="12.75" customHeight="1">
      <c r="A8" s="59"/>
      <c r="B8" s="350" t="s">
        <v>295</v>
      </c>
      <c r="C8" s="59"/>
      <c r="D8" s="410" t="s">
        <v>296</v>
      </c>
      <c r="E8" s="409"/>
      <c r="F8" s="409"/>
      <c r="G8" s="409"/>
      <c r="H8" s="409"/>
      <c r="I8" s="409"/>
      <c r="J8" s="409"/>
      <c r="K8" s="409"/>
      <c r="L8" s="409"/>
      <c r="M8" s="409"/>
      <c r="N8" s="409"/>
      <c r="O8" s="40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row>
    <row r="9" ht="12.75" customHeight="1">
      <c r="A9" s="59"/>
      <c r="B9" s="408"/>
      <c r="C9" s="59"/>
      <c r="D9" s="409"/>
      <c r="E9" s="409"/>
      <c r="F9" s="409"/>
      <c r="G9" s="409"/>
      <c r="H9" s="409"/>
      <c r="I9" s="409"/>
      <c r="J9" s="409"/>
      <c r="K9" s="409"/>
      <c r="L9" s="409"/>
      <c r="M9" s="409"/>
      <c r="N9" s="409"/>
      <c r="O9" s="40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row>
    <row r="10" ht="12.75" customHeight="1">
      <c r="A10" s="59"/>
      <c r="B10" s="59"/>
      <c r="C10" s="59"/>
      <c r="D10" s="337" t="s">
        <v>297</v>
      </c>
      <c r="E10" s="337"/>
      <c r="F10" s="411">
        <v>250.0</v>
      </c>
      <c r="G10" s="337" t="s">
        <v>298</v>
      </c>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row>
    <row r="11" ht="12.75" customHeight="1">
      <c r="A11" s="59"/>
      <c r="B11" s="59"/>
      <c r="C11" s="59"/>
      <c r="D11" s="59"/>
      <c r="E11" s="59"/>
      <c r="F11" s="412">
        <v>4.0</v>
      </c>
      <c r="G11" s="412"/>
      <c r="H11" s="412" t="str">
        <f>F12</f>
        <v>2025A</v>
      </c>
      <c r="I11" s="412"/>
      <c r="J11" s="412">
        <v>5.0</v>
      </c>
      <c r="K11" s="412"/>
      <c r="L11" s="412" t="str">
        <f>J12</f>
        <v>2026F</v>
      </c>
      <c r="M11" s="412"/>
      <c r="N11" s="412"/>
      <c r="O11" s="412" t="str">
        <f>L11&amp;"%"</f>
        <v>2026F%</v>
      </c>
      <c r="P11" s="412"/>
      <c r="Q11" s="412">
        <v>6.0</v>
      </c>
      <c r="R11" s="412"/>
      <c r="S11" s="412" t="str">
        <f>Q12</f>
        <v>2027F</v>
      </c>
      <c r="T11" s="412"/>
      <c r="U11" s="412"/>
      <c r="V11" s="412" t="str">
        <f>S11&amp;"%"</f>
        <v>2027F%</v>
      </c>
      <c r="W11" s="412"/>
      <c r="X11" s="412">
        <v>7.0</v>
      </c>
      <c r="Y11" s="412"/>
      <c r="Z11" s="412" t="str">
        <f>X12</f>
        <v>2028F</v>
      </c>
      <c r="AA11" s="412"/>
      <c r="AB11" s="412"/>
      <c r="AC11" s="412" t="str">
        <f>Z11&amp;"%"</f>
        <v>2028F%</v>
      </c>
      <c r="AD11" s="412"/>
      <c r="AE11" s="412">
        <v>8.0</v>
      </c>
      <c r="AF11" s="412"/>
      <c r="AG11" s="412" t="str">
        <f>AE12</f>
        <v>2029F</v>
      </c>
      <c r="AH11" s="412"/>
      <c r="AI11" s="412"/>
      <c r="AJ11" s="412" t="str">
        <f>AG11&amp;"%"</f>
        <v>2029F%</v>
      </c>
      <c r="AK11" s="412"/>
      <c r="AL11" s="412">
        <v>9.0</v>
      </c>
      <c r="AM11" s="412"/>
      <c r="AN11" s="412" t="str">
        <f>AL12</f>
        <v>2030F</v>
      </c>
      <c r="AO11" s="412"/>
      <c r="AP11" s="412"/>
      <c r="AQ11" s="412" t="str">
        <f>AN11&amp;"%"</f>
        <v>2030F%</v>
      </c>
      <c r="AR11" s="412"/>
    </row>
    <row r="12" ht="12.75" customHeight="1">
      <c r="A12" s="59"/>
      <c r="B12" s="59"/>
      <c r="C12" s="59"/>
      <c r="D12" s="337"/>
      <c r="E12" s="337"/>
      <c r="F12" s="413" t="s">
        <v>1</v>
      </c>
      <c r="G12" s="46"/>
      <c r="H12" s="47"/>
      <c r="I12" s="59"/>
      <c r="J12" s="413" t="s">
        <v>2</v>
      </c>
      <c r="K12" s="46"/>
      <c r="L12" s="47"/>
      <c r="M12" s="59"/>
      <c r="N12" s="414" t="str">
        <f>"Impact "&amp;F12&amp;" vs "&amp;J12</f>
        <v>Impact 2025A vs 2026F</v>
      </c>
      <c r="O12" s="47"/>
      <c r="P12" s="59"/>
      <c r="Q12" s="413" t="s">
        <v>3</v>
      </c>
      <c r="R12" s="46"/>
      <c r="S12" s="47"/>
      <c r="T12" s="59"/>
      <c r="U12" s="414" t="str">
        <f>"Impact "&amp;J12&amp;" vs "&amp;Q12</f>
        <v>Impact 2026F vs 2027F</v>
      </c>
      <c r="V12" s="47"/>
      <c r="W12" s="59"/>
      <c r="X12" s="413" t="s">
        <v>4</v>
      </c>
      <c r="Y12" s="46"/>
      <c r="Z12" s="47"/>
      <c r="AA12" s="59"/>
      <c r="AB12" s="414" t="str">
        <f>"Impact "&amp;Q12&amp;" vs "&amp;X12</f>
        <v>Impact 2027F vs 2028F</v>
      </c>
      <c r="AC12" s="47"/>
      <c r="AD12" s="59"/>
      <c r="AE12" s="413" t="s">
        <v>5</v>
      </c>
      <c r="AF12" s="46"/>
      <c r="AG12" s="47"/>
      <c r="AH12" s="59"/>
      <c r="AI12" s="414" t="str">
        <f>"Impact "&amp;X12&amp;" vs "&amp;AE12</f>
        <v>Impact 2028F vs 2029F</v>
      </c>
      <c r="AJ12" s="47"/>
      <c r="AK12" s="59"/>
      <c r="AL12" s="413" t="s">
        <v>6</v>
      </c>
      <c r="AM12" s="46"/>
      <c r="AN12" s="47"/>
      <c r="AO12" s="59"/>
      <c r="AP12" s="414" t="str">
        <f>"Impact "&amp;AE12&amp;" vs "&amp;AL12</f>
        <v>Impact 2029F vs 2030F</v>
      </c>
      <c r="AQ12" s="47"/>
      <c r="AR12" s="340"/>
    </row>
    <row r="13" ht="12.75" customHeight="1">
      <c r="A13" s="59"/>
      <c r="B13" s="59"/>
      <c r="C13" s="59"/>
      <c r="D13" s="415" t="s">
        <v>299</v>
      </c>
      <c r="E13" s="340"/>
      <c r="F13" s="416" t="s">
        <v>300</v>
      </c>
      <c r="G13" s="416" t="s">
        <v>301</v>
      </c>
      <c r="H13" s="418" t="s">
        <v>302</v>
      </c>
      <c r="I13" s="59"/>
      <c r="J13" s="416" t="s">
        <v>300</v>
      </c>
      <c r="K13" s="417" t="s">
        <v>301</v>
      </c>
      <c r="L13" s="418" t="s">
        <v>302</v>
      </c>
      <c r="M13" s="59"/>
      <c r="N13" s="419" t="s">
        <v>303</v>
      </c>
      <c r="O13" s="420" t="s">
        <v>304</v>
      </c>
      <c r="P13" s="59"/>
      <c r="Q13" s="416" t="s">
        <v>300</v>
      </c>
      <c r="R13" s="417" t="s">
        <v>301</v>
      </c>
      <c r="S13" s="418" t="s">
        <v>302</v>
      </c>
      <c r="T13" s="59"/>
      <c r="U13" s="419" t="s">
        <v>303</v>
      </c>
      <c r="V13" s="420" t="s">
        <v>304</v>
      </c>
      <c r="W13" s="59"/>
      <c r="X13" s="416" t="s">
        <v>300</v>
      </c>
      <c r="Y13" s="417" t="s">
        <v>301</v>
      </c>
      <c r="Z13" s="418" t="s">
        <v>302</v>
      </c>
      <c r="AA13" s="59"/>
      <c r="AB13" s="419" t="s">
        <v>303</v>
      </c>
      <c r="AC13" s="420" t="s">
        <v>304</v>
      </c>
      <c r="AD13" s="59"/>
      <c r="AE13" s="416" t="s">
        <v>300</v>
      </c>
      <c r="AF13" s="417" t="s">
        <v>301</v>
      </c>
      <c r="AG13" s="418" t="s">
        <v>302</v>
      </c>
      <c r="AH13" s="59"/>
      <c r="AI13" s="419" t="s">
        <v>303</v>
      </c>
      <c r="AJ13" s="420" t="s">
        <v>304</v>
      </c>
      <c r="AK13" s="59"/>
      <c r="AL13" s="416" t="s">
        <v>300</v>
      </c>
      <c r="AM13" s="417" t="s">
        <v>301</v>
      </c>
      <c r="AN13" s="418" t="s">
        <v>302</v>
      </c>
      <c r="AO13" s="59"/>
      <c r="AP13" s="419" t="s">
        <v>303</v>
      </c>
      <c r="AQ13" s="420" t="s">
        <v>304</v>
      </c>
      <c r="AR13" s="415"/>
    </row>
    <row r="14" ht="12.75" customHeight="1">
      <c r="A14" s="59"/>
      <c r="B14" s="59"/>
      <c r="C14" s="59"/>
      <c r="E14" s="340"/>
      <c r="F14" s="421" t="s">
        <v>305</v>
      </c>
      <c r="G14" s="517"/>
      <c r="H14" s="423" t="s">
        <v>305</v>
      </c>
      <c r="I14" s="59"/>
      <c r="J14" s="421" t="s">
        <v>305</v>
      </c>
      <c r="K14" s="422"/>
      <c r="L14" s="423" t="s">
        <v>305</v>
      </c>
      <c r="M14" s="59"/>
      <c r="N14" s="424"/>
      <c r="O14" s="425"/>
      <c r="P14" s="59"/>
      <c r="Q14" s="421" t="s">
        <v>305</v>
      </c>
      <c r="R14" s="422"/>
      <c r="S14" s="423" t="s">
        <v>305</v>
      </c>
      <c r="T14" s="59"/>
      <c r="U14" s="424"/>
      <c r="V14" s="425"/>
      <c r="W14" s="59"/>
      <c r="X14" s="421" t="s">
        <v>305</v>
      </c>
      <c r="Y14" s="422"/>
      <c r="Z14" s="423" t="s">
        <v>305</v>
      </c>
      <c r="AA14" s="59"/>
      <c r="AB14" s="424"/>
      <c r="AC14" s="425"/>
      <c r="AD14" s="59"/>
      <c r="AE14" s="421" t="s">
        <v>305</v>
      </c>
      <c r="AF14" s="422"/>
      <c r="AG14" s="423" t="s">
        <v>305</v>
      </c>
      <c r="AH14" s="59"/>
      <c r="AI14" s="424"/>
      <c r="AJ14" s="425"/>
      <c r="AK14" s="59"/>
      <c r="AL14" s="421" t="s">
        <v>305</v>
      </c>
      <c r="AM14" s="422"/>
      <c r="AN14" s="423" t="s">
        <v>305</v>
      </c>
      <c r="AO14" s="59"/>
      <c r="AP14" s="424"/>
      <c r="AQ14" s="425"/>
      <c r="AR14" s="415"/>
    </row>
    <row r="15" ht="12.75" customHeight="1">
      <c r="A15" s="59"/>
      <c r="B15" s="351" t="s">
        <v>218</v>
      </c>
      <c r="C15" s="426" t="str">
        <f t="shared" ref="C15:C28" si="1">D$6&amp;"."&amp;B15</f>
        <v>Residential.Monthly Service Charge</v>
      </c>
      <c r="D15" s="427" t="s">
        <v>306</v>
      </c>
      <c r="E15" s="351"/>
      <c r="F15" s="428">
        <f>IFERROR(VLOOKUP($C15,'Proposed Rates'!$B:$J,F$11,FALSE),0)</f>
        <v>34.26</v>
      </c>
      <c r="G15" s="429">
        <f t="shared" ref="G15:G28" si="2">IF($D15="Monthly",1,IF($D15="per KWH",$F$10,0))</f>
        <v>1</v>
      </c>
      <c r="H15" s="431">
        <f t="shared" ref="H15:H28" si="3">G15*F15</f>
        <v>34.26</v>
      </c>
      <c r="I15" s="80"/>
      <c r="J15" s="428">
        <f>IFERROR(VLOOKUP($C15,'Proposed Rates'!$B:$J,J$11,FALSE),0)</f>
        <v>40.88</v>
      </c>
      <c r="K15" s="429">
        <f t="shared" ref="K15:K28" si="4">IF($D15="Monthly",1,IF($D15="per KWH",$F$10,0))</f>
        <v>1</v>
      </c>
      <c r="L15" s="431">
        <f t="shared" ref="L15:L28" si="5">K15*J15</f>
        <v>40.88</v>
      </c>
      <c r="M15" s="80"/>
      <c r="N15" s="432">
        <f t="shared" ref="N15:N48" si="6">L15-H15</f>
        <v>6.62</v>
      </c>
      <c r="O15" s="433">
        <f t="shared" ref="O15:O48" si="7">IF((H15)=0,"",(N15/H15))</f>
        <v>0.1932282545</v>
      </c>
      <c r="P15" s="59"/>
      <c r="Q15" s="428">
        <f>IFERROR(VLOOKUP($C15,'Proposed Rates'!$B:$J,Q$11,FALSE),0)</f>
        <v>43.8</v>
      </c>
      <c r="R15" s="429">
        <f t="shared" ref="R15:R28" si="8">IF($D15="Monthly",1,IF($D15="per KWH",$F$10,0))</f>
        <v>1</v>
      </c>
      <c r="S15" s="431">
        <f t="shared" ref="S15:S28" si="9">R15*Q15</f>
        <v>43.8</v>
      </c>
      <c r="T15" s="80"/>
      <c r="U15" s="432">
        <f t="shared" ref="U15:U48" si="10">S15-L15</f>
        <v>2.92</v>
      </c>
      <c r="V15" s="433">
        <f t="shared" ref="V15:V48" si="11">IF((L15)=0,"",(U15/L15))</f>
        <v>0.07142857143</v>
      </c>
      <c r="W15" s="59"/>
      <c r="X15" s="428">
        <f>IFERROR(VLOOKUP($C15,'Proposed Rates'!$B:$J,X$11,FALSE),0)</f>
        <v>47.62</v>
      </c>
      <c r="Y15" s="429">
        <f t="shared" ref="Y15:Y28" si="12">IF($D15="Monthly",1,IF($D15="per KWH",$F$10,0))</f>
        <v>1</v>
      </c>
      <c r="Z15" s="431">
        <f t="shared" ref="Z15:Z28" si="13">Y15*X15</f>
        <v>47.62</v>
      </c>
      <c r="AA15" s="80"/>
      <c r="AB15" s="432">
        <f t="shared" ref="AB15:AB48" si="14">Z15-S15</f>
        <v>3.82</v>
      </c>
      <c r="AC15" s="433">
        <f t="shared" ref="AC15:AC48" si="15">IF((S15)=0,"",(AB15/S15))</f>
        <v>0.08721461187</v>
      </c>
      <c r="AD15" s="59"/>
      <c r="AE15" s="428">
        <f>IFERROR(VLOOKUP($C15,'Proposed Rates'!$B:$J,AE$11,FALSE),0)</f>
        <v>50.4</v>
      </c>
      <c r="AF15" s="429">
        <f t="shared" ref="AF15:AF28" si="16">IF($D15="Monthly",1,IF($D15="per KWH",$F$10,0))</f>
        <v>1</v>
      </c>
      <c r="AG15" s="431">
        <f t="shared" ref="AG15:AG28" si="17">AF15*AE15</f>
        <v>50.4</v>
      </c>
      <c r="AH15" s="80"/>
      <c r="AI15" s="432">
        <f t="shared" ref="AI15:AI48" si="18">AG15-Z15</f>
        <v>2.78</v>
      </c>
      <c r="AJ15" s="433">
        <f t="shared" ref="AJ15:AJ48" si="19">IF((Z15)=0,"",(AI15/Z15))</f>
        <v>0.05837883242</v>
      </c>
      <c r="AK15" s="59"/>
      <c r="AL15" s="428">
        <f>IFERROR(VLOOKUP($C15,'Proposed Rates'!$B:$J,AL$11,FALSE),0)</f>
        <v>53.15</v>
      </c>
      <c r="AM15" s="429">
        <f t="shared" ref="AM15:AM28" si="20">IF($D15="Monthly",1,IF($D15="per KWH",$F$10,0))</f>
        <v>1</v>
      </c>
      <c r="AN15" s="431">
        <f t="shared" ref="AN15:AN28" si="21">AM15*AL15</f>
        <v>53.15</v>
      </c>
      <c r="AO15" s="80"/>
      <c r="AP15" s="432">
        <f t="shared" ref="AP15:AP30" si="22">AN15-AG15</f>
        <v>2.75</v>
      </c>
      <c r="AQ15" s="433">
        <f t="shared" ref="AQ15:AQ30" si="23">IF((AG15)=0,"",(AP15/AG15))</f>
        <v>0.05456349206</v>
      </c>
      <c r="AR15" s="434"/>
    </row>
    <row r="16" ht="12.75" customHeight="1">
      <c r="A16" s="59"/>
      <c r="B16" s="351" t="s">
        <v>307</v>
      </c>
      <c r="C16" s="426" t="str">
        <f t="shared" si="1"/>
        <v>Residential.Smart Meter Rate Adder</v>
      </c>
      <c r="D16" s="427" t="s">
        <v>306</v>
      </c>
      <c r="E16" s="351"/>
      <c r="F16" s="428">
        <f>IFERROR(VLOOKUP($C16,'Proposed Rates'!$B:$J,F$11,FALSE),0)</f>
        <v>0</v>
      </c>
      <c r="G16" s="429">
        <f t="shared" si="2"/>
        <v>1</v>
      </c>
      <c r="H16" s="431">
        <f t="shared" si="3"/>
        <v>0</v>
      </c>
      <c r="I16" s="80"/>
      <c r="J16" s="428">
        <f>IFERROR(VLOOKUP($C16,'Proposed Rates'!$B:$J,J$11,FALSE),0)</f>
        <v>0</v>
      </c>
      <c r="K16" s="429">
        <f t="shared" si="4"/>
        <v>1</v>
      </c>
      <c r="L16" s="431">
        <f t="shared" si="5"/>
        <v>0</v>
      </c>
      <c r="M16" s="80"/>
      <c r="N16" s="432">
        <f t="shared" si="6"/>
        <v>0</v>
      </c>
      <c r="O16" s="433" t="str">
        <f t="shared" si="7"/>
        <v/>
      </c>
      <c r="P16" s="59"/>
      <c r="Q16" s="428">
        <f>IFERROR(VLOOKUP($C16,'Proposed Rates'!$B:$J,Q$11,FALSE),0)</f>
        <v>0</v>
      </c>
      <c r="R16" s="429">
        <f t="shared" si="8"/>
        <v>1</v>
      </c>
      <c r="S16" s="431">
        <f t="shared" si="9"/>
        <v>0</v>
      </c>
      <c r="T16" s="80"/>
      <c r="U16" s="432">
        <f t="shared" si="10"/>
        <v>0</v>
      </c>
      <c r="V16" s="433" t="str">
        <f t="shared" si="11"/>
        <v/>
      </c>
      <c r="W16" s="59"/>
      <c r="X16" s="428">
        <f>IFERROR(VLOOKUP($C16,'Proposed Rates'!$B:$J,X$11,FALSE),0)</f>
        <v>0</v>
      </c>
      <c r="Y16" s="429">
        <f t="shared" si="12"/>
        <v>1</v>
      </c>
      <c r="Z16" s="431">
        <f t="shared" si="13"/>
        <v>0</v>
      </c>
      <c r="AA16" s="80"/>
      <c r="AB16" s="432">
        <f t="shared" si="14"/>
        <v>0</v>
      </c>
      <c r="AC16" s="433" t="str">
        <f t="shared" si="15"/>
        <v/>
      </c>
      <c r="AD16" s="59"/>
      <c r="AE16" s="428">
        <f>IFERROR(VLOOKUP($C16,'Proposed Rates'!$B:$J,AE$11,FALSE),0)</f>
        <v>0</v>
      </c>
      <c r="AF16" s="429">
        <f t="shared" si="16"/>
        <v>1</v>
      </c>
      <c r="AG16" s="431">
        <f t="shared" si="17"/>
        <v>0</v>
      </c>
      <c r="AH16" s="80"/>
      <c r="AI16" s="432">
        <f t="shared" si="18"/>
        <v>0</v>
      </c>
      <c r="AJ16" s="433" t="str">
        <f t="shared" si="19"/>
        <v/>
      </c>
      <c r="AK16" s="59"/>
      <c r="AL16" s="428">
        <f>IFERROR(VLOOKUP($C16,'Proposed Rates'!$B:$J,AL$11,FALSE),0)</f>
        <v>0</v>
      </c>
      <c r="AM16" s="429">
        <f t="shared" si="20"/>
        <v>1</v>
      </c>
      <c r="AN16" s="431">
        <f t="shared" si="21"/>
        <v>0</v>
      </c>
      <c r="AO16" s="80"/>
      <c r="AP16" s="432">
        <f t="shared" si="22"/>
        <v>0</v>
      </c>
      <c r="AQ16" s="433" t="str">
        <f t="shared" si="23"/>
        <v/>
      </c>
      <c r="AR16" s="434"/>
    </row>
    <row r="17" ht="12.75" customHeight="1">
      <c r="A17" s="59"/>
      <c r="B17" s="435" t="str">
        <f>'Proposed Rates'!C115</f>
        <v>Rate Rider Calculation for PILs</v>
      </c>
      <c r="C17" s="426" t="str">
        <f t="shared" si="1"/>
        <v>Residential.Rate Rider Calculation for PILs</v>
      </c>
      <c r="D17" s="427" t="s">
        <v>308</v>
      </c>
      <c r="E17" s="351"/>
      <c r="F17" s="428" t="str">
        <f>IFERROR(VLOOKUP($C17,'Proposed Rates'!$B:$J,F$11,FALSE),0)</f>
        <v/>
      </c>
      <c r="G17" s="429">
        <f t="shared" si="2"/>
        <v>250</v>
      </c>
      <c r="H17" s="431">
        <f t="shared" si="3"/>
        <v>0</v>
      </c>
      <c r="I17" s="80"/>
      <c r="J17" s="428" t="str">
        <f>IFERROR(VLOOKUP($C17,'Proposed Rates'!$B:$J,J$11,FALSE),0)</f>
        <v/>
      </c>
      <c r="K17" s="429">
        <f t="shared" si="4"/>
        <v>250</v>
      </c>
      <c r="L17" s="431">
        <f t="shared" si="5"/>
        <v>0</v>
      </c>
      <c r="M17" s="80"/>
      <c r="N17" s="432">
        <f t="shared" si="6"/>
        <v>0</v>
      </c>
      <c r="O17" s="433" t="str">
        <f t="shared" si="7"/>
        <v/>
      </c>
      <c r="P17" s="59"/>
      <c r="Q17" s="428" t="str">
        <f>IFERROR(VLOOKUP($C17,'Proposed Rates'!$B:$J,Q$11,FALSE),0)</f>
        <v/>
      </c>
      <c r="R17" s="429">
        <f t="shared" si="8"/>
        <v>250</v>
      </c>
      <c r="S17" s="431">
        <f t="shared" si="9"/>
        <v>0</v>
      </c>
      <c r="T17" s="80"/>
      <c r="U17" s="432">
        <f t="shared" si="10"/>
        <v>0</v>
      </c>
      <c r="V17" s="433" t="str">
        <f t="shared" si="11"/>
        <v/>
      </c>
      <c r="W17" s="59"/>
      <c r="X17" s="428" t="str">
        <f>IFERROR(VLOOKUP($C17,'Proposed Rates'!$B:$J,X$11,FALSE),0)</f>
        <v/>
      </c>
      <c r="Y17" s="429">
        <f t="shared" si="12"/>
        <v>250</v>
      </c>
      <c r="Z17" s="431">
        <f t="shared" si="13"/>
        <v>0</v>
      </c>
      <c r="AA17" s="80"/>
      <c r="AB17" s="432">
        <f t="shared" si="14"/>
        <v>0</v>
      </c>
      <c r="AC17" s="433" t="str">
        <f t="shared" si="15"/>
        <v/>
      </c>
      <c r="AD17" s="59"/>
      <c r="AE17" s="428" t="str">
        <f>IFERROR(VLOOKUP($C17,'Proposed Rates'!$B:$J,AE$11,FALSE),0)</f>
        <v/>
      </c>
      <c r="AF17" s="429">
        <f t="shared" si="16"/>
        <v>250</v>
      </c>
      <c r="AG17" s="431">
        <f t="shared" si="17"/>
        <v>0</v>
      </c>
      <c r="AH17" s="80"/>
      <c r="AI17" s="432">
        <f t="shared" si="18"/>
        <v>0</v>
      </c>
      <c r="AJ17" s="433" t="str">
        <f t="shared" si="19"/>
        <v/>
      </c>
      <c r="AK17" s="59"/>
      <c r="AL17" s="428" t="str">
        <f>IFERROR(VLOOKUP($C17,'Proposed Rates'!$B:$J,AL$11,FALSE),0)</f>
        <v/>
      </c>
      <c r="AM17" s="429">
        <f t="shared" si="20"/>
        <v>250</v>
      </c>
      <c r="AN17" s="431">
        <f t="shared" si="21"/>
        <v>0</v>
      </c>
      <c r="AO17" s="80"/>
      <c r="AP17" s="432">
        <f t="shared" si="22"/>
        <v>0</v>
      </c>
      <c r="AQ17" s="433" t="str">
        <f t="shared" si="23"/>
        <v/>
      </c>
      <c r="AR17" s="434"/>
    </row>
    <row r="18" ht="12.75" customHeight="1">
      <c r="A18" s="59"/>
      <c r="B18" s="435" t="str">
        <f>'Proposed Rates'!C128</f>
        <v>Rate Rider Calculation for Generic</v>
      </c>
      <c r="C18" s="426" t="str">
        <f t="shared" si="1"/>
        <v>Residential.Rate Rider Calculation for Generic</v>
      </c>
      <c r="D18" s="427" t="s">
        <v>306</v>
      </c>
      <c r="E18" s="351"/>
      <c r="F18" s="428" t="str">
        <f>IFERROR(VLOOKUP($C18,'Proposed Rates'!$B:$J,F$11,FALSE),0)</f>
        <v/>
      </c>
      <c r="G18" s="429">
        <f t="shared" si="2"/>
        <v>1</v>
      </c>
      <c r="H18" s="431">
        <f t="shared" si="3"/>
        <v>0</v>
      </c>
      <c r="I18" s="80"/>
      <c r="J18" s="428" t="str">
        <f>IFERROR(VLOOKUP($C18,'Proposed Rates'!$B:$J,J$11,FALSE),0)</f>
        <v/>
      </c>
      <c r="K18" s="429">
        <f t="shared" si="4"/>
        <v>1</v>
      </c>
      <c r="L18" s="431">
        <f t="shared" si="5"/>
        <v>0</v>
      </c>
      <c r="M18" s="80"/>
      <c r="N18" s="432">
        <f t="shared" si="6"/>
        <v>0</v>
      </c>
      <c r="O18" s="433" t="str">
        <f t="shared" si="7"/>
        <v/>
      </c>
      <c r="P18" s="59"/>
      <c r="Q18" s="428" t="str">
        <f>IFERROR(VLOOKUP($C18,'Proposed Rates'!$B:$J,Q$11,FALSE),0)</f>
        <v/>
      </c>
      <c r="R18" s="429">
        <f t="shared" si="8"/>
        <v>1</v>
      </c>
      <c r="S18" s="431">
        <f t="shared" si="9"/>
        <v>0</v>
      </c>
      <c r="T18" s="80"/>
      <c r="U18" s="432">
        <f t="shared" si="10"/>
        <v>0</v>
      </c>
      <c r="V18" s="433" t="str">
        <f t="shared" si="11"/>
        <v/>
      </c>
      <c r="W18" s="59"/>
      <c r="X18" s="428" t="str">
        <f>IFERROR(VLOOKUP($C18,'Proposed Rates'!$B:$J,X$11,FALSE),0)</f>
        <v/>
      </c>
      <c r="Y18" s="429">
        <f t="shared" si="12"/>
        <v>1</v>
      </c>
      <c r="Z18" s="431">
        <f t="shared" si="13"/>
        <v>0</v>
      </c>
      <c r="AA18" s="80"/>
      <c r="AB18" s="432">
        <f t="shared" si="14"/>
        <v>0</v>
      </c>
      <c r="AC18" s="433" t="str">
        <f t="shared" si="15"/>
        <v/>
      </c>
      <c r="AD18" s="59"/>
      <c r="AE18" s="428" t="str">
        <f>IFERROR(VLOOKUP($C18,'Proposed Rates'!$B:$J,AE$11,FALSE),0)</f>
        <v/>
      </c>
      <c r="AF18" s="429">
        <f t="shared" si="16"/>
        <v>1</v>
      </c>
      <c r="AG18" s="431">
        <f t="shared" si="17"/>
        <v>0</v>
      </c>
      <c r="AH18" s="80"/>
      <c r="AI18" s="432">
        <f t="shared" si="18"/>
        <v>0</v>
      </c>
      <c r="AJ18" s="433" t="str">
        <f t="shared" si="19"/>
        <v/>
      </c>
      <c r="AK18" s="59"/>
      <c r="AL18" s="428" t="str">
        <f>IFERROR(VLOOKUP($C18,'Proposed Rates'!$B:$J,AL$11,FALSE),0)</f>
        <v/>
      </c>
      <c r="AM18" s="429">
        <f t="shared" si="20"/>
        <v>1</v>
      </c>
      <c r="AN18" s="431">
        <f t="shared" si="21"/>
        <v>0</v>
      </c>
      <c r="AO18" s="80"/>
      <c r="AP18" s="432">
        <f t="shared" si="22"/>
        <v>0</v>
      </c>
      <c r="AQ18" s="433" t="str">
        <f t="shared" si="23"/>
        <v/>
      </c>
      <c r="AR18" s="434"/>
    </row>
    <row r="19" ht="12.75" customHeight="1">
      <c r="A19" s="59"/>
      <c r="B19" s="351" t="s">
        <v>116</v>
      </c>
      <c r="C19" s="426" t="str">
        <f t="shared" si="1"/>
        <v>Residential.Distribution Volumetric Rate</v>
      </c>
      <c r="D19" s="427" t="s">
        <v>308</v>
      </c>
      <c r="E19" s="351"/>
      <c r="F19" s="428">
        <f>IFERROR(VLOOKUP($C19,'Proposed Rates'!$B:$J,F$11,FALSE),0)</f>
        <v>0</v>
      </c>
      <c r="G19" s="429">
        <f t="shared" si="2"/>
        <v>250</v>
      </c>
      <c r="H19" s="431">
        <f t="shared" si="3"/>
        <v>0</v>
      </c>
      <c r="I19" s="80"/>
      <c r="J19" s="428">
        <f>IFERROR(VLOOKUP($C19,'Proposed Rates'!$B:$J,J$11,FALSE),0)</f>
        <v>0</v>
      </c>
      <c r="K19" s="429">
        <f t="shared" si="4"/>
        <v>250</v>
      </c>
      <c r="L19" s="431">
        <f t="shared" si="5"/>
        <v>0</v>
      </c>
      <c r="M19" s="80"/>
      <c r="N19" s="432">
        <f t="shared" si="6"/>
        <v>0</v>
      </c>
      <c r="O19" s="433" t="str">
        <f t="shared" si="7"/>
        <v/>
      </c>
      <c r="P19" s="59"/>
      <c r="Q19" s="428">
        <f>IFERROR(VLOOKUP($C19,'Proposed Rates'!$B:$J,Q$11,FALSE),0)</f>
        <v>0</v>
      </c>
      <c r="R19" s="429">
        <f t="shared" si="8"/>
        <v>250</v>
      </c>
      <c r="S19" s="431">
        <f t="shared" si="9"/>
        <v>0</v>
      </c>
      <c r="T19" s="80"/>
      <c r="U19" s="432">
        <f t="shared" si="10"/>
        <v>0</v>
      </c>
      <c r="V19" s="433" t="str">
        <f t="shared" si="11"/>
        <v/>
      </c>
      <c r="W19" s="59"/>
      <c r="X19" s="428">
        <f>IFERROR(VLOOKUP($C19,'Proposed Rates'!$B:$J,X$11,FALSE),0)</f>
        <v>0</v>
      </c>
      <c r="Y19" s="429">
        <f t="shared" si="12"/>
        <v>250</v>
      </c>
      <c r="Z19" s="431">
        <f t="shared" si="13"/>
        <v>0</v>
      </c>
      <c r="AA19" s="80"/>
      <c r="AB19" s="432">
        <f t="shared" si="14"/>
        <v>0</v>
      </c>
      <c r="AC19" s="433" t="str">
        <f t="shared" si="15"/>
        <v/>
      </c>
      <c r="AD19" s="59"/>
      <c r="AE19" s="428">
        <f>IFERROR(VLOOKUP($C19,'Proposed Rates'!$B:$J,AE$11,FALSE),0)</f>
        <v>0</v>
      </c>
      <c r="AF19" s="429">
        <f t="shared" si="16"/>
        <v>250</v>
      </c>
      <c r="AG19" s="431">
        <f t="shared" si="17"/>
        <v>0</v>
      </c>
      <c r="AH19" s="80"/>
      <c r="AI19" s="432">
        <f t="shared" si="18"/>
        <v>0</v>
      </c>
      <c r="AJ19" s="433" t="str">
        <f t="shared" si="19"/>
        <v/>
      </c>
      <c r="AK19" s="59"/>
      <c r="AL19" s="428">
        <f>IFERROR(VLOOKUP($C19,'Proposed Rates'!$B:$J,AL$11,FALSE),0)</f>
        <v>0</v>
      </c>
      <c r="AM19" s="429">
        <f t="shared" si="20"/>
        <v>250</v>
      </c>
      <c r="AN19" s="431">
        <f t="shared" si="21"/>
        <v>0</v>
      </c>
      <c r="AO19" s="80"/>
      <c r="AP19" s="432">
        <f t="shared" si="22"/>
        <v>0</v>
      </c>
      <c r="AQ19" s="433" t="str">
        <f t="shared" si="23"/>
        <v/>
      </c>
      <c r="AR19" s="434"/>
    </row>
    <row r="20" ht="12.75" customHeight="1">
      <c r="A20" s="59"/>
      <c r="B20" s="351" t="s">
        <v>309</v>
      </c>
      <c r="C20" s="426" t="str">
        <f t="shared" si="1"/>
        <v>Residential.Smart Meter Disposition Rider</v>
      </c>
      <c r="D20" s="427" t="s">
        <v>308</v>
      </c>
      <c r="E20" s="351"/>
      <c r="F20" s="428">
        <f>IFERROR(VLOOKUP($C20,'Proposed Rates'!$B:$J,F$11,FALSE),0)</f>
        <v>0</v>
      </c>
      <c r="G20" s="429">
        <f t="shared" si="2"/>
        <v>250</v>
      </c>
      <c r="H20" s="431">
        <f t="shared" si="3"/>
        <v>0</v>
      </c>
      <c r="I20" s="80"/>
      <c r="J20" s="428">
        <f>IFERROR(VLOOKUP($C20,'Proposed Rates'!$B:$J,J$11,FALSE),0)</f>
        <v>0</v>
      </c>
      <c r="K20" s="429">
        <f t="shared" si="4"/>
        <v>250</v>
      </c>
      <c r="L20" s="431">
        <f t="shared" si="5"/>
        <v>0</v>
      </c>
      <c r="M20" s="80"/>
      <c r="N20" s="432">
        <f t="shared" si="6"/>
        <v>0</v>
      </c>
      <c r="O20" s="433" t="str">
        <f t="shared" si="7"/>
        <v/>
      </c>
      <c r="P20" s="59"/>
      <c r="Q20" s="428">
        <f>IFERROR(VLOOKUP($C20,'Proposed Rates'!$B:$J,Q$11,FALSE),0)</f>
        <v>0</v>
      </c>
      <c r="R20" s="429">
        <f t="shared" si="8"/>
        <v>250</v>
      </c>
      <c r="S20" s="431">
        <f t="shared" si="9"/>
        <v>0</v>
      </c>
      <c r="T20" s="80"/>
      <c r="U20" s="432">
        <f t="shared" si="10"/>
        <v>0</v>
      </c>
      <c r="V20" s="433" t="str">
        <f t="shared" si="11"/>
        <v/>
      </c>
      <c r="W20" s="59"/>
      <c r="X20" s="428">
        <f>IFERROR(VLOOKUP($C20,'Proposed Rates'!$B:$J,X$11,FALSE),0)</f>
        <v>0</v>
      </c>
      <c r="Y20" s="429">
        <f t="shared" si="12"/>
        <v>250</v>
      </c>
      <c r="Z20" s="431">
        <f t="shared" si="13"/>
        <v>0</v>
      </c>
      <c r="AA20" s="80"/>
      <c r="AB20" s="432">
        <f t="shared" si="14"/>
        <v>0</v>
      </c>
      <c r="AC20" s="433" t="str">
        <f t="shared" si="15"/>
        <v/>
      </c>
      <c r="AD20" s="59"/>
      <c r="AE20" s="428">
        <f>IFERROR(VLOOKUP($C20,'Proposed Rates'!$B:$J,AE$11,FALSE),0)</f>
        <v>0</v>
      </c>
      <c r="AF20" s="429">
        <f t="shared" si="16"/>
        <v>250</v>
      </c>
      <c r="AG20" s="431">
        <f t="shared" si="17"/>
        <v>0</v>
      </c>
      <c r="AH20" s="80"/>
      <c r="AI20" s="432">
        <f t="shared" si="18"/>
        <v>0</v>
      </c>
      <c r="AJ20" s="433" t="str">
        <f t="shared" si="19"/>
        <v/>
      </c>
      <c r="AK20" s="59"/>
      <c r="AL20" s="428">
        <f>IFERROR(VLOOKUP($C20,'Proposed Rates'!$B:$J,AL$11,FALSE),0)</f>
        <v>0</v>
      </c>
      <c r="AM20" s="429">
        <f t="shared" si="20"/>
        <v>250</v>
      </c>
      <c r="AN20" s="431">
        <f t="shared" si="21"/>
        <v>0</v>
      </c>
      <c r="AO20" s="80"/>
      <c r="AP20" s="432">
        <f t="shared" si="22"/>
        <v>0</v>
      </c>
      <c r="AQ20" s="433" t="str">
        <f t="shared" si="23"/>
        <v/>
      </c>
      <c r="AR20" s="434"/>
    </row>
    <row r="21" ht="12.75" customHeight="1">
      <c r="A21" s="59"/>
      <c r="B21" s="351" t="s">
        <v>241</v>
      </c>
      <c r="C21" s="426" t="str">
        <f t="shared" si="1"/>
        <v>Residential.LRAM Rate Rider</v>
      </c>
      <c r="D21" s="427" t="s">
        <v>306</v>
      </c>
      <c r="E21" s="351"/>
      <c r="F21" s="428">
        <f>'Proposed Rates'!E77+'Proposed Rates'!E90</f>
        <v>0.25</v>
      </c>
      <c r="G21" s="429">
        <f t="shared" si="2"/>
        <v>1</v>
      </c>
      <c r="H21" s="430">
        <f t="shared" si="3"/>
        <v>0.25</v>
      </c>
      <c r="I21" s="59"/>
      <c r="J21" s="428">
        <f>'Proposed Rates'!F77+'Proposed Rates'!F90</f>
        <v>0</v>
      </c>
      <c r="K21" s="429">
        <f t="shared" si="4"/>
        <v>1</v>
      </c>
      <c r="L21" s="431">
        <f t="shared" si="5"/>
        <v>0</v>
      </c>
      <c r="M21" s="80"/>
      <c r="N21" s="432">
        <f t="shared" si="6"/>
        <v>-0.25</v>
      </c>
      <c r="O21" s="433">
        <f t="shared" si="7"/>
        <v>-1</v>
      </c>
      <c r="P21" s="59"/>
      <c r="Q21" s="428">
        <f>'Proposed Rates'!G77+'Proposed Rates'!G90</f>
        <v>0</v>
      </c>
      <c r="R21" s="429">
        <f t="shared" si="8"/>
        <v>1</v>
      </c>
      <c r="S21" s="431">
        <f t="shared" si="9"/>
        <v>0</v>
      </c>
      <c r="T21" s="80"/>
      <c r="U21" s="432">
        <f t="shared" si="10"/>
        <v>0</v>
      </c>
      <c r="V21" s="433" t="str">
        <f t="shared" si="11"/>
        <v/>
      </c>
      <c r="W21" s="59"/>
      <c r="X21" s="428">
        <f>IFERROR(VLOOKUP($C21,'Proposed Rates'!$B:$J,X$11,FALSE),0)</f>
        <v>0</v>
      </c>
      <c r="Y21" s="429">
        <f t="shared" si="12"/>
        <v>1</v>
      </c>
      <c r="Z21" s="431">
        <f t="shared" si="13"/>
        <v>0</v>
      </c>
      <c r="AA21" s="80"/>
      <c r="AB21" s="432">
        <f t="shared" si="14"/>
        <v>0</v>
      </c>
      <c r="AC21" s="433" t="str">
        <f t="shared" si="15"/>
        <v/>
      </c>
      <c r="AD21" s="59"/>
      <c r="AE21" s="428">
        <f>IFERROR(VLOOKUP($C21,'Proposed Rates'!$B:$J,AE$11,FALSE),0)</f>
        <v>0</v>
      </c>
      <c r="AF21" s="429">
        <f t="shared" si="16"/>
        <v>1</v>
      </c>
      <c r="AG21" s="431">
        <f t="shared" si="17"/>
        <v>0</v>
      </c>
      <c r="AH21" s="80"/>
      <c r="AI21" s="432">
        <f t="shared" si="18"/>
        <v>0</v>
      </c>
      <c r="AJ21" s="433" t="str">
        <f t="shared" si="19"/>
        <v/>
      </c>
      <c r="AK21" s="59"/>
      <c r="AL21" s="428">
        <f>IFERROR(VLOOKUP($C21,'Proposed Rates'!$B:$J,AL$11,FALSE),0)</f>
        <v>0</v>
      </c>
      <c r="AM21" s="429">
        <f t="shared" si="20"/>
        <v>1</v>
      </c>
      <c r="AN21" s="431">
        <f t="shared" si="21"/>
        <v>0</v>
      </c>
      <c r="AO21" s="80"/>
      <c r="AP21" s="432">
        <f t="shared" si="22"/>
        <v>0</v>
      </c>
      <c r="AQ21" s="433" t="str">
        <f t="shared" si="23"/>
        <v/>
      </c>
      <c r="AR21" s="434"/>
    </row>
    <row r="22" ht="12.75" customHeight="1">
      <c r="A22" s="59"/>
      <c r="B22" s="518" t="s">
        <v>237</v>
      </c>
      <c r="C22" s="426" t="str">
        <f t="shared" si="1"/>
        <v>Residential.Deferral/Variance Account Disposition Rate Rider Group 2</v>
      </c>
      <c r="D22" s="427" t="s">
        <v>306</v>
      </c>
      <c r="E22" s="351"/>
      <c r="F22" s="428">
        <f>IFERROR(VLOOKUP($C22,'Proposed Rates'!$B:$J,F$11,FALSE),0)</f>
        <v>0</v>
      </c>
      <c r="G22" s="429">
        <f t="shared" si="2"/>
        <v>1</v>
      </c>
      <c r="H22" s="431">
        <f t="shared" si="3"/>
        <v>0</v>
      </c>
      <c r="I22" s="80"/>
      <c r="J22" s="428">
        <f>IFERROR(VLOOKUP($C22,'Proposed Rates'!$B:$J,J$11,FALSE),0)</f>
        <v>-0.54</v>
      </c>
      <c r="K22" s="429">
        <f t="shared" si="4"/>
        <v>1</v>
      </c>
      <c r="L22" s="431">
        <f t="shared" si="5"/>
        <v>-0.54</v>
      </c>
      <c r="M22" s="80"/>
      <c r="N22" s="432">
        <f t="shared" si="6"/>
        <v>-0.54</v>
      </c>
      <c r="O22" s="433" t="str">
        <f t="shared" si="7"/>
        <v/>
      </c>
      <c r="P22" s="59"/>
      <c r="Q22" s="428">
        <f>IFERROR(VLOOKUP($C22,'Proposed Rates'!$B:$J,Q$11,FALSE),0)</f>
        <v>0</v>
      </c>
      <c r="R22" s="429">
        <f t="shared" si="8"/>
        <v>1</v>
      </c>
      <c r="S22" s="431">
        <f t="shared" si="9"/>
        <v>0</v>
      </c>
      <c r="T22" s="80"/>
      <c r="U22" s="432">
        <f t="shared" si="10"/>
        <v>0.54</v>
      </c>
      <c r="V22" s="433">
        <f t="shared" si="11"/>
        <v>-1</v>
      </c>
      <c r="W22" s="59"/>
      <c r="X22" s="428">
        <f>IFERROR(VLOOKUP($C22,'Proposed Rates'!$B:$J,X$11,FALSE),0)</f>
        <v>0</v>
      </c>
      <c r="Y22" s="429">
        <f t="shared" si="12"/>
        <v>1</v>
      </c>
      <c r="Z22" s="431">
        <f t="shared" si="13"/>
        <v>0</v>
      </c>
      <c r="AA22" s="80"/>
      <c r="AB22" s="432">
        <f t="shared" si="14"/>
        <v>0</v>
      </c>
      <c r="AC22" s="433" t="str">
        <f t="shared" si="15"/>
        <v/>
      </c>
      <c r="AD22" s="59"/>
      <c r="AE22" s="428">
        <f>IFERROR(VLOOKUP($C22,'Proposed Rates'!$B:$J,AE$11,FALSE),0)</f>
        <v>0</v>
      </c>
      <c r="AF22" s="429">
        <f t="shared" si="16"/>
        <v>1</v>
      </c>
      <c r="AG22" s="431">
        <f t="shared" si="17"/>
        <v>0</v>
      </c>
      <c r="AH22" s="80"/>
      <c r="AI22" s="432">
        <f t="shared" si="18"/>
        <v>0</v>
      </c>
      <c r="AJ22" s="433" t="str">
        <f t="shared" si="19"/>
        <v/>
      </c>
      <c r="AK22" s="59"/>
      <c r="AL22" s="428">
        <f>IFERROR(VLOOKUP($C22,'Proposed Rates'!$B:$J,AL$11,FALSE),0)</f>
        <v>0</v>
      </c>
      <c r="AM22" s="429">
        <f t="shared" si="20"/>
        <v>1</v>
      </c>
      <c r="AN22" s="431">
        <f t="shared" si="21"/>
        <v>0</v>
      </c>
      <c r="AO22" s="80"/>
      <c r="AP22" s="432">
        <f t="shared" si="22"/>
        <v>0</v>
      </c>
      <c r="AQ22" s="433" t="str">
        <f t="shared" si="23"/>
        <v/>
      </c>
      <c r="AR22" s="434"/>
    </row>
    <row r="23" ht="12.75" customHeight="1">
      <c r="A23" s="59"/>
      <c r="B23" s="435"/>
      <c r="C23" s="426" t="str">
        <f t="shared" si="1"/>
        <v>Residential.</v>
      </c>
      <c r="D23" s="427"/>
      <c r="E23" s="351"/>
      <c r="F23" s="428">
        <f>IFERROR(VLOOKUP($C23,'Proposed Rates'!$B:$J,F$11,FALSE),0)</f>
        <v>0</v>
      </c>
      <c r="G23" s="429">
        <f t="shared" si="2"/>
        <v>0</v>
      </c>
      <c r="H23" s="431">
        <f t="shared" si="3"/>
        <v>0</v>
      </c>
      <c r="I23" s="80"/>
      <c r="J23" s="428">
        <f>IFERROR(VLOOKUP($C23,'Proposed Rates'!$B:$J,J$11,FALSE),0)</f>
        <v>0</v>
      </c>
      <c r="K23" s="429">
        <f t="shared" si="4"/>
        <v>0</v>
      </c>
      <c r="L23" s="431">
        <f t="shared" si="5"/>
        <v>0</v>
      </c>
      <c r="M23" s="80"/>
      <c r="N23" s="432">
        <f t="shared" si="6"/>
        <v>0</v>
      </c>
      <c r="O23" s="433" t="str">
        <f t="shared" si="7"/>
        <v/>
      </c>
      <c r="P23" s="59"/>
      <c r="Q23" s="428">
        <f>IFERROR(VLOOKUP($C23,'Proposed Rates'!$B:$J,Q$11,FALSE),0)</f>
        <v>0</v>
      </c>
      <c r="R23" s="429">
        <f t="shared" si="8"/>
        <v>0</v>
      </c>
      <c r="S23" s="431">
        <f t="shared" si="9"/>
        <v>0</v>
      </c>
      <c r="T23" s="80"/>
      <c r="U23" s="432">
        <f t="shared" si="10"/>
        <v>0</v>
      </c>
      <c r="V23" s="433" t="str">
        <f t="shared" si="11"/>
        <v/>
      </c>
      <c r="W23" s="59"/>
      <c r="X23" s="428">
        <f>IFERROR(VLOOKUP($C23,'Proposed Rates'!$B:$J,X$11,FALSE),0)</f>
        <v>0</v>
      </c>
      <c r="Y23" s="429">
        <f t="shared" si="12"/>
        <v>0</v>
      </c>
      <c r="Z23" s="431">
        <f t="shared" si="13"/>
        <v>0</v>
      </c>
      <c r="AA23" s="80"/>
      <c r="AB23" s="432">
        <f t="shared" si="14"/>
        <v>0</v>
      </c>
      <c r="AC23" s="433" t="str">
        <f t="shared" si="15"/>
        <v/>
      </c>
      <c r="AD23" s="59"/>
      <c r="AE23" s="428">
        <f>IFERROR(VLOOKUP($C23,'Proposed Rates'!$B:$J,AE$11,FALSE),0)</f>
        <v>0</v>
      </c>
      <c r="AF23" s="429">
        <f t="shared" si="16"/>
        <v>0</v>
      </c>
      <c r="AG23" s="431">
        <f t="shared" si="17"/>
        <v>0</v>
      </c>
      <c r="AH23" s="80"/>
      <c r="AI23" s="432">
        <f t="shared" si="18"/>
        <v>0</v>
      </c>
      <c r="AJ23" s="433" t="str">
        <f t="shared" si="19"/>
        <v/>
      </c>
      <c r="AK23" s="59"/>
      <c r="AL23" s="428">
        <f>IFERROR(VLOOKUP($C23,'Proposed Rates'!$B:$J,AL$11,FALSE),0)</f>
        <v>0</v>
      </c>
      <c r="AM23" s="429">
        <f t="shared" si="20"/>
        <v>0</v>
      </c>
      <c r="AN23" s="431">
        <f t="shared" si="21"/>
        <v>0</v>
      </c>
      <c r="AO23" s="80"/>
      <c r="AP23" s="432">
        <f t="shared" si="22"/>
        <v>0</v>
      </c>
      <c r="AQ23" s="433" t="str">
        <f t="shared" si="23"/>
        <v/>
      </c>
      <c r="AR23" s="434"/>
    </row>
    <row r="24" ht="12.75" customHeight="1">
      <c r="A24" s="59"/>
      <c r="B24" s="435"/>
      <c r="C24" s="426" t="str">
        <f t="shared" si="1"/>
        <v>Residential.</v>
      </c>
      <c r="D24" s="427"/>
      <c r="E24" s="351"/>
      <c r="F24" s="428">
        <f>IFERROR(VLOOKUP($C24,'Proposed Rates'!$B:$J,F$11,FALSE),0)</f>
        <v>0</v>
      </c>
      <c r="G24" s="429">
        <f t="shared" si="2"/>
        <v>0</v>
      </c>
      <c r="H24" s="431">
        <f t="shared" si="3"/>
        <v>0</v>
      </c>
      <c r="I24" s="80"/>
      <c r="J24" s="428">
        <f>IFERROR(VLOOKUP($C24,'Proposed Rates'!$B:$J,J$11,FALSE),0)</f>
        <v>0</v>
      </c>
      <c r="K24" s="429">
        <f t="shared" si="4"/>
        <v>0</v>
      </c>
      <c r="L24" s="431">
        <f t="shared" si="5"/>
        <v>0</v>
      </c>
      <c r="M24" s="80"/>
      <c r="N24" s="432">
        <f t="shared" si="6"/>
        <v>0</v>
      </c>
      <c r="O24" s="433" t="str">
        <f t="shared" si="7"/>
        <v/>
      </c>
      <c r="P24" s="59"/>
      <c r="Q24" s="428">
        <f>IFERROR(VLOOKUP($C24,'Proposed Rates'!$B:$J,Q$11,FALSE),0)</f>
        <v>0</v>
      </c>
      <c r="R24" s="429">
        <f t="shared" si="8"/>
        <v>0</v>
      </c>
      <c r="S24" s="431">
        <f t="shared" si="9"/>
        <v>0</v>
      </c>
      <c r="T24" s="80"/>
      <c r="U24" s="432">
        <f t="shared" si="10"/>
        <v>0</v>
      </c>
      <c r="V24" s="433" t="str">
        <f t="shared" si="11"/>
        <v/>
      </c>
      <c r="W24" s="59"/>
      <c r="X24" s="428">
        <f>IFERROR(VLOOKUP($C24,'Proposed Rates'!$B:$J,X$11,FALSE),0)</f>
        <v>0</v>
      </c>
      <c r="Y24" s="429">
        <f t="shared" si="12"/>
        <v>0</v>
      </c>
      <c r="Z24" s="431">
        <f t="shared" si="13"/>
        <v>0</v>
      </c>
      <c r="AA24" s="80"/>
      <c r="AB24" s="432">
        <f t="shared" si="14"/>
        <v>0</v>
      </c>
      <c r="AC24" s="433" t="str">
        <f t="shared" si="15"/>
        <v/>
      </c>
      <c r="AD24" s="59"/>
      <c r="AE24" s="428">
        <f>IFERROR(VLOOKUP($C24,'Proposed Rates'!$B:$J,AE$11,FALSE),0)</f>
        <v>0</v>
      </c>
      <c r="AF24" s="429">
        <f t="shared" si="16"/>
        <v>0</v>
      </c>
      <c r="AG24" s="431">
        <f t="shared" si="17"/>
        <v>0</v>
      </c>
      <c r="AH24" s="80"/>
      <c r="AI24" s="432">
        <f t="shared" si="18"/>
        <v>0</v>
      </c>
      <c r="AJ24" s="433" t="str">
        <f t="shared" si="19"/>
        <v/>
      </c>
      <c r="AK24" s="59"/>
      <c r="AL24" s="428">
        <f>IFERROR(VLOOKUP($C24,'Proposed Rates'!$B:$J,AL$11,FALSE),0)</f>
        <v>0</v>
      </c>
      <c r="AM24" s="429">
        <f t="shared" si="20"/>
        <v>0</v>
      </c>
      <c r="AN24" s="431">
        <f t="shared" si="21"/>
        <v>0</v>
      </c>
      <c r="AO24" s="80"/>
      <c r="AP24" s="432">
        <f t="shared" si="22"/>
        <v>0</v>
      </c>
      <c r="AQ24" s="433" t="str">
        <f t="shared" si="23"/>
        <v/>
      </c>
      <c r="AR24" s="434"/>
    </row>
    <row r="25" ht="12.75" customHeight="1">
      <c r="A25" s="59"/>
      <c r="B25" s="435"/>
      <c r="C25" s="426" t="str">
        <f t="shared" si="1"/>
        <v>Residential.</v>
      </c>
      <c r="D25" s="427"/>
      <c r="E25" s="351"/>
      <c r="F25" s="428">
        <f>IFERROR(VLOOKUP($C25,'Proposed Rates'!$B:$J,F$11,FALSE),0)</f>
        <v>0</v>
      </c>
      <c r="G25" s="429">
        <f t="shared" si="2"/>
        <v>0</v>
      </c>
      <c r="H25" s="431">
        <f t="shared" si="3"/>
        <v>0</v>
      </c>
      <c r="I25" s="80"/>
      <c r="J25" s="428">
        <f>IFERROR(VLOOKUP($C25,'Proposed Rates'!$B:$J,J$11,FALSE),0)</f>
        <v>0</v>
      </c>
      <c r="K25" s="429">
        <f t="shared" si="4"/>
        <v>0</v>
      </c>
      <c r="L25" s="431">
        <f t="shared" si="5"/>
        <v>0</v>
      </c>
      <c r="M25" s="80"/>
      <c r="N25" s="432">
        <f t="shared" si="6"/>
        <v>0</v>
      </c>
      <c r="O25" s="433" t="str">
        <f t="shared" si="7"/>
        <v/>
      </c>
      <c r="P25" s="59"/>
      <c r="Q25" s="428">
        <f>IFERROR(VLOOKUP($C25,'Proposed Rates'!$B:$J,Q$11,FALSE),0)</f>
        <v>0</v>
      </c>
      <c r="R25" s="429">
        <f t="shared" si="8"/>
        <v>0</v>
      </c>
      <c r="S25" s="431">
        <f t="shared" si="9"/>
        <v>0</v>
      </c>
      <c r="T25" s="80"/>
      <c r="U25" s="432">
        <f t="shared" si="10"/>
        <v>0</v>
      </c>
      <c r="V25" s="433" t="str">
        <f t="shared" si="11"/>
        <v/>
      </c>
      <c r="W25" s="59"/>
      <c r="X25" s="428">
        <f>IFERROR(VLOOKUP($C25,'Proposed Rates'!$B:$J,X$11,FALSE),0)</f>
        <v>0</v>
      </c>
      <c r="Y25" s="429">
        <f t="shared" si="12"/>
        <v>0</v>
      </c>
      <c r="Z25" s="431">
        <f t="shared" si="13"/>
        <v>0</v>
      </c>
      <c r="AA25" s="80"/>
      <c r="AB25" s="432">
        <f t="shared" si="14"/>
        <v>0</v>
      </c>
      <c r="AC25" s="433" t="str">
        <f t="shared" si="15"/>
        <v/>
      </c>
      <c r="AD25" s="59"/>
      <c r="AE25" s="428">
        <f>IFERROR(VLOOKUP($C25,'Proposed Rates'!$B:$J,AE$11,FALSE),0)</f>
        <v>0</v>
      </c>
      <c r="AF25" s="429">
        <f t="shared" si="16"/>
        <v>0</v>
      </c>
      <c r="AG25" s="431">
        <f t="shared" si="17"/>
        <v>0</v>
      </c>
      <c r="AH25" s="80"/>
      <c r="AI25" s="432">
        <f t="shared" si="18"/>
        <v>0</v>
      </c>
      <c r="AJ25" s="433" t="str">
        <f t="shared" si="19"/>
        <v/>
      </c>
      <c r="AK25" s="59"/>
      <c r="AL25" s="428">
        <f>IFERROR(VLOOKUP($C25,'Proposed Rates'!$B:$J,AL$11,FALSE),0)</f>
        <v>0</v>
      </c>
      <c r="AM25" s="429">
        <f t="shared" si="20"/>
        <v>0</v>
      </c>
      <c r="AN25" s="431">
        <f t="shared" si="21"/>
        <v>0</v>
      </c>
      <c r="AO25" s="80"/>
      <c r="AP25" s="432">
        <f t="shared" si="22"/>
        <v>0</v>
      </c>
      <c r="AQ25" s="433" t="str">
        <f t="shared" si="23"/>
        <v/>
      </c>
      <c r="AR25" s="434"/>
    </row>
    <row r="26" ht="12.75" customHeight="1">
      <c r="A26" s="59"/>
      <c r="B26" s="518"/>
      <c r="C26" s="426" t="str">
        <f t="shared" si="1"/>
        <v>Residential.</v>
      </c>
      <c r="D26" s="427"/>
      <c r="E26" s="351"/>
      <c r="F26" s="428">
        <f>IFERROR(VLOOKUP($C26,'Proposed Rates'!$B:$J,F$11,FALSE),0)</f>
        <v>0</v>
      </c>
      <c r="G26" s="429">
        <f t="shared" si="2"/>
        <v>0</v>
      </c>
      <c r="H26" s="431">
        <f t="shared" si="3"/>
        <v>0</v>
      </c>
      <c r="I26" s="80"/>
      <c r="J26" s="428">
        <f>IFERROR(VLOOKUP($C26,'Proposed Rates'!$B:$J,J$11,FALSE),0)</f>
        <v>0</v>
      </c>
      <c r="K26" s="429">
        <f t="shared" si="4"/>
        <v>0</v>
      </c>
      <c r="L26" s="431">
        <f t="shared" si="5"/>
        <v>0</v>
      </c>
      <c r="M26" s="80"/>
      <c r="N26" s="432">
        <f t="shared" si="6"/>
        <v>0</v>
      </c>
      <c r="O26" s="433" t="str">
        <f t="shared" si="7"/>
        <v/>
      </c>
      <c r="P26" s="59"/>
      <c r="Q26" s="428">
        <f>IFERROR(VLOOKUP($C26,'Proposed Rates'!$B:$J,Q$11,FALSE),0)</f>
        <v>0</v>
      </c>
      <c r="R26" s="429">
        <f t="shared" si="8"/>
        <v>0</v>
      </c>
      <c r="S26" s="431">
        <f t="shared" si="9"/>
        <v>0</v>
      </c>
      <c r="T26" s="80"/>
      <c r="U26" s="432">
        <f t="shared" si="10"/>
        <v>0</v>
      </c>
      <c r="V26" s="433" t="str">
        <f t="shared" si="11"/>
        <v/>
      </c>
      <c r="W26" s="59"/>
      <c r="X26" s="428">
        <f>IFERROR(VLOOKUP($C26,'Proposed Rates'!$B:$J,X$11,FALSE),0)</f>
        <v>0</v>
      </c>
      <c r="Y26" s="429">
        <f t="shared" si="12"/>
        <v>0</v>
      </c>
      <c r="Z26" s="431">
        <f t="shared" si="13"/>
        <v>0</v>
      </c>
      <c r="AA26" s="80"/>
      <c r="AB26" s="432">
        <f t="shared" si="14"/>
        <v>0</v>
      </c>
      <c r="AC26" s="433" t="str">
        <f t="shared" si="15"/>
        <v/>
      </c>
      <c r="AD26" s="59"/>
      <c r="AE26" s="428">
        <f>IFERROR(VLOOKUP($C26,'Proposed Rates'!$B:$J,AE$11,FALSE),0)</f>
        <v>0</v>
      </c>
      <c r="AF26" s="429">
        <f t="shared" si="16"/>
        <v>0</v>
      </c>
      <c r="AG26" s="431">
        <f t="shared" si="17"/>
        <v>0</v>
      </c>
      <c r="AH26" s="80"/>
      <c r="AI26" s="432">
        <f t="shared" si="18"/>
        <v>0</v>
      </c>
      <c r="AJ26" s="433" t="str">
        <f t="shared" si="19"/>
        <v/>
      </c>
      <c r="AK26" s="59"/>
      <c r="AL26" s="428">
        <f>IFERROR(VLOOKUP($C26,'Proposed Rates'!$B:$J,AL$11,FALSE),0)</f>
        <v>0</v>
      </c>
      <c r="AM26" s="429">
        <f t="shared" si="20"/>
        <v>0</v>
      </c>
      <c r="AN26" s="431">
        <f t="shared" si="21"/>
        <v>0</v>
      </c>
      <c r="AO26" s="80"/>
      <c r="AP26" s="432">
        <f t="shared" si="22"/>
        <v>0</v>
      </c>
      <c r="AQ26" s="433" t="str">
        <f t="shared" si="23"/>
        <v/>
      </c>
      <c r="AR26" s="434"/>
    </row>
    <row r="27" ht="12.75" customHeight="1">
      <c r="A27" s="59"/>
      <c r="B27" s="435"/>
      <c r="C27" s="426" t="str">
        <f t="shared" si="1"/>
        <v>Residential.</v>
      </c>
      <c r="D27" s="427"/>
      <c r="E27" s="351"/>
      <c r="F27" s="428">
        <f>IFERROR(VLOOKUP($C27,'Proposed Rates'!$B:$J,F$11,FALSE),0)</f>
        <v>0</v>
      </c>
      <c r="G27" s="429">
        <f t="shared" si="2"/>
        <v>0</v>
      </c>
      <c r="H27" s="431">
        <f t="shared" si="3"/>
        <v>0</v>
      </c>
      <c r="I27" s="80"/>
      <c r="J27" s="428">
        <f>IFERROR(VLOOKUP($C27,'Proposed Rates'!$B:$J,J$11,FALSE),0)</f>
        <v>0</v>
      </c>
      <c r="K27" s="429">
        <f t="shared" si="4"/>
        <v>0</v>
      </c>
      <c r="L27" s="431">
        <f t="shared" si="5"/>
        <v>0</v>
      </c>
      <c r="M27" s="80"/>
      <c r="N27" s="432">
        <f t="shared" si="6"/>
        <v>0</v>
      </c>
      <c r="O27" s="433" t="str">
        <f t="shared" si="7"/>
        <v/>
      </c>
      <c r="P27" s="59"/>
      <c r="Q27" s="428">
        <f>IFERROR(VLOOKUP($C27,'Proposed Rates'!$B:$J,Q$11,FALSE),0)</f>
        <v>0</v>
      </c>
      <c r="R27" s="429">
        <f t="shared" si="8"/>
        <v>0</v>
      </c>
      <c r="S27" s="431">
        <f t="shared" si="9"/>
        <v>0</v>
      </c>
      <c r="T27" s="80"/>
      <c r="U27" s="432">
        <f t="shared" si="10"/>
        <v>0</v>
      </c>
      <c r="V27" s="433" t="str">
        <f t="shared" si="11"/>
        <v/>
      </c>
      <c r="W27" s="59"/>
      <c r="X27" s="428">
        <f>IFERROR(VLOOKUP($C27,'Proposed Rates'!$B:$J,X$11,FALSE),0)</f>
        <v>0</v>
      </c>
      <c r="Y27" s="429">
        <f t="shared" si="12"/>
        <v>0</v>
      </c>
      <c r="Z27" s="431">
        <f t="shared" si="13"/>
        <v>0</v>
      </c>
      <c r="AA27" s="80"/>
      <c r="AB27" s="432">
        <f t="shared" si="14"/>
        <v>0</v>
      </c>
      <c r="AC27" s="433" t="str">
        <f t="shared" si="15"/>
        <v/>
      </c>
      <c r="AD27" s="59"/>
      <c r="AE27" s="428">
        <f>IFERROR(VLOOKUP($C27,'Proposed Rates'!$B:$J,AE$11,FALSE),0)</f>
        <v>0</v>
      </c>
      <c r="AF27" s="429">
        <f t="shared" si="16"/>
        <v>0</v>
      </c>
      <c r="AG27" s="431">
        <f t="shared" si="17"/>
        <v>0</v>
      </c>
      <c r="AH27" s="80"/>
      <c r="AI27" s="432">
        <f t="shared" si="18"/>
        <v>0</v>
      </c>
      <c r="AJ27" s="433" t="str">
        <f t="shared" si="19"/>
        <v/>
      </c>
      <c r="AK27" s="59"/>
      <c r="AL27" s="428">
        <f>IFERROR(VLOOKUP($C27,'Proposed Rates'!$B:$J,AL$11,FALSE),0)</f>
        <v>0</v>
      </c>
      <c r="AM27" s="429">
        <f t="shared" si="20"/>
        <v>0</v>
      </c>
      <c r="AN27" s="431">
        <f t="shared" si="21"/>
        <v>0</v>
      </c>
      <c r="AO27" s="80"/>
      <c r="AP27" s="432">
        <f t="shared" si="22"/>
        <v>0</v>
      </c>
      <c r="AQ27" s="433" t="str">
        <f t="shared" si="23"/>
        <v/>
      </c>
      <c r="AR27" s="434"/>
    </row>
    <row r="28" ht="12.75" customHeight="1">
      <c r="A28" s="59"/>
      <c r="B28" s="435"/>
      <c r="C28" s="426" t="str">
        <f t="shared" si="1"/>
        <v>Residential.</v>
      </c>
      <c r="D28" s="427"/>
      <c r="E28" s="351"/>
      <c r="F28" s="428">
        <f>IFERROR(VLOOKUP($C28,'Proposed Rates'!$B:$J,F$11,FALSE),0)</f>
        <v>0</v>
      </c>
      <c r="G28" s="429">
        <f t="shared" si="2"/>
        <v>0</v>
      </c>
      <c r="H28" s="431">
        <f t="shared" si="3"/>
        <v>0</v>
      </c>
      <c r="I28" s="80"/>
      <c r="J28" s="428">
        <f>IFERROR(VLOOKUP($C28,'Proposed Rates'!$B:$J,J$11,FALSE),0)</f>
        <v>0</v>
      </c>
      <c r="K28" s="429">
        <f t="shared" si="4"/>
        <v>0</v>
      </c>
      <c r="L28" s="431">
        <f t="shared" si="5"/>
        <v>0</v>
      </c>
      <c r="M28" s="80"/>
      <c r="N28" s="432">
        <f t="shared" si="6"/>
        <v>0</v>
      </c>
      <c r="O28" s="433" t="str">
        <f t="shared" si="7"/>
        <v/>
      </c>
      <c r="P28" s="59"/>
      <c r="Q28" s="428">
        <f>IFERROR(VLOOKUP($C28,'Proposed Rates'!$B:$J,Q$11,FALSE),0)</f>
        <v>0</v>
      </c>
      <c r="R28" s="429">
        <f t="shared" si="8"/>
        <v>0</v>
      </c>
      <c r="S28" s="431">
        <f t="shared" si="9"/>
        <v>0</v>
      </c>
      <c r="T28" s="80"/>
      <c r="U28" s="432">
        <f t="shared" si="10"/>
        <v>0</v>
      </c>
      <c r="V28" s="433" t="str">
        <f t="shared" si="11"/>
        <v/>
      </c>
      <c r="W28" s="59"/>
      <c r="X28" s="428">
        <f>IFERROR(VLOOKUP($C28,'Proposed Rates'!$B:$J,X$11,FALSE),0)</f>
        <v>0</v>
      </c>
      <c r="Y28" s="429">
        <f t="shared" si="12"/>
        <v>0</v>
      </c>
      <c r="Z28" s="431">
        <f t="shared" si="13"/>
        <v>0</v>
      </c>
      <c r="AA28" s="80"/>
      <c r="AB28" s="432">
        <f t="shared" si="14"/>
        <v>0</v>
      </c>
      <c r="AC28" s="433" t="str">
        <f t="shared" si="15"/>
        <v/>
      </c>
      <c r="AD28" s="59"/>
      <c r="AE28" s="428">
        <f>IFERROR(VLOOKUP($C28,'Proposed Rates'!$B:$J,AE$11,FALSE),0)</f>
        <v>0</v>
      </c>
      <c r="AF28" s="429">
        <f t="shared" si="16"/>
        <v>0</v>
      </c>
      <c r="AG28" s="431">
        <f t="shared" si="17"/>
        <v>0</v>
      </c>
      <c r="AH28" s="80"/>
      <c r="AI28" s="432">
        <f t="shared" si="18"/>
        <v>0</v>
      </c>
      <c r="AJ28" s="433" t="str">
        <f t="shared" si="19"/>
        <v/>
      </c>
      <c r="AK28" s="59"/>
      <c r="AL28" s="428">
        <f>IFERROR(VLOOKUP($C28,'Proposed Rates'!$B:$J,AL$11,FALSE),0)</f>
        <v>0</v>
      </c>
      <c r="AM28" s="429">
        <f t="shared" si="20"/>
        <v>0</v>
      </c>
      <c r="AN28" s="431">
        <f t="shared" si="21"/>
        <v>0</v>
      </c>
      <c r="AO28" s="80"/>
      <c r="AP28" s="432">
        <f t="shared" si="22"/>
        <v>0</v>
      </c>
      <c r="AQ28" s="433" t="str">
        <f t="shared" si="23"/>
        <v/>
      </c>
      <c r="AR28" s="434"/>
    </row>
    <row r="29" ht="12.75" customHeight="1">
      <c r="A29" s="337"/>
      <c r="B29" s="436" t="s">
        <v>310</v>
      </c>
      <c r="C29" s="437"/>
      <c r="D29" s="437"/>
      <c r="E29" s="437"/>
      <c r="F29" s="438"/>
      <c r="G29" s="439"/>
      <c r="H29" s="440">
        <f>SUM(H15:H28)</f>
        <v>34.51</v>
      </c>
      <c r="I29" s="441"/>
      <c r="J29" s="438"/>
      <c r="K29" s="439"/>
      <c r="L29" s="440">
        <f>SUM(L15:L28)</f>
        <v>40.34</v>
      </c>
      <c r="M29" s="441"/>
      <c r="N29" s="442">
        <f t="shared" si="6"/>
        <v>5.83</v>
      </c>
      <c r="O29" s="443">
        <f t="shared" si="7"/>
        <v>0.1689365401</v>
      </c>
      <c r="P29" s="337"/>
      <c r="Q29" s="438"/>
      <c r="R29" s="439"/>
      <c r="S29" s="440">
        <f>SUM(S15:S28)</f>
        <v>43.8</v>
      </c>
      <c r="T29" s="441"/>
      <c r="U29" s="442">
        <f t="shared" si="10"/>
        <v>3.46</v>
      </c>
      <c r="V29" s="443">
        <f t="shared" si="11"/>
        <v>0.08577094695</v>
      </c>
      <c r="W29" s="337"/>
      <c r="X29" s="438"/>
      <c r="Y29" s="439"/>
      <c r="Z29" s="440">
        <f>SUM(Z15:Z28)</f>
        <v>47.62</v>
      </c>
      <c r="AA29" s="441"/>
      <c r="AB29" s="442">
        <f t="shared" si="14"/>
        <v>3.82</v>
      </c>
      <c r="AC29" s="443">
        <f t="shared" si="15"/>
        <v>0.08721461187</v>
      </c>
      <c r="AD29" s="337"/>
      <c r="AE29" s="438"/>
      <c r="AF29" s="439"/>
      <c r="AG29" s="440">
        <f>SUM(AG15:AG28)</f>
        <v>50.4</v>
      </c>
      <c r="AH29" s="441"/>
      <c r="AI29" s="442">
        <f t="shared" si="18"/>
        <v>2.78</v>
      </c>
      <c r="AJ29" s="443">
        <f t="shared" si="19"/>
        <v>0.05837883242</v>
      </c>
      <c r="AK29" s="337"/>
      <c r="AL29" s="438"/>
      <c r="AM29" s="439"/>
      <c r="AN29" s="440">
        <f>SUM(AN15:AN28)</f>
        <v>53.15</v>
      </c>
      <c r="AO29" s="441"/>
      <c r="AP29" s="442">
        <f t="shared" si="22"/>
        <v>2.75</v>
      </c>
      <c r="AQ29" s="443">
        <f t="shared" si="23"/>
        <v>0.05456349206</v>
      </c>
      <c r="AR29" s="444"/>
    </row>
    <row r="30" ht="12.75" customHeight="1">
      <c r="A30" s="59"/>
      <c r="B30" s="435" t="s">
        <v>234</v>
      </c>
      <c r="C30" s="426" t="str">
        <f t="shared" ref="C30:C36" si="24">D$6&amp;"."&amp;B30</f>
        <v>Residential.DVA Disposition Rate Rider Group 1 -2025</v>
      </c>
      <c r="D30" s="427" t="s">
        <v>308</v>
      </c>
      <c r="E30" s="351"/>
      <c r="F30" s="445">
        <f>IFERROR(VLOOKUP($C30,'Proposed Rates'!$B:$J,F$11,FALSE),0)</f>
        <v>-0.0002</v>
      </c>
      <c r="G30" s="446">
        <f t="shared" ref="G30:G33" si="25">IF($D30="Monthly",1,IF($D30="per KWH",$F$10,0))</f>
        <v>250</v>
      </c>
      <c r="H30" s="431">
        <f t="shared" ref="H30:H36" si="26">G30*F30</f>
        <v>-0.05</v>
      </c>
      <c r="I30" s="80"/>
      <c r="J30" s="445">
        <f>IFERROR(VLOOKUP($C30,'Proposed Rates'!$B:$J,J$11,FALSE),0)</f>
        <v>-0.0005</v>
      </c>
      <c r="K30" s="446">
        <f t="shared" ref="K30:K33" si="27">IF($D30="Monthly",1,IF($D30="per KWH",$F$10,0))</f>
        <v>250</v>
      </c>
      <c r="L30" s="447">
        <f t="shared" ref="L30:L36" si="28">K30*J30</f>
        <v>-0.125</v>
      </c>
      <c r="M30" s="80"/>
      <c r="N30" s="432">
        <f t="shared" si="6"/>
        <v>-0.075</v>
      </c>
      <c r="O30" s="433">
        <f t="shared" si="7"/>
        <v>1.5</v>
      </c>
      <c r="P30" s="59"/>
      <c r="Q30" s="445">
        <f>IFERROR(VLOOKUP($C30,'Proposed Rates'!$B:$J,Q$11,FALSE),0)</f>
        <v>0</v>
      </c>
      <c r="R30" s="446">
        <f t="shared" ref="R30:R33" si="29">IF($D30="Monthly",1,IF($D30="per KWH",$F$10,0))</f>
        <v>250</v>
      </c>
      <c r="S30" s="431">
        <f t="shared" ref="S30:S36" si="30">R30*Q30</f>
        <v>0</v>
      </c>
      <c r="T30" s="80"/>
      <c r="U30" s="432">
        <f t="shared" si="10"/>
        <v>0.125</v>
      </c>
      <c r="V30" s="433">
        <f t="shared" si="11"/>
        <v>-1</v>
      </c>
      <c r="W30" s="59"/>
      <c r="X30" s="445">
        <f>IFERROR(VLOOKUP($C30,'Proposed Rates'!$B:$J,X$11,FALSE),0)</f>
        <v>0</v>
      </c>
      <c r="Y30" s="446">
        <f t="shared" ref="Y30:Y33" si="31">IF($D30="Monthly",1,IF($D30="per KWH",$F$10,0))</f>
        <v>250</v>
      </c>
      <c r="Z30" s="431">
        <f t="shared" ref="Z30:Z36" si="32">Y30*X30</f>
        <v>0</v>
      </c>
      <c r="AA30" s="80"/>
      <c r="AB30" s="432">
        <f t="shared" si="14"/>
        <v>0</v>
      </c>
      <c r="AC30" s="433" t="str">
        <f t="shared" si="15"/>
        <v/>
      </c>
      <c r="AD30" s="59"/>
      <c r="AE30" s="445">
        <f>IFERROR(VLOOKUP($C30,'Proposed Rates'!$B:$J,AE$11,FALSE),0)</f>
        <v>0</v>
      </c>
      <c r="AF30" s="446">
        <f t="shared" ref="AF30:AF33" si="33">IF($D30="Monthly",1,IF($D30="per KWH",$F$10,0))</f>
        <v>250</v>
      </c>
      <c r="AG30" s="431">
        <f t="shared" ref="AG30:AG36" si="34">AF30*AE30</f>
        <v>0</v>
      </c>
      <c r="AH30" s="80"/>
      <c r="AI30" s="432">
        <f t="shared" si="18"/>
        <v>0</v>
      </c>
      <c r="AJ30" s="433" t="str">
        <f t="shared" si="19"/>
        <v/>
      </c>
      <c r="AK30" s="59"/>
      <c r="AL30" s="445">
        <f>IFERROR(VLOOKUP($C30,'Proposed Rates'!$B:$J,AL$11,FALSE),0)</f>
        <v>0</v>
      </c>
      <c r="AM30" s="446">
        <f t="shared" ref="AM30:AM33" si="35">IF($D30="Monthly",1,IF($D30="per KWH",$F$10,0))</f>
        <v>250</v>
      </c>
      <c r="AN30" s="431">
        <f t="shared" ref="AN30:AN36" si="36">AM30*AL30</f>
        <v>0</v>
      </c>
      <c r="AO30" s="80"/>
      <c r="AP30" s="432">
        <f t="shared" si="22"/>
        <v>0</v>
      </c>
      <c r="AQ30" s="433" t="str">
        <f t="shared" si="23"/>
        <v/>
      </c>
      <c r="AR30" s="434"/>
    </row>
    <row r="31" ht="12.75" customHeight="1">
      <c r="A31" s="59"/>
      <c r="B31" s="518" t="s">
        <v>236</v>
      </c>
      <c r="C31" s="426" t="str">
        <f t="shared" si="24"/>
        <v>Residential.DVA Disposition Rate Rider Group 1 - 2024</v>
      </c>
      <c r="D31" s="427" t="s">
        <v>308</v>
      </c>
      <c r="E31" s="351"/>
      <c r="F31" s="445" t="str">
        <f>IFERROR(VLOOKUP($C31,'Proposed Rates'!$B:$J,F$11,FALSE),0)</f>
        <v/>
      </c>
      <c r="G31" s="446">
        <f t="shared" si="25"/>
        <v>250</v>
      </c>
      <c r="H31" s="431">
        <f t="shared" si="26"/>
        <v>0</v>
      </c>
      <c r="I31" s="519"/>
      <c r="J31" s="445">
        <f>IFERROR(VLOOKUP($C31,'Proposed Rates'!$B:$J,J$11,FALSE),0)</f>
        <v>0</v>
      </c>
      <c r="K31" s="446">
        <f t="shared" si="27"/>
        <v>250</v>
      </c>
      <c r="L31" s="447">
        <f t="shared" si="28"/>
        <v>0</v>
      </c>
      <c r="M31" s="80"/>
      <c r="N31" s="432">
        <f t="shared" si="6"/>
        <v>0</v>
      </c>
      <c r="O31" s="433" t="str">
        <f t="shared" si="7"/>
        <v/>
      </c>
      <c r="P31" s="59"/>
      <c r="Q31" s="445">
        <f>IFERROR(VLOOKUP($C31,'Proposed Rates'!$B:$J,Q$11,FALSE),0)</f>
        <v>0</v>
      </c>
      <c r="R31" s="446">
        <f t="shared" si="29"/>
        <v>250</v>
      </c>
      <c r="S31" s="431">
        <f t="shared" si="30"/>
        <v>0</v>
      </c>
      <c r="T31" s="80"/>
      <c r="U31" s="432">
        <f t="shared" si="10"/>
        <v>0</v>
      </c>
      <c r="V31" s="433" t="str">
        <f t="shared" si="11"/>
        <v/>
      </c>
      <c r="W31" s="59"/>
      <c r="X31" s="445">
        <f>IFERROR(VLOOKUP($C31,'Proposed Rates'!$B:$J,X$11,FALSE),0)</f>
        <v>0</v>
      </c>
      <c r="Y31" s="446">
        <f t="shared" si="31"/>
        <v>250</v>
      </c>
      <c r="Z31" s="431">
        <f t="shared" si="32"/>
        <v>0</v>
      </c>
      <c r="AA31" s="80"/>
      <c r="AB31" s="432">
        <f t="shared" si="14"/>
        <v>0</v>
      </c>
      <c r="AC31" s="433" t="str">
        <f t="shared" si="15"/>
        <v/>
      </c>
      <c r="AD31" s="59"/>
      <c r="AE31" s="445">
        <f>IFERROR(VLOOKUP($C31,'Proposed Rates'!$B:$J,AE$11,FALSE),0)</f>
        <v>0</v>
      </c>
      <c r="AF31" s="446">
        <f t="shared" si="33"/>
        <v>250</v>
      </c>
      <c r="AG31" s="431">
        <f t="shared" si="34"/>
        <v>0</v>
      </c>
      <c r="AH31" s="80"/>
      <c r="AI31" s="432">
        <f t="shared" si="18"/>
        <v>0</v>
      </c>
      <c r="AJ31" s="433" t="str">
        <f t="shared" si="19"/>
        <v/>
      </c>
      <c r="AK31" s="59"/>
      <c r="AL31" s="445">
        <f>IFERROR(VLOOKUP($C31,'Proposed Rates'!$B:$J,AL$11,FALSE),0)</f>
        <v>0</v>
      </c>
      <c r="AM31" s="446">
        <f t="shared" si="35"/>
        <v>250</v>
      </c>
      <c r="AN31" s="431">
        <f t="shared" si="36"/>
        <v>0</v>
      </c>
      <c r="AO31" s="448"/>
      <c r="AP31" s="432"/>
      <c r="AQ31" s="433"/>
      <c r="AR31" s="434"/>
    </row>
    <row r="32" ht="12.75" customHeight="1">
      <c r="A32" s="59"/>
      <c r="B32" s="518" t="s">
        <v>244</v>
      </c>
      <c r="C32" s="426" t="str">
        <f t="shared" si="24"/>
        <v>Residential.CBR Class B Rate Riders</v>
      </c>
      <c r="D32" s="427" t="s">
        <v>308</v>
      </c>
      <c r="E32" s="351"/>
      <c r="F32" s="445">
        <f>IFERROR(VLOOKUP($C32,'Proposed Rates'!$B:$J,F$11,FALSE),0)</f>
        <v>0.0002</v>
      </c>
      <c r="G32" s="446">
        <f t="shared" si="25"/>
        <v>250</v>
      </c>
      <c r="H32" s="431">
        <f t="shared" si="26"/>
        <v>0.05</v>
      </c>
      <c r="I32" s="519"/>
      <c r="J32" s="445">
        <f>IFERROR(VLOOKUP($C32,'Proposed Rates'!$B:$J,J$11,FALSE),0)</f>
        <v>0.0004</v>
      </c>
      <c r="K32" s="446">
        <f t="shared" si="27"/>
        <v>250</v>
      </c>
      <c r="L32" s="431">
        <f t="shared" si="28"/>
        <v>0.1</v>
      </c>
      <c r="M32" s="448"/>
      <c r="N32" s="432">
        <f t="shared" si="6"/>
        <v>0.05</v>
      </c>
      <c r="O32" s="433">
        <f t="shared" si="7"/>
        <v>1</v>
      </c>
      <c r="P32" s="59"/>
      <c r="Q32" s="445">
        <f>IFERROR(VLOOKUP($C32,'Proposed Rates'!$B:$J,Q$11,FALSE),0)</f>
        <v>0</v>
      </c>
      <c r="R32" s="446">
        <f t="shared" si="29"/>
        <v>250</v>
      </c>
      <c r="S32" s="431">
        <f t="shared" si="30"/>
        <v>0</v>
      </c>
      <c r="T32" s="448"/>
      <c r="U32" s="432">
        <f t="shared" si="10"/>
        <v>-0.1</v>
      </c>
      <c r="V32" s="433">
        <f t="shared" si="11"/>
        <v>-1</v>
      </c>
      <c r="W32" s="59"/>
      <c r="X32" s="445">
        <f>IFERROR(VLOOKUP($C32,'Proposed Rates'!$B:$J,X$11,FALSE),0)</f>
        <v>0</v>
      </c>
      <c r="Y32" s="446">
        <f t="shared" si="31"/>
        <v>250</v>
      </c>
      <c r="Z32" s="431">
        <f t="shared" si="32"/>
        <v>0</v>
      </c>
      <c r="AA32" s="448"/>
      <c r="AB32" s="432">
        <f t="shared" si="14"/>
        <v>0</v>
      </c>
      <c r="AC32" s="433" t="str">
        <f t="shared" si="15"/>
        <v/>
      </c>
      <c r="AD32" s="59"/>
      <c r="AE32" s="445">
        <f>IFERROR(VLOOKUP($C32,'Proposed Rates'!$B:$J,AE$11,FALSE),0)</f>
        <v>0</v>
      </c>
      <c r="AF32" s="446">
        <f t="shared" si="33"/>
        <v>250</v>
      </c>
      <c r="AG32" s="431">
        <f t="shared" si="34"/>
        <v>0</v>
      </c>
      <c r="AH32" s="448"/>
      <c r="AI32" s="432">
        <f t="shared" si="18"/>
        <v>0</v>
      </c>
      <c r="AJ32" s="433" t="str">
        <f t="shared" si="19"/>
        <v/>
      </c>
      <c r="AK32" s="59"/>
      <c r="AL32" s="445">
        <f>IFERROR(VLOOKUP($C32,'Proposed Rates'!$B:$J,AL$11,FALSE),0)</f>
        <v>0</v>
      </c>
      <c r="AM32" s="446">
        <f t="shared" si="35"/>
        <v>250</v>
      </c>
      <c r="AN32" s="431">
        <f t="shared" si="36"/>
        <v>0</v>
      </c>
      <c r="AO32" s="448"/>
      <c r="AP32" s="432">
        <f t="shared" ref="AP32:AP48" si="37">AN32-AG32</f>
        <v>0</v>
      </c>
      <c r="AQ32" s="433" t="str">
        <f t="shared" ref="AQ32:AQ48" si="38">IF((AG32)=0,"",(AP32/AG32))</f>
        <v/>
      </c>
      <c r="AR32" s="434"/>
    </row>
    <row r="33" ht="12.75" customHeight="1">
      <c r="A33" s="59"/>
      <c r="B33" s="518" t="s">
        <v>311</v>
      </c>
      <c r="C33" s="426" t="str">
        <f t="shared" si="24"/>
        <v>Residential.GA Disposition Rate Rider-NonRPP</v>
      </c>
      <c r="D33" s="427" t="s">
        <v>308</v>
      </c>
      <c r="E33" s="351"/>
      <c r="F33" s="445">
        <f>IFERROR(VLOOKUP($C33,'Proposed Rates'!$B:$J,F$11,FALSE),0)</f>
        <v>0</v>
      </c>
      <c r="G33" s="446">
        <f t="shared" si="25"/>
        <v>250</v>
      </c>
      <c r="H33" s="431">
        <f t="shared" si="26"/>
        <v>0</v>
      </c>
      <c r="I33" s="519"/>
      <c r="J33" s="445">
        <f>IFERROR(VLOOKUP($C33,'Proposed Rates'!$B:$J,J$11,FALSE),0)</f>
        <v>0</v>
      </c>
      <c r="K33" s="446">
        <f t="shared" si="27"/>
        <v>250</v>
      </c>
      <c r="L33" s="431">
        <f t="shared" si="28"/>
        <v>0</v>
      </c>
      <c r="M33" s="448"/>
      <c r="N33" s="432">
        <f t="shared" si="6"/>
        <v>0</v>
      </c>
      <c r="O33" s="433" t="str">
        <f t="shared" si="7"/>
        <v/>
      </c>
      <c r="P33" s="59"/>
      <c r="Q33" s="445">
        <f>IFERROR(VLOOKUP($C33,'Proposed Rates'!$B:$J,Q$11,FALSE),0)</f>
        <v>0</v>
      </c>
      <c r="R33" s="446">
        <f t="shared" si="29"/>
        <v>250</v>
      </c>
      <c r="S33" s="431">
        <f t="shared" si="30"/>
        <v>0</v>
      </c>
      <c r="T33" s="448"/>
      <c r="U33" s="432">
        <f t="shared" si="10"/>
        <v>0</v>
      </c>
      <c r="V33" s="433" t="str">
        <f t="shared" si="11"/>
        <v/>
      </c>
      <c r="W33" s="59"/>
      <c r="X33" s="445">
        <f>IFERROR(VLOOKUP($C33,'Proposed Rates'!$B:$J,X$11,FALSE),0)</f>
        <v>0</v>
      </c>
      <c r="Y33" s="446">
        <f t="shared" si="31"/>
        <v>250</v>
      </c>
      <c r="Z33" s="431">
        <f t="shared" si="32"/>
        <v>0</v>
      </c>
      <c r="AA33" s="448"/>
      <c r="AB33" s="432">
        <f t="shared" si="14"/>
        <v>0</v>
      </c>
      <c r="AC33" s="433" t="str">
        <f t="shared" si="15"/>
        <v/>
      </c>
      <c r="AD33" s="59"/>
      <c r="AE33" s="445">
        <f>IFERROR(VLOOKUP($C33,'Proposed Rates'!$B:$J,AE$11,FALSE),0)</f>
        <v>0</v>
      </c>
      <c r="AF33" s="446">
        <f t="shared" si="33"/>
        <v>250</v>
      </c>
      <c r="AG33" s="431">
        <f t="shared" si="34"/>
        <v>0</v>
      </c>
      <c r="AH33" s="448"/>
      <c r="AI33" s="432">
        <f t="shared" si="18"/>
        <v>0</v>
      </c>
      <c r="AJ33" s="433" t="str">
        <f t="shared" si="19"/>
        <v/>
      </c>
      <c r="AK33" s="59"/>
      <c r="AL33" s="445">
        <f>IFERROR(VLOOKUP($C33,'Proposed Rates'!$B:$J,AL$11,FALSE),0)</f>
        <v>0</v>
      </c>
      <c r="AM33" s="446">
        <f t="shared" si="35"/>
        <v>250</v>
      </c>
      <c r="AN33" s="431">
        <f t="shared" si="36"/>
        <v>0</v>
      </c>
      <c r="AO33" s="448"/>
      <c r="AP33" s="432">
        <f t="shared" si="37"/>
        <v>0</v>
      </c>
      <c r="AQ33" s="433" t="str">
        <f t="shared" si="38"/>
        <v/>
      </c>
      <c r="AR33" s="434"/>
    </row>
    <row r="34" ht="12.75" customHeight="1">
      <c r="A34" s="59"/>
      <c r="B34" s="351" t="s">
        <v>269</v>
      </c>
      <c r="C34" s="426" t="str">
        <f t="shared" si="24"/>
        <v>Residential.Low Voltage Service Charge</v>
      </c>
      <c r="D34" s="427" t="s">
        <v>308</v>
      </c>
      <c r="E34" s="351"/>
      <c r="F34" s="449">
        <f>IFERROR(VLOOKUP($C34,'Proposed Rates'!$B:$J,F$11,FALSE),0)</f>
        <v>0.00005</v>
      </c>
      <c r="G34" s="450">
        <f>$F$10*(1+F$63)</f>
        <v>258.45</v>
      </c>
      <c r="H34" s="431">
        <f t="shared" si="26"/>
        <v>0.0129225</v>
      </c>
      <c r="I34" s="80"/>
      <c r="J34" s="449">
        <f>IFERROR(VLOOKUP($C34,'Proposed Rates'!$B:$J,J$11,FALSE),0)</f>
        <v>0.00007</v>
      </c>
      <c r="K34" s="450">
        <f>$F$10*(1+J$63)</f>
        <v>258.375</v>
      </c>
      <c r="L34" s="431">
        <f t="shared" si="28"/>
        <v>0.01808625</v>
      </c>
      <c r="M34" s="80"/>
      <c r="N34" s="432">
        <f t="shared" si="6"/>
        <v>0.00516375</v>
      </c>
      <c r="O34" s="433">
        <f t="shared" si="7"/>
        <v>0.3995937319</v>
      </c>
      <c r="P34" s="59"/>
      <c r="Q34" s="449">
        <f>IFERROR(VLOOKUP($C34,'Proposed Rates'!$B:$J,Q$11,FALSE),0)</f>
        <v>0.00007</v>
      </c>
      <c r="R34" s="450">
        <f>$F$10*(1+Q$63)</f>
        <v>258.375</v>
      </c>
      <c r="S34" s="431">
        <f t="shared" si="30"/>
        <v>0.01808625</v>
      </c>
      <c r="T34" s="80"/>
      <c r="U34" s="432">
        <f t="shared" si="10"/>
        <v>0</v>
      </c>
      <c r="V34" s="433">
        <f t="shared" si="11"/>
        <v>0</v>
      </c>
      <c r="W34" s="59"/>
      <c r="X34" s="449">
        <f>IFERROR(VLOOKUP($C34,'Proposed Rates'!$B:$J,X$11,FALSE),0)</f>
        <v>0.00008</v>
      </c>
      <c r="Y34" s="450">
        <f>$F$10*(1+X$63)</f>
        <v>258.375</v>
      </c>
      <c r="Z34" s="431">
        <f t="shared" si="32"/>
        <v>0.02067</v>
      </c>
      <c r="AA34" s="80"/>
      <c r="AB34" s="432">
        <f t="shared" si="14"/>
        <v>0.00258375</v>
      </c>
      <c r="AC34" s="433">
        <f t="shared" si="15"/>
        <v>0.1428571429</v>
      </c>
      <c r="AD34" s="59"/>
      <c r="AE34" s="449">
        <f>IFERROR(VLOOKUP($C34,'Proposed Rates'!$B:$J,AE$11,FALSE),0)</f>
        <v>0.00008</v>
      </c>
      <c r="AF34" s="450">
        <f>$F$10*(1+AE$63)</f>
        <v>258.375</v>
      </c>
      <c r="AG34" s="431">
        <f t="shared" si="34"/>
        <v>0.02067</v>
      </c>
      <c r="AH34" s="80"/>
      <c r="AI34" s="432">
        <f t="shared" si="18"/>
        <v>0</v>
      </c>
      <c r="AJ34" s="433">
        <f t="shared" si="19"/>
        <v>0</v>
      </c>
      <c r="AK34" s="59"/>
      <c r="AL34" s="449">
        <f>IFERROR(VLOOKUP($C34,'Proposed Rates'!$B:$J,AL$11,FALSE),0)</f>
        <v>0.00008</v>
      </c>
      <c r="AM34" s="450">
        <f>$F$10*(1+AL$63)</f>
        <v>258.375</v>
      </c>
      <c r="AN34" s="431">
        <f t="shared" si="36"/>
        <v>0.02067</v>
      </c>
      <c r="AO34" s="80"/>
      <c r="AP34" s="432">
        <f t="shared" si="37"/>
        <v>0</v>
      </c>
      <c r="AQ34" s="433">
        <f t="shared" si="38"/>
        <v>0</v>
      </c>
      <c r="AR34" s="434"/>
    </row>
    <row r="35" ht="12.75" customHeight="1">
      <c r="A35" s="59"/>
      <c r="B35" s="351" t="s">
        <v>312</v>
      </c>
      <c r="C35" s="426" t="str">
        <f t="shared" si="24"/>
        <v>Residential.Line Losses on Cost of Power</v>
      </c>
      <c r="D35" s="427" t="s">
        <v>308</v>
      </c>
      <c r="E35" s="351"/>
      <c r="F35" s="451">
        <f>'Proposed Rates'!$K$249*F$44+'Proposed Rates'!$K$250*F$45+'Proposed Rates'!$K$251*F$46</f>
        <v>0.09904</v>
      </c>
      <c r="G35" s="452">
        <f>$F$10*(1+F$63)-$F$10</f>
        <v>8.45</v>
      </c>
      <c r="H35" s="431">
        <f t="shared" si="26"/>
        <v>0.836888</v>
      </c>
      <c r="I35" s="80"/>
      <c r="J35" s="451">
        <f>'Proposed Rates'!$K$249*J$44+'Proposed Rates'!$K$250*J$45+'Proposed Rates'!$K$251*J$46</f>
        <v>0.09904</v>
      </c>
      <c r="K35" s="452">
        <f>$F$10*(1+J$63)-$F$10</f>
        <v>8.375</v>
      </c>
      <c r="L35" s="431">
        <f t="shared" si="28"/>
        <v>0.82946</v>
      </c>
      <c r="M35" s="80"/>
      <c r="N35" s="432">
        <f t="shared" si="6"/>
        <v>-0.007428</v>
      </c>
      <c r="O35" s="433">
        <f t="shared" si="7"/>
        <v>-0.008875739645</v>
      </c>
      <c r="P35" s="59"/>
      <c r="Q35" s="451">
        <f>'Proposed Rates'!$K$249*Q$44+'Proposed Rates'!$K$250*Q$45+'Proposed Rates'!$K$251*Q$46</f>
        <v>0.09904</v>
      </c>
      <c r="R35" s="452">
        <f>$F$10*(1+Q$63)-$F$10</f>
        <v>8.375</v>
      </c>
      <c r="S35" s="431">
        <f t="shared" si="30"/>
        <v>0.82946</v>
      </c>
      <c r="T35" s="80"/>
      <c r="U35" s="432">
        <f t="shared" si="10"/>
        <v>0</v>
      </c>
      <c r="V35" s="433">
        <f t="shared" si="11"/>
        <v>0</v>
      </c>
      <c r="W35" s="59"/>
      <c r="X35" s="451">
        <f>'Proposed Rates'!$K$249*X$44+'Proposed Rates'!$K$250*X$45+'Proposed Rates'!$K$251*X$46</f>
        <v>0.09904</v>
      </c>
      <c r="Y35" s="452">
        <f>$F$10*(1+X$63)-$F$10</f>
        <v>8.375</v>
      </c>
      <c r="Z35" s="431">
        <f t="shared" si="32"/>
        <v>0.82946</v>
      </c>
      <c r="AA35" s="80"/>
      <c r="AB35" s="432">
        <f t="shared" si="14"/>
        <v>0</v>
      </c>
      <c r="AC35" s="433">
        <f t="shared" si="15"/>
        <v>0</v>
      </c>
      <c r="AD35" s="59"/>
      <c r="AE35" s="451">
        <f>'Proposed Rates'!$K$249*AE$44+'Proposed Rates'!$K$250*AE$45+'Proposed Rates'!$K$251*AE$46</f>
        <v>0.09904</v>
      </c>
      <c r="AF35" s="452">
        <f>$F$10*(1+AE$63)-$F$10</f>
        <v>8.375</v>
      </c>
      <c r="AG35" s="431">
        <f t="shared" si="34"/>
        <v>0.82946</v>
      </c>
      <c r="AH35" s="80"/>
      <c r="AI35" s="432">
        <f t="shared" si="18"/>
        <v>0</v>
      </c>
      <c r="AJ35" s="433">
        <f t="shared" si="19"/>
        <v>0</v>
      </c>
      <c r="AK35" s="59"/>
      <c r="AL35" s="451">
        <f>'Proposed Rates'!$K$249*AL$44+'Proposed Rates'!$K$250*AL$45+'Proposed Rates'!$K$251*AL$46</f>
        <v>0.09904</v>
      </c>
      <c r="AM35" s="452">
        <f>$F$10*(1+AL$63)-$F$10</f>
        <v>8.375</v>
      </c>
      <c r="AN35" s="431">
        <f t="shared" si="36"/>
        <v>0.82946</v>
      </c>
      <c r="AO35" s="80"/>
      <c r="AP35" s="432">
        <f t="shared" si="37"/>
        <v>0</v>
      </c>
      <c r="AQ35" s="433">
        <f t="shared" si="38"/>
        <v>0</v>
      </c>
      <c r="AR35" s="434"/>
    </row>
    <row r="36" ht="12.75" customHeight="1">
      <c r="A36" s="59"/>
      <c r="B36" s="351" t="s">
        <v>271</v>
      </c>
      <c r="C36" s="426" t="str">
        <f t="shared" si="24"/>
        <v>Residential.Smart Meter Entity Charge</v>
      </c>
      <c r="D36" s="427" t="s">
        <v>306</v>
      </c>
      <c r="E36" s="351"/>
      <c r="F36" s="428">
        <f>IFERROR(VLOOKUP($C36,'Proposed Rates'!$B:$J,F$11,FALSE),0)</f>
        <v>0.42</v>
      </c>
      <c r="G36" s="446">
        <f>IF($D36="Monthly",1,IF($D36="per KWH",$F$10,0))</f>
        <v>1</v>
      </c>
      <c r="H36" s="431">
        <f t="shared" si="26"/>
        <v>0.42</v>
      </c>
      <c r="I36" s="80"/>
      <c r="J36" s="428">
        <f>IFERROR(VLOOKUP($C36,'Proposed Rates'!$B:$J,J$11,FALSE),0)</f>
        <v>0.42</v>
      </c>
      <c r="K36" s="446">
        <f>IF($D36="Monthly",1,IF($D36="per KWH",$F$10,0))</f>
        <v>1</v>
      </c>
      <c r="L36" s="431">
        <f t="shared" si="28"/>
        <v>0.42</v>
      </c>
      <c r="M36" s="80"/>
      <c r="N36" s="432">
        <f t="shared" si="6"/>
        <v>0</v>
      </c>
      <c r="O36" s="433">
        <f t="shared" si="7"/>
        <v>0</v>
      </c>
      <c r="P36" s="59"/>
      <c r="Q36" s="428">
        <f>IFERROR(VLOOKUP($C36,'Proposed Rates'!$B:$J,Q$11,FALSE),0)</f>
        <v>0.42</v>
      </c>
      <c r="R36" s="446">
        <f>IF($D36="Monthly",1,IF($D36="per KWH",$F$10,0))</f>
        <v>1</v>
      </c>
      <c r="S36" s="431">
        <f t="shared" si="30"/>
        <v>0.42</v>
      </c>
      <c r="T36" s="80"/>
      <c r="U36" s="432">
        <f t="shared" si="10"/>
        <v>0</v>
      </c>
      <c r="V36" s="433">
        <f t="shared" si="11"/>
        <v>0</v>
      </c>
      <c r="W36" s="59"/>
      <c r="X36" s="428">
        <f>IFERROR(VLOOKUP($C36,'Proposed Rates'!$B:$J,X$11,FALSE),0)</f>
        <v>0.43</v>
      </c>
      <c r="Y36" s="446">
        <f>IF($D36="Monthly",1,IF($D36="per KWH",$F$10,0))</f>
        <v>1</v>
      </c>
      <c r="Z36" s="431">
        <f t="shared" si="32"/>
        <v>0.43</v>
      </c>
      <c r="AA36" s="80"/>
      <c r="AB36" s="432">
        <f t="shared" si="14"/>
        <v>0.01</v>
      </c>
      <c r="AC36" s="433">
        <f t="shared" si="15"/>
        <v>0.02380952381</v>
      </c>
      <c r="AD36" s="59"/>
      <c r="AE36" s="428">
        <f>IFERROR(VLOOKUP($C36,'Proposed Rates'!$B:$J,AE$11,FALSE),0)</f>
        <v>0.44</v>
      </c>
      <c r="AF36" s="446">
        <f>IF($D36="Monthly",1,IF($D36="per KWH",$F$10,0))</f>
        <v>1</v>
      </c>
      <c r="AG36" s="431">
        <f t="shared" si="34"/>
        <v>0.44</v>
      </c>
      <c r="AH36" s="80"/>
      <c r="AI36" s="432">
        <f t="shared" si="18"/>
        <v>0.01</v>
      </c>
      <c r="AJ36" s="433">
        <f t="shared" si="19"/>
        <v>0.02325581395</v>
      </c>
      <c r="AK36" s="59"/>
      <c r="AL36" s="428">
        <f>IFERROR(VLOOKUP($C36,'Proposed Rates'!$B:$J,AL$11,FALSE),0)</f>
        <v>0.45</v>
      </c>
      <c r="AM36" s="446">
        <f>IF($D36="Monthly",1,IF($D36="per KWH",$F$10,0))</f>
        <v>1</v>
      </c>
      <c r="AN36" s="431">
        <f t="shared" si="36"/>
        <v>0.45</v>
      </c>
      <c r="AO36" s="80"/>
      <c r="AP36" s="432">
        <f t="shared" si="37"/>
        <v>0.01</v>
      </c>
      <c r="AQ36" s="433">
        <f t="shared" si="38"/>
        <v>0.02272727273</v>
      </c>
      <c r="AR36" s="434"/>
    </row>
    <row r="37" ht="12.75" customHeight="1">
      <c r="A37" s="59"/>
      <c r="B37" s="520" t="s">
        <v>313</v>
      </c>
      <c r="C37" s="453"/>
      <c r="D37" s="453"/>
      <c r="E37" s="453"/>
      <c r="F37" s="454"/>
      <c r="G37" s="455"/>
      <c r="H37" s="440">
        <f>SUM(H30:H36)+H29</f>
        <v>35.7798105</v>
      </c>
      <c r="I37" s="456"/>
      <c r="J37" s="454"/>
      <c r="K37" s="455"/>
      <c r="L37" s="440">
        <f>SUM(L30:L36)+L29</f>
        <v>41.58254625</v>
      </c>
      <c r="M37" s="456"/>
      <c r="N37" s="442">
        <f t="shared" si="6"/>
        <v>5.80273575</v>
      </c>
      <c r="O37" s="443">
        <f t="shared" si="7"/>
        <v>0.1621790521</v>
      </c>
      <c r="P37" s="59"/>
      <c r="Q37" s="454"/>
      <c r="R37" s="455"/>
      <c r="S37" s="440">
        <f>SUM(S30:S36)+S29</f>
        <v>45.06754625</v>
      </c>
      <c r="T37" s="456"/>
      <c r="U37" s="442">
        <f t="shared" si="10"/>
        <v>3.485</v>
      </c>
      <c r="V37" s="443">
        <f t="shared" si="11"/>
        <v>0.08380920156</v>
      </c>
      <c r="W37" s="59"/>
      <c r="X37" s="454"/>
      <c r="Y37" s="455"/>
      <c r="Z37" s="440">
        <f>SUM(Z30:Z36)+Z29</f>
        <v>48.90013</v>
      </c>
      <c r="AA37" s="456"/>
      <c r="AB37" s="442">
        <f t="shared" si="14"/>
        <v>3.83258375</v>
      </c>
      <c r="AC37" s="443">
        <f t="shared" si="15"/>
        <v>0.08504087906</v>
      </c>
      <c r="AD37" s="59"/>
      <c r="AE37" s="454"/>
      <c r="AF37" s="455"/>
      <c r="AG37" s="440">
        <f>SUM(AG30:AG36)+AG29</f>
        <v>51.69013</v>
      </c>
      <c r="AH37" s="456"/>
      <c r="AI37" s="442">
        <f t="shared" si="18"/>
        <v>2.79</v>
      </c>
      <c r="AJ37" s="443">
        <f t="shared" si="19"/>
        <v>0.05705506304</v>
      </c>
      <c r="AK37" s="59"/>
      <c r="AL37" s="454"/>
      <c r="AM37" s="455"/>
      <c r="AN37" s="440">
        <f>SUM(AN30:AN36)+AN29</f>
        <v>54.45013</v>
      </c>
      <c r="AO37" s="456"/>
      <c r="AP37" s="442">
        <f t="shared" si="37"/>
        <v>2.76</v>
      </c>
      <c r="AQ37" s="443">
        <f t="shared" si="38"/>
        <v>0.05339510657</v>
      </c>
      <c r="AR37" s="444"/>
    </row>
    <row r="38" ht="12.75" customHeight="1">
      <c r="A38" s="59"/>
      <c r="B38" s="80" t="s">
        <v>255</v>
      </c>
      <c r="C38" s="426" t="str">
        <f t="shared" ref="C38:C39" si="39">D$6&amp;"."&amp;B38</f>
        <v>Residential.RTSR - Network</v>
      </c>
      <c r="D38" s="457" t="s">
        <v>308</v>
      </c>
      <c r="E38" s="80"/>
      <c r="F38" s="445">
        <f>IFERROR(VLOOKUP($C38,'Proposed Rates'!$B:$J,F$11,FALSE),0)</f>
        <v>0.0126</v>
      </c>
      <c r="G38" s="450">
        <f t="shared" ref="G38:G39" si="40">$F$10*(1+F$63)</f>
        <v>258.45</v>
      </c>
      <c r="H38" s="431">
        <f t="shared" ref="H38:H39" si="41">G38*F38</f>
        <v>3.25647</v>
      </c>
      <c r="I38" s="80"/>
      <c r="J38" s="445">
        <f>IFERROR(VLOOKUP($C38,'Proposed Rates'!$B:$J,J$11,FALSE),0)</f>
        <v>0.0141</v>
      </c>
      <c r="K38" s="450">
        <f t="shared" ref="K38:K39" si="42">$F$10*(1+J$63)</f>
        <v>258.375</v>
      </c>
      <c r="L38" s="431">
        <f t="shared" ref="L38:L39" si="43">K38*J38</f>
        <v>3.6430875</v>
      </c>
      <c r="M38" s="80"/>
      <c r="N38" s="432">
        <f t="shared" si="6"/>
        <v>0.3866175</v>
      </c>
      <c r="O38" s="433">
        <f t="shared" si="7"/>
        <v>0.1187228809</v>
      </c>
      <c r="P38" s="59"/>
      <c r="Q38" s="445">
        <f>IFERROR(VLOOKUP($C38,'Proposed Rates'!$B:$J,Q$11,FALSE),0)</f>
        <v>0.0141</v>
      </c>
      <c r="R38" s="450">
        <f t="shared" ref="R38:R39" si="44">$F$10*(1+Q$63)</f>
        <v>258.375</v>
      </c>
      <c r="S38" s="431">
        <f t="shared" ref="S38:S39" si="45">R38*Q38</f>
        <v>3.6430875</v>
      </c>
      <c r="T38" s="80"/>
      <c r="U38" s="432">
        <f t="shared" si="10"/>
        <v>0</v>
      </c>
      <c r="V38" s="433">
        <f t="shared" si="11"/>
        <v>0</v>
      </c>
      <c r="W38" s="59"/>
      <c r="X38" s="445">
        <f>IFERROR(VLOOKUP($C38,'Proposed Rates'!$B:$J,X$11,FALSE),0)</f>
        <v>0.0141</v>
      </c>
      <c r="Y38" s="450">
        <f t="shared" ref="Y38:Y39" si="46">$F$10*(1+X$63)</f>
        <v>258.375</v>
      </c>
      <c r="Z38" s="431">
        <f t="shared" ref="Z38:Z39" si="47">Y38*X38</f>
        <v>3.6430875</v>
      </c>
      <c r="AA38" s="80"/>
      <c r="AB38" s="432">
        <f t="shared" si="14"/>
        <v>0</v>
      </c>
      <c r="AC38" s="433">
        <f t="shared" si="15"/>
        <v>0</v>
      </c>
      <c r="AD38" s="59"/>
      <c r="AE38" s="445">
        <f>IFERROR(VLOOKUP($C38,'Proposed Rates'!$B:$J,AE$11,FALSE),0)</f>
        <v>0.0141</v>
      </c>
      <c r="AF38" s="450">
        <f t="shared" ref="AF38:AF39" si="48">$F$10*(1+AE$63)</f>
        <v>258.375</v>
      </c>
      <c r="AG38" s="431">
        <f t="shared" ref="AG38:AG39" si="49">AF38*AE38</f>
        <v>3.6430875</v>
      </c>
      <c r="AH38" s="80"/>
      <c r="AI38" s="432">
        <f t="shared" si="18"/>
        <v>0</v>
      </c>
      <c r="AJ38" s="433">
        <f t="shared" si="19"/>
        <v>0</v>
      </c>
      <c r="AK38" s="59"/>
      <c r="AL38" s="445">
        <f>IFERROR(VLOOKUP($C38,'Proposed Rates'!$B:$J,AL$11,FALSE),0)</f>
        <v>0.0141</v>
      </c>
      <c r="AM38" s="450">
        <f t="shared" ref="AM38:AM39" si="50">$F$10*(1+AL$63)</f>
        <v>258.375</v>
      </c>
      <c r="AN38" s="431">
        <f t="shared" ref="AN38:AN39" si="51">AM38*AL38</f>
        <v>3.6430875</v>
      </c>
      <c r="AO38" s="80"/>
      <c r="AP38" s="432">
        <f t="shared" si="37"/>
        <v>0</v>
      </c>
      <c r="AQ38" s="433">
        <f t="shared" si="38"/>
        <v>0</v>
      </c>
      <c r="AR38" s="434"/>
    </row>
    <row r="39" ht="12.75" customHeight="1">
      <c r="A39" s="59"/>
      <c r="B39" s="521" t="s">
        <v>256</v>
      </c>
      <c r="C39" s="426" t="str">
        <f t="shared" si="39"/>
        <v>Residential.RTSR - Line and Transformation Connection</v>
      </c>
      <c r="D39" s="457" t="s">
        <v>308</v>
      </c>
      <c r="E39" s="80"/>
      <c r="F39" s="445">
        <f>IFERROR(VLOOKUP($C39,'Proposed Rates'!$B:$J,F$11,FALSE),0)</f>
        <v>0.0072</v>
      </c>
      <c r="G39" s="450">
        <f t="shared" si="40"/>
        <v>258.45</v>
      </c>
      <c r="H39" s="431">
        <f t="shared" si="41"/>
        <v>1.86084</v>
      </c>
      <c r="I39" s="80"/>
      <c r="J39" s="445">
        <f>IFERROR(VLOOKUP($C39,'Proposed Rates'!$B:$J,J$11,FALSE),0)</f>
        <v>0.0079</v>
      </c>
      <c r="K39" s="450">
        <f t="shared" si="42"/>
        <v>258.375</v>
      </c>
      <c r="L39" s="431">
        <f t="shared" si="43"/>
        <v>2.0411625</v>
      </c>
      <c r="M39" s="80"/>
      <c r="N39" s="432">
        <f t="shared" si="6"/>
        <v>0.1803225</v>
      </c>
      <c r="O39" s="433">
        <f t="shared" si="7"/>
        <v>0.09690381763</v>
      </c>
      <c r="P39" s="59"/>
      <c r="Q39" s="445">
        <f>IFERROR(VLOOKUP($C39,'Proposed Rates'!$B:$J,Q$11,FALSE),0)</f>
        <v>0.0079</v>
      </c>
      <c r="R39" s="450">
        <f t="shared" si="44"/>
        <v>258.375</v>
      </c>
      <c r="S39" s="431">
        <f t="shared" si="45"/>
        <v>2.0411625</v>
      </c>
      <c r="T39" s="80"/>
      <c r="U39" s="432">
        <f t="shared" si="10"/>
        <v>0</v>
      </c>
      <c r="V39" s="433">
        <f t="shared" si="11"/>
        <v>0</v>
      </c>
      <c r="W39" s="59"/>
      <c r="X39" s="445">
        <f>IFERROR(VLOOKUP($C39,'Proposed Rates'!$B:$J,X$11,FALSE),0)</f>
        <v>0.0079</v>
      </c>
      <c r="Y39" s="450">
        <f t="shared" si="46"/>
        <v>258.375</v>
      </c>
      <c r="Z39" s="431">
        <f t="shared" si="47"/>
        <v>2.0411625</v>
      </c>
      <c r="AA39" s="80"/>
      <c r="AB39" s="432">
        <f t="shared" si="14"/>
        <v>0</v>
      </c>
      <c r="AC39" s="433">
        <f t="shared" si="15"/>
        <v>0</v>
      </c>
      <c r="AD39" s="59"/>
      <c r="AE39" s="445">
        <f>IFERROR(VLOOKUP($C39,'Proposed Rates'!$B:$J,AE$11,FALSE),0)</f>
        <v>0.0079</v>
      </c>
      <c r="AF39" s="450">
        <f t="shared" si="48"/>
        <v>258.375</v>
      </c>
      <c r="AG39" s="431">
        <f t="shared" si="49"/>
        <v>2.0411625</v>
      </c>
      <c r="AH39" s="80"/>
      <c r="AI39" s="432">
        <f t="shared" si="18"/>
        <v>0</v>
      </c>
      <c r="AJ39" s="433">
        <f t="shared" si="19"/>
        <v>0</v>
      </c>
      <c r="AK39" s="59"/>
      <c r="AL39" s="445">
        <f>IFERROR(VLOOKUP($C39,'Proposed Rates'!$B:$J,AL$11,FALSE),0)</f>
        <v>0.0079</v>
      </c>
      <c r="AM39" s="450">
        <f t="shared" si="50"/>
        <v>258.375</v>
      </c>
      <c r="AN39" s="431">
        <f t="shared" si="51"/>
        <v>2.0411625</v>
      </c>
      <c r="AO39" s="80"/>
      <c r="AP39" s="432">
        <f t="shared" si="37"/>
        <v>0</v>
      </c>
      <c r="AQ39" s="433">
        <f t="shared" si="38"/>
        <v>0</v>
      </c>
      <c r="AR39" s="434"/>
    </row>
    <row r="40" ht="12.75" customHeight="1">
      <c r="A40" s="59"/>
      <c r="B40" s="520" t="s">
        <v>314</v>
      </c>
      <c r="C40" s="458"/>
      <c r="D40" s="458"/>
      <c r="E40" s="458"/>
      <c r="F40" s="459"/>
      <c r="G40" s="460"/>
      <c r="H40" s="440">
        <f>SUM(H37:H39)</f>
        <v>40.8971205</v>
      </c>
      <c r="I40" s="441"/>
      <c r="J40" s="459"/>
      <c r="K40" s="460"/>
      <c r="L40" s="440">
        <f>SUM(L37:L39)</f>
        <v>47.26679625</v>
      </c>
      <c r="M40" s="441"/>
      <c r="N40" s="442">
        <f t="shared" si="6"/>
        <v>6.36967575</v>
      </c>
      <c r="O40" s="443">
        <f t="shared" si="7"/>
        <v>0.1557487586</v>
      </c>
      <c r="P40" s="59"/>
      <c r="Q40" s="459"/>
      <c r="R40" s="460"/>
      <c r="S40" s="440">
        <f>SUM(S37:S39)</f>
        <v>50.75179625</v>
      </c>
      <c r="T40" s="441"/>
      <c r="U40" s="442">
        <f t="shared" si="10"/>
        <v>3.485</v>
      </c>
      <c r="V40" s="443">
        <f t="shared" si="11"/>
        <v>0.07373040435</v>
      </c>
      <c r="W40" s="59"/>
      <c r="X40" s="459"/>
      <c r="Y40" s="460"/>
      <c r="Z40" s="440">
        <f>SUM(Z37:Z39)</f>
        <v>54.58438</v>
      </c>
      <c r="AA40" s="441"/>
      <c r="AB40" s="442">
        <f t="shared" si="14"/>
        <v>3.83258375</v>
      </c>
      <c r="AC40" s="443">
        <f t="shared" si="15"/>
        <v>0.0755162188</v>
      </c>
      <c r="AD40" s="59"/>
      <c r="AE40" s="459"/>
      <c r="AF40" s="460"/>
      <c r="AG40" s="440">
        <f>SUM(AG37:AG39)</f>
        <v>57.37438</v>
      </c>
      <c r="AH40" s="441"/>
      <c r="AI40" s="442">
        <f t="shared" si="18"/>
        <v>2.79</v>
      </c>
      <c r="AJ40" s="443">
        <f t="shared" si="19"/>
        <v>0.05111352369</v>
      </c>
      <c r="AK40" s="59"/>
      <c r="AL40" s="459"/>
      <c r="AM40" s="460"/>
      <c r="AN40" s="440">
        <f>SUM(AN37:AN39)</f>
        <v>60.13438</v>
      </c>
      <c r="AO40" s="441"/>
      <c r="AP40" s="442">
        <f t="shared" si="37"/>
        <v>2.76</v>
      </c>
      <c r="AQ40" s="443">
        <f t="shared" si="38"/>
        <v>0.04810509499</v>
      </c>
      <c r="AR40" s="444"/>
    </row>
    <row r="41" ht="12.75" customHeight="1">
      <c r="A41" s="59"/>
      <c r="B41" s="522" t="s">
        <v>257</v>
      </c>
      <c r="C41" s="426" t="str">
        <f t="shared" ref="C41:C48" si="52">D$6&amp;"."&amp;B41</f>
        <v>Residential.Wholesale Market Service Charge (WMSC)</v>
      </c>
      <c r="D41" s="427" t="s">
        <v>308</v>
      </c>
      <c r="E41" s="351"/>
      <c r="F41" s="445">
        <f>IFERROR(VLOOKUP($C41,'Proposed Rates'!$B:$J,F$11,FALSE),0)</f>
        <v>0.0045</v>
      </c>
      <c r="G41" s="450">
        <f t="shared" ref="G41:G42" si="53">$F$10*(1+F$63)</f>
        <v>258.45</v>
      </c>
      <c r="H41" s="431">
        <f t="shared" ref="H41:H48" si="54">G41*F41</f>
        <v>1.163025</v>
      </c>
      <c r="I41" s="80"/>
      <c r="J41" s="445">
        <f>IFERROR(VLOOKUP($C41,'Proposed Rates'!$B:$J,J$11,FALSE),0)</f>
        <v>0.0045</v>
      </c>
      <c r="K41" s="450">
        <f t="shared" ref="K41:K42" si="55">$F$10*(1+J$63)</f>
        <v>258.375</v>
      </c>
      <c r="L41" s="431">
        <f t="shared" ref="L41:L48" si="56">K41*J41</f>
        <v>1.1626875</v>
      </c>
      <c r="M41" s="80"/>
      <c r="N41" s="432">
        <f t="shared" si="6"/>
        <v>-0.0003375</v>
      </c>
      <c r="O41" s="433">
        <f t="shared" si="7"/>
        <v>-0.0002901915264</v>
      </c>
      <c r="P41" s="59"/>
      <c r="Q41" s="445">
        <f>IFERROR(VLOOKUP($C41,'Proposed Rates'!$B:$J,Q$11,FALSE),0)</f>
        <v>0.0045</v>
      </c>
      <c r="R41" s="450">
        <f t="shared" ref="R41:R42" si="57">$F$10*(1+Q$63)</f>
        <v>258.375</v>
      </c>
      <c r="S41" s="431">
        <f t="shared" ref="S41:S48" si="58">R41*Q41</f>
        <v>1.1626875</v>
      </c>
      <c r="T41" s="80"/>
      <c r="U41" s="432">
        <f t="shared" si="10"/>
        <v>0</v>
      </c>
      <c r="V41" s="433">
        <f t="shared" si="11"/>
        <v>0</v>
      </c>
      <c r="W41" s="59"/>
      <c r="X41" s="445">
        <f>IFERROR(VLOOKUP($C41,'Proposed Rates'!$B:$J,X$11,FALSE),0)</f>
        <v>0.0045</v>
      </c>
      <c r="Y41" s="450">
        <f t="shared" ref="Y41:Y42" si="59">$F$10*(1+X$63)</f>
        <v>258.375</v>
      </c>
      <c r="Z41" s="431">
        <f t="shared" ref="Z41:Z48" si="60">Y41*X41</f>
        <v>1.1626875</v>
      </c>
      <c r="AA41" s="80"/>
      <c r="AB41" s="432">
        <f t="shared" si="14"/>
        <v>0</v>
      </c>
      <c r="AC41" s="433">
        <f t="shared" si="15"/>
        <v>0</v>
      </c>
      <c r="AD41" s="59"/>
      <c r="AE41" s="445">
        <f>IFERROR(VLOOKUP($C41,'Proposed Rates'!$B:$J,AE$11,FALSE),0)</f>
        <v>0.0045</v>
      </c>
      <c r="AF41" s="450">
        <f t="shared" ref="AF41:AF42" si="61">$F$10*(1+AE$63)</f>
        <v>258.375</v>
      </c>
      <c r="AG41" s="431">
        <f t="shared" ref="AG41:AG48" si="62">AF41*AE41</f>
        <v>1.1626875</v>
      </c>
      <c r="AH41" s="80"/>
      <c r="AI41" s="432">
        <f t="shared" si="18"/>
        <v>0</v>
      </c>
      <c r="AJ41" s="433">
        <f t="shared" si="19"/>
        <v>0</v>
      </c>
      <c r="AK41" s="59"/>
      <c r="AL41" s="445">
        <f>IFERROR(VLOOKUP($C41,'Proposed Rates'!$B:$J,AL$11,FALSE),0)</f>
        <v>0.0045</v>
      </c>
      <c r="AM41" s="450">
        <f t="shared" ref="AM41:AM42" si="63">$F$10*(1+AL$63)</f>
        <v>258.375</v>
      </c>
      <c r="AN41" s="431">
        <f t="shared" ref="AN41:AN48" si="64">AM41*AL41</f>
        <v>1.1626875</v>
      </c>
      <c r="AO41" s="80"/>
      <c r="AP41" s="432">
        <f t="shared" si="37"/>
        <v>0</v>
      </c>
      <c r="AQ41" s="433">
        <f t="shared" si="38"/>
        <v>0</v>
      </c>
      <c r="AR41" s="434"/>
    </row>
    <row r="42" ht="12.75" customHeight="1">
      <c r="A42" s="59"/>
      <c r="B42" s="522" t="s">
        <v>258</v>
      </c>
      <c r="C42" s="426" t="str">
        <f t="shared" si="52"/>
        <v>Residential.Rural and Remote Rate Protection (RRRP)</v>
      </c>
      <c r="D42" s="427" t="s">
        <v>308</v>
      </c>
      <c r="E42" s="351"/>
      <c r="F42" s="445">
        <f>IFERROR(VLOOKUP($C42,'Proposed Rates'!$B:$J,F$11,FALSE),0)</f>
        <v>0.0015</v>
      </c>
      <c r="G42" s="450">
        <f t="shared" si="53"/>
        <v>258.45</v>
      </c>
      <c r="H42" s="431">
        <f t="shared" si="54"/>
        <v>0.387675</v>
      </c>
      <c r="I42" s="80"/>
      <c r="J42" s="445">
        <f>IFERROR(VLOOKUP($C42,'Proposed Rates'!$B:$J,J$11,FALSE),0)</f>
        <v>0.0015</v>
      </c>
      <c r="K42" s="450">
        <f t="shared" si="55"/>
        <v>258.375</v>
      </c>
      <c r="L42" s="431">
        <f t="shared" si="56"/>
        <v>0.3875625</v>
      </c>
      <c r="M42" s="80"/>
      <c r="N42" s="432">
        <f t="shared" si="6"/>
        <v>-0.0001125</v>
      </c>
      <c r="O42" s="433">
        <f t="shared" si="7"/>
        <v>-0.0002901915264</v>
      </c>
      <c r="P42" s="59"/>
      <c r="Q42" s="445">
        <f>IFERROR(VLOOKUP($C42,'Proposed Rates'!$B:$J,Q$11,FALSE),0)</f>
        <v>0.0015</v>
      </c>
      <c r="R42" s="450">
        <f t="shared" si="57"/>
        <v>258.375</v>
      </c>
      <c r="S42" s="431">
        <f t="shared" si="58"/>
        <v>0.3875625</v>
      </c>
      <c r="T42" s="80"/>
      <c r="U42" s="432">
        <f t="shared" si="10"/>
        <v>0</v>
      </c>
      <c r="V42" s="433">
        <f t="shared" si="11"/>
        <v>0</v>
      </c>
      <c r="W42" s="59"/>
      <c r="X42" s="445">
        <f>IFERROR(VLOOKUP($C42,'Proposed Rates'!$B:$J,X$11,FALSE),0)</f>
        <v>0.0015</v>
      </c>
      <c r="Y42" s="450">
        <f t="shared" si="59"/>
        <v>258.375</v>
      </c>
      <c r="Z42" s="431">
        <f t="shared" si="60"/>
        <v>0.3875625</v>
      </c>
      <c r="AA42" s="80"/>
      <c r="AB42" s="432">
        <f t="shared" si="14"/>
        <v>0</v>
      </c>
      <c r="AC42" s="433">
        <f t="shared" si="15"/>
        <v>0</v>
      </c>
      <c r="AD42" s="59"/>
      <c r="AE42" s="445">
        <f>IFERROR(VLOOKUP($C42,'Proposed Rates'!$B:$J,AE$11,FALSE),0)</f>
        <v>0.0015</v>
      </c>
      <c r="AF42" s="450">
        <f t="shared" si="61"/>
        <v>258.375</v>
      </c>
      <c r="AG42" s="431">
        <f t="shared" si="62"/>
        <v>0.3875625</v>
      </c>
      <c r="AH42" s="80"/>
      <c r="AI42" s="432">
        <f t="shared" si="18"/>
        <v>0</v>
      </c>
      <c r="AJ42" s="433">
        <f t="shared" si="19"/>
        <v>0</v>
      </c>
      <c r="AK42" s="59"/>
      <c r="AL42" s="445">
        <f>IFERROR(VLOOKUP($C42,'Proposed Rates'!$B:$J,AL$11,FALSE),0)</f>
        <v>0.0015</v>
      </c>
      <c r="AM42" s="450">
        <f t="shared" si="63"/>
        <v>258.375</v>
      </c>
      <c r="AN42" s="431">
        <f t="shared" si="64"/>
        <v>0.3875625</v>
      </c>
      <c r="AO42" s="80"/>
      <c r="AP42" s="432">
        <f t="shared" si="37"/>
        <v>0</v>
      </c>
      <c r="AQ42" s="433">
        <f t="shared" si="38"/>
        <v>0</v>
      </c>
      <c r="AR42" s="434"/>
    </row>
    <row r="43" ht="12.75" customHeight="1">
      <c r="A43" s="59"/>
      <c r="B43" s="351" t="s">
        <v>260</v>
      </c>
      <c r="C43" s="426" t="str">
        <f t="shared" si="52"/>
        <v>Residential.Standard Supply Service Charge</v>
      </c>
      <c r="D43" s="427" t="s">
        <v>306</v>
      </c>
      <c r="E43" s="351"/>
      <c r="F43" s="445">
        <f>IFERROR(VLOOKUP($C43,'Proposed Rates'!$B:$J,F$11,FALSE),0)</f>
        <v>0.25</v>
      </c>
      <c r="G43" s="446">
        <f>IF($D43="Monthly",1,IF($D43="per KWH",$F$10,0))</f>
        <v>1</v>
      </c>
      <c r="H43" s="431">
        <f t="shared" si="54"/>
        <v>0.25</v>
      </c>
      <c r="I43" s="80"/>
      <c r="J43" s="445">
        <f>IFERROR(VLOOKUP($C43,'Proposed Rates'!$B:$J,J$11,FALSE),0)</f>
        <v>1.51</v>
      </c>
      <c r="K43" s="446">
        <f>IF($D43="Monthly",1,IF($D43="per KWH",$F$10,0))</f>
        <v>1</v>
      </c>
      <c r="L43" s="431">
        <f t="shared" si="56"/>
        <v>1.51</v>
      </c>
      <c r="M43" s="80"/>
      <c r="N43" s="432">
        <f t="shared" si="6"/>
        <v>1.26</v>
      </c>
      <c r="O43" s="433">
        <f t="shared" si="7"/>
        <v>5.04</v>
      </c>
      <c r="P43" s="59"/>
      <c r="Q43" s="445">
        <f>IFERROR(VLOOKUP($C43,'Proposed Rates'!$B:$J,Q$11,FALSE),0)</f>
        <v>1.54</v>
      </c>
      <c r="R43" s="446">
        <f>IF($D43="Monthly",1,IF($D43="per KWH",$F$10,0))</f>
        <v>1</v>
      </c>
      <c r="S43" s="431">
        <f t="shared" si="58"/>
        <v>1.54</v>
      </c>
      <c r="T43" s="80"/>
      <c r="U43" s="432">
        <f t="shared" si="10"/>
        <v>0.03</v>
      </c>
      <c r="V43" s="433">
        <f t="shared" si="11"/>
        <v>0.01986754967</v>
      </c>
      <c r="W43" s="59"/>
      <c r="X43" s="445">
        <f>IFERROR(VLOOKUP($C43,'Proposed Rates'!$B:$J,X$11,FALSE),0)</f>
        <v>1.57</v>
      </c>
      <c r="Y43" s="446">
        <f>IF($D43="Monthly",1,IF($D43="per KWH",$F$10,0))</f>
        <v>1</v>
      </c>
      <c r="Z43" s="431">
        <f t="shared" si="60"/>
        <v>1.57</v>
      </c>
      <c r="AA43" s="80"/>
      <c r="AB43" s="432">
        <f t="shared" si="14"/>
        <v>0.03</v>
      </c>
      <c r="AC43" s="433">
        <f t="shared" si="15"/>
        <v>0.01948051948</v>
      </c>
      <c r="AD43" s="59"/>
      <c r="AE43" s="445">
        <f>IFERROR(VLOOKUP($C43,'Proposed Rates'!$B:$J,AE$11,FALSE),0)</f>
        <v>1.6</v>
      </c>
      <c r="AF43" s="446">
        <f>IF($D43="Monthly",1,IF($D43="per KWH",$F$10,0))</f>
        <v>1</v>
      </c>
      <c r="AG43" s="431">
        <f t="shared" si="62"/>
        <v>1.6</v>
      </c>
      <c r="AH43" s="80"/>
      <c r="AI43" s="432">
        <f t="shared" si="18"/>
        <v>0.03</v>
      </c>
      <c r="AJ43" s="433">
        <f t="shared" si="19"/>
        <v>0.01910828025</v>
      </c>
      <c r="AK43" s="59"/>
      <c r="AL43" s="445">
        <f>IFERROR(VLOOKUP($C43,'Proposed Rates'!$B:$J,AL$11,FALSE),0)</f>
        <v>1.63</v>
      </c>
      <c r="AM43" s="446">
        <f>IF($D43="Monthly",1,IF($D43="per KWH",$F$10,0))</f>
        <v>1</v>
      </c>
      <c r="AN43" s="431">
        <f t="shared" si="64"/>
        <v>1.63</v>
      </c>
      <c r="AO43" s="80"/>
      <c r="AP43" s="432">
        <f t="shared" si="37"/>
        <v>0.03</v>
      </c>
      <c r="AQ43" s="433">
        <f t="shared" si="38"/>
        <v>0.01875</v>
      </c>
      <c r="AR43" s="434"/>
    </row>
    <row r="44" ht="12.75" customHeight="1">
      <c r="A44" s="59"/>
      <c r="B44" s="351" t="s">
        <v>262</v>
      </c>
      <c r="C44" s="426" t="str">
        <f t="shared" si="52"/>
        <v>Residential.TOU - Off Peak</v>
      </c>
      <c r="D44" s="427" t="s">
        <v>308</v>
      </c>
      <c r="E44" s="351"/>
      <c r="F44" s="461">
        <f>VLOOKUP($B44,'Proposed Rates'!$D$248:$J$254,+F$11-2,FALSE)</f>
        <v>0.076</v>
      </c>
      <c r="G44" s="452">
        <f>$F$10*'Proposed Rates'!$K$249</f>
        <v>160</v>
      </c>
      <c r="H44" s="431">
        <f t="shared" si="54"/>
        <v>12.16</v>
      </c>
      <c r="I44" s="80"/>
      <c r="J44" s="461">
        <f>VLOOKUP($B44,'Proposed Rates'!$D$248:$J$254,+J$11-2,FALSE)</f>
        <v>0.076</v>
      </c>
      <c r="K44" s="452">
        <f>$F$10*'Proposed Rates'!$K$249</f>
        <v>160</v>
      </c>
      <c r="L44" s="431">
        <f t="shared" si="56"/>
        <v>12.16</v>
      </c>
      <c r="M44" s="80"/>
      <c r="N44" s="432">
        <f t="shared" si="6"/>
        <v>0</v>
      </c>
      <c r="O44" s="433">
        <f t="shared" si="7"/>
        <v>0</v>
      </c>
      <c r="P44" s="59"/>
      <c r="Q44" s="461">
        <f>VLOOKUP($B44,'Proposed Rates'!$D$248:$J$254,+Q$11-2,FALSE)</f>
        <v>0.076</v>
      </c>
      <c r="R44" s="452">
        <f>$F$10*'Proposed Rates'!$K$249</f>
        <v>160</v>
      </c>
      <c r="S44" s="431">
        <f t="shared" si="58"/>
        <v>12.16</v>
      </c>
      <c r="T44" s="80"/>
      <c r="U44" s="432">
        <f t="shared" si="10"/>
        <v>0</v>
      </c>
      <c r="V44" s="433">
        <f t="shared" si="11"/>
        <v>0</v>
      </c>
      <c r="W44" s="59"/>
      <c r="X44" s="461">
        <f>VLOOKUP($B44,'Proposed Rates'!$D$248:$J$254,+X$11-2,FALSE)</f>
        <v>0.076</v>
      </c>
      <c r="Y44" s="452">
        <f>$F$10*'Proposed Rates'!$K$249</f>
        <v>160</v>
      </c>
      <c r="Z44" s="431">
        <f t="shared" si="60"/>
        <v>12.16</v>
      </c>
      <c r="AA44" s="80"/>
      <c r="AB44" s="432">
        <f t="shared" si="14"/>
        <v>0</v>
      </c>
      <c r="AC44" s="433">
        <f t="shared" si="15"/>
        <v>0</v>
      </c>
      <c r="AD44" s="59"/>
      <c r="AE44" s="461">
        <f>VLOOKUP($B44,'Proposed Rates'!$D$248:$J$254,+AE$11-2,FALSE)</f>
        <v>0.076</v>
      </c>
      <c r="AF44" s="452">
        <f>$F$10*'Proposed Rates'!$K$249</f>
        <v>160</v>
      </c>
      <c r="AG44" s="431">
        <f t="shared" si="62"/>
        <v>12.16</v>
      </c>
      <c r="AH44" s="80"/>
      <c r="AI44" s="432">
        <f t="shared" si="18"/>
        <v>0</v>
      </c>
      <c r="AJ44" s="433">
        <f t="shared" si="19"/>
        <v>0</v>
      </c>
      <c r="AK44" s="59"/>
      <c r="AL44" s="461">
        <f>VLOOKUP($B44,'Proposed Rates'!$D$248:$J$254,+AL$11-2,FALSE)</f>
        <v>0.076</v>
      </c>
      <c r="AM44" s="452">
        <f>$F$10*'Proposed Rates'!$K$249</f>
        <v>160</v>
      </c>
      <c r="AN44" s="431">
        <f t="shared" si="64"/>
        <v>12.16</v>
      </c>
      <c r="AO44" s="80"/>
      <c r="AP44" s="432">
        <f t="shared" si="37"/>
        <v>0</v>
      </c>
      <c r="AQ44" s="433">
        <f t="shared" si="38"/>
        <v>0</v>
      </c>
      <c r="AR44" s="434"/>
    </row>
    <row r="45" ht="12.75" customHeight="1">
      <c r="A45" s="59"/>
      <c r="B45" s="351" t="s">
        <v>263</v>
      </c>
      <c r="C45" s="426" t="str">
        <f t="shared" si="52"/>
        <v>Residential.TOU - Mid Peak</v>
      </c>
      <c r="D45" s="427" t="s">
        <v>308</v>
      </c>
      <c r="E45" s="351"/>
      <c r="F45" s="461">
        <f>VLOOKUP($B45,'Proposed Rates'!$D$248:$J$254,+F$11-2,FALSE)</f>
        <v>0.122</v>
      </c>
      <c r="G45" s="452">
        <f>$F$10*'Proposed Rates'!$K$250</f>
        <v>45</v>
      </c>
      <c r="H45" s="431">
        <f t="shared" si="54"/>
        <v>5.49</v>
      </c>
      <c r="I45" s="80"/>
      <c r="J45" s="461">
        <f>VLOOKUP($B45,'Proposed Rates'!$D$248:$J$254,+J$11-2,FALSE)</f>
        <v>0.122</v>
      </c>
      <c r="K45" s="452">
        <f>$F$10*'Proposed Rates'!$K$250</f>
        <v>45</v>
      </c>
      <c r="L45" s="431">
        <f t="shared" si="56"/>
        <v>5.49</v>
      </c>
      <c r="M45" s="80"/>
      <c r="N45" s="432">
        <f t="shared" si="6"/>
        <v>0</v>
      </c>
      <c r="O45" s="433">
        <f t="shared" si="7"/>
        <v>0</v>
      </c>
      <c r="P45" s="59"/>
      <c r="Q45" s="461">
        <f>VLOOKUP($B45,'Proposed Rates'!$D$248:$J$254,+Q$11-2,FALSE)</f>
        <v>0.122</v>
      </c>
      <c r="R45" s="452">
        <f>$F$10*'Proposed Rates'!$K$250</f>
        <v>45</v>
      </c>
      <c r="S45" s="431">
        <f t="shared" si="58"/>
        <v>5.49</v>
      </c>
      <c r="T45" s="80"/>
      <c r="U45" s="432">
        <f t="shared" si="10"/>
        <v>0</v>
      </c>
      <c r="V45" s="433">
        <f t="shared" si="11"/>
        <v>0</v>
      </c>
      <c r="W45" s="59"/>
      <c r="X45" s="461">
        <f>VLOOKUP($B45,'Proposed Rates'!$D$248:$J$254,+X$11-2,FALSE)</f>
        <v>0.122</v>
      </c>
      <c r="Y45" s="452">
        <f>$F$10*'Proposed Rates'!$K$250</f>
        <v>45</v>
      </c>
      <c r="Z45" s="431">
        <f t="shared" si="60"/>
        <v>5.49</v>
      </c>
      <c r="AA45" s="80"/>
      <c r="AB45" s="432">
        <f t="shared" si="14"/>
        <v>0</v>
      </c>
      <c r="AC45" s="433">
        <f t="shared" si="15"/>
        <v>0</v>
      </c>
      <c r="AD45" s="59"/>
      <c r="AE45" s="461">
        <f>VLOOKUP($B45,'Proposed Rates'!$D$248:$J$254,+AE$11-2,FALSE)</f>
        <v>0.122</v>
      </c>
      <c r="AF45" s="452">
        <f>$F$10*'Proposed Rates'!$K$250</f>
        <v>45</v>
      </c>
      <c r="AG45" s="431">
        <f t="shared" si="62"/>
        <v>5.49</v>
      </c>
      <c r="AH45" s="80"/>
      <c r="AI45" s="432">
        <f t="shared" si="18"/>
        <v>0</v>
      </c>
      <c r="AJ45" s="433">
        <f t="shared" si="19"/>
        <v>0</v>
      </c>
      <c r="AK45" s="59"/>
      <c r="AL45" s="461">
        <f>VLOOKUP($B45,'Proposed Rates'!$D$248:$J$254,+AL$11-2,FALSE)</f>
        <v>0.122</v>
      </c>
      <c r="AM45" s="452">
        <f>$F$10*'Proposed Rates'!$K$250</f>
        <v>45</v>
      </c>
      <c r="AN45" s="431">
        <f t="shared" si="64"/>
        <v>5.49</v>
      </c>
      <c r="AO45" s="80"/>
      <c r="AP45" s="432">
        <f t="shared" si="37"/>
        <v>0</v>
      </c>
      <c r="AQ45" s="433">
        <f t="shared" si="38"/>
        <v>0</v>
      </c>
      <c r="AR45" s="434"/>
    </row>
    <row r="46" ht="12.75" customHeight="1">
      <c r="A46" s="59"/>
      <c r="B46" s="59" t="s">
        <v>264</v>
      </c>
      <c r="C46" s="426" t="str">
        <f t="shared" si="52"/>
        <v>Residential.TOU - On Peak</v>
      </c>
      <c r="D46" s="427" t="s">
        <v>308</v>
      </c>
      <c r="E46" s="351"/>
      <c r="F46" s="461">
        <f>VLOOKUP($B46,'Proposed Rates'!$D$248:$J$254,+F$11-2,FALSE)</f>
        <v>0.158</v>
      </c>
      <c r="G46" s="452">
        <f>$F$10*'Proposed Rates'!$K$251</f>
        <v>45</v>
      </c>
      <c r="H46" s="431">
        <f t="shared" si="54"/>
        <v>7.11</v>
      </c>
      <c r="I46" s="80"/>
      <c r="J46" s="461">
        <f>VLOOKUP($B46,'Proposed Rates'!$D$248:$J$254,+J$11-2,FALSE)</f>
        <v>0.158</v>
      </c>
      <c r="K46" s="452">
        <f>$F$10*'Proposed Rates'!$K$251</f>
        <v>45</v>
      </c>
      <c r="L46" s="431">
        <f t="shared" si="56"/>
        <v>7.11</v>
      </c>
      <c r="M46" s="80"/>
      <c r="N46" s="432">
        <f t="shared" si="6"/>
        <v>0</v>
      </c>
      <c r="O46" s="433">
        <f t="shared" si="7"/>
        <v>0</v>
      </c>
      <c r="P46" s="59"/>
      <c r="Q46" s="461">
        <f>VLOOKUP($B46,'Proposed Rates'!$D$248:$J$254,+Q$11-2,FALSE)</f>
        <v>0.158</v>
      </c>
      <c r="R46" s="452">
        <f>$F$10*'Proposed Rates'!$K$251</f>
        <v>45</v>
      </c>
      <c r="S46" s="431">
        <f t="shared" si="58"/>
        <v>7.11</v>
      </c>
      <c r="T46" s="80"/>
      <c r="U46" s="432">
        <f t="shared" si="10"/>
        <v>0</v>
      </c>
      <c r="V46" s="433">
        <f t="shared" si="11"/>
        <v>0</v>
      </c>
      <c r="W46" s="59"/>
      <c r="X46" s="461">
        <f>VLOOKUP($B46,'Proposed Rates'!$D$248:$J$254,+X$11-2,FALSE)</f>
        <v>0.158</v>
      </c>
      <c r="Y46" s="452">
        <f>$F$10*'Proposed Rates'!$K$251</f>
        <v>45</v>
      </c>
      <c r="Z46" s="431">
        <f t="shared" si="60"/>
        <v>7.11</v>
      </c>
      <c r="AA46" s="80"/>
      <c r="AB46" s="432">
        <f t="shared" si="14"/>
        <v>0</v>
      </c>
      <c r="AC46" s="433">
        <f t="shared" si="15"/>
        <v>0</v>
      </c>
      <c r="AD46" s="59"/>
      <c r="AE46" s="461">
        <f>VLOOKUP($B46,'Proposed Rates'!$D$248:$J$254,+AE$11-2,FALSE)</f>
        <v>0.158</v>
      </c>
      <c r="AF46" s="452">
        <f>$F$10*'Proposed Rates'!$K$251</f>
        <v>45</v>
      </c>
      <c r="AG46" s="431">
        <f t="shared" si="62"/>
        <v>7.11</v>
      </c>
      <c r="AH46" s="80"/>
      <c r="AI46" s="432">
        <f t="shared" si="18"/>
        <v>0</v>
      </c>
      <c r="AJ46" s="433">
        <f t="shared" si="19"/>
        <v>0</v>
      </c>
      <c r="AK46" s="59"/>
      <c r="AL46" s="461">
        <f>VLOOKUP($B46,'Proposed Rates'!$D$248:$J$254,+AL$11-2,FALSE)</f>
        <v>0.158</v>
      </c>
      <c r="AM46" s="452">
        <f>$F$10*'Proposed Rates'!$K$251</f>
        <v>45</v>
      </c>
      <c r="AN46" s="431">
        <f t="shared" si="64"/>
        <v>7.11</v>
      </c>
      <c r="AO46" s="80"/>
      <c r="AP46" s="432">
        <f t="shared" si="37"/>
        <v>0</v>
      </c>
      <c r="AQ46" s="433">
        <f t="shared" si="38"/>
        <v>0</v>
      </c>
      <c r="AR46" s="434"/>
    </row>
    <row r="47" ht="12.75" customHeight="1">
      <c r="A47" s="59"/>
      <c r="B47" s="351" t="s">
        <v>265</v>
      </c>
      <c r="C47" s="426" t="str">
        <f t="shared" si="52"/>
        <v>Residential.Energy - RPP - Tier 1</v>
      </c>
      <c r="D47" s="427" t="s">
        <v>308</v>
      </c>
      <c r="E47" s="351"/>
      <c r="F47" s="461">
        <f>VLOOKUP($B47,'Proposed Rates'!$D$248:$J$254,+F$11-2,FALSE)</f>
        <v>0.093</v>
      </c>
      <c r="G47" s="462">
        <f>IF(AND($S$2=1, $F$10&gt;=600), 600, IF(AND($S$2=1, AND($F$10&lt;600, $F$10&gt;=0)), $F$10, IF(AND($S$2=2, $F$10&gt;=1000), 1000, IF(AND($S$2=2, AND($F$10&lt;1000, $F$10&gt;=0)), $F$10))))</f>
        <v>250</v>
      </c>
      <c r="H47" s="431">
        <f t="shared" si="54"/>
        <v>23.25</v>
      </c>
      <c r="I47" s="80"/>
      <c r="J47" s="461">
        <f>VLOOKUP($B47,'Proposed Rates'!$D$248:$J$254,+J$11-2,FALSE)</f>
        <v>0.093</v>
      </c>
      <c r="K47" s="462">
        <f>IF(AND($S$2=1, $F$10&gt;=600), 600, IF(AND($S$2=1, AND($F$10&lt;600, $F$10&gt;=0)), $F$10, IF(AND($S$2=2, $F$10&gt;=1000), 1000, IF(AND($S$2=2, AND($F$10&lt;1000, $F$10&gt;=0)), $F$10))))</f>
        <v>250</v>
      </c>
      <c r="L47" s="431">
        <f t="shared" si="56"/>
        <v>23.25</v>
      </c>
      <c r="M47" s="80"/>
      <c r="N47" s="432">
        <f t="shared" si="6"/>
        <v>0</v>
      </c>
      <c r="O47" s="433">
        <f t="shared" si="7"/>
        <v>0</v>
      </c>
      <c r="P47" s="59"/>
      <c r="Q47" s="461">
        <f>VLOOKUP($B47,'Proposed Rates'!$D$248:$J$254,+Q$11-2,FALSE)</f>
        <v>0.093</v>
      </c>
      <c r="R47" s="462">
        <f>IF(AND($S$2=1, $F$10&gt;=600), 600, IF(AND($S$2=1, AND($F$10&lt;600, $F$10&gt;=0)), $F$10, IF(AND($S$2=2, $F$10&gt;=1000), 1000, IF(AND($S$2=2, AND($F$10&lt;1000, $F$10&gt;=0)), $F$10))))</f>
        <v>250</v>
      </c>
      <c r="S47" s="431">
        <f t="shared" si="58"/>
        <v>23.25</v>
      </c>
      <c r="T47" s="80"/>
      <c r="U47" s="432">
        <f t="shared" si="10"/>
        <v>0</v>
      </c>
      <c r="V47" s="433">
        <f t="shared" si="11"/>
        <v>0</v>
      </c>
      <c r="W47" s="59"/>
      <c r="X47" s="461">
        <f>VLOOKUP($B47,'Proposed Rates'!$D$248:$J$254,+X$11-2,FALSE)</f>
        <v>0.093</v>
      </c>
      <c r="Y47" s="462">
        <f>IF(AND($S$2=1, $F$10&gt;=600), 600, IF(AND($S$2=1, AND($F$10&lt;600, $F$10&gt;=0)), $F$10, IF(AND($S$2=2, $F$10&gt;=1000), 1000, IF(AND($S$2=2, AND($F$10&lt;1000, $F$10&gt;=0)), $F$10))))</f>
        <v>250</v>
      </c>
      <c r="Z47" s="431">
        <f t="shared" si="60"/>
        <v>23.25</v>
      </c>
      <c r="AA47" s="80"/>
      <c r="AB47" s="432">
        <f t="shared" si="14"/>
        <v>0</v>
      </c>
      <c r="AC47" s="433">
        <f t="shared" si="15"/>
        <v>0</v>
      </c>
      <c r="AD47" s="59"/>
      <c r="AE47" s="461">
        <f>VLOOKUP($B47,'Proposed Rates'!$D$248:$J$254,+AE$11-2,FALSE)</f>
        <v>0.093</v>
      </c>
      <c r="AF47" s="462">
        <f>IF(AND($S$2=1, $F$10&gt;=600), 600, IF(AND($S$2=1, AND($F$10&lt;600, $F$10&gt;=0)), $F$10, IF(AND($S$2=2, $F$10&gt;=1000), 1000, IF(AND($S$2=2, AND($F$10&lt;1000, $F$10&gt;=0)), $F$10))))</f>
        <v>250</v>
      </c>
      <c r="AG47" s="431">
        <f t="shared" si="62"/>
        <v>23.25</v>
      </c>
      <c r="AH47" s="80"/>
      <c r="AI47" s="432">
        <f t="shared" si="18"/>
        <v>0</v>
      </c>
      <c r="AJ47" s="433">
        <f t="shared" si="19"/>
        <v>0</v>
      </c>
      <c r="AK47" s="59"/>
      <c r="AL47" s="461">
        <f>VLOOKUP($B47,'Proposed Rates'!$D$248:$J$254,+AL$11-2,FALSE)</f>
        <v>0.093</v>
      </c>
      <c r="AM47" s="462">
        <f>IF(AND($S$2=1, $F$10&gt;=600), 600, IF(AND($S$2=1, AND($F$10&lt;600, $F$10&gt;=0)), $F$10, IF(AND($S$2=2, $F$10&gt;=1000), 1000, IF(AND($S$2=2, AND($F$10&lt;1000, $F$10&gt;=0)), $F$10))))</f>
        <v>250</v>
      </c>
      <c r="AN47" s="431">
        <f t="shared" si="64"/>
        <v>23.25</v>
      </c>
      <c r="AO47" s="80"/>
      <c r="AP47" s="432">
        <f t="shared" si="37"/>
        <v>0</v>
      </c>
      <c r="AQ47" s="433">
        <f t="shared" si="38"/>
        <v>0</v>
      </c>
      <c r="AR47" s="434"/>
    </row>
    <row r="48" ht="12.75" customHeight="1">
      <c r="A48" s="59"/>
      <c r="B48" s="351" t="s">
        <v>266</v>
      </c>
      <c r="C48" s="426" t="str">
        <f t="shared" si="52"/>
        <v>Residential.Energy - RPP - Tier 2</v>
      </c>
      <c r="D48" s="427" t="s">
        <v>308</v>
      </c>
      <c r="E48" s="351"/>
      <c r="F48" s="461">
        <f>VLOOKUP($B48,'Proposed Rates'!$D$248:$J$254,+F$11-2,FALSE)</f>
        <v>0.11</v>
      </c>
      <c r="G48" s="464">
        <f>IF(AND($S$2=1, $F$10&gt;=600), $F$10-600, IF(AND($S$2=1, AND($F$10&lt;600, $F$10&gt;=0)), 0, IF(AND($S$2=2, $F$10&gt;=1000), $F$10-1000, IF(AND($S$2=2, AND($F$10&lt;1000, $F$10&gt;=0)), 0))))</f>
        <v>0</v>
      </c>
      <c r="H48" s="431">
        <f t="shared" si="54"/>
        <v>0</v>
      </c>
      <c r="I48" s="80"/>
      <c r="J48" s="461">
        <f>VLOOKUP($B48,'Proposed Rates'!$D$248:$J$254,+J$11-2,FALSE)</f>
        <v>0.11</v>
      </c>
      <c r="K48" s="464">
        <f>IF(AND($S$2=1, $F$10&gt;=600), $F$10-600, IF(AND($S$2=1, AND($F$10&lt;600, $F$10&gt;=0)), 0, IF(AND($S$2=2, $F$10&gt;=1000), $F$10-1000, IF(AND($S$2=2, AND($F$10&lt;1000, $F$10&gt;=0)), 0))))</f>
        <v>0</v>
      </c>
      <c r="L48" s="431">
        <f t="shared" si="56"/>
        <v>0</v>
      </c>
      <c r="M48" s="80"/>
      <c r="N48" s="432">
        <f t="shared" si="6"/>
        <v>0</v>
      </c>
      <c r="O48" s="433" t="str">
        <f t="shared" si="7"/>
        <v/>
      </c>
      <c r="P48" s="59"/>
      <c r="Q48" s="461">
        <f>VLOOKUP($B48,'Proposed Rates'!$D$248:$J$254,+Q$11-2,FALSE)</f>
        <v>0.11</v>
      </c>
      <c r="R48" s="464">
        <f>IF(AND($S$2=1, $F$10&gt;=600), $F$10-600, IF(AND($S$2=1, AND($F$10&lt;600, $F$10&gt;=0)), 0, IF(AND($S$2=2, $F$10&gt;=1000), $F$10-1000, IF(AND($S$2=2, AND($F$10&lt;1000, $F$10&gt;=0)), 0))))</f>
        <v>0</v>
      </c>
      <c r="S48" s="431">
        <f t="shared" si="58"/>
        <v>0</v>
      </c>
      <c r="T48" s="80"/>
      <c r="U48" s="432">
        <f t="shared" si="10"/>
        <v>0</v>
      </c>
      <c r="V48" s="433" t="str">
        <f t="shared" si="11"/>
        <v/>
      </c>
      <c r="W48" s="59"/>
      <c r="X48" s="461">
        <f>VLOOKUP($B48,'Proposed Rates'!$D$248:$J$254,+X$11-2,FALSE)</f>
        <v>0.11</v>
      </c>
      <c r="Y48" s="464">
        <f>IF(AND($S$2=1, $F$10&gt;=600), $F$10-600, IF(AND($S$2=1, AND($F$10&lt;600, $F$10&gt;=0)), 0, IF(AND($S$2=2, $F$10&gt;=1000), $F$10-1000, IF(AND($S$2=2, AND($F$10&lt;1000, $F$10&gt;=0)), 0))))</f>
        <v>0</v>
      </c>
      <c r="Z48" s="431">
        <f t="shared" si="60"/>
        <v>0</v>
      </c>
      <c r="AA48" s="80"/>
      <c r="AB48" s="432">
        <f t="shared" si="14"/>
        <v>0</v>
      </c>
      <c r="AC48" s="433" t="str">
        <f t="shared" si="15"/>
        <v/>
      </c>
      <c r="AD48" s="59"/>
      <c r="AE48" s="461">
        <f>VLOOKUP($B48,'Proposed Rates'!$D$248:$J$254,+AE$11-2,FALSE)</f>
        <v>0.11</v>
      </c>
      <c r="AF48" s="464">
        <f>IF(AND($S$2=1, $F$10&gt;=600), $F$10-600, IF(AND($S$2=1, AND($F$10&lt;600, $F$10&gt;=0)), 0, IF(AND($S$2=2, $F$10&gt;=1000), $F$10-1000, IF(AND($S$2=2, AND($F$10&lt;1000, $F$10&gt;=0)), 0))))</f>
        <v>0</v>
      </c>
      <c r="AG48" s="431">
        <f t="shared" si="62"/>
        <v>0</v>
      </c>
      <c r="AH48" s="80"/>
      <c r="AI48" s="432">
        <f t="shared" si="18"/>
        <v>0</v>
      </c>
      <c r="AJ48" s="433" t="str">
        <f t="shared" si="19"/>
        <v/>
      </c>
      <c r="AK48" s="59"/>
      <c r="AL48" s="461">
        <f>VLOOKUP($B48,'Proposed Rates'!$D$248:$J$254,+AL$11-2,FALSE)</f>
        <v>0.11</v>
      </c>
      <c r="AM48" s="464">
        <f>IF(AND($S$2=1, $F$10&gt;=600), $F$10-600, IF(AND($S$2=1, AND($F$10&lt;600, $F$10&gt;=0)), 0, IF(AND($S$2=2, $F$10&gt;=1000), $F$10-1000, IF(AND($S$2=2, AND($F$10&lt;1000, $F$10&gt;=0)), 0))))</f>
        <v>0</v>
      </c>
      <c r="AN48" s="431">
        <f t="shared" si="64"/>
        <v>0</v>
      </c>
      <c r="AO48" s="80"/>
      <c r="AP48" s="432">
        <f t="shared" si="37"/>
        <v>0</v>
      </c>
      <c r="AQ48" s="433" t="str">
        <f t="shared" si="38"/>
        <v/>
      </c>
      <c r="AR48" s="434"/>
    </row>
    <row r="49" ht="8.25" customHeight="1">
      <c r="A49" s="59"/>
      <c r="B49" s="465"/>
      <c r="C49" s="466"/>
      <c r="D49" s="466"/>
      <c r="E49" s="466"/>
      <c r="F49" s="467"/>
      <c r="G49" s="509"/>
      <c r="H49" s="469"/>
      <c r="I49" s="471"/>
      <c r="J49" s="467"/>
      <c r="K49" s="468"/>
      <c r="L49" s="469"/>
      <c r="M49" s="471"/>
      <c r="N49" s="472"/>
      <c r="O49" s="473"/>
      <c r="P49" s="59"/>
      <c r="Q49" s="467"/>
      <c r="R49" s="468"/>
      <c r="S49" s="469"/>
      <c r="T49" s="471"/>
      <c r="U49" s="472"/>
      <c r="V49" s="473"/>
      <c r="W49" s="59"/>
      <c r="X49" s="467"/>
      <c r="Y49" s="468"/>
      <c r="Z49" s="469"/>
      <c r="AA49" s="471"/>
      <c r="AB49" s="472"/>
      <c r="AC49" s="473"/>
      <c r="AD49" s="59"/>
      <c r="AE49" s="467"/>
      <c r="AF49" s="468"/>
      <c r="AG49" s="469"/>
      <c r="AH49" s="471"/>
      <c r="AI49" s="472"/>
      <c r="AJ49" s="473"/>
      <c r="AK49" s="59"/>
      <c r="AL49" s="467"/>
      <c r="AM49" s="468"/>
      <c r="AN49" s="469"/>
      <c r="AO49" s="471"/>
      <c r="AP49" s="472"/>
      <c r="AQ49" s="473"/>
      <c r="AR49" s="474"/>
    </row>
    <row r="50" ht="12.75" customHeight="1">
      <c r="A50" s="59"/>
      <c r="B50" s="475" t="s">
        <v>315</v>
      </c>
      <c r="C50" s="351"/>
      <c r="D50" s="351"/>
      <c r="E50" s="351"/>
      <c r="F50" s="476"/>
      <c r="G50" s="523"/>
      <c r="H50" s="478">
        <f>SUM(H41:H46,H40)</f>
        <v>67.4578205</v>
      </c>
      <c r="I50" s="516"/>
      <c r="J50" s="476"/>
      <c r="K50" s="477"/>
      <c r="L50" s="478">
        <f>SUM(L41:L46,L40)</f>
        <v>75.08704625</v>
      </c>
      <c r="M50" s="480"/>
      <c r="N50" s="479">
        <f t="shared" ref="N50:N54" si="65">L50-H50</f>
        <v>7.62922575</v>
      </c>
      <c r="O50" s="481">
        <f t="shared" ref="O50:O54" si="66">IF((H50)=0,"",(N50/H50))</f>
        <v>0.1130962384</v>
      </c>
      <c r="P50" s="59"/>
      <c r="Q50" s="477"/>
      <c r="R50" s="477"/>
      <c r="S50" s="479">
        <f>SUM(S41:S46,S40)</f>
        <v>78.60204625</v>
      </c>
      <c r="T50" s="480"/>
      <c r="U50" s="479">
        <f t="shared" ref="U50:U54" si="67">S50-L50</f>
        <v>3.515</v>
      </c>
      <c r="V50" s="481">
        <f t="shared" ref="V50:V54" si="68">IF((L50)=0,"",(U50/L50))</f>
        <v>0.04681233549</v>
      </c>
      <c r="W50" s="59"/>
      <c r="X50" s="477"/>
      <c r="Y50" s="477"/>
      <c r="Z50" s="479">
        <f>SUM(Z41:Z46,Z40)</f>
        <v>82.46463</v>
      </c>
      <c r="AA50" s="480"/>
      <c r="AB50" s="479">
        <f t="shared" ref="AB50:AB54" si="69">Z50-S50</f>
        <v>3.86258375</v>
      </c>
      <c r="AC50" s="481">
        <f t="shared" ref="AC50:AC54" si="70">IF((S50)=0,"",(AB50/S50))</f>
        <v>0.04914100757</v>
      </c>
      <c r="AD50" s="59"/>
      <c r="AE50" s="477"/>
      <c r="AF50" s="477"/>
      <c r="AG50" s="479">
        <f>SUM(AG41:AG46,AG40)</f>
        <v>85.28463</v>
      </c>
      <c r="AH50" s="480"/>
      <c r="AI50" s="479">
        <f t="shared" ref="AI50:AI54" si="71">AG50-Z50</f>
        <v>2.82</v>
      </c>
      <c r="AJ50" s="481">
        <f t="shared" ref="AJ50:AJ54" si="72">IF((Z50)=0,"",(AI50/Z50))</f>
        <v>0.03419647915</v>
      </c>
      <c r="AK50" s="59"/>
      <c r="AL50" s="477"/>
      <c r="AM50" s="477"/>
      <c r="AN50" s="479">
        <f>SUM(AN41:AN46,AN40)</f>
        <v>88.07463</v>
      </c>
      <c r="AO50" s="480"/>
      <c r="AP50" s="479">
        <f t="shared" ref="AP50:AP54" si="73">AN50-AG50</f>
        <v>2.79</v>
      </c>
      <c r="AQ50" s="481">
        <f t="shared" ref="AQ50:AQ54" si="74">IF((AG50)=0,"",(AP50/AG50))</f>
        <v>0.03271398375</v>
      </c>
      <c r="AR50" s="482"/>
    </row>
    <row r="51" ht="12.75" customHeight="1">
      <c r="A51" s="59"/>
      <c r="B51" s="483" t="s">
        <v>316</v>
      </c>
      <c r="C51" s="351"/>
      <c r="D51" s="351"/>
      <c r="E51" s="351"/>
      <c r="F51" s="476">
        <v>0.13</v>
      </c>
      <c r="G51" s="80"/>
      <c r="H51" s="524">
        <f>H50*F51</f>
        <v>8.769516665</v>
      </c>
      <c r="I51" s="448"/>
      <c r="J51" s="476">
        <v>0.13</v>
      </c>
      <c r="K51" s="448"/>
      <c r="L51" s="431">
        <f>L50*J51</f>
        <v>9.761316013</v>
      </c>
      <c r="M51" s="80"/>
      <c r="N51" s="432">
        <f t="shared" si="65"/>
        <v>0.9917993475</v>
      </c>
      <c r="O51" s="433">
        <f t="shared" si="66"/>
        <v>0.1130962384</v>
      </c>
      <c r="P51" s="59"/>
      <c r="Q51" s="484">
        <v>0.13</v>
      </c>
      <c r="R51" s="448"/>
      <c r="S51" s="431">
        <f>S50*Q51</f>
        <v>10.21826601</v>
      </c>
      <c r="T51" s="80"/>
      <c r="U51" s="432">
        <f t="shared" si="67"/>
        <v>0.45695</v>
      </c>
      <c r="V51" s="433">
        <f t="shared" si="68"/>
        <v>0.04681233549</v>
      </c>
      <c r="W51" s="59"/>
      <c r="X51" s="484">
        <v>0.13</v>
      </c>
      <c r="Y51" s="448"/>
      <c r="Z51" s="431">
        <f>Z50*X51</f>
        <v>10.7204019</v>
      </c>
      <c r="AA51" s="80"/>
      <c r="AB51" s="432">
        <f t="shared" si="69"/>
        <v>0.5021358875</v>
      </c>
      <c r="AC51" s="433">
        <f t="shared" si="70"/>
        <v>0.04914100757</v>
      </c>
      <c r="AD51" s="59"/>
      <c r="AE51" s="484">
        <v>0.13</v>
      </c>
      <c r="AF51" s="448"/>
      <c r="AG51" s="431">
        <f>AG50*AE51</f>
        <v>11.0870019</v>
      </c>
      <c r="AH51" s="80"/>
      <c r="AI51" s="432">
        <f t="shared" si="71"/>
        <v>0.3666</v>
      </c>
      <c r="AJ51" s="433">
        <f t="shared" si="72"/>
        <v>0.03419647915</v>
      </c>
      <c r="AK51" s="59"/>
      <c r="AL51" s="484">
        <v>0.13</v>
      </c>
      <c r="AM51" s="448"/>
      <c r="AN51" s="431">
        <f>AN50*AL51</f>
        <v>11.4497019</v>
      </c>
      <c r="AO51" s="80"/>
      <c r="AP51" s="432">
        <f t="shared" si="73"/>
        <v>0.3627</v>
      </c>
      <c r="AQ51" s="433">
        <f t="shared" si="74"/>
        <v>0.03271398375</v>
      </c>
      <c r="AR51" s="434"/>
    </row>
    <row r="52" ht="12.75" customHeight="1">
      <c r="A52" s="59"/>
      <c r="B52" s="525" t="s">
        <v>338</v>
      </c>
      <c r="C52" s="351"/>
      <c r="D52" s="351"/>
      <c r="E52" s="351"/>
      <c r="F52" s="486"/>
      <c r="G52" s="80"/>
      <c r="H52" s="524">
        <f>H50+H51</f>
        <v>76.22733717</v>
      </c>
      <c r="I52" s="448"/>
      <c r="J52" s="486"/>
      <c r="K52" s="448"/>
      <c r="L52" s="431">
        <f>L50+L51</f>
        <v>84.84836226</v>
      </c>
      <c r="M52" s="80"/>
      <c r="N52" s="432">
        <f t="shared" si="65"/>
        <v>8.621025098</v>
      </c>
      <c r="O52" s="433">
        <f t="shared" si="66"/>
        <v>0.1130962384</v>
      </c>
      <c r="P52" s="59"/>
      <c r="Q52" s="448"/>
      <c r="R52" s="448"/>
      <c r="S52" s="431">
        <f>S50+S51</f>
        <v>88.82031226</v>
      </c>
      <c r="T52" s="80"/>
      <c r="U52" s="432">
        <f t="shared" si="67"/>
        <v>3.97195</v>
      </c>
      <c r="V52" s="433">
        <f t="shared" si="68"/>
        <v>0.04681233549</v>
      </c>
      <c r="W52" s="59"/>
      <c r="X52" s="448"/>
      <c r="Y52" s="448"/>
      <c r="Z52" s="431">
        <f>Z50+Z51</f>
        <v>93.1850319</v>
      </c>
      <c r="AA52" s="80"/>
      <c r="AB52" s="432">
        <f t="shared" si="69"/>
        <v>4.364719638</v>
      </c>
      <c r="AC52" s="433">
        <f t="shared" si="70"/>
        <v>0.04914100757</v>
      </c>
      <c r="AD52" s="59"/>
      <c r="AE52" s="448"/>
      <c r="AF52" s="448"/>
      <c r="AG52" s="431">
        <f>AG50+AG51</f>
        <v>96.3716319</v>
      </c>
      <c r="AH52" s="80"/>
      <c r="AI52" s="432">
        <f t="shared" si="71"/>
        <v>3.1866</v>
      </c>
      <c r="AJ52" s="433">
        <f t="shared" si="72"/>
        <v>0.03419647915</v>
      </c>
      <c r="AK52" s="59"/>
      <c r="AL52" s="448"/>
      <c r="AM52" s="448"/>
      <c r="AN52" s="431">
        <f>AN50+AN51</f>
        <v>99.5243319</v>
      </c>
      <c r="AO52" s="80"/>
      <c r="AP52" s="432">
        <f t="shared" si="73"/>
        <v>3.1527</v>
      </c>
      <c r="AQ52" s="433">
        <f t="shared" si="74"/>
        <v>0.03271398375</v>
      </c>
      <c r="AR52" s="434"/>
    </row>
    <row r="53" ht="15.75" customHeight="1">
      <c r="A53" s="59"/>
      <c r="B53" s="487" t="s">
        <v>273</v>
      </c>
      <c r="E53" s="351"/>
      <c r="F53" s="488">
        <f>'Proposed Rates'!E286</f>
        <v>0.131</v>
      </c>
      <c r="G53" s="80"/>
      <c r="H53" s="526">
        <f>F53*H50</f>
        <v>8.836974486</v>
      </c>
      <c r="I53" s="448"/>
      <c r="J53" s="488">
        <f>'Proposed Rates'!F286</f>
        <v>0.131</v>
      </c>
      <c r="K53" s="448"/>
      <c r="L53" s="489">
        <f>J53*L50</f>
        <v>9.836403059</v>
      </c>
      <c r="M53" s="80"/>
      <c r="N53" s="489">
        <f t="shared" si="65"/>
        <v>0.9994285733</v>
      </c>
      <c r="O53" s="491">
        <f t="shared" si="66"/>
        <v>0.1130962384</v>
      </c>
      <c r="P53" s="59"/>
      <c r="Q53" s="490">
        <f>'Proposed Rates'!G286</f>
        <v>0.131</v>
      </c>
      <c r="R53" s="448"/>
      <c r="S53" s="489">
        <f>Q53*S50</f>
        <v>10.29686806</v>
      </c>
      <c r="T53" s="80"/>
      <c r="U53" s="489">
        <f t="shared" si="67"/>
        <v>0.460465</v>
      </c>
      <c r="V53" s="491">
        <f t="shared" si="68"/>
        <v>0.04681233549</v>
      </c>
      <c r="W53" s="59"/>
      <c r="X53" s="490">
        <f>'Proposed Rates'!H286</f>
        <v>0.131</v>
      </c>
      <c r="Y53" s="448"/>
      <c r="Z53" s="489">
        <f>X53*Z50</f>
        <v>10.80286653</v>
      </c>
      <c r="AA53" s="80"/>
      <c r="AB53" s="489">
        <f t="shared" si="69"/>
        <v>0.5059984713</v>
      </c>
      <c r="AC53" s="491">
        <f t="shared" si="70"/>
        <v>0.04914100757</v>
      </c>
      <c r="AD53" s="59"/>
      <c r="AE53" s="490">
        <f>'Proposed Rates'!I286</f>
        <v>0.131</v>
      </c>
      <c r="AF53" s="448"/>
      <c r="AG53" s="489">
        <f>AE53*AG50</f>
        <v>11.17228653</v>
      </c>
      <c r="AH53" s="80"/>
      <c r="AI53" s="489">
        <f t="shared" si="71"/>
        <v>0.36942</v>
      </c>
      <c r="AJ53" s="491">
        <f t="shared" si="72"/>
        <v>0.03419647915</v>
      </c>
      <c r="AK53" s="59"/>
      <c r="AL53" s="490">
        <f>'Proposed Rates'!J286</f>
        <v>0.131</v>
      </c>
      <c r="AM53" s="448"/>
      <c r="AN53" s="489">
        <f>AL53*AN50</f>
        <v>11.53777653</v>
      </c>
      <c r="AO53" s="80"/>
      <c r="AP53" s="489">
        <f t="shared" si="73"/>
        <v>0.36549</v>
      </c>
      <c r="AQ53" s="491">
        <f t="shared" si="74"/>
        <v>0.03271398375</v>
      </c>
      <c r="AR53" s="492"/>
    </row>
    <row r="54" ht="12.75" customHeight="1">
      <c r="A54" s="59"/>
      <c r="B54" s="493" t="s">
        <v>318</v>
      </c>
      <c r="C54" s="71"/>
      <c r="D54" s="72"/>
      <c r="E54" s="494"/>
      <c r="F54" s="495"/>
      <c r="G54" s="527"/>
      <c r="H54" s="528">
        <f>H52-H53</f>
        <v>67.39036268</v>
      </c>
      <c r="I54" s="496"/>
      <c r="J54" s="495"/>
      <c r="K54" s="496"/>
      <c r="L54" s="497">
        <f>L52-L53</f>
        <v>75.0119592</v>
      </c>
      <c r="M54" s="498"/>
      <c r="N54" s="499">
        <f t="shared" si="65"/>
        <v>7.621596524</v>
      </c>
      <c r="O54" s="500">
        <f t="shared" si="66"/>
        <v>0.1130962384</v>
      </c>
      <c r="P54" s="59"/>
      <c r="Q54" s="496"/>
      <c r="R54" s="496"/>
      <c r="S54" s="497">
        <f>S52-S53</f>
        <v>78.5234442</v>
      </c>
      <c r="T54" s="498"/>
      <c r="U54" s="499">
        <f t="shared" si="67"/>
        <v>3.511485</v>
      </c>
      <c r="V54" s="500">
        <f t="shared" si="68"/>
        <v>0.04681233549</v>
      </c>
      <c r="W54" s="59"/>
      <c r="X54" s="496"/>
      <c r="Y54" s="496"/>
      <c r="Z54" s="497">
        <f>Z52-Z53</f>
        <v>82.38216537</v>
      </c>
      <c r="AA54" s="498"/>
      <c r="AB54" s="499">
        <f t="shared" si="69"/>
        <v>3.858721166</v>
      </c>
      <c r="AC54" s="500">
        <f t="shared" si="70"/>
        <v>0.04914100757</v>
      </c>
      <c r="AD54" s="59"/>
      <c r="AE54" s="496"/>
      <c r="AF54" s="496"/>
      <c r="AG54" s="497">
        <f>AG52-AG53</f>
        <v>85.19934537</v>
      </c>
      <c r="AH54" s="498"/>
      <c r="AI54" s="499">
        <f t="shared" si="71"/>
        <v>2.81718</v>
      </c>
      <c r="AJ54" s="500">
        <f t="shared" si="72"/>
        <v>0.03419647915</v>
      </c>
      <c r="AK54" s="59"/>
      <c r="AL54" s="496"/>
      <c r="AM54" s="496"/>
      <c r="AN54" s="497">
        <f>AN52-AN53</f>
        <v>87.98655537</v>
      </c>
      <c r="AO54" s="498"/>
      <c r="AP54" s="499">
        <f t="shared" si="73"/>
        <v>2.78721</v>
      </c>
      <c r="AQ54" s="500">
        <f t="shared" si="74"/>
        <v>0.03271398375</v>
      </c>
      <c r="AR54" s="501"/>
    </row>
    <row r="55" ht="8.25" customHeight="1">
      <c r="A55" s="59"/>
      <c r="B55" s="465"/>
      <c r="C55" s="466"/>
      <c r="D55" s="466"/>
      <c r="E55" s="466"/>
      <c r="F55" s="467"/>
      <c r="G55" s="509"/>
      <c r="H55" s="469"/>
      <c r="I55" s="471"/>
      <c r="J55" s="467"/>
      <c r="K55" s="468"/>
      <c r="L55" s="469"/>
      <c r="M55" s="471"/>
      <c r="N55" s="472"/>
      <c r="O55" s="473"/>
      <c r="P55" s="59"/>
      <c r="Q55" s="467"/>
      <c r="R55" s="468"/>
      <c r="S55" s="469"/>
      <c r="T55" s="471"/>
      <c r="U55" s="472"/>
      <c r="V55" s="473"/>
      <c r="W55" s="59"/>
      <c r="X55" s="467"/>
      <c r="Y55" s="468"/>
      <c r="Z55" s="469"/>
      <c r="AA55" s="471"/>
      <c r="AB55" s="472"/>
      <c r="AC55" s="473"/>
      <c r="AD55" s="59"/>
      <c r="AE55" s="467"/>
      <c r="AF55" s="468"/>
      <c r="AG55" s="469"/>
      <c r="AH55" s="471"/>
      <c r="AI55" s="472"/>
      <c r="AJ55" s="473"/>
      <c r="AK55" s="59"/>
      <c r="AL55" s="467"/>
      <c r="AM55" s="468"/>
      <c r="AN55" s="469"/>
      <c r="AO55" s="471"/>
      <c r="AP55" s="472"/>
      <c r="AQ55" s="473"/>
      <c r="AR55" s="474"/>
    </row>
    <row r="56" ht="12.75" customHeight="1">
      <c r="A56" s="59"/>
      <c r="B56" s="475" t="s">
        <v>319</v>
      </c>
      <c r="C56" s="351"/>
      <c r="D56" s="351"/>
      <c r="E56" s="351"/>
      <c r="F56" s="476"/>
      <c r="G56" s="523"/>
      <c r="H56" s="478">
        <f>SUM(H47:H48,H40,H41:H43)</f>
        <v>65.9478205</v>
      </c>
      <c r="I56" s="516"/>
      <c r="J56" s="476"/>
      <c r="K56" s="477"/>
      <c r="L56" s="478">
        <f>SUM(L47:L48,L40,L41:L43)</f>
        <v>73.57704625</v>
      </c>
      <c r="M56" s="480"/>
      <c r="N56" s="479">
        <f t="shared" ref="N56:N60" si="75">L56-H56</f>
        <v>7.62922575</v>
      </c>
      <c r="O56" s="481">
        <f t="shared" ref="O56:O60" si="76">IF((H56)=0,"",(N56/H56))</f>
        <v>0.1156857906</v>
      </c>
      <c r="P56" s="59"/>
      <c r="Q56" s="477"/>
      <c r="R56" s="477"/>
      <c r="S56" s="479">
        <f>SUM(S47:S48,S40,S41:S43)</f>
        <v>77.09204625</v>
      </c>
      <c r="T56" s="480"/>
      <c r="U56" s="479">
        <f t="shared" ref="U56:U60" si="77">S56-L56</f>
        <v>3.515</v>
      </c>
      <c r="V56" s="481">
        <f t="shared" ref="V56:V60" si="78">IF((L56)=0,"",(U56/L56))</f>
        <v>0.04777305123</v>
      </c>
      <c r="W56" s="59"/>
      <c r="X56" s="477"/>
      <c r="Y56" s="477"/>
      <c r="Z56" s="479">
        <f>SUM(Z47:Z48,Z40,Z41:Z43)</f>
        <v>80.95463</v>
      </c>
      <c r="AA56" s="480"/>
      <c r="AB56" s="479">
        <f t="shared" ref="AB56:AB60" si="79">Z56-S56</f>
        <v>3.86258375</v>
      </c>
      <c r="AC56" s="481">
        <f t="shared" ref="AC56:AC60" si="80">IF((S56)=0,"",(AB56/S56))</f>
        <v>0.05010353127</v>
      </c>
      <c r="AD56" s="59"/>
      <c r="AE56" s="477"/>
      <c r="AF56" s="477"/>
      <c r="AG56" s="479">
        <f>SUM(AG47:AG48,AG40,AG41:AG43)</f>
        <v>83.77463</v>
      </c>
      <c r="AH56" s="480"/>
      <c r="AI56" s="479">
        <f t="shared" ref="AI56:AI60" si="81">AG56-Z56</f>
        <v>2.82</v>
      </c>
      <c r="AJ56" s="481">
        <f t="shared" ref="AJ56:AJ60" si="82">IF((Z56)=0,"",(AI56/Z56))</f>
        <v>0.03483432634</v>
      </c>
      <c r="AK56" s="59"/>
      <c r="AL56" s="477"/>
      <c r="AM56" s="477"/>
      <c r="AN56" s="479">
        <f>SUM(AN47:AN48,AN40,AN41:AN43)</f>
        <v>86.56463</v>
      </c>
      <c r="AO56" s="480"/>
      <c r="AP56" s="479">
        <f t="shared" ref="AP56:AP60" si="83">AN56-AG56</f>
        <v>2.79</v>
      </c>
      <c r="AQ56" s="481">
        <f t="shared" ref="AQ56:AQ60" si="84">IF((AG56)=0,"",(AP56/AG56))</f>
        <v>0.03330363858</v>
      </c>
      <c r="AR56" s="482"/>
    </row>
    <row r="57" ht="12.75" customHeight="1">
      <c r="A57" s="59"/>
      <c r="B57" s="483" t="s">
        <v>316</v>
      </c>
      <c r="C57" s="351"/>
      <c r="D57" s="351"/>
      <c r="E57" s="351"/>
      <c r="F57" s="476">
        <v>0.13</v>
      </c>
      <c r="G57" s="523"/>
      <c r="H57" s="524">
        <f>H56*F57</f>
        <v>8.573216665</v>
      </c>
      <c r="I57" s="448"/>
      <c r="J57" s="476">
        <v>0.13</v>
      </c>
      <c r="K57" s="484"/>
      <c r="L57" s="431">
        <f>L56*J57</f>
        <v>9.565016013</v>
      </c>
      <c r="M57" s="80"/>
      <c r="N57" s="432">
        <f t="shared" si="75"/>
        <v>0.9917993475</v>
      </c>
      <c r="O57" s="433">
        <f t="shared" si="76"/>
        <v>0.1156857906</v>
      </c>
      <c r="P57" s="59"/>
      <c r="Q57" s="476">
        <v>0.13</v>
      </c>
      <c r="R57" s="484"/>
      <c r="S57" s="431">
        <f>S56*Q57</f>
        <v>10.02196601</v>
      </c>
      <c r="T57" s="80"/>
      <c r="U57" s="432">
        <f t="shared" si="77"/>
        <v>0.45695</v>
      </c>
      <c r="V57" s="433">
        <f t="shared" si="78"/>
        <v>0.04777305123</v>
      </c>
      <c r="W57" s="59"/>
      <c r="X57" s="476">
        <v>0.13</v>
      </c>
      <c r="Y57" s="484"/>
      <c r="Z57" s="431">
        <f>Z56*X57</f>
        <v>10.5241019</v>
      </c>
      <c r="AA57" s="80"/>
      <c r="AB57" s="432">
        <f t="shared" si="79"/>
        <v>0.5021358875</v>
      </c>
      <c r="AC57" s="433">
        <f t="shared" si="80"/>
        <v>0.05010353127</v>
      </c>
      <c r="AD57" s="59"/>
      <c r="AE57" s="476">
        <v>0.13</v>
      </c>
      <c r="AF57" s="484"/>
      <c r="AG57" s="431">
        <f>AG56*AE57</f>
        <v>10.8907019</v>
      </c>
      <c r="AH57" s="80"/>
      <c r="AI57" s="432">
        <f t="shared" si="81"/>
        <v>0.3666</v>
      </c>
      <c r="AJ57" s="433">
        <f t="shared" si="82"/>
        <v>0.03483432634</v>
      </c>
      <c r="AK57" s="59"/>
      <c r="AL57" s="476">
        <v>0.13</v>
      </c>
      <c r="AM57" s="484"/>
      <c r="AN57" s="431">
        <f>AN56*AL57</f>
        <v>11.2534019</v>
      </c>
      <c r="AO57" s="80"/>
      <c r="AP57" s="432">
        <f t="shared" si="83"/>
        <v>0.3627</v>
      </c>
      <c r="AQ57" s="433">
        <f t="shared" si="84"/>
        <v>0.03330363858</v>
      </c>
      <c r="AR57" s="434"/>
    </row>
    <row r="58" ht="12.75" customHeight="1">
      <c r="A58" s="59"/>
      <c r="B58" s="525" t="s">
        <v>339</v>
      </c>
      <c r="C58" s="351"/>
      <c r="D58" s="351"/>
      <c r="E58" s="351"/>
      <c r="F58" s="486"/>
      <c r="G58" s="80"/>
      <c r="H58" s="524">
        <f>H56+H57</f>
        <v>74.52103717</v>
      </c>
      <c r="I58" s="448"/>
      <c r="J58" s="486"/>
      <c r="K58" s="448"/>
      <c r="L58" s="431">
        <f>L56+L57</f>
        <v>83.14206226</v>
      </c>
      <c r="M58" s="80"/>
      <c r="N58" s="432">
        <f t="shared" si="75"/>
        <v>8.621025097</v>
      </c>
      <c r="O58" s="433">
        <f t="shared" si="76"/>
        <v>0.1156857906</v>
      </c>
      <c r="P58" s="59"/>
      <c r="Q58" s="448"/>
      <c r="R58" s="448"/>
      <c r="S58" s="431">
        <f>S56+S57</f>
        <v>87.11401226</v>
      </c>
      <c r="T58" s="80"/>
      <c r="U58" s="432">
        <f t="shared" si="77"/>
        <v>3.97195</v>
      </c>
      <c r="V58" s="433">
        <f t="shared" si="78"/>
        <v>0.04777305123</v>
      </c>
      <c r="W58" s="59"/>
      <c r="X58" s="448"/>
      <c r="Y58" s="448"/>
      <c r="Z58" s="431">
        <f>Z56+Z57</f>
        <v>91.4787319</v>
      </c>
      <c r="AA58" s="80"/>
      <c r="AB58" s="432">
        <f t="shared" si="79"/>
        <v>4.364719638</v>
      </c>
      <c r="AC58" s="433">
        <f t="shared" si="80"/>
        <v>0.05010353127</v>
      </c>
      <c r="AD58" s="59"/>
      <c r="AE58" s="448"/>
      <c r="AF58" s="448"/>
      <c r="AG58" s="431">
        <f>AG56+AG57</f>
        <v>94.6653319</v>
      </c>
      <c r="AH58" s="80"/>
      <c r="AI58" s="432">
        <f t="shared" si="81"/>
        <v>3.1866</v>
      </c>
      <c r="AJ58" s="433">
        <f t="shared" si="82"/>
        <v>0.03483432634</v>
      </c>
      <c r="AK58" s="59"/>
      <c r="AL58" s="448"/>
      <c r="AM58" s="448"/>
      <c r="AN58" s="431">
        <f>AN56+AN57</f>
        <v>97.8180319</v>
      </c>
      <c r="AO58" s="80"/>
      <c r="AP58" s="432">
        <f t="shared" si="83"/>
        <v>3.1527</v>
      </c>
      <c r="AQ58" s="433">
        <f t="shared" si="84"/>
        <v>0.03330363858</v>
      </c>
      <c r="AR58" s="434"/>
    </row>
    <row r="59" ht="15.75" customHeight="1">
      <c r="A59" s="59"/>
      <c r="B59" s="487" t="s">
        <v>273</v>
      </c>
      <c r="E59" s="351"/>
      <c r="F59" s="488">
        <f>F53</f>
        <v>0.131</v>
      </c>
      <c r="G59" s="80"/>
      <c r="H59" s="526">
        <f>F59*H56</f>
        <v>8.639164486</v>
      </c>
      <c r="I59" s="448"/>
      <c r="J59" s="488">
        <f>J53</f>
        <v>0.131</v>
      </c>
      <c r="K59" s="448"/>
      <c r="L59" s="489">
        <f>J59*L56</f>
        <v>9.638593059</v>
      </c>
      <c r="M59" s="80"/>
      <c r="N59" s="489">
        <f t="shared" si="75"/>
        <v>0.9994285733</v>
      </c>
      <c r="O59" s="491">
        <f t="shared" si="76"/>
        <v>0.1156857906</v>
      </c>
      <c r="P59" s="59"/>
      <c r="Q59" s="490">
        <f>Q53</f>
        <v>0.131</v>
      </c>
      <c r="R59" s="448"/>
      <c r="S59" s="489">
        <f>Q59*S56</f>
        <v>10.09905806</v>
      </c>
      <c r="T59" s="80"/>
      <c r="U59" s="489">
        <f t="shared" si="77"/>
        <v>0.460465</v>
      </c>
      <c r="V59" s="491">
        <f t="shared" si="78"/>
        <v>0.04777305123</v>
      </c>
      <c r="W59" s="59"/>
      <c r="X59" s="490">
        <f>X53</f>
        <v>0.131</v>
      </c>
      <c r="Y59" s="448"/>
      <c r="Z59" s="489">
        <f>X59*Z56</f>
        <v>10.60505653</v>
      </c>
      <c r="AA59" s="80"/>
      <c r="AB59" s="489">
        <f t="shared" si="79"/>
        <v>0.5059984713</v>
      </c>
      <c r="AC59" s="491">
        <f t="shared" si="80"/>
        <v>0.05010353127</v>
      </c>
      <c r="AD59" s="59"/>
      <c r="AE59" s="490">
        <f>AE53</f>
        <v>0.131</v>
      </c>
      <c r="AF59" s="448"/>
      <c r="AG59" s="489">
        <f>AE59*AG56</f>
        <v>10.97447653</v>
      </c>
      <c r="AH59" s="80"/>
      <c r="AI59" s="489">
        <f t="shared" si="81"/>
        <v>0.36942</v>
      </c>
      <c r="AJ59" s="491">
        <f t="shared" si="82"/>
        <v>0.03483432634</v>
      </c>
      <c r="AK59" s="59"/>
      <c r="AL59" s="490">
        <f>AL53</f>
        <v>0.131</v>
      </c>
      <c r="AM59" s="448"/>
      <c r="AN59" s="489">
        <f>AL59*AN56</f>
        <v>11.33996653</v>
      </c>
      <c r="AO59" s="80"/>
      <c r="AP59" s="489">
        <f t="shared" si="83"/>
        <v>0.36549</v>
      </c>
      <c r="AQ59" s="491">
        <f t="shared" si="84"/>
        <v>0.03330363858</v>
      </c>
      <c r="AR59" s="492"/>
    </row>
    <row r="60" ht="12.75" customHeight="1">
      <c r="A60" s="59"/>
      <c r="B60" s="493" t="s">
        <v>321</v>
      </c>
      <c r="C60" s="71"/>
      <c r="D60" s="72"/>
      <c r="E60" s="494"/>
      <c r="F60" s="502"/>
      <c r="G60" s="529"/>
      <c r="H60" s="530">
        <f>H58-H59</f>
        <v>65.88187268</v>
      </c>
      <c r="I60" s="503"/>
      <c r="J60" s="502"/>
      <c r="K60" s="503"/>
      <c r="L60" s="504">
        <f>L58-L59</f>
        <v>73.5034692</v>
      </c>
      <c r="M60" s="505"/>
      <c r="N60" s="506">
        <f t="shared" si="75"/>
        <v>7.621596524</v>
      </c>
      <c r="O60" s="507">
        <f t="shared" si="76"/>
        <v>0.1156857906</v>
      </c>
      <c r="P60" s="59"/>
      <c r="Q60" s="503"/>
      <c r="R60" s="503"/>
      <c r="S60" s="504">
        <f>S58-S59</f>
        <v>77.0149542</v>
      </c>
      <c r="T60" s="505"/>
      <c r="U60" s="506">
        <f t="shared" si="77"/>
        <v>3.511485</v>
      </c>
      <c r="V60" s="507">
        <f t="shared" si="78"/>
        <v>0.04777305123</v>
      </c>
      <c r="W60" s="59"/>
      <c r="X60" s="503"/>
      <c r="Y60" s="503"/>
      <c r="Z60" s="504">
        <f>Z58-Z59</f>
        <v>80.87367537</v>
      </c>
      <c r="AA60" s="505"/>
      <c r="AB60" s="506">
        <f t="shared" si="79"/>
        <v>3.858721166</v>
      </c>
      <c r="AC60" s="507">
        <f t="shared" si="80"/>
        <v>0.05010353127</v>
      </c>
      <c r="AD60" s="59"/>
      <c r="AE60" s="503"/>
      <c r="AF60" s="503"/>
      <c r="AG60" s="504">
        <f>AG58-AG59</f>
        <v>83.69085537</v>
      </c>
      <c r="AH60" s="505"/>
      <c r="AI60" s="506">
        <f t="shared" si="81"/>
        <v>2.81718</v>
      </c>
      <c r="AJ60" s="507">
        <f t="shared" si="82"/>
        <v>0.03483432634</v>
      </c>
      <c r="AK60" s="59"/>
      <c r="AL60" s="503"/>
      <c r="AM60" s="503"/>
      <c r="AN60" s="504">
        <f>AN58-AN59</f>
        <v>86.47806537</v>
      </c>
      <c r="AO60" s="505"/>
      <c r="AP60" s="506">
        <f t="shared" si="83"/>
        <v>2.78721</v>
      </c>
      <c r="AQ60" s="507">
        <f t="shared" si="84"/>
        <v>0.03330363858</v>
      </c>
      <c r="AR60" s="501"/>
    </row>
    <row r="61" ht="8.25" customHeight="1">
      <c r="A61" s="59"/>
      <c r="B61" s="465"/>
      <c r="C61" s="466"/>
      <c r="D61" s="466"/>
      <c r="E61" s="466"/>
      <c r="F61" s="508"/>
      <c r="G61" s="471"/>
      <c r="H61" s="531"/>
      <c r="I61" s="509"/>
      <c r="J61" s="508"/>
      <c r="K61" s="509"/>
      <c r="L61" s="472"/>
      <c r="M61" s="471"/>
      <c r="N61" s="510"/>
      <c r="O61" s="473"/>
      <c r="P61" s="59"/>
      <c r="Q61" s="508"/>
      <c r="R61" s="509"/>
      <c r="S61" s="472"/>
      <c r="T61" s="471"/>
      <c r="U61" s="510"/>
      <c r="V61" s="473"/>
      <c r="W61" s="59"/>
      <c r="X61" s="508"/>
      <c r="Y61" s="509"/>
      <c r="Z61" s="472"/>
      <c r="AA61" s="471"/>
      <c r="AB61" s="510"/>
      <c r="AC61" s="473"/>
      <c r="AD61" s="59"/>
      <c r="AE61" s="508"/>
      <c r="AF61" s="509"/>
      <c r="AG61" s="472"/>
      <c r="AH61" s="471"/>
      <c r="AI61" s="510"/>
      <c r="AJ61" s="473"/>
      <c r="AK61" s="59"/>
      <c r="AL61" s="508"/>
      <c r="AM61" s="509"/>
      <c r="AN61" s="472"/>
      <c r="AO61" s="471"/>
      <c r="AP61" s="510"/>
      <c r="AQ61" s="473"/>
      <c r="AR61" s="474"/>
    </row>
    <row r="62" ht="12.75" customHeight="1">
      <c r="A62" s="59"/>
      <c r="B62" s="59"/>
      <c r="C62" s="59"/>
      <c r="D62" s="59"/>
      <c r="E62" s="59"/>
      <c r="F62" s="59"/>
      <c r="G62" s="59"/>
      <c r="H62" s="59"/>
      <c r="I62" s="59"/>
      <c r="J62" s="59"/>
      <c r="K62" s="59"/>
      <c r="L62" s="140"/>
      <c r="M62" s="59"/>
      <c r="N62" s="59"/>
      <c r="O62" s="59"/>
      <c r="P62" s="59"/>
      <c r="Q62" s="59"/>
      <c r="R62" s="59"/>
      <c r="S62" s="140"/>
      <c r="T62" s="59"/>
      <c r="U62" s="59"/>
      <c r="V62" s="59"/>
      <c r="W62" s="59"/>
      <c r="X62" s="59"/>
      <c r="Y62" s="59"/>
      <c r="Z62" s="140"/>
      <c r="AA62" s="59"/>
      <c r="AB62" s="59"/>
      <c r="AC62" s="59"/>
      <c r="AD62" s="59"/>
      <c r="AE62" s="59"/>
      <c r="AF62" s="59"/>
      <c r="AG62" s="140"/>
      <c r="AH62" s="59"/>
      <c r="AI62" s="59"/>
      <c r="AJ62" s="59"/>
      <c r="AK62" s="59"/>
      <c r="AL62" s="59"/>
      <c r="AM62" s="59"/>
      <c r="AN62" s="140"/>
      <c r="AO62" s="59"/>
      <c r="AP62" s="59"/>
      <c r="AQ62" s="59"/>
      <c r="AR62" s="59"/>
    </row>
    <row r="63" ht="12.75" customHeight="1">
      <c r="A63" s="59"/>
      <c r="B63" s="337" t="s">
        <v>322</v>
      </c>
      <c r="C63" s="59"/>
      <c r="D63" s="59"/>
      <c r="E63" s="59"/>
      <c r="F63" s="511">
        <f>'Proposed Rates'!$E$299</f>
        <v>0.0338</v>
      </c>
      <c r="G63" s="59"/>
      <c r="H63" s="59"/>
      <c r="I63" s="59"/>
      <c r="J63" s="511">
        <f>'Proposed Rates'!$F$299</f>
        <v>0.0335</v>
      </c>
      <c r="K63" s="59"/>
      <c r="L63" s="59"/>
      <c r="M63" s="59"/>
      <c r="N63" s="59"/>
      <c r="O63" s="59"/>
      <c r="P63" s="59"/>
      <c r="Q63" s="511">
        <f>'Proposed Rates'!$G$299</f>
        <v>0.0335</v>
      </c>
      <c r="R63" s="59"/>
      <c r="S63" s="59"/>
      <c r="T63" s="59"/>
      <c r="U63" s="59"/>
      <c r="V63" s="59"/>
      <c r="W63" s="59"/>
      <c r="X63" s="511">
        <f>'Proposed Rates'!$H$299</f>
        <v>0.0335</v>
      </c>
      <c r="Y63" s="59"/>
      <c r="Z63" s="59"/>
      <c r="AA63" s="59"/>
      <c r="AB63" s="59"/>
      <c r="AC63" s="59"/>
      <c r="AD63" s="59"/>
      <c r="AE63" s="511">
        <f>'Proposed Rates'!$I$299</f>
        <v>0.0335</v>
      </c>
      <c r="AF63" s="59"/>
      <c r="AG63" s="59"/>
      <c r="AH63" s="59"/>
      <c r="AI63" s="59"/>
      <c r="AJ63" s="59"/>
      <c r="AK63" s="59"/>
      <c r="AL63" s="511">
        <f>'Proposed Rates'!$J$299</f>
        <v>0.0335</v>
      </c>
      <c r="AM63" s="59"/>
      <c r="AN63" s="59"/>
      <c r="AO63" s="59"/>
      <c r="AP63" s="59"/>
      <c r="AQ63" s="59"/>
      <c r="AR63" s="59"/>
    </row>
    <row r="64" ht="12.75" customHeight="1">
      <c r="A64" s="59"/>
      <c r="B64" s="59"/>
      <c r="C64" s="59"/>
      <c r="D64" s="59"/>
      <c r="E64" s="59"/>
      <c r="F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59"/>
      <c r="AK64" s="59"/>
      <c r="AL64" s="59"/>
      <c r="AM64" s="59"/>
      <c r="AN64" s="59"/>
      <c r="AO64" s="59"/>
      <c r="AP64" s="59"/>
      <c r="AQ64" s="59"/>
      <c r="AR64" s="59"/>
    </row>
    <row r="65" ht="15.75" customHeight="1">
      <c r="A65" s="512" t="s">
        <v>340</v>
      </c>
      <c r="B65" s="59"/>
      <c r="C65" s="59"/>
      <c r="D65" s="59"/>
      <c r="E65" s="59"/>
      <c r="F65" s="59"/>
      <c r="G65" s="59"/>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c r="AJ65" s="59"/>
      <c r="AK65" s="59"/>
      <c r="AL65" s="59"/>
      <c r="AM65" s="59"/>
      <c r="AN65" s="59"/>
      <c r="AO65" s="59"/>
      <c r="AP65" s="59"/>
      <c r="AQ65" s="59"/>
      <c r="AR65" s="59"/>
    </row>
    <row r="66" ht="13.5" customHeight="1">
      <c r="A66" s="59"/>
      <c r="B66" s="59"/>
      <c r="C66" s="59"/>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9"/>
      <c r="AR66" s="59"/>
    </row>
    <row r="67" ht="8.25" customHeight="1">
      <c r="A67" s="59" t="s">
        <v>324</v>
      </c>
      <c r="B67" s="59"/>
      <c r="C67" s="59"/>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c r="AP67" s="59"/>
      <c r="AQ67" s="59"/>
      <c r="AR67" s="59"/>
    </row>
    <row r="68" ht="12.75" customHeight="1">
      <c r="A68" s="59" t="s">
        <v>325</v>
      </c>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c r="AP68" s="59"/>
      <c r="AQ68" s="59"/>
      <c r="AR68" s="59"/>
    </row>
    <row r="69" ht="12.75" customHeight="1">
      <c r="A69" s="59"/>
      <c r="B69" s="59"/>
      <c r="C69" s="59"/>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59"/>
      <c r="AM69" s="59"/>
      <c r="AN69" s="59"/>
      <c r="AO69" s="59"/>
      <c r="AP69" s="59"/>
      <c r="AQ69" s="59"/>
      <c r="AR69" s="59"/>
    </row>
    <row r="70" ht="12.75" customHeight="1">
      <c r="A70" s="59" t="s">
        <v>326</v>
      </c>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c r="AP70" s="59"/>
      <c r="AQ70" s="59"/>
      <c r="AR70" s="59"/>
    </row>
    <row r="71" ht="12.75" customHeight="1">
      <c r="A71" s="59" t="s">
        <v>327</v>
      </c>
      <c r="B71" s="59"/>
      <c r="C71" s="59"/>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59"/>
      <c r="AO71" s="59"/>
      <c r="AP71" s="59"/>
      <c r="AQ71" s="59"/>
      <c r="AR71" s="59"/>
    </row>
    <row r="72" ht="12.75" customHeight="1">
      <c r="A72" s="59"/>
      <c r="B72" s="59"/>
      <c r="C72" s="59"/>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N72" s="59"/>
      <c r="AO72" s="59"/>
      <c r="AP72" s="59"/>
      <c r="AQ72" s="59"/>
      <c r="AR72" s="59"/>
    </row>
    <row r="73" ht="12.75" customHeight="1">
      <c r="A73" s="59" t="s">
        <v>328</v>
      </c>
      <c r="B73" s="59"/>
      <c r="C73" s="59"/>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59"/>
      <c r="AK73" s="59"/>
      <c r="AL73" s="59"/>
      <c r="AM73" s="59"/>
      <c r="AN73" s="59"/>
      <c r="AO73" s="59"/>
      <c r="AP73" s="59"/>
      <c r="AQ73" s="59"/>
      <c r="AR73" s="59"/>
    </row>
    <row r="74" ht="12.75" customHeight="1">
      <c r="A74" s="59" t="s">
        <v>329</v>
      </c>
      <c r="B74" s="59"/>
      <c r="C74" s="59"/>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9"/>
      <c r="AR74" s="59"/>
    </row>
    <row r="75" ht="12.75" customHeight="1">
      <c r="A75" s="59" t="s">
        <v>330</v>
      </c>
      <c r="B75" s="59"/>
      <c r="C75" s="59"/>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c r="AJ75" s="59"/>
      <c r="AK75" s="59"/>
      <c r="AL75" s="59"/>
      <c r="AM75" s="59"/>
      <c r="AN75" s="59"/>
      <c r="AO75" s="59"/>
      <c r="AP75" s="59"/>
      <c r="AQ75" s="59"/>
      <c r="AR75" s="59"/>
    </row>
    <row r="76" ht="12.75" customHeight="1">
      <c r="A76" s="59" t="s">
        <v>331</v>
      </c>
      <c r="B76" s="59"/>
      <c r="C76" s="59"/>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c r="AJ76" s="59"/>
      <c r="AK76" s="59"/>
      <c r="AL76" s="59"/>
      <c r="AM76" s="59"/>
      <c r="AN76" s="59"/>
      <c r="AO76" s="59"/>
      <c r="AP76" s="59"/>
      <c r="AQ76" s="59"/>
      <c r="AR76" s="59"/>
    </row>
    <row r="77" ht="12.75" customHeight="1">
      <c r="A77" s="59" t="s">
        <v>332</v>
      </c>
      <c r="B77" s="59"/>
      <c r="C77" s="59"/>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c r="AJ77" s="59"/>
      <c r="AK77" s="59"/>
      <c r="AL77" s="59"/>
      <c r="AM77" s="59"/>
      <c r="AN77" s="59"/>
      <c r="AO77" s="59"/>
      <c r="AP77" s="59"/>
      <c r="AQ77" s="59"/>
      <c r="AR77" s="59"/>
    </row>
    <row r="78" ht="12.75" customHeight="1">
      <c r="A78" s="59"/>
      <c r="B78" s="59"/>
      <c r="C78" s="59"/>
      <c r="D78" s="59"/>
      <c r="E78" s="59"/>
      <c r="F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9"/>
      <c r="AR78" s="59"/>
    </row>
    <row r="79" ht="12.75" customHeight="1">
      <c r="A79" s="513"/>
      <c r="B79" s="59" t="s">
        <v>333</v>
      </c>
      <c r="C79" s="59"/>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59"/>
      <c r="AK79" s="59"/>
      <c r="AL79" s="59"/>
      <c r="AM79" s="59"/>
      <c r="AN79" s="59"/>
      <c r="AO79" s="59"/>
      <c r="AP79" s="59"/>
      <c r="AQ79" s="59"/>
      <c r="AR79" s="59"/>
    </row>
    <row r="80" ht="12.75" customHeight="1">
      <c r="A80" s="59"/>
      <c r="B80" s="59"/>
      <c r="C80" s="59"/>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9"/>
      <c r="AR80" s="59"/>
    </row>
    <row r="81" ht="12.75" customHeight="1">
      <c r="A81" s="59"/>
      <c r="B81" s="59" t="s">
        <v>334</v>
      </c>
      <c r="C81" s="59"/>
      <c r="D81" s="59"/>
      <c r="E81" s="59"/>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c r="AR81" s="59"/>
    </row>
    <row r="82" ht="12.75" customHeight="1">
      <c r="A82" s="59"/>
      <c r="B82" s="59"/>
      <c r="C82" s="59"/>
      <c r="D82" s="59"/>
      <c r="E82" s="59"/>
      <c r="F82" s="59"/>
      <c r="G82" s="59"/>
      <c r="H82" s="59"/>
      <c r="I82" s="59"/>
      <c r="J82" s="59"/>
      <c r="K82" s="59"/>
      <c r="L82" s="59"/>
      <c r="M82" s="59"/>
      <c r="N82" s="59"/>
      <c r="O82" s="59"/>
      <c r="P82" s="59"/>
      <c r="Q82" s="59"/>
      <c r="R82" s="59"/>
      <c r="S82" s="59"/>
      <c r="T82" s="59"/>
      <c r="U82" s="59"/>
      <c r="V82" s="59"/>
      <c r="W82" s="59"/>
      <c r="X82" s="59"/>
      <c r="Y82" s="59"/>
      <c r="Z82" s="59"/>
      <c r="AA82" s="59"/>
      <c r="AB82" s="59"/>
      <c r="AC82" s="59"/>
      <c r="AD82" s="59"/>
      <c r="AE82" s="59"/>
      <c r="AF82" s="59"/>
      <c r="AG82" s="59"/>
      <c r="AH82" s="59"/>
      <c r="AI82" s="59"/>
      <c r="AJ82" s="59"/>
      <c r="AK82" s="59"/>
      <c r="AL82" s="59"/>
      <c r="AM82" s="59"/>
      <c r="AN82" s="59"/>
      <c r="AO82" s="59"/>
      <c r="AP82" s="59"/>
      <c r="AQ82" s="59"/>
      <c r="AR82" s="59"/>
    </row>
    <row r="83" ht="12.75" customHeight="1">
      <c r="A83" s="59"/>
      <c r="B83" s="59"/>
      <c r="C83" s="59"/>
      <c r="D83" s="59"/>
      <c r="E83" s="59"/>
      <c r="F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83" s="59"/>
      <c r="AN83" s="59"/>
      <c r="AO83" s="59"/>
      <c r="AP83" s="59"/>
      <c r="AQ83" s="59"/>
      <c r="AR83" s="59"/>
    </row>
    <row r="84" ht="12.75" customHeight="1">
      <c r="A84" s="59"/>
      <c r="B84" s="59"/>
      <c r="C84" s="59"/>
      <c r="D84" s="59"/>
      <c r="E84" s="59"/>
      <c r="F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row>
    <row r="85" ht="12.75" customHeight="1">
      <c r="A85" s="59"/>
      <c r="B85" s="59"/>
      <c r="C85" s="59"/>
      <c r="D85" s="59"/>
      <c r="E85" s="59"/>
      <c r="F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row>
    <row r="86" ht="12.75" customHeight="1">
      <c r="A86" s="59"/>
      <c r="B86" s="59"/>
      <c r="C86" s="59"/>
      <c r="D86" s="59"/>
      <c r="E86" s="59"/>
      <c r="F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row>
    <row r="87" ht="12.75" customHeight="1">
      <c r="A87" s="59"/>
      <c r="B87" s="59"/>
      <c r="C87" s="59"/>
      <c r="D87" s="59"/>
      <c r="E87" s="59"/>
      <c r="F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c r="AR87" s="59"/>
    </row>
    <row r="88" ht="12.75" customHeight="1">
      <c r="A88" s="59"/>
      <c r="B88" s="59"/>
      <c r="C88" s="59"/>
      <c r="D88" s="59"/>
      <c r="E88" s="59"/>
      <c r="F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9"/>
      <c r="AR88" s="59"/>
    </row>
    <row r="89" ht="12.75" customHeight="1">
      <c r="A89" s="59"/>
      <c r="B89" s="59"/>
      <c r="C89" s="59"/>
      <c r="D89" s="59"/>
      <c r="E89" s="59"/>
      <c r="F89" s="59"/>
      <c r="G89" s="59"/>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c r="AQ89" s="59"/>
      <c r="AR89" s="59"/>
    </row>
    <row r="90" ht="12.75" customHeight="1">
      <c r="A90" s="59"/>
      <c r="B90" s="59"/>
      <c r="C90" s="59"/>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row>
    <row r="91" ht="12.75" customHeight="1">
      <c r="A91" s="59"/>
      <c r="B91" s="59"/>
      <c r="C91" s="59"/>
      <c r="D91" s="59"/>
      <c r="E91" s="59"/>
      <c r="F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c r="AF91" s="59"/>
      <c r="AG91" s="59"/>
      <c r="AH91" s="59"/>
      <c r="AI91" s="59"/>
      <c r="AJ91" s="59"/>
      <c r="AK91" s="59"/>
      <c r="AL91" s="59"/>
      <c r="AM91" s="59"/>
      <c r="AN91" s="59"/>
      <c r="AO91" s="59"/>
      <c r="AP91" s="59"/>
      <c r="AQ91" s="59"/>
      <c r="AR91" s="59"/>
    </row>
    <row r="92" ht="12.75" customHeight="1">
      <c r="A92" s="59"/>
      <c r="B92" s="59"/>
      <c r="C92" s="59"/>
      <c r="D92" s="59"/>
      <c r="E92" s="59"/>
      <c r="F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c r="AR92" s="59"/>
    </row>
    <row r="93" ht="12.75" customHeight="1">
      <c r="A93" s="59"/>
      <c r="B93" s="59"/>
      <c r="C93" s="59"/>
      <c r="D93" s="59"/>
      <c r="E93" s="59"/>
      <c r="F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c r="AR93" s="59"/>
    </row>
    <row r="94" ht="12.75" customHeight="1">
      <c r="A94" s="59"/>
      <c r="B94" s="59"/>
      <c r="C94" s="59"/>
      <c r="D94" s="59"/>
      <c r="E94" s="59"/>
      <c r="F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c r="AJ94" s="59"/>
      <c r="AK94" s="59"/>
      <c r="AL94" s="59"/>
      <c r="AM94" s="59"/>
      <c r="AN94" s="59"/>
      <c r="AO94" s="59"/>
      <c r="AP94" s="59"/>
      <c r="AQ94" s="59"/>
      <c r="AR94" s="59"/>
    </row>
    <row r="95" ht="12.75" customHeight="1">
      <c r="A95" s="59"/>
      <c r="B95" s="59"/>
      <c r="C95" s="59"/>
      <c r="D95" s="59"/>
      <c r="E95" s="59"/>
      <c r="F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c r="AJ95" s="59"/>
      <c r="AK95" s="59"/>
      <c r="AL95" s="59"/>
      <c r="AM95" s="59"/>
      <c r="AN95" s="59"/>
      <c r="AO95" s="59"/>
      <c r="AP95" s="59"/>
      <c r="AQ95" s="59"/>
      <c r="AR95" s="59"/>
    </row>
    <row r="96" ht="12.75" customHeight="1">
      <c r="A96" s="59"/>
      <c r="B96" s="59"/>
      <c r="C96" s="59"/>
      <c r="D96" s="59"/>
      <c r="E96" s="59"/>
      <c r="F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c r="AQ96" s="59"/>
      <c r="AR96" s="59"/>
    </row>
    <row r="97" ht="12.75" customHeight="1">
      <c r="A97" s="59"/>
      <c r="B97" s="59"/>
      <c r="C97" s="59"/>
      <c r="D97" s="59"/>
      <c r="E97" s="59"/>
      <c r="F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c r="AM97" s="59"/>
      <c r="AN97" s="59"/>
      <c r="AO97" s="59"/>
      <c r="AP97" s="59"/>
      <c r="AQ97" s="59"/>
      <c r="AR97" s="59"/>
    </row>
    <row r="98" ht="12.75" customHeight="1">
      <c r="A98" s="59"/>
      <c r="B98" s="59"/>
      <c r="C98" s="59"/>
      <c r="D98" s="59"/>
      <c r="E98" s="59"/>
      <c r="F98" s="59"/>
      <c r="G98" s="59"/>
      <c r="H98" s="59"/>
      <c r="I98" s="59"/>
      <c r="J98" s="59"/>
      <c r="K98" s="59"/>
      <c r="L98" s="59"/>
      <c r="M98" s="59"/>
      <c r="N98" s="59"/>
      <c r="O98" s="59"/>
      <c r="P98" s="59"/>
      <c r="Q98" s="59"/>
      <c r="R98" s="59"/>
      <c r="S98" s="59"/>
      <c r="T98" s="59"/>
      <c r="U98" s="59"/>
      <c r="V98" s="59"/>
      <c r="W98" s="59"/>
      <c r="X98" s="59"/>
      <c r="Y98" s="59"/>
      <c r="Z98" s="59"/>
      <c r="AA98" s="59"/>
      <c r="AB98" s="59"/>
      <c r="AC98" s="59"/>
      <c r="AD98" s="59"/>
      <c r="AE98" s="59"/>
      <c r="AF98" s="59"/>
      <c r="AG98" s="59"/>
      <c r="AH98" s="59"/>
      <c r="AI98" s="59"/>
      <c r="AJ98" s="59"/>
      <c r="AK98" s="59"/>
      <c r="AL98" s="59"/>
      <c r="AM98" s="59"/>
      <c r="AN98" s="59"/>
      <c r="AO98" s="59"/>
      <c r="AP98" s="59"/>
      <c r="AQ98" s="59"/>
      <c r="AR98" s="59"/>
    </row>
    <row r="99" ht="12.75" customHeight="1">
      <c r="A99" s="59"/>
      <c r="B99" s="59"/>
      <c r="C99" s="59"/>
      <c r="D99" s="59"/>
      <c r="E99" s="59"/>
      <c r="F99" s="59"/>
      <c r="G99" s="59"/>
      <c r="H99" s="59"/>
      <c r="I99" s="59"/>
      <c r="J99" s="59"/>
      <c r="K99" s="59"/>
      <c r="L99" s="59"/>
      <c r="M99" s="59"/>
      <c r="N99" s="59"/>
      <c r="O99" s="59"/>
      <c r="P99" s="59"/>
      <c r="Q99" s="59"/>
      <c r="R99" s="59"/>
      <c r="S99" s="59"/>
      <c r="T99" s="59"/>
      <c r="U99" s="59"/>
      <c r="V99" s="59"/>
      <c r="W99" s="59"/>
      <c r="X99" s="59"/>
      <c r="Y99" s="59"/>
      <c r="Z99" s="59"/>
      <c r="AA99" s="59"/>
      <c r="AB99" s="59"/>
      <c r="AC99" s="59"/>
      <c r="AD99" s="59"/>
      <c r="AE99" s="59"/>
      <c r="AF99" s="59"/>
      <c r="AG99" s="59"/>
      <c r="AH99" s="59"/>
      <c r="AI99" s="59"/>
      <c r="AJ99" s="59"/>
      <c r="AK99" s="59"/>
      <c r="AL99" s="59"/>
      <c r="AM99" s="59"/>
      <c r="AN99" s="59"/>
      <c r="AO99" s="59"/>
      <c r="AP99" s="59"/>
      <c r="AQ99" s="59"/>
      <c r="AR99" s="59"/>
    </row>
    <row r="100" ht="12.75" customHeight="1">
      <c r="A100" s="59"/>
      <c r="B100" s="59"/>
      <c r="C100" s="59"/>
      <c r="D100" s="59"/>
      <c r="E100" s="59"/>
      <c r="F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59"/>
      <c r="AQ100" s="59"/>
      <c r="AR100" s="59"/>
    </row>
    <row r="101" ht="12.75" customHeight="1">
      <c r="A101" s="59"/>
      <c r="B101" s="59"/>
      <c r="C101" s="59"/>
      <c r="D101" s="59"/>
      <c r="E101" s="59"/>
      <c r="F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c r="AH101" s="59"/>
      <c r="AI101" s="59"/>
      <c r="AJ101" s="59"/>
      <c r="AK101" s="59"/>
      <c r="AL101" s="59"/>
      <c r="AM101" s="59"/>
      <c r="AN101" s="59"/>
      <c r="AO101" s="59"/>
      <c r="AP101" s="59"/>
      <c r="AQ101" s="59"/>
      <c r="AR101" s="59"/>
    </row>
    <row r="102" ht="12.75" customHeight="1">
      <c r="A102" s="59"/>
      <c r="B102" s="59"/>
      <c r="C102" s="59"/>
      <c r="D102" s="59"/>
      <c r="E102" s="59"/>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c r="AH102" s="59"/>
      <c r="AI102" s="59"/>
      <c r="AJ102" s="59"/>
      <c r="AK102" s="59"/>
      <c r="AL102" s="59"/>
      <c r="AM102" s="59"/>
      <c r="AN102" s="59"/>
      <c r="AO102" s="59"/>
      <c r="AP102" s="59"/>
      <c r="AQ102" s="59"/>
      <c r="AR102" s="59"/>
    </row>
    <row r="103" ht="12.75" customHeight="1">
      <c r="A103" s="59"/>
      <c r="B103" s="59"/>
      <c r="C103" s="59"/>
      <c r="D103" s="59"/>
      <c r="E103" s="59"/>
      <c r="F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9"/>
      <c r="AJ103" s="59"/>
      <c r="AK103" s="59"/>
      <c r="AL103" s="59"/>
      <c r="AM103" s="59"/>
      <c r="AN103" s="59"/>
      <c r="AO103" s="59"/>
      <c r="AP103" s="59"/>
      <c r="AQ103" s="59"/>
      <c r="AR103" s="59"/>
    </row>
    <row r="104" ht="12.75" customHeight="1">
      <c r="A104" s="59"/>
      <c r="B104" s="59"/>
      <c r="C104" s="59"/>
      <c r="D104" s="59"/>
      <c r="E104" s="59"/>
      <c r="F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c r="AR104" s="59"/>
    </row>
    <row r="105" ht="12.75" customHeight="1">
      <c r="A105" s="59"/>
      <c r="B105" s="59"/>
      <c r="C105" s="59"/>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c r="AL105" s="59"/>
      <c r="AM105" s="59"/>
      <c r="AN105" s="59"/>
      <c r="AO105" s="59"/>
      <c r="AP105" s="59"/>
      <c r="AQ105" s="59"/>
      <c r="AR105" s="59"/>
    </row>
    <row r="106" ht="12.75" customHeight="1">
      <c r="A106" s="59"/>
      <c r="B106" s="59"/>
      <c r="C106" s="59"/>
      <c r="D106" s="59"/>
      <c r="E106" s="59"/>
      <c r="F106" s="59"/>
      <c r="G106" s="59"/>
      <c r="H106" s="59"/>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c r="AH106" s="59"/>
      <c r="AI106" s="59"/>
      <c r="AJ106" s="59"/>
      <c r="AK106" s="59"/>
      <c r="AL106" s="59"/>
      <c r="AM106" s="59"/>
      <c r="AN106" s="59"/>
      <c r="AO106" s="59"/>
      <c r="AP106" s="59"/>
      <c r="AQ106" s="59"/>
      <c r="AR106" s="59"/>
    </row>
    <row r="107" ht="12.75" customHeight="1">
      <c r="A107" s="59"/>
      <c r="B107" s="59"/>
      <c r="C107" s="59"/>
      <c r="D107" s="59"/>
      <c r="E107" s="59"/>
      <c r="F107" s="59"/>
      <c r="G107" s="59"/>
      <c r="H107" s="59"/>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c r="AF107" s="59"/>
      <c r="AG107" s="59"/>
      <c r="AH107" s="59"/>
      <c r="AI107" s="59"/>
      <c r="AJ107" s="59"/>
      <c r="AK107" s="59"/>
      <c r="AL107" s="59"/>
      <c r="AM107" s="59"/>
      <c r="AN107" s="59"/>
      <c r="AO107" s="59"/>
      <c r="AP107" s="59"/>
      <c r="AQ107" s="59"/>
      <c r="AR107" s="59"/>
    </row>
    <row r="108" ht="12.75" customHeight="1">
      <c r="A108" s="59"/>
      <c r="B108" s="59"/>
      <c r="C108" s="59"/>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E108" s="59"/>
      <c r="AF108" s="59"/>
      <c r="AG108" s="59"/>
      <c r="AH108" s="59"/>
      <c r="AI108" s="59"/>
      <c r="AJ108" s="59"/>
      <c r="AK108" s="59"/>
      <c r="AL108" s="59"/>
      <c r="AM108" s="59"/>
      <c r="AN108" s="59"/>
      <c r="AO108" s="59"/>
      <c r="AP108" s="59"/>
      <c r="AQ108" s="59"/>
      <c r="AR108" s="59"/>
    </row>
    <row r="109" ht="12.75" customHeight="1">
      <c r="A109" s="59"/>
      <c r="B109" s="59"/>
      <c r="C109" s="59"/>
      <c r="D109" s="59"/>
      <c r="E109" s="59"/>
      <c r="F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c r="AE109" s="59"/>
      <c r="AF109" s="59"/>
      <c r="AG109" s="59"/>
      <c r="AH109" s="59"/>
      <c r="AI109" s="59"/>
      <c r="AJ109" s="59"/>
      <c r="AK109" s="59"/>
      <c r="AL109" s="59"/>
      <c r="AM109" s="59"/>
      <c r="AN109" s="59"/>
      <c r="AO109" s="59"/>
      <c r="AP109" s="59"/>
      <c r="AQ109" s="59"/>
      <c r="AR109" s="59"/>
    </row>
    <row r="110" ht="12.75" customHeight="1">
      <c r="A110" s="59"/>
      <c r="B110" s="59"/>
      <c r="C110" s="59"/>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c r="AH110" s="59"/>
      <c r="AI110" s="59"/>
      <c r="AJ110" s="59"/>
      <c r="AK110" s="59"/>
      <c r="AL110" s="59"/>
      <c r="AM110" s="59"/>
      <c r="AN110" s="59"/>
      <c r="AO110" s="59"/>
      <c r="AP110" s="59"/>
      <c r="AQ110" s="59"/>
      <c r="AR110" s="59"/>
    </row>
    <row r="111" ht="12.75" customHeight="1">
      <c r="A111" s="59"/>
      <c r="B111" s="59"/>
      <c r="C111" s="59"/>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c r="AH111" s="59"/>
      <c r="AI111" s="59"/>
      <c r="AJ111" s="59"/>
      <c r="AK111" s="59"/>
      <c r="AL111" s="59"/>
      <c r="AM111" s="59"/>
      <c r="AN111" s="59"/>
      <c r="AO111" s="59"/>
      <c r="AP111" s="59"/>
      <c r="AQ111" s="59"/>
      <c r="AR111" s="59"/>
    </row>
    <row r="112" ht="12.75" customHeight="1">
      <c r="A112" s="59"/>
      <c r="B112" s="59"/>
      <c r="C112" s="59"/>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9"/>
      <c r="AM112" s="59"/>
      <c r="AN112" s="59"/>
      <c r="AO112" s="59"/>
      <c r="AP112" s="59"/>
      <c r="AQ112" s="59"/>
      <c r="AR112" s="59"/>
    </row>
    <row r="113" ht="12.75" customHeight="1">
      <c r="A113" s="59"/>
      <c r="B113" s="59"/>
      <c r="C113" s="59"/>
      <c r="D113" s="59"/>
      <c r="E113" s="59"/>
      <c r="F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E113" s="59"/>
      <c r="AF113" s="59"/>
      <c r="AG113" s="59"/>
      <c r="AH113" s="59"/>
      <c r="AI113" s="59"/>
      <c r="AJ113" s="59"/>
      <c r="AK113" s="59"/>
      <c r="AL113" s="59"/>
      <c r="AM113" s="59"/>
      <c r="AN113" s="59"/>
      <c r="AO113" s="59"/>
      <c r="AP113" s="59"/>
      <c r="AQ113" s="59"/>
      <c r="AR113" s="59"/>
    </row>
    <row r="114" ht="12.75" customHeight="1">
      <c r="A114" s="59"/>
      <c r="B114" s="59"/>
      <c r="C114" s="59"/>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c r="AH114" s="59"/>
      <c r="AI114" s="59"/>
      <c r="AJ114" s="59"/>
      <c r="AK114" s="59"/>
      <c r="AL114" s="59"/>
      <c r="AM114" s="59"/>
      <c r="AN114" s="59"/>
      <c r="AO114" s="59"/>
      <c r="AP114" s="59"/>
      <c r="AQ114" s="59"/>
      <c r="AR114" s="59"/>
    </row>
    <row r="115" ht="12.75" customHeight="1">
      <c r="A115" s="59"/>
      <c r="B115" s="59"/>
      <c r="C115" s="59"/>
      <c r="D115" s="59"/>
      <c r="E115" s="59"/>
      <c r="F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c r="AH115" s="59"/>
      <c r="AI115" s="59"/>
      <c r="AJ115" s="59"/>
      <c r="AK115" s="59"/>
      <c r="AL115" s="59"/>
      <c r="AM115" s="59"/>
      <c r="AN115" s="59"/>
      <c r="AO115" s="59"/>
      <c r="AP115" s="59"/>
      <c r="AQ115" s="59"/>
      <c r="AR115" s="59"/>
    </row>
    <row r="116" ht="12.75" customHeight="1">
      <c r="A116" s="59"/>
      <c r="B116" s="59"/>
      <c r="C116" s="59"/>
      <c r="D116" s="59"/>
      <c r="E116" s="59"/>
      <c r="F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9"/>
      <c r="AR116" s="59"/>
    </row>
    <row r="117" ht="12.75" customHeight="1">
      <c r="A117" s="59"/>
      <c r="B117" s="59"/>
      <c r="C117" s="59"/>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c r="AJ117" s="59"/>
      <c r="AK117" s="59"/>
      <c r="AL117" s="59"/>
      <c r="AM117" s="59"/>
      <c r="AN117" s="59"/>
      <c r="AO117" s="59"/>
      <c r="AP117" s="59"/>
      <c r="AQ117" s="59"/>
      <c r="AR117" s="59"/>
    </row>
    <row r="118" ht="12.75" customHeight="1">
      <c r="A118" s="59"/>
      <c r="B118" s="59"/>
      <c r="C118" s="59"/>
      <c r="D118" s="59"/>
      <c r="E118" s="59"/>
      <c r="F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c r="AJ118" s="59"/>
      <c r="AK118" s="59"/>
      <c r="AL118" s="59"/>
      <c r="AM118" s="59"/>
      <c r="AN118" s="59"/>
      <c r="AO118" s="59"/>
      <c r="AP118" s="59"/>
      <c r="AQ118" s="59"/>
      <c r="AR118" s="59"/>
    </row>
    <row r="119" ht="12.75" customHeight="1">
      <c r="A119" s="59"/>
      <c r="B119" s="59"/>
      <c r="C119" s="59"/>
      <c r="D119" s="59"/>
      <c r="E119" s="59"/>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59"/>
      <c r="AL119" s="59"/>
      <c r="AM119" s="59"/>
      <c r="AN119" s="59"/>
      <c r="AO119" s="59"/>
      <c r="AP119" s="59"/>
      <c r="AQ119" s="59"/>
      <c r="AR119" s="59"/>
    </row>
    <row r="120" ht="12.75" customHeight="1">
      <c r="A120" s="59"/>
      <c r="B120" s="59"/>
      <c r="C120" s="59"/>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c r="AJ120" s="59"/>
      <c r="AK120" s="59"/>
      <c r="AL120" s="59"/>
      <c r="AM120" s="59"/>
      <c r="AN120" s="59"/>
      <c r="AO120" s="59"/>
      <c r="AP120" s="59"/>
      <c r="AQ120" s="59"/>
      <c r="AR120" s="59"/>
    </row>
    <row r="121" ht="12.75" customHeight="1">
      <c r="A121" s="59"/>
      <c r="B121" s="59"/>
      <c r="C121" s="59"/>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c r="AJ121" s="59"/>
      <c r="AK121" s="59"/>
      <c r="AL121" s="59"/>
      <c r="AM121" s="59"/>
      <c r="AN121" s="59"/>
      <c r="AO121" s="59"/>
      <c r="AP121" s="59"/>
      <c r="AQ121" s="59"/>
      <c r="AR121" s="59"/>
    </row>
    <row r="122" ht="12.75" customHeight="1">
      <c r="A122" s="59"/>
      <c r="B122" s="59"/>
      <c r="C122" s="59"/>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c r="AH122" s="59"/>
      <c r="AI122" s="59"/>
      <c r="AJ122" s="59"/>
      <c r="AK122" s="59"/>
      <c r="AL122" s="59"/>
      <c r="AM122" s="59"/>
      <c r="AN122" s="59"/>
      <c r="AO122" s="59"/>
      <c r="AP122" s="59"/>
      <c r="AQ122" s="59"/>
      <c r="AR122" s="59"/>
    </row>
    <row r="123" ht="12.75" customHeight="1">
      <c r="A123" s="59"/>
      <c r="B123" s="59"/>
      <c r="C123" s="59"/>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c r="AH123" s="59"/>
      <c r="AI123" s="59"/>
      <c r="AJ123" s="59"/>
      <c r="AK123" s="59"/>
      <c r="AL123" s="59"/>
      <c r="AM123" s="59"/>
      <c r="AN123" s="59"/>
      <c r="AO123" s="59"/>
      <c r="AP123" s="59"/>
      <c r="AQ123" s="59"/>
      <c r="AR123" s="59"/>
    </row>
    <row r="124" ht="12.75" customHeight="1">
      <c r="A124" s="59"/>
      <c r="B124" s="59"/>
      <c r="C124" s="59"/>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c r="AH124" s="59"/>
      <c r="AI124" s="59"/>
      <c r="AJ124" s="59"/>
      <c r="AK124" s="59"/>
      <c r="AL124" s="59"/>
      <c r="AM124" s="59"/>
      <c r="AN124" s="59"/>
      <c r="AO124" s="59"/>
      <c r="AP124" s="59"/>
      <c r="AQ124" s="59"/>
      <c r="AR124" s="59"/>
    </row>
    <row r="125" ht="12.75" customHeight="1">
      <c r="A125" s="59"/>
      <c r="B125" s="59"/>
      <c r="C125" s="59"/>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59"/>
      <c r="AK125" s="59"/>
      <c r="AL125" s="59"/>
      <c r="AM125" s="59"/>
      <c r="AN125" s="59"/>
      <c r="AO125" s="59"/>
      <c r="AP125" s="59"/>
      <c r="AQ125" s="59"/>
      <c r="AR125" s="59"/>
    </row>
    <row r="126" ht="12.75" customHeight="1">
      <c r="A126" s="59"/>
      <c r="B126" s="59"/>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59"/>
      <c r="AK126" s="59"/>
      <c r="AL126" s="59"/>
      <c r="AM126" s="59"/>
      <c r="AN126" s="59"/>
      <c r="AO126" s="59"/>
      <c r="AP126" s="59"/>
      <c r="AQ126" s="59"/>
      <c r="AR126" s="59"/>
    </row>
    <row r="127" ht="12.75" customHeight="1">
      <c r="A127" s="59"/>
      <c r="B127" s="59"/>
      <c r="C127" s="59"/>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c r="AJ127" s="59"/>
      <c r="AK127" s="59"/>
      <c r="AL127" s="59"/>
      <c r="AM127" s="59"/>
      <c r="AN127" s="59"/>
      <c r="AO127" s="59"/>
      <c r="AP127" s="59"/>
      <c r="AQ127" s="59"/>
      <c r="AR127" s="59"/>
    </row>
    <row r="128" ht="12.75" customHeight="1">
      <c r="A128" s="59"/>
      <c r="B128" s="59"/>
      <c r="C128" s="59"/>
      <c r="D128" s="59"/>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59"/>
      <c r="AK128" s="59"/>
      <c r="AL128" s="59"/>
      <c r="AM128" s="59"/>
      <c r="AN128" s="59"/>
      <c r="AO128" s="59"/>
      <c r="AP128" s="59"/>
      <c r="AQ128" s="59"/>
      <c r="AR128" s="59"/>
    </row>
    <row r="129" ht="12.75" customHeight="1">
      <c r="A129" s="59"/>
      <c r="B129" s="59"/>
      <c r="C129" s="59"/>
      <c r="D129" s="59"/>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59"/>
      <c r="AK129" s="59"/>
      <c r="AL129" s="59"/>
      <c r="AM129" s="59"/>
      <c r="AN129" s="59"/>
      <c r="AO129" s="59"/>
      <c r="AP129" s="59"/>
      <c r="AQ129" s="59"/>
      <c r="AR129" s="59"/>
    </row>
    <row r="130" ht="12.75" customHeight="1">
      <c r="A130" s="59"/>
      <c r="B130" s="59"/>
      <c r="C130" s="59"/>
      <c r="D130" s="59"/>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c r="AH130" s="59"/>
      <c r="AI130" s="59"/>
      <c r="AJ130" s="59"/>
      <c r="AK130" s="59"/>
      <c r="AL130" s="59"/>
      <c r="AM130" s="59"/>
      <c r="AN130" s="59"/>
      <c r="AO130" s="59"/>
      <c r="AP130" s="59"/>
      <c r="AQ130" s="59"/>
      <c r="AR130" s="59"/>
    </row>
    <row r="131" ht="12.75" customHeight="1">
      <c r="A131" s="59"/>
      <c r="B131" s="59"/>
      <c r="C131" s="59"/>
      <c r="D131" s="59"/>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59"/>
      <c r="AK131" s="59"/>
      <c r="AL131" s="59"/>
      <c r="AM131" s="59"/>
      <c r="AN131" s="59"/>
      <c r="AO131" s="59"/>
      <c r="AP131" s="59"/>
      <c r="AQ131" s="59"/>
      <c r="AR131" s="59"/>
    </row>
    <row r="132" ht="12.75" customHeight="1">
      <c r="A132" s="59"/>
      <c r="B132" s="59"/>
      <c r="C132" s="59"/>
      <c r="D132" s="59"/>
      <c r="E132" s="59"/>
      <c r="F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c r="AH132" s="59"/>
      <c r="AI132" s="59"/>
      <c r="AJ132" s="59"/>
      <c r="AK132" s="59"/>
      <c r="AL132" s="59"/>
      <c r="AM132" s="59"/>
      <c r="AN132" s="59"/>
      <c r="AO132" s="59"/>
      <c r="AP132" s="59"/>
      <c r="AQ132" s="59"/>
      <c r="AR132" s="59"/>
    </row>
    <row r="133" ht="12.75" customHeight="1">
      <c r="A133" s="59"/>
      <c r="B133" s="59"/>
      <c r="C133" s="59"/>
      <c r="D133" s="59"/>
      <c r="E133" s="59"/>
      <c r="F133" s="59"/>
      <c r="G133" s="59"/>
      <c r="H133" s="59"/>
      <c r="I133" s="59"/>
      <c r="J133" s="59"/>
      <c r="K133" s="59"/>
      <c r="L133" s="59"/>
      <c r="M133" s="59"/>
      <c r="N133" s="59"/>
      <c r="O133" s="59"/>
      <c r="P133" s="59"/>
      <c r="Q133" s="59"/>
      <c r="R133" s="59"/>
      <c r="S133" s="59"/>
      <c r="T133" s="59"/>
      <c r="U133" s="59"/>
      <c r="V133" s="59"/>
      <c r="W133" s="59"/>
      <c r="X133" s="59"/>
      <c r="Y133" s="59"/>
      <c r="Z133" s="59"/>
      <c r="AA133" s="59"/>
      <c r="AB133" s="59"/>
      <c r="AC133" s="59"/>
      <c r="AD133" s="59"/>
      <c r="AE133" s="59"/>
      <c r="AF133" s="59"/>
      <c r="AG133" s="59"/>
      <c r="AH133" s="59"/>
      <c r="AI133" s="59"/>
      <c r="AJ133" s="59"/>
      <c r="AK133" s="59"/>
      <c r="AL133" s="59"/>
      <c r="AM133" s="59"/>
      <c r="AN133" s="59"/>
      <c r="AO133" s="59"/>
      <c r="AP133" s="59"/>
      <c r="AQ133" s="59"/>
      <c r="AR133" s="59"/>
    </row>
    <row r="134" ht="12.75" customHeight="1">
      <c r="A134" s="59"/>
      <c r="B134" s="59"/>
      <c r="C134" s="59"/>
      <c r="D134" s="59"/>
      <c r="E134" s="59"/>
      <c r="F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59"/>
      <c r="AE134" s="59"/>
      <c r="AF134" s="59"/>
      <c r="AG134" s="59"/>
      <c r="AH134" s="59"/>
      <c r="AI134" s="59"/>
      <c r="AJ134" s="59"/>
      <c r="AK134" s="59"/>
      <c r="AL134" s="59"/>
      <c r="AM134" s="59"/>
      <c r="AN134" s="59"/>
      <c r="AO134" s="59"/>
      <c r="AP134" s="59"/>
      <c r="AQ134" s="59"/>
      <c r="AR134" s="59"/>
    </row>
    <row r="135" ht="12.75" customHeight="1">
      <c r="A135" s="59"/>
      <c r="B135" s="59"/>
      <c r="C135" s="59"/>
      <c r="D135" s="59"/>
      <c r="E135" s="59"/>
      <c r="F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c r="AE135" s="59"/>
      <c r="AF135" s="59"/>
      <c r="AG135" s="59"/>
      <c r="AH135" s="59"/>
      <c r="AI135" s="59"/>
      <c r="AJ135" s="59"/>
      <c r="AK135" s="59"/>
      <c r="AL135" s="59"/>
      <c r="AM135" s="59"/>
      <c r="AN135" s="59"/>
      <c r="AO135" s="59"/>
      <c r="AP135" s="59"/>
      <c r="AQ135" s="59"/>
      <c r="AR135" s="59"/>
    </row>
    <row r="136" ht="12.75" customHeight="1">
      <c r="A136" s="59"/>
      <c r="B136" s="59"/>
      <c r="C136" s="59"/>
      <c r="D136" s="59"/>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c r="AH136" s="59"/>
      <c r="AI136" s="59"/>
      <c r="AJ136" s="59"/>
      <c r="AK136" s="59"/>
      <c r="AL136" s="59"/>
      <c r="AM136" s="59"/>
      <c r="AN136" s="59"/>
      <c r="AO136" s="59"/>
      <c r="AP136" s="59"/>
      <c r="AQ136" s="59"/>
      <c r="AR136" s="59"/>
    </row>
    <row r="137" ht="12.75" customHeight="1">
      <c r="A137" s="59"/>
      <c r="B137" s="59"/>
      <c r="C137" s="59"/>
      <c r="D137" s="59"/>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c r="AJ137" s="59"/>
      <c r="AK137" s="59"/>
      <c r="AL137" s="59"/>
      <c r="AM137" s="59"/>
      <c r="AN137" s="59"/>
      <c r="AO137" s="59"/>
      <c r="AP137" s="59"/>
      <c r="AQ137" s="59"/>
      <c r="AR137" s="59"/>
    </row>
    <row r="138" ht="12.75" customHeight="1">
      <c r="A138" s="59"/>
      <c r="B138" s="59"/>
      <c r="C138" s="59"/>
      <c r="D138" s="59"/>
      <c r="E138" s="59"/>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c r="AH138" s="59"/>
      <c r="AI138" s="59"/>
      <c r="AJ138" s="59"/>
      <c r="AK138" s="59"/>
      <c r="AL138" s="59"/>
      <c r="AM138" s="59"/>
      <c r="AN138" s="59"/>
      <c r="AO138" s="59"/>
      <c r="AP138" s="59"/>
      <c r="AQ138" s="59"/>
      <c r="AR138" s="59"/>
    </row>
    <row r="139" ht="12.75" customHeight="1">
      <c r="A139" s="59"/>
      <c r="B139" s="59"/>
      <c r="C139" s="59"/>
      <c r="D139" s="59"/>
      <c r="E139" s="59"/>
      <c r="F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c r="AH139" s="59"/>
      <c r="AI139" s="59"/>
      <c r="AJ139" s="59"/>
      <c r="AK139" s="59"/>
      <c r="AL139" s="59"/>
      <c r="AM139" s="59"/>
      <c r="AN139" s="59"/>
      <c r="AO139" s="59"/>
      <c r="AP139" s="59"/>
      <c r="AQ139" s="59"/>
      <c r="AR139" s="59"/>
    </row>
    <row r="140" ht="12.75" customHeight="1">
      <c r="A140" s="59"/>
      <c r="B140" s="59"/>
      <c r="C140" s="59"/>
      <c r="D140" s="59"/>
      <c r="E140" s="59"/>
      <c r="F140" s="59"/>
      <c r="G140" s="59"/>
      <c r="H140" s="59"/>
      <c r="I140" s="59"/>
      <c r="J140" s="59"/>
      <c r="K140" s="59"/>
      <c r="L140" s="59"/>
      <c r="M140" s="59"/>
      <c r="N140" s="59"/>
      <c r="O140" s="59"/>
      <c r="P140" s="59"/>
      <c r="Q140" s="59"/>
      <c r="R140" s="59"/>
      <c r="S140" s="59"/>
      <c r="T140" s="59"/>
      <c r="U140" s="59"/>
      <c r="V140" s="59"/>
      <c r="W140" s="59"/>
      <c r="X140" s="59"/>
      <c r="Y140" s="59"/>
      <c r="Z140" s="59"/>
      <c r="AA140" s="59"/>
      <c r="AB140" s="59"/>
      <c r="AC140" s="59"/>
      <c r="AD140" s="59"/>
      <c r="AE140" s="59"/>
      <c r="AF140" s="59"/>
      <c r="AG140" s="59"/>
      <c r="AH140" s="59"/>
      <c r="AI140" s="59"/>
      <c r="AJ140" s="59"/>
      <c r="AK140" s="59"/>
      <c r="AL140" s="59"/>
      <c r="AM140" s="59"/>
      <c r="AN140" s="59"/>
      <c r="AO140" s="59"/>
      <c r="AP140" s="59"/>
      <c r="AQ140" s="59"/>
      <c r="AR140" s="59"/>
    </row>
    <row r="141" ht="12.75" customHeight="1">
      <c r="A141" s="59"/>
      <c r="B141" s="59"/>
      <c r="C141" s="59"/>
      <c r="D141" s="59"/>
      <c r="E141" s="59"/>
      <c r="F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c r="AH141" s="59"/>
      <c r="AI141" s="59"/>
      <c r="AJ141" s="59"/>
      <c r="AK141" s="59"/>
      <c r="AL141" s="59"/>
      <c r="AM141" s="59"/>
      <c r="AN141" s="59"/>
      <c r="AO141" s="59"/>
      <c r="AP141" s="59"/>
      <c r="AQ141" s="59"/>
      <c r="AR141" s="59"/>
    </row>
    <row r="142" ht="12.75" customHeight="1">
      <c r="A142" s="59"/>
      <c r="B142" s="59"/>
      <c r="C142" s="59"/>
      <c r="D142" s="59"/>
      <c r="E142" s="59"/>
      <c r="F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c r="AD142" s="59"/>
      <c r="AE142" s="59"/>
      <c r="AF142" s="59"/>
      <c r="AG142" s="59"/>
      <c r="AH142" s="59"/>
      <c r="AI142" s="59"/>
      <c r="AJ142" s="59"/>
      <c r="AK142" s="59"/>
      <c r="AL142" s="59"/>
      <c r="AM142" s="59"/>
      <c r="AN142" s="59"/>
      <c r="AO142" s="59"/>
      <c r="AP142" s="59"/>
      <c r="AQ142" s="59"/>
      <c r="AR142" s="59"/>
    </row>
    <row r="143" ht="12.75" customHeight="1">
      <c r="A143" s="59"/>
      <c r="B143" s="59"/>
      <c r="C143" s="59"/>
      <c r="D143" s="59"/>
      <c r="E143" s="59"/>
      <c r="F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c r="AD143" s="59"/>
      <c r="AE143" s="59"/>
      <c r="AF143" s="59"/>
      <c r="AG143" s="59"/>
      <c r="AH143" s="59"/>
      <c r="AI143" s="59"/>
      <c r="AJ143" s="59"/>
      <c r="AK143" s="59"/>
      <c r="AL143" s="59"/>
      <c r="AM143" s="59"/>
      <c r="AN143" s="59"/>
      <c r="AO143" s="59"/>
      <c r="AP143" s="59"/>
      <c r="AQ143" s="59"/>
      <c r="AR143" s="59"/>
    </row>
    <row r="144" ht="12.75" customHeight="1">
      <c r="A144" s="59"/>
      <c r="B144" s="59"/>
      <c r="C144" s="59"/>
      <c r="D144" s="59"/>
      <c r="E144" s="59"/>
      <c r="F144" s="59"/>
      <c r="G144" s="59"/>
      <c r="H144" s="59"/>
      <c r="I144" s="59"/>
      <c r="J144" s="59"/>
      <c r="K144" s="59"/>
      <c r="L144" s="59"/>
      <c r="M144" s="59"/>
      <c r="N144" s="59"/>
      <c r="O144" s="59"/>
      <c r="P144" s="59"/>
      <c r="Q144" s="59"/>
      <c r="R144" s="59"/>
      <c r="S144" s="59"/>
      <c r="T144" s="59"/>
      <c r="U144" s="59"/>
      <c r="V144" s="59"/>
      <c r="W144" s="59"/>
      <c r="X144" s="59"/>
      <c r="Y144" s="59"/>
      <c r="Z144" s="59"/>
      <c r="AA144" s="59"/>
      <c r="AB144" s="59"/>
      <c r="AC144" s="59"/>
      <c r="AD144" s="59"/>
      <c r="AE144" s="59"/>
      <c r="AF144" s="59"/>
      <c r="AG144" s="59"/>
      <c r="AH144" s="59"/>
      <c r="AI144" s="59"/>
      <c r="AJ144" s="59"/>
      <c r="AK144" s="59"/>
      <c r="AL144" s="59"/>
      <c r="AM144" s="59"/>
      <c r="AN144" s="59"/>
      <c r="AO144" s="59"/>
      <c r="AP144" s="59"/>
      <c r="AQ144" s="59"/>
      <c r="AR144" s="59"/>
    </row>
    <row r="145" ht="12.75" customHeight="1">
      <c r="A145" s="59"/>
      <c r="B145" s="59"/>
      <c r="C145" s="59"/>
      <c r="D145" s="59"/>
      <c r="E145" s="59"/>
      <c r="F145" s="5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c r="AD145" s="59"/>
      <c r="AE145" s="59"/>
      <c r="AF145" s="59"/>
      <c r="AG145" s="59"/>
      <c r="AH145" s="59"/>
      <c r="AI145" s="59"/>
      <c r="AJ145" s="59"/>
      <c r="AK145" s="59"/>
      <c r="AL145" s="59"/>
      <c r="AM145" s="59"/>
      <c r="AN145" s="59"/>
      <c r="AO145" s="59"/>
      <c r="AP145" s="59"/>
      <c r="AQ145" s="59"/>
      <c r="AR145" s="59"/>
    </row>
    <row r="146" ht="12.75" customHeight="1">
      <c r="A146" s="59"/>
      <c r="B146" s="59"/>
      <c r="C146" s="59"/>
      <c r="D146" s="59"/>
      <c r="E146" s="59"/>
      <c r="F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c r="AD146" s="59"/>
      <c r="AE146" s="59"/>
      <c r="AF146" s="59"/>
      <c r="AG146" s="59"/>
      <c r="AH146" s="59"/>
      <c r="AI146" s="59"/>
      <c r="AJ146" s="59"/>
      <c r="AK146" s="59"/>
      <c r="AL146" s="59"/>
      <c r="AM146" s="59"/>
      <c r="AN146" s="59"/>
      <c r="AO146" s="59"/>
      <c r="AP146" s="59"/>
      <c r="AQ146" s="59"/>
      <c r="AR146" s="59"/>
    </row>
    <row r="147" ht="12.75" customHeight="1">
      <c r="A147" s="59"/>
      <c r="B147" s="59"/>
      <c r="C147" s="59"/>
      <c r="D147" s="59"/>
      <c r="E147" s="59"/>
      <c r="F147" s="59"/>
      <c r="G147" s="59"/>
      <c r="H147" s="59"/>
      <c r="I147" s="59"/>
      <c r="J147" s="59"/>
      <c r="K147" s="59"/>
      <c r="L147" s="59"/>
      <c r="M147" s="59"/>
      <c r="N147" s="59"/>
      <c r="O147" s="59"/>
      <c r="P147" s="59"/>
      <c r="Q147" s="59"/>
      <c r="R147" s="59"/>
      <c r="S147" s="59"/>
      <c r="T147" s="59"/>
      <c r="U147" s="59"/>
      <c r="V147" s="59"/>
      <c r="W147" s="59"/>
      <c r="X147" s="59"/>
      <c r="Y147" s="59"/>
      <c r="Z147" s="59"/>
      <c r="AA147" s="59"/>
      <c r="AB147" s="59"/>
      <c r="AC147" s="59"/>
      <c r="AD147" s="59"/>
      <c r="AE147" s="59"/>
      <c r="AF147" s="59"/>
      <c r="AG147" s="59"/>
      <c r="AH147" s="59"/>
      <c r="AI147" s="59"/>
      <c r="AJ147" s="59"/>
      <c r="AK147" s="59"/>
      <c r="AL147" s="59"/>
      <c r="AM147" s="59"/>
      <c r="AN147" s="59"/>
      <c r="AO147" s="59"/>
      <c r="AP147" s="59"/>
      <c r="AQ147" s="59"/>
      <c r="AR147" s="59"/>
    </row>
    <row r="148" ht="12.75" customHeight="1">
      <c r="A148" s="59"/>
      <c r="B148" s="59"/>
      <c r="C148" s="59"/>
      <c r="D148" s="59"/>
      <c r="E148" s="59"/>
      <c r="F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E148" s="59"/>
      <c r="AF148" s="59"/>
      <c r="AG148" s="59"/>
      <c r="AH148" s="59"/>
      <c r="AI148" s="59"/>
      <c r="AJ148" s="59"/>
      <c r="AK148" s="59"/>
      <c r="AL148" s="59"/>
      <c r="AM148" s="59"/>
      <c r="AN148" s="59"/>
      <c r="AO148" s="59"/>
      <c r="AP148" s="59"/>
      <c r="AQ148" s="59"/>
      <c r="AR148" s="59"/>
    </row>
    <row r="149" ht="12.75" customHeight="1">
      <c r="A149" s="59"/>
      <c r="B149" s="59"/>
      <c r="C149" s="59"/>
      <c r="D149" s="59"/>
      <c r="E149" s="59"/>
      <c r="F149" s="59"/>
      <c r="G149" s="59"/>
      <c r="H149" s="59"/>
      <c r="I149" s="59"/>
      <c r="J149" s="59"/>
      <c r="K149" s="59"/>
      <c r="L149" s="59"/>
      <c r="M149" s="59"/>
      <c r="N149" s="59"/>
      <c r="O149" s="59"/>
      <c r="P149" s="59"/>
      <c r="Q149" s="59"/>
      <c r="R149" s="59"/>
      <c r="S149" s="59"/>
      <c r="T149" s="59"/>
      <c r="U149" s="59"/>
      <c r="V149" s="59"/>
      <c r="W149" s="59"/>
      <c r="X149" s="59"/>
      <c r="Y149" s="59"/>
      <c r="Z149" s="59"/>
      <c r="AA149" s="59"/>
      <c r="AB149" s="59"/>
      <c r="AC149" s="59"/>
      <c r="AD149" s="59"/>
      <c r="AE149" s="59"/>
      <c r="AF149" s="59"/>
      <c r="AG149" s="59"/>
      <c r="AH149" s="59"/>
      <c r="AI149" s="59"/>
      <c r="AJ149" s="59"/>
      <c r="AK149" s="59"/>
      <c r="AL149" s="59"/>
      <c r="AM149" s="59"/>
      <c r="AN149" s="59"/>
      <c r="AO149" s="59"/>
      <c r="AP149" s="59"/>
      <c r="AQ149" s="59"/>
      <c r="AR149" s="59"/>
    </row>
    <row r="150" ht="12.75" customHeight="1">
      <c r="A150" s="59"/>
      <c r="B150" s="59"/>
      <c r="C150" s="59"/>
      <c r="D150" s="59"/>
      <c r="E150" s="59"/>
      <c r="F150" s="59"/>
      <c r="G150" s="59"/>
      <c r="H150" s="59"/>
      <c r="I150" s="59"/>
      <c r="J150" s="59"/>
      <c r="K150" s="59"/>
      <c r="L150" s="59"/>
      <c r="M150" s="59"/>
      <c r="N150" s="59"/>
      <c r="O150" s="59"/>
      <c r="P150" s="59"/>
      <c r="Q150" s="59"/>
      <c r="R150" s="59"/>
      <c r="S150" s="59"/>
      <c r="T150" s="59"/>
      <c r="U150" s="59"/>
      <c r="V150" s="59"/>
      <c r="W150" s="59"/>
      <c r="X150" s="59"/>
      <c r="Y150" s="59"/>
      <c r="Z150" s="59"/>
      <c r="AA150" s="59"/>
      <c r="AB150" s="59"/>
      <c r="AC150" s="59"/>
      <c r="AD150" s="59"/>
      <c r="AE150" s="59"/>
      <c r="AF150" s="59"/>
      <c r="AG150" s="59"/>
      <c r="AH150" s="59"/>
      <c r="AI150" s="59"/>
      <c r="AJ150" s="59"/>
      <c r="AK150" s="59"/>
      <c r="AL150" s="59"/>
      <c r="AM150" s="59"/>
      <c r="AN150" s="59"/>
      <c r="AO150" s="59"/>
      <c r="AP150" s="59"/>
      <c r="AQ150" s="59"/>
      <c r="AR150" s="59"/>
    </row>
    <row r="151" ht="12.75" customHeight="1">
      <c r="A151" s="59"/>
      <c r="B151" s="59"/>
      <c r="C151" s="59"/>
      <c r="D151" s="59"/>
      <c r="E151" s="59"/>
      <c r="F151" s="59"/>
      <c r="G151" s="59"/>
      <c r="H151" s="59"/>
      <c r="I151" s="59"/>
      <c r="J151" s="59"/>
      <c r="K151" s="59"/>
      <c r="L151" s="59"/>
      <c r="M151" s="59"/>
      <c r="N151" s="59"/>
      <c r="O151" s="59"/>
      <c r="P151" s="59"/>
      <c r="Q151" s="59"/>
      <c r="R151" s="59"/>
      <c r="S151" s="59"/>
      <c r="T151" s="59"/>
      <c r="U151" s="59"/>
      <c r="V151" s="59"/>
      <c r="W151" s="59"/>
      <c r="X151" s="59"/>
      <c r="Y151" s="59"/>
      <c r="Z151" s="59"/>
      <c r="AA151" s="59"/>
      <c r="AB151" s="59"/>
      <c r="AC151" s="59"/>
      <c r="AD151" s="59"/>
      <c r="AE151" s="59"/>
      <c r="AF151" s="59"/>
      <c r="AG151" s="59"/>
      <c r="AH151" s="59"/>
      <c r="AI151" s="59"/>
      <c r="AJ151" s="59"/>
      <c r="AK151" s="59"/>
      <c r="AL151" s="59"/>
      <c r="AM151" s="59"/>
      <c r="AN151" s="59"/>
      <c r="AO151" s="59"/>
      <c r="AP151" s="59"/>
      <c r="AQ151" s="59"/>
      <c r="AR151" s="59"/>
    </row>
    <row r="152" ht="12.75" customHeight="1">
      <c r="A152" s="59"/>
      <c r="B152" s="59"/>
      <c r="C152" s="59"/>
      <c r="D152" s="59"/>
      <c r="E152" s="59"/>
      <c r="F152" s="59"/>
      <c r="G152" s="59"/>
      <c r="H152" s="59"/>
      <c r="I152" s="59"/>
      <c r="J152" s="59"/>
      <c r="K152" s="59"/>
      <c r="L152" s="59"/>
      <c r="M152" s="59"/>
      <c r="N152" s="59"/>
      <c r="O152" s="59"/>
      <c r="P152" s="59"/>
      <c r="Q152" s="59"/>
      <c r="R152" s="59"/>
      <c r="S152" s="59"/>
      <c r="T152" s="59"/>
      <c r="U152" s="59"/>
      <c r="V152" s="59"/>
      <c r="W152" s="59"/>
      <c r="X152" s="59"/>
      <c r="Y152" s="59"/>
      <c r="Z152" s="59"/>
      <c r="AA152" s="59"/>
      <c r="AB152" s="59"/>
      <c r="AC152" s="59"/>
      <c r="AD152" s="59"/>
      <c r="AE152" s="59"/>
      <c r="AF152" s="59"/>
      <c r="AG152" s="59"/>
      <c r="AH152" s="59"/>
      <c r="AI152" s="59"/>
      <c r="AJ152" s="59"/>
      <c r="AK152" s="59"/>
      <c r="AL152" s="59"/>
      <c r="AM152" s="59"/>
      <c r="AN152" s="59"/>
      <c r="AO152" s="59"/>
      <c r="AP152" s="59"/>
      <c r="AQ152" s="59"/>
      <c r="AR152" s="59"/>
    </row>
    <row r="153" ht="12.75" customHeight="1">
      <c r="A153" s="59"/>
      <c r="B153" s="59"/>
      <c r="C153" s="59"/>
      <c r="D153" s="59"/>
      <c r="E153" s="59"/>
      <c r="F153" s="59"/>
      <c r="G153" s="59"/>
      <c r="H153" s="59"/>
      <c r="I153" s="59"/>
      <c r="J153" s="59"/>
      <c r="K153" s="59"/>
      <c r="L153" s="59"/>
      <c r="M153" s="59"/>
      <c r="N153" s="59"/>
      <c r="O153" s="59"/>
      <c r="P153" s="59"/>
      <c r="Q153" s="59"/>
      <c r="R153" s="59"/>
      <c r="S153" s="59"/>
      <c r="T153" s="59"/>
      <c r="U153" s="59"/>
      <c r="V153" s="59"/>
      <c r="W153" s="59"/>
      <c r="X153" s="59"/>
      <c r="Y153" s="59"/>
      <c r="Z153" s="59"/>
      <c r="AA153" s="59"/>
      <c r="AB153" s="59"/>
      <c r="AC153" s="59"/>
      <c r="AD153" s="59"/>
      <c r="AE153" s="59"/>
      <c r="AF153" s="59"/>
      <c r="AG153" s="59"/>
      <c r="AH153" s="59"/>
      <c r="AI153" s="59"/>
      <c r="AJ153" s="59"/>
      <c r="AK153" s="59"/>
      <c r="AL153" s="59"/>
      <c r="AM153" s="59"/>
      <c r="AN153" s="59"/>
      <c r="AO153" s="59"/>
      <c r="AP153" s="59"/>
      <c r="AQ153" s="59"/>
      <c r="AR153" s="59"/>
    </row>
    <row r="154" ht="12.75" customHeight="1">
      <c r="A154" s="59"/>
      <c r="B154" s="59"/>
      <c r="C154" s="59"/>
      <c r="D154" s="59"/>
      <c r="E154" s="59"/>
      <c r="F154" s="59"/>
      <c r="G154" s="59"/>
      <c r="H154" s="59"/>
      <c r="I154" s="59"/>
      <c r="J154" s="59"/>
      <c r="K154" s="59"/>
      <c r="L154" s="59"/>
      <c r="M154" s="59"/>
      <c r="N154" s="59"/>
      <c r="O154" s="59"/>
      <c r="P154" s="59"/>
      <c r="Q154" s="59"/>
      <c r="R154" s="59"/>
      <c r="S154" s="59"/>
      <c r="T154" s="59"/>
      <c r="U154" s="59"/>
      <c r="V154" s="59"/>
      <c r="W154" s="59"/>
      <c r="X154" s="59"/>
      <c r="Y154" s="59"/>
      <c r="Z154" s="59"/>
      <c r="AA154" s="59"/>
      <c r="AB154" s="59"/>
      <c r="AC154" s="59"/>
      <c r="AD154" s="59"/>
      <c r="AE154" s="59"/>
      <c r="AF154" s="59"/>
      <c r="AG154" s="59"/>
      <c r="AH154" s="59"/>
      <c r="AI154" s="59"/>
      <c r="AJ154" s="59"/>
      <c r="AK154" s="59"/>
      <c r="AL154" s="59"/>
      <c r="AM154" s="59"/>
      <c r="AN154" s="59"/>
      <c r="AO154" s="59"/>
      <c r="AP154" s="59"/>
      <c r="AQ154" s="59"/>
      <c r="AR154" s="59"/>
    </row>
    <row r="155" ht="12.75" customHeight="1">
      <c r="A155" s="59"/>
      <c r="B155" s="59"/>
      <c r="C155" s="59"/>
      <c r="D155" s="59"/>
      <c r="E155" s="59"/>
      <c r="F155" s="59"/>
      <c r="G155" s="59"/>
      <c r="H155" s="59"/>
      <c r="I155" s="59"/>
      <c r="J155" s="59"/>
      <c r="K155" s="59"/>
      <c r="L155" s="59"/>
      <c r="M155" s="59"/>
      <c r="N155" s="59"/>
      <c r="O155" s="59"/>
      <c r="P155" s="59"/>
      <c r="Q155" s="59"/>
      <c r="R155" s="59"/>
      <c r="S155" s="59"/>
      <c r="T155" s="59"/>
      <c r="U155" s="59"/>
      <c r="V155" s="59"/>
      <c r="W155" s="59"/>
      <c r="X155" s="59"/>
      <c r="Y155" s="59"/>
      <c r="Z155" s="59"/>
      <c r="AA155" s="59"/>
      <c r="AB155" s="59"/>
      <c r="AC155" s="59"/>
      <c r="AD155" s="59"/>
      <c r="AE155" s="59"/>
      <c r="AF155" s="59"/>
      <c r="AG155" s="59"/>
      <c r="AH155" s="59"/>
      <c r="AI155" s="59"/>
      <c r="AJ155" s="59"/>
      <c r="AK155" s="59"/>
      <c r="AL155" s="59"/>
      <c r="AM155" s="59"/>
      <c r="AN155" s="59"/>
      <c r="AO155" s="59"/>
      <c r="AP155" s="59"/>
      <c r="AQ155" s="59"/>
      <c r="AR155" s="59"/>
    </row>
    <row r="156" ht="12.75" customHeight="1">
      <c r="A156" s="59"/>
      <c r="B156" s="59"/>
      <c r="C156" s="59"/>
      <c r="D156" s="59"/>
      <c r="E156" s="59"/>
      <c r="F156" s="59"/>
      <c r="G156" s="59"/>
      <c r="H156" s="59"/>
      <c r="I156" s="59"/>
      <c r="J156" s="59"/>
      <c r="K156" s="59"/>
      <c r="L156" s="59"/>
      <c r="M156" s="59"/>
      <c r="N156" s="59"/>
      <c r="O156" s="59"/>
      <c r="P156" s="59"/>
      <c r="Q156" s="59"/>
      <c r="R156" s="59"/>
      <c r="S156" s="59"/>
      <c r="T156" s="59"/>
      <c r="U156" s="59"/>
      <c r="V156" s="59"/>
      <c r="W156" s="59"/>
      <c r="X156" s="59"/>
      <c r="Y156" s="59"/>
      <c r="Z156" s="59"/>
      <c r="AA156" s="59"/>
      <c r="AB156" s="59"/>
      <c r="AC156" s="59"/>
      <c r="AD156" s="59"/>
      <c r="AE156" s="59"/>
      <c r="AF156" s="59"/>
      <c r="AG156" s="59"/>
      <c r="AH156" s="59"/>
      <c r="AI156" s="59"/>
      <c r="AJ156" s="59"/>
      <c r="AK156" s="59"/>
      <c r="AL156" s="59"/>
      <c r="AM156" s="59"/>
      <c r="AN156" s="59"/>
      <c r="AO156" s="59"/>
      <c r="AP156" s="59"/>
      <c r="AQ156" s="59"/>
      <c r="AR156" s="59"/>
    </row>
    <row r="157" ht="12.75" customHeight="1">
      <c r="A157" s="59"/>
      <c r="B157" s="59"/>
      <c r="C157" s="59"/>
      <c r="D157" s="59"/>
      <c r="E157" s="59"/>
      <c r="F157" s="59"/>
      <c r="G157" s="59"/>
      <c r="H157" s="59"/>
      <c r="I157" s="59"/>
      <c r="J157" s="59"/>
      <c r="K157" s="59"/>
      <c r="L157" s="59"/>
      <c r="M157" s="59"/>
      <c r="N157" s="59"/>
      <c r="O157" s="59"/>
      <c r="P157" s="59"/>
      <c r="Q157" s="59"/>
      <c r="R157" s="59"/>
      <c r="S157" s="59"/>
      <c r="T157" s="59"/>
      <c r="U157" s="59"/>
      <c r="V157" s="59"/>
      <c r="W157" s="59"/>
      <c r="X157" s="59"/>
      <c r="Y157" s="59"/>
      <c r="Z157" s="59"/>
      <c r="AA157" s="59"/>
      <c r="AB157" s="59"/>
      <c r="AC157" s="59"/>
      <c r="AD157" s="59"/>
      <c r="AE157" s="59"/>
      <c r="AF157" s="59"/>
      <c r="AG157" s="59"/>
      <c r="AH157" s="59"/>
      <c r="AI157" s="59"/>
      <c r="AJ157" s="59"/>
      <c r="AK157" s="59"/>
      <c r="AL157" s="59"/>
      <c r="AM157" s="59"/>
      <c r="AN157" s="59"/>
      <c r="AO157" s="59"/>
      <c r="AP157" s="59"/>
      <c r="AQ157" s="59"/>
      <c r="AR157" s="59"/>
    </row>
    <row r="158" ht="12.75" customHeight="1">
      <c r="A158" s="59"/>
      <c r="B158" s="59"/>
      <c r="C158" s="59"/>
      <c r="D158" s="59"/>
      <c r="E158" s="59"/>
      <c r="F158" s="59"/>
      <c r="G158" s="59"/>
      <c r="H158" s="59"/>
      <c r="I158" s="59"/>
      <c r="J158" s="59"/>
      <c r="K158" s="59"/>
      <c r="L158" s="59"/>
      <c r="M158" s="59"/>
      <c r="N158" s="59"/>
      <c r="O158" s="59"/>
      <c r="P158" s="59"/>
      <c r="Q158" s="59"/>
      <c r="R158" s="59"/>
      <c r="S158" s="59"/>
      <c r="T158" s="59"/>
      <c r="U158" s="59"/>
      <c r="V158" s="59"/>
      <c r="W158" s="59"/>
      <c r="X158" s="59"/>
      <c r="Y158" s="59"/>
      <c r="Z158" s="59"/>
      <c r="AA158" s="59"/>
      <c r="AB158" s="59"/>
      <c r="AC158" s="59"/>
      <c r="AD158" s="59"/>
      <c r="AE158" s="59"/>
      <c r="AF158" s="59"/>
      <c r="AG158" s="59"/>
      <c r="AH158" s="59"/>
      <c r="AI158" s="59"/>
      <c r="AJ158" s="59"/>
      <c r="AK158" s="59"/>
      <c r="AL158" s="59"/>
      <c r="AM158" s="59"/>
      <c r="AN158" s="59"/>
      <c r="AO158" s="59"/>
      <c r="AP158" s="59"/>
      <c r="AQ158" s="59"/>
      <c r="AR158" s="59"/>
    </row>
    <row r="159" ht="12.75" customHeight="1">
      <c r="A159" s="59"/>
      <c r="B159" s="59"/>
      <c r="C159" s="59"/>
      <c r="D159" s="59"/>
      <c r="E159" s="59"/>
      <c r="F159" s="59"/>
      <c r="G159" s="59"/>
      <c r="H159" s="59"/>
      <c r="I159" s="59"/>
      <c r="J159" s="59"/>
      <c r="K159" s="59"/>
      <c r="L159" s="59"/>
      <c r="M159" s="59"/>
      <c r="N159" s="59"/>
      <c r="O159" s="59"/>
      <c r="P159" s="59"/>
      <c r="Q159" s="59"/>
      <c r="R159" s="59"/>
      <c r="S159" s="59"/>
      <c r="T159" s="59"/>
      <c r="U159" s="59"/>
      <c r="V159" s="59"/>
      <c r="W159" s="59"/>
      <c r="X159" s="59"/>
      <c r="Y159" s="59"/>
      <c r="Z159" s="59"/>
      <c r="AA159" s="59"/>
      <c r="AB159" s="59"/>
      <c r="AC159" s="59"/>
      <c r="AD159" s="59"/>
      <c r="AE159" s="59"/>
      <c r="AF159" s="59"/>
      <c r="AG159" s="59"/>
      <c r="AH159" s="59"/>
      <c r="AI159" s="59"/>
      <c r="AJ159" s="59"/>
      <c r="AK159" s="59"/>
      <c r="AL159" s="59"/>
      <c r="AM159" s="59"/>
      <c r="AN159" s="59"/>
      <c r="AO159" s="59"/>
      <c r="AP159" s="59"/>
      <c r="AQ159" s="59"/>
      <c r="AR159" s="59"/>
    </row>
    <row r="160" ht="12.75" customHeight="1">
      <c r="A160" s="59"/>
      <c r="B160" s="59"/>
      <c r="C160" s="59"/>
      <c r="D160" s="59"/>
      <c r="E160" s="59"/>
      <c r="F160" s="59"/>
      <c r="G160" s="59"/>
      <c r="H160" s="59"/>
      <c r="I160" s="59"/>
      <c r="J160" s="59"/>
      <c r="K160" s="59"/>
      <c r="L160" s="59"/>
      <c r="M160" s="59"/>
      <c r="N160" s="59"/>
      <c r="O160" s="59"/>
      <c r="P160" s="59"/>
      <c r="Q160" s="59"/>
      <c r="R160" s="59"/>
      <c r="S160" s="59"/>
      <c r="T160" s="59"/>
      <c r="U160" s="59"/>
      <c r="V160" s="59"/>
      <c r="W160" s="59"/>
      <c r="X160" s="59"/>
      <c r="Y160" s="59"/>
      <c r="Z160" s="59"/>
      <c r="AA160" s="59"/>
      <c r="AB160" s="59"/>
      <c r="AC160" s="59"/>
      <c r="AD160" s="59"/>
      <c r="AE160" s="59"/>
      <c r="AF160" s="59"/>
      <c r="AG160" s="59"/>
      <c r="AH160" s="59"/>
      <c r="AI160" s="59"/>
      <c r="AJ160" s="59"/>
      <c r="AK160" s="59"/>
      <c r="AL160" s="59"/>
      <c r="AM160" s="59"/>
      <c r="AN160" s="59"/>
      <c r="AO160" s="59"/>
      <c r="AP160" s="59"/>
      <c r="AQ160" s="59"/>
      <c r="AR160" s="59"/>
    </row>
    <row r="161" ht="12.75" customHeight="1">
      <c r="A161" s="59"/>
      <c r="B161" s="59"/>
      <c r="C161" s="59"/>
      <c r="D161" s="59"/>
      <c r="E161" s="59"/>
      <c r="F161" s="59"/>
      <c r="G161" s="59"/>
      <c r="H161" s="59"/>
      <c r="I161" s="59"/>
      <c r="J161" s="59"/>
      <c r="K161" s="59"/>
      <c r="L161" s="59"/>
      <c r="M161" s="59"/>
      <c r="N161" s="59"/>
      <c r="O161" s="59"/>
      <c r="P161" s="59"/>
      <c r="Q161" s="59"/>
      <c r="R161" s="59"/>
      <c r="S161" s="59"/>
      <c r="T161" s="59"/>
      <c r="U161" s="59"/>
      <c r="V161" s="59"/>
      <c r="W161" s="59"/>
      <c r="X161" s="59"/>
      <c r="Y161" s="59"/>
      <c r="Z161" s="59"/>
      <c r="AA161" s="59"/>
      <c r="AB161" s="59"/>
      <c r="AC161" s="59"/>
      <c r="AD161" s="59"/>
      <c r="AE161" s="59"/>
      <c r="AF161" s="59"/>
      <c r="AG161" s="59"/>
      <c r="AH161" s="59"/>
      <c r="AI161" s="59"/>
      <c r="AJ161" s="59"/>
      <c r="AK161" s="59"/>
      <c r="AL161" s="59"/>
      <c r="AM161" s="59"/>
      <c r="AN161" s="59"/>
      <c r="AO161" s="59"/>
      <c r="AP161" s="59"/>
      <c r="AQ161" s="59"/>
      <c r="AR161" s="59"/>
    </row>
    <row r="162" ht="12.75" customHeight="1">
      <c r="A162" s="59"/>
      <c r="B162" s="59"/>
      <c r="C162" s="59"/>
      <c r="D162" s="59"/>
      <c r="E162" s="59"/>
      <c r="F162" s="59"/>
      <c r="G162" s="59"/>
      <c r="H162" s="59"/>
      <c r="I162" s="59"/>
      <c r="J162" s="59"/>
      <c r="K162" s="59"/>
      <c r="L162" s="59"/>
      <c r="M162" s="59"/>
      <c r="N162" s="59"/>
      <c r="O162" s="59"/>
      <c r="P162" s="59"/>
      <c r="Q162" s="59"/>
      <c r="R162" s="59"/>
      <c r="S162" s="59"/>
      <c r="T162" s="59"/>
      <c r="U162" s="59"/>
      <c r="V162" s="59"/>
      <c r="W162" s="59"/>
      <c r="X162" s="59"/>
      <c r="Y162" s="59"/>
      <c r="Z162" s="59"/>
      <c r="AA162" s="59"/>
      <c r="AB162" s="59"/>
      <c r="AC162" s="59"/>
      <c r="AD162" s="59"/>
      <c r="AE162" s="59"/>
      <c r="AF162" s="59"/>
      <c r="AG162" s="59"/>
      <c r="AH162" s="59"/>
      <c r="AI162" s="59"/>
      <c r="AJ162" s="59"/>
      <c r="AK162" s="59"/>
      <c r="AL162" s="59"/>
      <c r="AM162" s="59"/>
      <c r="AN162" s="59"/>
      <c r="AO162" s="59"/>
      <c r="AP162" s="59"/>
      <c r="AQ162" s="59"/>
      <c r="AR162" s="59"/>
    </row>
    <row r="163" ht="12.75" customHeight="1">
      <c r="A163" s="59"/>
      <c r="B163" s="59"/>
      <c r="C163" s="59"/>
      <c r="D163" s="59"/>
      <c r="E163" s="59"/>
      <c r="F163" s="59"/>
      <c r="G163" s="59"/>
      <c r="H163" s="59"/>
      <c r="I163" s="59"/>
      <c r="J163" s="59"/>
      <c r="K163" s="59"/>
      <c r="L163" s="59"/>
      <c r="M163" s="59"/>
      <c r="N163" s="59"/>
      <c r="O163" s="59"/>
      <c r="P163" s="59"/>
      <c r="Q163" s="59"/>
      <c r="R163" s="59"/>
      <c r="S163" s="59"/>
      <c r="T163" s="59"/>
      <c r="U163" s="59"/>
      <c r="V163" s="59"/>
      <c r="W163" s="59"/>
      <c r="X163" s="59"/>
      <c r="Y163" s="59"/>
      <c r="Z163" s="59"/>
      <c r="AA163" s="59"/>
      <c r="AB163" s="59"/>
      <c r="AC163" s="59"/>
      <c r="AD163" s="59"/>
      <c r="AE163" s="59"/>
      <c r="AF163" s="59"/>
      <c r="AG163" s="59"/>
      <c r="AH163" s="59"/>
      <c r="AI163" s="59"/>
      <c r="AJ163" s="59"/>
      <c r="AK163" s="59"/>
      <c r="AL163" s="59"/>
      <c r="AM163" s="59"/>
      <c r="AN163" s="59"/>
      <c r="AO163" s="59"/>
      <c r="AP163" s="59"/>
      <c r="AQ163" s="59"/>
      <c r="AR163" s="59"/>
    </row>
    <row r="164" ht="12.75" customHeight="1">
      <c r="A164" s="59"/>
      <c r="B164" s="59"/>
      <c r="C164" s="59"/>
      <c r="D164" s="59"/>
      <c r="E164" s="59"/>
      <c r="F164" s="59"/>
      <c r="G164" s="59"/>
      <c r="H164" s="59"/>
      <c r="I164" s="59"/>
      <c r="J164" s="59"/>
      <c r="K164" s="59"/>
      <c r="L164" s="59"/>
      <c r="M164" s="59"/>
      <c r="N164" s="59"/>
      <c r="O164" s="59"/>
      <c r="P164" s="59"/>
      <c r="Q164" s="59"/>
      <c r="R164" s="59"/>
      <c r="S164" s="59"/>
      <c r="T164" s="59"/>
      <c r="U164" s="59"/>
      <c r="V164" s="59"/>
      <c r="W164" s="59"/>
      <c r="X164" s="59"/>
      <c r="Y164" s="59"/>
      <c r="Z164" s="59"/>
      <c r="AA164" s="59"/>
      <c r="AB164" s="59"/>
      <c r="AC164" s="59"/>
      <c r="AD164" s="59"/>
      <c r="AE164" s="59"/>
      <c r="AF164" s="59"/>
      <c r="AG164" s="59"/>
      <c r="AH164" s="59"/>
      <c r="AI164" s="59"/>
      <c r="AJ164" s="59"/>
      <c r="AK164" s="59"/>
      <c r="AL164" s="59"/>
      <c r="AM164" s="59"/>
      <c r="AN164" s="59"/>
      <c r="AO164" s="59"/>
      <c r="AP164" s="59"/>
      <c r="AQ164" s="59"/>
      <c r="AR164" s="59"/>
    </row>
    <row r="165" ht="12.75" customHeight="1">
      <c r="A165" s="59"/>
      <c r="B165" s="59"/>
      <c r="C165" s="59"/>
      <c r="D165" s="59"/>
      <c r="E165" s="59"/>
      <c r="F165" s="59"/>
      <c r="G165" s="59"/>
      <c r="H165" s="59"/>
      <c r="I165" s="59"/>
      <c r="J165" s="59"/>
      <c r="K165" s="59"/>
      <c r="L165" s="59"/>
      <c r="M165" s="59"/>
      <c r="N165" s="59"/>
      <c r="O165" s="59"/>
      <c r="P165" s="59"/>
      <c r="Q165" s="59"/>
      <c r="R165" s="59"/>
      <c r="S165" s="59"/>
      <c r="T165" s="59"/>
      <c r="U165" s="59"/>
      <c r="V165" s="59"/>
      <c r="W165" s="59"/>
      <c r="X165" s="59"/>
      <c r="Y165" s="59"/>
      <c r="Z165" s="59"/>
      <c r="AA165" s="59"/>
      <c r="AB165" s="59"/>
      <c r="AC165" s="59"/>
      <c r="AD165" s="59"/>
      <c r="AE165" s="59"/>
      <c r="AF165" s="59"/>
      <c r="AG165" s="59"/>
      <c r="AH165" s="59"/>
      <c r="AI165" s="59"/>
      <c r="AJ165" s="59"/>
      <c r="AK165" s="59"/>
      <c r="AL165" s="59"/>
      <c r="AM165" s="59"/>
      <c r="AN165" s="59"/>
      <c r="AO165" s="59"/>
      <c r="AP165" s="59"/>
      <c r="AQ165" s="59"/>
      <c r="AR165" s="59"/>
    </row>
    <row r="166" ht="12.75" customHeight="1">
      <c r="A166" s="59"/>
      <c r="B166" s="59"/>
      <c r="C166" s="59"/>
      <c r="D166" s="59"/>
      <c r="E166" s="59"/>
      <c r="F166" s="59"/>
      <c r="G166" s="59"/>
      <c r="H166" s="59"/>
      <c r="I166" s="59"/>
      <c r="J166" s="59"/>
      <c r="K166" s="59"/>
      <c r="L166" s="59"/>
      <c r="M166" s="59"/>
      <c r="N166" s="59"/>
      <c r="O166" s="59"/>
      <c r="P166" s="59"/>
      <c r="Q166" s="59"/>
      <c r="R166" s="59"/>
      <c r="S166" s="59"/>
      <c r="T166" s="59"/>
      <c r="U166" s="59"/>
      <c r="V166" s="59"/>
      <c r="W166" s="59"/>
      <c r="X166" s="59"/>
      <c r="Y166" s="59"/>
      <c r="Z166" s="59"/>
      <c r="AA166" s="59"/>
      <c r="AB166" s="59"/>
      <c r="AC166" s="59"/>
      <c r="AD166" s="59"/>
      <c r="AE166" s="59"/>
      <c r="AF166" s="59"/>
      <c r="AG166" s="59"/>
      <c r="AH166" s="59"/>
      <c r="AI166" s="59"/>
      <c r="AJ166" s="59"/>
      <c r="AK166" s="59"/>
      <c r="AL166" s="59"/>
      <c r="AM166" s="59"/>
      <c r="AN166" s="59"/>
      <c r="AO166" s="59"/>
      <c r="AP166" s="59"/>
      <c r="AQ166" s="59"/>
      <c r="AR166" s="59"/>
    </row>
    <row r="167" ht="12.75" customHeight="1">
      <c r="A167" s="59"/>
      <c r="B167" s="59"/>
      <c r="C167" s="59"/>
      <c r="D167" s="59"/>
      <c r="E167" s="59"/>
      <c r="F167" s="59"/>
      <c r="G167" s="59"/>
      <c r="H167" s="59"/>
      <c r="I167" s="59"/>
      <c r="J167" s="59"/>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c r="AH167" s="59"/>
      <c r="AI167" s="59"/>
      <c r="AJ167" s="59"/>
      <c r="AK167" s="59"/>
      <c r="AL167" s="59"/>
      <c r="AM167" s="59"/>
      <c r="AN167" s="59"/>
      <c r="AO167" s="59"/>
      <c r="AP167" s="59"/>
      <c r="AQ167" s="59"/>
      <c r="AR167" s="59"/>
    </row>
    <row r="168" ht="12.75" customHeight="1">
      <c r="A168" s="59"/>
      <c r="B168" s="59"/>
      <c r="C168" s="59"/>
      <c r="D168" s="59"/>
      <c r="E168" s="59"/>
      <c r="F168" s="59"/>
      <c r="G168" s="59"/>
      <c r="H168" s="59"/>
      <c r="I168" s="59"/>
      <c r="J168" s="59"/>
      <c r="K168" s="59"/>
      <c r="L168" s="59"/>
      <c r="M168" s="59"/>
      <c r="N168" s="59"/>
      <c r="O168" s="59"/>
      <c r="P168" s="59"/>
      <c r="Q168" s="59"/>
      <c r="R168" s="59"/>
      <c r="S168" s="59"/>
      <c r="T168" s="59"/>
      <c r="U168" s="59"/>
      <c r="V168" s="59"/>
      <c r="W168" s="59"/>
      <c r="X168" s="59"/>
      <c r="Y168" s="59"/>
      <c r="Z168" s="59"/>
      <c r="AA168" s="59"/>
      <c r="AB168" s="59"/>
      <c r="AC168" s="59"/>
      <c r="AD168" s="59"/>
      <c r="AE168" s="59"/>
      <c r="AF168" s="59"/>
      <c r="AG168" s="59"/>
      <c r="AH168" s="59"/>
      <c r="AI168" s="59"/>
      <c r="AJ168" s="59"/>
      <c r="AK168" s="59"/>
      <c r="AL168" s="59"/>
      <c r="AM168" s="59"/>
      <c r="AN168" s="59"/>
      <c r="AO168" s="59"/>
      <c r="AP168" s="59"/>
      <c r="AQ168" s="59"/>
      <c r="AR168" s="59"/>
    </row>
    <row r="169" ht="12.75" customHeight="1">
      <c r="A169" s="59"/>
      <c r="B169" s="59"/>
      <c r="C169" s="59"/>
      <c r="D169" s="59"/>
      <c r="E169" s="59"/>
      <c r="F169" s="59"/>
      <c r="G169" s="59"/>
      <c r="H169" s="59"/>
      <c r="I169" s="59"/>
      <c r="J169" s="59"/>
      <c r="K169" s="5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9"/>
      <c r="AR169" s="59"/>
    </row>
    <row r="170" ht="12.75" customHeight="1">
      <c r="A170" s="59"/>
      <c r="B170" s="59"/>
      <c r="C170" s="59"/>
      <c r="D170" s="59"/>
      <c r="E170" s="59"/>
      <c r="F170" s="59"/>
      <c r="G170" s="59"/>
      <c r="H170" s="59"/>
      <c r="I170" s="59"/>
      <c r="J170" s="59"/>
      <c r="K170" s="59"/>
      <c r="L170" s="59"/>
      <c r="M170" s="59"/>
      <c r="N170" s="59"/>
      <c r="O170" s="59"/>
      <c r="P170" s="59"/>
      <c r="Q170" s="59"/>
      <c r="R170" s="59"/>
      <c r="S170" s="59"/>
      <c r="T170" s="59"/>
      <c r="U170" s="59"/>
      <c r="V170" s="59"/>
      <c r="W170" s="59"/>
      <c r="X170" s="59"/>
      <c r="Y170" s="59"/>
      <c r="Z170" s="59"/>
      <c r="AA170" s="59"/>
      <c r="AB170" s="59"/>
      <c r="AC170" s="59"/>
      <c r="AD170" s="59"/>
      <c r="AE170" s="59"/>
      <c r="AF170" s="59"/>
      <c r="AG170" s="59"/>
      <c r="AH170" s="59"/>
      <c r="AI170" s="59"/>
      <c r="AJ170" s="59"/>
      <c r="AK170" s="59"/>
      <c r="AL170" s="59"/>
      <c r="AM170" s="59"/>
      <c r="AN170" s="59"/>
      <c r="AO170" s="59"/>
      <c r="AP170" s="59"/>
      <c r="AQ170" s="59"/>
      <c r="AR170" s="59"/>
    </row>
    <row r="171" ht="12.75" customHeight="1">
      <c r="A171" s="59"/>
      <c r="B171" s="59"/>
      <c r="C171" s="59"/>
      <c r="D171" s="59"/>
      <c r="E171" s="59"/>
      <c r="F171" s="59"/>
      <c r="G171" s="59"/>
      <c r="H171" s="59"/>
      <c r="I171" s="59"/>
      <c r="J171" s="59"/>
      <c r="K171" s="59"/>
      <c r="L171" s="59"/>
      <c r="M171" s="59"/>
      <c r="N171" s="59"/>
      <c r="O171" s="59"/>
      <c r="P171" s="59"/>
      <c r="Q171" s="59"/>
      <c r="R171" s="59"/>
      <c r="S171" s="59"/>
      <c r="T171" s="59"/>
      <c r="U171" s="59"/>
      <c r="V171" s="59"/>
      <c r="W171" s="59"/>
      <c r="X171" s="59"/>
      <c r="Y171" s="59"/>
      <c r="Z171" s="59"/>
      <c r="AA171" s="59"/>
      <c r="AB171" s="59"/>
      <c r="AC171" s="59"/>
      <c r="AD171" s="59"/>
      <c r="AE171" s="59"/>
      <c r="AF171" s="59"/>
      <c r="AG171" s="59"/>
      <c r="AH171" s="59"/>
      <c r="AI171" s="59"/>
      <c r="AJ171" s="59"/>
      <c r="AK171" s="59"/>
      <c r="AL171" s="59"/>
      <c r="AM171" s="59"/>
      <c r="AN171" s="59"/>
      <c r="AO171" s="59"/>
      <c r="AP171" s="59"/>
      <c r="AQ171" s="59"/>
      <c r="AR171" s="59"/>
    </row>
    <row r="172" ht="12.75" customHeight="1">
      <c r="A172" s="59"/>
      <c r="B172" s="59"/>
      <c r="C172" s="59"/>
      <c r="D172" s="59"/>
      <c r="E172" s="59"/>
      <c r="F172" s="59"/>
      <c r="G172" s="59"/>
      <c r="H172" s="59"/>
      <c r="I172" s="59"/>
      <c r="J172" s="59"/>
      <c r="K172" s="59"/>
      <c r="L172" s="59"/>
      <c r="M172" s="59"/>
      <c r="N172" s="59"/>
      <c r="O172" s="59"/>
      <c r="P172" s="59"/>
      <c r="Q172" s="59"/>
      <c r="R172" s="59"/>
      <c r="S172" s="59"/>
      <c r="T172" s="59"/>
      <c r="U172" s="59"/>
      <c r="V172" s="59"/>
      <c r="W172" s="59"/>
      <c r="X172" s="59"/>
      <c r="Y172" s="59"/>
      <c r="Z172" s="59"/>
      <c r="AA172" s="59"/>
      <c r="AB172" s="59"/>
      <c r="AC172" s="59"/>
      <c r="AD172" s="59"/>
      <c r="AE172" s="59"/>
      <c r="AF172" s="59"/>
      <c r="AG172" s="59"/>
      <c r="AH172" s="59"/>
      <c r="AI172" s="59"/>
      <c r="AJ172" s="59"/>
      <c r="AK172" s="59"/>
      <c r="AL172" s="59"/>
      <c r="AM172" s="59"/>
      <c r="AN172" s="59"/>
      <c r="AO172" s="59"/>
      <c r="AP172" s="59"/>
      <c r="AQ172" s="59"/>
      <c r="AR172" s="59"/>
    </row>
    <row r="173" ht="12.75" customHeight="1">
      <c r="A173" s="59"/>
      <c r="B173" s="59"/>
      <c r="C173" s="59"/>
      <c r="D173" s="59"/>
      <c r="E173" s="59"/>
      <c r="F173" s="59"/>
      <c r="G173" s="59"/>
      <c r="H173" s="59"/>
      <c r="I173" s="59"/>
      <c r="J173" s="59"/>
      <c r="K173" s="59"/>
      <c r="L173" s="59"/>
      <c r="M173" s="59"/>
      <c r="N173" s="59"/>
      <c r="O173" s="59"/>
      <c r="P173" s="59"/>
      <c r="Q173" s="59"/>
      <c r="R173" s="59"/>
      <c r="S173" s="59"/>
      <c r="T173" s="59"/>
      <c r="U173" s="59"/>
      <c r="V173" s="59"/>
      <c r="W173" s="59"/>
      <c r="X173" s="59"/>
      <c r="Y173" s="59"/>
      <c r="Z173" s="59"/>
      <c r="AA173" s="59"/>
      <c r="AB173" s="59"/>
      <c r="AC173" s="59"/>
      <c r="AD173" s="59"/>
      <c r="AE173" s="59"/>
      <c r="AF173" s="59"/>
      <c r="AG173" s="59"/>
      <c r="AH173" s="59"/>
      <c r="AI173" s="59"/>
      <c r="AJ173" s="59"/>
      <c r="AK173" s="59"/>
      <c r="AL173" s="59"/>
      <c r="AM173" s="59"/>
      <c r="AN173" s="59"/>
      <c r="AO173" s="59"/>
      <c r="AP173" s="59"/>
      <c r="AQ173" s="59"/>
      <c r="AR173" s="59"/>
    </row>
    <row r="174" ht="12.75" customHeight="1">
      <c r="A174" s="59"/>
      <c r="B174" s="59"/>
      <c r="C174" s="59"/>
      <c r="D174" s="59"/>
      <c r="E174" s="59"/>
      <c r="F174" s="59"/>
      <c r="G174" s="59"/>
      <c r="H174" s="59"/>
      <c r="I174" s="59"/>
      <c r="J174" s="59"/>
      <c r="K174" s="59"/>
      <c r="L174" s="59"/>
      <c r="M174" s="59"/>
      <c r="N174" s="59"/>
      <c r="O174" s="59"/>
      <c r="P174" s="59"/>
      <c r="Q174" s="59"/>
      <c r="R174" s="59"/>
      <c r="S174" s="59"/>
      <c r="T174" s="59"/>
      <c r="U174" s="59"/>
      <c r="V174" s="59"/>
      <c r="W174" s="59"/>
      <c r="X174" s="59"/>
      <c r="Y174" s="59"/>
      <c r="Z174" s="59"/>
      <c r="AA174" s="59"/>
      <c r="AB174" s="59"/>
      <c r="AC174" s="59"/>
      <c r="AD174" s="59"/>
      <c r="AE174" s="59"/>
      <c r="AF174" s="59"/>
      <c r="AG174" s="59"/>
      <c r="AH174" s="59"/>
      <c r="AI174" s="59"/>
      <c r="AJ174" s="59"/>
      <c r="AK174" s="59"/>
      <c r="AL174" s="59"/>
      <c r="AM174" s="59"/>
      <c r="AN174" s="59"/>
      <c r="AO174" s="59"/>
      <c r="AP174" s="59"/>
      <c r="AQ174" s="59"/>
      <c r="AR174" s="59"/>
    </row>
    <row r="175" ht="12.75" customHeight="1">
      <c r="A175" s="59"/>
      <c r="B175" s="59"/>
      <c r="C175" s="59"/>
      <c r="D175" s="59"/>
      <c r="E175" s="59"/>
      <c r="F175" s="59"/>
      <c r="G175" s="59"/>
      <c r="H175" s="59"/>
      <c r="I175" s="59"/>
      <c r="J175" s="59"/>
      <c r="K175" s="59"/>
      <c r="L175" s="59"/>
      <c r="M175" s="59"/>
      <c r="N175" s="59"/>
      <c r="O175" s="59"/>
      <c r="P175" s="59"/>
      <c r="Q175" s="59"/>
      <c r="R175" s="59"/>
      <c r="S175" s="59"/>
      <c r="T175" s="59"/>
      <c r="U175" s="59"/>
      <c r="V175" s="59"/>
      <c r="W175" s="59"/>
      <c r="X175" s="59"/>
      <c r="Y175" s="59"/>
      <c r="Z175" s="59"/>
      <c r="AA175" s="59"/>
      <c r="AB175" s="59"/>
      <c r="AC175" s="59"/>
      <c r="AD175" s="59"/>
      <c r="AE175" s="59"/>
      <c r="AF175" s="59"/>
      <c r="AG175" s="59"/>
      <c r="AH175" s="59"/>
      <c r="AI175" s="59"/>
      <c r="AJ175" s="59"/>
      <c r="AK175" s="59"/>
      <c r="AL175" s="59"/>
      <c r="AM175" s="59"/>
      <c r="AN175" s="59"/>
      <c r="AO175" s="59"/>
      <c r="AP175" s="59"/>
      <c r="AQ175" s="59"/>
      <c r="AR175" s="59"/>
    </row>
    <row r="176" ht="12.75" customHeight="1">
      <c r="A176" s="59"/>
      <c r="B176" s="59"/>
      <c r="C176" s="59"/>
      <c r="D176" s="59"/>
      <c r="E176" s="59"/>
      <c r="F176" s="59"/>
      <c r="G176" s="59"/>
      <c r="H176" s="59"/>
      <c r="I176" s="59"/>
      <c r="J176" s="59"/>
      <c r="K176" s="59"/>
      <c r="L176" s="59"/>
      <c r="M176" s="59"/>
      <c r="N176" s="59"/>
      <c r="O176" s="59"/>
      <c r="P176" s="59"/>
      <c r="Q176" s="59"/>
      <c r="R176" s="59"/>
      <c r="S176" s="59"/>
      <c r="T176" s="59"/>
      <c r="U176" s="59"/>
      <c r="V176" s="59"/>
      <c r="W176" s="59"/>
      <c r="X176" s="59"/>
      <c r="Y176" s="59"/>
      <c r="Z176" s="59"/>
      <c r="AA176" s="59"/>
      <c r="AB176" s="59"/>
      <c r="AC176" s="59"/>
      <c r="AD176" s="59"/>
      <c r="AE176" s="59"/>
      <c r="AF176" s="59"/>
      <c r="AG176" s="59"/>
      <c r="AH176" s="59"/>
      <c r="AI176" s="59"/>
      <c r="AJ176" s="59"/>
      <c r="AK176" s="59"/>
      <c r="AL176" s="59"/>
      <c r="AM176" s="59"/>
      <c r="AN176" s="59"/>
      <c r="AO176" s="59"/>
      <c r="AP176" s="59"/>
      <c r="AQ176" s="59"/>
      <c r="AR176" s="59"/>
    </row>
    <row r="177" ht="12.75" customHeight="1">
      <c r="A177" s="59"/>
      <c r="B177" s="59"/>
      <c r="C177" s="59"/>
      <c r="D177" s="59"/>
      <c r="E177" s="59"/>
      <c r="F177" s="59"/>
      <c r="G177" s="59"/>
      <c r="H177" s="59"/>
      <c r="I177" s="59"/>
      <c r="J177" s="59"/>
      <c r="K177" s="59"/>
      <c r="L177" s="59"/>
      <c r="M177" s="59"/>
      <c r="N177" s="59"/>
      <c r="O177" s="59"/>
      <c r="P177" s="59"/>
      <c r="Q177" s="59"/>
      <c r="R177" s="59"/>
      <c r="S177" s="59"/>
      <c r="T177" s="59"/>
      <c r="U177" s="59"/>
      <c r="V177" s="59"/>
      <c r="W177" s="59"/>
      <c r="X177" s="59"/>
      <c r="Y177" s="59"/>
      <c r="Z177" s="59"/>
      <c r="AA177" s="59"/>
      <c r="AB177" s="59"/>
      <c r="AC177" s="59"/>
      <c r="AD177" s="59"/>
      <c r="AE177" s="59"/>
      <c r="AF177" s="59"/>
      <c r="AG177" s="59"/>
      <c r="AH177" s="59"/>
      <c r="AI177" s="59"/>
      <c r="AJ177" s="59"/>
      <c r="AK177" s="59"/>
      <c r="AL177" s="59"/>
      <c r="AM177" s="59"/>
      <c r="AN177" s="59"/>
      <c r="AO177" s="59"/>
      <c r="AP177" s="59"/>
      <c r="AQ177" s="59"/>
      <c r="AR177" s="59"/>
    </row>
    <row r="178" ht="12.75" customHeight="1">
      <c r="A178" s="59"/>
      <c r="B178" s="59"/>
      <c r="C178" s="59"/>
      <c r="D178" s="59"/>
      <c r="E178" s="59"/>
      <c r="F178" s="59"/>
      <c r="G178" s="59"/>
      <c r="H178" s="59"/>
      <c r="I178" s="59"/>
      <c r="J178" s="59"/>
      <c r="K178" s="59"/>
      <c r="L178" s="59"/>
      <c r="M178" s="59"/>
      <c r="N178" s="59"/>
      <c r="O178" s="59"/>
      <c r="P178" s="59"/>
      <c r="Q178" s="59"/>
      <c r="R178" s="59"/>
      <c r="S178" s="59"/>
      <c r="T178" s="59"/>
      <c r="U178" s="59"/>
      <c r="V178" s="59"/>
      <c r="W178" s="59"/>
      <c r="X178" s="59"/>
      <c r="Y178" s="59"/>
      <c r="Z178" s="59"/>
      <c r="AA178" s="59"/>
      <c r="AB178" s="59"/>
      <c r="AC178" s="59"/>
      <c r="AD178" s="59"/>
      <c r="AE178" s="59"/>
      <c r="AF178" s="59"/>
      <c r="AG178" s="59"/>
      <c r="AH178" s="59"/>
      <c r="AI178" s="59"/>
      <c r="AJ178" s="59"/>
      <c r="AK178" s="59"/>
      <c r="AL178" s="59"/>
      <c r="AM178" s="59"/>
      <c r="AN178" s="59"/>
      <c r="AO178" s="59"/>
      <c r="AP178" s="59"/>
      <c r="AQ178" s="59"/>
      <c r="AR178" s="59"/>
    </row>
    <row r="179" ht="12.75" customHeight="1">
      <c r="A179" s="59"/>
      <c r="B179" s="59"/>
      <c r="C179" s="59"/>
      <c r="D179" s="59"/>
      <c r="E179" s="59"/>
      <c r="F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c r="AD179" s="59"/>
      <c r="AE179" s="59"/>
      <c r="AF179" s="59"/>
      <c r="AG179" s="59"/>
      <c r="AH179" s="59"/>
      <c r="AI179" s="59"/>
      <c r="AJ179" s="59"/>
      <c r="AK179" s="59"/>
      <c r="AL179" s="59"/>
      <c r="AM179" s="59"/>
      <c r="AN179" s="59"/>
      <c r="AO179" s="59"/>
      <c r="AP179" s="59"/>
      <c r="AQ179" s="59"/>
      <c r="AR179" s="59"/>
    </row>
    <row r="180" ht="12.75" customHeight="1">
      <c r="A180" s="59"/>
      <c r="B180" s="59"/>
      <c r="C180" s="59"/>
      <c r="D180" s="59"/>
      <c r="E180" s="59"/>
      <c r="F180" s="59"/>
      <c r="G180" s="59"/>
      <c r="H180" s="59"/>
      <c r="I180" s="59"/>
      <c r="J180" s="59"/>
      <c r="K180" s="59"/>
      <c r="L180" s="59"/>
      <c r="M180" s="59"/>
      <c r="N180" s="59"/>
      <c r="O180" s="59"/>
      <c r="P180" s="59"/>
      <c r="Q180" s="59"/>
      <c r="R180" s="59"/>
      <c r="S180" s="59"/>
      <c r="T180" s="59"/>
      <c r="U180" s="59"/>
      <c r="V180" s="59"/>
      <c r="W180" s="59"/>
      <c r="X180" s="59"/>
      <c r="Y180" s="59"/>
      <c r="Z180" s="59"/>
      <c r="AA180" s="59"/>
      <c r="AB180" s="59"/>
      <c r="AC180" s="59"/>
      <c r="AD180" s="59"/>
      <c r="AE180" s="59"/>
      <c r="AF180" s="59"/>
      <c r="AG180" s="59"/>
      <c r="AH180" s="59"/>
      <c r="AI180" s="59"/>
      <c r="AJ180" s="59"/>
      <c r="AK180" s="59"/>
      <c r="AL180" s="59"/>
      <c r="AM180" s="59"/>
      <c r="AN180" s="59"/>
      <c r="AO180" s="59"/>
      <c r="AP180" s="59"/>
      <c r="AQ180" s="59"/>
      <c r="AR180" s="59"/>
    </row>
    <row r="181" ht="12.75" customHeight="1">
      <c r="A181" s="59"/>
      <c r="B181" s="59"/>
      <c r="C181" s="59"/>
      <c r="D181" s="59"/>
      <c r="E181" s="59"/>
      <c r="F181" s="59"/>
      <c r="G181" s="59"/>
      <c r="H181" s="59"/>
      <c r="I181" s="59"/>
      <c r="J181" s="59"/>
      <c r="K181" s="59"/>
      <c r="L181" s="59"/>
      <c r="M181" s="59"/>
      <c r="N181" s="59"/>
      <c r="O181" s="59"/>
      <c r="P181" s="59"/>
      <c r="Q181" s="59"/>
      <c r="R181" s="59"/>
      <c r="S181" s="59"/>
      <c r="T181" s="59"/>
      <c r="U181" s="59"/>
      <c r="V181" s="59"/>
      <c r="W181" s="59"/>
      <c r="X181" s="59"/>
      <c r="Y181" s="59"/>
      <c r="Z181" s="59"/>
      <c r="AA181" s="59"/>
      <c r="AB181" s="59"/>
      <c r="AC181" s="59"/>
      <c r="AD181" s="59"/>
      <c r="AE181" s="59"/>
      <c r="AF181" s="59"/>
      <c r="AG181" s="59"/>
      <c r="AH181" s="59"/>
      <c r="AI181" s="59"/>
      <c r="AJ181" s="59"/>
      <c r="AK181" s="59"/>
      <c r="AL181" s="59"/>
      <c r="AM181" s="59"/>
      <c r="AN181" s="59"/>
      <c r="AO181" s="59"/>
      <c r="AP181" s="59"/>
      <c r="AQ181" s="59"/>
      <c r="AR181" s="59"/>
    </row>
    <row r="182" ht="12.75" customHeight="1">
      <c r="A182" s="59"/>
      <c r="B182" s="59"/>
      <c r="C182" s="59"/>
      <c r="D182" s="59"/>
      <c r="E182" s="59"/>
      <c r="F182" s="59"/>
      <c r="G182" s="59"/>
      <c r="H182" s="59"/>
      <c r="I182" s="59"/>
      <c r="J182" s="59"/>
      <c r="K182" s="59"/>
      <c r="L182" s="59"/>
      <c r="M182" s="59"/>
      <c r="N182" s="59"/>
      <c r="O182" s="59"/>
      <c r="P182" s="59"/>
      <c r="Q182" s="59"/>
      <c r="R182" s="59"/>
      <c r="S182" s="59"/>
      <c r="T182" s="59"/>
      <c r="U182" s="59"/>
      <c r="V182" s="59"/>
      <c r="W182" s="59"/>
      <c r="X182" s="59"/>
      <c r="Y182" s="59"/>
      <c r="Z182" s="59"/>
      <c r="AA182" s="59"/>
      <c r="AB182" s="59"/>
      <c r="AC182" s="59"/>
      <c r="AD182" s="59"/>
      <c r="AE182" s="59"/>
      <c r="AF182" s="59"/>
      <c r="AG182" s="59"/>
      <c r="AH182" s="59"/>
      <c r="AI182" s="59"/>
      <c r="AJ182" s="59"/>
      <c r="AK182" s="59"/>
      <c r="AL182" s="59"/>
      <c r="AM182" s="59"/>
      <c r="AN182" s="59"/>
      <c r="AO182" s="59"/>
      <c r="AP182" s="59"/>
      <c r="AQ182" s="59"/>
      <c r="AR182" s="59"/>
    </row>
    <row r="183" ht="12.75" customHeight="1">
      <c r="A183" s="59"/>
      <c r="B183" s="59"/>
      <c r="C183" s="59"/>
      <c r="D183" s="59"/>
      <c r="E183" s="59"/>
      <c r="F183" s="59"/>
      <c r="G183" s="59"/>
      <c r="H183" s="59"/>
      <c r="I183" s="59"/>
      <c r="J183" s="59"/>
      <c r="K183" s="59"/>
      <c r="L183" s="59"/>
      <c r="M183" s="59"/>
      <c r="N183" s="59"/>
      <c r="O183" s="59"/>
      <c r="P183" s="59"/>
      <c r="Q183" s="59"/>
      <c r="R183" s="59"/>
      <c r="S183" s="59"/>
      <c r="T183" s="59"/>
      <c r="U183" s="59"/>
      <c r="V183" s="59"/>
      <c r="W183" s="59"/>
      <c r="X183" s="59"/>
      <c r="Y183" s="59"/>
      <c r="Z183" s="59"/>
      <c r="AA183" s="59"/>
      <c r="AB183" s="59"/>
      <c r="AC183" s="59"/>
      <c r="AD183" s="59"/>
      <c r="AE183" s="59"/>
      <c r="AF183" s="59"/>
      <c r="AG183" s="59"/>
      <c r="AH183" s="59"/>
      <c r="AI183" s="59"/>
      <c r="AJ183" s="59"/>
      <c r="AK183" s="59"/>
      <c r="AL183" s="59"/>
      <c r="AM183" s="59"/>
      <c r="AN183" s="59"/>
      <c r="AO183" s="59"/>
      <c r="AP183" s="59"/>
      <c r="AQ183" s="59"/>
      <c r="AR183" s="59"/>
    </row>
    <row r="184" ht="12.75" customHeight="1">
      <c r="A184" s="59"/>
      <c r="B184" s="59"/>
      <c r="C184" s="59"/>
      <c r="D184" s="59"/>
      <c r="E184" s="59"/>
      <c r="F184" s="59"/>
      <c r="G184" s="59"/>
      <c r="H184" s="59"/>
      <c r="I184" s="59"/>
      <c r="J184" s="59"/>
      <c r="K184" s="59"/>
      <c r="L184" s="59"/>
      <c r="M184" s="59"/>
      <c r="N184" s="59"/>
      <c r="O184" s="59"/>
      <c r="P184" s="59"/>
      <c r="Q184" s="59"/>
      <c r="R184" s="59"/>
      <c r="S184" s="59"/>
      <c r="T184" s="59"/>
      <c r="U184" s="59"/>
      <c r="V184" s="59"/>
      <c r="W184" s="59"/>
      <c r="X184" s="59"/>
      <c r="Y184" s="59"/>
      <c r="Z184" s="59"/>
      <c r="AA184" s="59"/>
      <c r="AB184" s="59"/>
      <c r="AC184" s="59"/>
      <c r="AD184" s="59"/>
      <c r="AE184" s="59"/>
      <c r="AF184" s="59"/>
      <c r="AG184" s="59"/>
      <c r="AH184" s="59"/>
      <c r="AI184" s="59"/>
      <c r="AJ184" s="59"/>
      <c r="AK184" s="59"/>
      <c r="AL184" s="59"/>
      <c r="AM184" s="59"/>
      <c r="AN184" s="59"/>
      <c r="AO184" s="59"/>
      <c r="AP184" s="59"/>
      <c r="AQ184" s="59"/>
      <c r="AR184" s="59"/>
    </row>
    <row r="185" ht="12.75" customHeight="1">
      <c r="A185" s="59"/>
      <c r="B185" s="59"/>
      <c r="C185" s="59"/>
      <c r="D185" s="59"/>
      <c r="E185" s="59"/>
      <c r="F185" s="59"/>
      <c r="G185" s="59"/>
      <c r="H185" s="59"/>
      <c r="I185" s="59"/>
      <c r="J185" s="59"/>
      <c r="K185" s="59"/>
      <c r="L185" s="59"/>
      <c r="M185" s="59"/>
      <c r="N185" s="59"/>
      <c r="O185" s="59"/>
      <c r="P185" s="59"/>
      <c r="Q185" s="59"/>
      <c r="R185" s="59"/>
      <c r="S185" s="59"/>
      <c r="T185" s="59"/>
      <c r="U185" s="59"/>
      <c r="V185" s="59"/>
      <c r="W185" s="59"/>
      <c r="X185" s="59"/>
      <c r="Y185" s="59"/>
      <c r="Z185" s="59"/>
      <c r="AA185" s="59"/>
      <c r="AB185" s="59"/>
      <c r="AC185" s="59"/>
      <c r="AD185" s="59"/>
      <c r="AE185" s="59"/>
      <c r="AF185" s="59"/>
      <c r="AG185" s="59"/>
      <c r="AH185" s="59"/>
      <c r="AI185" s="59"/>
      <c r="AJ185" s="59"/>
      <c r="AK185" s="59"/>
      <c r="AL185" s="59"/>
      <c r="AM185" s="59"/>
      <c r="AN185" s="59"/>
      <c r="AO185" s="59"/>
      <c r="AP185" s="59"/>
      <c r="AQ185" s="59"/>
      <c r="AR185" s="59"/>
    </row>
    <row r="186" ht="12.75" customHeight="1">
      <c r="A186" s="59"/>
      <c r="B186" s="59"/>
      <c r="C186" s="59"/>
      <c r="D186" s="59"/>
      <c r="E186" s="59"/>
      <c r="F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c r="AE186" s="59"/>
      <c r="AF186" s="59"/>
      <c r="AG186" s="59"/>
      <c r="AH186" s="59"/>
      <c r="AI186" s="59"/>
      <c r="AJ186" s="59"/>
      <c r="AK186" s="59"/>
      <c r="AL186" s="59"/>
      <c r="AM186" s="59"/>
      <c r="AN186" s="59"/>
      <c r="AO186" s="59"/>
      <c r="AP186" s="59"/>
      <c r="AQ186" s="59"/>
      <c r="AR186" s="59"/>
    </row>
    <row r="187" ht="12.75" customHeight="1">
      <c r="A187" s="59"/>
      <c r="B187" s="59"/>
      <c r="C187" s="59"/>
      <c r="D187" s="59"/>
      <c r="E187" s="59"/>
      <c r="F187" s="59"/>
      <c r="G187" s="59"/>
      <c r="H187" s="59"/>
      <c r="I187" s="59"/>
      <c r="J187" s="59"/>
      <c r="K187" s="59"/>
      <c r="L187" s="59"/>
      <c r="M187" s="59"/>
      <c r="N187" s="59"/>
      <c r="O187" s="59"/>
      <c r="P187" s="59"/>
      <c r="Q187" s="59"/>
      <c r="R187" s="59"/>
      <c r="S187" s="59"/>
      <c r="T187" s="59"/>
      <c r="U187" s="59"/>
      <c r="V187" s="59"/>
      <c r="W187" s="59"/>
      <c r="X187" s="59"/>
      <c r="Y187" s="59"/>
      <c r="Z187" s="59"/>
      <c r="AA187" s="59"/>
      <c r="AB187" s="59"/>
      <c r="AC187" s="59"/>
      <c r="AD187" s="59"/>
      <c r="AE187" s="59"/>
      <c r="AF187" s="59"/>
      <c r="AG187" s="59"/>
      <c r="AH187" s="59"/>
      <c r="AI187" s="59"/>
      <c r="AJ187" s="59"/>
      <c r="AK187" s="59"/>
      <c r="AL187" s="59"/>
      <c r="AM187" s="59"/>
      <c r="AN187" s="59"/>
      <c r="AO187" s="59"/>
      <c r="AP187" s="59"/>
      <c r="AQ187" s="59"/>
      <c r="AR187" s="59"/>
    </row>
    <row r="188" ht="12.75" customHeight="1">
      <c r="A188" s="59"/>
      <c r="B188" s="59"/>
      <c r="C188" s="59"/>
      <c r="D188" s="59"/>
      <c r="E188" s="59"/>
      <c r="F188" s="59"/>
      <c r="G188" s="59"/>
      <c r="H188" s="59"/>
      <c r="I188" s="59"/>
      <c r="J188" s="59"/>
      <c r="K188" s="59"/>
      <c r="L188" s="59"/>
      <c r="M188" s="59"/>
      <c r="N188" s="59"/>
      <c r="O188" s="59"/>
      <c r="P188" s="59"/>
      <c r="Q188" s="59"/>
      <c r="R188" s="59"/>
      <c r="S188" s="59"/>
      <c r="T188" s="59"/>
      <c r="U188" s="59"/>
      <c r="V188" s="59"/>
      <c r="W188" s="59"/>
      <c r="X188" s="59"/>
      <c r="Y188" s="59"/>
      <c r="Z188" s="59"/>
      <c r="AA188" s="59"/>
      <c r="AB188" s="59"/>
      <c r="AC188" s="59"/>
      <c r="AD188" s="59"/>
      <c r="AE188" s="59"/>
      <c r="AF188" s="59"/>
      <c r="AG188" s="59"/>
      <c r="AH188" s="59"/>
      <c r="AI188" s="59"/>
      <c r="AJ188" s="59"/>
      <c r="AK188" s="59"/>
      <c r="AL188" s="59"/>
      <c r="AM188" s="59"/>
      <c r="AN188" s="59"/>
      <c r="AO188" s="59"/>
      <c r="AP188" s="59"/>
      <c r="AQ188" s="59"/>
      <c r="AR188" s="59"/>
    </row>
    <row r="189" ht="12.75" customHeight="1">
      <c r="A189" s="59"/>
      <c r="B189" s="59"/>
      <c r="C189" s="59"/>
      <c r="D189" s="59"/>
      <c r="E189" s="59"/>
      <c r="F189" s="59"/>
      <c r="G189" s="59"/>
      <c r="H189" s="59"/>
      <c r="I189" s="59"/>
      <c r="J189" s="59"/>
      <c r="K189" s="59"/>
      <c r="L189" s="59"/>
      <c r="M189" s="59"/>
      <c r="N189" s="59"/>
      <c r="O189" s="59"/>
      <c r="P189" s="59"/>
      <c r="Q189" s="59"/>
      <c r="R189" s="59"/>
      <c r="S189" s="59"/>
      <c r="T189" s="59"/>
      <c r="U189" s="59"/>
      <c r="V189" s="59"/>
      <c r="W189" s="59"/>
      <c r="X189" s="59"/>
      <c r="Y189" s="59"/>
      <c r="Z189" s="59"/>
      <c r="AA189" s="59"/>
      <c r="AB189" s="59"/>
      <c r="AC189" s="59"/>
      <c r="AD189" s="59"/>
      <c r="AE189" s="59"/>
      <c r="AF189" s="59"/>
      <c r="AG189" s="59"/>
      <c r="AH189" s="59"/>
      <c r="AI189" s="59"/>
      <c r="AJ189" s="59"/>
      <c r="AK189" s="59"/>
      <c r="AL189" s="59"/>
      <c r="AM189" s="59"/>
      <c r="AN189" s="59"/>
      <c r="AO189" s="59"/>
      <c r="AP189" s="59"/>
      <c r="AQ189" s="59"/>
      <c r="AR189" s="59"/>
    </row>
    <row r="190" ht="12.75" customHeight="1">
      <c r="A190" s="59"/>
      <c r="B190" s="59"/>
      <c r="C190" s="59"/>
      <c r="D190" s="59"/>
      <c r="E190" s="59"/>
      <c r="F190" s="59"/>
      <c r="G190" s="59"/>
      <c r="H190" s="59"/>
      <c r="I190" s="59"/>
      <c r="J190" s="59"/>
      <c r="K190" s="59"/>
      <c r="L190" s="59"/>
      <c r="M190" s="59"/>
      <c r="N190" s="59"/>
      <c r="O190" s="59"/>
      <c r="P190" s="59"/>
      <c r="Q190" s="59"/>
      <c r="R190" s="59"/>
      <c r="S190" s="59"/>
      <c r="T190" s="59"/>
      <c r="U190" s="59"/>
      <c r="V190" s="59"/>
      <c r="W190" s="59"/>
      <c r="X190" s="59"/>
      <c r="Y190" s="59"/>
      <c r="Z190" s="59"/>
      <c r="AA190" s="59"/>
      <c r="AB190" s="59"/>
      <c r="AC190" s="59"/>
      <c r="AD190" s="59"/>
      <c r="AE190" s="59"/>
      <c r="AF190" s="59"/>
      <c r="AG190" s="59"/>
      <c r="AH190" s="59"/>
      <c r="AI190" s="59"/>
      <c r="AJ190" s="59"/>
      <c r="AK190" s="59"/>
      <c r="AL190" s="59"/>
      <c r="AM190" s="59"/>
      <c r="AN190" s="59"/>
      <c r="AO190" s="59"/>
      <c r="AP190" s="59"/>
      <c r="AQ190" s="59"/>
      <c r="AR190" s="59"/>
    </row>
    <row r="191" ht="12.75" customHeight="1">
      <c r="A191" s="59"/>
      <c r="B191" s="59"/>
      <c r="C191" s="59"/>
      <c r="D191" s="59"/>
      <c r="E191" s="59"/>
      <c r="F191" s="59"/>
      <c r="G191" s="59"/>
      <c r="H191" s="59"/>
      <c r="I191" s="59"/>
      <c r="J191" s="59"/>
      <c r="K191" s="59"/>
      <c r="L191" s="59"/>
      <c r="M191" s="59"/>
      <c r="N191" s="59"/>
      <c r="O191" s="59"/>
      <c r="P191" s="59"/>
      <c r="Q191" s="59"/>
      <c r="R191" s="59"/>
      <c r="S191" s="59"/>
      <c r="T191" s="59"/>
      <c r="U191" s="59"/>
      <c r="V191" s="59"/>
      <c r="W191" s="59"/>
      <c r="X191" s="59"/>
      <c r="Y191" s="59"/>
      <c r="Z191" s="59"/>
      <c r="AA191" s="59"/>
      <c r="AB191" s="59"/>
      <c r="AC191" s="59"/>
      <c r="AD191" s="59"/>
      <c r="AE191" s="59"/>
      <c r="AF191" s="59"/>
      <c r="AG191" s="59"/>
      <c r="AH191" s="59"/>
      <c r="AI191" s="59"/>
      <c r="AJ191" s="59"/>
      <c r="AK191" s="59"/>
      <c r="AL191" s="59"/>
      <c r="AM191" s="59"/>
      <c r="AN191" s="59"/>
      <c r="AO191" s="59"/>
      <c r="AP191" s="59"/>
      <c r="AQ191" s="59"/>
      <c r="AR191" s="59"/>
    </row>
    <row r="192" ht="12.75" customHeight="1">
      <c r="A192" s="59"/>
      <c r="B192" s="59"/>
      <c r="C192" s="59"/>
      <c r="D192" s="59"/>
      <c r="E192" s="59"/>
      <c r="F192" s="59"/>
      <c r="G192" s="59"/>
      <c r="H192" s="59"/>
      <c r="I192" s="59"/>
      <c r="J192" s="59"/>
      <c r="K192" s="59"/>
      <c r="L192" s="59"/>
      <c r="M192" s="59"/>
      <c r="N192" s="59"/>
      <c r="O192" s="59"/>
      <c r="P192" s="59"/>
      <c r="Q192" s="59"/>
      <c r="R192" s="59"/>
      <c r="S192" s="59"/>
      <c r="T192" s="59"/>
      <c r="U192" s="59"/>
      <c r="V192" s="59"/>
      <c r="W192" s="59"/>
      <c r="X192" s="59"/>
      <c r="Y192" s="59"/>
      <c r="Z192" s="59"/>
      <c r="AA192" s="59"/>
      <c r="AB192" s="59"/>
      <c r="AC192" s="59"/>
      <c r="AD192" s="59"/>
      <c r="AE192" s="59"/>
      <c r="AF192" s="59"/>
      <c r="AG192" s="59"/>
      <c r="AH192" s="59"/>
      <c r="AI192" s="59"/>
      <c r="AJ192" s="59"/>
      <c r="AK192" s="59"/>
      <c r="AL192" s="59"/>
      <c r="AM192" s="59"/>
      <c r="AN192" s="59"/>
      <c r="AO192" s="59"/>
      <c r="AP192" s="59"/>
      <c r="AQ192" s="59"/>
      <c r="AR192" s="59"/>
    </row>
    <row r="193" ht="12.75" customHeight="1">
      <c r="A193" s="59"/>
      <c r="B193" s="59"/>
      <c r="C193" s="59"/>
      <c r="D193" s="59"/>
      <c r="E193" s="59"/>
      <c r="F193" s="59"/>
      <c r="G193" s="59"/>
      <c r="H193" s="59"/>
      <c r="I193" s="59"/>
      <c r="J193" s="59"/>
      <c r="K193" s="59"/>
      <c r="L193" s="59"/>
      <c r="M193" s="59"/>
      <c r="N193" s="59"/>
      <c r="O193" s="59"/>
      <c r="P193" s="59"/>
      <c r="Q193" s="59"/>
      <c r="R193" s="59"/>
      <c r="S193" s="59"/>
      <c r="T193" s="59"/>
      <c r="U193" s="59"/>
      <c r="V193" s="59"/>
      <c r="W193" s="59"/>
      <c r="X193" s="59"/>
      <c r="Y193" s="59"/>
      <c r="Z193" s="59"/>
      <c r="AA193" s="59"/>
      <c r="AB193" s="59"/>
      <c r="AC193" s="59"/>
      <c r="AD193" s="59"/>
      <c r="AE193" s="59"/>
      <c r="AF193" s="59"/>
      <c r="AG193" s="59"/>
      <c r="AH193" s="59"/>
      <c r="AI193" s="59"/>
      <c r="AJ193" s="59"/>
      <c r="AK193" s="59"/>
      <c r="AL193" s="59"/>
      <c r="AM193" s="59"/>
      <c r="AN193" s="59"/>
      <c r="AO193" s="59"/>
      <c r="AP193" s="59"/>
      <c r="AQ193" s="59"/>
      <c r="AR193" s="59"/>
    </row>
    <row r="194" ht="12.75" customHeight="1">
      <c r="A194" s="59"/>
      <c r="B194" s="59"/>
      <c r="C194" s="59"/>
      <c r="D194" s="59"/>
      <c r="E194" s="59"/>
      <c r="F194" s="59"/>
      <c r="G194" s="59"/>
      <c r="H194" s="59"/>
      <c r="I194" s="59"/>
      <c r="J194" s="59"/>
      <c r="K194" s="59"/>
      <c r="L194" s="59"/>
      <c r="M194" s="59"/>
      <c r="N194" s="59"/>
      <c r="O194" s="59"/>
      <c r="P194" s="59"/>
      <c r="Q194" s="59"/>
      <c r="R194" s="59"/>
      <c r="S194" s="59"/>
      <c r="T194" s="59"/>
      <c r="U194" s="59"/>
      <c r="V194" s="59"/>
      <c r="W194" s="59"/>
      <c r="X194" s="59"/>
      <c r="Y194" s="59"/>
      <c r="Z194" s="59"/>
      <c r="AA194" s="59"/>
      <c r="AB194" s="59"/>
      <c r="AC194" s="59"/>
      <c r="AD194" s="59"/>
      <c r="AE194" s="59"/>
      <c r="AF194" s="59"/>
      <c r="AG194" s="59"/>
      <c r="AH194" s="59"/>
      <c r="AI194" s="59"/>
      <c r="AJ194" s="59"/>
      <c r="AK194" s="59"/>
      <c r="AL194" s="59"/>
      <c r="AM194" s="59"/>
      <c r="AN194" s="59"/>
      <c r="AO194" s="59"/>
      <c r="AP194" s="59"/>
      <c r="AQ194" s="59"/>
      <c r="AR194" s="59"/>
    </row>
    <row r="195" ht="12.75" customHeight="1">
      <c r="A195" s="59"/>
      <c r="B195" s="59"/>
      <c r="C195" s="59"/>
      <c r="D195" s="59"/>
      <c r="E195" s="59"/>
      <c r="F195" s="59"/>
      <c r="G195" s="59"/>
      <c r="H195" s="59"/>
      <c r="I195" s="59"/>
      <c r="J195" s="59"/>
      <c r="K195" s="59"/>
      <c r="L195" s="59"/>
      <c r="M195" s="59"/>
      <c r="N195" s="59"/>
      <c r="O195" s="59"/>
      <c r="P195" s="59"/>
      <c r="Q195" s="59"/>
      <c r="R195" s="59"/>
      <c r="S195" s="59"/>
      <c r="T195" s="59"/>
      <c r="U195" s="59"/>
      <c r="V195" s="59"/>
      <c r="W195" s="59"/>
      <c r="X195" s="59"/>
      <c r="Y195" s="59"/>
      <c r="Z195" s="59"/>
      <c r="AA195" s="59"/>
      <c r="AB195" s="59"/>
      <c r="AC195" s="59"/>
      <c r="AD195" s="59"/>
      <c r="AE195" s="59"/>
      <c r="AF195" s="59"/>
      <c r="AG195" s="59"/>
      <c r="AH195" s="59"/>
      <c r="AI195" s="59"/>
      <c r="AJ195" s="59"/>
      <c r="AK195" s="59"/>
      <c r="AL195" s="59"/>
      <c r="AM195" s="59"/>
      <c r="AN195" s="59"/>
      <c r="AO195" s="59"/>
      <c r="AP195" s="59"/>
      <c r="AQ195" s="59"/>
      <c r="AR195" s="59"/>
    </row>
    <row r="196" ht="12.75" customHeight="1">
      <c r="A196" s="59"/>
      <c r="B196" s="59"/>
      <c r="C196" s="59"/>
      <c r="D196" s="59"/>
      <c r="E196" s="59"/>
      <c r="F196" s="59"/>
      <c r="G196" s="59"/>
      <c r="H196" s="59"/>
      <c r="I196" s="59"/>
      <c r="J196" s="59"/>
      <c r="K196" s="59"/>
      <c r="L196" s="59"/>
      <c r="M196" s="59"/>
      <c r="N196" s="59"/>
      <c r="O196" s="59"/>
      <c r="P196" s="59"/>
      <c r="Q196" s="59"/>
      <c r="R196" s="59"/>
      <c r="S196" s="59"/>
      <c r="T196" s="59"/>
      <c r="U196" s="59"/>
      <c r="V196" s="59"/>
      <c r="W196" s="59"/>
      <c r="X196" s="59"/>
      <c r="Y196" s="59"/>
      <c r="Z196" s="59"/>
      <c r="AA196" s="59"/>
      <c r="AB196" s="59"/>
      <c r="AC196" s="59"/>
      <c r="AD196" s="59"/>
      <c r="AE196" s="59"/>
      <c r="AF196" s="59"/>
      <c r="AG196" s="59"/>
      <c r="AH196" s="59"/>
      <c r="AI196" s="59"/>
      <c r="AJ196" s="59"/>
      <c r="AK196" s="59"/>
      <c r="AL196" s="59"/>
      <c r="AM196" s="59"/>
      <c r="AN196" s="59"/>
      <c r="AO196" s="59"/>
      <c r="AP196" s="59"/>
      <c r="AQ196" s="59"/>
      <c r="AR196" s="59"/>
    </row>
    <row r="197" ht="12.75" customHeight="1">
      <c r="A197" s="59"/>
      <c r="B197" s="59"/>
      <c r="C197" s="59"/>
      <c r="D197" s="59"/>
      <c r="E197" s="59"/>
      <c r="F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c r="AD197" s="59"/>
      <c r="AE197" s="59"/>
      <c r="AF197" s="59"/>
      <c r="AG197" s="59"/>
      <c r="AH197" s="59"/>
      <c r="AI197" s="59"/>
      <c r="AJ197" s="59"/>
      <c r="AK197" s="59"/>
      <c r="AL197" s="59"/>
      <c r="AM197" s="59"/>
      <c r="AN197" s="59"/>
      <c r="AO197" s="59"/>
      <c r="AP197" s="59"/>
      <c r="AQ197" s="59"/>
      <c r="AR197" s="59"/>
    </row>
    <row r="198" ht="12.75" customHeight="1">
      <c r="A198" s="59"/>
      <c r="B198" s="59"/>
      <c r="C198" s="59"/>
      <c r="D198" s="59"/>
      <c r="E198" s="59"/>
      <c r="F198" s="59"/>
      <c r="G198" s="59"/>
      <c r="H198" s="59"/>
      <c r="I198" s="59"/>
      <c r="J198" s="59"/>
      <c r="K198" s="59"/>
      <c r="L198" s="59"/>
      <c r="M198" s="59"/>
      <c r="N198" s="59"/>
      <c r="O198" s="59"/>
      <c r="P198" s="59"/>
      <c r="Q198" s="59"/>
      <c r="R198" s="59"/>
      <c r="S198" s="59"/>
      <c r="T198" s="59"/>
      <c r="U198" s="59"/>
      <c r="V198" s="59"/>
      <c r="W198" s="59"/>
      <c r="X198" s="59"/>
      <c r="Y198" s="59"/>
      <c r="Z198" s="59"/>
      <c r="AA198" s="59"/>
      <c r="AB198" s="59"/>
      <c r="AC198" s="59"/>
      <c r="AD198" s="59"/>
      <c r="AE198" s="59"/>
      <c r="AF198" s="59"/>
      <c r="AG198" s="59"/>
      <c r="AH198" s="59"/>
      <c r="AI198" s="59"/>
      <c r="AJ198" s="59"/>
      <c r="AK198" s="59"/>
      <c r="AL198" s="59"/>
      <c r="AM198" s="59"/>
      <c r="AN198" s="59"/>
      <c r="AO198" s="59"/>
      <c r="AP198" s="59"/>
      <c r="AQ198" s="59"/>
      <c r="AR198" s="59"/>
    </row>
    <row r="199" ht="12.75" customHeight="1">
      <c r="A199" s="59"/>
      <c r="B199" s="59"/>
      <c r="C199" s="59"/>
      <c r="D199" s="59"/>
      <c r="E199" s="59"/>
      <c r="F199" s="59"/>
      <c r="G199" s="59"/>
      <c r="H199" s="59"/>
      <c r="I199" s="59"/>
      <c r="J199" s="59"/>
      <c r="K199" s="59"/>
      <c r="L199" s="59"/>
      <c r="M199" s="59"/>
      <c r="N199" s="59"/>
      <c r="O199" s="59"/>
      <c r="P199" s="59"/>
      <c r="Q199" s="59"/>
      <c r="R199" s="59"/>
      <c r="S199" s="59"/>
      <c r="T199" s="59"/>
      <c r="U199" s="59"/>
      <c r="V199" s="59"/>
      <c r="W199" s="59"/>
      <c r="X199" s="59"/>
      <c r="Y199" s="59"/>
      <c r="Z199" s="59"/>
      <c r="AA199" s="59"/>
      <c r="AB199" s="59"/>
      <c r="AC199" s="59"/>
      <c r="AD199" s="59"/>
      <c r="AE199" s="59"/>
      <c r="AF199" s="59"/>
      <c r="AG199" s="59"/>
      <c r="AH199" s="59"/>
      <c r="AI199" s="59"/>
      <c r="AJ199" s="59"/>
      <c r="AK199" s="59"/>
      <c r="AL199" s="59"/>
      <c r="AM199" s="59"/>
      <c r="AN199" s="59"/>
      <c r="AO199" s="59"/>
      <c r="AP199" s="59"/>
      <c r="AQ199" s="59"/>
      <c r="AR199" s="59"/>
    </row>
    <row r="200" ht="12.75" customHeight="1">
      <c r="A200" s="59"/>
      <c r="B200" s="59"/>
      <c r="C200" s="59"/>
      <c r="D200" s="59"/>
      <c r="E200" s="59"/>
      <c r="F200" s="59"/>
      <c r="G200" s="59"/>
      <c r="H200" s="59"/>
      <c r="I200" s="59"/>
      <c r="J200" s="59"/>
      <c r="K200" s="59"/>
      <c r="L200" s="59"/>
      <c r="M200" s="59"/>
      <c r="N200" s="59"/>
      <c r="O200" s="59"/>
      <c r="P200" s="59"/>
      <c r="Q200" s="59"/>
      <c r="R200" s="59"/>
      <c r="S200" s="59"/>
      <c r="T200" s="59"/>
      <c r="U200" s="59"/>
      <c r="V200" s="59"/>
      <c r="W200" s="59"/>
      <c r="X200" s="59"/>
      <c r="Y200" s="59"/>
      <c r="Z200" s="59"/>
      <c r="AA200" s="59"/>
      <c r="AB200" s="59"/>
      <c r="AC200" s="59"/>
      <c r="AD200" s="59"/>
      <c r="AE200" s="59"/>
      <c r="AF200" s="59"/>
      <c r="AG200" s="59"/>
      <c r="AH200" s="59"/>
      <c r="AI200" s="59"/>
      <c r="AJ200" s="59"/>
      <c r="AK200" s="59"/>
      <c r="AL200" s="59"/>
      <c r="AM200" s="59"/>
      <c r="AN200" s="59"/>
      <c r="AO200" s="59"/>
      <c r="AP200" s="59"/>
      <c r="AQ200" s="59"/>
      <c r="AR200" s="59"/>
    </row>
    <row r="201" ht="12.75" customHeight="1">
      <c r="A201" s="59"/>
      <c r="B201" s="59"/>
      <c r="C201" s="59"/>
      <c r="D201" s="59"/>
      <c r="E201" s="59"/>
      <c r="F201" s="59"/>
      <c r="G201" s="59"/>
      <c r="H201" s="59"/>
      <c r="I201" s="59"/>
      <c r="J201" s="59"/>
      <c r="K201" s="59"/>
      <c r="L201" s="59"/>
      <c r="M201" s="59"/>
      <c r="N201" s="59"/>
      <c r="O201" s="59"/>
      <c r="P201" s="59"/>
      <c r="Q201" s="59"/>
      <c r="R201" s="59"/>
      <c r="S201" s="59"/>
      <c r="T201" s="59"/>
      <c r="U201" s="59"/>
      <c r="V201" s="59"/>
      <c r="W201" s="59"/>
      <c r="X201" s="59"/>
      <c r="Y201" s="59"/>
      <c r="Z201" s="59"/>
      <c r="AA201" s="59"/>
      <c r="AB201" s="59"/>
      <c r="AC201" s="59"/>
      <c r="AD201" s="59"/>
      <c r="AE201" s="59"/>
      <c r="AF201" s="59"/>
      <c r="AG201" s="59"/>
      <c r="AH201" s="59"/>
      <c r="AI201" s="59"/>
      <c r="AJ201" s="59"/>
      <c r="AK201" s="59"/>
      <c r="AL201" s="59"/>
      <c r="AM201" s="59"/>
      <c r="AN201" s="59"/>
      <c r="AO201" s="59"/>
      <c r="AP201" s="59"/>
      <c r="AQ201" s="59"/>
      <c r="AR201" s="59"/>
    </row>
    <row r="202" ht="12.75" customHeight="1">
      <c r="A202" s="59"/>
      <c r="B202" s="59"/>
      <c r="C202" s="59"/>
      <c r="D202" s="59"/>
      <c r="E202" s="59"/>
      <c r="F202" s="59"/>
      <c r="G202" s="59"/>
      <c r="H202" s="59"/>
      <c r="I202" s="59"/>
      <c r="J202" s="59"/>
      <c r="K202" s="59"/>
      <c r="L202" s="59"/>
      <c r="M202" s="59"/>
      <c r="N202" s="59"/>
      <c r="O202" s="59"/>
      <c r="P202" s="59"/>
      <c r="Q202" s="59"/>
      <c r="R202" s="59"/>
      <c r="S202" s="59"/>
      <c r="T202" s="59"/>
      <c r="U202" s="59"/>
      <c r="V202" s="59"/>
      <c r="W202" s="59"/>
      <c r="X202" s="59"/>
      <c r="Y202" s="59"/>
      <c r="Z202" s="59"/>
      <c r="AA202" s="59"/>
      <c r="AB202" s="59"/>
      <c r="AC202" s="59"/>
      <c r="AD202" s="59"/>
      <c r="AE202" s="59"/>
      <c r="AF202" s="59"/>
      <c r="AG202" s="59"/>
      <c r="AH202" s="59"/>
      <c r="AI202" s="59"/>
      <c r="AJ202" s="59"/>
      <c r="AK202" s="59"/>
      <c r="AL202" s="59"/>
      <c r="AM202" s="59"/>
      <c r="AN202" s="59"/>
      <c r="AO202" s="59"/>
      <c r="AP202" s="59"/>
      <c r="AQ202" s="59"/>
      <c r="AR202" s="59"/>
    </row>
    <row r="203" ht="12.75" customHeight="1">
      <c r="A203" s="59"/>
      <c r="B203" s="59"/>
      <c r="C203" s="59"/>
      <c r="D203" s="59"/>
      <c r="E203" s="59"/>
      <c r="F203" s="59"/>
      <c r="G203" s="59"/>
      <c r="H203" s="59"/>
      <c r="I203" s="59"/>
      <c r="J203" s="59"/>
      <c r="K203" s="59"/>
      <c r="L203" s="59"/>
      <c r="M203" s="59"/>
      <c r="N203" s="59"/>
      <c r="O203" s="59"/>
      <c r="P203" s="59"/>
      <c r="Q203" s="59"/>
      <c r="R203" s="59"/>
      <c r="S203" s="59"/>
      <c r="T203" s="59"/>
      <c r="U203" s="59"/>
      <c r="V203" s="59"/>
      <c r="W203" s="59"/>
      <c r="X203" s="59"/>
      <c r="Y203" s="59"/>
      <c r="Z203" s="59"/>
      <c r="AA203" s="59"/>
      <c r="AB203" s="59"/>
      <c r="AC203" s="59"/>
      <c r="AD203" s="59"/>
      <c r="AE203" s="59"/>
      <c r="AF203" s="59"/>
      <c r="AG203" s="59"/>
      <c r="AH203" s="59"/>
      <c r="AI203" s="59"/>
      <c r="AJ203" s="59"/>
      <c r="AK203" s="59"/>
      <c r="AL203" s="59"/>
      <c r="AM203" s="59"/>
      <c r="AN203" s="59"/>
      <c r="AO203" s="59"/>
      <c r="AP203" s="59"/>
      <c r="AQ203" s="59"/>
      <c r="AR203" s="59"/>
    </row>
    <row r="204" ht="12.75" customHeight="1">
      <c r="A204" s="59"/>
      <c r="B204" s="59"/>
      <c r="C204" s="59"/>
      <c r="D204" s="59"/>
      <c r="E204" s="59"/>
      <c r="F204" s="59"/>
      <c r="G204" s="59"/>
      <c r="H204" s="59"/>
      <c r="I204" s="59"/>
      <c r="J204" s="59"/>
      <c r="K204" s="59"/>
      <c r="L204" s="59"/>
      <c r="M204" s="59"/>
      <c r="N204" s="59"/>
      <c r="O204" s="59"/>
      <c r="P204" s="59"/>
      <c r="Q204" s="59"/>
      <c r="R204" s="59"/>
      <c r="S204" s="59"/>
      <c r="T204" s="59"/>
      <c r="U204" s="59"/>
      <c r="V204" s="59"/>
      <c r="W204" s="59"/>
      <c r="X204" s="59"/>
      <c r="Y204" s="59"/>
      <c r="Z204" s="59"/>
      <c r="AA204" s="59"/>
      <c r="AB204" s="59"/>
      <c r="AC204" s="59"/>
      <c r="AD204" s="59"/>
      <c r="AE204" s="59"/>
      <c r="AF204" s="59"/>
      <c r="AG204" s="59"/>
      <c r="AH204" s="59"/>
      <c r="AI204" s="59"/>
      <c r="AJ204" s="59"/>
      <c r="AK204" s="59"/>
      <c r="AL204" s="59"/>
      <c r="AM204" s="59"/>
      <c r="AN204" s="59"/>
      <c r="AO204" s="59"/>
      <c r="AP204" s="59"/>
      <c r="AQ204" s="59"/>
      <c r="AR204" s="59"/>
    </row>
    <row r="205" ht="12.75" customHeight="1">
      <c r="A205" s="59"/>
      <c r="B205" s="59"/>
      <c r="C205" s="59"/>
      <c r="D205" s="59"/>
      <c r="E205" s="59"/>
      <c r="F205" s="59"/>
      <c r="G205" s="59"/>
      <c r="H205" s="59"/>
      <c r="I205" s="59"/>
      <c r="J205" s="59"/>
      <c r="K205" s="59"/>
      <c r="L205" s="59"/>
      <c r="M205" s="59"/>
      <c r="N205" s="59"/>
      <c r="O205" s="59"/>
      <c r="P205" s="59"/>
      <c r="Q205" s="59"/>
      <c r="R205" s="59"/>
      <c r="S205" s="59"/>
      <c r="T205" s="59"/>
      <c r="U205" s="59"/>
      <c r="V205" s="59"/>
      <c r="W205" s="59"/>
      <c r="X205" s="59"/>
      <c r="Y205" s="59"/>
      <c r="Z205" s="59"/>
      <c r="AA205" s="59"/>
      <c r="AB205" s="59"/>
      <c r="AC205" s="59"/>
      <c r="AD205" s="59"/>
      <c r="AE205" s="59"/>
      <c r="AF205" s="59"/>
      <c r="AG205" s="59"/>
      <c r="AH205" s="59"/>
      <c r="AI205" s="59"/>
      <c r="AJ205" s="59"/>
      <c r="AK205" s="59"/>
      <c r="AL205" s="59"/>
      <c r="AM205" s="59"/>
      <c r="AN205" s="59"/>
      <c r="AO205" s="59"/>
      <c r="AP205" s="59"/>
      <c r="AQ205" s="59"/>
      <c r="AR205" s="59"/>
    </row>
    <row r="206" ht="12.75" customHeight="1">
      <c r="A206" s="59"/>
      <c r="B206" s="59"/>
      <c r="C206" s="59"/>
      <c r="D206" s="59"/>
      <c r="E206" s="59"/>
      <c r="F206" s="59"/>
      <c r="G206" s="59"/>
      <c r="H206" s="59"/>
      <c r="I206" s="59"/>
      <c r="J206" s="59"/>
      <c r="K206" s="59"/>
      <c r="L206" s="59"/>
      <c r="M206" s="59"/>
      <c r="N206" s="59"/>
      <c r="O206" s="59"/>
      <c r="P206" s="59"/>
      <c r="Q206" s="59"/>
      <c r="R206" s="59"/>
      <c r="S206" s="59"/>
      <c r="T206" s="59"/>
      <c r="U206" s="59"/>
      <c r="V206" s="59"/>
      <c r="W206" s="59"/>
      <c r="X206" s="59"/>
      <c r="Y206" s="59"/>
      <c r="Z206" s="59"/>
      <c r="AA206" s="59"/>
      <c r="AB206" s="59"/>
      <c r="AC206" s="59"/>
      <c r="AD206" s="59"/>
      <c r="AE206" s="59"/>
      <c r="AF206" s="59"/>
      <c r="AG206" s="59"/>
      <c r="AH206" s="59"/>
      <c r="AI206" s="59"/>
      <c r="AJ206" s="59"/>
      <c r="AK206" s="59"/>
      <c r="AL206" s="59"/>
      <c r="AM206" s="59"/>
      <c r="AN206" s="59"/>
      <c r="AO206" s="59"/>
      <c r="AP206" s="59"/>
      <c r="AQ206" s="59"/>
      <c r="AR206" s="59"/>
    </row>
    <row r="207" ht="12.75" customHeight="1">
      <c r="A207" s="59"/>
      <c r="B207" s="59"/>
      <c r="C207" s="59"/>
      <c r="D207" s="59"/>
      <c r="E207" s="59"/>
      <c r="F207" s="59"/>
      <c r="G207" s="59"/>
      <c r="H207" s="59"/>
      <c r="I207" s="59"/>
      <c r="J207" s="59"/>
      <c r="K207" s="59"/>
      <c r="L207" s="59"/>
      <c r="M207" s="59"/>
      <c r="N207" s="59"/>
      <c r="O207" s="59"/>
      <c r="P207" s="59"/>
      <c r="Q207" s="59"/>
      <c r="R207" s="59"/>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9"/>
      <c r="AR207" s="59"/>
    </row>
    <row r="208" ht="12.75" customHeight="1">
      <c r="A208" s="59"/>
      <c r="B208" s="59"/>
      <c r="C208" s="59"/>
      <c r="D208" s="59"/>
      <c r="E208" s="59"/>
      <c r="F208" s="59"/>
      <c r="G208" s="59"/>
      <c r="H208" s="59"/>
      <c r="I208" s="59"/>
      <c r="J208" s="59"/>
      <c r="K208" s="59"/>
      <c r="L208" s="59"/>
      <c r="M208" s="59"/>
      <c r="N208" s="59"/>
      <c r="O208" s="59"/>
      <c r="P208" s="59"/>
      <c r="Q208" s="59"/>
      <c r="R208" s="59"/>
      <c r="S208" s="59"/>
      <c r="T208" s="59"/>
      <c r="U208" s="59"/>
      <c r="V208" s="59"/>
      <c r="W208" s="59"/>
      <c r="X208" s="59"/>
      <c r="Y208" s="59"/>
      <c r="Z208" s="59"/>
      <c r="AA208" s="59"/>
      <c r="AB208" s="59"/>
      <c r="AC208" s="59"/>
      <c r="AD208" s="59"/>
      <c r="AE208" s="59"/>
      <c r="AF208" s="59"/>
      <c r="AG208" s="59"/>
      <c r="AH208" s="59"/>
      <c r="AI208" s="59"/>
      <c r="AJ208" s="59"/>
      <c r="AK208" s="59"/>
      <c r="AL208" s="59"/>
      <c r="AM208" s="59"/>
      <c r="AN208" s="59"/>
      <c r="AO208" s="59"/>
      <c r="AP208" s="59"/>
      <c r="AQ208" s="59"/>
      <c r="AR208" s="59"/>
    </row>
    <row r="209" ht="12.75" customHeight="1">
      <c r="A209" s="59"/>
      <c r="B209" s="59"/>
      <c r="C209" s="59"/>
      <c r="D209" s="59"/>
      <c r="E209" s="59"/>
      <c r="F209" s="59"/>
      <c r="G209" s="59"/>
      <c r="H209" s="59"/>
      <c r="I209" s="59"/>
      <c r="J209" s="59"/>
      <c r="K209" s="59"/>
      <c r="L209" s="59"/>
      <c r="M209" s="59"/>
      <c r="N209" s="59"/>
      <c r="O209" s="59"/>
      <c r="P209" s="59"/>
      <c r="Q209" s="59"/>
      <c r="R209" s="59"/>
      <c r="S209" s="59"/>
      <c r="T209" s="59"/>
      <c r="U209" s="59"/>
      <c r="V209" s="59"/>
      <c r="W209" s="59"/>
      <c r="X209" s="59"/>
      <c r="Y209" s="59"/>
      <c r="Z209" s="59"/>
      <c r="AA209" s="59"/>
      <c r="AB209" s="59"/>
      <c r="AC209" s="59"/>
      <c r="AD209" s="59"/>
      <c r="AE209" s="59"/>
      <c r="AF209" s="59"/>
      <c r="AG209" s="59"/>
      <c r="AH209" s="59"/>
      <c r="AI209" s="59"/>
      <c r="AJ209" s="59"/>
      <c r="AK209" s="59"/>
      <c r="AL209" s="59"/>
      <c r="AM209" s="59"/>
      <c r="AN209" s="59"/>
      <c r="AO209" s="59"/>
      <c r="AP209" s="59"/>
      <c r="AQ209" s="59"/>
      <c r="AR209" s="59"/>
    </row>
    <row r="210" ht="12.75" customHeight="1">
      <c r="A210" s="59"/>
      <c r="B210" s="59"/>
      <c r="C210" s="59"/>
      <c r="D210" s="59"/>
      <c r="E210" s="59"/>
      <c r="F210" s="59"/>
      <c r="G210" s="59"/>
      <c r="H210" s="59"/>
      <c r="I210" s="59"/>
      <c r="J210" s="59"/>
      <c r="K210" s="59"/>
      <c r="L210" s="59"/>
      <c r="M210" s="59"/>
      <c r="N210" s="59"/>
      <c r="O210" s="59"/>
      <c r="P210" s="59"/>
      <c r="Q210" s="59"/>
      <c r="R210" s="59"/>
      <c r="S210" s="59"/>
      <c r="T210" s="59"/>
      <c r="U210" s="59"/>
      <c r="V210" s="59"/>
      <c r="W210" s="59"/>
      <c r="X210" s="59"/>
      <c r="Y210" s="59"/>
      <c r="Z210" s="59"/>
      <c r="AA210" s="59"/>
      <c r="AB210" s="59"/>
      <c r="AC210" s="59"/>
      <c r="AD210" s="59"/>
      <c r="AE210" s="59"/>
      <c r="AF210" s="59"/>
      <c r="AG210" s="59"/>
      <c r="AH210" s="59"/>
      <c r="AI210" s="59"/>
      <c r="AJ210" s="59"/>
      <c r="AK210" s="59"/>
      <c r="AL210" s="59"/>
      <c r="AM210" s="59"/>
      <c r="AN210" s="59"/>
      <c r="AO210" s="59"/>
      <c r="AP210" s="59"/>
      <c r="AQ210" s="59"/>
      <c r="AR210" s="59"/>
    </row>
    <row r="211" ht="12.75" customHeight="1">
      <c r="A211" s="59"/>
      <c r="B211" s="59"/>
      <c r="C211" s="59"/>
      <c r="D211" s="59"/>
      <c r="E211" s="59"/>
      <c r="F211" s="59"/>
      <c r="G211" s="59"/>
      <c r="H211" s="59"/>
      <c r="I211" s="59"/>
      <c r="J211" s="59"/>
      <c r="K211" s="59"/>
      <c r="L211" s="59"/>
      <c r="M211" s="59"/>
      <c r="N211" s="59"/>
      <c r="O211" s="59"/>
      <c r="P211" s="59"/>
      <c r="Q211" s="59"/>
      <c r="R211" s="59"/>
      <c r="S211" s="59"/>
      <c r="T211" s="59"/>
      <c r="U211" s="59"/>
      <c r="V211" s="59"/>
      <c r="W211" s="59"/>
      <c r="X211" s="59"/>
      <c r="Y211" s="59"/>
      <c r="Z211" s="59"/>
      <c r="AA211" s="59"/>
      <c r="AB211" s="59"/>
      <c r="AC211" s="59"/>
      <c r="AD211" s="59"/>
      <c r="AE211" s="59"/>
      <c r="AF211" s="59"/>
      <c r="AG211" s="59"/>
      <c r="AH211" s="59"/>
      <c r="AI211" s="59"/>
      <c r="AJ211" s="59"/>
      <c r="AK211" s="59"/>
      <c r="AL211" s="59"/>
      <c r="AM211" s="59"/>
      <c r="AN211" s="59"/>
      <c r="AO211" s="59"/>
      <c r="AP211" s="59"/>
      <c r="AQ211" s="59"/>
      <c r="AR211" s="59"/>
    </row>
    <row r="212" ht="12.75" customHeight="1">
      <c r="A212" s="59"/>
      <c r="B212" s="59"/>
      <c r="C212" s="59"/>
      <c r="D212" s="59"/>
      <c r="E212" s="59"/>
      <c r="F212" s="59"/>
      <c r="G212" s="59"/>
      <c r="H212" s="59"/>
      <c r="I212" s="59"/>
      <c r="J212" s="59"/>
      <c r="K212" s="59"/>
      <c r="L212" s="59"/>
      <c r="M212" s="59"/>
      <c r="N212" s="59"/>
      <c r="O212" s="59"/>
      <c r="P212" s="59"/>
      <c r="Q212" s="59"/>
      <c r="R212" s="59"/>
      <c r="S212" s="59"/>
      <c r="T212" s="59"/>
      <c r="U212" s="59"/>
      <c r="V212" s="59"/>
      <c r="W212" s="59"/>
      <c r="X212" s="59"/>
      <c r="Y212" s="59"/>
      <c r="Z212" s="59"/>
      <c r="AA212" s="59"/>
      <c r="AB212" s="59"/>
      <c r="AC212" s="59"/>
      <c r="AD212" s="59"/>
      <c r="AE212" s="59"/>
      <c r="AF212" s="59"/>
      <c r="AG212" s="59"/>
      <c r="AH212" s="59"/>
      <c r="AI212" s="59"/>
      <c r="AJ212" s="59"/>
      <c r="AK212" s="59"/>
      <c r="AL212" s="59"/>
      <c r="AM212" s="59"/>
      <c r="AN212" s="59"/>
      <c r="AO212" s="59"/>
      <c r="AP212" s="59"/>
      <c r="AQ212" s="59"/>
      <c r="AR212" s="59"/>
    </row>
    <row r="213" ht="12.75" customHeight="1">
      <c r="A213" s="59"/>
      <c r="B213" s="59"/>
      <c r="C213" s="59"/>
      <c r="D213" s="59"/>
      <c r="E213" s="59"/>
      <c r="F213" s="59"/>
      <c r="G213" s="59"/>
      <c r="H213" s="59"/>
      <c r="I213" s="59"/>
      <c r="J213" s="59"/>
      <c r="K213" s="59"/>
      <c r="L213" s="59"/>
      <c r="M213" s="59"/>
      <c r="N213" s="59"/>
      <c r="O213" s="59"/>
      <c r="P213" s="59"/>
      <c r="Q213" s="59"/>
      <c r="R213" s="59"/>
      <c r="S213" s="59"/>
      <c r="T213" s="59"/>
      <c r="U213" s="59"/>
      <c r="V213" s="59"/>
      <c r="W213" s="59"/>
      <c r="X213" s="59"/>
      <c r="Y213" s="59"/>
      <c r="Z213" s="59"/>
      <c r="AA213" s="59"/>
      <c r="AB213" s="59"/>
      <c r="AC213" s="59"/>
      <c r="AD213" s="59"/>
      <c r="AE213" s="59"/>
      <c r="AF213" s="59"/>
      <c r="AG213" s="59"/>
      <c r="AH213" s="59"/>
      <c r="AI213" s="59"/>
      <c r="AJ213" s="59"/>
      <c r="AK213" s="59"/>
      <c r="AL213" s="59"/>
      <c r="AM213" s="59"/>
      <c r="AN213" s="59"/>
      <c r="AO213" s="59"/>
      <c r="AP213" s="59"/>
      <c r="AQ213" s="59"/>
      <c r="AR213" s="59"/>
    </row>
    <row r="214" ht="12.75" customHeight="1">
      <c r="A214" s="59"/>
      <c r="B214" s="59"/>
      <c r="C214" s="59"/>
      <c r="D214" s="59"/>
      <c r="E214" s="59"/>
      <c r="F214" s="59"/>
      <c r="G214" s="59"/>
      <c r="H214" s="59"/>
      <c r="I214" s="59"/>
      <c r="J214" s="59"/>
      <c r="K214" s="59"/>
      <c r="L214" s="59"/>
      <c r="M214" s="59"/>
      <c r="N214" s="59"/>
      <c r="O214" s="59"/>
      <c r="P214" s="59"/>
      <c r="Q214" s="59"/>
      <c r="R214" s="59"/>
      <c r="S214" s="59"/>
      <c r="T214" s="59"/>
      <c r="U214" s="59"/>
      <c r="V214" s="59"/>
      <c r="W214" s="59"/>
      <c r="X214" s="59"/>
      <c r="Y214" s="59"/>
      <c r="Z214" s="59"/>
      <c r="AA214" s="59"/>
      <c r="AB214" s="59"/>
      <c r="AC214" s="59"/>
      <c r="AD214" s="59"/>
      <c r="AE214" s="59"/>
      <c r="AF214" s="59"/>
      <c r="AG214" s="59"/>
      <c r="AH214" s="59"/>
      <c r="AI214" s="59"/>
      <c r="AJ214" s="59"/>
      <c r="AK214" s="59"/>
      <c r="AL214" s="59"/>
      <c r="AM214" s="59"/>
      <c r="AN214" s="59"/>
      <c r="AO214" s="59"/>
      <c r="AP214" s="59"/>
      <c r="AQ214" s="59"/>
      <c r="AR214" s="59"/>
    </row>
    <row r="215" ht="12.75" customHeight="1">
      <c r="A215" s="59"/>
      <c r="B215" s="59"/>
      <c r="C215" s="59"/>
      <c r="D215" s="59"/>
      <c r="E215" s="59"/>
      <c r="F215" s="59"/>
      <c r="G215" s="59"/>
      <c r="H215" s="59"/>
      <c r="I215" s="59"/>
      <c r="J215" s="59"/>
      <c r="K215" s="59"/>
      <c r="L215" s="59"/>
      <c r="M215" s="59"/>
      <c r="N215" s="59"/>
      <c r="O215" s="59"/>
      <c r="P215" s="59"/>
      <c r="Q215" s="59"/>
      <c r="R215" s="59"/>
      <c r="S215" s="59"/>
      <c r="T215" s="59"/>
      <c r="U215" s="59"/>
      <c r="V215" s="59"/>
      <c r="W215" s="59"/>
      <c r="X215" s="59"/>
      <c r="Y215" s="59"/>
      <c r="Z215" s="59"/>
      <c r="AA215" s="59"/>
      <c r="AB215" s="59"/>
      <c r="AC215" s="59"/>
      <c r="AD215" s="59"/>
      <c r="AE215" s="59"/>
      <c r="AF215" s="59"/>
      <c r="AG215" s="59"/>
      <c r="AH215" s="59"/>
      <c r="AI215" s="59"/>
      <c r="AJ215" s="59"/>
      <c r="AK215" s="59"/>
      <c r="AL215" s="59"/>
      <c r="AM215" s="59"/>
      <c r="AN215" s="59"/>
      <c r="AO215" s="59"/>
      <c r="AP215" s="59"/>
      <c r="AQ215" s="59"/>
      <c r="AR215" s="59"/>
    </row>
    <row r="216" ht="12.75" customHeight="1">
      <c r="A216" s="59"/>
      <c r="B216" s="59"/>
      <c r="C216" s="59"/>
      <c r="D216" s="59"/>
      <c r="E216" s="59"/>
      <c r="F216" s="59"/>
      <c r="G216" s="59"/>
      <c r="H216" s="59"/>
      <c r="I216" s="59"/>
      <c r="J216" s="59"/>
      <c r="K216" s="59"/>
      <c r="L216" s="59"/>
      <c r="M216" s="59"/>
      <c r="N216" s="59"/>
      <c r="O216" s="59"/>
      <c r="P216" s="59"/>
      <c r="Q216" s="59"/>
      <c r="R216" s="59"/>
      <c r="S216" s="59"/>
      <c r="T216" s="59"/>
      <c r="U216" s="59"/>
      <c r="V216" s="59"/>
      <c r="W216" s="59"/>
      <c r="X216" s="59"/>
      <c r="Y216" s="59"/>
      <c r="Z216" s="59"/>
      <c r="AA216" s="59"/>
      <c r="AB216" s="59"/>
      <c r="AC216" s="59"/>
      <c r="AD216" s="59"/>
      <c r="AE216" s="59"/>
      <c r="AF216" s="59"/>
      <c r="AG216" s="59"/>
      <c r="AH216" s="59"/>
      <c r="AI216" s="59"/>
      <c r="AJ216" s="59"/>
      <c r="AK216" s="59"/>
      <c r="AL216" s="59"/>
      <c r="AM216" s="59"/>
      <c r="AN216" s="59"/>
      <c r="AO216" s="59"/>
      <c r="AP216" s="59"/>
      <c r="AQ216" s="59"/>
      <c r="AR216" s="59"/>
    </row>
    <row r="217" ht="12.75" customHeight="1">
      <c r="A217" s="59"/>
      <c r="B217" s="59"/>
      <c r="C217" s="59"/>
      <c r="D217" s="59"/>
      <c r="E217" s="59"/>
      <c r="F217" s="59"/>
      <c r="G217" s="59"/>
      <c r="H217" s="59"/>
      <c r="I217" s="59"/>
      <c r="J217" s="59"/>
      <c r="K217" s="59"/>
      <c r="L217" s="59"/>
      <c r="M217" s="59"/>
      <c r="N217" s="59"/>
      <c r="O217" s="59"/>
      <c r="P217" s="59"/>
      <c r="Q217" s="59"/>
      <c r="R217" s="59"/>
      <c r="S217" s="59"/>
      <c r="T217" s="59"/>
      <c r="U217" s="59"/>
      <c r="V217" s="59"/>
      <c r="W217" s="59"/>
      <c r="X217" s="59"/>
      <c r="Y217" s="59"/>
      <c r="Z217" s="59"/>
      <c r="AA217" s="59"/>
      <c r="AB217" s="59"/>
      <c r="AC217" s="59"/>
      <c r="AD217" s="59"/>
      <c r="AE217" s="59"/>
      <c r="AF217" s="59"/>
      <c r="AG217" s="59"/>
      <c r="AH217" s="59"/>
      <c r="AI217" s="59"/>
      <c r="AJ217" s="59"/>
      <c r="AK217" s="59"/>
      <c r="AL217" s="59"/>
      <c r="AM217" s="59"/>
      <c r="AN217" s="59"/>
      <c r="AO217" s="59"/>
      <c r="AP217" s="59"/>
      <c r="AQ217" s="59"/>
      <c r="AR217" s="59"/>
    </row>
    <row r="218" ht="12.75" customHeight="1">
      <c r="A218" s="59"/>
      <c r="B218" s="59"/>
      <c r="C218" s="59"/>
      <c r="D218" s="59"/>
      <c r="E218" s="59"/>
      <c r="F218" s="59"/>
      <c r="G218" s="59"/>
      <c r="H218" s="59"/>
      <c r="I218" s="59"/>
      <c r="J218" s="59"/>
      <c r="K218" s="59"/>
      <c r="L218" s="59"/>
      <c r="M218" s="59"/>
      <c r="N218" s="59"/>
      <c r="O218" s="59"/>
      <c r="P218" s="59"/>
      <c r="Q218" s="59"/>
      <c r="R218" s="59"/>
      <c r="S218" s="59"/>
      <c r="T218" s="59"/>
      <c r="U218" s="59"/>
      <c r="V218" s="59"/>
      <c r="W218" s="59"/>
      <c r="X218" s="59"/>
      <c r="Y218" s="59"/>
      <c r="Z218" s="59"/>
      <c r="AA218" s="59"/>
      <c r="AB218" s="59"/>
      <c r="AC218" s="59"/>
      <c r="AD218" s="59"/>
      <c r="AE218" s="59"/>
      <c r="AF218" s="59"/>
      <c r="AG218" s="59"/>
      <c r="AH218" s="59"/>
      <c r="AI218" s="59"/>
      <c r="AJ218" s="59"/>
      <c r="AK218" s="59"/>
      <c r="AL218" s="59"/>
      <c r="AM218" s="59"/>
      <c r="AN218" s="59"/>
      <c r="AO218" s="59"/>
      <c r="AP218" s="59"/>
      <c r="AQ218" s="59"/>
      <c r="AR218" s="59"/>
    </row>
    <row r="219" ht="12.75" customHeight="1">
      <c r="A219" s="59"/>
      <c r="B219" s="59"/>
      <c r="C219" s="59"/>
      <c r="D219" s="59"/>
      <c r="E219" s="59"/>
      <c r="F219" s="59"/>
      <c r="G219" s="59"/>
      <c r="H219" s="59"/>
      <c r="I219" s="59"/>
      <c r="J219" s="59"/>
      <c r="K219" s="59"/>
      <c r="L219" s="59"/>
      <c r="M219" s="59"/>
      <c r="N219" s="59"/>
      <c r="O219" s="59"/>
      <c r="P219" s="59"/>
      <c r="Q219" s="59"/>
      <c r="R219" s="59"/>
      <c r="S219" s="59"/>
      <c r="T219" s="59"/>
      <c r="U219" s="59"/>
      <c r="V219" s="59"/>
      <c r="W219" s="59"/>
      <c r="X219" s="59"/>
      <c r="Y219" s="59"/>
      <c r="Z219" s="59"/>
      <c r="AA219" s="59"/>
      <c r="AB219" s="59"/>
      <c r="AC219" s="59"/>
      <c r="AD219" s="59"/>
      <c r="AE219" s="59"/>
      <c r="AF219" s="59"/>
      <c r="AG219" s="59"/>
      <c r="AH219" s="59"/>
      <c r="AI219" s="59"/>
      <c r="AJ219" s="59"/>
      <c r="AK219" s="59"/>
      <c r="AL219" s="59"/>
      <c r="AM219" s="59"/>
      <c r="AN219" s="59"/>
      <c r="AO219" s="59"/>
      <c r="AP219" s="59"/>
      <c r="AQ219" s="59"/>
      <c r="AR219" s="59"/>
    </row>
    <row r="220" ht="12.75" customHeight="1">
      <c r="A220" s="59"/>
      <c r="B220" s="59"/>
      <c r="C220" s="59"/>
      <c r="D220" s="59"/>
      <c r="E220" s="59"/>
      <c r="F220" s="59"/>
      <c r="G220" s="59"/>
      <c r="H220" s="59"/>
      <c r="I220" s="59"/>
      <c r="J220" s="59"/>
      <c r="K220" s="59"/>
      <c r="L220" s="59"/>
      <c r="M220" s="59"/>
      <c r="N220" s="59"/>
      <c r="O220" s="59"/>
      <c r="P220" s="59"/>
      <c r="Q220" s="59"/>
      <c r="R220" s="59"/>
      <c r="S220" s="59"/>
      <c r="T220" s="59"/>
      <c r="U220" s="59"/>
      <c r="V220" s="59"/>
      <c r="W220" s="59"/>
      <c r="X220" s="59"/>
      <c r="Y220" s="59"/>
      <c r="Z220" s="59"/>
      <c r="AA220" s="59"/>
      <c r="AB220" s="59"/>
      <c r="AC220" s="59"/>
      <c r="AD220" s="59"/>
      <c r="AE220" s="59"/>
      <c r="AF220" s="59"/>
      <c r="AG220" s="59"/>
      <c r="AH220" s="59"/>
      <c r="AI220" s="59"/>
      <c r="AJ220" s="59"/>
      <c r="AK220" s="59"/>
      <c r="AL220" s="59"/>
      <c r="AM220" s="59"/>
      <c r="AN220" s="59"/>
      <c r="AO220" s="59"/>
      <c r="AP220" s="59"/>
      <c r="AQ220" s="59"/>
      <c r="AR220" s="59"/>
    </row>
    <row r="221" ht="12.75" customHeight="1">
      <c r="A221" s="59"/>
      <c r="B221" s="59"/>
      <c r="C221" s="59"/>
      <c r="D221" s="59"/>
      <c r="E221" s="59"/>
      <c r="F221" s="59"/>
      <c r="G221" s="59"/>
      <c r="H221" s="59"/>
      <c r="I221" s="59"/>
      <c r="J221" s="59"/>
      <c r="K221" s="59"/>
      <c r="L221" s="59"/>
      <c r="M221" s="59"/>
      <c r="N221" s="59"/>
      <c r="O221" s="59"/>
      <c r="P221" s="59"/>
      <c r="Q221" s="59"/>
      <c r="R221" s="59"/>
      <c r="S221" s="59"/>
      <c r="T221" s="59"/>
      <c r="U221" s="59"/>
      <c r="V221" s="59"/>
      <c r="W221" s="59"/>
      <c r="X221" s="59"/>
      <c r="Y221" s="59"/>
      <c r="Z221" s="59"/>
      <c r="AA221" s="59"/>
      <c r="AB221" s="59"/>
      <c r="AC221" s="59"/>
      <c r="AD221" s="59"/>
      <c r="AE221" s="59"/>
      <c r="AF221" s="59"/>
      <c r="AG221" s="59"/>
      <c r="AH221" s="59"/>
      <c r="AI221" s="59"/>
      <c r="AJ221" s="59"/>
      <c r="AK221" s="59"/>
      <c r="AL221" s="59"/>
      <c r="AM221" s="59"/>
      <c r="AN221" s="59"/>
      <c r="AO221" s="59"/>
      <c r="AP221" s="59"/>
      <c r="AQ221" s="59"/>
      <c r="AR221" s="59"/>
    </row>
    <row r="222" ht="12.75" customHeight="1">
      <c r="A222" s="59"/>
      <c r="B222" s="59"/>
      <c r="C222" s="59"/>
      <c r="D222" s="59"/>
      <c r="E222" s="59"/>
      <c r="F222" s="59"/>
      <c r="G222" s="59"/>
      <c r="H222" s="59"/>
      <c r="I222" s="59"/>
      <c r="J222" s="59"/>
      <c r="K222" s="59"/>
      <c r="L222" s="59"/>
      <c r="M222" s="59"/>
      <c r="N222" s="59"/>
      <c r="O222" s="59"/>
      <c r="P222" s="59"/>
      <c r="Q222" s="59"/>
      <c r="R222" s="59"/>
      <c r="S222" s="59"/>
      <c r="T222" s="59"/>
      <c r="U222" s="59"/>
      <c r="V222" s="59"/>
      <c r="W222" s="59"/>
      <c r="X222" s="59"/>
      <c r="Y222" s="59"/>
      <c r="Z222" s="59"/>
      <c r="AA222" s="59"/>
      <c r="AB222" s="59"/>
      <c r="AC222" s="59"/>
      <c r="AD222" s="59"/>
      <c r="AE222" s="59"/>
      <c r="AF222" s="59"/>
      <c r="AG222" s="59"/>
      <c r="AH222" s="59"/>
      <c r="AI222" s="59"/>
      <c r="AJ222" s="59"/>
      <c r="AK222" s="59"/>
      <c r="AL222" s="59"/>
      <c r="AM222" s="59"/>
      <c r="AN222" s="59"/>
      <c r="AO222" s="59"/>
      <c r="AP222" s="59"/>
      <c r="AQ222" s="59"/>
      <c r="AR222" s="59"/>
    </row>
    <row r="223" ht="12.75" customHeight="1">
      <c r="A223" s="59"/>
      <c r="B223" s="59"/>
      <c r="C223" s="59"/>
      <c r="D223" s="59"/>
      <c r="E223" s="59"/>
      <c r="F223" s="59"/>
      <c r="G223" s="59"/>
      <c r="H223" s="59"/>
      <c r="I223" s="59"/>
      <c r="J223" s="59"/>
      <c r="K223" s="59"/>
      <c r="L223" s="59"/>
      <c r="M223" s="59"/>
      <c r="N223" s="59"/>
      <c r="O223" s="59"/>
      <c r="P223" s="59"/>
      <c r="Q223" s="59"/>
      <c r="R223" s="59"/>
      <c r="S223" s="59"/>
      <c r="T223" s="59"/>
      <c r="U223" s="59"/>
      <c r="V223" s="59"/>
      <c r="W223" s="59"/>
      <c r="X223" s="59"/>
      <c r="Y223" s="59"/>
      <c r="Z223" s="59"/>
      <c r="AA223" s="59"/>
      <c r="AB223" s="59"/>
      <c r="AC223" s="59"/>
      <c r="AD223" s="59"/>
      <c r="AE223" s="59"/>
      <c r="AF223" s="59"/>
      <c r="AG223" s="59"/>
      <c r="AH223" s="59"/>
      <c r="AI223" s="59"/>
      <c r="AJ223" s="59"/>
      <c r="AK223" s="59"/>
      <c r="AL223" s="59"/>
      <c r="AM223" s="59"/>
      <c r="AN223" s="59"/>
      <c r="AO223" s="59"/>
      <c r="AP223" s="59"/>
      <c r="AQ223" s="59"/>
      <c r="AR223" s="59"/>
    </row>
    <row r="224" ht="12.75" customHeight="1">
      <c r="A224" s="59"/>
      <c r="B224" s="59"/>
      <c r="C224" s="59"/>
      <c r="D224" s="59"/>
      <c r="E224" s="59"/>
      <c r="F224" s="59"/>
      <c r="G224" s="59"/>
      <c r="H224" s="59"/>
      <c r="I224" s="59"/>
      <c r="J224" s="59"/>
      <c r="K224" s="59"/>
      <c r="L224" s="59"/>
      <c r="M224" s="59"/>
      <c r="N224" s="59"/>
      <c r="O224" s="59"/>
      <c r="P224" s="59"/>
      <c r="Q224" s="59"/>
      <c r="R224" s="59"/>
      <c r="S224" s="59"/>
      <c r="T224" s="59"/>
      <c r="U224" s="59"/>
      <c r="V224" s="59"/>
      <c r="W224" s="59"/>
      <c r="X224" s="59"/>
      <c r="Y224" s="59"/>
      <c r="Z224" s="59"/>
      <c r="AA224" s="59"/>
      <c r="AB224" s="59"/>
      <c r="AC224" s="59"/>
      <c r="AD224" s="59"/>
      <c r="AE224" s="59"/>
      <c r="AF224" s="59"/>
      <c r="AG224" s="59"/>
      <c r="AH224" s="59"/>
      <c r="AI224" s="59"/>
      <c r="AJ224" s="59"/>
      <c r="AK224" s="59"/>
      <c r="AL224" s="59"/>
      <c r="AM224" s="59"/>
      <c r="AN224" s="59"/>
      <c r="AO224" s="59"/>
      <c r="AP224" s="59"/>
      <c r="AQ224" s="59"/>
      <c r="AR224" s="59"/>
    </row>
    <row r="225" ht="12.75" customHeight="1">
      <c r="A225" s="59"/>
      <c r="B225" s="59"/>
      <c r="C225" s="59"/>
      <c r="D225" s="59"/>
      <c r="E225" s="59"/>
      <c r="F225" s="59"/>
      <c r="G225" s="59"/>
      <c r="H225" s="59"/>
      <c r="I225" s="59"/>
      <c r="J225" s="59"/>
      <c r="K225" s="59"/>
      <c r="L225" s="59"/>
      <c r="M225" s="59"/>
      <c r="N225" s="59"/>
      <c r="O225" s="59"/>
      <c r="P225" s="59"/>
      <c r="Q225" s="59"/>
      <c r="R225" s="59"/>
      <c r="S225" s="59"/>
      <c r="T225" s="59"/>
      <c r="U225" s="59"/>
      <c r="V225" s="59"/>
      <c r="W225" s="59"/>
      <c r="X225" s="59"/>
      <c r="Y225" s="59"/>
      <c r="Z225" s="59"/>
      <c r="AA225" s="59"/>
      <c r="AB225" s="59"/>
      <c r="AC225" s="59"/>
      <c r="AD225" s="59"/>
      <c r="AE225" s="59"/>
      <c r="AF225" s="59"/>
      <c r="AG225" s="59"/>
      <c r="AH225" s="59"/>
      <c r="AI225" s="59"/>
      <c r="AJ225" s="59"/>
      <c r="AK225" s="59"/>
      <c r="AL225" s="59"/>
      <c r="AM225" s="59"/>
      <c r="AN225" s="59"/>
      <c r="AO225" s="59"/>
      <c r="AP225" s="59"/>
      <c r="AQ225" s="59"/>
      <c r="AR225" s="59"/>
    </row>
    <row r="226" ht="12.75" customHeight="1">
      <c r="A226" s="59"/>
      <c r="B226" s="59"/>
      <c r="C226" s="59"/>
      <c r="D226" s="59"/>
      <c r="E226" s="59"/>
      <c r="F226" s="59"/>
      <c r="G226" s="59"/>
      <c r="H226" s="59"/>
      <c r="I226" s="59"/>
      <c r="J226" s="59"/>
      <c r="K226" s="59"/>
      <c r="L226" s="59"/>
      <c r="M226" s="59"/>
      <c r="N226" s="59"/>
      <c r="O226" s="59"/>
      <c r="P226" s="59"/>
      <c r="Q226" s="59"/>
      <c r="R226" s="59"/>
      <c r="S226" s="59"/>
      <c r="T226" s="59"/>
      <c r="U226" s="59"/>
      <c r="V226" s="59"/>
      <c r="W226" s="59"/>
      <c r="X226" s="59"/>
      <c r="Y226" s="59"/>
      <c r="Z226" s="59"/>
      <c r="AA226" s="59"/>
      <c r="AB226" s="59"/>
      <c r="AC226" s="59"/>
      <c r="AD226" s="59"/>
      <c r="AE226" s="59"/>
      <c r="AF226" s="59"/>
      <c r="AG226" s="59"/>
      <c r="AH226" s="59"/>
      <c r="AI226" s="59"/>
      <c r="AJ226" s="59"/>
      <c r="AK226" s="59"/>
      <c r="AL226" s="59"/>
      <c r="AM226" s="59"/>
      <c r="AN226" s="59"/>
      <c r="AO226" s="59"/>
      <c r="AP226" s="59"/>
      <c r="AQ226" s="59"/>
      <c r="AR226" s="59"/>
    </row>
    <row r="227" ht="12.75" customHeight="1">
      <c r="A227" s="59"/>
      <c r="B227" s="59"/>
      <c r="C227" s="59"/>
      <c r="D227" s="59"/>
      <c r="E227" s="59"/>
      <c r="F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59"/>
      <c r="AD227" s="59"/>
      <c r="AE227" s="59"/>
      <c r="AF227" s="59"/>
      <c r="AG227" s="59"/>
      <c r="AH227" s="59"/>
      <c r="AI227" s="59"/>
      <c r="AJ227" s="59"/>
      <c r="AK227" s="59"/>
      <c r="AL227" s="59"/>
      <c r="AM227" s="59"/>
      <c r="AN227" s="59"/>
      <c r="AO227" s="59"/>
      <c r="AP227" s="59"/>
      <c r="AQ227" s="59"/>
      <c r="AR227" s="59"/>
    </row>
    <row r="228" ht="12.75" customHeight="1">
      <c r="A228" s="59"/>
      <c r="B228" s="59"/>
      <c r="C228" s="59"/>
      <c r="D228" s="59"/>
      <c r="E228" s="59"/>
      <c r="F228" s="59"/>
      <c r="G228" s="59"/>
      <c r="H228" s="59"/>
      <c r="I228" s="59"/>
      <c r="J228" s="59"/>
      <c r="K228" s="59"/>
      <c r="L228" s="59"/>
      <c r="M228" s="59"/>
      <c r="N228" s="59"/>
      <c r="O228" s="59"/>
      <c r="P228" s="59"/>
      <c r="Q228" s="59"/>
      <c r="R228" s="59"/>
      <c r="S228" s="59"/>
      <c r="T228" s="59"/>
      <c r="U228" s="59"/>
      <c r="V228" s="59"/>
      <c r="W228" s="59"/>
      <c r="X228" s="59"/>
      <c r="Y228" s="59"/>
      <c r="Z228" s="59"/>
      <c r="AA228" s="59"/>
      <c r="AB228" s="59"/>
      <c r="AC228" s="59"/>
      <c r="AD228" s="59"/>
      <c r="AE228" s="59"/>
      <c r="AF228" s="59"/>
      <c r="AG228" s="59"/>
      <c r="AH228" s="59"/>
      <c r="AI228" s="59"/>
      <c r="AJ228" s="59"/>
      <c r="AK228" s="59"/>
      <c r="AL228" s="59"/>
      <c r="AM228" s="59"/>
      <c r="AN228" s="59"/>
      <c r="AO228" s="59"/>
      <c r="AP228" s="59"/>
      <c r="AQ228" s="59"/>
      <c r="AR228" s="59"/>
    </row>
    <row r="229" ht="12.75" customHeight="1">
      <c r="A229" s="59"/>
      <c r="B229" s="59"/>
      <c r="C229" s="59"/>
      <c r="D229" s="59"/>
      <c r="E229" s="59"/>
      <c r="F229" s="59"/>
      <c r="G229" s="59"/>
      <c r="H229" s="59"/>
      <c r="I229" s="59"/>
      <c r="J229" s="59"/>
      <c r="K229" s="59"/>
      <c r="L229" s="59"/>
      <c r="M229" s="59"/>
      <c r="N229" s="59"/>
      <c r="O229" s="59"/>
      <c r="P229" s="59"/>
      <c r="Q229" s="59"/>
      <c r="R229" s="59"/>
      <c r="S229" s="59"/>
      <c r="T229" s="59"/>
      <c r="U229" s="59"/>
      <c r="V229" s="59"/>
      <c r="W229" s="59"/>
      <c r="X229" s="59"/>
      <c r="Y229" s="59"/>
      <c r="Z229" s="59"/>
      <c r="AA229" s="59"/>
      <c r="AB229" s="59"/>
      <c r="AC229" s="59"/>
      <c r="AD229" s="59"/>
      <c r="AE229" s="59"/>
      <c r="AF229" s="59"/>
      <c r="AG229" s="59"/>
      <c r="AH229" s="59"/>
      <c r="AI229" s="59"/>
      <c r="AJ229" s="59"/>
      <c r="AK229" s="59"/>
      <c r="AL229" s="59"/>
      <c r="AM229" s="59"/>
      <c r="AN229" s="59"/>
      <c r="AO229" s="59"/>
      <c r="AP229" s="59"/>
      <c r="AQ229" s="59"/>
      <c r="AR229" s="59"/>
    </row>
    <row r="230" ht="12.75" customHeight="1">
      <c r="A230" s="59"/>
      <c r="B230" s="59"/>
      <c r="C230" s="59"/>
      <c r="D230" s="59"/>
      <c r="E230" s="59"/>
      <c r="F230" s="59"/>
      <c r="G230" s="59"/>
      <c r="H230" s="59"/>
      <c r="I230" s="59"/>
      <c r="J230" s="59"/>
      <c r="K230" s="59"/>
      <c r="L230" s="59"/>
      <c r="M230" s="59"/>
      <c r="N230" s="59"/>
      <c r="O230" s="59"/>
      <c r="P230" s="59"/>
      <c r="Q230" s="59"/>
      <c r="R230" s="59"/>
      <c r="S230" s="59"/>
      <c r="T230" s="59"/>
      <c r="U230" s="59"/>
      <c r="V230" s="59"/>
      <c r="W230" s="59"/>
      <c r="X230" s="59"/>
      <c r="Y230" s="59"/>
      <c r="Z230" s="59"/>
      <c r="AA230" s="59"/>
      <c r="AB230" s="59"/>
      <c r="AC230" s="59"/>
      <c r="AD230" s="59"/>
      <c r="AE230" s="59"/>
      <c r="AF230" s="59"/>
      <c r="AG230" s="59"/>
      <c r="AH230" s="59"/>
      <c r="AI230" s="59"/>
      <c r="AJ230" s="59"/>
      <c r="AK230" s="59"/>
      <c r="AL230" s="59"/>
      <c r="AM230" s="59"/>
      <c r="AN230" s="59"/>
      <c r="AO230" s="59"/>
      <c r="AP230" s="59"/>
      <c r="AQ230" s="59"/>
      <c r="AR230" s="59"/>
    </row>
    <row r="231" ht="12.75" customHeight="1">
      <c r="A231" s="59"/>
      <c r="B231" s="59"/>
      <c r="C231" s="59"/>
      <c r="D231" s="59"/>
      <c r="E231" s="59"/>
      <c r="F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c r="AD231" s="59"/>
      <c r="AE231" s="59"/>
      <c r="AF231" s="59"/>
      <c r="AG231" s="59"/>
      <c r="AH231" s="59"/>
      <c r="AI231" s="59"/>
      <c r="AJ231" s="59"/>
      <c r="AK231" s="59"/>
      <c r="AL231" s="59"/>
      <c r="AM231" s="59"/>
      <c r="AN231" s="59"/>
      <c r="AO231" s="59"/>
      <c r="AP231" s="59"/>
      <c r="AQ231" s="59"/>
      <c r="AR231" s="59"/>
    </row>
    <row r="232" ht="12.75" customHeight="1">
      <c r="A232" s="59"/>
      <c r="B232" s="59"/>
      <c r="C232" s="59"/>
      <c r="D232" s="59"/>
      <c r="E232" s="59"/>
      <c r="F232" s="59"/>
      <c r="G232" s="59"/>
      <c r="H232" s="59"/>
      <c r="I232" s="59"/>
      <c r="J232" s="59"/>
      <c r="K232" s="59"/>
      <c r="L232" s="59"/>
      <c r="M232" s="59"/>
      <c r="N232" s="59"/>
      <c r="O232" s="59"/>
      <c r="P232" s="59"/>
      <c r="Q232" s="59"/>
      <c r="R232" s="59"/>
      <c r="S232" s="59"/>
      <c r="T232" s="59"/>
      <c r="U232" s="59"/>
      <c r="V232" s="59"/>
      <c r="W232" s="59"/>
      <c r="X232" s="59"/>
      <c r="Y232" s="59"/>
      <c r="Z232" s="59"/>
      <c r="AA232" s="59"/>
      <c r="AB232" s="59"/>
      <c r="AC232" s="59"/>
      <c r="AD232" s="59"/>
      <c r="AE232" s="59"/>
      <c r="AF232" s="59"/>
      <c r="AG232" s="59"/>
      <c r="AH232" s="59"/>
      <c r="AI232" s="59"/>
      <c r="AJ232" s="59"/>
      <c r="AK232" s="59"/>
      <c r="AL232" s="59"/>
      <c r="AM232" s="59"/>
      <c r="AN232" s="59"/>
      <c r="AO232" s="59"/>
      <c r="AP232" s="59"/>
      <c r="AQ232" s="59"/>
      <c r="AR232" s="59"/>
    </row>
    <row r="233" ht="12.75" customHeight="1">
      <c r="A233" s="59"/>
      <c r="B233" s="59"/>
      <c r="C233" s="59"/>
      <c r="D233" s="59"/>
      <c r="E233" s="59"/>
      <c r="F233" s="59"/>
      <c r="G233" s="59"/>
      <c r="H233" s="59"/>
      <c r="I233" s="59"/>
      <c r="J233" s="59"/>
      <c r="K233" s="59"/>
      <c r="L233" s="59"/>
      <c r="M233" s="59"/>
      <c r="N233" s="59"/>
      <c r="O233" s="59"/>
      <c r="P233" s="59"/>
      <c r="Q233" s="59"/>
      <c r="R233" s="59"/>
      <c r="S233" s="59"/>
      <c r="T233" s="59"/>
      <c r="U233" s="59"/>
      <c r="V233" s="59"/>
      <c r="W233" s="59"/>
      <c r="X233" s="59"/>
      <c r="Y233" s="59"/>
      <c r="Z233" s="59"/>
      <c r="AA233" s="59"/>
      <c r="AB233" s="59"/>
      <c r="AC233" s="59"/>
      <c r="AD233" s="59"/>
      <c r="AE233" s="59"/>
      <c r="AF233" s="59"/>
      <c r="AG233" s="59"/>
      <c r="AH233" s="59"/>
      <c r="AI233" s="59"/>
      <c r="AJ233" s="59"/>
      <c r="AK233" s="59"/>
      <c r="AL233" s="59"/>
      <c r="AM233" s="59"/>
      <c r="AN233" s="59"/>
      <c r="AO233" s="59"/>
      <c r="AP233" s="59"/>
      <c r="AQ233" s="59"/>
      <c r="AR233" s="59"/>
    </row>
    <row r="234" ht="12.75" customHeight="1">
      <c r="A234" s="59"/>
      <c r="B234" s="59"/>
      <c r="C234" s="59"/>
      <c r="D234" s="59"/>
      <c r="E234" s="59"/>
      <c r="F234" s="59"/>
      <c r="G234" s="59"/>
      <c r="H234" s="59"/>
      <c r="I234" s="59"/>
      <c r="J234" s="59"/>
      <c r="K234" s="59"/>
      <c r="L234" s="59"/>
      <c r="M234" s="59"/>
      <c r="N234" s="59"/>
      <c r="O234" s="59"/>
      <c r="P234" s="59"/>
      <c r="Q234" s="59"/>
      <c r="R234" s="59"/>
      <c r="S234" s="59"/>
      <c r="T234" s="59"/>
      <c r="U234" s="59"/>
      <c r="V234" s="59"/>
      <c r="W234" s="59"/>
      <c r="X234" s="59"/>
      <c r="Y234" s="59"/>
      <c r="Z234" s="59"/>
      <c r="AA234" s="59"/>
      <c r="AB234" s="59"/>
      <c r="AC234" s="59"/>
      <c r="AD234" s="59"/>
      <c r="AE234" s="59"/>
      <c r="AF234" s="59"/>
      <c r="AG234" s="59"/>
      <c r="AH234" s="59"/>
      <c r="AI234" s="59"/>
      <c r="AJ234" s="59"/>
      <c r="AK234" s="59"/>
      <c r="AL234" s="59"/>
      <c r="AM234" s="59"/>
      <c r="AN234" s="59"/>
      <c r="AO234" s="59"/>
      <c r="AP234" s="59"/>
      <c r="AQ234" s="59"/>
      <c r="AR234" s="59"/>
    </row>
    <row r="235" ht="12.75" customHeight="1">
      <c r="A235" s="59"/>
      <c r="B235" s="59"/>
      <c r="C235" s="59"/>
      <c r="D235" s="59"/>
      <c r="E235" s="59"/>
      <c r="F235" s="59"/>
      <c r="G235" s="59"/>
      <c r="H235" s="59"/>
      <c r="I235" s="59"/>
      <c r="J235" s="59"/>
      <c r="K235" s="59"/>
      <c r="L235" s="59"/>
      <c r="M235" s="59"/>
      <c r="N235" s="59"/>
      <c r="O235" s="59"/>
      <c r="P235" s="59"/>
      <c r="Q235" s="59"/>
      <c r="R235" s="59"/>
      <c r="S235" s="59"/>
      <c r="T235" s="59"/>
      <c r="U235" s="59"/>
      <c r="V235" s="59"/>
      <c r="W235" s="59"/>
      <c r="X235" s="59"/>
      <c r="Y235" s="59"/>
      <c r="Z235" s="59"/>
      <c r="AA235" s="59"/>
      <c r="AB235" s="59"/>
      <c r="AC235" s="59"/>
      <c r="AD235" s="59"/>
      <c r="AE235" s="59"/>
      <c r="AF235" s="59"/>
      <c r="AG235" s="59"/>
      <c r="AH235" s="59"/>
      <c r="AI235" s="59"/>
      <c r="AJ235" s="59"/>
      <c r="AK235" s="59"/>
      <c r="AL235" s="59"/>
      <c r="AM235" s="59"/>
      <c r="AN235" s="59"/>
      <c r="AO235" s="59"/>
      <c r="AP235" s="59"/>
      <c r="AQ235" s="59"/>
      <c r="AR235" s="59"/>
    </row>
    <row r="236" ht="12.75" customHeight="1">
      <c r="A236" s="59"/>
      <c r="B236" s="59"/>
      <c r="C236" s="59"/>
      <c r="D236" s="59"/>
      <c r="E236" s="59"/>
      <c r="F236" s="59"/>
      <c r="G236" s="59"/>
      <c r="H236" s="59"/>
      <c r="I236" s="59"/>
      <c r="J236" s="59"/>
      <c r="K236" s="59"/>
      <c r="L236" s="59"/>
      <c r="M236" s="59"/>
      <c r="N236" s="59"/>
      <c r="O236" s="59"/>
      <c r="P236" s="59"/>
      <c r="Q236" s="59"/>
      <c r="R236" s="59"/>
      <c r="S236" s="59"/>
      <c r="T236" s="59"/>
      <c r="U236" s="59"/>
      <c r="V236" s="59"/>
      <c r="W236" s="59"/>
      <c r="X236" s="59"/>
      <c r="Y236" s="59"/>
      <c r="Z236" s="59"/>
      <c r="AA236" s="59"/>
      <c r="AB236" s="59"/>
      <c r="AC236" s="59"/>
      <c r="AD236" s="59"/>
      <c r="AE236" s="59"/>
      <c r="AF236" s="59"/>
      <c r="AG236" s="59"/>
      <c r="AH236" s="59"/>
      <c r="AI236" s="59"/>
      <c r="AJ236" s="59"/>
      <c r="AK236" s="59"/>
      <c r="AL236" s="59"/>
      <c r="AM236" s="59"/>
      <c r="AN236" s="59"/>
      <c r="AO236" s="59"/>
      <c r="AP236" s="59"/>
      <c r="AQ236" s="59"/>
      <c r="AR236" s="59"/>
    </row>
    <row r="237" ht="12.75" customHeight="1">
      <c r="A237" s="59"/>
      <c r="B237" s="59"/>
      <c r="C237" s="59"/>
      <c r="D237" s="59"/>
      <c r="E237" s="59"/>
      <c r="F237" s="59"/>
      <c r="G237" s="59"/>
      <c r="H237" s="59"/>
      <c r="I237" s="59"/>
      <c r="J237" s="59"/>
      <c r="K237" s="59"/>
      <c r="L237" s="59"/>
      <c r="M237" s="59"/>
      <c r="N237" s="59"/>
      <c r="O237" s="59"/>
      <c r="P237" s="59"/>
      <c r="Q237" s="59"/>
      <c r="R237" s="59"/>
      <c r="S237" s="59"/>
      <c r="T237" s="59"/>
      <c r="U237" s="59"/>
      <c r="V237" s="59"/>
      <c r="W237" s="59"/>
      <c r="X237" s="59"/>
      <c r="Y237" s="59"/>
      <c r="Z237" s="59"/>
      <c r="AA237" s="59"/>
      <c r="AB237" s="59"/>
      <c r="AC237" s="59"/>
      <c r="AD237" s="59"/>
      <c r="AE237" s="59"/>
      <c r="AF237" s="59"/>
      <c r="AG237" s="59"/>
      <c r="AH237" s="59"/>
      <c r="AI237" s="59"/>
      <c r="AJ237" s="59"/>
      <c r="AK237" s="59"/>
      <c r="AL237" s="59"/>
      <c r="AM237" s="59"/>
      <c r="AN237" s="59"/>
      <c r="AO237" s="59"/>
      <c r="AP237" s="59"/>
      <c r="AQ237" s="59"/>
      <c r="AR237" s="59"/>
    </row>
    <row r="238" ht="12.75" customHeight="1">
      <c r="A238" s="59"/>
      <c r="B238" s="59"/>
      <c r="C238" s="59"/>
      <c r="D238" s="59"/>
      <c r="E238" s="59"/>
      <c r="F238" s="59"/>
      <c r="G238" s="59"/>
      <c r="H238" s="59"/>
      <c r="I238" s="59"/>
      <c r="J238" s="59"/>
      <c r="K238" s="59"/>
      <c r="L238" s="59"/>
      <c r="M238" s="59"/>
      <c r="N238" s="59"/>
      <c r="O238" s="59"/>
      <c r="P238" s="59"/>
      <c r="Q238" s="59"/>
      <c r="R238" s="59"/>
      <c r="S238" s="59"/>
      <c r="T238" s="59"/>
      <c r="U238" s="59"/>
      <c r="V238" s="59"/>
      <c r="W238" s="59"/>
      <c r="X238" s="59"/>
      <c r="Y238" s="59"/>
      <c r="Z238" s="59"/>
      <c r="AA238" s="59"/>
      <c r="AB238" s="59"/>
      <c r="AC238" s="59"/>
      <c r="AD238" s="59"/>
      <c r="AE238" s="59"/>
      <c r="AF238" s="59"/>
      <c r="AG238" s="59"/>
      <c r="AH238" s="59"/>
      <c r="AI238" s="59"/>
      <c r="AJ238" s="59"/>
      <c r="AK238" s="59"/>
      <c r="AL238" s="59"/>
      <c r="AM238" s="59"/>
      <c r="AN238" s="59"/>
      <c r="AO238" s="59"/>
      <c r="AP238" s="59"/>
      <c r="AQ238" s="59"/>
      <c r="AR238" s="59"/>
    </row>
    <row r="239" ht="12.75" customHeight="1">
      <c r="A239" s="59"/>
      <c r="B239" s="59"/>
      <c r="C239" s="59"/>
      <c r="D239" s="59"/>
      <c r="E239" s="59"/>
      <c r="F239" s="59"/>
      <c r="G239" s="59"/>
      <c r="H239" s="59"/>
      <c r="I239" s="59"/>
      <c r="J239" s="59"/>
      <c r="K239" s="59"/>
      <c r="L239" s="59"/>
      <c r="M239" s="59"/>
      <c r="N239" s="59"/>
      <c r="O239" s="59"/>
      <c r="P239" s="59"/>
      <c r="Q239" s="59"/>
      <c r="R239" s="59"/>
      <c r="S239" s="59"/>
      <c r="T239" s="59"/>
      <c r="U239" s="59"/>
      <c r="V239" s="59"/>
      <c r="W239" s="59"/>
      <c r="X239" s="59"/>
      <c r="Y239" s="59"/>
      <c r="Z239" s="59"/>
      <c r="AA239" s="59"/>
      <c r="AB239" s="59"/>
      <c r="AC239" s="59"/>
      <c r="AD239" s="59"/>
      <c r="AE239" s="59"/>
      <c r="AF239" s="59"/>
      <c r="AG239" s="59"/>
      <c r="AH239" s="59"/>
      <c r="AI239" s="59"/>
      <c r="AJ239" s="59"/>
      <c r="AK239" s="59"/>
      <c r="AL239" s="59"/>
      <c r="AM239" s="59"/>
      <c r="AN239" s="59"/>
      <c r="AO239" s="59"/>
      <c r="AP239" s="59"/>
      <c r="AQ239" s="59"/>
      <c r="AR239" s="59"/>
    </row>
    <row r="240" ht="12.75" customHeight="1">
      <c r="A240" s="59"/>
      <c r="B240" s="59"/>
      <c r="C240" s="59"/>
      <c r="D240" s="59"/>
      <c r="E240" s="59"/>
      <c r="F240" s="59"/>
      <c r="G240" s="59"/>
      <c r="H240" s="59"/>
      <c r="I240" s="59"/>
      <c r="J240" s="59"/>
      <c r="K240" s="59"/>
      <c r="L240" s="59"/>
      <c r="M240" s="59"/>
      <c r="N240" s="59"/>
      <c r="O240" s="59"/>
      <c r="P240" s="59"/>
      <c r="Q240" s="59"/>
      <c r="R240" s="59"/>
      <c r="S240" s="59"/>
      <c r="T240" s="59"/>
      <c r="U240" s="59"/>
      <c r="V240" s="59"/>
      <c r="W240" s="59"/>
      <c r="X240" s="59"/>
      <c r="Y240" s="59"/>
      <c r="Z240" s="59"/>
      <c r="AA240" s="59"/>
      <c r="AB240" s="59"/>
      <c r="AC240" s="59"/>
      <c r="AD240" s="59"/>
      <c r="AE240" s="59"/>
      <c r="AF240" s="59"/>
      <c r="AG240" s="59"/>
      <c r="AH240" s="59"/>
      <c r="AI240" s="59"/>
      <c r="AJ240" s="59"/>
      <c r="AK240" s="59"/>
      <c r="AL240" s="59"/>
      <c r="AM240" s="59"/>
      <c r="AN240" s="59"/>
      <c r="AO240" s="59"/>
      <c r="AP240" s="59"/>
      <c r="AQ240" s="59"/>
      <c r="AR240" s="59"/>
    </row>
    <row r="241" ht="12.75" customHeight="1">
      <c r="A241" s="59"/>
      <c r="B241" s="59"/>
      <c r="C241" s="59"/>
      <c r="D241" s="59"/>
      <c r="E241" s="59"/>
      <c r="F241" s="59"/>
      <c r="G241" s="59"/>
      <c r="H241" s="59"/>
      <c r="I241" s="59"/>
      <c r="J241" s="59"/>
      <c r="K241" s="59"/>
      <c r="L241" s="59"/>
      <c r="M241" s="59"/>
      <c r="N241" s="59"/>
      <c r="O241" s="59"/>
      <c r="P241" s="59"/>
      <c r="Q241" s="59"/>
      <c r="R241" s="59"/>
      <c r="S241" s="59"/>
      <c r="T241" s="59"/>
      <c r="U241" s="59"/>
      <c r="V241" s="59"/>
      <c r="W241" s="59"/>
      <c r="X241" s="59"/>
      <c r="Y241" s="59"/>
      <c r="Z241" s="59"/>
      <c r="AA241" s="59"/>
      <c r="AB241" s="59"/>
      <c r="AC241" s="59"/>
      <c r="AD241" s="59"/>
      <c r="AE241" s="59"/>
      <c r="AF241" s="59"/>
      <c r="AG241" s="59"/>
      <c r="AH241" s="59"/>
      <c r="AI241" s="59"/>
      <c r="AJ241" s="59"/>
      <c r="AK241" s="59"/>
      <c r="AL241" s="59"/>
      <c r="AM241" s="59"/>
      <c r="AN241" s="59"/>
      <c r="AO241" s="59"/>
      <c r="AP241" s="59"/>
      <c r="AQ241" s="59"/>
      <c r="AR241" s="59"/>
    </row>
    <row r="242" ht="12.75" customHeight="1">
      <c r="A242" s="59"/>
      <c r="B242" s="59"/>
      <c r="C242" s="59"/>
      <c r="D242" s="59"/>
      <c r="E242" s="59"/>
      <c r="F242" s="59"/>
      <c r="G242" s="59"/>
      <c r="H242" s="59"/>
      <c r="I242" s="59"/>
      <c r="J242" s="59"/>
      <c r="K242" s="59"/>
      <c r="L242" s="59"/>
      <c r="M242" s="59"/>
      <c r="N242" s="59"/>
      <c r="O242" s="59"/>
      <c r="P242" s="59"/>
      <c r="Q242" s="59"/>
      <c r="R242" s="59"/>
      <c r="S242" s="59"/>
      <c r="T242" s="59"/>
      <c r="U242" s="59"/>
      <c r="V242" s="59"/>
      <c r="W242" s="59"/>
      <c r="X242" s="59"/>
      <c r="Y242" s="59"/>
      <c r="Z242" s="59"/>
      <c r="AA242" s="59"/>
      <c r="AB242" s="59"/>
      <c r="AC242" s="59"/>
      <c r="AD242" s="59"/>
      <c r="AE242" s="59"/>
      <c r="AF242" s="59"/>
      <c r="AG242" s="59"/>
      <c r="AH242" s="59"/>
      <c r="AI242" s="59"/>
      <c r="AJ242" s="59"/>
      <c r="AK242" s="59"/>
      <c r="AL242" s="59"/>
      <c r="AM242" s="59"/>
      <c r="AN242" s="59"/>
      <c r="AO242" s="59"/>
      <c r="AP242" s="59"/>
      <c r="AQ242" s="59"/>
      <c r="AR242" s="59"/>
    </row>
    <row r="243" ht="12.75" customHeight="1">
      <c r="A243" s="59"/>
      <c r="B243" s="59"/>
      <c r="C243" s="59"/>
      <c r="D243" s="59"/>
      <c r="E243" s="59"/>
      <c r="F243" s="59"/>
      <c r="G243" s="59"/>
      <c r="H243" s="59"/>
      <c r="I243" s="59"/>
      <c r="J243" s="59"/>
      <c r="K243" s="59"/>
      <c r="L243" s="59"/>
      <c r="M243" s="59"/>
      <c r="N243" s="59"/>
      <c r="O243" s="59"/>
      <c r="P243" s="59"/>
      <c r="Q243" s="59"/>
      <c r="R243" s="59"/>
      <c r="S243" s="59"/>
      <c r="T243" s="59"/>
      <c r="U243" s="59"/>
      <c r="V243" s="59"/>
      <c r="W243" s="59"/>
      <c r="X243" s="59"/>
      <c r="Y243" s="59"/>
      <c r="Z243" s="59"/>
      <c r="AA243" s="59"/>
      <c r="AB243" s="59"/>
      <c r="AC243" s="59"/>
      <c r="AD243" s="59"/>
      <c r="AE243" s="59"/>
      <c r="AF243" s="59"/>
      <c r="AG243" s="59"/>
      <c r="AH243" s="59"/>
      <c r="AI243" s="59"/>
      <c r="AJ243" s="59"/>
      <c r="AK243" s="59"/>
      <c r="AL243" s="59"/>
      <c r="AM243" s="59"/>
      <c r="AN243" s="59"/>
      <c r="AO243" s="59"/>
      <c r="AP243" s="59"/>
      <c r="AQ243" s="59"/>
      <c r="AR243" s="59"/>
    </row>
    <row r="244" ht="12.75" customHeight="1">
      <c r="A244" s="59"/>
      <c r="B244" s="59"/>
      <c r="C244" s="59"/>
      <c r="D244" s="59"/>
      <c r="E244" s="59"/>
      <c r="F244" s="59"/>
      <c r="G244" s="59"/>
      <c r="H244" s="59"/>
      <c r="I244" s="59"/>
      <c r="J244" s="59"/>
      <c r="K244" s="59"/>
      <c r="L244" s="59"/>
      <c r="M244" s="59"/>
      <c r="N244" s="59"/>
      <c r="O244" s="59"/>
      <c r="P244" s="59"/>
      <c r="Q244" s="59"/>
      <c r="R244" s="59"/>
      <c r="S244" s="59"/>
      <c r="T244" s="59"/>
      <c r="U244" s="59"/>
      <c r="V244" s="59"/>
      <c r="W244" s="59"/>
      <c r="X244" s="59"/>
      <c r="Y244" s="59"/>
      <c r="Z244" s="59"/>
      <c r="AA244" s="59"/>
      <c r="AB244" s="59"/>
      <c r="AC244" s="59"/>
      <c r="AD244" s="59"/>
      <c r="AE244" s="59"/>
      <c r="AF244" s="59"/>
      <c r="AG244" s="59"/>
      <c r="AH244" s="59"/>
      <c r="AI244" s="59"/>
      <c r="AJ244" s="59"/>
      <c r="AK244" s="59"/>
      <c r="AL244" s="59"/>
      <c r="AM244" s="59"/>
      <c r="AN244" s="59"/>
      <c r="AO244" s="59"/>
      <c r="AP244" s="59"/>
      <c r="AQ244" s="59"/>
      <c r="AR244" s="59"/>
    </row>
    <row r="245" ht="12.75" customHeight="1">
      <c r="A245" s="59"/>
      <c r="B245" s="59"/>
      <c r="C245" s="59"/>
      <c r="D245" s="59"/>
      <c r="E245" s="59"/>
      <c r="F245" s="59"/>
      <c r="G245" s="59"/>
      <c r="H245" s="59"/>
      <c r="I245" s="59"/>
      <c r="J245" s="59"/>
      <c r="K245" s="59"/>
      <c r="L245" s="59"/>
      <c r="M245" s="59"/>
      <c r="N245" s="59"/>
      <c r="O245" s="59"/>
      <c r="P245" s="59"/>
      <c r="Q245" s="59"/>
      <c r="R245" s="59"/>
      <c r="S245" s="59"/>
      <c r="T245" s="59"/>
      <c r="U245" s="59"/>
      <c r="V245" s="59"/>
      <c r="W245" s="59"/>
      <c r="X245" s="59"/>
      <c r="Y245" s="59"/>
      <c r="Z245" s="59"/>
      <c r="AA245" s="59"/>
      <c r="AB245" s="59"/>
      <c r="AC245" s="59"/>
      <c r="AD245" s="59"/>
      <c r="AE245" s="59"/>
      <c r="AF245" s="59"/>
      <c r="AG245" s="59"/>
      <c r="AH245" s="59"/>
      <c r="AI245" s="59"/>
      <c r="AJ245" s="59"/>
      <c r="AK245" s="59"/>
      <c r="AL245" s="59"/>
      <c r="AM245" s="59"/>
      <c r="AN245" s="59"/>
      <c r="AO245" s="59"/>
      <c r="AP245" s="59"/>
      <c r="AQ245" s="59"/>
      <c r="AR245" s="59"/>
    </row>
    <row r="246" ht="12.75" customHeight="1">
      <c r="A246" s="59"/>
      <c r="B246" s="59"/>
      <c r="C246" s="59"/>
      <c r="D246" s="59"/>
      <c r="E246" s="59"/>
      <c r="F246" s="59"/>
      <c r="G246" s="59"/>
      <c r="H246" s="59"/>
      <c r="I246" s="59"/>
      <c r="J246" s="59"/>
      <c r="K246" s="59"/>
      <c r="L246" s="59"/>
      <c r="M246" s="59"/>
      <c r="N246" s="59"/>
      <c r="O246" s="59"/>
      <c r="P246" s="59"/>
      <c r="Q246" s="59"/>
      <c r="R246" s="59"/>
      <c r="S246" s="59"/>
      <c r="T246" s="59"/>
      <c r="U246" s="59"/>
      <c r="V246" s="59"/>
      <c r="W246" s="59"/>
      <c r="X246" s="59"/>
      <c r="Y246" s="59"/>
      <c r="Z246" s="59"/>
      <c r="AA246" s="59"/>
      <c r="AB246" s="59"/>
      <c r="AC246" s="59"/>
      <c r="AD246" s="59"/>
      <c r="AE246" s="59"/>
      <c r="AF246" s="59"/>
      <c r="AG246" s="59"/>
      <c r="AH246" s="59"/>
      <c r="AI246" s="59"/>
      <c r="AJ246" s="59"/>
      <c r="AK246" s="59"/>
      <c r="AL246" s="59"/>
      <c r="AM246" s="59"/>
      <c r="AN246" s="59"/>
      <c r="AO246" s="59"/>
      <c r="AP246" s="59"/>
      <c r="AQ246" s="59"/>
      <c r="AR246" s="59"/>
    </row>
    <row r="247" ht="12.75" customHeight="1">
      <c r="A247" s="59"/>
      <c r="B247" s="59"/>
      <c r="C247" s="59"/>
      <c r="D247" s="59"/>
      <c r="E247" s="59"/>
      <c r="F247" s="59"/>
      <c r="G247" s="59"/>
      <c r="H247" s="59"/>
      <c r="I247" s="59"/>
      <c r="J247" s="59"/>
      <c r="K247" s="59"/>
      <c r="L247" s="59"/>
      <c r="M247" s="59"/>
      <c r="N247" s="59"/>
      <c r="O247" s="59"/>
      <c r="P247" s="59"/>
      <c r="Q247" s="59"/>
      <c r="R247" s="59"/>
      <c r="S247" s="59"/>
      <c r="T247" s="59"/>
      <c r="U247" s="59"/>
      <c r="V247" s="59"/>
      <c r="W247" s="59"/>
      <c r="X247" s="59"/>
      <c r="Y247" s="59"/>
      <c r="Z247" s="59"/>
      <c r="AA247" s="59"/>
      <c r="AB247" s="59"/>
      <c r="AC247" s="59"/>
      <c r="AD247" s="59"/>
      <c r="AE247" s="59"/>
      <c r="AF247" s="59"/>
      <c r="AG247" s="59"/>
      <c r="AH247" s="59"/>
      <c r="AI247" s="59"/>
      <c r="AJ247" s="59"/>
      <c r="AK247" s="59"/>
      <c r="AL247" s="59"/>
      <c r="AM247" s="59"/>
      <c r="AN247" s="59"/>
      <c r="AO247" s="59"/>
      <c r="AP247" s="59"/>
      <c r="AQ247" s="59"/>
      <c r="AR247" s="59"/>
    </row>
    <row r="248" ht="12.75" customHeight="1">
      <c r="A248" s="59"/>
      <c r="B248" s="59"/>
      <c r="C248" s="59"/>
      <c r="D248" s="59"/>
      <c r="E248" s="59"/>
      <c r="F248" s="59"/>
      <c r="G248" s="59"/>
      <c r="H248" s="59"/>
      <c r="I248" s="59"/>
      <c r="J248" s="59"/>
      <c r="K248" s="59"/>
      <c r="L248" s="59"/>
      <c r="M248" s="59"/>
      <c r="N248" s="59"/>
      <c r="O248" s="59"/>
      <c r="P248" s="59"/>
      <c r="Q248" s="59"/>
      <c r="R248" s="59"/>
      <c r="S248" s="59"/>
      <c r="T248" s="59"/>
      <c r="U248" s="59"/>
      <c r="V248" s="59"/>
      <c r="W248" s="59"/>
      <c r="X248" s="59"/>
      <c r="Y248" s="59"/>
      <c r="Z248" s="59"/>
      <c r="AA248" s="59"/>
      <c r="AB248" s="59"/>
      <c r="AC248" s="59"/>
      <c r="AD248" s="59"/>
      <c r="AE248" s="59"/>
      <c r="AF248" s="59"/>
      <c r="AG248" s="59"/>
      <c r="AH248" s="59"/>
      <c r="AI248" s="59"/>
      <c r="AJ248" s="59"/>
      <c r="AK248" s="59"/>
      <c r="AL248" s="59"/>
      <c r="AM248" s="59"/>
      <c r="AN248" s="59"/>
      <c r="AO248" s="59"/>
      <c r="AP248" s="59"/>
      <c r="AQ248" s="59"/>
      <c r="AR248" s="59"/>
    </row>
    <row r="249" ht="12.75" customHeight="1">
      <c r="A249" s="59"/>
      <c r="B249" s="59"/>
      <c r="C249" s="59"/>
      <c r="D249" s="59"/>
      <c r="E249" s="59"/>
      <c r="F249" s="59"/>
      <c r="G249" s="59"/>
      <c r="H249" s="59"/>
      <c r="I249" s="59"/>
      <c r="J249" s="59"/>
      <c r="K249" s="59"/>
      <c r="L249" s="59"/>
      <c r="M249" s="59"/>
      <c r="N249" s="59"/>
      <c r="O249" s="59"/>
      <c r="P249" s="59"/>
      <c r="Q249" s="59"/>
      <c r="R249" s="59"/>
      <c r="S249" s="59"/>
      <c r="T249" s="59"/>
      <c r="U249" s="59"/>
      <c r="V249" s="59"/>
      <c r="W249" s="59"/>
      <c r="X249" s="59"/>
      <c r="Y249" s="59"/>
      <c r="Z249" s="59"/>
      <c r="AA249" s="59"/>
      <c r="AB249" s="59"/>
      <c r="AC249" s="59"/>
      <c r="AD249" s="59"/>
      <c r="AE249" s="59"/>
      <c r="AF249" s="59"/>
      <c r="AG249" s="59"/>
      <c r="AH249" s="59"/>
      <c r="AI249" s="59"/>
      <c r="AJ249" s="59"/>
      <c r="AK249" s="59"/>
      <c r="AL249" s="59"/>
      <c r="AM249" s="59"/>
      <c r="AN249" s="59"/>
      <c r="AO249" s="59"/>
      <c r="AP249" s="59"/>
      <c r="AQ249" s="59"/>
      <c r="AR249" s="59"/>
    </row>
    <row r="250" ht="12.75" customHeight="1">
      <c r="A250" s="59"/>
      <c r="B250" s="59"/>
      <c r="C250" s="59"/>
      <c r="D250" s="59"/>
      <c r="E250" s="59"/>
      <c r="F250" s="59"/>
      <c r="G250" s="59"/>
      <c r="H250" s="59"/>
      <c r="I250" s="59"/>
      <c r="J250" s="59"/>
      <c r="K250" s="59"/>
      <c r="L250" s="59"/>
      <c r="M250" s="59"/>
      <c r="N250" s="59"/>
      <c r="O250" s="59"/>
      <c r="P250" s="59"/>
      <c r="Q250" s="59"/>
      <c r="R250" s="59"/>
      <c r="S250" s="59"/>
      <c r="T250" s="59"/>
      <c r="U250" s="59"/>
      <c r="V250" s="59"/>
      <c r="W250" s="59"/>
      <c r="X250" s="59"/>
      <c r="Y250" s="59"/>
      <c r="Z250" s="59"/>
      <c r="AA250" s="59"/>
      <c r="AB250" s="59"/>
      <c r="AC250" s="59"/>
      <c r="AD250" s="59"/>
      <c r="AE250" s="59"/>
      <c r="AF250" s="59"/>
      <c r="AG250" s="59"/>
      <c r="AH250" s="59"/>
      <c r="AI250" s="59"/>
      <c r="AJ250" s="59"/>
      <c r="AK250" s="59"/>
      <c r="AL250" s="59"/>
      <c r="AM250" s="59"/>
      <c r="AN250" s="59"/>
      <c r="AO250" s="59"/>
      <c r="AP250" s="59"/>
      <c r="AQ250" s="59"/>
      <c r="AR250" s="59"/>
    </row>
    <row r="251" ht="12.75" customHeight="1">
      <c r="A251" s="59"/>
      <c r="B251" s="59"/>
      <c r="C251" s="59"/>
      <c r="D251" s="59"/>
      <c r="E251" s="59"/>
      <c r="F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c r="AD251" s="59"/>
      <c r="AE251" s="59"/>
      <c r="AF251" s="59"/>
      <c r="AG251" s="59"/>
      <c r="AH251" s="59"/>
      <c r="AI251" s="59"/>
      <c r="AJ251" s="59"/>
      <c r="AK251" s="59"/>
      <c r="AL251" s="59"/>
      <c r="AM251" s="59"/>
      <c r="AN251" s="59"/>
      <c r="AO251" s="59"/>
      <c r="AP251" s="59"/>
      <c r="AQ251" s="59"/>
      <c r="AR251" s="59"/>
    </row>
    <row r="252" ht="12.75" customHeight="1">
      <c r="A252" s="59"/>
      <c r="B252" s="59"/>
      <c r="C252" s="59"/>
      <c r="D252" s="59"/>
      <c r="E252" s="59"/>
      <c r="F252" s="59"/>
      <c r="G252" s="59"/>
      <c r="H252" s="59"/>
      <c r="I252" s="59"/>
      <c r="J252" s="59"/>
      <c r="K252" s="59"/>
      <c r="L252" s="59"/>
      <c r="M252" s="59"/>
      <c r="N252" s="59"/>
      <c r="O252" s="59"/>
      <c r="P252" s="59"/>
      <c r="Q252" s="59"/>
      <c r="R252" s="59"/>
      <c r="S252" s="59"/>
      <c r="T252" s="59"/>
      <c r="U252" s="59"/>
      <c r="V252" s="59"/>
      <c r="W252" s="59"/>
      <c r="X252" s="59"/>
      <c r="Y252" s="59"/>
      <c r="Z252" s="59"/>
      <c r="AA252" s="59"/>
      <c r="AB252" s="59"/>
      <c r="AC252" s="59"/>
      <c r="AD252" s="59"/>
      <c r="AE252" s="59"/>
      <c r="AF252" s="59"/>
      <c r="AG252" s="59"/>
      <c r="AH252" s="59"/>
      <c r="AI252" s="59"/>
      <c r="AJ252" s="59"/>
      <c r="AK252" s="59"/>
      <c r="AL252" s="59"/>
      <c r="AM252" s="59"/>
      <c r="AN252" s="59"/>
      <c r="AO252" s="59"/>
      <c r="AP252" s="59"/>
      <c r="AQ252" s="59"/>
      <c r="AR252" s="59"/>
    </row>
    <row r="253" ht="12.75" customHeight="1">
      <c r="A253" s="59"/>
      <c r="B253" s="59"/>
      <c r="C253" s="59"/>
      <c r="D253" s="59"/>
      <c r="E253" s="59"/>
      <c r="F253" s="59"/>
      <c r="G253" s="59"/>
      <c r="H253" s="59"/>
      <c r="I253" s="59"/>
      <c r="J253" s="59"/>
      <c r="K253" s="59"/>
      <c r="L253" s="59"/>
      <c r="M253" s="59"/>
      <c r="N253" s="59"/>
      <c r="O253" s="59"/>
      <c r="P253" s="59"/>
      <c r="Q253" s="59"/>
      <c r="R253" s="59"/>
      <c r="S253" s="59"/>
      <c r="T253" s="59"/>
      <c r="U253" s="59"/>
      <c r="V253" s="59"/>
      <c r="W253" s="59"/>
      <c r="X253" s="59"/>
      <c r="Y253" s="59"/>
      <c r="Z253" s="59"/>
      <c r="AA253" s="59"/>
      <c r="AB253" s="59"/>
      <c r="AC253" s="59"/>
      <c r="AD253" s="59"/>
      <c r="AE253" s="59"/>
      <c r="AF253" s="59"/>
      <c r="AG253" s="59"/>
      <c r="AH253" s="59"/>
      <c r="AI253" s="59"/>
      <c r="AJ253" s="59"/>
      <c r="AK253" s="59"/>
      <c r="AL253" s="59"/>
      <c r="AM253" s="59"/>
      <c r="AN253" s="59"/>
      <c r="AO253" s="59"/>
      <c r="AP253" s="59"/>
      <c r="AQ253" s="59"/>
      <c r="AR253" s="59"/>
    </row>
    <row r="254" ht="12.75" customHeight="1">
      <c r="A254" s="59"/>
      <c r="B254" s="59"/>
      <c r="C254" s="59"/>
      <c r="D254" s="59"/>
      <c r="E254" s="59"/>
      <c r="F254" s="59"/>
      <c r="G254" s="59"/>
      <c r="H254" s="59"/>
      <c r="I254" s="59"/>
      <c r="J254" s="59"/>
      <c r="K254" s="59"/>
      <c r="L254" s="59"/>
      <c r="M254" s="59"/>
      <c r="N254" s="59"/>
      <c r="O254" s="59"/>
      <c r="P254" s="59"/>
      <c r="Q254" s="59"/>
      <c r="R254" s="59"/>
      <c r="S254" s="59"/>
      <c r="T254" s="59"/>
      <c r="U254" s="59"/>
      <c r="V254" s="59"/>
      <c r="W254" s="59"/>
      <c r="X254" s="59"/>
      <c r="Y254" s="59"/>
      <c r="Z254" s="59"/>
      <c r="AA254" s="59"/>
      <c r="AB254" s="59"/>
      <c r="AC254" s="59"/>
      <c r="AD254" s="59"/>
      <c r="AE254" s="59"/>
      <c r="AF254" s="59"/>
      <c r="AG254" s="59"/>
      <c r="AH254" s="59"/>
      <c r="AI254" s="59"/>
      <c r="AJ254" s="59"/>
      <c r="AK254" s="59"/>
      <c r="AL254" s="59"/>
      <c r="AM254" s="59"/>
      <c r="AN254" s="59"/>
      <c r="AO254" s="59"/>
      <c r="AP254" s="59"/>
      <c r="AQ254" s="59"/>
      <c r="AR254" s="59"/>
    </row>
    <row r="255" ht="12.75" customHeight="1">
      <c r="A255" s="59"/>
      <c r="B255" s="59"/>
      <c r="C255" s="59"/>
      <c r="D255" s="59"/>
      <c r="E255" s="59"/>
      <c r="F255" s="59"/>
      <c r="G255" s="59"/>
      <c r="H255" s="59"/>
      <c r="I255" s="59"/>
      <c r="J255" s="59"/>
      <c r="K255" s="59"/>
      <c r="L255" s="59"/>
      <c r="M255" s="59"/>
      <c r="N255" s="59"/>
      <c r="O255" s="59"/>
      <c r="P255" s="59"/>
      <c r="Q255" s="59"/>
      <c r="R255" s="59"/>
      <c r="S255" s="59"/>
      <c r="T255" s="59"/>
      <c r="U255" s="59"/>
      <c r="V255" s="59"/>
      <c r="W255" s="59"/>
      <c r="X255" s="59"/>
      <c r="Y255" s="59"/>
      <c r="Z255" s="59"/>
      <c r="AA255" s="59"/>
      <c r="AB255" s="59"/>
      <c r="AC255" s="59"/>
      <c r="AD255" s="59"/>
      <c r="AE255" s="59"/>
      <c r="AF255" s="59"/>
      <c r="AG255" s="59"/>
      <c r="AH255" s="59"/>
      <c r="AI255" s="59"/>
      <c r="AJ255" s="59"/>
      <c r="AK255" s="59"/>
      <c r="AL255" s="59"/>
      <c r="AM255" s="59"/>
      <c r="AN255" s="59"/>
      <c r="AO255" s="59"/>
      <c r="AP255" s="59"/>
      <c r="AQ255" s="59"/>
      <c r="AR255" s="59"/>
    </row>
    <row r="256" ht="12.75" customHeight="1">
      <c r="A256" s="59"/>
      <c r="B256" s="59"/>
      <c r="C256" s="59"/>
      <c r="D256" s="59"/>
      <c r="E256" s="59"/>
      <c r="F256" s="59"/>
      <c r="G256" s="59"/>
      <c r="H256" s="59"/>
      <c r="I256" s="59"/>
      <c r="J256" s="59"/>
      <c r="K256" s="59"/>
      <c r="L256" s="59"/>
      <c r="M256" s="59"/>
      <c r="N256" s="59"/>
      <c r="O256" s="59"/>
      <c r="P256" s="59"/>
      <c r="Q256" s="59"/>
      <c r="R256" s="59"/>
      <c r="S256" s="59"/>
      <c r="T256" s="59"/>
      <c r="U256" s="59"/>
      <c r="V256" s="59"/>
      <c r="W256" s="59"/>
      <c r="X256" s="59"/>
      <c r="Y256" s="59"/>
      <c r="Z256" s="59"/>
      <c r="AA256" s="59"/>
      <c r="AB256" s="59"/>
      <c r="AC256" s="59"/>
      <c r="AD256" s="59"/>
      <c r="AE256" s="59"/>
      <c r="AF256" s="59"/>
      <c r="AG256" s="59"/>
      <c r="AH256" s="59"/>
      <c r="AI256" s="59"/>
      <c r="AJ256" s="59"/>
      <c r="AK256" s="59"/>
      <c r="AL256" s="59"/>
      <c r="AM256" s="59"/>
      <c r="AN256" s="59"/>
      <c r="AO256" s="59"/>
      <c r="AP256" s="59"/>
      <c r="AQ256" s="59"/>
      <c r="AR256" s="59"/>
    </row>
    <row r="257" ht="12.75" customHeight="1">
      <c r="A257" s="59"/>
      <c r="B257" s="59"/>
      <c r="C257" s="59"/>
      <c r="D257" s="59"/>
      <c r="E257" s="59"/>
      <c r="F257" s="59"/>
      <c r="G257" s="59"/>
      <c r="H257" s="59"/>
      <c r="I257" s="59"/>
      <c r="J257" s="59"/>
      <c r="K257" s="59"/>
      <c r="L257" s="59"/>
      <c r="M257" s="59"/>
      <c r="N257" s="59"/>
      <c r="O257" s="59"/>
      <c r="P257" s="59"/>
      <c r="Q257" s="59"/>
      <c r="R257" s="59"/>
      <c r="S257" s="59"/>
      <c r="T257" s="59"/>
      <c r="U257" s="59"/>
      <c r="V257" s="59"/>
      <c r="W257" s="59"/>
      <c r="X257" s="59"/>
      <c r="Y257" s="59"/>
      <c r="Z257" s="59"/>
      <c r="AA257" s="59"/>
      <c r="AB257" s="59"/>
      <c r="AC257" s="59"/>
      <c r="AD257" s="59"/>
      <c r="AE257" s="59"/>
      <c r="AF257" s="59"/>
      <c r="AG257" s="59"/>
      <c r="AH257" s="59"/>
      <c r="AI257" s="59"/>
      <c r="AJ257" s="59"/>
      <c r="AK257" s="59"/>
      <c r="AL257" s="59"/>
      <c r="AM257" s="59"/>
      <c r="AN257" s="59"/>
      <c r="AO257" s="59"/>
      <c r="AP257" s="59"/>
      <c r="AQ257" s="59"/>
      <c r="AR257" s="59"/>
    </row>
    <row r="258" ht="12.75" customHeight="1">
      <c r="A258" s="59"/>
      <c r="B258" s="59"/>
      <c r="C258" s="59"/>
      <c r="D258" s="59"/>
      <c r="E258" s="59"/>
      <c r="F258" s="59"/>
      <c r="G258" s="59"/>
      <c r="H258" s="59"/>
      <c r="I258" s="59"/>
      <c r="J258" s="59"/>
      <c r="K258" s="59"/>
      <c r="L258" s="59"/>
      <c r="M258" s="59"/>
      <c r="N258" s="59"/>
      <c r="O258" s="59"/>
      <c r="P258" s="59"/>
      <c r="Q258" s="59"/>
      <c r="R258" s="59"/>
      <c r="S258" s="59"/>
      <c r="T258" s="59"/>
      <c r="U258" s="59"/>
      <c r="V258" s="59"/>
      <c r="W258" s="59"/>
      <c r="X258" s="59"/>
      <c r="Y258" s="59"/>
      <c r="Z258" s="59"/>
      <c r="AA258" s="59"/>
      <c r="AB258" s="59"/>
      <c r="AC258" s="59"/>
      <c r="AD258" s="59"/>
      <c r="AE258" s="59"/>
      <c r="AF258" s="59"/>
      <c r="AG258" s="59"/>
      <c r="AH258" s="59"/>
      <c r="AI258" s="59"/>
      <c r="AJ258" s="59"/>
      <c r="AK258" s="59"/>
      <c r="AL258" s="59"/>
      <c r="AM258" s="59"/>
      <c r="AN258" s="59"/>
      <c r="AO258" s="59"/>
      <c r="AP258" s="59"/>
      <c r="AQ258" s="59"/>
      <c r="AR258" s="59"/>
    </row>
    <row r="259" ht="12.75" customHeight="1">
      <c r="A259" s="59"/>
      <c r="B259" s="59"/>
      <c r="C259" s="59"/>
      <c r="D259" s="59"/>
      <c r="E259" s="59"/>
      <c r="F259" s="59"/>
      <c r="G259" s="59"/>
      <c r="H259" s="59"/>
      <c r="I259" s="59"/>
      <c r="J259" s="59"/>
      <c r="K259" s="59"/>
      <c r="L259" s="59"/>
      <c r="M259" s="59"/>
      <c r="N259" s="59"/>
      <c r="O259" s="59"/>
      <c r="P259" s="59"/>
      <c r="Q259" s="59"/>
      <c r="R259" s="59"/>
      <c r="S259" s="59"/>
      <c r="T259" s="59"/>
      <c r="U259" s="59"/>
      <c r="V259" s="59"/>
      <c r="W259" s="59"/>
      <c r="X259" s="59"/>
      <c r="Y259" s="59"/>
      <c r="Z259" s="59"/>
      <c r="AA259" s="59"/>
      <c r="AB259" s="59"/>
      <c r="AC259" s="59"/>
      <c r="AD259" s="59"/>
      <c r="AE259" s="59"/>
      <c r="AF259" s="59"/>
      <c r="AG259" s="59"/>
      <c r="AH259" s="59"/>
      <c r="AI259" s="59"/>
      <c r="AJ259" s="59"/>
      <c r="AK259" s="59"/>
      <c r="AL259" s="59"/>
      <c r="AM259" s="59"/>
      <c r="AN259" s="59"/>
      <c r="AO259" s="59"/>
      <c r="AP259" s="59"/>
      <c r="AQ259" s="59"/>
      <c r="AR259" s="59"/>
    </row>
    <row r="260" ht="12.75" customHeight="1">
      <c r="A260" s="59"/>
      <c r="B260" s="59"/>
      <c r="C260" s="59"/>
      <c r="D260" s="59"/>
      <c r="E260" s="59"/>
      <c r="F260" s="59"/>
      <c r="G260" s="59"/>
      <c r="H260" s="59"/>
      <c r="I260" s="59"/>
      <c r="J260" s="59"/>
      <c r="K260" s="59"/>
      <c r="L260" s="59"/>
      <c r="M260" s="59"/>
      <c r="N260" s="59"/>
      <c r="O260" s="59"/>
      <c r="P260" s="59"/>
      <c r="Q260" s="59"/>
      <c r="R260" s="59"/>
      <c r="S260" s="59"/>
      <c r="T260" s="59"/>
      <c r="U260" s="59"/>
      <c r="V260" s="59"/>
      <c r="W260" s="59"/>
      <c r="X260" s="59"/>
      <c r="Y260" s="59"/>
      <c r="Z260" s="59"/>
      <c r="AA260" s="59"/>
      <c r="AB260" s="59"/>
      <c r="AC260" s="59"/>
      <c r="AD260" s="59"/>
      <c r="AE260" s="59"/>
      <c r="AF260" s="59"/>
      <c r="AG260" s="59"/>
      <c r="AH260" s="59"/>
      <c r="AI260" s="59"/>
      <c r="AJ260" s="59"/>
      <c r="AK260" s="59"/>
      <c r="AL260" s="59"/>
      <c r="AM260" s="59"/>
      <c r="AN260" s="59"/>
      <c r="AO260" s="59"/>
      <c r="AP260" s="59"/>
      <c r="AQ260" s="59"/>
      <c r="AR260" s="59"/>
    </row>
    <row r="261" ht="12.75" customHeight="1">
      <c r="A261" s="59"/>
      <c r="B261" s="59"/>
      <c r="C261" s="59"/>
      <c r="D261" s="59"/>
      <c r="E261" s="59"/>
      <c r="F261" s="59"/>
      <c r="G261" s="59"/>
      <c r="H261" s="59"/>
      <c r="I261" s="59"/>
      <c r="J261" s="59"/>
      <c r="K261" s="59"/>
      <c r="L261" s="59"/>
      <c r="M261" s="59"/>
      <c r="N261" s="59"/>
      <c r="O261" s="59"/>
      <c r="P261" s="59"/>
      <c r="Q261" s="59"/>
      <c r="R261" s="59"/>
      <c r="S261" s="59"/>
      <c r="T261" s="59"/>
      <c r="U261" s="59"/>
      <c r="V261" s="59"/>
      <c r="W261" s="59"/>
      <c r="X261" s="59"/>
      <c r="Y261" s="59"/>
      <c r="Z261" s="59"/>
      <c r="AA261" s="59"/>
      <c r="AB261" s="59"/>
      <c r="AC261" s="59"/>
      <c r="AD261" s="59"/>
      <c r="AE261" s="59"/>
      <c r="AF261" s="59"/>
      <c r="AG261" s="59"/>
      <c r="AH261" s="59"/>
      <c r="AI261" s="59"/>
      <c r="AJ261" s="59"/>
      <c r="AK261" s="59"/>
      <c r="AL261" s="59"/>
      <c r="AM261" s="59"/>
      <c r="AN261" s="59"/>
      <c r="AO261" s="59"/>
      <c r="AP261" s="59"/>
      <c r="AQ261" s="59"/>
      <c r="AR261" s="59"/>
    </row>
    <row r="262" ht="12.75" customHeight="1">
      <c r="A262" s="59"/>
      <c r="B262" s="59"/>
      <c r="C262" s="59"/>
      <c r="D262" s="59"/>
      <c r="E262" s="59"/>
      <c r="F262" s="59"/>
      <c r="G262" s="59"/>
      <c r="H262" s="59"/>
      <c r="I262" s="59"/>
      <c r="J262" s="59"/>
      <c r="K262" s="59"/>
      <c r="L262" s="59"/>
      <c r="M262" s="59"/>
      <c r="N262" s="59"/>
      <c r="O262" s="59"/>
      <c r="P262" s="59"/>
      <c r="Q262" s="59"/>
      <c r="R262" s="59"/>
      <c r="S262" s="59"/>
      <c r="T262" s="59"/>
      <c r="U262" s="59"/>
      <c r="V262" s="59"/>
      <c r="W262" s="59"/>
      <c r="X262" s="59"/>
      <c r="Y262" s="59"/>
      <c r="Z262" s="59"/>
      <c r="AA262" s="59"/>
      <c r="AB262" s="59"/>
      <c r="AC262" s="59"/>
      <c r="AD262" s="59"/>
      <c r="AE262" s="59"/>
      <c r="AF262" s="59"/>
      <c r="AG262" s="59"/>
      <c r="AH262" s="59"/>
      <c r="AI262" s="59"/>
      <c r="AJ262" s="59"/>
      <c r="AK262" s="59"/>
      <c r="AL262" s="59"/>
      <c r="AM262" s="59"/>
      <c r="AN262" s="59"/>
      <c r="AO262" s="59"/>
      <c r="AP262" s="59"/>
      <c r="AQ262" s="59"/>
      <c r="AR262" s="59"/>
    </row>
    <row r="263" ht="12.75" customHeight="1">
      <c r="A263" s="59"/>
      <c r="B263" s="59"/>
      <c r="C263" s="59"/>
      <c r="D263" s="59"/>
      <c r="E263" s="59"/>
      <c r="F263" s="59"/>
      <c r="G263" s="59"/>
      <c r="H263" s="59"/>
      <c r="I263" s="59"/>
      <c r="J263" s="59"/>
      <c r="K263" s="59"/>
      <c r="L263" s="59"/>
      <c r="M263" s="59"/>
      <c r="N263" s="59"/>
      <c r="O263" s="59"/>
      <c r="P263" s="59"/>
      <c r="Q263" s="59"/>
      <c r="R263" s="59"/>
      <c r="S263" s="59"/>
      <c r="T263" s="59"/>
      <c r="U263" s="59"/>
      <c r="V263" s="59"/>
      <c r="W263" s="59"/>
      <c r="X263" s="59"/>
      <c r="Y263" s="59"/>
      <c r="Z263" s="59"/>
      <c r="AA263" s="59"/>
      <c r="AB263" s="59"/>
      <c r="AC263" s="59"/>
      <c r="AD263" s="59"/>
      <c r="AE263" s="59"/>
      <c r="AF263" s="59"/>
      <c r="AG263" s="59"/>
      <c r="AH263" s="59"/>
      <c r="AI263" s="59"/>
      <c r="AJ263" s="59"/>
      <c r="AK263" s="59"/>
      <c r="AL263" s="59"/>
      <c r="AM263" s="59"/>
      <c r="AN263" s="59"/>
      <c r="AO263" s="59"/>
      <c r="AP263" s="59"/>
      <c r="AQ263" s="59"/>
      <c r="AR263" s="59"/>
    </row>
    <row r="264" ht="12.75" customHeight="1">
      <c r="A264" s="59"/>
      <c r="B264" s="59"/>
      <c r="C264" s="59"/>
      <c r="D264" s="59"/>
      <c r="E264" s="59"/>
      <c r="F264" s="59"/>
      <c r="G264" s="59"/>
      <c r="H264" s="59"/>
      <c r="I264" s="59"/>
      <c r="J264" s="59"/>
      <c r="K264" s="59"/>
      <c r="L264" s="59"/>
      <c r="M264" s="59"/>
      <c r="N264" s="59"/>
      <c r="O264" s="59"/>
      <c r="P264" s="59"/>
      <c r="Q264" s="59"/>
      <c r="R264" s="59"/>
      <c r="S264" s="59"/>
      <c r="T264" s="59"/>
      <c r="U264" s="59"/>
      <c r="V264" s="59"/>
      <c r="W264" s="59"/>
      <c r="X264" s="59"/>
      <c r="Y264" s="59"/>
      <c r="Z264" s="59"/>
      <c r="AA264" s="59"/>
      <c r="AB264" s="59"/>
      <c r="AC264" s="59"/>
      <c r="AD264" s="59"/>
      <c r="AE264" s="59"/>
      <c r="AF264" s="59"/>
      <c r="AG264" s="59"/>
      <c r="AH264" s="59"/>
      <c r="AI264" s="59"/>
      <c r="AJ264" s="59"/>
      <c r="AK264" s="59"/>
      <c r="AL264" s="59"/>
      <c r="AM264" s="59"/>
      <c r="AN264" s="59"/>
      <c r="AO264" s="59"/>
      <c r="AP264" s="59"/>
      <c r="AQ264" s="59"/>
      <c r="AR264" s="59"/>
    </row>
    <row r="265" ht="12.75" customHeight="1">
      <c r="A265" s="59"/>
      <c r="B265" s="59"/>
      <c r="C265" s="59"/>
      <c r="D265" s="59"/>
      <c r="E265" s="59"/>
      <c r="F265" s="59"/>
      <c r="G265" s="59"/>
      <c r="H265" s="59"/>
      <c r="I265" s="59"/>
      <c r="J265" s="59"/>
      <c r="K265" s="59"/>
      <c r="L265" s="59"/>
      <c r="M265" s="59"/>
      <c r="N265" s="59"/>
      <c r="O265" s="59"/>
      <c r="P265" s="59"/>
      <c r="Q265" s="59"/>
      <c r="R265" s="59"/>
      <c r="S265" s="59"/>
      <c r="T265" s="59"/>
      <c r="U265" s="59"/>
      <c r="V265" s="59"/>
      <c r="W265" s="59"/>
      <c r="X265" s="59"/>
      <c r="Y265" s="59"/>
      <c r="Z265" s="59"/>
      <c r="AA265" s="59"/>
      <c r="AB265" s="59"/>
      <c r="AC265" s="59"/>
      <c r="AD265" s="59"/>
      <c r="AE265" s="59"/>
      <c r="AF265" s="59"/>
      <c r="AG265" s="59"/>
      <c r="AH265" s="59"/>
      <c r="AI265" s="59"/>
      <c r="AJ265" s="59"/>
      <c r="AK265" s="59"/>
      <c r="AL265" s="59"/>
      <c r="AM265" s="59"/>
      <c r="AN265" s="59"/>
      <c r="AO265" s="59"/>
      <c r="AP265" s="59"/>
      <c r="AQ265" s="59"/>
      <c r="AR265" s="59"/>
    </row>
    <row r="266" ht="12.75" customHeight="1">
      <c r="A266" s="59"/>
      <c r="B266" s="59"/>
      <c r="C266" s="59"/>
      <c r="D266" s="59"/>
      <c r="E266" s="59"/>
      <c r="F266" s="59"/>
      <c r="G266" s="59"/>
      <c r="H266" s="59"/>
      <c r="I266" s="59"/>
      <c r="J266" s="59"/>
      <c r="K266" s="59"/>
      <c r="L266" s="59"/>
      <c r="M266" s="59"/>
      <c r="N266" s="59"/>
      <c r="O266" s="59"/>
      <c r="P266" s="59"/>
      <c r="Q266" s="59"/>
      <c r="R266" s="59"/>
      <c r="S266" s="59"/>
      <c r="T266" s="59"/>
      <c r="U266" s="59"/>
      <c r="V266" s="59"/>
      <c r="W266" s="59"/>
      <c r="X266" s="59"/>
      <c r="Y266" s="59"/>
      <c r="Z266" s="59"/>
      <c r="AA266" s="59"/>
      <c r="AB266" s="59"/>
      <c r="AC266" s="59"/>
      <c r="AD266" s="59"/>
      <c r="AE266" s="59"/>
      <c r="AF266" s="59"/>
      <c r="AG266" s="59"/>
      <c r="AH266" s="59"/>
      <c r="AI266" s="59"/>
      <c r="AJ266" s="59"/>
      <c r="AK266" s="59"/>
      <c r="AL266" s="59"/>
      <c r="AM266" s="59"/>
      <c r="AN266" s="59"/>
      <c r="AO266" s="59"/>
      <c r="AP266" s="59"/>
      <c r="AQ266" s="59"/>
      <c r="AR266" s="59"/>
    </row>
    <row r="267" ht="12.75" customHeight="1">
      <c r="A267" s="59"/>
      <c r="B267" s="59"/>
      <c r="C267" s="59"/>
      <c r="D267" s="59"/>
      <c r="E267" s="59"/>
      <c r="F267" s="59"/>
      <c r="G267" s="59"/>
      <c r="H267" s="59"/>
      <c r="I267" s="59"/>
      <c r="J267" s="59"/>
      <c r="K267" s="59"/>
      <c r="L267" s="59"/>
      <c r="M267" s="59"/>
      <c r="N267" s="59"/>
      <c r="O267" s="59"/>
      <c r="P267" s="59"/>
      <c r="Q267" s="59"/>
      <c r="R267" s="59"/>
      <c r="S267" s="59"/>
      <c r="T267" s="59"/>
      <c r="U267" s="59"/>
      <c r="V267" s="59"/>
      <c r="W267" s="59"/>
      <c r="X267" s="59"/>
      <c r="Y267" s="59"/>
      <c r="Z267" s="59"/>
      <c r="AA267" s="59"/>
      <c r="AB267" s="59"/>
      <c r="AC267" s="59"/>
      <c r="AD267" s="59"/>
      <c r="AE267" s="59"/>
      <c r="AF267" s="59"/>
      <c r="AG267" s="59"/>
      <c r="AH267" s="59"/>
      <c r="AI267" s="59"/>
      <c r="AJ267" s="59"/>
      <c r="AK267" s="59"/>
      <c r="AL267" s="59"/>
      <c r="AM267" s="59"/>
      <c r="AN267" s="59"/>
      <c r="AO267" s="59"/>
      <c r="AP267" s="59"/>
      <c r="AQ267" s="59"/>
      <c r="AR267" s="59"/>
    </row>
    <row r="268" ht="12.75" customHeight="1">
      <c r="A268" s="59"/>
      <c r="B268" s="59"/>
      <c r="C268" s="59"/>
      <c r="D268" s="59"/>
      <c r="E268" s="59"/>
      <c r="F268" s="59"/>
      <c r="G268" s="59"/>
      <c r="H268" s="59"/>
      <c r="I268" s="59"/>
      <c r="J268" s="59"/>
      <c r="K268" s="59"/>
      <c r="L268" s="59"/>
      <c r="M268" s="59"/>
      <c r="N268" s="59"/>
      <c r="O268" s="59"/>
      <c r="P268" s="59"/>
      <c r="Q268" s="59"/>
      <c r="R268" s="59"/>
      <c r="S268" s="59"/>
      <c r="T268" s="59"/>
      <c r="U268" s="59"/>
      <c r="V268" s="59"/>
      <c r="W268" s="59"/>
      <c r="X268" s="59"/>
      <c r="Y268" s="59"/>
      <c r="Z268" s="59"/>
      <c r="AA268" s="59"/>
      <c r="AB268" s="59"/>
      <c r="AC268" s="59"/>
      <c r="AD268" s="59"/>
      <c r="AE268" s="59"/>
      <c r="AF268" s="59"/>
      <c r="AG268" s="59"/>
      <c r="AH268" s="59"/>
      <c r="AI268" s="59"/>
      <c r="AJ268" s="59"/>
      <c r="AK268" s="59"/>
      <c r="AL268" s="59"/>
      <c r="AM268" s="59"/>
      <c r="AN268" s="59"/>
      <c r="AO268" s="59"/>
      <c r="AP268" s="59"/>
      <c r="AQ268" s="59"/>
      <c r="AR268" s="59"/>
    </row>
    <row r="269" ht="12.75" customHeight="1">
      <c r="A269" s="59"/>
      <c r="B269" s="59"/>
      <c r="C269" s="59"/>
      <c r="D269" s="59"/>
      <c r="E269" s="59"/>
      <c r="F269" s="59"/>
      <c r="G269" s="59"/>
      <c r="H269" s="59"/>
      <c r="I269" s="59"/>
      <c r="J269" s="59"/>
      <c r="K269" s="59"/>
      <c r="L269" s="59"/>
      <c r="M269" s="59"/>
      <c r="N269" s="59"/>
      <c r="O269" s="59"/>
      <c r="P269" s="59"/>
      <c r="Q269" s="59"/>
      <c r="R269" s="59"/>
      <c r="S269" s="59"/>
      <c r="T269" s="59"/>
      <c r="U269" s="59"/>
      <c r="V269" s="59"/>
      <c r="W269" s="59"/>
      <c r="X269" s="59"/>
      <c r="Y269" s="59"/>
      <c r="Z269" s="59"/>
      <c r="AA269" s="59"/>
      <c r="AB269" s="59"/>
      <c r="AC269" s="59"/>
      <c r="AD269" s="59"/>
      <c r="AE269" s="59"/>
      <c r="AF269" s="59"/>
      <c r="AG269" s="59"/>
      <c r="AH269" s="59"/>
      <c r="AI269" s="59"/>
      <c r="AJ269" s="59"/>
      <c r="AK269" s="59"/>
      <c r="AL269" s="59"/>
      <c r="AM269" s="59"/>
      <c r="AN269" s="59"/>
      <c r="AO269" s="59"/>
      <c r="AP269" s="59"/>
      <c r="AQ269" s="59"/>
      <c r="AR269" s="59"/>
    </row>
    <row r="270" ht="12.75" customHeight="1">
      <c r="A270" s="59"/>
      <c r="B270" s="59"/>
      <c r="C270" s="59"/>
      <c r="D270" s="59"/>
      <c r="E270" s="59"/>
      <c r="F270" s="59"/>
      <c r="G270" s="59"/>
      <c r="H270" s="59"/>
      <c r="I270" s="59"/>
      <c r="J270" s="59"/>
      <c r="K270" s="59"/>
      <c r="L270" s="59"/>
      <c r="M270" s="59"/>
      <c r="N270" s="59"/>
      <c r="O270" s="59"/>
      <c r="P270" s="59"/>
      <c r="Q270" s="59"/>
      <c r="R270" s="59"/>
      <c r="S270" s="59"/>
      <c r="T270" s="59"/>
      <c r="U270" s="59"/>
      <c r="V270" s="59"/>
      <c r="W270" s="59"/>
      <c r="X270" s="59"/>
      <c r="Y270" s="59"/>
      <c r="Z270" s="59"/>
      <c r="AA270" s="59"/>
      <c r="AB270" s="59"/>
      <c r="AC270" s="59"/>
      <c r="AD270" s="59"/>
      <c r="AE270" s="59"/>
      <c r="AF270" s="59"/>
      <c r="AG270" s="59"/>
      <c r="AH270" s="59"/>
      <c r="AI270" s="59"/>
      <c r="AJ270" s="59"/>
      <c r="AK270" s="59"/>
      <c r="AL270" s="59"/>
      <c r="AM270" s="59"/>
      <c r="AN270" s="59"/>
      <c r="AO270" s="59"/>
      <c r="AP270" s="59"/>
      <c r="AQ270" s="59"/>
      <c r="AR270" s="59"/>
    </row>
    <row r="271" ht="12.75" customHeight="1">
      <c r="A271" s="59"/>
      <c r="B271" s="59"/>
      <c r="C271" s="59"/>
      <c r="D271" s="59"/>
      <c r="E271" s="59"/>
      <c r="F271" s="59"/>
      <c r="G271" s="59"/>
      <c r="H271" s="59"/>
      <c r="I271" s="59"/>
      <c r="J271" s="59"/>
      <c r="K271" s="59"/>
      <c r="L271" s="59"/>
      <c r="M271" s="59"/>
      <c r="N271" s="59"/>
      <c r="O271" s="59"/>
      <c r="P271" s="59"/>
      <c r="Q271" s="59"/>
      <c r="R271" s="59"/>
      <c r="S271" s="59"/>
      <c r="T271" s="59"/>
      <c r="U271" s="59"/>
      <c r="V271" s="59"/>
      <c r="W271" s="59"/>
      <c r="X271" s="59"/>
      <c r="Y271" s="59"/>
      <c r="Z271" s="59"/>
      <c r="AA271" s="59"/>
      <c r="AB271" s="59"/>
      <c r="AC271" s="59"/>
      <c r="AD271" s="59"/>
      <c r="AE271" s="59"/>
      <c r="AF271" s="59"/>
      <c r="AG271" s="59"/>
      <c r="AH271" s="59"/>
      <c r="AI271" s="59"/>
      <c r="AJ271" s="59"/>
      <c r="AK271" s="59"/>
      <c r="AL271" s="59"/>
      <c r="AM271" s="59"/>
      <c r="AN271" s="59"/>
      <c r="AO271" s="59"/>
      <c r="AP271" s="59"/>
      <c r="AQ271" s="59"/>
      <c r="AR271" s="59"/>
    </row>
    <row r="272" ht="12.75" customHeight="1">
      <c r="A272" s="59"/>
      <c r="B272" s="59"/>
      <c r="C272" s="59"/>
      <c r="D272" s="59"/>
      <c r="E272" s="59"/>
      <c r="F272" s="59"/>
      <c r="G272" s="59"/>
      <c r="H272" s="59"/>
      <c r="I272" s="59"/>
      <c r="J272" s="59"/>
      <c r="K272" s="59"/>
      <c r="L272" s="59"/>
      <c r="M272" s="59"/>
      <c r="N272" s="59"/>
      <c r="O272" s="59"/>
      <c r="P272" s="59"/>
      <c r="Q272" s="59"/>
      <c r="R272" s="59"/>
      <c r="S272" s="59"/>
      <c r="T272" s="59"/>
      <c r="U272" s="59"/>
      <c r="V272" s="59"/>
      <c r="W272" s="59"/>
      <c r="X272" s="59"/>
      <c r="Y272" s="59"/>
      <c r="Z272" s="59"/>
      <c r="AA272" s="59"/>
      <c r="AB272" s="59"/>
      <c r="AC272" s="59"/>
      <c r="AD272" s="59"/>
      <c r="AE272" s="59"/>
      <c r="AF272" s="59"/>
      <c r="AG272" s="59"/>
      <c r="AH272" s="59"/>
      <c r="AI272" s="59"/>
      <c r="AJ272" s="59"/>
      <c r="AK272" s="59"/>
      <c r="AL272" s="59"/>
      <c r="AM272" s="59"/>
      <c r="AN272" s="59"/>
      <c r="AO272" s="59"/>
      <c r="AP272" s="59"/>
      <c r="AQ272" s="59"/>
      <c r="AR272" s="59"/>
    </row>
    <row r="273" ht="12.75" customHeight="1">
      <c r="A273" s="59"/>
      <c r="B273" s="59"/>
      <c r="C273" s="59"/>
      <c r="D273" s="59"/>
      <c r="E273" s="59"/>
      <c r="F273" s="59"/>
      <c r="G273" s="59"/>
      <c r="H273" s="59"/>
      <c r="I273" s="59"/>
      <c r="J273" s="59"/>
      <c r="K273" s="59"/>
      <c r="L273" s="59"/>
      <c r="M273" s="59"/>
      <c r="N273" s="59"/>
      <c r="O273" s="59"/>
      <c r="P273" s="59"/>
      <c r="Q273" s="59"/>
      <c r="R273" s="59"/>
      <c r="S273" s="59"/>
      <c r="T273" s="59"/>
      <c r="U273" s="59"/>
      <c r="V273" s="59"/>
      <c r="W273" s="59"/>
      <c r="X273" s="59"/>
      <c r="Y273" s="59"/>
      <c r="Z273" s="59"/>
      <c r="AA273" s="59"/>
      <c r="AB273" s="59"/>
      <c r="AC273" s="59"/>
      <c r="AD273" s="59"/>
      <c r="AE273" s="59"/>
      <c r="AF273" s="59"/>
      <c r="AG273" s="59"/>
      <c r="AH273" s="59"/>
      <c r="AI273" s="59"/>
      <c r="AJ273" s="59"/>
      <c r="AK273" s="59"/>
      <c r="AL273" s="59"/>
      <c r="AM273" s="59"/>
      <c r="AN273" s="59"/>
      <c r="AO273" s="59"/>
      <c r="AP273" s="59"/>
      <c r="AQ273" s="59"/>
      <c r="AR273" s="59"/>
    </row>
    <row r="274" ht="12.75" customHeight="1">
      <c r="A274" s="59"/>
      <c r="B274" s="59"/>
      <c r="C274" s="59"/>
      <c r="D274" s="59"/>
      <c r="E274" s="59"/>
      <c r="F274" s="59"/>
      <c r="G274" s="59"/>
      <c r="H274" s="59"/>
      <c r="I274" s="59"/>
      <c r="J274" s="59"/>
      <c r="K274" s="59"/>
      <c r="L274" s="59"/>
      <c r="M274" s="59"/>
      <c r="N274" s="59"/>
      <c r="O274" s="59"/>
      <c r="P274" s="59"/>
      <c r="Q274" s="59"/>
      <c r="R274" s="59"/>
      <c r="S274" s="59"/>
      <c r="T274" s="59"/>
      <c r="U274" s="59"/>
      <c r="V274" s="59"/>
      <c r="W274" s="59"/>
      <c r="X274" s="59"/>
      <c r="Y274" s="59"/>
      <c r="Z274" s="59"/>
      <c r="AA274" s="59"/>
      <c r="AB274" s="59"/>
      <c r="AC274" s="59"/>
      <c r="AD274" s="59"/>
      <c r="AE274" s="59"/>
      <c r="AF274" s="59"/>
      <c r="AG274" s="59"/>
      <c r="AH274" s="59"/>
      <c r="AI274" s="59"/>
      <c r="AJ274" s="59"/>
      <c r="AK274" s="59"/>
      <c r="AL274" s="59"/>
      <c r="AM274" s="59"/>
      <c r="AN274" s="59"/>
      <c r="AO274" s="59"/>
      <c r="AP274" s="59"/>
      <c r="AQ274" s="59"/>
      <c r="AR274" s="59"/>
    </row>
    <row r="275" ht="12.75" customHeight="1">
      <c r="A275" s="59"/>
      <c r="B275" s="59"/>
      <c r="C275" s="59"/>
      <c r="D275" s="59"/>
      <c r="E275" s="59"/>
      <c r="F275" s="59"/>
      <c r="G275" s="59"/>
      <c r="H275" s="59"/>
      <c r="I275" s="59"/>
      <c r="J275" s="59"/>
      <c r="K275" s="59"/>
      <c r="L275" s="59"/>
      <c r="M275" s="59"/>
      <c r="N275" s="59"/>
      <c r="O275" s="59"/>
      <c r="P275" s="59"/>
      <c r="Q275" s="59"/>
      <c r="R275" s="59"/>
      <c r="S275" s="59"/>
      <c r="T275" s="59"/>
      <c r="U275" s="59"/>
      <c r="V275" s="59"/>
      <c r="W275" s="59"/>
      <c r="X275" s="59"/>
      <c r="Y275" s="59"/>
      <c r="Z275" s="59"/>
      <c r="AA275" s="59"/>
      <c r="AB275" s="59"/>
      <c r="AC275" s="59"/>
      <c r="AD275" s="59"/>
      <c r="AE275" s="59"/>
      <c r="AF275" s="59"/>
      <c r="AG275" s="59"/>
      <c r="AH275" s="59"/>
      <c r="AI275" s="59"/>
      <c r="AJ275" s="59"/>
      <c r="AK275" s="59"/>
      <c r="AL275" s="59"/>
      <c r="AM275" s="59"/>
      <c r="AN275" s="59"/>
      <c r="AO275" s="59"/>
      <c r="AP275" s="59"/>
      <c r="AQ275" s="59"/>
      <c r="AR275" s="59"/>
    </row>
    <row r="276" ht="12.75" customHeight="1">
      <c r="A276" s="59"/>
      <c r="B276" s="59"/>
      <c r="C276" s="59"/>
      <c r="D276" s="59"/>
      <c r="E276" s="59"/>
      <c r="F276" s="59"/>
      <c r="G276" s="59"/>
      <c r="H276" s="59"/>
      <c r="I276" s="59"/>
      <c r="J276" s="59"/>
      <c r="K276" s="59"/>
      <c r="L276" s="59"/>
      <c r="M276" s="59"/>
      <c r="N276" s="59"/>
      <c r="O276" s="59"/>
      <c r="P276" s="59"/>
      <c r="Q276" s="59"/>
      <c r="R276" s="59"/>
      <c r="S276" s="59"/>
      <c r="T276" s="59"/>
      <c r="U276" s="59"/>
      <c r="V276" s="59"/>
      <c r="W276" s="59"/>
      <c r="X276" s="59"/>
      <c r="Y276" s="59"/>
      <c r="Z276" s="59"/>
      <c r="AA276" s="59"/>
      <c r="AB276" s="59"/>
      <c r="AC276" s="59"/>
      <c r="AD276" s="59"/>
      <c r="AE276" s="59"/>
      <c r="AF276" s="59"/>
      <c r="AG276" s="59"/>
      <c r="AH276" s="59"/>
      <c r="AI276" s="59"/>
      <c r="AJ276" s="59"/>
      <c r="AK276" s="59"/>
      <c r="AL276" s="59"/>
      <c r="AM276" s="59"/>
      <c r="AN276" s="59"/>
      <c r="AO276" s="59"/>
      <c r="AP276" s="59"/>
      <c r="AQ276" s="59"/>
      <c r="AR276" s="59"/>
    </row>
    <row r="277" ht="12.75" customHeight="1">
      <c r="A277" s="59"/>
      <c r="B277" s="59"/>
      <c r="C277" s="59"/>
      <c r="D277" s="59"/>
      <c r="E277" s="59"/>
      <c r="F277" s="59"/>
      <c r="G277" s="59"/>
      <c r="H277" s="59"/>
      <c r="I277" s="59"/>
      <c r="J277" s="59"/>
      <c r="K277" s="59"/>
      <c r="L277" s="59"/>
      <c r="M277" s="59"/>
      <c r="N277" s="59"/>
      <c r="O277" s="59"/>
      <c r="P277" s="59"/>
      <c r="Q277" s="59"/>
      <c r="R277" s="59"/>
      <c r="S277" s="59"/>
      <c r="T277" s="59"/>
      <c r="U277" s="59"/>
      <c r="V277" s="59"/>
      <c r="W277" s="59"/>
      <c r="X277" s="59"/>
      <c r="Y277" s="59"/>
      <c r="Z277" s="59"/>
      <c r="AA277" s="59"/>
      <c r="AB277" s="59"/>
      <c r="AC277" s="59"/>
      <c r="AD277" s="59"/>
      <c r="AE277" s="59"/>
      <c r="AF277" s="59"/>
      <c r="AG277" s="59"/>
      <c r="AH277" s="59"/>
      <c r="AI277" s="59"/>
      <c r="AJ277" s="59"/>
      <c r="AK277" s="59"/>
      <c r="AL277" s="59"/>
      <c r="AM277" s="59"/>
      <c r="AN277" s="59"/>
      <c r="AO277" s="59"/>
      <c r="AP277" s="59"/>
      <c r="AQ277" s="59"/>
      <c r="AR277" s="59"/>
    </row>
    <row r="278" ht="12.75" customHeight="1">
      <c r="A278" s="59"/>
      <c r="B278" s="59"/>
      <c r="C278" s="59"/>
      <c r="D278" s="59"/>
      <c r="E278" s="59"/>
      <c r="F278" s="59"/>
      <c r="G278" s="59"/>
      <c r="H278" s="59"/>
      <c r="I278" s="59"/>
      <c r="J278" s="59"/>
      <c r="K278" s="59"/>
      <c r="L278" s="59"/>
      <c r="M278" s="59"/>
      <c r="N278" s="59"/>
      <c r="O278" s="59"/>
      <c r="P278" s="59"/>
      <c r="Q278" s="59"/>
      <c r="R278" s="59"/>
      <c r="S278" s="59"/>
      <c r="T278" s="59"/>
      <c r="U278" s="59"/>
      <c r="V278" s="59"/>
      <c r="W278" s="59"/>
      <c r="X278" s="59"/>
      <c r="Y278" s="59"/>
      <c r="Z278" s="59"/>
      <c r="AA278" s="59"/>
      <c r="AB278" s="59"/>
      <c r="AC278" s="59"/>
      <c r="AD278" s="59"/>
      <c r="AE278" s="59"/>
      <c r="AF278" s="59"/>
      <c r="AG278" s="59"/>
      <c r="AH278" s="59"/>
      <c r="AI278" s="59"/>
      <c r="AJ278" s="59"/>
      <c r="AK278" s="59"/>
      <c r="AL278" s="59"/>
      <c r="AM278" s="59"/>
      <c r="AN278" s="59"/>
      <c r="AO278" s="59"/>
      <c r="AP278" s="59"/>
      <c r="AQ278" s="59"/>
      <c r="AR278" s="59"/>
    </row>
    <row r="279" ht="12.75" customHeight="1">
      <c r="A279" s="59"/>
      <c r="B279" s="59"/>
      <c r="C279" s="59"/>
      <c r="D279" s="59"/>
      <c r="E279" s="59"/>
      <c r="F279" s="59"/>
      <c r="G279" s="59"/>
      <c r="H279" s="59"/>
      <c r="I279" s="59"/>
      <c r="J279" s="59"/>
      <c r="K279" s="59"/>
      <c r="L279" s="59"/>
      <c r="M279" s="59"/>
      <c r="N279" s="59"/>
      <c r="O279" s="59"/>
      <c r="P279" s="59"/>
      <c r="Q279" s="59"/>
      <c r="R279" s="59"/>
      <c r="S279" s="59"/>
      <c r="T279" s="59"/>
      <c r="U279" s="59"/>
      <c r="V279" s="59"/>
      <c r="W279" s="59"/>
      <c r="X279" s="59"/>
      <c r="Y279" s="59"/>
      <c r="Z279" s="59"/>
      <c r="AA279" s="59"/>
      <c r="AB279" s="59"/>
      <c r="AC279" s="59"/>
      <c r="AD279" s="59"/>
      <c r="AE279" s="59"/>
      <c r="AF279" s="59"/>
      <c r="AG279" s="59"/>
      <c r="AH279" s="59"/>
      <c r="AI279" s="59"/>
      <c r="AJ279" s="59"/>
      <c r="AK279" s="59"/>
      <c r="AL279" s="59"/>
      <c r="AM279" s="59"/>
      <c r="AN279" s="59"/>
      <c r="AO279" s="59"/>
      <c r="AP279" s="59"/>
      <c r="AQ279" s="59"/>
      <c r="AR279" s="59"/>
    </row>
    <row r="280" ht="12.75" customHeight="1">
      <c r="A280" s="59"/>
      <c r="B280" s="59"/>
      <c r="C280" s="59"/>
      <c r="D280" s="59"/>
      <c r="E280" s="59"/>
      <c r="F280" s="59"/>
      <c r="G280" s="59"/>
      <c r="H280" s="59"/>
      <c r="I280" s="59"/>
      <c r="J280" s="59"/>
      <c r="K280" s="59"/>
      <c r="L280" s="59"/>
      <c r="M280" s="59"/>
      <c r="N280" s="59"/>
      <c r="O280" s="59"/>
      <c r="P280" s="59"/>
      <c r="Q280" s="59"/>
      <c r="R280" s="59"/>
      <c r="S280" s="59"/>
      <c r="T280" s="59"/>
      <c r="U280" s="59"/>
      <c r="V280" s="59"/>
      <c r="W280" s="59"/>
      <c r="X280" s="59"/>
      <c r="Y280" s="59"/>
      <c r="Z280" s="59"/>
      <c r="AA280" s="59"/>
      <c r="AB280" s="59"/>
      <c r="AC280" s="59"/>
      <c r="AD280" s="59"/>
      <c r="AE280" s="59"/>
      <c r="AF280" s="59"/>
      <c r="AG280" s="59"/>
      <c r="AH280" s="59"/>
      <c r="AI280" s="59"/>
      <c r="AJ280" s="59"/>
      <c r="AK280" s="59"/>
      <c r="AL280" s="59"/>
      <c r="AM280" s="59"/>
      <c r="AN280" s="59"/>
      <c r="AO280" s="59"/>
      <c r="AP280" s="59"/>
      <c r="AQ280" s="59"/>
      <c r="AR280" s="59"/>
    </row>
    <row r="281" ht="12.75" customHeight="1">
      <c r="A281" s="59"/>
      <c r="B281" s="59"/>
      <c r="C281" s="59"/>
      <c r="D281" s="59"/>
      <c r="E281" s="59"/>
      <c r="F281" s="59"/>
      <c r="G281" s="59"/>
      <c r="H281" s="59"/>
      <c r="I281" s="59"/>
      <c r="J281" s="59"/>
      <c r="K281" s="59"/>
      <c r="L281" s="59"/>
      <c r="M281" s="59"/>
      <c r="N281" s="59"/>
      <c r="O281" s="59"/>
      <c r="P281" s="59"/>
      <c r="Q281" s="59"/>
      <c r="R281" s="59"/>
      <c r="S281" s="59"/>
      <c r="T281" s="59"/>
      <c r="U281" s="59"/>
      <c r="V281" s="59"/>
      <c r="W281" s="59"/>
      <c r="X281" s="59"/>
      <c r="Y281" s="59"/>
      <c r="Z281" s="59"/>
      <c r="AA281" s="59"/>
      <c r="AB281" s="59"/>
      <c r="AC281" s="59"/>
      <c r="AD281" s="59"/>
      <c r="AE281" s="59"/>
      <c r="AF281" s="59"/>
      <c r="AG281" s="59"/>
      <c r="AH281" s="59"/>
      <c r="AI281" s="59"/>
      <c r="AJ281" s="59"/>
      <c r="AK281" s="59"/>
      <c r="AL281" s="59"/>
      <c r="AM281" s="59"/>
      <c r="AN281" s="59"/>
      <c r="AO281" s="59"/>
      <c r="AP281" s="59"/>
      <c r="AQ281" s="59"/>
      <c r="AR281" s="59"/>
    </row>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X12:Z12"/>
    <mergeCell ref="AB12:AC12"/>
    <mergeCell ref="AE12:AG12"/>
    <mergeCell ref="AI12:AJ12"/>
    <mergeCell ref="AL12:AN12"/>
    <mergeCell ref="AP12:AQ12"/>
    <mergeCell ref="N12:O12"/>
    <mergeCell ref="N13:N14"/>
    <mergeCell ref="O13:O14"/>
    <mergeCell ref="B53:D53"/>
    <mergeCell ref="B54:D54"/>
    <mergeCell ref="B59:D59"/>
    <mergeCell ref="B60:D60"/>
    <mergeCell ref="U13:U14"/>
    <mergeCell ref="V13:V14"/>
    <mergeCell ref="AB13:AB14"/>
    <mergeCell ref="AC13:AC14"/>
    <mergeCell ref="AI13:AI14"/>
    <mergeCell ref="AJ13:AJ14"/>
    <mergeCell ref="AP13:AP14"/>
    <mergeCell ref="AQ13:AQ14"/>
    <mergeCell ref="S1:Y1"/>
    <mergeCell ref="T2:Y2"/>
    <mergeCell ref="F12:H12"/>
    <mergeCell ref="J12:L12"/>
    <mergeCell ref="Q12:S12"/>
    <mergeCell ref="U12:V12"/>
    <mergeCell ref="D13:D14"/>
  </mergeCells>
  <dataValidations>
    <dataValidation type="list" allowBlank="1" showErrorMessage="1" sqref="D8">
      <formula1>"TOU,non-TOU"</formula1>
    </dataValidation>
    <dataValidation type="list" allowBlank="1" showErrorMessage="1" sqref="E15:E28 E30:E36 E38:E39 E41:E49 E55 E61">
      <formula1>#REF!</formula1>
    </dataValidation>
    <dataValidation type="list" allowBlank="1" showInputMessage="1" showErrorMessage="1" prompt="Select Charge Unit - monthly, per kWh, per kW" sqref="D15:D28 D30:D36 D38:D39 D41:D49 D55 D61">
      <formula1>"Monthly,per kWh,per kW"</formula1>
    </dataValidation>
  </dataValidations>
  <printOptions/>
  <pageMargins bottom="0.984251968503937" footer="0.0" header="0.0" left="0.7480314960629921" right="0.7480314960629921" top="0.984251968503937"/>
  <pageSetup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14.0" topLeftCell="A15" activePane="bottomLeft" state="frozen"/>
      <selection activeCell="B16" sqref="B16" pane="bottomLeft"/>
    </sheetView>
  </sheetViews>
  <sheetFormatPr customHeight="1" defaultColWidth="12.63" defaultRowHeight="15.0"/>
  <cols>
    <col customWidth="1" min="1" max="1" width="2.13"/>
    <col customWidth="1" min="2" max="2" width="26.38"/>
    <col customWidth="1" min="3" max="3" width="4.38"/>
    <col customWidth="1" min="4" max="4" width="11.38"/>
    <col customWidth="1" min="5" max="5" width="1.38"/>
    <col customWidth="1" min="6" max="6" width="10.75"/>
    <col customWidth="1" min="7" max="7" width="8.0"/>
    <col customWidth="1" min="8" max="8" width="9.25"/>
    <col customWidth="1" min="9" max="9" width="1.38"/>
    <col customWidth="1" min="10" max="10" width="10.38"/>
    <col customWidth="1" min="11" max="11" width="8.0"/>
    <col customWidth="1" min="12" max="12" width="9.25"/>
    <col customWidth="1" min="13" max="13" width="1.0"/>
    <col customWidth="1" min="14" max="14" width="9.38"/>
    <col customWidth="1" min="15" max="15" width="10.0"/>
    <col customWidth="1" min="16" max="16" width="1.25"/>
    <col customWidth="1" min="17" max="17" width="10.38"/>
    <col customWidth="1" min="18" max="18" width="8.0"/>
    <col customWidth="1" min="19" max="19" width="9.25"/>
    <col customWidth="1" min="20" max="20" width="1.25"/>
    <col customWidth="1" min="21" max="21" width="9.38"/>
    <col customWidth="1" min="22" max="22" width="10.0"/>
    <col customWidth="1" min="23" max="23" width="0.75"/>
    <col customWidth="1" min="24" max="24" width="10.38"/>
    <col customWidth="1" min="25" max="25" width="8.0"/>
    <col customWidth="1" min="26" max="26" width="9.25"/>
    <col customWidth="1" min="27" max="27" width="1.38"/>
    <col customWidth="1" min="28" max="28" width="9.38"/>
    <col customWidth="1" min="29" max="29" width="10.0"/>
    <col customWidth="1" min="30" max="30" width="0.88"/>
    <col customWidth="1" min="31" max="31" width="10.38"/>
    <col customWidth="1" min="32" max="32" width="8.0"/>
    <col customWidth="1" min="33" max="33" width="9.25"/>
    <col customWidth="1" min="34" max="34" width="2.88"/>
    <col customWidth="1" min="35" max="35" width="9.38"/>
    <col customWidth="1" min="36" max="36" width="10.0"/>
    <col customWidth="1" min="37" max="37" width="0.38"/>
    <col customWidth="1" min="38" max="38" width="10.38"/>
    <col customWidth="1" min="39" max="39" width="8.0"/>
    <col customWidth="1" min="40" max="40" width="9.25"/>
    <col customWidth="1" min="41" max="41" width="2.88"/>
    <col customWidth="1" min="42" max="42" width="9.38"/>
    <col customWidth="1" min="43" max="43" width="10.0"/>
    <col customWidth="1" min="44" max="44" width="1.13"/>
  </cols>
  <sheetData>
    <row r="1" ht="15.0" customHeight="1">
      <c r="A1" s="3"/>
      <c r="B1" s="3"/>
      <c r="C1" s="3"/>
      <c r="D1" s="3"/>
      <c r="E1" s="3"/>
      <c r="F1" s="3"/>
      <c r="G1" s="3"/>
      <c r="H1" s="3"/>
      <c r="I1" s="3"/>
      <c r="J1" s="3"/>
      <c r="K1" s="3"/>
      <c r="L1" s="3"/>
      <c r="M1" s="3"/>
      <c r="N1" s="3"/>
      <c r="O1" s="3"/>
      <c r="P1" s="3"/>
      <c r="Q1" s="3"/>
      <c r="R1" s="3"/>
      <c r="S1" s="398" t="s">
        <v>290</v>
      </c>
      <c r="T1" s="399"/>
      <c r="U1" s="399"/>
      <c r="V1" s="399"/>
      <c r="W1" s="399"/>
      <c r="X1" s="399"/>
      <c r="Y1" s="400"/>
      <c r="Z1" s="3"/>
      <c r="AA1" s="3"/>
      <c r="AB1" s="3"/>
      <c r="AC1" s="3"/>
      <c r="AD1" s="3"/>
      <c r="AE1" s="3"/>
      <c r="AF1" s="3"/>
      <c r="AG1" s="3"/>
      <c r="AH1" s="3"/>
      <c r="AI1" s="3"/>
      <c r="AJ1" s="3"/>
      <c r="AK1" s="3"/>
      <c r="AL1" s="3"/>
      <c r="AM1" s="3"/>
      <c r="AN1" s="3"/>
      <c r="AO1" s="3"/>
      <c r="AP1" s="3"/>
      <c r="AQ1" s="3"/>
      <c r="AR1" s="3"/>
    </row>
    <row r="2" ht="18.75" customHeight="1">
      <c r="A2" s="59"/>
      <c r="B2" s="59"/>
      <c r="C2" s="401"/>
      <c r="D2" s="401"/>
      <c r="E2" s="401"/>
      <c r="F2" s="401" t="s">
        <v>291</v>
      </c>
      <c r="G2" s="401"/>
      <c r="H2" s="401"/>
      <c r="I2" s="401"/>
      <c r="J2" s="401"/>
      <c r="K2" s="401"/>
      <c r="L2" s="401"/>
      <c r="M2" s="401"/>
      <c r="N2" s="401"/>
      <c r="O2" s="401"/>
      <c r="Q2" s="59"/>
      <c r="R2" s="59"/>
      <c r="S2" s="402">
        <f>'Res (100)'!$S$2</f>
        <v>1</v>
      </c>
      <c r="T2" s="514" t="s">
        <v>292</v>
      </c>
      <c r="U2" s="399"/>
      <c r="V2" s="399"/>
      <c r="W2" s="399"/>
      <c r="X2" s="399"/>
      <c r="Y2" s="400"/>
      <c r="Z2" s="59"/>
      <c r="AA2" s="59"/>
      <c r="AB2" s="59"/>
      <c r="AC2" s="59"/>
      <c r="AD2" s="59"/>
      <c r="AE2" s="59"/>
      <c r="AF2" s="59"/>
      <c r="AG2" s="59"/>
      <c r="AH2" s="59"/>
      <c r="AI2" s="59"/>
      <c r="AJ2" s="59"/>
      <c r="AK2" s="59"/>
      <c r="AL2" s="59"/>
      <c r="AM2" s="59"/>
      <c r="AN2" s="59"/>
      <c r="AO2" s="59"/>
      <c r="AP2" s="59"/>
      <c r="AQ2" s="59"/>
      <c r="AR2" s="59"/>
    </row>
    <row r="3" ht="18.75" customHeight="1">
      <c r="A3" s="59"/>
      <c r="B3" s="59"/>
      <c r="C3" s="401"/>
      <c r="D3" s="401"/>
      <c r="E3" s="401"/>
      <c r="F3" s="401" t="s">
        <v>293</v>
      </c>
      <c r="G3" s="401"/>
      <c r="H3" s="401"/>
      <c r="I3" s="401"/>
      <c r="J3" s="401"/>
      <c r="K3" s="401"/>
      <c r="L3" s="401"/>
      <c r="M3" s="401"/>
      <c r="N3" s="401"/>
      <c r="O3" s="401"/>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row>
    <row r="4" ht="7.5" customHeight="1">
      <c r="A4" s="59"/>
      <c r="B4" s="59"/>
      <c r="C4" s="59"/>
      <c r="D4" s="59"/>
      <c r="E4" s="59"/>
      <c r="F4" s="59"/>
      <c r="G4" s="59"/>
      <c r="H4" s="59"/>
      <c r="I4" s="59"/>
      <c r="J4" s="59"/>
      <c r="K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row>
    <row r="5" ht="7.5" customHeight="1">
      <c r="A5" s="59"/>
      <c r="B5" s="59"/>
      <c r="C5" s="59"/>
      <c r="D5" s="59"/>
      <c r="E5" s="59"/>
      <c r="F5" s="59"/>
      <c r="G5" s="59"/>
      <c r="H5" s="59"/>
      <c r="I5" s="59"/>
      <c r="J5" s="59"/>
      <c r="K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row>
    <row r="6" ht="12.75" customHeight="1">
      <c r="A6" s="59"/>
      <c r="B6" s="350" t="s">
        <v>294</v>
      </c>
      <c r="C6" s="59"/>
      <c r="D6" s="406" t="s">
        <v>219</v>
      </c>
      <c r="E6" s="406"/>
      <c r="F6" s="407"/>
      <c r="G6" s="407"/>
      <c r="H6" s="407"/>
      <c r="I6" s="407"/>
      <c r="J6" s="407"/>
      <c r="K6" s="407"/>
      <c r="L6" s="407"/>
      <c r="M6" s="407"/>
      <c r="N6" s="407"/>
      <c r="O6" s="407"/>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row>
    <row r="7" ht="7.5" customHeight="1">
      <c r="A7" s="59"/>
      <c r="B7" s="408"/>
      <c r="C7" s="59"/>
      <c r="D7" s="409"/>
      <c r="E7" s="409"/>
      <c r="F7" s="409"/>
      <c r="G7" s="409"/>
      <c r="H7" s="409"/>
      <c r="I7" s="409"/>
      <c r="J7" s="409"/>
      <c r="K7" s="409"/>
      <c r="L7" s="409"/>
      <c r="M7" s="409"/>
      <c r="N7" s="409"/>
      <c r="O7" s="40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row>
    <row r="8" ht="12.75" customHeight="1">
      <c r="A8" s="59"/>
      <c r="B8" s="350" t="s">
        <v>295</v>
      </c>
      <c r="C8" s="59"/>
      <c r="D8" s="410" t="s">
        <v>296</v>
      </c>
      <c r="E8" s="409"/>
      <c r="F8" s="409"/>
      <c r="G8" s="409"/>
      <c r="H8" s="409"/>
      <c r="I8" s="409"/>
      <c r="J8" s="409"/>
      <c r="K8" s="409"/>
      <c r="L8" s="409"/>
      <c r="M8" s="409"/>
      <c r="N8" s="409"/>
      <c r="O8" s="40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row>
    <row r="9" ht="12.75" customHeight="1">
      <c r="A9" s="59"/>
      <c r="B9" s="408"/>
      <c r="C9" s="59"/>
      <c r="D9" s="409"/>
      <c r="E9" s="409"/>
      <c r="F9" s="409"/>
      <c r="G9" s="409"/>
      <c r="H9" s="409"/>
      <c r="I9" s="409"/>
      <c r="J9" s="409"/>
      <c r="K9" s="409"/>
      <c r="L9" s="409"/>
      <c r="M9" s="409"/>
      <c r="N9" s="409"/>
      <c r="O9" s="40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row>
    <row r="10" ht="12.75" customHeight="1">
      <c r="A10" s="59"/>
      <c r="B10" s="59"/>
      <c r="C10" s="59"/>
      <c r="D10" s="337" t="s">
        <v>297</v>
      </c>
      <c r="E10" s="337"/>
      <c r="F10" s="411">
        <v>500.0</v>
      </c>
      <c r="G10" s="337" t="s">
        <v>298</v>
      </c>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row>
    <row r="11" ht="12.75" customHeight="1">
      <c r="A11" s="59"/>
      <c r="B11" s="59"/>
      <c r="C11" s="59"/>
      <c r="D11" s="59"/>
      <c r="E11" s="59"/>
      <c r="F11" s="412">
        <v>4.0</v>
      </c>
      <c r="G11" s="412"/>
      <c r="H11" s="412" t="str">
        <f>F12</f>
        <v>2025A</v>
      </c>
      <c r="I11" s="412"/>
      <c r="J11" s="412">
        <v>5.0</v>
      </c>
      <c r="K11" s="412"/>
      <c r="L11" s="412" t="str">
        <f>J12</f>
        <v>2026F</v>
      </c>
      <c r="M11" s="412"/>
      <c r="N11" s="412"/>
      <c r="O11" s="412" t="str">
        <f>L11&amp;"%"</f>
        <v>2026F%</v>
      </c>
      <c r="P11" s="412"/>
      <c r="Q11" s="412">
        <v>6.0</v>
      </c>
      <c r="R11" s="412"/>
      <c r="S11" s="412" t="str">
        <f>Q12</f>
        <v>2027F</v>
      </c>
      <c r="T11" s="412"/>
      <c r="U11" s="412"/>
      <c r="V11" s="412" t="str">
        <f>S11&amp;"%"</f>
        <v>2027F%</v>
      </c>
      <c r="W11" s="412"/>
      <c r="X11" s="412">
        <v>7.0</v>
      </c>
      <c r="Y11" s="412"/>
      <c r="Z11" s="412" t="str">
        <f>X12</f>
        <v>2028F</v>
      </c>
      <c r="AA11" s="412"/>
      <c r="AB11" s="412"/>
      <c r="AC11" s="412" t="str">
        <f>Z11&amp;"%"</f>
        <v>2028F%</v>
      </c>
      <c r="AD11" s="412"/>
      <c r="AE11" s="412">
        <v>8.0</v>
      </c>
      <c r="AF11" s="412"/>
      <c r="AG11" s="412" t="str">
        <f>AE12</f>
        <v>2029F</v>
      </c>
      <c r="AH11" s="412"/>
      <c r="AI11" s="412"/>
      <c r="AJ11" s="412" t="str">
        <f>AG11&amp;"%"</f>
        <v>2029F%</v>
      </c>
      <c r="AK11" s="412"/>
      <c r="AL11" s="412">
        <v>9.0</v>
      </c>
      <c r="AM11" s="412"/>
      <c r="AN11" s="412" t="str">
        <f>AL12</f>
        <v>2030F</v>
      </c>
      <c r="AO11" s="412"/>
      <c r="AP11" s="412"/>
      <c r="AQ11" s="412" t="str">
        <f>AN11&amp;"%"</f>
        <v>2030F%</v>
      </c>
      <c r="AR11" s="412"/>
    </row>
    <row r="12" ht="12.75" customHeight="1">
      <c r="A12" s="59"/>
      <c r="B12" s="59"/>
      <c r="C12" s="59"/>
      <c r="D12" s="337"/>
      <c r="E12" s="337"/>
      <c r="F12" s="413" t="s">
        <v>1</v>
      </c>
      <c r="G12" s="46"/>
      <c r="H12" s="47"/>
      <c r="I12" s="59"/>
      <c r="J12" s="413" t="s">
        <v>2</v>
      </c>
      <c r="K12" s="46"/>
      <c r="L12" s="47"/>
      <c r="M12" s="59"/>
      <c r="N12" s="414" t="str">
        <f>"Impact "&amp;F12&amp;" vs "&amp;J12</f>
        <v>Impact 2025A vs 2026F</v>
      </c>
      <c r="O12" s="47"/>
      <c r="P12" s="59"/>
      <c r="Q12" s="413" t="s">
        <v>3</v>
      </c>
      <c r="R12" s="46"/>
      <c r="S12" s="47"/>
      <c r="T12" s="59"/>
      <c r="U12" s="414" t="str">
        <f>"Impact "&amp;J12&amp;" vs "&amp;Q12</f>
        <v>Impact 2026F vs 2027F</v>
      </c>
      <c r="V12" s="47"/>
      <c r="W12" s="59"/>
      <c r="X12" s="413" t="s">
        <v>4</v>
      </c>
      <c r="Y12" s="46"/>
      <c r="Z12" s="47"/>
      <c r="AA12" s="59"/>
      <c r="AB12" s="414" t="str">
        <f>"Impact "&amp;Q12&amp;" vs "&amp;X12</f>
        <v>Impact 2027F vs 2028F</v>
      </c>
      <c r="AC12" s="47"/>
      <c r="AD12" s="59"/>
      <c r="AE12" s="413" t="s">
        <v>5</v>
      </c>
      <c r="AF12" s="46"/>
      <c r="AG12" s="47"/>
      <c r="AH12" s="59"/>
      <c r="AI12" s="414" t="str">
        <f>"Impact "&amp;X12&amp;" vs "&amp;AE12</f>
        <v>Impact 2028F vs 2029F</v>
      </c>
      <c r="AJ12" s="47"/>
      <c r="AK12" s="59"/>
      <c r="AL12" s="413" t="s">
        <v>6</v>
      </c>
      <c r="AM12" s="46"/>
      <c r="AN12" s="47"/>
      <c r="AO12" s="59"/>
      <c r="AP12" s="414" t="str">
        <f>"Impact "&amp;AE12&amp;" vs "&amp;AL12</f>
        <v>Impact 2029F vs 2030F</v>
      </c>
      <c r="AQ12" s="47"/>
      <c r="AR12" s="340"/>
    </row>
    <row r="13" ht="12.75" customHeight="1">
      <c r="A13" s="59"/>
      <c r="B13" s="59"/>
      <c r="C13" s="59"/>
      <c r="D13" s="415" t="s">
        <v>299</v>
      </c>
      <c r="E13" s="340"/>
      <c r="F13" s="416" t="s">
        <v>300</v>
      </c>
      <c r="G13" s="416" t="s">
        <v>301</v>
      </c>
      <c r="H13" s="418" t="s">
        <v>302</v>
      </c>
      <c r="I13" s="59"/>
      <c r="J13" s="416" t="s">
        <v>300</v>
      </c>
      <c r="K13" s="417" t="s">
        <v>301</v>
      </c>
      <c r="L13" s="418" t="s">
        <v>302</v>
      </c>
      <c r="M13" s="59"/>
      <c r="N13" s="419" t="s">
        <v>303</v>
      </c>
      <c r="O13" s="420" t="s">
        <v>304</v>
      </c>
      <c r="P13" s="59"/>
      <c r="Q13" s="416" t="s">
        <v>300</v>
      </c>
      <c r="R13" s="417" t="s">
        <v>301</v>
      </c>
      <c r="S13" s="418" t="s">
        <v>302</v>
      </c>
      <c r="T13" s="59"/>
      <c r="U13" s="419" t="s">
        <v>303</v>
      </c>
      <c r="V13" s="420" t="s">
        <v>304</v>
      </c>
      <c r="W13" s="59"/>
      <c r="X13" s="416" t="s">
        <v>300</v>
      </c>
      <c r="Y13" s="417" t="s">
        <v>301</v>
      </c>
      <c r="Z13" s="418" t="s">
        <v>302</v>
      </c>
      <c r="AA13" s="59"/>
      <c r="AB13" s="419" t="s">
        <v>303</v>
      </c>
      <c r="AC13" s="420" t="s">
        <v>304</v>
      </c>
      <c r="AD13" s="59"/>
      <c r="AE13" s="416" t="s">
        <v>300</v>
      </c>
      <c r="AF13" s="417" t="s">
        <v>301</v>
      </c>
      <c r="AG13" s="418" t="s">
        <v>302</v>
      </c>
      <c r="AH13" s="59"/>
      <c r="AI13" s="419" t="s">
        <v>303</v>
      </c>
      <c r="AJ13" s="420" t="s">
        <v>304</v>
      </c>
      <c r="AK13" s="59"/>
      <c r="AL13" s="416" t="s">
        <v>300</v>
      </c>
      <c r="AM13" s="417" t="s">
        <v>301</v>
      </c>
      <c r="AN13" s="418" t="s">
        <v>302</v>
      </c>
      <c r="AO13" s="59"/>
      <c r="AP13" s="419" t="s">
        <v>303</v>
      </c>
      <c r="AQ13" s="420" t="s">
        <v>304</v>
      </c>
      <c r="AR13" s="415"/>
    </row>
    <row r="14" ht="12.75" customHeight="1">
      <c r="A14" s="59"/>
      <c r="B14" s="59"/>
      <c r="C14" s="59"/>
      <c r="E14" s="340"/>
      <c r="F14" s="421" t="s">
        <v>305</v>
      </c>
      <c r="G14" s="517"/>
      <c r="H14" s="423" t="s">
        <v>305</v>
      </c>
      <c r="I14" s="59"/>
      <c r="J14" s="421" t="s">
        <v>305</v>
      </c>
      <c r="K14" s="422"/>
      <c r="L14" s="423" t="s">
        <v>305</v>
      </c>
      <c r="M14" s="59"/>
      <c r="N14" s="424"/>
      <c r="O14" s="425"/>
      <c r="P14" s="59"/>
      <c r="Q14" s="421" t="s">
        <v>305</v>
      </c>
      <c r="R14" s="422"/>
      <c r="S14" s="423" t="s">
        <v>305</v>
      </c>
      <c r="T14" s="59"/>
      <c r="U14" s="424"/>
      <c r="V14" s="425"/>
      <c r="W14" s="59"/>
      <c r="X14" s="421" t="s">
        <v>305</v>
      </c>
      <c r="Y14" s="422"/>
      <c r="Z14" s="423" t="s">
        <v>305</v>
      </c>
      <c r="AA14" s="59"/>
      <c r="AB14" s="424"/>
      <c r="AC14" s="425"/>
      <c r="AD14" s="59"/>
      <c r="AE14" s="421" t="s">
        <v>305</v>
      </c>
      <c r="AF14" s="422"/>
      <c r="AG14" s="423" t="s">
        <v>305</v>
      </c>
      <c r="AH14" s="59"/>
      <c r="AI14" s="424"/>
      <c r="AJ14" s="425"/>
      <c r="AK14" s="59"/>
      <c r="AL14" s="421" t="s">
        <v>305</v>
      </c>
      <c r="AM14" s="422"/>
      <c r="AN14" s="423" t="s">
        <v>305</v>
      </c>
      <c r="AO14" s="59"/>
      <c r="AP14" s="424"/>
      <c r="AQ14" s="425"/>
      <c r="AR14" s="415"/>
    </row>
    <row r="15" ht="12.75" customHeight="1">
      <c r="A15" s="59"/>
      <c r="B15" s="351" t="s">
        <v>218</v>
      </c>
      <c r="C15" s="426" t="str">
        <f t="shared" ref="C15:C28" si="1">D$6&amp;"."&amp;B15</f>
        <v>Residential.Monthly Service Charge</v>
      </c>
      <c r="D15" s="427" t="s">
        <v>306</v>
      </c>
      <c r="E15" s="351"/>
      <c r="F15" s="428">
        <f>IFERROR(VLOOKUP($C15,'Proposed Rates'!$B:$J,F$11,FALSE),0)</f>
        <v>34.26</v>
      </c>
      <c r="G15" s="429">
        <f t="shared" ref="G15:G28" si="2">IF($D15="Monthly",1,IF($D15="per KWH",$F$10,0))</f>
        <v>1</v>
      </c>
      <c r="H15" s="431">
        <f t="shared" ref="H15:H28" si="3">G15*F15</f>
        <v>34.26</v>
      </c>
      <c r="I15" s="80"/>
      <c r="J15" s="428">
        <f>IFERROR(VLOOKUP($C15,'Proposed Rates'!$B:$J,J$11,FALSE),0)</f>
        <v>40.88</v>
      </c>
      <c r="K15" s="429">
        <f t="shared" ref="K15:K28" si="4">IF($D15="Monthly",1,IF($D15="per KWH",$F$10,0))</f>
        <v>1</v>
      </c>
      <c r="L15" s="431">
        <f t="shared" ref="L15:L28" si="5">K15*J15</f>
        <v>40.88</v>
      </c>
      <c r="M15" s="80"/>
      <c r="N15" s="432">
        <f t="shared" ref="N15:N48" si="6">L15-H15</f>
        <v>6.62</v>
      </c>
      <c r="O15" s="433">
        <f t="shared" ref="O15:O48" si="7">IF((H15)=0,"",(N15/H15))</f>
        <v>0.1932282545</v>
      </c>
      <c r="P15" s="59"/>
      <c r="Q15" s="428">
        <f>IFERROR(VLOOKUP($C15,'Proposed Rates'!$B:$J,Q$11,FALSE),0)</f>
        <v>43.8</v>
      </c>
      <c r="R15" s="429">
        <f t="shared" ref="R15:R28" si="8">IF($D15="Monthly",1,IF($D15="per KWH",$F$10,0))</f>
        <v>1</v>
      </c>
      <c r="S15" s="431">
        <f t="shared" ref="S15:S28" si="9">R15*Q15</f>
        <v>43.8</v>
      </c>
      <c r="T15" s="80"/>
      <c r="U15" s="432">
        <f t="shared" ref="U15:U48" si="10">S15-L15</f>
        <v>2.92</v>
      </c>
      <c r="V15" s="433">
        <f t="shared" ref="V15:V48" si="11">IF((L15)=0,"",(U15/L15))</f>
        <v>0.07142857143</v>
      </c>
      <c r="W15" s="59"/>
      <c r="X15" s="428">
        <f>IFERROR(VLOOKUP($C15,'Proposed Rates'!$B:$J,X$11,FALSE),0)</f>
        <v>47.62</v>
      </c>
      <c r="Y15" s="429">
        <f t="shared" ref="Y15:Y28" si="12">IF($D15="Monthly",1,IF($D15="per KWH",$F$10,0))</f>
        <v>1</v>
      </c>
      <c r="Z15" s="431">
        <f t="shared" ref="Z15:Z28" si="13">Y15*X15</f>
        <v>47.62</v>
      </c>
      <c r="AA15" s="80"/>
      <c r="AB15" s="432">
        <f t="shared" ref="AB15:AB48" si="14">Z15-S15</f>
        <v>3.82</v>
      </c>
      <c r="AC15" s="433">
        <f t="shared" ref="AC15:AC48" si="15">IF((S15)=0,"",(AB15/S15))</f>
        <v>0.08721461187</v>
      </c>
      <c r="AD15" s="59"/>
      <c r="AE15" s="428">
        <f>IFERROR(VLOOKUP($C15,'Proposed Rates'!$B:$J,AE$11,FALSE),0)</f>
        <v>50.4</v>
      </c>
      <c r="AF15" s="429">
        <f t="shared" ref="AF15:AF28" si="16">IF($D15="Monthly",1,IF($D15="per KWH",$F$10,0))</f>
        <v>1</v>
      </c>
      <c r="AG15" s="431">
        <f t="shared" ref="AG15:AG28" si="17">AF15*AE15</f>
        <v>50.4</v>
      </c>
      <c r="AH15" s="80"/>
      <c r="AI15" s="432">
        <f t="shared" ref="AI15:AI48" si="18">AG15-Z15</f>
        <v>2.78</v>
      </c>
      <c r="AJ15" s="433">
        <f t="shared" ref="AJ15:AJ48" si="19">IF((Z15)=0,"",(AI15/Z15))</f>
        <v>0.05837883242</v>
      </c>
      <c r="AK15" s="59"/>
      <c r="AL15" s="428">
        <f>IFERROR(VLOOKUP($C15,'Proposed Rates'!$B:$J,AL$11,FALSE),0)</f>
        <v>53.15</v>
      </c>
      <c r="AM15" s="429">
        <f t="shared" ref="AM15:AM28" si="20">IF($D15="Monthly",1,IF($D15="per KWH",$F$10,0))</f>
        <v>1</v>
      </c>
      <c r="AN15" s="431">
        <f t="shared" ref="AN15:AN28" si="21">AM15*AL15</f>
        <v>53.15</v>
      </c>
      <c r="AO15" s="80"/>
      <c r="AP15" s="432">
        <f t="shared" ref="AP15:AP48" si="22">AN15-AG15</f>
        <v>2.75</v>
      </c>
      <c r="AQ15" s="433">
        <f t="shared" ref="AQ15:AQ48" si="23">IF((AG15)=0,"",(AP15/AG15))</f>
        <v>0.05456349206</v>
      </c>
      <c r="AR15" s="434"/>
    </row>
    <row r="16" ht="12.75" customHeight="1">
      <c r="A16" s="59"/>
      <c r="B16" s="351" t="s">
        <v>307</v>
      </c>
      <c r="C16" s="426" t="str">
        <f t="shared" si="1"/>
        <v>Residential.Smart Meter Rate Adder</v>
      </c>
      <c r="D16" s="427" t="s">
        <v>306</v>
      </c>
      <c r="E16" s="351"/>
      <c r="F16" s="428">
        <f>IFERROR(VLOOKUP($C16,'Proposed Rates'!$B:$J,F$11,FALSE),0)</f>
        <v>0</v>
      </c>
      <c r="G16" s="429">
        <f t="shared" si="2"/>
        <v>1</v>
      </c>
      <c r="H16" s="431">
        <f t="shared" si="3"/>
        <v>0</v>
      </c>
      <c r="I16" s="80"/>
      <c r="J16" s="428">
        <f>IFERROR(VLOOKUP($C16,'Proposed Rates'!$B:$J,J$11,FALSE),0)</f>
        <v>0</v>
      </c>
      <c r="K16" s="429">
        <f t="shared" si="4"/>
        <v>1</v>
      </c>
      <c r="L16" s="431">
        <f t="shared" si="5"/>
        <v>0</v>
      </c>
      <c r="M16" s="80"/>
      <c r="N16" s="432">
        <f t="shared" si="6"/>
        <v>0</v>
      </c>
      <c r="O16" s="433" t="str">
        <f t="shared" si="7"/>
        <v/>
      </c>
      <c r="P16" s="59"/>
      <c r="Q16" s="428">
        <f>IFERROR(VLOOKUP($C16,'Proposed Rates'!$B:$J,Q$11,FALSE),0)</f>
        <v>0</v>
      </c>
      <c r="R16" s="429">
        <f t="shared" si="8"/>
        <v>1</v>
      </c>
      <c r="S16" s="431">
        <f t="shared" si="9"/>
        <v>0</v>
      </c>
      <c r="T16" s="80"/>
      <c r="U16" s="432">
        <f t="shared" si="10"/>
        <v>0</v>
      </c>
      <c r="V16" s="433" t="str">
        <f t="shared" si="11"/>
        <v/>
      </c>
      <c r="W16" s="59"/>
      <c r="X16" s="428">
        <f>IFERROR(VLOOKUP($C16,'Proposed Rates'!$B:$J,X$11,FALSE),0)</f>
        <v>0</v>
      </c>
      <c r="Y16" s="429">
        <f t="shared" si="12"/>
        <v>1</v>
      </c>
      <c r="Z16" s="431">
        <f t="shared" si="13"/>
        <v>0</v>
      </c>
      <c r="AA16" s="80"/>
      <c r="AB16" s="432">
        <f t="shared" si="14"/>
        <v>0</v>
      </c>
      <c r="AC16" s="433" t="str">
        <f t="shared" si="15"/>
        <v/>
      </c>
      <c r="AD16" s="59"/>
      <c r="AE16" s="428">
        <f>IFERROR(VLOOKUP($C16,'Proposed Rates'!$B:$J,AE$11,FALSE),0)</f>
        <v>0</v>
      </c>
      <c r="AF16" s="429">
        <f t="shared" si="16"/>
        <v>1</v>
      </c>
      <c r="AG16" s="431">
        <f t="shared" si="17"/>
        <v>0</v>
      </c>
      <c r="AH16" s="80"/>
      <c r="AI16" s="432">
        <f t="shared" si="18"/>
        <v>0</v>
      </c>
      <c r="AJ16" s="433" t="str">
        <f t="shared" si="19"/>
        <v/>
      </c>
      <c r="AK16" s="59"/>
      <c r="AL16" s="428">
        <f>IFERROR(VLOOKUP($C16,'Proposed Rates'!$B:$J,AL$11,FALSE),0)</f>
        <v>0</v>
      </c>
      <c r="AM16" s="429">
        <f t="shared" si="20"/>
        <v>1</v>
      </c>
      <c r="AN16" s="431">
        <f t="shared" si="21"/>
        <v>0</v>
      </c>
      <c r="AO16" s="80"/>
      <c r="AP16" s="432">
        <f t="shared" si="22"/>
        <v>0</v>
      </c>
      <c r="AQ16" s="433" t="str">
        <f t="shared" si="23"/>
        <v/>
      </c>
      <c r="AR16" s="434"/>
    </row>
    <row r="17" ht="12.75" customHeight="1">
      <c r="A17" s="59"/>
      <c r="B17" s="435" t="str">
        <f>'Proposed Rates'!C115</f>
        <v>Rate Rider Calculation for PILs</v>
      </c>
      <c r="C17" s="426" t="str">
        <f t="shared" si="1"/>
        <v>Residential.Rate Rider Calculation for PILs</v>
      </c>
      <c r="D17" s="427" t="s">
        <v>308</v>
      </c>
      <c r="E17" s="351"/>
      <c r="F17" s="428" t="str">
        <f>IFERROR(VLOOKUP($C17,'Proposed Rates'!$B:$J,F$11,FALSE),0)</f>
        <v/>
      </c>
      <c r="G17" s="429">
        <f t="shared" si="2"/>
        <v>500</v>
      </c>
      <c r="H17" s="431">
        <f t="shared" si="3"/>
        <v>0</v>
      </c>
      <c r="I17" s="80"/>
      <c r="J17" s="428" t="str">
        <f>IFERROR(VLOOKUP($C17,'Proposed Rates'!$B:$J,J$11,FALSE),0)</f>
        <v/>
      </c>
      <c r="K17" s="429">
        <f t="shared" si="4"/>
        <v>500</v>
      </c>
      <c r="L17" s="431">
        <f t="shared" si="5"/>
        <v>0</v>
      </c>
      <c r="M17" s="80"/>
      <c r="N17" s="432">
        <f t="shared" si="6"/>
        <v>0</v>
      </c>
      <c r="O17" s="433" t="str">
        <f t="shared" si="7"/>
        <v/>
      </c>
      <c r="P17" s="59"/>
      <c r="Q17" s="428" t="str">
        <f>IFERROR(VLOOKUP($C17,'Proposed Rates'!$B:$J,Q$11,FALSE),0)</f>
        <v/>
      </c>
      <c r="R17" s="429">
        <f t="shared" si="8"/>
        <v>500</v>
      </c>
      <c r="S17" s="431">
        <f t="shared" si="9"/>
        <v>0</v>
      </c>
      <c r="T17" s="80"/>
      <c r="U17" s="432">
        <f t="shared" si="10"/>
        <v>0</v>
      </c>
      <c r="V17" s="433" t="str">
        <f t="shared" si="11"/>
        <v/>
      </c>
      <c r="W17" s="59"/>
      <c r="X17" s="428" t="str">
        <f>IFERROR(VLOOKUP($C17,'Proposed Rates'!$B:$J,X$11,FALSE),0)</f>
        <v/>
      </c>
      <c r="Y17" s="429">
        <f t="shared" si="12"/>
        <v>500</v>
      </c>
      <c r="Z17" s="431">
        <f t="shared" si="13"/>
        <v>0</v>
      </c>
      <c r="AA17" s="80"/>
      <c r="AB17" s="432">
        <f t="shared" si="14"/>
        <v>0</v>
      </c>
      <c r="AC17" s="433" t="str">
        <f t="shared" si="15"/>
        <v/>
      </c>
      <c r="AD17" s="59"/>
      <c r="AE17" s="428" t="str">
        <f>IFERROR(VLOOKUP($C17,'Proposed Rates'!$B:$J,AE$11,FALSE),0)</f>
        <v/>
      </c>
      <c r="AF17" s="429">
        <f t="shared" si="16"/>
        <v>500</v>
      </c>
      <c r="AG17" s="431">
        <f t="shared" si="17"/>
        <v>0</v>
      </c>
      <c r="AH17" s="80"/>
      <c r="AI17" s="432">
        <f t="shared" si="18"/>
        <v>0</v>
      </c>
      <c r="AJ17" s="433" t="str">
        <f t="shared" si="19"/>
        <v/>
      </c>
      <c r="AK17" s="59"/>
      <c r="AL17" s="428" t="str">
        <f>IFERROR(VLOOKUP($C17,'Proposed Rates'!$B:$J,AL$11,FALSE),0)</f>
        <v/>
      </c>
      <c r="AM17" s="429">
        <f t="shared" si="20"/>
        <v>500</v>
      </c>
      <c r="AN17" s="431">
        <f t="shared" si="21"/>
        <v>0</v>
      </c>
      <c r="AO17" s="80"/>
      <c r="AP17" s="432">
        <f t="shared" si="22"/>
        <v>0</v>
      </c>
      <c r="AQ17" s="433" t="str">
        <f t="shared" si="23"/>
        <v/>
      </c>
      <c r="AR17" s="434"/>
    </row>
    <row r="18" ht="12.75" customHeight="1">
      <c r="A18" s="59"/>
      <c r="B18" s="435" t="str">
        <f>'Proposed Rates'!C128</f>
        <v>Rate Rider Calculation for Generic</v>
      </c>
      <c r="C18" s="426" t="str">
        <f t="shared" si="1"/>
        <v>Residential.Rate Rider Calculation for Generic</v>
      </c>
      <c r="D18" s="427" t="s">
        <v>306</v>
      </c>
      <c r="E18" s="351"/>
      <c r="F18" s="428" t="str">
        <f>IFERROR(VLOOKUP($C18,'Proposed Rates'!$B:$J,F$11,FALSE),0)</f>
        <v/>
      </c>
      <c r="G18" s="429">
        <f t="shared" si="2"/>
        <v>1</v>
      </c>
      <c r="H18" s="431">
        <f t="shared" si="3"/>
        <v>0</v>
      </c>
      <c r="I18" s="80"/>
      <c r="J18" s="428" t="str">
        <f>IFERROR(VLOOKUP($C18,'Proposed Rates'!$B:$J,J$11,FALSE),0)</f>
        <v/>
      </c>
      <c r="K18" s="429">
        <f t="shared" si="4"/>
        <v>1</v>
      </c>
      <c r="L18" s="431">
        <f t="shared" si="5"/>
        <v>0</v>
      </c>
      <c r="M18" s="80"/>
      <c r="N18" s="432">
        <f t="shared" si="6"/>
        <v>0</v>
      </c>
      <c r="O18" s="433" t="str">
        <f t="shared" si="7"/>
        <v/>
      </c>
      <c r="P18" s="59"/>
      <c r="Q18" s="428" t="str">
        <f>IFERROR(VLOOKUP($C18,'Proposed Rates'!$B:$J,Q$11,FALSE),0)</f>
        <v/>
      </c>
      <c r="R18" s="429">
        <f t="shared" si="8"/>
        <v>1</v>
      </c>
      <c r="S18" s="431">
        <f t="shared" si="9"/>
        <v>0</v>
      </c>
      <c r="T18" s="80"/>
      <c r="U18" s="432">
        <f t="shared" si="10"/>
        <v>0</v>
      </c>
      <c r="V18" s="433" t="str">
        <f t="shared" si="11"/>
        <v/>
      </c>
      <c r="W18" s="59"/>
      <c r="X18" s="428" t="str">
        <f>IFERROR(VLOOKUP($C18,'Proposed Rates'!$B:$J,X$11,FALSE),0)</f>
        <v/>
      </c>
      <c r="Y18" s="429">
        <f t="shared" si="12"/>
        <v>1</v>
      </c>
      <c r="Z18" s="431">
        <f t="shared" si="13"/>
        <v>0</v>
      </c>
      <c r="AA18" s="80"/>
      <c r="AB18" s="432">
        <f t="shared" si="14"/>
        <v>0</v>
      </c>
      <c r="AC18" s="433" t="str">
        <f t="shared" si="15"/>
        <v/>
      </c>
      <c r="AD18" s="59"/>
      <c r="AE18" s="428" t="str">
        <f>IFERROR(VLOOKUP($C18,'Proposed Rates'!$B:$J,AE$11,FALSE),0)</f>
        <v/>
      </c>
      <c r="AF18" s="429">
        <f t="shared" si="16"/>
        <v>1</v>
      </c>
      <c r="AG18" s="431">
        <f t="shared" si="17"/>
        <v>0</v>
      </c>
      <c r="AH18" s="80"/>
      <c r="AI18" s="432">
        <f t="shared" si="18"/>
        <v>0</v>
      </c>
      <c r="AJ18" s="433" t="str">
        <f t="shared" si="19"/>
        <v/>
      </c>
      <c r="AK18" s="59"/>
      <c r="AL18" s="428" t="str">
        <f>IFERROR(VLOOKUP($C18,'Proposed Rates'!$B:$J,AL$11,FALSE),0)</f>
        <v/>
      </c>
      <c r="AM18" s="429">
        <f t="shared" si="20"/>
        <v>1</v>
      </c>
      <c r="AN18" s="431">
        <f t="shared" si="21"/>
        <v>0</v>
      </c>
      <c r="AO18" s="80"/>
      <c r="AP18" s="432">
        <f t="shared" si="22"/>
        <v>0</v>
      </c>
      <c r="AQ18" s="433" t="str">
        <f t="shared" si="23"/>
        <v/>
      </c>
      <c r="AR18" s="434"/>
    </row>
    <row r="19" ht="12.75" customHeight="1">
      <c r="A19" s="59"/>
      <c r="B19" s="351" t="s">
        <v>116</v>
      </c>
      <c r="C19" s="426" t="str">
        <f t="shared" si="1"/>
        <v>Residential.Distribution Volumetric Rate</v>
      </c>
      <c r="D19" s="427" t="s">
        <v>308</v>
      </c>
      <c r="E19" s="351"/>
      <c r="F19" s="428">
        <f>IFERROR(VLOOKUP($C19,'Proposed Rates'!$B:$J,F$11,FALSE),0)</f>
        <v>0</v>
      </c>
      <c r="G19" s="429">
        <f t="shared" si="2"/>
        <v>500</v>
      </c>
      <c r="H19" s="431">
        <f t="shared" si="3"/>
        <v>0</v>
      </c>
      <c r="I19" s="80"/>
      <c r="J19" s="428">
        <f>IFERROR(VLOOKUP($C19,'Proposed Rates'!$B:$J,J$11,FALSE),0)</f>
        <v>0</v>
      </c>
      <c r="K19" s="429">
        <f t="shared" si="4"/>
        <v>500</v>
      </c>
      <c r="L19" s="431">
        <f t="shared" si="5"/>
        <v>0</v>
      </c>
      <c r="M19" s="80"/>
      <c r="N19" s="432">
        <f t="shared" si="6"/>
        <v>0</v>
      </c>
      <c r="O19" s="433" t="str">
        <f t="shared" si="7"/>
        <v/>
      </c>
      <c r="P19" s="59"/>
      <c r="Q19" s="428">
        <f>IFERROR(VLOOKUP($C19,'Proposed Rates'!$B:$J,Q$11,FALSE),0)</f>
        <v>0</v>
      </c>
      <c r="R19" s="429">
        <f t="shared" si="8"/>
        <v>500</v>
      </c>
      <c r="S19" s="431">
        <f t="shared" si="9"/>
        <v>0</v>
      </c>
      <c r="T19" s="80"/>
      <c r="U19" s="432">
        <f t="shared" si="10"/>
        <v>0</v>
      </c>
      <c r="V19" s="433" t="str">
        <f t="shared" si="11"/>
        <v/>
      </c>
      <c r="W19" s="59"/>
      <c r="X19" s="428">
        <f>IFERROR(VLOOKUP($C19,'Proposed Rates'!$B:$J,X$11,FALSE),0)</f>
        <v>0</v>
      </c>
      <c r="Y19" s="429">
        <f t="shared" si="12"/>
        <v>500</v>
      </c>
      <c r="Z19" s="431">
        <f t="shared" si="13"/>
        <v>0</v>
      </c>
      <c r="AA19" s="80"/>
      <c r="AB19" s="432">
        <f t="shared" si="14"/>
        <v>0</v>
      </c>
      <c r="AC19" s="433" t="str">
        <f t="shared" si="15"/>
        <v/>
      </c>
      <c r="AD19" s="59"/>
      <c r="AE19" s="428">
        <f>IFERROR(VLOOKUP($C19,'Proposed Rates'!$B:$J,AE$11,FALSE),0)</f>
        <v>0</v>
      </c>
      <c r="AF19" s="429">
        <f t="shared" si="16"/>
        <v>500</v>
      </c>
      <c r="AG19" s="431">
        <f t="shared" si="17"/>
        <v>0</v>
      </c>
      <c r="AH19" s="80"/>
      <c r="AI19" s="432">
        <f t="shared" si="18"/>
        <v>0</v>
      </c>
      <c r="AJ19" s="433" t="str">
        <f t="shared" si="19"/>
        <v/>
      </c>
      <c r="AK19" s="59"/>
      <c r="AL19" s="428">
        <f>IFERROR(VLOOKUP($C19,'Proposed Rates'!$B:$J,AL$11,FALSE),0)</f>
        <v>0</v>
      </c>
      <c r="AM19" s="429">
        <f t="shared" si="20"/>
        <v>500</v>
      </c>
      <c r="AN19" s="431">
        <f t="shared" si="21"/>
        <v>0</v>
      </c>
      <c r="AO19" s="80"/>
      <c r="AP19" s="432">
        <f t="shared" si="22"/>
        <v>0</v>
      </c>
      <c r="AQ19" s="433" t="str">
        <f t="shared" si="23"/>
        <v/>
      </c>
      <c r="AR19" s="434"/>
    </row>
    <row r="20" ht="12.75" customHeight="1">
      <c r="A20" s="59"/>
      <c r="B20" s="351" t="s">
        <v>309</v>
      </c>
      <c r="C20" s="426" t="str">
        <f t="shared" si="1"/>
        <v>Residential.Smart Meter Disposition Rider</v>
      </c>
      <c r="D20" s="427" t="s">
        <v>308</v>
      </c>
      <c r="E20" s="351"/>
      <c r="F20" s="428">
        <f>IFERROR(VLOOKUP($C20,'Proposed Rates'!$B:$J,F$11,FALSE),0)</f>
        <v>0</v>
      </c>
      <c r="G20" s="429">
        <f t="shared" si="2"/>
        <v>500</v>
      </c>
      <c r="H20" s="431">
        <f t="shared" si="3"/>
        <v>0</v>
      </c>
      <c r="I20" s="80"/>
      <c r="J20" s="428">
        <f>IFERROR(VLOOKUP($C20,'Proposed Rates'!$B:$J,J$11,FALSE),0)</f>
        <v>0</v>
      </c>
      <c r="K20" s="429">
        <f t="shared" si="4"/>
        <v>500</v>
      </c>
      <c r="L20" s="431">
        <f t="shared" si="5"/>
        <v>0</v>
      </c>
      <c r="M20" s="80"/>
      <c r="N20" s="432">
        <f t="shared" si="6"/>
        <v>0</v>
      </c>
      <c r="O20" s="433" t="str">
        <f t="shared" si="7"/>
        <v/>
      </c>
      <c r="P20" s="59"/>
      <c r="Q20" s="428">
        <f>IFERROR(VLOOKUP($C20,'Proposed Rates'!$B:$J,Q$11,FALSE),0)</f>
        <v>0</v>
      </c>
      <c r="R20" s="429">
        <f t="shared" si="8"/>
        <v>500</v>
      </c>
      <c r="S20" s="431">
        <f t="shared" si="9"/>
        <v>0</v>
      </c>
      <c r="T20" s="80"/>
      <c r="U20" s="432">
        <f t="shared" si="10"/>
        <v>0</v>
      </c>
      <c r="V20" s="433" t="str">
        <f t="shared" si="11"/>
        <v/>
      </c>
      <c r="W20" s="59"/>
      <c r="X20" s="428">
        <f>IFERROR(VLOOKUP($C20,'Proposed Rates'!$B:$J,X$11,FALSE),0)</f>
        <v>0</v>
      </c>
      <c r="Y20" s="429">
        <f t="shared" si="12"/>
        <v>500</v>
      </c>
      <c r="Z20" s="431">
        <f t="shared" si="13"/>
        <v>0</v>
      </c>
      <c r="AA20" s="80"/>
      <c r="AB20" s="432">
        <f t="shared" si="14"/>
        <v>0</v>
      </c>
      <c r="AC20" s="433" t="str">
        <f t="shared" si="15"/>
        <v/>
      </c>
      <c r="AD20" s="59"/>
      <c r="AE20" s="428">
        <f>IFERROR(VLOOKUP($C20,'Proposed Rates'!$B:$J,AE$11,FALSE),0)</f>
        <v>0</v>
      </c>
      <c r="AF20" s="429">
        <f t="shared" si="16"/>
        <v>500</v>
      </c>
      <c r="AG20" s="431">
        <f t="shared" si="17"/>
        <v>0</v>
      </c>
      <c r="AH20" s="80"/>
      <c r="AI20" s="432">
        <f t="shared" si="18"/>
        <v>0</v>
      </c>
      <c r="AJ20" s="433" t="str">
        <f t="shared" si="19"/>
        <v/>
      </c>
      <c r="AK20" s="59"/>
      <c r="AL20" s="428">
        <f>IFERROR(VLOOKUP($C20,'Proposed Rates'!$B:$J,AL$11,FALSE),0)</f>
        <v>0</v>
      </c>
      <c r="AM20" s="429">
        <f t="shared" si="20"/>
        <v>500</v>
      </c>
      <c r="AN20" s="431">
        <f t="shared" si="21"/>
        <v>0</v>
      </c>
      <c r="AO20" s="80"/>
      <c r="AP20" s="432">
        <f t="shared" si="22"/>
        <v>0</v>
      </c>
      <c r="AQ20" s="433" t="str">
        <f t="shared" si="23"/>
        <v/>
      </c>
      <c r="AR20" s="434"/>
    </row>
    <row r="21" ht="12.75" customHeight="1">
      <c r="A21" s="59"/>
      <c r="B21" s="351" t="s">
        <v>241</v>
      </c>
      <c r="C21" s="426" t="str">
        <f t="shared" si="1"/>
        <v>Residential.LRAM Rate Rider</v>
      </c>
      <c r="D21" s="427" t="s">
        <v>306</v>
      </c>
      <c r="E21" s="351"/>
      <c r="F21" s="428">
        <f>'Proposed Rates'!E77+'Proposed Rates'!E90</f>
        <v>0.25</v>
      </c>
      <c r="G21" s="429">
        <f t="shared" si="2"/>
        <v>1</v>
      </c>
      <c r="H21" s="430">
        <f t="shared" si="3"/>
        <v>0.25</v>
      </c>
      <c r="I21" s="59"/>
      <c r="J21" s="428">
        <f>'Proposed Rates'!F77+'Proposed Rates'!F90</f>
        <v>0</v>
      </c>
      <c r="K21" s="429">
        <f t="shared" si="4"/>
        <v>1</v>
      </c>
      <c r="L21" s="431">
        <f t="shared" si="5"/>
        <v>0</v>
      </c>
      <c r="M21" s="80"/>
      <c r="N21" s="432">
        <f t="shared" si="6"/>
        <v>-0.25</v>
      </c>
      <c r="O21" s="433">
        <f t="shared" si="7"/>
        <v>-1</v>
      </c>
      <c r="P21" s="59"/>
      <c r="Q21" s="428">
        <f>'Proposed Rates'!G77+'Proposed Rates'!G90</f>
        <v>0</v>
      </c>
      <c r="R21" s="429">
        <f t="shared" si="8"/>
        <v>1</v>
      </c>
      <c r="S21" s="431">
        <f t="shared" si="9"/>
        <v>0</v>
      </c>
      <c r="T21" s="80"/>
      <c r="U21" s="432">
        <f t="shared" si="10"/>
        <v>0</v>
      </c>
      <c r="V21" s="433" t="str">
        <f t="shared" si="11"/>
        <v/>
      </c>
      <c r="W21" s="59"/>
      <c r="X21" s="428">
        <f>IFERROR(VLOOKUP($C21,'Proposed Rates'!$B:$J,X$11,FALSE),0)</f>
        <v>0</v>
      </c>
      <c r="Y21" s="429">
        <f t="shared" si="12"/>
        <v>1</v>
      </c>
      <c r="Z21" s="431">
        <f t="shared" si="13"/>
        <v>0</v>
      </c>
      <c r="AA21" s="80"/>
      <c r="AB21" s="432">
        <f t="shared" si="14"/>
        <v>0</v>
      </c>
      <c r="AC21" s="433" t="str">
        <f t="shared" si="15"/>
        <v/>
      </c>
      <c r="AD21" s="59"/>
      <c r="AE21" s="428">
        <f>IFERROR(VLOOKUP($C21,'Proposed Rates'!$B:$J,AE$11,FALSE),0)</f>
        <v>0</v>
      </c>
      <c r="AF21" s="429">
        <f t="shared" si="16"/>
        <v>1</v>
      </c>
      <c r="AG21" s="431">
        <f t="shared" si="17"/>
        <v>0</v>
      </c>
      <c r="AH21" s="80"/>
      <c r="AI21" s="432">
        <f t="shared" si="18"/>
        <v>0</v>
      </c>
      <c r="AJ21" s="433" t="str">
        <f t="shared" si="19"/>
        <v/>
      </c>
      <c r="AK21" s="59"/>
      <c r="AL21" s="428">
        <f>IFERROR(VLOOKUP($C21,'Proposed Rates'!$B:$J,AL$11,FALSE),0)</f>
        <v>0</v>
      </c>
      <c r="AM21" s="429">
        <f t="shared" si="20"/>
        <v>1</v>
      </c>
      <c r="AN21" s="431">
        <f t="shared" si="21"/>
        <v>0</v>
      </c>
      <c r="AO21" s="80"/>
      <c r="AP21" s="432">
        <f t="shared" si="22"/>
        <v>0</v>
      </c>
      <c r="AQ21" s="433" t="str">
        <f t="shared" si="23"/>
        <v/>
      </c>
      <c r="AR21" s="434"/>
    </row>
    <row r="22" ht="12.75" customHeight="1">
      <c r="A22" s="59"/>
      <c r="B22" s="518" t="s">
        <v>237</v>
      </c>
      <c r="C22" s="426" t="str">
        <f t="shared" si="1"/>
        <v>Residential.Deferral/Variance Account Disposition Rate Rider Group 2</v>
      </c>
      <c r="D22" s="427" t="s">
        <v>306</v>
      </c>
      <c r="E22" s="351"/>
      <c r="F22" s="428">
        <f>IFERROR(VLOOKUP($C22,'Proposed Rates'!$B:$J,F$11,FALSE),0)</f>
        <v>0</v>
      </c>
      <c r="G22" s="429">
        <f t="shared" si="2"/>
        <v>1</v>
      </c>
      <c r="H22" s="431">
        <f t="shared" si="3"/>
        <v>0</v>
      </c>
      <c r="I22" s="80"/>
      <c r="J22" s="428">
        <f>IFERROR(VLOOKUP($C22,'Proposed Rates'!$B:$J,J$11,FALSE),0)</f>
        <v>-0.54</v>
      </c>
      <c r="K22" s="429">
        <f t="shared" si="4"/>
        <v>1</v>
      </c>
      <c r="L22" s="431">
        <f t="shared" si="5"/>
        <v>-0.54</v>
      </c>
      <c r="M22" s="80"/>
      <c r="N22" s="432">
        <f t="shared" si="6"/>
        <v>-0.54</v>
      </c>
      <c r="O22" s="433" t="str">
        <f t="shared" si="7"/>
        <v/>
      </c>
      <c r="P22" s="59"/>
      <c r="Q22" s="428">
        <f>IFERROR(VLOOKUP($C22,'Proposed Rates'!$B:$J,Q$11,FALSE),0)</f>
        <v>0</v>
      </c>
      <c r="R22" s="429">
        <f t="shared" si="8"/>
        <v>1</v>
      </c>
      <c r="S22" s="431">
        <f t="shared" si="9"/>
        <v>0</v>
      </c>
      <c r="T22" s="80"/>
      <c r="U22" s="432">
        <f t="shared" si="10"/>
        <v>0.54</v>
      </c>
      <c r="V22" s="433">
        <f t="shared" si="11"/>
        <v>-1</v>
      </c>
      <c r="W22" s="59"/>
      <c r="X22" s="428">
        <f>IFERROR(VLOOKUP($C22,'Proposed Rates'!$B:$J,X$11,FALSE),0)</f>
        <v>0</v>
      </c>
      <c r="Y22" s="429">
        <f t="shared" si="12"/>
        <v>1</v>
      </c>
      <c r="Z22" s="431">
        <f t="shared" si="13"/>
        <v>0</v>
      </c>
      <c r="AA22" s="80"/>
      <c r="AB22" s="432">
        <f t="shared" si="14"/>
        <v>0</v>
      </c>
      <c r="AC22" s="433" t="str">
        <f t="shared" si="15"/>
        <v/>
      </c>
      <c r="AD22" s="59"/>
      <c r="AE22" s="428">
        <f>IFERROR(VLOOKUP($C22,'Proposed Rates'!$B:$J,AE$11,FALSE),0)</f>
        <v>0</v>
      </c>
      <c r="AF22" s="429">
        <f t="shared" si="16"/>
        <v>1</v>
      </c>
      <c r="AG22" s="431">
        <f t="shared" si="17"/>
        <v>0</v>
      </c>
      <c r="AH22" s="80"/>
      <c r="AI22" s="432">
        <f t="shared" si="18"/>
        <v>0</v>
      </c>
      <c r="AJ22" s="433" t="str">
        <f t="shared" si="19"/>
        <v/>
      </c>
      <c r="AK22" s="59"/>
      <c r="AL22" s="428">
        <f>IFERROR(VLOOKUP($C22,'Proposed Rates'!$B:$J,AL$11,FALSE),0)</f>
        <v>0</v>
      </c>
      <c r="AM22" s="429">
        <f t="shared" si="20"/>
        <v>1</v>
      </c>
      <c r="AN22" s="431">
        <f t="shared" si="21"/>
        <v>0</v>
      </c>
      <c r="AO22" s="80"/>
      <c r="AP22" s="432">
        <f t="shared" si="22"/>
        <v>0</v>
      </c>
      <c r="AQ22" s="433" t="str">
        <f t="shared" si="23"/>
        <v/>
      </c>
      <c r="AR22" s="434"/>
    </row>
    <row r="23" ht="12.75" customHeight="1">
      <c r="A23" s="59"/>
      <c r="B23" s="435"/>
      <c r="C23" s="426" t="str">
        <f t="shared" si="1"/>
        <v>Residential.</v>
      </c>
      <c r="D23" s="427"/>
      <c r="E23" s="351"/>
      <c r="F23" s="428">
        <f>IFERROR(VLOOKUP($C23,'Proposed Rates'!$B:$J,F$11,FALSE),0)</f>
        <v>0</v>
      </c>
      <c r="G23" s="429">
        <f t="shared" si="2"/>
        <v>0</v>
      </c>
      <c r="H23" s="431">
        <f t="shared" si="3"/>
        <v>0</v>
      </c>
      <c r="I23" s="80"/>
      <c r="J23" s="428">
        <f>IFERROR(VLOOKUP($C23,'Proposed Rates'!$B:$J,J$11,FALSE),0)</f>
        <v>0</v>
      </c>
      <c r="K23" s="429">
        <f t="shared" si="4"/>
        <v>0</v>
      </c>
      <c r="L23" s="431">
        <f t="shared" si="5"/>
        <v>0</v>
      </c>
      <c r="M23" s="80"/>
      <c r="N23" s="432">
        <f t="shared" si="6"/>
        <v>0</v>
      </c>
      <c r="O23" s="433" t="str">
        <f t="shared" si="7"/>
        <v/>
      </c>
      <c r="P23" s="59"/>
      <c r="Q23" s="428">
        <f>IFERROR(VLOOKUP($C23,'Proposed Rates'!$B:$J,Q$11,FALSE),0)</f>
        <v>0</v>
      </c>
      <c r="R23" s="429">
        <f t="shared" si="8"/>
        <v>0</v>
      </c>
      <c r="S23" s="431">
        <f t="shared" si="9"/>
        <v>0</v>
      </c>
      <c r="T23" s="80"/>
      <c r="U23" s="432">
        <f t="shared" si="10"/>
        <v>0</v>
      </c>
      <c r="V23" s="433" t="str">
        <f t="shared" si="11"/>
        <v/>
      </c>
      <c r="W23" s="59"/>
      <c r="X23" s="428">
        <f>IFERROR(VLOOKUP($C23,'Proposed Rates'!$B:$J,X$11,FALSE),0)</f>
        <v>0</v>
      </c>
      <c r="Y23" s="429">
        <f t="shared" si="12"/>
        <v>0</v>
      </c>
      <c r="Z23" s="431">
        <f t="shared" si="13"/>
        <v>0</v>
      </c>
      <c r="AA23" s="80"/>
      <c r="AB23" s="432">
        <f t="shared" si="14"/>
        <v>0</v>
      </c>
      <c r="AC23" s="433" t="str">
        <f t="shared" si="15"/>
        <v/>
      </c>
      <c r="AD23" s="59"/>
      <c r="AE23" s="428">
        <f>IFERROR(VLOOKUP($C23,'Proposed Rates'!$B:$J,AE$11,FALSE),0)</f>
        <v>0</v>
      </c>
      <c r="AF23" s="429">
        <f t="shared" si="16"/>
        <v>0</v>
      </c>
      <c r="AG23" s="431">
        <f t="shared" si="17"/>
        <v>0</v>
      </c>
      <c r="AH23" s="80"/>
      <c r="AI23" s="432">
        <f t="shared" si="18"/>
        <v>0</v>
      </c>
      <c r="AJ23" s="433" t="str">
        <f t="shared" si="19"/>
        <v/>
      </c>
      <c r="AK23" s="59"/>
      <c r="AL23" s="428">
        <f>IFERROR(VLOOKUP($C23,'Proposed Rates'!$B:$J,AL$11,FALSE),0)</f>
        <v>0</v>
      </c>
      <c r="AM23" s="429">
        <f t="shared" si="20"/>
        <v>0</v>
      </c>
      <c r="AN23" s="431">
        <f t="shared" si="21"/>
        <v>0</v>
      </c>
      <c r="AO23" s="80"/>
      <c r="AP23" s="432">
        <f t="shared" si="22"/>
        <v>0</v>
      </c>
      <c r="AQ23" s="433" t="str">
        <f t="shared" si="23"/>
        <v/>
      </c>
      <c r="AR23" s="434"/>
    </row>
    <row r="24" ht="12.75" customHeight="1">
      <c r="A24" s="59"/>
      <c r="B24" s="435"/>
      <c r="C24" s="426" t="str">
        <f t="shared" si="1"/>
        <v>Residential.</v>
      </c>
      <c r="D24" s="427"/>
      <c r="E24" s="351"/>
      <c r="F24" s="428">
        <f>IFERROR(VLOOKUP($C24,'Proposed Rates'!$B:$J,F$11,FALSE),0)</f>
        <v>0</v>
      </c>
      <c r="G24" s="429">
        <f t="shared" si="2"/>
        <v>0</v>
      </c>
      <c r="H24" s="431">
        <f t="shared" si="3"/>
        <v>0</v>
      </c>
      <c r="I24" s="80"/>
      <c r="J24" s="428">
        <f>IFERROR(VLOOKUP($C24,'Proposed Rates'!$B:$J,J$11,FALSE),0)</f>
        <v>0</v>
      </c>
      <c r="K24" s="429">
        <f t="shared" si="4"/>
        <v>0</v>
      </c>
      <c r="L24" s="431">
        <f t="shared" si="5"/>
        <v>0</v>
      </c>
      <c r="M24" s="80"/>
      <c r="N24" s="432">
        <f t="shared" si="6"/>
        <v>0</v>
      </c>
      <c r="O24" s="433" t="str">
        <f t="shared" si="7"/>
        <v/>
      </c>
      <c r="P24" s="59"/>
      <c r="Q24" s="428">
        <f>IFERROR(VLOOKUP($C24,'Proposed Rates'!$B:$J,Q$11,FALSE),0)</f>
        <v>0</v>
      </c>
      <c r="R24" s="429">
        <f t="shared" si="8"/>
        <v>0</v>
      </c>
      <c r="S24" s="431">
        <f t="shared" si="9"/>
        <v>0</v>
      </c>
      <c r="T24" s="80"/>
      <c r="U24" s="432">
        <f t="shared" si="10"/>
        <v>0</v>
      </c>
      <c r="V24" s="433" t="str">
        <f t="shared" si="11"/>
        <v/>
      </c>
      <c r="W24" s="59"/>
      <c r="X24" s="428">
        <f>IFERROR(VLOOKUP($C24,'Proposed Rates'!$B:$J,X$11,FALSE),0)</f>
        <v>0</v>
      </c>
      <c r="Y24" s="429">
        <f t="shared" si="12"/>
        <v>0</v>
      </c>
      <c r="Z24" s="431">
        <f t="shared" si="13"/>
        <v>0</v>
      </c>
      <c r="AA24" s="80"/>
      <c r="AB24" s="432">
        <f t="shared" si="14"/>
        <v>0</v>
      </c>
      <c r="AC24" s="433" t="str">
        <f t="shared" si="15"/>
        <v/>
      </c>
      <c r="AD24" s="59"/>
      <c r="AE24" s="428">
        <f>IFERROR(VLOOKUP($C24,'Proposed Rates'!$B:$J,AE$11,FALSE),0)</f>
        <v>0</v>
      </c>
      <c r="AF24" s="429">
        <f t="shared" si="16"/>
        <v>0</v>
      </c>
      <c r="AG24" s="431">
        <f t="shared" si="17"/>
        <v>0</v>
      </c>
      <c r="AH24" s="80"/>
      <c r="AI24" s="432">
        <f t="shared" si="18"/>
        <v>0</v>
      </c>
      <c r="AJ24" s="433" t="str">
        <f t="shared" si="19"/>
        <v/>
      </c>
      <c r="AK24" s="59"/>
      <c r="AL24" s="428">
        <f>IFERROR(VLOOKUP($C24,'Proposed Rates'!$B:$J,AL$11,FALSE),0)</f>
        <v>0</v>
      </c>
      <c r="AM24" s="429">
        <f t="shared" si="20"/>
        <v>0</v>
      </c>
      <c r="AN24" s="431">
        <f t="shared" si="21"/>
        <v>0</v>
      </c>
      <c r="AO24" s="80"/>
      <c r="AP24" s="432">
        <f t="shared" si="22"/>
        <v>0</v>
      </c>
      <c r="AQ24" s="433" t="str">
        <f t="shared" si="23"/>
        <v/>
      </c>
      <c r="AR24" s="434"/>
    </row>
    <row r="25" ht="12.75" customHeight="1">
      <c r="A25" s="59"/>
      <c r="B25" s="435"/>
      <c r="C25" s="426" t="str">
        <f t="shared" si="1"/>
        <v>Residential.</v>
      </c>
      <c r="D25" s="427"/>
      <c r="E25" s="351"/>
      <c r="F25" s="428">
        <f>IFERROR(VLOOKUP($C25,'Proposed Rates'!$B:$J,F$11,FALSE),0)</f>
        <v>0</v>
      </c>
      <c r="G25" s="429">
        <f t="shared" si="2"/>
        <v>0</v>
      </c>
      <c r="H25" s="431">
        <f t="shared" si="3"/>
        <v>0</v>
      </c>
      <c r="I25" s="80"/>
      <c r="J25" s="428">
        <f>IFERROR(VLOOKUP($C25,'Proposed Rates'!$B:$J,J$11,FALSE),0)</f>
        <v>0</v>
      </c>
      <c r="K25" s="429">
        <f t="shared" si="4"/>
        <v>0</v>
      </c>
      <c r="L25" s="431">
        <f t="shared" si="5"/>
        <v>0</v>
      </c>
      <c r="M25" s="80"/>
      <c r="N25" s="432">
        <f t="shared" si="6"/>
        <v>0</v>
      </c>
      <c r="O25" s="433" t="str">
        <f t="shared" si="7"/>
        <v/>
      </c>
      <c r="P25" s="59"/>
      <c r="Q25" s="428">
        <f>IFERROR(VLOOKUP($C25,'Proposed Rates'!$B:$J,Q$11,FALSE),0)</f>
        <v>0</v>
      </c>
      <c r="R25" s="429">
        <f t="shared" si="8"/>
        <v>0</v>
      </c>
      <c r="S25" s="431">
        <f t="shared" si="9"/>
        <v>0</v>
      </c>
      <c r="T25" s="80"/>
      <c r="U25" s="432">
        <f t="shared" si="10"/>
        <v>0</v>
      </c>
      <c r="V25" s="433" t="str">
        <f t="shared" si="11"/>
        <v/>
      </c>
      <c r="W25" s="59"/>
      <c r="X25" s="428">
        <f>IFERROR(VLOOKUP($C25,'Proposed Rates'!$B:$J,X$11,FALSE),0)</f>
        <v>0</v>
      </c>
      <c r="Y25" s="429">
        <f t="shared" si="12"/>
        <v>0</v>
      </c>
      <c r="Z25" s="431">
        <f t="shared" si="13"/>
        <v>0</v>
      </c>
      <c r="AA25" s="80"/>
      <c r="AB25" s="432">
        <f t="shared" si="14"/>
        <v>0</v>
      </c>
      <c r="AC25" s="433" t="str">
        <f t="shared" si="15"/>
        <v/>
      </c>
      <c r="AD25" s="59"/>
      <c r="AE25" s="428">
        <f>IFERROR(VLOOKUP($C25,'Proposed Rates'!$B:$J,AE$11,FALSE),0)</f>
        <v>0</v>
      </c>
      <c r="AF25" s="429">
        <f t="shared" si="16"/>
        <v>0</v>
      </c>
      <c r="AG25" s="431">
        <f t="shared" si="17"/>
        <v>0</v>
      </c>
      <c r="AH25" s="80"/>
      <c r="AI25" s="432">
        <f t="shared" si="18"/>
        <v>0</v>
      </c>
      <c r="AJ25" s="433" t="str">
        <f t="shared" si="19"/>
        <v/>
      </c>
      <c r="AK25" s="59"/>
      <c r="AL25" s="428">
        <f>IFERROR(VLOOKUP($C25,'Proposed Rates'!$B:$J,AL$11,FALSE),0)</f>
        <v>0</v>
      </c>
      <c r="AM25" s="429">
        <f t="shared" si="20"/>
        <v>0</v>
      </c>
      <c r="AN25" s="431">
        <f t="shared" si="21"/>
        <v>0</v>
      </c>
      <c r="AO25" s="80"/>
      <c r="AP25" s="432">
        <f t="shared" si="22"/>
        <v>0</v>
      </c>
      <c r="AQ25" s="433" t="str">
        <f t="shared" si="23"/>
        <v/>
      </c>
      <c r="AR25" s="434"/>
    </row>
    <row r="26" ht="12.75" customHeight="1">
      <c r="A26" s="59"/>
      <c r="B26" s="518"/>
      <c r="C26" s="426" t="str">
        <f t="shared" si="1"/>
        <v>Residential.</v>
      </c>
      <c r="D26" s="427"/>
      <c r="E26" s="351"/>
      <c r="F26" s="428">
        <f>IFERROR(VLOOKUP($C26,'Proposed Rates'!$B:$J,F$11,FALSE),0)</f>
        <v>0</v>
      </c>
      <c r="G26" s="429">
        <f t="shared" si="2"/>
        <v>0</v>
      </c>
      <c r="H26" s="431">
        <f t="shared" si="3"/>
        <v>0</v>
      </c>
      <c r="I26" s="80"/>
      <c r="J26" s="428">
        <f>IFERROR(VLOOKUP($C26,'Proposed Rates'!$B:$J,J$11,FALSE),0)</f>
        <v>0</v>
      </c>
      <c r="K26" s="429">
        <f t="shared" si="4"/>
        <v>0</v>
      </c>
      <c r="L26" s="431">
        <f t="shared" si="5"/>
        <v>0</v>
      </c>
      <c r="M26" s="80"/>
      <c r="N26" s="432">
        <f t="shared" si="6"/>
        <v>0</v>
      </c>
      <c r="O26" s="433" t="str">
        <f t="shared" si="7"/>
        <v/>
      </c>
      <c r="P26" s="59"/>
      <c r="Q26" s="428">
        <f>IFERROR(VLOOKUP($C26,'Proposed Rates'!$B:$J,Q$11,FALSE),0)</f>
        <v>0</v>
      </c>
      <c r="R26" s="429">
        <f t="shared" si="8"/>
        <v>0</v>
      </c>
      <c r="S26" s="431">
        <f t="shared" si="9"/>
        <v>0</v>
      </c>
      <c r="T26" s="80"/>
      <c r="U26" s="432">
        <f t="shared" si="10"/>
        <v>0</v>
      </c>
      <c r="V26" s="433" t="str">
        <f t="shared" si="11"/>
        <v/>
      </c>
      <c r="W26" s="59"/>
      <c r="X26" s="428">
        <f>IFERROR(VLOOKUP($C26,'Proposed Rates'!$B:$J,X$11,FALSE),0)</f>
        <v>0</v>
      </c>
      <c r="Y26" s="429">
        <f t="shared" si="12"/>
        <v>0</v>
      </c>
      <c r="Z26" s="431">
        <f t="shared" si="13"/>
        <v>0</v>
      </c>
      <c r="AA26" s="80"/>
      <c r="AB26" s="432">
        <f t="shared" si="14"/>
        <v>0</v>
      </c>
      <c r="AC26" s="433" t="str">
        <f t="shared" si="15"/>
        <v/>
      </c>
      <c r="AD26" s="59"/>
      <c r="AE26" s="428">
        <f>IFERROR(VLOOKUP($C26,'Proposed Rates'!$B:$J,AE$11,FALSE),0)</f>
        <v>0</v>
      </c>
      <c r="AF26" s="429">
        <f t="shared" si="16"/>
        <v>0</v>
      </c>
      <c r="AG26" s="431">
        <f t="shared" si="17"/>
        <v>0</v>
      </c>
      <c r="AH26" s="80"/>
      <c r="AI26" s="432">
        <f t="shared" si="18"/>
        <v>0</v>
      </c>
      <c r="AJ26" s="433" t="str">
        <f t="shared" si="19"/>
        <v/>
      </c>
      <c r="AK26" s="59"/>
      <c r="AL26" s="428">
        <f>IFERROR(VLOOKUP($C26,'Proposed Rates'!$B:$J,AL$11,FALSE),0)</f>
        <v>0</v>
      </c>
      <c r="AM26" s="429">
        <f t="shared" si="20"/>
        <v>0</v>
      </c>
      <c r="AN26" s="431">
        <f t="shared" si="21"/>
        <v>0</v>
      </c>
      <c r="AO26" s="80"/>
      <c r="AP26" s="432">
        <f t="shared" si="22"/>
        <v>0</v>
      </c>
      <c r="AQ26" s="433" t="str">
        <f t="shared" si="23"/>
        <v/>
      </c>
      <c r="AR26" s="434"/>
    </row>
    <row r="27" ht="12.75" customHeight="1">
      <c r="A27" s="59"/>
      <c r="B27" s="435"/>
      <c r="C27" s="426" t="str">
        <f t="shared" si="1"/>
        <v>Residential.</v>
      </c>
      <c r="D27" s="427"/>
      <c r="E27" s="351"/>
      <c r="F27" s="428">
        <f>IFERROR(VLOOKUP($C27,'Proposed Rates'!$B:$J,F$11,FALSE),0)</f>
        <v>0</v>
      </c>
      <c r="G27" s="429">
        <f t="shared" si="2"/>
        <v>0</v>
      </c>
      <c r="H27" s="431">
        <f t="shared" si="3"/>
        <v>0</v>
      </c>
      <c r="I27" s="80"/>
      <c r="J27" s="428">
        <f>IFERROR(VLOOKUP($C27,'Proposed Rates'!$B:$J,J$11,FALSE),0)</f>
        <v>0</v>
      </c>
      <c r="K27" s="429">
        <f t="shared" si="4"/>
        <v>0</v>
      </c>
      <c r="L27" s="431">
        <f t="shared" si="5"/>
        <v>0</v>
      </c>
      <c r="M27" s="80"/>
      <c r="N27" s="432">
        <f t="shared" si="6"/>
        <v>0</v>
      </c>
      <c r="O27" s="433" t="str">
        <f t="shared" si="7"/>
        <v/>
      </c>
      <c r="P27" s="59"/>
      <c r="Q27" s="428">
        <f>IFERROR(VLOOKUP($C27,'Proposed Rates'!$B:$J,Q$11,FALSE),0)</f>
        <v>0</v>
      </c>
      <c r="R27" s="429">
        <f t="shared" si="8"/>
        <v>0</v>
      </c>
      <c r="S27" s="431">
        <f t="shared" si="9"/>
        <v>0</v>
      </c>
      <c r="T27" s="80"/>
      <c r="U27" s="432">
        <f t="shared" si="10"/>
        <v>0</v>
      </c>
      <c r="V27" s="433" t="str">
        <f t="shared" si="11"/>
        <v/>
      </c>
      <c r="W27" s="59"/>
      <c r="X27" s="428">
        <f>IFERROR(VLOOKUP($C27,'Proposed Rates'!$B:$J,X$11,FALSE),0)</f>
        <v>0</v>
      </c>
      <c r="Y27" s="429">
        <f t="shared" si="12"/>
        <v>0</v>
      </c>
      <c r="Z27" s="431">
        <f t="shared" si="13"/>
        <v>0</v>
      </c>
      <c r="AA27" s="80"/>
      <c r="AB27" s="432">
        <f t="shared" si="14"/>
        <v>0</v>
      </c>
      <c r="AC27" s="433" t="str">
        <f t="shared" si="15"/>
        <v/>
      </c>
      <c r="AD27" s="59"/>
      <c r="AE27" s="428">
        <f>IFERROR(VLOOKUP($C27,'Proposed Rates'!$B:$J,AE$11,FALSE),0)</f>
        <v>0</v>
      </c>
      <c r="AF27" s="429">
        <f t="shared" si="16"/>
        <v>0</v>
      </c>
      <c r="AG27" s="431">
        <f t="shared" si="17"/>
        <v>0</v>
      </c>
      <c r="AH27" s="80"/>
      <c r="AI27" s="432">
        <f t="shared" si="18"/>
        <v>0</v>
      </c>
      <c r="AJ27" s="433" t="str">
        <f t="shared" si="19"/>
        <v/>
      </c>
      <c r="AK27" s="59"/>
      <c r="AL27" s="428">
        <f>IFERROR(VLOOKUP($C27,'Proposed Rates'!$B:$J,AL$11,FALSE),0)</f>
        <v>0</v>
      </c>
      <c r="AM27" s="429">
        <f t="shared" si="20"/>
        <v>0</v>
      </c>
      <c r="AN27" s="431">
        <f t="shared" si="21"/>
        <v>0</v>
      </c>
      <c r="AO27" s="80"/>
      <c r="AP27" s="432">
        <f t="shared" si="22"/>
        <v>0</v>
      </c>
      <c r="AQ27" s="433" t="str">
        <f t="shared" si="23"/>
        <v/>
      </c>
      <c r="AR27" s="434"/>
    </row>
    <row r="28" ht="12.75" customHeight="1">
      <c r="A28" s="59"/>
      <c r="B28" s="435"/>
      <c r="C28" s="426" t="str">
        <f t="shared" si="1"/>
        <v>Residential.</v>
      </c>
      <c r="D28" s="427"/>
      <c r="E28" s="351"/>
      <c r="F28" s="428">
        <f>IFERROR(VLOOKUP($C28,'Proposed Rates'!$B:$J,F$11,FALSE),0)</f>
        <v>0</v>
      </c>
      <c r="G28" s="429">
        <f t="shared" si="2"/>
        <v>0</v>
      </c>
      <c r="H28" s="431">
        <f t="shared" si="3"/>
        <v>0</v>
      </c>
      <c r="I28" s="80"/>
      <c r="J28" s="428">
        <f>IFERROR(VLOOKUP($C28,'Proposed Rates'!$B:$J,J$11,FALSE),0)</f>
        <v>0</v>
      </c>
      <c r="K28" s="429">
        <f t="shared" si="4"/>
        <v>0</v>
      </c>
      <c r="L28" s="431">
        <f t="shared" si="5"/>
        <v>0</v>
      </c>
      <c r="M28" s="80"/>
      <c r="N28" s="432">
        <f t="shared" si="6"/>
        <v>0</v>
      </c>
      <c r="O28" s="433" t="str">
        <f t="shared" si="7"/>
        <v/>
      </c>
      <c r="P28" s="59"/>
      <c r="Q28" s="428">
        <f>IFERROR(VLOOKUP($C28,'Proposed Rates'!$B:$J,Q$11,FALSE),0)</f>
        <v>0</v>
      </c>
      <c r="R28" s="429">
        <f t="shared" si="8"/>
        <v>0</v>
      </c>
      <c r="S28" s="431">
        <f t="shared" si="9"/>
        <v>0</v>
      </c>
      <c r="T28" s="80"/>
      <c r="U28" s="432">
        <f t="shared" si="10"/>
        <v>0</v>
      </c>
      <c r="V28" s="433" t="str">
        <f t="shared" si="11"/>
        <v/>
      </c>
      <c r="W28" s="59"/>
      <c r="X28" s="428">
        <f>IFERROR(VLOOKUP($C28,'Proposed Rates'!$B:$J,X$11,FALSE),0)</f>
        <v>0</v>
      </c>
      <c r="Y28" s="429">
        <f t="shared" si="12"/>
        <v>0</v>
      </c>
      <c r="Z28" s="431">
        <f t="shared" si="13"/>
        <v>0</v>
      </c>
      <c r="AA28" s="80"/>
      <c r="AB28" s="432">
        <f t="shared" si="14"/>
        <v>0</v>
      </c>
      <c r="AC28" s="433" t="str">
        <f t="shared" si="15"/>
        <v/>
      </c>
      <c r="AD28" s="59"/>
      <c r="AE28" s="428">
        <f>IFERROR(VLOOKUP($C28,'Proposed Rates'!$B:$J,AE$11,FALSE),0)</f>
        <v>0</v>
      </c>
      <c r="AF28" s="429">
        <f t="shared" si="16"/>
        <v>0</v>
      </c>
      <c r="AG28" s="431">
        <f t="shared" si="17"/>
        <v>0</v>
      </c>
      <c r="AH28" s="80"/>
      <c r="AI28" s="432">
        <f t="shared" si="18"/>
        <v>0</v>
      </c>
      <c r="AJ28" s="433" t="str">
        <f t="shared" si="19"/>
        <v/>
      </c>
      <c r="AK28" s="59"/>
      <c r="AL28" s="428">
        <f>IFERROR(VLOOKUP($C28,'Proposed Rates'!$B:$J,AL$11,FALSE),0)</f>
        <v>0</v>
      </c>
      <c r="AM28" s="429">
        <f t="shared" si="20"/>
        <v>0</v>
      </c>
      <c r="AN28" s="431">
        <f t="shared" si="21"/>
        <v>0</v>
      </c>
      <c r="AO28" s="80"/>
      <c r="AP28" s="432">
        <f t="shared" si="22"/>
        <v>0</v>
      </c>
      <c r="AQ28" s="433" t="str">
        <f t="shared" si="23"/>
        <v/>
      </c>
      <c r="AR28" s="434"/>
    </row>
    <row r="29" ht="12.75" customHeight="1">
      <c r="A29" s="337"/>
      <c r="B29" s="436" t="s">
        <v>310</v>
      </c>
      <c r="C29" s="437"/>
      <c r="D29" s="437"/>
      <c r="E29" s="437"/>
      <c r="F29" s="438"/>
      <c r="G29" s="439"/>
      <c r="H29" s="440">
        <f>SUM(H15:H28)</f>
        <v>34.51</v>
      </c>
      <c r="I29" s="441"/>
      <c r="J29" s="438"/>
      <c r="K29" s="439"/>
      <c r="L29" s="440">
        <f>SUM(L15:L28)</f>
        <v>40.34</v>
      </c>
      <c r="M29" s="441"/>
      <c r="N29" s="442">
        <f t="shared" si="6"/>
        <v>5.83</v>
      </c>
      <c r="O29" s="443">
        <f t="shared" si="7"/>
        <v>0.1689365401</v>
      </c>
      <c r="P29" s="337"/>
      <c r="Q29" s="438"/>
      <c r="R29" s="439"/>
      <c r="S29" s="440">
        <f>SUM(S15:S28)</f>
        <v>43.8</v>
      </c>
      <c r="T29" s="441"/>
      <c r="U29" s="442">
        <f t="shared" si="10"/>
        <v>3.46</v>
      </c>
      <c r="V29" s="443">
        <f t="shared" si="11"/>
        <v>0.08577094695</v>
      </c>
      <c r="W29" s="337"/>
      <c r="X29" s="438"/>
      <c r="Y29" s="439"/>
      <c r="Z29" s="440">
        <f>SUM(Z15:Z28)</f>
        <v>47.62</v>
      </c>
      <c r="AA29" s="441"/>
      <c r="AB29" s="442">
        <f t="shared" si="14"/>
        <v>3.82</v>
      </c>
      <c r="AC29" s="443">
        <f t="shared" si="15"/>
        <v>0.08721461187</v>
      </c>
      <c r="AD29" s="337"/>
      <c r="AE29" s="438"/>
      <c r="AF29" s="439"/>
      <c r="AG29" s="440">
        <f>SUM(AG15:AG28)</f>
        <v>50.4</v>
      </c>
      <c r="AH29" s="441"/>
      <c r="AI29" s="442">
        <f t="shared" si="18"/>
        <v>2.78</v>
      </c>
      <c r="AJ29" s="443">
        <f t="shared" si="19"/>
        <v>0.05837883242</v>
      </c>
      <c r="AK29" s="337"/>
      <c r="AL29" s="438"/>
      <c r="AM29" s="439"/>
      <c r="AN29" s="440">
        <f>SUM(AN15:AN28)</f>
        <v>53.15</v>
      </c>
      <c r="AO29" s="441"/>
      <c r="AP29" s="442">
        <f t="shared" si="22"/>
        <v>2.75</v>
      </c>
      <c r="AQ29" s="443">
        <f t="shared" si="23"/>
        <v>0.05456349206</v>
      </c>
      <c r="AR29" s="444"/>
    </row>
    <row r="30" ht="12.75" customHeight="1">
      <c r="A30" s="59"/>
      <c r="B30" s="435" t="s">
        <v>234</v>
      </c>
      <c r="C30" s="426" t="str">
        <f t="shared" ref="C30:C36" si="24">D$6&amp;"."&amp;B30</f>
        <v>Residential.DVA Disposition Rate Rider Group 1 -2025</v>
      </c>
      <c r="D30" s="427" t="s">
        <v>308</v>
      </c>
      <c r="E30" s="351"/>
      <c r="F30" s="445">
        <f>IFERROR(VLOOKUP($C30,'Proposed Rates'!$B:$J,F$11,FALSE),0)</f>
        <v>-0.0002</v>
      </c>
      <c r="G30" s="446">
        <f t="shared" ref="G30:G33" si="25">IF($D30="Monthly",1,IF($D30="per KWH",$F$10,0))</f>
        <v>500</v>
      </c>
      <c r="H30" s="431">
        <f t="shared" ref="H30:H36" si="26">G30*F30</f>
        <v>-0.1</v>
      </c>
      <c r="I30" s="80"/>
      <c r="J30" s="445">
        <f>IFERROR(VLOOKUP($C30,'Proposed Rates'!$B:$J,J$11,FALSE),0)</f>
        <v>-0.0005</v>
      </c>
      <c r="K30" s="446">
        <f t="shared" ref="K30:K33" si="27">IF($D30="Monthly",1,IF($D30="per KWH",$F$10,0))</f>
        <v>500</v>
      </c>
      <c r="L30" s="447">
        <f t="shared" ref="L30:L36" si="28">K30*J30</f>
        <v>-0.25</v>
      </c>
      <c r="M30" s="80"/>
      <c r="N30" s="432">
        <f t="shared" si="6"/>
        <v>-0.15</v>
      </c>
      <c r="O30" s="433">
        <f t="shared" si="7"/>
        <v>1.5</v>
      </c>
      <c r="P30" s="59"/>
      <c r="Q30" s="445">
        <f>IFERROR(VLOOKUP($C30,'Proposed Rates'!$B:$J,Q$11,FALSE),0)</f>
        <v>0</v>
      </c>
      <c r="R30" s="446">
        <f t="shared" ref="R30:R33" si="29">IF($D30="Monthly",1,IF($D30="per KWH",$F$10,0))</f>
        <v>500</v>
      </c>
      <c r="S30" s="431">
        <f t="shared" ref="S30:S36" si="30">R30*Q30</f>
        <v>0</v>
      </c>
      <c r="T30" s="80"/>
      <c r="U30" s="432">
        <f t="shared" si="10"/>
        <v>0.25</v>
      </c>
      <c r="V30" s="433">
        <f t="shared" si="11"/>
        <v>-1</v>
      </c>
      <c r="W30" s="59"/>
      <c r="X30" s="445">
        <f>IFERROR(VLOOKUP($C30,'Proposed Rates'!$B:$J,X$11,FALSE),0)</f>
        <v>0</v>
      </c>
      <c r="Y30" s="446">
        <f t="shared" ref="Y30:Y33" si="31">IF($D30="Monthly",1,IF($D30="per KWH",$F$10,0))</f>
        <v>500</v>
      </c>
      <c r="Z30" s="431">
        <f t="shared" ref="Z30:Z36" si="32">Y30*X30</f>
        <v>0</v>
      </c>
      <c r="AA30" s="80"/>
      <c r="AB30" s="432">
        <f t="shared" si="14"/>
        <v>0</v>
      </c>
      <c r="AC30" s="433" t="str">
        <f t="shared" si="15"/>
        <v/>
      </c>
      <c r="AD30" s="59"/>
      <c r="AE30" s="445">
        <f>IFERROR(VLOOKUP($C30,'Proposed Rates'!$B:$J,AE$11,FALSE),0)</f>
        <v>0</v>
      </c>
      <c r="AF30" s="446">
        <f t="shared" ref="AF30:AF33" si="33">IF($D30="Monthly",1,IF($D30="per KWH",$F$10,0))</f>
        <v>500</v>
      </c>
      <c r="AG30" s="431">
        <f t="shared" ref="AG30:AG36" si="34">AF30*AE30</f>
        <v>0</v>
      </c>
      <c r="AH30" s="80"/>
      <c r="AI30" s="432">
        <f t="shared" si="18"/>
        <v>0</v>
      </c>
      <c r="AJ30" s="433" t="str">
        <f t="shared" si="19"/>
        <v/>
      </c>
      <c r="AK30" s="59"/>
      <c r="AL30" s="445">
        <f>IFERROR(VLOOKUP($C30,'Proposed Rates'!$B:$J,AL$11,FALSE),0)</f>
        <v>0</v>
      </c>
      <c r="AM30" s="446">
        <f t="shared" ref="AM30:AM33" si="35">IF($D30="Monthly",1,IF($D30="per KWH",$F$10,0))</f>
        <v>500</v>
      </c>
      <c r="AN30" s="431">
        <f t="shared" ref="AN30:AN36" si="36">AM30*AL30</f>
        <v>0</v>
      </c>
      <c r="AO30" s="80"/>
      <c r="AP30" s="432">
        <f t="shared" si="22"/>
        <v>0</v>
      </c>
      <c r="AQ30" s="433" t="str">
        <f t="shared" si="23"/>
        <v/>
      </c>
      <c r="AR30" s="434"/>
    </row>
    <row r="31" ht="12.75" customHeight="1">
      <c r="A31" s="59"/>
      <c r="B31" s="518" t="s">
        <v>236</v>
      </c>
      <c r="C31" s="426" t="str">
        <f t="shared" si="24"/>
        <v>Residential.DVA Disposition Rate Rider Group 1 - 2024</v>
      </c>
      <c r="D31" s="427" t="s">
        <v>308</v>
      </c>
      <c r="E31" s="351"/>
      <c r="F31" s="445" t="str">
        <f>IFERROR(VLOOKUP($C31,'Proposed Rates'!$B:$J,F$11,FALSE),0)</f>
        <v/>
      </c>
      <c r="G31" s="446">
        <f t="shared" si="25"/>
        <v>500</v>
      </c>
      <c r="H31" s="532">
        <f t="shared" si="26"/>
        <v>0</v>
      </c>
      <c r="I31" s="519"/>
      <c r="J31" s="445">
        <f>IFERROR(VLOOKUP($C31,'Proposed Rates'!$B:$J,J$11,FALSE),0)</f>
        <v>0</v>
      </c>
      <c r="K31" s="446">
        <f t="shared" si="27"/>
        <v>500</v>
      </c>
      <c r="L31" s="532">
        <f t="shared" si="28"/>
        <v>0</v>
      </c>
      <c r="M31" s="448"/>
      <c r="N31" s="432">
        <f t="shared" si="6"/>
        <v>0</v>
      </c>
      <c r="O31" s="433" t="str">
        <f t="shared" si="7"/>
        <v/>
      </c>
      <c r="P31" s="59"/>
      <c r="Q31" s="445">
        <f>IFERROR(VLOOKUP($C31,'Proposed Rates'!$B:$J,Q$11,FALSE),0)</f>
        <v>0</v>
      </c>
      <c r="R31" s="446">
        <f t="shared" si="29"/>
        <v>500</v>
      </c>
      <c r="S31" s="532">
        <f t="shared" si="30"/>
        <v>0</v>
      </c>
      <c r="T31" s="448"/>
      <c r="U31" s="432">
        <f t="shared" si="10"/>
        <v>0</v>
      </c>
      <c r="V31" s="433" t="str">
        <f t="shared" si="11"/>
        <v/>
      </c>
      <c r="W31" s="59"/>
      <c r="X31" s="445">
        <f>IFERROR(VLOOKUP($C31,'Proposed Rates'!$B:$J,X$11,FALSE),0)</f>
        <v>0</v>
      </c>
      <c r="Y31" s="446">
        <f t="shared" si="31"/>
        <v>500</v>
      </c>
      <c r="Z31" s="532">
        <f t="shared" si="32"/>
        <v>0</v>
      </c>
      <c r="AA31" s="448"/>
      <c r="AB31" s="432">
        <f t="shared" si="14"/>
        <v>0</v>
      </c>
      <c r="AC31" s="433" t="str">
        <f t="shared" si="15"/>
        <v/>
      </c>
      <c r="AD31" s="59"/>
      <c r="AE31" s="445">
        <f>IFERROR(VLOOKUP($C31,'Proposed Rates'!$B:$J,AE$11,FALSE),0)</f>
        <v>0</v>
      </c>
      <c r="AF31" s="446">
        <f t="shared" si="33"/>
        <v>500</v>
      </c>
      <c r="AG31" s="532">
        <f t="shared" si="34"/>
        <v>0</v>
      </c>
      <c r="AH31" s="448"/>
      <c r="AI31" s="432">
        <f t="shared" si="18"/>
        <v>0</v>
      </c>
      <c r="AJ31" s="433" t="str">
        <f t="shared" si="19"/>
        <v/>
      </c>
      <c r="AK31" s="59"/>
      <c r="AL31" s="445">
        <f>IFERROR(VLOOKUP($C31,'Proposed Rates'!$B:$J,AL$11,FALSE),0)</f>
        <v>0</v>
      </c>
      <c r="AM31" s="446">
        <f t="shared" si="35"/>
        <v>500</v>
      </c>
      <c r="AN31" s="532">
        <f t="shared" si="36"/>
        <v>0</v>
      </c>
      <c r="AO31" s="448"/>
      <c r="AP31" s="432">
        <f t="shared" si="22"/>
        <v>0</v>
      </c>
      <c r="AQ31" s="433" t="str">
        <f t="shared" si="23"/>
        <v/>
      </c>
      <c r="AR31" s="434"/>
    </row>
    <row r="32" ht="12.75" customHeight="1">
      <c r="A32" s="59"/>
      <c r="B32" s="518" t="s">
        <v>244</v>
      </c>
      <c r="C32" s="426" t="str">
        <f t="shared" si="24"/>
        <v>Residential.CBR Class B Rate Riders</v>
      </c>
      <c r="D32" s="427" t="s">
        <v>308</v>
      </c>
      <c r="E32" s="351"/>
      <c r="F32" s="445">
        <f>IFERROR(VLOOKUP($C32,'Proposed Rates'!$B:$J,F$11,FALSE),0)</f>
        <v>0.0002</v>
      </c>
      <c r="G32" s="446">
        <f t="shared" si="25"/>
        <v>500</v>
      </c>
      <c r="H32" s="431">
        <f t="shared" si="26"/>
        <v>0.1</v>
      </c>
      <c r="I32" s="519"/>
      <c r="J32" s="445">
        <f>IFERROR(VLOOKUP($C32,'Proposed Rates'!$B:$J,J$11,FALSE),0)</f>
        <v>0.0004</v>
      </c>
      <c r="K32" s="446">
        <f t="shared" si="27"/>
        <v>500</v>
      </c>
      <c r="L32" s="431">
        <f t="shared" si="28"/>
        <v>0.2</v>
      </c>
      <c r="M32" s="448"/>
      <c r="N32" s="432">
        <f t="shared" si="6"/>
        <v>0.1</v>
      </c>
      <c r="O32" s="433">
        <f t="shared" si="7"/>
        <v>1</v>
      </c>
      <c r="P32" s="59"/>
      <c r="Q32" s="445">
        <f>IFERROR(VLOOKUP($C32,'Proposed Rates'!$B:$J,Q$11,FALSE),0)</f>
        <v>0</v>
      </c>
      <c r="R32" s="446">
        <f t="shared" si="29"/>
        <v>500</v>
      </c>
      <c r="S32" s="431">
        <f t="shared" si="30"/>
        <v>0</v>
      </c>
      <c r="T32" s="448"/>
      <c r="U32" s="432">
        <f t="shared" si="10"/>
        <v>-0.2</v>
      </c>
      <c r="V32" s="433">
        <f t="shared" si="11"/>
        <v>-1</v>
      </c>
      <c r="W32" s="59"/>
      <c r="X32" s="445">
        <f>IFERROR(VLOOKUP($C32,'Proposed Rates'!$B:$J,X$11,FALSE),0)</f>
        <v>0</v>
      </c>
      <c r="Y32" s="446">
        <f t="shared" si="31"/>
        <v>500</v>
      </c>
      <c r="Z32" s="431">
        <f t="shared" si="32"/>
        <v>0</v>
      </c>
      <c r="AA32" s="448"/>
      <c r="AB32" s="432">
        <f t="shared" si="14"/>
        <v>0</v>
      </c>
      <c r="AC32" s="433" t="str">
        <f t="shared" si="15"/>
        <v/>
      </c>
      <c r="AD32" s="59"/>
      <c r="AE32" s="445">
        <f>IFERROR(VLOOKUP($C32,'Proposed Rates'!$B:$J,AE$11,FALSE),0)</f>
        <v>0</v>
      </c>
      <c r="AF32" s="446">
        <f t="shared" si="33"/>
        <v>500</v>
      </c>
      <c r="AG32" s="431">
        <f t="shared" si="34"/>
        <v>0</v>
      </c>
      <c r="AH32" s="448"/>
      <c r="AI32" s="432">
        <f t="shared" si="18"/>
        <v>0</v>
      </c>
      <c r="AJ32" s="433" t="str">
        <f t="shared" si="19"/>
        <v/>
      </c>
      <c r="AK32" s="59"/>
      <c r="AL32" s="445">
        <f>IFERROR(VLOOKUP($C32,'Proposed Rates'!$B:$J,AL$11,FALSE),0)</f>
        <v>0</v>
      </c>
      <c r="AM32" s="446">
        <f t="shared" si="35"/>
        <v>500</v>
      </c>
      <c r="AN32" s="431">
        <f t="shared" si="36"/>
        <v>0</v>
      </c>
      <c r="AO32" s="448"/>
      <c r="AP32" s="432">
        <f t="shared" si="22"/>
        <v>0</v>
      </c>
      <c r="AQ32" s="433" t="str">
        <f t="shared" si="23"/>
        <v/>
      </c>
      <c r="AR32" s="434"/>
    </row>
    <row r="33" ht="12.75" customHeight="1">
      <c r="A33" s="59"/>
      <c r="B33" s="518" t="s">
        <v>311</v>
      </c>
      <c r="C33" s="426" t="str">
        <f t="shared" si="24"/>
        <v>Residential.GA Disposition Rate Rider-NonRPP</v>
      </c>
      <c r="D33" s="427" t="s">
        <v>308</v>
      </c>
      <c r="E33" s="351"/>
      <c r="F33" s="445">
        <f>IFERROR(VLOOKUP($C33,'Proposed Rates'!$B:$J,F$11,FALSE),0)</f>
        <v>0</v>
      </c>
      <c r="G33" s="446">
        <f t="shared" si="25"/>
        <v>500</v>
      </c>
      <c r="H33" s="431">
        <f t="shared" si="26"/>
        <v>0</v>
      </c>
      <c r="I33" s="519"/>
      <c r="J33" s="445">
        <f>IFERROR(VLOOKUP($C33,'Proposed Rates'!$B:$J,J$11,FALSE),0)</f>
        <v>0</v>
      </c>
      <c r="K33" s="446">
        <f t="shared" si="27"/>
        <v>500</v>
      </c>
      <c r="L33" s="431">
        <f t="shared" si="28"/>
        <v>0</v>
      </c>
      <c r="M33" s="448"/>
      <c r="N33" s="432">
        <f t="shared" si="6"/>
        <v>0</v>
      </c>
      <c r="O33" s="433" t="str">
        <f t="shared" si="7"/>
        <v/>
      </c>
      <c r="P33" s="59"/>
      <c r="Q33" s="445">
        <f>IFERROR(VLOOKUP($C33,'Proposed Rates'!$B:$J,Q$11,FALSE),0)</f>
        <v>0</v>
      </c>
      <c r="R33" s="446">
        <f t="shared" si="29"/>
        <v>500</v>
      </c>
      <c r="S33" s="431">
        <f t="shared" si="30"/>
        <v>0</v>
      </c>
      <c r="T33" s="448"/>
      <c r="U33" s="432">
        <f t="shared" si="10"/>
        <v>0</v>
      </c>
      <c r="V33" s="433" t="str">
        <f t="shared" si="11"/>
        <v/>
      </c>
      <c r="W33" s="59"/>
      <c r="X33" s="445">
        <f>IFERROR(VLOOKUP($C33,'Proposed Rates'!$B:$J,X$11,FALSE),0)</f>
        <v>0</v>
      </c>
      <c r="Y33" s="446">
        <f t="shared" si="31"/>
        <v>500</v>
      </c>
      <c r="Z33" s="431">
        <f t="shared" si="32"/>
        <v>0</v>
      </c>
      <c r="AA33" s="448"/>
      <c r="AB33" s="432">
        <f t="shared" si="14"/>
        <v>0</v>
      </c>
      <c r="AC33" s="433" t="str">
        <f t="shared" si="15"/>
        <v/>
      </c>
      <c r="AD33" s="59"/>
      <c r="AE33" s="445">
        <f>IFERROR(VLOOKUP($C33,'Proposed Rates'!$B:$J,AE$11,FALSE),0)</f>
        <v>0</v>
      </c>
      <c r="AF33" s="446">
        <f t="shared" si="33"/>
        <v>500</v>
      </c>
      <c r="AG33" s="431">
        <f t="shared" si="34"/>
        <v>0</v>
      </c>
      <c r="AH33" s="448"/>
      <c r="AI33" s="432">
        <f t="shared" si="18"/>
        <v>0</v>
      </c>
      <c r="AJ33" s="433" t="str">
        <f t="shared" si="19"/>
        <v/>
      </c>
      <c r="AK33" s="59"/>
      <c r="AL33" s="445">
        <f>IFERROR(VLOOKUP($C33,'Proposed Rates'!$B:$J,AL$11,FALSE),0)</f>
        <v>0</v>
      </c>
      <c r="AM33" s="446">
        <f t="shared" si="35"/>
        <v>500</v>
      </c>
      <c r="AN33" s="431">
        <f t="shared" si="36"/>
        <v>0</v>
      </c>
      <c r="AO33" s="448"/>
      <c r="AP33" s="432">
        <f t="shared" si="22"/>
        <v>0</v>
      </c>
      <c r="AQ33" s="433" t="str">
        <f t="shared" si="23"/>
        <v/>
      </c>
      <c r="AR33" s="434"/>
    </row>
    <row r="34" ht="12.75" customHeight="1">
      <c r="A34" s="59"/>
      <c r="B34" s="351" t="s">
        <v>269</v>
      </c>
      <c r="C34" s="426" t="str">
        <f t="shared" si="24"/>
        <v>Residential.Low Voltage Service Charge</v>
      </c>
      <c r="D34" s="427" t="s">
        <v>308</v>
      </c>
      <c r="E34" s="351"/>
      <c r="F34" s="449">
        <f>IFERROR(VLOOKUP($C34,'Proposed Rates'!$B:$J,F$11,FALSE),0)</f>
        <v>0.00005</v>
      </c>
      <c r="G34" s="450">
        <f>$F$10*(1+F$63)</f>
        <v>516.9</v>
      </c>
      <c r="H34" s="431">
        <f t="shared" si="26"/>
        <v>0.025845</v>
      </c>
      <c r="I34" s="80"/>
      <c r="J34" s="449">
        <f>IFERROR(VLOOKUP($C34,'Proposed Rates'!$B:$J,J$11,FALSE),0)</f>
        <v>0.00007</v>
      </c>
      <c r="K34" s="450">
        <f>$F$10*(1+J$63)</f>
        <v>516.75</v>
      </c>
      <c r="L34" s="431">
        <f t="shared" si="28"/>
        <v>0.0361725</v>
      </c>
      <c r="M34" s="80"/>
      <c r="N34" s="432">
        <f t="shared" si="6"/>
        <v>0.0103275</v>
      </c>
      <c r="O34" s="433">
        <f t="shared" si="7"/>
        <v>0.3995937319</v>
      </c>
      <c r="P34" s="59"/>
      <c r="Q34" s="449">
        <f>IFERROR(VLOOKUP($C34,'Proposed Rates'!$B:$J,Q$11,FALSE),0)</f>
        <v>0.00007</v>
      </c>
      <c r="R34" s="450">
        <f>$F$10*(1+Q$63)</f>
        <v>516.75</v>
      </c>
      <c r="S34" s="431">
        <f t="shared" si="30"/>
        <v>0.0361725</v>
      </c>
      <c r="T34" s="80"/>
      <c r="U34" s="432">
        <f t="shared" si="10"/>
        <v>0</v>
      </c>
      <c r="V34" s="433">
        <f t="shared" si="11"/>
        <v>0</v>
      </c>
      <c r="W34" s="59"/>
      <c r="X34" s="449">
        <f>IFERROR(VLOOKUP($C34,'Proposed Rates'!$B:$J,X$11,FALSE),0)</f>
        <v>0.00008</v>
      </c>
      <c r="Y34" s="450">
        <f>$F$10*(1+X$63)</f>
        <v>516.75</v>
      </c>
      <c r="Z34" s="431">
        <f t="shared" si="32"/>
        <v>0.04134</v>
      </c>
      <c r="AA34" s="80"/>
      <c r="AB34" s="432">
        <f t="shared" si="14"/>
        <v>0.0051675</v>
      </c>
      <c r="AC34" s="433">
        <f t="shared" si="15"/>
        <v>0.1428571429</v>
      </c>
      <c r="AD34" s="59"/>
      <c r="AE34" s="449">
        <f>IFERROR(VLOOKUP($C34,'Proposed Rates'!$B:$J,AE$11,FALSE),0)</f>
        <v>0.00008</v>
      </c>
      <c r="AF34" s="450">
        <f>$F$10*(1+AE$63)</f>
        <v>516.75</v>
      </c>
      <c r="AG34" s="431">
        <f t="shared" si="34"/>
        <v>0.04134</v>
      </c>
      <c r="AH34" s="80"/>
      <c r="AI34" s="432">
        <f t="shared" si="18"/>
        <v>0</v>
      </c>
      <c r="AJ34" s="433">
        <f t="shared" si="19"/>
        <v>0</v>
      </c>
      <c r="AK34" s="59"/>
      <c r="AL34" s="449">
        <f>IFERROR(VLOOKUP($C34,'Proposed Rates'!$B:$J,AL$11,FALSE),0)</f>
        <v>0.00008</v>
      </c>
      <c r="AM34" s="450">
        <f>$F$10*(1+AL$63)</f>
        <v>516.75</v>
      </c>
      <c r="AN34" s="431">
        <f t="shared" si="36"/>
        <v>0.04134</v>
      </c>
      <c r="AO34" s="80"/>
      <c r="AP34" s="432">
        <f t="shared" si="22"/>
        <v>0</v>
      </c>
      <c r="AQ34" s="433">
        <f t="shared" si="23"/>
        <v>0</v>
      </c>
      <c r="AR34" s="434"/>
    </row>
    <row r="35" ht="12.75" customHeight="1">
      <c r="A35" s="59"/>
      <c r="B35" s="351" t="s">
        <v>312</v>
      </c>
      <c r="C35" s="426" t="str">
        <f t="shared" si="24"/>
        <v>Residential.Line Losses on Cost of Power</v>
      </c>
      <c r="D35" s="427" t="s">
        <v>308</v>
      </c>
      <c r="E35" s="351"/>
      <c r="F35" s="451">
        <f>'Proposed Rates'!$K$249*F$44+'Proposed Rates'!$K$250*F$45+'Proposed Rates'!$K$251*F$46</f>
        <v>0.09904</v>
      </c>
      <c r="G35" s="452">
        <f>$F$10*(1+F$63)-$F$10</f>
        <v>16.9</v>
      </c>
      <c r="H35" s="431">
        <f t="shared" si="26"/>
        <v>1.673776</v>
      </c>
      <c r="I35" s="80"/>
      <c r="J35" s="451">
        <f>'Proposed Rates'!$K$249*J$44+'Proposed Rates'!$K$250*J$45+'Proposed Rates'!$K$251*J$46</f>
        <v>0.09904</v>
      </c>
      <c r="K35" s="452">
        <f>$F$10*(1+J$63)-$F$10</f>
        <v>16.75</v>
      </c>
      <c r="L35" s="431">
        <f t="shared" si="28"/>
        <v>1.65892</v>
      </c>
      <c r="M35" s="80"/>
      <c r="N35" s="432">
        <f t="shared" si="6"/>
        <v>-0.014856</v>
      </c>
      <c r="O35" s="433">
        <f t="shared" si="7"/>
        <v>-0.008875739645</v>
      </c>
      <c r="P35" s="59"/>
      <c r="Q35" s="451">
        <f>'Proposed Rates'!$K$249*Q$44+'Proposed Rates'!$K$250*Q$45+'Proposed Rates'!$K$251*Q$46</f>
        <v>0.09904</v>
      </c>
      <c r="R35" s="452">
        <f>$F$10*(1+Q$63)-$F$10</f>
        <v>16.75</v>
      </c>
      <c r="S35" s="431">
        <f t="shared" si="30"/>
        <v>1.65892</v>
      </c>
      <c r="T35" s="80"/>
      <c r="U35" s="432">
        <f t="shared" si="10"/>
        <v>0</v>
      </c>
      <c r="V35" s="433">
        <f t="shared" si="11"/>
        <v>0</v>
      </c>
      <c r="W35" s="59"/>
      <c r="X35" s="451">
        <f>'Proposed Rates'!$K$249*X$44+'Proposed Rates'!$K$250*X$45+'Proposed Rates'!$K$251*X$46</f>
        <v>0.09904</v>
      </c>
      <c r="Y35" s="452">
        <f>$F$10*(1+X$63)-$F$10</f>
        <v>16.75</v>
      </c>
      <c r="Z35" s="431">
        <f t="shared" si="32"/>
        <v>1.65892</v>
      </c>
      <c r="AA35" s="80"/>
      <c r="AB35" s="432">
        <f t="shared" si="14"/>
        <v>0</v>
      </c>
      <c r="AC35" s="433">
        <f t="shared" si="15"/>
        <v>0</v>
      </c>
      <c r="AD35" s="59"/>
      <c r="AE35" s="451">
        <f>'Proposed Rates'!$K$249*AE$44+'Proposed Rates'!$K$250*AE$45+'Proposed Rates'!$K$251*AE$46</f>
        <v>0.09904</v>
      </c>
      <c r="AF35" s="452">
        <f>$F$10*(1+AE$63)-$F$10</f>
        <v>16.75</v>
      </c>
      <c r="AG35" s="431">
        <f t="shared" si="34"/>
        <v>1.65892</v>
      </c>
      <c r="AH35" s="80"/>
      <c r="AI35" s="432">
        <f t="shared" si="18"/>
        <v>0</v>
      </c>
      <c r="AJ35" s="433">
        <f t="shared" si="19"/>
        <v>0</v>
      </c>
      <c r="AK35" s="59"/>
      <c r="AL35" s="451">
        <f>'Proposed Rates'!$K$249*AL$44+'Proposed Rates'!$K$250*AL$45+'Proposed Rates'!$K$251*AL$46</f>
        <v>0.09904</v>
      </c>
      <c r="AM35" s="452">
        <f>$F$10*(1+AL$63)-$F$10</f>
        <v>16.75</v>
      </c>
      <c r="AN35" s="431">
        <f t="shared" si="36"/>
        <v>1.65892</v>
      </c>
      <c r="AO35" s="80"/>
      <c r="AP35" s="432">
        <f t="shared" si="22"/>
        <v>0</v>
      </c>
      <c r="AQ35" s="433">
        <f t="shared" si="23"/>
        <v>0</v>
      </c>
      <c r="AR35" s="434"/>
    </row>
    <row r="36" ht="12.75" customHeight="1">
      <c r="A36" s="59"/>
      <c r="B36" s="351" t="s">
        <v>271</v>
      </c>
      <c r="C36" s="426" t="str">
        <f t="shared" si="24"/>
        <v>Residential.Smart Meter Entity Charge</v>
      </c>
      <c r="D36" s="427" t="s">
        <v>306</v>
      </c>
      <c r="E36" s="351"/>
      <c r="F36" s="428">
        <f>IFERROR(VLOOKUP($C36,'Proposed Rates'!$B:$J,F$11,FALSE),0)</f>
        <v>0.42</v>
      </c>
      <c r="G36" s="446">
        <f>IF($D36="Monthly",1,IF($D36="per KWH",$F$10,0))</f>
        <v>1</v>
      </c>
      <c r="H36" s="431">
        <f t="shared" si="26"/>
        <v>0.42</v>
      </c>
      <c r="I36" s="80"/>
      <c r="J36" s="428">
        <f>IFERROR(VLOOKUP($C36,'Proposed Rates'!$B:$J,J$11,FALSE),0)</f>
        <v>0.42</v>
      </c>
      <c r="K36" s="446">
        <f>IF($D36="Monthly",1,IF($D36="per KWH",$F$10,0))</f>
        <v>1</v>
      </c>
      <c r="L36" s="431">
        <f t="shared" si="28"/>
        <v>0.42</v>
      </c>
      <c r="M36" s="80"/>
      <c r="N36" s="432">
        <f t="shared" si="6"/>
        <v>0</v>
      </c>
      <c r="O36" s="433">
        <f t="shared" si="7"/>
        <v>0</v>
      </c>
      <c r="P36" s="59"/>
      <c r="Q36" s="428">
        <f>IFERROR(VLOOKUP($C36,'Proposed Rates'!$B:$J,Q$11,FALSE),0)</f>
        <v>0.42</v>
      </c>
      <c r="R36" s="446">
        <f>IF($D36="Monthly",1,IF($D36="per KWH",$F$10,0))</f>
        <v>1</v>
      </c>
      <c r="S36" s="431">
        <f t="shared" si="30"/>
        <v>0.42</v>
      </c>
      <c r="T36" s="80"/>
      <c r="U36" s="432">
        <f t="shared" si="10"/>
        <v>0</v>
      </c>
      <c r="V36" s="433">
        <f t="shared" si="11"/>
        <v>0</v>
      </c>
      <c r="W36" s="59"/>
      <c r="X36" s="428">
        <f>IFERROR(VLOOKUP($C36,'Proposed Rates'!$B:$J,X$11,FALSE),0)</f>
        <v>0.43</v>
      </c>
      <c r="Y36" s="446">
        <f>IF($D36="Monthly",1,IF($D36="per KWH",$F$10,0))</f>
        <v>1</v>
      </c>
      <c r="Z36" s="431">
        <f t="shared" si="32"/>
        <v>0.43</v>
      </c>
      <c r="AA36" s="80"/>
      <c r="AB36" s="432">
        <f t="shared" si="14"/>
        <v>0.01</v>
      </c>
      <c r="AC36" s="433">
        <f t="shared" si="15"/>
        <v>0.02380952381</v>
      </c>
      <c r="AD36" s="59"/>
      <c r="AE36" s="428">
        <f>IFERROR(VLOOKUP($C36,'Proposed Rates'!$B:$J,AE$11,FALSE),0)</f>
        <v>0.44</v>
      </c>
      <c r="AF36" s="446">
        <f>IF($D36="Monthly",1,IF($D36="per KWH",$F$10,0))</f>
        <v>1</v>
      </c>
      <c r="AG36" s="431">
        <f t="shared" si="34"/>
        <v>0.44</v>
      </c>
      <c r="AH36" s="80"/>
      <c r="AI36" s="432">
        <f t="shared" si="18"/>
        <v>0.01</v>
      </c>
      <c r="AJ36" s="433">
        <f t="shared" si="19"/>
        <v>0.02325581395</v>
      </c>
      <c r="AK36" s="59"/>
      <c r="AL36" s="428">
        <f>IFERROR(VLOOKUP($C36,'Proposed Rates'!$B:$J,AL$11,FALSE),0)</f>
        <v>0.45</v>
      </c>
      <c r="AM36" s="446">
        <f>IF($D36="Monthly",1,IF($D36="per KWH",$F$10,0))</f>
        <v>1</v>
      </c>
      <c r="AN36" s="431">
        <f t="shared" si="36"/>
        <v>0.45</v>
      </c>
      <c r="AO36" s="80"/>
      <c r="AP36" s="432">
        <f t="shared" si="22"/>
        <v>0.01</v>
      </c>
      <c r="AQ36" s="433">
        <f t="shared" si="23"/>
        <v>0.02272727273</v>
      </c>
      <c r="AR36" s="434"/>
    </row>
    <row r="37" ht="12.75" customHeight="1">
      <c r="A37" s="59"/>
      <c r="B37" s="520" t="s">
        <v>313</v>
      </c>
      <c r="C37" s="453"/>
      <c r="D37" s="453"/>
      <c r="E37" s="453"/>
      <c r="F37" s="454"/>
      <c r="G37" s="455"/>
      <c r="H37" s="440">
        <f>SUM(H30:H36)+H29</f>
        <v>36.629621</v>
      </c>
      <c r="I37" s="456"/>
      <c r="J37" s="454"/>
      <c r="K37" s="455"/>
      <c r="L37" s="440">
        <f>SUM(L30:L36)+L29</f>
        <v>42.4050925</v>
      </c>
      <c r="M37" s="456"/>
      <c r="N37" s="442">
        <f t="shared" si="6"/>
        <v>5.7754715</v>
      </c>
      <c r="O37" s="443">
        <f t="shared" si="7"/>
        <v>0.157672161</v>
      </c>
      <c r="P37" s="59"/>
      <c r="Q37" s="454"/>
      <c r="R37" s="455"/>
      <c r="S37" s="440">
        <f>SUM(S30:S36)+S29</f>
        <v>45.9150925</v>
      </c>
      <c r="T37" s="456"/>
      <c r="U37" s="442">
        <f t="shared" si="10"/>
        <v>3.51</v>
      </c>
      <c r="V37" s="443">
        <f t="shared" si="11"/>
        <v>0.08277307731</v>
      </c>
      <c r="W37" s="59"/>
      <c r="X37" s="454"/>
      <c r="Y37" s="455"/>
      <c r="Z37" s="440">
        <f>SUM(Z30:Z36)+Z29</f>
        <v>49.75026</v>
      </c>
      <c r="AA37" s="456"/>
      <c r="AB37" s="442">
        <f t="shared" si="14"/>
        <v>3.8351675</v>
      </c>
      <c r="AC37" s="443">
        <f t="shared" si="15"/>
        <v>0.08352738264</v>
      </c>
      <c r="AD37" s="59"/>
      <c r="AE37" s="454"/>
      <c r="AF37" s="455"/>
      <c r="AG37" s="440">
        <f>SUM(AG30:AG36)+AG29</f>
        <v>52.54026</v>
      </c>
      <c r="AH37" s="456"/>
      <c r="AI37" s="442">
        <f t="shared" si="18"/>
        <v>2.79</v>
      </c>
      <c r="AJ37" s="443">
        <f t="shared" si="19"/>
        <v>0.05608010893</v>
      </c>
      <c r="AK37" s="59"/>
      <c r="AL37" s="454"/>
      <c r="AM37" s="455"/>
      <c r="AN37" s="440">
        <f>SUM(AN30:AN36)+AN29</f>
        <v>55.30026</v>
      </c>
      <c r="AO37" s="456"/>
      <c r="AP37" s="442">
        <f t="shared" si="22"/>
        <v>2.76</v>
      </c>
      <c r="AQ37" s="443">
        <f t="shared" si="23"/>
        <v>0.05253114469</v>
      </c>
      <c r="AR37" s="444"/>
    </row>
    <row r="38" ht="12.75" customHeight="1">
      <c r="A38" s="59"/>
      <c r="B38" s="80" t="s">
        <v>255</v>
      </c>
      <c r="C38" s="426" t="str">
        <f t="shared" ref="C38:C39" si="37">D$6&amp;"."&amp;B38</f>
        <v>Residential.RTSR - Network</v>
      </c>
      <c r="D38" s="457" t="s">
        <v>308</v>
      </c>
      <c r="E38" s="80"/>
      <c r="F38" s="445">
        <f>IFERROR(VLOOKUP($C38,'Proposed Rates'!$B:$J,F$11,FALSE),0)</f>
        <v>0.0126</v>
      </c>
      <c r="G38" s="450">
        <f t="shared" ref="G38:G39" si="38">$F$10*(1+F$63)</f>
        <v>516.9</v>
      </c>
      <c r="H38" s="431">
        <f t="shared" ref="H38:H39" si="39">G38*F38</f>
        <v>6.51294</v>
      </c>
      <c r="I38" s="80"/>
      <c r="J38" s="445">
        <f>IFERROR(VLOOKUP($C38,'Proposed Rates'!$B:$J,J$11,FALSE),0)</f>
        <v>0.0141</v>
      </c>
      <c r="K38" s="450">
        <f t="shared" ref="K38:K39" si="40">$F$10*(1+J$63)</f>
        <v>516.75</v>
      </c>
      <c r="L38" s="431">
        <f t="shared" ref="L38:L39" si="41">K38*J38</f>
        <v>7.286175</v>
      </c>
      <c r="M38" s="80"/>
      <c r="N38" s="432">
        <f t="shared" si="6"/>
        <v>0.773235</v>
      </c>
      <c r="O38" s="433">
        <f t="shared" si="7"/>
        <v>0.1187228809</v>
      </c>
      <c r="P38" s="59"/>
      <c r="Q38" s="445">
        <f>IFERROR(VLOOKUP($C38,'Proposed Rates'!$B:$J,Q$11,FALSE),0)</f>
        <v>0.0141</v>
      </c>
      <c r="R38" s="450">
        <f t="shared" ref="R38:R39" si="42">$F$10*(1+Q$63)</f>
        <v>516.75</v>
      </c>
      <c r="S38" s="431">
        <f t="shared" ref="S38:S39" si="43">R38*Q38</f>
        <v>7.286175</v>
      </c>
      <c r="T38" s="80"/>
      <c r="U38" s="432">
        <f t="shared" si="10"/>
        <v>0</v>
      </c>
      <c r="V38" s="433">
        <f t="shared" si="11"/>
        <v>0</v>
      </c>
      <c r="W38" s="59"/>
      <c r="X38" s="445">
        <f>IFERROR(VLOOKUP($C38,'Proposed Rates'!$B:$J,X$11,FALSE),0)</f>
        <v>0.0141</v>
      </c>
      <c r="Y38" s="450">
        <f t="shared" ref="Y38:Y39" si="44">$F$10*(1+X$63)</f>
        <v>516.75</v>
      </c>
      <c r="Z38" s="431">
        <f t="shared" ref="Z38:Z39" si="45">Y38*X38</f>
        <v>7.286175</v>
      </c>
      <c r="AA38" s="80"/>
      <c r="AB38" s="432">
        <f t="shared" si="14"/>
        <v>0</v>
      </c>
      <c r="AC38" s="433">
        <f t="shared" si="15"/>
        <v>0</v>
      </c>
      <c r="AD38" s="59"/>
      <c r="AE38" s="445">
        <f>IFERROR(VLOOKUP($C38,'Proposed Rates'!$B:$J,AE$11,FALSE),0)</f>
        <v>0.0141</v>
      </c>
      <c r="AF38" s="450">
        <f t="shared" ref="AF38:AF39" si="46">$F$10*(1+AE$63)</f>
        <v>516.75</v>
      </c>
      <c r="AG38" s="431">
        <f t="shared" ref="AG38:AG39" si="47">AF38*AE38</f>
        <v>7.286175</v>
      </c>
      <c r="AH38" s="80"/>
      <c r="AI38" s="432">
        <f t="shared" si="18"/>
        <v>0</v>
      </c>
      <c r="AJ38" s="433">
        <f t="shared" si="19"/>
        <v>0</v>
      </c>
      <c r="AK38" s="59"/>
      <c r="AL38" s="445">
        <f>IFERROR(VLOOKUP($C38,'Proposed Rates'!$B:$J,AL$11,FALSE),0)</f>
        <v>0.0141</v>
      </c>
      <c r="AM38" s="450">
        <f t="shared" ref="AM38:AM39" si="48">$F$10*(1+AL$63)</f>
        <v>516.75</v>
      </c>
      <c r="AN38" s="431">
        <f t="shared" ref="AN38:AN39" si="49">AM38*AL38</f>
        <v>7.286175</v>
      </c>
      <c r="AO38" s="80"/>
      <c r="AP38" s="432">
        <f t="shared" si="22"/>
        <v>0</v>
      </c>
      <c r="AQ38" s="433">
        <f t="shared" si="23"/>
        <v>0</v>
      </c>
      <c r="AR38" s="434"/>
    </row>
    <row r="39" ht="12.75" customHeight="1">
      <c r="A39" s="59"/>
      <c r="B39" s="521" t="s">
        <v>256</v>
      </c>
      <c r="C39" s="426" t="str">
        <f t="shared" si="37"/>
        <v>Residential.RTSR - Line and Transformation Connection</v>
      </c>
      <c r="D39" s="457" t="s">
        <v>308</v>
      </c>
      <c r="E39" s="80"/>
      <c r="F39" s="445">
        <f>IFERROR(VLOOKUP($C39,'Proposed Rates'!$B:$J,F$11,FALSE),0)</f>
        <v>0.0072</v>
      </c>
      <c r="G39" s="450">
        <f t="shared" si="38"/>
        <v>516.9</v>
      </c>
      <c r="H39" s="431">
        <f t="shared" si="39"/>
        <v>3.72168</v>
      </c>
      <c r="I39" s="80"/>
      <c r="J39" s="445">
        <f>IFERROR(VLOOKUP($C39,'Proposed Rates'!$B:$J,J$11,FALSE),0)</f>
        <v>0.0079</v>
      </c>
      <c r="K39" s="450">
        <f t="shared" si="40"/>
        <v>516.75</v>
      </c>
      <c r="L39" s="431">
        <f t="shared" si="41"/>
        <v>4.082325</v>
      </c>
      <c r="M39" s="80"/>
      <c r="N39" s="432">
        <f t="shared" si="6"/>
        <v>0.360645</v>
      </c>
      <c r="O39" s="433">
        <f t="shared" si="7"/>
        <v>0.09690381763</v>
      </c>
      <c r="P39" s="59"/>
      <c r="Q39" s="445">
        <f>IFERROR(VLOOKUP($C39,'Proposed Rates'!$B:$J,Q$11,FALSE),0)</f>
        <v>0.0079</v>
      </c>
      <c r="R39" s="450">
        <f t="shared" si="42"/>
        <v>516.75</v>
      </c>
      <c r="S39" s="431">
        <f t="shared" si="43"/>
        <v>4.082325</v>
      </c>
      <c r="T39" s="80"/>
      <c r="U39" s="432">
        <f t="shared" si="10"/>
        <v>0</v>
      </c>
      <c r="V39" s="433">
        <f t="shared" si="11"/>
        <v>0</v>
      </c>
      <c r="W39" s="59"/>
      <c r="X39" s="445">
        <f>IFERROR(VLOOKUP($C39,'Proposed Rates'!$B:$J,X$11,FALSE),0)</f>
        <v>0.0079</v>
      </c>
      <c r="Y39" s="450">
        <f t="shared" si="44"/>
        <v>516.75</v>
      </c>
      <c r="Z39" s="431">
        <f t="shared" si="45"/>
        <v>4.082325</v>
      </c>
      <c r="AA39" s="80"/>
      <c r="AB39" s="432">
        <f t="shared" si="14"/>
        <v>0</v>
      </c>
      <c r="AC39" s="433">
        <f t="shared" si="15"/>
        <v>0</v>
      </c>
      <c r="AD39" s="59"/>
      <c r="AE39" s="445">
        <f>IFERROR(VLOOKUP($C39,'Proposed Rates'!$B:$J,AE$11,FALSE),0)</f>
        <v>0.0079</v>
      </c>
      <c r="AF39" s="450">
        <f t="shared" si="46"/>
        <v>516.75</v>
      </c>
      <c r="AG39" s="431">
        <f t="shared" si="47"/>
        <v>4.082325</v>
      </c>
      <c r="AH39" s="80"/>
      <c r="AI39" s="432">
        <f t="shared" si="18"/>
        <v>0</v>
      </c>
      <c r="AJ39" s="433">
        <f t="shared" si="19"/>
        <v>0</v>
      </c>
      <c r="AK39" s="59"/>
      <c r="AL39" s="445">
        <f>IFERROR(VLOOKUP($C39,'Proposed Rates'!$B:$J,AL$11,FALSE),0)</f>
        <v>0.0079</v>
      </c>
      <c r="AM39" s="450">
        <f t="shared" si="48"/>
        <v>516.75</v>
      </c>
      <c r="AN39" s="431">
        <f t="shared" si="49"/>
        <v>4.082325</v>
      </c>
      <c r="AO39" s="80"/>
      <c r="AP39" s="432">
        <f t="shared" si="22"/>
        <v>0</v>
      </c>
      <c r="AQ39" s="433">
        <f t="shared" si="23"/>
        <v>0</v>
      </c>
      <c r="AR39" s="434"/>
    </row>
    <row r="40" ht="12.75" customHeight="1">
      <c r="A40" s="59"/>
      <c r="B40" s="520" t="s">
        <v>314</v>
      </c>
      <c r="C40" s="458"/>
      <c r="D40" s="458"/>
      <c r="E40" s="458"/>
      <c r="F40" s="459"/>
      <c r="G40" s="460"/>
      <c r="H40" s="440">
        <f>SUM(H37:H39)</f>
        <v>46.864241</v>
      </c>
      <c r="I40" s="441"/>
      <c r="J40" s="459"/>
      <c r="K40" s="460"/>
      <c r="L40" s="440">
        <f>SUM(L37:L39)</f>
        <v>53.7735925</v>
      </c>
      <c r="M40" s="441"/>
      <c r="N40" s="442">
        <f t="shared" si="6"/>
        <v>6.9093515</v>
      </c>
      <c r="O40" s="443">
        <f t="shared" si="7"/>
        <v>0.1474333384</v>
      </c>
      <c r="P40" s="59"/>
      <c r="Q40" s="459"/>
      <c r="R40" s="460"/>
      <c r="S40" s="440">
        <f>SUM(S37:S39)</f>
        <v>57.2835925</v>
      </c>
      <c r="T40" s="441"/>
      <c r="U40" s="442">
        <f t="shared" si="10"/>
        <v>3.51</v>
      </c>
      <c r="V40" s="443">
        <f t="shared" si="11"/>
        <v>0.06527367499</v>
      </c>
      <c r="W40" s="59"/>
      <c r="X40" s="459"/>
      <c r="Y40" s="460"/>
      <c r="Z40" s="440">
        <f>SUM(Z37:Z39)</f>
        <v>61.11876</v>
      </c>
      <c r="AA40" s="441"/>
      <c r="AB40" s="442">
        <f t="shared" si="14"/>
        <v>3.8351675</v>
      </c>
      <c r="AC40" s="443">
        <f t="shared" si="15"/>
        <v>0.06695054086</v>
      </c>
      <c r="AD40" s="59"/>
      <c r="AE40" s="459"/>
      <c r="AF40" s="460"/>
      <c r="AG40" s="440">
        <f>SUM(AG37:AG39)</f>
        <v>63.90876</v>
      </c>
      <c r="AH40" s="441"/>
      <c r="AI40" s="442">
        <f t="shared" si="18"/>
        <v>2.79</v>
      </c>
      <c r="AJ40" s="443">
        <f t="shared" si="19"/>
        <v>0.04564883188</v>
      </c>
      <c r="AK40" s="59"/>
      <c r="AL40" s="459"/>
      <c r="AM40" s="460"/>
      <c r="AN40" s="440">
        <f>SUM(AN37:AN39)</f>
        <v>66.66876</v>
      </c>
      <c r="AO40" s="441"/>
      <c r="AP40" s="442">
        <f t="shared" si="22"/>
        <v>2.76</v>
      </c>
      <c r="AQ40" s="443">
        <f t="shared" si="23"/>
        <v>0.04318656785</v>
      </c>
      <c r="AR40" s="444"/>
    </row>
    <row r="41" ht="12.75" customHeight="1">
      <c r="A41" s="59"/>
      <c r="B41" s="522" t="s">
        <v>257</v>
      </c>
      <c r="C41" s="426" t="str">
        <f t="shared" ref="C41:C48" si="50">D$6&amp;"."&amp;B41</f>
        <v>Residential.Wholesale Market Service Charge (WMSC)</v>
      </c>
      <c r="D41" s="427" t="s">
        <v>308</v>
      </c>
      <c r="E41" s="351"/>
      <c r="F41" s="445">
        <f>IFERROR(VLOOKUP($C41,'Proposed Rates'!$B:$J,F$11,FALSE),0)</f>
        <v>0.0045</v>
      </c>
      <c r="G41" s="450">
        <f t="shared" ref="G41:G42" si="51">$F$10*(1+F$63)</f>
        <v>516.9</v>
      </c>
      <c r="H41" s="431">
        <f t="shared" ref="H41:H48" si="52">G41*F41</f>
        <v>2.32605</v>
      </c>
      <c r="I41" s="80"/>
      <c r="J41" s="445">
        <f>IFERROR(VLOOKUP($C41,'Proposed Rates'!$B:$J,J$11,FALSE),0)</f>
        <v>0.0045</v>
      </c>
      <c r="K41" s="450">
        <f t="shared" ref="K41:K42" si="53">$F$10*(1+J$63)</f>
        <v>516.75</v>
      </c>
      <c r="L41" s="431">
        <f t="shared" ref="L41:L48" si="54">K41*J41</f>
        <v>2.325375</v>
      </c>
      <c r="M41" s="80"/>
      <c r="N41" s="432">
        <f t="shared" si="6"/>
        <v>-0.000675</v>
      </c>
      <c r="O41" s="433">
        <f t="shared" si="7"/>
        <v>-0.0002901915264</v>
      </c>
      <c r="P41" s="59"/>
      <c r="Q41" s="445">
        <f>IFERROR(VLOOKUP($C41,'Proposed Rates'!$B:$J,Q$11,FALSE),0)</f>
        <v>0.0045</v>
      </c>
      <c r="R41" s="450">
        <f t="shared" ref="R41:R42" si="55">$F$10*(1+Q$63)</f>
        <v>516.75</v>
      </c>
      <c r="S41" s="431">
        <f t="shared" ref="S41:S48" si="56">R41*Q41</f>
        <v>2.325375</v>
      </c>
      <c r="T41" s="80"/>
      <c r="U41" s="432">
        <f t="shared" si="10"/>
        <v>0</v>
      </c>
      <c r="V41" s="433">
        <f t="shared" si="11"/>
        <v>0</v>
      </c>
      <c r="W41" s="59"/>
      <c r="X41" s="445">
        <f>IFERROR(VLOOKUP($C41,'Proposed Rates'!$B:$J,X$11,FALSE),0)</f>
        <v>0.0045</v>
      </c>
      <c r="Y41" s="450">
        <f t="shared" ref="Y41:Y42" si="57">$F$10*(1+X$63)</f>
        <v>516.75</v>
      </c>
      <c r="Z41" s="431">
        <f t="shared" ref="Z41:Z48" si="58">Y41*X41</f>
        <v>2.325375</v>
      </c>
      <c r="AA41" s="80"/>
      <c r="AB41" s="432">
        <f t="shared" si="14"/>
        <v>0</v>
      </c>
      <c r="AC41" s="433">
        <f t="shared" si="15"/>
        <v>0</v>
      </c>
      <c r="AD41" s="59"/>
      <c r="AE41" s="445">
        <f>IFERROR(VLOOKUP($C41,'Proposed Rates'!$B:$J,AE$11,FALSE),0)</f>
        <v>0.0045</v>
      </c>
      <c r="AF41" s="450">
        <f t="shared" ref="AF41:AF42" si="59">$F$10*(1+AE$63)</f>
        <v>516.75</v>
      </c>
      <c r="AG41" s="431">
        <f t="shared" ref="AG41:AG48" si="60">AF41*AE41</f>
        <v>2.325375</v>
      </c>
      <c r="AH41" s="80"/>
      <c r="AI41" s="432">
        <f t="shared" si="18"/>
        <v>0</v>
      </c>
      <c r="AJ41" s="433">
        <f t="shared" si="19"/>
        <v>0</v>
      </c>
      <c r="AK41" s="59"/>
      <c r="AL41" s="445">
        <f>IFERROR(VLOOKUP($C41,'Proposed Rates'!$B:$J,AL$11,FALSE),0)</f>
        <v>0.0045</v>
      </c>
      <c r="AM41" s="450">
        <f t="shared" ref="AM41:AM42" si="61">$F$10*(1+AL$63)</f>
        <v>516.75</v>
      </c>
      <c r="AN41" s="431">
        <f t="shared" ref="AN41:AN48" si="62">AM41*AL41</f>
        <v>2.325375</v>
      </c>
      <c r="AO41" s="80"/>
      <c r="AP41" s="432">
        <f t="shared" si="22"/>
        <v>0</v>
      </c>
      <c r="AQ41" s="433">
        <f t="shared" si="23"/>
        <v>0</v>
      </c>
      <c r="AR41" s="434"/>
    </row>
    <row r="42" ht="12.75" customHeight="1">
      <c r="A42" s="59"/>
      <c r="B42" s="522" t="s">
        <v>258</v>
      </c>
      <c r="C42" s="426" t="str">
        <f t="shared" si="50"/>
        <v>Residential.Rural and Remote Rate Protection (RRRP)</v>
      </c>
      <c r="D42" s="427" t="s">
        <v>308</v>
      </c>
      <c r="E42" s="351"/>
      <c r="F42" s="445">
        <f>IFERROR(VLOOKUP($C42,'Proposed Rates'!$B:$J,F$11,FALSE),0)</f>
        <v>0.0015</v>
      </c>
      <c r="G42" s="450">
        <f t="shared" si="51"/>
        <v>516.9</v>
      </c>
      <c r="H42" s="431">
        <f t="shared" si="52"/>
        <v>0.77535</v>
      </c>
      <c r="I42" s="80"/>
      <c r="J42" s="445">
        <f>IFERROR(VLOOKUP($C42,'Proposed Rates'!$B:$J,J$11,FALSE),0)</f>
        <v>0.0015</v>
      </c>
      <c r="K42" s="450">
        <f t="shared" si="53"/>
        <v>516.75</v>
      </c>
      <c r="L42" s="431">
        <f t="shared" si="54"/>
        <v>0.775125</v>
      </c>
      <c r="M42" s="80"/>
      <c r="N42" s="432">
        <f t="shared" si="6"/>
        <v>-0.000225</v>
      </c>
      <c r="O42" s="433">
        <f t="shared" si="7"/>
        <v>-0.0002901915264</v>
      </c>
      <c r="P42" s="59"/>
      <c r="Q42" s="445">
        <f>IFERROR(VLOOKUP($C42,'Proposed Rates'!$B:$J,Q$11,FALSE),0)</f>
        <v>0.0015</v>
      </c>
      <c r="R42" s="450">
        <f t="shared" si="55"/>
        <v>516.75</v>
      </c>
      <c r="S42" s="431">
        <f t="shared" si="56"/>
        <v>0.775125</v>
      </c>
      <c r="T42" s="80"/>
      <c r="U42" s="432">
        <f t="shared" si="10"/>
        <v>0</v>
      </c>
      <c r="V42" s="433">
        <f t="shared" si="11"/>
        <v>0</v>
      </c>
      <c r="W42" s="59"/>
      <c r="X42" s="445">
        <f>IFERROR(VLOOKUP($C42,'Proposed Rates'!$B:$J,X$11,FALSE),0)</f>
        <v>0.0015</v>
      </c>
      <c r="Y42" s="450">
        <f t="shared" si="57"/>
        <v>516.75</v>
      </c>
      <c r="Z42" s="431">
        <f t="shared" si="58"/>
        <v>0.775125</v>
      </c>
      <c r="AA42" s="80"/>
      <c r="AB42" s="432">
        <f t="shared" si="14"/>
        <v>0</v>
      </c>
      <c r="AC42" s="433">
        <f t="shared" si="15"/>
        <v>0</v>
      </c>
      <c r="AD42" s="59"/>
      <c r="AE42" s="445">
        <f>IFERROR(VLOOKUP($C42,'Proposed Rates'!$B:$J,AE$11,FALSE),0)</f>
        <v>0.0015</v>
      </c>
      <c r="AF42" s="450">
        <f t="shared" si="59"/>
        <v>516.75</v>
      </c>
      <c r="AG42" s="431">
        <f t="shared" si="60"/>
        <v>0.775125</v>
      </c>
      <c r="AH42" s="80"/>
      <c r="AI42" s="432">
        <f t="shared" si="18"/>
        <v>0</v>
      </c>
      <c r="AJ42" s="433">
        <f t="shared" si="19"/>
        <v>0</v>
      </c>
      <c r="AK42" s="59"/>
      <c r="AL42" s="445">
        <f>IFERROR(VLOOKUP($C42,'Proposed Rates'!$B:$J,AL$11,FALSE),0)</f>
        <v>0.0015</v>
      </c>
      <c r="AM42" s="450">
        <f t="shared" si="61"/>
        <v>516.75</v>
      </c>
      <c r="AN42" s="431">
        <f t="shared" si="62"/>
        <v>0.775125</v>
      </c>
      <c r="AO42" s="80"/>
      <c r="AP42" s="432">
        <f t="shared" si="22"/>
        <v>0</v>
      </c>
      <c r="AQ42" s="433">
        <f t="shared" si="23"/>
        <v>0</v>
      </c>
      <c r="AR42" s="434"/>
    </row>
    <row r="43" ht="12.75" customHeight="1">
      <c r="A43" s="59"/>
      <c r="B43" s="351" t="s">
        <v>260</v>
      </c>
      <c r="C43" s="426" t="str">
        <f t="shared" si="50"/>
        <v>Residential.Standard Supply Service Charge</v>
      </c>
      <c r="D43" s="427" t="s">
        <v>306</v>
      </c>
      <c r="E43" s="351"/>
      <c r="F43" s="445">
        <f>IFERROR(VLOOKUP($C43,'Proposed Rates'!$B:$J,F$11,FALSE),0)</f>
        <v>0.25</v>
      </c>
      <c r="G43" s="446">
        <f>IF($D43="Monthly",1,IF($D43="per KWH",$F$10,0))</f>
        <v>1</v>
      </c>
      <c r="H43" s="431">
        <f t="shared" si="52"/>
        <v>0.25</v>
      </c>
      <c r="I43" s="80"/>
      <c r="J43" s="445">
        <f>IFERROR(VLOOKUP($C43,'Proposed Rates'!$B:$J,J$11,FALSE),0)</f>
        <v>1.51</v>
      </c>
      <c r="K43" s="446">
        <f>IF($D43="Monthly",1,IF($D43="per KWH",$F$10,0))</f>
        <v>1</v>
      </c>
      <c r="L43" s="431">
        <f t="shared" si="54"/>
        <v>1.51</v>
      </c>
      <c r="M43" s="80"/>
      <c r="N43" s="432">
        <f t="shared" si="6"/>
        <v>1.26</v>
      </c>
      <c r="O43" s="433">
        <f t="shared" si="7"/>
        <v>5.04</v>
      </c>
      <c r="P43" s="59"/>
      <c r="Q43" s="445">
        <f>IFERROR(VLOOKUP($C43,'Proposed Rates'!$B:$J,Q$11,FALSE),0)</f>
        <v>1.54</v>
      </c>
      <c r="R43" s="446">
        <f>IF($D43="Monthly",1,IF($D43="per KWH",$F$10,0))</f>
        <v>1</v>
      </c>
      <c r="S43" s="431">
        <f t="shared" si="56"/>
        <v>1.54</v>
      </c>
      <c r="T43" s="80"/>
      <c r="U43" s="432">
        <f t="shared" si="10"/>
        <v>0.03</v>
      </c>
      <c r="V43" s="433">
        <f t="shared" si="11"/>
        <v>0.01986754967</v>
      </c>
      <c r="W43" s="59"/>
      <c r="X43" s="445">
        <f>IFERROR(VLOOKUP($C43,'Proposed Rates'!$B:$J,X$11,FALSE),0)</f>
        <v>1.57</v>
      </c>
      <c r="Y43" s="446">
        <f>IF($D43="Monthly",1,IF($D43="per KWH",$F$10,0))</f>
        <v>1</v>
      </c>
      <c r="Z43" s="431">
        <f t="shared" si="58"/>
        <v>1.57</v>
      </c>
      <c r="AA43" s="80"/>
      <c r="AB43" s="432">
        <f t="shared" si="14"/>
        <v>0.03</v>
      </c>
      <c r="AC43" s="433">
        <f t="shared" si="15"/>
        <v>0.01948051948</v>
      </c>
      <c r="AD43" s="59"/>
      <c r="AE43" s="445">
        <f>IFERROR(VLOOKUP($C43,'Proposed Rates'!$B:$J,AE$11,FALSE),0)</f>
        <v>1.6</v>
      </c>
      <c r="AF43" s="446">
        <f>IF($D43="Monthly",1,IF($D43="per KWH",$F$10,0))</f>
        <v>1</v>
      </c>
      <c r="AG43" s="431">
        <f t="shared" si="60"/>
        <v>1.6</v>
      </c>
      <c r="AH43" s="80"/>
      <c r="AI43" s="432">
        <f t="shared" si="18"/>
        <v>0.03</v>
      </c>
      <c r="AJ43" s="433">
        <f t="shared" si="19"/>
        <v>0.01910828025</v>
      </c>
      <c r="AK43" s="59"/>
      <c r="AL43" s="445">
        <f>IFERROR(VLOOKUP($C43,'Proposed Rates'!$B:$J,AL$11,FALSE),0)</f>
        <v>1.63</v>
      </c>
      <c r="AM43" s="446">
        <f>IF($D43="Monthly",1,IF($D43="per KWH",$F$10,0))</f>
        <v>1</v>
      </c>
      <c r="AN43" s="431">
        <f t="shared" si="62"/>
        <v>1.63</v>
      </c>
      <c r="AO43" s="80"/>
      <c r="AP43" s="432">
        <f t="shared" si="22"/>
        <v>0.03</v>
      </c>
      <c r="AQ43" s="433">
        <f t="shared" si="23"/>
        <v>0.01875</v>
      </c>
      <c r="AR43" s="434"/>
    </row>
    <row r="44" ht="12.75" customHeight="1">
      <c r="A44" s="59"/>
      <c r="B44" s="351" t="s">
        <v>262</v>
      </c>
      <c r="C44" s="426" t="str">
        <f t="shared" si="50"/>
        <v>Residential.TOU - Off Peak</v>
      </c>
      <c r="D44" s="427" t="s">
        <v>308</v>
      </c>
      <c r="E44" s="351"/>
      <c r="F44" s="461">
        <f>VLOOKUP($B44,'Proposed Rates'!$D$248:$J$254,+F$11-2,FALSE)</f>
        <v>0.076</v>
      </c>
      <c r="G44" s="452">
        <f>$F$10*'Proposed Rates'!$K$249</f>
        <v>320</v>
      </c>
      <c r="H44" s="431">
        <f t="shared" si="52"/>
        <v>24.32</v>
      </c>
      <c r="I44" s="80"/>
      <c r="J44" s="461">
        <f>VLOOKUP($B44,'Proposed Rates'!$D$248:$J$254,+J$11-2,FALSE)</f>
        <v>0.076</v>
      </c>
      <c r="K44" s="452">
        <f>$F$10*'Proposed Rates'!$K$249</f>
        <v>320</v>
      </c>
      <c r="L44" s="431">
        <f t="shared" si="54"/>
        <v>24.32</v>
      </c>
      <c r="M44" s="80"/>
      <c r="N44" s="432">
        <f t="shared" si="6"/>
        <v>0</v>
      </c>
      <c r="O44" s="433">
        <f t="shared" si="7"/>
        <v>0</v>
      </c>
      <c r="P44" s="59"/>
      <c r="Q44" s="461">
        <f>VLOOKUP($B44,'Proposed Rates'!$D$248:$J$254,+Q$11-2,FALSE)</f>
        <v>0.076</v>
      </c>
      <c r="R44" s="452">
        <f>$F$10*'Proposed Rates'!$K$249</f>
        <v>320</v>
      </c>
      <c r="S44" s="431">
        <f t="shared" si="56"/>
        <v>24.32</v>
      </c>
      <c r="T44" s="80"/>
      <c r="U44" s="432">
        <f t="shared" si="10"/>
        <v>0</v>
      </c>
      <c r="V44" s="433">
        <f t="shared" si="11"/>
        <v>0</v>
      </c>
      <c r="W44" s="59"/>
      <c r="X44" s="461">
        <f>VLOOKUP($B44,'Proposed Rates'!$D$248:$J$254,+X$11-2,FALSE)</f>
        <v>0.076</v>
      </c>
      <c r="Y44" s="452">
        <f>$F$10*'Proposed Rates'!$K$249</f>
        <v>320</v>
      </c>
      <c r="Z44" s="431">
        <f t="shared" si="58"/>
        <v>24.32</v>
      </c>
      <c r="AA44" s="80"/>
      <c r="AB44" s="432">
        <f t="shared" si="14"/>
        <v>0</v>
      </c>
      <c r="AC44" s="433">
        <f t="shared" si="15"/>
        <v>0</v>
      </c>
      <c r="AD44" s="59"/>
      <c r="AE44" s="461">
        <f>VLOOKUP($B44,'Proposed Rates'!$D$248:$J$254,+AE$11-2,FALSE)</f>
        <v>0.076</v>
      </c>
      <c r="AF44" s="452">
        <f>$F$10*'Proposed Rates'!$K$249</f>
        <v>320</v>
      </c>
      <c r="AG44" s="431">
        <f t="shared" si="60"/>
        <v>24.32</v>
      </c>
      <c r="AH44" s="80"/>
      <c r="AI44" s="432">
        <f t="shared" si="18"/>
        <v>0</v>
      </c>
      <c r="AJ44" s="433">
        <f t="shared" si="19"/>
        <v>0</v>
      </c>
      <c r="AK44" s="59"/>
      <c r="AL44" s="461">
        <f>VLOOKUP($B44,'Proposed Rates'!$D$248:$J$254,+AL$11-2,FALSE)</f>
        <v>0.076</v>
      </c>
      <c r="AM44" s="452">
        <f>$F$10*'Proposed Rates'!$K$249</f>
        <v>320</v>
      </c>
      <c r="AN44" s="431">
        <f t="shared" si="62"/>
        <v>24.32</v>
      </c>
      <c r="AO44" s="80"/>
      <c r="AP44" s="432">
        <f t="shared" si="22"/>
        <v>0</v>
      </c>
      <c r="AQ44" s="433">
        <f t="shared" si="23"/>
        <v>0</v>
      </c>
      <c r="AR44" s="434"/>
    </row>
    <row r="45" ht="12.75" customHeight="1">
      <c r="A45" s="59"/>
      <c r="B45" s="351" t="s">
        <v>263</v>
      </c>
      <c r="C45" s="426" t="str">
        <f t="shared" si="50"/>
        <v>Residential.TOU - Mid Peak</v>
      </c>
      <c r="D45" s="427" t="s">
        <v>308</v>
      </c>
      <c r="E45" s="351"/>
      <c r="F45" s="461">
        <f>VLOOKUP($B45,'Proposed Rates'!$D$248:$J$254,+F$11-2,FALSE)</f>
        <v>0.122</v>
      </c>
      <c r="G45" s="452">
        <f>$F$10*'Proposed Rates'!$K$250</f>
        <v>90</v>
      </c>
      <c r="H45" s="431">
        <f t="shared" si="52"/>
        <v>10.98</v>
      </c>
      <c r="I45" s="80"/>
      <c r="J45" s="461">
        <f>VLOOKUP($B45,'Proposed Rates'!$D$248:$J$254,+J$11-2,FALSE)</f>
        <v>0.122</v>
      </c>
      <c r="K45" s="452">
        <f>$F$10*'Proposed Rates'!$K$250</f>
        <v>90</v>
      </c>
      <c r="L45" s="431">
        <f t="shared" si="54"/>
        <v>10.98</v>
      </c>
      <c r="M45" s="80"/>
      <c r="N45" s="432">
        <f t="shared" si="6"/>
        <v>0</v>
      </c>
      <c r="O45" s="433">
        <f t="shared" si="7"/>
        <v>0</v>
      </c>
      <c r="P45" s="59"/>
      <c r="Q45" s="461">
        <f>VLOOKUP($B45,'Proposed Rates'!$D$248:$J$254,+Q$11-2,FALSE)</f>
        <v>0.122</v>
      </c>
      <c r="R45" s="452">
        <f>$F$10*'Proposed Rates'!$K$250</f>
        <v>90</v>
      </c>
      <c r="S45" s="431">
        <f t="shared" si="56"/>
        <v>10.98</v>
      </c>
      <c r="T45" s="80"/>
      <c r="U45" s="432">
        <f t="shared" si="10"/>
        <v>0</v>
      </c>
      <c r="V45" s="433">
        <f t="shared" si="11"/>
        <v>0</v>
      </c>
      <c r="W45" s="59"/>
      <c r="X45" s="461">
        <f>VLOOKUP($B45,'Proposed Rates'!$D$248:$J$254,+X$11-2,FALSE)</f>
        <v>0.122</v>
      </c>
      <c r="Y45" s="452">
        <f>$F$10*'Proposed Rates'!$K$250</f>
        <v>90</v>
      </c>
      <c r="Z45" s="431">
        <f t="shared" si="58"/>
        <v>10.98</v>
      </c>
      <c r="AA45" s="80"/>
      <c r="AB45" s="432">
        <f t="shared" si="14"/>
        <v>0</v>
      </c>
      <c r="AC45" s="433">
        <f t="shared" si="15"/>
        <v>0</v>
      </c>
      <c r="AD45" s="59"/>
      <c r="AE45" s="461">
        <f>VLOOKUP($B45,'Proposed Rates'!$D$248:$J$254,+AE$11-2,FALSE)</f>
        <v>0.122</v>
      </c>
      <c r="AF45" s="452">
        <f>$F$10*'Proposed Rates'!$K$250</f>
        <v>90</v>
      </c>
      <c r="AG45" s="431">
        <f t="shared" si="60"/>
        <v>10.98</v>
      </c>
      <c r="AH45" s="80"/>
      <c r="AI45" s="432">
        <f t="shared" si="18"/>
        <v>0</v>
      </c>
      <c r="AJ45" s="433">
        <f t="shared" si="19"/>
        <v>0</v>
      </c>
      <c r="AK45" s="59"/>
      <c r="AL45" s="461">
        <f>VLOOKUP($B45,'Proposed Rates'!$D$248:$J$254,+AL$11-2,FALSE)</f>
        <v>0.122</v>
      </c>
      <c r="AM45" s="452">
        <f>$F$10*'Proposed Rates'!$K$250</f>
        <v>90</v>
      </c>
      <c r="AN45" s="431">
        <f t="shared" si="62"/>
        <v>10.98</v>
      </c>
      <c r="AO45" s="80"/>
      <c r="AP45" s="432">
        <f t="shared" si="22"/>
        <v>0</v>
      </c>
      <c r="AQ45" s="433">
        <f t="shared" si="23"/>
        <v>0</v>
      </c>
      <c r="AR45" s="434"/>
    </row>
    <row r="46" ht="12.75" customHeight="1">
      <c r="A46" s="59"/>
      <c r="B46" s="59" t="s">
        <v>264</v>
      </c>
      <c r="C46" s="426" t="str">
        <f t="shared" si="50"/>
        <v>Residential.TOU - On Peak</v>
      </c>
      <c r="D46" s="427" t="s">
        <v>308</v>
      </c>
      <c r="E46" s="351"/>
      <c r="F46" s="461">
        <f>VLOOKUP($B46,'Proposed Rates'!$D$248:$J$254,+F$11-2,FALSE)</f>
        <v>0.158</v>
      </c>
      <c r="G46" s="452">
        <f>$F$10*'Proposed Rates'!$K$251</f>
        <v>90</v>
      </c>
      <c r="H46" s="431">
        <f t="shared" si="52"/>
        <v>14.22</v>
      </c>
      <c r="I46" s="80"/>
      <c r="J46" s="461">
        <f>VLOOKUP($B46,'Proposed Rates'!$D$248:$J$254,+J$11-2,FALSE)</f>
        <v>0.158</v>
      </c>
      <c r="K46" s="452">
        <f>$F$10*'Proposed Rates'!$K$251</f>
        <v>90</v>
      </c>
      <c r="L46" s="431">
        <f t="shared" si="54"/>
        <v>14.22</v>
      </c>
      <c r="M46" s="80"/>
      <c r="N46" s="432">
        <f t="shared" si="6"/>
        <v>0</v>
      </c>
      <c r="O46" s="433">
        <f t="shared" si="7"/>
        <v>0</v>
      </c>
      <c r="P46" s="59"/>
      <c r="Q46" s="461">
        <f>VLOOKUP($B46,'Proposed Rates'!$D$248:$J$254,+Q$11-2,FALSE)</f>
        <v>0.158</v>
      </c>
      <c r="R46" s="452">
        <f>$F$10*'Proposed Rates'!$K$251</f>
        <v>90</v>
      </c>
      <c r="S46" s="431">
        <f t="shared" si="56"/>
        <v>14.22</v>
      </c>
      <c r="T46" s="80"/>
      <c r="U46" s="432">
        <f t="shared" si="10"/>
        <v>0</v>
      </c>
      <c r="V46" s="433">
        <f t="shared" si="11"/>
        <v>0</v>
      </c>
      <c r="W46" s="59"/>
      <c r="X46" s="461">
        <f>VLOOKUP($B46,'Proposed Rates'!$D$248:$J$254,+X$11-2,FALSE)</f>
        <v>0.158</v>
      </c>
      <c r="Y46" s="452">
        <f>$F$10*'Proposed Rates'!$K$251</f>
        <v>90</v>
      </c>
      <c r="Z46" s="431">
        <f t="shared" si="58"/>
        <v>14.22</v>
      </c>
      <c r="AA46" s="80"/>
      <c r="AB46" s="432">
        <f t="shared" si="14"/>
        <v>0</v>
      </c>
      <c r="AC46" s="433">
        <f t="shared" si="15"/>
        <v>0</v>
      </c>
      <c r="AD46" s="59"/>
      <c r="AE46" s="461">
        <f>VLOOKUP($B46,'Proposed Rates'!$D$248:$J$254,+AE$11-2,FALSE)</f>
        <v>0.158</v>
      </c>
      <c r="AF46" s="452">
        <f>$F$10*'Proposed Rates'!$K$251</f>
        <v>90</v>
      </c>
      <c r="AG46" s="431">
        <f t="shared" si="60"/>
        <v>14.22</v>
      </c>
      <c r="AH46" s="80"/>
      <c r="AI46" s="432">
        <f t="shared" si="18"/>
        <v>0</v>
      </c>
      <c r="AJ46" s="433">
        <f t="shared" si="19"/>
        <v>0</v>
      </c>
      <c r="AK46" s="59"/>
      <c r="AL46" s="461">
        <f>VLOOKUP($B46,'Proposed Rates'!$D$248:$J$254,+AL$11-2,FALSE)</f>
        <v>0.158</v>
      </c>
      <c r="AM46" s="452">
        <f>$F$10*'Proposed Rates'!$K$251</f>
        <v>90</v>
      </c>
      <c r="AN46" s="431">
        <f t="shared" si="62"/>
        <v>14.22</v>
      </c>
      <c r="AO46" s="80"/>
      <c r="AP46" s="432">
        <f t="shared" si="22"/>
        <v>0</v>
      </c>
      <c r="AQ46" s="433">
        <f t="shared" si="23"/>
        <v>0</v>
      </c>
      <c r="AR46" s="434"/>
    </row>
    <row r="47" ht="12.75" customHeight="1">
      <c r="A47" s="59"/>
      <c r="B47" s="351" t="s">
        <v>265</v>
      </c>
      <c r="C47" s="426" t="str">
        <f t="shared" si="50"/>
        <v>Residential.Energy - RPP - Tier 1</v>
      </c>
      <c r="D47" s="427" t="s">
        <v>308</v>
      </c>
      <c r="E47" s="351"/>
      <c r="F47" s="461">
        <f>VLOOKUP($B47,'Proposed Rates'!$D$248:$J$254,+F$11-2,FALSE)</f>
        <v>0.093</v>
      </c>
      <c r="G47" s="462">
        <f>IF(AND($S$2=1, $F$10&gt;=600), 600, IF(AND($S$2=1, AND($F$10&lt;600, $F$10&gt;=0)), $F$10, IF(AND($S$2=2, $F$10&gt;=1000), 1000, IF(AND($S$2=2, AND($F$10&lt;1000, $F$10&gt;=0)), $F$10))))</f>
        <v>500</v>
      </c>
      <c r="H47" s="431">
        <f t="shared" si="52"/>
        <v>46.5</v>
      </c>
      <c r="I47" s="80"/>
      <c r="J47" s="461">
        <f>VLOOKUP($B47,'Proposed Rates'!$D$248:$J$254,+J$11-2,FALSE)</f>
        <v>0.093</v>
      </c>
      <c r="K47" s="462">
        <f>IF(AND($S$2=1, $F$10&gt;=600), 600, IF(AND($S$2=1, AND($F$10&lt;600, $F$10&gt;=0)), $F$10, IF(AND($S$2=2, $F$10&gt;=1000), 1000, IF(AND($S$2=2, AND($F$10&lt;1000, $F$10&gt;=0)), $F$10))))</f>
        <v>500</v>
      </c>
      <c r="L47" s="431">
        <f t="shared" si="54"/>
        <v>46.5</v>
      </c>
      <c r="M47" s="80"/>
      <c r="N47" s="432">
        <f t="shared" si="6"/>
        <v>0</v>
      </c>
      <c r="O47" s="433">
        <f t="shared" si="7"/>
        <v>0</v>
      </c>
      <c r="P47" s="59"/>
      <c r="Q47" s="461">
        <f>VLOOKUP($B47,'Proposed Rates'!$D$248:$J$254,+Q$11-2,FALSE)</f>
        <v>0.093</v>
      </c>
      <c r="R47" s="462">
        <f>IF(AND($S$2=1, $F$10&gt;=600), 600, IF(AND($S$2=1, AND($F$10&lt;600, $F$10&gt;=0)), $F$10, IF(AND($S$2=2, $F$10&gt;=1000), 1000, IF(AND($S$2=2, AND($F$10&lt;1000, $F$10&gt;=0)), $F$10))))</f>
        <v>500</v>
      </c>
      <c r="S47" s="431">
        <f t="shared" si="56"/>
        <v>46.5</v>
      </c>
      <c r="T47" s="80"/>
      <c r="U47" s="432">
        <f t="shared" si="10"/>
        <v>0</v>
      </c>
      <c r="V47" s="433">
        <f t="shared" si="11"/>
        <v>0</v>
      </c>
      <c r="W47" s="59"/>
      <c r="X47" s="461">
        <f>VLOOKUP($B47,'Proposed Rates'!$D$248:$J$254,+X$11-2,FALSE)</f>
        <v>0.093</v>
      </c>
      <c r="Y47" s="462">
        <f>IF(AND($S$2=1, $F$10&gt;=600), 600, IF(AND($S$2=1, AND($F$10&lt;600, $F$10&gt;=0)), $F$10, IF(AND($S$2=2, $F$10&gt;=1000), 1000, IF(AND($S$2=2, AND($F$10&lt;1000, $F$10&gt;=0)), $F$10))))</f>
        <v>500</v>
      </c>
      <c r="Z47" s="431">
        <f t="shared" si="58"/>
        <v>46.5</v>
      </c>
      <c r="AA47" s="80"/>
      <c r="AB47" s="432">
        <f t="shared" si="14"/>
        <v>0</v>
      </c>
      <c r="AC47" s="433">
        <f t="shared" si="15"/>
        <v>0</v>
      </c>
      <c r="AD47" s="59"/>
      <c r="AE47" s="461">
        <f>VLOOKUP($B47,'Proposed Rates'!$D$248:$J$254,+AE$11-2,FALSE)</f>
        <v>0.093</v>
      </c>
      <c r="AF47" s="462">
        <f>IF(AND($S$2=1, $F$10&gt;=600), 600, IF(AND($S$2=1, AND($F$10&lt;600, $F$10&gt;=0)), $F$10, IF(AND($S$2=2, $F$10&gt;=1000), 1000, IF(AND($S$2=2, AND($F$10&lt;1000, $F$10&gt;=0)), $F$10))))</f>
        <v>500</v>
      </c>
      <c r="AG47" s="431">
        <f t="shared" si="60"/>
        <v>46.5</v>
      </c>
      <c r="AH47" s="80"/>
      <c r="AI47" s="432">
        <f t="shared" si="18"/>
        <v>0</v>
      </c>
      <c r="AJ47" s="433">
        <f t="shared" si="19"/>
        <v>0</v>
      </c>
      <c r="AK47" s="59"/>
      <c r="AL47" s="461">
        <f>VLOOKUP($B47,'Proposed Rates'!$D$248:$J$254,+AL$11-2,FALSE)</f>
        <v>0.093</v>
      </c>
      <c r="AM47" s="462">
        <f>IF(AND($S$2=1, $F$10&gt;=600), 600, IF(AND($S$2=1, AND($F$10&lt;600, $F$10&gt;=0)), $F$10, IF(AND($S$2=2, $F$10&gt;=1000), 1000, IF(AND($S$2=2, AND($F$10&lt;1000, $F$10&gt;=0)), $F$10))))</f>
        <v>500</v>
      </c>
      <c r="AN47" s="431">
        <f t="shared" si="62"/>
        <v>46.5</v>
      </c>
      <c r="AO47" s="80"/>
      <c r="AP47" s="432">
        <f t="shared" si="22"/>
        <v>0</v>
      </c>
      <c r="AQ47" s="433">
        <f t="shared" si="23"/>
        <v>0</v>
      </c>
      <c r="AR47" s="434"/>
    </row>
    <row r="48" ht="12.75" customHeight="1">
      <c r="A48" s="59"/>
      <c r="B48" s="351" t="s">
        <v>266</v>
      </c>
      <c r="C48" s="426" t="str">
        <f t="shared" si="50"/>
        <v>Residential.Energy - RPP - Tier 2</v>
      </c>
      <c r="D48" s="427" t="s">
        <v>308</v>
      </c>
      <c r="E48" s="351"/>
      <c r="F48" s="461">
        <f>VLOOKUP($B48,'Proposed Rates'!$D$248:$J$254,+F$11-2,FALSE)</f>
        <v>0.11</v>
      </c>
      <c r="G48" s="464">
        <f>IF(AND($S$2=1, $F$10&gt;=600), $F$10-600, IF(AND($S$2=1, AND($F$10&lt;600, $F$10&gt;=0)), 0, IF(AND($S$2=2, $F$10&gt;=1000), $F$10-1000, IF(AND($S$2=2, AND($F$10&lt;1000, $F$10&gt;=0)), 0))))</f>
        <v>0</v>
      </c>
      <c r="H48" s="431">
        <f t="shared" si="52"/>
        <v>0</v>
      </c>
      <c r="I48" s="80"/>
      <c r="J48" s="461">
        <f>VLOOKUP($B48,'Proposed Rates'!$D$248:$J$254,+J$11-2,FALSE)</f>
        <v>0.11</v>
      </c>
      <c r="K48" s="464">
        <f>IF(AND($S$2=1, $F$10&gt;=600), $F$10-600, IF(AND($S$2=1, AND($F$10&lt;600, $F$10&gt;=0)), 0, IF(AND($S$2=2, $F$10&gt;=1000), $F$10-1000, IF(AND($S$2=2, AND($F$10&lt;1000, $F$10&gt;=0)), 0))))</f>
        <v>0</v>
      </c>
      <c r="L48" s="431">
        <f t="shared" si="54"/>
        <v>0</v>
      </c>
      <c r="M48" s="80"/>
      <c r="N48" s="432">
        <f t="shared" si="6"/>
        <v>0</v>
      </c>
      <c r="O48" s="433" t="str">
        <f t="shared" si="7"/>
        <v/>
      </c>
      <c r="P48" s="59"/>
      <c r="Q48" s="461">
        <f>VLOOKUP($B48,'Proposed Rates'!$D$248:$J$254,+Q$11-2,FALSE)</f>
        <v>0.11</v>
      </c>
      <c r="R48" s="464">
        <f>IF(AND($S$2=1, $F$10&gt;=600), $F$10-600, IF(AND($S$2=1, AND($F$10&lt;600, $F$10&gt;=0)), 0, IF(AND($S$2=2, $F$10&gt;=1000), $F$10-1000, IF(AND($S$2=2, AND($F$10&lt;1000, $F$10&gt;=0)), 0))))</f>
        <v>0</v>
      </c>
      <c r="S48" s="431">
        <f t="shared" si="56"/>
        <v>0</v>
      </c>
      <c r="T48" s="80"/>
      <c r="U48" s="432">
        <f t="shared" si="10"/>
        <v>0</v>
      </c>
      <c r="V48" s="433" t="str">
        <f t="shared" si="11"/>
        <v/>
      </c>
      <c r="W48" s="59"/>
      <c r="X48" s="461">
        <f>VLOOKUP($B48,'Proposed Rates'!$D$248:$J$254,+X$11-2,FALSE)</f>
        <v>0.11</v>
      </c>
      <c r="Y48" s="464">
        <f>IF(AND($S$2=1, $F$10&gt;=600), $F$10-600, IF(AND($S$2=1, AND($F$10&lt;600, $F$10&gt;=0)), 0, IF(AND($S$2=2, $F$10&gt;=1000), $F$10-1000, IF(AND($S$2=2, AND($F$10&lt;1000, $F$10&gt;=0)), 0))))</f>
        <v>0</v>
      </c>
      <c r="Z48" s="431">
        <f t="shared" si="58"/>
        <v>0</v>
      </c>
      <c r="AA48" s="80"/>
      <c r="AB48" s="432">
        <f t="shared" si="14"/>
        <v>0</v>
      </c>
      <c r="AC48" s="433" t="str">
        <f t="shared" si="15"/>
        <v/>
      </c>
      <c r="AD48" s="59"/>
      <c r="AE48" s="461">
        <f>VLOOKUP($B48,'Proposed Rates'!$D$248:$J$254,+AE$11-2,FALSE)</f>
        <v>0.11</v>
      </c>
      <c r="AF48" s="464">
        <f>IF(AND($S$2=1, $F$10&gt;=600), $F$10-600, IF(AND($S$2=1, AND($F$10&lt;600, $F$10&gt;=0)), 0, IF(AND($S$2=2, $F$10&gt;=1000), $F$10-1000, IF(AND($S$2=2, AND($F$10&lt;1000, $F$10&gt;=0)), 0))))</f>
        <v>0</v>
      </c>
      <c r="AG48" s="431">
        <f t="shared" si="60"/>
        <v>0</v>
      </c>
      <c r="AH48" s="80"/>
      <c r="AI48" s="432">
        <f t="shared" si="18"/>
        <v>0</v>
      </c>
      <c r="AJ48" s="433" t="str">
        <f t="shared" si="19"/>
        <v/>
      </c>
      <c r="AK48" s="59"/>
      <c r="AL48" s="461">
        <f>VLOOKUP($B48,'Proposed Rates'!$D$248:$J$254,+AL$11-2,FALSE)</f>
        <v>0.11</v>
      </c>
      <c r="AM48" s="464">
        <f>IF(AND($S$2=1, $F$10&gt;=600), $F$10-600, IF(AND($S$2=1, AND($F$10&lt;600, $F$10&gt;=0)), 0, IF(AND($S$2=2, $F$10&gt;=1000), $F$10-1000, IF(AND($S$2=2, AND($F$10&lt;1000, $F$10&gt;=0)), 0))))</f>
        <v>0</v>
      </c>
      <c r="AN48" s="431">
        <f t="shared" si="62"/>
        <v>0</v>
      </c>
      <c r="AO48" s="80"/>
      <c r="AP48" s="432">
        <f t="shared" si="22"/>
        <v>0</v>
      </c>
      <c r="AQ48" s="433" t="str">
        <f t="shared" si="23"/>
        <v/>
      </c>
      <c r="AR48" s="434"/>
    </row>
    <row r="49" ht="8.25" customHeight="1">
      <c r="A49" s="59"/>
      <c r="B49" s="465"/>
      <c r="C49" s="466"/>
      <c r="D49" s="466"/>
      <c r="E49" s="466"/>
      <c r="F49" s="467"/>
      <c r="G49" s="509"/>
      <c r="H49" s="469"/>
      <c r="I49" s="471"/>
      <c r="J49" s="467"/>
      <c r="K49" s="468"/>
      <c r="L49" s="469"/>
      <c r="M49" s="471"/>
      <c r="N49" s="472"/>
      <c r="O49" s="473"/>
      <c r="P49" s="59"/>
      <c r="Q49" s="467"/>
      <c r="R49" s="468"/>
      <c r="S49" s="469"/>
      <c r="T49" s="471"/>
      <c r="U49" s="472"/>
      <c r="V49" s="473"/>
      <c r="W49" s="59"/>
      <c r="X49" s="467"/>
      <c r="Y49" s="468"/>
      <c r="Z49" s="469"/>
      <c r="AA49" s="471"/>
      <c r="AB49" s="472"/>
      <c r="AC49" s="473"/>
      <c r="AD49" s="59"/>
      <c r="AE49" s="467"/>
      <c r="AF49" s="468"/>
      <c r="AG49" s="469"/>
      <c r="AH49" s="471"/>
      <c r="AI49" s="472"/>
      <c r="AJ49" s="473"/>
      <c r="AK49" s="59"/>
      <c r="AL49" s="467"/>
      <c r="AM49" s="468"/>
      <c r="AN49" s="469"/>
      <c r="AO49" s="471"/>
      <c r="AP49" s="472"/>
      <c r="AQ49" s="473"/>
      <c r="AR49" s="474"/>
    </row>
    <row r="50" ht="12.75" customHeight="1">
      <c r="A50" s="59"/>
      <c r="B50" s="475" t="s">
        <v>315</v>
      </c>
      <c r="C50" s="351"/>
      <c r="D50" s="351"/>
      <c r="E50" s="351"/>
      <c r="F50" s="476"/>
      <c r="G50" s="523"/>
      <c r="H50" s="478">
        <f>SUM(H41:H46,H40)</f>
        <v>99.735641</v>
      </c>
      <c r="I50" s="516"/>
      <c r="J50" s="476"/>
      <c r="K50" s="477"/>
      <c r="L50" s="478">
        <f>SUM(L41:L46,L40)</f>
        <v>107.9040925</v>
      </c>
      <c r="M50" s="480"/>
      <c r="N50" s="479">
        <f t="shared" ref="N50:N54" si="63">L50-H50</f>
        <v>8.1684515</v>
      </c>
      <c r="O50" s="481">
        <f t="shared" ref="O50:O54" si="64">IF((H50)=0,"",(N50/H50))</f>
        <v>0.08190102774</v>
      </c>
      <c r="P50" s="59"/>
      <c r="Q50" s="477"/>
      <c r="R50" s="477"/>
      <c r="S50" s="479">
        <f>SUM(S41:S46,S40)</f>
        <v>111.4440925</v>
      </c>
      <c r="T50" s="480"/>
      <c r="U50" s="479">
        <f t="shared" ref="U50:U54" si="65">S50-L50</f>
        <v>3.54</v>
      </c>
      <c r="V50" s="481">
        <f t="shared" ref="V50:V54" si="66">IF((L50)=0,"",(U50/L50))</f>
        <v>0.03280691138</v>
      </c>
      <c r="W50" s="59"/>
      <c r="X50" s="477"/>
      <c r="Y50" s="477"/>
      <c r="Z50" s="479">
        <f>SUM(Z41:Z46,Z40)</f>
        <v>115.30926</v>
      </c>
      <c r="AA50" s="480"/>
      <c r="AB50" s="479">
        <f t="shared" ref="AB50:AB54" si="67">Z50-S50</f>
        <v>3.8651675</v>
      </c>
      <c r="AC50" s="481">
        <f t="shared" ref="AC50:AC54" si="68">IF((S50)=0,"",(AB50/S50))</f>
        <v>0.03468256965</v>
      </c>
      <c r="AD50" s="59"/>
      <c r="AE50" s="477"/>
      <c r="AF50" s="477"/>
      <c r="AG50" s="479">
        <f>SUM(AG41:AG46,AG40)</f>
        <v>118.12926</v>
      </c>
      <c r="AH50" s="480"/>
      <c r="AI50" s="479">
        <f t="shared" ref="AI50:AI54" si="69">AG50-Z50</f>
        <v>2.82</v>
      </c>
      <c r="AJ50" s="481">
        <f t="shared" ref="AJ50:AJ54" si="70">IF((Z50)=0,"",(AI50/Z50))</f>
        <v>0.02445597171</v>
      </c>
      <c r="AK50" s="59"/>
      <c r="AL50" s="477"/>
      <c r="AM50" s="477"/>
      <c r="AN50" s="479">
        <f>SUM(AN41:AN46,AN40)</f>
        <v>120.91926</v>
      </c>
      <c r="AO50" s="480"/>
      <c r="AP50" s="479">
        <f t="shared" ref="AP50:AP54" si="71">AN50-AG50</f>
        <v>2.79</v>
      </c>
      <c r="AQ50" s="481">
        <f t="shared" ref="AQ50:AQ54" si="72">IF((AG50)=0,"",(AP50/AG50))</f>
        <v>0.02361819586</v>
      </c>
      <c r="AR50" s="482"/>
    </row>
    <row r="51" ht="12.75" customHeight="1">
      <c r="A51" s="59"/>
      <c r="B51" s="483" t="s">
        <v>316</v>
      </c>
      <c r="C51" s="351"/>
      <c r="D51" s="351"/>
      <c r="E51" s="351"/>
      <c r="F51" s="476">
        <v>0.13</v>
      </c>
      <c r="G51" s="80"/>
      <c r="H51" s="524">
        <f>H50*F51</f>
        <v>12.96563333</v>
      </c>
      <c r="I51" s="448"/>
      <c r="J51" s="476">
        <v>0.13</v>
      </c>
      <c r="K51" s="448"/>
      <c r="L51" s="431">
        <f>L50*J51</f>
        <v>14.02753203</v>
      </c>
      <c r="M51" s="80"/>
      <c r="N51" s="432">
        <f t="shared" si="63"/>
        <v>1.061898695</v>
      </c>
      <c r="O51" s="433">
        <f t="shared" si="64"/>
        <v>0.08190102774</v>
      </c>
      <c r="P51" s="59"/>
      <c r="Q51" s="484">
        <v>0.13</v>
      </c>
      <c r="R51" s="448"/>
      <c r="S51" s="431">
        <f>S50*Q51</f>
        <v>14.48773203</v>
      </c>
      <c r="T51" s="80"/>
      <c r="U51" s="432">
        <f t="shared" si="65"/>
        <v>0.4602</v>
      </c>
      <c r="V51" s="433">
        <f t="shared" si="66"/>
        <v>0.03280691138</v>
      </c>
      <c r="W51" s="59"/>
      <c r="X51" s="484">
        <v>0.13</v>
      </c>
      <c r="Y51" s="448"/>
      <c r="Z51" s="431">
        <f>Z50*X51</f>
        <v>14.9902038</v>
      </c>
      <c r="AA51" s="80"/>
      <c r="AB51" s="432">
        <f t="shared" si="67"/>
        <v>0.502471775</v>
      </c>
      <c r="AC51" s="433">
        <f t="shared" si="68"/>
        <v>0.03468256965</v>
      </c>
      <c r="AD51" s="59"/>
      <c r="AE51" s="484">
        <v>0.13</v>
      </c>
      <c r="AF51" s="448"/>
      <c r="AG51" s="431">
        <f>AG50*AE51</f>
        <v>15.3568038</v>
      </c>
      <c r="AH51" s="80"/>
      <c r="AI51" s="432">
        <f t="shared" si="69"/>
        <v>0.3666</v>
      </c>
      <c r="AJ51" s="433">
        <f t="shared" si="70"/>
        <v>0.02445597171</v>
      </c>
      <c r="AK51" s="59"/>
      <c r="AL51" s="484">
        <v>0.13</v>
      </c>
      <c r="AM51" s="448"/>
      <c r="AN51" s="431">
        <f>AN50*AL51</f>
        <v>15.7195038</v>
      </c>
      <c r="AO51" s="80"/>
      <c r="AP51" s="432">
        <f t="shared" si="71"/>
        <v>0.3627</v>
      </c>
      <c r="AQ51" s="433">
        <f t="shared" si="72"/>
        <v>0.02361819586</v>
      </c>
      <c r="AR51" s="434"/>
    </row>
    <row r="52" ht="12.75" customHeight="1">
      <c r="A52" s="59"/>
      <c r="B52" s="525" t="s">
        <v>341</v>
      </c>
      <c r="C52" s="351"/>
      <c r="D52" s="351"/>
      <c r="E52" s="351"/>
      <c r="F52" s="486"/>
      <c r="G52" s="80"/>
      <c r="H52" s="524">
        <f>H50+H51</f>
        <v>112.7012743</v>
      </c>
      <c r="I52" s="448"/>
      <c r="J52" s="486"/>
      <c r="K52" s="448"/>
      <c r="L52" s="431">
        <f>L50+L51</f>
        <v>121.9316245</v>
      </c>
      <c r="M52" s="80"/>
      <c r="N52" s="432">
        <f t="shared" si="63"/>
        <v>9.230350195</v>
      </c>
      <c r="O52" s="433">
        <f t="shared" si="64"/>
        <v>0.08190102774</v>
      </c>
      <c r="P52" s="59"/>
      <c r="Q52" s="448"/>
      <c r="R52" s="448"/>
      <c r="S52" s="431">
        <f>S50+S51</f>
        <v>125.9318245</v>
      </c>
      <c r="T52" s="80"/>
      <c r="U52" s="432">
        <f t="shared" si="65"/>
        <v>4.0002</v>
      </c>
      <c r="V52" s="433">
        <f t="shared" si="66"/>
        <v>0.03280691138</v>
      </c>
      <c r="W52" s="59"/>
      <c r="X52" s="448"/>
      <c r="Y52" s="448"/>
      <c r="Z52" s="431">
        <f>Z50+Z51</f>
        <v>130.2994638</v>
      </c>
      <c r="AA52" s="80"/>
      <c r="AB52" s="432">
        <f t="shared" si="67"/>
        <v>4.367639275</v>
      </c>
      <c r="AC52" s="433">
        <f t="shared" si="68"/>
        <v>0.03468256965</v>
      </c>
      <c r="AD52" s="59"/>
      <c r="AE52" s="448"/>
      <c r="AF52" s="448"/>
      <c r="AG52" s="431">
        <f>AG50+AG51</f>
        <v>133.4860638</v>
      </c>
      <c r="AH52" s="80"/>
      <c r="AI52" s="432">
        <f t="shared" si="69"/>
        <v>3.1866</v>
      </c>
      <c r="AJ52" s="433">
        <f t="shared" si="70"/>
        <v>0.02445597171</v>
      </c>
      <c r="AK52" s="59"/>
      <c r="AL52" s="448"/>
      <c r="AM52" s="448"/>
      <c r="AN52" s="431">
        <f>AN50+AN51</f>
        <v>136.6387638</v>
      </c>
      <c r="AO52" s="80"/>
      <c r="AP52" s="432">
        <f t="shared" si="71"/>
        <v>3.1527</v>
      </c>
      <c r="AQ52" s="433">
        <f t="shared" si="72"/>
        <v>0.02361819586</v>
      </c>
      <c r="AR52" s="434"/>
    </row>
    <row r="53" ht="15.75" customHeight="1">
      <c r="A53" s="59"/>
      <c r="B53" s="487" t="s">
        <v>273</v>
      </c>
      <c r="E53" s="351"/>
      <c r="F53" s="488">
        <f>'Proposed Rates'!E286</f>
        <v>0.131</v>
      </c>
      <c r="G53" s="80"/>
      <c r="H53" s="526">
        <f>F53*H50</f>
        <v>13.06536897</v>
      </c>
      <c r="I53" s="448"/>
      <c r="J53" s="488">
        <f>'Proposed Rates'!F286</f>
        <v>0.131</v>
      </c>
      <c r="K53" s="448"/>
      <c r="L53" s="489">
        <f>J53*L50</f>
        <v>14.13543612</v>
      </c>
      <c r="M53" s="80"/>
      <c r="N53" s="489">
        <f t="shared" si="63"/>
        <v>1.070067147</v>
      </c>
      <c r="O53" s="491">
        <f t="shared" si="64"/>
        <v>0.08190102774</v>
      </c>
      <c r="P53" s="59"/>
      <c r="Q53" s="490">
        <f>'Proposed Rates'!G286</f>
        <v>0.131</v>
      </c>
      <c r="R53" s="448"/>
      <c r="S53" s="489">
        <f>Q53*S50</f>
        <v>14.59917612</v>
      </c>
      <c r="T53" s="80"/>
      <c r="U53" s="489">
        <f t="shared" si="65"/>
        <v>0.46374</v>
      </c>
      <c r="V53" s="491">
        <f t="shared" si="66"/>
        <v>0.03280691138</v>
      </c>
      <c r="W53" s="59"/>
      <c r="X53" s="490">
        <f>'Proposed Rates'!H286</f>
        <v>0.131</v>
      </c>
      <c r="Y53" s="448"/>
      <c r="Z53" s="489">
        <f>X53*Z50</f>
        <v>15.10551306</v>
      </c>
      <c r="AA53" s="80"/>
      <c r="AB53" s="489">
        <f t="shared" si="67"/>
        <v>0.5063369425</v>
      </c>
      <c r="AC53" s="491">
        <f t="shared" si="68"/>
        <v>0.03468256965</v>
      </c>
      <c r="AD53" s="59"/>
      <c r="AE53" s="490">
        <f>'Proposed Rates'!I286</f>
        <v>0.131</v>
      </c>
      <c r="AF53" s="448"/>
      <c r="AG53" s="489">
        <f>AE53*AG50</f>
        <v>15.47493306</v>
      </c>
      <c r="AH53" s="80"/>
      <c r="AI53" s="489">
        <f t="shared" si="69"/>
        <v>0.36942</v>
      </c>
      <c r="AJ53" s="491">
        <f t="shared" si="70"/>
        <v>0.02445597171</v>
      </c>
      <c r="AK53" s="59"/>
      <c r="AL53" s="490">
        <f>'Proposed Rates'!J286</f>
        <v>0.131</v>
      </c>
      <c r="AM53" s="448"/>
      <c r="AN53" s="489">
        <f>AL53*AN50</f>
        <v>15.84042306</v>
      </c>
      <c r="AO53" s="80"/>
      <c r="AP53" s="489">
        <f t="shared" si="71"/>
        <v>0.36549</v>
      </c>
      <c r="AQ53" s="491">
        <f t="shared" si="72"/>
        <v>0.02361819586</v>
      </c>
      <c r="AR53" s="492"/>
    </row>
    <row r="54" ht="12.75" customHeight="1">
      <c r="A54" s="59"/>
      <c r="B54" s="493" t="s">
        <v>318</v>
      </c>
      <c r="C54" s="71"/>
      <c r="D54" s="72"/>
      <c r="E54" s="494"/>
      <c r="F54" s="495"/>
      <c r="G54" s="527"/>
      <c r="H54" s="528">
        <f>H52-H53</f>
        <v>99.63590536</v>
      </c>
      <c r="I54" s="496"/>
      <c r="J54" s="495"/>
      <c r="K54" s="496"/>
      <c r="L54" s="497">
        <f>L52-L53</f>
        <v>107.7961884</v>
      </c>
      <c r="M54" s="498"/>
      <c r="N54" s="499">
        <f t="shared" si="63"/>
        <v>8.160283048</v>
      </c>
      <c r="O54" s="500">
        <f t="shared" si="64"/>
        <v>0.08190102774</v>
      </c>
      <c r="P54" s="59"/>
      <c r="Q54" s="496"/>
      <c r="R54" s="496"/>
      <c r="S54" s="497">
        <f>S52-S53</f>
        <v>111.3326484</v>
      </c>
      <c r="T54" s="498"/>
      <c r="U54" s="499">
        <f t="shared" si="65"/>
        <v>3.53646</v>
      </c>
      <c r="V54" s="500">
        <f t="shared" si="66"/>
        <v>0.03280691138</v>
      </c>
      <c r="W54" s="59"/>
      <c r="X54" s="496"/>
      <c r="Y54" s="496"/>
      <c r="Z54" s="497">
        <f>Z52-Z53</f>
        <v>115.1939507</v>
      </c>
      <c r="AA54" s="498"/>
      <c r="AB54" s="499">
        <f t="shared" si="67"/>
        <v>3.861302333</v>
      </c>
      <c r="AC54" s="500">
        <f t="shared" si="68"/>
        <v>0.03468256965</v>
      </c>
      <c r="AD54" s="59"/>
      <c r="AE54" s="496"/>
      <c r="AF54" s="496"/>
      <c r="AG54" s="497">
        <f>AG52-AG53</f>
        <v>118.0111307</v>
      </c>
      <c r="AH54" s="498"/>
      <c r="AI54" s="499">
        <f t="shared" si="69"/>
        <v>2.81718</v>
      </c>
      <c r="AJ54" s="500">
        <f t="shared" si="70"/>
        <v>0.02445597171</v>
      </c>
      <c r="AK54" s="59"/>
      <c r="AL54" s="496"/>
      <c r="AM54" s="496"/>
      <c r="AN54" s="497">
        <f>AN52-AN53</f>
        <v>120.7983407</v>
      </c>
      <c r="AO54" s="498"/>
      <c r="AP54" s="499">
        <f t="shared" si="71"/>
        <v>2.78721</v>
      </c>
      <c r="AQ54" s="500">
        <f t="shared" si="72"/>
        <v>0.02361819586</v>
      </c>
      <c r="AR54" s="501"/>
    </row>
    <row r="55" ht="8.25" customHeight="1">
      <c r="A55" s="59"/>
      <c r="B55" s="465"/>
      <c r="C55" s="466"/>
      <c r="D55" s="466"/>
      <c r="E55" s="466"/>
      <c r="F55" s="467"/>
      <c r="G55" s="509"/>
      <c r="H55" s="469"/>
      <c r="I55" s="471"/>
      <c r="J55" s="467"/>
      <c r="K55" s="468"/>
      <c r="L55" s="469"/>
      <c r="M55" s="471"/>
      <c r="N55" s="472"/>
      <c r="O55" s="473"/>
      <c r="P55" s="59"/>
      <c r="Q55" s="467"/>
      <c r="R55" s="468"/>
      <c r="S55" s="469"/>
      <c r="T55" s="471"/>
      <c r="U55" s="472"/>
      <c r="V55" s="473"/>
      <c r="W55" s="59"/>
      <c r="X55" s="467"/>
      <c r="Y55" s="468"/>
      <c r="Z55" s="469"/>
      <c r="AA55" s="471"/>
      <c r="AB55" s="472"/>
      <c r="AC55" s="473"/>
      <c r="AD55" s="59"/>
      <c r="AE55" s="467"/>
      <c r="AF55" s="468"/>
      <c r="AG55" s="469"/>
      <c r="AH55" s="471"/>
      <c r="AI55" s="472"/>
      <c r="AJ55" s="473"/>
      <c r="AK55" s="59"/>
      <c r="AL55" s="467"/>
      <c r="AM55" s="468"/>
      <c r="AN55" s="469"/>
      <c r="AO55" s="471"/>
      <c r="AP55" s="472"/>
      <c r="AQ55" s="473"/>
      <c r="AR55" s="474"/>
    </row>
    <row r="56" ht="12.75" customHeight="1">
      <c r="A56" s="59"/>
      <c r="B56" s="475" t="s">
        <v>319</v>
      </c>
      <c r="C56" s="351"/>
      <c r="D56" s="351"/>
      <c r="E56" s="351"/>
      <c r="F56" s="476"/>
      <c r="G56" s="523"/>
      <c r="H56" s="478">
        <f>SUM(H47:H48,H40,H41:H43)</f>
        <v>96.715641</v>
      </c>
      <c r="I56" s="516"/>
      <c r="J56" s="476"/>
      <c r="K56" s="477"/>
      <c r="L56" s="478">
        <f>SUM(L47:L48,L40,L41:L43)</f>
        <v>104.8840925</v>
      </c>
      <c r="M56" s="480"/>
      <c r="N56" s="479">
        <f t="shared" ref="N56:N60" si="73">L56-H56</f>
        <v>8.1684515</v>
      </c>
      <c r="O56" s="481">
        <f t="shared" ref="O56:O60" si="74">IF((H56)=0,"",(N56/H56))</f>
        <v>0.08445843315</v>
      </c>
      <c r="P56" s="59"/>
      <c r="Q56" s="477"/>
      <c r="R56" s="477"/>
      <c r="S56" s="479">
        <f>SUM(S47:S48,S40,S41:S43)</f>
        <v>108.4240925</v>
      </c>
      <c r="T56" s="480"/>
      <c r="U56" s="479">
        <f t="shared" ref="U56:U60" si="75">S56-L56</f>
        <v>3.54</v>
      </c>
      <c r="V56" s="481">
        <f t="shared" ref="V56:V60" si="76">IF((L56)=0,"",(U56/L56))</f>
        <v>0.0337515434</v>
      </c>
      <c r="W56" s="59"/>
      <c r="X56" s="477"/>
      <c r="Y56" s="477"/>
      <c r="Z56" s="479">
        <f>SUM(Z47:Z48,Z40,Z41:Z43)</f>
        <v>112.28926</v>
      </c>
      <c r="AA56" s="480"/>
      <c r="AB56" s="479">
        <f t="shared" ref="AB56:AB60" si="77">Z56-S56</f>
        <v>3.8651675</v>
      </c>
      <c r="AC56" s="481">
        <f t="shared" ref="AC56:AC60" si="78">IF((S56)=0,"",(AB56/S56))</f>
        <v>0.03564860365</v>
      </c>
      <c r="AD56" s="59"/>
      <c r="AE56" s="477"/>
      <c r="AF56" s="477"/>
      <c r="AG56" s="479">
        <f>SUM(AG47:AG48,AG40,AG41:AG43)</f>
        <v>115.10926</v>
      </c>
      <c r="AH56" s="480"/>
      <c r="AI56" s="479">
        <f t="shared" ref="AI56:AI60" si="79">AG56-Z56</f>
        <v>2.82</v>
      </c>
      <c r="AJ56" s="481">
        <f t="shared" ref="AJ56:AJ60" si="80">IF((Z56)=0,"",(AI56/Z56))</f>
        <v>0.02511371079</v>
      </c>
      <c r="AK56" s="59"/>
      <c r="AL56" s="477"/>
      <c r="AM56" s="477"/>
      <c r="AN56" s="479">
        <f>SUM(AN47:AN48,AN40,AN41:AN43)</f>
        <v>117.89926</v>
      </c>
      <c r="AO56" s="480"/>
      <c r="AP56" s="479">
        <f t="shared" ref="AP56:AP60" si="81">AN56-AG56</f>
        <v>2.79</v>
      </c>
      <c r="AQ56" s="481">
        <f t="shared" ref="AQ56:AQ60" si="82">IF((AG56)=0,"",(AP56/AG56))</f>
        <v>0.02423784151</v>
      </c>
      <c r="AR56" s="482"/>
    </row>
    <row r="57" ht="12.75" customHeight="1">
      <c r="A57" s="59"/>
      <c r="B57" s="483" t="s">
        <v>316</v>
      </c>
      <c r="C57" s="351"/>
      <c r="D57" s="351"/>
      <c r="E57" s="351"/>
      <c r="F57" s="476">
        <v>0.13</v>
      </c>
      <c r="G57" s="523"/>
      <c r="H57" s="524">
        <f>H56*F57</f>
        <v>12.57303333</v>
      </c>
      <c r="I57" s="448"/>
      <c r="J57" s="476">
        <v>0.13</v>
      </c>
      <c r="K57" s="484"/>
      <c r="L57" s="431">
        <f>L56*J57</f>
        <v>13.63493203</v>
      </c>
      <c r="M57" s="80"/>
      <c r="N57" s="432">
        <f t="shared" si="73"/>
        <v>1.061898695</v>
      </c>
      <c r="O57" s="433">
        <f t="shared" si="74"/>
        <v>0.08445843315</v>
      </c>
      <c r="P57" s="59"/>
      <c r="Q57" s="476">
        <v>0.13</v>
      </c>
      <c r="R57" s="484"/>
      <c r="S57" s="431">
        <f>S56*Q57</f>
        <v>14.09513203</v>
      </c>
      <c r="T57" s="80"/>
      <c r="U57" s="432">
        <f t="shared" si="75"/>
        <v>0.4602</v>
      </c>
      <c r="V57" s="433">
        <f t="shared" si="76"/>
        <v>0.0337515434</v>
      </c>
      <c r="W57" s="59"/>
      <c r="X57" s="476">
        <v>0.13</v>
      </c>
      <c r="Y57" s="484"/>
      <c r="Z57" s="431">
        <f>Z56*X57</f>
        <v>14.5976038</v>
      </c>
      <c r="AA57" s="80"/>
      <c r="AB57" s="432">
        <f t="shared" si="77"/>
        <v>0.502471775</v>
      </c>
      <c r="AC57" s="433">
        <f t="shared" si="78"/>
        <v>0.03564860365</v>
      </c>
      <c r="AD57" s="59"/>
      <c r="AE57" s="476">
        <v>0.13</v>
      </c>
      <c r="AF57" s="484"/>
      <c r="AG57" s="431">
        <f>AG56*AE57</f>
        <v>14.9642038</v>
      </c>
      <c r="AH57" s="80"/>
      <c r="AI57" s="432">
        <f t="shared" si="79"/>
        <v>0.3666</v>
      </c>
      <c r="AJ57" s="433">
        <f t="shared" si="80"/>
        <v>0.02511371079</v>
      </c>
      <c r="AK57" s="59"/>
      <c r="AL57" s="476">
        <v>0.13</v>
      </c>
      <c r="AM57" s="484"/>
      <c r="AN57" s="431">
        <f>AN56*AL57</f>
        <v>15.3269038</v>
      </c>
      <c r="AO57" s="80"/>
      <c r="AP57" s="432">
        <f t="shared" si="81"/>
        <v>0.3627</v>
      </c>
      <c r="AQ57" s="433">
        <f t="shared" si="82"/>
        <v>0.02423784151</v>
      </c>
      <c r="AR57" s="434"/>
    </row>
    <row r="58" ht="12.75" customHeight="1">
      <c r="A58" s="59"/>
      <c r="B58" s="525" t="s">
        <v>342</v>
      </c>
      <c r="C58" s="351"/>
      <c r="D58" s="351"/>
      <c r="E58" s="351"/>
      <c r="F58" s="486"/>
      <c r="G58" s="80"/>
      <c r="H58" s="524">
        <f>H56+H57</f>
        <v>109.2886743</v>
      </c>
      <c r="I58" s="448"/>
      <c r="J58" s="486"/>
      <c r="K58" s="448"/>
      <c r="L58" s="431">
        <f>L56+L57</f>
        <v>118.5190245</v>
      </c>
      <c r="M58" s="80"/>
      <c r="N58" s="432">
        <f t="shared" si="73"/>
        <v>9.230350195</v>
      </c>
      <c r="O58" s="433">
        <f t="shared" si="74"/>
        <v>0.08445843315</v>
      </c>
      <c r="P58" s="59"/>
      <c r="Q58" s="448"/>
      <c r="R58" s="448"/>
      <c r="S58" s="431">
        <f>S56+S57</f>
        <v>122.5192245</v>
      </c>
      <c r="T58" s="80"/>
      <c r="U58" s="432">
        <f t="shared" si="75"/>
        <v>4.0002</v>
      </c>
      <c r="V58" s="433">
        <f t="shared" si="76"/>
        <v>0.0337515434</v>
      </c>
      <c r="W58" s="59"/>
      <c r="X58" s="448"/>
      <c r="Y58" s="448"/>
      <c r="Z58" s="431">
        <f>Z56+Z57</f>
        <v>126.8868638</v>
      </c>
      <c r="AA58" s="80"/>
      <c r="AB58" s="432">
        <f t="shared" si="77"/>
        <v>4.367639275</v>
      </c>
      <c r="AC58" s="433">
        <f t="shared" si="78"/>
        <v>0.03564860365</v>
      </c>
      <c r="AD58" s="59"/>
      <c r="AE58" s="448"/>
      <c r="AF58" s="448"/>
      <c r="AG58" s="431">
        <f>AG56+AG57</f>
        <v>130.0734638</v>
      </c>
      <c r="AH58" s="80"/>
      <c r="AI58" s="432">
        <f t="shared" si="79"/>
        <v>3.1866</v>
      </c>
      <c r="AJ58" s="433">
        <f t="shared" si="80"/>
        <v>0.02511371079</v>
      </c>
      <c r="AK58" s="59"/>
      <c r="AL58" s="448"/>
      <c r="AM58" s="448"/>
      <c r="AN58" s="431">
        <f>AN56+AN57</f>
        <v>133.2261638</v>
      </c>
      <c r="AO58" s="80"/>
      <c r="AP58" s="432">
        <f t="shared" si="81"/>
        <v>3.1527</v>
      </c>
      <c r="AQ58" s="433">
        <f t="shared" si="82"/>
        <v>0.02423784151</v>
      </c>
      <c r="AR58" s="434"/>
    </row>
    <row r="59" ht="15.75" customHeight="1">
      <c r="A59" s="59"/>
      <c r="B59" s="487" t="s">
        <v>273</v>
      </c>
      <c r="E59" s="351"/>
      <c r="F59" s="488">
        <f>F53</f>
        <v>0.131</v>
      </c>
      <c r="G59" s="80"/>
      <c r="H59" s="526">
        <f>F59*H56</f>
        <v>12.66974897</v>
      </c>
      <c r="I59" s="448"/>
      <c r="J59" s="488">
        <f>J53</f>
        <v>0.131</v>
      </c>
      <c r="K59" s="448"/>
      <c r="L59" s="489">
        <f>J59*L56</f>
        <v>13.73981612</v>
      </c>
      <c r="M59" s="80"/>
      <c r="N59" s="489">
        <f t="shared" si="73"/>
        <v>1.070067147</v>
      </c>
      <c r="O59" s="491">
        <f t="shared" si="74"/>
        <v>0.08445843315</v>
      </c>
      <c r="P59" s="59"/>
      <c r="Q59" s="490">
        <f>Q53</f>
        <v>0.131</v>
      </c>
      <c r="R59" s="448"/>
      <c r="S59" s="489">
        <f>Q59*S56</f>
        <v>14.20355612</v>
      </c>
      <c r="T59" s="80"/>
      <c r="U59" s="489">
        <f t="shared" si="75"/>
        <v>0.46374</v>
      </c>
      <c r="V59" s="491">
        <f t="shared" si="76"/>
        <v>0.0337515434</v>
      </c>
      <c r="W59" s="59"/>
      <c r="X59" s="490">
        <f>X53</f>
        <v>0.131</v>
      </c>
      <c r="Y59" s="448"/>
      <c r="Z59" s="489">
        <f>X59*Z56</f>
        <v>14.70989306</v>
      </c>
      <c r="AA59" s="80"/>
      <c r="AB59" s="489">
        <f t="shared" si="77"/>
        <v>0.5063369425</v>
      </c>
      <c r="AC59" s="491">
        <f t="shared" si="78"/>
        <v>0.03564860365</v>
      </c>
      <c r="AD59" s="59"/>
      <c r="AE59" s="490">
        <f>AE53</f>
        <v>0.131</v>
      </c>
      <c r="AF59" s="448"/>
      <c r="AG59" s="489">
        <f>AE59*AG56</f>
        <v>15.07931306</v>
      </c>
      <c r="AH59" s="80"/>
      <c r="AI59" s="489">
        <f t="shared" si="79"/>
        <v>0.36942</v>
      </c>
      <c r="AJ59" s="491">
        <f t="shared" si="80"/>
        <v>0.02511371079</v>
      </c>
      <c r="AK59" s="59"/>
      <c r="AL59" s="490">
        <f>AL53</f>
        <v>0.131</v>
      </c>
      <c r="AM59" s="448"/>
      <c r="AN59" s="489">
        <f>AL59*AN56</f>
        <v>15.44480306</v>
      </c>
      <c r="AO59" s="80"/>
      <c r="AP59" s="489">
        <f t="shared" si="81"/>
        <v>0.36549</v>
      </c>
      <c r="AQ59" s="491">
        <f t="shared" si="82"/>
        <v>0.02423784151</v>
      </c>
      <c r="AR59" s="492"/>
    </row>
    <row r="60" ht="12.75" customHeight="1">
      <c r="A60" s="59"/>
      <c r="B60" s="493" t="s">
        <v>321</v>
      </c>
      <c r="C60" s="71"/>
      <c r="D60" s="72"/>
      <c r="E60" s="494"/>
      <c r="F60" s="502"/>
      <c r="G60" s="529"/>
      <c r="H60" s="530">
        <f>H58-H59</f>
        <v>96.61892536</v>
      </c>
      <c r="I60" s="503"/>
      <c r="J60" s="502"/>
      <c r="K60" s="503"/>
      <c r="L60" s="504">
        <f>L58-L59</f>
        <v>104.7792084</v>
      </c>
      <c r="M60" s="505"/>
      <c r="N60" s="506">
        <f t="shared" si="73"/>
        <v>8.160283049</v>
      </c>
      <c r="O60" s="507">
        <f t="shared" si="74"/>
        <v>0.08445843315</v>
      </c>
      <c r="P60" s="59"/>
      <c r="Q60" s="503"/>
      <c r="R60" s="503"/>
      <c r="S60" s="504">
        <f>S58-S59</f>
        <v>108.3156684</v>
      </c>
      <c r="T60" s="505"/>
      <c r="U60" s="506">
        <f t="shared" si="75"/>
        <v>3.53646</v>
      </c>
      <c r="V60" s="507">
        <f t="shared" si="76"/>
        <v>0.0337515434</v>
      </c>
      <c r="W60" s="59"/>
      <c r="X60" s="503"/>
      <c r="Y60" s="503"/>
      <c r="Z60" s="504">
        <f>Z58-Z59</f>
        <v>112.1769707</v>
      </c>
      <c r="AA60" s="505"/>
      <c r="AB60" s="506">
        <f t="shared" si="77"/>
        <v>3.861302333</v>
      </c>
      <c r="AC60" s="507">
        <f t="shared" si="78"/>
        <v>0.03564860365</v>
      </c>
      <c r="AD60" s="59"/>
      <c r="AE60" s="503"/>
      <c r="AF60" s="503"/>
      <c r="AG60" s="504">
        <f>AG58-AG59</f>
        <v>114.9941507</v>
      </c>
      <c r="AH60" s="505"/>
      <c r="AI60" s="506">
        <f t="shared" si="79"/>
        <v>2.81718</v>
      </c>
      <c r="AJ60" s="507">
        <f t="shared" si="80"/>
        <v>0.02511371079</v>
      </c>
      <c r="AK60" s="59"/>
      <c r="AL60" s="503"/>
      <c r="AM60" s="503"/>
      <c r="AN60" s="504">
        <f>AN58-AN59</f>
        <v>117.7813607</v>
      </c>
      <c r="AO60" s="505"/>
      <c r="AP60" s="506">
        <f t="shared" si="81"/>
        <v>2.78721</v>
      </c>
      <c r="AQ60" s="507">
        <f t="shared" si="82"/>
        <v>0.02423784151</v>
      </c>
      <c r="AR60" s="501"/>
    </row>
    <row r="61" ht="8.25" customHeight="1">
      <c r="A61" s="59"/>
      <c r="B61" s="465"/>
      <c r="C61" s="466"/>
      <c r="D61" s="466"/>
      <c r="E61" s="466"/>
      <c r="F61" s="508"/>
      <c r="G61" s="471"/>
      <c r="H61" s="531"/>
      <c r="I61" s="509"/>
      <c r="J61" s="508"/>
      <c r="K61" s="509"/>
      <c r="L61" s="472"/>
      <c r="M61" s="471"/>
      <c r="N61" s="510"/>
      <c r="O61" s="473"/>
      <c r="P61" s="59"/>
      <c r="Q61" s="508"/>
      <c r="R61" s="509"/>
      <c r="S61" s="472"/>
      <c r="T61" s="471"/>
      <c r="U61" s="510"/>
      <c r="V61" s="473"/>
      <c r="W61" s="59"/>
      <c r="X61" s="508"/>
      <c r="Y61" s="509"/>
      <c r="Z61" s="472"/>
      <c r="AA61" s="471"/>
      <c r="AB61" s="510"/>
      <c r="AC61" s="473"/>
      <c r="AD61" s="59"/>
      <c r="AE61" s="508"/>
      <c r="AF61" s="509"/>
      <c r="AG61" s="472"/>
      <c r="AH61" s="471"/>
      <c r="AI61" s="510"/>
      <c r="AJ61" s="473"/>
      <c r="AK61" s="59"/>
      <c r="AL61" s="508"/>
      <c r="AM61" s="509"/>
      <c r="AN61" s="472"/>
      <c r="AO61" s="471"/>
      <c r="AP61" s="510"/>
      <c r="AQ61" s="473"/>
      <c r="AR61" s="474"/>
    </row>
    <row r="62" ht="12.75" customHeight="1">
      <c r="A62" s="59"/>
      <c r="B62" s="59"/>
      <c r="C62" s="59"/>
      <c r="D62" s="59"/>
      <c r="E62" s="59"/>
      <c r="F62" s="59"/>
      <c r="G62" s="59"/>
      <c r="H62" s="59"/>
      <c r="I62" s="59"/>
      <c r="J62" s="59"/>
      <c r="K62" s="59"/>
      <c r="L62" s="140"/>
      <c r="M62" s="59"/>
      <c r="N62" s="59"/>
      <c r="O62" s="59"/>
      <c r="P62" s="59"/>
      <c r="Q62" s="59"/>
      <c r="R62" s="59"/>
      <c r="S62" s="140"/>
      <c r="T62" s="59"/>
      <c r="U62" s="59"/>
      <c r="V62" s="59"/>
      <c r="W62" s="59"/>
      <c r="X62" s="59"/>
      <c r="Y62" s="59"/>
      <c r="Z62" s="140"/>
      <c r="AA62" s="59"/>
      <c r="AB62" s="59"/>
      <c r="AC62" s="59"/>
      <c r="AD62" s="59"/>
      <c r="AE62" s="59"/>
      <c r="AF62" s="59"/>
      <c r="AG62" s="140"/>
      <c r="AH62" s="59"/>
      <c r="AI62" s="59"/>
      <c r="AJ62" s="59"/>
      <c r="AK62" s="59"/>
      <c r="AL62" s="59"/>
      <c r="AM62" s="59"/>
      <c r="AN62" s="140"/>
      <c r="AO62" s="59"/>
      <c r="AP62" s="59"/>
      <c r="AQ62" s="59"/>
      <c r="AR62" s="59"/>
    </row>
    <row r="63" ht="12.75" customHeight="1">
      <c r="A63" s="59"/>
      <c r="B63" s="337" t="s">
        <v>322</v>
      </c>
      <c r="C63" s="59"/>
      <c r="D63" s="59"/>
      <c r="E63" s="59"/>
      <c r="F63" s="511">
        <f>'Proposed Rates'!$E$299</f>
        <v>0.0338</v>
      </c>
      <c r="G63" s="59"/>
      <c r="H63" s="59"/>
      <c r="I63" s="59"/>
      <c r="J63" s="511">
        <f>'Proposed Rates'!$F$299</f>
        <v>0.0335</v>
      </c>
      <c r="K63" s="59"/>
      <c r="L63" s="59"/>
      <c r="M63" s="59"/>
      <c r="N63" s="59"/>
      <c r="O63" s="59"/>
      <c r="P63" s="59"/>
      <c r="Q63" s="511">
        <f>'Proposed Rates'!$G$299</f>
        <v>0.0335</v>
      </c>
      <c r="R63" s="59"/>
      <c r="S63" s="59"/>
      <c r="T63" s="59"/>
      <c r="U63" s="59"/>
      <c r="V63" s="59"/>
      <c r="W63" s="59"/>
      <c r="X63" s="511">
        <f>'Proposed Rates'!$H$299</f>
        <v>0.0335</v>
      </c>
      <c r="Y63" s="59"/>
      <c r="Z63" s="59"/>
      <c r="AA63" s="59"/>
      <c r="AB63" s="59"/>
      <c r="AC63" s="59"/>
      <c r="AD63" s="59"/>
      <c r="AE63" s="511">
        <f>'Proposed Rates'!$I$299</f>
        <v>0.0335</v>
      </c>
      <c r="AF63" s="59"/>
      <c r="AG63" s="59"/>
      <c r="AH63" s="59"/>
      <c r="AI63" s="59"/>
      <c r="AJ63" s="59"/>
      <c r="AK63" s="59"/>
      <c r="AL63" s="511">
        <f>'Proposed Rates'!$J$299</f>
        <v>0.0335</v>
      </c>
      <c r="AM63" s="59"/>
      <c r="AN63" s="59"/>
      <c r="AO63" s="59"/>
      <c r="AP63" s="59"/>
      <c r="AQ63" s="59"/>
      <c r="AR63" s="59"/>
    </row>
    <row r="64" ht="12.75" customHeight="1">
      <c r="A64" s="59"/>
      <c r="B64" s="59"/>
      <c r="C64" s="59"/>
      <c r="D64" s="59"/>
      <c r="E64" s="59"/>
      <c r="F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59"/>
      <c r="AK64" s="59"/>
      <c r="AL64" s="59"/>
      <c r="AM64" s="59"/>
      <c r="AN64" s="59"/>
      <c r="AO64" s="59"/>
      <c r="AP64" s="59"/>
      <c r="AQ64" s="59"/>
      <c r="AR64" s="59"/>
    </row>
    <row r="65" ht="15.75" customHeight="1">
      <c r="A65" s="512" t="s">
        <v>343</v>
      </c>
      <c r="B65" s="59"/>
      <c r="C65" s="59"/>
      <c r="D65" s="59"/>
      <c r="E65" s="59"/>
      <c r="F65" s="59"/>
      <c r="G65" s="59"/>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c r="AJ65" s="59"/>
      <c r="AK65" s="59"/>
      <c r="AL65" s="59"/>
      <c r="AM65" s="59"/>
      <c r="AN65" s="59"/>
      <c r="AO65" s="59"/>
      <c r="AP65" s="59"/>
      <c r="AQ65" s="59"/>
      <c r="AR65" s="59"/>
    </row>
    <row r="66" ht="13.5" customHeight="1">
      <c r="A66" s="59"/>
      <c r="B66" s="59"/>
      <c r="C66" s="59"/>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9"/>
      <c r="AR66" s="59"/>
    </row>
    <row r="67" ht="8.25" customHeight="1">
      <c r="A67" s="59" t="s">
        <v>324</v>
      </c>
      <c r="B67" s="59"/>
      <c r="C67" s="59"/>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c r="AP67" s="59"/>
      <c r="AQ67" s="59"/>
      <c r="AR67" s="59"/>
    </row>
    <row r="68" ht="12.75" customHeight="1">
      <c r="A68" s="59" t="s">
        <v>325</v>
      </c>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c r="AP68" s="59"/>
      <c r="AQ68" s="59"/>
      <c r="AR68" s="59"/>
    </row>
    <row r="69" ht="12.75" customHeight="1">
      <c r="A69" s="59"/>
      <c r="B69" s="59"/>
      <c r="C69" s="59"/>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59"/>
      <c r="AM69" s="59"/>
      <c r="AN69" s="59"/>
      <c r="AO69" s="59"/>
      <c r="AP69" s="59"/>
      <c r="AQ69" s="59"/>
      <c r="AR69" s="59"/>
    </row>
    <row r="70" ht="12.75" customHeight="1">
      <c r="A70" s="59" t="s">
        <v>326</v>
      </c>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c r="AP70" s="59"/>
      <c r="AQ70" s="59"/>
      <c r="AR70" s="59"/>
    </row>
    <row r="71" ht="12.75" customHeight="1">
      <c r="A71" s="59" t="s">
        <v>327</v>
      </c>
      <c r="B71" s="59"/>
      <c r="C71" s="59"/>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59"/>
      <c r="AO71" s="59"/>
      <c r="AP71" s="59"/>
      <c r="AQ71" s="59"/>
      <c r="AR71" s="59"/>
    </row>
    <row r="72" ht="12.75" customHeight="1">
      <c r="A72" s="59"/>
      <c r="B72" s="59"/>
      <c r="C72" s="59"/>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N72" s="59"/>
      <c r="AO72" s="59"/>
      <c r="AP72" s="59"/>
      <c r="AQ72" s="59"/>
      <c r="AR72" s="59"/>
    </row>
    <row r="73" ht="12.75" customHeight="1">
      <c r="A73" s="59" t="s">
        <v>328</v>
      </c>
      <c r="B73" s="59"/>
      <c r="C73" s="59"/>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59"/>
      <c r="AK73" s="59"/>
      <c r="AL73" s="59"/>
      <c r="AM73" s="59"/>
      <c r="AN73" s="59"/>
      <c r="AO73" s="59"/>
      <c r="AP73" s="59"/>
      <c r="AQ73" s="59"/>
      <c r="AR73" s="59"/>
    </row>
    <row r="74" ht="12.75" customHeight="1">
      <c r="A74" s="59" t="s">
        <v>329</v>
      </c>
      <c r="B74" s="59"/>
      <c r="C74" s="59"/>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9"/>
      <c r="AR74" s="59"/>
    </row>
    <row r="75" ht="12.75" customHeight="1">
      <c r="A75" s="59" t="s">
        <v>330</v>
      </c>
      <c r="B75" s="59"/>
      <c r="C75" s="59"/>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c r="AJ75" s="59"/>
      <c r="AK75" s="59"/>
      <c r="AL75" s="59"/>
      <c r="AM75" s="59"/>
      <c r="AN75" s="59"/>
      <c r="AO75" s="59"/>
      <c r="AP75" s="59"/>
      <c r="AQ75" s="59"/>
      <c r="AR75" s="59"/>
    </row>
    <row r="76" ht="12.75" customHeight="1">
      <c r="A76" s="59" t="s">
        <v>331</v>
      </c>
      <c r="B76" s="59"/>
      <c r="C76" s="59"/>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c r="AJ76" s="59"/>
      <c r="AK76" s="59"/>
      <c r="AL76" s="59"/>
      <c r="AM76" s="59"/>
      <c r="AN76" s="59"/>
      <c r="AO76" s="59"/>
      <c r="AP76" s="59"/>
      <c r="AQ76" s="59"/>
      <c r="AR76" s="59"/>
    </row>
    <row r="77" ht="12.75" customHeight="1">
      <c r="A77" s="59" t="s">
        <v>332</v>
      </c>
      <c r="B77" s="59"/>
      <c r="C77" s="59"/>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c r="AJ77" s="59"/>
      <c r="AK77" s="59"/>
      <c r="AL77" s="59"/>
      <c r="AM77" s="59"/>
      <c r="AN77" s="59"/>
      <c r="AO77" s="59"/>
      <c r="AP77" s="59"/>
      <c r="AQ77" s="59"/>
      <c r="AR77" s="59"/>
    </row>
    <row r="78" ht="12.75" customHeight="1">
      <c r="A78" s="59"/>
      <c r="B78" s="59"/>
      <c r="C78" s="59"/>
      <c r="D78" s="59"/>
      <c r="E78" s="59"/>
      <c r="F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9"/>
      <c r="AR78" s="59"/>
    </row>
    <row r="79" ht="12.75" customHeight="1">
      <c r="A79" s="513"/>
      <c r="B79" s="59" t="s">
        <v>333</v>
      </c>
      <c r="C79" s="59"/>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59"/>
      <c r="AK79" s="59"/>
      <c r="AL79" s="59"/>
      <c r="AM79" s="59"/>
      <c r="AN79" s="59"/>
      <c r="AO79" s="59"/>
      <c r="AP79" s="59"/>
      <c r="AQ79" s="59"/>
      <c r="AR79" s="59"/>
    </row>
    <row r="80" ht="12.75" customHeight="1">
      <c r="A80" s="59"/>
      <c r="B80" s="59"/>
      <c r="C80" s="59"/>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9"/>
      <c r="AR80" s="59"/>
    </row>
    <row r="81" ht="12.75" customHeight="1">
      <c r="A81" s="59"/>
      <c r="B81" s="59" t="s">
        <v>334</v>
      </c>
      <c r="C81" s="59"/>
      <c r="D81" s="59"/>
      <c r="E81" s="59"/>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c r="AR81" s="59"/>
    </row>
    <row r="82" ht="12.75" customHeight="1">
      <c r="A82" s="59"/>
      <c r="B82" s="59"/>
      <c r="C82" s="59"/>
      <c r="D82" s="59"/>
      <c r="E82" s="59"/>
      <c r="F82" s="59"/>
      <c r="G82" s="59"/>
      <c r="H82" s="59"/>
      <c r="I82" s="59"/>
      <c r="J82" s="59"/>
      <c r="K82" s="59"/>
      <c r="L82" s="59"/>
      <c r="M82" s="59"/>
      <c r="N82" s="59"/>
      <c r="O82" s="59"/>
      <c r="P82" s="59"/>
      <c r="Q82" s="59"/>
      <c r="R82" s="59"/>
      <c r="S82" s="59"/>
      <c r="T82" s="59"/>
      <c r="U82" s="59"/>
      <c r="V82" s="59"/>
      <c r="W82" s="59"/>
      <c r="X82" s="59"/>
      <c r="Y82" s="59"/>
      <c r="Z82" s="59"/>
      <c r="AA82" s="59"/>
      <c r="AB82" s="59"/>
      <c r="AC82" s="59"/>
      <c r="AD82" s="59"/>
      <c r="AE82" s="59"/>
      <c r="AF82" s="59"/>
      <c r="AG82" s="59"/>
      <c r="AH82" s="59"/>
      <c r="AI82" s="59"/>
      <c r="AJ82" s="59"/>
      <c r="AK82" s="59"/>
      <c r="AL82" s="59"/>
      <c r="AM82" s="59"/>
      <c r="AN82" s="59"/>
      <c r="AO82" s="59"/>
      <c r="AP82" s="59"/>
      <c r="AQ82" s="59"/>
      <c r="AR82" s="59"/>
    </row>
    <row r="83" ht="12.75" customHeight="1">
      <c r="A83" s="59"/>
      <c r="B83" s="59"/>
      <c r="C83" s="59"/>
      <c r="D83" s="59"/>
      <c r="E83" s="59"/>
      <c r="F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83" s="59"/>
      <c r="AN83" s="59"/>
      <c r="AO83" s="59"/>
      <c r="AP83" s="59"/>
      <c r="AQ83" s="59"/>
      <c r="AR83" s="59"/>
    </row>
    <row r="84" ht="12.75" customHeight="1">
      <c r="A84" s="59"/>
      <c r="B84" s="59"/>
      <c r="C84" s="59"/>
      <c r="D84" s="59"/>
      <c r="E84" s="59"/>
      <c r="F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row>
    <row r="85" ht="12.75" customHeight="1">
      <c r="A85" s="59"/>
      <c r="B85" s="59"/>
      <c r="C85" s="59"/>
      <c r="D85" s="59"/>
      <c r="E85" s="59"/>
      <c r="F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row>
    <row r="86" ht="12.75" customHeight="1">
      <c r="A86" s="59"/>
      <c r="B86" s="59"/>
      <c r="C86" s="59"/>
      <c r="D86" s="59"/>
      <c r="E86" s="59"/>
      <c r="F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row>
    <row r="87" ht="12.75" customHeight="1">
      <c r="A87" s="59"/>
      <c r="B87" s="59"/>
      <c r="C87" s="59"/>
      <c r="D87" s="59"/>
      <c r="E87" s="59"/>
      <c r="F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c r="AR87" s="59"/>
    </row>
    <row r="88" ht="12.75" customHeight="1">
      <c r="A88" s="59"/>
      <c r="B88" s="59"/>
      <c r="C88" s="59"/>
      <c r="D88" s="59"/>
      <c r="E88" s="59"/>
      <c r="F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9"/>
      <c r="AR88" s="59"/>
    </row>
    <row r="89" ht="12.75" customHeight="1">
      <c r="A89" s="59"/>
      <c r="B89" s="59"/>
      <c r="C89" s="59"/>
      <c r="D89" s="59"/>
      <c r="E89" s="59"/>
      <c r="F89" s="59"/>
      <c r="G89" s="59"/>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c r="AQ89" s="59"/>
      <c r="AR89" s="59"/>
    </row>
    <row r="90" ht="12.75" customHeight="1">
      <c r="A90" s="59"/>
      <c r="B90" s="59"/>
      <c r="C90" s="59"/>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row>
    <row r="91" ht="12.75" customHeight="1">
      <c r="A91" s="59"/>
      <c r="B91" s="59"/>
      <c r="C91" s="59"/>
      <c r="D91" s="59"/>
      <c r="E91" s="59"/>
      <c r="F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c r="AF91" s="59"/>
      <c r="AG91" s="59"/>
      <c r="AH91" s="59"/>
      <c r="AI91" s="59"/>
      <c r="AJ91" s="59"/>
      <c r="AK91" s="59"/>
      <c r="AL91" s="59"/>
      <c r="AM91" s="59"/>
      <c r="AN91" s="59"/>
      <c r="AO91" s="59"/>
      <c r="AP91" s="59"/>
      <c r="AQ91" s="59"/>
      <c r="AR91" s="59"/>
    </row>
    <row r="92" ht="12.75" customHeight="1">
      <c r="A92" s="59"/>
      <c r="B92" s="59"/>
      <c r="C92" s="59"/>
      <c r="D92" s="59"/>
      <c r="E92" s="59"/>
      <c r="F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c r="AR92" s="59"/>
    </row>
    <row r="93" ht="12.75" customHeight="1">
      <c r="A93" s="59"/>
      <c r="B93" s="59"/>
      <c r="C93" s="59"/>
      <c r="D93" s="59"/>
      <c r="E93" s="59"/>
      <c r="F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c r="AR93" s="59"/>
    </row>
    <row r="94" ht="12.75" customHeight="1">
      <c r="A94" s="59"/>
      <c r="B94" s="59"/>
      <c r="C94" s="59"/>
      <c r="D94" s="59"/>
      <c r="E94" s="59"/>
      <c r="F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c r="AJ94" s="59"/>
      <c r="AK94" s="59"/>
      <c r="AL94" s="59"/>
      <c r="AM94" s="59"/>
      <c r="AN94" s="59"/>
      <c r="AO94" s="59"/>
      <c r="AP94" s="59"/>
      <c r="AQ94" s="59"/>
      <c r="AR94" s="59"/>
    </row>
    <row r="95" ht="12.75" customHeight="1">
      <c r="A95" s="59"/>
      <c r="B95" s="59"/>
      <c r="C95" s="59"/>
      <c r="D95" s="59"/>
      <c r="E95" s="59"/>
      <c r="F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c r="AJ95" s="59"/>
      <c r="AK95" s="59"/>
      <c r="AL95" s="59"/>
      <c r="AM95" s="59"/>
      <c r="AN95" s="59"/>
      <c r="AO95" s="59"/>
      <c r="AP95" s="59"/>
      <c r="AQ95" s="59"/>
      <c r="AR95" s="59"/>
    </row>
    <row r="96" ht="12.75" customHeight="1">
      <c r="A96" s="59"/>
      <c r="B96" s="59"/>
      <c r="C96" s="59"/>
      <c r="D96" s="59"/>
      <c r="E96" s="59"/>
      <c r="F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c r="AQ96" s="59"/>
      <c r="AR96" s="59"/>
    </row>
    <row r="97" ht="12.75" customHeight="1">
      <c r="A97" s="59"/>
      <c r="B97" s="59"/>
      <c r="C97" s="59"/>
      <c r="D97" s="59"/>
      <c r="E97" s="59"/>
      <c r="F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c r="AM97" s="59"/>
      <c r="AN97" s="59"/>
      <c r="AO97" s="59"/>
      <c r="AP97" s="59"/>
      <c r="AQ97" s="59"/>
      <c r="AR97" s="59"/>
    </row>
    <row r="98" ht="12.75" customHeight="1">
      <c r="A98" s="59"/>
      <c r="B98" s="59"/>
      <c r="C98" s="59"/>
      <c r="D98" s="59"/>
      <c r="E98" s="59"/>
      <c r="F98" s="59"/>
      <c r="G98" s="59"/>
      <c r="H98" s="59"/>
      <c r="I98" s="59"/>
      <c r="J98" s="59"/>
      <c r="K98" s="59"/>
      <c r="L98" s="59"/>
      <c r="M98" s="59"/>
      <c r="N98" s="59"/>
      <c r="O98" s="59"/>
      <c r="P98" s="59"/>
      <c r="Q98" s="59"/>
      <c r="R98" s="59"/>
      <c r="S98" s="59"/>
      <c r="T98" s="59"/>
      <c r="U98" s="59"/>
      <c r="V98" s="59"/>
      <c r="W98" s="59"/>
      <c r="X98" s="59"/>
      <c r="Y98" s="59"/>
      <c r="Z98" s="59"/>
      <c r="AA98" s="59"/>
      <c r="AB98" s="59"/>
      <c r="AC98" s="59"/>
      <c r="AD98" s="59"/>
      <c r="AE98" s="59"/>
      <c r="AF98" s="59"/>
      <c r="AG98" s="59"/>
      <c r="AH98" s="59"/>
      <c r="AI98" s="59"/>
      <c r="AJ98" s="59"/>
      <c r="AK98" s="59"/>
      <c r="AL98" s="59"/>
      <c r="AM98" s="59"/>
      <c r="AN98" s="59"/>
      <c r="AO98" s="59"/>
      <c r="AP98" s="59"/>
      <c r="AQ98" s="59"/>
      <c r="AR98" s="59"/>
    </row>
    <row r="99" ht="12.75" customHeight="1">
      <c r="A99" s="59"/>
      <c r="B99" s="59"/>
      <c r="C99" s="59"/>
      <c r="D99" s="59"/>
      <c r="E99" s="59"/>
      <c r="F99" s="59"/>
      <c r="G99" s="59"/>
      <c r="H99" s="59"/>
      <c r="I99" s="59"/>
      <c r="J99" s="59"/>
      <c r="K99" s="59"/>
      <c r="L99" s="59"/>
      <c r="M99" s="59"/>
      <c r="N99" s="59"/>
      <c r="O99" s="59"/>
      <c r="P99" s="59"/>
      <c r="Q99" s="59"/>
      <c r="R99" s="59"/>
      <c r="S99" s="59"/>
      <c r="T99" s="59"/>
      <c r="U99" s="59"/>
      <c r="V99" s="59"/>
      <c r="W99" s="59"/>
      <c r="X99" s="59"/>
      <c r="Y99" s="59"/>
      <c r="Z99" s="59"/>
      <c r="AA99" s="59"/>
      <c r="AB99" s="59"/>
      <c r="AC99" s="59"/>
      <c r="AD99" s="59"/>
      <c r="AE99" s="59"/>
      <c r="AF99" s="59"/>
      <c r="AG99" s="59"/>
      <c r="AH99" s="59"/>
      <c r="AI99" s="59"/>
      <c r="AJ99" s="59"/>
      <c r="AK99" s="59"/>
      <c r="AL99" s="59"/>
      <c r="AM99" s="59"/>
      <c r="AN99" s="59"/>
      <c r="AO99" s="59"/>
      <c r="AP99" s="59"/>
      <c r="AQ99" s="59"/>
      <c r="AR99" s="59"/>
    </row>
    <row r="100" ht="12.75" customHeight="1">
      <c r="A100" s="59"/>
      <c r="B100" s="59"/>
      <c r="C100" s="59"/>
      <c r="D100" s="59"/>
      <c r="E100" s="59"/>
      <c r="F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59"/>
      <c r="AQ100" s="59"/>
      <c r="AR100" s="59"/>
    </row>
    <row r="101" ht="12.75" customHeight="1">
      <c r="A101" s="59"/>
      <c r="B101" s="59"/>
      <c r="C101" s="59"/>
      <c r="D101" s="59"/>
      <c r="E101" s="59"/>
      <c r="F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c r="AH101" s="59"/>
      <c r="AI101" s="59"/>
      <c r="AJ101" s="59"/>
      <c r="AK101" s="59"/>
      <c r="AL101" s="59"/>
      <c r="AM101" s="59"/>
      <c r="AN101" s="59"/>
      <c r="AO101" s="59"/>
      <c r="AP101" s="59"/>
      <c r="AQ101" s="59"/>
      <c r="AR101" s="59"/>
    </row>
    <row r="102" ht="12.75" customHeight="1">
      <c r="A102" s="59"/>
      <c r="B102" s="59"/>
      <c r="C102" s="59"/>
      <c r="D102" s="59"/>
      <c r="E102" s="59"/>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c r="AH102" s="59"/>
      <c r="AI102" s="59"/>
      <c r="AJ102" s="59"/>
      <c r="AK102" s="59"/>
      <c r="AL102" s="59"/>
      <c r="AM102" s="59"/>
      <c r="AN102" s="59"/>
      <c r="AO102" s="59"/>
      <c r="AP102" s="59"/>
      <c r="AQ102" s="59"/>
      <c r="AR102" s="59"/>
    </row>
    <row r="103" ht="12.75" customHeight="1">
      <c r="A103" s="59"/>
      <c r="B103" s="59"/>
      <c r="C103" s="59"/>
      <c r="D103" s="59"/>
      <c r="E103" s="59"/>
      <c r="F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9"/>
      <c r="AJ103" s="59"/>
      <c r="AK103" s="59"/>
      <c r="AL103" s="59"/>
      <c r="AM103" s="59"/>
      <c r="AN103" s="59"/>
      <c r="AO103" s="59"/>
      <c r="AP103" s="59"/>
      <c r="AQ103" s="59"/>
      <c r="AR103" s="59"/>
    </row>
    <row r="104" ht="12.75" customHeight="1">
      <c r="A104" s="59"/>
      <c r="B104" s="59"/>
      <c r="C104" s="59"/>
      <c r="D104" s="59"/>
      <c r="E104" s="59"/>
      <c r="F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c r="AR104" s="59"/>
    </row>
    <row r="105" ht="12.75" customHeight="1">
      <c r="A105" s="59"/>
      <c r="B105" s="59"/>
      <c r="C105" s="59"/>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c r="AL105" s="59"/>
      <c r="AM105" s="59"/>
      <c r="AN105" s="59"/>
      <c r="AO105" s="59"/>
      <c r="AP105" s="59"/>
      <c r="AQ105" s="59"/>
      <c r="AR105" s="59"/>
    </row>
    <row r="106" ht="12.75" customHeight="1">
      <c r="A106" s="59"/>
      <c r="B106" s="59"/>
      <c r="C106" s="59"/>
      <c r="D106" s="59"/>
      <c r="E106" s="59"/>
      <c r="F106" s="59"/>
      <c r="G106" s="59"/>
      <c r="H106" s="59"/>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c r="AH106" s="59"/>
      <c r="AI106" s="59"/>
      <c r="AJ106" s="59"/>
      <c r="AK106" s="59"/>
      <c r="AL106" s="59"/>
      <c r="AM106" s="59"/>
      <c r="AN106" s="59"/>
      <c r="AO106" s="59"/>
      <c r="AP106" s="59"/>
      <c r="AQ106" s="59"/>
      <c r="AR106" s="59"/>
    </row>
    <row r="107" ht="12.75" customHeight="1">
      <c r="A107" s="59"/>
      <c r="B107" s="59"/>
      <c r="C107" s="59"/>
      <c r="D107" s="59"/>
      <c r="E107" s="59"/>
      <c r="F107" s="59"/>
      <c r="G107" s="59"/>
      <c r="H107" s="59"/>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c r="AF107" s="59"/>
      <c r="AG107" s="59"/>
      <c r="AH107" s="59"/>
      <c r="AI107" s="59"/>
      <c r="AJ107" s="59"/>
      <c r="AK107" s="59"/>
      <c r="AL107" s="59"/>
      <c r="AM107" s="59"/>
      <c r="AN107" s="59"/>
      <c r="AO107" s="59"/>
      <c r="AP107" s="59"/>
      <c r="AQ107" s="59"/>
      <c r="AR107" s="59"/>
    </row>
    <row r="108" ht="12.75" customHeight="1">
      <c r="A108" s="59"/>
      <c r="B108" s="59"/>
      <c r="C108" s="59"/>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E108" s="59"/>
      <c r="AF108" s="59"/>
      <c r="AG108" s="59"/>
      <c r="AH108" s="59"/>
      <c r="AI108" s="59"/>
      <c r="AJ108" s="59"/>
      <c r="AK108" s="59"/>
      <c r="AL108" s="59"/>
      <c r="AM108" s="59"/>
      <c r="AN108" s="59"/>
      <c r="AO108" s="59"/>
      <c r="AP108" s="59"/>
      <c r="AQ108" s="59"/>
      <c r="AR108" s="59"/>
    </row>
    <row r="109" ht="12.75" customHeight="1">
      <c r="A109" s="59"/>
      <c r="B109" s="59"/>
      <c r="C109" s="59"/>
      <c r="D109" s="59"/>
      <c r="E109" s="59"/>
      <c r="F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c r="AE109" s="59"/>
      <c r="AF109" s="59"/>
      <c r="AG109" s="59"/>
      <c r="AH109" s="59"/>
      <c r="AI109" s="59"/>
      <c r="AJ109" s="59"/>
      <c r="AK109" s="59"/>
      <c r="AL109" s="59"/>
      <c r="AM109" s="59"/>
      <c r="AN109" s="59"/>
      <c r="AO109" s="59"/>
      <c r="AP109" s="59"/>
      <c r="AQ109" s="59"/>
      <c r="AR109" s="59"/>
    </row>
    <row r="110" ht="12.75" customHeight="1">
      <c r="A110" s="59"/>
      <c r="B110" s="59"/>
      <c r="C110" s="59"/>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c r="AH110" s="59"/>
      <c r="AI110" s="59"/>
      <c r="AJ110" s="59"/>
      <c r="AK110" s="59"/>
      <c r="AL110" s="59"/>
      <c r="AM110" s="59"/>
      <c r="AN110" s="59"/>
      <c r="AO110" s="59"/>
      <c r="AP110" s="59"/>
      <c r="AQ110" s="59"/>
      <c r="AR110" s="59"/>
    </row>
    <row r="111" ht="12.75" customHeight="1">
      <c r="A111" s="59"/>
      <c r="B111" s="59"/>
      <c r="C111" s="59"/>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c r="AH111" s="59"/>
      <c r="AI111" s="59"/>
      <c r="AJ111" s="59"/>
      <c r="AK111" s="59"/>
      <c r="AL111" s="59"/>
      <c r="AM111" s="59"/>
      <c r="AN111" s="59"/>
      <c r="AO111" s="59"/>
      <c r="AP111" s="59"/>
      <c r="AQ111" s="59"/>
      <c r="AR111" s="59"/>
    </row>
    <row r="112" ht="12.75" customHeight="1">
      <c r="A112" s="59"/>
      <c r="B112" s="59"/>
      <c r="C112" s="59"/>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9"/>
      <c r="AM112" s="59"/>
      <c r="AN112" s="59"/>
      <c r="AO112" s="59"/>
      <c r="AP112" s="59"/>
      <c r="AQ112" s="59"/>
      <c r="AR112" s="59"/>
    </row>
    <row r="113" ht="12.75" customHeight="1">
      <c r="A113" s="59"/>
      <c r="B113" s="59"/>
      <c r="C113" s="59"/>
      <c r="D113" s="59"/>
      <c r="E113" s="59"/>
      <c r="F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E113" s="59"/>
      <c r="AF113" s="59"/>
      <c r="AG113" s="59"/>
      <c r="AH113" s="59"/>
      <c r="AI113" s="59"/>
      <c r="AJ113" s="59"/>
      <c r="AK113" s="59"/>
      <c r="AL113" s="59"/>
      <c r="AM113" s="59"/>
      <c r="AN113" s="59"/>
      <c r="AO113" s="59"/>
      <c r="AP113" s="59"/>
      <c r="AQ113" s="59"/>
      <c r="AR113" s="59"/>
    </row>
    <row r="114" ht="12.75" customHeight="1">
      <c r="A114" s="59"/>
      <c r="B114" s="59"/>
      <c r="C114" s="59"/>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c r="AH114" s="59"/>
      <c r="AI114" s="59"/>
      <c r="AJ114" s="59"/>
      <c r="AK114" s="59"/>
      <c r="AL114" s="59"/>
      <c r="AM114" s="59"/>
      <c r="AN114" s="59"/>
      <c r="AO114" s="59"/>
      <c r="AP114" s="59"/>
      <c r="AQ114" s="59"/>
      <c r="AR114" s="59"/>
    </row>
    <row r="115" ht="12.75" customHeight="1">
      <c r="A115" s="59"/>
      <c r="B115" s="59"/>
      <c r="C115" s="59"/>
      <c r="D115" s="59"/>
      <c r="E115" s="59"/>
      <c r="F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c r="AH115" s="59"/>
      <c r="AI115" s="59"/>
      <c r="AJ115" s="59"/>
      <c r="AK115" s="59"/>
      <c r="AL115" s="59"/>
      <c r="AM115" s="59"/>
      <c r="AN115" s="59"/>
      <c r="AO115" s="59"/>
      <c r="AP115" s="59"/>
      <c r="AQ115" s="59"/>
      <c r="AR115" s="59"/>
    </row>
    <row r="116" ht="12.75" customHeight="1">
      <c r="A116" s="59"/>
      <c r="B116" s="59"/>
      <c r="C116" s="59"/>
      <c r="D116" s="59"/>
      <c r="E116" s="59"/>
      <c r="F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9"/>
      <c r="AR116" s="59"/>
    </row>
    <row r="117" ht="12.75" customHeight="1">
      <c r="A117" s="59"/>
      <c r="B117" s="59"/>
      <c r="C117" s="59"/>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c r="AJ117" s="59"/>
      <c r="AK117" s="59"/>
      <c r="AL117" s="59"/>
      <c r="AM117" s="59"/>
      <c r="AN117" s="59"/>
      <c r="AO117" s="59"/>
      <c r="AP117" s="59"/>
      <c r="AQ117" s="59"/>
      <c r="AR117" s="59"/>
    </row>
    <row r="118" ht="12.75" customHeight="1">
      <c r="A118" s="59"/>
      <c r="B118" s="59"/>
      <c r="C118" s="59"/>
      <c r="D118" s="59"/>
      <c r="E118" s="59"/>
      <c r="F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c r="AJ118" s="59"/>
      <c r="AK118" s="59"/>
      <c r="AL118" s="59"/>
      <c r="AM118" s="59"/>
      <c r="AN118" s="59"/>
      <c r="AO118" s="59"/>
      <c r="AP118" s="59"/>
      <c r="AQ118" s="59"/>
      <c r="AR118" s="59"/>
    </row>
    <row r="119" ht="12.75" customHeight="1">
      <c r="A119" s="59"/>
      <c r="B119" s="59"/>
      <c r="C119" s="59"/>
      <c r="D119" s="59"/>
      <c r="E119" s="59"/>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59"/>
      <c r="AL119" s="59"/>
      <c r="AM119" s="59"/>
      <c r="AN119" s="59"/>
      <c r="AO119" s="59"/>
      <c r="AP119" s="59"/>
      <c r="AQ119" s="59"/>
      <c r="AR119" s="59"/>
    </row>
    <row r="120" ht="12.75" customHeight="1">
      <c r="A120" s="59"/>
      <c r="B120" s="59"/>
      <c r="C120" s="59"/>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c r="AJ120" s="59"/>
      <c r="AK120" s="59"/>
      <c r="AL120" s="59"/>
      <c r="AM120" s="59"/>
      <c r="AN120" s="59"/>
      <c r="AO120" s="59"/>
      <c r="AP120" s="59"/>
      <c r="AQ120" s="59"/>
      <c r="AR120" s="59"/>
    </row>
    <row r="121" ht="12.75" customHeight="1">
      <c r="A121" s="59"/>
      <c r="B121" s="59"/>
      <c r="C121" s="59"/>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c r="AJ121" s="59"/>
      <c r="AK121" s="59"/>
      <c r="AL121" s="59"/>
      <c r="AM121" s="59"/>
      <c r="AN121" s="59"/>
      <c r="AO121" s="59"/>
      <c r="AP121" s="59"/>
      <c r="AQ121" s="59"/>
      <c r="AR121" s="59"/>
    </row>
    <row r="122" ht="12.75" customHeight="1">
      <c r="A122" s="59"/>
      <c r="B122" s="59"/>
      <c r="C122" s="59"/>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c r="AH122" s="59"/>
      <c r="AI122" s="59"/>
      <c r="AJ122" s="59"/>
      <c r="AK122" s="59"/>
      <c r="AL122" s="59"/>
      <c r="AM122" s="59"/>
      <c r="AN122" s="59"/>
      <c r="AO122" s="59"/>
      <c r="AP122" s="59"/>
      <c r="AQ122" s="59"/>
      <c r="AR122" s="59"/>
    </row>
    <row r="123" ht="12.75" customHeight="1">
      <c r="A123" s="59"/>
      <c r="B123" s="59"/>
      <c r="C123" s="59"/>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c r="AH123" s="59"/>
      <c r="AI123" s="59"/>
      <c r="AJ123" s="59"/>
      <c r="AK123" s="59"/>
      <c r="AL123" s="59"/>
      <c r="AM123" s="59"/>
      <c r="AN123" s="59"/>
      <c r="AO123" s="59"/>
      <c r="AP123" s="59"/>
      <c r="AQ123" s="59"/>
      <c r="AR123" s="59"/>
    </row>
    <row r="124" ht="12.75" customHeight="1">
      <c r="A124" s="59"/>
      <c r="B124" s="59"/>
      <c r="C124" s="59"/>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c r="AH124" s="59"/>
      <c r="AI124" s="59"/>
      <c r="AJ124" s="59"/>
      <c r="AK124" s="59"/>
      <c r="AL124" s="59"/>
      <c r="AM124" s="59"/>
      <c r="AN124" s="59"/>
      <c r="AO124" s="59"/>
      <c r="AP124" s="59"/>
      <c r="AQ124" s="59"/>
      <c r="AR124" s="59"/>
    </row>
    <row r="125" ht="12.75" customHeight="1">
      <c r="A125" s="59"/>
      <c r="B125" s="59"/>
      <c r="C125" s="59"/>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59"/>
      <c r="AK125" s="59"/>
      <c r="AL125" s="59"/>
      <c r="AM125" s="59"/>
      <c r="AN125" s="59"/>
      <c r="AO125" s="59"/>
      <c r="AP125" s="59"/>
      <c r="AQ125" s="59"/>
      <c r="AR125" s="59"/>
    </row>
    <row r="126" ht="12.75" customHeight="1">
      <c r="A126" s="59"/>
      <c r="B126" s="59"/>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59"/>
      <c r="AK126" s="59"/>
      <c r="AL126" s="59"/>
      <c r="AM126" s="59"/>
      <c r="AN126" s="59"/>
      <c r="AO126" s="59"/>
      <c r="AP126" s="59"/>
      <c r="AQ126" s="59"/>
      <c r="AR126" s="59"/>
    </row>
    <row r="127" ht="12.75" customHeight="1">
      <c r="A127" s="59"/>
      <c r="B127" s="59"/>
      <c r="C127" s="59"/>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c r="AJ127" s="59"/>
      <c r="AK127" s="59"/>
      <c r="AL127" s="59"/>
      <c r="AM127" s="59"/>
      <c r="AN127" s="59"/>
      <c r="AO127" s="59"/>
      <c r="AP127" s="59"/>
      <c r="AQ127" s="59"/>
      <c r="AR127" s="59"/>
    </row>
    <row r="128" ht="12.75" customHeight="1">
      <c r="A128" s="59"/>
      <c r="B128" s="59"/>
      <c r="C128" s="59"/>
      <c r="D128" s="59"/>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59"/>
      <c r="AK128" s="59"/>
      <c r="AL128" s="59"/>
      <c r="AM128" s="59"/>
      <c r="AN128" s="59"/>
      <c r="AO128" s="59"/>
      <c r="AP128" s="59"/>
      <c r="AQ128" s="59"/>
      <c r="AR128" s="59"/>
    </row>
    <row r="129" ht="12.75" customHeight="1">
      <c r="A129" s="59"/>
      <c r="B129" s="59"/>
      <c r="C129" s="59"/>
      <c r="D129" s="59"/>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59"/>
      <c r="AK129" s="59"/>
      <c r="AL129" s="59"/>
      <c r="AM129" s="59"/>
      <c r="AN129" s="59"/>
      <c r="AO129" s="59"/>
      <c r="AP129" s="59"/>
      <c r="AQ129" s="59"/>
      <c r="AR129" s="59"/>
    </row>
    <row r="130" ht="12.75" customHeight="1">
      <c r="A130" s="59"/>
      <c r="B130" s="59"/>
      <c r="C130" s="59"/>
      <c r="D130" s="59"/>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c r="AH130" s="59"/>
      <c r="AI130" s="59"/>
      <c r="AJ130" s="59"/>
      <c r="AK130" s="59"/>
      <c r="AL130" s="59"/>
      <c r="AM130" s="59"/>
      <c r="AN130" s="59"/>
      <c r="AO130" s="59"/>
      <c r="AP130" s="59"/>
      <c r="AQ130" s="59"/>
      <c r="AR130" s="59"/>
    </row>
    <row r="131" ht="12.75" customHeight="1">
      <c r="A131" s="59"/>
      <c r="B131" s="59"/>
      <c r="C131" s="59"/>
      <c r="D131" s="59"/>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59"/>
      <c r="AK131" s="59"/>
      <c r="AL131" s="59"/>
      <c r="AM131" s="59"/>
      <c r="AN131" s="59"/>
      <c r="AO131" s="59"/>
      <c r="AP131" s="59"/>
      <c r="AQ131" s="59"/>
      <c r="AR131" s="59"/>
    </row>
    <row r="132" ht="12.75" customHeight="1">
      <c r="A132" s="59"/>
      <c r="B132" s="59"/>
      <c r="C132" s="59"/>
      <c r="D132" s="59"/>
      <c r="E132" s="59"/>
      <c r="F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c r="AH132" s="59"/>
      <c r="AI132" s="59"/>
      <c r="AJ132" s="59"/>
      <c r="AK132" s="59"/>
      <c r="AL132" s="59"/>
      <c r="AM132" s="59"/>
      <c r="AN132" s="59"/>
      <c r="AO132" s="59"/>
      <c r="AP132" s="59"/>
      <c r="AQ132" s="59"/>
      <c r="AR132" s="59"/>
    </row>
    <row r="133" ht="12.75" customHeight="1">
      <c r="A133" s="59"/>
      <c r="B133" s="59"/>
      <c r="C133" s="59"/>
      <c r="D133" s="59"/>
      <c r="E133" s="59"/>
      <c r="F133" s="59"/>
      <c r="G133" s="59"/>
      <c r="H133" s="59"/>
      <c r="I133" s="59"/>
      <c r="J133" s="59"/>
      <c r="K133" s="59"/>
      <c r="L133" s="59"/>
      <c r="M133" s="59"/>
      <c r="N133" s="59"/>
      <c r="O133" s="59"/>
      <c r="P133" s="59"/>
      <c r="Q133" s="59"/>
      <c r="R133" s="59"/>
      <c r="S133" s="59"/>
      <c r="T133" s="59"/>
      <c r="U133" s="59"/>
      <c r="V133" s="59"/>
      <c r="W133" s="59"/>
      <c r="X133" s="59"/>
      <c r="Y133" s="59"/>
      <c r="Z133" s="59"/>
      <c r="AA133" s="59"/>
      <c r="AB133" s="59"/>
      <c r="AC133" s="59"/>
      <c r="AD133" s="59"/>
      <c r="AE133" s="59"/>
      <c r="AF133" s="59"/>
      <c r="AG133" s="59"/>
      <c r="AH133" s="59"/>
      <c r="AI133" s="59"/>
      <c r="AJ133" s="59"/>
      <c r="AK133" s="59"/>
      <c r="AL133" s="59"/>
      <c r="AM133" s="59"/>
      <c r="AN133" s="59"/>
      <c r="AO133" s="59"/>
      <c r="AP133" s="59"/>
      <c r="AQ133" s="59"/>
      <c r="AR133" s="59"/>
    </row>
    <row r="134" ht="12.75" customHeight="1">
      <c r="A134" s="59"/>
      <c r="B134" s="59"/>
      <c r="C134" s="59"/>
      <c r="D134" s="59"/>
      <c r="E134" s="59"/>
      <c r="F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59"/>
      <c r="AE134" s="59"/>
      <c r="AF134" s="59"/>
      <c r="AG134" s="59"/>
      <c r="AH134" s="59"/>
      <c r="AI134" s="59"/>
      <c r="AJ134" s="59"/>
      <c r="AK134" s="59"/>
      <c r="AL134" s="59"/>
      <c r="AM134" s="59"/>
      <c r="AN134" s="59"/>
      <c r="AO134" s="59"/>
      <c r="AP134" s="59"/>
      <c r="AQ134" s="59"/>
      <c r="AR134" s="59"/>
    </row>
    <row r="135" ht="12.75" customHeight="1">
      <c r="A135" s="59"/>
      <c r="B135" s="59"/>
      <c r="C135" s="59"/>
      <c r="D135" s="59"/>
      <c r="E135" s="59"/>
      <c r="F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c r="AE135" s="59"/>
      <c r="AF135" s="59"/>
      <c r="AG135" s="59"/>
      <c r="AH135" s="59"/>
      <c r="AI135" s="59"/>
      <c r="AJ135" s="59"/>
      <c r="AK135" s="59"/>
      <c r="AL135" s="59"/>
      <c r="AM135" s="59"/>
      <c r="AN135" s="59"/>
      <c r="AO135" s="59"/>
      <c r="AP135" s="59"/>
      <c r="AQ135" s="59"/>
      <c r="AR135" s="59"/>
    </row>
    <row r="136" ht="12.75" customHeight="1">
      <c r="A136" s="59"/>
      <c r="B136" s="59"/>
      <c r="C136" s="59"/>
      <c r="D136" s="59"/>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c r="AH136" s="59"/>
      <c r="AI136" s="59"/>
      <c r="AJ136" s="59"/>
      <c r="AK136" s="59"/>
      <c r="AL136" s="59"/>
      <c r="AM136" s="59"/>
      <c r="AN136" s="59"/>
      <c r="AO136" s="59"/>
      <c r="AP136" s="59"/>
      <c r="AQ136" s="59"/>
      <c r="AR136" s="59"/>
    </row>
    <row r="137" ht="12.75" customHeight="1">
      <c r="A137" s="59"/>
      <c r="B137" s="59"/>
      <c r="C137" s="59"/>
      <c r="D137" s="59"/>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c r="AJ137" s="59"/>
      <c r="AK137" s="59"/>
      <c r="AL137" s="59"/>
      <c r="AM137" s="59"/>
      <c r="AN137" s="59"/>
      <c r="AO137" s="59"/>
      <c r="AP137" s="59"/>
      <c r="AQ137" s="59"/>
      <c r="AR137" s="59"/>
    </row>
    <row r="138" ht="12.75" customHeight="1">
      <c r="A138" s="59"/>
      <c r="B138" s="59"/>
      <c r="C138" s="59"/>
      <c r="D138" s="59"/>
      <c r="E138" s="59"/>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c r="AH138" s="59"/>
      <c r="AI138" s="59"/>
      <c r="AJ138" s="59"/>
      <c r="AK138" s="59"/>
      <c r="AL138" s="59"/>
      <c r="AM138" s="59"/>
      <c r="AN138" s="59"/>
      <c r="AO138" s="59"/>
      <c r="AP138" s="59"/>
      <c r="AQ138" s="59"/>
      <c r="AR138" s="59"/>
    </row>
    <row r="139" ht="12.75" customHeight="1">
      <c r="A139" s="59"/>
      <c r="B139" s="59"/>
      <c r="C139" s="59"/>
      <c r="D139" s="59"/>
      <c r="E139" s="59"/>
      <c r="F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c r="AH139" s="59"/>
      <c r="AI139" s="59"/>
      <c r="AJ139" s="59"/>
      <c r="AK139" s="59"/>
      <c r="AL139" s="59"/>
      <c r="AM139" s="59"/>
      <c r="AN139" s="59"/>
      <c r="AO139" s="59"/>
      <c r="AP139" s="59"/>
      <c r="AQ139" s="59"/>
      <c r="AR139" s="59"/>
    </row>
    <row r="140" ht="12.75" customHeight="1">
      <c r="A140" s="59"/>
      <c r="B140" s="59"/>
      <c r="C140" s="59"/>
      <c r="D140" s="59"/>
      <c r="E140" s="59"/>
      <c r="F140" s="59"/>
      <c r="G140" s="59"/>
      <c r="H140" s="59"/>
      <c r="I140" s="59"/>
      <c r="J140" s="59"/>
      <c r="K140" s="59"/>
      <c r="L140" s="59"/>
      <c r="M140" s="59"/>
      <c r="N140" s="59"/>
      <c r="O140" s="59"/>
      <c r="P140" s="59"/>
      <c r="Q140" s="59"/>
      <c r="R140" s="59"/>
      <c r="S140" s="59"/>
      <c r="T140" s="59"/>
      <c r="U140" s="59"/>
      <c r="V140" s="59"/>
      <c r="W140" s="59"/>
      <c r="X140" s="59"/>
      <c r="Y140" s="59"/>
      <c r="Z140" s="59"/>
      <c r="AA140" s="59"/>
      <c r="AB140" s="59"/>
      <c r="AC140" s="59"/>
      <c r="AD140" s="59"/>
      <c r="AE140" s="59"/>
      <c r="AF140" s="59"/>
      <c r="AG140" s="59"/>
      <c r="AH140" s="59"/>
      <c r="AI140" s="59"/>
      <c r="AJ140" s="59"/>
      <c r="AK140" s="59"/>
      <c r="AL140" s="59"/>
      <c r="AM140" s="59"/>
      <c r="AN140" s="59"/>
      <c r="AO140" s="59"/>
      <c r="AP140" s="59"/>
      <c r="AQ140" s="59"/>
      <c r="AR140" s="59"/>
    </row>
    <row r="141" ht="12.75" customHeight="1">
      <c r="A141" s="59"/>
      <c r="B141" s="59"/>
      <c r="C141" s="59"/>
      <c r="D141" s="59"/>
      <c r="E141" s="59"/>
      <c r="F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c r="AH141" s="59"/>
      <c r="AI141" s="59"/>
      <c r="AJ141" s="59"/>
      <c r="AK141" s="59"/>
      <c r="AL141" s="59"/>
      <c r="AM141" s="59"/>
      <c r="AN141" s="59"/>
      <c r="AO141" s="59"/>
      <c r="AP141" s="59"/>
      <c r="AQ141" s="59"/>
      <c r="AR141" s="59"/>
    </row>
    <row r="142" ht="12.75" customHeight="1">
      <c r="A142" s="59"/>
      <c r="B142" s="59"/>
      <c r="C142" s="59"/>
      <c r="D142" s="59"/>
      <c r="E142" s="59"/>
      <c r="F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c r="AD142" s="59"/>
      <c r="AE142" s="59"/>
      <c r="AF142" s="59"/>
      <c r="AG142" s="59"/>
      <c r="AH142" s="59"/>
      <c r="AI142" s="59"/>
      <c r="AJ142" s="59"/>
      <c r="AK142" s="59"/>
      <c r="AL142" s="59"/>
      <c r="AM142" s="59"/>
      <c r="AN142" s="59"/>
      <c r="AO142" s="59"/>
      <c r="AP142" s="59"/>
      <c r="AQ142" s="59"/>
      <c r="AR142" s="59"/>
    </row>
    <row r="143" ht="12.75" customHeight="1">
      <c r="A143" s="59"/>
      <c r="B143" s="59"/>
      <c r="C143" s="59"/>
      <c r="D143" s="59"/>
      <c r="E143" s="59"/>
      <c r="F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c r="AD143" s="59"/>
      <c r="AE143" s="59"/>
      <c r="AF143" s="59"/>
      <c r="AG143" s="59"/>
      <c r="AH143" s="59"/>
      <c r="AI143" s="59"/>
      <c r="AJ143" s="59"/>
      <c r="AK143" s="59"/>
      <c r="AL143" s="59"/>
      <c r="AM143" s="59"/>
      <c r="AN143" s="59"/>
      <c r="AO143" s="59"/>
      <c r="AP143" s="59"/>
      <c r="AQ143" s="59"/>
      <c r="AR143" s="59"/>
    </row>
    <row r="144" ht="12.75" customHeight="1">
      <c r="A144" s="59"/>
      <c r="B144" s="59"/>
      <c r="C144" s="59"/>
      <c r="D144" s="59"/>
      <c r="E144" s="59"/>
      <c r="F144" s="59"/>
      <c r="G144" s="59"/>
      <c r="H144" s="59"/>
      <c r="I144" s="59"/>
      <c r="J144" s="59"/>
      <c r="K144" s="59"/>
      <c r="L144" s="59"/>
      <c r="M144" s="59"/>
      <c r="N144" s="59"/>
      <c r="O144" s="59"/>
      <c r="P144" s="59"/>
      <c r="Q144" s="59"/>
      <c r="R144" s="59"/>
      <c r="S144" s="59"/>
      <c r="T144" s="59"/>
      <c r="U144" s="59"/>
      <c r="V144" s="59"/>
      <c r="W144" s="59"/>
      <c r="X144" s="59"/>
      <c r="Y144" s="59"/>
      <c r="Z144" s="59"/>
      <c r="AA144" s="59"/>
      <c r="AB144" s="59"/>
      <c r="AC144" s="59"/>
      <c r="AD144" s="59"/>
      <c r="AE144" s="59"/>
      <c r="AF144" s="59"/>
      <c r="AG144" s="59"/>
      <c r="AH144" s="59"/>
      <c r="AI144" s="59"/>
      <c r="AJ144" s="59"/>
      <c r="AK144" s="59"/>
      <c r="AL144" s="59"/>
      <c r="AM144" s="59"/>
      <c r="AN144" s="59"/>
      <c r="AO144" s="59"/>
      <c r="AP144" s="59"/>
      <c r="AQ144" s="59"/>
      <c r="AR144" s="59"/>
    </row>
    <row r="145" ht="12.75" customHeight="1">
      <c r="A145" s="59"/>
      <c r="B145" s="59"/>
      <c r="C145" s="59"/>
      <c r="D145" s="59"/>
      <c r="E145" s="59"/>
      <c r="F145" s="5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c r="AD145" s="59"/>
      <c r="AE145" s="59"/>
      <c r="AF145" s="59"/>
      <c r="AG145" s="59"/>
      <c r="AH145" s="59"/>
      <c r="AI145" s="59"/>
      <c r="AJ145" s="59"/>
      <c r="AK145" s="59"/>
      <c r="AL145" s="59"/>
      <c r="AM145" s="59"/>
      <c r="AN145" s="59"/>
      <c r="AO145" s="59"/>
      <c r="AP145" s="59"/>
      <c r="AQ145" s="59"/>
      <c r="AR145" s="59"/>
    </row>
    <row r="146" ht="12.75" customHeight="1">
      <c r="A146" s="59"/>
      <c r="B146" s="59"/>
      <c r="C146" s="59"/>
      <c r="D146" s="59"/>
      <c r="E146" s="59"/>
      <c r="F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c r="AD146" s="59"/>
      <c r="AE146" s="59"/>
      <c r="AF146" s="59"/>
      <c r="AG146" s="59"/>
      <c r="AH146" s="59"/>
      <c r="AI146" s="59"/>
      <c r="AJ146" s="59"/>
      <c r="AK146" s="59"/>
      <c r="AL146" s="59"/>
      <c r="AM146" s="59"/>
      <c r="AN146" s="59"/>
      <c r="AO146" s="59"/>
      <c r="AP146" s="59"/>
      <c r="AQ146" s="59"/>
      <c r="AR146" s="59"/>
    </row>
    <row r="147" ht="12.75" customHeight="1">
      <c r="A147" s="59"/>
      <c r="B147" s="59"/>
      <c r="C147" s="59"/>
      <c r="D147" s="59"/>
      <c r="E147" s="59"/>
      <c r="F147" s="59"/>
      <c r="G147" s="59"/>
      <c r="H147" s="59"/>
      <c r="I147" s="59"/>
      <c r="J147" s="59"/>
      <c r="K147" s="59"/>
      <c r="L147" s="59"/>
      <c r="M147" s="59"/>
      <c r="N147" s="59"/>
      <c r="O147" s="59"/>
      <c r="P147" s="59"/>
      <c r="Q147" s="59"/>
      <c r="R147" s="59"/>
      <c r="S147" s="59"/>
      <c r="T147" s="59"/>
      <c r="U147" s="59"/>
      <c r="V147" s="59"/>
      <c r="W147" s="59"/>
      <c r="X147" s="59"/>
      <c r="Y147" s="59"/>
      <c r="Z147" s="59"/>
      <c r="AA147" s="59"/>
      <c r="AB147" s="59"/>
      <c r="AC147" s="59"/>
      <c r="AD147" s="59"/>
      <c r="AE147" s="59"/>
      <c r="AF147" s="59"/>
      <c r="AG147" s="59"/>
      <c r="AH147" s="59"/>
      <c r="AI147" s="59"/>
      <c r="AJ147" s="59"/>
      <c r="AK147" s="59"/>
      <c r="AL147" s="59"/>
      <c r="AM147" s="59"/>
      <c r="AN147" s="59"/>
      <c r="AO147" s="59"/>
      <c r="AP147" s="59"/>
      <c r="AQ147" s="59"/>
      <c r="AR147" s="59"/>
    </row>
    <row r="148" ht="12.75" customHeight="1">
      <c r="A148" s="59"/>
      <c r="B148" s="59"/>
      <c r="C148" s="59"/>
      <c r="D148" s="59"/>
      <c r="E148" s="59"/>
      <c r="F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E148" s="59"/>
      <c r="AF148" s="59"/>
      <c r="AG148" s="59"/>
      <c r="AH148" s="59"/>
      <c r="AI148" s="59"/>
      <c r="AJ148" s="59"/>
      <c r="AK148" s="59"/>
      <c r="AL148" s="59"/>
      <c r="AM148" s="59"/>
      <c r="AN148" s="59"/>
      <c r="AO148" s="59"/>
      <c r="AP148" s="59"/>
      <c r="AQ148" s="59"/>
      <c r="AR148" s="59"/>
    </row>
    <row r="149" ht="12.75" customHeight="1">
      <c r="A149" s="59"/>
      <c r="B149" s="59"/>
      <c r="C149" s="59"/>
      <c r="D149" s="59"/>
      <c r="E149" s="59"/>
      <c r="F149" s="59"/>
      <c r="G149" s="59"/>
      <c r="H149" s="59"/>
      <c r="I149" s="59"/>
      <c r="J149" s="59"/>
      <c r="K149" s="59"/>
      <c r="L149" s="59"/>
      <c r="M149" s="59"/>
      <c r="N149" s="59"/>
      <c r="O149" s="59"/>
      <c r="P149" s="59"/>
      <c r="Q149" s="59"/>
      <c r="R149" s="59"/>
      <c r="S149" s="59"/>
      <c r="T149" s="59"/>
      <c r="U149" s="59"/>
      <c r="V149" s="59"/>
      <c r="W149" s="59"/>
      <c r="X149" s="59"/>
      <c r="Y149" s="59"/>
      <c r="Z149" s="59"/>
      <c r="AA149" s="59"/>
      <c r="AB149" s="59"/>
      <c r="AC149" s="59"/>
      <c r="AD149" s="59"/>
      <c r="AE149" s="59"/>
      <c r="AF149" s="59"/>
      <c r="AG149" s="59"/>
      <c r="AH149" s="59"/>
      <c r="AI149" s="59"/>
      <c r="AJ149" s="59"/>
      <c r="AK149" s="59"/>
      <c r="AL149" s="59"/>
      <c r="AM149" s="59"/>
      <c r="AN149" s="59"/>
      <c r="AO149" s="59"/>
      <c r="AP149" s="59"/>
      <c r="AQ149" s="59"/>
      <c r="AR149" s="59"/>
    </row>
    <row r="150" ht="12.75" customHeight="1">
      <c r="A150" s="59"/>
      <c r="B150" s="59"/>
      <c r="C150" s="59"/>
      <c r="D150" s="59"/>
      <c r="E150" s="59"/>
      <c r="F150" s="59"/>
      <c r="G150" s="59"/>
      <c r="H150" s="59"/>
      <c r="I150" s="59"/>
      <c r="J150" s="59"/>
      <c r="K150" s="59"/>
      <c r="L150" s="59"/>
      <c r="M150" s="59"/>
      <c r="N150" s="59"/>
      <c r="O150" s="59"/>
      <c r="P150" s="59"/>
      <c r="Q150" s="59"/>
      <c r="R150" s="59"/>
      <c r="S150" s="59"/>
      <c r="T150" s="59"/>
      <c r="U150" s="59"/>
      <c r="V150" s="59"/>
      <c r="W150" s="59"/>
      <c r="X150" s="59"/>
      <c r="Y150" s="59"/>
      <c r="Z150" s="59"/>
      <c r="AA150" s="59"/>
      <c r="AB150" s="59"/>
      <c r="AC150" s="59"/>
      <c r="AD150" s="59"/>
      <c r="AE150" s="59"/>
      <c r="AF150" s="59"/>
      <c r="AG150" s="59"/>
      <c r="AH150" s="59"/>
      <c r="AI150" s="59"/>
      <c r="AJ150" s="59"/>
      <c r="AK150" s="59"/>
      <c r="AL150" s="59"/>
      <c r="AM150" s="59"/>
      <c r="AN150" s="59"/>
      <c r="AO150" s="59"/>
      <c r="AP150" s="59"/>
      <c r="AQ150" s="59"/>
      <c r="AR150" s="59"/>
    </row>
    <row r="151" ht="12.75" customHeight="1">
      <c r="A151" s="59"/>
      <c r="B151" s="59"/>
      <c r="C151" s="59"/>
      <c r="D151" s="59"/>
      <c r="E151" s="59"/>
      <c r="F151" s="59"/>
      <c r="G151" s="59"/>
      <c r="H151" s="59"/>
      <c r="I151" s="59"/>
      <c r="J151" s="59"/>
      <c r="K151" s="59"/>
      <c r="L151" s="59"/>
      <c r="M151" s="59"/>
      <c r="N151" s="59"/>
      <c r="O151" s="59"/>
      <c r="P151" s="59"/>
      <c r="Q151" s="59"/>
      <c r="R151" s="59"/>
      <c r="S151" s="59"/>
      <c r="T151" s="59"/>
      <c r="U151" s="59"/>
      <c r="V151" s="59"/>
      <c r="W151" s="59"/>
      <c r="X151" s="59"/>
      <c r="Y151" s="59"/>
      <c r="Z151" s="59"/>
      <c r="AA151" s="59"/>
      <c r="AB151" s="59"/>
      <c r="AC151" s="59"/>
      <c r="AD151" s="59"/>
      <c r="AE151" s="59"/>
      <c r="AF151" s="59"/>
      <c r="AG151" s="59"/>
      <c r="AH151" s="59"/>
      <c r="AI151" s="59"/>
      <c r="AJ151" s="59"/>
      <c r="AK151" s="59"/>
      <c r="AL151" s="59"/>
      <c r="AM151" s="59"/>
      <c r="AN151" s="59"/>
      <c r="AO151" s="59"/>
      <c r="AP151" s="59"/>
      <c r="AQ151" s="59"/>
      <c r="AR151" s="59"/>
    </row>
    <row r="152" ht="12.75" customHeight="1">
      <c r="A152" s="59"/>
      <c r="B152" s="59"/>
      <c r="C152" s="59"/>
      <c r="D152" s="59"/>
      <c r="E152" s="59"/>
      <c r="F152" s="59"/>
      <c r="G152" s="59"/>
      <c r="H152" s="59"/>
      <c r="I152" s="59"/>
      <c r="J152" s="59"/>
      <c r="K152" s="59"/>
      <c r="L152" s="59"/>
      <c r="M152" s="59"/>
      <c r="N152" s="59"/>
      <c r="O152" s="59"/>
      <c r="P152" s="59"/>
      <c r="Q152" s="59"/>
      <c r="R152" s="59"/>
      <c r="S152" s="59"/>
      <c r="T152" s="59"/>
      <c r="U152" s="59"/>
      <c r="V152" s="59"/>
      <c r="W152" s="59"/>
      <c r="X152" s="59"/>
      <c r="Y152" s="59"/>
      <c r="Z152" s="59"/>
      <c r="AA152" s="59"/>
      <c r="AB152" s="59"/>
      <c r="AC152" s="59"/>
      <c r="AD152" s="59"/>
      <c r="AE152" s="59"/>
      <c r="AF152" s="59"/>
      <c r="AG152" s="59"/>
      <c r="AH152" s="59"/>
      <c r="AI152" s="59"/>
      <c r="AJ152" s="59"/>
      <c r="AK152" s="59"/>
      <c r="AL152" s="59"/>
      <c r="AM152" s="59"/>
      <c r="AN152" s="59"/>
      <c r="AO152" s="59"/>
      <c r="AP152" s="59"/>
      <c r="AQ152" s="59"/>
      <c r="AR152" s="59"/>
    </row>
    <row r="153" ht="12.75" customHeight="1">
      <c r="A153" s="59"/>
      <c r="B153" s="59"/>
      <c r="C153" s="59"/>
      <c r="D153" s="59"/>
      <c r="E153" s="59"/>
      <c r="F153" s="59"/>
      <c r="G153" s="59"/>
      <c r="H153" s="59"/>
      <c r="I153" s="59"/>
      <c r="J153" s="59"/>
      <c r="K153" s="59"/>
      <c r="L153" s="59"/>
      <c r="M153" s="59"/>
      <c r="N153" s="59"/>
      <c r="O153" s="59"/>
      <c r="P153" s="59"/>
      <c r="Q153" s="59"/>
      <c r="R153" s="59"/>
      <c r="S153" s="59"/>
      <c r="T153" s="59"/>
      <c r="U153" s="59"/>
      <c r="V153" s="59"/>
      <c r="W153" s="59"/>
      <c r="X153" s="59"/>
      <c r="Y153" s="59"/>
      <c r="Z153" s="59"/>
      <c r="AA153" s="59"/>
      <c r="AB153" s="59"/>
      <c r="AC153" s="59"/>
      <c r="AD153" s="59"/>
      <c r="AE153" s="59"/>
      <c r="AF153" s="59"/>
      <c r="AG153" s="59"/>
      <c r="AH153" s="59"/>
      <c r="AI153" s="59"/>
      <c r="AJ153" s="59"/>
      <c r="AK153" s="59"/>
      <c r="AL153" s="59"/>
      <c r="AM153" s="59"/>
      <c r="AN153" s="59"/>
      <c r="AO153" s="59"/>
      <c r="AP153" s="59"/>
      <c r="AQ153" s="59"/>
      <c r="AR153" s="59"/>
    </row>
    <row r="154" ht="12.75" customHeight="1">
      <c r="A154" s="59"/>
      <c r="B154" s="59"/>
      <c r="C154" s="59"/>
      <c r="D154" s="59"/>
      <c r="E154" s="59"/>
      <c r="F154" s="59"/>
      <c r="G154" s="59"/>
      <c r="H154" s="59"/>
      <c r="I154" s="59"/>
      <c r="J154" s="59"/>
      <c r="K154" s="59"/>
      <c r="L154" s="59"/>
      <c r="M154" s="59"/>
      <c r="N154" s="59"/>
      <c r="O154" s="59"/>
      <c r="P154" s="59"/>
      <c r="Q154" s="59"/>
      <c r="R154" s="59"/>
      <c r="S154" s="59"/>
      <c r="T154" s="59"/>
      <c r="U154" s="59"/>
      <c r="V154" s="59"/>
      <c r="W154" s="59"/>
      <c r="X154" s="59"/>
      <c r="Y154" s="59"/>
      <c r="Z154" s="59"/>
      <c r="AA154" s="59"/>
      <c r="AB154" s="59"/>
      <c r="AC154" s="59"/>
      <c r="AD154" s="59"/>
      <c r="AE154" s="59"/>
      <c r="AF154" s="59"/>
      <c r="AG154" s="59"/>
      <c r="AH154" s="59"/>
      <c r="AI154" s="59"/>
      <c r="AJ154" s="59"/>
      <c r="AK154" s="59"/>
      <c r="AL154" s="59"/>
      <c r="AM154" s="59"/>
      <c r="AN154" s="59"/>
      <c r="AO154" s="59"/>
      <c r="AP154" s="59"/>
      <c r="AQ154" s="59"/>
      <c r="AR154" s="59"/>
    </row>
    <row r="155" ht="12.75" customHeight="1">
      <c r="A155" s="59"/>
      <c r="B155" s="59"/>
      <c r="C155" s="59"/>
      <c r="D155" s="59"/>
      <c r="E155" s="59"/>
      <c r="F155" s="59"/>
      <c r="G155" s="59"/>
      <c r="H155" s="59"/>
      <c r="I155" s="59"/>
      <c r="J155" s="59"/>
      <c r="K155" s="59"/>
      <c r="L155" s="59"/>
      <c r="M155" s="59"/>
      <c r="N155" s="59"/>
      <c r="O155" s="59"/>
      <c r="P155" s="59"/>
      <c r="Q155" s="59"/>
      <c r="R155" s="59"/>
      <c r="S155" s="59"/>
      <c r="T155" s="59"/>
      <c r="U155" s="59"/>
      <c r="V155" s="59"/>
      <c r="W155" s="59"/>
      <c r="X155" s="59"/>
      <c r="Y155" s="59"/>
      <c r="Z155" s="59"/>
      <c r="AA155" s="59"/>
      <c r="AB155" s="59"/>
      <c r="AC155" s="59"/>
      <c r="AD155" s="59"/>
      <c r="AE155" s="59"/>
      <c r="AF155" s="59"/>
      <c r="AG155" s="59"/>
      <c r="AH155" s="59"/>
      <c r="AI155" s="59"/>
      <c r="AJ155" s="59"/>
      <c r="AK155" s="59"/>
      <c r="AL155" s="59"/>
      <c r="AM155" s="59"/>
      <c r="AN155" s="59"/>
      <c r="AO155" s="59"/>
      <c r="AP155" s="59"/>
      <c r="AQ155" s="59"/>
      <c r="AR155" s="59"/>
    </row>
    <row r="156" ht="12.75" customHeight="1">
      <c r="A156" s="59"/>
      <c r="B156" s="59"/>
      <c r="C156" s="59"/>
      <c r="D156" s="59"/>
      <c r="E156" s="59"/>
      <c r="F156" s="59"/>
      <c r="G156" s="59"/>
      <c r="H156" s="59"/>
      <c r="I156" s="59"/>
      <c r="J156" s="59"/>
      <c r="K156" s="59"/>
      <c r="L156" s="59"/>
      <c r="M156" s="59"/>
      <c r="N156" s="59"/>
      <c r="O156" s="59"/>
      <c r="P156" s="59"/>
      <c r="Q156" s="59"/>
      <c r="R156" s="59"/>
      <c r="S156" s="59"/>
      <c r="T156" s="59"/>
      <c r="U156" s="59"/>
      <c r="V156" s="59"/>
      <c r="W156" s="59"/>
      <c r="X156" s="59"/>
      <c r="Y156" s="59"/>
      <c r="Z156" s="59"/>
      <c r="AA156" s="59"/>
      <c r="AB156" s="59"/>
      <c r="AC156" s="59"/>
      <c r="AD156" s="59"/>
      <c r="AE156" s="59"/>
      <c r="AF156" s="59"/>
      <c r="AG156" s="59"/>
      <c r="AH156" s="59"/>
      <c r="AI156" s="59"/>
      <c r="AJ156" s="59"/>
      <c r="AK156" s="59"/>
      <c r="AL156" s="59"/>
      <c r="AM156" s="59"/>
      <c r="AN156" s="59"/>
      <c r="AO156" s="59"/>
      <c r="AP156" s="59"/>
      <c r="AQ156" s="59"/>
      <c r="AR156" s="59"/>
    </row>
    <row r="157" ht="12.75" customHeight="1">
      <c r="A157" s="59"/>
      <c r="B157" s="59"/>
      <c r="C157" s="59"/>
      <c r="D157" s="59"/>
      <c r="E157" s="59"/>
      <c r="F157" s="59"/>
      <c r="G157" s="59"/>
      <c r="H157" s="59"/>
      <c r="I157" s="59"/>
      <c r="J157" s="59"/>
      <c r="K157" s="59"/>
      <c r="L157" s="59"/>
      <c r="M157" s="59"/>
      <c r="N157" s="59"/>
      <c r="O157" s="59"/>
      <c r="P157" s="59"/>
      <c r="Q157" s="59"/>
      <c r="R157" s="59"/>
      <c r="S157" s="59"/>
      <c r="T157" s="59"/>
      <c r="U157" s="59"/>
      <c r="V157" s="59"/>
      <c r="W157" s="59"/>
      <c r="X157" s="59"/>
      <c r="Y157" s="59"/>
      <c r="Z157" s="59"/>
      <c r="AA157" s="59"/>
      <c r="AB157" s="59"/>
      <c r="AC157" s="59"/>
      <c r="AD157" s="59"/>
      <c r="AE157" s="59"/>
      <c r="AF157" s="59"/>
      <c r="AG157" s="59"/>
      <c r="AH157" s="59"/>
      <c r="AI157" s="59"/>
      <c r="AJ157" s="59"/>
      <c r="AK157" s="59"/>
      <c r="AL157" s="59"/>
      <c r="AM157" s="59"/>
      <c r="AN157" s="59"/>
      <c r="AO157" s="59"/>
      <c r="AP157" s="59"/>
      <c r="AQ157" s="59"/>
      <c r="AR157" s="59"/>
    </row>
    <row r="158" ht="12.75" customHeight="1">
      <c r="A158" s="59"/>
      <c r="B158" s="59"/>
      <c r="C158" s="59"/>
      <c r="D158" s="59"/>
      <c r="E158" s="59"/>
      <c r="F158" s="59"/>
      <c r="G158" s="59"/>
      <c r="H158" s="59"/>
      <c r="I158" s="59"/>
      <c r="J158" s="59"/>
      <c r="K158" s="59"/>
      <c r="L158" s="59"/>
      <c r="M158" s="59"/>
      <c r="N158" s="59"/>
      <c r="O158" s="59"/>
      <c r="P158" s="59"/>
      <c r="Q158" s="59"/>
      <c r="R158" s="59"/>
      <c r="S158" s="59"/>
      <c r="T158" s="59"/>
      <c r="U158" s="59"/>
      <c r="V158" s="59"/>
      <c r="W158" s="59"/>
      <c r="X158" s="59"/>
      <c r="Y158" s="59"/>
      <c r="Z158" s="59"/>
      <c r="AA158" s="59"/>
      <c r="AB158" s="59"/>
      <c r="AC158" s="59"/>
      <c r="AD158" s="59"/>
      <c r="AE158" s="59"/>
      <c r="AF158" s="59"/>
      <c r="AG158" s="59"/>
      <c r="AH158" s="59"/>
      <c r="AI158" s="59"/>
      <c r="AJ158" s="59"/>
      <c r="AK158" s="59"/>
      <c r="AL158" s="59"/>
      <c r="AM158" s="59"/>
      <c r="AN158" s="59"/>
      <c r="AO158" s="59"/>
      <c r="AP158" s="59"/>
      <c r="AQ158" s="59"/>
      <c r="AR158" s="59"/>
    </row>
    <row r="159" ht="12.75" customHeight="1">
      <c r="A159" s="59"/>
      <c r="B159" s="59"/>
      <c r="C159" s="59"/>
      <c r="D159" s="59"/>
      <c r="E159" s="59"/>
      <c r="F159" s="59"/>
      <c r="G159" s="59"/>
      <c r="H159" s="59"/>
      <c r="I159" s="59"/>
      <c r="J159" s="59"/>
      <c r="K159" s="59"/>
      <c r="L159" s="59"/>
      <c r="M159" s="59"/>
      <c r="N159" s="59"/>
      <c r="O159" s="59"/>
      <c r="P159" s="59"/>
      <c r="Q159" s="59"/>
      <c r="R159" s="59"/>
      <c r="S159" s="59"/>
      <c r="T159" s="59"/>
      <c r="U159" s="59"/>
      <c r="V159" s="59"/>
      <c r="W159" s="59"/>
      <c r="X159" s="59"/>
      <c r="Y159" s="59"/>
      <c r="Z159" s="59"/>
      <c r="AA159" s="59"/>
      <c r="AB159" s="59"/>
      <c r="AC159" s="59"/>
      <c r="AD159" s="59"/>
      <c r="AE159" s="59"/>
      <c r="AF159" s="59"/>
      <c r="AG159" s="59"/>
      <c r="AH159" s="59"/>
      <c r="AI159" s="59"/>
      <c r="AJ159" s="59"/>
      <c r="AK159" s="59"/>
      <c r="AL159" s="59"/>
      <c r="AM159" s="59"/>
      <c r="AN159" s="59"/>
      <c r="AO159" s="59"/>
      <c r="AP159" s="59"/>
      <c r="AQ159" s="59"/>
      <c r="AR159" s="59"/>
    </row>
    <row r="160" ht="12.75" customHeight="1">
      <c r="A160" s="59"/>
      <c r="B160" s="59"/>
      <c r="C160" s="59"/>
      <c r="D160" s="59"/>
      <c r="E160" s="59"/>
      <c r="F160" s="59"/>
      <c r="G160" s="59"/>
      <c r="H160" s="59"/>
      <c r="I160" s="59"/>
      <c r="J160" s="59"/>
      <c r="K160" s="59"/>
      <c r="L160" s="59"/>
      <c r="M160" s="59"/>
      <c r="N160" s="59"/>
      <c r="O160" s="59"/>
      <c r="P160" s="59"/>
      <c r="Q160" s="59"/>
      <c r="R160" s="59"/>
      <c r="S160" s="59"/>
      <c r="T160" s="59"/>
      <c r="U160" s="59"/>
      <c r="V160" s="59"/>
      <c r="W160" s="59"/>
      <c r="X160" s="59"/>
      <c r="Y160" s="59"/>
      <c r="Z160" s="59"/>
      <c r="AA160" s="59"/>
      <c r="AB160" s="59"/>
      <c r="AC160" s="59"/>
      <c r="AD160" s="59"/>
      <c r="AE160" s="59"/>
      <c r="AF160" s="59"/>
      <c r="AG160" s="59"/>
      <c r="AH160" s="59"/>
      <c r="AI160" s="59"/>
      <c r="AJ160" s="59"/>
      <c r="AK160" s="59"/>
      <c r="AL160" s="59"/>
      <c r="AM160" s="59"/>
      <c r="AN160" s="59"/>
      <c r="AO160" s="59"/>
      <c r="AP160" s="59"/>
      <c r="AQ160" s="59"/>
      <c r="AR160" s="59"/>
    </row>
    <row r="161" ht="12.75" customHeight="1">
      <c r="A161" s="59"/>
      <c r="B161" s="59"/>
      <c r="C161" s="59"/>
      <c r="D161" s="59"/>
      <c r="E161" s="59"/>
      <c r="F161" s="59"/>
      <c r="G161" s="59"/>
      <c r="H161" s="59"/>
      <c r="I161" s="59"/>
      <c r="J161" s="59"/>
      <c r="K161" s="59"/>
      <c r="L161" s="59"/>
      <c r="M161" s="59"/>
      <c r="N161" s="59"/>
      <c r="O161" s="59"/>
      <c r="P161" s="59"/>
      <c r="Q161" s="59"/>
      <c r="R161" s="59"/>
      <c r="S161" s="59"/>
      <c r="T161" s="59"/>
      <c r="U161" s="59"/>
      <c r="V161" s="59"/>
      <c r="W161" s="59"/>
      <c r="X161" s="59"/>
      <c r="Y161" s="59"/>
      <c r="Z161" s="59"/>
      <c r="AA161" s="59"/>
      <c r="AB161" s="59"/>
      <c r="AC161" s="59"/>
      <c r="AD161" s="59"/>
      <c r="AE161" s="59"/>
      <c r="AF161" s="59"/>
      <c r="AG161" s="59"/>
      <c r="AH161" s="59"/>
      <c r="AI161" s="59"/>
      <c r="AJ161" s="59"/>
      <c r="AK161" s="59"/>
      <c r="AL161" s="59"/>
      <c r="AM161" s="59"/>
      <c r="AN161" s="59"/>
      <c r="AO161" s="59"/>
      <c r="AP161" s="59"/>
      <c r="AQ161" s="59"/>
      <c r="AR161" s="59"/>
    </row>
    <row r="162" ht="12.75" customHeight="1">
      <c r="A162" s="59"/>
      <c r="B162" s="59"/>
      <c r="C162" s="59"/>
      <c r="D162" s="59"/>
      <c r="E162" s="59"/>
      <c r="F162" s="59"/>
      <c r="G162" s="59"/>
      <c r="H162" s="59"/>
      <c r="I162" s="59"/>
      <c r="J162" s="59"/>
      <c r="K162" s="59"/>
      <c r="L162" s="59"/>
      <c r="M162" s="59"/>
      <c r="N162" s="59"/>
      <c r="O162" s="59"/>
      <c r="P162" s="59"/>
      <c r="Q162" s="59"/>
      <c r="R162" s="59"/>
      <c r="S162" s="59"/>
      <c r="T162" s="59"/>
      <c r="U162" s="59"/>
      <c r="V162" s="59"/>
      <c r="W162" s="59"/>
      <c r="X162" s="59"/>
      <c r="Y162" s="59"/>
      <c r="Z162" s="59"/>
      <c r="AA162" s="59"/>
      <c r="AB162" s="59"/>
      <c r="AC162" s="59"/>
      <c r="AD162" s="59"/>
      <c r="AE162" s="59"/>
      <c r="AF162" s="59"/>
      <c r="AG162" s="59"/>
      <c r="AH162" s="59"/>
      <c r="AI162" s="59"/>
      <c r="AJ162" s="59"/>
      <c r="AK162" s="59"/>
      <c r="AL162" s="59"/>
      <c r="AM162" s="59"/>
      <c r="AN162" s="59"/>
      <c r="AO162" s="59"/>
      <c r="AP162" s="59"/>
      <c r="AQ162" s="59"/>
      <c r="AR162" s="59"/>
    </row>
    <row r="163" ht="12.75" customHeight="1">
      <c r="A163" s="59"/>
      <c r="B163" s="59"/>
      <c r="C163" s="59"/>
      <c r="D163" s="59"/>
      <c r="E163" s="59"/>
      <c r="F163" s="59"/>
      <c r="G163" s="59"/>
      <c r="H163" s="59"/>
      <c r="I163" s="59"/>
      <c r="J163" s="59"/>
      <c r="K163" s="59"/>
      <c r="L163" s="59"/>
      <c r="M163" s="59"/>
      <c r="N163" s="59"/>
      <c r="O163" s="59"/>
      <c r="P163" s="59"/>
      <c r="Q163" s="59"/>
      <c r="R163" s="59"/>
      <c r="S163" s="59"/>
      <c r="T163" s="59"/>
      <c r="U163" s="59"/>
      <c r="V163" s="59"/>
      <c r="W163" s="59"/>
      <c r="X163" s="59"/>
      <c r="Y163" s="59"/>
      <c r="Z163" s="59"/>
      <c r="AA163" s="59"/>
      <c r="AB163" s="59"/>
      <c r="AC163" s="59"/>
      <c r="AD163" s="59"/>
      <c r="AE163" s="59"/>
      <c r="AF163" s="59"/>
      <c r="AG163" s="59"/>
      <c r="AH163" s="59"/>
      <c r="AI163" s="59"/>
      <c r="AJ163" s="59"/>
      <c r="AK163" s="59"/>
      <c r="AL163" s="59"/>
      <c r="AM163" s="59"/>
      <c r="AN163" s="59"/>
      <c r="AO163" s="59"/>
      <c r="AP163" s="59"/>
      <c r="AQ163" s="59"/>
      <c r="AR163" s="59"/>
    </row>
    <row r="164" ht="12.75" customHeight="1">
      <c r="A164" s="59"/>
      <c r="B164" s="59"/>
      <c r="C164" s="59"/>
      <c r="D164" s="59"/>
      <c r="E164" s="59"/>
      <c r="F164" s="59"/>
      <c r="G164" s="59"/>
      <c r="H164" s="59"/>
      <c r="I164" s="59"/>
      <c r="J164" s="59"/>
      <c r="K164" s="59"/>
      <c r="L164" s="59"/>
      <c r="M164" s="59"/>
      <c r="N164" s="59"/>
      <c r="O164" s="59"/>
      <c r="P164" s="59"/>
      <c r="Q164" s="59"/>
      <c r="R164" s="59"/>
      <c r="S164" s="59"/>
      <c r="T164" s="59"/>
      <c r="U164" s="59"/>
      <c r="V164" s="59"/>
      <c r="W164" s="59"/>
      <c r="X164" s="59"/>
      <c r="Y164" s="59"/>
      <c r="Z164" s="59"/>
      <c r="AA164" s="59"/>
      <c r="AB164" s="59"/>
      <c r="AC164" s="59"/>
      <c r="AD164" s="59"/>
      <c r="AE164" s="59"/>
      <c r="AF164" s="59"/>
      <c r="AG164" s="59"/>
      <c r="AH164" s="59"/>
      <c r="AI164" s="59"/>
      <c r="AJ164" s="59"/>
      <c r="AK164" s="59"/>
      <c r="AL164" s="59"/>
      <c r="AM164" s="59"/>
      <c r="AN164" s="59"/>
      <c r="AO164" s="59"/>
      <c r="AP164" s="59"/>
      <c r="AQ164" s="59"/>
      <c r="AR164" s="59"/>
    </row>
    <row r="165" ht="12.75" customHeight="1">
      <c r="A165" s="59"/>
      <c r="B165" s="59"/>
      <c r="C165" s="59"/>
      <c r="D165" s="59"/>
      <c r="E165" s="59"/>
      <c r="F165" s="59"/>
      <c r="G165" s="59"/>
      <c r="H165" s="59"/>
      <c r="I165" s="59"/>
      <c r="J165" s="59"/>
      <c r="K165" s="59"/>
      <c r="L165" s="59"/>
      <c r="M165" s="59"/>
      <c r="N165" s="59"/>
      <c r="O165" s="59"/>
      <c r="P165" s="59"/>
      <c r="Q165" s="59"/>
      <c r="R165" s="59"/>
      <c r="S165" s="59"/>
      <c r="T165" s="59"/>
      <c r="U165" s="59"/>
      <c r="V165" s="59"/>
      <c r="W165" s="59"/>
      <c r="X165" s="59"/>
      <c r="Y165" s="59"/>
      <c r="Z165" s="59"/>
      <c r="AA165" s="59"/>
      <c r="AB165" s="59"/>
      <c r="AC165" s="59"/>
      <c r="AD165" s="59"/>
      <c r="AE165" s="59"/>
      <c r="AF165" s="59"/>
      <c r="AG165" s="59"/>
      <c r="AH165" s="59"/>
      <c r="AI165" s="59"/>
      <c r="AJ165" s="59"/>
      <c r="AK165" s="59"/>
      <c r="AL165" s="59"/>
      <c r="AM165" s="59"/>
      <c r="AN165" s="59"/>
      <c r="AO165" s="59"/>
      <c r="AP165" s="59"/>
      <c r="AQ165" s="59"/>
      <c r="AR165" s="59"/>
    </row>
    <row r="166" ht="12.75" customHeight="1">
      <c r="A166" s="59"/>
      <c r="B166" s="59"/>
      <c r="C166" s="59"/>
      <c r="D166" s="59"/>
      <c r="E166" s="59"/>
      <c r="F166" s="59"/>
      <c r="G166" s="59"/>
      <c r="H166" s="59"/>
      <c r="I166" s="59"/>
      <c r="J166" s="59"/>
      <c r="K166" s="59"/>
      <c r="L166" s="59"/>
      <c r="M166" s="59"/>
      <c r="N166" s="59"/>
      <c r="O166" s="59"/>
      <c r="P166" s="59"/>
      <c r="Q166" s="59"/>
      <c r="R166" s="59"/>
      <c r="S166" s="59"/>
      <c r="T166" s="59"/>
      <c r="U166" s="59"/>
      <c r="V166" s="59"/>
      <c r="W166" s="59"/>
      <c r="X166" s="59"/>
      <c r="Y166" s="59"/>
      <c r="Z166" s="59"/>
      <c r="AA166" s="59"/>
      <c r="AB166" s="59"/>
      <c r="AC166" s="59"/>
      <c r="AD166" s="59"/>
      <c r="AE166" s="59"/>
      <c r="AF166" s="59"/>
      <c r="AG166" s="59"/>
      <c r="AH166" s="59"/>
      <c r="AI166" s="59"/>
      <c r="AJ166" s="59"/>
      <c r="AK166" s="59"/>
      <c r="AL166" s="59"/>
      <c r="AM166" s="59"/>
      <c r="AN166" s="59"/>
      <c r="AO166" s="59"/>
      <c r="AP166" s="59"/>
      <c r="AQ166" s="59"/>
      <c r="AR166" s="59"/>
    </row>
    <row r="167" ht="12.75" customHeight="1">
      <c r="A167" s="59"/>
      <c r="B167" s="59"/>
      <c r="C167" s="59"/>
      <c r="D167" s="59"/>
      <c r="E167" s="59"/>
      <c r="F167" s="59"/>
      <c r="G167" s="59"/>
      <c r="H167" s="59"/>
      <c r="I167" s="59"/>
      <c r="J167" s="59"/>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c r="AH167" s="59"/>
      <c r="AI167" s="59"/>
      <c r="AJ167" s="59"/>
      <c r="AK167" s="59"/>
      <c r="AL167" s="59"/>
      <c r="AM167" s="59"/>
      <c r="AN167" s="59"/>
      <c r="AO167" s="59"/>
      <c r="AP167" s="59"/>
      <c r="AQ167" s="59"/>
      <c r="AR167" s="59"/>
    </row>
    <row r="168" ht="12.75" customHeight="1">
      <c r="A168" s="59"/>
      <c r="B168" s="59"/>
      <c r="C168" s="59"/>
      <c r="D168" s="59"/>
      <c r="E168" s="59"/>
      <c r="F168" s="59"/>
      <c r="G168" s="59"/>
      <c r="H168" s="59"/>
      <c r="I168" s="59"/>
      <c r="J168" s="59"/>
      <c r="K168" s="59"/>
      <c r="L168" s="59"/>
      <c r="M168" s="59"/>
      <c r="N168" s="59"/>
      <c r="O168" s="59"/>
      <c r="P168" s="59"/>
      <c r="Q168" s="59"/>
      <c r="R168" s="59"/>
      <c r="S168" s="59"/>
      <c r="T168" s="59"/>
      <c r="U168" s="59"/>
      <c r="V168" s="59"/>
      <c r="W168" s="59"/>
      <c r="X168" s="59"/>
      <c r="Y168" s="59"/>
      <c r="Z168" s="59"/>
      <c r="AA168" s="59"/>
      <c r="AB168" s="59"/>
      <c r="AC168" s="59"/>
      <c r="AD168" s="59"/>
      <c r="AE168" s="59"/>
      <c r="AF168" s="59"/>
      <c r="AG168" s="59"/>
      <c r="AH168" s="59"/>
      <c r="AI168" s="59"/>
      <c r="AJ168" s="59"/>
      <c r="AK168" s="59"/>
      <c r="AL168" s="59"/>
      <c r="AM168" s="59"/>
      <c r="AN168" s="59"/>
      <c r="AO168" s="59"/>
      <c r="AP168" s="59"/>
      <c r="AQ168" s="59"/>
      <c r="AR168" s="59"/>
    </row>
    <row r="169" ht="12.75" customHeight="1">
      <c r="A169" s="59"/>
      <c r="B169" s="59"/>
      <c r="C169" s="59"/>
      <c r="D169" s="59"/>
      <c r="E169" s="59"/>
      <c r="F169" s="59"/>
      <c r="G169" s="59"/>
      <c r="H169" s="59"/>
      <c r="I169" s="59"/>
      <c r="J169" s="59"/>
      <c r="K169" s="5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9"/>
      <c r="AR169" s="59"/>
    </row>
    <row r="170" ht="12.75" customHeight="1">
      <c r="A170" s="59"/>
      <c r="B170" s="59"/>
      <c r="C170" s="59"/>
      <c r="D170" s="59"/>
      <c r="E170" s="59"/>
      <c r="F170" s="59"/>
      <c r="G170" s="59"/>
      <c r="H170" s="59"/>
      <c r="I170" s="59"/>
      <c r="J170" s="59"/>
      <c r="K170" s="59"/>
      <c r="L170" s="59"/>
      <c r="M170" s="59"/>
      <c r="N170" s="59"/>
      <c r="O170" s="59"/>
      <c r="P170" s="59"/>
      <c r="Q170" s="59"/>
      <c r="R170" s="59"/>
      <c r="S170" s="59"/>
      <c r="T170" s="59"/>
      <c r="U170" s="59"/>
      <c r="V170" s="59"/>
      <c r="W170" s="59"/>
      <c r="X170" s="59"/>
      <c r="Y170" s="59"/>
      <c r="Z170" s="59"/>
      <c r="AA170" s="59"/>
      <c r="AB170" s="59"/>
      <c r="AC170" s="59"/>
      <c r="AD170" s="59"/>
      <c r="AE170" s="59"/>
      <c r="AF170" s="59"/>
      <c r="AG170" s="59"/>
      <c r="AH170" s="59"/>
      <c r="AI170" s="59"/>
      <c r="AJ170" s="59"/>
      <c r="AK170" s="59"/>
      <c r="AL170" s="59"/>
      <c r="AM170" s="59"/>
      <c r="AN170" s="59"/>
      <c r="AO170" s="59"/>
      <c r="AP170" s="59"/>
      <c r="AQ170" s="59"/>
      <c r="AR170" s="59"/>
    </row>
    <row r="171" ht="12.75" customHeight="1">
      <c r="A171" s="59"/>
      <c r="B171" s="59"/>
      <c r="C171" s="59"/>
      <c r="D171" s="59"/>
      <c r="E171" s="59"/>
      <c r="F171" s="59"/>
      <c r="G171" s="59"/>
      <c r="H171" s="59"/>
      <c r="I171" s="59"/>
      <c r="J171" s="59"/>
      <c r="K171" s="59"/>
      <c r="L171" s="59"/>
      <c r="M171" s="59"/>
      <c r="N171" s="59"/>
      <c r="O171" s="59"/>
      <c r="P171" s="59"/>
      <c r="Q171" s="59"/>
      <c r="R171" s="59"/>
      <c r="S171" s="59"/>
      <c r="T171" s="59"/>
      <c r="U171" s="59"/>
      <c r="V171" s="59"/>
      <c r="W171" s="59"/>
      <c r="X171" s="59"/>
      <c r="Y171" s="59"/>
      <c r="Z171" s="59"/>
      <c r="AA171" s="59"/>
      <c r="AB171" s="59"/>
      <c r="AC171" s="59"/>
      <c r="AD171" s="59"/>
      <c r="AE171" s="59"/>
      <c r="AF171" s="59"/>
      <c r="AG171" s="59"/>
      <c r="AH171" s="59"/>
      <c r="AI171" s="59"/>
      <c r="AJ171" s="59"/>
      <c r="AK171" s="59"/>
      <c r="AL171" s="59"/>
      <c r="AM171" s="59"/>
      <c r="AN171" s="59"/>
      <c r="AO171" s="59"/>
      <c r="AP171" s="59"/>
      <c r="AQ171" s="59"/>
      <c r="AR171" s="59"/>
    </row>
    <row r="172" ht="12.75" customHeight="1">
      <c r="A172" s="59"/>
      <c r="B172" s="59"/>
      <c r="C172" s="59"/>
      <c r="D172" s="59"/>
      <c r="E172" s="59"/>
      <c r="F172" s="59"/>
      <c r="G172" s="59"/>
      <c r="H172" s="59"/>
      <c r="I172" s="59"/>
      <c r="J172" s="59"/>
      <c r="K172" s="59"/>
      <c r="L172" s="59"/>
      <c r="M172" s="59"/>
      <c r="N172" s="59"/>
      <c r="O172" s="59"/>
      <c r="P172" s="59"/>
      <c r="Q172" s="59"/>
      <c r="R172" s="59"/>
      <c r="S172" s="59"/>
      <c r="T172" s="59"/>
      <c r="U172" s="59"/>
      <c r="V172" s="59"/>
      <c r="W172" s="59"/>
      <c r="X172" s="59"/>
      <c r="Y172" s="59"/>
      <c r="Z172" s="59"/>
      <c r="AA172" s="59"/>
      <c r="AB172" s="59"/>
      <c r="AC172" s="59"/>
      <c r="AD172" s="59"/>
      <c r="AE172" s="59"/>
      <c r="AF172" s="59"/>
      <c r="AG172" s="59"/>
      <c r="AH172" s="59"/>
      <c r="AI172" s="59"/>
      <c r="AJ172" s="59"/>
      <c r="AK172" s="59"/>
      <c r="AL172" s="59"/>
      <c r="AM172" s="59"/>
      <c r="AN172" s="59"/>
      <c r="AO172" s="59"/>
      <c r="AP172" s="59"/>
      <c r="AQ172" s="59"/>
      <c r="AR172" s="59"/>
    </row>
    <row r="173" ht="12.75" customHeight="1">
      <c r="A173" s="59"/>
      <c r="B173" s="59"/>
      <c r="C173" s="59"/>
      <c r="D173" s="59"/>
      <c r="E173" s="59"/>
      <c r="F173" s="59"/>
      <c r="G173" s="59"/>
      <c r="H173" s="59"/>
      <c r="I173" s="59"/>
      <c r="J173" s="59"/>
      <c r="K173" s="59"/>
      <c r="L173" s="59"/>
      <c r="M173" s="59"/>
      <c r="N173" s="59"/>
      <c r="O173" s="59"/>
      <c r="P173" s="59"/>
      <c r="Q173" s="59"/>
      <c r="R173" s="59"/>
      <c r="S173" s="59"/>
      <c r="T173" s="59"/>
      <c r="U173" s="59"/>
      <c r="V173" s="59"/>
      <c r="W173" s="59"/>
      <c r="X173" s="59"/>
      <c r="Y173" s="59"/>
      <c r="Z173" s="59"/>
      <c r="AA173" s="59"/>
      <c r="AB173" s="59"/>
      <c r="AC173" s="59"/>
      <c r="AD173" s="59"/>
      <c r="AE173" s="59"/>
      <c r="AF173" s="59"/>
      <c r="AG173" s="59"/>
      <c r="AH173" s="59"/>
      <c r="AI173" s="59"/>
      <c r="AJ173" s="59"/>
      <c r="AK173" s="59"/>
      <c r="AL173" s="59"/>
      <c r="AM173" s="59"/>
      <c r="AN173" s="59"/>
      <c r="AO173" s="59"/>
      <c r="AP173" s="59"/>
      <c r="AQ173" s="59"/>
      <c r="AR173" s="59"/>
    </row>
    <row r="174" ht="12.75" customHeight="1">
      <c r="A174" s="59"/>
      <c r="B174" s="59"/>
      <c r="C174" s="59"/>
      <c r="D174" s="59"/>
      <c r="E174" s="59"/>
      <c r="F174" s="59"/>
      <c r="G174" s="59"/>
      <c r="H174" s="59"/>
      <c r="I174" s="59"/>
      <c r="J174" s="59"/>
      <c r="K174" s="59"/>
      <c r="L174" s="59"/>
      <c r="M174" s="59"/>
      <c r="N174" s="59"/>
      <c r="O174" s="59"/>
      <c r="P174" s="59"/>
      <c r="Q174" s="59"/>
      <c r="R174" s="59"/>
      <c r="S174" s="59"/>
      <c r="T174" s="59"/>
      <c r="U174" s="59"/>
      <c r="V174" s="59"/>
      <c r="W174" s="59"/>
      <c r="X174" s="59"/>
      <c r="Y174" s="59"/>
      <c r="Z174" s="59"/>
      <c r="AA174" s="59"/>
      <c r="AB174" s="59"/>
      <c r="AC174" s="59"/>
      <c r="AD174" s="59"/>
      <c r="AE174" s="59"/>
      <c r="AF174" s="59"/>
      <c r="AG174" s="59"/>
      <c r="AH174" s="59"/>
      <c r="AI174" s="59"/>
      <c r="AJ174" s="59"/>
      <c r="AK174" s="59"/>
      <c r="AL174" s="59"/>
      <c r="AM174" s="59"/>
      <c r="AN174" s="59"/>
      <c r="AO174" s="59"/>
      <c r="AP174" s="59"/>
      <c r="AQ174" s="59"/>
      <c r="AR174" s="59"/>
    </row>
    <row r="175" ht="12.75" customHeight="1">
      <c r="A175" s="59"/>
      <c r="B175" s="59"/>
      <c r="C175" s="59"/>
      <c r="D175" s="59"/>
      <c r="E175" s="59"/>
      <c r="F175" s="59"/>
      <c r="G175" s="59"/>
      <c r="H175" s="59"/>
      <c r="I175" s="59"/>
      <c r="J175" s="59"/>
      <c r="K175" s="59"/>
      <c r="L175" s="59"/>
      <c r="M175" s="59"/>
      <c r="N175" s="59"/>
      <c r="O175" s="59"/>
      <c r="P175" s="59"/>
      <c r="Q175" s="59"/>
      <c r="R175" s="59"/>
      <c r="S175" s="59"/>
      <c r="T175" s="59"/>
      <c r="U175" s="59"/>
      <c r="V175" s="59"/>
      <c r="W175" s="59"/>
      <c r="X175" s="59"/>
      <c r="Y175" s="59"/>
      <c r="Z175" s="59"/>
      <c r="AA175" s="59"/>
      <c r="AB175" s="59"/>
      <c r="AC175" s="59"/>
      <c r="AD175" s="59"/>
      <c r="AE175" s="59"/>
      <c r="AF175" s="59"/>
      <c r="AG175" s="59"/>
      <c r="AH175" s="59"/>
      <c r="AI175" s="59"/>
      <c r="AJ175" s="59"/>
      <c r="AK175" s="59"/>
      <c r="AL175" s="59"/>
      <c r="AM175" s="59"/>
      <c r="AN175" s="59"/>
      <c r="AO175" s="59"/>
      <c r="AP175" s="59"/>
      <c r="AQ175" s="59"/>
      <c r="AR175" s="59"/>
    </row>
    <row r="176" ht="12.75" customHeight="1">
      <c r="A176" s="59"/>
      <c r="B176" s="59"/>
      <c r="C176" s="59"/>
      <c r="D176" s="59"/>
      <c r="E176" s="59"/>
      <c r="F176" s="59"/>
      <c r="G176" s="59"/>
      <c r="H176" s="59"/>
      <c r="I176" s="59"/>
      <c r="J176" s="59"/>
      <c r="K176" s="59"/>
      <c r="L176" s="59"/>
      <c r="M176" s="59"/>
      <c r="N176" s="59"/>
      <c r="O176" s="59"/>
      <c r="P176" s="59"/>
      <c r="Q176" s="59"/>
      <c r="R176" s="59"/>
      <c r="S176" s="59"/>
      <c r="T176" s="59"/>
      <c r="U176" s="59"/>
      <c r="V176" s="59"/>
      <c r="W176" s="59"/>
      <c r="X176" s="59"/>
      <c r="Y176" s="59"/>
      <c r="Z176" s="59"/>
      <c r="AA176" s="59"/>
      <c r="AB176" s="59"/>
      <c r="AC176" s="59"/>
      <c r="AD176" s="59"/>
      <c r="AE176" s="59"/>
      <c r="AF176" s="59"/>
      <c r="AG176" s="59"/>
      <c r="AH176" s="59"/>
      <c r="AI176" s="59"/>
      <c r="AJ176" s="59"/>
      <c r="AK176" s="59"/>
      <c r="AL176" s="59"/>
      <c r="AM176" s="59"/>
      <c r="AN176" s="59"/>
      <c r="AO176" s="59"/>
      <c r="AP176" s="59"/>
      <c r="AQ176" s="59"/>
      <c r="AR176" s="59"/>
    </row>
    <row r="177" ht="12.75" customHeight="1">
      <c r="A177" s="59"/>
      <c r="B177" s="59"/>
      <c r="C177" s="59"/>
      <c r="D177" s="59"/>
      <c r="E177" s="59"/>
      <c r="F177" s="59"/>
      <c r="G177" s="59"/>
      <c r="H177" s="59"/>
      <c r="I177" s="59"/>
      <c r="J177" s="59"/>
      <c r="K177" s="59"/>
      <c r="L177" s="59"/>
      <c r="M177" s="59"/>
      <c r="N177" s="59"/>
      <c r="O177" s="59"/>
      <c r="P177" s="59"/>
      <c r="Q177" s="59"/>
      <c r="R177" s="59"/>
      <c r="S177" s="59"/>
      <c r="T177" s="59"/>
      <c r="U177" s="59"/>
      <c r="V177" s="59"/>
      <c r="W177" s="59"/>
      <c r="X177" s="59"/>
      <c r="Y177" s="59"/>
      <c r="Z177" s="59"/>
      <c r="AA177" s="59"/>
      <c r="AB177" s="59"/>
      <c r="AC177" s="59"/>
      <c r="AD177" s="59"/>
      <c r="AE177" s="59"/>
      <c r="AF177" s="59"/>
      <c r="AG177" s="59"/>
      <c r="AH177" s="59"/>
      <c r="AI177" s="59"/>
      <c r="AJ177" s="59"/>
      <c r="AK177" s="59"/>
      <c r="AL177" s="59"/>
      <c r="AM177" s="59"/>
      <c r="AN177" s="59"/>
      <c r="AO177" s="59"/>
      <c r="AP177" s="59"/>
      <c r="AQ177" s="59"/>
      <c r="AR177" s="59"/>
    </row>
    <row r="178" ht="12.75" customHeight="1">
      <c r="A178" s="59"/>
      <c r="B178" s="59"/>
      <c r="C178" s="59"/>
      <c r="D178" s="59"/>
      <c r="E178" s="59"/>
      <c r="F178" s="59"/>
      <c r="G178" s="59"/>
      <c r="H178" s="59"/>
      <c r="I178" s="59"/>
      <c r="J178" s="59"/>
      <c r="K178" s="59"/>
      <c r="L178" s="59"/>
      <c r="M178" s="59"/>
      <c r="N178" s="59"/>
      <c r="O178" s="59"/>
      <c r="P178" s="59"/>
      <c r="Q178" s="59"/>
      <c r="R178" s="59"/>
      <c r="S178" s="59"/>
      <c r="T178" s="59"/>
      <c r="U178" s="59"/>
      <c r="V178" s="59"/>
      <c r="W178" s="59"/>
      <c r="X178" s="59"/>
      <c r="Y178" s="59"/>
      <c r="Z178" s="59"/>
      <c r="AA178" s="59"/>
      <c r="AB178" s="59"/>
      <c r="AC178" s="59"/>
      <c r="AD178" s="59"/>
      <c r="AE178" s="59"/>
      <c r="AF178" s="59"/>
      <c r="AG178" s="59"/>
      <c r="AH178" s="59"/>
      <c r="AI178" s="59"/>
      <c r="AJ178" s="59"/>
      <c r="AK178" s="59"/>
      <c r="AL178" s="59"/>
      <c r="AM178" s="59"/>
      <c r="AN178" s="59"/>
      <c r="AO178" s="59"/>
      <c r="AP178" s="59"/>
      <c r="AQ178" s="59"/>
      <c r="AR178" s="59"/>
    </row>
    <row r="179" ht="12.75" customHeight="1">
      <c r="A179" s="59"/>
      <c r="B179" s="59"/>
      <c r="C179" s="59"/>
      <c r="D179" s="59"/>
      <c r="E179" s="59"/>
      <c r="F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c r="AD179" s="59"/>
      <c r="AE179" s="59"/>
      <c r="AF179" s="59"/>
      <c r="AG179" s="59"/>
      <c r="AH179" s="59"/>
      <c r="AI179" s="59"/>
      <c r="AJ179" s="59"/>
      <c r="AK179" s="59"/>
      <c r="AL179" s="59"/>
      <c r="AM179" s="59"/>
      <c r="AN179" s="59"/>
      <c r="AO179" s="59"/>
      <c r="AP179" s="59"/>
      <c r="AQ179" s="59"/>
      <c r="AR179" s="59"/>
    </row>
    <row r="180" ht="12.75" customHeight="1">
      <c r="A180" s="59"/>
      <c r="B180" s="59"/>
      <c r="C180" s="59"/>
      <c r="D180" s="59"/>
      <c r="E180" s="59"/>
      <c r="F180" s="59"/>
      <c r="G180" s="59"/>
      <c r="H180" s="59"/>
      <c r="I180" s="59"/>
      <c r="J180" s="59"/>
      <c r="K180" s="59"/>
      <c r="L180" s="59"/>
      <c r="M180" s="59"/>
      <c r="N180" s="59"/>
      <c r="O180" s="59"/>
      <c r="P180" s="59"/>
      <c r="Q180" s="59"/>
      <c r="R180" s="59"/>
      <c r="S180" s="59"/>
      <c r="T180" s="59"/>
      <c r="U180" s="59"/>
      <c r="V180" s="59"/>
      <c r="W180" s="59"/>
      <c r="X180" s="59"/>
      <c r="Y180" s="59"/>
      <c r="Z180" s="59"/>
      <c r="AA180" s="59"/>
      <c r="AB180" s="59"/>
      <c r="AC180" s="59"/>
      <c r="AD180" s="59"/>
      <c r="AE180" s="59"/>
      <c r="AF180" s="59"/>
      <c r="AG180" s="59"/>
      <c r="AH180" s="59"/>
      <c r="AI180" s="59"/>
      <c r="AJ180" s="59"/>
      <c r="AK180" s="59"/>
      <c r="AL180" s="59"/>
      <c r="AM180" s="59"/>
      <c r="AN180" s="59"/>
      <c r="AO180" s="59"/>
      <c r="AP180" s="59"/>
      <c r="AQ180" s="59"/>
      <c r="AR180" s="59"/>
    </row>
    <row r="181" ht="12.75" customHeight="1">
      <c r="A181" s="59"/>
      <c r="B181" s="59"/>
      <c r="C181" s="59"/>
      <c r="D181" s="59"/>
      <c r="E181" s="59"/>
      <c r="F181" s="59"/>
      <c r="G181" s="59"/>
      <c r="H181" s="59"/>
      <c r="I181" s="59"/>
      <c r="J181" s="59"/>
      <c r="K181" s="59"/>
      <c r="L181" s="59"/>
      <c r="M181" s="59"/>
      <c r="N181" s="59"/>
      <c r="O181" s="59"/>
      <c r="P181" s="59"/>
      <c r="Q181" s="59"/>
      <c r="R181" s="59"/>
      <c r="S181" s="59"/>
      <c r="T181" s="59"/>
      <c r="U181" s="59"/>
      <c r="V181" s="59"/>
      <c r="W181" s="59"/>
      <c r="X181" s="59"/>
      <c r="Y181" s="59"/>
      <c r="Z181" s="59"/>
      <c r="AA181" s="59"/>
      <c r="AB181" s="59"/>
      <c r="AC181" s="59"/>
      <c r="AD181" s="59"/>
      <c r="AE181" s="59"/>
      <c r="AF181" s="59"/>
      <c r="AG181" s="59"/>
      <c r="AH181" s="59"/>
      <c r="AI181" s="59"/>
      <c r="AJ181" s="59"/>
      <c r="AK181" s="59"/>
      <c r="AL181" s="59"/>
      <c r="AM181" s="59"/>
      <c r="AN181" s="59"/>
      <c r="AO181" s="59"/>
      <c r="AP181" s="59"/>
      <c r="AQ181" s="59"/>
      <c r="AR181" s="59"/>
    </row>
    <row r="182" ht="12.75" customHeight="1">
      <c r="A182" s="59"/>
      <c r="B182" s="59"/>
      <c r="C182" s="59"/>
      <c r="D182" s="59"/>
      <c r="E182" s="59"/>
      <c r="F182" s="59"/>
      <c r="G182" s="59"/>
      <c r="H182" s="59"/>
      <c r="I182" s="59"/>
      <c r="J182" s="59"/>
      <c r="K182" s="59"/>
      <c r="L182" s="59"/>
      <c r="M182" s="59"/>
      <c r="N182" s="59"/>
      <c r="O182" s="59"/>
      <c r="P182" s="59"/>
      <c r="Q182" s="59"/>
      <c r="R182" s="59"/>
      <c r="S182" s="59"/>
      <c r="T182" s="59"/>
      <c r="U182" s="59"/>
      <c r="V182" s="59"/>
      <c r="W182" s="59"/>
      <c r="X182" s="59"/>
      <c r="Y182" s="59"/>
      <c r="Z182" s="59"/>
      <c r="AA182" s="59"/>
      <c r="AB182" s="59"/>
      <c r="AC182" s="59"/>
      <c r="AD182" s="59"/>
      <c r="AE182" s="59"/>
      <c r="AF182" s="59"/>
      <c r="AG182" s="59"/>
      <c r="AH182" s="59"/>
      <c r="AI182" s="59"/>
      <c r="AJ182" s="59"/>
      <c r="AK182" s="59"/>
      <c r="AL182" s="59"/>
      <c r="AM182" s="59"/>
      <c r="AN182" s="59"/>
      <c r="AO182" s="59"/>
      <c r="AP182" s="59"/>
      <c r="AQ182" s="59"/>
      <c r="AR182" s="59"/>
    </row>
    <row r="183" ht="12.75" customHeight="1">
      <c r="A183" s="59"/>
      <c r="B183" s="59"/>
      <c r="C183" s="59"/>
      <c r="D183" s="59"/>
      <c r="E183" s="59"/>
      <c r="F183" s="59"/>
      <c r="G183" s="59"/>
      <c r="H183" s="59"/>
      <c r="I183" s="59"/>
      <c r="J183" s="59"/>
      <c r="K183" s="59"/>
      <c r="L183" s="59"/>
      <c r="M183" s="59"/>
      <c r="N183" s="59"/>
      <c r="O183" s="59"/>
      <c r="P183" s="59"/>
      <c r="Q183" s="59"/>
      <c r="R183" s="59"/>
      <c r="S183" s="59"/>
      <c r="T183" s="59"/>
      <c r="U183" s="59"/>
      <c r="V183" s="59"/>
      <c r="W183" s="59"/>
      <c r="X183" s="59"/>
      <c r="Y183" s="59"/>
      <c r="Z183" s="59"/>
      <c r="AA183" s="59"/>
      <c r="AB183" s="59"/>
      <c r="AC183" s="59"/>
      <c r="AD183" s="59"/>
      <c r="AE183" s="59"/>
      <c r="AF183" s="59"/>
      <c r="AG183" s="59"/>
      <c r="AH183" s="59"/>
      <c r="AI183" s="59"/>
      <c r="AJ183" s="59"/>
      <c r="AK183" s="59"/>
      <c r="AL183" s="59"/>
      <c r="AM183" s="59"/>
      <c r="AN183" s="59"/>
      <c r="AO183" s="59"/>
      <c r="AP183" s="59"/>
      <c r="AQ183" s="59"/>
      <c r="AR183" s="59"/>
    </row>
    <row r="184" ht="12.75" customHeight="1">
      <c r="A184" s="59"/>
      <c r="B184" s="59"/>
      <c r="C184" s="59"/>
      <c r="D184" s="59"/>
      <c r="E184" s="59"/>
      <c r="F184" s="59"/>
      <c r="G184" s="59"/>
      <c r="H184" s="59"/>
      <c r="I184" s="59"/>
      <c r="J184" s="59"/>
      <c r="K184" s="59"/>
      <c r="L184" s="59"/>
      <c r="M184" s="59"/>
      <c r="N184" s="59"/>
      <c r="O184" s="59"/>
      <c r="P184" s="59"/>
      <c r="Q184" s="59"/>
      <c r="R184" s="59"/>
      <c r="S184" s="59"/>
      <c r="T184" s="59"/>
      <c r="U184" s="59"/>
      <c r="V184" s="59"/>
      <c r="W184" s="59"/>
      <c r="X184" s="59"/>
      <c r="Y184" s="59"/>
      <c r="Z184" s="59"/>
      <c r="AA184" s="59"/>
      <c r="AB184" s="59"/>
      <c r="AC184" s="59"/>
      <c r="AD184" s="59"/>
      <c r="AE184" s="59"/>
      <c r="AF184" s="59"/>
      <c r="AG184" s="59"/>
      <c r="AH184" s="59"/>
      <c r="AI184" s="59"/>
      <c r="AJ184" s="59"/>
      <c r="AK184" s="59"/>
      <c r="AL184" s="59"/>
      <c r="AM184" s="59"/>
      <c r="AN184" s="59"/>
      <c r="AO184" s="59"/>
      <c r="AP184" s="59"/>
      <c r="AQ184" s="59"/>
      <c r="AR184" s="59"/>
    </row>
    <row r="185" ht="12.75" customHeight="1">
      <c r="A185" s="59"/>
      <c r="B185" s="59"/>
      <c r="C185" s="59"/>
      <c r="D185" s="59"/>
      <c r="E185" s="59"/>
      <c r="F185" s="59"/>
      <c r="G185" s="59"/>
      <c r="H185" s="59"/>
      <c r="I185" s="59"/>
      <c r="J185" s="59"/>
      <c r="K185" s="59"/>
      <c r="L185" s="59"/>
      <c r="M185" s="59"/>
      <c r="N185" s="59"/>
      <c r="O185" s="59"/>
      <c r="P185" s="59"/>
      <c r="Q185" s="59"/>
      <c r="R185" s="59"/>
      <c r="S185" s="59"/>
      <c r="T185" s="59"/>
      <c r="U185" s="59"/>
      <c r="V185" s="59"/>
      <c r="W185" s="59"/>
      <c r="X185" s="59"/>
      <c r="Y185" s="59"/>
      <c r="Z185" s="59"/>
      <c r="AA185" s="59"/>
      <c r="AB185" s="59"/>
      <c r="AC185" s="59"/>
      <c r="AD185" s="59"/>
      <c r="AE185" s="59"/>
      <c r="AF185" s="59"/>
      <c r="AG185" s="59"/>
      <c r="AH185" s="59"/>
      <c r="AI185" s="59"/>
      <c r="AJ185" s="59"/>
      <c r="AK185" s="59"/>
      <c r="AL185" s="59"/>
      <c r="AM185" s="59"/>
      <c r="AN185" s="59"/>
      <c r="AO185" s="59"/>
      <c r="AP185" s="59"/>
      <c r="AQ185" s="59"/>
      <c r="AR185" s="59"/>
    </row>
    <row r="186" ht="12.75" customHeight="1">
      <c r="A186" s="59"/>
      <c r="B186" s="59"/>
      <c r="C186" s="59"/>
      <c r="D186" s="59"/>
      <c r="E186" s="59"/>
      <c r="F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c r="AE186" s="59"/>
      <c r="AF186" s="59"/>
      <c r="AG186" s="59"/>
      <c r="AH186" s="59"/>
      <c r="AI186" s="59"/>
      <c r="AJ186" s="59"/>
      <c r="AK186" s="59"/>
      <c r="AL186" s="59"/>
      <c r="AM186" s="59"/>
      <c r="AN186" s="59"/>
      <c r="AO186" s="59"/>
      <c r="AP186" s="59"/>
      <c r="AQ186" s="59"/>
      <c r="AR186" s="59"/>
    </row>
    <row r="187" ht="12.75" customHeight="1">
      <c r="A187" s="59"/>
      <c r="B187" s="59"/>
      <c r="C187" s="59"/>
      <c r="D187" s="59"/>
      <c r="E187" s="59"/>
      <c r="F187" s="59"/>
      <c r="G187" s="59"/>
      <c r="H187" s="59"/>
      <c r="I187" s="59"/>
      <c r="J187" s="59"/>
      <c r="K187" s="59"/>
      <c r="L187" s="59"/>
      <c r="M187" s="59"/>
      <c r="N187" s="59"/>
      <c r="O187" s="59"/>
      <c r="P187" s="59"/>
      <c r="Q187" s="59"/>
      <c r="R187" s="59"/>
      <c r="S187" s="59"/>
      <c r="T187" s="59"/>
      <c r="U187" s="59"/>
      <c r="V187" s="59"/>
      <c r="W187" s="59"/>
      <c r="X187" s="59"/>
      <c r="Y187" s="59"/>
      <c r="Z187" s="59"/>
      <c r="AA187" s="59"/>
      <c r="AB187" s="59"/>
      <c r="AC187" s="59"/>
      <c r="AD187" s="59"/>
      <c r="AE187" s="59"/>
      <c r="AF187" s="59"/>
      <c r="AG187" s="59"/>
      <c r="AH187" s="59"/>
      <c r="AI187" s="59"/>
      <c r="AJ187" s="59"/>
      <c r="AK187" s="59"/>
      <c r="AL187" s="59"/>
      <c r="AM187" s="59"/>
      <c r="AN187" s="59"/>
      <c r="AO187" s="59"/>
      <c r="AP187" s="59"/>
      <c r="AQ187" s="59"/>
      <c r="AR187" s="59"/>
    </row>
    <row r="188" ht="12.75" customHeight="1">
      <c r="A188" s="59"/>
      <c r="B188" s="59"/>
      <c r="C188" s="59"/>
      <c r="D188" s="59"/>
      <c r="E188" s="59"/>
      <c r="F188" s="59"/>
      <c r="G188" s="59"/>
      <c r="H188" s="59"/>
      <c r="I188" s="59"/>
      <c r="J188" s="59"/>
      <c r="K188" s="59"/>
      <c r="L188" s="59"/>
      <c r="M188" s="59"/>
      <c r="N188" s="59"/>
      <c r="O188" s="59"/>
      <c r="P188" s="59"/>
      <c r="Q188" s="59"/>
      <c r="R188" s="59"/>
      <c r="S188" s="59"/>
      <c r="T188" s="59"/>
      <c r="U188" s="59"/>
      <c r="V188" s="59"/>
      <c r="W188" s="59"/>
      <c r="X188" s="59"/>
      <c r="Y188" s="59"/>
      <c r="Z188" s="59"/>
      <c r="AA188" s="59"/>
      <c r="AB188" s="59"/>
      <c r="AC188" s="59"/>
      <c r="AD188" s="59"/>
      <c r="AE188" s="59"/>
      <c r="AF188" s="59"/>
      <c r="AG188" s="59"/>
      <c r="AH188" s="59"/>
      <c r="AI188" s="59"/>
      <c r="AJ188" s="59"/>
      <c r="AK188" s="59"/>
      <c r="AL188" s="59"/>
      <c r="AM188" s="59"/>
      <c r="AN188" s="59"/>
      <c r="AO188" s="59"/>
      <c r="AP188" s="59"/>
      <c r="AQ188" s="59"/>
      <c r="AR188" s="59"/>
    </row>
    <row r="189" ht="12.75" customHeight="1">
      <c r="A189" s="59"/>
      <c r="B189" s="59"/>
      <c r="C189" s="59"/>
      <c r="D189" s="59"/>
      <c r="E189" s="59"/>
      <c r="F189" s="59"/>
      <c r="G189" s="59"/>
      <c r="H189" s="59"/>
      <c r="I189" s="59"/>
      <c r="J189" s="59"/>
      <c r="K189" s="59"/>
      <c r="L189" s="59"/>
      <c r="M189" s="59"/>
      <c r="N189" s="59"/>
      <c r="O189" s="59"/>
      <c r="P189" s="59"/>
      <c r="Q189" s="59"/>
      <c r="R189" s="59"/>
      <c r="S189" s="59"/>
      <c r="T189" s="59"/>
      <c r="U189" s="59"/>
      <c r="V189" s="59"/>
      <c r="W189" s="59"/>
      <c r="X189" s="59"/>
      <c r="Y189" s="59"/>
      <c r="Z189" s="59"/>
      <c r="AA189" s="59"/>
      <c r="AB189" s="59"/>
      <c r="AC189" s="59"/>
      <c r="AD189" s="59"/>
      <c r="AE189" s="59"/>
      <c r="AF189" s="59"/>
      <c r="AG189" s="59"/>
      <c r="AH189" s="59"/>
      <c r="AI189" s="59"/>
      <c r="AJ189" s="59"/>
      <c r="AK189" s="59"/>
      <c r="AL189" s="59"/>
      <c r="AM189" s="59"/>
      <c r="AN189" s="59"/>
      <c r="AO189" s="59"/>
      <c r="AP189" s="59"/>
      <c r="AQ189" s="59"/>
      <c r="AR189" s="59"/>
    </row>
    <row r="190" ht="12.75" customHeight="1">
      <c r="A190" s="59"/>
      <c r="B190" s="59"/>
      <c r="C190" s="59"/>
      <c r="D190" s="59"/>
      <c r="E190" s="59"/>
      <c r="F190" s="59"/>
      <c r="G190" s="59"/>
      <c r="H190" s="59"/>
      <c r="I190" s="59"/>
      <c r="J190" s="59"/>
      <c r="K190" s="59"/>
      <c r="L190" s="59"/>
      <c r="M190" s="59"/>
      <c r="N190" s="59"/>
      <c r="O190" s="59"/>
      <c r="P190" s="59"/>
      <c r="Q190" s="59"/>
      <c r="R190" s="59"/>
      <c r="S190" s="59"/>
      <c r="T190" s="59"/>
      <c r="U190" s="59"/>
      <c r="V190" s="59"/>
      <c r="W190" s="59"/>
      <c r="X190" s="59"/>
      <c r="Y190" s="59"/>
      <c r="Z190" s="59"/>
      <c r="AA190" s="59"/>
      <c r="AB190" s="59"/>
      <c r="AC190" s="59"/>
      <c r="AD190" s="59"/>
      <c r="AE190" s="59"/>
      <c r="AF190" s="59"/>
      <c r="AG190" s="59"/>
      <c r="AH190" s="59"/>
      <c r="AI190" s="59"/>
      <c r="AJ190" s="59"/>
      <c r="AK190" s="59"/>
      <c r="AL190" s="59"/>
      <c r="AM190" s="59"/>
      <c r="AN190" s="59"/>
      <c r="AO190" s="59"/>
      <c r="AP190" s="59"/>
      <c r="AQ190" s="59"/>
      <c r="AR190" s="59"/>
    </row>
    <row r="191" ht="12.75" customHeight="1">
      <c r="A191" s="59"/>
      <c r="B191" s="59"/>
      <c r="C191" s="59"/>
      <c r="D191" s="59"/>
      <c r="E191" s="59"/>
      <c r="F191" s="59"/>
      <c r="G191" s="59"/>
      <c r="H191" s="59"/>
      <c r="I191" s="59"/>
      <c r="J191" s="59"/>
      <c r="K191" s="59"/>
      <c r="L191" s="59"/>
      <c r="M191" s="59"/>
      <c r="N191" s="59"/>
      <c r="O191" s="59"/>
      <c r="P191" s="59"/>
      <c r="Q191" s="59"/>
      <c r="R191" s="59"/>
      <c r="S191" s="59"/>
      <c r="T191" s="59"/>
      <c r="U191" s="59"/>
      <c r="V191" s="59"/>
      <c r="W191" s="59"/>
      <c r="X191" s="59"/>
      <c r="Y191" s="59"/>
      <c r="Z191" s="59"/>
      <c r="AA191" s="59"/>
      <c r="AB191" s="59"/>
      <c r="AC191" s="59"/>
      <c r="AD191" s="59"/>
      <c r="AE191" s="59"/>
      <c r="AF191" s="59"/>
      <c r="AG191" s="59"/>
      <c r="AH191" s="59"/>
      <c r="AI191" s="59"/>
      <c r="AJ191" s="59"/>
      <c r="AK191" s="59"/>
      <c r="AL191" s="59"/>
      <c r="AM191" s="59"/>
      <c r="AN191" s="59"/>
      <c r="AO191" s="59"/>
      <c r="AP191" s="59"/>
      <c r="AQ191" s="59"/>
      <c r="AR191" s="59"/>
    </row>
    <row r="192" ht="12.75" customHeight="1">
      <c r="A192" s="59"/>
      <c r="B192" s="59"/>
      <c r="C192" s="59"/>
      <c r="D192" s="59"/>
      <c r="E192" s="59"/>
      <c r="F192" s="59"/>
      <c r="G192" s="59"/>
      <c r="H192" s="59"/>
      <c r="I192" s="59"/>
      <c r="J192" s="59"/>
      <c r="K192" s="59"/>
      <c r="L192" s="59"/>
      <c r="M192" s="59"/>
      <c r="N192" s="59"/>
      <c r="O192" s="59"/>
      <c r="P192" s="59"/>
      <c r="Q192" s="59"/>
      <c r="R192" s="59"/>
      <c r="S192" s="59"/>
      <c r="T192" s="59"/>
      <c r="U192" s="59"/>
      <c r="V192" s="59"/>
      <c r="W192" s="59"/>
      <c r="X192" s="59"/>
      <c r="Y192" s="59"/>
      <c r="Z192" s="59"/>
      <c r="AA192" s="59"/>
      <c r="AB192" s="59"/>
      <c r="AC192" s="59"/>
      <c r="AD192" s="59"/>
      <c r="AE192" s="59"/>
      <c r="AF192" s="59"/>
      <c r="AG192" s="59"/>
      <c r="AH192" s="59"/>
      <c r="AI192" s="59"/>
      <c r="AJ192" s="59"/>
      <c r="AK192" s="59"/>
      <c r="AL192" s="59"/>
      <c r="AM192" s="59"/>
      <c r="AN192" s="59"/>
      <c r="AO192" s="59"/>
      <c r="AP192" s="59"/>
      <c r="AQ192" s="59"/>
      <c r="AR192" s="59"/>
    </row>
    <row r="193" ht="12.75" customHeight="1">
      <c r="A193" s="59"/>
      <c r="B193" s="59"/>
      <c r="C193" s="59"/>
      <c r="D193" s="59"/>
      <c r="E193" s="59"/>
      <c r="F193" s="59"/>
      <c r="G193" s="59"/>
      <c r="H193" s="59"/>
      <c r="I193" s="59"/>
      <c r="J193" s="59"/>
      <c r="K193" s="59"/>
      <c r="L193" s="59"/>
      <c r="M193" s="59"/>
      <c r="N193" s="59"/>
      <c r="O193" s="59"/>
      <c r="P193" s="59"/>
      <c r="Q193" s="59"/>
      <c r="R193" s="59"/>
      <c r="S193" s="59"/>
      <c r="T193" s="59"/>
      <c r="U193" s="59"/>
      <c r="V193" s="59"/>
      <c r="W193" s="59"/>
      <c r="X193" s="59"/>
      <c r="Y193" s="59"/>
      <c r="Z193" s="59"/>
      <c r="AA193" s="59"/>
      <c r="AB193" s="59"/>
      <c r="AC193" s="59"/>
      <c r="AD193" s="59"/>
      <c r="AE193" s="59"/>
      <c r="AF193" s="59"/>
      <c r="AG193" s="59"/>
      <c r="AH193" s="59"/>
      <c r="AI193" s="59"/>
      <c r="AJ193" s="59"/>
      <c r="AK193" s="59"/>
      <c r="AL193" s="59"/>
      <c r="AM193" s="59"/>
      <c r="AN193" s="59"/>
      <c r="AO193" s="59"/>
      <c r="AP193" s="59"/>
      <c r="AQ193" s="59"/>
      <c r="AR193" s="59"/>
    </row>
    <row r="194" ht="12.75" customHeight="1">
      <c r="A194" s="59"/>
      <c r="B194" s="59"/>
      <c r="C194" s="59"/>
      <c r="D194" s="59"/>
      <c r="E194" s="59"/>
      <c r="F194" s="59"/>
      <c r="G194" s="59"/>
      <c r="H194" s="59"/>
      <c r="I194" s="59"/>
      <c r="J194" s="59"/>
      <c r="K194" s="59"/>
      <c r="L194" s="59"/>
      <c r="M194" s="59"/>
      <c r="N194" s="59"/>
      <c r="O194" s="59"/>
      <c r="P194" s="59"/>
      <c r="Q194" s="59"/>
      <c r="R194" s="59"/>
      <c r="S194" s="59"/>
      <c r="T194" s="59"/>
      <c r="U194" s="59"/>
      <c r="V194" s="59"/>
      <c r="W194" s="59"/>
      <c r="X194" s="59"/>
      <c r="Y194" s="59"/>
      <c r="Z194" s="59"/>
      <c r="AA194" s="59"/>
      <c r="AB194" s="59"/>
      <c r="AC194" s="59"/>
      <c r="AD194" s="59"/>
      <c r="AE194" s="59"/>
      <c r="AF194" s="59"/>
      <c r="AG194" s="59"/>
      <c r="AH194" s="59"/>
      <c r="AI194" s="59"/>
      <c r="AJ194" s="59"/>
      <c r="AK194" s="59"/>
      <c r="AL194" s="59"/>
      <c r="AM194" s="59"/>
      <c r="AN194" s="59"/>
      <c r="AO194" s="59"/>
      <c r="AP194" s="59"/>
      <c r="AQ194" s="59"/>
      <c r="AR194" s="59"/>
    </row>
    <row r="195" ht="12.75" customHeight="1">
      <c r="A195" s="59"/>
      <c r="B195" s="59"/>
      <c r="C195" s="59"/>
      <c r="D195" s="59"/>
      <c r="E195" s="59"/>
      <c r="F195" s="59"/>
      <c r="G195" s="59"/>
      <c r="H195" s="59"/>
      <c r="I195" s="59"/>
      <c r="J195" s="59"/>
      <c r="K195" s="59"/>
      <c r="L195" s="59"/>
      <c r="M195" s="59"/>
      <c r="N195" s="59"/>
      <c r="O195" s="59"/>
      <c r="P195" s="59"/>
      <c r="Q195" s="59"/>
      <c r="R195" s="59"/>
      <c r="S195" s="59"/>
      <c r="T195" s="59"/>
      <c r="U195" s="59"/>
      <c r="V195" s="59"/>
      <c r="W195" s="59"/>
      <c r="X195" s="59"/>
      <c r="Y195" s="59"/>
      <c r="Z195" s="59"/>
      <c r="AA195" s="59"/>
      <c r="AB195" s="59"/>
      <c r="AC195" s="59"/>
      <c r="AD195" s="59"/>
      <c r="AE195" s="59"/>
      <c r="AF195" s="59"/>
      <c r="AG195" s="59"/>
      <c r="AH195" s="59"/>
      <c r="AI195" s="59"/>
      <c r="AJ195" s="59"/>
      <c r="AK195" s="59"/>
      <c r="AL195" s="59"/>
      <c r="AM195" s="59"/>
      <c r="AN195" s="59"/>
      <c r="AO195" s="59"/>
      <c r="AP195" s="59"/>
      <c r="AQ195" s="59"/>
      <c r="AR195" s="59"/>
    </row>
    <row r="196" ht="12.75" customHeight="1">
      <c r="A196" s="59"/>
      <c r="B196" s="59"/>
      <c r="C196" s="59"/>
      <c r="D196" s="59"/>
      <c r="E196" s="59"/>
      <c r="F196" s="59"/>
      <c r="G196" s="59"/>
      <c r="H196" s="59"/>
      <c r="I196" s="59"/>
      <c r="J196" s="59"/>
      <c r="K196" s="59"/>
      <c r="L196" s="59"/>
      <c r="M196" s="59"/>
      <c r="N196" s="59"/>
      <c r="O196" s="59"/>
      <c r="P196" s="59"/>
      <c r="Q196" s="59"/>
      <c r="R196" s="59"/>
      <c r="S196" s="59"/>
      <c r="T196" s="59"/>
      <c r="U196" s="59"/>
      <c r="V196" s="59"/>
      <c r="W196" s="59"/>
      <c r="X196" s="59"/>
      <c r="Y196" s="59"/>
      <c r="Z196" s="59"/>
      <c r="AA196" s="59"/>
      <c r="AB196" s="59"/>
      <c r="AC196" s="59"/>
      <c r="AD196" s="59"/>
      <c r="AE196" s="59"/>
      <c r="AF196" s="59"/>
      <c r="AG196" s="59"/>
      <c r="AH196" s="59"/>
      <c r="AI196" s="59"/>
      <c r="AJ196" s="59"/>
      <c r="AK196" s="59"/>
      <c r="AL196" s="59"/>
      <c r="AM196" s="59"/>
      <c r="AN196" s="59"/>
      <c r="AO196" s="59"/>
      <c r="AP196" s="59"/>
      <c r="AQ196" s="59"/>
      <c r="AR196" s="59"/>
    </row>
    <row r="197" ht="12.75" customHeight="1">
      <c r="A197" s="59"/>
      <c r="B197" s="59"/>
      <c r="C197" s="59"/>
      <c r="D197" s="59"/>
      <c r="E197" s="59"/>
      <c r="F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c r="AD197" s="59"/>
      <c r="AE197" s="59"/>
      <c r="AF197" s="59"/>
      <c r="AG197" s="59"/>
      <c r="AH197" s="59"/>
      <c r="AI197" s="59"/>
      <c r="AJ197" s="59"/>
      <c r="AK197" s="59"/>
      <c r="AL197" s="59"/>
      <c r="AM197" s="59"/>
      <c r="AN197" s="59"/>
      <c r="AO197" s="59"/>
      <c r="AP197" s="59"/>
      <c r="AQ197" s="59"/>
      <c r="AR197" s="59"/>
    </row>
    <row r="198" ht="12.75" customHeight="1">
      <c r="A198" s="59"/>
      <c r="B198" s="59"/>
      <c r="C198" s="59"/>
      <c r="D198" s="59"/>
      <c r="E198" s="59"/>
      <c r="F198" s="59"/>
      <c r="G198" s="59"/>
      <c r="H198" s="59"/>
      <c r="I198" s="59"/>
      <c r="J198" s="59"/>
      <c r="K198" s="59"/>
      <c r="L198" s="59"/>
      <c r="M198" s="59"/>
      <c r="N198" s="59"/>
      <c r="O198" s="59"/>
      <c r="P198" s="59"/>
      <c r="Q198" s="59"/>
      <c r="R198" s="59"/>
      <c r="S198" s="59"/>
      <c r="T198" s="59"/>
      <c r="U198" s="59"/>
      <c r="V198" s="59"/>
      <c r="W198" s="59"/>
      <c r="X198" s="59"/>
      <c r="Y198" s="59"/>
      <c r="Z198" s="59"/>
      <c r="AA198" s="59"/>
      <c r="AB198" s="59"/>
      <c r="AC198" s="59"/>
      <c r="AD198" s="59"/>
      <c r="AE198" s="59"/>
      <c r="AF198" s="59"/>
      <c r="AG198" s="59"/>
      <c r="AH198" s="59"/>
      <c r="AI198" s="59"/>
      <c r="AJ198" s="59"/>
      <c r="AK198" s="59"/>
      <c r="AL198" s="59"/>
      <c r="AM198" s="59"/>
      <c r="AN198" s="59"/>
      <c r="AO198" s="59"/>
      <c r="AP198" s="59"/>
      <c r="AQ198" s="59"/>
      <c r="AR198" s="59"/>
    </row>
    <row r="199" ht="12.75" customHeight="1">
      <c r="A199" s="59"/>
      <c r="B199" s="59"/>
      <c r="C199" s="59"/>
      <c r="D199" s="59"/>
      <c r="E199" s="59"/>
      <c r="F199" s="59"/>
      <c r="G199" s="59"/>
      <c r="H199" s="59"/>
      <c r="I199" s="59"/>
      <c r="J199" s="59"/>
      <c r="K199" s="59"/>
      <c r="L199" s="59"/>
      <c r="M199" s="59"/>
      <c r="N199" s="59"/>
      <c r="O199" s="59"/>
      <c r="P199" s="59"/>
      <c r="Q199" s="59"/>
      <c r="R199" s="59"/>
      <c r="S199" s="59"/>
      <c r="T199" s="59"/>
      <c r="U199" s="59"/>
      <c r="V199" s="59"/>
      <c r="W199" s="59"/>
      <c r="X199" s="59"/>
      <c r="Y199" s="59"/>
      <c r="Z199" s="59"/>
      <c r="AA199" s="59"/>
      <c r="AB199" s="59"/>
      <c r="AC199" s="59"/>
      <c r="AD199" s="59"/>
      <c r="AE199" s="59"/>
      <c r="AF199" s="59"/>
      <c r="AG199" s="59"/>
      <c r="AH199" s="59"/>
      <c r="AI199" s="59"/>
      <c r="AJ199" s="59"/>
      <c r="AK199" s="59"/>
      <c r="AL199" s="59"/>
      <c r="AM199" s="59"/>
      <c r="AN199" s="59"/>
      <c r="AO199" s="59"/>
      <c r="AP199" s="59"/>
      <c r="AQ199" s="59"/>
      <c r="AR199" s="59"/>
    </row>
    <row r="200" ht="12.75" customHeight="1">
      <c r="A200" s="59"/>
      <c r="B200" s="59"/>
      <c r="C200" s="59"/>
      <c r="D200" s="59"/>
      <c r="E200" s="59"/>
      <c r="F200" s="59"/>
      <c r="G200" s="59"/>
      <c r="H200" s="59"/>
      <c r="I200" s="59"/>
      <c r="J200" s="59"/>
      <c r="K200" s="59"/>
      <c r="L200" s="59"/>
      <c r="M200" s="59"/>
      <c r="N200" s="59"/>
      <c r="O200" s="59"/>
      <c r="P200" s="59"/>
      <c r="Q200" s="59"/>
      <c r="R200" s="59"/>
      <c r="S200" s="59"/>
      <c r="T200" s="59"/>
      <c r="U200" s="59"/>
      <c r="V200" s="59"/>
      <c r="W200" s="59"/>
      <c r="X200" s="59"/>
      <c r="Y200" s="59"/>
      <c r="Z200" s="59"/>
      <c r="AA200" s="59"/>
      <c r="AB200" s="59"/>
      <c r="AC200" s="59"/>
      <c r="AD200" s="59"/>
      <c r="AE200" s="59"/>
      <c r="AF200" s="59"/>
      <c r="AG200" s="59"/>
      <c r="AH200" s="59"/>
      <c r="AI200" s="59"/>
      <c r="AJ200" s="59"/>
      <c r="AK200" s="59"/>
      <c r="AL200" s="59"/>
      <c r="AM200" s="59"/>
      <c r="AN200" s="59"/>
      <c r="AO200" s="59"/>
      <c r="AP200" s="59"/>
      <c r="AQ200" s="59"/>
      <c r="AR200" s="59"/>
    </row>
    <row r="201" ht="12.75" customHeight="1">
      <c r="A201" s="59"/>
      <c r="B201" s="59"/>
      <c r="C201" s="59"/>
      <c r="D201" s="59"/>
      <c r="E201" s="59"/>
      <c r="F201" s="59"/>
      <c r="G201" s="59"/>
      <c r="H201" s="59"/>
      <c r="I201" s="59"/>
      <c r="J201" s="59"/>
      <c r="K201" s="59"/>
      <c r="L201" s="59"/>
      <c r="M201" s="59"/>
      <c r="N201" s="59"/>
      <c r="O201" s="59"/>
      <c r="P201" s="59"/>
      <c r="Q201" s="59"/>
      <c r="R201" s="59"/>
      <c r="S201" s="59"/>
      <c r="T201" s="59"/>
      <c r="U201" s="59"/>
      <c r="V201" s="59"/>
      <c r="W201" s="59"/>
      <c r="X201" s="59"/>
      <c r="Y201" s="59"/>
      <c r="Z201" s="59"/>
      <c r="AA201" s="59"/>
      <c r="AB201" s="59"/>
      <c r="AC201" s="59"/>
      <c r="AD201" s="59"/>
      <c r="AE201" s="59"/>
      <c r="AF201" s="59"/>
      <c r="AG201" s="59"/>
      <c r="AH201" s="59"/>
      <c r="AI201" s="59"/>
      <c r="AJ201" s="59"/>
      <c r="AK201" s="59"/>
      <c r="AL201" s="59"/>
      <c r="AM201" s="59"/>
      <c r="AN201" s="59"/>
      <c r="AO201" s="59"/>
      <c r="AP201" s="59"/>
      <c r="AQ201" s="59"/>
      <c r="AR201" s="59"/>
    </row>
    <row r="202" ht="12.75" customHeight="1">
      <c r="A202" s="59"/>
      <c r="B202" s="59"/>
      <c r="C202" s="59"/>
      <c r="D202" s="59"/>
      <c r="E202" s="59"/>
      <c r="F202" s="59"/>
      <c r="G202" s="59"/>
      <c r="H202" s="59"/>
      <c r="I202" s="59"/>
      <c r="J202" s="59"/>
      <c r="K202" s="59"/>
      <c r="L202" s="59"/>
      <c r="M202" s="59"/>
      <c r="N202" s="59"/>
      <c r="O202" s="59"/>
      <c r="P202" s="59"/>
      <c r="Q202" s="59"/>
      <c r="R202" s="59"/>
      <c r="S202" s="59"/>
      <c r="T202" s="59"/>
      <c r="U202" s="59"/>
      <c r="V202" s="59"/>
      <c r="W202" s="59"/>
      <c r="X202" s="59"/>
      <c r="Y202" s="59"/>
      <c r="Z202" s="59"/>
      <c r="AA202" s="59"/>
      <c r="AB202" s="59"/>
      <c r="AC202" s="59"/>
      <c r="AD202" s="59"/>
      <c r="AE202" s="59"/>
      <c r="AF202" s="59"/>
      <c r="AG202" s="59"/>
      <c r="AH202" s="59"/>
      <c r="AI202" s="59"/>
      <c r="AJ202" s="59"/>
      <c r="AK202" s="59"/>
      <c r="AL202" s="59"/>
      <c r="AM202" s="59"/>
      <c r="AN202" s="59"/>
      <c r="AO202" s="59"/>
      <c r="AP202" s="59"/>
      <c r="AQ202" s="59"/>
      <c r="AR202" s="59"/>
    </row>
    <row r="203" ht="12.75" customHeight="1">
      <c r="A203" s="59"/>
      <c r="B203" s="59"/>
      <c r="C203" s="59"/>
      <c r="D203" s="59"/>
      <c r="E203" s="59"/>
      <c r="F203" s="59"/>
      <c r="G203" s="59"/>
      <c r="H203" s="59"/>
      <c r="I203" s="59"/>
      <c r="J203" s="59"/>
      <c r="K203" s="59"/>
      <c r="L203" s="59"/>
      <c r="M203" s="59"/>
      <c r="N203" s="59"/>
      <c r="O203" s="59"/>
      <c r="P203" s="59"/>
      <c r="Q203" s="59"/>
      <c r="R203" s="59"/>
      <c r="S203" s="59"/>
      <c r="T203" s="59"/>
      <c r="U203" s="59"/>
      <c r="V203" s="59"/>
      <c r="W203" s="59"/>
      <c r="X203" s="59"/>
      <c r="Y203" s="59"/>
      <c r="Z203" s="59"/>
      <c r="AA203" s="59"/>
      <c r="AB203" s="59"/>
      <c r="AC203" s="59"/>
      <c r="AD203" s="59"/>
      <c r="AE203" s="59"/>
      <c r="AF203" s="59"/>
      <c r="AG203" s="59"/>
      <c r="AH203" s="59"/>
      <c r="AI203" s="59"/>
      <c r="AJ203" s="59"/>
      <c r="AK203" s="59"/>
      <c r="AL203" s="59"/>
      <c r="AM203" s="59"/>
      <c r="AN203" s="59"/>
      <c r="AO203" s="59"/>
      <c r="AP203" s="59"/>
      <c r="AQ203" s="59"/>
      <c r="AR203" s="59"/>
    </row>
    <row r="204" ht="12.75" customHeight="1">
      <c r="A204" s="59"/>
      <c r="B204" s="59"/>
      <c r="C204" s="59"/>
      <c r="D204" s="59"/>
      <c r="E204" s="59"/>
      <c r="F204" s="59"/>
      <c r="G204" s="59"/>
      <c r="H204" s="59"/>
      <c r="I204" s="59"/>
      <c r="J204" s="59"/>
      <c r="K204" s="59"/>
      <c r="L204" s="59"/>
      <c r="M204" s="59"/>
      <c r="N204" s="59"/>
      <c r="O204" s="59"/>
      <c r="P204" s="59"/>
      <c r="Q204" s="59"/>
      <c r="R204" s="59"/>
      <c r="S204" s="59"/>
      <c r="T204" s="59"/>
      <c r="U204" s="59"/>
      <c r="V204" s="59"/>
      <c r="W204" s="59"/>
      <c r="X204" s="59"/>
      <c r="Y204" s="59"/>
      <c r="Z204" s="59"/>
      <c r="AA204" s="59"/>
      <c r="AB204" s="59"/>
      <c r="AC204" s="59"/>
      <c r="AD204" s="59"/>
      <c r="AE204" s="59"/>
      <c r="AF204" s="59"/>
      <c r="AG204" s="59"/>
      <c r="AH204" s="59"/>
      <c r="AI204" s="59"/>
      <c r="AJ204" s="59"/>
      <c r="AK204" s="59"/>
      <c r="AL204" s="59"/>
      <c r="AM204" s="59"/>
      <c r="AN204" s="59"/>
      <c r="AO204" s="59"/>
      <c r="AP204" s="59"/>
      <c r="AQ204" s="59"/>
      <c r="AR204" s="59"/>
    </row>
    <row r="205" ht="12.75" customHeight="1">
      <c r="A205" s="59"/>
      <c r="B205" s="59"/>
      <c r="C205" s="59"/>
      <c r="D205" s="59"/>
      <c r="E205" s="59"/>
      <c r="F205" s="59"/>
      <c r="G205" s="59"/>
      <c r="H205" s="59"/>
      <c r="I205" s="59"/>
      <c r="J205" s="59"/>
      <c r="K205" s="59"/>
      <c r="L205" s="59"/>
      <c r="M205" s="59"/>
      <c r="N205" s="59"/>
      <c r="O205" s="59"/>
      <c r="P205" s="59"/>
      <c r="Q205" s="59"/>
      <c r="R205" s="59"/>
      <c r="S205" s="59"/>
      <c r="T205" s="59"/>
      <c r="U205" s="59"/>
      <c r="V205" s="59"/>
      <c r="W205" s="59"/>
      <c r="X205" s="59"/>
      <c r="Y205" s="59"/>
      <c r="Z205" s="59"/>
      <c r="AA205" s="59"/>
      <c r="AB205" s="59"/>
      <c r="AC205" s="59"/>
      <c r="AD205" s="59"/>
      <c r="AE205" s="59"/>
      <c r="AF205" s="59"/>
      <c r="AG205" s="59"/>
      <c r="AH205" s="59"/>
      <c r="AI205" s="59"/>
      <c r="AJ205" s="59"/>
      <c r="AK205" s="59"/>
      <c r="AL205" s="59"/>
      <c r="AM205" s="59"/>
      <c r="AN205" s="59"/>
      <c r="AO205" s="59"/>
      <c r="AP205" s="59"/>
      <c r="AQ205" s="59"/>
      <c r="AR205" s="59"/>
    </row>
    <row r="206" ht="12.75" customHeight="1">
      <c r="A206" s="59"/>
      <c r="B206" s="59"/>
      <c r="C206" s="59"/>
      <c r="D206" s="59"/>
      <c r="E206" s="59"/>
      <c r="F206" s="59"/>
      <c r="G206" s="59"/>
      <c r="H206" s="59"/>
      <c r="I206" s="59"/>
      <c r="J206" s="59"/>
      <c r="K206" s="59"/>
      <c r="L206" s="59"/>
      <c r="M206" s="59"/>
      <c r="N206" s="59"/>
      <c r="O206" s="59"/>
      <c r="P206" s="59"/>
      <c r="Q206" s="59"/>
      <c r="R206" s="59"/>
      <c r="S206" s="59"/>
      <c r="T206" s="59"/>
      <c r="U206" s="59"/>
      <c r="V206" s="59"/>
      <c r="W206" s="59"/>
      <c r="X206" s="59"/>
      <c r="Y206" s="59"/>
      <c r="Z206" s="59"/>
      <c r="AA206" s="59"/>
      <c r="AB206" s="59"/>
      <c r="AC206" s="59"/>
      <c r="AD206" s="59"/>
      <c r="AE206" s="59"/>
      <c r="AF206" s="59"/>
      <c r="AG206" s="59"/>
      <c r="AH206" s="59"/>
      <c r="AI206" s="59"/>
      <c r="AJ206" s="59"/>
      <c r="AK206" s="59"/>
      <c r="AL206" s="59"/>
      <c r="AM206" s="59"/>
      <c r="AN206" s="59"/>
      <c r="AO206" s="59"/>
      <c r="AP206" s="59"/>
      <c r="AQ206" s="59"/>
      <c r="AR206" s="59"/>
    </row>
    <row r="207" ht="12.75" customHeight="1">
      <c r="A207" s="59"/>
      <c r="B207" s="59"/>
      <c r="C207" s="59"/>
      <c r="D207" s="59"/>
      <c r="E207" s="59"/>
      <c r="F207" s="59"/>
      <c r="G207" s="59"/>
      <c r="H207" s="59"/>
      <c r="I207" s="59"/>
      <c r="J207" s="59"/>
      <c r="K207" s="59"/>
      <c r="L207" s="59"/>
      <c r="M207" s="59"/>
      <c r="N207" s="59"/>
      <c r="O207" s="59"/>
      <c r="P207" s="59"/>
      <c r="Q207" s="59"/>
      <c r="R207" s="59"/>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9"/>
      <c r="AR207" s="59"/>
    </row>
    <row r="208" ht="12.75" customHeight="1">
      <c r="A208" s="59"/>
      <c r="B208" s="59"/>
      <c r="C208" s="59"/>
      <c r="D208" s="59"/>
      <c r="E208" s="59"/>
      <c r="F208" s="59"/>
      <c r="G208" s="59"/>
      <c r="H208" s="59"/>
      <c r="I208" s="59"/>
      <c r="J208" s="59"/>
      <c r="K208" s="59"/>
      <c r="L208" s="59"/>
      <c r="M208" s="59"/>
      <c r="N208" s="59"/>
      <c r="O208" s="59"/>
      <c r="P208" s="59"/>
      <c r="Q208" s="59"/>
      <c r="R208" s="59"/>
      <c r="S208" s="59"/>
      <c r="T208" s="59"/>
      <c r="U208" s="59"/>
      <c r="V208" s="59"/>
      <c r="W208" s="59"/>
      <c r="X208" s="59"/>
      <c r="Y208" s="59"/>
      <c r="Z208" s="59"/>
      <c r="AA208" s="59"/>
      <c r="AB208" s="59"/>
      <c r="AC208" s="59"/>
      <c r="AD208" s="59"/>
      <c r="AE208" s="59"/>
      <c r="AF208" s="59"/>
      <c r="AG208" s="59"/>
      <c r="AH208" s="59"/>
      <c r="AI208" s="59"/>
      <c r="AJ208" s="59"/>
      <c r="AK208" s="59"/>
      <c r="AL208" s="59"/>
      <c r="AM208" s="59"/>
      <c r="AN208" s="59"/>
      <c r="AO208" s="59"/>
      <c r="AP208" s="59"/>
      <c r="AQ208" s="59"/>
      <c r="AR208" s="59"/>
    </row>
    <row r="209" ht="12.75" customHeight="1">
      <c r="A209" s="59"/>
      <c r="B209" s="59"/>
      <c r="C209" s="59"/>
      <c r="D209" s="59"/>
      <c r="E209" s="59"/>
      <c r="F209" s="59"/>
      <c r="G209" s="59"/>
      <c r="H209" s="59"/>
      <c r="I209" s="59"/>
      <c r="J209" s="59"/>
      <c r="K209" s="59"/>
      <c r="L209" s="59"/>
      <c r="M209" s="59"/>
      <c r="N209" s="59"/>
      <c r="O209" s="59"/>
      <c r="P209" s="59"/>
      <c r="Q209" s="59"/>
      <c r="R209" s="59"/>
      <c r="S209" s="59"/>
      <c r="T209" s="59"/>
      <c r="U209" s="59"/>
      <c r="V209" s="59"/>
      <c r="W209" s="59"/>
      <c r="X209" s="59"/>
      <c r="Y209" s="59"/>
      <c r="Z209" s="59"/>
      <c r="AA209" s="59"/>
      <c r="AB209" s="59"/>
      <c r="AC209" s="59"/>
      <c r="AD209" s="59"/>
      <c r="AE209" s="59"/>
      <c r="AF209" s="59"/>
      <c r="AG209" s="59"/>
      <c r="AH209" s="59"/>
      <c r="AI209" s="59"/>
      <c r="AJ209" s="59"/>
      <c r="AK209" s="59"/>
      <c r="AL209" s="59"/>
      <c r="AM209" s="59"/>
      <c r="AN209" s="59"/>
      <c r="AO209" s="59"/>
      <c r="AP209" s="59"/>
      <c r="AQ209" s="59"/>
      <c r="AR209" s="59"/>
    </row>
    <row r="210" ht="12.75" customHeight="1">
      <c r="A210" s="59"/>
      <c r="B210" s="59"/>
      <c r="C210" s="59"/>
      <c r="D210" s="59"/>
      <c r="E210" s="59"/>
      <c r="F210" s="59"/>
      <c r="G210" s="59"/>
      <c r="H210" s="59"/>
      <c r="I210" s="59"/>
      <c r="J210" s="59"/>
      <c r="K210" s="59"/>
      <c r="L210" s="59"/>
      <c r="M210" s="59"/>
      <c r="N210" s="59"/>
      <c r="O210" s="59"/>
      <c r="P210" s="59"/>
      <c r="Q210" s="59"/>
      <c r="R210" s="59"/>
      <c r="S210" s="59"/>
      <c r="T210" s="59"/>
      <c r="U210" s="59"/>
      <c r="V210" s="59"/>
      <c r="W210" s="59"/>
      <c r="X210" s="59"/>
      <c r="Y210" s="59"/>
      <c r="Z210" s="59"/>
      <c r="AA210" s="59"/>
      <c r="AB210" s="59"/>
      <c r="AC210" s="59"/>
      <c r="AD210" s="59"/>
      <c r="AE210" s="59"/>
      <c r="AF210" s="59"/>
      <c r="AG210" s="59"/>
      <c r="AH210" s="59"/>
      <c r="AI210" s="59"/>
      <c r="AJ210" s="59"/>
      <c r="AK210" s="59"/>
      <c r="AL210" s="59"/>
      <c r="AM210" s="59"/>
      <c r="AN210" s="59"/>
      <c r="AO210" s="59"/>
      <c r="AP210" s="59"/>
      <c r="AQ210" s="59"/>
      <c r="AR210" s="59"/>
    </row>
    <row r="211" ht="12.75" customHeight="1">
      <c r="A211" s="59"/>
      <c r="B211" s="59"/>
      <c r="C211" s="59"/>
      <c r="D211" s="59"/>
      <c r="E211" s="59"/>
      <c r="F211" s="59"/>
      <c r="G211" s="59"/>
      <c r="H211" s="59"/>
      <c r="I211" s="59"/>
      <c r="J211" s="59"/>
      <c r="K211" s="59"/>
      <c r="L211" s="59"/>
      <c r="M211" s="59"/>
      <c r="N211" s="59"/>
      <c r="O211" s="59"/>
      <c r="P211" s="59"/>
      <c r="Q211" s="59"/>
      <c r="R211" s="59"/>
      <c r="S211" s="59"/>
      <c r="T211" s="59"/>
      <c r="U211" s="59"/>
      <c r="V211" s="59"/>
      <c r="W211" s="59"/>
      <c r="X211" s="59"/>
      <c r="Y211" s="59"/>
      <c r="Z211" s="59"/>
      <c r="AA211" s="59"/>
      <c r="AB211" s="59"/>
      <c r="AC211" s="59"/>
      <c r="AD211" s="59"/>
      <c r="AE211" s="59"/>
      <c r="AF211" s="59"/>
      <c r="AG211" s="59"/>
      <c r="AH211" s="59"/>
      <c r="AI211" s="59"/>
      <c r="AJ211" s="59"/>
      <c r="AK211" s="59"/>
      <c r="AL211" s="59"/>
      <c r="AM211" s="59"/>
      <c r="AN211" s="59"/>
      <c r="AO211" s="59"/>
      <c r="AP211" s="59"/>
      <c r="AQ211" s="59"/>
      <c r="AR211" s="59"/>
    </row>
    <row r="212" ht="12.75" customHeight="1">
      <c r="A212" s="59"/>
      <c r="B212" s="59"/>
      <c r="C212" s="59"/>
      <c r="D212" s="59"/>
      <c r="E212" s="59"/>
      <c r="F212" s="59"/>
      <c r="G212" s="59"/>
      <c r="H212" s="59"/>
      <c r="I212" s="59"/>
      <c r="J212" s="59"/>
      <c r="K212" s="59"/>
      <c r="L212" s="59"/>
      <c r="M212" s="59"/>
      <c r="N212" s="59"/>
      <c r="O212" s="59"/>
      <c r="P212" s="59"/>
      <c r="Q212" s="59"/>
      <c r="R212" s="59"/>
      <c r="S212" s="59"/>
      <c r="T212" s="59"/>
      <c r="U212" s="59"/>
      <c r="V212" s="59"/>
      <c r="W212" s="59"/>
      <c r="X212" s="59"/>
      <c r="Y212" s="59"/>
      <c r="Z212" s="59"/>
      <c r="AA212" s="59"/>
      <c r="AB212" s="59"/>
      <c r="AC212" s="59"/>
      <c r="AD212" s="59"/>
      <c r="AE212" s="59"/>
      <c r="AF212" s="59"/>
      <c r="AG212" s="59"/>
      <c r="AH212" s="59"/>
      <c r="AI212" s="59"/>
      <c r="AJ212" s="59"/>
      <c r="AK212" s="59"/>
      <c r="AL212" s="59"/>
      <c r="AM212" s="59"/>
      <c r="AN212" s="59"/>
      <c r="AO212" s="59"/>
      <c r="AP212" s="59"/>
      <c r="AQ212" s="59"/>
      <c r="AR212" s="59"/>
    </row>
    <row r="213" ht="12.75" customHeight="1">
      <c r="A213" s="59"/>
      <c r="B213" s="59"/>
      <c r="C213" s="59"/>
      <c r="D213" s="59"/>
      <c r="E213" s="59"/>
      <c r="F213" s="59"/>
      <c r="G213" s="59"/>
      <c r="H213" s="59"/>
      <c r="I213" s="59"/>
      <c r="J213" s="59"/>
      <c r="K213" s="59"/>
      <c r="L213" s="59"/>
      <c r="M213" s="59"/>
      <c r="N213" s="59"/>
      <c r="O213" s="59"/>
      <c r="P213" s="59"/>
      <c r="Q213" s="59"/>
      <c r="R213" s="59"/>
      <c r="S213" s="59"/>
      <c r="T213" s="59"/>
      <c r="U213" s="59"/>
      <c r="V213" s="59"/>
      <c r="W213" s="59"/>
      <c r="X213" s="59"/>
      <c r="Y213" s="59"/>
      <c r="Z213" s="59"/>
      <c r="AA213" s="59"/>
      <c r="AB213" s="59"/>
      <c r="AC213" s="59"/>
      <c r="AD213" s="59"/>
      <c r="AE213" s="59"/>
      <c r="AF213" s="59"/>
      <c r="AG213" s="59"/>
      <c r="AH213" s="59"/>
      <c r="AI213" s="59"/>
      <c r="AJ213" s="59"/>
      <c r="AK213" s="59"/>
      <c r="AL213" s="59"/>
      <c r="AM213" s="59"/>
      <c r="AN213" s="59"/>
      <c r="AO213" s="59"/>
      <c r="AP213" s="59"/>
      <c r="AQ213" s="59"/>
      <c r="AR213" s="59"/>
    </row>
    <row r="214" ht="12.75" customHeight="1">
      <c r="A214" s="59"/>
      <c r="B214" s="59"/>
      <c r="C214" s="59"/>
      <c r="D214" s="59"/>
      <c r="E214" s="59"/>
      <c r="F214" s="59"/>
      <c r="G214" s="59"/>
      <c r="H214" s="59"/>
      <c r="I214" s="59"/>
      <c r="J214" s="59"/>
      <c r="K214" s="59"/>
      <c r="L214" s="59"/>
      <c r="M214" s="59"/>
      <c r="N214" s="59"/>
      <c r="O214" s="59"/>
      <c r="P214" s="59"/>
      <c r="Q214" s="59"/>
      <c r="R214" s="59"/>
      <c r="S214" s="59"/>
      <c r="T214" s="59"/>
      <c r="U214" s="59"/>
      <c r="V214" s="59"/>
      <c r="W214" s="59"/>
      <c r="X214" s="59"/>
      <c r="Y214" s="59"/>
      <c r="Z214" s="59"/>
      <c r="AA214" s="59"/>
      <c r="AB214" s="59"/>
      <c r="AC214" s="59"/>
      <c r="AD214" s="59"/>
      <c r="AE214" s="59"/>
      <c r="AF214" s="59"/>
      <c r="AG214" s="59"/>
      <c r="AH214" s="59"/>
      <c r="AI214" s="59"/>
      <c r="AJ214" s="59"/>
      <c r="AK214" s="59"/>
      <c r="AL214" s="59"/>
      <c r="AM214" s="59"/>
      <c r="AN214" s="59"/>
      <c r="AO214" s="59"/>
      <c r="AP214" s="59"/>
      <c r="AQ214" s="59"/>
      <c r="AR214" s="59"/>
    </row>
    <row r="215" ht="12.75" customHeight="1">
      <c r="A215" s="59"/>
      <c r="B215" s="59"/>
      <c r="C215" s="59"/>
      <c r="D215" s="59"/>
      <c r="E215" s="59"/>
      <c r="F215" s="59"/>
      <c r="G215" s="59"/>
      <c r="H215" s="59"/>
      <c r="I215" s="59"/>
      <c r="J215" s="59"/>
      <c r="K215" s="59"/>
      <c r="L215" s="59"/>
      <c r="M215" s="59"/>
      <c r="N215" s="59"/>
      <c r="O215" s="59"/>
      <c r="P215" s="59"/>
      <c r="Q215" s="59"/>
      <c r="R215" s="59"/>
      <c r="S215" s="59"/>
      <c r="T215" s="59"/>
      <c r="U215" s="59"/>
      <c r="V215" s="59"/>
      <c r="W215" s="59"/>
      <c r="X215" s="59"/>
      <c r="Y215" s="59"/>
      <c r="Z215" s="59"/>
      <c r="AA215" s="59"/>
      <c r="AB215" s="59"/>
      <c r="AC215" s="59"/>
      <c r="AD215" s="59"/>
      <c r="AE215" s="59"/>
      <c r="AF215" s="59"/>
      <c r="AG215" s="59"/>
      <c r="AH215" s="59"/>
      <c r="AI215" s="59"/>
      <c r="AJ215" s="59"/>
      <c r="AK215" s="59"/>
      <c r="AL215" s="59"/>
      <c r="AM215" s="59"/>
      <c r="AN215" s="59"/>
      <c r="AO215" s="59"/>
      <c r="AP215" s="59"/>
      <c r="AQ215" s="59"/>
      <c r="AR215" s="59"/>
    </row>
    <row r="216" ht="12.75" customHeight="1">
      <c r="A216" s="59"/>
      <c r="B216" s="59"/>
      <c r="C216" s="59"/>
      <c r="D216" s="59"/>
      <c r="E216" s="59"/>
      <c r="F216" s="59"/>
      <c r="G216" s="59"/>
      <c r="H216" s="59"/>
      <c r="I216" s="59"/>
      <c r="J216" s="59"/>
      <c r="K216" s="59"/>
      <c r="L216" s="59"/>
      <c r="M216" s="59"/>
      <c r="N216" s="59"/>
      <c r="O216" s="59"/>
      <c r="P216" s="59"/>
      <c r="Q216" s="59"/>
      <c r="R216" s="59"/>
      <c r="S216" s="59"/>
      <c r="T216" s="59"/>
      <c r="U216" s="59"/>
      <c r="V216" s="59"/>
      <c r="W216" s="59"/>
      <c r="X216" s="59"/>
      <c r="Y216" s="59"/>
      <c r="Z216" s="59"/>
      <c r="AA216" s="59"/>
      <c r="AB216" s="59"/>
      <c r="AC216" s="59"/>
      <c r="AD216" s="59"/>
      <c r="AE216" s="59"/>
      <c r="AF216" s="59"/>
      <c r="AG216" s="59"/>
      <c r="AH216" s="59"/>
      <c r="AI216" s="59"/>
      <c r="AJ216" s="59"/>
      <c r="AK216" s="59"/>
      <c r="AL216" s="59"/>
      <c r="AM216" s="59"/>
      <c r="AN216" s="59"/>
      <c r="AO216" s="59"/>
      <c r="AP216" s="59"/>
      <c r="AQ216" s="59"/>
      <c r="AR216" s="59"/>
    </row>
    <row r="217" ht="12.75" customHeight="1">
      <c r="A217" s="59"/>
      <c r="B217" s="59"/>
      <c r="C217" s="59"/>
      <c r="D217" s="59"/>
      <c r="E217" s="59"/>
      <c r="F217" s="59"/>
      <c r="G217" s="59"/>
      <c r="H217" s="59"/>
      <c r="I217" s="59"/>
      <c r="J217" s="59"/>
      <c r="K217" s="59"/>
      <c r="L217" s="59"/>
      <c r="M217" s="59"/>
      <c r="N217" s="59"/>
      <c r="O217" s="59"/>
      <c r="P217" s="59"/>
      <c r="Q217" s="59"/>
      <c r="R217" s="59"/>
      <c r="S217" s="59"/>
      <c r="T217" s="59"/>
      <c r="U217" s="59"/>
      <c r="V217" s="59"/>
      <c r="W217" s="59"/>
      <c r="X217" s="59"/>
      <c r="Y217" s="59"/>
      <c r="Z217" s="59"/>
      <c r="AA217" s="59"/>
      <c r="AB217" s="59"/>
      <c r="AC217" s="59"/>
      <c r="AD217" s="59"/>
      <c r="AE217" s="59"/>
      <c r="AF217" s="59"/>
      <c r="AG217" s="59"/>
      <c r="AH217" s="59"/>
      <c r="AI217" s="59"/>
      <c r="AJ217" s="59"/>
      <c r="AK217" s="59"/>
      <c r="AL217" s="59"/>
      <c r="AM217" s="59"/>
      <c r="AN217" s="59"/>
      <c r="AO217" s="59"/>
      <c r="AP217" s="59"/>
      <c r="AQ217" s="59"/>
      <c r="AR217" s="59"/>
    </row>
    <row r="218" ht="12.75" customHeight="1">
      <c r="A218" s="59"/>
      <c r="B218" s="59"/>
      <c r="C218" s="59"/>
      <c r="D218" s="59"/>
      <c r="E218" s="59"/>
      <c r="F218" s="59"/>
      <c r="G218" s="59"/>
      <c r="H218" s="59"/>
      <c r="I218" s="59"/>
      <c r="J218" s="59"/>
      <c r="K218" s="59"/>
      <c r="L218" s="59"/>
      <c r="M218" s="59"/>
      <c r="N218" s="59"/>
      <c r="O218" s="59"/>
      <c r="P218" s="59"/>
      <c r="Q218" s="59"/>
      <c r="R218" s="59"/>
      <c r="S218" s="59"/>
      <c r="T218" s="59"/>
      <c r="U218" s="59"/>
      <c r="V218" s="59"/>
      <c r="W218" s="59"/>
      <c r="X218" s="59"/>
      <c r="Y218" s="59"/>
      <c r="Z218" s="59"/>
      <c r="AA218" s="59"/>
      <c r="AB218" s="59"/>
      <c r="AC218" s="59"/>
      <c r="AD218" s="59"/>
      <c r="AE218" s="59"/>
      <c r="AF218" s="59"/>
      <c r="AG218" s="59"/>
      <c r="AH218" s="59"/>
      <c r="AI218" s="59"/>
      <c r="AJ218" s="59"/>
      <c r="AK218" s="59"/>
      <c r="AL218" s="59"/>
      <c r="AM218" s="59"/>
      <c r="AN218" s="59"/>
      <c r="AO218" s="59"/>
      <c r="AP218" s="59"/>
      <c r="AQ218" s="59"/>
      <c r="AR218" s="59"/>
    </row>
    <row r="219" ht="12.75" customHeight="1">
      <c r="A219" s="59"/>
      <c r="B219" s="59"/>
      <c r="C219" s="59"/>
      <c r="D219" s="59"/>
      <c r="E219" s="59"/>
      <c r="F219" s="59"/>
      <c r="G219" s="59"/>
      <c r="H219" s="59"/>
      <c r="I219" s="59"/>
      <c r="J219" s="59"/>
      <c r="K219" s="59"/>
      <c r="L219" s="59"/>
      <c r="M219" s="59"/>
      <c r="N219" s="59"/>
      <c r="O219" s="59"/>
      <c r="P219" s="59"/>
      <c r="Q219" s="59"/>
      <c r="R219" s="59"/>
      <c r="S219" s="59"/>
      <c r="T219" s="59"/>
      <c r="U219" s="59"/>
      <c r="V219" s="59"/>
      <c r="W219" s="59"/>
      <c r="X219" s="59"/>
      <c r="Y219" s="59"/>
      <c r="Z219" s="59"/>
      <c r="AA219" s="59"/>
      <c r="AB219" s="59"/>
      <c r="AC219" s="59"/>
      <c r="AD219" s="59"/>
      <c r="AE219" s="59"/>
      <c r="AF219" s="59"/>
      <c r="AG219" s="59"/>
      <c r="AH219" s="59"/>
      <c r="AI219" s="59"/>
      <c r="AJ219" s="59"/>
      <c r="AK219" s="59"/>
      <c r="AL219" s="59"/>
      <c r="AM219" s="59"/>
      <c r="AN219" s="59"/>
      <c r="AO219" s="59"/>
      <c r="AP219" s="59"/>
      <c r="AQ219" s="59"/>
      <c r="AR219" s="59"/>
    </row>
    <row r="220" ht="12.75" customHeight="1">
      <c r="A220" s="59"/>
      <c r="B220" s="59"/>
      <c r="C220" s="59"/>
      <c r="D220" s="59"/>
      <c r="E220" s="59"/>
      <c r="F220" s="59"/>
      <c r="G220" s="59"/>
      <c r="H220" s="59"/>
      <c r="I220" s="59"/>
      <c r="J220" s="59"/>
      <c r="K220" s="59"/>
      <c r="L220" s="59"/>
      <c r="M220" s="59"/>
      <c r="N220" s="59"/>
      <c r="O220" s="59"/>
      <c r="P220" s="59"/>
      <c r="Q220" s="59"/>
      <c r="R220" s="59"/>
      <c r="S220" s="59"/>
      <c r="T220" s="59"/>
      <c r="U220" s="59"/>
      <c r="V220" s="59"/>
      <c r="W220" s="59"/>
      <c r="X220" s="59"/>
      <c r="Y220" s="59"/>
      <c r="Z220" s="59"/>
      <c r="AA220" s="59"/>
      <c r="AB220" s="59"/>
      <c r="AC220" s="59"/>
      <c r="AD220" s="59"/>
      <c r="AE220" s="59"/>
      <c r="AF220" s="59"/>
      <c r="AG220" s="59"/>
      <c r="AH220" s="59"/>
      <c r="AI220" s="59"/>
      <c r="AJ220" s="59"/>
      <c r="AK220" s="59"/>
      <c r="AL220" s="59"/>
      <c r="AM220" s="59"/>
      <c r="AN220" s="59"/>
      <c r="AO220" s="59"/>
      <c r="AP220" s="59"/>
      <c r="AQ220" s="59"/>
      <c r="AR220" s="59"/>
    </row>
    <row r="221" ht="12.75" customHeight="1">
      <c r="A221" s="59"/>
      <c r="B221" s="59"/>
      <c r="C221" s="59"/>
      <c r="D221" s="59"/>
      <c r="E221" s="59"/>
      <c r="F221" s="59"/>
      <c r="G221" s="59"/>
      <c r="H221" s="59"/>
      <c r="I221" s="59"/>
      <c r="J221" s="59"/>
      <c r="K221" s="59"/>
      <c r="L221" s="59"/>
      <c r="M221" s="59"/>
      <c r="N221" s="59"/>
      <c r="O221" s="59"/>
      <c r="P221" s="59"/>
      <c r="Q221" s="59"/>
      <c r="R221" s="59"/>
      <c r="S221" s="59"/>
      <c r="T221" s="59"/>
      <c r="U221" s="59"/>
      <c r="V221" s="59"/>
      <c r="W221" s="59"/>
      <c r="X221" s="59"/>
      <c r="Y221" s="59"/>
      <c r="Z221" s="59"/>
      <c r="AA221" s="59"/>
      <c r="AB221" s="59"/>
      <c r="AC221" s="59"/>
      <c r="AD221" s="59"/>
      <c r="AE221" s="59"/>
      <c r="AF221" s="59"/>
      <c r="AG221" s="59"/>
      <c r="AH221" s="59"/>
      <c r="AI221" s="59"/>
      <c r="AJ221" s="59"/>
      <c r="AK221" s="59"/>
      <c r="AL221" s="59"/>
      <c r="AM221" s="59"/>
      <c r="AN221" s="59"/>
      <c r="AO221" s="59"/>
      <c r="AP221" s="59"/>
      <c r="AQ221" s="59"/>
      <c r="AR221" s="59"/>
    </row>
    <row r="222" ht="12.75" customHeight="1">
      <c r="A222" s="59"/>
      <c r="B222" s="59"/>
      <c r="C222" s="59"/>
      <c r="D222" s="59"/>
      <c r="E222" s="59"/>
      <c r="F222" s="59"/>
      <c r="G222" s="59"/>
      <c r="H222" s="59"/>
      <c r="I222" s="59"/>
      <c r="J222" s="59"/>
      <c r="K222" s="59"/>
      <c r="L222" s="59"/>
      <c r="M222" s="59"/>
      <c r="N222" s="59"/>
      <c r="O222" s="59"/>
      <c r="P222" s="59"/>
      <c r="Q222" s="59"/>
      <c r="R222" s="59"/>
      <c r="S222" s="59"/>
      <c r="T222" s="59"/>
      <c r="U222" s="59"/>
      <c r="V222" s="59"/>
      <c r="W222" s="59"/>
      <c r="X222" s="59"/>
      <c r="Y222" s="59"/>
      <c r="Z222" s="59"/>
      <c r="AA222" s="59"/>
      <c r="AB222" s="59"/>
      <c r="AC222" s="59"/>
      <c r="AD222" s="59"/>
      <c r="AE222" s="59"/>
      <c r="AF222" s="59"/>
      <c r="AG222" s="59"/>
      <c r="AH222" s="59"/>
      <c r="AI222" s="59"/>
      <c r="AJ222" s="59"/>
      <c r="AK222" s="59"/>
      <c r="AL222" s="59"/>
      <c r="AM222" s="59"/>
      <c r="AN222" s="59"/>
      <c r="AO222" s="59"/>
      <c r="AP222" s="59"/>
      <c r="AQ222" s="59"/>
      <c r="AR222" s="59"/>
    </row>
    <row r="223" ht="12.75" customHeight="1">
      <c r="A223" s="59"/>
      <c r="B223" s="59"/>
      <c r="C223" s="59"/>
      <c r="D223" s="59"/>
      <c r="E223" s="59"/>
      <c r="F223" s="59"/>
      <c r="G223" s="59"/>
      <c r="H223" s="59"/>
      <c r="I223" s="59"/>
      <c r="J223" s="59"/>
      <c r="K223" s="59"/>
      <c r="L223" s="59"/>
      <c r="M223" s="59"/>
      <c r="N223" s="59"/>
      <c r="O223" s="59"/>
      <c r="P223" s="59"/>
      <c r="Q223" s="59"/>
      <c r="R223" s="59"/>
      <c r="S223" s="59"/>
      <c r="T223" s="59"/>
      <c r="U223" s="59"/>
      <c r="V223" s="59"/>
      <c r="W223" s="59"/>
      <c r="X223" s="59"/>
      <c r="Y223" s="59"/>
      <c r="Z223" s="59"/>
      <c r="AA223" s="59"/>
      <c r="AB223" s="59"/>
      <c r="AC223" s="59"/>
      <c r="AD223" s="59"/>
      <c r="AE223" s="59"/>
      <c r="AF223" s="59"/>
      <c r="AG223" s="59"/>
      <c r="AH223" s="59"/>
      <c r="AI223" s="59"/>
      <c r="AJ223" s="59"/>
      <c r="AK223" s="59"/>
      <c r="AL223" s="59"/>
      <c r="AM223" s="59"/>
      <c r="AN223" s="59"/>
      <c r="AO223" s="59"/>
      <c r="AP223" s="59"/>
      <c r="AQ223" s="59"/>
      <c r="AR223" s="59"/>
    </row>
    <row r="224" ht="12.75" customHeight="1">
      <c r="A224" s="59"/>
      <c r="B224" s="59"/>
      <c r="C224" s="59"/>
      <c r="D224" s="59"/>
      <c r="E224" s="59"/>
      <c r="F224" s="59"/>
      <c r="G224" s="59"/>
      <c r="H224" s="59"/>
      <c r="I224" s="59"/>
      <c r="J224" s="59"/>
      <c r="K224" s="59"/>
      <c r="L224" s="59"/>
      <c r="M224" s="59"/>
      <c r="N224" s="59"/>
      <c r="O224" s="59"/>
      <c r="P224" s="59"/>
      <c r="Q224" s="59"/>
      <c r="R224" s="59"/>
      <c r="S224" s="59"/>
      <c r="T224" s="59"/>
      <c r="U224" s="59"/>
      <c r="V224" s="59"/>
      <c r="W224" s="59"/>
      <c r="X224" s="59"/>
      <c r="Y224" s="59"/>
      <c r="Z224" s="59"/>
      <c r="AA224" s="59"/>
      <c r="AB224" s="59"/>
      <c r="AC224" s="59"/>
      <c r="AD224" s="59"/>
      <c r="AE224" s="59"/>
      <c r="AF224" s="59"/>
      <c r="AG224" s="59"/>
      <c r="AH224" s="59"/>
      <c r="AI224" s="59"/>
      <c r="AJ224" s="59"/>
      <c r="AK224" s="59"/>
      <c r="AL224" s="59"/>
      <c r="AM224" s="59"/>
      <c r="AN224" s="59"/>
      <c r="AO224" s="59"/>
      <c r="AP224" s="59"/>
      <c r="AQ224" s="59"/>
      <c r="AR224" s="59"/>
    </row>
    <row r="225" ht="12.75" customHeight="1">
      <c r="A225" s="59"/>
      <c r="B225" s="59"/>
      <c r="C225" s="59"/>
      <c r="D225" s="59"/>
      <c r="E225" s="59"/>
      <c r="F225" s="59"/>
      <c r="G225" s="59"/>
      <c r="H225" s="59"/>
      <c r="I225" s="59"/>
      <c r="J225" s="59"/>
      <c r="K225" s="59"/>
      <c r="L225" s="59"/>
      <c r="M225" s="59"/>
      <c r="N225" s="59"/>
      <c r="O225" s="59"/>
      <c r="P225" s="59"/>
      <c r="Q225" s="59"/>
      <c r="R225" s="59"/>
      <c r="S225" s="59"/>
      <c r="T225" s="59"/>
      <c r="U225" s="59"/>
      <c r="V225" s="59"/>
      <c r="W225" s="59"/>
      <c r="X225" s="59"/>
      <c r="Y225" s="59"/>
      <c r="Z225" s="59"/>
      <c r="AA225" s="59"/>
      <c r="AB225" s="59"/>
      <c r="AC225" s="59"/>
      <c r="AD225" s="59"/>
      <c r="AE225" s="59"/>
      <c r="AF225" s="59"/>
      <c r="AG225" s="59"/>
      <c r="AH225" s="59"/>
      <c r="AI225" s="59"/>
      <c r="AJ225" s="59"/>
      <c r="AK225" s="59"/>
      <c r="AL225" s="59"/>
      <c r="AM225" s="59"/>
      <c r="AN225" s="59"/>
      <c r="AO225" s="59"/>
      <c r="AP225" s="59"/>
      <c r="AQ225" s="59"/>
      <c r="AR225" s="59"/>
    </row>
    <row r="226" ht="12.75" customHeight="1">
      <c r="A226" s="59"/>
      <c r="B226" s="59"/>
      <c r="C226" s="59"/>
      <c r="D226" s="59"/>
      <c r="E226" s="59"/>
      <c r="F226" s="59"/>
      <c r="G226" s="59"/>
      <c r="H226" s="59"/>
      <c r="I226" s="59"/>
      <c r="J226" s="59"/>
      <c r="K226" s="59"/>
      <c r="L226" s="59"/>
      <c r="M226" s="59"/>
      <c r="N226" s="59"/>
      <c r="O226" s="59"/>
      <c r="P226" s="59"/>
      <c r="Q226" s="59"/>
      <c r="R226" s="59"/>
      <c r="S226" s="59"/>
      <c r="T226" s="59"/>
      <c r="U226" s="59"/>
      <c r="V226" s="59"/>
      <c r="W226" s="59"/>
      <c r="X226" s="59"/>
      <c r="Y226" s="59"/>
      <c r="Z226" s="59"/>
      <c r="AA226" s="59"/>
      <c r="AB226" s="59"/>
      <c r="AC226" s="59"/>
      <c r="AD226" s="59"/>
      <c r="AE226" s="59"/>
      <c r="AF226" s="59"/>
      <c r="AG226" s="59"/>
      <c r="AH226" s="59"/>
      <c r="AI226" s="59"/>
      <c r="AJ226" s="59"/>
      <c r="AK226" s="59"/>
      <c r="AL226" s="59"/>
      <c r="AM226" s="59"/>
      <c r="AN226" s="59"/>
      <c r="AO226" s="59"/>
      <c r="AP226" s="59"/>
      <c r="AQ226" s="59"/>
      <c r="AR226" s="59"/>
    </row>
    <row r="227" ht="12.75" customHeight="1">
      <c r="A227" s="59"/>
      <c r="B227" s="59"/>
      <c r="C227" s="59"/>
      <c r="D227" s="59"/>
      <c r="E227" s="59"/>
      <c r="F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59"/>
      <c r="AD227" s="59"/>
      <c r="AE227" s="59"/>
      <c r="AF227" s="59"/>
      <c r="AG227" s="59"/>
      <c r="AH227" s="59"/>
      <c r="AI227" s="59"/>
      <c r="AJ227" s="59"/>
      <c r="AK227" s="59"/>
      <c r="AL227" s="59"/>
      <c r="AM227" s="59"/>
      <c r="AN227" s="59"/>
      <c r="AO227" s="59"/>
      <c r="AP227" s="59"/>
      <c r="AQ227" s="59"/>
      <c r="AR227" s="59"/>
    </row>
    <row r="228" ht="12.75" customHeight="1">
      <c r="A228" s="59"/>
      <c r="B228" s="59"/>
      <c r="C228" s="59"/>
      <c r="D228" s="59"/>
      <c r="E228" s="59"/>
      <c r="F228" s="59"/>
      <c r="G228" s="59"/>
      <c r="H228" s="59"/>
      <c r="I228" s="59"/>
      <c r="J228" s="59"/>
      <c r="K228" s="59"/>
      <c r="L228" s="59"/>
      <c r="M228" s="59"/>
      <c r="N228" s="59"/>
      <c r="O228" s="59"/>
      <c r="P228" s="59"/>
      <c r="Q228" s="59"/>
      <c r="R228" s="59"/>
      <c r="S228" s="59"/>
      <c r="T228" s="59"/>
      <c r="U228" s="59"/>
      <c r="V228" s="59"/>
      <c r="W228" s="59"/>
      <c r="X228" s="59"/>
      <c r="Y228" s="59"/>
      <c r="Z228" s="59"/>
      <c r="AA228" s="59"/>
      <c r="AB228" s="59"/>
      <c r="AC228" s="59"/>
      <c r="AD228" s="59"/>
      <c r="AE228" s="59"/>
      <c r="AF228" s="59"/>
      <c r="AG228" s="59"/>
      <c r="AH228" s="59"/>
      <c r="AI228" s="59"/>
      <c r="AJ228" s="59"/>
      <c r="AK228" s="59"/>
      <c r="AL228" s="59"/>
      <c r="AM228" s="59"/>
      <c r="AN228" s="59"/>
      <c r="AO228" s="59"/>
      <c r="AP228" s="59"/>
      <c r="AQ228" s="59"/>
      <c r="AR228" s="59"/>
    </row>
    <row r="229" ht="12.75" customHeight="1">
      <c r="A229" s="59"/>
      <c r="B229" s="59"/>
      <c r="C229" s="59"/>
      <c r="D229" s="59"/>
      <c r="E229" s="59"/>
      <c r="F229" s="59"/>
      <c r="G229" s="59"/>
      <c r="H229" s="59"/>
      <c r="I229" s="59"/>
      <c r="J229" s="59"/>
      <c r="K229" s="59"/>
      <c r="L229" s="59"/>
      <c r="M229" s="59"/>
      <c r="N229" s="59"/>
      <c r="O229" s="59"/>
      <c r="P229" s="59"/>
      <c r="Q229" s="59"/>
      <c r="R229" s="59"/>
      <c r="S229" s="59"/>
      <c r="T229" s="59"/>
      <c r="U229" s="59"/>
      <c r="V229" s="59"/>
      <c r="W229" s="59"/>
      <c r="X229" s="59"/>
      <c r="Y229" s="59"/>
      <c r="Z229" s="59"/>
      <c r="AA229" s="59"/>
      <c r="AB229" s="59"/>
      <c r="AC229" s="59"/>
      <c r="AD229" s="59"/>
      <c r="AE229" s="59"/>
      <c r="AF229" s="59"/>
      <c r="AG229" s="59"/>
      <c r="AH229" s="59"/>
      <c r="AI229" s="59"/>
      <c r="AJ229" s="59"/>
      <c r="AK229" s="59"/>
      <c r="AL229" s="59"/>
      <c r="AM229" s="59"/>
      <c r="AN229" s="59"/>
      <c r="AO229" s="59"/>
      <c r="AP229" s="59"/>
      <c r="AQ229" s="59"/>
      <c r="AR229" s="59"/>
    </row>
    <row r="230" ht="12.75" customHeight="1">
      <c r="A230" s="59"/>
      <c r="B230" s="59"/>
      <c r="C230" s="59"/>
      <c r="D230" s="59"/>
      <c r="E230" s="59"/>
      <c r="F230" s="59"/>
      <c r="G230" s="59"/>
      <c r="H230" s="59"/>
      <c r="I230" s="59"/>
      <c r="J230" s="59"/>
      <c r="K230" s="59"/>
      <c r="L230" s="59"/>
      <c r="M230" s="59"/>
      <c r="N230" s="59"/>
      <c r="O230" s="59"/>
      <c r="P230" s="59"/>
      <c r="Q230" s="59"/>
      <c r="R230" s="59"/>
      <c r="S230" s="59"/>
      <c r="T230" s="59"/>
      <c r="U230" s="59"/>
      <c r="V230" s="59"/>
      <c r="W230" s="59"/>
      <c r="X230" s="59"/>
      <c r="Y230" s="59"/>
      <c r="Z230" s="59"/>
      <c r="AA230" s="59"/>
      <c r="AB230" s="59"/>
      <c r="AC230" s="59"/>
      <c r="AD230" s="59"/>
      <c r="AE230" s="59"/>
      <c r="AF230" s="59"/>
      <c r="AG230" s="59"/>
      <c r="AH230" s="59"/>
      <c r="AI230" s="59"/>
      <c r="AJ230" s="59"/>
      <c r="AK230" s="59"/>
      <c r="AL230" s="59"/>
      <c r="AM230" s="59"/>
      <c r="AN230" s="59"/>
      <c r="AO230" s="59"/>
      <c r="AP230" s="59"/>
      <c r="AQ230" s="59"/>
      <c r="AR230" s="59"/>
    </row>
    <row r="231" ht="12.75" customHeight="1">
      <c r="A231" s="59"/>
      <c r="B231" s="59"/>
      <c r="C231" s="59"/>
      <c r="D231" s="59"/>
      <c r="E231" s="59"/>
      <c r="F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c r="AD231" s="59"/>
      <c r="AE231" s="59"/>
      <c r="AF231" s="59"/>
      <c r="AG231" s="59"/>
      <c r="AH231" s="59"/>
      <c r="AI231" s="59"/>
      <c r="AJ231" s="59"/>
      <c r="AK231" s="59"/>
      <c r="AL231" s="59"/>
      <c r="AM231" s="59"/>
      <c r="AN231" s="59"/>
      <c r="AO231" s="59"/>
      <c r="AP231" s="59"/>
      <c r="AQ231" s="59"/>
      <c r="AR231" s="59"/>
    </row>
    <row r="232" ht="12.75" customHeight="1">
      <c r="A232" s="59"/>
      <c r="B232" s="59"/>
      <c r="C232" s="59"/>
      <c r="D232" s="59"/>
      <c r="E232" s="59"/>
      <c r="F232" s="59"/>
      <c r="G232" s="59"/>
      <c r="H232" s="59"/>
      <c r="I232" s="59"/>
      <c r="J232" s="59"/>
      <c r="K232" s="59"/>
      <c r="L232" s="59"/>
      <c r="M232" s="59"/>
      <c r="N232" s="59"/>
      <c r="O232" s="59"/>
      <c r="P232" s="59"/>
      <c r="Q232" s="59"/>
      <c r="R232" s="59"/>
      <c r="S232" s="59"/>
      <c r="T232" s="59"/>
      <c r="U232" s="59"/>
      <c r="V232" s="59"/>
      <c r="W232" s="59"/>
      <c r="X232" s="59"/>
      <c r="Y232" s="59"/>
      <c r="Z232" s="59"/>
      <c r="AA232" s="59"/>
      <c r="AB232" s="59"/>
      <c r="AC232" s="59"/>
      <c r="AD232" s="59"/>
      <c r="AE232" s="59"/>
      <c r="AF232" s="59"/>
      <c r="AG232" s="59"/>
      <c r="AH232" s="59"/>
      <c r="AI232" s="59"/>
      <c r="AJ232" s="59"/>
      <c r="AK232" s="59"/>
      <c r="AL232" s="59"/>
      <c r="AM232" s="59"/>
      <c r="AN232" s="59"/>
      <c r="AO232" s="59"/>
      <c r="AP232" s="59"/>
      <c r="AQ232" s="59"/>
      <c r="AR232" s="59"/>
    </row>
    <row r="233" ht="12.75" customHeight="1">
      <c r="A233" s="59"/>
      <c r="B233" s="59"/>
      <c r="C233" s="59"/>
      <c r="D233" s="59"/>
      <c r="E233" s="59"/>
      <c r="F233" s="59"/>
      <c r="G233" s="59"/>
      <c r="H233" s="59"/>
      <c r="I233" s="59"/>
      <c r="J233" s="59"/>
      <c r="K233" s="59"/>
      <c r="L233" s="59"/>
      <c r="M233" s="59"/>
      <c r="N233" s="59"/>
      <c r="O233" s="59"/>
      <c r="P233" s="59"/>
      <c r="Q233" s="59"/>
      <c r="R233" s="59"/>
      <c r="S233" s="59"/>
      <c r="T233" s="59"/>
      <c r="U233" s="59"/>
      <c r="V233" s="59"/>
      <c r="W233" s="59"/>
      <c r="X233" s="59"/>
      <c r="Y233" s="59"/>
      <c r="Z233" s="59"/>
      <c r="AA233" s="59"/>
      <c r="AB233" s="59"/>
      <c r="AC233" s="59"/>
      <c r="AD233" s="59"/>
      <c r="AE233" s="59"/>
      <c r="AF233" s="59"/>
      <c r="AG233" s="59"/>
      <c r="AH233" s="59"/>
      <c r="AI233" s="59"/>
      <c r="AJ233" s="59"/>
      <c r="AK233" s="59"/>
      <c r="AL233" s="59"/>
      <c r="AM233" s="59"/>
      <c r="AN233" s="59"/>
      <c r="AO233" s="59"/>
      <c r="AP233" s="59"/>
      <c r="AQ233" s="59"/>
      <c r="AR233" s="59"/>
    </row>
    <row r="234" ht="12.75" customHeight="1">
      <c r="A234" s="59"/>
      <c r="B234" s="59"/>
      <c r="C234" s="59"/>
      <c r="D234" s="59"/>
      <c r="E234" s="59"/>
      <c r="F234" s="59"/>
      <c r="G234" s="59"/>
      <c r="H234" s="59"/>
      <c r="I234" s="59"/>
      <c r="J234" s="59"/>
      <c r="K234" s="59"/>
      <c r="L234" s="59"/>
      <c r="M234" s="59"/>
      <c r="N234" s="59"/>
      <c r="O234" s="59"/>
      <c r="P234" s="59"/>
      <c r="Q234" s="59"/>
      <c r="R234" s="59"/>
      <c r="S234" s="59"/>
      <c r="T234" s="59"/>
      <c r="U234" s="59"/>
      <c r="V234" s="59"/>
      <c r="W234" s="59"/>
      <c r="X234" s="59"/>
      <c r="Y234" s="59"/>
      <c r="Z234" s="59"/>
      <c r="AA234" s="59"/>
      <c r="AB234" s="59"/>
      <c r="AC234" s="59"/>
      <c r="AD234" s="59"/>
      <c r="AE234" s="59"/>
      <c r="AF234" s="59"/>
      <c r="AG234" s="59"/>
      <c r="AH234" s="59"/>
      <c r="AI234" s="59"/>
      <c r="AJ234" s="59"/>
      <c r="AK234" s="59"/>
      <c r="AL234" s="59"/>
      <c r="AM234" s="59"/>
      <c r="AN234" s="59"/>
      <c r="AO234" s="59"/>
      <c r="AP234" s="59"/>
      <c r="AQ234" s="59"/>
      <c r="AR234" s="59"/>
    </row>
    <row r="235" ht="12.75" customHeight="1">
      <c r="A235" s="59"/>
      <c r="B235" s="59"/>
      <c r="C235" s="59"/>
      <c r="D235" s="59"/>
      <c r="E235" s="59"/>
      <c r="F235" s="59"/>
      <c r="G235" s="59"/>
      <c r="H235" s="59"/>
      <c r="I235" s="59"/>
      <c r="J235" s="59"/>
      <c r="K235" s="59"/>
      <c r="L235" s="59"/>
      <c r="M235" s="59"/>
      <c r="N235" s="59"/>
      <c r="O235" s="59"/>
      <c r="P235" s="59"/>
      <c r="Q235" s="59"/>
      <c r="R235" s="59"/>
      <c r="S235" s="59"/>
      <c r="T235" s="59"/>
      <c r="U235" s="59"/>
      <c r="V235" s="59"/>
      <c r="W235" s="59"/>
      <c r="X235" s="59"/>
      <c r="Y235" s="59"/>
      <c r="Z235" s="59"/>
      <c r="AA235" s="59"/>
      <c r="AB235" s="59"/>
      <c r="AC235" s="59"/>
      <c r="AD235" s="59"/>
      <c r="AE235" s="59"/>
      <c r="AF235" s="59"/>
      <c r="AG235" s="59"/>
      <c r="AH235" s="59"/>
      <c r="AI235" s="59"/>
      <c r="AJ235" s="59"/>
      <c r="AK235" s="59"/>
      <c r="AL235" s="59"/>
      <c r="AM235" s="59"/>
      <c r="AN235" s="59"/>
      <c r="AO235" s="59"/>
      <c r="AP235" s="59"/>
      <c r="AQ235" s="59"/>
      <c r="AR235" s="59"/>
    </row>
    <row r="236" ht="12.75" customHeight="1">
      <c r="A236" s="59"/>
      <c r="B236" s="59"/>
      <c r="C236" s="59"/>
      <c r="D236" s="59"/>
      <c r="E236" s="59"/>
      <c r="F236" s="59"/>
      <c r="G236" s="59"/>
      <c r="H236" s="59"/>
      <c r="I236" s="59"/>
      <c r="J236" s="59"/>
      <c r="K236" s="59"/>
      <c r="L236" s="59"/>
      <c r="M236" s="59"/>
      <c r="N236" s="59"/>
      <c r="O236" s="59"/>
      <c r="P236" s="59"/>
      <c r="Q236" s="59"/>
      <c r="R236" s="59"/>
      <c r="S236" s="59"/>
      <c r="T236" s="59"/>
      <c r="U236" s="59"/>
      <c r="V236" s="59"/>
      <c r="W236" s="59"/>
      <c r="X236" s="59"/>
      <c r="Y236" s="59"/>
      <c r="Z236" s="59"/>
      <c r="AA236" s="59"/>
      <c r="AB236" s="59"/>
      <c r="AC236" s="59"/>
      <c r="AD236" s="59"/>
      <c r="AE236" s="59"/>
      <c r="AF236" s="59"/>
      <c r="AG236" s="59"/>
      <c r="AH236" s="59"/>
      <c r="AI236" s="59"/>
      <c r="AJ236" s="59"/>
      <c r="AK236" s="59"/>
      <c r="AL236" s="59"/>
      <c r="AM236" s="59"/>
      <c r="AN236" s="59"/>
      <c r="AO236" s="59"/>
      <c r="AP236" s="59"/>
      <c r="AQ236" s="59"/>
      <c r="AR236" s="59"/>
    </row>
    <row r="237" ht="12.75" customHeight="1">
      <c r="A237" s="59"/>
      <c r="B237" s="59"/>
      <c r="C237" s="59"/>
      <c r="D237" s="59"/>
      <c r="E237" s="59"/>
      <c r="F237" s="59"/>
      <c r="G237" s="59"/>
      <c r="H237" s="59"/>
      <c r="I237" s="59"/>
      <c r="J237" s="59"/>
      <c r="K237" s="59"/>
      <c r="L237" s="59"/>
      <c r="M237" s="59"/>
      <c r="N237" s="59"/>
      <c r="O237" s="59"/>
      <c r="P237" s="59"/>
      <c r="Q237" s="59"/>
      <c r="R237" s="59"/>
      <c r="S237" s="59"/>
      <c r="T237" s="59"/>
      <c r="U237" s="59"/>
      <c r="V237" s="59"/>
      <c r="W237" s="59"/>
      <c r="X237" s="59"/>
      <c r="Y237" s="59"/>
      <c r="Z237" s="59"/>
      <c r="AA237" s="59"/>
      <c r="AB237" s="59"/>
      <c r="AC237" s="59"/>
      <c r="AD237" s="59"/>
      <c r="AE237" s="59"/>
      <c r="AF237" s="59"/>
      <c r="AG237" s="59"/>
      <c r="AH237" s="59"/>
      <c r="AI237" s="59"/>
      <c r="AJ237" s="59"/>
      <c r="AK237" s="59"/>
      <c r="AL237" s="59"/>
      <c r="AM237" s="59"/>
      <c r="AN237" s="59"/>
      <c r="AO237" s="59"/>
      <c r="AP237" s="59"/>
      <c r="AQ237" s="59"/>
      <c r="AR237" s="59"/>
    </row>
    <row r="238" ht="12.75" customHeight="1">
      <c r="A238" s="59"/>
      <c r="B238" s="59"/>
      <c r="C238" s="59"/>
      <c r="D238" s="59"/>
      <c r="E238" s="59"/>
      <c r="F238" s="59"/>
      <c r="G238" s="59"/>
      <c r="H238" s="59"/>
      <c r="I238" s="59"/>
      <c r="J238" s="59"/>
      <c r="K238" s="59"/>
      <c r="L238" s="59"/>
      <c r="M238" s="59"/>
      <c r="N238" s="59"/>
      <c r="O238" s="59"/>
      <c r="P238" s="59"/>
      <c r="Q238" s="59"/>
      <c r="R238" s="59"/>
      <c r="S238" s="59"/>
      <c r="T238" s="59"/>
      <c r="U238" s="59"/>
      <c r="V238" s="59"/>
      <c r="W238" s="59"/>
      <c r="X238" s="59"/>
      <c r="Y238" s="59"/>
      <c r="Z238" s="59"/>
      <c r="AA238" s="59"/>
      <c r="AB238" s="59"/>
      <c r="AC238" s="59"/>
      <c r="AD238" s="59"/>
      <c r="AE238" s="59"/>
      <c r="AF238" s="59"/>
      <c r="AG238" s="59"/>
      <c r="AH238" s="59"/>
      <c r="AI238" s="59"/>
      <c r="AJ238" s="59"/>
      <c r="AK238" s="59"/>
      <c r="AL238" s="59"/>
      <c r="AM238" s="59"/>
      <c r="AN238" s="59"/>
      <c r="AO238" s="59"/>
      <c r="AP238" s="59"/>
      <c r="AQ238" s="59"/>
      <c r="AR238" s="59"/>
    </row>
    <row r="239" ht="12.75" customHeight="1">
      <c r="A239" s="59"/>
      <c r="B239" s="59"/>
      <c r="C239" s="59"/>
      <c r="D239" s="59"/>
      <c r="E239" s="59"/>
      <c r="F239" s="59"/>
      <c r="G239" s="59"/>
      <c r="H239" s="59"/>
      <c r="I239" s="59"/>
      <c r="J239" s="59"/>
      <c r="K239" s="59"/>
      <c r="L239" s="59"/>
      <c r="M239" s="59"/>
      <c r="N239" s="59"/>
      <c r="O239" s="59"/>
      <c r="P239" s="59"/>
      <c r="Q239" s="59"/>
      <c r="R239" s="59"/>
      <c r="S239" s="59"/>
      <c r="T239" s="59"/>
      <c r="U239" s="59"/>
      <c r="V239" s="59"/>
      <c r="W239" s="59"/>
      <c r="X239" s="59"/>
      <c r="Y239" s="59"/>
      <c r="Z239" s="59"/>
      <c r="AA239" s="59"/>
      <c r="AB239" s="59"/>
      <c r="AC239" s="59"/>
      <c r="AD239" s="59"/>
      <c r="AE239" s="59"/>
      <c r="AF239" s="59"/>
      <c r="AG239" s="59"/>
      <c r="AH239" s="59"/>
      <c r="AI239" s="59"/>
      <c r="AJ239" s="59"/>
      <c r="AK239" s="59"/>
      <c r="AL239" s="59"/>
      <c r="AM239" s="59"/>
      <c r="AN239" s="59"/>
      <c r="AO239" s="59"/>
      <c r="AP239" s="59"/>
      <c r="AQ239" s="59"/>
      <c r="AR239" s="59"/>
    </row>
    <row r="240" ht="12.75" customHeight="1">
      <c r="A240" s="59"/>
      <c r="B240" s="59"/>
      <c r="C240" s="59"/>
      <c r="D240" s="59"/>
      <c r="E240" s="59"/>
      <c r="F240" s="59"/>
      <c r="G240" s="59"/>
      <c r="H240" s="59"/>
      <c r="I240" s="59"/>
      <c r="J240" s="59"/>
      <c r="K240" s="59"/>
      <c r="L240" s="59"/>
      <c r="M240" s="59"/>
      <c r="N240" s="59"/>
      <c r="O240" s="59"/>
      <c r="P240" s="59"/>
      <c r="Q240" s="59"/>
      <c r="R240" s="59"/>
      <c r="S240" s="59"/>
      <c r="T240" s="59"/>
      <c r="U240" s="59"/>
      <c r="V240" s="59"/>
      <c r="W240" s="59"/>
      <c r="X240" s="59"/>
      <c r="Y240" s="59"/>
      <c r="Z240" s="59"/>
      <c r="AA240" s="59"/>
      <c r="AB240" s="59"/>
      <c r="AC240" s="59"/>
      <c r="AD240" s="59"/>
      <c r="AE240" s="59"/>
      <c r="AF240" s="59"/>
      <c r="AG240" s="59"/>
      <c r="AH240" s="59"/>
      <c r="AI240" s="59"/>
      <c r="AJ240" s="59"/>
      <c r="AK240" s="59"/>
      <c r="AL240" s="59"/>
      <c r="AM240" s="59"/>
      <c r="AN240" s="59"/>
      <c r="AO240" s="59"/>
      <c r="AP240" s="59"/>
      <c r="AQ240" s="59"/>
      <c r="AR240" s="59"/>
    </row>
    <row r="241" ht="12.75" customHeight="1">
      <c r="A241" s="59"/>
      <c r="B241" s="59"/>
      <c r="C241" s="59"/>
      <c r="D241" s="59"/>
      <c r="E241" s="59"/>
      <c r="F241" s="59"/>
      <c r="G241" s="59"/>
      <c r="H241" s="59"/>
      <c r="I241" s="59"/>
      <c r="J241" s="59"/>
      <c r="K241" s="59"/>
      <c r="L241" s="59"/>
      <c r="M241" s="59"/>
      <c r="N241" s="59"/>
      <c r="O241" s="59"/>
      <c r="P241" s="59"/>
      <c r="Q241" s="59"/>
      <c r="R241" s="59"/>
      <c r="S241" s="59"/>
      <c r="T241" s="59"/>
      <c r="U241" s="59"/>
      <c r="V241" s="59"/>
      <c r="W241" s="59"/>
      <c r="X241" s="59"/>
      <c r="Y241" s="59"/>
      <c r="Z241" s="59"/>
      <c r="AA241" s="59"/>
      <c r="AB241" s="59"/>
      <c r="AC241" s="59"/>
      <c r="AD241" s="59"/>
      <c r="AE241" s="59"/>
      <c r="AF241" s="59"/>
      <c r="AG241" s="59"/>
      <c r="AH241" s="59"/>
      <c r="AI241" s="59"/>
      <c r="AJ241" s="59"/>
      <c r="AK241" s="59"/>
      <c r="AL241" s="59"/>
      <c r="AM241" s="59"/>
      <c r="AN241" s="59"/>
      <c r="AO241" s="59"/>
      <c r="AP241" s="59"/>
      <c r="AQ241" s="59"/>
      <c r="AR241" s="59"/>
    </row>
    <row r="242" ht="12.75" customHeight="1">
      <c r="A242" s="59"/>
      <c r="B242" s="59"/>
      <c r="C242" s="59"/>
      <c r="D242" s="59"/>
      <c r="E242" s="59"/>
      <c r="F242" s="59"/>
      <c r="G242" s="59"/>
      <c r="H242" s="59"/>
      <c r="I242" s="59"/>
      <c r="J242" s="59"/>
      <c r="K242" s="59"/>
      <c r="L242" s="59"/>
      <c r="M242" s="59"/>
      <c r="N242" s="59"/>
      <c r="O242" s="59"/>
      <c r="P242" s="59"/>
      <c r="Q242" s="59"/>
      <c r="R242" s="59"/>
      <c r="S242" s="59"/>
      <c r="T242" s="59"/>
      <c r="U242" s="59"/>
      <c r="V242" s="59"/>
      <c r="W242" s="59"/>
      <c r="X242" s="59"/>
      <c r="Y242" s="59"/>
      <c r="Z242" s="59"/>
      <c r="AA242" s="59"/>
      <c r="AB242" s="59"/>
      <c r="AC242" s="59"/>
      <c r="AD242" s="59"/>
      <c r="AE242" s="59"/>
      <c r="AF242" s="59"/>
      <c r="AG242" s="59"/>
      <c r="AH242" s="59"/>
      <c r="AI242" s="59"/>
      <c r="AJ242" s="59"/>
      <c r="AK242" s="59"/>
      <c r="AL242" s="59"/>
      <c r="AM242" s="59"/>
      <c r="AN242" s="59"/>
      <c r="AO242" s="59"/>
      <c r="AP242" s="59"/>
      <c r="AQ242" s="59"/>
      <c r="AR242" s="59"/>
    </row>
    <row r="243" ht="12.75" customHeight="1">
      <c r="A243" s="59"/>
      <c r="B243" s="59"/>
      <c r="C243" s="59"/>
      <c r="D243" s="59"/>
      <c r="E243" s="59"/>
      <c r="F243" s="59"/>
      <c r="G243" s="59"/>
      <c r="H243" s="59"/>
      <c r="I243" s="59"/>
      <c r="J243" s="59"/>
      <c r="K243" s="59"/>
      <c r="L243" s="59"/>
      <c r="M243" s="59"/>
      <c r="N243" s="59"/>
      <c r="O243" s="59"/>
      <c r="P243" s="59"/>
      <c r="Q243" s="59"/>
      <c r="R243" s="59"/>
      <c r="S243" s="59"/>
      <c r="T243" s="59"/>
      <c r="U243" s="59"/>
      <c r="V243" s="59"/>
      <c r="W243" s="59"/>
      <c r="X243" s="59"/>
      <c r="Y243" s="59"/>
      <c r="Z243" s="59"/>
      <c r="AA243" s="59"/>
      <c r="AB243" s="59"/>
      <c r="AC243" s="59"/>
      <c r="AD243" s="59"/>
      <c r="AE243" s="59"/>
      <c r="AF243" s="59"/>
      <c r="AG243" s="59"/>
      <c r="AH243" s="59"/>
      <c r="AI243" s="59"/>
      <c r="AJ243" s="59"/>
      <c r="AK243" s="59"/>
      <c r="AL243" s="59"/>
      <c r="AM243" s="59"/>
      <c r="AN243" s="59"/>
      <c r="AO243" s="59"/>
      <c r="AP243" s="59"/>
      <c r="AQ243" s="59"/>
      <c r="AR243" s="59"/>
    </row>
    <row r="244" ht="12.75" customHeight="1">
      <c r="A244" s="59"/>
      <c r="B244" s="59"/>
      <c r="C244" s="59"/>
      <c r="D244" s="59"/>
      <c r="E244" s="59"/>
      <c r="F244" s="59"/>
      <c r="G244" s="59"/>
      <c r="H244" s="59"/>
      <c r="I244" s="59"/>
      <c r="J244" s="59"/>
      <c r="K244" s="59"/>
      <c r="L244" s="59"/>
      <c r="M244" s="59"/>
      <c r="N244" s="59"/>
      <c r="O244" s="59"/>
      <c r="P244" s="59"/>
      <c r="Q244" s="59"/>
      <c r="R244" s="59"/>
      <c r="S244" s="59"/>
      <c r="T244" s="59"/>
      <c r="U244" s="59"/>
      <c r="V244" s="59"/>
      <c r="W244" s="59"/>
      <c r="X244" s="59"/>
      <c r="Y244" s="59"/>
      <c r="Z244" s="59"/>
      <c r="AA244" s="59"/>
      <c r="AB244" s="59"/>
      <c r="AC244" s="59"/>
      <c r="AD244" s="59"/>
      <c r="AE244" s="59"/>
      <c r="AF244" s="59"/>
      <c r="AG244" s="59"/>
      <c r="AH244" s="59"/>
      <c r="AI244" s="59"/>
      <c r="AJ244" s="59"/>
      <c r="AK244" s="59"/>
      <c r="AL244" s="59"/>
      <c r="AM244" s="59"/>
      <c r="AN244" s="59"/>
      <c r="AO244" s="59"/>
      <c r="AP244" s="59"/>
      <c r="AQ244" s="59"/>
      <c r="AR244" s="59"/>
    </row>
    <row r="245" ht="12.75" customHeight="1">
      <c r="A245" s="59"/>
      <c r="B245" s="59"/>
      <c r="C245" s="59"/>
      <c r="D245" s="59"/>
      <c r="E245" s="59"/>
      <c r="F245" s="59"/>
      <c r="G245" s="59"/>
      <c r="H245" s="59"/>
      <c r="I245" s="59"/>
      <c r="J245" s="59"/>
      <c r="K245" s="59"/>
      <c r="L245" s="59"/>
      <c r="M245" s="59"/>
      <c r="N245" s="59"/>
      <c r="O245" s="59"/>
      <c r="P245" s="59"/>
      <c r="Q245" s="59"/>
      <c r="R245" s="59"/>
      <c r="S245" s="59"/>
      <c r="T245" s="59"/>
      <c r="U245" s="59"/>
      <c r="V245" s="59"/>
      <c r="W245" s="59"/>
      <c r="X245" s="59"/>
      <c r="Y245" s="59"/>
      <c r="Z245" s="59"/>
      <c r="AA245" s="59"/>
      <c r="AB245" s="59"/>
      <c r="AC245" s="59"/>
      <c r="AD245" s="59"/>
      <c r="AE245" s="59"/>
      <c r="AF245" s="59"/>
      <c r="AG245" s="59"/>
      <c r="AH245" s="59"/>
      <c r="AI245" s="59"/>
      <c r="AJ245" s="59"/>
      <c r="AK245" s="59"/>
      <c r="AL245" s="59"/>
      <c r="AM245" s="59"/>
      <c r="AN245" s="59"/>
      <c r="AO245" s="59"/>
      <c r="AP245" s="59"/>
      <c r="AQ245" s="59"/>
      <c r="AR245" s="59"/>
    </row>
    <row r="246" ht="12.75" customHeight="1">
      <c r="A246" s="59"/>
      <c r="B246" s="59"/>
      <c r="C246" s="59"/>
      <c r="D246" s="59"/>
      <c r="E246" s="59"/>
      <c r="F246" s="59"/>
      <c r="G246" s="59"/>
      <c r="H246" s="59"/>
      <c r="I246" s="59"/>
      <c r="J246" s="59"/>
      <c r="K246" s="59"/>
      <c r="L246" s="59"/>
      <c r="M246" s="59"/>
      <c r="N246" s="59"/>
      <c r="O246" s="59"/>
      <c r="P246" s="59"/>
      <c r="Q246" s="59"/>
      <c r="R246" s="59"/>
      <c r="S246" s="59"/>
      <c r="T246" s="59"/>
      <c r="U246" s="59"/>
      <c r="V246" s="59"/>
      <c r="W246" s="59"/>
      <c r="X246" s="59"/>
      <c r="Y246" s="59"/>
      <c r="Z246" s="59"/>
      <c r="AA246" s="59"/>
      <c r="AB246" s="59"/>
      <c r="AC246" s="59"/>
      <c r="AD246" s="59"/>
      <c r="AE246" s="59"/>
      <c r="AF246" s="59"/>
      <c r="AG246" s="59"/>
      <c r="AH246" s="59"/>
      <c r="AI246" s="59"/>
      <c r="AJ246" s="59"/>
      <c r="AK246" s="59"/>
      <c r="AL246" s="59"/>
      <c r="AM246" s="59"/>
      <c r="AN246" s="59"/>
      <c r="AO246" s="59"/>
      <c r="AP246" s="59"/>
      <c r="AQ246" s="59"/>
      <c r="AR246" s="59"/>
    </row>
    <row r="247" ht="12.75" customHeight="1">
      <c r="A247" s="59"/>
      <c r="B247" s="59"/>
      <c r="C247" s="59"/>
      <c r="D247" s="59"/>
      <c r="E247" s="59"/>
      <c r="F247" s="59"/>
      <c r="G247" s="59"/>
      <c r="H247" s="59"/>
      <c r="I247" s="59"/>
      <c r="J247" s="59"/>
      <c r="K247" s="59"/>
      <c r="L247" s="59"/>
      <c r="M247" s="59"/>
      <c r="N247" s="59"/>
      <c r="O247" s="59"/>
      <c r="P247" s="59"/>
      <c r="Q247" s="59"/>
      <c r="R247" s="59"/>
      <c r="S247" s="59"/>
      <c r="T247" s="59"/>
      <c r="U247" s="59"/>
      <c r="V247" s="59"/>
      <c r="W247" s="59"/>
      <c r="X247" s="59"/>
      <c r="Y247" s="59"/>
      <c r="Z247" s="59"/>
      <c r="AA247" s="59"/>
      <c r="AB247" s="59"/>
      <c r="AC247" s="59"/>
      <c r="AD247" s="59"/>
      <c r="AE247" s="59"/>
      <c r="AF247" s="59"/>
      <c r="AG247" s="59"/>
      <c r="AH247" s="59"/>
      <c r="AI247" s="59"/>
      <c r="AJ247" s="59"/>
      <c r="AK247" s="59"/>
      <c r="AL247" s="59"/>
      <c r="AM247" s="59"/>
      <c r="AN247" s="59"/>
      <c r="AO247" s="59"/>
      <c r="AP247" s="59"/>
      <c r="AQ247" s="59"/>
      <c r="AR247" s="59"/>
    </row>
    <row r="248" ht="12.75" customHeight="1">
      <c r="A248" s="59"/>
      <c r="B248" s="59"/>
      <c r="C248" s="59"/>
      <c r="D248" s="59"/>
      <c r="E248" s="59"/>
      <c r="F248" s="59"/>
      <c r="G248" s="59"/>
      <c r="H248" s="59"/>
      <c r="I248" s="59"/>
      <c r="J248" s="59"/>
      <c r="K248" s="59"/>
      <c r="L248" s="59"/>
      <c r="M248" s="59"/>
      <c r="N248" s="59"/>
      <c r="O248" s="59"/>
      <c r="P248" s="59"/>
      <c r="Q248" s="59"/>
      <c r="R248" s="59"/>
      <c r="S248" s="59"/>
      <c r="T248" s="59"/>
      <c r="U248" s="59"/>
      <c r="V248" s="59"/>
      <c r="W248" s="59"/>
      <c r="X248" s="59"/>
      <c r="Y248" s="59"/>
      <c r="Z248" s="59"/>
      <c r="AA248" s="59"/>
      <c r="AB248" s="59"/>
      <c r="AC248" s="59"/>
      <c r="AD248" s="59"/>
      <c r="AE248" s="59"/>
      <c r="AF248" s="59"/>
      <c r="AG248" s="59"/>
      <c r="AH248" s="59"/>
      <c r="AI248" s="59"/>
      <c r="AJ248" s="59"/>
      <c r="AK248" s="59"/>
      <c r="AL248" s="59"/>
      <c r="AM248" s="59"/>
      <c r="AN248" s="59"/>
      <c r="AO248" s="59"/>
      <c r="AP248" s="59"/>
      <c r="AQ248" s="59"/>
      <c r="AR248" s="59"/>
    </row>
    <row r="249" ht="12.75" customHeight="1">
      <c r="A249" s="59"/>
      <c r="B249" s="59"/>
      <c r="C249" s="59"/>
      <c r="D249" s="59"/>
      <c r="E249" s="59"/>
      <c r="F249" s="59"/>
      <c r="G249" s="59"/>
      <c r="H249" s="59"/>
      <c r="I249" s="59"/>
      <c r="J249" s="59"/>
      <c r="K249" s="59"/>
      <c r="L249" s="59"/>
      <c r="M249" s="59"/>
      <c r="N249" s="59"/>
      <c r="O249" s="59"/>
      <c r="P249" s="59"/>
      <c r="Q249" s="59"/>
      <c r="R249" s="59"/>
      <c r="S249" s="59"/>
      <c r="T249" s="59"/>
      <c r="U249" s="59"/>
      <c r="V249" s="59"/>
      <c r="W249" s="59"/>
      <c r="X249" s="59"/>
      <c r="Y249" s="59"/>
      <c r="Z249" s="59"/>
      <c r="AA249" s="59"/>
      <c r="AB249" s="59"/>
      <c r="AC249" s="59"/>
      <c r="AD249" s="59"/>
      <c r="AE249" s="59"/>
      <c r="AF249" s="59"/>
      <c r="AG249" s="59"/>
      <c r="AH249" s="59"/>
      <c r="AI249" s="59"/>
      <c r="AJ249" s="59"/>
      <c r="AK249" s="59"/>
      <c r="AL249" s="59"/>
      <c r="AM249" s="59"/>
      <c r="AN249" s="59"/>
      <c r="AO249" s="59"/>
      <c r="AP249" s="59"/>
      <c r="AQ249" s="59"/>
      <c r="AR249" s="59"/>
    </row>
    <row r="250" ht="12.75" customHeight="1">
      <c r="A250" s="59"/>
      <c r="B250" s="59"/>
      <c r="C250" s="59"/>
      <c r="D250" s="59"/>
      <c r="E250" s="59"/>
      <c r="F250" s="59"/>
      <c r="G250" s="59"/>
      <c r="H250" s="59"/>
      <c r="I250" s="59"/>
      <c r="J250" s="59"/>
      <c r="K250" s="59"/>
      <c r="L250" s="59"/>
      <c r="M250" s="59"/>
      <c r="N250" s="59"/>
      <c r="O250" s="59"/>
      <c r="P250" s="59"/>
      <c r="Q250" s="59"/>
      <c r="R250" s="59"/>
      <c r="S250" s="59"/>
      <c r="T250" s="59"/>
      <c r="U250" s="59"/>
      <c r="V250" s="59"/>
      <c r="W250" s="59"/>
      <c r="X250" s="59"/>
      <c r="Y250" s="59"/>
      <c r="Z250" s="59"/>
      <c r="AA250" s="59"/>
      <c r="AB250" s="59"/>
      <c r="AC250" s="59"/>
      <c r="AD250" s="59"/>
      <c r="AE250" s="59"/>
      <c r="AF250" s="59"/>
      <c r="AG250" s="59"/>
      <c r="AH250" s="59"/>
      <c r="AI250" s="59"/>
      <c r="AJ250" s="59"/>
      <c r="AK250" s="59"/>
      <c r="AL250" s="59"/>
      <c r="AM250" s="59"/>
      <c r="AN250" s="59"/>
      <c r="AO250" s="59"/>
      <c r="AP250" s="59"/>
      <c r="AQ250" s="59"/>
      <c r="AR250" s="59"/>
    </row>
    <row r="251" ht="12.75" customHeight="1">
      <c r="A251" s="59"/>
      <c r="B251" s="59"/>
      <c r="C251" s="59"/>
      <c r="D251" s="59"/>
      <c r="E251" s="59"/>
      <c r="F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c r="AD251" s="59"/>
      <c r="AE251" s="59"/>
      <c r="AF251" s="59"/>
      <c r="AG251" s="59"/>
      <c r="AH251" s="59"/>
      <c r="AI251" s="59"/>
      <c r="AJ251" s="59"/>
      <c r="AK251" s="59"/>
      <c r="AL251" s="59"/>
      <c r="AM251" s="59"/>
      <c r="AN251" s="59"/>
      <c r="AO251" s="59"/>
      <c r="AP251" s="59"/>
      <c r="AQ251" s="59"/>
      <c r="AR251" s="59"/>
    </row>
    <row r="252" ht="12.75" customHeight="1">
      <c r="A252" s="59"/>
      <c r="B252" s="59"/>
      <c r="C252" s="59"/>
      <c r="D252" s="59"/>
      <c r="E252" s="59"/>
      <c r="F252" s="59"/>
      <c r="G252" s="59"/>
      <c r="H252" s="59"/>
      <c r="I252" s="59"/>
      <c r="J252" s="59"/>
      <c r="K252" s="59"/>
      <c r="L252" s="59"/>
      <c r="M252" s="59"/>
      <c r="N252" s="59"/>
      <c r="O252" s="59"/>
      <c r="P252" s="59"/>
      <c r="Q252" s="59"/>
      <c r="R252" s="59"/>
      <c r="S252" s="59"/>
      <c r="T252" s="59"/>
      <c r="U252" s="59"/>
      <c r="V252" s="59"/>
      <c r="W252" s="59"/>
      <c r="X252" s="59"/>
      <c r="Y252" s="59"/>
      <c r="Z252" s="59"/>
      <c r="AA252" s="59"/>
      <c r="AB252" s="59"/>
      <c r="AC252" s="59"/>
      <c r="AD252" s="59"/>
      <c r="AE252" s="59"/>
      <c r="AF252" s="59"/>
      <c r="AG252" s="59"/>
      <c r="AH252" s="59"/>
      <c r="AI252" s="59"/>
      <c r="AJ252" s="59"/>
      <c r="AK252" s="59"/>
      <c r="AL252" s="59"/>
      <c r="AM252" s="59"/>
      <c r="AN252" s="59"/>
      <c r="AO252" s="59"/>
      <c r="AP252" s="59"/>
      <c r="AQ252" s="59"/>
      <c r="AR252" s="59"/>
    </row>
    <row r="253" ht="12.75" customHeight="1">
      <c r="A253" s="59"/>
      <c r="B253" s="59"/>
      <c r="C253" s="59"/>
      <c r="D253" s="59"/>
      <c r="E253" s="59"/>
      <c r="F253" s="59"/>
      <c r="G253" s="59"/>
      <c r="H253" s="59"/>
      <c r="I253" s="59"/>
      <c r="J253" s="59"/>
      <c r="K253" s="59"/>
      <c r="L253" s="59"/>
      <c r="M253" s="59"/>
      <c r="N253" s="59"/>
      <c r="O253" s="59"/>
      <c r="P253" s="59"/>
      <c r="Q253" s="59"/>
      <c r="R253" s="59"/>
      <c r="S253" s="59"/>
      <c r="T253" s="59"/>
      <c r="U253" s="59"/>
      <c r="V253" s="59"/>
      <c r="W253" s="59"/>
      <c r="X253" s="59"/>
      <c r="Y253" s="59"/>
      <c r="Z253" s="59"/>
      <c r="AA253" s="59"/>
      <c r="AB253" s="59"/>
      <c r="AC253" s="59"/>
      <c r="AD253" s="59"/>
      <c r="AE253" s="59"/>
      <c r="AF253" s="59"/>
      <c r="AG253" s="59"/>
      <c r="AH253" s="59"/>
      <c r="AI253" s="59"/>
      <c r="AJ253" s="59"/>
      <c r="AK253" s="59"/>
      <c r="AL253" s="59"/>
      <c r="AM253" s="59"/>
      <c r="AN253" s="59"/>
      <c r="AO253" s="59"/>
      <c r="AP253" s="59"/>
      <c r="AQ253" s="59"/>
      <c r="AR253" s="59"/>
    </row>
    <row r="254" ht="12.75" customHeight="1">
      <c r="A254" s="59"/>
      <c r="B254" s="59"/>
      <c r="C254" s="59"/>
      <c r="D254" s="59"/>
      <c r="E254" s="59"/>
      <c r="F254" s="59"/>
      <c r="G254" s="59"/>
      <c r="H254" s="59"/>
      <c r="I254" s="59"/>
      <c r="J254" s="59"/>
      <c r="K254" s="59"/>
      <c r="L254" s="59"/>
      <c r="M254" s="59"/>
      <c r="N254" s="59"/>
      <c r="O254" s="59"/>
      <c r="P254" s="59"/>
      <c r="Q254" s="59"/>
      <c r="R254" s="59"/>
      <c r="S254" s="59"/>
      <c r="T254" s="59"/>
      <c r="U254" s="59"/>
      <c r="V254" s="59"/>
      <c r="W254" s="59"/>
      <c r="X254" s="59"/>
      <c r="Y254" s="59"/>
      <c r="Z254" s="59"/>
      <c r="AA254" s="59"/>
      <c r="AB254" s="59"/>
      <c r="AC254" s="59"/>
      <c r="AD254" s="59"/>
      <c r="AE254" s="59"/>
      <c r="AF254" s="59"/>
      <c r="AG254" s="59"/>
      <c r="AH254" s="59"/>
      <c r="AI254" s="59"/>
      <c r="AJ254" s="59"/>
      <c r="AK254" s="59"/>
      <c r="AL254" s="59"/>
      <c r="AM254" s="59"/>
      <c r="AN254" s="59"/>
      <c r="AO254" s="59"/>
      <c r="AP254" s="59"/>
      <c r="AQ254" s="59"/>
      <c r="AR254" s="59"/>
    </row>
    <row r="255" ht="12.75" customHeight="1">
      <c r="A255" s="59"/>
      <c r="B255" s="59"/>
      <c r="C255" s="59"/>
      <c r="D255" s="59"/>
      <c r="E255" s="59"/>
      <c r="F255" s="59"/>
      <c r="G255" s="59"/>
      <c r="H255" s="59"/>
      <c r="I255" s="59"/>
      <c r="J255" s="59"/>
      <c r="K255" s="59"/>
      <c r="L255" s="59"/>
      <c r="M255" s="59"/>
      <c r="N255" s="59"/>
      <c r="O255" s="59"/>
      <c r="P255" s="59"/>
      <c r="Q255" s="59"/>
      <c r="R255" s="59"/>
      <c r="S255" s="59"/>
      <c r="T255" s="59"/>
      <c r="U255" s="59"/>
      <c r="V255" s="59"/>
      <c r="W255" s="59"/>
      <c r="X255" s="59"/>
      <c r="Y255" s="59"/>
      <c r="Z255" s="59"/>
      <c r="AA255" s="59"/>
      <c r="AB255" s="59"/>
      <c r="AC255" s="59"/>
      <c r="AD255" s="59"/>
      <c r="AE255" s="59"/>
      <c r="AF255" s="59"/>
      <c r="AG255" s="59"/>
      <c r="AH255" s="59"/>
      <c r="AI255" s="59"/>
      <c r="AJ255" s="59"/>
      <c r="AK255" s="59"/>
      <c r="AL255" s="59"/>
      <c r="AM255" s="59"/>
      <c r="AN255" s="59"/>
      <c r="AO255" s="59"/>
      <c r="AP255" s="59"/>
      <c r="AQ255" s="59"/>
      <c r="AR255" s="59"/>
    </row>
    <row r="256" ht="12.75" customHeight="1">
      <c r="A256" s="59"/>
      <c r="B256" s="59"/>
      <c r="C256" s="59"/>
      <c r="D256" s="59"/>
      <c r="E256" s="59"/>
      <c r="F256" s="59"/>
      <c r="G256" s="59"/>
      <c r="H256" s="59"/>
      <c r="I256" s="59"/>
      <c r="J256" s="59"/>
      <c r="K256" s="59"/>
      <c r="L256" s="59"/>
      <c r="M256" s="59"/>
      <c r="N256" s="59"/>
      <c r="O256" s="59"/>
      <c r="P256" s="59"/>
      <c r="Q256" s="59"/>
      <c r="R256" s="59"/>
      <c r="S256" s="59"/>
      <c r="T256" s="59"/>
      <c r="U256" s="59"/>
      <c r="V256" s="59"/>
      <c r="W256" s="59"/>
      <c r="X256" s="59"/>
      <c r="Y256" s="59"/>
      <c r="Z256" s="59"/>
      <c r="AA256" s="59"/>
      <c r="AB256" s="59"/>
      <c r="AC256" s="59"/>
      <c r="AD256" s="59"/>
      <c r="AE256" s="59"/>
      <c r="AF256" s="59"/>
      <c r="AG256" s="59"/>
      <c r="AH256" s="59"/>
      <c r="AI256" s="59"/>
      <c r="AJ256" s="59"/>
      <c r="AK256" s="59"/>
      <c r="AL256" s="59"/>
      <c r="AM256" s="59"/>
      <c r="AN256" s="59"/>
      <c r="AO256" s="59"/>
      <c r="AP256" s="59"/>
      <c r="AQ256" s="59"/>
      <c r="AR256" s="59"/>
    </row>
    <row r="257" ht="12.75" customHeight="1">
      <c r="A257" s="59"/>
      <c r="B257" s="59"/>
      <c r="C257" s="59"/>
      <c r="D257" s="59"/>
      <c r="E257" s="59"/>
      <c r="F257" s="59"/>
      <c r="G257" s="59"/>
      <c r="H257" s="59"/>
      <c r="I257" s="59"/>
      <c r="J257" s="59"/>
      <c r="K257" s="59"/>
      <c r="L257" s="59"/>
      <c r="M257" s="59"/>
      <c r="N257" s="59"/>
      <c r="O257" s="59"/>
      <c r="P257" s="59"/>
      <c r="Q257" s="59"/>
      <c r="R257" s="59"/>
      <c r="S257" s="59"/>
      <c r="T257" s="59"/>
      <c r="U257" s="59"/>
      <c r="V257" s="59"/>
      <c r="W257" s="59"/>
      <c r="X257" s="59"/>
      <c r="Y257" s="59"/>
      <c r="Z257" s="59"/>
      <c r="AA257" s="59"/>
      <c r="AB257" s="59"/>
      <c r="AC257" s="59"/>
      <c r="AD257" s="59"/>
      <c r="AE257" s="59"/>
      <c r="AF257" s="59"/>
      <c r="AG257" s="59"/>
      <c r="AH257" s="59"/>
      <c r="AI257" s="59"/>
      <c r="AJ257" s="59"/>
      <c r="AK257" s="59"/>
      <c r="AL257" s="59"/>
      <c r="AM257" s="59"/>
      <c r="AN257" s="59"/>
      <c r="AO257" s="59"/>
      <c r="AP257" s="59"/>
      <c r="AQ257" s="59"/>
      <c r="AR257" s="59"/>
    </row>
    <row r="258" ht="12.75" customHeight="1">
      <c r="A258" s="59"/>
      <c r="B258" s="59"/>
      <c r="C258" s="59"/>
      <c r="D258" s="59"/>
      <c r="E258" s="59"/>
      <c r="F258" s="59"/>
      <c r="G258" s="59"/>
      <c r="H258" s="59"/>
      <c r="I258" s="59"/>
      <c r="J258" s="59"/>
      <c r="K258" s="59"/>
      <c r="L258" s="59"/>
      <c r="M258" s="59"/>
      <c r="N258" s="59"/>
      <c r="O258" s="59"/>
      <c r="P258" s="59"/>
      <c r="Q258" s="59"/>
      <c r="R258" s="59"/>
      <c r="S258" s="59"/>
      <c r="T258" s="59"/>
      <c r="U258" s="59"/>
      <c r="V258" s="59"/>
      <c r="W258" s="59"/>
      <c r="X258" s="59"/>
      <c r="Y258" s="59"/>
      <c r="Z258" s="59"/>
      <c r="AA258" s="59"/>
      <c r="AB258" s="59"/>
      <c r="AC258" s="59"/>
      <c r="AD258" s="59"/>
      <c r="AE258" s="59"/>
      <c r="AF258" s="59"/>
      <c r="AG258" s="59"/>
      <c r="AH258" s="59"/>
      <c r="AI258" s="59"/>
      <c r="AJ258" s="59"/>
      <c r="AK258" s="59"/>
      <c r="AL258" s="59"/>
      <c r="AM258" s="59"/>
      <c r="AN258" s="59"/>
      <c r="AO258" s="59"/>
      <c r="AP258" s="59"/>
      <c r="AQ258" s="59"/>
      <c r="AR258" s="59"/>
    </row>
    <row r="259" ht="12.75" customHeight="1">
      <c r="A259" s="59"/>
      <c r="B259" s="59"/>
      <c r="C259" s="59"/>
      <c r="D259" s="59"/>
      <c r="E259" s="59"/>
      <c r="F259" s="59"/>
      <c r="G259" s="59"/>
      <c r="H259" s="59"/>
      <c r="I259" s="59"/>
      <c r="J259" s="59"/>
      <c r="K259" s="59"/>
      <c r="L259" s="59"/>
      <c r="M259" s="59"/>
      <c r="N259" s="59"/>
      <c r="O259" s="59"/>
      <c r="P259" s="59"/>
      <c r="Q259" s="59"/>
      <c r="R259" s="59"/>
      <c r="S259" s="59"/>
      <c r="T259" s="59"/>
      <c r="U259" s="59"/>
      <c r="V259" s="59"/>
      <c r="W259" s="59"/>
      <c r="X259" s="59"/>
      <c r="Y259" s="59"/>
      <c r="Z259" s="59"/>
      <c r="AA259" s="59"/>
      <c r="AB259" s="59"/>
      <c r="AC259" s="59"/>
      <c r="AD259" s="59"/>
      <c r="AE259" s="59"/>
      <c r="AF259" s="59"/>
      <c r="AG259" s="59"/>
      <c r="AH259" s="59"/>
      <c r="AI259" s="59"/>
      <c r="AJ259" s="59"/>
      <c r="AK259" s="59"/>
      <c r="AL259" s="59"/>
      <c r="AM259" s="59"/>
      <c r="AN259" s="59"/>
      <c r="AO259" s="59"/>
      <c r="AP259" s="59"/>
      <c r="AQ259" s="59"/>
      <c r="AR259" s="59"/>
    </row>
    <row r="260" ht="12.75" customHeight="1">
      <c r="A260" s="59"/>
      <c r="B260" s="59"/>
      <c r="C260" s="59"/>
      <c r="D260" s="59"/>
      <c r="E260" s="59"/>
      <c r="F260" s="59"/>
      <c r="G260" s="59"/>
      <c r="H260" s="59"/>
      <c r="I260" s="59"/>
      <c r="J260" s="59"/>
      <c r="K260" s="59"/>
      <c r="L260" s="59"/>
      <c r="M260" s="59"/>
      <c r="N260" s="59"/>
      <c r="O260" s="59"/>
      <c r="P260" s="59"/>
      <c r="Q260" s="59"/>
      <c r="R260" s="59"/>
      <c r="S260" s="59"/>
      <c r="T260" s="59"/>
      <c r="U260" s="59"/>
      <c r="V260" s="59"/>
      <c r="W260" s="59"/>
      <c r="X260" s="59"/>
      <c r="Y260" s="59"/>
      <c r="Z260" s="59"/>
      <c r="AA260" s="59"/>
      <c r="AB260" s="59"/>
      <c r="AC260" s="59"/>
      <c r="AD260" s="59"/>
      <c r="AE260" s="59"/>
      <c r="AF260" s="59"/>
      <c r="AG260" s="59"/>
      <c r="AH260" s="59"/>
      <c r="AI260" s="59"/>
      <c r="AJ260" s="59"/>
      <c r="AK260" s="59"/>
      <c r="AL260" s="59"/>
      <c r="AM260" s="59"/>
      <c r="AN260" s="59"/>
      <c r="AO260" s="59"/>
      <c r="AP260" s="59"/>
      <c r="AQ260" s="59"/>
      <c r="AR260" s="59"/>
    </row>
    <row r="261" ht="12.75" customHeight="1">
      <c r="A261" s="59"/>
      <c r="B261" s="59"/>
      <c r="C261" s="59"/>
      <c r="D261" s="59"/>
      <c r="E261" s="59"/>
      <c r="F261" s="59"/>
      <c r="G261" s="59"/>
      <c r="H261" s="59"/>
      <c r="I261" s="59"/>
      <c r="J261" s="59"/>
      <c r="K261" s="59"/>
      <c r="L261" s="59"/>
      <c r="M261" s="59"/>
      <c r="N261" s="59"/>
      <c r="O261" s="59"/>
      <c r="P261" s="59"/>
      <c r="Q261" s="59"/>
      <c r="R261" s="59"/>
      <c r="S261" s="59"/>
      <c r="T261" s="59"/>
      <c r="U261" s="59"/>
      <c r="V261" s="59"/>
      <c r="W261" s="59"/>
      <c r="X261" s="59"/>
      <c r="Y261" s="59"/>
      <c r="Z261" s="59"/>
      <c r="AA261" s="59"/>
      <c r="AB261" s="59"/>
      <c r="AC261" s="59"/>
      <c r="AD261" s="59"/>
      <c r="AE261" s="59"/>
      <c r="AF261" s="59"/>
      <c r="AG261" s="59"/>
      <c r="AH261" s="59"/>
      <c r="AI261" s="59"/>
      <c r="AJ261" s="59"/>
      <c r="AK261" s="59"/>
      <c r="AL261" s="59"/>
      <c r="AM261" s="59"/>
      <c r="AN261" s="59"/>
      <c r="AO261" s="59"/>
      <c r="AP261" s="59"/>
      <c r="AQ261" s="59"/>
      <c r="AR261" s="59"/>
    </row>
    <row r="262" ht="12.75" customHeight="1">
      <c r="A262" s="59"/>
      <c r="B262" s="59"/>
      <c r="C262" s="59"/>
      <c r="D262" s="59"/>
      <c r="E262" s="59"/>
      <c r="F262" s="59"/>
      <c r="G262" s="59"/>
      <c r="H262" s="59"/>
      <c r="I262" s="59"/>
      <c r="J262" s="59"/>
      <c r="K262" s="59"/>
      <c r="L262" s="59"/>
      <c r="M262" s="59"/>
      <c r="N262" s="59"/>
      <c r="O262" s="59"/>
      <c r="P262" s="59"/>
      <c r="Q262" s="59"/>
      <c r="R262" s="59"/>
      <c r="S262" s="59"/>
      <c r="T262" s="59"/>
      <c r="U262" s="59"/>
      <c r="V262" s="59"/>
      <c r="W262" s="59"/>
      <c r="X262" s="59"/>
      <c r="Y262" s="59"/>
      <c r="Z262" s="59"/>
      <c r="AA262" s="59"/>
      <c r="AB262" s="59"/>
      <c r="AC262" s="59"/>
      <c r="AD262" s="59"/>
      <c r="AE262" s="59"/>
      <c r="AF262" s="59"/>
      <c r="AG262" s="59"/>
      <c r="AH262" s="59"/>
      <c r="AI262" s="59"/>
      <c r="AJ262" s="59"/>
      <c r="AK262" s="59"/>
      <c r="AL262" s="59"/>
      <c r="AM262" s="59"/>
      <c r="AN262" s="59"/>
      <c r="AO262" s="59"/>
      <c r="AP262" s="59"/>
      <c r="AQ262" s="59"/>
      <c r="AR262" s="59"/>
    </row>
    <row r="263" ht="12.75" customHeight="1">
      <c r="A263" s="59"/>
      <c r="B263" s="59"/>
      <c r="C263" s="59"/>
      <c r="D263" s="59"/>
      <c r="E263" s="59"/>
      <c r="F263" s="59"/>
      <c r="G263" s="59"/>
      <c r="H263" s="59"/>
      <c r="I263" s="59"/>
      <c r="J263" s="59"/>
      <c r="K263" s="59"/>
      <c r="L263" s="59"/>
      <c r="M263" s="59"/>
      <c r="N263" s="59"/>
      <c r="O263" s="59"/>
      <c r="P263" s="59"/>
      <c r="Q263" s="59"/>
      <c r="R263" s="59"/>
      <c r="S263" s="59"/>
      <c r="T263" s="59"/>
      <c r="U263" s="59"/>
      <c r="V263" s="59"/>
      <c r="W263" s="59"/>
      <c r="X263" s="59"/>
      <c r="Y263" s="59"/>
      <c r="Z263" s="59"/>
      <c r="AA263" s="59"/>
      <c r="AB263" s="59"/>
      <c r="AC263" s="59"/>
      <c r="AD263" s="59"/>
      <c r="AE263" s="59"/>
      <c r="AF263" s="59"/>
      <c r="AG263" s="59"/>
      <c r="AH263" s="59"/>
      <c r="AI263" s="59"/>
      <c r="AJ263" s="59"/>
      <c r="AK263" s="59"/>
      <c r="AL263" s="59"/>
      <c r="AM263" s="59"/>
      <c r="AN263" s="59"/>
      <c r="AO263" s="59"/>
      <c r="AP263" s="59"/>
      <c r="AQ263" s="59"/>
      <c r="AR263" s="59"/>
    </row>
    <row r="264" ht="12.75" customHeight="1">
      <c r="A264" s="59"/>
      <c r="B264" s="59"/>
      <c r="C264" s="59"/>
      <c r="D264" s="59"/>
      <c r="E264" s="59"/>
      <c r="F264" s="59"/>
      <c r="G264" s="59"/>
      <c r="H264" s="59"/>
      <c r="I264" s="59"/>
      <c r="J264" s="59"/>
      <c r="K264" s="59"/>
      <c r="L264" s="59"/>
      <c r="M264" s="59"/>
      <c r="N264" s="59"/>
      <c r="O264" s="59"/>
      <c r="P264" s="59"/>
      <c r="Q264" s="59"/>
      <c r="R264" s="59"/>
      <c r="S264" s="59"/>
      <c r="T264" s="59"/>
      <c r="U264" s="59"/>
      <c r="V264" s="59"/>
      <c r="W264" s="59"/>
      <c r="X264" s="59"/>
      <c r="Y264" s="59"/>
      <c r="Z264" s="59"/>
      <c r="AA264" s="59"/>
      <c r="AB264" s="59"/>
      <c r="AC264" s="59"/>
      <c r="AD264" s="59"/>
      <c r="AE264" s="59"/>
      <c r="AF264" s="59"/>
      <c r="AG264" s="59"/>
      <c r="AH264" s="59"/>
      <c r="AI264" s="59"/>
      <c r="AJ264" s="59"/>
      <c r="AK264" s="59"/>
      <c r="AL264" s="59"/>
      <c r="AM264" s="59"/>
      <c r="AN264" s="59"/>
      <c r="AO264" s="59"/>
      <c r="AP264" s="59"/>
      <c r="AQ264" s="59"/>
      <c r="AR264" s="59"/>
    </row>
    <row r="265" ht="12.75" customHeight="1">
      <c r="A265" s="59"/>
      <c r="B265" s="59"/>
      <c r="C265" s="59"/>
      <c r="D265" s="59"/>
      <c r="E265" s="59"/>
      <c r="F265" s="59"/>
      <c r="G265" s="59"/>
      <c r="H265" s="59"/>
      <c r="I265" s="59"/>
      <c r="J265" s="59"/>
      <c r="K265" s="59"/>
      <c r="L265" s="59"/>
      <c r="M265" s="59"/>
      <c r="N265" s="59"/>
      <c r="O265" s="59"/>
      <c r="P265" s="59"/>
      <c r="Q265" s="59"/>
      <c r="R265" s="59"/>
      <c r="S265" s="59"/>
      <c r="T265" s="59"/>
      <c r="U265" s="59"/>
      <c r="V265" s="59"/>
      <c r="W265" s="59"/>
      <c r="X265" s="59"/>
      <c r="Y265" s="59"/>
      <c r="Z265" s="59"/>
      <c r="AA265" s="59"/>
      <c r="AB265" s="59"/>
      <c r="AC265" s="59"/>
      <c r="AD265" s="59"/>
      <c r="AE265" s="59"/>
      <c r="AF265" s="59"/>
      <c r="AG265" s="59"/>
      <c r="AH265" s="59"/>
      <c r="AI265" s="59"/>
      <c r="AJ265" s="59"/>
      <c r="AK265" s="59"/>
      <c r="AL265" s="59"/>
      <c r="AM265" s="59"/>
      <c r="AN265" s="59"/>
      <c r="AO265" s="59"/>
      <c r="AP265" s="59"/>
      <c r="AQ265" s="59"/>
      <c r="AR265" s="59"/>
    </row>
    <row r="266" ht="12.75" customHeight="1">
      <c r="A266" s="59"/>
      <c r="B266" s="59"/>
      <c r="C266" s="59"/>
      <c r="D266" s="59"/>
      <c r="E266" s="59"/>
      <c r="F266" s="59"/>
      <c r="G266" s="59"/>
      <c r="H266" s="59"/>
      <c r="I266" s="59"/>
      <c r="J266" s="59"/>
      <c r="K266" s="59"/>
      <c r="L266" s="59"/>
      <c r="M266" s="59"/>
      <c r="N266" s="59"/>
      <c r="O266" s="59"/>
      <c r="P266" s="59"/>
      <c r="Q266" s="59"/>
      <c r="R266" s="59"/>
      <c r="S266" s="59"/>
      <c r="T266" s="59"/>
      <c r="U266" s="59"/>
      <c r="V266" s="59"/>
      <c r="W266" s="59"/>
      <c r="X266" s="59"/>
      <c r="Y266" s="59"/>
      <c r="Z266" s="59"/>
      <c r="AA266" s="59"/>
      <c r="AB266" s="59"/>
      <c r="AC266" s="59"/>
      <c r="AD266" s="59"/>
      <c r="AE266" s="59"/>
      <c r="AF266" s="59"/>
      <c r="AG266" s="59"/>
      <c r="AH266" s="59"/>
      <c r="AI266" s="59"/>
      <c r="AJ266" s="59"/>
      <c r="AK266" s="59"/>
      <c r="AL266" s="59"/>
      <c r="AM266" s="59"/>
      <c r="AN266" s="59"/>
      <c r="AO266" s="59"/>
      <c r="AP266" s="59"/>
      <c r="AQ266" s="59"/>
      <c r="AR266" s="59"/>
    </row>
    <row r="267" ht="12.75" customHeight="1">
      <c r="A267" s="59"/>
      <c r="B267" s="59"/>
      <c r="C267" s="59"/>
      <c r="D267" s="59"/>
      <c r="E267" s="59"/>
      <c r="F267" s="59"/>
      <c r="G267" s="59"/>
      <c r="H267" s="59"/>
      <c r="I267" s="59"/>
      <c r="J267" s="59"/>
      <c r="K267" s="59"/>
      <c r="L267" s="59"/>
      <c r="M267" s="59"/>
      <c r="N267" s="59"/>
      <c r="O267" s="59"/>
      <c r="P267" s="59"/>
      <c r="Q267" s="59"/>
      <c r="R267" s="59"/>
      <c r="S267" s="59"/>
      <c r="T267" s="59"/>
      <c r="U267" s="59"/>
      <c r="V267" s="59"/>
      <c r="W267" s="59"/>
      <c r="X267" s="59"/>
      <c r="Y267" s="59"/>
      <c r="Z267" s="59"/>
      <c r="AA267" s="59"/>
      <c r="AB267" s="59"/>
      <c r="AC267" s="59"/>
      <c r="AD267" s="59"/>
      <c r="AE267" s="59"/>
      <c r="AF267" s="59"/>
      <c r="AG267" s="59"/>
      <c r="AH267" s="59"/>
      <c r="AI267" s="59"/>
      <c r="AJ267" s="59"/>
      <c r="AK267" s="59"/>
      <c r="AL267" s="59"/>
      <c r="AM267" s="59"/>
      <c r="AN267" s="59"/>
      <c r="AO267" s="59"/>
      <c r="AP267" s="59"/>
      <c r="AQ267" s="59"/>
      <c r="AR267" s="59"/>
    </row>
    <row r="268" ht="12.75" customHeight="1">
      <c r="A268" s="59"/>
      <c r="B268" s="59"/>
      <c r="C268" s="59"/>
      <c r="D268" s="59"/>
      <c r="E268" s="59"/>
      <c r="F268" s="59"/>
      <c r="G268" s="59"/>
      <c r="H268" s="59"/>
      <c r="I268" s="59"/>
      <c r="J268" s="59"/>
      <c r="K268" s="59"/>
      <c r="L268" s="59"/>
      <c r="M268" s="59"/>
      <c r="N268" s="59"/>
      <c r="O268" s="59"/>
      <c r="P268" s="59"/>
      <c r="Q268" s="59"/>
      <c r="R268" s="59"/>
      <c r="S268" s="59"/>
      <c r="T268" s="59"/>
      <c r="U268" s="59"/>
      <c r="V268" s="59"/>
      <c r="W268" s="59"/>
      <c r="X268" s="59"/>
      <c r="Y268" s="59"/>
      <c r="Z268" s="59"/>
      <c r="AA268" s="59"/>
      <c r="AB268" s="59"/>
      <c r="AC268" s="59"/>
      <c r="AD268" s="59"/>
      <c r="AE268" s="59"/>
      <c r="AF268" s="59"/>
      <c r="AG268" s="59"/>
      <c r="AH268" s="59"/>
      <c r="AI268" s="59"/>
      <c r="AJ268" s="59"/>
      <c r="AK268" s="59"/>
      <c r="AL268" s="59"/>
      <c r="AM268" s="59"/>
      <c r="AN268" s="59"/>
      <c r="AO268" s="59"/>
      <c r="AP268" s="59"/>
      <c r="AQ268" s="59"/>
      <c r="AR268" s="59"/>
    </row>
    <row r="269" ht="12.75" customHeight="1">
      <c r="A269" s="59"/>
      <c r="B269" s="59"/>
      <c r="C269" s="59"/>
      <c r="D269" s="59"/>
      <c r="E269" s="59"/>
      <c r="F269" s="59"/>
      <c r="G269" s="59"/>
      <c r="H269" s="59"/>
      <c r="I269" s="59"/>
      <c r="J269" s="59"/>
      <c r="K269" s="59"/>
      <c r="L269" s="59"/>
      <c r="M269" s="59"/>
      <c r="N269" s="59"/>
      <c r="O269" s="59"/>
      <c r="P269" s="59"/>
      <c r="Q269" s="59"/>
      <c r="R269" s="59"/>
      <c r="S269" s="59"/>
      <c r="T269" s="59"/>
      <c r="U269" s="59"/>
      <c r="V269" s="59"/>
      <c r="W269" s="59"/>
      <c r="X269" s="59"/>
      <c r="Y269" s="59"/>
      <c r="Z269" s="59"/>
      <c r="AA269" s="59"/>
      <c r="AB269" s="59"/>
      <c r="AC269" s="59"/>
      <c r="AD269" s="59"/>
      <c r="AE269" s="59"/>
      <c r="AF269" s="59"/>
      <c r="AG269" s="59"/>
      <c r="AH269" s="59"/>
      <c r="AI269" s="59"/>
      <c r="AJ269" s="59"/>
      <c r="AK269" s="59"/>
      <c r="AL269" s="59"/>
      <c r="AM269" s="59"/>
      <c r="AN269" s="59"/>
      <c r="AO269" s="59"/>
      <c r="AP269" s="59"/>
      <c r="AQ269" s="59"/>
      <c r="AR269" s="59"/>
    </row>
    <row r="270" ht="12.75" customHeight="1">
      <c r="A270" s="59"/>
      <c r="B270" s="59"/>
      <c r="C270" s="59"/>
      <c r="D270" s="59"/>
      <c r="E270" s="59"/>
      <c r="F270" s="59"/>
      <c r="G270" s="59"/>
      <c r="H270" s="59"/>
      <c r="I270" s="59"/>
      <c r="J270" s="59"/>
      <c r="K270" s="59"/>
      <c r="L270" s="59"/>
      <c r="M270" s="59"/>
      <c r="N270" s="59"/>
      <c r="O270" s="59"/>
      <c r="P270" s="59"/>
      <c r="Q270" s="59"/>
      <c r="R270" s="59"/>
      <c r="S270" s="59"/>
      <c r="T270" s="59"/>
      <c r="U270" s="59"/>
      <c r="V270" s="59"/>
      <c r="W270" s="59"/>
      <c r="X270" s="59"/>
      <c r="Y270" s="59"/>
      <c r="Z270" s="59"/>
      <c r="AA270" s="59"/>
      <c r="AB270" s="59"/>
      <c r="AC270" s="59"/>
      <c r="AD270" s="59"/>
      <c r="AE270" s="59"/>
      <c r="AF270" s="59"/>
      <c r="AG270" s="59"/>
      <c r="AH270" s="59"/>
      <c r="AI270" s="59"/>
      <c r="AJ270" s="59"/>
      <c r="AK270" s="59"/>
      <c r="AL270" s="59"/>
      <c r="AM270" s="59"/>
      <c r="AN270" s="59"/>
      <c r="AO270" s="59"/>
      <c r="AP270" s="59"/>
      <c r="AQ270" s="59"/>
      <c r="AR270" s="59"/>
    </row>
    <row r="271" ht="12.75" customHeight="1">
      <c r="A271" s="59"/>
      <c r="B271" s="59"/>
      <c r="C271" s="59"/>
      <c r="D271" s="59"/>
      <c r="E271" s="59"/>
      <c r="F271" s="59"/>
      <c r="G271" s="59"/>
      <c r="H271" s="59"/>
      <c r="I271" s="59"/>
      <c r="J271" s="59"/>
      <c r="K271" s="59"/>
      <c r="L271" s="59"/>
      <c r="M271" s="59"/>
      <c r="N271" s="59"/>
      <c r="O271" s="59"/>
      <c r="P271" s="59"/>
      <c r="Q271" s="59"/>
      <c r="R271" s="59"/>
      <c r="S271" s="59"/>
      <c r="T271" s="59"/>
      <c r="U271" s="59"/>
      <c r="V271" s="59"/>
      <c r="W271" s="59"/>
      <c r="X271" s="59"/>
      <c r="Y271" s="59"/>
      <c r="Z271" s="59"/>
      <c r="AA271" s="59"/>
      <c r="AB271" s="59"/>
      <c r="AC271" s="59"/>
      <c r="AD271" s="59"/>
      <c r="AE271" s="59"/>
      <c r="AF271" s="59"/>
      <c r="AG271" s="59"/>
      <c r="AH271" s="59"/>
      <c r="AI271" s="59"/>
      <c r="AJ271" s="59"/>
      <c r="AK271" s="59"/>
      <c r="AL271" s="59"/>
      <c r="AM271" s="59"/>
      <c r="AN271" s="59"/>
      <c r="AO271" s="59"/>
      <c r="AP271" s="59"/>
      <c r="AQ271" s="59"/>
      <c r="AR271" s="59"/>
    </row>
    <row r="272" ht="12.75" customHeight="1">
      <c r="A272" s="59"/>
      <c r="B272" s="59"/>
      <c r="C272" s="59"/>
      <c r="D272" s="59"/>
      <c r="E272" s="59"/>
      <c r="F272" s="59"/>
      <c r="G272" s="59"/>
      <c r="H272" s="59"/>
      <c r="I272" s="59"/>
      <c r="J272" s="59"/>
      <c r="K272" s="59"/>
      <c r="L272" s="59"/>
      <c r="M272" s="59"/>
      <c r="N272" s="59"/>
      <c r="O272" s="59"/>
      <c r="P272" s="59"/>
      <c r="Q272" s="59"/>
      <c r="R272" s="59"/>
      <c r="S272" s="59"/>
      <c r="T272" s="59"/>
      <c r="U272" s="59"/>
      <c r="V272" s="59"/>
      <c r="W272" s="59"/>
      <c r="X272" s="59"/>
      <c r="Y272" s="59"/>
      <c r="Z272" s="59"/>
      <c r="AA272" s="59"/>
      <c r="AB272" s="59"/>
      <c r="AC272" s="59"/>
      <c r="AD272" s="59"/>
      <c r="AE272" s="59"/>
      <c r="AF272" s="59"/>
      <c r="AG272" s="59"/>
      <c r="AH272" s="59"/>
      <c r="AI272" s="59"/>
      <c r="AJ272" s="59"/>
      <c r="AK272" s="59"/>
      <c r="AL272" s="59"/>
      <c r="AM272" s="59"/>
      <c r="AN272" s="59"/>
      <c r="AO272" s="59"/>
      <c r="AP272" s="59"/>
      <c r="AQ272" s="59"/>
      <c r="AR272" s="59"/>
    </row>
    <row r="273" ht="12.75" customHeight="1">
      <c r="A273" s="59"/>
      <c r="B273" s="59"/>
      <c r="C273" s="59"/>
      <c r="D273" s="59"/>
      <c r="E273" s="59"/>
      <c r="F273" s="59"/>
      <c r="G273" s="59"/>
      <c r="H273" s="59"/>
      <c r="I273" s="59"/>
      <c r="J273" s="59"/>
      <c r="K273" s="59"/>
      <c r="L273" s="59"/>
      <c r="M273" s="59"/>
      <c r="N273" s="59"/>
      <c r="O273" s="59"/>
      <c r="P273" s="59"/>
      <c r="Q273" s="59"/>
      <c r="R273" s="59"/>
      <c r="S273" s="59"/>
      <c r="T273" s="59"/>
      <c r="U273" s="59"/>
      <c r="V273" s="59"/>
      <c r="W273" s="59"/>
      <c r="X273" s="59"/>
      <c r="Y273" s="59"/>
      <c r="Z273" s="59"/>
      <c r="AA273" s="59"/>
      <c r="AB273" s="59"/>
      <c r="AC273" s="59"/>
      <c r="AD273" s="59"/>
      <c r="AE273" s="59"/>
      <c r="AF273" s="59"/>
      <c r="AG273" s="59"/>
      <c r="AH273" s="59"/>
      <c r="AI273" s="59"/>
      <c r="AJ273" s="59"/>
      <c r="AK273" s="59"/>
      <c r="AL273" s="59"/>
      <c r="AM273" s="59"/>
      <c r="AN273" s="59"/>
      <c r="AO273" s="59"/>
      <c r="AP273" s="59"/>
      <c r="AQ273" s="59"/>
      <c r="AR273" s="59"/>
    </row>
    <row r="274" ht="12.75" customHeight="1">
      <c r="A274" s="59"/>
      <c r="B274" s="59"/>
      <c r="C274" s="59"/>
      <c r="D274" s="59"/>
      <c r="E274" s="59"/>
      <c r="F274" s="59"/>
      <c r="G274" s="59"/>
      <c r="H274" s="59"/>
      <c r="I274" s="59"/>
      <c r="J274" s="59"/>
      <c r="K274" s="59"/>
      <c r="L274" s="59"/>
      <c r="M274" s="59"/>
      <c r="N274" s="59"/>
      <c r="O274" s="59"/>
      <c r="P274" s="59"/>
      <c r="Q274" s="59"/>
      <c r="R274" s="59"/>
      <c r="S274" s="59"/>
      <c r="T274" s="59"/>
      <c r="U274" s="59"/>
      <c r="V274" s="59"/>
      <c r="W274" s="59"/>
      <c r="X274" s="59"/>
      <c r="Y274" s="59"/>
      <c r="Z274" s="59"/>
      <c r="AA274" s="59"/>
      <c r="AB274" s="59"/>
      <c r="AC274" s="59"/>
      <c r="AD274" s="59"/>
      <c r="AE274" s="59"/>
      <c r="AF274" s="59"/>
      <c r="AG274" s="59"/>
      <c r="AH274" s="59"/>
      <c r="AI274" s="59"/>
      <c r="AJ274" s="59"/>
      <c r="AK274" s="59"/>
      <c r="AL274" s="59"/>
      <c r="AM274" s="59"/>
      <c r="AN274" s="59"/>
      <c r="AO274" s="59"/>
      <c r="AP274" s="59"/>
      <c r="AQ274" s="59"/>
      <c r="AR274" s="59"/>
    </row>
    <row r="275" ht="12.75" customHeight="1">
      <c r="A275" s="59"/>
      <c r="B275" s="59"/>
      <c r="C275" s="59"/>
      <c r="D275" s="59"/>
      <c r="E275" s="59"/>
      <c r="F275" s="59"/>
      <c r="G275" s="59"/>
      <c r="H275" s="59"/>
      <c r="I275" s="59"/>
      <c r="J275" s="59"/>
      <c r="K275" s="59"/>
      <c r="L275" s="59"/>
      <c r="M275" s="59"/>
      <c r="N275" s="59"/>
      <c r="O275" s="59"/>
      <c r="P275" s="59"/>
      <c r="Q275" s="59"/>
      <c r="R275" s="59"/>
      <c r="S275" s="59"/>
      <c r="T275" s="59"/>
      <c r="U275" s="59"/>
      <c r="V275" s="59"/>
      <c r="W275" s="59"/>
      <c r="X275" s="59"/>
      <c r="Y275" s="59"/>
      <c r="Z275" s="59"/>
      <c r="AA275" s="59"/>
      <c r="AB275" s="59"/>
      <c r="AC275" s="59"/>
      <c r="AD275" s="59"/>
      <c r="AE275" s="59"/>
      <c r="AF275" s="59"/>
      <c r="AG275" s="59"/>
      <c r="AH275" s="59"/>
      <c r="AI275" s="59"/>
      <c r="AJ275" s="59"/>
      <c r="AK275" s="59"/>
      <c r="AL275" s="59"/>
      <c r="AM275" s="59"/>
      <c r="AN275" s="59"/>
      <c r="AO275" s="59"/>
      <c r="AP275" s="59"/>
      <c r="AQ275" s="59"/>
      <c r="AR275" s="59"/>
    </row>
    <row r="276" ht="12.75" customHeight="1">
      <c r="A276" s="59"/>
      <c r="B276" s="59"/>
      <c r="C276" s="59"/>
      <c r="D276" s="59"/>
      <c r="E276" s="59"/>
      <c r="F276" s="59"/>
      <c r="G276" s="59"/>
      <c r="H276" s="59"/>
      <c r="I276" s="59"/>
      <c r="J276" s="59"/>
      <c r="K276" s="59"/>
      <c r="L276" s="59"/>
      <c r="M276" s="59"/>
      <c r="N276" s="59"/>
      <c r="O276" s="59"/>
      <c r="P276" s="59"/>
      <c r="Q276" s="59"/>
      <c r="R276" s="59"/>
      <c r="S276" s="59"/>
      <c r="T276" s="59"/>
      <c r="U276" s="59"/>
      <c r="V276" s="59"/>
      <c r="W276" s="59"/>
      <c r="X276" s="59"/>
      <c r="Y276" s="59"/>
      <c r="Z276" s="59"/>
      <c r="AA276" s="59"/>
      <c r="AB276" s="59"/>
      <c r="AC276" s="59"/>
      <c r="AD276" s="59"/>
      <c r="AE276" s="59"/>
      <c r="AF276" s="59"/>
      <c r="AG276" s="59"/>
      <c r="AH276" s="59"/>
      <c r="AI276" s="59"/>
      <c r="AJ276" s="59"/>
      <c r="AK276" s="59"/>
      <c r="AL276" s="59"/>
      <c r="AM276" s="59"/>
      <c r="AN276" s="59"/>
      <c r="AO276" s="59"/>
      <c r="AP276" s="59"/>
      <c r="AQ276" s="59"/>
      <c r="AR276" s="59"/>
    </row>
    <row r="277" ht="12.75" customHeight="1">
      <c r="A277" s="59"/>
      <c r="B277" s="59"/>
      <c r="C277" s="59"/>
      <c r="D277" s="59"/>
      <c r="E277" s="59"/>
      <c r="F277" s="59"/>
      <c r="G277" s="59"/>
      <c r="H277" s="59"/>
      <c r="I277" s="59"/>
      <c r="J277" s="59"/>
      <c r="K277" s="59"/>
      <c r="L277" s="59"/>
      <c r="M277" s="59"/>
      <c r="N277" s="59"/>
      <c r="O277" s="59"/>
      <c r="P277" s="59"/>
      <c r="Q277" s="59"/>
      <c r="R277" s="59"/>
      <c r="S277" s="59"/>
      <c r="T277" s="59"/>
      <c r="U277" s="59"/>
      <c r="V277" s="59"/>
      <c r="W277" s="59"/>
      <c r="X277" s="59"/>
      <c r="Y277" s="59"/>
      <c r="Z277" s="59"/>
      <c r="AA277" s="59"/>
      <c r="AB277" s="59"/>
      <c r="AC277" s="59"/>
      <c r="AD277" s="59"/>
      <c r="AE277" s="59"/>
      <c r="AF277" s="59"/>
      <c r="AG277" s="59"/>
      <c r="AH277" s="59"/>
      <c r="AI277" s="59"/>
      <c r="AJ277" s="59"/>
      <c r="AK277" s="59"/>
      <c r="AL277" s="59"/>
      <c r="AM277" s="59"/>
      <c r="AN277" s="59"/>
      <c r="AO277" s="59"/>
      <c r="AP277" s="59"/>
      <c r="AQ277" s="59"/>
      <c r="AR277" s="59"/>
    </row>
    <row r="278" ht="12.75" customHeight="1">
      <c r="A278" s="59"/>
      <c r="B278" s="59"/>
      <c r="C278" s="59"/>
      <c r="D278" s="59"/>
      <c r="E278" s="59"/>
      <c r="F278" s="59"/>
      <c r="G278" s="59"/>
      <c r="H278" s="59"/>
      <c r="I278" s="59"/>
      <c r="J278" s="59"/>
      <c r="K278" s="59"/>
      <c r="L278" s="59"/>
      <c r="M278" s="59"/>
      <c r="N278" s="59"/>
      <c r="O278" s="59"/>
      <c r="P278" s="59"/>
      <c r="Q278" s="59"/>
      <c r="R278" s="59"/>
      <c r="S278" s="59"/>
      <c r="T278" s="59"/>
      <c r="U278" s="59"/>
      <c r="V278" s="59"/>
      <c r="W278" s="59"/>
      <c r="X278" s="59"/>
      <c r="Y278" s="59"/>
      <c r="Z278" s="59"/>
      <c r="AA278" s="59"/>
      <c r="AB278" s="59"/>
      <c r="AC278" s="59"/>
      <c r="AD278" s="59"/>
      <c r="AE278" s="59"/>
      <c r="AF278" s="59"/>
      <c r="AG278" s="59"/>
      <c r="AH278" s="59"/>
      <c r="AI278" s="59"/>
      <c r="AJ278" s="59"/>
      <c r="AK278" s="59"/>
      <c r="AL278" s="59"/>
      <c r="AM278" s="59"/>
      <c r="AN278" s="59"/>
      <c r="AO278" s="59"/>
      <c r="AP278" s="59"/>
      <c r="AQ278" s="59"/>
      <c r="AR278" s="59"/>
    </row>
    <row r="279" ht="12.75" customHeight="1">
      <c r="A279" s="59"/>
      <c r="B279" s="59"/>
      <c r="C279" s="59"/>
      <c r="D279" s="59"/>
      <c r="E279" s="59"/>
      <c r="F279" s="59"/>
      <c r="G279" s="59"/>
      <c r="H279" s="59"/>
      <c r="I279" s="59"/>
      <c r="J279" s="59"/>
      <c r="K279" s="59"/>
      <c r="L279" s="59"/>
      <c r="M279" s="59"/>
      <c r="N279" s="59"/>
      <c r="O279" s="59"/>
      <c r="P279" s="59"/>
      <c r="Q279" s="59"/>
      <c r="R279" s="59"/>
      <c r="S279" s="59"/>
      <c r="T279" s="59"/>
      <c r="U279" s="59"/>
      <c r="V279" s="59"/>
      <c r="W279" s="59"/>
      <c r="X279" s="59"/>
      <c r="Y279" s="59"/>
      <c r="Z279" s="59"/>
      <c r="AA279" s="59"/>
      <c r="AB279" s="59"/>
      <c r="AC279" s="59"/>
      <c r="AD279" s="59"/>
      <c r="AE279" s="59"/>
      <c r="AF279" s="59"/>
      <c r="AG279" s="59"/>
      <c r="AH279" s="59"/>
      <c r="AI279" s="59"/>
      <c r="AJ279" s="59"/>
      <c r="AK279" s="59"/>
      <c r="AL279" s="59"/>
      <c r="AM279" s="59"/>
      <c r="AN279" s="59"/>
      <c r="AO279" s="59"/>
      <c r="AP279" s="59"/>
      <c r="AQ279" s="59"/>
      <c r="AR279" s="59"/>
    </row>
    <row r="280" ht="12.75" customHeight="1">
      <c r="A280" s="59"/>
      <c r="B280" s="59"/>
      <c r="C280" s="59"/>
      <c r="D280" s="59"/>
      <c r="E280" s="59"/>
      <c r="F280" s="59"/>
      <c r="G280" s="59"/>
      <c r="H280" s="59"/>
      <c r="I280" s="59"/>
      <c r="J280" s="59"/>
      <c r="K280" s="59"/>
      <c r="L280" s="59"/>
      <c r="M280" s="59"/>
      <c r="N280" s="59"/>
      <c r="O280" s="59"/>
      <c r="P280" s="59"/>
      <c r="Q280" s="59"/>
      <c r="R280" s="59"/>
      <c r="S280" s="59"/>
      <c r="T280" s="59"/>
      <c r="U280" s="59"/>
      <c r="V280" s="59"/>
      <c r="W280" s="59"/>
      <c r="X280" s="59"/>
      <c r="Y280" s="59"/>
      <c r="Z280" s="59"/>
      <c r="AA280" s="59"/>
      <c r="AB280" s="59"/>
      <c r="AC280" s="59"/>
      <c r="AD280" s="59"/>
      <c r="AE280" s="59"/>
      <c r="AF280" s="59"/>
      <c r="AG280" s="59"/>
      <c r="AH280" s="59"/>
      <c r="AI280" s="59"/>
      <c r="AJ280" s="59"/>
      <c r="AK280" s="59"/>
      <c r="AL280" s="59"/>
      <c r="AM280" s="59"/>
      <c r="AN280" s="59"/>
      <c r="AO280" s="59"/>
      <c r="AP280" s="59"/>
      <c r="AQ280" s="59"/>
      <c r="AR280" s="59"/>
    </row>
    <row r="281" ht="12.75" customHeight="1">
      <c r="A281" s="59"/>
      <c r="B281" s="59"/>
      <c r="C281" s="59"/>
      <c r="D281" s="59"/>
      <c r="E281" s="59"/>
      <c r="F281" s="59"/>
      <c r="G281" s="59"/>
      <c r="H281" s="59"/>
      <c r="I281" s="59"/>
      <c r="J281" s="59"/>
      <c r="K281" s="59"/>
      <c r="L281" s="59"/>
      <c r="M281" s="59"/>
      <c r="N281" s="59"/>
      <c r="O281" s="59"/>
      <c r="P281" s="59"/>
      <c r="Q281" s="59"/>
      <c r="R281" s="59"/>
      <c r="S281" s="59"/>
      <c r="T281" s="59"/>
      <c r="U281" s="59"/>
      <c r="V281" s="59"/>
      <c r="W281" s="59"/>
      <c r="X281" s="59"/>
      <c r="Y281" s="59"/>
      <c r="Z281" s="59"/>
      <c r="AA281" s="59"/>
      <c r="AB281" s="59"/>
      <c r="AC281" s="59"/>
      <c r="AD281" s="59"/>
      <c r="AE281" s="59"/>
      <c r="AF281" s="59"/>
      <c r="AG281" s="59"/>
      <c r="AH281" s="59"/>
      <c r="AI281" s="59"/>
      <c r="AJ281" s="59"/>
      <c r="AK281" s="59"/>
      <c r="AL281" s="59"/>
      <c r="AM281" s="59"/>
      <c r="AN281" s="59"/>
      <c r="AO281" s="59"/>
      <c r="AP281" s="59"/>
      <c r="AQ281" s="59"/>
      <c r="AR281" s="59"/>
    </row>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X12:Z12"/>
    <mergeCell ref="AB12:AC12"/>
    <mergeCell ref="AE12:AG12"/>
    <mergeCell ref="AI12:AJ12"/>
    <mergeCell ref="AL12:AN12"/>
    <mergeCell ref="AP12:AQ12"/>
    <mergeCell ref="N12:O12"/>
    <mergeCell ref="N13:N14"/>
    <mergeCell ref="O13:O14"/>
    <mergeCell ref="B53:D53"/>
    <mergeCell ref="B54:D54"/>
    <mergeCell ref="B59:D59"/>
    <mergeCell ref="B60:D60"/>
    <mergeCell ref="U13:U14"/>
    <mergeCell ref="V13:V14"/>
    <mergeCell ref="AB13:AB14"/>
    <mergeCell ref="AC13:AC14"/>
    <mergeCell ref="AI13:AI14"/>
    <mergeCell ref="AJ13:AJ14"/>
    <mergeCell ref="AP13:AP14"/>
    <mergeCell ref="AQ13:AQ14"/>
    <mergeCell ref="S1:Y1"/>
    <mergeCell ref="T2:Y2"/>
    <mergeCell ref="F12:H12"/>
    <mergeCell ref="J12:L12"/>
    <mergeCell ref="Q12:S12"/>
    <mergeCell ref="U12:V12"/>
    <mergeCell ref="D13:D14"/>
  </mergeCells>
  <dataValidations>
    <dataValidation type="list" allowBlank="1" showErrorMessage="1" sqref="D8">
      <formula1>"TOU,non-TOU"</formula1>
    </dataValidation>
    <dataValidation type="list" allowBlank="1" showErrorMessage="1" sqref="E15:E28 E30:E36 E38:E39 E41:E49 E55 E61">
      <formula1>#REF!</formula1>
    </dataValidation>
    <dataValidation type="list" allowBlank="1" showInputMessage="1" showErrorMessage="1" prompt="Select Charge Unit - monthly, per kWh, per kW" sqref="D15:D28 D30:D36 D38:D39 D41:D49 D55 D61">
      <formula1>"Monthly,per kWh,per kW"</formula1>
    </dataValidation>
  </dataValidations>
  <printOptions/>
  <pageMargins bottom="0.984251968503937" footer="0.0" header="0.0" left="0.7480314960629921" right="0.7480314960629921" top="0.984251968503937"/>
  <pageSetup orientation="landscape"/>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14.0" topLeftCell="A15" activePane="bottomLeft" state="frozen"/>
      <selection activeCell="B16" sqref="B16" pane="bottomLeft"/>
    </sheetView>
  </sheetViews>
  <sheetFormatPr customHeight="1" defaultColWidth="12.63" defaultRowHeight="15.0"/>
  <cols>
    <col customWidth="1" min="1" max="1" width="2.13"/>
    <col customWidth="1" min="2" max="2" width="26.38"/>
    <col customWidth="1" min="3" max="3" width="4.38"/>
    <col customWidth="1" min="4" max="4" width="11.38"/>
    <col customWidth="1" min="5" max="5" width="1.38"/>
    <col customWidth="1" min="6" max="6" width="10.88"/>
    <col customWidth="1" min="7" max="7" width="7.63"/>
    <col customWidth="1" min="8" max="8" width="9.25"/>
    <col customWidth="1" min="9" max="9" width="1.38"/>
    <col customWidth="1" min="10" max="10" width="10.38"/>
    <col customWidth="1" min="11" max="11" width="7.63"/>
    <col customWidth="1" min="12" max="12" width="9.25"/>
    <col customWidth="1" min="13" max="13" width="1.0"/>
    <col customWidth="1" min="14" max="14" width="9.13"/>
    <col customWidth="1" min="15" max="15" width="9.38"/>
    <col customWidth="1" min="16" max="16" width="1.25"/>
    <col customWidth="1" min="17" max="17" width="10.38"/>
    <col customWidth="1" min="18" max="18" width="7.63"/>
    <col customWidth="1" min="19" max="19" width="9.25"/>
    <col customWidth="1" min="20" max="20" width="1.25"/>
    <col customWidth="1" min="21" max="21" width="9.13"/>
    <col customWidth="1" min="22" max="22" width="9.38"/>
    <col customWidth="1" min="23" max="23" width="0.75"/>
    <col customWidth="1" min="24" max="24" width="10.38"/>
    <col customWidth="1" min="25" max="25" width="7.63"/>
    <col customWidth="1" min="26" max="26" width="9.25"/>
    <col customWidth="1" min="27" max="27" width="1.38"/>
    <col customWidth="1" min="28" max="28" width="9.13"/>
    <col customWidth="1" min="29" max="29" width="9.38"/>
    <col customWidth="1" min="30" max="30" width="0.88"/>
    <col customWidth="1" min="31" max="31" width="10.38"/>
    <col customWidth="1" min="32" max="32" width="7.63"/>
    <col customWidth="1" min="33" max="33" width="9.25"/>
    <col customWidth="1" min="34" max="34" width="2.88"/>
    <col customWidth="1" min="35" max="35" width="9.13"/>
    <col customWidth="1" min="36" max="36" width="9.38"/>
    <col customWidth="1" min="37" max="37" width="0.38"/>
    <col customWidth="1" min="38" max="38" width="10.38"/>
    <col customWidth="1" min="39" max="39" width="7.63"/>
    <col customWidth="1" min="40" max="40" width="9.25"/>
    <col customWidth="1" min="41" max="41" width="2.88"/>
    <col customWidth="1" min="42" max="42" width="9.13"/>
    <col customWidth="1" min="43" max="43" width="9.38"/>
    <col customWidth="1" min="44" max="44" width="1.13"/>
    <col customWidth="1" min="45" max="46" width="10.88"/>
    <col customWidth="1" min="47" max="54" width="12.38"/>
  </cols>
  <sheetData>
    <row r="1" ht="6.0" customHeight="1">
      <c r="A1" s="3"/>
      <c r="B1" s="3"/>
      <c r="C1" s="3"/>
      <c r="D1" s="3"/>
      <c r="E1" s="3"/>
      <c r="F1" s="3"/>
      <c r="G1" s="3"/>
      <c r="H1" s="3"/>
      <c r="I1" s="3"/>
      <c r="J1" s="3"/>
      <c r="K1" s="3"/>
      <c r="L1" s="3"/>
      <c r="M1" s="3"/>
      <c r="N1" s="3"/>
      <c r="O1" s="3"/>
      <c r="P1" s="3"/>
      <c r="Q1" s="3"/>
      <c r="R1" s="3"/>
      <c r="S1" s="398" t="s">
        <v>290</v>
      </c>
      <c r="T1" s="399"/>
      <c r="U1" s="399"/>
      <c r="V1" s="399"/>
      <c r="W1" s="399"/>
      <c r="X1" s="399"/>
      <c r="Y1" s="400"/>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row>
    <row r="2" ht="18.75" customHeight="1">
      <c r="A2" s="59"/>
      <c r="B2" s="59"/>
      <c r="C2" s="401"/>
      <c r="D2" s="401"/>
      <c r="E2" s="401"/>
      <c r="F2" s="401" t="s">
        <v>291</v>
      </c>
      <c r="G2" s="401"/>
      <c r="H2" s="401"/>
      <c r="I2" s="401"/>
      <c r="J2" s="401"/>
      <c r="K2" s="401"/>
      <c r="L2" s="401"/>
      <c r="M2" s="401"/>
      <c r="N2" s="401"/>
      <c r="O2" s="401"/>
      <c r="P2" s="3"/>
      <c r="Q2" s="59"/>
      <c r="R2" s="59"/>
      <c r="S2" s="402">
        <f>'Res (100)'!$S$2</f>
        <v>1</v>
      </c>
      <c r="T2" s="514" t="s">
        <v>292</v>
      </c>
      <c r="U2" s="399"/>
      <c r="V2" s="399"/>
      <c r="W2" s="399"/>
      <c r="X2" s="399"/>
      <c r="Y2" s="400"/>
      <c r="Z2" s="59"/>
      <c r="AA2" s="59"/>
      <c r="AB2" s="59"/>
      <c r="AC2" s="59"/>
      <c r="AD2" s="59"/>
      <c r="AE2" s="59"/>
      <c r="AF2" s="59"/>
      <c r="AG2" s="59"/>
      <c r="AH2" s="59"/>
      <c r="AI2" s="59"/>
      <c r="AJ2" s="59"/>
      <c r="AK2" s="59"/>
      <c r="AL2" s="59"/>
      <c r="AM2" s="59"/>
      <c r="AN2" s="59"/>
      <c r="AO2" s="59"/>
      <c r="AP2" s="59"/>
      <c r="AQ2" s="59"/>
      <c r="AR2" s="59"/>
      <c r="AS2" s="59"/>
      <c r="AT2" s="59"/>
      <c r="AU2" s="3"/>
      <c r="AV2" s="3"/>
      <c r="AW2" s="3"/>
      <c r="AX2" s="3"/>
      <c r="AY2" s="3"/>
      <c r="AZ2" s="3"/>
      <c r="BA2" s="3"/>
      <c r="BB2" s="3"/>
    </row>
    <row r="3" ht="18.75" customHeight="1">
      <c r="A3" s="59"/>
      <c r="B3" s="59"/>
      <c r="C3" s="401"/>
      <c r="D3" s="401"/>
      <c r="E3" s="401"/>
      <c r="F3" s="401" t="s">
        <v>293</v>
      </c>
      <c r="G3" s="401"/>
      <c r="H3" s="401"/>
      <c r="I3" s="401"/>
      <c r="J3" s="401"/>
      <c r="K3" s="401"/>
      <c r="L3" s="401"/>
      <c r="M3" s="401"/>
      <c r="N3" s="401"/>
      <c r="O3" s="401"/>
      <c r="P3" s="3"/>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c r="AS3" s="59"/>
      <c r="AT3" s="59"/>
      <c r="AU3" s="3"/>
      <c r="AV3" s="3"/>
      <c r="AW3" s="3"/>
      <c r="AX3" s="3"/>
      <c r="AY3" s="3"/>
      <c r="AZ3" s="3"/>
      <c r="BA3" s="3"/>
      <c r="BB3" s="3"/>
    </row>
    <row r="4" ht="7.5" customHeight="1">
      <c r="A4" s="59"/>
      <c r="B4" s="59"/>
      <c r="C4" s="59"/>
      <c r="D4" s="59"/>
      <c r="E4" s="59"/>
      <c r="F4" s="59"/>
      <c r="G4" s="59"/>
      <c r="H4" s="59"/>
      <c r="I4" s="59"/>
      <c r="J4" s="59"/>
      <c r="K4" s="59"/>
      <c r="L4" s="3"/>
      <c r="M4" s="3"/>
      <c r="N4" s="3"/>
      <c r="O4" s="3"/>
      <c r="P4" s="3"/>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3"/>
      <c r="AV4" s="3"/>
      <c r="AW4" s="3"/>
      <c r="AX4" s="3"/>
      <c r="AY4" s="3"/>
      <c r="AZ4" s="3"/>
      <c r="BA4" s="3"/>
      <c r="BB4" s="3"/>
    </row>
    <row r="5" ht="7.5" customHeight="1">
      <c r="A5" s="59"/>
      <c r="B5" s="59"/>
      <c r="C5" s="59"/>
      <c r="D5" s="59"/>
      <c r="E5" s="59"/>
      <c r="F5" s="59"/>
      <c r="G5" s="59"/>
      <c r="H5" s="59"/>
      <c r="I5" s="59"/>
      <c r="J5" s="59"/>
      <c r="K5" s="59"/>
      <c r="L5" s="3"/>
      <c r="M5" s="3"/>
      <c r="N5" s="3"/>
      <c r="O5" s="3"/>
      <c r="P5" s="3"/>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c r="AS5" s="59"/>
      <c r="AT5" s="59"/>
      <c r="AU5" s="3"/>
      <c r="AV5" s="3"/>
      <c r="AW5" s="3"/>
      <c r="AX5" s="3"/>
      <c r="AY5" s="3"/>
      <c r="AZ5" s="3"/>
      <c r="BA5" s="3"/>
      <c r="BB5" s="3"/>
    </row>
    <row r="6" ht="12.75" customHeight="1">
      <c r="A6" s="59"/>
      <c r="B6" s="350" t="s">
        <v>294</v>
      </c>
      <c r="C6" s="59"/>
      <c r="D6" s="533" t="s">
        <v>219</v>
      </c>
      <c r="E6" s="406"/>
      <c r="F6" s="407"/>
      <c r="G6" s="407"/>
      <c r="H6" s="407"/>
      <c r="I6" s="407"/>
      <c r="J6" s="407"/>
      <c r="K6" s="407"/>
      <c r="L6" s="407"/>
      <c r="M6" s="407"/>
      <c r="N6" s="407"/>
      <c r="O6" s="407"/>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3"/>
      <c r="AV6" s="3"/>
      <c r="AW6" s="3"/>
      <c r="AX6" s="3"/>
      <c r="AY6" s="3"/>
      <c r="AZ6" s="3"/>
      <c r="BA6" s="3"/>
      <c r="BB6" s="3"/>
    </row>
    <row r="7" ht="7.5" customHeight="1">
      <c r="A7" s="59"/>
      <c r="B7" s="408"/>
      <c r="C7" s="59"/>
      <c r="D7" s="409"/>
      <c r="E7" s="409"/>
      <c r="F7" s="409"/>
      <c r="G7" s="409"/>
      <c r="H7" s="409"/>
      <c r="I7" s="409"/>
      <c r="J7" s="409"/>
      <c r="K7" s="409"/>
      <c r="L7" s="409"/>
      <c r="M7" s="409"/>
      <c r="N7" s="409"/>
      <c r="O7" s="40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3"/>
      <c r="AV7" s="3"/>
      <c r="AW7" s="3"/>
      <c r="AX7" s="3"/>
      <c r="AY7" s="3"/>
      <c r="AZ7" s="3"/>
      <c r="BA7" s="3"/>
      <c r="BB7" s="3"/>
    </row>
    <row r="8" ht="12.75" customHeight="1">
      <c r="A8" s="59"/>
      <c r="B8" s="350" t="s">
        <v>295</v>
      </c>
      <c r="C8" s="59"/>
      <c r="D8" s="410" t="s">
        <v>296</v>
      </c>
      <c r="E8" s="409"/>
      <c r="F8" s="409"/>
      <c r="G8" s="409"/>
      <c r="H8" s="409"/>
      <c r="I8" s="409"/>
      <c r="J8" s="409"/>
      <c r="K8" s="409"/>
      <c r="L8" s="409"/>
      <c r="M8" s="409"/>
      <c r="N8" s="409"/>
      <c r="O8" s="40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3"/>
      <c r="AV8" s="3"/>
      <c r="AW8" s="3"/>
      <c r="AX8" s="3"/>
      <c r="AY8" s="3"/>
      <c r="AZ8" s="3"/>
      <c r="BA8" s="3"/>
      <c r="BB8" s="3"/>
    </row>
    <row r="9" ht="12.75" customHeight="1">
      <c r="A9" s="59"/>
      <c r="B9" s="408"/>
      <c r="C9" s="59"/>
      <c r="D9" s="409"/>
      <c r="E9" s="409"/>
      <c r="F9" s="409"/>
      <c r="G9" s="409"/>
      <c r="H9" s="409"/>
      <c r="I9" s="409"/>
      <c r="J9" s="409"/>
      <c r="K9" s="409"/>
      <c r="L9" s="409"/>
      <c r="M9" s="409"/>
      <c r="N9" s="409"/>
      <c r="O9" s="40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3"/>
      <c r="AV9" s="3"/>
      <c r="AW9" s="3"/>
      <c r="AX9" s="3"/>
      <c r="AY9" s="3"/>
      <c r="AZ9" s="3"/>
      <c r="BA9" s="3"/>
      <c r="BB9" s="3"/>
    </row>
    <row r="10" ht="12.75" customHeight="1">
      <c r="A10" s="59"/>
      <c r="B10" s="59"/>
      <c r="C10" s="59"/>
      <c r="D10" s="337" t="s">
        <v>297</v>
      </c>
      <c r="E10" s="337"/>
      <c r="F10" s="411">
        <v>620.0</v>
      </c>
      <c r="G10" s="337" t="s">
        <v>344</v>
      </c>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c r="AS10" s="59"/>
      <c r="AT10" s="59"/>
      <c r="AU10" s="3"/>
      <c r="AV10" s="3"/>
      <c r="AW10" s="3"/>
      <c r="AX10" s="3"/>
      <c r="AY10" s="3"/>
      <c r="AZ10" s="3"/>
      <c r="BA10" s="3"/>
      <c r="BB10" s="3"/>
    </row>
    <row r="11" ht="12.75" customHeight="1">
      <c r="A11" s="59"/>
      <c r="B11" s="59"/>
      <c r="C11" s="59"/>
      <c r="D11" s="59"/>
      <c r="E11" s="59"/>
      <c r="F11" s="412">
        <v>4.0</v>
      </c>
      <c r="G11" s="412"/>
      <c r="H11" s="412" t="str">
        <f>F12</f>
        <v>2025A</v>
      </c>
      <c r="I11" s="412"/>
      <c r="J11" s="412">
        <v>5.0</v>
      </c>
      <c r="K11" s="412"/>
      <c r="L11" s="412" t="str">
        <f>J12</f>
        <v>2026F</v>
      </c>
      <c r="M11" s="412"/>
      <c r="N11" s="412"/>
      <c r="O11" s="412" t="str">
        <f>L11&amp;"%"</f>
        <v>2026F%</v>
      </c>
      <c r="P11" s="412"/>
      <c r="Q11" s="412">
        <v>6.0</v>
      </c>
      <c r="R11" s="412"/>
      <c r="S11" s="412" t="str">
        <f>Q12</f>
        <v>2027F</v>
      </c>
      <c r="T11" s="412"/>
      <c r="U11" s="412"/>
      <c r="V11" s="412" t="str">
        <f>S11&amp;"%"</f>
        <v>2027F%</v>
      </c>
      <c r="W11" s="412"/>
      <c r="X11" s="412">
        <v>7.0</v>
      </c>
      <c r="Y11" s="412"/>
      <c r="Z11" s="412" t="str">
        <f>X12</f>
        <v>2028F</v>
      </c>
      <c r="AA11" s="412"/>
      <c r="AB11" s="412"/>
      <c r="AC11" s="412" t="str">
        <f>Z11&amp;"%"</f>
        <v>2028F%</v>
      </c>
      <c r="AD11" s="412"/>
      <c r="AE11" s="412">
        <v>8.0</v>
      </c>
      <c r="AF11" s="412"/>
      <c r="AG11" s="412" t="str">
        <f>AE12</f>
        <v>2029F</v>
      </c>
      <c r="AH11" s="412"/>
      <c r="AI11" s="412"/>
      <c r="AJ11" s="412" t="str">
        <f>AG11&amp;"%"</f>
        <v>2029F%</v>
      </c>
      <c r="AK11" s="412"/>
      <c r="AL11" s="412">
        <v>9.0</v>
      </c>
      <c r="AM11" s="412"/>
      <c r="AN11" s="412" t="str">
        <f>AL12</f>
        <v>2030F</v>
      </c>
      <c r="AO11" s="412"/>
      <c r="AP11" s="412"/>
      <c r="AQ11" s="412" t="str">
        <f>AN11&amp;"%"</f>
        <v>2030F%</v>
      </c>
      <c r="AR11" s="412"/>
      <c r="AS11" s="59"/>
      <c r="AT11" s="59"/>
      <c r="AU11" s="3"/>
      <c r="AV11" s="3"/>
      <c r="AW11" s="3"/>
      <c r="AX11" s="3"/>
      <c r="AY11" s="3"/>
      <c r="AZ11" s="3"/>
      <c r="BA11" s="3"/>
      <c r="BB11" s="3"/>
    </row>
    <row r="12" ht="12.75" customHeight="1">
      <c r="A12" s="59"/>
      <c r="B12" s="59"/>
      <c r="C12" s="59"/>
      <c r="D12" s="337"/>
      <c r="E12" s="337"/>
      <c r="F12" s="413" t="s">
        <v>1</v>
      </c>
      <c r="G12" s="46"/>
      <c r="H12" s="47"/>
      <c r="I12" s="59"/>
      <c r="J12" s="413" t="s">
        <v>2</v>
      </c>
      <c r="K12" s="46"/>
      <c r="L12" s="47"/>
      <c r="M12" s="59"/>
      <c r="N12" s="414" t="str">
        <f>"Impact "&amp;F12&amp;" vs "&amp;J12</f>
        <v>Impact 2025A vs 2026F</v>
      </c>
      <c r="O12" s="47"/>
      <c r="P12" s="59"/>
      <c r="Q12" s="413" t="s">
        <v>3</v>
      </c>
      <c r="R12" s="46"/>
      <c r="S12" s="47"/>
      <c r="T12" s="59"/>
      <c r="U12" s="414" t="str">
        <f>"Impact "&amp;J12&amp;" vs "&amp;Q12</f>
        <v>Impact 2026F vs 2027F</v>
      </c>
      <c r="V12" s="47"/>
      <c r="W12" s="59"/>
      <c r="X12" s="413" t="s">
        <v>4</v>
      </c>
      <c r="Y12" s="46"/>
      <c r="Z12" s="47"/>
      <c r="AA12" s="59"/>
      <c r="AB12" s="414" t="str">
        <f>"Impact "&amp;Q12&amp;" vs "&amp;X12</f>
        <v>Impact 2027F vs 2028F</v>
      </c>
      <c r="AC12" s="47"/>
      <c r="AD12" s="59"/>
      <c r="AE12" s="413" t="s">
        <v>5</v>
      </c>
      <c r="AF12" s="46"/>
      <c r="AG12" s="47"/>
      <c r="AH12" s="59"/>
      <c r="AI12" s="414" t="str">
        <f>"Impact "&amp;X12&amp;" vs "&amp;AE12</f>
        <v>Impact 2028F vs 2029F</v>
      </c>
      <c r="AJ12" s="47"/>
      <c r="AK12" s="59"/>
      <c r="AL12" s="413" t="s">
        <v>6</v>
      </c>
      <c r="AM12" s="46"/>
      <c r="AN12" s="47"/>
      <c r="AO12" s="59"/>
      <c r="AP12" s="414" t="str">
        <f>"Impact "&amp;AE12&amp;" vs "&amp;AL12</f>
        <v>Impact 2029F vs 2030F</v>
      </c>
      <c r="AQ12" s="47"/>
      <c r="AR12" s="340"/>
      <c r="AS12" s="340"/>
      <c r="AT12" s="340"/>
      <c r="AU12" s="3"/>
      <c r="AV12" s="3"/>
      <c r="AW12" s="3"/>
      <c r="AX12" s="3"/>
      <c r="AY12" s="3"/>
      <c r="AZ12" s="3"/>
      <c r="BA12" s="3"/>
      <c r="BB12" s="3"/>
    </row>
    <row r="13" ht="12.75" customHeight="1">
      <c r="A13" s="59"/>
      <c r="B13" s="59"/>
      <c r="C13" s="59"/>
      <c r="D13" s="415" t="s">
        <v>299</v>
      </c>
      <c r="E13" s="340"/>
      <c r="F13" s="416" t="s">
        <v>300</v>
      </c>
      <c r="G13" s="416" t="s">
        <v>301</v>
      </c>
      <c r="H13" s="418" t="s">
        <v>302</v>
      </c>
      <c r="I13" s="59"/>
      <c r="J13" s="416" t="s">
        <v>300</v>
      </c>
      <c r="K13" s="417" t="s">
        <v>301</v>
      </c>
      <c r="L13" s="418" t="s">
        <v>302</v>
      </c>
      <c r="M13" s="59"/>
      <c r="N13" s="419" t="s">
        <v>303</v>
      </c>
      <c r="O13" s="420" t="s">
        <v>304</v>
      </c>
      <c r="P13" s="59"/>
      <c r="Q13" s="416" t="s">
        <v>300</v>
      </c>
      <c r="R13" s="417" t="s">
        <v>301</v>
      </c>
      <c r="S13" s="418" t="s">
        <v>302</v>
      </c>
      <c r="T13" s="59"/>
      <c r="U13" s="419" t="s">
        <v>303</v>
      </c>
      <c r="V13" s="420" t="s">
        <v>304</v>
      </c>
      <c r="W13" s="59"/>
      <c r="X13" s="416" t="s">
        <v>300</v>
      </c>
      <c r="Y13" s="417" t="s">
        <v>301</v>
      </c>
      <c r="Z13" s="418" t="s">
        <v>302</v>
      </c>
      <c r="AA13" s="59"/>
      <c r="AB13" s="419" t="s">
        <v>303</v>
      </c>
      <c r="AC13" s="420" t="s">
        <v>304</v>
      </c>
      <c r="AD13" s="59"/>
      <c r="AE13" s="416" t="s">
        <v>300</v>
      </c>
      <c r="AF13" s="417" t="s">
        <v>301</v>
      </c>
      <c r="AG13" s="418" t="s">
        <v>302</v>
      </c>
      <c r="AH13" s="59"/>
      <c r="AI13" s="419" t="s">
        <v>303</v>
      </c>
      <c r="AJ13" s="420" t="s">
        <v>304</v>
      </c>
      <c r="AK13" s="59"/>
      <c r="AL13" s="416" t="s">
        <v>300</v>
      </c>
      <c r="AM13" s="417" t="s">
        <v>301</v>
      </c>
      <c r="AN13" s="418" t="s">
        <v>302</v>
      </c>
      <c r="AO13" s="59"/>
      <c r="AP13" s="419" t="s">
        <v>303</v>
      </c>
      <c r="AQ13" s="420" t="s">
        <v>304</v>
      </c>
      <c r="AR13" s="415"/>
      <c r="AS13" s="415"/>
      <c r="AT13" s="415"/>
      <c r="AU13" s="3"/>
      <c r="AV13" s="3"/>
      <c r="AW13" s="3"/>
      <c r="AX13" s="3"/>
      <c r="AY13" s="3"/>
      <c r="AZ13" s="3"/>
      <c r="BA13" s="3"/>
      <c r="BB13" s="3"/>
    </row>
    <row r="14" ht="12.75" customHeight="1">
      <c r="A14" s="59"/>
      <c r="B14" s="59"/>
      <c r="C14" s="59"/>
      <c r="E14" s="340"/>
      <c r="F14" s="421" t="s">
        <v>305</v>
      </c>
      <c r="G14" s="517"/>
      <c r="H14" s="423" t="s">
        <v>305</v>
      </c>
      <c r="I14" s="59"/>
      <c r="J14" s="421" t="s">
        <v>305</v>
      </c>
      <c r="K14" s="422"/>
      <c r="L14" s="423" t="s">
        <v>305</v>
      </c>
      <c r="M14" s="59"/>
      <c r="N14" s="424"/>
      <c r="O14" s="425"/>
      <c r="P14" s="59"/>
      <c r="Q14" s="421" t="s">
        <v>305</v>
      </c>
      <c r="R14" s="422"/>
      <c r="S14" s="423" t="s">
        <v>305</v>
      </c>
      <c r="T14" s="59"/>
      <c r="U14" s="424"/>
      <c r="V14" s="425"/>
      <c r="W14" s="59"/>
      <c r="X14" s="421" t="s">
        <v>305</v>
      </c>
      <c r="Y14" s="422"/>
      <c r="Z14" s="423" t="s">
        <v>305</v>
      </c>
      <c r="AA14" s="59"/>
      <c r="AB14" s="424"/>
      <c r="AC14" s="425"/>
      <c r="AD14" s="59"/>
      <c r="AE14" s="421" t="s">
        <v>305</v>
      </c>
      <c r="AF14" s="422"/>
      <c r="AG14" s="423" t="s">
        <v>305</v>
      </c>
      <c r="AH14" s="59"/>
      <c r="AI14" s="424"/>
      <c r="AJ14" s="425"/>
      <c r="AK14" s="59"/>
      <c r="AL14" s="421" t="s">
        <v>305</v>
      </c>
      <c r="AM14" s="422"/>
      <c r="AN14" s="423" t="s">
        <v>305</v>
      </c>
      <c r="AO14" s="59"/>
      <c r="AP14" s="424"/>
      <c r="AQ14" s="425"/>
      <c r="AR14" s="415"/>
      <c r="AS14" s="415"/>
      <c r="AT14" s="415"/>
      <c r="AU14" s="3"/>
      <c r="AV14" s="3"/>
      <c r="AW14" s="3"/>
      <c r="AX14" s="3"/>
      <c r="AY14" s="3"/>
      <c r="AZ14" s="3"/>
      <c r="BA14" s="3"/>
      <c r="BB14" s="3"/>
    </row>
    <row r="15" ht="12.75" customHeight="1">
      <c r="A15" s="59"/>
      <c r="B15" s="351" t="s">
        <v>218</v>
      </c>
      <c r="C15" s="426" t="str">
        <f t="shared" ref="C15:C28" si="1">D$6&amp;"."&amp;B15</f>
        <v>Residential.Monthly Service Charge</v>
      </c>
      <c r="D15" s="427" t="s">
        <v>306</v>
      </c>
      <c r="E15" s="351"/>
      <c r="F15" s="428">
        <f>IFERROR(VLOOKUP($C15,'Proposed Rates'!$B:$J,F$11,FALSE),0)</f>
        <v>34.26</v>
      </c>
      <c r="G15" s="429">
        <f t="shared" ref="G15:G28" si="2">IF($D15="Monthly",1,IF($D15="per KWH",$F$10,0))</f>
        <v>1</v>
      </c>
      <c r="H15" s="431">
        <f t="shared" ref="H15:H28" si="3">G15*F15</f>
        <v>34.26</v>
      </c>
      <c r="I15" s="80"/>
      <c r="J15" s="428">
        <f>IFERROR(VLOOKUP($C15,'Proposed Rates'!$B:$J,J$11,FALSE),0)</f>
        <v>40.88</v>
      </c>
      <c r="K15" s="429">
        <f t="shared" ref="K15:K28" si="4">IF($D15="Monthly",1,IF($D15="per KWH",$F$10,0))</f>
        <v>1</v>
      </c>
      <c r="L15" s="431">
        <f t="shared" ref="L15:L28" si="5">K15*J15</f>
        <v>40.88</v>
      </c>
      <c r="M15" s="80"/>
      <c r="N15" s="432">
        <f t="shared" ref="N15:N30" si="6">L15-H15</f>
        <v>6.62</v>
      </c>
      <c r="O15" s="433">
        <f t="shared" ref="O15:O30" si="7">IF((H15)=0,"",(N15/H15))</f>
        <v>0.1932282545</v>
      </c>
      <c r="P15" s="59"/>
      <c r="Q15" s="428">
        <f>IFERROR(VLOOKUP($C15,'Proposed Rates'!$B:$J,Q$11,FALSE),0)</f>
        <v>43.8</v>
      </c>
      <c r="R15" s="429">
        <f t="shared" ref="R15:R28" si="8">IF($D15="Monthly",1,IF($D15="per KWH",$F$10,0))</f>
        <v>1</v>
      </c>
      <c r="S15" s="431">
        <f t="shared" ref="S15:S28" si="9">R15*Q15</f>
        <v>43.8</v>
      </c>
      <c r="T15" s="80"/>
      <c r="U15" s="432">
        <f t="shared" ref="U15:U48" si="10">S15-L15</f>
        <v>2.92</v>
      </c>
      <c r="V15" s="433">
        <f t="shared" ref="V15:V48" si="11">IF((L15)=0,"",(U15/L15))</f>
        <v>0.07142857143</v>
      </c>
      <c r="W15" s="59"/>
      <c r="X15" s="428">
        <f>IFERROR(VLOOKUP($C15,'Proposed Rates'!$B:$J,X$11,FALSE),0)</f>
        <v>47.62</v>
      </c>
      <c r="Y15" s="429">
        <f t="shared" ref="Y15:Y28" si="12">IF($D15="Monthly",1,IF($D15="per KWH",$F$10,0))</f>
        <v>1</v>
      </c>
      <c r="Z15" s="431">
        <f t="shared" ref="Z15:Z28" si="13">Y15*X15</f>
        <v>47.62</v>
      </c>
      <c r="AA15" s="80"/>
      <c r="AB15" s="432">
        <f t="shared" ref="AB15:AB48" si="14">Z15-S15</f>
        <v>3.82</v>
      </c>
      <c r="AC15" s="433">
        <f t="shared" ref="AC15:AC48" si="15">IF((S15)=0,"",(AB15/S15))</f>
        <v>0.08721461187</v>
      </c>
      <c r="AD15" s="59"/>
      <c r="AE15" s="428">
        <f>IFERROR(VLOOKUP($C15,'Proposed Rates'!$B:$J,AE$11,FALSE),0)</f>
        <v>50.4</v>
      </c>
      <c r="AF15" s="429">
        <f t="shared" ref="AF15:AF28" si="16">IF($D15="Monthly",1,IF($D15="per KWH",$F$10,0))</f>
        <v>1</v>
      </c>
      <c r="AG15" s="431">
        <f t="shared" ref="AG15:AG28" si="17">AF15*AE15</f>
        <v>50.4</v>
      </c>
      <c r="AH15" s="80"/>
      <c r="AI15" s="432">
        <f t="shared" ref="AI15:AI48" si="18">AG15-Z15</f>
        <v>2.78</v>
      </c>
      <c r="AJ15" s="433">
        <f t="shared" ref="AJ15:AJ48" si="19">IF((Z15)=0,"",(AI15/Z15))</f>
        <v>0.05837883242</v>
      </c>
      <c r="AK15" s="59"/>
      <c r="AL15" s="428">
        <f>IFERROR(VLOOKUP($C15,'Proposed Rates'!$B:$J,AL$11,FALSE),0)</f>
        <v>53.15</v>
      </c>
      <c r="AM15" s="429">
        <f t="shared" ref="AM15:AM28" si="20">IF($D15="Monthly",1,IF($D15="per KWH",$F$10,0))</f>
        <v>1</v>
      </c>
      <c r="AN15" s="431">
        <f t="shared" ref="AN15:AN28" si="21">AM15*AL15</f>
        <v>53.15</v>
      </c>
      <c r="AO15" s="80"/>
      <c r="AP15" s="432">
        <f t="shared" ref="AP15:AP48" si="22">AN15-AG15</f>
        <v>2.75</v>
      </c>
      <c r="AQ15" s="433">
        <f t="shared" ref="AQ15:AQ48" si="23">IF((AG15)=0,"",(AP15/AG15))</f>
        <v>0.05456349206</v>
      </c>
      <c r="AR15" s="434"/>
      <c r="AS15" s="434"/>
      <c r="AT15" s="434"/>
      <c r="AU15" s="3"/>
      <c r="AV15" s="3"/>
      <c r="AW15" s="3"/>
      <c r="AX15" s="3"/>
      <c r="AY15" s="3"/>
      <c r="AZ15" s="3"/>
      <c r="BA15" s="3"/>
      <c r="BB15" s="3"/>
    </row>
    <row r="16" ht="12.75" customHeight="1">
      <c r="A16" s="59"/>
      <c r="B16" s="351" t="s">
        <v>307</v>
      </c>
      <c r="C16" s="426" t="str">
        <f t="shared" si="1"/>
        <v>Residential.Smart Meter Rate Adder</v>
      </c>
      <c r="D16" s="427" t="s">
        <v>306</v>
      </c>
      <c r="E16" s="351"/>
      <c r="F16" s="428">
        <f>IFERROR(VLOOKUP($C16,'Proposed Rates'!$B:$J,F$11,FALSE),0)</f>
        <v>0</v>
      </c>
      <c r="G16" s="429">
        <f t="shared" si="2"/>
        <v>1</v>
      </c>
      <c r="H16" s="431">
        <f t="shared" si="3"/>
        <v>0</v>
      </c>
      <c r="I16" s="80"/>
      <c r="J16" s="428">
        <f>IFERROR(VLOOKUP($C16,'Proposed Rates'!$B:$J,J$11,FALSE),0)</f>
        <v>0</v>
      </c>
      <c r="K16" s="429">
        <f t="shared" si="4"/>
        <v>1</v>
      </c>
      <c r="L16" s="431">
        <f t="shared" si="5"/>
        <v>0</v>
      </c>
      <c r="M16" s="80"/>
      <c r="N16" s="432">
        <f t="shared" si="6"/>
        <v>0</v>
      </c>
      <c r="O16" s="433" t="str">
        <f t="shared" si="7"/>
        <v/>
      </c>
      <c r="P16" s="59"/>
      <c r="Q16" s="428">
        <f>IFERROR(VLOOKUP($C16,'Proposed Rates'!$B:$J,Q$11,FALSE),0)</f>
        <v>0</v>
      </c>
      <c r="R16" s="429">
        <f t="shared" si="8"/>
        <v>1</v>
      </c>
      <c r="S16" s="431">
        <f t="shared" si="9"/>
        <v>0</v>
      </c>
      <c r="T16" s="80"/>
      <c r="U16" s="432">
        <f t="shared" si="10"/>
        <v>0</v>
      </c>
      <c r="V16" s="433" t="str">
        <f t="shared" si="11"/>
        <v/>
      </c>
      <c r="W16" s="59"/>
      <c r="X16" s="428">
        <f>IFERROR(VLOOKUP($C16,'Proposed Rates'!$B:$J,X$11,FALSE),0)</f>
        <v>0</v>
      </c>
      <c r="Y16" s="429">
        <f t="shared" si="12"/>
        <v>1</v>
      </c>
      <c r="Z16" s="431">
        <f t="shared" si="13"/>
        <v>0</v>
      </c>
      <c r="AA16" s="80"/>
      <c r="AB16" s="432">
        <f t="shared" si="14"/>
        <v>0</v>
      </c>
      <c r="AC16" s="433" t="str">
        <f t="shared" si="15"/>
        <v/>
      </c>
      <c r="AD16" s="59"/>
      <c r="AE16" s="428">
        <f>IFERROR(VLOOKUP($C16,'Proposed Rates'!$B:$J,AE$11,FALSE),0)</f>
        <v>0</v>
      </c>
      <c r="AF16" s="429">
        <f t="shared" si="16"/>
        <v>1</v>
      </c>
      <c r="AG16" s="431">
        <f t="shared" si="17"/>
        <v>0</v>
      </c>
      <c r="AH16" s="80"/>
      <c r="AI16" s="432">
        <f t="shared" si="18"/>
        <v>0</v>
      </c>
      <c r="AJ16" s="433" t="str">
        <f t="shared" si="19"/>
        <v/>
      </c>
      <c r="AK16" s="59"/>
      <c r="AL16" s="428">
        <f>IFERROR(VLOOKUP($C16,'Proposed Rates'!$B:$J,AL$11,FALSE),0)</f>
        <v>0</v>
      </c>
      <c r="AM16" s="429">
        <f t="shared" si="20"/>
        <v>1</v>
      </c>
      <c r="AN16" s="431">
        <f t="shared" si="21"/>
        <v>0</v>
      </c>
      <c r="AO16" s="80"/>
      <c r="AP16" s="432">
        <f t="shared" si="22"/>
        <v>0</v>
      </c>
      <c r="AQ16" s="433" t="str">
        <f t="shared" si="23"/>
        <v/>
      </c>
      <c r="AR16" s="434"/>
      <c r="AS16" s="434"/>
      <c r="AT16" s="434"/>
      <c r="AU16" s="3"/>
      <c r="AV16" s="3"/>
      <c r="AW16" s="3"/>
      <c r="AX16" s="3"/>
      <c r="AY16" s="3"/>
      <c r="AZ16" s="3"/>
      <c r="BA16" s="3"/>
      <c r="BB16" s="3"/>
    </row>
    <row r="17" ht="12.75" customHeight="1">
      <c r="A17" s="59"/>
      <c r="B17" s="435" t="str">
        <f>'Proposed Rates'!C115</f>
        <v>Rate Rider Calculation for PILs</v>
      </c>
      <c r="C17" s="426" t="str">
        <f t="shared" si="1"/>
        <v>Residential.Rate Rider Calculation for PILs</v>
      </c>
      <c r="D17" s="427" t="s">
        <v>308</v>
      </c>
      <c r="E17" s="351"/>
      <c r="F17" s="428" t="str">
        <f>IFERROR(VLOOKUP($C17,'Proposed Rates'!$B:$J,F$11,FALSE),0)</f>
        <v/>
      </c>
      <c r="G17" s="429">
        <f t="shared" si="2"/>
        <v>620</v>
      </c>
      <c r="H17" s="431">
        <f t="shared" si="3"/>
        <v>0</v>
      </c>
      <c r="I17" s="80"/>
      <c r="J17" s="428" t="str">
        <f>IFERROR(VLOOKUP($C17,'Proposed Rates'!$B:$J,J$11,FALSE),0)</f>
        <v/>
      </c>
      <c r="K17" s="429">
        <f t="shared" si="4"/>
        <v>620</v>
      </c>
      <c r="L17" s="431">
        <f t="shared" si="5"/>
        <v>0</v>
      </c>
      <c r="M17" s="80"/>
      <c r="N17" s="432">
        <f t="shared" si="6"/>
        <v>0</v>
      </c>
      <c r="O17" s="433" t="str">
        <f t="shared" si="7"/>
        <v/>
      </c>
      <c r="P17" s="59"/>
      <c r="Q17" s="428" t="str">
        <f>IFERROR(VLOOKUP($C17,'Proposed Rates'!$B:$J,Q$11,FALSE),0)</f>
        <v/>
      </c>
      <c r="R17" s="429">
        <f t="shared" si="8"/>
        <v>620</v>
      </c>
      <c r="S17" s="431">
        <f t="shared" si="9"/>
        <v>0</v>
      </c>
      <c r="T17" s="80"/>
      <c r="U17" s="432">
        <f t="shared" si="10"/>
        <v>0</v>
      </c>
      <c r="V17" s="433" t="str">
        <f t="shared" si="11"/>
        <v/>
      </c>
      <c r="W17" s="59"/>
      <c r="X17" s="428" t="str">
        <f>IFERROR(VLOOKUP($C17,'Proposed Rates'!$B:$J,X$11,FALSE),0)</f>
        <v/>
      </c>
      <c r="Y17" s="429">
        <f t="shared" si="12"/>
        <v>620</v>
      </c>
      <c r="Z17" s="431">
        <f t="shared" si="13"/>
        <v>0</v>
      </c>
      <c r="AA17" s="80"/>
      <c r="AB17" s="432">
        <f t="shared" si="14"/>
        <v>0</v>
      </c>
      <c r="AC17" s="433" t="str">
        <f t="shared" si="15"/>
        <v/>
      </c>
      <c r="AD17" s="59"/>
      <c r="AE17" s="428" t="str">
        <f>IFERROR(VLOOKUP($C17,'Proposed Rates'!$B:$J,AE$11,FALSE),0)</f>
        <v/>
      </c>
      <c r="AF17" s="429">
        <f t="shared" si="16"/>
        <v>620</v>
      </c>
      <c r="AG17" s="431">
        <f t="shared" si="17"/>
        <v>0</v>
      </c>
      <c r="AH17" s="80"/>
      <c r="AI17" s="432">
        <f t="shared" si="18"/>
        <v>0</v>
      </c>
      <c r="AJ17" s="433" t="str">
        <f t="shared" si="19"/>
        <v/>
      </c>
      <c r="AK17" s="59"/>
      <c r="AL17" s="428" t="str">
        <f>IFERROR(VLOOKUP($C17,'Proposed Rates'!$B:$J,AL$11,FALSE),0)</f>
        <v/>
      </c>
      <c r="AM17" s="429">
        <f t="shared" si="20"/>
        <v>620</v>
      </c>
      <c r="AN17" s="431">
        <f t="shared" si="21"/>
        <v>0</v>
      </c>
      <c r="AO17" s="80"/>
      <c r="AP17" s="432">
        <f t="shared" si="22"/>
        <v>0</v>
      </c>
      <c r="AQ17" s="433" t="str">
        <f t="shared" si="23"/>
        <v/>
      </c>
      <c r="AR17" s="434"/>
      <c r="AS17" s="434"/>
      <c r="AT17" s="434"/>
      <c r="AU17" s="3"/>
      <c r="AV17" s="3"/>
      <c r="AW17" s="3"/>
      <c r="AX17" s="3"/>
      <c r="AY17" s="3"/>
      <c r="AZ17" s="3"/>
      <c r="BA17" s="3"/>
      <c r="BB17" s="3"/>
    </row>
    <row r="18" ht="12.75" customHeight="1">
      <c r="A18" s="59"/>
      <c r="B18" s="435" t="str">
        <f>'Proposed Rates'!C128</f>
        <v>Rate Rider Calculation for Generic</v>
      </c>
      <c r="C18" s="426" t="str">
        <f t="shared" si="1"/>
        <v>Residential.Rate Rider Calculation for Generic</v>
      </c>
      <c r="D18" s="427" t="s">
        <v>306</v>
      </c>
      <c r="E18" s="351"/>
      <c r="F18" s="428" t="str">
        <f>IFERROR(VLOOKUP($C18,'Proposed Rates'!$B:$J,F$11,FALSE),0)</f>
        <v/>
      </c>
      <c r="G18" s="429">
        <f t="shared" si="2"/>
        <v>1</v>
      </c>
      <c r="H18" s="431">
        <f t="shared" si="3"/>
        <v>0</v>
      </c>
      <c r="I18" s="80"/>
      <c r="J18" s="428" t="str">
        <f>IFERROR(VLOOKUP($C18,'Proposed Rates'!$B:$J,J$11,FALSE),0)</f>
        <v/>
      </c>
      <c r="K18" s="429">
        <f t="shared" si="4"/>
        <v>1</v>
      </c>
      <c r="L18" s="431">
        <f t="shared" si="5"/>
        <v>0</v>
      </c>
      <c r="M18" s="80"/>
      <c r="N18" s="432">
        <f t="shared" si="6"/>
        <v>0</v>
      </c>
      <c r="O18" s="433" t="str">
        <f t="shared" si="7"/>
        <v/>
      </c>
      <c r="P18" s="59"/>
      <c r="Q18" s="428" t="str">
        <f>IFERROR(VLOOKUP($C18,'Proposed Rates'!$B:$J,Q$11,FALSE),0)</f>
        <v/>
      </c>
      <c r="R18" s="429">
        <f t="shared" si="8"/>
        <v>1</v>
      </c>
      <c r="S18" s="431">
        <f t="shared" si="9"/>
        <v>0</v>
      </c>
      <c r="T18" s="80"/>
      <c r="U18" s="432">
        <f t="shared" si="10"/>
        <v>0</v>
      </c>
      <c r="V18" s="433" t="str">
        <f t="shared" si="11"/>
        <v/>
      </c>
      <c r="W18" s="59"/>
      <c r="X18" s="428" t="str">
        <f>IFERROR(VLOOKUP($C18,'Proposed Rates'!$B:$J,X$11,FALSE),0)</f>
        <v/>
      </c>
      <c r="Y18" s="429">
        <f t="shared" si="12"/>
        <v>1</v>
      </c>
      <c r="Z18" s="431">
        <f t="shared" si="13"/>
        <v>0</v>
      </c>
      <c r="AA18" s="80"/>
      <c r="AB18" s="432">
        <f t="shared" si="14"/>
        <v>0</v>
      </c>
      <c r="AC18" s="433" t="str">
        <f t="shared" si="15"/>
        <v/>
      </c>
      <c r="AD18" s="59"/>
      <c r="AE18" s="428" t="str">
        <f>IFERROR(VLOOKUP($C18,'Proposed Rates'!$B:$J,AE$11,FALSE),0)</f>
        <v/>
      </c>
      <c r="AF18" s="429">
        <f t="shared" si="16"/>
        <v>1</v>
      </c>
      <c r="AG18" s="431">
        <f t="shared" si="17"/>
        <v>0</v>
      </c>
      <c r="AH18" s="80"/>
      <c r="AI18" s="432">
        <f t="shared" si="18"/>
        <v>0</v>
      </c>
      <c r="AJ18" s="433" t="str">
        <f t="shared" si="19"/>
        <v/>
      </c>
      <c r="AK18" s="59"/>
      <c r="AL18" s="428" t="str">
        <f>IFERROR(VLOOKUP($C18,'Proposed Rates'!$B:$J,AL$11,FALSE),0)</f>
        <v/>
      </c>
      <c r="AM18" s="429">
        <f t="shared" si="20"/>
        <v>1</v>
      </c>
      <c r="AN18" s="431">
        <f t="shared" si="21"/>
        <v>0</v>
      </c>
      <c r="AO18" s="80"/>
      <c r="AP18" s="432">
        <f t="shared" si="22"/>
        <v>0</v>
      </c>
      <c r="AQ18" s="433" t="str">
        <f t="shared" si="23"/>
        <v/>
      </c>
      <c r="AR18" s="434"/>
      <c r="AS18" s="434"/>
      <c r="AT18" s="434"/>
      <c r="AU18" s="3"/>
      <c r="AV18" s="3"/>
      <c r="AW18" s="3"/>
      <c r="AX18" s="3"/>
      <c r="AY18" s="3"/>
      <c r="AZ18" s="3"/>
      <c r="BA18" s="3"/>
      <c r="BB18" s="3"/>
    </row>
    <row r="19" ht="12.75" customHeight="1">
      <c r="A19" s="59"/>
      <c r="B19" s="351" t="s">
        <v>116</v>
      </c>
      <c r="C19" s="426" t="str">
        <f t="shared" si="1"/>
        <v>Residential.Distribution Volumetric Rate</v>
      </c>
      <c r="D19" s="427" t="s">
        <v>308</v>
      </c>
      <c r="E19" s="351"/>
      <c r="F19" s="428">
        <f>IFERROR(VLOOKUP($C19,'Proposed Rates'!$B:$J,F$11,FALSE),0)</f>
        <v>0</v>
      </c>
      <c r="G19" s="429">
        <f t="shared" si="2"/>
        <v>620</v>
      </c>
      <c r="H19" s="431">
        <f t="shared" si="3"/>
        <v>0</v>
      </c>
      <c r="I19" s="80"/>
      <c r="J19" s="428">
        <f>IFERROR(VLOOKUP($C19,'Proposed Rates'!$B:$J,J$11,FALSE),0)</f>
        <v>0</v>
      </c>
      <c r="K19" s="429">
        <f t="shared" si="4"/>
        <v>620</v>
      </c>
      <c r="L19" s="431">
        <f t="shared" si="5"/>
        <v>0</v>
      </c>
      <c r="M19" s="80"/>
      <c r="N19" s="432">
        <f t="shared" si="6"/>
        <v>0</v>
      </c>
      <c r="O19" s="433" t="str">
        <f t="shared" si="7"/>
        <v/>
      </c>
      <c r="P19" s="59"/>
      <c r="Q19" s="428">
        <f>IFERROR(VLOOKUP($C19,'Proposed Rates'!$B:$J,Q$11,FALSE),0)</f>
        <v>0</v>
      </c>
      <c r="R19" s="429">
        <f t="shared" si="8"/>
        <v>620</v>
      </c>
      <c r="S19" s="431">
        <f t="shared" si="9"/>
        <v>0</v>
      </c>
      <c r="T19" s="80"/>
      <c r="U19" s="432">
        <f t="shared" si="10"/>
        <v>0</v>
      </c>
      <c r="V19" s="433" t="str">
        <f t="shared" si="11"/>
        <v/>
      </c>
      <c r="W19" s="59"/>
      <c r="X19" s="428">
        <f>IFERROR(VLOOKUP($C19,'Proposed Rates'!$B:$J,X$11,FALSE),0)</f>
        <v>0</v>
      </c>
      <c r="Y19" s="429">
        <f t="shared" si="12"/>
        <v>620</v>
      </c>
      <c r="Z19" s="431">
        <f t="shared" si="13"/>
        <v>0</v>
      </c>
      <c r="AA19" s="80"/>
      <c r="AB19" s="432">
        <f t="shared" si="14"/>
        <v>0</v>
      </c>
      <c r="AC19" s="433" t="str">
        <f t="shared" si="15"/>
        <v/>
      </c>
      <c r="AD19" s="59"/>
      <c r="AE19" s="428">
        <f>IFERROR(VLOOKUP($C19,'Proposed Rates'!$B:$J,AE$11,FALSE),0)</f>
        <v>0</v>
      </c>
      <c r="AF19" s="429">
        <f t="shared" si="16"/>
        <v>620</v>
      </c>
      <c r="AG19" s="431">
        <f t="shared" si="17"/>
        <v>0</v>
      </c>
      <c r="AH19" s="80"/>
      <c r="AI19" s="432">
        <f t="shared" si="18"/>
        <v>0</v>
      </c>
      <c r="AJ19" s="433" t="str">
        <f t="shared" si="19"/>
        <v/>
      </c>
      <c r="AK19" s="59"/>
      <c r="AL19" s="428">
        <f>IFERROR(VLOOKUP($C19,'Proposed Rates'!$B:$J,AL$11,FALSE),0)</f>
        <v>0</v>
      </c>
      <c r="AM19" s="429">
        <f t="shared" si="20"/>
        <v>620</v>
      </c>
      <c r="AN19" s="431">
        <f t="shared" si="21"/>
        <v>0</v>
      </c>
      <c r="AO19" s="80"/>
      <c r="AP19" s="432">
        <f t="shared" si="22"/>
        <v>0</v>
      </c>
      <c r="AQ19" s="433" t="str">
        <f t="shared" si="23"/>
        <v/>
      </c>
      <c r="AR19" s="434"/>
      <c r="AS19" s="434"/>
      <c r="AT19" s="434"/>
      <c r="AU19" s="3"/>
      <c r="AV19" s="3"/>
      <c r="AW19" s="3"/>
      <c r="AX19" s="3"/>
      <c r="AY19" s="3"/>
      <c r="AZ19" s="3"/>
      <c r="BA19" s="3"/>
      <c r="BB19" s="3"/>
    </row>
    <row r="20" ht="12.75" customHeight="1">
      <c r="A20" s="59"/>
      <c r="B20" s="351" t="s">
        <v>309</v>
      </c>
      <c r="C20" s="426" t="str">
        <f t="shared" si="1"/>
        <v>Residential.Smart Meter Disposition Rider</v>
      </c>
      <c r="D20" s="427" t="s">
        <v>308</v>
      </c>
      <c r="E20" s="351"/>
      <c r="F20" s="428">
        <f>IFERROR(VLOOKUP($C20,'Proposed Rates'!$B:$J,F$11,FALSE),0)</f>
        <v>0</v>
      </c>
      <c r="G20" s="429">
        <f t="shared" si="2"/>
        <v>620</v>
      </c>
      <c r="H20" s="431">
        <f t="shared" si="3"/>
        <v>0</v>
      </c>
      <c r="I20" s="80"/>
      <c r="J20" s="428">
        <f>IFERROR(VLOOKUP($C20,'Proposed Rates'!$B:$J,J$11,FALSE),0)</f>
        <v>0</v>
      </c>
      <c r="K20" s="429">
        <f t="shared" si="4"/>
        <v>620</v>
      </c>
      <c r="L20" s="431">
        <f t="shared" si="5"/>
        <v>0</v>
      </c>
      <c r="M20" s="80"/>
      <c r="N20" s="432">
        <f t="shared" si="6"/>
        <v>0</v>
      </c>
      <c r="O20" s="433" t="str">
        <f t="shared" si="7"/>
        <v/>
      </c>
      <c r="P20" s="59"/>
      <c r="Q20" s="428">
        <f>IFERROR(VLOOKUP($C20,'Proposed Rates'!$B:$J,Q$11,FALSE),0)</f>
        <v>0</v>
      </c>
      <c r="R20" s="429">
        <f t="shared" si="8"/>
        <v>620</v>
      </c>
      <c r="S20" s="431">
        <f t="shared" si="9"/>
        <v>0</v>
      </c>
      <c r="T20" s="80"/>
      <c r="U20" s="432">
        <f t="shared" si="10"/>
        <v>0</v>
      </c>
      <c r="V20" s="433" t="str">
        <f t="shared" si="11"/>
        <v/>
      </c>
      <c r="W20" s="59"/>
      <c r="X20" s="428">
        <f>IFERROR(VLOOKUP($C20,'Proposed Rates'!$B:$J,X$11,FALSE),0)</f>
        <v>0</v>
      </c>
      <c r="Y20" s="429">
        <f t="shared" si="12"/>
        <v>620</v>
      </c>
      <c r="Z20" s="431">
        <f t="shared" si="13"/>
        <v>0</v>
      </c>
      <c r="AA20" s="80"/>
      <c r="AB20" s="432">
        <f t="shared" si="14"/>
        <v>0</v>
      </c>
      <c r="AC20" s="433" t="str">
        <f t="shared" si="15"/>
        <v/>
      </c>
      <c r="AD20" s="59"/>
      <c r="AE20" s="428">
        <f>IFERROR(VLOOKUP($C20,'Proposed Rates'!$B:$J,AE$11,FALSE),0)</f>
        <v>0</v>
      </c>
      <c r="AF20" s="429">
        <f t="shared" si="16"/>
        <v>620</v>
      </c>
      <c r="AG20" s="431">
        <f t="shared" si="17"/>
        <v>0</v>
      </c>
      <c r="AH20" s="80"/>
      <c r="AI20" s="432">
        <f t="shared" si="18"/>
        <v>0</v>
      </c>
      <c r="AJ20" s="433" t="str">
        <f t="shared" si="19"/>
        <v/>
      </c>
      <c r="AK20" s="59"/>
      <c r="AL20" s="428">
        <f>IFERROR(VLOOKUP($C20,'Proposed Rates'!$B:$J,AL$11,FALSE),0)</f>
        <v>0</v>
      </c>
      <c r="AM20" s="429">
        <f t="shared" si="20"/>
        <v>620</v>
      </c>
      <c r="AN20" s="431">
        <f t="shared" si="21"/>
        <v>0</v>
      </c>
      <c r="AO20" s="80"/>
      <c r="AP20" s="432">
        <f t="shared" si="22"/>
        <v>0</v>
      </c>
      <c r="AQ20" s="433" t="str">
        <f t="shared" si="23"/>
        <v/>
      </c>
      <c r="AR20" s="434"/>
      <c r="AS20" s="434"/>
      <c r="AT20" s="434"/>
      <c r="AU20" s="3"/>
      <c r="AV20" s="3"/>
      <c r="AW20" s="3"/>
      <c r="AX20" s="3"/>
      <c r="AY20" s="3"/>
      <c r="AZ20" s="3"/>
      <c r="BA20" s="3"/>
      <c r="BB20" s="3"/>
    </row>
    <row r="21" ht="12.75" customHeight="1">
      <c r="A21" s="59"/>
      <c r="B21" s="351" t="s">
        <v>241</v>
      </c>
      <c r="C21" s="426" t="str">
        <f t="shared" si="1"/>
        <v>Residential.LRAM Rate Rider</v>
      </c>
      <c r="D21" s="427" t="s">
        <v>306</v>
      </c>
      <c r="E21" s="351"/>
      <c r="F21" s="428">
        <f>'Proposed Rates'!E77+'Proposed Rates'!E90</f>
        <v>0.25</v>
      </c>
      <c r="G21" s="429">
        <f t="shared" si="2"/>
        <v>1</v>
      </c>
      <c r="H21" s="430">
        <f t="shared" si="3"/>
        <v>0.25</v>
      </c>
      <c r="I21" s="59"/>
      <c r="J21" s="428">
        <f>'Proposed Rates'!F77+'Proposed Rates'!F90</f>
        <v>0</v>
      </c>
      <c r="K21" s="429">
        <f t="shared" si="4"/>
        <v>1</v>
      </c>
      <c r="L21" s="431">
        <f t="shared" si="5"/>
        <v>0</v>
      </c>
      <c r="M21" s="80"/>
      <c r="N21" s="432">
        <f t="shared" si="6"/>
        <v>-0.25</v>
      </c>
      <c r="O21" s="433">
        <f t="shared" si="7"/>
        <v>-1</v>
      </c>
      <c r="P21" s="59"/>
      <c r="Q21" s="428">
        <f>'Proposed Rates'!G77+'Proposed Rates'!G90</f>
        <v>0</v>
      </c>
      <c r="R21" s="429">
        <f t="shared" si="8"/>
        <v>1</v>
      </c>
      <c r="S21" s="431">
        <f t="shared" si="9"/>
        <v>0</v>
      </c>
      <c r="T21" s="80"/>
      <c r="U21" s="432">
        <f t="shared" si="10"/>
        <v>0</v>
      </c>
      <c r="V21" s="433" t="str">
        <f t="shared" si="11"/>
        <v/>
      </c>
      <c r="W21" s="59"/>
      <c r="X21" s="428">
        <f>IFERROR(VLOOKUP($C21,'Proposed Rates'!$B:$J,X$11,FALSE),0)</f>
        <v>0</v>
      </c>
      <c r="Y21" s="429">
        <f t="shared" si="12"/>
        <v>1</v>
      </c>
      <c r="Z21" s="431">
        <f t="shared" si="13"/>
        <v>0</v>
      </c>
      <c r="AA21" s="80"/>
      <c r="AB21" s="432">
        <f t="shared" si="14"/>
        <v>0</v>
      </c>
      <c r="AC21" s="433" t="str">
        <f t="shared" si="15"/>
        <v/>
      </c>
      <c r="AD21" s="59"/>
      <c r="AE21" s="428">
        <f>IFERROR(VLOOKUP($C21,'Proposed Rates'!$B:$J,AE$11,FALSE),0)</f>
        <v>0</v>
      </c>
      <c r="AF21" s="429">
        <f t="shared" si="16"/>
        <v>1</v>
      </c>
      <c r="AG21" s="431">
        <f t="shared" si="17"/>
        <v>0</v>
      </c>
      <c r="AH21" s="80"/>
      <c r="AI21" s="432">
        <f t="shared" si="18"/>
        <v>0</v>
      </c>
      <c r="AJ21" s="433" t="str">
        <f t="shared" si="19"/>
        <v/>
      </c>
      <c r="AK21" s="59"/>
      <c r="AL21" s="428">
        <f>IFERROR(VLOOKUP($C21,'Proposed Rates'!$B:$J,AL$11,FALSE),0)</f>
        <v>0</v>
      </c>
      <c r="AM21" s="429">
        <f t="shared" si="20"/>
        <v>1</v>
      </c>
      <c r="AN21" s="431">
        <f t="shared" si="21"/>
        <v>0</v>
      </c>
      <c r="AO21" s="80"/>
      <c r="AP21" s="432">
        <f t="shared" si="22"/>
        <v>0</v>
      </c>
      <c r="AQ21" s="433" t="str">
        <f t="shared" si="23"/>
        <v/>
      </c>
      <c r="AR21" s="434"/>
      <c r="AS21" s="434"/>
      <c r="AT21" s="434"/>
      <c r="AU21" s="3"/>
      <c r="AV21" s="3"/>
      <c r="AW21" s="3"/>
      <c r="AX21" s="3"/>
      <c r="AY21" s="3"/>
      <c r="AZ21" s="3"/>
      <c r="BA21" s="3"/>
      <c r="BB21" s="3"/>
    </row>
    <row r="22" ht="12.75" customHeight="1">
      <c r="A22" s="59"/>
      <c r="B22" s="518" t="s">
        <v>237</v>
      </c>
      <c r="C22" s="426" t="str">
        <f t="shared" si="1"/>
        <v>Residential.Deferral/Variance Account Disposition Rate Rider Group 2</v>
      </c>
      <c r="D22" s="427" t="s">
        <v>306</v>
      </c>
      <c r="E22" s="351"/>
      <c r="F22" s="428">
        <f>IFERROR(VLOOKUP($C22,'Proposed Rates'!$B:$J,F$11,FALSE),0)</f>
        <v>0</v>
      </c>
      <c r="G22" s="429">
        <f t="shared" si="2"/>
        <v>1</v>
      </c>
      <c r="H22" s="431">
        <f t="shared" si="3"/>
        <v>0</v>
      </c>
      <c r="I22" s="80"/>
      <c r="J22" s="428">
        <f>IFERROR(VLOOKUP($C22,'Proposed Rates'!$B:$J,J$11,FALSE),0)</f>
        <v>-0.54</v>
      </c>
      <c r="K22" s="429">
        <f t="shared" si="4"/>
        <v>1</v>
      </c>
      <c r="L22" s="431">
        <f t="shared" si="5"/>
        <v>-0.54</v>
      </c>
      <c r="M22" s="80"/>
      <c r="N22" s="432">
        <f t="shared" si="6"/>
        <v>-0.54</v>
      </c>
      <c r="O22" s="433" t="str">
        <f t="shared" si="7"/>
        <v/>
      </c>
      <c r="P22" s="59"/>
      <c r="Q22" s="428">
        <f>IFERROR(VLOOKUP($C22,'Proposed Rates'!$B:$J,Q$11,FALSE),0)</f>
        <v>0</v>
      </c>
      <c r="R22" s="429">
        <f t="shared" si="8"/>
        <v>1</v>
      </c>
      <c r="S22" s="431">
        <f t="shared" si="9"/>
        <v>0</v>
      </c>
      <c r="T22" s="80"/>
      <c r="U22" s="432">
        <f t="shared" si="10"/>
        <v>0.54</v>
      </c>
      <c r="V22" s="433">
        <f t="shared" si="11"/>
        <v>-1</v>
      </c>
      <c r="W22" s="59"/>
      <c r="X22" s="428">
        <f>IFERROR(VLOOKUP($C22,'Proposed Rates'!$B:$J,X$11,FALSE),0)</f>
        <v>0</v>
      </c>
      <c r="Y22" s="429">
        <f t="shared" si="12"/>
        <v>1</v>
      </c>
      <c r="Z22" s="431">
        <f t="shared" si="13"/>
        <v>0</v>
      </c>
      <c r="AA22" s="80"/>
      <c r="AB22" s="432">
        <f t="shared" si="14"/>
        <v>0</v>
      </c>
      <c r="AC22" s="433" t="str">
        <f t="shared" si="15"/>
        <v/>
      </c>
      <c r="AD22" s="59"/>
      <c r="AE22" s="428">
        <f>IFERROR(VLOOKUP($C22,'Proposed Rates'!$B:$J,AE$11,FALSE),0)</f>
        <v>0</v>
      </c>
      <c r="AF22" s="429">
        <f t="shared" si="16"/>
        <v>1</v>
      </c>
      <c r="AG22" s="431">
        <f t="shared" si="17"/>
        <v>0</v>
      </c>
      <c r="AH22" s="80"/>
      <c r="AI22" s="432">
        <f t="shared" si="18"/>
        <v>0</v>
      </c>
      <c r="AJ22" s="433" t="str">
        <f t="shared" si="19"/>
        <v/>
      </c>
      <c r="AK22" s="59"/>
      <c r="AL22" s="428">
        <f>IFERROR(VLOOKUP($C22,'Proposed Rates'!$B:$J,AL$11,FALSE),0)</f>
        <v>0</v>
      </c>
      <c r="AM22" s="429">
        <f t="shared" si="20"/>
        <v>1</v>
      </c>
      <c r="AN22" s="431">
        <f t="shared" si="21"/>
        <v>0</v>
      </c>
      <c r="AO22" s="80"/>
      <c r="AP22" s="432">
        <f t="shared" si="22"/>
        <v>0</v>
      </c>
      <c r="AQ22" s="433" t="str">
        <f t="shared" si="23"/>
        <v/>
      </c>
      <c r="AR22" s="434"/>
      <c r="AS22" s="434"/>
      <c r="AT22" s="434"/>
      <c r="AU22" s="3"/>
      <c r="AV22" s="3"/>
      <c r="AW22" s="3"/>
      <c r="AX22" s="3"/>
      <c r="AY22" s="3"/>
      <c r="AZ22" s="3"/>
      <c r="BA22" s="3"/>
      <c r="BB22" s="3"/>
    </row>
    <row r="23" ht="12.75" customHeight="1">
      <c r="A23" s="59"/>
      <c r="B23" s="435"/>
      <c r="C23" s="426" t="str">
        <f t="shared" si="1"/>
        <v>Residential.</v>
      </c>
      <c r="D23" s="427"/>
      <c r="E23" s="351"/>
      <c r="F23" s="428">
        <f>IFERROR(VLOOKUP($C23,'Proposed Rates'!$B:$J,F$11,FALSE),0)</f>
        <v>0</v>
      </c>
      <c r="G23" s="429">
        <f t="shared" si="2"/>
        <v>0</v>
      </c>
      <c r="H23" s="431">
        <f t="shared" si="3"/>
        <v>0</v>
      </c>
      <c r="I23" s="80"/>
      <c r="J23" s="428">
        <f>IFERROR(VLOOKUP($C23,'Proposed Rates'!$B:$J,J$11,FALSE),0)</f>
        <v>0</v>
      </c>
      <c r="K23" s="429">
        <f t="shared" si="4"/>
        <v>0</v>
      </c>
      <c r="L23" s="431">
        <f t="shared" si="5"/>
        <v>0</v>
      </c>
      <c r="M23" s="80"/>
      <c r="N23" s="432">
        <f t="shared" si="6"/>
        <v>0</v>
      </c>
      <c r="O23" s="433" t="str">
        <f t="shared" si="7"/>
        <v/>
      </c>
      <c r="P23" s="59"/>
      <c r="Q23" s="428">
        <f>IFERROR(VLOOKUP($C23,'Proposed Rates'!$B:$J,Q$11,FALSE),0)</f>
        <v>0</v>
      </c>
      <c r="R23" s="429">
        <f t="shared" si="8"/>
        <v>0</v>
      </c>
      <c r="S23" s="431">
        <f t="shared" si="9"/>
        <v>0</v>
      </c>
      <c r="T23" s="80"/>
      <c r="U23" s="432">
        <f t="shared" si="10"/>
        <v>0</v>
      </c>
      <c r="V23" s="433" t="str">
        <f t="shared" si="11"/>
        <v/>
      </c>
      <c r="W23" s="59"/>
      <c r="X23" s="428">
        <f>IFERROR(VLOOKUP($C23,'Proposed Rates'!$B:$J,X$11,FALSE),0)</f>
        <v>0</v>
      </c>
      <c r="Y23" s="429">
        <f t="shared" si="12"/>
        <v>0</v>
      </c>
      <c r="Z23" s="431">
        <f t="shared" si="13"/>
        <v>0</v>
      </c>
      <c r="AA23" s="80"/>
      <c r="AB23" s="432">
        <f t="shared" si="14"/>
        <v>0</v>
      </c>
      <c r="AC23" s="433" t="str">
        <f t="shared" si="15"/>
        <v/>
      </c>
      <c r="AD23" s="59"/>
      <c r="AE23" s="428">
        <f>IFERROR(VLOOKUP($C23,'Proposed Rates'!$B:$J,AE$11,FALSE),0)</f>
        <v>0</v>
      </c>
      <c r="AF23" s="429">
        <f t="shared" si="16"/>
        <v>0</v>
      </c>
      <c r="AG23" s="431">
        <f t="shared" si="17"/>
        <v>0</v>
      </c>
      <c r="AH23" s="80"/>
      <c r="AI23" s="432">
        <f t="shared" si="18"/>
        <v>0</v>
      </c>
      <c r="AJ23" s="433" t="str">
        <f t="shared" si="19"/>
        <v/>
      </c>
      <c r="AK23" s="59"/>
      <c r="AL23" s="428">
        <f>IFERROR(VLOOKUP($C23,'Proposed Rates'!$B:$J,AL$11,FALSE),0)</f>
        <v>0</v>
      </c>
      <c r="AM23" s="429">
        <f t="shared" si="20"/>
        <v>0</v>
      </c>
      <c r="AN23" s="431">
        <f t="shared" si="21"/>
        <v>0</v>
      </c>
      <c r="AO23" s="80"/>
      <c r="AP23" s="432">
        <f t="shared" si="22"/>
        <v>0</v>
      </c>
      <c r="AQ23" s="433" t="str">
        <f t="shared" si="23"/>
        <v/>
      </c>
      <c r="AR23" s="434"/>
      <c r="AS23" s="434"/>
      <c r="AT23" s="434"/>
      <c r="AU23" s="3"/>
      <c r="AV23" s="3"/>
      <c r="AW23" s="3"/>
      <c r="AX23" s="3"/>
      <c r="AY23" s="3"/>
      <c r="AZ23" s="3"/>
      <c r="BA23" s="3"/>
      <c r="BB23" s="3"/>
    </row>
    <row r="24" ht="12.75" customHeight="1">
      <c r="A24" s="59"/>
      <c r="B24" s="435"/>
      <c r="C24" s="426" t="str">
        <f t="shared" si="1"/>
        <v>Residential.</v>
      </c>
      <c r="D24" s="427"/>
      <c r="E24" s="351"/>
      <c r="F24" s="428">
        <f>IFERROR(VLOOKUP($C24,'Proposed Rates'!$B:$J,F$11,FALSE),0)</f>
        <v>0</v>
      </c>
      <c r="G24" s="429">
        <f t="shared" si="2"/>
        <v>0</v>
      </c>
      <c r="H24" s="431">
        <f t="shared" si="3"/>
        <v>0</v>
      </c>
      <c r="I24" s="80"/>
      <c r="J24" s="428">
        <f>IFERROR(VLOOKUP($C24,'Proposed Rates'!$B:$J,J$11,FALSE),0)</f>
        <v>0</v>
      </c>
      <c r="K24" s="429">
        <f t="shared" si="4"/>
        <v>0</v>
      </c>
      <c r="L24" s="431">
        <f t="shared" si="5"/>
        <v>0</v>
      </c>
      <c r="M24" s="80"/>
      <c r="N24" s="432">
        <f t="shared" si="6"/>
        <v>0</v>
      </c>
      <c r="O24" s="433" t="str">
        <f t="shared" si="7"/>
        <v/>
      </c>
      <c r="P24" s="59"/>
      <c r="Q24" s="428">
        <f>IFERROR(VLOOKUP($C24,'Proposed Rates'!$B:$J,Q$11,FALSE),0)</f>
        <v>0</v>
      </c>
      <c r="R24" s="429">
        <f t="shared" si="8"/>
        <v>0</v>
      </c>
      <c r="S24" s="431">
        <f t="shared" si="9"/>
        <v>0</v>
      </c>
      <c r="T24" s="80"/>
      <c r="U24" s="432">
        <f t="shared" si="10"/>
        <v>0</v>
      </c>
      <c r="V24" s="433" t="str">
        <f t="shared" si="11"/>
        <v/>
      </c>
      <c r="W24" s="59"/>
      <c r="X24" s="428">
        <f>IFERROR(VLOOKUP($C24,'Proposed Rates'!$B:$J,X$11,FALSE),0)</f>
        <v>0</v>
      </c>
      <c r="Y24" s="429">
        <f t="shared" si="12"/>
        <v>0</v>
      </c>
      <c r="Z24" s="431">
        <f t="shared" si="13"/>
        <v>0</v>
      </c>
      <c r="AA24" s="80"/>
      <c r="AB24" s="432">
        <f t="shared" si="14"/>
        <v>0</v>
      </c>
      <c r="AC24" s="433" t="str">
        <f t="shared" si="15"/>
        <v/>
      </c>
      <c r="AD24" s="59"/>
      <c r="AE24" s="428">
        <f>IFERROR(VLOOKUP($C24,'Proposed Rates'!$B:$J,AE$11,FALSE),0)</f>
        <v>0</v>
      </c>
      <c r="AF24" s="429">
        <f t="shared" si="16"/>
        <v>0</v>
      </c>
      <c r="AG24" s="431">
        <f t="shared" si="17"/>
        <v>0</v>
      </c>
      <c r="AH24" s="80"/>
      <c r="AI24" s="432">
        <f t="shared" si="18"/>
        <v>0</v>
      </c>
      <c r="AJ24" s="433" t="str">
        <f t="shared" si="19"/>
        <v/>
      </c>
      <c r="AK24" s="59"/>
      <c r="AL24" s="428">
        <f>IFERROR(VLOOKUP($C24,'Proposed Rates'!$B:$J,AL$11,FALSE),0)</f>
        <v>0</v>
      </c>
      <c r="AM24" s="429">
        <f t="shared" si="20"/>
        <v>0</v>
      </c>
      <c r="AN24" s="431">
        <f t="shared" si="21"/>
        <v>0</v>
      </c>
      <c r="AO24" s="80"/>
      <c r="AP24" s="432">
        <f t="shared" si="22"/>
        <v>0</v>
      </c>
      <c r="AQ24" s="433" t="str">
        <f t="shared" si="23"/>
        <v/>
      </c>
      <c r="AR24" s="434"/>
      <c r="AS24" s="434"/>
      <c r="AT24" s="434"/>
      <c r="AU24" s="3"/>
      <c r="AV24" s="3"/>
      <c r="AW24" s="3"/>
      <c r="AX24" s="3"/>
      <c r="AY24" s="3"/>
      <c r="AZ24" s="3"/>
      <c r="BA24" s="3"/>
      <c r="BB24" s="3"/>
    </row>
    <row r="25" ht="12.75" customHeight="1">
      <c r="A25" s="59"/>
      <c r="B25" s="435"/>
      <c r="C25" s="426" t="str">
        <f t="shared" si="1"/>
        <v>Residential.</v>
      </c>
      <c r="D25" s="427"/>
      <c r="E25" s="351"/>
      <c r="F25" s="428">
        <f>IFERROR(VLOOKUP($C25,'Proposed Rates'!$B:$J,F$11,FALSE),0)</f>
        <v>0</v>
      </c>
      <c r="G25" s="429">
        <f t="shared" si="2"/>
        <v>0</v>
      </c>
      <c r="H25" s="431">
        <f t="shared" si="3"/>
        <v>0</v>
      </c>
      <c r="I25" s="80"/>
      <c r="J25" s="428">
        <f>IFERROR(VLOOKUP($C25,'Proposed Rates'!$B:$J,J$11,FALSE),0)</f>
        <v>0</v>
      </c>
      <c r="K25" s="429">
        <f t="shared" si="4"/>
        <v>0</v>
      </c>
      <c r="L25" s="431">
        <f t="shared" si="5"/>
        <v>0</v>
      </c>
      <c r="M25" s="80"/>
      <c r="N25" s="432">
        <f t="shared" si="6"/>
        <v>0</v>
      </c>
      <c r="O25" s="433" t="str">
        <f t="shared" si="7"/>
        <v/>
      </c>
      <c r="P25" s="59"/>
      <c r="Q25" s="428">
        <f>IFERROR(VLOOKUP($C25,'Proposed Rates'!$B:$J,Q$11,FALSE),0)</f>
        <v>0</v>
      </c>
      <c r="R25" s="429">
        <f t="shared" si="8"/>
        <v>0</v>
      </c>
      <c r="S25" s="431">
        <f t="shared" si="9"/>
        <v>0</v>
      </c>
      <c r="T25" s="80"/>
      <c r="U25" s="432">
        <f t="shared" si="10"/>
        <v>0</v>
      </c>
      <c r="V25" s="433" t="str">
        <f t="shared" si="11"/>
        <v/>
      </c>
      <c r="W25" s="59"/>
      <c r="X25" s="428">
        <f>IFERROR(VLOOKUP($C25,'Proposed Rates'!$B:$J,X$11,FALSE),0)</f>
        <v>0</v>
      </c>
      <c r="Y25" s="429">
        <f t="shared" si="12"/>
        <v>0</v>
      </c>
      <c r="Z25" s="431">
        <f t="shared" si="13"/>
        <v>0</v>
      </c>
      <c r="AA25" s="80"/>
      <c r="AB25" s="432">
        <f t="shared" si="14"/>
        <v>0</v>
      </c>
      <c r="AC25" s="433" t="str">
        <f t="shared" si="15"/>
        <v/>
      </c>
      <c r="AD25" s="59"/>
      <c r="AE25" s="428">
        <f>IFERROR(VLOOKUP($C25,'Proposed Rates'!$B:$J,AE$11,FALSE),0)</f>
        <v>0</v>
      </c>
      <c r="AF25" s="429">
        <f t="shared" si="16"/>
        <v>0</v>
      </c>
      <c r="AG25" s="431">
        <f t="shared" si="17"/>
        <v>0</v>
      </c>
      <c r="AH25" s="80"/>
      <c r="AI25" s="432">
        <f t="shared" si="18"/>
        <v>0</v>
      </c>
      <c r="AJ25" s="433" t="str">
        <f t="shared" si="19"/>
        <v/>
      </c>
      <c r="AK25" s="59"/>
      <c r="AL25" s="428">
        <f>IFERROR(VLOOKUP($C25,'Proposed Rates'!$B:$J,AL$11,FALSE),0)</f>
        <v>0</v>
      </c>
      <c r="AM25" s="429">
        <f t="shared" si="20"/>
        <v>0</v>
      </c>
      <c r="AN25" s="431">
        <f t="shared" si="21"/>
        <v>0</v>
      </c>
      <c r="AO25" s="80"/>
      <c r="AP25" s="432">
        <f t="shared" si="22"/>
        <v>0</v>
      </c>
      <c r="AQ25" s="433" t="str">
        <f t="shared" si="23"/>
        <v/>
      </c>
      <c r="AR25" s="434"/>
      <c r="AS25" s="434"/>
      <c r="AT25" s="434"/>
      <c r="AU25" s="3"/>
      <c r="AV25" s="3"/>
      <c r="AW25" s="3"/>
      <c r="AX25" s="3"/>
      <c r="AY25" s="3"/>
      <c r="AZ25" s="3"/>
      <c r="BA25" s="3"/>
      <c r="BB25" s="3"/>
    </row>
    <row r="26" ht="12.75" customHeight="1">
      <c r="A26" s="59"/>
      <c r="B26" s="518"/>
      <c r="C26" s="426" t="str">
        <f t="shared" si="1"/>
        <v>Residential.</v>
      </c>
      <c r="D26" s="427"/>
      <c r="E26" s="351"/>
      <c r="F26" s="428">
        <f>IFERROR(VLOOKUP($C26,'Proposed Rates'!$B:$J,F$11,FALSE),0)</f>
        <v>0</v>
      </c>
      <c r="G26" s="429">
        <f t="shared" si="2"/>
        <v>0</v>
      </c>
      <c r="H26" s="431">
        <f t="shared" si="3"/>
        <v>0</v>
      </c>
      <c r="I26" s="80"/>
      <c r="J26" s="428">
        <f>IFERROR(VLOOKUP($C26,'Proposed Rates'!$B:$J,J$11,FALSE),0)</f>
        <v>0</v>
      </c>
      <c r="K26" s="429">
        <f t="shared" si="4"/>
        <v>0</v>
      </c>
      <c r="L26" s="431">
        <f t="shared" si="5"/>
        <v>0</v>
      </c>
      <c r="M26" s="80"/>
      <c r="N26" s="432">
        <f t="shared" si="6"/>
        <v>0</v>
      </c>
      <c r="O26" s="433" t="str">
        <f t="shared" si="7"/>
        <v/>
      </c>
      <c r="P26" s="59"/>
      <c r="Q26" s="428">
        <f>IFERROR(VLOOKUP($C26,'Proposed Rates'!$B:$J,Q$11,FALSE),0)</f>
        <v>0</v>
      </c>
      <c r="R26" s="429">
        <f t="shared" si="8"/>
        <v>0</v>
      </c>
      <c r="S26" s="431">
        <f t="shared" si="9"/>
        <v>0</v>
      </c>
      <c r="T26" s="80"/>
      <c r="U26" s="432">
        <f t="shared" si="10"/>
        <v>0</v>
      </c>
      <c r="V26" s="433" t="str">
        <f t="shared" si="11"/>
        <v/>
      </c>
      <c r="W26" s="59"/>
      <c r="X26" s="428">
        <f>IFERROR(VLOOKUP($C26,'Proposed Rates'!$B:$J,X$11,FALSE),0)</f>
        <v>0</v>
      </c>
      <c r="Y26" s="429">
        <f t="shared" si="12"/>
        <v>0</v>
      </c>
      <c r="Z26" s="431">
        <f t="shared" si="13"/>
        <v>0</v>
      </c>
      <c r="AA26" s="80"/>
      <c r="AB26" s="432">
        <f t="shared" si="14"/>
        <v>0</v>
      </c>
      <c r="AC26" s="433" t="str">
        <f t="shared" si="15"/>
        <v/>
      </c>
      <c r="AD26" s="59"/>
      <c r="AE26" s="428">
        <f>IFERROR(VLOOKUP($C26,'Proposed Rates'!$B:$J,AE$11,FALSE),0)</f>
        <v>0</v>
      </c>
      <c r="AF26" s="429">
        <f t="shared" si="16"/>
        <v>0</v>
      </c>
      <c r="AG26" s="431">
        <f t="shared" si="17"/>
        <v>0</v>
      </c>
      <c r="AH26" s="80"/>
      <c r="AI26" s="432">
        <f t="shared" si="18"/>
        <v>0</v>
      </c>
      <c r="AJ26" s="433" t="str">
        <f t="shared" si="19"/>
        <v/>
      </c>
      <c r="AK26" s="59"/>
      <c r="AL26" s="428">
        <f>IFERROR(VLOOKUP($C26,'Proposed Rates'!$B:$J,AL$11,FALSE),0)</f>
        <v>0</v>
      </c>
      <c r="AM26" s="429">
        <f t="shared" si="20"/>
        <v>0</v>
      </c>
      <c r="AN26" s="431">
        <f t="shared" si="21"/>
        <v>0</v>
      </c>
      <c r="AO26" s="80"/>
      <c r="AP26" s="432">
        <f t="shared" si="22"/>
        <v>0</v>
      </c>
      <c r="AQ26" s="433" t="str">
        <f t="shared" si="23"/>
        <v/>
      </c>
      <c r="AR26" s="434"/>
      <c r="AS26" s="434"/>
      <c r="AT26" s="434"/>
      <c r="AU26" s="3"/>
      <c r="AV26" s="3"/>
      <c r="AW26" s="3"/>
      <c r="AX26" s="3"/>
      <c r="AY26" s="3"/>
      <c r="AZ26" s="3"/>
      <c r="BA26" s="3"/>
      <c r="BB26" s="3"/>
    </row>
    <row r="27" ht="12.75" customHeight="1">
      <c r="A27" s="59"/>
      <c r="B27" s="435"/>
      <c r="C27" s="426" t="str">
        <f t="shared" si="1"/>
        <v>Residential.</v>
      </c>
      <c r="D27" s="427"/>
      <c r="E27" s="351"/>
      <c r="F27" s="428">
        <f>IFERROR(VLOOKUP($C27,'Proposed Rates'!$B:$J,F$11,FALSE),0)</f>
        <v>0</v>
      </c>
      <c r="G27" s="429">
        <f t="shared" si="2"/>
        <v>0</v>
      </c>
      <c r="H27" s="431">
        <f t="shared" si="3"/>
        <v>0</v>
      </c>
      <c r="I27" s="80"/>
      <c r="J27" s="428">
        <f>IFERROR(VLOOKUP($C27,'Proposed Rates'!$B:$J,J$11,FALSE),0)</f>
        <v>0</v>
      </c>
      <c r="K27" s="429">
        <f t="shared" si="4"/>
        <v>0</v>
      </c>
      <c r="L27" s="431">
        <f t="shared" si="5"/>
        <v>0</v>
      </c>
      <c r="M27" s="80"/>
      <c r="N27" s="432">
        <f t="shared" si="6"/>
        <v>0</v>
      </c>
      <c r="O27" s="433" t="str">
        <f t="shared" si="7"/>
        <v/>
      </c>
      <c r="P27" s="59"/>
      <c r="Q27" s="428">
        <f>IFERROR(VLOOKUP($C27,'Proposed Rates'!$B:$J,Q$11,FALSE),0)</f>
        <v>0</v>
      </c>
      <c r="R27" s="429">
        <f t="shared" si="8"/>
        <v>0</v>
      </c>
      <c r="S27" s="431">
        <f t="shared" si="9"/>
        <v>0</v>
      </c>
      <c r="T27" s="80"/>
      <c r="U27" s="432">
        <f t="shared" si="10"/>
        <v>0</v>
      </c>
      <c r="V27" s="433" t="str">
        <f t="shared" si="11"/>
        <v/>
      </c>
      <c r="W27" s="59"/>
      <c r="X27" s="428">
        <f>IFERROR(VLOOKUP($C27,'Proposed Rates'!$B:$J,X$11,FALSE),0)</f>
        <v>0</v>
      </c>
      <c r="Y27" s="429">
        <f t="shared" si="12"/>
        <v>0</v>
      </c>
      <c r="Z27" s="431">
        <f t="shared" si="13"/>
        <v>0</v>
      </c>
      <c r="AA27" s="80"/>
      <c r="AB27" s="432">
        <f t="shared" si="14"/>
        <v>0</v>
      </c>
      <c r="AC27" s="433" t="str">
        <f t="shared" si="15"/>
        <v/>
      </c>
      <c r="AD27" s="59"/>
      <c r="AE27" s="428">
        <f>IFERROR(VLOOKUP($C27,'Proposed Rates'!$B:$J,AE$11,FALSE),0)</f>
        <v>0</v>
      </c>
      <c r="AF27" s="429">
        <f t="shared" si="16"/>
        <v>0</v>
      </c>
      <c r="AG27" s="431">
        <f t="shared" si="17"/>
        <v>0</v>
      </c>
      <c r="AH27" s="80"/>
      <c r="AI27" s="432">
        <f t="shared" si="18"/>
        <v>0</v>
      </c>
      <c r="AJ27" s="433" t="str">
        <f t="shared" si="19"/>
        <v/>
      </c>
      <c r="AK27" s="59"/>
      <c r="AL27" s="428">
        <f>IFERROR(VLOOKUP($C27,'Proposed Rates'!$B:$J,AL$11,FALSE),0)</f>
        <v>0</v>
      </c>
      <c r="AM27" s="429">
        <f t="shared" si="20"/>
        <v>0</v>
      </c>
      <c r="AN27" s="431">
        <f t="shared" si="21"/>
        <v>0</v>
      </c>
      <c r="AO27" s="80"/>
      <c r="AP27" s="432">
        <f t="shared" si="22"/>
        <v>0</v>
      </c>
      <c r="AQ27" s="433" t="str">
        <f t="shared" si="23"/>
        <v/>
      </c>
      <c r="AR27" s="434"/>
      <c r="AS27" s="434"/>
      <c r="AT27" s="434"/>
      <c r="AU27" s="3"/>
      <c r="AV27" s="3"/>
      <c r="AW27" s="3"/>
      <c r="AX27" s="3"/>
      <c r="AY27" s="3"/>
      <c r="AZ27" s="3"/>
      <c r="BA27" s="3"/>
      <c r="BB27" s="3"/>
    </row>
    <row r="28" ht="12.75" customHeight="1">
      <c r="A28" s="59"/>
      <c r="B28" s="435"/>
      <c r="C28" s="426" t="str">
        <f t="shared" si="1"/>
        <v>Residential.</v>
      </c>
      <c r="D28" s="427"/>
      <c r="E28" s="351"/>
      <c r="F28" s="428">
        <f>IFERROR(VLOOKUP($C28,'Proposed Rates'!$B:$J,F$11,FALSE),0)</f>
        <v>0</v>
      </c>
      <c r="G28" s="429">
        <f t="shared" si="2"/>
        <v>0</v>
      </c>
      <c r="H28" s="431">
        <f t="shared" si="3"/>
        <v>0</v>
      </c>
      <c r="I28" s="80"/>
      <c r="J28" s="428">
        <f>IFERROR(VLOOKUP($C28,'Proposed Rates'!$B:$J,J$11,FALSE),0)</f>
        <v>0</v>
      </c>
      <c r="K28" s="429">
        <f t="shared" si="4"/>
        <v>0</v>
      </c>
      <c r="L28" s="431">
        <f t="shared" si="5"/>
        <v>0</v>
      </c>
      <c r="M28" s="80"/>
      <c r="N28" s="432">
        <f t="shared" si="6"/>
        <v>0</v>
      </c>
      <c r="O28" s="433" t="str">
        <f t="shared" si="7"/>
        <v/>
      </c>
      <c r="P28" s="59"/>
      <c r="Q28" s="428">
        <f>IFERROR(VLOOKUP($C28,'Proposed Rates'!$B:$J,Q$11,FALSE),0)</f>
        <v>0</v>
      </c>
      <c r="R28" s="429">
        <f t="shared" si="8"/>
        <v>0</v>
      </c>
      <c r="S28" s="431">
        <f t="shared" si="9"/>
        <v>0</v>
      </c>
      <c r="T28" s="80"/>
      <c r="U28" s="432">
        <f t="shared" si="10"/>
        <v>0</v>
      </c>
      <c r="V28" s="433" t="str">
        <f t="shared" si="11"/>
        <v/>
      </c>
      <c r="W28" s="59"/>
      <c r="X28" s="428">
        <f>IFERROR(VLOOKUP($C28,'Proposed Rates'!$B:$J,X$11,FALSE),0)</f>
        <v>0</v>
      </c>
      <c r="Y28" s="429">
        <f t="shared" si="12"/>
        <v>0</v>
      </c>
      <c r="Z28" s="431">
        <f t="shared" si="13"/>
        <v>0</v>
      </c>
      <c r="AA28" s="80"/>
      <c r="AB28" s="432">
        <f t="shared" si="14"/>
        <v>0</v>
      </c>
      <c r="AC28" s="433" t="str">
        <f t="shared" si="15"/>
        <v/>
      </c>
      <c r="AD28" s="59"/>
      <c r="AE28" s="428">
        <f>IFERROR(VLOOKUP($C28,'Proposed Rates'!$B:$J,AE$11,FALSE),0)</f>
        <v>0</v>
      </c>
      <c r="AF28" s="429">
        <f t="shared" si="16"/>
        <v>0</v>
      </c>
      <c r="AG28" s="431">
        <f t="shared" si="17"/>
        <v>0</v>
      </c>
      <c r="AH28" s="80"/>
      <c r="AI28" s="432">
        <f t="shared" si="18"/>
        <v>0</v>
      </c>
      <c r="AJ28" s="433" t="str">
        <f t="shared" si="19"/>
        <v/>
      </c>
      <c r="AK28" s="59"/>
      <c r="AL28" s="428">
        <f>IFERROR(VLOOKUP($C28,'Proposed Rates'!$B:$J,AL$11,FALSE),0)</f>
        <v>0</v>
      </c>
      <c r="AM28" s="429">
        <f t="shared" si="20"/>
        <v>0</v>
      </c>
      <c r="AN28" s="431">
        <f t="shared" si="21"/>
        <v>0</v>
      </c>
      <c r="AO28" s="80"/>
      <c r="AP28" s="432">
        <f t="shared" si="22"/>
        <v>0</v>
      </c>
      <c r="AQ28" s="433" t="str">
        <f t="shared" si="23"/>
        <v/>
      </c>
      <c r="AR28" s="434"/>
      <c r="AS28" s="434"/>
      <c r="AT28" s="434"/>
      <c r="AU28" s="3"/>
      <c r="AV28" s="3"/>
      <c r="AW28" s="3"/>
      <c r="AX28" s="3"/>
      <c r="AY28" s="3"/>
      <c r="AZ28" s="3"/>
      <c r="BA28" s="3"/>
      <c r="BB28" s="3"/>
    </row>
    <row r="29" ht="12.75" customHeight="1">
      <c r="A29" s="337"/>
      <c r="B29" s="436" t="s">
        <v>310</v>
      </c>
      <c r="C29" s="437"/>
      <c r="D29" s="437"/>
      <c r="E29" s="437"/>
      <c r="F29" s="438"/>
      <c r="G29" s="534"/>
      <c r="H29" s="440">
        <f>SUM(H15:H28)</f>
        <v>34.51</v>
      </c>
      <c r="I29" s="441"/>
      <c r="J29" s="438"/>
      <c r="K29" s="534"/>
      <c r="L29" s="440">
        <f>SUM(L15:L28)</f>
        <v>40.34</v>
      </c>
      <c r="M29" s="441"/>
      <c r="N29" s="442">
        <f t="shared" si="6"/>
        <v>5.83</v>
      </c>
      <c r="O29" s="443">
        <f t="shared" si="7"/>
        <v>0.1689365401</v>
      </c>
      <c r="P29" s="337"/>
      <c r="Q29" s="438"/>
      <c r="R29" s="534"/>
      <c r="S29" s="440">
        <f>SUM(S15:S28)</f>
        <v>43.8</v>
      </c>
      <c r="T29" s="441"/>
      <c r="U29" s="442">
        <f t="shared" si="10"/>
        <v>3.46</v>
      </c>
      <c r="V29" s="443">
        <f t="shared" si="11"/>
        <v>0.08577094695</v>
      </c>
      <c r="W29" s="337"/>
      <c r="X29" s="438"/>
      <c r="Y29" s="534"/>
      <c r="Z29" s="440">
        <f>SUM(Z15:Z28)</f>
        <v>47.62</v>
      </c>
      <c r="AA29" s="441"/>
      <c r="AB29" s="442">
        <f t="shared" si="14"/>
        <v>3.82</v>
      </c>
      <c r="AC29" s="443">
        <f t="shared" si="15"/>
        <v>0.08721461187</v>
      </c>
      <c r="AD29" s="337"/>
      <c r="AE29" s="438"/>
      <c r="AF29" s="534"/>
      <c r="AG29" s="440">
        <f>SUM(AG15:AG28)</f>
        <v>50.4</v>
      </c>
      <c r="AH29" s="441"/>
      <c r="AI29" s="442">
        <f t="shared" si="18"/>
        <v>2.78</v>
      </c>
      <c r="AJ29" s="443">
        <f t="shared" si="19"/>
        <v>0.05837883242</v>
      </c>
      <c r="AK29" s="337"/>
      <c r="AL29" s="438"/>
      <c r="AM29" s="534"/>
      <c r="AN29" s="440">
        <f>SUM(AN15:AN28)</f>
        <v>53.15</v>
      </c>
      <c r="AO29" s="441"/>
      <c r="AP29" s="442">
        <f t="shared" si="22"/>
        <v>2.75</v>
      </c>
      <c r="AQ29" s="443">
        <f t="shared" si="23"/>
        <v>0.05456349206</v>
      </c>
      <c r="AR29" s="482"/>
      <c r="AS29" s="482"/>
      <c r="AT29" s="482"/>
      <c r="AU29" s="3"/>
      <c r="AV29" s="3"/>
      <c r="AW29" s="3"/>
      <c r="AX29" s="3"/>
      <c r="AY29" s="3"/>
      <c r="AZ29" s="3"/>
      <c r="BA29" s="3"/>
      <c r="BB29" s="3"/>
    </row>
    <row r="30" ht="12.75" customHeight="1">
      <c r="A30" s="59"/>
      <c r="B30" s="435" t="s">
        <v>234</v>
      </c>
      <c r="C30" s="426" t="str">
        <f t="shared" ref="C30:C36" si="24">D$6&amp;"."&amp;B30</f>
        <v>Residential.DVA Disposition Rate Rider Group 1 -2025</v>
      </c>
      <c r="D30" s="427" t="s">
        <v>308</v>
      </c>
      <c r="E30" s="351"/>
      <c r="F30" s="445">
        <f>IFERROR(VLOOKUP($C30,'Proposed Rates'!$B:$J,F$11,FALSE),0)</f>
        <v>-0.0002</v>
      </c>
      <c r="G30" s="446">
        <f t="shared" ref="G30:G33" si="25">IF($D30="Monthly",1,IF($D30="per KWH",$F$10,0))</f>
        <v>620</v>
      </c>
      <c r="H30" s="431">
        <f t="shared" ref="H30:H36" si="26">G30*F30</f>
        <v>-0.124</v>
      </c>
      <c r="I30" s="80"/>
      <c r="J30" s="445">
        <f>IFERROR(VLOOKUP($C30,'Proposed Rates'!$B:$J,J$11,FALSE),0)</f>
        <v>-0.0005</v>
      </c>
      <c r="K30" s="446">
        <f t="shared" ref="K30:K33" si="27">IF($D30="Monthly",1,IF($D30="per KWH",$F$10,0))</f>
        <v>620</v>
      </c>
      <c r="L30" s="431">
        <f t="shared" ref="L30:L36" si="28">K30*J30</f>
        <v>-0.31</v>
      </c>
      <c r="M30" s="80"/>
      <c r="N30" s="432">
        <f t="shared" si="6"/>
        <v>-0.186</v>
      </c>
      <c r="O30" s="433">
        <f t="shared" si="7"/>
        <v>1.5</v>
      </c>
      <c r="P30" s="59"/>
      <c r="Q30" s="445">
        <f>IFERROR(VLOOKUP($C30,'Proposed Rates'!$B:$J,Q$11,FALSE),0)</f>
        <v>0</v>
      </c>
      <c r="R30" s="446">
        <f t="shared" ref="R30:R33" si="29">IF($D30="Monthly",1,IF($D30="per KWH",$F$10,0))</f>
        <v>620</v>
      </c>
      <c r="S30" s="431">
        <f t="shared" ref="S30:S36" si="30">R30*Q30</f>
        <v>0</v>
      </c>
      <c r="T30" s="80"/>
      <c r="U30" s="432">
        <f t="shared" si="10"/>
        <v>0.31</v>
      </c>
      <c r="V30" s="433">
        <f t="shared" si="11"/>
        <v>-1</v>
      </c>
      <c r="W30" s="59"/>
      <c r="X30" s="445">
        <f>IFERROR(VLOOKUP($C30,'Proposed Rates'!$B:$J,X$11,FALSE),0)</f>
        <v>0</v>
      </c>
      <c r="Y30" s="446">
        <f t="shared" ref="Y30:Y33" si="31">IF($D30="Monthly",1,IF($D30="per KWH",$F$10,0))</f>
        <v>620</v>
      </c>
      <c r="Z30" s="431">
        <f t="shared" ref="Z30:Z36" si="32">Y30*X30</f>
        <v>0</v>
      </c>
      <c r="AA30" s="80"/>
      <c r="AB30" s="432">
        <f t="shared" si="14"/>
        <v>0</v>
      </c>
      <c r="AC30" s="433" t="str">
        <f t="shared" si="15"/>
        <v/>
      </c>
      <c r="AD30" s="59"/>
      <c r="AE30" s="445">
        <f>IFERROR(VLOOKUP($C30,'Proposed Rates'!$B:$J,AE$11,FALSE),0)</f>
        <v>0</v>
      </c>
      <c r="AF30" s="446">
        <f t="shared" ref="AF30:AF33" si="33">IF($D30="Monthly",1,IF($D30="per KWH",$F$10,0))</f>
        <v>620</v>
      </c>
      <c r="AG30" s="431">
        <f t="shared" ref="AG30:AG36" si="34">AF30*AE30</f>
        <v>0</v>
      </c>
      <c r="AH30" s="80"/>
      <c r="AI30" s="432">
        <f t="shared" si="18"/>
        <v>0</v>
      </c>
      <c r="AJ30" s="433" t="str">
        <f t="shared" si="19"/>
        <v/>
      </c>
      <c r="AK30" s="59"/>
      <c r="AL30" s="445">
        <f>IFERROR(VLOOKUP($C30,'Proposed Rates'!$B:$J,AL$11,FALSE),0)</f>
        <v>0</v>
      </c>
      <c r="AM30" s="446">
        <f t="shared" ref="AM30:AM33" si="35">IF($D30="Monthly",1,IF($D30="per KWH",$F$10,0))</f>
        <v>620</v>
      </c>
      <c r="AN30" s="431">
        <f t="shared" ref="AN30:AN36" si="36">AM30*AL30</f>
        <v>0</v>
      </c>
      <c r="AO30" s="80"/>
      <c r="AP30" s="432">
        <f t="shared" si="22"/>
        <v>0</v>
      </c>
      <c r="AQ30" s="433" t="str">
        <f t="shared" si="23"/>
        <v/>
      </c>
      <c r="AR30" s="434"/>
      <c r="AS30" s="434"/>
      <c r="AT30" s="434"/>
      <c r="AU30" s="3"/>
      <c r="AV30" s="3"/>
      <c r="AW30" s="3"/>
      <c r="AX30" s="3"/>
      <c r="AY30" s="3"/>
      <c r="AZ30" s="3"/>
      <c r="BA30" s="3"/>
      <c r="BB30" s="3"/>
    </row>
    <row r="31" ht="12.75" customHeight="1">
      <c r="A31" s="59"/>
      <c r="B31" s="518" t="s">
        <v>236</v>
      </c>
      <c r="C31" s="426" t="str">
        <f t="shared" si="24"/>
        <v>Residential.DVA Disposition Rate Rider Group 1 - 2024</v>
      </c>
      <c r="D31" s="427" t="s">
        <v>308</v>
      </c>
      <c r="E31" s="351"/>
      <c r="F31" s="445" t="str">
        <f>IFERROR(VLOOKUP($C31,'Proposed Rates'!$B:$J,F$11,FALSE),0)</f>
        <v/>
      </c>
      <c r="G31" s="446">
        <f t="shared" si="25"/>
        <v>620</v>
      </c>
      <c r="H31" s="532">
        <f t="shared" si="26"/>
        <v>0</v>
      </c>
      <c r="I31" s="519"/>
      <c r="J31" s="445">
        <f>IFERROR(VLOOKUP($C31,'Proposed Rates'!$B:$J,J$11,FALSE),0)</f>
        <v>0</v>
      </c>
      <c r="K31" s="446">
        <f t="shared" si="27"/>
        <v>620</v>
      </c>
      <c r="L31" s="532">
        <f t="shared" si="28"/>
        <v>0</v>
      </c>
      <c r="M31" s="448"/>
      <c r="N31" s="432"/>
      <c r="O31" s="433"/>
      <c r="P31" s="59"/>
      <c r="Q31" s="445">
        <f>IFERROR(VLOOKUP($C31,'Proposed Rates'!$B:$J,Q$11,FALSE),0)</f>
        <v>0</v>
      </c>
      <c r="R31" s="446">
        <f t="shared" si="29"/>
        <v>620</v>
      </c>
      <c r="S31" s="532">
        <f t="shared" si="30"/>
        <v>0</v>
      </c>
      <c r="T31" s="448"/>
      <c r="U31" s="432">
        <f t="shared" si="10"/>
        <v>0</v>
      </c>
      <c r="V31" s="433" t="str">
        <f t="shared" si="11"/>
        <v/>
      </c>
      <c r="W31" s="59"/>
      <c r="X31" s="445">
        <f>IFERROR(VLOOKUP($C31,'Proposed Rates'!$B:$J,X$11,FALSE),0)</f>
        <v>0</v>
      </c>
      <c r="Y31" s="446">
        <f t="shared" si="31"/>
        <v>620</v>
      </c>
      <c r="Z31" s="532">
        <f t="shared" si="32"/>
        <v>0</v>
      </c>
      <c r="AA31" s="448"/>
      <c r="AB31" s="432">
        <f t="shared" si="14"/>
        <v>0</v>
      </c>
      <c r="AC31" s="433" t="str">
        <f t="shared" si="15"/>
        <v/>
      </c>
      <c r="AD31" s="59"/>
      <c r="AE31" s="445">
        <f>IFERROR(VLOOKUP($C31,'Proposed Rates'!$B:$J,AE$11,FALSE),0)</f>
        <v>0</v>
      </c>
      <c r="AF31" s="446">
        <f t="shared" si="33"/>
        <v>620</v>
      </c>
      <c r="AG31" s="532">
        <f t="shared" si="34"/>
        <v>0</v>
      </c>
      <c r="AH31" s="448"/>
      <c r="AI31" s="432">
        <f t="shared" si="18"/>
        <v>0</v>
      </c>
      <c r="AJ31" s="433" t="str">
        <f t="shared" si="19"/>
        <v/>
      </c>
      <c r="AK31" s="59"/>
      <c r="AL31" s="445">
        <f>IFERROR(VLOOKUP($C31,'Proposed Rates'!$B:$J,AL$11,FALSE),0)</f>
        <v>0</v>
      </c>
      <c r="AM31" s="446">
        <f t="shared" si="35"/>
        <v>620</v>
      </c>
      <c r="AN31" s="532">
        <f t="shared" si="36"/>
        <v>0</v>
      </c>
      <c r="AO31" s="448"/>
      <c r="AP31" s="432">
        <f t="shared" si="22"/>
        <v>0</v>
      </c>
      <c r="AQ31" s="433" t="str">
        <f t="shared" si="23"/>
        <v/>
      </c>
      <c r="AR31" s="434"/>
      <c r="AS31" s="434"/>
      <c r="AT31" s="434"/>
      <c r="AU31" s="3"/>
      <c r="AV31" s="3"/>
      <c r="AW31" s="3"/>
      <c r="AX31" s="3"/>
      <c r="AY31" s="3"/>
      <c r="AZ31" s="3"/>
      <c r="BA31" s="3"/>
      <c r="BB31" s="3"/>
    </row>
    <row r="32" ht="12.75" customHeight="1">
      <c r="A32" s="59"/>
      <c r="B32" s="518" t="s">
        <v>244</v>
      </c>
      <c r="C32" s="426" t="str">
        <f t="shared" si="24"/>
        <v>Residential.CBR Class B Rate Riders</v>
      </c>
      <c r="D32" s="427" t="s">
        <v>308</v>
      </c>
      <c r="E32" s="351"/>
      <c r="F32" s="445">
        <f>IFERROR(VLOOKUP($C32,'Proposed Rates'!$B:$J,F$11,FALSE),0)</f>
        <v>0.0002</v>
      </c>
      <c r="G32" s="446">
        <f t="shared" si="25"/>
        <v>620</v>
      </c>
      <c r="H32" s="431">
        <f t="shared" si="26"/>
        <v>0.124</v>
      </c>
      <c r="I32" s="519"/>
      <c r="J32" s="445">
        <f>IFERROR(VLOOKUP($C32,'Proposed Rates'!$B:$J,J$11,FALSE),0)</f>
        <v>0.0004</v>
      </c>
      <c r="K32" s="446">
        <f t="shared" si="27"/>
        <v>620</v>
      </c>
      <c r="L32" s="431">
        <f t="shared" si="28"/>
        <v>0.248</v>
      </c>
      <c r="M32" s="448"/>
      <c r="N32" s="432">
        <f t="shared" ref="N32:N48" si="37">L32-H32</f>
        <v>0.124</v>
      </c>
      <c r="O32" s="433">
        <f t="shared" ref="O32:O48" si="38">IF((H32)=0,"",(N32/H32))</f>
        <v>1</v>
      </c>
      <c r="P32" s="59"/>
      <c r="Q32" s="445">
        <f>IFERROR(VLOOKUP($C32,'Proposed Rates'!$B:$J,Q$11,FALSE),0)</f>
        <v>0</v>
      </c>
      <c r="R32" s="446">
        <f t="shared" si="29"/>
        <v>620</v>
      </c>
      <c r="S32" s="431">
        <f t="shared" si="30"/>
        <v>0</v>
      </c>
      <c r="T32" s="448"/>
      <c r="U32" s="432">
        <f t="shared" si="10"/>
        <v>-0.248</v>
      </c>
      <c r="V32" s="433">
        <f t="shared" si="11"/>
        <v>-1</v>
      </c>
      <c r="W32" s="59"/>
      <c r="X32" s="445">
        <f>IFERROR(VLOOKUP($C32,'Proposed Rates'!$B:$J,X$11,FALSE),0)</f>
        <v>0</v>
      </c>
      <c r="Y32" s="446">
        <f t="shared" si="31"/>
        <v>620</v>
      </c>
      <c r="Z32" s="431">
        <f t="shared" si="32"/>
        <v>0</v>
      </c>
      <c r="AA32" s="448"/>
      <c r="AB32" s="432">
        <f t="shared" si="14"/>
        <v>0</v>
      </c>
      <c r="AC32" s="433" t="str">
        <f t="shared" si="15"/>
        <v/>
      </c>
      <c r="AD32" s="59"/>
      <c r="AE32" s="445">
        <f>IFERROR(VLOOKUP($C32,'Proposed Rates'!$B:$J,AE$11,FALSE),0)</f>
        <v>0</v>
      </c>
      <c r="AF32" s="446">
        <f t="shared" si="33"/>
        <v>620</v>
      </c>
      <c r="AG32" s="431">
        <f t="shared" si="34"/>
        <v>0</v>
      </c>
      <c r="AH32" s="448"/>
      <c r="AI32" s="432">
        <f t="shared" si="18"/>
        <v>0</v>
      </c>
      <c r="AJ32" s="433" t="str">
        <f t="shared" si="19"/>
        <v/>
      </c>
      <c r="AK32" s="59"/>
      <c r="AL32" s="445">
        <f>IFERROR(VLOOKUP($C32,'Proposed Rates'!$B:$J,AL$11,FALSE),0)</f>
        <v>0</v>
      </c>
      <c r="AM32" s="446">
        <f t="shared" si="35"/>
        <v>620</v>
      </c>
      <c r="AN32" s="431">
        <f t="shared" si="36"/>
        <v>0</v>
      </c>
      <c r="AO32" s="448"/>
      <c r="AP32" s="432">
        <f t="shared" si="22"/>
        <v>0</v>
      </c>
      <c r="AQ32" s="433" t="str">
        <f t="shared" si="23"/>
        <v/>
      </c>
      <c r="AR32" s="434"/>
      <c r="AS32" s="434"/>
      <c r="AT32" s="434"/>
      <c r="AU32" s="3"/>
      <c r="AV32" s="3"/>
      <c r="AW32" s="3"/>
      <c r="AX32" s="3"/>
      <c r="AY32" s="3"/>
      <c r="AZ32" s="3"/>
      <c r="BA32" s="3"/>
      <c r="BB32" s="3"/>
    </row>
    <row r="33" ht="12.75" customHeight="1">
      <c r="A33" s="59"/>
      <c r="B33" s="518" t="s">
        <v>311</v>
      </c>
      <c r="C33" s="426" t="str">
        <f t="shared" si="24"/>
        <v>Residential.GA Disposition Rate Rider-NonRPP</v>
      </c>
      <c r="D33" s="427" t="s">
        <v>308</v>
      </c>
      <c r="E33" s="351"/>
      <c r="F33" s="445">
        <f>IFERROR(VLOOKUP($C33,'Proposed Rates'!$B:$J,F$11,FALSE),0)</f>
        <v>0</v>
      </c>
      <c r="G33" s="446">
        <f t="shared" si="25"/>
        <v>620</v>
      </c>
      <c r="H33" s="431">
        <f t="shared" si="26"/>
        <v>0</v>
      </c>
      <c r="I33" s="519"/>
      <c r="J33" s="445">
        <f>IFERROR(VLOOKUP($C33,'Proposed Rates'!$B:$J,J$11,FALSE),0)</f>
        <v>0</v>
      </c>
      <c r="K33" s="446">
        <f t="shared" si="27"/>
        <v>620</v>
      </c>
      <c r="L33" s="431">
        <f t="shared" si="28"/>
        <v>0</v>
      </c>
      <c r="M33" s="448"/>
      <c r="N33" s="432">
        <f t="shared" si="37"/>
        <v>0</v>
      </c>
      <c r="O33" s="433" t="str">
        <f t="shared" si="38"/>
        <v/>
      </c>
      <c r="P33" s="59"/>
      <c r="Q33" s="445">
        <f>IFERROR(VLOOKUP($C33,'Proposed Rates'!$B:$J,Q$11,FALSE),0)</f>
        <v>0</v>
      </c>
      <c r="R33" s="446">
        <f t="shared" si="29"/>
        <v>620</v>
      </c>
      <c r="S33" s="431">
        <f t="shared" si="30"/>
        <v>0</v>
      </c>
      <c r="T33" s="448"/>
      <c r="U33" s="432">
        <f t="shared" si="10"/>
        <v>0</v>
      </c>
      <c r="V33" s="433" t="str">
        <f t="shared" si="11"/>
        <v/>
      </c>
      <c r="W33" s="59"/>
      <c r="X33" s="445">
        <f>IFERROR(VLOOKUP($C33,'Proposed Rates'!$B:$J,X$11,FALSE),0)</f>
        <v>0</v>
      </c>
      <c r="Y33" s="446">
        <f t="shared" si="31"/>
        <v>620</v>
      </c>
      <c r="Z33" s="431">
        <f t="shared" si="32"/>
        <v>0</v>
      </c>
      <c r="AA33" s="448"/>
      <c r="AB33" s="432">
        <f t="shared" si="14"/>
        <v>0</v>
      </c>
      <c r="AC33" s="433" t="str">
        <f t="shared" si="15"/>
        <v/>
      </c>
      <c r="AD33" s="59"/>
      <c r="AE33" s="445">
        <f>IFERROR(VLOOKUP($C33,'Proposed Rates'!$B:$J,AE$11,FALSE),0)</f>
        <v>0</v>
      </c>
      <c r="AF33" s="446">
        <f t="shared" si="33"/>
        <v>620</v>
      </c>
      <c r="AG33" s="431">
        <f t="shared" si="34"/>
        <v>0</v>
      </c>
      <c r="AH33" s="448"/>
      <c r="AI33" s="432">
        <f t="shared" si="18"/>
        <v>0</v>
      </c>
      <c r="AJ33" s="433" t="str">
        <f t="shared" si="19"/>
        <v/>
      </c>
      <c r="AK33" s="59"/>
      <c r="AL33" s="445">
        <f>IFERROR(VLOOKUP($C33,'Proposed Rates'!$B:$J,AL$11,FALSE),0)</f>
        <v>0</v>
      </c>
      <c r="AM33" s="446">
        <f t="shared" si="35"/>
        <v>620</v>
      </c>
      <c r="AN33" s="431">
        <f t="shared" si="36"/>
        <v>0</v>
      </c>
      <c r="AO33" s="448"/>
      <c r="AP33" s="432">
        <f t="shared" si="22"/>
        <v>0</v>
      </c>
      <c r="AQ33" s="433" t="str">
        <f t="shared" si="23"/>
        <v/>
      </c>
      <c r="AR33" s="434"/>
      <c r="AS33" s="434"/>
      <c r="AT33" s="434"/>
      <c r="AU33" s="3"/>
      <c r="AV33" s="3"/>
      <c r="AW33" s="3"/>
      <c r="AX33" s="3"/>
      <c r="AY33" s="3"/>
      <c r="AZ33" s="3"/>
      <c r="BA33" s="3"/>
      <c r="BB33" s="3"/>
    </row>
    <row r="34" ht="12.75" customHeight="1">
      <c r="A34" s="59"/>
      <c r="B34" s="351" t="s">
        <v>269</v>
      </c>
      <c r="C34" s="426" t="str">
        <f t="shared" si="24"/>
        <v>Residential.Low Voltage Service Charge</v>
      </c>
      <c r="D34" s="427" t="s">
        <v>308</v>
      </c>
      <c r="E34" s="351"/>
      <c r="F34" s="449">
        <f>IFERROR(VLOOKUP($C34,'Proposed Rates'!$B:$J,F$11,FALSE),0)</f>
        <v>0.00005</v>
      </c>
      <c r="G34" s="450">
        <f>$F$10*(1+F$63)</f>
        <v>640.956</v>
      </c>
      <c r="H34" s="431">
        <f t="shared" si="26"/>
        <v>0.0320478</v>
      </c>
      <c r="I34" s="80"/>
      <c r="J34" s="449">
        <f>IFERROR(VLOOKUP($C34,'Proposed Rates'!$B:$J,J$11,FALSE),0)</f>
        <v>0.00007</v>
      </c>
      <c r="K34" s="450">
        <f>$F$10*(1+J$63)</f>
        <v>640.77</v>
      </c>
      <c r="L34" s="431">
        <f t="shared" si="28"/>
        <v>0.0448539</v>
      </c>
      <c r="M34" s="80"/>
      <c r="N34" s="432">
        <f t="shared" si="37"/>
        <v>0.0128061</v>
      </c>
      <c r="O34" s="433">
        <f t="shared" si="38"/>
        <v>0.3995937319</v>
      </c>
      <c r="P34" s="59"/>
      <c r="Q34" s="449">
        <f>IFERROR(VLOOKUP($C34,'Proposed Rates'!$B:$J,Q$11,FALSE),0)</f>
        <v>0.00007</v>
      </c>
      <c r="R34" s="450">
        <f>$F$10*(1+Q$63)</f>
        <v>640.77</v>
      </c>
      <c r="S34" s="431">
        <f t="shared" si="30"/>
        <v>0.0448539</v>
      </c>
      <c r="T34" s="80"/>
      <c r="U34" s="432">
        <f t="shared" si="10"/>
        <v>0</v>
      </c>
      <c r="V34" s="433">
        <f t="shared" si="11"/>
        <v>0</v>
      </c>
      <c r="W34" s="59"/>
      <c r="X34" s="449">
        <f>IFERROR(VLOOKUP($C34,'Proposed Rates'!$B:$J,X$11,FALSE),0)</f>
        <v>0.00008</v>
      </c>
      <c r="Y34" s="450">
        <f>$F$10*(1+X$63)</f>
        <v>640.77</v>
      </c>
      <c r="Z34" s="431">
        <f t="shared" si="32"/>
        <v>0.0512616</v>
      </c>
      <c r="AA34" s="80"/>
      <c r="AB34" s="432">
        <f t="shared" si="14"/>
        <v>0.0064077</v>
      </c>
      <c r="AC34" s="433">
        <f t="shared" si="15"/>
        <v>0.1428571429</v>
      </c>
      <c r="AD34" s="59"/>
      <c r="AE34" s="449">
        <f>IFERROR(VLOOKUP($C34,'Proposed Rates'!$B:$J,AE$11,FALSE),0)</f>
        <v>0.00008</v>
      </c>
      <c r="AF34" s="450">
        <f>$F$10*(1+AE$63)</f>
        <v>640.77</v>
      </c>
      <c r="AG34" s="431">
        <f t="shared" si="34"/>
        <v>0.0512616</v>
      </c>
      <c r="AH34" s="80"/>
      <c r="AI34" s="432">
        <f t="shared" si="18"/>
        <v>0</v>
      </c>
      <c r="AJ34" s="433">
        <f t="shared" si="19"/>
        <v>0</v>
      </c>
      <c r="AK34" s="59"/>
      <c r="AL34" s="449">
        <f>IFERROR(VLOOKUP($C34,'Proposed Rates'!$B:$J,AL$11,FALSE),0)</f>
        <v>0.00008</v>
      </c>
      <c r="AM34" s="450">
        <f>$F$10*(1+AL$63)</f>
        <v>640.77</v>
      </c>
      <c r="AN34" s="431">
        <f t="shared" si="36"/>
        <v>0.0512616</v>
      </c>
      <c r="AO34" s="80"/>
      <c r="AP34" s="432">
        <f t="shared" si="22"/>
        <v>0</v>
      </c>
      <c r="AQ34" s="433">
        <f t="shared" si="23"/>
        <v>0</v>
      </c>
      <c r="AR34" s="434"/>
      <c r="AS34" s="434"/>
      <c r="AT34" s="434"/>
      <c r="AU34" s="3"/>
      <c r="AV34" s="3"/>
      <c r="AW34" s="3"/>
      <c r="AX34" s="3"/>
      <c r="AY34" s="3"/>
      <c r="AZ34" s="3"/>
      <c r="BA34" s="3"/>
      <c r="BB34" s="3"/>
    </row>
    <row r="35" ht="12.75" customHeight="1">
      <c r="A35" s="59"/>
      <c r="B35" s="351" t="s">
        <v>312</v>
      </c>
      <c r="C35" s="426" t="str">
        <f t="shared" si="24"/>
        <v>Residential.Line Losses on Cost of Power</v>
      </c>
      <c r="D35" s="427" t="s">
        <v>308</v>
      </c>
      <c r="E35" s="351"/>
      <c r="F35" s="451">
        <f>'Proposed Rates'!$K$249*F$44+'Proposed Rates'!$K$250*F$46+'Proposed Rates'!$K$251*F$45</f>
        <v>0.09904</v>
      </c>
      <c r="G35" s="452">
        <f>$F$10*(1+F$63)-$F$10</f>
        <v>20.956</v>
      </c>
      <c r="H35" s="431">
        <f t="shared" si="26"/>
        <v>2.07548224</v>
      </c>
      <c r="I35" s="80"/>
      <c r="J35" s="451">
        <f>'Proposed Rates'!$K$249*J$44+'Proposed Rates'!$K$250*J$46+'Proposed Rates'!$K$251*J$45</f>
        <v>0.09904</v>
      </c>
      <c r="K35" s="452">
        <f>$F$10*(1+J$63)-$F$10</f>
        <v>20.77</v>
      </c>
      <c r="L35" s="431">
        <f t="shared" si="28"/>
        <v>2.0570608</v>
      </c>
      <c r="M35" s="80"/>
      <c r="N35" s="432">
        <f t="shared" si="37"/>
        <v>-0.01842144</v>
      </c>
      <c r="O35" s="433">
        <f t="shared" si="38"/>
        <v>-0.008875739645</v>
      </c>
      <c r="P35" s="59"/>
      <c r="Q35" s="451">
        <f>'Proposed Rates'!$K$249*Q$44+'Proposed Rates'!$K$250*Q$46+'Proposed Rates'!$K$251*Q$45</f>
        <v>0.09904</v>
      </c>
      <c r="R35" s="452">
        <f>$F$10*(1+Q$63)-$F$10</f>
        <v>20.77</v>
      </c>
      <c r="S35" s="431">
        <f t="shared" si="30"/>
        <v>2.0570608</v>
      </c>
      <c r="T35" s="80"/>
      <c r="U35" s="432">
        <f t="shared" si="10"/>
        <v>0</v>
      </c>
      <c r="V35" s="433">
        <f t="shared" si="11"/>
        <v>0</v>
      </c>
      <c r="W35" s="59"/>
      <c r="X35" s="451">
        <f>'Proposed Rates'!$K$249*X$44+'Proposed Rates'!$K$250*X$46+'Proposed Rates'!$K$251*X$45</f>
        <v>0.09904</v>
      </c>
      <c r="Y35" s="452">
        <f>$F$10*(1+X$63)-$F$10</f>
        <v>20.77</v>
      </c>
      <c r="Z35" s="431">
        <f t="shared" si="32"/>
        <v>2.0570608</v>
      </c>
      <c r="AA35" s="80"/>
      <c r="AB35" s="432">
        <f t="shared" si="14"/>
        <v>0</v>
      </c>
      <c r="AC35" s="433">
        <f t="shared" si="15"/>
        <v>0</v>
      </c>
      <c r="AD35" s="59"/>
      <c r="AE35" s="451">
        <f>'Proposed Rates'!$K$249*AE$44+'Proposed Rates'!$K$250*AE$46+'Proposed Rates'!$K$251*AE$45</f>
        <v>0.09904</v>
      </c>
      <c r="AF35" s="452">
        <f>$F$10*(1+AE$63)-$F$10</f>
        <v>20.77</v>
      </c>
      <c r="AG35" s="431">
        <f t="shared" si="34"/>
        <v>2.0570608</v>
      </c>
      <c r="AH35" s="80"/>
      <c r="AI35" s="432">
        <f t="shared" si="18"/>
        <v>0</v>
      </c>
      <c r="AJ35" s="433">
        <f t="shared" si="19"/>
        <v>0</v>
      </c>
      <c r="AK35" s="59"/>
      <c r="AL35" s="451">
        <f>'Proposed Rates'!$K$249*AL$44+'Proposed Rates'!$K$250*AL$46+'Proposed Rates'!$K$251*AL$45</f>
        <v>0.09904</v>
      </c>
      <c r="AM35" s="452">
        <f>$F$10*(1+AL$63)-$F$10</f>
        <v>20.77</v>
      </c>
      <c r="AN35" s="431">
        <f t="shared" si="36"/>
        <v>2.0570608</v>
      </c>
      <c r="AO35" s="80"/>
      <c r="AP35" s="432">
        <f t="shared" si="22"/>
        <v>0</v>
      </c>
      <c r="AQ35" s="433">
        <f t="shared" si="23"/>
        <v>0</v>
      </c>
      <c r="AR35" s="434"/>
      <c r="AS35" s="434"/>
      <c r="AT35" s="434"/>
      <c r="AU35" s="3"/>
      <c r="AV35" s="3"/>
      <c r="AW35" s="3"/>
      <c r="AX35" s="3"/>
      <c r="AY35" s="3"/>
      <c r="AZ35" s="3"/>
      <c r="BA35" s="3"/>
      <c r="BB35" s="3"/>
    </row>
    <row r="36" ht="12.75" customHeight="1">
      <c r="A36" s="59"/>
      <c r="B36" s="351" t="s">
        <v>271</v>
      </c>
      <c r="C36" s="426" t="str">
        <f t="shared" si="24"/>
        <v>Residential.Smart Meter Entity Charge</v>
      </c>
      <c r="D36" s="427" t="s">
        <v>306</v>
      </c>
      <c r="E36" s="351"/>
      <c r="F36" s="428">
        <f>IFERROR(VLOOKUP($C36,'Proposed Rates'!$B:$J,F$11,FALSE),0)</f>
        <v>0.42</v>
      </c>
      <c r="G36" s="446">
        <f>IF($D36="Monthly",1,IF($D36="per KWH",$F$10,0))</f>
        <v>1</v>
      </c>
      <c r="H36" s="431">
        <f t="shared" si="26"/>
        <v>0.42</v>
      </c>
      <c r="I36" s="80"/>
      <c r="J36" s="428">
        <f>IFERROR(VLOOKUP($C36,'Proposed Rates'!$B:$J,J$11,FALSE),0)</f>
        <v>0.42</v>
      </c>
      <c r="K36" s="446">
        <f>IF($D36="Monthly",1,IF($D36="per KWH",$F$10,0))</f>
        <v>1</v>
      </c>
      <c r="L36" s="431">
        <f t="shared" si="28"/>
        <v>0.42</v>
      </c>
      <c r="M36" s="80"/>
      <c r="N36" s="432">
        <f t="shared" si="37"/>
        <v>0</v>
      </c>
      <c r="O36" s="433">
        <f t="shared" si="38"/>
        <v>0</v>
      </c>
      <c r="P36" s="59"/>
      <c r="Q36" s="428">
        <f>IFERROR(VLOOKUP($C36,'Proposed Rates'!$B:$J,Q$11,FALSE),0)</f>
        <v>0.42</v>
      </c>
      <c r="R36" s="446">
        <f>IF($D36="Monthly",1,IF($D36="per KWH",$F$10,0))</f>
        <v>1</v>
      </c>
      <c r="S36" s="431">
        <f t="shared" si="30"/>
        <v>0.42</v>
      </c>
      <c r="T36" s="80"/>
      <c r="U36" s="432">
        <f t="shared" si="10"/>
        <v>0</v>
      </c>
      <c r="V36" s="433">
        <f t="shared" si="11"/>
        <v>0</v>
      </c>
      <c r="W36" s="59"/>
      <c r="X36" s="428">
        <f>IFERROR(VLOOKUP($C36,'Proposed Rates'!$B:$J,X$11,FALSE),0)</f>
        <v>0.43</v>
      </c>
      <c r="Y36" s="446">
        <f>IF($D36="Monthly",1,IF($D36="per KWH",$F$10,0))</f>
        <v>1</v>
      </c>
      <c r="Z36" s="431">
        <f t="shared" si="32"/>
        <v>0.43</v>
      </c>
      <c r="AA36" s="80"/>
      <c r="AB36" s="432">
        <f t="shared" si="14"/>
        <v>0.01</v>
      </c>
      <c r="AC36" s="433">
        <f t="shared" si="15"/>
        <v>0.02380952381</v>
      </c>
      <c r="AD36" s="59"/>
      <c r="AE36" s="428">
        <f>IFERROR(VLOOKUP($C36,'Proposed Rates'!$B:$J,AE$11,FALSE),0)</f>
        <v>0.44</v>
      </c>
      <c r="AF36" s="446">
        <f>IF($D36="Monthly",1,IF($D36="per KWH",$F$10,0))</f>
        <v>1</v>
      </c>
      <c r="AG36" s="431">
        <f t="shared" si="34"/>
        <v>0.44</v>
      </c>
      <c r="AH36" s="80"/>
      <c r="AI36" s="432">
        <f t="shared" si="18"/>
        <v>0.01</v>
      </c>
      <c r="AJ36" s="433">
        <f t="shared" si="19"/>
        <v>0.02325581395</v>
      </c>
      <c r="AK36" s="59"/>
      <c r="AL36" s="428">
        <f>IFERROR(VLOOKUP($C36,'Proposed Rates'!$B:$J,AL$11,FALSE),0)</f>
        <v>0.45</v>
      </c>
      <c r="AM36" s="446">
        <f>IF($D36="Monthly",1,IF($D36="per KWH",$F$10,0))</f>
        <v>1</v>
      </c>
      <c r="AN36" s="431">
        <f t="shared" si="36"/>
        <v>0.45</v>
      </c>
      <c r="AO36" s="80"/>
      <c r="AP36" s="432">
        <f t="shared" si="22"/>
        <v>0.01</v>
      </c>
      <c r="AQ36" s="433">
        <f t="shared" si="23"/>
        <v>0.02272727273</v>
      </c>
      <c r="AR36" s="434"/>
      <c r="AS36" s="434"/>
      <c r="AT36" s="434"/>
      <c r="AU36" s="3"/>
      <c r="AV36" s="3"/>
      <c r="AW36" s="3"/>
      <c r="AX36" s="3"/>
      <c r="AY36" s="3"/>
      <c r="AZ36" s="3"/>
      <c r="BA36" s="3"/>
      <c r="BB36" s="3"/>
    </row>
    <row r="37" ht="12.75" customHeight="1">
      <c r="A37" s="59"/>
      <c r="B37" s="520" t="s">
        <v>313</v>
      </c>
      <c r="C37" s="453"/>
      <c r="D37" s="453"/>
      <c r="E37" s="453"/>
      <c r="F37" s="454"/>
      <c r="G37" s="535"/>
      <c r="H37" s="440">
        <f>SUM(H30:H36)+H29</f>
        <v>37.03753004</v>
      </c>
      <c r="I37" s="456"/>
      <c r="J37" s="454"/>
      <c r="K37" s="535"/>
      <c r="L37" s="440">
        <f>SUM(L30:L36)+L29</f>
        <v>42.7999147</v>
      </c>
      <c r="M37" s="456"/>
      <c r="N37" s="442">
        <f t="shared" si="37"/>
        <v>5.76238466</v>
      </c>
      <c r="O37" s="443">
        <f t="shared" si="38"/>
        <v>0.1555823149</v>
      </c>
      <c r="P37" s="59"/>
      <c r="Q37" s="454"/>
      <c r="R37" s="535"/>
      <c r="S37" s="440">
        <f>SUM(S30:S36)+S29</f>
        <v>46.3219147</v>
      </c>
      <c r="T37" s="456"/>
      <c r="U37" s="442">
        <f t="shared" si="10"/>
        <v>3.522</v>
      </c>
      <c r="V37" s="443">
        <f t="shared" si="11"/>
        <v>0.08228988363</v>
      </c>
      <c r="W37" s="59"/>
      <c r="X37" s="454"/>
      <c r="Y37" s="535"/>
      <c r="Z37" s="440">
        <f>SUM(Z30:Z36)+Z29</f>
        <v>50.1583224</v>
      </c>
      <c r="AA37" s="456"/>
      <c r="AB37" s="442">
        <f t="shared" si="14"/>
        <v>3.8364077</v>
      </c>
      <c r="AC37" s="443">
        <f t="shared" si="15"/>
        <v>0.08282057693</v>
      </c>
      <c r="AD37" s="59"/>
      <c r="AE37" s="454"/>
      <c r="AF37" s="535"/>
      <c r="AG37" s="440">
        <f>SUM(AG30:AG36)+AG29</f>
        <v>52.9483224</v>
      </c>
      <c r="AH37" s="456"/>
      <c r="AI37" s="442">
        <f t="shared" si="18"/>
        <v>2.79</v>
      </c>
      <c r="AJ37" s="443">
        <f t="shared" si="19"/>
        <v>0.05562386991</v>
      </c>
      <c r="AK37" s="59"/>
      <c r="AL37" s="454"/>
      <c r="AM37" s="535"/>
      <c r="AN37" s="440">
        <f>SUM(AN30:AN36)+AN29</f>
        <v>55.7083224</v>
      </c>
      <c r="AO37" s="456"/>
      <c r="AP37" s="442">
        <f t="shared" si="22"/>
        <v>2.76</v>
      </c>
      <c r="AQ37" s="443">
        <f t="shared" si="23"/>
        <v>0.0521262974</v>
      </c>
      <c r="AR37" s="482"/>
      <c r="AS37" s="482"/>
      <c r="AT37" s="482"/>
      <c r="AU37" s="3"/>
      <c r="AV37" s="3"/>
      <c r="AW37" s="3"/>
      <c r="AX37" s="3"/>
      <c r="AY37" s="3"/>
      <c r="AZ37" s="3"/>
      <c r="BA37" s="3"/>
      <c r="BB37" s="3"/>
    </row>
    <row r="38" ht="12.75" customHeight="1">
      <c r="A38" s="59"/>
      <c r="B38" s="80" t="s">
        <v>255</v>
      </c>
      <c r="C38" s="426" t="str">
        <f t="shared" ref="C38:C39" si="39">D$6&amp;"."&amp;B38</f>
        <v>Residential.RTSR - Network</v>
      </c>
      <c r="D38" s="457" t="s">
        <v>308</v>
      </c>
      <c r="E38" s="80"/>
      <c r="F38" s="445">
        <f>IFERROR(VLOOKUP($C38,'Proposed Rates'!$B:$J,F$11,FALSE),0)</f>
        <v>0.0126</v>
      </c>
      <c r="G38" s="450">
        <f t="shared" ref="G38:G39" si="40">$F$10*(1+F$63)</f>
        <v>640.956</v>
      </c>
      <c r="H38" s="431">
        <f t="shared" ref="H38:H39" si="41">G38*F38</f>
        <v>8.0760456</v>
      </c>
      <c r="I38" s="80"/>
      <c r="J38" s="445">
        <f>IFERROR(VLOOKUP($C38,'Proposed Rates'!$B:$J,J$11,FALSE),0)</f>
        <v>0.0141</v>
      </c>
      <c r="K38" s="450">
        <f t="shared" ref="K38:K39" si="42">$F$10*(1+J$63)</f>
        <v>640.77</v>
      </c>
      <c r="L38" s="431">
        <f t="shared" ref="L38:L39" si="43">K38*J38</f>
        <v>9.034857</v>
      </c>
      <c r="M38" s="80"/>
      <c r="N38" s="432">
        <f t="shared" si="37"/>
        <v>0.9588114</v>
      </c>
      <c r="O38" s="433">
        <f t="shared" si="38"/>
        <v>0.1187228809</v>
      </c>
      <c r="P38" s="59"/>
      <c r="Q38" s="445">
        <f>IFERROR(VLOOKUP($C38,'Proposed Rates'!$B:$J,Q$11,FALSE),0)</f>
        <v>0.0141</v>
      </c>
      <c r="R38" s="450">
        <f t="shared" ref="R38:R39" si="44">$F$10*(1+Q$63)</f>
        <v>640.77</v>
      </c>
      <c r="S38" s="431">
        <f t="shared" ref="S38:S39" si="45">R38*Q38</f>
        <v>9.034857</v>
      </c>
      <c r="T38" s="80"/>
      <c r="U38" s="432">
        <f t="shared" si="10"/>
        <v>0</v>
      </c>
      <c r="V38" s="433">
        <f t="shared" si="11"/>
        <v>0</v>
      </c>
      <c r="W38" s="59"/>
      <c r="X38" s="445">
        <f>IFERROR(VLOOKUP($C38,'Proposed Rates'!$B:$J,X$11,FALSE),0)</f>
        <v>0.0141</v>
      </c>
      <c r="Y38" s="450">
        <f t="shared" ref="Y38:Y39" si="46">$F$10*(1+X$63)</f>
        <v>640.77</v>
      </c>
      <c r="Z38" s="431">
        <f t="shared" ref="Z38:Z39" si="47">Y38*X38</f>
        <v>9.034857</v>
      </c>
      <c r="AA38" s="80"/>
      <c r="AB38" s="432">
        <f t="shared" si="14"/>
        <v>0</v>
      </c>
      <c r="AC38" s="433">
        <f t="shared" si="15"/>
        <v>0</v>
      </c>
      <c r="AD38" s="59"/>
      <c r="AE38" s="445">
        <f>IFERROR(VLOOKUP($C38,'Proposed Rates'!$B:$J,AE$11,FALSE),0)</f>
        <v>0.0141</v>
      </c>
      <c r="AF38" s="450">
        <f t="shared" ref="AF38:AF39" si="48">$F$10*(1+AE$63)</f>
        <v>640.77</v>
      </c>
      <c r="AG38" s="431">
        <f t="shared" ref="AG38:AG39" si="49">AF38*AE38</f>
        <v>9.034857</v>
      </c>
      <c r="AH38" s="80"/>
      <c r="AI38" s="432">
        <f t="shared" si="18"/>
        <v>0</v>
      </c>
      <c r="AJ38" s="433">
        <f t="shared" si="19"/>
        <v>0</v>
      </c>
      <c r="AK38" s="59"/>
      <c r="AL38" s="445">
        <f>IFERROR(VLOOKUP($C38,'Proposed Rates'!$B:$J,AL$11,FALSE),0)</f>
        <v>0.0141</v>
      </c>
      <c r="AM38" s="450">
        <f t="shared" ref="AM38:AM39" si="50">$F$10*(1+AL$63)</f>
        <v>640.77</v>
      </c>
      <c r="AN38" s="431">
        <f t="shared" ref="AN38:AN39" si="51">AM38*AL38</f>
        <v>9.034857</v>
      </c>
      <c r="AO38" s="80"/>
      <c r="AP38" s="432">
        <f t="shared" si="22"/>
        <v>0</v>
      </c>
      <c r="AQ38" s="433">
        <f t="shared" si="23"/>
        <v>0</v>
      </c>
      <c r="AR38" s="434"/>
      <c r="AS38" s="434"/>
      <c r="AT38" s="434"/>
      <c r="AU38" s="3"/>
      <c r="AV38" s="3"/>
      <c r="AW38" s="3"/>
      <c r="AX38" s="3"/>
      <c r="AY38" s="3"/>
      <c r="AZ38" s="3"/>
      <c r="BA38" s="3"/>
      <c r="BB38" s="3"/>
    </row>
    <row r="39" ht="12.75" customHeight="1">
      <c r="A39" s="59"/>
      <c r="B39" s="521" t="s">
        <v>256</v>
      </c>
      <c r="C39" s="426" t="str">
        <f t="shared" si="39"/>
        <v>Residential.RTSR - Line and Transformation Connection</v>
      </c>
      <c r="D39" s="457" t="s">
        <v>308</v>
      </c>
      <c r="E39" s="80"/>
      <c r="F39" s="445">
        <f>IFERROR(VLOOKUP($C39,'Proposed Rates'!$B:$J,F$11,FALSE),0)</f>
        <v>0.0072</v>
      </c>
      <c r="G39" s="450">
        <f t="shared" si="40"/>
        <v>640.956</v>
      </c>
      <c r="H39" s="431">
        <f t="shared" si="41"/>
        <v>4.6148832</v>
      </c>
      <c r="I39" s="80"/>
      <c r="J39" s="445">
        <f>IFERROR(VLOOKUP($C39,'Proposed Rates'!$B:$J,J$11,FALSE),0)</f>
        <v>0.0079</v>
      </c>
      <c r="K39" s="450">
        <f t="shared" si="42"/>
        <v>640.77</v>
      </c>
      <c r="L39" s="431">
        <f t="shared" si="43"/>
        <v>5.062083</v>
      </c>
      <c r="M39" s="80"/>
      <c r="N39" s="432">
        <f t="shared" si="37"/>
        <v>0.4471998</v>
      </c>
      <c r="O39" s="433">
        <f t="shared" si="38"/>
        <v>0.09690381763</v>
      </c>
      <c r="P39" s="59"/>
      <c r="Q39" s="445">
        <f>IFERROR(VLOOKUP($C39,'Proposed Rates'!$B:$J,Q$11,FALSE),0)</f>
        <v>0.0079</v>
      </c>
      <c r="R39" s="450">
        <f t="shared" si="44"/>
        <v>640.77</v>
      </c>
      <c r="S39" s="431">
        <f t="shared" si="45"/>
        <v>5.062083</v>
      </c>
      <c r="T39" s="80"/>
      <c r="U39" s="432">
        <f t="shared" si="10"/>
        <v>0</v>
      </c>
      <c r="V39" s="433">
        <f t="shared" si="11"/>
        <v>0</v>
      </c>
      <c r="W39" s="59"/>
      <c r="X39" s="445">
        <f>IFERROR(VLOOKUP($C39,'Proposed Rates'!$B:$J,X$11,FALSE),0)</f>
        <v>0.0079</v>
      </c>
      <c r="Y39" s="450">
        <f t="shared" si="46"/>
        <v>640.77</v>
      </c>
      <c r="Z39" s="431">
        <f t="shared" si="47"/>
        <v>5.062083</v>
      </c>
      <c r="AA39" s="80"/>
      <c r="AB39" s="432">
        <f t="shared" si="14"/>
        <v>0</v>
      </c>
      <c r="AC39" s="433">
        <f t="shared" si="15"/>
        <v>0</v>
      </c>
      <c r="AD39" s="59"/>
      <c r="AE39" s="445">
        <f>IFERROR(VLOOKUP($C39,'Proposed Rates'!$B:$J,AE$11,FALSE),0)</f>
        <v>0.0079</v>
      </c>
      <c r="AF39" s="450">
        <f t="shared" si="48"/>
        <v>640.77</v>
      </c>
      <c r="AG39" s="431">
        <f t="shared" si="49"/>
        <v>5.062083</v>
      </c>
      <c r="AH39" s="80"/>
      <c r="AI39" s="432">
        <f t="shared" si="18"/>
        <v>0</v>
      </c>
      <c r="AJ39" s="433">
        <f t="shared" si="19"/>
        <v>0</v>
      </c>
      <c r="AK39" s="59"/>
      <c r="AL39" s="445">
        <f>IFERROR(VLOOKUP($C39,'Proposed Rates'!$B:$J,AL$11,FALSE),0)</f>
        <v>0.0079</v>
      </c>
      <c r="AM39" s="450">
        <f t="shared" si="50"/>
        <v>640.77</v>
      </c>
      <c r="AN39" s="431">
        <f t="shared" si="51"/>
        <v>5.062083</v>
      </c>
      <c r="AO39" s="80"/>
      <c r="AP39" s="432">
        <f t="shared" si="22"/>
        <v>0</v>
      </c>
      <c r="AQ39" s="433">
        <f t="shared" si="23"/>
        <v>0</v>
      </c>
      <c r="AR39" s="434"/>
      <c r="AS39" s="434"/>
      <c r="AT39" s="434"/>
      <c r="AU39" s="3"/>
      <c r="AV39" s="3"/>
      <c r="AW39" s="3"/>
      <c r="AX39" s="3"/>
      <c r="AY39" s="3"/>
      <c r="AZ39" s="3"/>
      <c r="BA39" s="3"/>
      <c r="BB39" s="3"/>
    </row>
    <row r="40" ht="12.75" customHeight="1">
      <c r="A40" s="59"/>
      <c r="B40" s="520" t="s">
        <v>314</v>
      </c>
      <c r="C40" s="458"/>
      <c r="D40" s="458"/>
      <c r="E40" s="458"/>
      <c r="F40" s="459"/>
      <c r="G40" s="460"/>
      <c r="H40" s="440">
        <f>SUM(H37:H39)</f>
        <v>49.72845884</v>
      </c>
      <c r="I40" s="441"/>
      <c r="J40" s="459"/>
      <c r="K40" s="460"/>
      <c r="L40" s="440">
        <f>SUM(L37:L39)</f>
        <v>56.8968547</v>
      </c>
      <c r="M40" s="441"/>
      <c r="N40" s="442">
        <f t="shared" si="37"/>
        <v>7.16839586</v>
      </c>
      <c r="O40" s="443">
        <f t="shared" si="38"/>
        <v>0.1441507746</v>
      </c>
      <c r="P40" s="59"/>
      <c r="Q40" s="459"/>
      <c r="R40" s="460"/>
      <c r="S40" s="440">
        <f>SUM(S37:S39)</f>
        <v>60.4188547</v>
      </c>
      <c r="T40" s="441"/>
      <c r="U40" s="442">
        <f t="shared" si="10"/>
        <v>3.522</v>
      </c>
      <c r="V40" s="443">
        <f t="shared" si="11"/>
        <v>0.06190148855</v>
      </c>
      <c r="W40" s="59"/>
      <c r="X40" s="459"/>
      <c r="Y40" s="460"/>
      <c r="Z40" s="440">
        <f>SUM(Z37:Z39)</f>
        <v>64.2552624</v>
      </c>
      <c r="AA40" s="441"/>
      <c r="AB40" s="442">
        <f t="shared" si="14"/>
        <v>3.8364077</v>
      </c>
      <c r="AC40" s="443">
        <f t="shared" si="15"/>
        <v>0.06349686235</v>
      </c>
      <c r="AD40" s="59"/>
      <c r="AE40" s="459"/>
      <c r="AF40" s="460"/>
      <c r="AG40" s="440">
        <f>SUM(AG37:AG39)</f>
        <v>67.0452624</v>
      </c>
      <c r="AH40" s="441"/>
      <c r="AI40" s="442">
        <f t="shared" si="18"/>
        <v>2.79</v>
      </c>
      <c r="AJ40" s="443">
        <f t="shared" si="19"/>
        <v>0.04342056815</v>
      </c>
      <c r="AK40" s="59"/>
      <c r="AL40" s="459"/>
      <c r="AM40" s="460"/>
      <c r="AN40" s="440">
        <f>SUM(AN37:AN39)</f>
        <v>69.8052624</v>
      </c>
      <c r="AO40" s="441"/>
      <c r="AP40" s="442">
        <f t="shared" si="22"/>
        <v>2.76</v>
      </c>
      <c r="AQ40" s="443">
        <f t="shared" si="23"/>
        <v>0.04116621967</v>
      </c>
      <c r="AR40" s="482"/>
      <c r="AS40" s="482"/>
      <c r="AT40" s="482"/>
      <c r="AU40" s="3"/>
      <c r="AV40" s="3"/>
      <c r="AW40" s="3"/>
      <c r="AX40" s="3"/>
      <c r="AY40" s="3"/>
      <c r="AZ40" s="3"/>
      <c r="BA40" s="3"/>
      <c r="BB40" s="3"/>
    </row>
    <row r="41" ht="12.75" customHeight="1">
      <c r="A41" s="59"/>
      <c r="B41" s="522" t="s">
        <v>257</v>
      </c>
      <c r="C41" s="426" t="str">
        <f t="shared" ref="C41:C48" si="52">D$6&amp;"."&amp;B41</f>
        <v>Residential.Wholesale Market Service Charge (WMSC)</v>
      </c>
      <c r="D41" s="427" t="s">
        <v>308</v>
      </c>
      <c r="E41" s="351"/>
      <c r="F41" s="445">
        <f>IFERROR(VLOOKUP($C41,'Proposed Rates'!$B:$J,F$11,FALSE),0)</f>
        <v>0.0045</v>
      </c>
      <c r="G41" s="450">
        <f t="shared" ref="G41:G42" si="53">$F$10*(1+F$63)</f>
        <v>640.956</v>
      </c>
      <c r="H41" s="431">
        <f t="shared" ref="H41:H48" si="54">G41*F41</f>
        <v>2.884302</v>
      </c>
      <c r="I41" s="80"/>
      <c r="J41" s="445">
        <f>IFERROR(VLOOKUP($C41,'Proposed Rates'!$B:$J,J$11,FALSE),0)</f>
        <v>0.0045</v>
      </c>
      <c r="K41" s="450">
        <f t="shared" ref="K41:K42" si="55">$F$10*(1+J$63)</f>
        <v>640.77</v>
      </c>
      <c r="L41" s="431">
        <f t="shared" ref="L41:L48" si="56">K41*J41</f>
        <v>2.883465</v>
      </c>
      <c r="M41" s="80"/>
      <c r="N41" s="432">
        <f t="shared" si="37"/>
        <v>-0.000837</v>
      </c>
      <c r="O41" s="433">
        <f t="shared" si="38"/>
        <v>-0.0002901915264</v>
      </c>
      <c r="P41" s="59"/>
      <c r="Q41" s="445">
        <f>IFERROR(VLOOKUP($C41,'Proposed Rates'!$B:$J,Q$11,FALSE),0)</f>
        <v>0.0045</v>
      </c>
      <c r="R41" s="450">
        <f t="shared" ref="R41:R42" si="57">$F$10*(1+Q$63)</f>
        <v>640.77</v>
      </c>
      <c r="S41" s="431">
        <f t="shared" ref="S41:S48" si="58">R41*Q41</f>
        <v>2.883465</v>
      </c>
      <c r="T41" s="80"/>
      <c r="U41" s="432">
        <f t="shared" si="10"/>
        <v>0</v>
      </c>
      <c r="V41" s="433">
        <f t="shared" si="11"/>
        <v>0</v>
      </c>
      <c r="W41" s="59"/>
      <c r="X41" s="445">
        <f>IFERROR(VLOOKUP($C41,'Proposed Rates'!$B:$J,X$11,FALSE),0)</f>
        <v>0.0045</v>
      </c>
      <c r="Y41" s="450">
        <f t="shared" ref="Y41:Y42" si="59">$F$10*(1+X$63)</f>
        <v>640.77</v>
      </c>
      <c r="Z41" s="431">
        <f t="shared" ref="Z41:Z48" si="60">Y41*X41</f>
        <v>2.883465</v>
      </c>
      <c r="AA41" s="80"/>
      <c r="AB41" s="432">
        <f t="shared" si="14"/>
        <v>0</v>
      </c>
      <c r="AC41" s="433">
        <f t="shared" si="15"/>
        <v>0</v>
      </c>
      <c r="AD41" s="59"/>
      <c r="AE41" s="445">
        <f>IFERROR(VLOOKUP($C41,'Proposed Rates'!$B:$J,AE$11,FALSE),0)</f>
        <v>0.0045</v>
      </c>
      <c r="AF41" s="450">
        <f t="shared" ref="AF41:AF42" si="61">$F$10*(1+AE$63)</f>
        <v>640.77</v>
      </c>
      <c r="AG41" s="431">
        <f t="shared" ref="AG41:AG48" si="62">AF41*AE41</f>
        <v>2.883465</v>
      </c>
      <c r="AH41" s="80"/>
      <c r="AI41" s="432">
        <f t="shared" si="18"/>
        <v>0</v>
      </c>
      <c r="AJ41" s="433">
        <f t="shared" si="19"/>
        <v>0</v>
      </c>
      <c r="AK41" s="59"/>
      <c r="AL41" s="445">
        <f>IFERROR(VLOOKUP($C41,'Proposed Rates'!$B:$J,AL$11,FALSE),0)</f>
        <v>0.0045</v>
      </c>
      <c r="AM41" s="450">
        <f t="shared" ref="AM41:AM42" si="63">$F$10*(1+AL$63)</f>
        <v>640.77</v>
      </c>
      <c r="AN41" s="431">
        <f t="shared" ref="AN41:AN48" si="64">AM41*AL41</f>
        <v>2.883465</v>
      </c>
      <c r="AO41" s="80"/>
      <c r="AP41" s="432">
        <f t="shared" si="22"/>
        <v>0</v>
      </c>
      <c r="AQ41" s="433">
        <f t="shared" si="23"/>
        <v>0</v>
      </c>
      <c r="AR41" s="434"/>
      <c r="AS41" s="434"/>
      <c r="AT41" s="434"/>
      <c r="AU41" s="3"/>
      <c r="AV41" s="3"/>
      <c r="AW41" s="3"/>
      <c r="AX41" s="3"/>
      <c r="AY41" s="3"/>
      <c r="AZ41" s="3"/>
      <c r="BA41" s="3"/>
      <c r="BB41" s="3"/>
    </row>
    <row r="42" ht="12.75" customHeight="1">
      <c r="A42" s="59"/>
      <c r="B42" s="522" t="s">
        <v>258</v>
      </c>
      <c r="C42" s="426" t="str">
        <f t="shared" si="52"/>
        <v>Residential.Rural and Remote Rate Protection (RRRP)</v>
      </c>
      <c r="D42" s="427" t="s">
        <v>308</v>
      </c>
      <c r="E42" s="351"/>
      <c r="F42" s="445">
        <f>IFERROR(VLOOKUP($C42,'Proposed Rates'!$B:$J,F$11,FALSE),0)</f>
        <v>0.0015</v>
      </c>
      <c r="G42" s="450">
        <f t="shared" si="53"/>
        <v>640.956</v>
      </c>
      <c r="H42" s="431">
        <f t="shared" si="54"/>
        <v>0.961434</v>
      </c>
      <c r="I42" s="80"/>
      <c r="J42" s="445">
        <f>IFERROR(VLOOKUP($C42,'Proposed Rates'!$B:$J,J$11,FALSE),0)</f>
        <v>0.0015</v>
      </c>
      <c r="K42" s="450">
        <f t="shared" si="55"/>
        <v>640.77</v>
      </c>
      <c r="L42" s="431">
        <f t="shared" si="56"/>
        <v>0.961155</v>
      </c>
      <c r="M42" s="80"/>
      <c r="N42" s="432">
        <f t="shared" si="37"/>
        <v>-0.000279</v>
      </c>
      <c r="O42" s="433">
        <f t="shared" si="38"/>
        <v>-0.0002901915264</v>
      </c>
      <c r="P42" s="59"/>
      <c r="Q42" s="445">
        <f>IFERROR(VLOOKUP($C42,'Proposed Rates'!$B:$J,Q$11,FALSE),0)</f>
        <v>0.0015</v>
      </c>
      <c r="R42" s="450">
        <f t="shared" si="57"/>
        <v>640.77</v>
      </c>
      <c r="S42" s="431">
        <f t="shared" si="58"/>
        <v>0.961155</v>
      </c>
      <c r="T42" s="80"/>
      <c r="U42" s="432">
        <f t="shared" si="10"/>
        <v>0</v>
      </c>
      <c r="V42" s="433">
        <f t="shared" si="11"/>
        <v>0</v>
      </c>
      <c r="W42" s="59"/>
      <c r="X42" s="445">
        <f>IFERROR(VLOOKUP($C42,'Proposed Rates'!$B:$J,X$11,FALSE),0)</f>
        <v>0.0015</v>
      </c>
      <c r="Y42" s="450">
        <f t="shared" si="59"/>
        <v>640.77</v>
      </c>
      <c r="Z42" s="431">
        <f t="shared" si="60"/>
        <v>0.961155</v>
      </c>
      <c r="AA42" s="80"/>
      <c r="AB42" s="432">
        <f t="shared" si="14"/>
        <v>0</v>
      </c>
      <c r="AC42" s="433">
        <f t="shared" si="15"/>
        <v>0</v>
      </c>
      <c r="AD42" s="59"/>
      <c r="AE42" s="445">
        <f>IFERROR(VLOOKUP($C42,'Proposed Rates'!$B:$J,AE$11,FALSE),0)</f>
        <v>0.0015</v>
      </c>
      <c r="AF42" s="450">
        <f t="shared" si="61"/>
        <v>640.77</v>
      </c>
      <c r="AG42" s="431">
        <f t="shared" si="62"/>
        <v>0.961155</v>
      </c>
      <c r="AH42" s="80"/>
      <c r="AI42" s="432">
        <f t="shared" si="18"/>
        <v>0</v>
      </c>
      <c r="AJ42" s="433">
        <f t="shared" si="19"/>
        <v>0</v>
      </c>
      <c r="AK42" s="59"/>
      <c r="AL42" s="445">
        <f>IFERROR(VLOOKUP($C42,'Proposed Rates'!$B:$J,AL$11,FALSE),0)</f>
        <v>0.0015</v>
      </c>
      <c r="AM42" s="450">
        <f t="shared" si="63"/>
        <v>640.77</v>
      </c>
      <c r="AN42" s="431">
        <f t="shared" si="64"/>
        <v>0.961155</v>
      </c>
      <c r="AO42" s="80"/>
      <c r="AP42" s="432">
        <f t="shared" si="22"/>
        <v>0</v>
      </c>
      <c r="AQ42" s="433">
        <f t="shared" si="23"/>
        <v>0</v>
      </c>
      <c r="AR42" s="434"/>
      <c r="AS42" s="434"/>
      <c r="AT42" s="434"/>
      <c r="AU42" s="3"/>
      <c r="AV42" s="3"/>
      <c r="AW42" s="3"/>
      <c r="AX42" s="3"/>
      <c r="AY42" s="3"/>
      <c r="AZ42" s="3"/>
      <c r="BA42" s="3"/>
      <c r="BB42" s="3"/>
    </row>
    <row r="43" ht="12.75" customHeight="1">
      <c r="A43" s="59"/>
      <c r="B43" s="351" t="s">
        <v>260</v>
      </c>
      <c r="C43" s="426" t="str">
        <f t="shared" si="52"/>
        <v>Residential.Standard Supply Service Charge</v>
      </c>
      <c r="D43" s="427" t="s">
        <v>306</v>
      </c>
      <c r="E43" s="351"/>
      <c r="F43" s="445">
        <f>IFERROR(VLOOKUP($C43,'Proposed Rates'!$B:$J,F$11,FALSE),0)</f>
        <v>0.25</v>
      </c>
      <c r="G43" s="446">
        <f>IF($D43="Monthly",1,IF($D43="per KWH",$F$10,0))</f>
        <v>1</v>
      </c>
      <c r="H43" s="431">
        <f t="shared" si="54"/>
        <v>0.25</v>
      </c>
      <c r="I43" s="80"/>
      <c r="J43" s="445">
        <f>IFERROR(VLOOKUP($C43,'Proposed Rates'!$B:$J,J$11,FALSE),0)</f>
        <v>1.51</v>
      </c>
      <c r="K43" s="446">
        <f>IF($D43="Monthly",1,IF($D43="per KWH",$F$10,0))</f>
        <v>1</v>
      </c>
      <c r="L43" s="431">
        <f t="shared" si="56"/>
        <v>1.51</v>
      </c>
      <c r="M43" s="80"/>
      <c r="N43" s="432">
        <f t="shared" si="37"/>
        <v>1.26</v>
      </c>
      <c r="O43" s="433">
        <f t="shared" si="38"/>
        <v>5.04</v>
      </c>
      <c r="P43" s="59"/>
      <c r="Q43" s="445">
        <f>IFERROR(VLOOKUP($C43,'Proposed Rates'!$B:$J,Q$11,FALSE),0)</f>
        <v>1.54</v>
      </c>
      <c r="R43" s="446">
        <f>IF($D43="Monthly",1,IF($D43="per KWH",$F$10,0))</f>
        <v>1</v>
      </c>
      <c r="S43" s="431">
        <f t="shared" si="58"/>
        <v>1.54</v>
      </c>
      <c r="T43" s="80"/>
      <c r="U43" s="432">
        <f t="shared" si="10"/>
        <v>0.03</v>
      </c>
      <c r="V43" s="433">
        <f t="shared" si="11"/>
        <v>0.01986754967</v>
      </c>
      <c r="W43" s="59"/>
      <c r="X43" s="445">
        <f>IFERROR(VLOOKUP($C43,'Proposed Rates'!$B:$J,X$11,FALSE),0)</f>
        <v>1.57</v>
      </c>
      <c r="Y43" s="446">
        <f>IF($D43="Monthly",1,IF($D43="per KWH",$F$10,0))</f>
        <v>1</v>
      </c>
      <c r="Z43" s="431">
        <f t="shared" si="60"/>
        <v>1.57</v>
      </c>
      <c r="AA43" s="80"/>
      <c r="AB43" s="432">
        <f t="shared" si="14"/>
        <v>0.03</v>
      </c>
      <c r="AC43" s="433">
        <f t="shared" si="15"/>
        <v>0.01948051948</v>
      </c>
      <c r="AD43" s="59"/>
      <c r="AE43" s="445">
        <f>IFERROR(VLOOKUP($C43,'Proposed Rates'!$B:$J,AE$11,FALSE),0)</f>
        <v>1.6</v>
      </c>
      <c r="AF43" s="446">
        <f>IF($D43="Monthly",1,IF($D43="per KWH",$F$10,0))</f>
        <v>1</v>
      </c>
      <c r="AG43" s="431">
        <f t="shared" si="62"/>
        <v>1.6</v>
      </c>
      <c r="AH43" s="80"/>
      <c r="AI43" s="432">
        <f t="shared" si="18"/>
        <v>0.03</v>
      </c>
      <c r="AJ43" s="433">
        <f t="shared" si="19"/>
        <v>0.01910828025</v>
      </c>
      <c r="AK43" s="59"/>
      <c r="AL43" s="445">
        <f>IFERROR(VLOOKUP($C43,'Proposed Rates'!$B:$J,AL$11,FALSE),0)</f>
        <v>1.63</v>
      </c>
      <c r="AM43" s="446">
        <f>IF($D43="Monthly",1,IF($D43="per KWH",$F$10,0))</f>
        <v>1</v>
      </c>
      <c r="AN43" s="431">
        <f t="shared" si="64"/>
        <v>1.63</v>
      </c>
      <c r="AO43" s="80"/>
      <c r="AP43" s="432">
        <f t="shared" si="22"/>
        <v>0.03</v>
      </c>
      <c r="AQ43" s="433">
        <f t="shared" si="23"/>
        <v>0.01875</v>
      </c>
      <c r="AR43" s="434"/>
      <c r="AS43" s="434"/>
      <c r="AT43" s="434"/>
      <c r="AU43" s="3"/>
      <c r="AV43" s="3"/>
      <c r="AW43" s="3"/>
      <c r="AX43" s="3"/>
      <c r="AY43" s="3"/>
      <c r="AZ43" s="3"/>
      <c r="BA43" s="3"/>
      <c r="BB43" s="3"/>
    </row>
    <row r="44" ht="12.75" customHeight="1">
      <c r="A44" s="59"/>
      <c r="B44" s="351" t="s">
        <v>262</v>
      </c>
      <c r="C44" s="426" t="str">
        <f t="shared" si="52"/>
        <v>Residential.TOU - Off Peak</v>
      </c>
      <c r="D44" s="427" t="s">
        <v>308</v>
      </c>
      <c r="E44" s="351"/>
      <c r="F44" s="461">
        <f>VLOOKUP($B44,'Proposed Rates'!$D$248:$J$254,+F$11-2,FALSE)</f>
        <v>0.076</v>
      </c>
      <c r="G44" s="452">
        <f>$F$10*'Proposed Rates'!$K$249</f>
        <v>396.8</v>
      </c>
      <c r="H44" s="431">
        <f t="shared" si="54"/>
        <v>30.1568</v>
      </c>
      <c r="I44" s="80"/>
      <c r="J44" s="461">
        <f>VLOOKUP($B44,'Proposed Rates'!$D$248:$J$254,+J$11-2,FALSE)</f>
        <v>0.076</v>
      </c>
      <c r="K44" s="452">
        <f>$F$10*'Proposed Rates'!$K$249</f>
        <v>396.8</v>
      </c>
      <c r="L44" s="431">
        <f t="shared" si="56"/>
        <v>30.1568</v>
      </c>
      <c r="M44" s="80"/>
      <c r="N44" s="432">
        <f t="shared" si="37"/>
        <v>0</v>
      </c>
      <c r="O44" s="433">
        <f t="shared" si="38"/>
        <v>0</v>
      </c>
      <c r="P44" s="59"/>
      <c r="Q44" s="461">
        <f>VLOOKUP($B44,'Proposed Rates'!$D$248:$J$254,+Q$11-2,FALSE)</f>
        <v>0.076</v>
      </c>
      <c r="R44" s="452">
        <f>$F$10*'Proposed Rates'!$K$249</f>
        <v>396.8</v>
      </c>
      <c r="S44" s="431">
        <f t="shared" si="58"/>
        <v>30.1568</v>
      </c>
      <c r="T44" s="80"/>
      <c r="U44" s="432">
        <f t="shared" si="10"/>
        <v>0</v>
      </c>
      <c r="V44" s="433">
        <f t="shared" si="11"/>
        <v>0</v>
      </c>
      <c r="W44" s="59"/>
      <c r="X44" s="461">
        <f>VLOOKUP($B44,'Proposed Rates'!$D$248:$J$254,+X$11-2,FALSE)</f>
        <v>0.076</v>
      </c>
      <c r="Y44" s="452">
        <f>$F$10*'Proposed Rates'!$K$249</f>
        <v>396.8</v>
      </c>
      <c r="Z44" s="431">
        <f t="shared" si="60"/>
        <v>30.1568</v>
      </c>
      <c r="AA44" s="80"/>
      <c r="AB44" s="432">
        <f t="shared" si="14"/>
        <v>0</v>
      </c>
      <c r="AC44" s="433">
        <f t="shared" si="15"/>
        <v>0</v>
      </c>
      <c r="AD44" s="59"/>
      <c r="AE44" s="461">
        <f>VLOOKUP($B44,'Proposed Rates'!$D$248:$J$254,+AE$11-2,FALSE)</f>
        <v>0.076</v>
      </c>
      <c r="AF44" s="452">
        <f>$F$10*'Proposed Rates'!$K$249</f>
        <v>396.8</v>
      </c>
      <c r="AG44" s="431">
        <f t="shared" si="62"/>
        <v>30.1568</v>
      </c>
      <c r="AH44" s="80"/>
      <c r="AI44" s="432">
        <f t="shared" si="18"/>
        <v>0</v>
      </c>
      <c r="AJ44" s="433">
        <f t="shared" si="19"/>
        <v>0</v>
      </c>
      <c r="AK44" s="59"/>
      <c r="AL44" s="461">
        <f>VLOOKUP($B44,'Proposed Rates'!$D$248:$J$254,+AL$11-2,FALSE)</f>
        <v>0.076</v>
      </c>
      <c r="AM44" s="452">
        <f>$F$10*'Proposed Rates'!$K$249</f>
        <v>396.8</v>
      </c>
      <c r="AN44" s="431">
        <f t="shared" si="64"/>
        <v>30.1568</v>
      </c>
      <c r="AO44" s="80"/>
      <c r="AP44" s="432">
        <f t="shared" si="22"/>
        <v>0</v>
      </c>
      <c r="AQ44" s="433">
        <f t="shared" si="23"/>
        <v>0</v>
      </c>
      <c r="AR44" s="434"/>
      <c r="AS44" s="434"/>
      <c r="AT44" s="434"/>
      <c r="AU44" s="3"/>
      <c r="AV44" s="3"/>
      <c r="AW44" s="3"/>
      <c r="AX44" s="3"/>
      <c r="AY44" s="3"/>
      <c r="AZ44" s="3"/>
      <c r="BA44" s="3"/>
      <c r="BB44" s="3"/>
    </row>
    <row r="45" ht="12.75" customHeight="1">
      <c r="A45" s="59"/>
      <c r="B45" s="351" t="s">
        <v>263</v>
      </c>
      <c r="C45" s="426" t="str">
        <f t="shared" si="52"/>
        <v>Residential.TOU - Mid Peak</v>
      </c>
      <c r="D45" s="427" t="s">
        <v>308</v>
      </c>
      <c r="E45" s="351"/>
      <c r="F45" s="461">
        <f>VLOOKUP($B45,'Proposed Rates'!$D$248:$J$254,+F$11-2,FALSE)</f>
        <v>0.122</v>
      </c>
      <c r="G45" s="452">
        <f>$F$10*'Proposed Rates'!$K$250</f>
        <v>111.6</v>
      </c>
      <c r="H45" s="431">
        <f t="shared" si="54"/>
        <v>13.6152</v>
      </c>
      <c r="I45" s="80"/>
      <c r="J45" s="461">
        <f>VLOOKUP($B45,'Proposed Rates'!$D$248:$J$254,+J$11-2,FALSE)</f>
        <v>0.122</v>
      </c>
      <c r="K45" s="452">
        <f>$F$10*'Proposed Rates'!$K$250</f>
        <v>111.6</v>
      </c>
      <c r="L45" s="431">
        <f t="shared" si="56"/>
        <v>13.6152</v>
      </c>
      <c r="M45" s="80"/>
      <c r="N45" s="432">
        <f t="shared" si="37"/>
        <v>0</v>
      </c>
      <c r="O45" s="433">
        <f t="shared" si="38"/>
        <v>0</v>
      </c>
      <c r="P45" s="59"/>
      <c r="Q45" s="461">
        <f>VLOOKUP($B45,'Proposed Rates'!$D$248:$J$254,+Q$11-2,FALSE)</f>
        <v>0.122</v>
      </c>
      <c r="R45" s="452">
        <f>$F$10*'Proposed Rates'!$K$250</f>
        <v>111.6</v>
      </c>
      <c r="S45" s="431">
        <f t="shared" si="58"/>
        <v>13.6152</v>
      </c>
      <c r="T45" s="80"/>
      <c r="U45" s="432">
        <f t="shared" si="10"/>
        <v>0</v>
      </c>
      <c r="V45" s="433">
        <f t="shared" si="11"/>
        <v>0</v>
      </c>
      <c r="W45" s="59"/>
      <c r="X45" s="461">
        <f>VLOOKUP($B45,'Proposed Rates'!$D$248:$J$254,+X$11-2,FALSE)</f>
        <v>0.122</v>
      </c>
      <c r="Y45" s="452">
        <f>$F$10*'Proposed Rates'!$K$250</f>
        <v>111.6</v>
      </c>
      <c r="Z45" s="431">
        <f t="shared" si="60"/>
        <v>13.6152</v>
      </c>
      <c r="AA45" s="80"/>
      <c r="AB45" s="432">
        <f t="shared" si="14"/>
        <v>0</v>
      </c>
      <c r="AC45" s="433">
        <f t="shared" si="15"/>
        <v>0</v>
      </c>
      <c r="AD45" s="59"/>
      <c r="AE45" s="461">
        <f>VLOOKUP($B45,'Proposed Rates'!$D$248:$J$254,+AE$11-2,FALSE)</f>
        <v>0.122</v>
      </c>
      <c r="AF45" s="452">
        <f>$F$10*'Proposed Rates'!$K$250</f>
        <v>111.6</v>
      </c>
      <c r="AG45" s="431">
        <f t="shared" si="62"/>
        <v>13.6152</v>
      </c>
      <c r="AH45" s="80"/>
      <c r="AI45" s="432">
        <f t="shared" si="18"/>
        <v>0</v>
      </c>
      <c r="AJ45" s="433">
        <f t="shared" si="19"/>
        <v>0</v>
      </c>
      <c r="AK45" s="59"/>
      <c r="AL45" s="461">
        <f>VLOOKUP($B45,'Proposed Rates'!$D$248:$J$254,+AL$11-2,FALSE)</f>
        <v>0.122</v>
      </c>
      <c r="AM45" s="452">
        <f>$F$10*'Proposed Rates'!$K$250</f>
        <v>111.6</v>
      </c>
      <c r="AN45" s="431">
        <f t="shared" si="64"/>
        <v>13.6152</v>
      </c>
      <c r="AO45" s="80"/>
      <c r="AP45" s="432">
        <f t="shared" si="22"/>
        <v>0</v>
      </c>
      <c r="AQ45" s="433">
        <f t="shared" si="23"/>
        <v>0</v>
      </c>
      <c r="AR45" s="434"/>
      <c r="AS45" s="434"/>
      <c r="AT45" s="434"/>
      <c r="AU45" s="3"/>
      <c r="AV45" s="3"/>
      <c r="AW45" s="3"/>
      <c r="AX45" s="3"/>
      <c r="AY45" s="3"/>
      <c r="AZ45" s="3"/>
      <c r="BA45" s="3"/>
      <c r="BB45" s="3"/>
    </row>
    <row r="46" ht="12.75" customHeight="1">
      <c r="A46" s="59"/>
      <c r="B46" s="59" t="s">
        <v>264</v>
      </c>
      <c r="C46" s="426" t="str">
        <f t="shared" si="52"/>
        <v>Residential.TOU - On Peak</v>
      </c>
      <c r="D46" s="427" t="s">
        <v>308</v>
      </c>
      <c r="E46" s="351"/>
      <c r="F46" s="461">
        <f>VLOOKUP($B46,'Proposed Rates'!$D$248:$J$254,+F$11-2,FALSE)</f>
        <v>0.158</v>
      </c>
      <c r="G46" s="452">
        <f>$F$10*'Proposed Rates'!$K$251</f>
        <v>111.6</v>
      </c>
      <c r="H46" s="431">
        <f t="shared" si="54"/>
        <v>17.6328</v>
      </c>
      <c r="I46" s="80"/>
      <c r="J46" s="461">
        <f>VLOOKUP($B46,'Proposed Rates'!$D$248:$J$254,+J$11-2,FALSE)</f>
        <v>0.158</v>
      </c>
      <c r="K46" s="452">
        <f>$F$10*'Proposed Rates'!$K$251</f>
        <v>111.6</v>
      </c>
      <c r="L46" s="431">
        <f t="shared" si="56"/>
        <v>17.6328</v>
      </c>
      <c r="M46" s="80"/>
      <c r="N46" s="432">
        <f t="shared" si="37"/>
        <v>0</v>
      </c>
      <c r="O46" s="433">
        <f t="shared" si="38"/>
        <v>0</v>
      </c>
      <c r="P46" s="59"/>
      <c r="Q46" s="461">
        <f>VLOOKUP($B46,'Proposed Rates'!$D$248:$J$254,+Q$11-2,FALSE)</f>
        <v>0.158</v>
      </c>
      <c r="R46" s="452">
        <f>$F$10*'Proposed Rates'!$K$251</f>
        <v>111.6</v>
      </c>
      <c r="S46" s="431">
        <f t="shared" si="58"/>
        <v>17.6328</v>
      </c>
      <c r="T46" s="80"/>
      <c r="U46" s="432">
        <f t="shared" si="10"/>
        <v>0</v>
      </c>
      <c r="V46" s="433">
        <f t="shared" si="11"/>
        <v>0</v>
      </c>
      <c r="W46" s="59"/>
      <c r="X46" s="461">
        <f>VLOOKUP($B46,'Proposed Rates'!$D$248:$J$254,+X$11-2,FALSE)</f>
        <v>0.158</v>
      </c>
      <c r="Y46" s="452">
        <f>$F$10*'Proposed Rates'!$K$251</f>
        <v>111.6</v>
      </c>
      <c r="Z46" s="431">
        <f t="shared" si="60"/>
        <v>17.6328</v>
      </c>
      <c r="AA46" s="80"/>
      <c r="AB46" s="432">
        <f t="shared" si="14"/>
        <v>0</v>
      </c>
      <c r="AC46" s="433">
        <f t="shared" si="15"/>
        <v>0</v>
      </c>
      <c r="AD46" s="59"/>
      <c r="AE46" s="461">
        <f>VLOOKUP($B46,'Proposed Rates'!$D$248:$J$254,+AE$11-2,FALSE)</f>
        <v>0.158</v>
      </c>
      <c r="AF46" s="452">
        <f>$F$10*'Proposed Rates'!$K$251</f>
        <v>111.6</v>
      </c>
      <c r="AG46" s="431">
        <f t="shared" si="62"/>
        <v>17.6328</v>
      </c>
      <c r="AH46" s="80"/>
      <c r="AI46" s="432">
        <f t="shared" si="18"/>
        <v>0</v>
      </c>
      <c r="AJ46" s="433">
        <f t="shared" si="19"/>
        <v>0</v>
      </c>
      <c r="AK46" s="59"/>
      <c r="AL46" s="461">
        <f>VLOOKUP($B46,'Proposed Rates'!$D$248:$J$254,+AL$11-2,FALSE)</f>
        <v>0.158</v>
      </c>
      <c r="AM46" s="452">
        <f>$F$10*'Proposed Rates'!$K$251</f>
        <v>111.6</v>
      </c>
      <c r="AN46" s="431">
        <f t="shared" si="64"/>
        <v>17.6328</v>
      </c>
      <c r="AO46" s="80"/>
      <c r="AP46" s="432">
        <f t="shared" si="22"/>
        <v>0</v>
      </c>
      <c r="AQ46" s="433">
        <f t="shared" si="23"/>
        <v>0</v>
      </c>
      <c r="AR46" s="434"/>
      <c r="AS46" s="434"/>
      <c r="AT46" s="434"/>
      <c r="AU46" s="3"/>
      <c r="AV46" s="3"/>
      <c r="AW46" s="3"/>
      <c r="AX46" s="3"/>
      <c r="AY46" s="3"/>
      <c r="AZ46" s="3"/>
      <c r="BA46" s="3"/>
      <c r="BB46" s="3"/>
    </row>
    <row r="47" ht="12.75" customHeight="1">
      <c r="A47" s="59"/>
      <c r="B47" s="351" t="s">
        <v>265</v>
      </c>
      <c r="C47" s="426" t="str">
        <f t="shared" si="52"/>
        <v>Residential.Energy - RPP - Tier 1</v>
      </c>
      <c r="D47" s="427" t="s">
        <v>308</v>
      </c>
      <c r="E47" s="351"/>
      <c r="F47" s="461">
        <f>VLOOKUP($B47,'Proposed Rates'!$D$248:$J$254,+F$11-2,FALSE)</f>
        <v>0.093</v>
      </c>
      <c r="G47" s="462">
        <f>IF(AND($S$2=1, $F$10&gt;=600), 600, IF(AND($S$2=1, AND($F$10&lt;600, $F$10&gt;=0)), $F$10, IF(AND($S$2=2, $F$10&gt;=1000), 1000, IF(AND($S$2=2, AND($F$10&lt;1000, $F$10&gt;=0)), $F$10))))</f>
        <v>600</v>
      </c>
      <c r="H47" s="431">
        <f t="shared" si="54"/>
        <v>55.8</v>
      </c>
      <c r="I47" s="80"/>
      <c r="J47" s="461">
        <f>VLOOKUP($B47,'Proposed Rates'!$D$248:$J$254,+J$11-2,FALSE)</f>
        <v>0.093</v>
      </c>
      <c r="K47" s="462">
        <f>IF(AND($S$2=1, $F$10&gt;=600), 600, IF(AND($S$2=1, AND($F$10&lt;600, $F$10&gt;=0)), $F$10, IF(AND($S$2=2, $F$10&gt;=1000), 1000, IF(AND($S$2=2, AND($F$10&lt;1000, $F$10&gt;=0)), $F$10))))</f>
        <v>600</v>
      </c>
      <c r="L47" s="431">
        <f t="shared" si="56"/>
        <v>55.8</v>
      </c>
      <c r="M47" s="80"/>
      <c r="N47" s="432">
        <f t="shared" si="37"/>
        <v>0</v>
      </c>
      <c r="O47" s="433">
        <f t="shared" si="38"/>
        <v>0</v>
      </c>
      <c r="P47" s="59"/>
      <c r="Q47" s="461">
        <f>VLOOKUP($B47,'Proposed Rates'!$D$248:$J$254,+Q$11-2,FALSE)</f>
        <v>0.093</v>
      </c>
      <c r="R47" s="462">
        <f>IF(AND($S$2=1, $F$10&gt;=600), 600, IF(AND($S$2=1, AND($F$10&lt;600, $F$10&gt;=0)), $F$10, IF(AND($S$2=2, $F$10&gt;=1000), 1000, IF(AND($S$2=2, AND($F$10&lt;1000, $F$10&gt;=0)), $F$10))))</f>
        <v>600</v>
      </c>
      <c r="S47" s="431">
        <f t="shared" si="58"/>
        <v>55.8</v>
      </c>
      <c r="T47" s="80"/>
      <c r="U47" s="432">
        <f t="shared" si="10"/>
        <v>0</v>
      </c>
      <c r="V47" s="433">
        <f t="shared" si="11"/>
        <v>0</v>
      </c>
      <c r="W47" s="59"/>
      <c r="X47" s="461">
        <f>VLOOKUP($B47,'Proposed Rates'!$D$248:$J$254,+X$11-2,FALSE)</f>
        <v>0.093</v>
      </c>
      <c r="Y47" s="462">
        <f>IF(AND($S$2=1, $F$10&gt;=600), 600, IF(AND($S$2=1, AND($F$10&lt;600, $F$10&gt;=0)), $F$10, IF(AND($S$2=2, $F$10&gt;=1000), 1000, IF(AND($S$2=2, AND($F$10&lt;1000, $F$10&gt;=0)), $F$10))))</f>
        <v>600</v>
      </c>
      <c r="Z47" s="431">
        <f t="shared" si="60"/>
        <v>55.8</v>
      </c>
      <c r="AA47" s="80"/>
      <c r="AB47" s="432">
        <f t="shared" si="14"/>
        <v>0</v>
      </c>
      <c r="AC47" s="433">
        <f t="shared" si="15"/>
        <v>0</v>
      </c>
      <c r="AD47" s="59"/>
      <c r="AE47" s="461">
        <f>VLOOKUP($B47,'Proposed Rates'!$D$248:$J$254,+AE$11-2,FALSE)</f>
        <v>0.093</v>
      </c>
      <c r="AF47" s="462">
        <f>IF(AND($S$2=1, $F$10&gt;=600), 600, IF(AND($S$2=1, AND($F$10&lt;600, $F$10&gt;=0)), $F$10, IF(AND($S$2=2, $F$10&gt;=1000), 1000, IF(AND($S$2=2, AND($F$10&lt;1000, $F$10&gt;=0)), $F$10))))</f>
        <v>600</v>
      </c>
      <c r="AG47" s="431">
        <f t="shared" si="62"/>
        <v>55.8</v>
      </c>
      <c r="AH47" s="80"/>
      <c r="AI47" s="432">
        <f t="shared" si="18"/>
        <v>0</v>
      </c>
      <c r="AJ47" s="433">
        <f t="shared" si="19"/>
        <v>0</v>
      </c>
      <c r="AK47" s="59"/>
      <c r="AL47" s="461">
        <f>VLOOKUP($B47,'Proposed Rates'!$D$248:$J$254,+AL$11-2,FALSE)</f>
        <v>0.093</v>
      </c>
      <c r="AM47" s="462">
        <f>IF(AND($S$2=1, $F$10&gt;=600), 600, IF(AND($S$2=1, AND($F$10&lt;600, $F$10&gt;=0)), $F$10, IF(AND($S$2=2, $F$10&gt;=1000), 1000, IF(AND($S$2=2, AND($F$10&lt;1000, $F$10&gt;=0)), $F$10))))</f>
        <v>600</v>
      </c>
      <c r="AN47" s="431">
        <f t="shared" si="64"/>
        <v>55.8</v>
      </c>
      <c r="AO47" s="80"/>
      <c r="AP47" s="432">
        <f t="shared" si="22"/>
        <v>0</v>
      </c>
      <c r="AQ47" s="433">
        <f t="shared" si="23"/>
        <v>0</v>
      </c>
      <c r="AR47" s="434"/>
      <c r="AS47" s="434"/>
      <c r="AT47" s="434"/>
      <c r="AU47" s="3"/>
      <c r="AV47" s="3"/>
      <c r="AW47" s="3"/>
      <c r="AX47" s="3"/>
      <c r="AY47" s="3"/>
      <c r="AZ47" s="3"/>
      <c r="BA47" s="3"/>
      <c r="BB47" s="3"/>
    </row>
    <row r="48" ht="12.75" customHeight="1">
      <c r="A48" s="59"/>
      <c r="B48" s="351" t="s">
        <v>266</v>
      </c>
      <c r="C48" s="426" t="str">
        <f t="shared" si="52"/>
        <v>Residential.Energy - RPP - Tier 2</v>
      </c>
      <c r="D48" s="427" t="s">
        <v>308</v>
      </c>
      <c r="E48" s="351"/>
      <c r="F48" s="461">
        <f>VLOOKUP($B48,'Proposed Rates'!$D$248:$J$254,+F$11-2,FALSE)</f>
        <v>0.11</v>
      </c>
      <c r="G48" s="464">
        <f>IF(AND($S$2=1, $F$10&gt;=600), $F$10-600, IF(AND($S$2=1, AND($F$10&lt;600, $F$10&gt;=0)), 0, IF(AND($S$2=2, $F$10&gt;=1000), $F$10-1000, IF(AND($S$2=2, AND($F$10&lt;1000, $F$10&gt;=0)), 0))))</f>
        <v>20</v>
      </c>
      <c r="H48" s="431">
        <f t="shared" si="54"/>
        <v>2.2</v>
      </c>
      <c r="I48" s="80"/>
      <c r="J48" s="461">
        <f>VLOOKUP($B48,'Proposed Rates'!$D$248:$J$254,+J$11-2,FALSE)</f>
        <v>0.11</v>
      </c>
      <c r="K48" s="464">
        <f>IF(AND($S$2=1, $F$10&gt;=600), $F$10-600, IF(AND($S$2=1, AND($F$10&lt;600, $F$10&gt;=0)), 0, IF(AND($S$2=2, $F$10&gt;=1000), $F$10-1000, IF(AND($S$2=2, AND($F$10&lt;1000, $F$10&gt;=0)), 0))))</f>
        <v>20</v>
      </c>
      <c r="L48" s="431">
        <f t="shared" si="56"/>
        <v>2.2</v>
      </c>
      <c r="M48" s="80"/>
      <c r="N48" s="432">
        <f t="shared" si="37"/>
        <v>0</v>
      </c>
      <c r="O48" s="433">
        <f t="shared" si="38"/>
        <v>0</v>
      </c>
      <c r="P48" s="59"/>
      <c r="Q48" s="461">
        <f>VLOOKUP($B48,'Proposed Rates'!$D$248:$J$254,+Q$11-2,FALSE)</f>
        <v>0.11</v>
      </c>
      <c r="R48" s="464">
        <f>IF(AND($S$2=1, $F$10&gt;=600), $F$10-600, IF(AND($S$2=1, AND($F$10&lt;600, $F$10&gt;=0)), 0, IF(AND($S$2=2, $F$10&gt;=1000), $F$10-1000, IF(AND($S$2=2, AND($F$10&lt;1000, $F$10&gt;=0)), 0))))</f>
        <v>20</v>
      </c>
      <c r="S48" s="431">
        <f t="shared" si="58"/>
        <v>2.2</v>
      </c>
      <c r="T48" s="80"/>
      <c r="U48" s="432">
        <f t="shared" si="10"/>
        <v>0</v>
      </c>
      <c r="V48" s="433">
        <f t="shared" si="11"/>
        <v>0</v>
      </c>
      <c r="W48" s="59"/>
      <c r="X48" s="461">
        <f>VLOOKUP($B48,'Proposed Rates'!$D$248:$J$254,+X$11-2,FALSE)</f>
        <v>0.11</v>
      </c>
      <c r="Y48" s="464">
        <f>IF(AND($S$2=1, $F$10&gt;=600), $F$10-600, IF(AND($S$2=1, AND($F$10&lt;600, $F$10&gt;=0)), 0, IF(AND($S$2=2, $F$10&gt;=1000), $F$10-1000, IF(AND($S$2=2, AND($F$10&lt;1000, $F$10&gt;=0)), 0))))</f>
        <v>20</v>
      </c>
      <c r="Z48" s="431">
        <f t="shared" si="60"/>
        <v>2.2</v>
      </c>
      <c r="AA48" s="80"/>
      <c r="AB48" s="432">
        <f t="shared" si="14"/>
        <v>0</v>
      </c>
      <c r="AC48" s="433">
        <f t="shared" si="15"/>
        <v>0</v>
      </c>
      <c r="AD48" s="59"/>
      <c r="AE48" s="461">
        <f>VLOOKUP($B48,'Proposed Rates'!$D$248:$J$254,+AE$11-2,FALSE)</f>
        <v>0.11</v>
      </c>
      <c r="AF48" s="464">
        <f>IF(AND($S$2=1, $F$10&gt;=600), $F$10-600, IF(AND($S$2=1, AND($F$10&lt;600, $F$10&gt;=0)), 0, IF(AND($S$2=2, $F$10&gt;=1000), $F$10-1000, IF(AND($S$2=2, AND($F$10&lt;1000, $F$10&gt;=0)), 0))))</f>
        <v>20</v>
      </c>
      <c r="AG48" s="431">
        <f t="shared" si="62"/>
        <v>2.2</v>
      </c>
      <c r="AH48" s="80"/>
      <c r="AI48" s="432">
        <f t="shared" si="18"/>
        <v>0</v>
      </c>
      <c r="AJ48" s="433">
        <f t="shared" si="19"/>
        <v>0</v>
      </c>
      <c r="AK48" s="59"/>
      <c r="AL48" s="461">
        <f>VLOOKUP($B48,'Proposed Rates'!$D$248:$J$254,+AL$11-2,FALSE)</f>
        <v>0.11</v>
      </c>
      <c r="AM48" s="464">
        <f>IF(AND($S$2=1, $F$10&gt;=600), $F$10-600, IF(AND($S$2=1, AND($F$10&lt;600, $F$10&gt;=0)), 0, IF(AND($S$2=2, $F$10&gt;=1000), $F$10-1000, IF(AND($S$2=2, AND($F$10&lt;1000, $F$10&gt;=0)), 0))))</f>
        <v>20</v>
      </c>
      <c r="AN48" s="431">
        <f t="shared" si="64"/>
        <v>2.2</v>
      </c>
      <c r="AO48" s="80"/>
      <c r="AP48" s="432">
        <f t="shared" si="22"/>
        <v>0</v>
      </c>
      <c r="AQ48" s="433">
        <f t="shared" si="23"/>
        <v>0</v>
      </c>
      <c r="AR48" s="434"/>
      <c r="AS48" s="434"/>
      <c r="AT48" s="434"/>
      <c r="AU48" s="3"/>
      <c r="AV48" s="3"/>
      <c r="AW48" s="3"/>
      <c r="AX48" s="3"/>
      <c r="AY48" s="3"/>
      <c r="AZ48" s="3"/>
      <c r="BA48" s="3"/>
      <c r="BB48" s="3"/>
    </row>
    <row r="49" ht="8.25" customHeight="1">
      <c r="A49" s="59"/>
      <c r="B49" s="465"/>
      <c r="C49" s="466"/>
      <c r="D49" s="466"/>
      <c r="E49" s="466"/>
      <c r="F49" s="467"/>
      <c r="G49" s="509"/>
      <c r="H49" s="469"/>
      <c r="I49" s="471"/>
      <c r="J49" s="467"/>
      <c r="K49" s="468"/>
      <c r="L49" s="469"/>
      <c r="M49" s="471"/>
      <c r="N49" s="472"/>
      <c r="O49" s="473"/>
      <c r="P49" s="59"/>
      <c r="Q49" s="467"/>
      <c r="R49" s="468"/>
      <c r="S49" s="469"/>
      <c r="T49" s="471"/>
      <c r="U49" s="472"/>
      <c r="V49" s="473"/>
      <c r="W49" s="59"/>
      <c r="X49" s="467"/>
      <c r="Y49" s="468"/>
      <c r="Z49" s="469"/>
      <c r="AA49" s="471"/>
      <c r="AB49" s="472"/>
      <c r="AC49" s="473"/>
      <c r="AD49" s="59"/>
      <c r="AE49" s="467"/>
      <c r="AF49" s="468"/>
      <c r="AG49" s="469"/>
      <c r="AH49" s="471"/>
      <c r="AI49" s="472"/>
      <c r="AJ49" s="473"/>
      <c r="AK49" s="59"/>
      <c r="AL49" s="467"/>
      <c r="AM49" s="468"/>
      <c r="AN49" s="469"/>
      <c r="AO49" s="471"/>
      <c r="AP49" s="472"/>
      <c r="AQ49" s="473"/>
      <c r="AR49" s="434"/>
      <c r="AS49" s="434"/>
      <c r="AT49" s="434"/>
      <c r="AU49" s="3"/>
      <c r="AV49" s="3"/>
      <c r="AW49" s="3"/>
      <c r="AX49" s="3"/>
      <c r="AY49" s="3"/>
      <c r="AZ49" s="3"/>
      <c r="BA49" s="3"/>
      <c r="BB49" s="3"/>
    </row>
    <row r="50" ht="12.75" customHeight="1">
      <c r="A50" s="59"/>
      <c r="B50" s="475" t="s">
        <v>315</v>
      </c>
      <c r="C50" s="351"/>
      <c r="D50" s="351"/>
      <c r="E50" s="351"/>
      <c r="F50" s="476"/>
      <c r="G50" s="523"/>
      <c r="H50" s="478">
        <f>SUM(H41:H46,H40)</f>
        <v>115.2289948</v>
      </c>
      <c r="I50" s="516"/>
      <c r="J50" s="476"/>
      <c r="K50" s="477"/>
      <c r="L50" s="478">
        <f>SUM(L41:L46,L40)</f>
        <v>123.6562747</v>
      </c>
      <c r="M50" s="480"/>
      <c r="N50" s="479">
        <f t="shared" ref="N50:N54" si="65">L50-H50</f>
        <v>8.42727986</v>
      </c>
      <c r="O50" s="481">
        <f t="shared" ref="O50:O54" si="66">IF((H50)=0,"",(N50/H50))</f>
        <v>0.07313506355</v>
      </c>
      <c r="P50" s="59"/>
      <c r="Q50" s="477"/>
      <c r="R50" s="477"/>
      <c r="S50" s="479">
        <f>SUM(S41:S46,S40)</f>
        <v>127.2082747</v>
      </c>
      <c r="T50" s="480"/>
      <c r="U50" s="479">
        <f t="shared" ref="U50:U54" si="67">S50-L50</f>
        <v>3.552</v>
      </c>
      <c r="V50" s="481">
        <f t="shared" ref="V50:V54" si="68">IF((L50)=0,"",(U50/L50))</f>
        <v>0.02872478577</v>
      </c>
      <c r="W50" s="59"/>
      <c r="X50" s="477"/>
      <c r="Y50" s="477"/>
      <c r="Z50" s="479">
        <f>SUM(Z41:Z46,Z40)</f>
        <v>131.0746824</v>
      </c>
      <c r="AA50" s="480"/>
      <c r="AB50" s="479">
        <f t="shared" ref="AB50:AB54" si="69">Z50-S50</f>
        <v>3.8664077</v>
      </c>
      <c r="AC50" s="481">
        <f t="shared" ref="AC50:AC54" si="70">IF((S50)=0,"",(AB50/S50))</f>
        <v>0.03039430972</v>
      </c>
      <c r="AD50" s="59"/>
      <c r="AE50" s="477"/>
      <c r="AF50" s="477"/>
      <c r="AG50" s="479">
        <f>SUM(AG41:AG46,AG40)</f>
        <v>133.8946824</v>
      </c>
      <c r="AH50" s="480"/>
      <c r="AI50" s="479">
        <f t="shared" ref="AI50:AI54" si="71">AG50-Z50</f>
        <v>2.82</v>
      </c>
      <c r="AJ50" s="481">
        <f t="shared" ref="AJ50:AJ54" si="72">IF((Z50)=0,"",(AI50/Z50))</f>
        <v>0.02151445228</v>
      </c>
      <c r="AK50" s="59"/>
      <c r="AL50" s="477"/>
      <c r="AM50" s="477"/>
      <c r="AN50" s="479">
        <f>SUM(AN41:AN46,AN40)</f>
        <v>136.6846824</v>
      </c>
      <c r="AO50" s="480"/>
      <c r="AP50" s="479">
        <f t="shared" ref="AP50:AP54" si="73">AN50-AG50</f>
        <v>2.79</v>
      </c>
      <c r="AQ50" s="481">
        <f t="shared" ref="AQ50:AQ54" si="74">IF((AG50)=0,"",(AP50/AG50))</f>
        <v>0.02083727262</v>
      </c>
      <c r="AR50" s="482"/>
      <c r="AS50" s="482"/>
      <c r="AT50" s="482"/>
      <c r="AU50" s="3"/>
      <c r="AV50" s="3"/>
      <c r="AW50" s="3"/>
      <c r="AX50" s="3"/>
      <c r="AY50" s="3"/>
      <c r="AZ50" s="3"/>
      <c r="BA50" s="3"/>
      <c r="BB50" s="3"/>
    </row>
    <row r="51" ht="12.75" customHeight="1">
      <c r="A51" s="59"/>
      <c r="B51" s="483" t="s">
        <v>316</v>
      </c>
      <c r="C51" s="351"/>
      <c r="D51" s="351"/>
      <c r="E51" s="351"/>
      <c r="F51" s="476">
        <v>0.13</v>
      </c>
      <c r="G51" s="80"/>
      <c r="H51" s="524">
        <f>H50*F51</f>
        <v>14.97976933</v>
      </c>
      <c r="I51" s="448"/>
      <c r="J51" s="476">
        <v>0.13</v>
      </c>
      <c r="K51" s="448"/>
      <c r="L51" s="431">
        <f>L50*J51</f>
        <v>16.07531571</v>
      </c>
      <c r="M51" s="80"/>
      <c r="N51" s="432">
        <f t="shared" si="65"/>
        <v>1.095546382</v>
      </c>
      <c r="O51" s="433">
        <f t="shared" si="66"/>
        <v>0.07313506355</v>
      </c>
      <c r="P51" s="59"/>
      <c r="Q51" s="484">
        <v>0.13</v>
      </c>
      <c r="R51" s="448"/>
      <c r="S51" s="431">
        <f>S50*Q51</f>
        <v>16.53707571</v>
      </c>
      <c r="T51" s="80"/>
      <c r="U51" s="432">
        <f t="shared" si="67"/>
        <v>0.46176</v>
      </c>
      <c r="V51" s="433">
        <f t="shared" si="68"/>
        <v>0.02872478577</v>
      </c>
      <c r="W51" s="59"/>
      <c r="X51" s="484">
        <v>0.13</v>
      </c>
      <c r="Y51" s="448"/>
      <c r="Z51" s="431">
        <f>Z50*X51</f>
        <v>17.03970871</v>
      </c>
      <c r="AA51" s="80"/>
      <c r="AB51" s="432">
        <f t="shared" si="69"/>
        <v>0.502633001</v>
      </c>
      <c r="AC51" s="433">
        <f t="shared" si="70"/>
        <v>0.03039430972</v>
      </c>
      <c r="AD51" s="59"/>
      <c r="AE51" s="484">
        <v>0.13</v>
      </c>
      <c r="AF51" s="448"/>
      <c r="AG51" s="431">
        <f>AG50*AE51</f>
        <v>17.40630871</v>
      </c>
      <c r="AH51" s="80"/>
      <c r="AI51" s="432">
        <f t="shared" si="71"/>
        <v>0.3666</v>
      </c>
      <c r="AJ51" s="433">
        <f t="shared" si="72"/>
        <v>0.02151445228</v>
      </c>
      <c r="AK51" s="59"/>
      <c r="AL51" s="484">
        <v>0.13</v>
      </c>
      <c r="AM51" s="448"/>
      <c r="AN51" s="431">
        <f>AN50*AL51</f>
        <v>17.76900871</v>
      </c>
      <c r="AO51" s="80"/>
      <c r="AP51" s="432">
        <f t="shared" si="73"/>
        <v>0.3627</v>
      </c>
      <c r="AQ51" s="433">
        <f t="shared" si="74"/>
        <v>0.02083727262</v>
      </c>
      <c r="AR51" s="434"/>
      <c r="AS51" s="434"/>
      <c r="AT51" s="434"/>
      <c r="AU51" s="3"/>
      <c r="AV51" s="3"/>
      <c r="AW51" s="3"/>
      <c r="AX51" s="3"/>
      <c r="AY51" s="3"/>
      <c r="AZ51" s="3"/>
      <c r="BA51" s="3"/>
      <c r="BB51" s="3"/>
    </row>
    <row r="52" ht="12.75" customHeight="1">
      <c r="A52" s="59"/>
      <c r="B52" s="525" t="s">
        <v>345</v>
      </c>
      <c r="C52" s="351"/>
      <c r="D52" s="351"/>
      <c r="E52" s="351"/>
      <c r="F52" s="486"/>
      <c r="G52" s="80"/>
      <c r="H52" s="524">
        <f>H50+H51</f>
        <v>130.2087642</v>
      </c>
      <c r="I52" s="448"/>
      <c r="J52" s="486"/>
      <c r="K52" s="448"/>
      <c r="L52" s="431">
        <f>L50+L51</f>
        <v>139.7315904</v>
      </c>
      <c r="M52" s="80"/>
      <c r="N52" s="432">
        <f t="shared" si="65"/>
        <v>9.522826242</v>
      </c>
      <c r="O52" s="433">
        <f t="shared" si="66"/>
        <v>0.07313506355</v>
      </c>
      <c r="P52" s="59"/>
      <c r="Q52" s="448"/>
      <c r="R52" s="448"/>
      <c r="S52" s="431">
        <f>S50+S51</f>
        <v>143.7453504</v>
      </c>
      <c r="T52" s="80"/>
      <c r="U52" s="432">
        <f t="shared" si="67"/>
        <v>4.01376</v>
      </c>
      <c r="V52" s="433">
        <f t="shared" si="68"/>
        <v>0.02872478577</v>
      </c>
      <c r="W52" s="59"/>
      <c r="X52" s="448"/>
      <c r="Y52" s="448"/>
      <c r="Z52" s="431">
        <f>Z50+Z51</f>
        <v>148.1143911</v>
      </c>
      <c r="AA52" s="80"/>
      <c r="AB52" s="432">
        <f t="shared" si="69"/>
        <v>4.369040701</v>
      </c>
      <c r="AC52" s="433">
        <f t="shared" si="70"/>
        <v>0.03039430972</v>
      </c>
      <c r="AD52" s="59"/>
      <c r="AE52" s="448"/>
      <c r="AF52" s="448"/>
      <c r="AG52" s="431">
        <f>AG50+AG51</f>
        <v>151.3009911</v>
      </c>
      <c r="AH52" s="80"/>
      <c r="AI52" s="432">
        <f t="shared" si="71"/>
        <v>3.1866</v>
      </c>
      <c r="AJ52" s="433">
        <f t="shared" si="72"/>
        <v>0.02151445228</v>
      </c>
      <c r="AK52" s="59"/>
      <c r="AL52" s="448"/>
      <c r="AM52" s="448"/>
      <c r="AN52" s="431">
        <f>AN50+AN51</f>
        <v>154.4536911</v>
      </c>
      <c r="AO52" s="80"/>
      <c r="AP52" s="432">
        <f t="shared" si="73"/>
        <v>3.1527</v>
      </c>
      <c r="AQ52" s="433">
        <f t="shared" si="74"/>
        <v>0.02083727262</v>
      </c>
      <c r="AR52" s="434"/>
      <c r="AS52" s="434"/>
      <c r="AT52" s="434"/>
      <c r="AU52" s="3"/>
      <c r="AV52" s="3"/>
      <c r="AW52" s="3"/>
      <c r="AX52" s="3"/>
      <c r="AY52" s="3"/>
      <c r="AZ52" s="3"/>
      <c r="BA52" s="3"/>
      <c r="BB52" s="3"/>
    </row>
    <row r="53" ht="15.75" customHeight="1">
      <c r="A53" s="59"/>
      <c r="B53" s="487" t="s">
        <v>273</v>
      </c>
      <c r="E53" s="351"/>
      <c r="F53" s="488">
        <f>'Proposed Rates'!E286</f>
        <v>0.131</v>
      </c>
      <c r="G53" s="80"/>
      <c r="H53" s="526">
        <f>F53*H50</f>
        <v>15.09499832</v>
      </c>
      <c r="I53" s="448"/>
      <c r="J53" s="488">
        <f>'Proposed Rates'!F286</f>
        <v>0.131</v>
      </c>
      <c r="K53" s="448"/>
      <c r="L53" s="489">
        <f>J53*L50</f>
        <v>16.19897199</v>
      </c>
      <c r="M53" s="80"/>
      <c r="N53" s="489">
        <f t="shared" si="65"/>
        <v>1.103973662</v>
      </c>
      <c r="O53" s="491">
        <f t="shared" si="66"/>
        <v>0.07313506355</v>
      </c>
      <c r="P53" s="59"/>
      <c r="Q53" s="490">
        <f>'Proposed Rates'!G286</f>
        <v>0.131</v>
      </c>
      <c r="R53" s="448"/>
      <c r="S53" s="489">
        <f>Q53*S50</f>
        <v>16.66428399</v>
      </c>
      <c r="T53" s="80"/>
      <c r="U53" s="489">
        <f t="shared" si="67"/>
        <v>0.465312</v>
      </c>
      <c r="V53" s="491">
        <f t="shared" si="68"/>
        <v>0.02872478577</v>
      </c>
      <c r="W53" s="59"/>
      <c r="X53" s="490">
        <f>'Proposed Rates'!H286</f>
        <v>0.131</v>
      </c>
      <c r="Y53" s="448"/>
      <c r="Z53" s="489">
        <f>X53*Z50</f>
        <v>17.17078339</v>
      </c>
      <c r="AA53" s="80"/>
      <c r="AB53" s="489">
        <f t="shared" si="69"/>
        <v>0.5064994087</v>
      </c>
      <c r="AC53" s="491">
        <f t="shared" si="70"/>
        <v>0.03039430972</v>
      </c>
      <c r="AD53" s="59"/>
      <c r="AE53" s="490">
        <f>'Proposed Rates'!I286</f>
        <v>0.131</v>
      </c>
      <c r="AF53" s="448"/>
      <c r="AG53" s="489">
        <f>AE53*AG50</f>
        <v>17.54020339</v>
      </c>
      <c r="AH53" s="80"/>
      <c r="AI53" s="489">
        <f t="shared" si="71"/>
        <v>0.36942</v>
      </c>
      <c r="AJ53" s="491">
        <f t="shared" si="72"/>
        <v>0.02151445228</v>
      </c>
      <c r="AK53" s="59"/>
      <c r="AL53" s="490">
        <f>'Proposed Rates'!J286</f>
        <v>0.131</v>
      </c>
      <c r="AM53" s="448"/>
      <c r="AN53" s="489">
        <f>AL53*AN50</f>
        <v>17.90569339</v>
      </c>
      <c r="AO53" s="80"/>
      <c r="AP53" s="489">
        <f t="shared" si="73"/>
        <v>0.36549</v>
      </c>
      <c r="AQ53" s="491">
        <f t="shared" si="74"/>
        <v>0.02083727262</v>
      </c>
      <c r="AR53" s="492"/>
      <c r="AS53" s="492"/>
      <c r="AT53" s="492"/>
      <c r="AU53" s="3"/>
      <c r="AV53" s="3"/>
      <c r="AW53" s="3"/>
      <c r="AX53" s="3"/>
      <c r="AY53" s="3"/>
      <c r="AZ53" s="3"/>
      <c r="BA53" s="3"/>
      <c r="BB53" s="3"/>
    </row>
    <row r="54" ht="12.75" customHeight="1">
      <c r="A54" s="59"/>
      <c r="B54" s="493" t="s">
        <v>318</v>
      </c>
      <c r="C54" s="71"/>
      <c r="D54" s="72"/>
      <c r="E54" s="494"/>
      <c r="F54" s="495"/>
      <c r="G54" s="527"/>
      <c r="H54" s="528">
        <f>H52-H53</f>
        <v>115.1137658</v>
      </c>
      <c r="I54" s="496"/>
      <c r="J54" s="495"/>
      <c r="K54" s="496"/>
      <c r="L54" s="497">
        <f>L52-L53</f>
        <v>123.5326184</v>
      </c>
      <c r="M54" s="498"/>
      <c r="N54" s="499">
        <f t="shared" si="65"/>
        <v>8.41885258</v>
      </c>
      <c r="O54" s="500">
        <f t="shared" si="66"/>
        <v>0.07313506355</v>
      </c>
      <c r="P54" s="59"/>
      <c r="Q54" s="496"/>
      <c r="R54" s="496"/>
      <c r="S54" s="497">
        <f>S52-S53</f>
        <v>127.0810664</v>
      </c>
      <c r="T54" s="498"/>
      <c r="U54" s="499">
        <f t="shared" si="67"/>
        <v>3.548448</v>
      </c>
      <c r="V54" s="500">
        <f t="shared" si="68"/>
        <v>0.02872478577</v>
      </c>
      <c r="W54" s="59"/>
      <c r="X54" s="496"/>
      <c r="Y54" s="496"/>
      <c r="Z54" s="497">
        <f>Z52-Z53</f>
        <v>130.9436077</v>
      </c>
      <c r="AA54" s="498"/>
      <c r="AB54" s="499">
        <f t="shared" si="69"/>
        <v>3.862541292</v>
      </c>
      <c r="AC54" s="500">
        <f t="shared" si="70"/>
        <v>0.03039430972</v>
      </c>
      <c r="AD54" s="59"/>
      <c r="AE54" s="496"/>
      <c r="AF54" s="496"/>
      <c r="AG54" s="497">
        <f>AG52-AG53</f>
        <v>133.7607877</v>
      </c>
      <c r="AH54" s="498"/>
      <c r="AI54" s="499">
        <f t="shared" si="71"/>
        <v>2.81718</v>
      </c>
      <c r="AJ54" s="500">
        <f t="shared" si="72"/>
        <v>0.02151445228</v>
      </c>
      <c r="AK54" s="59"/>
      <c r="AL54" s="496"/>
      <c r="AM54" s="496"/>
      <c r="AN54" s="497">
        <f>AN52-AN53</f>
        <v>136.5479977</v>
      </c>
      <c r="AO54" s="498"/>
      <c r="AP54" s="499">
        <f t="shared" si="73"/>
        <v>2.78721</v>
      </c>
      <c r="AQ54" s="500">
        <f t="shared" si="74"/>
        <v>0.02083727262</v>
      </c>
      <c r="AR54" s="482"/>
      <c r="AS54" s="482"/>
      <c r="AT54" s="482"/>
      <c r="AU54" s="3"/>
      <c r="AV54" s="3"/>
      <c r="AW54" s="3"/>
      <c r="AX54" s="3"/>
      <c r="AY54" s="3"/>
      <c r="AZ54" s="3"/>
      <c r="BA54" s="3"/>
      <c r="BB54" s="3"/>
    </row>
    <row r="55" ht="8.25" customHeight="1">
      <c r="A55" s="59"/>
      <c r="B55" s="465"/>
      <c r="C55" s="466"/>
      <c r="D55" s="466"/>
      <c r="E55" s="466"/>
      <c r="F55" s="467"/>
      <c r="G55" s="509"/>
      <c r="H55" s="469"/>
      <c r="I55" s="471"/>
      <c r="J55" s="467"/>
      <c r="K55" s="468"/>
      <c r="L55" s="469"/>
      <c r="M55" s="471"/>
      <c r="N55" s="472"/>
      <c r="O55" s="473"/>
      <c r="P55" s="59"/>
      <c r="Q55" s="467"/>
      <c r="R55" s="468"/>
      <c r="S55" s="469"/>
      <c r="T55" s="471"/>
      <c r="U55" s="472"/>
      <c r="V55" s="473"/>
      <c r="W55" s="59"/>
      <c r="X55" s="467"/>
      <c r="Y55" s="468"/>
      <c r="Z55" s="469"/>
      <c r="AA55" s="471"/>
      <c r="AB55" s="472"/>
      <c r="AC55" s="473"/>
      <c r="AD55" s="59"/>
      <c r="AE55" s="467"/>
      <c r="AF55" s="468"/>
      <c r="AG55" s="469"/>
      <c r="AH55" s="471"/>
      <c r="AI55" s="472"/>
      <c r="AJ55" s="473"/>
      <c r="AK55" s="59"/>
      <c r="AL55" s="467"/>
      <c r="AM55" s="468"/>
      <c r="AN55" s="469"/>
      <c r="AO55" s="471"/>
      <c r="AP55" s="472"/>
      <c r="AQ55" s="473"/>
      <c r="AR55" s="434"/>
      <c r="AS55" s="434"/>
      <c r="AT55" s="434"/>
      <c r="AU55" s="3"/>
      <c r="AV55" s="3"/>
      <c r="AW55" s="3"/>
      <c r="AX55" s="3"/>
      <c r="AY55" s="3"/>
      <c r="AZ55" s="3"/>
      <c r="BA55" s="3"/>
      <c r="BB55" s="3"/>
    </row>
    <row r="56" ht="12.75" customHeight="1">
      <c r="A56" s="59"/>
      <c r="B56" s="475" t="s">
        <v>319</v>
      </c>
      <c r="C56" s="351"/>
      <c r="D56" s="351"/>
      <c r="E56" s="351"/>
      <c r="F56" s="476"/>
      <c r="G56" s="523"/>
      <c r="H56" s="478">
        <f>SUM(H47:H48,H40,H41:H43)</f>
        <v>111.8241948</v>
      </c>
      <c r="I56" s="516"/>
      <c r="J56" s="476"/>
      <c r="K56" s="477"/>
      <c r="L56" s="478">
        <f>SUM(L47:L48,L40,L41:L43)</f>
        <v>120.2514747</v>
      </c>
      <c r="M56" s="480"/>
      <c r="N56" s="479">
        <f t="shared" ref="N56:N60" si="75">L56-H56</f>
        <v>8.42727986</v>
      </c>
      <c r="O56" s="481">
        <f t="shared" ref="O56:O60" si="76">IF((H56)=0,"",(N56/H56))</f>
        <v>0.07536186486</v>
      </c>
      <c r="P56" s="59"/>
      <c r="Q56" s="477"/>
      <c r="R56" s="477"/>
      <c r="S56" s="479">
        <f>SUM(S47:S48,S40,S41:S43)</f>
        <v>123.8034747</v>
      </c>
      <c r="T56" s="480"/>
      <c r="U56" s="479">
        <f t="shared" ref="U56:U60" si="77">S56-L56</f>
        <v>3.552</v>
      </c>
      <c r="V56" s="481">
        <f t="shared" ref="V56:V60" si="78">IF((L56)=0,"",(U56/L56))</f>
        <v>0.02953809929</v>
      </c>
      <c r="W56" s="59"/>
      <c r="X56" s="477"/>
      <c r="Y56" s="477"/>
      <c r="Z56" s="479">
        <f>SUM(Z47:Z48,Z40,Z41:Z43)</f>
        <v>127.6698824</v>
      </c>
      <c r="AA56" s="480"/>
      <c r="AB56" s="479">
        <f t="shared" ref="AB56:AB60" si="79">Z56-S56</f>
        <v>3.8664077</v>
      </c>
      <c r="AC56" s="481">
        <f t="shared" ref="AC56:AC60" si="80">IF((S56)=0,"",(AB56/S56))</f>
        <v>0.03123020343</v>
      </c>
      <c r="AD56" s="59"/>
      <c r="AE56" s="477"/>
      <c r="AF56" s="477"/>
      <c r="AG56" s="479">
        <f>SUM(AG47:AG48,AG40,AG41:AG43)</f>
        <v>130.4898824</v>
      </c>
      <c r="AH56" s="480"/>
      <c r="AI56" s="479">
        <f t="shared" ref="AI56:AI60" si="81">AG56-Z56</f>
        <v>2.82</v>
      </c>
      <c r="AJ56" s="481">
        <f t="shared" ref="AJ56:AJ60" si="82">IF((Z56)=0,"",(AI56/Z56))</f>
        <v>0.02208821648</v>
      </c>
      <c r="AK56" s="59"/>
      <c r="AL56" s="477"/>
      <c r="AM56" s="477"/>
      <c r="AN56" s="479">
        <f>SUM(AN47:AN48,AN40,AN41:AN43)</f>
        <v>133.2798824</v>
      </c>
      <c r="AO56" s="480"/>
      <c r="AP56" s="479">
        <f t="shared" ref="AP56:AP60" si="83">AN56-AG56</f>
        <v>2.79</v>
      </c>
      <c r="AQ56" s="481">
        <f t="shared" ref="AQ56:AQ60" si="84">IF((AG56)=0,"",(AP56/AG56))</f>
        <v>0.021380968</v>
      </c>
      <c r="AR56" s="482"/>
      <c r="AS56" s="482"/>
      <c r="AT56" s="482"/>
      <c r="AU56" s="3"/>
      <c r="AV56" s="3"/>
      <c r="AW56" s="3"/>
      <c r="AX56" s="3"/>
      <c r="AY56" s="3"/>
      <c r="AZ56" s="3"/>
      <c r="BA56" s="3"/>
      <c r="BB56" s="3"/>
    </row>
    <row r="57" ht="12.75" customHeight="1">
      <c r="A57" s="59"/>
      <c r="B57" s="483" t="s">
        <v>316</v>
      </c>
      <c r="C57" s="351"/>
      <c r="D57" s="351"/>
      <c r="E57" s="351"/>
      <c r="F57" s="476">
        <v>0.13</v>
      </c>
      <c r="G57" s="523"/>
      <c r="H57" s="524">
        <f>H56*F57</f>
        <v>14.53714533</v>
      </c>
      <c r="I57" s="448"/>
      <c r="J57" s="476">
        <v>0.13</v>
      </c>
      <c r="K57" s="484"/>
      <c r="L57" s="431">
        <f>L56*J57</f>
        <v>15.63269171</v>
      </c>
      <c r="M57" s="80"/>
      <c r="N57" s="432">
        <f t="shared" si="75"/>
        <v>1.095546382</v>
      </c>
      <c r="O57" s="433">
        <f t="shared" si="76"/>
        <v>0.07536186486</v>
      </c>
      <c r="P57" s="59"/>
      <c r="Q57" s="476">
        <v>0.13</v>
      </c>
      <c r="R57" s="484"/>
      <c r="S57" s="431">
        <f>S56*Q57</f>
        <v>16.09445171</v>
      </c>
      <c r="T57" s="80"/>
      <c r="U57" s="432">
        <f t="shared" si="77"/>
        <v>0.46176</v>
      </c>
      <c r="V57" s="433">
        <f t="shared" si="78"/>
        <v>0.02953809929</v>
      </c>
      <c r="W57" s="59"/>
      <c r="X57" s="476">
        <v>0.13</v>
      </c>
      <c r="Y57" s="484"/>
      <c r="Z57" s="431">
        <f>Z56*X57</f>
        <v>16.59708471</v>
      </c>
      <c r="AA57" s="80"/>
      <c r="AB57" s="432">
        <f t="shared" si="79"/>
        <v>0.502633001</v>
      </c>
      <c r="AC57" s="433">
        <f t="shared" si="80"/>
        <v>0.03123020343</v>
      </c>
      <c r="AD57" s="59"/>
      <c r="AE57" s="476">
        <v>0.13</v>
      </c>
      <c r="AF57" s="484"/>
      <c r="AG57" s="431">
        <f>AG56*AE57</f>
        <v>16.96368471</v>
      </c>
      <c r="AH57" s="80"/>
      <c r="AI57" s="432">
        <f t="shared" si="81"/>
        <v>0.3666</v>
      </c>
      <c r="AJ57" s="433">
        <f t="shared" si="82"/>
        <v>0.02208821648</v>
      </c>
      <c r="AK57" s="59"/>
      <c r="AL57" s="476">
        <v>0.13</v>
      </c>
      <c r="AM57" s="484"/>
      <c r="AN57" s="431">
        <f>AN56*AL57</f>
        <v>17.32638471</v>
      </c>
      <c r="AO57" s="80"/>
      <c r="AP57" s="432">
        <f t="shared" si="83"/>
        <v>0.3627</v>
      </c>
      <c r="AQ57" s="433">
        <f t="shared" si="84"/>
        <v>0.021380968</v>
      </c>
      <c r="AR57" s="434"/>
      <c r="AS57" s="434"/>
      <c r="AT57" s="434"/>
      <c r="AU57" s="3"/>
      <c r="AV57" s="3"/>
      <c r="AW57" s="3"/>
      <c r="AX57" s="3"/>
      <c r="AY57" s="3"/>
      <c r="AZ57" s="3"/>
      <c r="BA57" s="3"/>
      <c r="BB57" s="3"/>
    </row>
    <row r="58" ht="12.75" customHeight="1">
      <c r="A58" s="59"/>
      <c r="B58" s="525" t="s">
        <v>346</v>
      </c>
      <c r="C58" s="351"/>
      <c r="D58" s="351"/>
      <c r="E58" s="351"/>
      <c r="F58" s="486"/>
      <c r="G58" s="80"/>
      <c r="H58" s="524">
        <f>H56+H57</f>
        <v>126.3613402</v>
      </c>
      <c r="I58" s="448"/>
      <c r="J58" s="486"/>
      <c r="K58" s="448"/>
      <c r="L58" s="431">
        <f>L56+L57</f>
        <v>135.8841664</v>
      </c>
      <c r="M58" s="80"/>
      <c r="N58" s="432">
        <f t="shared" si="75"/>
        <v>9.522826242</v>
      </c>
      <c r="O58" s="433">
        <f t="shared" si="76"/>
        <v>0.07536186486</v>
      </c>
      <c r="P58" s="59"/>
      <c r="Q58" s="448"/>
      <c r="R58" s="448"/>
      <c r="S58" s="431">
        <f>S56+S57</f>
        <v>139.8979264</v>
      </c>
      <c r="T58" s="80"/>
      <c r="U58" s="432">
        <f t="shared" si="77"/>
        <v>4.01376</v>
      </c>
      <c r="V58" s="433">
        <f t="shared" si="78"/>
        <v>0.02953809929</v>
      </c>
      <c r="W58" s="59"/>
      <c r="X58" s="448"/>
      <c r="Y58" s="448"/>
      <c r="Z58" s="431">
        <f>Z56+Z57</f>
        <v>144.2669671</v>
      </c>
      <c r="AA58" s="80"/>
      <c r="AB58" s="432">
        <f t="shared" si="79"/>
        <v>4.369040701</v>
      </c>
      <c r="AC58" s="433">
        <f t="shared" si="80"/>
        <v>0.03123020343</v>
      </c>
      <c r="AD58" s="59"/>
      <c r="AE58" s="448"/>
      <c r="AF58" s="448"/>
      <c r="AG58" s="431">
        <f>AG56+AG57</f>
        <v>147.4535671</v>
      </c>
      <c r="AH58" s="80"/>
      <c r="AI58" s="432">
        <f t="shared" si="81"/>
        <v>3.1866</v>
      </c>
      <c r="AJ58" s="433">
        <f t="shared" si="82"/>
        <v>0.02208821648</v>
      </c>
      <c r="AK58" s="59"/>
      <c r="AL58" s="448"/>
      <c r="AM58" s="448"/>
      <c r="AN58" s="431">
        <f>AN56+AN57</f>
        <v>150.6062671</v>
      </c>
      <c r="AO58" s="80"/>
      <c r="AP58" s="432">
        <f t="shared" si="83"/>
        <v>3.1527</v>
      </c>
      <c r="AQ58" s="433">
        <f t="shared" si="84"/>
        <v>0.021380968</v>
      </c>
      <c r="AR58" s="434"/>
      <c r="AS58" s="434"/>
      <c r="AT58" s="434"/>
      <c r="AU58" s="3"/>
      <c r="AV58" s="3"/>
      <c r="AW58" s="3"/>
      <c r="AX58" s="3"/>
      <c r="AY58" s="3"/>
      <c r="AZ58" s="3"/>
      <c r="BA58" s="3"/>
      <c r="BB58" s="3"/>
    </row>
    <row r="59" ht="15.75" customHeight="1">
      <c r="A59" s="59"/>
      <c r="B59" s="487" t="s">
        <v>273</v>
      </c>
      <c r="E59" s="351"/>
      <c r="F59" s="488">
        <f>F53</f>
        <v>0.131</v>
      </c>
      <c r="G59" s="80"/>
      <c r="H59" s="526">
        <f>F59*H56</f>
        <v>14.64896952</v>
      </c>
      <c r="I59" s="448"/>
      <c r="J59" s="488">
        <f>J53</f>
        <v>0.131</v>
      </c>
      <c r="K59" s="448"/>
      <c r="L59" s="489">
        <f>J59*L56</f>
        <v>15.75294319</v>
      </c>
      <c r="M59" s="80"/>
      <c r="N59" s="489">
        <f t="shared" si="75"/>
        <v>1.103973662</v>
      </c>
      <c r="O59" s="491">
        <f t="shared" si="76"/>
        <v>0.07536186486</v>
      </c>
      <c r="P59" s="59"/>
      <c r="Q59" s="490">
        <f>Q53</f>
        <v>0.131</v>
      </c>
      <c r="R59" s="448"/>
      <c r="S59" s="489">
        <f>Q59*S56</f>
        <v>16.21825519</v>
      </c>
      <c r="T59" s="80"/>
      <c r="U59" s="489">
        <f t="shared" si="77"/>
        <v>0.465312</v>
      </c>
      <c r="V59" s="491">
        <f t="shared" si="78"/>
        <v>0.02953809929</v>
      </c>
      <c r="W59" s="59"/>
      <c r="X59" s="490">
        <f>X53</f>
        <v>0.131</v>
      </c>
      <c r="Y59" s="448"/>
      <c r="Z59" s="489">
        <f>X59*Z56</f>
        <v>16.72475459</v>
      </c>
      <c r="AA59" s="80"/>
      <c r="AB59" s="489">
        <f t="shared" si="79"/>
        <v>0.5064994087</v>
      </c>
      <c r="AC59" s="491">
        <f t="shared" si="80"/>
        <v>0.03123020343</v>
      </c>
      <c r="AD59" s="59"/>
      <c r="AE59" s="490">
        <f>AE53</f>
        <v>0.131</v>
      </c>
      <c r="AF59" s="448"/>
      <c r="AG59" s="489">
        <f>AE59*AG56</f>
        <v>17.09417459</v>
      </c>
      <c r="AH59" s="80"/>
      <c r="AI59" s="489">
        <f t="shared" si="81"/>
        <v>0.36942</v>
      </c>
      <c r="AJ59" s="491">
        <f t="shared" si="82"/>
        <v>0.02208821648</v>
      </c>
      <c r="AK59" s="59"/>
      <c r="AL59" s="490">
        <f>AL53</f>
        <v>0.131</v>
      </c>
      <c r="AM59" s="448"/>
      <c r="AN59" s="489">
        <f>AL59*AN56</f>
        <v>17.45966459</v>
      </c>
      <c r="AO59" s="80"/>
      <c r="AP59" s="489">
        <f t="shared" si="83"/>
        <v>0.36549</v>
      </c>
      <c r="AQ59" s="491">
        <f t="shared" si="84"/>
        <v>0.021380968</v>
      </c>
      <c r="AR59" s="492"/>
      <c r="AS59" s="492"/>
      <c r="AT59" s="492"/>
      <c r="AU59" s="3"/>
      <c r="AV59" s="3"/>
      <c r="AW59" s="3"/>
      <c r="AX59" s="3"/>
      <c r="AY59" s="3"/>
      <c r="AZ59" s="3"/>
      <c r="BA59" s="3"/>
      <c r="BB59" s="3"/>
    </row>
    <row r="60" ht="12.75" customHeight="1">
      <c r="A60" s="59"/>
      <c r="B60" s="493" t="s">
        <v>321</v>
      </c>
      <c r="C60" s="71"/>
      <c r="D60" s="72"/>
      <c r="E60" s="494"/>
      <c r="F60" s="502"/>
      <c r="G60" s="529"/>
      <c r="H60" s="530">
        <f>H58-H59</f>
        <v>111.7123706</v>
      </c>
      <c r="I60" s="503"/>
      <c r="J60" s="502"/>
      <c r="K60" s="503"/>
      <c r="L60" s="504">
        <f>L58-L59</f>
        <v>120.1312232</v>
      </c>
      <c r="M60" s="505"/>
      <c r="N60" s="506">
        <f t="shared" si="75"/>
        <v>8.41885258</v>
      </c>
      <c r="O60" s="507">
        <f t="shared" si="76"/>
        <v>0.07536186486</v>
      </c>
      <c r="P60" s="59"/>
      <c r="Q60" s="503"/>
      <c r="R60" s="503"/>
      <c r="S60" s="504">
        <f>S58-S59</f>
        <v>123.6796712</v>
      </c>
      <c r="T60" s="505"/>
      <c r="U60" s="506">
        <f t="shared" si="77"/>
        <v>3.548448</v>
      </c>
      <c r="V60" s="507">
        <f t="shared" si="78"/>
        <v>0.02953809929</v>
      </c>
      <c r="W60" s="59"/>
      <c r="X60" s="503"/>
      <c r="Y60" s="503"/>
      <c r="Z60" s="504">
        <f>Z58-Z59</f>
        <v>127.5422125</v>
      </c>
      <c r="AA60" s="505"/>
      <c r="AB60" s="506">
        <f t="shared" si="79"/>
        <v>3.862541292</v>
      </c>
      <c r="AC60" s="507">
        <f t="shared" si="80"/>
        <v>0.03123020343</v>
      </c>
      <c r="AD60" s="59"/>
      <c r="AE60" s="503"/>
      <c r="AF60" s="503"/>
      <c r="AG60" s="504">
        <f>AG58-AG59</f>
        <v>130.3593925</v>
      </c>
      <c r="AH60" s="505"/>
      <c r="AI60" s="506">
        <f t="shared" si="81"/>
        <v>2.81718</v>
      </c>
      <c r="AJ60" s="507">
        <f t="shared" si="82"/>
        <v>0.02208821648</v>
      </c>
      <c r="AK60" s="59"/>
      <c r="AL60" s="503"/>
      <c r="AM60" s="503"/>
      <c r="AN60" s="504">
        <f>AN58-AN59</f>
        <v>133.1466025</v>
      </c>
      <c r="AO60" s="505"/>
      <c r="AP60" s="506">
        <f t="shared" si="83"/>
        <v>2.78721</v>
      </c>
      <c r="AQ60" s="507">
        <f t="shared" si="84"/>
        <v>0.021380968</v>
      </c>
      <c r="AR60" s="482"/>
      <c r="AS60" s="482"/>
      <c r="AT60" s="482"/>
      <c r="AU60" s="3"/>
      <c r="AV60" s="3"/>
      <c r="AW60" s="3"/>
      <c r="AX60" s="3"/>
      <c r="AY60" s="3"/>
      <c r="AZ60" s="3"/>
      <c r="BA60" s="3"/>
      <c r="BB60" s="3"/>
    </row>
    <row r="61" ht="8.25" customHeight="1">
      <c r="A61" s="59"/>
      <c r="B61" s="465"/>
      <c r="C61" s="466"/>
      <c r="D61" s="466"/>
      <c r="E61" s="466"/>
      <c r="F61" s="508"/>
      <c r="G61" s="471"/>
      <c r="H61" s="531"/>
      <c r="I61" s="509"/>
      <c r="J61" s="508"/>
      <c r="K61" s="509"/>
      <c r="L61" s="472"/>
      <c r="M61" s="471"/>
      <c r="N61" s="510"/>
      <c r="O61" s="473"/>
      <c r="P61" s="59"/>
      <c r="Q61" s="508"/>
      <c r="R61" s="509"/>
      <c r="S61" s="472"/>
      <c r="T61" s="471"/>
      <c r="U61" s="510"/>
      <c r="V61" s="473"/>
      <c r="W61" s="59"/>
      <c r="X61" s="508"/>
      <c r="Y61" s="509"/>
      <c r="Z61" s="472"/>
      <c r="AA61" s="471"/>
      <c r="AB61" s="510"/>
      <c r="AC61" s="473"/>
      <c r="AD61" s="59"/>
      <c r="AE61" s="508"/>
      <c r="AF61" s="509"/>
      <c r="AG61" s="472"/>
      <c r="AH61" s="471"/>
      <c r="AI61" s="510"/>
      <c r="AJ61" s="473"/>
      <c r="AK61" s="59"/>
      <c r="AL61" s="508"/>
      <c r="AM61" s="509"/>
      <c r="AN61" s="472"/>
      <c r="AO61" s="471"/>
      <c r="AP61" s="510"/>
      <c r="AQ61" s="473"/>
      <c r="AR61" s="434"/>
      <c r="AS61" s="434"/>
      <c r="AT61" s="434"/>
      <c r="AU61" s="3"/>
      <c r="AV61" s="3"/>
      <c r="AW61" s="3"/>
      <c r="AX61" s="3"/>
      <c r="AY61" s="3"/>
      <c r="AZ61" s="3"/>
      <c r="BA61" s="3"/>
      <c r="BB61" s="3"/>
    </row>
    <row r="62" ht="12.75" customHeight="1">
      <c r="A62" s="59"/>
      <c r="B62" s="59"/>
      <c r="C62" s="59"/>
      <c r="D62" s="59"/>
      <c r="E62" s="59"/>
      <c r="F62" s="59"/>
      <c r="G62" s="59"/>
      <c r="H62" s="59"/>
      <c r="I62" s="59"/>
      <c r="J62" s="59"/>
      <c r="K62" s="59"/>
      <c r="L62" s="140"/>
      <c r="M62" s="59"/>
      <c r="N62" s="59"/>
      <c r="O62" s="59"/>
      <c r="P62" s="59"/>
      <c r="Q62" s="59"/>
      <c r="R62" s="59"/>
      <c r="S62" s="140"/>
      <c r="T62" s="59"/>
      <c r="U62" s="59"/>
      <c r="V62" s="59"/>
      <c r="W62" s="59"/>
      <c r="X62" s="59"/>
      <c r="Y62" s="59"/>
      <c r="Z62" s="140"/>
      <c r="AA62" s="59"/>
      <c r="AB62" s="59"/>
      <c r="AC62" s="59"/>
      <c r="AD62" s="59"/>
      <c r="AE62" s="59"/>
      <c r="AF62" s="59"/>
      <c r="AG62" s="140"/>
      <c r="AH62" s="59"/>
      <c r="AI62" s="59"/>
      <c r="AJ62" s="59"/>
      <c r="AK62" s="59"/>
      <c r="AL62" s="59"/>
      <c r="AM62" s="59"/>
      <c r="AN62" s="140"/>
      <c r="AO62" s="59"/>
      <c r="AP62" s="59"/>
      <c r="AQ62" s="59"/>
      <c r="AR62" s="59"/>
      <c r="AS62" s="59"/>
      <c r="AT62" s="59"/>
      <c r="AU62" s="3"/>
      <c r="AV62" s="3"/>
      <c r="AW62" s="3"/>
      <c r="AX62" s="3"/>
      <c r="AY62" s="3"/>
      <c r="AZ62" s="3"/>
      <c r="BA62" s="3"/>
      <c r="BB62" s="3"/>
    </row>
    <row r="63" ht="12.75" customHeight="1">
      <c r="A63" s="59"/>
      <c r="B63" s="337" t="s">
        <v>322</v>
      </c>
      <c r="C63" s="59"/>
      <c r="D63" s="59"/>
      <c r="E63" s="59"/>
      <c r="F63" s="511">
        <f>'Proposed Rates'!$E$299</f>
        <v>0.0338</v>
      </c>
      <c r="G63" s="59"/>
      <c r="H63" s="59"/>
      <c r="I63" s="59"/>
      <c r="J63" s="511">
        <f>'Proposed Rates'!$F$299</f>
        <v>0.0335</v>
      </c>
      <c r="K63" s="59"/>
      <c r="L63" s="59"/>
      <c r="M63" s="59"/>
      <c r="N63" s="59"/>
      <c r="O63" s="59"/>
      <c r="P63" s="59"/>
      <c r="Q63" s="511">
        <f>'Proposed Rates'!$G$299</f>
        <v>0.0335</v>
      </c>
      <c r="R63" s="59"/>
      <c r="S63" s="59"/>
      <c r="T63" s="59"/>
      <c r="U63" s="59"/>
      <c r="V63" s="59"/>
      <c r="W63" s="59"/>
      <c r="X63" s="511">
        <f>'Proposed Rates'!$H$299</f>
        <v>0.0335</v>
      </c>
      <c r="Y63" s="59"/>
      <c r="Z63" s="59"/>
      <c r="AA63" s="59"/>
      <c r="AB63" s="59"/>
      <c r="AC63" s="59"/>
      <c r="AD63" s="59"/>
      <c r="AE63" s="511">
        <f>'Proposed Rates'!$I$299</f>
        <v>0.0335</v>
      </c>
      <c r="AF63" s="59"/>
      <c r="AG63" s="59"/>
      <c r="AH63" s="59"/>
      <c r="AI63" s="59"/>
      <c r="AJ63" s="59"/>
      <c r="AK63" s="59"/>
      <c r="AL63" s="511">
        <f>'Proposed Rates'!$J$299</f>
        <v>0.0335</v>
      </c>
      <c r="AM63" s="59"/>
      <c r="AN63" s="59"/>
      <c r="AO63" s="59"/>
      <c r="AP63" s="59"/>
      <c r="AQ63" s="59"/>
      <c r="AR63" s="59"/>
      <c r="AS63" s="59"/>
      <c r="AT63" s="59"/>
      <c r="AU63" s="3"/>
      <c r="AV63" s="3"/>
      <c r="AW63" s="3"/>
      <c r="AX63" s="3"/>
      <c r="AY63" s="3"/>
      <c r="AZ63" s="3"/>
      <c r="BA63" s="3"/>
      <c r="BB63" s="3"/>
    </row>
    <row r="64" ht="12.75" customHeight="1">
      <c r="A64" s="59"/>
      <c r="B64" s="59"/>
      <c r="C64" s="59"/>
      <c r="D64" s="59"/>
      <c r="E64" s="59"/>
      <c r="F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59"/>
      <c r="AK64" s="59"/>
      <c r="AL64" s="59"/>
      <c r="AM64" s="59"/>
      <c r="AN64" s="59"/>
      <c r="AO64" s="59"/>
      <c r="AP64" s="59"/>
      <c r="AQ64" s="59"/>
      <c r="AR64" s="59"/>
      <c r="AS64" s="59"/>
      <c r="AT64" s="59"/>
      <c r="AU64" s="3"/>
      <c r="AV64" s="3"/>
      <c r="AW64" s="3"/>
      <c r="AX64" s="3"/>
      <c r="AY64" s="3"/>
      <c r="AZ64" s="3"/>
      <c r="BA64" s="3"/>
      <c r="BB64" s="3"/>
    </row>
    <row r="65" ht="15.75" customHeight="1">
      <c r="A65" s="512" t="s">
        <v>347</v>
      </c>
      <c r="B65" s="59"/>
      <c r="C65" s="59"/>
      <c r="D65" s="59"/>
      <c r="E65" s="59"/>
      <c r="F65" s="59"/>
      <c r="G65" s="59"/>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c r="AJ65" s="59"/>
      <c r="AK65" s="59"/>
      <c r="AL65" s="59"/>
      <c r="AM65" s="59"/>
      <c r="AN65" s="59"/>
      <c r="AO65" s="59"/>
      <c r="AP65" s="59"/>
      <c r="AQ65" s="59"/>
      <c r="AR65" s="59"/>
      <c r="AS65" s="59"/>
      <c r="AT65" s="59"/>
      <c r="AU65" s="3"/>
      <c r="AV65" s="3"/>
      <c r="AW65" s="3"/>
      <c r="AX65" s="3"/>
      <c r="AY65" s="3"/>
      <c r="AZ65" s="3"/>
      <c r="BA65" s="3"/>
      <c r="BB65" s="3"/>
    </row>
    <row r="66" ht="13.5" customHeight="1">
      <c r="A66" s="59"/>
      <c r="B66" s="59"/>
      <c r="C66" s="59"/>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9"/>
      <c r="AR66" s="59"/>
      <c r="AS66" s="59"/>
      <c r="AT66" s="59"/>
      <c r="AU66" s="3"/>
      <c r="AV66" s="3"/>
      <c r="AW66" s="3"/>
      <c r="AX66" s="3"/>
      <c r="AY66" s="3"/>
      <c r="AZ66" s="3"/>
      <c r="BA66" s="3"/>
      <c r="BB66" s="3"/>
    </row>
    <row r="67" ht="8.25" customHeight="1">
      <c r="A67" s="59" t="s">
        <v>324</v>
      </c>
      <c r="B67" s="59"/>
      <c r="C67" s="59"/>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c r="AP67" s="59"/>
      <c r="AQ67" s="59"/>
      <c r="AR67" s="59"/>
      <c r="AS67" s="59"/>
      <c r="AT67" s="59"/>
      <c r="AU67" s="3"/>
      <c r="AV67" s="3"/>
      <c r="AW67" s="3"/>
      <c r="AX67" s="3"/>
      <c r="AY67" s="3"/>
      <c r="AZ67" s="3"/>
      <c r="BA67" s="3"/>
      <c r="BB67" s="3"/>
    </row>
    <row r="68" ht="12.75" customHeight="1">
      <c r="A68" s="59" t="s">
        <v>325</v>
      </c>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c r="AP68" s="59"/>
      <c r="AQ68" s="59"/>
      <c r="AR68" s="59"/>
      <c r="AS68" s="59"/>
      <c r="AT68" s="59"/>
      <c r="AU68" s="3"/>
      <c r="AV68" s="3"/>
      <c r="AW68" s="3"/>
      <c r="AX68" s="3"/>
      <c r="AY68" s="3"/>
      <c r="AZ68" s="3"/>
      <c r="BA68" s="3"/>
      <c r="BB68" s="3"/>
    </row>
    <row r="69" ht="12.75" customHeight="1">
      <c r="A69" s="59"/>
      <c r="B69" s="59"/>
      <c r="C69" s="59"/>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59"/>
      <c r="AM69" s="59"/>
      <c r="AN69" s="59"/>
      <c r="AO69" s="59"/>
      <c r="AP69" s="59"/>
      <c r="AQ69" s="59"/>
      <c r="AR69" s="59"/>
      <c r="AS69" s="59"/>
      <c r="AT69" s="59"/>
      <c r="AU69" s="3"/>
      <c r="AV69" s="3"/>
      <c r="AW69" s="3"/>
      <c r="AX69" s="3"/>
      <c r="AY69" s="3"/>
      <c r="AZ69" s="3"/>
      <c r="BA69" s="3"/>
      <c r="BB69" s="3"/>
    </row>
    <row r="70" ht="12.75" customHeight="1">
      <c r="A70" s="59" t="s">
        <v>326</v>
      </c>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c r="AP70" s="59"/>
      <c r="AQ70" s="59"/>
      <c r="AR70" s="59"/>
      <c r="AS70" s="59"/>
      <c r="AT70" s="59"/>
      <c r="AU70" s="3"/>
      <c r="AV70" s="3"/>
      <c r="AW70" s="3"/>
      <c r="AX70" s="3"/>
      <c r="AY70" s="3"/>
      <c r="AZ70" s="3"/>
      <c r="BA70" s="3"/>
      <c r="BB70" s="3"/>
    </row>
    <row r="71" ht="12.75" customHeight="1">
      <c r="A71" s="59" t="s">
        <v>327</v>
      </c>
      <c r="B71" s="59"/>
      <c r="C71" s="59"/>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59"/>
      <c r="AO71" s="59"/>
      <c r="AP71" s="59"/>
      <c r="AQ71" s="59"/>
      <c r="AR71" s="59"/>
      <c r="AS71" s="59"/>
      <c r="AT71" s="59"/>
      <c r="AU71" s="3"/>
      <c r="AV71" s="3"/>
      <c r="AW71" s="3"/>
      <c r="AX71" s="3"/>
      <c r="AY71" s="3"/>
      <c r="AZ71" s="3"/>
      <c r="BA71" s="3"/>
      <c r="BB71" s="3"/>
    </row>
    <row r="72" ht="12.75" customHeight="1">
      <c r="A72" s="59"/>
      <c r="B72" s="59"/>
      <c r="C72" s="59"/>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N72" s="59"/>
      <c r="AO72" s="59"/>
      <c r="AP72" s="59"/>
      <c r="AQ72" s="59"/>
      <c r="AR72" s="59"/>
      <c r="AS72" s="59"/>
      <c r="AT72" s="59"/>
      <c r="AU72" s="3"/>
      <c r="AV72" s="3"/>
      <c r="AW72" s="3"/>
      <c r="AX72" s="3"/>
      <c r="AY72" s="3"/>
      <c r="AZ72" s="3"/>
      <c r="BA72" s="3"/>
      <c r="BB72" s="3"/>
    </row>
    <row r="73" ht="12.75" customHeight="1">
      <c r="A73" s="59" t="s">
        <v>328</v>
      </c>
      <c r="B73" s="59"/>
      <c r="C73" s="59"/>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59"/>
      <c r="AK73" s="59"/>
      <c r="AL73" s="59"/>
      <c r="AM73" s="59"/>
      <c r="AN73" s="59"/>
      <c r="AO73" s="59"/>
      <c r="AP73" s="59"/>
      <c r="AQ73" s="59"/>
      <c r="AR73" s="59"/>
      <c r="AS73" s="59"/>
      <c r="AT73" s="59"/>
      <c r="AU73" s="3"/>
      <c r="AV73" s="3"/>
      <c r="AW73" s="3"/>
      <c r="AX73" s="3"/>
      <c r="AY73" s="3"/>
      <c r="AZ73" s="3"/>
      <c r="BA73" s="3"/>
      <c r="BB73" s="3"/>
    </row>
    <row r="74" ht="12.75" customHeight="1">
      <c r="A74" s="59" t="s">
        <v>329</v>
      </c>
      <c r="B74" s="59"/>
      <c r="C74" s="59"/>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9"/>
      <c r="AR74" s="59"/>
      <c r="AS74" s="59"/>
      <c r="AT74" s="59"/>
      <c r="AU74" s="3"/>
      <c r="AV74" s="3"/>
      <c r="AW74" s="3"/>
      <c r="AX74" s="3"/>
      <c r="AY74" s="3"/>
      <c r="AZ74" s="3"/>
      <c r="BA74" s="3"/>
      <c r="BB74" s="3"/>
    </row>
    <row r="75" ht="12.75" customHeight="1">
      <c r="A75" s="59" t="s">
        <v>330</v>
      </c>
      <c r="B75" s="59"/>
      <c r="C75" s="59"/>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c r="AJ75" s="59"/>
      <c r="AK75" s="59"/>
      <c r="AL75" s="59"/>
      <c r="AM75" s="59"/>
      <c r="AN75" s="59"/>
      <c r="AO75" s="59"/>
      <c r="AP75" s="59"/>
      <c r="AQ75" s="59"/>
      <c r="AR75" s="59"/>
      <c r="AS75" s="59"/>
      <c r="AT75" s="59"/>
      <c r="AU75" s="3"/>
      <c r="AV75" s="3"/>
      <c r="AW75" s="3"/>
      <c r="AX75" s="3"/>
      <c r="AY75" s="3"/>
      <c r="AZ75" s="3"/>
      <c r="BA75" s="3"/>
      <c r="BB75" s="3"/>
    </row>
    <row r="76" ht="12.75" customHeight="1">
      <c r="A76" s="59" t="s">
        <v>331</v>
      </c>
      <c r="B76" s="59"/>
      <c r="C76" s="59"/>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c r="AJ76" s="59"/>
      <c r="AK76" s="59"/>
      <c r="AL76" s="59"/>
      <c r="AM76" s="59"/>
      <c r="AN76" s="59"/>
      <c r="AO76" s="59"/>
      <c r="AP76" s="59"/>
      <c r="AQ76" s="59"/>
      <c r="AR76" s="59"/>
      <c r="AS76" s="59"/>
      <c r="AT76" s="59"/>
      <c r="AU76" s="3"/>
      <c r="AV76" s="3"/>
      <c r="AW76" s="3"/>
      <c r="AX76" s="3"/>
      <c r="AY76" s="3"/>
      <c r="AZ76" s="3"/>
      <c r="BA76" s="3"/>
      <c r="BB76" s="3"/>
    </row>
    <row r="77" ht="12.75" customHeight="1">
      <c r="A77" s="59" t="s">
        <v>332</v>
      </c>
      <c r="B77" s="59"/>
      <c r="C77" s="59"/>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c r="AJ77" s="59"/>
      <c r="AK77" s="59"/>
      <c r="AL77" s="59"/>
      <c r="AM77" s="59"/>
      <c r="AN77" s="59"/>
      <c r="AO77" s="59"/>
      <c r="AP77" s="59"/>
      <c r="AQ77" s="59"/>
      <c r="AR77" s="59"/>
      <c r="AS77" s="59"/>
      <c r="AT77" s="59"/>
      <c r="AU77" s="3"/>
      <c r="AV77" s="3"/>
      <c r="AW77" s="3"/>
      <c r="AX77" s="3"/>
      <c r="AY77" s="3"/>
      <c r="AZ77" s="3"/>
      <c r="BA77" s="3"/>
      <c r="BB77" s="3"/>
    </row>
    <row r="78" ht="12.75" customHeight="1">
      <c r="A78" s="59"/>
      <c r="B78" s="59"/>
      <c r="C78" s="59"/>
      <c r="D78" s="59"/>
      <c r="E78" s="59"/>
      <c r="F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9"/>
      <c r="AR78" s="59"/>
      <c r="AS78" s="59"/>
      <c r="AT78" s="59"/>
      <c r="AU78" s="3"/>
      <c r="AV78" s="3"/>
      <c r="AW78" s="3"/>
      <c r="AX78" s="3"/>
      <c r="AY78" s="3"/>
      <c r="AZ78" s="3"/>
      <c r="BA78" s="3"/>
      <c r="BB78" s="3"/>
    </row>
    <row r="79" ht="12.75" customHeight="1">
      <c r="A79" s="513"/>
      <c r="B79" s="59" t="s">
        <v>333</v>
      </c>
      <c r="C79" s="59"/>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59"/>
      <c r="AK79" s="59"/>
      <c r="AL79" s="59"/>
      <c r="AM79" s="59"/>
      <c r="AN79" s="59"/>
      <c r="AO79" s="59"/>
      <c r="AP79" s="59"/>
      <c r="AQ79" s="59"/>
      <c r="AR79" s="59"/>
      <c r="AS79" s="59"/>
      <c r="AT79" s="59"/>
      <c r="AU79" s="3"/>
      <c r="AV79" s="3"/>
      <c r="AW79" s="3"/>
      <c r="AX79" s="3"/>
      <c r="AY79" s="3"/>
      <c r="AZ79" s="3"/>
      <c r="BA79" s="3"/>
      <c r="BB79" s="3"/>
    </row>
    <row r="80" ht="12.75" customHeight="1">
      <c r="A80" s="59"/>
      <c r="B80" s="59"/>
      <c r="C80" s="59"/>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9"/>
      <c r="AR80" s="59"/>
      <c r="AS80" s="59"/>
      <c r="AT80" s="59"/>
      <c r="AU80" s="3"/>
      <c r="AV80" s="3"/>
      <c r="AW80" s="3"/>
      <c r="AX80" s="3"/>
      <c r="AY80" s="3"/>
      <c r="AZ80" s="3"/>
      <c r="BA80" s="3"/>
      <c r="BB80" s="3"/>
    </row>
    <row r="81" ht="12.75" customHeight="1">
      <c r="A81" s="59"/>
      <c r="B81" s="59" t="s">
        <v>334</v>
      </c>
      <c r="C81" s="59"/>
      <c r="D81" s="59"/>
      <c r="E81" s="59"/>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c r="AR81" s="59"/>
      <c r="AS81" s="59"/>
      <c r="AT81" s="59"/>
      <c r="AU81" s="3"/>
      <c r="AV81" s="3"/>
      <c r="AW81" s="3"/>
      <c r="AX81" s="3"/>
      <c r="AY81" s="3"/>
      <c r="AZ81" s="3"/>
      <c r="BA81" s="3"/>
      <c r="BB81" s="3"/>
    </row>
    <row r="82" ht="12.75" customHeight="1">
      <c r="A82" s="59"/>
      <c r="B82" s="59"/>
      <c r="C82" s="59"/>
      <c r="D82" s="59"/>
      <c r="E82" s="59"/>
      <c r="F82" s="59"/>
      <c r="G82" s="59"/>
      <c r="H82" s="59"/>
      <c r="I82" s="59"/>
      <c r="J82" s="59"/>
      <c r="K82" s="59"/>
      <c r="L82" s="59"/>
      <c r="M82" s="59"/>
      <c r="N82" s="59"/>
      <c r="O82" s="59"/>
      <c r="P82" s="59"/>
      <c r="Q82" s="59"/>
      <c r="R82" s="59"/>
      <c r="S82" s="59"/>
      <c r="T82" s="59"/>
      <c r="U82" s="59"/>
      <c r="V82" s="59"/>
      <c r="W82" s="59"/>
      <c r="X82" s="59"/>
      <c r="Y82" s="59"/>
      <c r="Z82" s="59"/>
      <c r="AA82" s="59"/>
      <c r="AB82" s="59"/>
      <c r="AC82" s="59"/>
      <c r="AD82" s="59"/>
      <c r="AE82" s="59"/>
      <c r="AF82" s="59"/>
      <c r="AG82" s="59"/>
      <c r="AH82" s="59"/>
      <c r="AI82" s="59"/>
      <c r="AJ82" s="59"/>
      <c r="AK82" s="59"/>
      <c r="AL82" s="59"/>
      <c r="AM82" s="59"/>
      <c r="AN82" s="59"/>
      <c r="AO82" s="59"/>
      <c r="AP82" s="59"/>
      <c r="AQ82" s="59"/>
      <c r="AR82" s="59"/>
      <c r="AS82" s="59"/>
      <c r="AT82" s="59"/>
      <c r="AU82" s="3"/>
      <c r="AV82" s="3"/>
      <c r="AW82" s="3"/>
      <c r="AX82" s="3"/>
      <c r="AY82" s="3"/>
      <c r="AZ82" s="3"/>
      <c r="BA82" s="3"/>
      <c r="BB82" s="3"/>
    </row>
    <row r="83" ht="12.75" customHeight="1">
      <c r="A83" s="59"/>
      <c r="B83" s="59"/>
      <c r="C83" s="59"/>
      <c r="D83" s="59"/>
      <c r="E83" s="59"/>
      <c r="F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83" s="59"/>
      <c r="AN83" s="59"/>
      <c r="AO83" s="59"/>
      <c r="AP83" s="59"/>
      <c r="AQ83" s="59"/>
      <c r="AR83" s="59"/>
      <c r="AS83" s="59"/>
      <c r="AT83" s="59"/>
      <c r="AU83" s="3"/>
      <c r="AV83" s="3"/>
      <c r="AW83" s="3"/>
      <c r="AX83" s="3"/>
      <c r="AY83" s="3"/>
      <c r="AZ83" s="3"/>
      <c r="BA83" s="3"/>
      <c r="BB83" s="3"/>
    </row>
    <row r="84" ht="12.75" customHeight="1">
      <c r="A84" s="59"/>
      <c r="B84" s="59"/>
      <c r="C84" s="59"/>
      <c r="D84" s="59"/>
      <c r="E84" s="59"/>
      <c r="F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c r="AS84" s="59"/>
      <c r="AT84" s="59"/>
      <c r="AU84" s="3"/>
      <c r="AV84" s="3"/>
      <c r="AW84" s="3"/>
      <c r="AX84" s="3"/>
      <c r="AY84" s="3"/>
      <c r="AZ84" s="3"/>
      <c r="BA84" s="3"/>
      <c r="BB84" s="3"/>
    </row>
    <row r="85" ht="12.75" customHeight="1">
      <c r="A85" s="59"/>
      <c r="B85" s="59"/>
      <c r="C85" s="59"/>
      <c r="D85" s="59"/>
      <c r="E85" s="59"/>
      <c r="F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c r="AS85" s="59"/>
      <c r="AT85" s="59"/>
      <c r="AU85" s="3"/>
      <c r="AV85" s="3"/>
      <c r="AW85" s="3"/>
      <c r="AX85" s="3"/>
      <c r="AY85" s="3"/>
      <c r="AZ85" s="3"/>
      <c r="BA85" s="3"/>
      <c r="BB85" s="3"/>
    </row>
    <row r="86" ht="12.75" customHeight="1">
      <c r="A86" s="59"/>
      <c r="B86" s="59"/>
      <c r="C86" s="59"/>
      <c r="D86" s="59"/>
      <c r="E86" s="59"/>
      <c r="F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c r="AS86" s="59"/>
      <c r="AT86" s="59"/>
      <c r="AU86" s="3"/>
      <c r="AV86" s="3"/>
      <c r="AW86" s="3"/>
      <c r="AX86" s="3"/>
      <c r="AY86" s="3"/>
      <c r="AZ86" s="3"/>
      <c r="BA86" s="3"/>
      <c r="BB86" s="3"/>
    </row>
    <row r="87" ht="12.75" customHeight="1">
      <c r="A87" s="59"/>
      <c r="B87" s="59"/>
      <c r="C87" s="59"/>
      <c r="D87" s="59"/>
      <c r="E87" s="59"/>
      <c r="F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c r="AR87" s="59"/>
      <c r="AS87" s="59"/>
      <c r="AT87" s="59"/>
      <c r="AU87" s="3"/>
      <c r="AV87" s="3"/>
      <c r="AW87" s="3"/>
      <c r="AX87" s="3"/>
      <c r="AY87" s="3"/>
      <c r="AZ87" s="3"/>
      <c r="BA87" s="3"/>
      <c r="BB87" s="3"/>
    </row>
    <row r="88" ht="12.75" customHeight="1">
      <c r="A88" s="59"/>
      <c r="B88" s="59"/>
      <c r="C88" s="59"/>
      <c r="D88" s="59"/>
      <c r="E88" s="59"/>
      <c r="F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9"/>
      <c r="AR88" s="59"/>
      <c r="AS88" s="59"/>
      <c r="AT88" s="59"/>
      <c r="AU88" s="3"/>
      <c r="AV88" s="3"/>
      <c r="AW88" s="3"/>
      <c r="AX88" s="3"/>
      <c r="AY88" s="3"/>
      <c r="AZ88" s="3"/>
      <c r="BA88" s="3"/>
      <c r="BB88" s="3"/>
    </row>
    <row r="89" ht="12.75" customHeight="1">
      <c r="A89" s="59"/>
      <c r="B89" s="59"/>
      <c r="C89" s="59"/>
      <c r="D89" s="59"/>
      <c r="E89" s="59"/>
      <c r="F89" s="59"/>
      <c r="G89" s="59"/>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c r="AQ89" s="59"/>
      <c r="AR89" s="59"/>
      <c r="AS89" s="59"/>
      <c r="AT89" s="59"/>
      <c r="AU89" s="3"/>
      <c r="AV89" s="3"/>
      <c r="AW89" s="3"/>
      <c r="AX89" s="3"/>
      <c r="AY89" s="3"/>
      <c r="AZ89" s="3"/>
      <c r="BA89" s="3"/>
      <c r="BB89" s="3"/>
    </row>
    <row r="90" ht="12.75" customHeight="1">
      <c r="A90" s="59"/>
      <c r="B90" s="59"/>
      <c r="C90" s="59"/>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c r="AS90" s="59"/>
      <c r="AT90" s="59"/>
      <c r="AU90" s="3"/>
      <c r="AV90" s="3"/>
      <c r="AW90" s="3"/>
      <c r="AX90" s="3"/>
      <c r="AY90" s="3"/>
      <c r="AZ90" s="3"/>
      <c r="BA90" s="3"/>
      <c r="BB90" s="3"/>
    </row>
    <row r="91" ht="12.75" customHeight="1">
      <c r="A91" s="59"/>
      <c r="B91" s="59"/>
      <c r="C91" s="59"/>
      <c r="D91" s="59"/>
      <c r="E91" s="59"/>
      <c r="F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c r="AF91" s="59"/>
      <c r="AG91" s="59"/>
      <c r="AH91" s="59"/>
      <c r="AI91" s="59"/>
      <c r="AJ91" s="59"/>
      <c r="AK91" s="59"/>
      <c r="AL91" s="59"/>
      <c r="AM91" s="59"/>
      <c r="AN91" s="59"/>
      <c r="AO91" s="59"/>
      <c r="AP91" s="59"/>
      <c r="AQ91" s="59"/>
      <c r="AR91" s="59"/>
      <c r="AS91" s="59"/>
      <c r="AT91" s="59"/>
      <c r="AU91" s="3"/>
      <c r="AV91" s="3"/>
      <c r="AW91" s="3"/>
      <c r="AX91" s="3"/>
      <c r="AY91" s="3"/>
      <c r="AZ91" s="3"/>
      <c r="BA91" s="3"/>
      <c r="BB91" s="3"/>
    </row>
    <row r="92" ht="12.75" customHeight="1">
      <c r="A92" s="59"/>
      <c r="B92" s="59"/>
      <c r="C92" s="59"/>
      <c r="D92" s="59"/>
      <c r="E92" s="59"/>
      <c r="F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c r="AR92" s="59"/>
      <c r="AS92" s="59"/>
      <c r="AT92" s="59"/>
      <c r="AU92" s="3"/>
      <c r="AV92" s="3"/>
      <c r="AW92" s="3"/>
      <c r="AX92" s="3"/>
      <c r="AY92" s="3"/>
      <c r="AZ92" s="3"/>
      <c r="BA92" s="3"/>
      <c r="BB92" s="3"/>
    </row>
    <row r="93" ht="12.75" customHeight="1">
      <c r="A93" s="59"/>
      <c r="B93" s="59"/>
      <c r="C93" s="59"/>
      <c r="D93" s="59"/>
      <c r="E93" s="59"/>
      <c r="F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c r="AR93" s="59"/>
      <c r="AS93" s="59"/>
      <c r="AT93" s="59"/>
      <c r="AU93" s="3"/>
      <c r="AV93" s="3"/>
      <c r="AW93" s="3"/>
      <c r="AX93" s="3"/>
      <c r="AY93" s="3"/>
      <c r="AZ93" s="3"/>
      <c r="BA93" s="3"/>
      <c r="BB93" s="3"/>
    </row>
    <row r="94" ht="12.75" customHeight="1">
      <c r="A94" s="59"/>
      <c r="B94" s="59"/>
      <c r="C94" s="59"/>
      <c r="D94" s="59"/>
      <c r="E94" s="59"/>
      <c r="F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c r="AJ94" s="59"/>
      <c r="AK94" s="59"/>
      <c r="AL94" s="59"/>
      <c r="AM94" s="59"/>
      <c r="AN94" s="59"/>
      <c r="AO94" s="59"/>
      <c r="AP94" s="59"/>
      <c r="AQ94" s="59"/>
      <c r="AR94" s="59"/>
      <c r="AS94" s="59"/>
      <c r="AT94" s="59"/>
      <c r="AU94" s="3"/>
      <c r="AV94" s="3"/>
      <c r="AW94" s="3"/>
      <c r="AX94" s="3"/>
      <c r="AY94" s="3"/>
      <c r="AZ94" s="3"/>
      <c r="BA94" s="3"/>
      <c r="BB94" s="3"/>
    </row>
    <row r="95" ht="12.75" customHeight="1">
      <c r="A95" s="59"/>
      <c r="B95" s="59"/>
      <c r="C95" s="59"/>
      <c r="D95" s="59"/>
      <c r="E95" s="59"/>
      <c r="F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c r="AJ95" s="59"/>
      <c r="AK95" s="59"/>
      <c r="AL95" s="59"/>
      <c r="AM95" s="59"/>
      <c r="AN95" s="59"/>
      <c r="AO95" s="59"/>
      <c r="AP95" s="59"/>
      <c r="AQ95" s="59"/>
      <c r="AR95" s="59"/>
      <c r="AS95" s="59"/>
      <c r="AT95" s="59"/>
      <c r="AU95" s="3"/>
      <c r="AV95" s="3"/>
      <c r="AW95" s="3"/>
      <c r="AX95" s="3"/>
      <c r="AY95" s="3"/>
      <c r="AZ95" s="3"/>
      <c r="BA95" s="3"/>
      <c r="BB95" s="3"/>
    </row>
    <row r="96" ht="12.75" customHeight="1">
      <c r="A96" s="59"/>
      <c r="B96" s="59"/>
      <c r="C96" s="59"/>
      <c r="D96" s="59"/>
      <c r="E96" s="59"/>
      <c r="F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c r="AQ96" s="59"/>
      <c r="AR96" s="59"/>
      <c r="AS96" s="59"/>
      <c r="AT96" s="59"/>
      <c r="AU96" s="3"/>
      <c r="AV96" s="3"/>
      <c r="AW96" s="3"/>
      <c r="AX96" s="3"/>
      <c r="AY96" s="3"/>
      <c r="AZ96" s="3"/>
      <c r="BA96" s="3"/>
      <c r="BB96" s="3"/>
    </row>
    <row r="97" ht="12.75" customHeight="1">
      <c r="A97" s="59"/>
      <c r="B97" s="59"/>
      <c r="C97" s="59"/>
      <c r="D97" s="59"/>
      <c r="E97" s="59"/>
      <c r="F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c r="AM97" s="59"/>
      <c r="AN97" s="59"/>
      <c r="AO97" s="59"/>
      <c r="AP97" s="59"/>
      <c r="AQ97" s="59"/>
      <c r="AR97" s="59"/>
      <c r="AS97" s="59"/>
      <c r="AT97" s="59"/>
      <c r="AU97" s="3"/>
      <c r="AV97" s="3"/>
      <c r="AW97" s="3"/>
      <c r="AX97" s="3"/>
      <c r="AY97" s="3"/>
      <c r="AZ97" s="3"/>
      <c r="BA97" s="3"/>
      <c r="BB97" s="3"/>
    </row>
    <row r="98" ht="12.75" customHeight="1">
      <c r="A98" s="59"/>
      <c r="B98" s="59"/>
      <c r="C98" s="59"/>
      <c r="D98" s="59"/>
      <c r="E98" s="59"/>
      <c r="F98" s="59"/>
      <c r="G98" s="59"/>
      <c r="H98" s="59"/>
      <c r="I98" s="59"/>
      <c r="J98" s="59"/>
      <c r="K98" s="59"/>
      <c r="L98" s="59"/>
      <c r="M98" s="59"/>
      <c r="N98" s="59"/>
      <c r="O98" s="59"/>
      <c r="P98" s="59"/>
      <c r="Q98" s="59"/>
      <c r="R98" s="59"/>
      <c r="S98" s="59"/>
      <c r="T98" s="59"/>
      <c r="U98" s="59"/>
      <c r="V98" s="59"/>
      <c r="W98" s="59"/>
      <c r="X98" s="59"/>
      <c r="Y98" s="59"/>
      <c r="Z98" s="59"/>
      <c r="AA98" s="59"/>
      <c r="AB98" s="59"/>
      <c r="AC98" s="59"/>
      <c r="AD98" s="59"/>
      <c r="AE98" s="59"/>
      <c r="AF98" s="59"/>
      <c r="AG98" s="59"/>
      <c r="AH98" s="59"/>
      <c r="AI98" s="59"/>
      <c r="AJ98" s="59"/>
      <c r="AK98" s="59"/>
      <c r="AL98" s="59"/>
      <c r="AM98" s="59"/>
      <c r="AN98" s="59"/>
      <c r="AO98" s="59"/>
      <c r="AP98" s="59"/>
      <c r="AQ98" s="59"/>
      <c r="AR98" s="59"/>
      <c r="AS98" s="59"/>
      <c r="AT98" s="59"/>
      <c r="AU98" s="3"/>
      <c r="AV98" s="3"/>
      <c r="AW98" s="3"/>
      <c r="AX98" s="3"/>
      <c r="AY98" s="3"/>
      <c r="AZ98" s="3"/>
      <c r="BA98" s="3"/>
      <c r="BB98" s="3"/>
    </row>
    <row r="99" ht="12.75" customHeight="1">
      <c r="A99" s="59"/>
      <c r="B99" s="59"/>
      <c r="C99" s="59"/>
      <c r="D99" s="59"/>
      <c r="E99" s="59"/>
      <c r="F99" s="59"/>
      <c r="G99" s="59"/>
      <c r="H99" s="59"/>
      <c r="I99" s="59"/>
      <c r="J99" s="59"/>
      <c r="K99" s="59"/>
      <c r="L99" s="59"/>
      <c r="M99" s="59"/>
      <c r="N99" s="59"/>
      <c r="O99" s="59"/>
      <c r="P99" s="59"/>
      <c r="Q99" s="59"/>
      <c r="R99" s="59"/>
      <c r="S99" s="59"/>
      <c r="T99" s="59"/>
      <c r="U99" s="59"/>
      <c r="V99" s="59"/>
      <c r="W99" s="59"/>
      <c r="X99" s="59"/>
      <c r="Y99" s="59"/>
      <c r="Z99" s="59"/>
      <c r="AA99" s="59"/>
      <c r="AB99" s="59"/>
      <c r="AC99" s="59"/>
      <c r="AD99" s="59"/>
      <c r="AE99" s="59"/>
      <c r="AF99" s="59"/>
      <c r="AG99" s="59"/>
      <c r="AH99" s="59"/>
      <c r="AI99" s="59"/>
      <c r="AJ99" s="59"/>
      <c r="AK99" s="59"/>
      <c r="AL99" s="59"/>
      <c r="AM99" s="59"/>
      <c r="AN99" s="59"/>
      <c r="AO99" s="59"/>
      <c r="AP99" s="59"/>
      <c r="AQ99" s="59"/>
      <c r="AR99" s="59"/>
      <c r="AS99" s="59"/>
      <c r="AT99" s="59"/>
      <c r="AU99" s="3"/>
      <c r="AV99" s="3"/>
      <c r="AW99" s="3"/>
      <c r="AX99" s="3"/>
      <c r="AY99" s="3"/>
      <c r="AZ99" s="3"/>
      <c r="BA99" s="3"/>
      <c r="BB99" s="3"/>
    </row>
    <row r="100" ht="12.75" customHeight="1">
      <c r="A100" s="59"/>
      <c r="B100" s="59"/>
      <c r="C100" s="59"/>
      <c r="D100" s="59"/>
      <c r="E100" s="59"/>
      <c r="F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59"/>
      <c r="AQ100" s="59"/>
      <c r="AR100" s="59"/>
      <c r="AS100" s="59"/>
      <c r="AT100" s="59"/>
      <c r="AU100" s="3"/>
      <c r="AV100" s="3"/>
      <c r="AW100" s="3"/>
      <c r="AX100" s="3"/>
      <c r="AY100" s="3"/>
      <c r="AZ100" s="3"/>
      <c r="BA100" s="3"/>
      <c r="BB100" s="3"/>
    </row>
    <row r="101" ht="12.75" customHeight="1">
      <c r="A101" s="59"/>
      <c r="B101" s="59"/>
      <c r="C101" s="59"/>
      <c r="D101" s="59"/>
      <c r="E101" s="59"/>
      <c r="F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c r="AH101" s="59"/>
      <c r="AI101" s="59"/>
      <c r="AJ101" s="59"/>
      <c r="AK101" s="59"/>
      <c r="AL101" s="59"/>
      <c r="AM101" s="59"/>
      <c r="AN101" s="59"/>
      <c r="AO101" s="59"/>
      <c r="AP101" s="59"/>
      <c r="AQ101" s="59"/>
      <c r="AR101" s="59"/>
      <c r="AS101" s="59"/>
      <c r="AT101" s="59"/>
      <c r="AU101" s="3"/>
      <c r="AV101" s="3"/>
      <c r="AW101" s="3"/>
      <c r="AX101" s="3"/>
      <c r="AY101" s="3"/>
      <c r="AZ101" s="3"/>
      <c r="BA101" s="3"/>
      <c r="BB101" s="3"/>
    </row>
    <row r="102" ht="12.75" customHeight="1">
      <c r="A102" s="59"/>
      <c r="B102" s="59"/>
      <c r="C102" s="59"/>
      <c r="D102" s="59"/>
      <c r="E102" s="59"/>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c r="AH102" s="59"/>
      <c r="AI102" s="59"/>
      <c r="AJ102" s="59"/>
      <c r="AK102" s="59"/>
      <c r="AL102" s="59"/>
      <c r="AM102" s="59"/>
      <c r="AN102" s="59"/>
      <c r="AO102" s="59"/>
      <c r="AP102" s="59"/>
      <c r="AQ102" s="59"/>
      <c r="AR102" s="59"/>
      <c r="AS102" s="59"/>
      <c r="AT102" s="59"/>
      <c r="AU102" s="3"/>
      <c r="AV102" s="3"/>
      <c r="AW102" s="3"/>
      <c r="AX102" s="3"/>
      <c r="AY102" s="3"/>
      <c r="AZ102" s="3"/>
      <c r="BA102" s="3"/>
      <c r="BB102" s="3"/>
    </row>
    <row r="103" ht="12.75" customHeight="1">
      <c r="A103" s="59"/>
      <c r="B103" s="59"/>
      <c r="C103" s="59"/>
      <c r="D103" s="59"/>
      <c r="E103" s="59"/>
      <c r="F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9"/>
      <c r="AJ103" s="59"/>
      <c r="AK103" s="59"/>
      <c r="AL103" s="59"/>
      <c r="AM103" s="59"/>
      <c r="AN103" s="59"/>
      <c r="AO103" s="59"/>
      <c r="AP103" s="59"/>
      <c r="AQ103" s="59"/>
      <c r="AR103" s="59"/>
      <c r="AS103" s="59"/>
      <c r="AT103" s="59"/>
      <c r="AU103" s="3"/>
      <c r="AV103" s="3"/>
      <c r="AW103" s="3"/>
      <c r="AX103" s="3"/>
      <c r="AY103" s="3"/>
      <c r="AZ103" s="3"/>
      <c r="BA103" s="3"/>
      <c r="BB103" s="3"/>
    </row>
    <row r="104" ht="12.75" customHeight="1">
      <c r="A104" s="59"/>
      <c r="B104" s="59"/>
      <c r="C104" s="59"/>
      <c r="D104" s="59"/>
      <c r="E104" s="59"/>
      <c r="F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c r="AR104" s="59"/>
      <c r="AS104" s="59"/>
      <c r="AT104" s="59"/>
      <c r="AU104" s="3"/>
      <c r="AV104" s="3"/>
      <c r="AW104" s="3"/>
      <c r="AX104" s="3"/>
      <c r="AY104" s="3"/>
      <c r="AZ104" s="3"/>
      <c r="BA104" s="3"/>
      <c r="BB104" s="3"/>
    </row>
    <row r="105" ht="12.75" customHeight="1">
      <c r="A105" s="59"/>
      <c r="B105" s="59"/>
      <c r="C105" s="59"/>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c r="AL105" s="59"/>
      <c r="AM105" s="59"/>
      <c r="AN105" s="59"/>
      <c r="AO105" s="59"/>
      <c r="AP105" s="59"/>
      <c r="AQ105" s="59"/>
      <c r="AR105" s="59"/>
      <c r="AS105" s="59"/>
      <c r="AT105" s="59"/>
      <c r="AU105" s="3"/>
      <c r="AV105" s="3"/>
      <c r="AW105" s="3"/>
      <c r="AX105" s="3"/>
      <c r="AY105" s="3"/>
      <c r="AZ105" s="3"/>
      <c r="BA105" s="3"/>
      <c r="BB105" s="3"/>
    </row>
    <row r="106" ht="12.75" customHeight="1">
      <c r="A106" s="59"/>
      <c r="B106" s="59"/>
      <c r="C106" s="59"/>
      <c r="D106" s="59"/>
      <c r="E106" s="59"/>
      <c r="F106" s="59"/>
      <c r="G106" s="59"/>
      <c r="H106" s="59"/>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c r="AH106" s="59"/>
      <c r="AI106" s="59"/>
      <c r="AJ106" s="59"/>
      <c r="AK106" s="59"/>
      <c r="AL106" s="59"/>
      <c r="AM106" s="59"/>
      <c r="AN106" s="59"/>
      <c r="AO106" s="59"/>
      <c r="AP106" s="59"/>
      <c r="AQ106" s="59"/>
      <c r="AR106" s="59"/>
      <c r="AS106" s="59"/>
      <c r="AT106" s="59"/>
      <c r="AU106" s="3"/>
      <c r="AV106" s="3"/>
      <c r="AW106" s="3"/>
      <c r="AX106" s="3"/>
      <c r="AY106" s="3"/>
      <c r="AZ106" s="3"/>
      <c r="BA106" s="3"/>
      <c r="BB106" s="3"/>
    </row>
    <row r="107" ht="12.75" customHeight="1">
      <c r="A107" s="59"/>
      <c r="B107" s="59"/>
      <c r="C107" s="59"/>
      <c r="D107" s="59"/>
      <c r="E107" s="59"/>
      <c r="F107" s="59"/>
      <c r="G107" s="59"/>
      <c r="H107" s="59"/>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c r="AF107" s="59"/>
      <c r="AG107" s="59"/>
      <c r="AH107" s="59"/>
      <c r="AI107" s="59"/>
      <c r="AJ107" s="59"/>
      <c r="AK107" s="59"/>
      <c r="AL107" s="59"/>
      <c r="AM107" s="59"/>
      <c r="AN107" s="59"/>
      <c r="AO107" s="59"/>
      <c r="AP107" s="59"/>
      <c r="AQ107" s="59"/>
      <c r="AR107" s="59"/>
      <c r="AS107" s="59"/>
      <c r="AT107" s="59"/>
      <c r="AU107" s="3"/>
      <c r="AV107" s="3"/>
      <c r="AW107" s="3"/>
      <c r="AX107" s="3"/>
      <c r="AY107" s="3"/>
      <c r="AZ107" s="3"/>
      <c r="BA107" s="3"/>
      <c r="BB107" s="3"/>
    </row>
    <row r="108" ht="12.75" customHeight="1">
      <c r="A108" s="59"/>
      <c r="B108" s="59"/>
      <c r="C108" s="59"/>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E108" s="59"/>
      <c r="AF108" s="59"/>
      <c r="AG108" s="59"/>
      <c r="AH108" s="59"/>
      <c r="AI108" s="59"/>
      <c r="AJ108" s="59"/>
      <c r="AK108" s="59"/>
      <c r="AL108" s="59"/>
      <c r="AM108" s="59"/>
      <c r="AN108" s="59"/>
      <c r="AO108" s="59"/>
      <c r="AP108" s="59"/>
      <c r="AQ108" s="59"/>
      <c r="AR108" s="59"/>
      <c r="AS108" s="59"/>
      <c r="AT108" s="59"/>
      <c r="AU108" s="3"/>
      <c r="AV108" s="3"/>
      <c r="AW108" s="3"/>
      <c r="AX108" s="3"/>
      <c r="AY108" s="3"/>
      <c r="AZ108" s="3"/>
      <c r="BA108" s="3"/>
      <c r="BB108" s="3"/>
    </row>
    <row r="109" ht="12.75" customHeight="1">
      <c r="A109" s="59"/>
      <c r="B109" s="59"/>
      <c r="C109" s="59"/>
      <c r="D109" s="59"/>
      <c r="E109" s="59"/>
      <c r="F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c r="AE109" s="59"/>
      <c r="AF109" s="59"/>
      <c r="AG109" s="59"/>
      <c r="AH109" s="59"/>
      <c r="AI109" s="59"/>
      <c r="AJ109" s="59"/>
      <c r="AK109" s="59"/>
      <c r="AL109" s="59"/>
      <c r="AM109" s="59"/>
      <c r="AN109" s="59"/>
      <c r="AO109" s="59"/>
      <c r="AP109" s="59"/>
      <c r="AQ109" s="59"/>
      <c r="AR109" s="59"/>
      <c r="AS109" s="59"/>
      <c r="AT109" s="59"/>
      <c r="AU109" s="3"/>
      <c r="AV109" s="3"/>
      <c r="AW109" s="3"/>
      <c r="AX109" s="3"/>
      <c r="AY109" s="3"/>
      <c r="AZ109" s="3"/>
      <c r="BA109" s="3"/>
      <c r="BB109" s="3"/>
    </row>
    <row r="110" ht="12.75" customHeight="1">
      <c r="A110" s="59"/>
      <c r="B110" s="59"/>
      <c r="C110" s="59"/>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c r="AH110" s="59"/>
      <c r="AI110" s="59"/>
      <c r="AJ110" s="59"/>
      <c r="AK110" s="59"/>
      <c r="AL110" s="59"/>
      <c r="AM110" s="59"/>
      <c r="AN110" s="59"/>
      <c r="AO110" s="59"/>
      <c r="AP110" s="59"/>
      <c r="AQ110" s="59"/>
      <c r="AR110" s="59"/>
      <c r="AS110" s="59"/>
      <c r="AT110" s="59"/>
      <c r="AU110" s="3"/>
      <c r="AV110" s="3"/>
      <c r="AW110" s="3"/>
      <c r="AX110" s="3"/>
      <c r="AY110" s="3"/>
      <c r="AZ110" s="3"/>
      <c r="BA110" s="3"/>
      <c r="BB110" s="3"/>
    </row>
    <row r="111" ht="12.75" customHeight="1">
      <c r="A111" s="59"/>
      <c r="B111" s="59"/>
      <c r="C111" s="59"/>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c r="AH111" s="59"/>
      <c r="AI111" s="59"/>
      <c r="AJ111" s="59"/>
      <c r="AK111" s="59"/>
      <c r="AL111" s="59"/>
      <c r="AM111" s="59"/>
      <c r="AN111" s="59"/>
      <c r="AO111" s="59"/>
      <c r="AP111" s="59"/>
      <c r="AQ111" s="59"/>
      <c r="AR111" s="59"/>
      <c r="AS111" s="59"/>
      <c r="AT111" s="59"/>
      <c r="AU111" s="3"/>
      <c r="AV111" s="3"/>
      <c r="AW111" s="3"/>
      <c r="AX111" s="3"/>
      <c r="AY111" s="3"/>
      <c r="AZ111" s="3"/>
      <c r="BA111" s="3"/>
      <c r="BB111" s="3"/>
    </row>
    <row r="112" ht="12.75" customHeight="1">
      <c r="A112" s="59"/>
      <c r="B112" s="59"/>
      <c r="C112" s="59"/>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9"/>
      <c r="AM112" s="59"/>
      <c r="AN112" s="59"/>
      <c r="AO112" s="59"/>
      <c r="AP112" s="59"/>
      <c r="AQ112" s="59"/>
      <c r="AR112" s="59"/>
      <c r="AS112" s="59"/>
      <c r="AT112" s="59"/>
      <c r="AU112" s="3"/>
      <c r="AV112" s="3"/>
      <c r="AW112" s="3"/>
      <c r="AX112" s="3"/>
      <c r="AY112" s="3"/>
      <c r="AZ112" s="3"/>
      <c r="BA112" s="3"/>
      <c r="BB112" s="3"/>
    </row>
    <row r="113" ht="12.75" customHeight="1">
      <c r="A113" s="59"/>
      <c r="B113" s="59"/>
      <c r="C113" s="59"/>
      <c r="D113" s="59"/>
      <c r="E113" s="59"/>
      <c r="F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E113" s="59"/>
      <c r="AF113" s="59"/>
      <c r="AG113" s="59"/>
      <c r="AH113" s="59"/>
      <c r="AI113" s="59"/>
      <c r="AJ113" s="59"/>
      <c r="AK113" s="59"/>
      <c r="AL113" s="59"/>
      <c r="AM113" s="59"/>
      <c r="AN113" s="59"/>
      <c r="AO113" s="59"/>
      <c r="AP113" s="59"/>
      <c r="AQ113" s="59"/>
      <c r="AR113" s="59"/>
      <c r="AS113" s="59"/>
      <c r="AT113" s="59"/>
      <c r="AU113" s="3"/>
      <c r="AV113" s="3"/>
      <c r="AW113" s="3"/>
      <c r="AX113" s="3"/>
      <c r="AY113" s="3"/>
      <c r="AZ113" s="3"/>
      <c r="BA113" s="3"/>
      <c r="BB113" s="3"/>
    </row>
    <row r="114" ht="12.75" customHeight="1">
      <c r="A114" s="59"/>
      <c r="B114" s="59"/>
      <c r="C114" s="59"/>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c r="AH114" s="59"/>
      <c r="AI114" s="59"/>
      <c r="AJ114" s="59"/>
      <c r="AK114" s="59"/>
      <c r="AL114" s="59"/>
      <c r="AM114" s="59"/>
      <c r="AN114" s="59"/>
      <c r="AO114" s="59"/>
      <c r="AP114" s="59"/>
      <c r="AQ114" s="59"/>
      <c r="AR114" s="59"/>
      <c r="AS114" s="59"/>
      <c r="AT114" s="59"/>
      <c r="AU114" s="3"/>
      <c r="AV114" s="3"/>
      <c r="AW114" s="3"/>
      <c r="AX114" s="3"/>
      <c r="AY114" s="3"/>
      <c r="AZ114" s="3"/>
      <c r="BA114" s="3"/>
      <c r="BB114" s="3"/>
    </row>
    <row r="115" ht="12.75" customHeight="1">
      <c r="A115" s="59"/>
      <c r="B115" s="59"/>
      <c r="C115" s="59"/>
      <c r="D115" s="59"/>
      <c r="E115" s="59"/>
      <c r="F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c r="AH115" s="59"/>
      <c r="AI115" s="59"/>
      <c r="AJ115" s="59"/>
      <c r="AK115" s="59"/>
      <c r="AL115" s="59"/>
      <c r="AM115" s="59"/>
      <c r="AN115" s="59"/>
      <c r="AO115" s="59"/>
      <c r="AP115" s="59"/>
      <c r="AQ115" s="59"/>
      <c r="AR115" s="59"/>
      <c r="AS115" s="59"/>
      <c r="AT115" s="59"/>
      <c r="AU115" s="3"/>
      <c r="AV115" s="3"/>
      <c r="AW115" s="3"/>
      <c r="AX115" s="3"/>
      <c r="AY115" s="3"/>
      <c r="AZ115" s="3"/>
      <c r="BA115" s="3"/>
      <c r="BB115" s="3"/>
    </row>
    <row r="116" ht="12.75" customHeight="1">
      <c r="A116" s="59"/>
      <c r="B116" s="59"/>
      <c r="C116" s="59"/>
      <c r="D116" s="59"/>
      <c r="E116" s="59"/>
      <c r="F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9"/>
      <c r="AR116" s="59"/>
      <c r="AS116" s="59"/>
      <c r="AT116" s="59"/>
      <c r="AU116" s="3"/>
      <c r="AV116" s="3"/>
      <c r="AW116" s="3"/>
      <c r="AX116" s="3"/>
      <c r="AY116" s="3"/>
      <c r="AZ116" s="3"/>
      <c r="BA116" s="3"/>
      <c r="BB116" s="3"/>
    </row>
    <row r="117" ht="12.75" customHeight="1">
      <c r="A117" s="59"/>
      <c r="B117" s="59"/>
      <c r="C117" s="59"/>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c r="AJ117" s="59"/>
      <c r="AK117" s="59"/>
      <c r="AL117" s="59"/>
      <c r="AM117" s="59"/>
      <c r="AN117" s="59"/>
      <c r="AO117" s="59"/>
      <c r="AP117" s="59"/>
      <c r="AQ117" s="59"/>
      <c r="AR117" s="59"/>
      <c r="AS117" s="59"/>
      <c r="AT117" s="59"/>
      <c r="AU117" s="3"/>
      <c r="AV117" s="3"/>
      <c r="AW117" s="3"/>
      <c r="AX117" s="3"/>
      <c r="AY117" s="3"/>
      <c r="AZ117" s="3"/>
      <c r="BA117" s="3"/>
      <c r="BB117" s="3"/>
    </row>
    <row r="118" ht="12.75" customHeight="1">
      <c r="A118" s="59"/>
      <c r="B118" s="59"/>
      <c r="C118" s="59"/>
      <c r="D118" s="59"/>
      <c r="E118" s="59"/>
      <c r="F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c r="AJ118" s="59"/>
      <c r="AK118" s="59"/>
      <c r="AL118" s="59"/>
      <c r="AM118" s="59"/>
      <c r="AN118" s="59"/>
      <c r="AO118" s="59"/>
      <c r="AP118" s="59"/>
      <c r="AQ118" s="59"/>
      <c r="AR118" s="59"/>
      <c r="AS118" s="59"/>
      <c r="AT118" s="59"/>
      <c r="AU118" s="3"/>
      <c r="AV118" s="3"/>
      <c r="AW118" s="3"/>
      <c r="AX118" s="3"/>
      <c r="AY118" s="3"/>
      <c r="AZ118" s="3"/>
      <c r="BA118" s="3"/>
      <c r="BB118" s="3"/>
    </row>
    <row r="119" ht="12.75" customHeight="1">
      <c r="A119" s="59"/>
      <c r="B119" s="59"/>
      <c r="C119" s="59"/>
      <c r="D119" s="59"/>
      <c r="E119" s="59"/>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59"/>
      <c r="AL119" s="59"/>
      <c r="AM119" s="59"/>
      <c r="AN119" s="59"/>
      <c r="AO119" s="59"/>
      <c r="AP119" s="59"/>
      <c r="AQ119" s="59"/>
      <c r="AR119" s="59"/>
      <c r="AS119" s="59"/>
      <c r="AT119" s="59"/>
      <c r="AU119" s="3"/>
      <c r="AV119" s="3"/>
      <c r="AW119" s="3"/>
      <c r="AX119" s="3"/>
      <c r="AY119" s="3"/>
      <c r="AZ119" s="3"/>
      <c r="BA119" s="3"/>
      <c r="BB119" s="3"/>
    </row>
    <row r="120" ht="12.75" customHeight="1">
      <c r="A120" s="59"/>
      <c r="B120" s="59"/>
      <c r="C120" s="59"/>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c r="AJ120" s="59"/>
      <c r="AK120" s="59"/>
      <c r="AL120" s="59"/>
      <c r="AM120" s="59"/>
      <c r="AN120" s="59"/>
      <c r="AO120" s="59"/>
      <c r="AP120" s="59"/>
      <c r="AQ120" s="59"/>
      <c r="AR120" s="59"/>
      <c r="AS120" s="59"/>
      <c r="AT120" s="59"/>
      <c r="AU120" s="3"/>
      <c r="AV120" s="3"/>
      <c r="AW120" s="3"/>
      <c r="AX120" s="3"/>
      <c r="AY120" s="3"/>
      <c r="AZ120" s="3"/>
      <c r="BA120" s="3"/>
      <c r="BB120" s="3"/>
    </row>
    <row r="121" ht="12.75" customHeight="1">
      <c r="A121" s="59"/>
      <c r="B121" s="59"/>
      <c r="C121" s="59"/>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c r="AJ121" s="59"/>
      <c r="AK121" s="59"/>
      <c r="AL121" s="59"/>
      <c r="AM121" s="59"/>
      <c r="AN121" s="59"/>
      <c r="AO121" s="59"/>
      <c r="AP121" s="59"/>
      <c r="AQ121" s="59"/>
      <c r="AR121" s="59"/>
      <c r="AS121" s="59"/>
      <c r="AT121" s="59"/>
      <c r="AU121" s="3"/>
      <c r="AV121" s="3"/>
      <c r="AW121" s="3"/>
      <c r="AX121" s="3"/>
      <c r="AY121" s="3"/>
      <c r="AZ121" s="3"/>
      <c r="BA121" s="3"/>
      <c r="BB121" s="3"/>
    </row>
    <row r="122" ht="12.75" customHeight="1">
      <c r="A122" s="59"/>
      <c r="B122" s="59"/>
      <c r="C122" s="59"/>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c r="AH122" s="59"/>
      <c r="AI122" s="59"/>
      <c r="AJ122" s="59"/>
      <c r="AK122" s="59"/>
      <c r="AL122" s="59"/>
      <c r="AM122" s="59"/>
      <c r="AN122" s="59"/>
      <c r="AO122" s="59"/>
      <c r="AP122" s="59"/>
      <c r="AQ122" s="59"/>
      <c r="AR122" s="59"/>
      <c r="AS122" s="59"/>
      <c r="AT122" s="59"/>
      <c r="AU122" s="3"/>
      <c r="AV122" s="3"/>
      <c r="AW122" s="3"/>
      <c r="AX122" s="3"/>
      <c r="AY122" s="3"/>
      <c r="AZ122" s="3"/>
      <c r="BA122" s="3"/>
      <c r="BB122" s="3"/>
    </row>
    <row r="123" ht="12.75" customHeight="1">
      <c r="A123" s="59"/>
      <c r="B123" s="59"/>
      <c r="C123" s="59"/>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c r="AH123" s="59"/>
      <c r="AI123" s="59"/>
      <c r="AJ123" s="59"/>
      <c r="AK123" s="59"/>
      <c r="AL123" s="59"/>
      <c r="AM123" s="59"/>
      <c r="AN123" s="59"/>
      <c r="AO123" s="59"/>
      <c r="AP123" s="59"/>
      <c r="AQ123" s="59"/>
      <c r="AR123" s="59"/>
      <c r="AS123" s="59"/>
      <c r="AT123" s="59"/>
      <c r="AU123" s="3"/>
      <c r="AV123" s="3"/>
      <c r="AW123" s="3"/>
      <c r="AX123" s="3"/>
      <c r="AY123" s="3"/>
      <c r="AZ123" s="3"/>
      <c r="BA123" s="3"/>
      <c r="BB123" s="3"/>
    </row>
    <row r="124" ht="12.75" customHeight="1">
      <c r="A124" s="59"/>
      <c r="B124" s="59"/>
      <c r="C124" s="59"/>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c r="AH124" s="59"/>
      <c r="AI124" s="59"/>
      <c r="AJ124" s="59"/>
      <c r="AK124" s="59"/>
      <c r="AL124" s="59"/>
      <c r="AM124" s="59"/>
      <c r="AN124" s="59"/>
      <c r="AO124" s="59"/>
      <c r="AP124" s="59"/>
      <c r="AQ124" s="59"/>
      <c r="AR124" s="59"/>
      <c r="AS124" s="59"/>
      <c r="AT124" s="59"/>
      <c r="AU124" s="3"/>
      <c r="AV124" s="3"/>
      <c r="AW124" s="3"/>
      <c r="AX124" s="3"/>
      <c r="AY124" s="3"/>
      <c r="AZ124" s="3"/>
      <c r="BA124" s="3"/>
      <c r="BB124" s="3"/>
    </row>
    <row r="125" ht="12.75" customHeight="1">
      <c r="A125" s="59"/>
      <c r="B125" s="59"/>
      <c r="C125" s="59"/>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59"/>
      <c r="AK125" s="59"/>
      <c r="AL125" s="59"/>
      <c r="AM125" s="59"/>
      <c r="AN125" s="59"/>
      <c r="AO125" s="59"/>
      <c r="AP125" s="59"/>
      <c r="AQ125" s="59"/>
      <c r="AR125" s="59"/>
      <c r="AS125" s="59"/>
      <c r="AT125" s="59"/>
      <c r="AU125" s="3"/>
      <c r="AV125" s="3"/>
      <c r="AW125" s="3"/>
      <c r="AX125" s="3"/>
      <c r="AY125" s="3"/>
      <c r="AZ125" s="3"/>
      <c r="BA125" s="3"/>
      <c r="BB125" s="3"/>
    </row>
    <row r="126" ht="12.75" customHeight="1">
      <c r="A126" s="59"/>
      <c r="B126" s="59"/>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59"/>
      <c r="AK126" s="59"/>
      <c r="AL126" s="59"/>
      <c r="AM126" s="59"/>
      <c r="AN126" s="59"/>
      <c r="AO126" s="59"/>
      <c r="AP126" s="59"/>
      <c r="AQ126" s="59"/>
      <c r="AR126" s="59"/>
      <c r="AS126" s="59"/>
      <c r="AT126" s="59"/>
      <c r="AU126" s="3"/>
      <c r="AV126" s="3"/>
      <c r="AW126" s="3"/>
      <c r="AX126" s="3"/>
      <c r="AY126" s="3"/>
      <c r="AZ126" s="3"/>
      <c r="BA126" s="3"/>
      <c r="BB126" s="3"/>
    </row>
    <row r="127" ht="12.75" customHeight="1">
      <c r="A127" s="59"/>
      <c r="B127" s="59"/>
      <c r="C127" s="59"/>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c r="AJ127" s="59"/>
      <c r="AK127" s="59"/>
      <c r="AL127" s="59"/>
      <c r="AM127" s="59"/>
      <c r="AN127" s="59"/>
      <c r="AO127" s="59"/>
      <c r="AP127" s="59"/>
      <c r="AQ127" s="59"/>
      <c r="AR127" s="59"/>
      <c r="AS127" s="59"/>
      <c r="AT127" s="59"/>
      <c r="AU127" s="3"/>
      <c r="AV127" s="3"/>
      <c r="AW127" s="3"/>
      <c r="AX127" s="3"/>
      <c r="AY127" s="3"/>
      <c r="AZ127" s="3"/>
      <c r="BA127" s="3"/>
      <c r="BB127" s="3"/>
    </row>
    <row r="128" ht="12.75" customHeight="1">
      <c r="A128" s="59"/>
      <c r="B128" s="59"/>
      <c r="C128" s="59"/>
      <c r="D128" s="59"/>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59"/>
      <c r="AK128" s="59"/>
      <c r="AL128" s="59"/>
      <c r="AM128" s="59"/>
      <c r="AN128" s="59"/>
      <c r="AO128" s="59"/>
      <c r="AP128" s="59"/>
      <c r="AQ128" s="59"/>
      <c r="AR128" s="59"/>
      <c r="AS128" s="59"/>
      <c r="AT128" s="59"/>
      <c r="AU128" s="3"/>
      <c r="AV128" s="3"/>
      <c r="AW128" s="3"/>
      <c r="AX128" s="3"/>
      <c r="AY128" s="3"/>
      <c r="AZ128" s="3"/>
      <c r="BA128" s="3"/>
      <c r="BB128" s="3"/>
    </row>
    <row r="129" ht="12.75" customHeight="1">
      <c r="A129" s="59"/>
      <c r="B129" s="59"/>
      <c r="C129" s="59"/>
      <c r="D129" s="59"/>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59"/>
      <c r="AK129" s="59"/>
      <c r="AL129" s="59"/>
      <c r="AM129" s="59"/>
      <c r="AN129" s="59"/>
      <c r="AO129" s="59"/>
      <c r="AP129" s="59"/>
      <c r="AQ129" s="59"/>
      <c r="AR129" s="59"/>
      <c r="AS129" s="59"/>
      <c r="AT129" s="59"/>
      <c r="AU129" s="3"/>
      <c r="AV129" s="3"/>
      <c r="AW129" s="3"/>
      <c r="AX129" s="3"/>
      <c r="AY129" s="3"/>
      <c r="AZ129" s="3"/>
      <c r="BA129" s="3"/>
      <c r="BB129" s="3"/>
    </row>
    <row r="130" ht="12.75" customHeight="1">
      <c r="A130" s="59"/>
      <c r="B130" s="59"/>
      <c r="C130" s="59"/>
      <c r="D130" s="59"/>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c r="AH130" s="59"/>
      <c r="AI130" s="59"/>
      <c r="AJ130" s="59"/>
      <c r="AK130" s="59"/>
      <c r="AL130" s="59"/>
      <c r="AM130" s="59"/>
      <c r="AN130" s="59"/>
      <c r="AO130" s="59"/>
      <c r="AP130" s="59"/>
      <c r="AQ130" s="59"/>
      <c r="AR130" s="59"/>
      <c r="AS130" s="59"/>
      <c r="AT130" s="59"/>
      <c r="AU130" s="3"/>
      <c r="AV130" s="3"/>
      <c r="AW130" s="3"/>
      <c r="AX130" s="3"/>
      <c r="AY130" s="3"/>
      <c r="AZ130" s="3"/>
      <c r="BA130" s="3"/>
      <c r="BB130" s="3"/>
    </row>
    <row r="131" ht="12.75" customHeight="1">
      <c r="A131" s="59"/>
      <c r="B131" s="59"/>
      <c r="C131" s="59"/>
      <c r="D131" s="59"/>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59"/>
      <c r="AK131" s="59"/>
      <c r="AL131" s="59"/>
      <c r="AM131" s="59"/>
      <c r="AN131" s="59"/>
      <c r="AO131" s="59"/>
      <c r="AP131" s="59"/>
      <c r="AQ131" s="59"/>
      <c r="AR131" s="59"/>
      <c r="AS131" s="59"/>
      <c r="AT131" s="59"/>
      <c r="AU131" s="3"/>
      <c r="AV131" s="3"/>
      <c r="AW131" s="3"/>
      <c r="AX131" s="3"/>
      <c r="AY131" s="3"/>
      <c r="AZ131" s="3"/>
      <c r="BA131" s="3"/>
      <c r="BB131" s="3"/>
    </row>
    <row r="132" ht="12.75" customHeight="1">
      <c r="A132" s="59"/>
      <c r="B132" s="59"/>
      <c r="C132" s="59"/>
      <c r="D132" s="59"/>
      <c r="E132" s="59"/>
      <c r="F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c r="AH132" s="59"/>
      <c r="AI132" s="59"/>
      <c r="AJ132" s="59"/>
      <c r="AK132" s="59"/>
      <c r="AL132" s="59"/>
      <c r="AM132" s="59"/>
      <c r="AN132" s="59"/>
      <c r="AO132" s="59"/>
      <c r="AP132" s="59"/>
      <c r="AQ132" s="59"/>
      <c r="AR132" s="59"/>
      <c r="AS132" s="59"/>
      <c r="AT132" s="59"/>
      <c r="AU132" s="3"/>
      <c r="AV132" s="3"/>
      <c r="AW132" s="3"/>
      <c r="AX132" s="3"/>
      <c r="AY132" s="3"/>
      <c r="AZ132" s="3"/>
      <c r="BA132" s="3"/>
      <c r="BB132" s="3"/>
    </row>
    <row r="133" ht="12.75" customHeight="1">
      <c r="A133" s="59"/>
      <c r="B133" s="59"/>
      <c r="C133" s="59"/>
      <c r="D133" s="59"/>
      <c r="E133" s="59"/>
      <c r="F133" s="59"/>
      <c r="G133" s="59"/>
      <c r="H133" s="59"/>
      <c r="I133" s="59"/>
      <c r="J133" s="59"/>
      <c r="K133" s="59"/>
      <c r="L133" s="59"/>
      <c r="M133" s="59"/>
      <c r="N133" s="59"/>
      <c r="O133" s="59"/>
      <c r="P133" s="59"/>
      <c r="Q133" s="59"/>
      <c r="R133" s="59"/>
      <c r="S133" s="59"/>
      <c r="T133" s="59"/>
      <c r="U133" s="59"/>
      <c r="V133" s="59"/>
      <c r="W133" s="59"/>
      <c r="X133" s="59"/>
      <c r="Y133" s="59"/>
      <c r="Z133" s="59"/>
      <c r="AA133" s="59"/>
      <c r="AB133" s="59"/>
      <c r="AC133" s="59"/>
      <c r="AD133" s="59"/>
      <c r="AE133" s="59"/>
      <c r="AF133" s="59"/>
      <c r="AG133" s="59"/>
      <c r="AH133" s="59"/>
      <c r="AI133" s="59"/>
      <c r="AJ133" s="59"/>
      <c r="AK133" s="59"/>
      <c r="AL133" s="59"/>
      <c r="AM133" s="59"/>
      <c r="AN133" s="59"/>
      <c r="AO133" s="59"/>
      <c r="AP133" s="59"/>
      <c r="AQ133" s="59"/>
      <c r="AR133" s="59"/>
      <c r="AS133" s="59"/>
      <c r="AT133" s="59"/>
      <c r="AU133" s="3"/>
      <c r="AV133" s="3"/>
      <c r="AW133" s="3"/>
      <c r="AX133" s="3"/>
      <c r="AY133" s="3"/>
      <c r="AZ133" s="3"/>
      <c r="BA133" s="3"/>
      <c r="BB133" s="3"/>
    </row>
    <row r="134" ht="12.75" customHeight="1">
      <c r="A134" s="59"/>
      <c r="B134" s="59"/>
      <c r="C134" s="59"/>
      <c r="D134" s="59"/>
      <c r="E134" s="59"/>
      <c r="F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59"/>
      <c r="AE134" s="59"/>
      <c r="AF134" s="59"/>
      <c r="AG134" s="59"/>
      <c r="AH134" s="59"/>
      <c r="AI134" s="59"/>
      <c r="AJ134" s="59"/>
      <c r="AK134" s="59"/>
      <c r="AL134" s="59"/>
      <c r="AM134" s="59"/>
      <c r="AN134" s="59"/>
      <c r="AO134" s="59"/>
      <c r="AP134" s="59"/>
      <c r="AQ134" s="59"/>
      <c r="AR134" s="59"/>
      <c r="AS134" s="59"/>
      <c r="AT134" s="59"/>
      <c r="AU134" s="3"/>
      <c r="AV134" s="3"/>
      <c r="AW134" s="3"/>
      <c r="AX134" s="3"/>
      <c r="AY134" s="3"/>
      <c r="AZ134" s="3"/>
      <c r="BA134" s="3"/>
      <c r="BB134" s="3"/>
    </row>
    <row r="135" ht="12.75" customHeight="1">
      <c r="A135" s="59"/>
      <c r="B135" s="59"/>
      <c r="C135" s="59"/>
      <c r="D135" s="59"/>
      <c r="E135" s="59"/>
      <c r="F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c r="AE135" s="59"/>
      <c r="AF135" s="59"/>
      <c r="AG135" s="59"/>
      <c r="AH135" s="59"/>
      <c r="AI135" s="59"/>
      <c r="AJ135" s="59"/>
      <c r="AK135" s="59"/>
      <c r="AL135" s="59"/>
      <c r="AM135" s="59"/>
      <c r="AN135" s="59"/>
      <c r="AO135" s="59"/>
      <c r="AP135" s="59"/>
      <c r="AQ135" s="59"/>
      <c r="AR135" s="59"/>
      <c r="AS135" s="59"/>
      <c r="AT135" s="59"/>
      <c r="AU135" s="3"/>
      <c r="AV135" s="3"/>
      <c r="AW135" s="3"/>
      <c r="AX135" s="3"/>
      <c r="AY135" s="3"/>
      <c r="AZ135" s="3"/>
      <c r="BA135" s="3"/>
      <c r="BB135" s="3"/>
    </row>
    <row r="136" ht="12.75" customHeight="1">
      <c r="A136" s="59"/>
      <c r="B136" s="59"/>
      <c r="C136" s="59"/>
      <c r="D136" s="59"/>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c r="AH136" s="59"/>
      <c r="AI136" s="59"/>
      <c r="AJ136" s="59"/>
      <c r="AK136" s="59"/>
      <c r="AL136" s="59"/>
      <c r="AM136" s="59"/>
      <c r="AN136" s="59"/>
      <c r="AO136" s="59"/>
      <c r="AP136" s="59"/>
      <c r="AQ136" s="59"/>
      <c r="AR136" s="59"/>
      <c r="AS136" s="59"/>
      <c r="AT136" s="59"/>
      <c r="AU136" s="3"/>
      <c r="AV136" s="3"/>
      <c r="AW136" s="3"/>
      <c r="AX136" s="3"/>
      <c r="AY136" s="3"/>
      <c r="AZ136" s="3"/>
      <c r="BA136" s="3"/>
      <c r="BB136" s="3"/>
    </row>
    <row r="137" ht="12.75" customHeight="1">
      <c r="A137" s="59"/>
      <c r="B137" s="59"/>
      <c r="C137" s="59"/>
      <c r="D137" s="59"/>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c r="AJ137" s="59"/>
      <c r="AK137" s="59"/>
      <c r="AL137" s="59"/>
      <c r="AM137" s="59"/>
      <c r="AN137" s="59"/>
      <c r="AO137" s="59"/>
      <c r="AP137" s="59"/>
      <c r="AQ137" s="59"/>
      <c r="AR137" s="59"/>
      <c r="AS137" s="59"/>
      <c r="AT137" s="59"/>
      <c r="AU137" s="3"/>
      <c r="AV137" s="3"/>
      <c r="AW137" s="3"/>
      <c r="AX137" s="3"/>
      <c r="AY137" s="3"/>
      <c r="AZ137" s="3"/>
      <c r="BA137" s="3"/>
      <c r="BB137" s="3"/>
    </row>
    <row r="138" ht="12.75" customHeight="1">
      <c r="A138" s="59"/>
      <c r="B138" s="59"/>
      <c r="C138" s="59"/>
      <c r="D138" s="59"/>
      <c r="E138" s="59"/>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c r="AH138" s="59"/>
      <c r="AI138" s="59"/>
      <c r="AJ138" s="59"/>
      <c r="AK138" s="59"/>
      <c r="AL138" s="59"/>
      <c r="AM138" s="59"/>
      <c r="AN138" s="59"/>
      <c r="AO138" s="59"/>
      <c r="AP138" s="59"/>
      <c r="AQ138" s="59"/>
      <c r="AR138" s="59"/>
      <c r="AS138" s="59"/>
      <c r="AT138" s="59"/>
      <c r="AU138" s="3"/>
      <c r="AV138" s="3"/>
      <c r="AW138" s="3"/>
      <c r="AX138" s="3"/>
      <c r="AY138" s="3"/>
      <c r="AZ138" s="3"/>
      <c r="BA138" s="3"/>
      <c r="BB138" s="3"/>
    </row>
    <row r="139" ht="12.75" customHeight="1">
      <c r="A139" s="59"/>
      <c r="B139" s="59"/>
      <c r="C139" s="59"/>
      <c r="D139" s="59"/>
      <c r="E139" s="59"/>
      <c r="F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c r="AH139" s="59"/>
      <c r="AI139" s="59"/>
      <c r="AJ139" s="59"/>
      <c r="AK139" s="59"/>
      <c r="AL139" s="59"/>
      <c r="AM139" s="59"/>
      <c r="AN139" s="59"/>
      <c r="AO139" s="59"/>
      <c r="AP139" s="59"/>
      <c r="AQ139" s="59"/>
      <c r="AR139" s="59"/>
      <c r="AS139" s="59"/>
      <c r="AT139" s="59"/>
      <c r="AU139" s="3"/>
      <c r="AV139" s="3"/>
      <c r="AW139" s="3"/>
      <c r="AX139" s="3"/>
      <c r="AY139" s="3"/>
      <c r="AZ139" s="3"/>
      <c r="BA139" s="3"/>
      <c r="BB139" s="3"/>
    </row>
    <row r="140" ht="12.75" customHeight="1">
      <c r="A140" s="59"/>
      <c r="B140" s="59"/>
      <c r="C140" s="59"/>
      <c r="D140" s="59"/>
      <c r="E140" s="59"/>
      <c r="F140" s="59"/>
      <c r="G140" s="59"/>
      <c r="H140" s="59"/>
      <c r="I140" s="59"/>
      <c r="J140" s="59"/>
      <c r="K140" s="59"/>
      <c r="L140" s="59"/>
      <c r="M140" s="59"/>
      <c r="N140" s="59"/>
      <c r="O140" s="59"/>
      <c r="P140" s="59"/>
      <c r="Q140" s="59"/>
      <c r="R140" s="59"/>
      <c r="S140" s="59"/>
      <c r="T140" s="59"/>
      <c r="U140" s="59"/>
      <c r="V140" s="59"/>
      <c r="W140" s="59"/>
      <c r="X140" s="59"/>
      <c r="Y140" s="59"/>
      <c r="Z140" s="59"/>
      <c r="AA140" s="59"/>
      <c r="AB140" s="59"/>
      <c r="AC140" s="59"/>
      <c r="AD140" s="59"/>
      <c r="AE140" s="59"/>
      <c r="AF140" s="59"/>
      <c r="AG140" s="59"/>
      <c r="AH140" s="59"/>
      <c r="AI140" s="59"/>
      <c r="AJ140" s="59"/>
      <c r="AK140" s="59"/>
      <c r="AL140" s="59"/>
      <c r="AM140" s="59"/>
      <c r="AN140" s="59"/>
      <c r="AO140" s="59"/>
      <c r="AP140" s="59"/>
      <c r="AQ140" s="59"/>
      <c r="AR140" s="59"/>
      <c r="AS140" s="59"/>
      <c r="AT140" s="59"/>
      <c r="AU140" s="3"/>
      <c r="AV140" s="3"/>
      <c r="AW140" s="3"/>
      <c r="AX140" s="3"/>
      <c r="AY140" s="3"/>
      <c r="AZ140" s="3"/>
      <c r="BA140" s="3"/>
      <c r="BB140" s="3"/>
    </row>
    <row r="141" ht="12.75" customHeight="1">
      <c r="A141" s="59"/>
      <c r="B141" s="59"/>
      <c r="C141" s="59"/>
      <c r="D141" s="59"/>
      <c r="E141" s="59"/>
      <c r="F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c r="AH141" s="59"/>
      <c r="AI141" s="59"/>
      <c r="AJ141" s="59"/>
      <c r="AK141" s="59"/>
      <c r="AL141" s="59"/>
      <c r="AM141" s="59"/>
      <c r="AN141" s="59"/>
      <c r="AO141" s="59"/>
      <c r="AP141" s="59"/>
      <c r="AQ141" s="59"/>
      <c r="AR141" s="59"/>
      <c r="AS141" s="59"/>
      <c r="AT141" s="59"/>
      <c r="AU141" s="3"/>
      <c r="AV141" s="3"/>
      <c r="AW141" s="3"/>
      <c r="AX141" s="3"/>
      <c r="AY141" s="3"/>
      <c r="AZ141" s="3"/>
      <c r="BA141" s="3"/>
      <c r="BB141" s="3"/>
    </row>
    <row r="142" ht="12.75" customHeight="1">
      <c r="A142" s="59"/>
      <c r="B142" s="59"/>
      <c r="C142" s="59"/>
      <c r="D142" s="59"/>
      <c r="E142" s="59"/>
      <c r="F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c r="AD142" s="59"/>
      <c r="AE142" s="59"/>
      <c r="AF142" s="59"/>
      <c r="AG142" s="59"/>
      <c r="AH142" s="59"/>
      <c r="AI142" s="59"/>
      <c r="AJ142" s="59"/>
      <c r="AK142" s="59"/>
      <c r="AL142" s="59"/>
      <c r="AM142" s="59"/>
      <c r="AN142" s="59"/>
      <c r="AO142" s="59"/>
      <c r="AP142" s="59"/>
      <c r="AQ142" s="59"/>
      <c r="AR142" s="59"/>
      <c r="AS142" s="59"/>
      <c r="AT142" s="59"/>
      <c r="AU142" s="3"/>
      <c r="AV142" s="3"/>
      <c r="AW142" s="3"/>
      <c r="AX142" s="3"/>
      <c r="AY142" s="3"/>
      <c r="AZ142" s="3"/>
      <c r="BA142" s="3"/>
      <c r="BB142" s="3"/>
    </row>
    <row r="143" ht="12.75" customHeight="1">
      <c r="A143" s="59"/>
      <c r="B143" s="59"/>
      <c r="C143" s="59"/>
      <c r="D143" s="59"/>
      <c r="E143" s="59"/>
      <c r="F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c r="AD143" s="59"/>
      <c r="AE143" s="59"/>
      <c r="AF143" s="59"/>
      <c r="AG143" s="59"/>
      <c r="AH143" s="59"/>
      <c r="AI143" s="59"/>
      <c r="AJ143" s="59"/>
      <c r="AK143" s="59"/>
      <c r="AL143" s="59"/>
      <c r="AM143" s="59"/>
      <c r="AN143" s="59"/>
      <c r="AO143" s="59"/>
      <c r="AP143" s="59"/>
      <c r="AQ143" s="59"/>
      <c r="AR143" s="59"/>
      <c r="AS143" s="59"/>
      <c r="AT143" s="59"/>
      <c r="AU143" s="3"/>
      <c r="AV143" s="3"/>
      <c r="AW143" s="3"/>
      <c r="AX143" s="3"/>
      <c r="AY143" s="3"/>
      <c r="AZ143" s="3"/>
      <c r="BA143" s="3"/>
      <c r="BB143" s="3"/>
    </row>
    <row r="144" ht="12.75" customHeight="1">
      <c r="A144" s="59"/>
      <c r="B144" s="59"/>
      <c r="C144" s="59"/>
      <c r="D144" s="59"/>
      <c r="E144" s="59"/>
      <c r="F144" s="59"/>
      <c r="G144" s="59"/>
      <c r="H144" s="59"/>
      <c r="I144" s="59"/>
      <c r="J144" s="59"/>
      <c r="K144" s="59"/>
      <c r="L144" s="59"/>
      <c r="M144" s="59"/>
      <c r="N144" s="59"/>
      <c r="O144" s="59"/>
      <c r="P144" s="59"/>
      <c r="Q144" s="59"/>
      <c r="R144" s="59"/>
      <c r="S144" s="59"/>
      <c r="T144" s="59"/>
      <c r="U144" s="59"/>
      <c r="V144" s="59"/>
      <c r="W144" s="59"/>
      <c r="X144" s="59"/>
      <c r="Y144" s="59"/>
      <c r="Z144" s="59"/>
      <c r="AA144" s="59"/>
      <c r="AB144" s="59"/>
      <c r="AC144" s="59"/>
      <c r="AD144" s="59"/>
      <c r="AE144" s="59"/>
      <c r="AF144" s="59"/>
      <c r="AG144" s="59"/>
      <c r="AH144" s="59"/>
      <c r="AI144" s="59"/>
      <c r="AJ144" s="59"/>
      <c r="AK144" s="59"/>
      <c r="AL144" s="59"/>
      <c r="AM144" s="59"/>
      <c r="AN144" s="59"/>
      <c r="AO144" s="59"/>
      <c r="AP144" s="59"/>
      <c r="AQ144" s="59"/>
      <c r="AR144" s="59"/>
      <c r="AS144" s="59"/>
      <c r="AT144" s="59"/>
      <c r="AU144" s="3"/>
      <c r="AV144" s="3"/>
      <c r="AW144" s="3"/>
      <c r="AX144" s="3"/>
      <c r="AY144" s="3"/>
      <c r="AZ144" s="3"/>
      <c r="BA144" s="3"/>
      <c r="BB144" s="3"/>
    </row>
    <row r="145" ht="12.75" customHeight="1">
      <c r="A145" s="59"/>
      <c r="B145" s="59"/>
      <c r="C145" s="59"/>
      <c r="D145" s="59"/>
      <c r="E145" s="59"/>
      <c r="F145" s="5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c r="AD145" s="59"/>
      <c r="AE145" s="59"/>
      <c r="AF145" s="59"/>
      <c r="AG145" s="59"/>
      <c r="AH145" s="59"/>
      <c r="AI145" s="59"/>
      <c r="AJ145" s="59"/>
      <c r="AK145" s="59"/>
      <c r="AL145" s="59"/>
      <c r="AM145" s="59"/>
      <c r="AN145" s="59"/>
      <c r="AO145" s="59"/>
      <c r="AP145" s="59"/>
      <c r="AQ145" s="59"/>
      <c r="AR145" s="59"/>
      <c r="AS145" s="59"/>
      <c r="AT145" s="59"/>
      <c r="AU145" s="3"/>
      <c r="AV145" s="3"/>
      <c r="AW145" s="3"/>
      <c r="AX145" s="3"/>
      <c r="AY145" s="3"/>
      <c r="AZ145" s="3"/>
      <c r="BA145" s="3"/>
      <c r="BB145" s="3"/>
    </row>
    <row r="146" ht="12.75" customHeight="1">
      <c r="A146" s="59"/>
      <c r="B146" s="59"/>
      <c r="C146" s="59"/>
      <c r="D146" s="59"/>
      <c r="E146" s="59"/>
      <c r="F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c r="AD146" s="59"/>
      <c r="AE146" s="59"/>
      <c r="AF146" s="59"/>
      <c r="AG146" s="59"/>
      <c r="AH146" s="59"/>
      <c r="AI146" s="59"/>
      <c r="AJ146" s="59"/>
      <c r="AK146" s="59"/>
      <c r="AL146" s="59"/>
      <c r="AM146" s="59"/>
      <c r="AN146" s="59"/>
      <c r="AO146" s="59"/>
      <c r="AP146" s="59"/>
      <c r="AQ146" s="59"/>
      <c r="AR146" s="59"/>
      <c r="AS146" s="59"/>
      <c r="AT146" s="59"/>
      <c r="AU146" s="3"/>
      <c r="AV146" s="3"/>
      <c r="AW146" s="3"/>
      <c r="AX146" s="3"/>
      <c r="AY146" s="3"/>
      <c r="AZ146" s="3"/>
      <c r="BA146" s="3"/>
      <c r="BB146" s="3"/>
    </row>
    <row r="147" ht="12.75" customHeight="1">
      <c r="A147" s="59"/>
      <c r="B147" s="59"/>
      <c r="C147" s="59"/>
      <c r="D147" s="59"/>
      <c r="E147" s="59"/>
      <c r="F147" s="59"/>
      <c r="G147" s="59"/>
      <c r="H147" s="59"/>
      <c r="I147" s="59"/>
      <c r="J147" s="59"/>
      <c r="K147" s="59"/>
      <c r="L147" s="59"/>
      <c r="M147" s="59"/>
      <c r="N147" s="59"/>
      <c r="O147" s="59"/>
      <c r="P147" s="59"/>
      <c r="Q147" s="59"/>
      <c r="R147" s="59"/>
      <c r="S147" s="59"/>
      <c r="T147" s="59"/>
      <c r="U147" s="59"/>
      <c r="V147" s="59"/>
      <c r="W147" s="59"/>
      <c r="X147" s="59"/>
      <c r="Y147" s="59"/>
      <c r="Z147" s="59"/>
      <c r="AA147" s="59"/>
      <c r="AB147" s="59"/>
      <c r="AC147" s="59"/>
      <c r="AD147" s="59"/>
      <c r="AE147" s="59"/>
      <c r="AF147" s="59"/>
      <c r="AG147" s="59"/>
      <c r="AH147" s="59"/>
      <c r="AI147" s="59"/>
      <c r="AJ147" s="59"/>
      <c r="AK147" s="59"/>
      <c r="AL147" s="59"/>
      <c r="AM147" s="59"/>
      <c r="AN147" s="59"/>
      <c r="AO147" s="59"/>
      <c r="AP147" s="59"/>
      <c r="AQ147" s="59"/>
      <c r="AR147" s="59"/>
      <c r="AS147" s="59"/>
      <c r="AT147" s="59"/>
      <c r="AU147" s="3"/>
      <c r="AV147" s="3"/>
      <c r="AW147" s="3"/>
      <c r="AX147" s="3"/>
      <c r="AY147" s="3"/>
      <c r="AZ147" s="3"/>
      <c r="BA147" s="3"/>
      <c r="BB147" s="3"/>
    </row>
    <row r="148" ht="12.75" customHeight="1">
      <c r="A148" s="59"/>
      <c r="B148" s="59"/>
      <c r="C148" s="59"/>
      <c r="D148" s="59"/>
      <c r="E148" s="59"/>
      <c r="F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E148" s="59"/>
      <c r="AF148" s="59"/>
      <c r="AG148" s="59"/>
      <c r="AH148" s="59"/>
      <c r="AI148" s="59"/>
      <c r="AJ148" s="59"/>
      <c r="AK148" s="59"/>
      <c r="AL148" s="59"/>
      <c r="AM148" s="59"/>
      <c r="AN148" s="59"/>
      <c r="AO148" s="59"/>
      <c r="AP148" s="59"/>
      <c r="AQ148" s="59"/>
      <c r="AR148" s="59"/>
      <c r="AS148" s="59"/>
      <c r="AT148" s="59"/>
      <c r="AU148" s="3"/>
      <c r="AV148" s="3"/>
      <c r="AW148" s="3"/>
      <c r="AX148" s="3"/>
      <c r="AY148" s="3"/>
      <c r="AZ148" s="3"/>
      <c r="BA148" s="3"/>
      <c r="BB148" s="3"/>
    </row>
    <row r="149" ht="12.75" customHeight="1">
      <c r="A149" s="59"/>
      <c r="B149" s="59"/>
      <c r="C149" s="59"/>
      <c r="D149" s="59"/>
      <c r="E149" s="59"/>
      <c r="F149" s="59"/>
      <c r="G149" s="59"/>
      <c r="H149" s="59"/>
      <c r="I149" s="59"/>
      <c r="J149" s="59"/>
      <c r="K149" s="59"/>
      <c r="L149" s="59"/>
      <c r="M149" s="59"/>
      <c r="N149" s="59"/>
      <c r="O149" s="59"/>
      <c r="P149" s="59"/>
      <c r="Q149" s="59"/>
      <c r="R149" s="59"/>
      <c r="S149" s="59"/>
      <c r="T149" s="59"/>
      <c r="U149" s="59"/>
      <c r="V149" s="59"/>
      <c r="W149" s="59"/>
      <c r="X149" s="59"/>
      <c r="Y149" s="59"/>
      <c r="Z149" s="59"/>
      <c r="AA149" s="59"/>
      <c r="AB149" s="59"/>
      <c r="AC149" s="59"/>
      <c r="AD149" s="59"/>
      <c r="AE149" s="59"/>
      <c r="AF149" s="59"/>
      <c r="AG149" s="59"/>
      <c r="AH149" s="59"/>
      <c r="AI149" s="59"/>
      <c r="AJ149" s="59"/>
      <c r="AK149" s="59"/>
      <c r="AL149" s="59"/>
      <c r="AM149" s="59"/>
      <c r="AN149" s="59"/>
      <c r="AO149" s="59"/>
      <c r="AP149" s="59"/>
      <c r="AQ149" s="59"/>
      <c r="AR149" s="59"/>
      <c r="AS149" s="59"/>
      <c r="AT149" s="59"/>
      <c r="AU149" s="3"/>
      <c r="AV149" s="3"/>
      <c r="AW149" s="3"/>
      <c r="AX149" s="3"/>
      <c r="AY149" s="3"/>
      <c r="AZ149" s="3"/>
      <c r="BA149" s="3"/>
      <c r="BB149" s="3"/>
    </row>
    <row r="150" ht="12.75" customHeight="1">
      <c r="A150" s="59"/>
      <c r="B150" s="59"/>
      <c r="C150" s="59"/>
      <c r="D150" s="59"/>
      <c r="E150" s="59"/>
      <c r="F150" s="59"/>
      <c r="G150" s="59"/>
      <c r="H150" s="59"/>
      <c r="I150" s="59"/>
      <c r="J150" s="59"/>
      <c r="K150" s="59"/>
      <c r="L150" s="59"/>
      <c r="M150" s="59"/>
      <c r="N150" s="59"/>
      <c r="O150" s="59"/>
      <c r="P150" s="59"/>
      <c r="Q150" s="59"/>
      <c r="R150" s="59"/>
      <c r="S150" s="59"/>
      <c r="T150" s="59"/>
      <c r="U150" s="59"/>
      <c r="V150" s="59"/>
      <c r="W150" s="59"/>
      <c r="X150" s="59"/>
      <c r="Y150" s="59"/>
      <c r="Z150" s="59"/>
      <c r="AA150" s="59"/>
      <c r="AB150" s="59"/>
      <c r="AC150" s="59"/>
      <c r="AD150" s="59"/>
      <c r="AE150" s="59"/>
      <c r="AF150" s="59"/>
      <c r="AG150" s="59"/>
      <c r="AH150" s="59"/>
      <c r="AI150" s="59"/>
      <c r="AJ150" s="59"/>
      <c r="AK150" s="59"/>
      <c r="AL150" s="59"/>
      <c r="AM150" s="59"/>
      <c r="AN150" s="59"/>
      <c r="AO150" s="59"/>
      <c r="AP150" s="59"/>
      <c r="AQ150" s="59"/>
      <c r="AR150" s="59"/>
      <c r="AS150" s="59"/>
      <c r="AT150" s="59"/>
      <c r="AU150" s="3"/>
      <c r="AV150" s="3"/>
      <c r="AW150" s="3"/>
      <c r="AX150" s="3"/>
      <c r="AY150" s="3"/>
      <c r="AZ150" s="3"/>
      <c r="BA150" s="3"/>
      <c r="BB150" s="3"/>
    </row>
    <row r="151" ht="12.75" customHeight="1">
      <c r="A151" s="59"/>
      <c r="B151" s="59"/>
      <c r="C151" s="59"/>
      <c r="D151" s="59"/>
      <c r="E151" s="59"/>
      <c r="F151" s="59"/>
      <c r="G151" s="59"/>
      <c r="H151" s="59"/>
      <c r="I151" s="59"/>
      <c r="J151" s="59"/>
      <c r="K151" s="59"/>
      <c r="L151" s="59"/>
      <c r="M151" s="59"/>
      <c r="N151" s="59"/>
      <c r="O151" s="59"/>
      <c r="P151" s="59"/>
      <c r="Q151" s="59"/>
      <c r="R151" s="59"/>
      <c r="S151" s="59"/>
      <c r="T151" s="59"/>
      <c r="U151" s="59"/>
      <c r="V151" s="59"/>
      <c r="W151" s="59"/>
      <c r="X151" s="59"/>
      <c r="Y151" s="59"/>
      <c r="Z151" s="59"/>
      <c r="AA151" s="59"/>
      <c r="AB151" s="59"/>
      <c r="AC151" s="59"/>
      <c r="AD151" s="59"/>
      <c r="AE151" s="59"/>
      <c r="AF151" s="59"/>
      <c r="AG151" s="59"/>
      <c r="AH151" s="59"/>
      <c r="AI151" s="59"/>
      <c r="AJ151" s="59"/>
      <c r="AK151" s="59"/>
      <c r="AL151" s="59"/>
      <c r="AM151" s="59"/>
      <c r="AN151" s="59"/>
      <c r="AO151" s="59"/>
      <c r="AP151" s="59"/>
      <c r="AQ151" s="59"/>
      <c r="AR151" s="59"/>
      <c r="AS151" s="59"/>
      <c r="AT151" s="59"/>
      <c r="AU151" s="3"/>
      <c r="AV151" s="3"/>
      <c r="AW151" s="3"/>
      <c r="AX151" s="3"/>
      <c r="AY151" s="3"/>
      <c r="AZ151" s="3"/>
      <c r="BA151" s="3"/>
      <c r="BB151" s="3"/>
    </row>
    <row r="152" ht="12.75" customHeight="1">
      <c r="A152" s="59"/>
      <c r="B152" s="59"/>
      <c r="C152" s="59"/>
      <c r="D152" s="59"/>
      <c r="E152" s="59"/>
      <c r="F152" s="59"/>
      <c r="G152" s="59"/>
      <c r="H152" s="59"/>
      <c r="I152" s="59"/>
      <c r="J152" s="59"/>
      <c r="K152" s="59"/>
      <c r="L152" s="59"/>
      <c r="M152" s="59"/>
      <c r="N152" s="59"/>
      <c r="O152" s="59"/>
      <c r="P152" s="59"/>
      <c r="Q152" s="59"/>
      <c r="R152" s="59"/>
      <c r="S152" s="59"/>
      <c r="T152" s="59"/>
      <c r="U152" s="59"/>
      <c r="V152" s="59"/>
      <c r="W152" s="59"/>
      <c r="X152" s="59"/>
      <c r="Y152" s="59"/>
      <c r="Z152" s="59"/>
      <c r="AA152" s="59"/>
      <c r="AB152" s="59"/>
      <c r="AC152" s="59"/>
      <c r="AD152" s="59"/>
      <c r="AE152" s="59"/>
      <c r="AF152" s="59"/>
      <c r="AG152" s="59"/>
      <c r="AH152" s="59"/>
      <c r="AI152" s="59"/>
      <c r="AJ152" s="59"/>
      <c r="AK152" s="59"/>
      <c r="AL152" s="59"/>
      <c r="AM152" s="59"/>
      <c r="AN152" s="59"/>
      <c r="AO152" s="59"/>
      <c r="AP152" s="59"/>
      <c r="AQ152" s="59"/>
      <c r="AR152" s="59"/>
      <c r="AS152" s="59"/>
      <c r="AT152" s="59"/>
      <c r="AU152" s="3"/>
      <c r="AV152" s="3"/>
      <c r="AW152" s="3"/>
      <c r="AX152" s="3"/>
      <c r="AY152" s="3"/>
      <c r="AZ152" s="3"/>
      <c r="BA152" s="3"/>
      <c r="BB152" s="3"/>
    </row>
    <row r="153" ht="12.75" customHeight="1">
      <c r="A153" s="59"/>
      <c r="B153" s="59"/>
      <c r="C153" s="59"/>
      <c r="D153" s="59"/>
      <c r="E153" s="59"/>
      <c r="F153" s="59"/>
      <c r="G153" s="59"/>
      <c r="H153" s="59"/>
      <c r="I153" s="59"/>
      <c r="J153" s="59"/>
      <c r="K153" s="59"/>
      <c r="L153" s="59"/>
      <c r="M153" s="59"/>
      <c r="N153" s="59"/>
      <c r="O153" s="59"/>
      <c r="P153" s="59"/>
      <c r="Q153" s="59"/>
      <c r="R153" s="59"/>
      <c r="S153" s="59"/>
      <c r="T153" s="59"/>
      <c r="U153" s="59"/>
      <c r="V153" s="59"/>
      <c r="W153" s="59"/>
      <c r="X153" s="59"/>
      <c r="Y153" s="59"/>
      <c r="Z153" s="59"/>
      <c r="AA153" s="59"/>
      <c r="AB153" s="59"/>
      <c r="AC153" s="59"/>
      <c r="AD153" s="59"/>
      <c r="AE153" s="59"/>
      <c r="AF153" s="59"/>
      <c r="AG153" s="59"/>
      <c r="AH153" s="59"/>
      <c r="AI153" s="59"/>
      <c r="AJ153" s="59"/>
      <c r="AK153" s="59"/>
      <c r="AL153" s="59"/>
      <c r="AM153" s="59"/>
      <c r="AN153" s="59"/>
      <c r="AO153" s="59"/>
      <c r="AP153" s="59"/>
      <c r="AQ153" s="59"/>
      <c r="AR153" s="59"/>
      <c r="AS153" s="59"/>
      <c r="AT153" s="59"/>
      <c r="AU153" s="3"/>
      <c r="AV153" s="3"/>
      <c r="AW153" s="3"/>
      <c r="AX153" s="3"/>
      <c r="AY153" s="3"/>
      <c r="AZ153" s="3"/>
      <c r="BA153" s="3"/>
      <c r="BB153" s="3"/>
    </row>
    <row r="154" ht="12.75" customHeight="1">
      <c r="A154" s="59"/>
      <c r="B154" s="59"/>
      <c r="C154" s="59"/>
      <c r="D154" s="59"/>
      <c r="E154" s="59"/>
      <c r="F154" s="59"/>
      <c r="G154" s="59"/>
      <c r="H154" s="59"/>
      <c r="I154" s="59"/>
      <c r="J154" s="59"/>
      <c r="K154" s="59"/>
      <c r="L154" s="59"/>
      <c r="M154" s="59"/>
      <c r="N154" s="59"/>
      <c r="O154" s="59"/>
      <c r="P154" s="59"/>
      <c r="Q154" s="59"/>
      <c r="R154" s="59"/>
      <c r="S154" s="59"/>
      <c r="T154" s="59"/>
      <c r="U154" s="59"/>
      <c r="V154" s="59"/>
      <c r="W154" s="59"/>
      <c r="X154" s="59"/>
      <c r="Y154" s="59"/>
      <c r="Z154" s="59"/>
      <c r="AA154" s="59"/>
      <c r="AB154" s="59"/>
      <c r="AC154" s="59"/>
      <c r="AD154" s="59"/>
      <c r="AE154" s="59"/>
      <c r="AF154" s="59"/>
      <c r="AG154" s="59"/>
      <c r="AH154" s="59"/>
      <c r="AI154" s="59"/>
      <c r="AJ154" s="59"/>
      <c r="AK154" s="59"/>
      <c r="AL154" s="59"/>
      <c r="AM154" s="59"/>
      <c r="AN154" s="59"/>
      <c r="AO154" s="59"/>
      <c r="AP154" s="59"/>
      <c r="AQ154" s="59"/>
      <c r="AR154" s="59"/>
      <c r="AS154" s="59"/>
      <c r="AT154" s="59"/>
      <c r="AU154" s="3"/>
      <c r="AV154" s="3"/>
      <c r="AW154" s="3"/>
      <c r="AX154" s="3"/>
      <c r="AY154" s="3"/>
      <c r="AZ154" s="3"/>
      <c r="BA154" s="3"/>
      <c r="BB154" s="3"/>
    </row>
    <row r="155" ht="12.75" customHeight="1">
      <c r="A155" s="59"/>
      <c r="B155" s="59"/>
      <c r="C155" s="59"/>
      <c r="D155" s="59"/>
      <c r="E155" s="59"/>
      <c r="F155" s="59"/>
      <c r="G155" s="59"/>
      <c r="H155" s="59"/>
      <c r="I155" s="59"/>
      <c r="J155" s="59"/>
      <c r="K155" s="59"/>
      <c r="L155" s="59"/>
      <c r="M155" s="59"/>
      <c r="N155" s="59"/>
      <c r="O155" s="59"/>
      <c r="P155" s="59"/>
      <c r="Q155" s="59"/>
      <c r="R155" s="59"/>
      <c r="S155" s="59"/>
      <c r="T155" s="59"/>
      <c r="U155" s="59"/>
      <c r="V155" s="59"/>
      <c r="W155" s="59"/>
      <c r="X155" s="59"/>
      <c r="Y155" s="59"/>
      <c r="Z155" s="59"/>
      <c r="AA155" s="59"/>
      <c r="AB155" s="59"/>
      <c r="AC155" s="59"/>
      <c r="AD155" s="59"/>
      <c r="AE155" s="59"/>
      <c r="AF155" s="59"/>
      <c r="AG155" s="59"/>
      <c r="AH155" s="59"/>
      <c r="AI155" s="59"/>
      <c r="AJ155" s="59"/>
      <c r="AK155" s="59"/>
      <c r="AL155" s="59"/>
      <c r="AM155" s="59"/>
      <c r="AN155" s="59"/>
      <c r="AO155" s="59"/>
      <c r="AP155" s="59"/>
      <c r="AQ155" s="59"/>
      <c r="AR155" s="59"/>
      <c r="AS155" s="59"/>
      <c r="AT155" s="59"/>
      <c r="AU155" s="3"/>
      <c r="AV155" s="3"/>
      <c r="AW155" s="3"/>
      <c r="AX155" s="3"/>
      <c r="AY155" s="3"/>
      <c r="AZ155" s="3"/>
      <c r="BA155" s="3"/>
      <c r="BB155" s="3"/>
    </row>
    <row r="156" ht="12.75" customHeight="1">
      <c r="A156" s="59"/>
      <c r="B156" s="59"/>
      <c r="C156" s="59"/>
      <c r="D156" s="59"/>
      <c r="E156" s="59"/>
      <c r="F156" s="59"/>
      <c r="G156" s="59"/>
      <c r="H156" s="59"/>
      <c r="I156" s="59"/>
      <c r="J156" s="59"/>
      <c r="K156" s="59"/>
      <c r="L156" s="59"/>
      <c r="M156" s="59"/>
      <c r="N156" s="59"/>
      <c r="O156" s="59"/>
      <c r="P156" s="59"/>
      <c r="Q156" s="59"/>
      <c r="R156" s="59"/>
      <c r="S156" s="59"/>
      <c r="T156" s="59"/>
      <c r="U156" s="59"/>
      <c r="V156" s="59"/>
      <c r="W156" s="59"/>
      <c r="X156" s="59"/>
      <c r="Y156" s="59"/>
      <c r="Z156" s="59"/>
      <c r="AA156" s="59"/>
      <c r="AB156" s="59"/>
      <c r="AC156" s="59"/>
      <c r="AD156" s="59"/>
      <c r="AE156" s="59"/>
      <c r="AF156" s="59"/>
      <c r="AG156" s="59"/>
      <c r="AH156" s="59"/>
      <c r="AI156" s="59"/>
      <c r="AJ156" s="59"/>
      <c r="AK156" s="59"/>
      <c r="AL156" s="59"/>
      <c r="AM156" s="59"/>
      <c r="AN156" s="59"/>
      <c r="AO156" s="59"/>
      <c r="AP156" s="59"/>
      <c r="AQ156" s="59"/>
      <c r="AR156" s="59"/>
      <c r="AS156" s="59"/>
      <c r="AT156" s="59"/>
      <c r="AU156" s="3"/>
      <c r="AV156" s="3"/>
      <c r="AW156" s="3"/>
      <c r="AX156" s="3"/>
      <c r="AY156" s="3"/>
      <c r="AZ156" s="3"/>
      <c r="BA156" s="3"/>
      <c r="BB156" s="3"/>
    </row>
    <row r="157" ht="12.75" customHeight="1">
      <c r="A157" s="59"/>
      <c r="B157" s="59"/>
      <c r="C157" s="59"/>
      <c r="D157" s="59"/>
      <c r="E157" s="59"/>
      <c r="F157" s="59"/>
      <c r="G157" s="59"/>
      <c r="H157" s="59"/>
      <c r="I157" s="59"/>
      <c r="J157" s="59"/>
      <c r="K157" s="59"/>
      <c r="L157" s="59"/>
      <c r="M157" s="59"/>
      <c r="N157" s="59"/>
      <c r="O157" s="59"/>
      <c r="P157" s="59"/>
      <c r="Q157" s="59"/>
      <c r="R157" s="59"/>
      <c r="S157" s="59"/>
      <c r="T157" s="59"/>
      <c r="U157" s="59"/>
      <c r="V157" s="59"/>
      <c r="W157" s="59"/>
      <c r="X157" s="59"/>
      <c r="Y157" s="59"/>
      <c r="Z157" s="59"/>
      <c r="AA157" s="59"/>
      <c r="AB157" s="59"/>
      <c r="AC157" s="59"/>
      <c r="AD157" s="59"/>
      <c r="AE157" s="59"/>
      <c r="AF157" s="59"/>
      <c r="AG157" s="59"/>
      <c r="AH157" s="59"/>
      <c r="AI157" s="59"/>
      <c r="AJ157" s="59"/>
      <c r="AK157" s="59"/>
      <c r="AL157" s="59"/>
      <c r="AM157" s="59"/>
      <c r="AN157" s="59"/>
      <c r="AO157" s="59"/>
      <c r="AP157" s="59"/>
      <c r="AQ157" s="59"/>
      <c r="AR157" s="59"/>
      <c r="AS157" s="59"/>
      <c r="AT157" s="59"/>
      <c r="AU157" s="3"/>
      <c r="AV157" s="3"/>
      <c r="AW157" s="3"/>
      <c r="AX157" s="3"/>
      <c r="AY157" s="3"/>
      <c r="AZ157" s="3"/>
      <c r="BA157" s="3"/>
      <c r="BB157" s="3"/>
    </row>
    <row r="158" ht="12.75" customHeight="1">
      <c r="A158" s="59"/>
      <c r="B158" s="59"/>
      <c r="C158" s="59"/>
      <c r="D158" s="59"/>
      <c r="E158" s="59"/>
      <c r="F158" s="59"/>
      <c r="G158" s="59"/>
      <c r="H158" s="59"/>
      <c r="I158" s="59"/>
      <c r="J158" s="59"/>
      <c r="K158" s="59"/>
      <c r="L158" s="59"/>
      <c r="M158" s="59"/>
      <c r="N158" s="59"/>
      <c r="O158" s="59"/>
      <c r="P158" s="59"/>
      <c r="Q158" s="59"/>
      <c r="R158" s="59"/>
      <c r="S158" s="59"/>
      <c r="T158" s="59"/>
      <c r="U158" s="59"/>
      <c r="V158" s="59"/>
      <c r="W158" s="59"/>
      <c r="X158" s="59"/>
      <c r="Y158" s="59"/>
      <c r="Z158" s="59"/>
      <c r="AA158" s="59"/>
      <c r="AB158" s="59"/>
      <c r="AC158" s="59"/>
      <c r="AD158" s="59"/>
      <c r="AE158" s="59"/>
      <c r="AF158" s="59"/>
      <c r="AG158" s="59"/>
      <c r="AH158" s="59"/>
      <c r="AI158" s="59"/>
      <c r="AJ158" s="59"/>
      <c r="AK158" s="59"/>
      <c r="AL158" s="59"/>
      <c r="AM158" s="59"/>
      <c r="AN158" s="59"/>
      <c r="AO158" s="59"/>
      <c r="AP158" s="59"/>
      <c r="AQ158" s="59"/>
      <c r="AR158" s="59"/>
      <c r="AS158" s="59"/>
      <c r="AT158" s="59"/>
      <c r="AU158" s="3"/>
      <c r="AV158" s="3"/>
      <c r="AW158" s="3"/>
      <c r="AX158" s="3"/>
      <c r="AY158" s="3"/>
      <c r="AZ158" s="3"/>
      <c r="BA158" s="3"/>
      <c r="BB158" s="3"/>
    </row>
    <row r="159" ht="12.75" customHeight="1">
      <c r="A159" s="59"/>
      <c r="B159" s="59"/>
      <c r="C159" s="59"/>
      <c r="D159" s="59"/>
      <c r="E159" s="59"/>
      <c r="F159" s="59"/>
      <c r="G159" s="59"/>
      <c r="H159" s="59"/>
      <c r="I159" s="59"/>
      <c r="J159" s="59"/>
      <c r="K159" s="59"/>
      <c r="L159" s="59"/>
      <c r="M159" s="59"/>
      <c r="N159" s="59"/>
      <c r="O159" s="59"/>
      <c r="P159" s="59"/>
      <c r="Q159" s="59"/>
      <c r="R159" s="59"/>
      <c r="S159" s="59"/>
      <c r="T159" s="59"/>
      <c r="U159" s="59"/>
      <c r="V159" s="59"/>
      <c r="W159" s="59"/>
      <c r="X159" s="59"/>
      <c r="Y159" s="59"/>
      <c r="Z159" s="59"/>
      <c r="AA159" s="59"/>
      <c r="AB159" s="59"/>
      <c r="AC159" s="59"/>
      <c r="AD159" s="59"/>
      <c r="AE159" s="59"/>
      <c r="AF159" s="59"/>
      <c r="AG159" s="59"/>
      <c r="AH159" s="59"/>
      <c r="AI159" s="59"/>
      <c r="AJ159" s="59"/>
      <c r="AK159" s="59"/>
      <c r="AL159" s="59"/>
      <c r="AM159" s="59"/>
      <c r="AN159" s="59"/>
      <c r="AO159" s="59"/>
      <c r="AP159" s="59"/>
      <c r="AQ159" s="59"/>
      <c r="AR159" s="59"/>
      <c r="AS159" s="59"/>
      <c r="AT159" s="59"/>
      <c r="AU159" s="3"/>
      <c r="AV159" s="3"/>
      <c r="AW159" s="3"/>
      <c r="AX159" s="3"/>
      <c r="AY159" s="3"/>
      <c r="AZ159" s="3"/>
      <c r="BA159" s="3"/>
      <c r="BB159" s="3"/>
    </row>
    <row r="160" ht="12.75" customHeight="1">
      <c r="A160" s="59"/>
      <c r="B160" s="59"/>
      <c r="C160" s="59"/>
      <c r="D160" s="59"/>
      <c r="E160" s="59"/>
      <c r="F160" s="59"/>
      <c r="G160" s="59"/>
      <c r="H160" s="59"/>
      <c r="I160" s="59"/>
      <c r="J160" s="59"/>
      <c r="K160" s="59"/>
      <c r="L160" s="59"/>
      <c r="M160" s="59"/>
      <c r="N160" s="59"/>
      <c r="O160" s="59"/>
      <c r="P160" s="59"/>
      <c r="Q160" s="59"/>
      <c r="R160" s="59"/>
      <c r="S160" s="59"/>
      <c r="T160" s="59"/>
      <c r="U160" s="59"/>
      <c r="V160" s="59"/>
      <c r="W160" s="59"/>
      <c r="X160" s="59"/>
      <c r="Y160" s="59"/>
      <c r="Z160" s="59"/>
      <c r="AA160" s="59"/>
      <c r="AB160" s="59"/>
      <c r="AC160" s="59"/>
      <c r="AD160" s="59"/>
      <c r="AE160" s="59"/>
      <c r="AF160" s="59"/>
      <c r="AG160" s="59"/>
      <c r="AH160" s="59"/>
      <c r="AI160" s="59"/>
      <c r="AJ160" s="59"/>
      <c r="AK160" s="59"/>
      <c r="AL160" s="59"/>
      <c r="AM160" s="59"/>
      <c r="AN160" s="59"/>
      <c r="AO160" s="59"/>
      <c r="AP160" s="59"/>
      <c r="AQ160" s="59"/>
      <c r="AR160" s="59"/>
      <c r="AS160" s="59"/>
      <c r="AT160" s="59"/>
      <c r="AU160" s="3"/>
      <c r="AV160" s="3"/>
      <c r="AW160" s="3"/>
      <c r="AX160" s="3"/>
      <c r="AY160" s="3"/>
      <c r="AZ160" s="3"/>
      <c r="BA160" s="3"/>
      <c r="BB160" s="3"/>
    </row>
    <row r="161" ht="12.75" customHeight="1">
      <c r="A161" s="59"/>
      <c r="B161" s="59"/>
      <c r="C161" s="59"/>
      <c r="D161" s="59"/>
      <c r="E161" s="59"/>
      <c r="F161" s="59"/>
      <c r="G161" s="59"/>
      <c r="H161" s="59"/>
      <c r="I161" s="59"/>
      <c r="J161" s="59"/>
      <c r="K161" s="59"/>
      <c r="L161" s="59"/>
      <c r="M161" s="59"/>
      <c r="N161" s="59"/>
      <c r="O161" s="59"/>
      <c r="P161" s="59"/>
      <c r="Q161" s="59"/>
      <c r="R161" s="59"/>
      <c r="S161" s="59"/>
      <c r="T161" s="59"/>
      <c r="U161" s="59"/>
      <c r="V161" s="59"/>
      <c r="W161" s="59"/>
      <c r="X161" s="59"/>
      <c r="Y161" s="59"/>
      <c r="Z161" s="59"/>
      <c r="AA161" s="59"/>
      <c r="AB161" s="59"/>
      <c r="AC161" s="59"/>
      <c r="AD161" s="59"/>
      <c r="AE161" s="59"/>
      <c r="AF161" s="59"/>
      <c r="AG161" s="59"/>
      <c r="AH161" s="59"/>
      <c r="AI161" s="59"/>
      <c r="AJ161" s="59"/>
      <c r="AK161" s="59"/>
      <c r="AL161" s="59"/>
      <c r="AM161" s="59"/>
      <c r="AN161" s="59"/>
      <c r="AO161" s="59"/>
      <c r="AP161" s="59"/>
      <c r="AQ161" s="59"/>
      <c r="AR161" s="59"/>
      <c r="AS161" s="59"/>
      <c r="AT161" s="59"/>
      <c r="AU161" s="3"/>
      <c r="AV161" s="3"/>
      <c r="AW161" s="3"/>
      <c r="AX161" s="3"/>
      <c r="AY161" s="3"/>
      <c r="AZ161" s="3"/>
      <c r="BA161" s="3"/>
      <c r="BB161" s="3"/>
    </row>
    <row r="162" ht="12.75" customHeight="1">
      <c r="A162" s="59"/>
      <c r="B162" s="59"/>
      <c r="C162" s="59"/>
      <c r="D162" s="59"/>
      <c r="E162" s="59"/>
      <c r="F162" s="59"/>
      <c r="G162" s="59"/>
      <c r="H162" s="59"/>
      <c r="I162" s="59"/>
      <c r="J162" s="59"/>
      <c r="K162" s="59"/>
      <c r="L162" s="59"/>
      <c r="M162" s="59"/>
      <c r="N162" s="59"/>
      <c r="O162" s="59"/>
      <c r="P162" s="59"/>
      <c r="Q162" s="59"/>
      <c r="R162" s="59"/>
      <c r="S162" s="59"/>
      <c r="T162" s="59"/>
      <c r="U162" s="59"/>
      <c r="V162" s="59"/>
      <c r="W162" s="59"/>
      <c r="X162" s="59"/>
      <c r="Y162" s="59"/>
      <c r="Z162" s="59"/>
      <c r="AA162" s="59"/>
      <c r="AB162" s="59"/>
      <c r="AC162" s="59"/>
      <c r="AD162" s="59"/>
      <c r="AE162" s="59"/>
      <c r="AF162" s="59"/>
      <c r="AG162" s="59"/>
      <c r="AH162" s="59"/>
      <c r="AI162" s="59"/>
      <c r="AJ162" s="59"/>
      <c r="AK162" s="59"/>
      <c r="AL162" s="59"/>
      <c r="AM162" s="59"/>
      <c r="AN162" s="59"/>
      <c r="AO162" s="59"/>
      <c r="AP162" s="59"/>
      <c r="AQ162" s="59"/>
      <c r="AR162" s="59"/>
      <c r="AS162" s="59"/>
      <c r="AT162" s="59"/>
      <c r="AU162" s="3"/>
      <c r="AV162" s="3"/>
      <c r="AW162" s="3"/>
      <c r="AX162" s="3"/>
      <c r="AY162" s="3"/>
      <c r="AZ162" s="3"/>
      <c r="BA162" s="3"/>
      <c r="BB162" s="3"/>
    </row>
    <row r="163" ht="12.75" customHeight="1">
      <c r="A163" s="59"/>
      <c r="B163" s="59"/>
      <c r="C163" s="59"/>
      <c r="D163" s="59"/>
      <c r="E163" s="59"/>
      <c r="F163" s="59"/>
      <c r="G163" s="59"/>
      <c r="H163" s="59"/>
      <c r="I163" s="59"/>
      <c r="J163" s="59"/>
      <c r="K163" s="59"/>
      <c r="L163" s="59"/>
      <c r="M163" s="59"/>
      <c r="N163" s="59"/>
      <c r="O163" s="59"/>
      <c r="P163" s="59"/>
      <c r="Q163" s="59"/>
      <c r="R163" s="59"/>
      <c r="S163" s="59"/>
      <c r="T163" s="59"/>
      <c r="U163" s="59"/>
      <c r="V163" s="59"/>
      <c r="W163" s="59"/>
      <c r="X163" s="59"/>
      <c r="Y163" s="59"/>
      <c r="Z163" s="59"/>
      <c r="AA163" s="59"/>
      <c r="AB163" s="59"/>
      <c r="AC163" s="59"/>
      <c r="AD163" s="59"/>
      <c r="AE163" s="59"/>
      <c r="AF163" s="59"/>
      <c r="AG163" s="59"/>
      <c r="AH163" s="59"/>
      <c r="AI163" s="59"/>
      <c r="AJ163" s="59"/>
      <c r="AK163" s="59"/>
      <c r="AL163" s="59"/>
      <c r="AM163" s="59"/>
      <c r="AN163" s="59"/>
      <c r="AO163" s="59"/>
      <c r="AP163" s="59"/>
      <c r="AQ163" s="59"/>
      <c r="AR163" s="59"/>
      <c r="AS163" s="59"/>
      <c r="AT163" s="59"/>
      <c r="AU163" s="3"/>
      <c r="AV163" s="3"/>
      <c r="AW163" s="3"/>
      <c r="AX163" s="3"/>
      <c r="AY163" s="3"/>
      <c r="AZ163" s="3"/>
      <c r="BA163" s="3"/>
      <c r="BB163" s="3"/>
    </row>
    <row r="164" ht="12.75" customHeight="1">
      <c r="A164" s="59"/>
      <c r="B164" s="59"/>
      <c r="C164" s="59"/>
      <c r="D164" s="59"/>
      <c r="E164" s="59"/>
      <c r="F164" s="59"/>
      <c r="G164" s="59"/>
      <c r="H164" s="59"/>
      <c r="I164" s="59"/>
      <c r="J164" s="59"/>
      <c r="K164" s="59"/>
      <c r="L164" s="59"/>
      <c r="M164" s="59"/>
      <c r="N164" s="59"/>
      <c r="O164" s="59"/>
      <c r="P164" s="59"/>
      <c r="Q164" s="59"/>
      <c r="R164" s="59"/>
      <c r="S164" s="59"/>
      <c r="T164" s="59"/>
      <c r="U164" s="59"/>
      <c r="V164" s="59"/>
      <c r="W164" s="59"/>
      <c r="X164" s="59"/>
      <c r="Y164" s="59"/>
      <c r="Z164" s="59"/>
      <c r="AA164" s="59"/>
      <c r="AB164" s="59"/>
      <c r="AC164" s="59"/>
      <c r="AD164" s="59"/>
      <c r="AE164" s="59"/>
      <c r="AF164" s="59"/>
      <c r="AG164" s="59"/>
      <c r="AH164" s="59"/>
      <c r="AI164" s="59"/>
      <c r="AJ164" s="59"/>
      <c r="AK164" s="59"/>
      <c r="AL164" s="59"/>
      <c r="AM164" s="59"/>
      <c r="AN164" s="59"/>
      <c r="AO164" s="59"/>
      <c r="AP164" s="59"/>
      <c r="AQ164" s="59"/>
      <c r="AR164" s="59"/>
      <c r="AS164" s="59"/>
      <c r="AT164" s="59"/>
      <c r="AU164" s="3"/>
      <c r="AV164" s="3"/>
      <c r="AW164" s="3"/>
      <c r="AX164" s="3"/>
      <c r="AY164" s="3"/>
      <c r="AZ164" s="3"/>
      <c r="BA164" s="3"/>
      <c r="BB164" s="3"/>
    </row>
    <row r="165" ht="12.75" customHeight="1">
      <c r="A165" s="59"/>
      <c r="B165" s="59"/>
      <c r="C165" s="59"/>
      <c r="D165" s="59"/>
      <c r="E165" s="59"/>
      <c r="F165" s="59"/>
      <c r="G165" s="59"/>
      <c r="H165" s="59"/>
      <c r="I165" s="59"/>
      <c r="J165" s="59"/>
      <c r="K165" s="59"/>
      <c r="L165" s="59"/>
      <c r="M165" s="59"/>
      <c r="N165" s="59"/>
      <c r="O165" s="59"/>
      <c r="P165" s="59"/>
      <c r="Q165" s="59"/>
      <c r="R165" s="59"/>
      <c r="S165" s="59"/>
      <c r="T165" s="59"/>
      <c r="U165" s="59"/>
      <c r="V165" s="59"/>
      <c r="W165" s="59"/>
      <c r="X165" s="59"/>
      <c r="Y165" s="59"/>
      <c r="Z165" s="59"/>
      <c r="AA165" s="59"/>
      <c r="AB165" s="59"/>
      <c r="AC165" s="59"/>
      <c r="AD165" s="59"/>
      <c r="AE165" s="59"/>
      <c r="AF165" s="59"/>
      <c r="AG165" s="59"/>
      <c r="AH165" s="59"/>
      <c r="AI165" s="59"/>
      <c r="AJ165" s="59"/>
      <c r="AK165" s="59"/>
      <c r="AL165" s="59"/>
      <c r="AM165" s="59"/>
      <c r="AN165" s="59"/>
      <c r="AO165" s="59"/>
      <c r="AP165" s="59"/>
      <c r="AQ165" s="59"/>
      <c r="AR165" s="59"/>
      <c r="AS165" s="59"/>
      <c r="AT165" s="59"/>
      <c r="AU165" s="3"/>
      <c r="AV165" s="3"/>
      <c r="AW165" s="3"/>
      <c r="AX165" s="3"/>
      <c r="AY165" s="3"/>
      <c r="AZ165" s="3"/>
      <c r="BA165" s="3"/>
      <c r="BB165" s="3"/>
    </row>
    <row r="166" ht="12.75" customHeight="1">
      <c r="A166" s="59"/>
      <c r="B166" s="59"/>
      <c r="C166" s="59"/>
      <c r="D166" s="59"/>
      <c r="E166" s="59"/>
      <c r="F166" s="59"/>
      <c r="G166" s="59"/>
      <c r="H166" s="59"/>
      <c r="I166" s="59"/>
      <c r="J166" s="59"/>
      <c r="K166" s="59"/>
      <c r="L166" s="59"/>
      <c r="M166" s="59"/>
      <c r="N166" s="59"/>
      <c r="O166" s="59"/>
      <c r="P166" s="59"/>
      <c r="Q166" s="59"/>
      <c r="R166" s="59"/>
      <c r="S166" s="59"/>
      <c r="T166" s="59"/>
      <c r="U166" s="59"/>
      <c r="V166" s="59"/>
      <c r="W166" s="59"/>
      <c r="X166" s="59"/>
      <c r="Y166" s="59"/>
      <c r="Z166" s="59"/>
      <c r="AA166" s="59"/>
      <c r="AB166" s="59"/>
      <c r="AC166" s="59"/>
      <c r="AD166" s="59"/>
      <c r="AE166" s="59"/>
      <c r="AF166" s="59"/>
      <c r="AG166" s="59"/>
      <c r="AH166" s="59"/>
      <c r="AI166" s="59"/>
      <c r="AJ166" s="59"/>
      <c r="AK166" s="59"/>
      <c r="AL166" s="59"/>
      <c r="AM166" s="59"/>
      <c r="AN166" s="59"/>
      <c r="AO166" s="59"/>
      <c r="AP166" s="59"/>
      <c r="AQ166" s="59"/>
      <c r="AR166" s="59"/>
      <c r="AS166" s="59"/>
      <c r="AT166" s="59"/>
      <c r="AU166" s="3"/>
      <c r="AV166" s="3"/>
      <c r="AW166" s="3"/>
      <c r="AX166" s="3"/>
      <c r="AY166" s="3"/>
      <c r="AZ166" s="3"/>
      <c r="BA166" s="3"/>
      <c r="BB166" s="3"/>
    </row>
    <row r="167" ht="12.75" customHeight="1">
      <c r="A167" s="59"/>
      <c r="B167" s="59"/>
      <c r="C167" s="59"/>
      <c r="D167" s="59"/>
      <c r="E167" s="59"/>
      <c r="F167" s="59"/>
      <c r="G167" s="59"/>
      <c r="H167" s="59"/>
      <c r="I167" s="59"/>
      <c r="J167" s="59"/>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c r="AH167" s="59"/>
      <c r="AI167" s="59"/>
      <c r="AJ167" s="59"/>
      <c r="AK167" s="59"/>
      <c r="AL167" s="59"/>
      <c r="AM167" s="59"/>
      <c r="AN167" s="59"/>
      <c r="AO167" s="59"/>
      <c r="AP167" s="59"/>
      <c r="AQ167" s="59"/>
      <c r="AR167" s="59"/>
      <c r="AS167" s="59"/>
      <c r="AT167" s="59"/>
      <c r="AU167" s="3"/>
      <c r="AV167" s="3"/>
      <c r="AW167" s="3"/>
      <c r="AX167" s="3"/>
      <c r="AY167" s="3"/>
      <c r="AZ167" s="3"/>
      <c r="BA167" s="3"/>
      <c r="BB167" s="3"/>
    </row>
    <row r="168" ht="12.75" customHeight="1">
      <c r="A168" s="59"/>
      <c r="B168" s="59"/>
      <c r="C168" s="59"/>
      <c r="D168" s="59"/>
      <c r="E168" s="59"/>
      <c r="F168" s="59"/>
      <c r="G168" s="59"/>
      <c r="H168" s="59"/>
      <c r="I168" s="59"/>
      <c r="J168" s="59"/>
      <c r="K168" s="59"/>
      <c r="L168" s="59"/>
      <c r="M168" s="59"/>
      <c r="N168" s="59"/>
      <c r="O168" s="59"/>
      <c r="P168" s="59"/>
      <c r="Q168" s="59"/>
      <c r="R168" s="59"/>
      <c r="S168" s="59"/>
      <c r="T168" s="59"/>
      <c r="U168" s="59"/>
      <c r="V168" s="59"/>
      <c r="W168" s="59"/>
      <c r="X168" s="59"/>
      <c r="Y168" s="59"/>
      <c r="Z168" s="59"/>
      <c r="AA168" s="59"/>
      <c r="AB168" s="59"/>
      <c r="AC168" s="59"/>
      <c r="AD168" s="59"/>
      <c r="AE168" s="59"/>
      <c r="AF168" s="59"/>
      <c r="AG168" s="59"/>
      <c r="AH168" s="59"/>
      <c r="AI168" s="59"/>
      <c r="AJ168" s="59"/>
      <c r="AK168" s="59"/>
      <c r="AL168" s="59"/>
      <c r="AM168" s="59"/>
      <c r="AN168" s="59"/>
      <c r="AO168" s="59"/>
      <c r="AP168" s="59"/>
      <c r="AQ168" s="59"/>
      <c r="AR168" s="59"/>
      <c r="AS168" s="59"/>
      <c r="AT168" s="59"/>
      <c r="AU168" s="3"/>
      <c r="AV168" s="3"/>
      <c r="AW168" s="3"/>
      <c r="AX168" s="3"/>
      <c r="AY168" s="3"/>
      <c r="AZ168" s="3"/>
      <c r="BA168" s="3"/>
      <c r="BB168" s="3"/>
    </row>
    <row r="169" ht="12.75" customHeight="1">
      <c r="A169" s="59"/>
      <c r="B169" s="59"/>
      <c r="C169" s="59"/>
      <c r="D169" s="59"/>
      <c r="E169" s="59"/>
      <c r="F169" s="59"/>
      <c r="G169" s="59"/>
      <c r="H169" s="59"/>
      <c r="I169" s="59"/>
      <c r="J169" s="59"/>
      <c r="K169" s="5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9"/>
      <c r="AR169" s="59"/>
      <c r="AS169" s="59"/>
      <c r="AT169" s="59"/>
      <c r="AU169" s="3"/>
      <c r="AV169" s="3"/>
      <c r="AW169" s="3"/>
      <c r="AX169" s="3"/>
      <c r="AY169" s="3"/>
      <c r="AZ169" s="3"/>
      <c r="BA169" s="3"/>
      <c r="BB169" s="3"/>
    </row>
    <row r="170" ht="12.75" customHeight="1">
      <c r="A170" s="59"/>
      <c r="B170" s="59"/>
      <c r="C170" s="59"/>
      <c r="D170" s="59"/>
      <c r="E170" s="59"/>
      <c r="F170" s="59"/>
      <c r="G170" s="59"/>
      <c r="H170" s="59"/>
      <c r="I170" s="59"/>
      <c r="J170" s="59"/>
      <c r="K170" s="59"/>
      <c r="L170" s="59"/>
      <c r="M170" s="59"/>
      <c r="N170" s="59"/>
      <c r="O170" s="59"/>
      <c r="P170" s="59"/>
      <c r="Q170" s="59"/>
      <c r="R170" s="59"/>
      <c r="S170" s="59"/>
      <c r="T170" s="59"/>
      <c r="U170" s="59"/>
      <c r="V170" s="59"/>
      <c r="W170" s="59"/>
      <c r="X170" s="59"/>
      <c r="Y170" s="59"/>
      <c r="Z170" s="59"/>
      <c r="AA170" s="59"/>
      <c r="AB170" s="59"/>
      <c r="AC170" s="59"/>
      <c r="AD170" s="59"/>
      <c r="AE170" s="59"/>
      <c r="AF170" s="59"/>
      <c r="AG170" s="59"/>
      <c r="AH170" s="59"/>
      <c r="AI170" s="59"/>
      <c r="AJ170" s="59"/>
      <c r="AK170" s="59"/>
      <c r="AL170" s="59"/>
      <c r="AM170" s="59"/>
      <c r="AN170" s="59"/>
      <c r="AO170" s="59"/>
      <c r="AP170" s="59"/>
      <c r="AQ170" s="59"/>
      <c r="AR170" s="59"/>
      <c r="AS170" s="59"/>
      <c r="AT170" s="59"/>
      <c r="AU170" s="3"/>
      <c r="AV170" s="3"/>
      <c r="AW170" s="3"/>
      <c r="AX170" s="3"/>
      <c r="AY170" s="3"/>
      <c r="AZ170" s="3"/>
      <c r="BA170" s="3"/>
      <c r="BB170" s="3"/>
    </row>
    <row r="171" ht="12.75" customHeight="1">
      <c r="A171" s="59"/>
      <c r="B171" s="59"/>
      <c r="C171" s="59"/>
      <c r="D171" s="59"/>
      <c r="E171" s="59"/>
      <c r="F171" s="59"/>
      <c r="G171" s="59"/>
      <c r="H171" s="59"/>
      <c r="I171" s="59"/>
      <c r="J171" s="59"/>
      <c r="K171" s="59"/>
      <c r="L171" s="59"/>
      <c r="M171" s="59"/>
      <c r="N171" s="59"/>
      <c r="O171" s="59"/>
      <c r="P171" s="59"/>
      <c r="Q171" s="59"/>
      <c r="R171" s="59"/>
      <c r="S171" s="59"/>
      <c r="T171" s="59"/>
      <c r="U171" s="59"/>
      <c r="V171" s="59"/>
      <c r="W171" s="59"/>
      <c r="X171" s="59"/>
      <c r="Y171" s="59"/>
      <c r="Z171" s="59"/>
      <c r="AA171" s="59"/>
      <c r="AB171" s="59"/>
      <c r="AC171" s="59"/>
      <c r="AD171" s="59"/>
      <c r="AE171" s="59"/>
      <c r="AF171" s="59"/>
      <c r="AG171" s="59"/>
      <c r="AH171" s="59"/>
      <c r="AI171" s="59"/>
      <c r="AJ171" s="59"/>
      <c r="AK171" s="59"/>
      <c r="AL171" s="59"/>
      <c r="AM171" s="59"/>
      <c r="AN171" s="59"/>
      <c r="AO171" s="59"/>
      <c r="AP171" s="59"/>
      <c r="AQ171" s="59"/>
      <c r="AR171" s="59"/>
      <c r="AS171" s="59"/>
      <c r="AT171" s="59"/>
      <c r="AU171" s="3"/>
      <c r="AV171" s="3"/>
      <c r="AW171" s="3"/>
      <c r="AX171" s="3"/>
      <c r="AY171" s="3"/>
      <c r="AZ171" s="3"/>
      <c r="BA171" s="3"/>
      <c r="BB171" s="3"/>
    </row>
    <row r="172" ht="12.75" customHeight="1">
      <c r="A172" s="59"/>
      <c r="B172" s="59"/>
      <c r="C172" s="59"/>
      <c r="D172" s="59"/>
      <c r="E172" s="59"/>
      <c r="F172" s="59"/>
      <c r="G172" s="59"/>
      <c r="H172" s="59"/>
      <c r="I172" s="59"/>
      <c r="J172" s="59"/>
      <c r="K172" s="59"/>
      <c r="L172" s="59"/>
      <c r="M172" s="59"/>
      <c r="N172" s="59"/>
      <c r="O172" s="59"/>
      <c r="P172" s="59"/>
      <c r="Q172" s="59"/>
      <c r="R172" s="59"/>
      <c r="S172" s="59"/>
      <c r="T172" s="59"/>
      <c r="U172" s="59"/>
      <c r="V172" s="59"/>
      <c r="W172" s="59"/>
      <c r="X172" s="59"/>
      <c r="Y172" s="59"/>
      <c r="Z172" s="59"/>
      <c r="AA172" s="59"/>
      <c r="AB172" s="59"/>
      <c r="AC172" s="59"/>
      <c r="AD172" s="59"/>
      <c r="AE172" s="59"/>
      <c r="AF172" s="59"/>
      <c r="AG172" s="59"/>
      <c r="AH172" s="59"/>
      <c r="AI172" s="59"/>
      <c r="AJ172" s="59"/>
      <c r="AK172" s="59"/>
      <c r="AL172" s="59"/>
      <c r="AM172" s="59"/>
      <c r="AN172" s="59"/>
      <c r="AO172" s="59"/>
      <c r="AP172" s="59"/>
      <c r="AQ172" s="59"/>
      <c r="AR172" s="59"/>
      <c r="AS172" s="59"/>
      <c r="AT172" s="59"/>
      <c r="AU172" s="3"/>
      <c r="AV172" s="3"/>
      <c r="AW172" s="3"/>
      <c r="AX172" s="3"/>
      <c r="AY172" s="3"/>
      <c r="AZ172" s="3"/>
      <c r="BA172" s="3"/>
      <c r="BB172" s="3"/>
    </row>
    <row r="173" ht="12.75" customHeight="1">
      <c r="A173" s="59"/>
      <c r="B173" s="59"/>
      <c r="C173" s="59"/>
      <c r="D173" s="59"/>
      <c r="E173" s="59"/>
      <c r="F173" s="59"/>
      <c r="G173" s="59"/>
      <c r="H173" s="59"/>
      <c r="I173" s="59"/>
      <c r="J173" s="59"/>
      <c r="K173" s="59"/>
      <c r="L173" s="59"/>
      <c r="M173" s="59"/>
      <c r="N173" s="59"/>
      <c r="O173" s="59"/>
      <c r="P173" s="59"/>
      <c r="Q173" s="59"/>
      <c r="R173" s="59"/>
      <c r="S173" s="59"/>
      <c r="T173" s="59"/>
      <c r="U173" s="59"/>
      <c r="V173" s="59"/>
      <c r="W173" s="59"/>
      <c r="X173" s="59"/>
      <c r="Y173" s="59"/>
      <c r="Z173" s="59"/>
      <c r="AA173" s="59"/>
      <c r="AB173" s="59"/>
      <c r="AC173" s="59"/>
      <c r="AD173" s="59"/>
      <c r="AE173" s="59"/>
      <c r="AF173" s="59"/>
      <c r="AG173" s="59"/>
      <c r="AH173" s="59"/>
      <c r="AI173" s="59"/>
      <c r="AJ173" s="59"/>
      <c r="AK173" s="59"/>
      <c r="AL173" s="59"/>
      <c r="AM173" s="59"/>
      <c r="AN173" s="59"/>
      <c r="AO173" s="59"/>
      <c r="AP173" s="59"/>
      <c r="AQ173" s="59"/>
      <c r="AR173" s="59"/>
      <c r="AS173" s="59"/>
      <c r="AT173" s="59"/>
      <c r="AU173" s="3"/>
      <c r="AV173" s="3"/>
      <c r="AW173" s="3"/>
      <c r="AX173" s="3"/>
      <c r="AY173" s="3"/>
      <c r="AZ173" s="3"/>
      <c r="BA173" s="3"/>
      <c r="BB173" s="3"/>
    </row>
    <row r="174" ht="12.75" customHeight="1">
      <c r="A174" s="59"/>
      <c r="B174" s="59"/>
      <c r="C174" s="59"/>
      <c r="D174" s="59"/>
      <c r="E174" s="59"/>
      <c r="F174" s="59"/>
      <c r="G174" s="59"/>
      <c r="H174" s="59"/>
      <c r="I174" s="59"/>
      <c r="J174" s="59"/>
      <c r="K174" s="59"/>
      <c r="L174" s="59"/>
      <c r="M174" s="59"/>
      <c r="N174" s="59"/>
      <c r="O174" s="59"/>
      <c r="P174" s="59"/>
      <c r="Q174" s="59"/>
      <c r="R174" s="59"/>
      <c r="S174" s="59"/>
      <c r="T174" s="59"/>
      <c r="U174" s="59"/>
      <c r="V174" s="59"/>
      <c r="W174" s="59"/>
      <c r="X174" s="59"/>
      <c r="Y174" s="59"/>
      <c r="Z174" s="59"/>
      <c r="AA174" s="59"/>
      <c r="AB174" s="59"/>
      <c r="AC174" s="59"/>
      <c r="AD174" s="59"/>
      <c r="AE174" s="59"/>
      <c r="AF174" s="59"/>
      <c r="AG174" s="59"/>
      <c r="AH174" s="59"/>
      <c r="AI174" s="59"/>
      <c r="AJ174" s="59"/>
      <c r="AK174" s="59"/>
      <c r="AL174" s="59"/>
      <c r="AM174" s="59"/>
      <c r="AN174" s="59"/>
      <c r="AO174" s="59"/>
      <c r="AP174" s="59"/>
      <c r="AQ174" s="59"/>
      <c r="AR174" s="59"/>
      <c r="AS174" s="59"/>
      <c r="AT174" s="59"/>
      <c r="AU174" s="3"/>
      <c r="AV174" s="3"/>
      <c r="AW174" s="3"/>
      <c r="AX174" s="3"/>
      <c r="AY174" s="3"/>
      <c r="AZ174" s="3"/>
      <c r="BA174" s="3"/>
      <c r="BB174" s="3"/>
    </row>
    <row r="175" ht="12.75" customHeight="1">
      <c r="A175" s="59"/>
      <c r="B175" s="59"/>
      <c r="C175" s="59"/>
      <c r="D175" s="59"/>
      <c r="E175" s="59"/>
      <c r="F175" s="59"/>
      <c r="G175" s="59"/>
      <c r="H175" s="59"/>
      <c r="I175" s="59"/>
      <c r="J175" s="59"/>
      <c r="K175" s="59"/>
      <c r="L175" s="59"/>
      <c r="M175" s="59"/>
      <c r="N175" s="59"/>
      <c r="O175" s="59"/>
      <c r="P175" s="59"/>
      <c r="Q175" s="59"/>
      <c r="R175" s="59"/>
      <c r="S175" s="59"/>
      <c r="T175" s="59"/>
      <c r="U175" s="59"/>
      <c r="V175" s="59"/>
      <c r="W175" s="59"/>
      <c r="X175" s="59"/>
      <c r="Y175" s="59"/>
      <c r="Z175" s="59"/>
      <c r="AA175" s="59"/>
      <c r="AB175" s="59"/>
      <c r="AC175" s="59"/>
      <c r="AD175" s="59"/>
      <c r="AE175" s="59"/>
      <c r="AF175" s="59"/>
      <c r="AG175" s="59"/>
      <c r="AH175" s="59"/>
      <c r="AI175" s="59"/>
      <c r="AJ175" s="59"/>
      <c r="AK175" s="59"/>
      <c r="AL175" s="59"/>
      <c r="AM175" s="59"/>
      <c r="AN175" s="59"/>
      <c r="AO175" s="59"/>
      <c r="AP175" s="59"/>
      <c r="AQ175" s="59"/>
      <c r="AR175" s="59"/>
      <c r="AS175" s="59"/>
      <c r="AT175" s="59"/>
      <c r="AU175" s="3"/>
      <c r="AV175" s="3"/>
      <c r="AW175" s="3"/>
      <c r="AX175" s="3"/>
      <c r="AY175" s="3"/>
      <c r="AZ175" s="3"/>
      <c r="BA175" s="3"/>
      <c r="BB175" s="3"/>
    </row>
    <row r="176" ht="12.75" customHeight="1">
      <c r="A176" s="59"/>
      <c r="B176" s="59"/>
      <c r="C176" s="59"/>
      <c r="D176" s="59"/>
      <c r="E176" s="59"/>
      <c r="F176" s="59"/>
      <c r="G176" s="59"/>
      <c r="H176" s="59"/>
      <c r="I176" s="59"/>
      <c r="J176" s="59"/>
      <c r="K176" s="59"/>
      <c r="L176" s="59"/>
      <c r="M176" s="59"/>
      <c r="N176" s="59"/>
      <c r="O176" s="59"/>
      <c r="P176" s="59"/>
      <c r="Q176" s="59"/>
      <c r="R176" s="59"/>
      <c r="S176" s="59"/>
      <c r="T176" s="59"/>
      <c r="U176" s="59"/>
      <c r="V176" s="59"/>
      <c r="W176" s="59"/>
      <c r="X176" s="59"/>
      <c r="Y176" s="59"/>
      <c r="Z176" s="59"/>
      <c r="AA176" s="59"/>
      <c r="AB176" s="59"/>
      <c r="AC176" s="59"/>
      <c r="AD176" s="59"/>
      <c r="AE176" s="59"/>
      <c r="AF176" s="59"/>
      <c r="AG176" s="59"/>
      <c r="AH176" s="59"/>
      <c r="AI176" s="59"/>
      <c r="AJ176" s="59"/>
      <c r="AK176" s="59"/>
      <c r="AL176" s="59"/>
      <c r="AM176" s="59"/>
      <c r="AN176" s="59"/>
      <c r="AO176" s="59"/>
      <c r="AP176" s="59"/>
      <c r="AQ176" s="59"/>
      <c r="AR176" s="59"/>
      <c r="AS176" s="59"/>
      <c r="AT176" s="59"/>
      <c r="AU176" s="3"/>
      <c r="AV176" s="3"/>
      <c r="AW176" s="3"/>
      <c r="AX176" s="3"/>
      <c r="AY176" s="3"/>
      <c r="AZ176" s="3"/>
      <c r="BA176" s="3"/>
      <c r="BB176" s="3"/>
    </row>
    <row r="177" ht="12.75" customHeight="1">
      <c r="A177" s="59"/>
      <c r="B177" s="59"/>
      <c r="C177" s="59"/>
      <c r="D177" s="59"/>
      <c r="E177" s="59"/>
      <c r="F177" s="59"/>
      <c r="G177" s="59"/>
      <c r="H177" s="59"/>
      <c r="I177" s="59"/>
      <c r="J177" s="59"/>
      <c r="K177" s="59"/>
      <c r="L177" s="59"/>
      <c r="M177" s="59"/>
      <c r="N177" s="59"/>
      <c r="O177" s="59"/>
      <c r="P177" s="59"/>
      <c r="Q177" s="59"/>
      <c r="R177" s="59"/>
      <c r="S177" s="59"/>
      <c r="T177" s="59"/>
      <c r="U177" s="59"/>
      <c r="V177" s="59"/>
      <c r="W177" s="59"/>
      <c r="X177" s="59"/>
      <c r="Y177" s="59"/>
      <c r="Z177" s="59"/>
      <c r="AA177" s="59"/>
      <c r="AB177" s="59"/>
      <c r="AC177" s="59"/>
      <c r="AD177" s="59"/>
      <c r="AE177" s="59"/>
      <c r="AF177" s="59"/>
      <c r="AG177" s="59"/>
      <c r="AH177" s="59"/>
      <c r="AI177" s="59"/>
      <c r="AJ177" s="59"/>
      <c r="AK177" s="59"/>
      <c r="AL177" s="59"/>
      <c r="AM177" s="59"/>
      <c r="AN177" s="59"/>
      <c r="AO177" s="59"/>
      <c r="AP177" s="59"/>
      <c r="AQ177" s="59"/>
      <c r="AR177" s="59"/>
      <c r="AS177" s="59"/>
      <c r="AT177" s="59"/>
      <c r="AU177" s="3"/>
      <c r="AV177" s="3"/>
      <c r="AW177" s="3"/>
      <c r="AX177" s="3"/>
      <c r="AY177" s="3"/>
      <c r="AZ177" s="3"/>
      <c r="BA177" s="3"/>
      <c r="BB177" s="3"/>
    </row>
    <row r="178" ht="12.75" customHeight="1">
      <c r="A178" s="59"/>
      <c r="B178" s="59"/>
      <c r="C178" s="59"/>
      <c r="D178" s="59"/>
      <c r="E178" s="59"/>
      <c r="F178" s="59"/>
      <c r="G178" s="59"/>
      <c r="H178" s="59"/>
      <c r="I178" s="59"/>
      <c r="J178" s="59"/>
      <c r="K178" s="59"/>
      <c r="L178" s="59"/>
      <c r="M178" s="59"/>
      <c r="N178" s="59"/>
      <c r="O178" s="59"/>
      <c r="P178" s="59"/>
      <c r="Q178" s="59"/>
      <c r="R178" s="59"/>
      <c r="S178" s="59"/>
      <c r="T178" s="59"/>
      <c r="U178" s="59"/>
      <c r="V178" s="59"/>
      <c r="W178" s="59"/>
      <c r="X178" s="59"/>
      <c r="Y178" s="59"/>
      <c r="Z178" s="59"/>
      <c r="AA178" s="59"/>
      <c r="AB178" s="59"/>
      <c r="AC178" s="59"/>
      <c r="AD178" s="59"/>
      <c r="AE178" s="59"/>
      <c r="AF178" s="59"/>
      <c r="AG178" s="59"/>
      <c r="AH178" s="59"/>
      <c r="AI178" s="59"/>
      <c r="AJ178" s="59"/>
      <c r="AK178" s="59"/>
      <c r="AL178" s="59"/>
      <c r="AM178" s="59"/>
      <c r="AN178" s="59"/>
      <c r="AO178" s="59"/>
      <c r="AP178" s="59"/>
      <c r="AQ178" s="59"/>
      <c r="AR178" s="59"/>
      <c r="AS178" s="59"/>
      <c r="AT178" s="59"/>
      <c r="AU178" s="3"/>
      <c r="AV178" s="3"/>
      <c r="AW178" s="3"/>
      <c r="AX178" s="3"/>
      <c r="AY178" s="3"/>
      <c r="AZ178" s="3"/>
      <c r="BA178" s="3"/>
      <c r="BB178" s="3"/>
    </row>
    <row r="179" ht="12.75" customHeight="1">
      <c r="A179" s="59"/>
      <c r="B179" s="59"/>
      <c r="C179" s="59"/>
      <c r="D179" s="59"/>
      <c r="E179" s="59"/>
      <c r="F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c r="AD179" s="59"/>
      <c r="AE179" s="59"/>
      <c r="AF179" s="59"/>
      <c r="AG179" s="59"/>
      <c r="AH179" s="59"/>
      <c r="AI179" s="59"/>
      <c r="AJ179" s="59"/>
      <c r="AK179" s="59"/>
      <c r="AL179" s="59"/>
      <c r="AM179" s="59"/>
      <c r="AN179" s="59"/>
      <c r="AO179" s="59"/>
      <c r="AP179" s="59"/>
      <c r="AQ179" s="59"/>
      <c r="AR179" s="59"/>
      <c r="AS179" s="59"/>
      <c r="AT179" s="59"/>
      <c r="AU179" s="3"/>
      <c r="AV179" s="3"/>
      <c r="AW179" s="3"/>
      <c r="AX179" s="3"/>
      <c r="AY179" s="3"/>
      <c r="AZ179" s="3"/>
      <c r="BA179" s="3"/>
      <c r="BB179" s="3"/>
    </row>
    <row r="180" ht="12.75" customHeight="1">
      <c r="A180" s="59"/>
      <c r="B180" s="59"/>
      <c r="C180" s="59"/>
      <c r="D180" s="59"/>
      <c r="E180" s="59"/>
      <c r="F180" s="59"/>
      <c r="G180" s="59"/>
      <c r="H180" s="59"/>
      <c r="I180" s="59"/>
      <c r="J180" s="59"/>
      <c r="K180" s="59"/>
      <c r="L180" s="59"/>
      <c r="M180" s="59"/>
      <c r="N180" s="59"/>
      <c r="O180" s="59"/>
      <c r="P180" s="59"/>
      <c r="Q180" s="59"/>
      <c r="R180" s="59"/>
      <c r="S180" s="59"/>
      <c r="T180" s="59"/>
      <c r="U180" s="59"/>
      <c r="V180" s="59"/>
      <c r="W180" s="59"/>
      <c r="X180" s="59"/>
      <c r="Y180" s="59"/>
      <c r="Z180" s="59"/>
      <c r="AA180" s="59"/>
      <c r="AB180" s="59"/>
      <c r="AC180" s="59"/>
      <c r="AD180" s="59"/>
      <c r="AE180" s="59"/>
      <c r="AF180" s="59"/>
      <c r="AG180" s="59"/>
      <c r="AH180" s="59"/>
      <c r="AI180" s="59"/>
      <c r="AJ180" s="59"/>
      <c r="AK180" s="59"/>
      <c r="AL180" s="59"/>
      <c r="AM180" s="59"/>
      <c r="AN180" s="59"/>
      <c r="AO180" s="59"/>
      <c r="AP180" s="59"/>
      <c r="AQ180" s="59"/>
      <c r="AR180" s="59"/>
      <c r="AS180" s="59"/>
      <c r="AT180" s="59"/>
      <c r="AU180" s="3"/>
      <c r="AV180" s="3"/>
      <c r="AW180" s="3"/>
      <c r="AX180" s="3"/>
      <c r="AY180" s="3"/>
      <c r="AZ180" s="3"/>
      <c r="BA180" s="3"/>
      <c r="BB180" s="3"/>
    </row>
    <row r="181" ht="12.75" customHeight="1">
      <c r="A181" s="59"/>
      <c r="B181" s="59"/>
      <c r="C181" s="59"/>
      <c r="D181" s="59"/>
      <c r="E181" s="59"/>
      <c r="F181" s="59"/>
      <c r="G181" s="59"/>
      <c r="H181" s="59"/>
      <c r="I181" s="59"/>
      <c r="J181" s="59"/>
      <c r="K181" s="59"/>
      <c r="L181" s="59"/>
      <c r="M181" s="59"/>
      <c r="N181" s="59"/>
      <c r="O181" s="59"/>
      <c r="P181" s="59"/>
      <c r="Q181" s="59"/>
      <c r="R181" s="59"/>
      <c r="S181" s="59"/>
      <c r="T181" s="59"/>
      <c r="U181" s="59"/>
      <c r="V181" s="59"/>
      <c r="W181" s="59"/>
      <c r="X181" s="59"/>
      <c r="Y181" s="59"/>
      <c r="Z181" s="59"/>
      <c r="AA181" s="59"/>
      <c r="AB181" s="59"/>
      <c r="AC181" s="59"/>
      <c r="AD181" s="59"/>
      <c r="AE181" s="59"/>
      <c r="AF181" s="59"/>
      <c r="AG181" s="59"/>
      <c r="AH181" s="59"/>
      <c r="AI181" s="59"/>
      <c r="AJ181" s="59"/>
      <c r="AK181" s="59"/>
      <c r="AL181" s="59"/>
      <c r="AM181" s="59"/>
      <c r="AN181" s="59"/>
      <c r="AO181" s="59"/>
      <c r="AP181" s="59"/>
      <c r="AQ181" s="59"/>
      <c r="AR181" s="59"/>
      <c r="AS181" s="59"/>
      <c r="AT181" s="59"/>
      <c r="AU181" s="3"/>
      <c r="AV181" s="3"/>
      <c r="AW181" s="3"/>
      <c r="AX181" s="3"/>
      <c r="AY181" s="3"/>
      <c r="AZ181" s="3"/>
      <c r="BA181" s="3"/>
      <c r="BB181" s="3"/>
    </row>
    <row r="182" ht="12.75" customHeight="1">
      <c r="A182" s="59"/>
      <c r="B182" s="59"/>
      <c r="C182" s="59"/>
      <c r="D182" s="59"/>
      <c r="E182" s="59"/>
      <c r="F182" s="59"/>
      <c r="G182" s="59"/>
      <c r="H182" s="59"/>
      <c r="I182" s="59"/>
      <c r="J182" s="59"/>
      <c r="K182" s="59"/>
      <c r="L182" s="59"/>
      <c r="M182" s="59"/>
      <c r="N182" s="59"/>
      <c r="O182" s="59"/>
      <c r="P182" s="59"/>
      <c r="Q182" s="59"/>
      <c r="R182" s="59"/>
      <c r="S182" s="59"/>
      <c r="T182" s="59"/>
      <c r="U182" s="59"/>
      <c r="V182" s="59"/>
      <c r="W182" s="59"/>
      <c r="X182" s="59"/>
      <c r="Y182" s="59"/>
      <c r="Z182" s="59"/>
      <c r="AA182" s="59"/>
      <c r="AB182" s="59"/>
      <c r="AC182" s="59"/>
      <c r="AD182" s="59"/>
      <c r="AE182" s="59"/>
      <c r="AF182" s="59"/>
      <c r="AG182" s="59"/>
      <c r="AH182" s="59"/>
      <c r="AI182" s="59"/>
      <c r="AJ182" s="59"/>
      <c r="AK182" s="59"/>
      <c r="AL182" s="59"/>
      <c r="AM182" s="59"/>
      <c r="AN182" s="59"/>
      <c r="AO182" s="59"/>
      <c r="AP182" s="59"/>
      <c r="AQ182" s="59"/>
      <c r="AR182" s="59"/>
      <c r="AS182" s="59"/>
      <c r="AT182" s="59"/>
      <c r="AU182" s="3"/>
      <c r="AV182" s="3"/>
      <c r="AW182" s="3"/>
      <c r="AX182" s="3"/>
      <c r="AY182" s="3"/>
      <c r="AZ182" s="3"/>
      <c r="BA182" s="3"/>
      <c r="BB182" s="3"/>
    </row>
    <row r="183" ht="12.75" customHeight="1">
      <c r="A183" s="59"/>
      <c r="B183" s="59"/>
      <c r="C183" s="59"/>
      <c r="D183" s="59"/>
      <c r="E183" s="59"/>
      <c r="F183" s="59"/>
      <c r="G183" s="59"/>
      <c r="H183" s="59"/>
      <c r="I183" s="59"/>
      <c r="J183" s="59"/>
      <c r="K183" s="59"/>
      <c r="L183" s="59"/>
      <c r="M183" s="59"/>
      <c r="N183" s="59"/>
      <c r="O183" s="59"/>
      <c r="P183" s="59"/>
      <c r="Q183" s="59"/>
      <c r="R183" s="59"/>
      <c r="S183" s="59"/>
      <c r="T183" s="59"/>
      <c r="U183" s="59"/>
      <c r="V183" s="59"/>
      <c r="W183" s="59"/>
      <c r="X183" s="59"/>
      <c r="Y183" s="59"/>
      <c r="Z183" s="59"/>
      <c r="AA183" s="59"/>
      <c r="AB183" s="59"/>
      <c r="AC183" s="59"/>
      <c r="AD183" s="59"/>
      <c r="AE183" s="59"/>
      <c r="AF183" s="59"/>
      <c r="AG183" s="59"/>
      <c r="AH183" s="59"/>
      <c r="AI183" s="59"/>
      <c r="AJ183" s="59"/>
      <c r="AK183" s="59"/>
      <c r="AL183" s="59"/>
      <c r="AM183" s="59"/>
      <c r="AN183" s="59"/>
      <c r="AO183" s="59"/>
      <c r="AP183" s="59"/>
      <c r="AQ183" s="59"/>
      <c r="AR183" s="59"/>
      <c r="AS183" s="59"/>
      <c r="AT183" s="59"/>
      <c r="AU183" s="3"/>
      <c r="AV183" s="3"/>
      <c r="AW183" s="3"/>
      <c r="AX183" s="3"/>
      <c r="AY183" s="3"/>
      <c r="AZ183" s="3"/>
      <c r="BA183" s="3"/>
      <c r="BB183" s="3"/>
    </row>
    <row r="184" ht="12.75" customHeight="1">
      <c r="A184" s="59"/>
      <c r="B184" s="59"/>
      <c r="C184" s="59"/>
      <c r="D184" s="59"/>
      <c r="E184" s="59"/>
      <c r="F184" s="59"/>
      <c r="G184" s="59"/>
      <c r="H184" s="59"/>
      <c r="I184" s="59"/>
      <c r="J184" s="59"/>
      <c r="K184" s="59"/>
      <c r="L184" s="59"/>
      <c r="M184" s="59"/>
      <c r="N184" s="59"/>
      <c r="O184" s="59"/>
      <c r="P184" s="59"/>
      <c r="Q184" s="59"/>
      <c r="R184" s="59"/>
      <c r="S184" s="59"/>
      <c r="T184" s="59"/>
      <c r="U184" s="59"/>
      <c r="V184" s="59"/>
      <c r="W184" s="59"/>
      <c r="X184" s="59"/>
      <c r="Y184" s="59"/>
      <c r="Z184" s="59"/>
      <c r="AA184" s="59"/>
      <c r="AB184" s="59"/>
      <c r="AC184" s="59"/>
      <c r="AD184" s="59"/>
      <c r="AE184" s="59"/>
      <c r="AF184" s="59"/>
      <c r="AG184" s="59"/>
      <c r="AH184" s="59"/>
      <c r="AI184" s="59"/>
      <c r="AJ184" s="59"/>
      <c r="AK184" s="59"/>
      <c r="AL184" s="59"/>
      <c r="AM184" s="59"/>
      <c r="AN184" s="59"/>
      <c r="AO184" s="59"/>
      <c r="AP184" s="59"/>
      <c r="AQ184" s="59"/>
      <c r="AR184" s="59"/>
      <c r="AS184" s="59"/>
      <c r="AT184" s="59"/>
      <c r="AU184" s="3"/>
      <c r="AV184" s="3"/>
      <c r="AW184" s="3"/>
      <c r="AX184" s="3"/>
      <c r="AY184" s="3"/>
      <c r="AZ184" s="3"/>
      <c r="BA184" s="3"/>
      <c r="BB184" s="3"/>
    </row>
    <row r="185" ht="12.75" customHeight="1">
      <c r="A185" s="59"/>
      <c r="B185" s="59"/>
      <c r="C185" s="59"/>
      <c r="D185" s="59"/>
      <c r="E185" s="59"/>
      <c r="F185" s="59"/>
      <c r="G185" s="59"/>
      <c r="H185" s="59"/>
      <c r="I185" s="59"/>
      <c r="J185" s="59"/>
      <c r="K185" s="59"/>
      <c r="L185" s="59"/>
      <c r="M185" s="59"/>
      <c r="N185" s="59"/>
      <c r="O185" s="59"/>
      <c r="P185" s="59"/>
      <c r="Q185" s="59"/>
      <c r="R185" s="59"/>
      <c r="S185" s="59"/>
      <c r="T185" s="59"/>
      <c r="U185" s="59"/>
      <c r="V185" s="59"/>
      <c r="W185" s="59"/>
      <c r="X185" s="59"/>
      <c r="Y185" s="59"/>
      <c r="Z185" s="59"/>
      <c r="AA185" s="59"/>
      <c r="AB185" s="59"/>
      <c r="AC185" s="59"/>
      <c r="AD185" s="59"/>
      <c r="AE185" s="59"/>
      <c r="AF185" s="59"/>
      <c r="AG185" s="59"/>
      <c r="AH185" s="59"/>
      <c r="AI185" s="59"/>
      <c r="AJ185" s="59"/>
      <c r="AK185" s="59"/>
      <c r="AL185" s="59"/>
      <c r="AM185" s="59"/>
      <c r="AN185" s="59"/>
      <c r="AO185" s="59"/>
      <c r="AP185" s="59"/>
      <c r="AQ185" s="59"/>
      <c r="AR185" s="59"/>
      <c r="AS185" s="59"/>
      <c r="AT185" s="59"/>
      <c r="AU185" s="3"/>
      <c r="AV185" s="3"/>
      <c r="AW185" s="3"/>
      <c r="AX185" s="3"/>
      <c r="AY185" s="3"/>
      <c r="AZ185" s="3"/>
      <c r="BA185" s="3"/>
      <c r="BB185" s="3"/>
    </row>
    <row r="186" ht="12.75" customHeight="1">
      <c r="A186" s="59"/>
      <c r="B186" s="59"/>
      <c r="C186" s="59"/>
      <c r="D186" s="59"/>
      <c r="E186" s="59"/>
      <c r="F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c r="AE186" s="59"/>
      <c r="AF186" s="59"/>
      <c r="AG186" s="59"/>
      <c r="AH186" s="59"/>
      <c r="AI186" s="59"/>
      <c r="AJ186" s="59"/>
      <c r="AK186" s="59"/>
      <c r="AL186" s="59"/>
      <c r="AM186" s="59"/>
      <c r="AN186" s="59"/>
      <c r="AO186" s="59"/>
      <c r="AP186" s="59"/>
      <c r="AQ186" s="59"/>
      <c r="AR186" s="59"/>
      <c r="AS186" s="59"/>
      <c r="AT186" s="59"/>
      <c r="AU186" s="3"/>
      <c r="AV186" s="3"/>
      <c r="AW186" s="3"/>
      <c r="AX186" s="3"/>
      <c r="AY186" s="3"/>
      <c r="AZ186" s="3"/>
      <c r="BA186" s="3"/>
      <c r="BB186" s="3"/>
    </row>
    <row r="187" ht="12.75" customHeight="1">
      <c r="A187" s="59"/>
      <c r="B187" s="59"/>
      <c r="C187" s="59"/>
      <c r="D187" s="59"/>
      <c r="E187" s="59"/>
      <c r="F187" s="59"/>
      <c r="G187" s="59"/>
      <c r="H187" s="59"/>
      <c r="I187" s="59"/>
      <c r="J187" s="59"/>
      <c r="K187" s="59"/>
      <c r="L187" s="59"/>
      <c r="M187" s="59"/>
      <c r="N187" s="59"/>
      <c r="O187" s="59"/>
      <c r="P187" s="59"/>
      <c r="Q187" s="59"/>
      <c r="R187" s="59"/>
      <c r="S187" s="59"/>
      <c r="T187" s="59"/>
      <c r="U187" s="59"/>
      <c r="V187" s="59"/>
      <c r="W187" s="59"/>
      <c r="X187" s="59"/>
      <c r="Y187" s="59"/>
      <c r="Z187" s="59"/>
      <c r="AA187" s="59"/>
      <c r="AB187" s="59"/>
      <c r="AC187" s="59"/>
      <c r="AD187" s="59"/>
      <c r="AE187" s="59"/>
      <c r="AF187" s="59"/>
      <c r="AG187" s="59"/>
      <c r="AH187" s="59"/>
      <c r="AI187" s="59"/>
      <c r="AJ187" s="59"/>
      <c r="AK187" s="59"/>
      <c r="AL187" s="59"/>
      <c r="AM187" s="59"/>
      <c r="AN187" s="59"/>
      <c r="AO187" s="59"/>
      <c r="AP187" s="59"/>
      <c r="AQ187" s="59"/>
      <c r="AR187" s="59"/>
      <c r="AS187" s="59"/>
      <c r="AT187" s="59"/>
      <c r="AU187" s="3"/>
      <c r="AV187" s="3"/>
      <c r="AW187" s="3"/>
      <c r="AX187" s="3"/>
      <c r="AY187" s="3"/>
      <c r="AZ187" s="3"/>
      <c r="BA187" s="3"/>
      <c r="BB187" s="3"/>
    </row>
    <row r="188" ht="12.75" customHeight="1">
      <c r="A188" s="59"/>
      <c r="B188" s="59"/>
      <c r="C188" s="59"/>
      <c r="D188" s="59"/>
      <c r="E188" s="59"/>
      <c r="F188" s="59"/>
      <c r="G188" s="59"/>
      <c r="H188" s="59"/>
      <c r="I188" s="59"/>
      <c r="J188" s="59"/>
      <c r="K188" s="59"/>
      <c r="L188" s="59"/>
      <c r="M188" s="59"/>
      <c r="N188" s="59"/>
      <c r="O188" s="59"/>
      <c r="P188" s="59"/>
      <c r="Q188" s="59"/>
      <c r="R188" s="59"/>
      <c r="S188" s="59"/>
      <c r="T188" s="59"/>
      <c r="U188" s="59"/>
      <c r="V188" s="59"/>
      <c r="W188" s="59"/>
      <c r="X188" s="59"/>
      <c r="Y188" s="59"/>
      <c r="Z188" s="59"/>
      <c r="AA188" s="59"/>
      <c r="AB188" s="59"/>
      <c r="AC188" s="59"/>
      <c r="AD188" s="59"/>
      <c r="AE188" s="59"/>
      <c r="AF188" s="59"/>
      <c r="AG188" s="59"/>
      <c r="AH188" s="59"/>
      <c r="AI188" s="59"/>
      <c r="AJ188" s="59"/>
      <c r="AK188" s="59"/>
      <c r="AL188" s="59"/>
      <c r="AM188" s="59"/>
      <c r="AN188" s="59"/>
      <c r="AO188" s="59"/>
      <c r="AP188" s="59"/>
      <c r="AQ188" s="59"/>
      <c r="AR188" s="59"/>
      <c r="AS188" s="59"/>
      <c r="AT188" s="59"/>
      <c r="AU188" s="3"/>
      <c r="AV188" s="3"/>
      <c r="AW188" s="3"/>
      <c r="AX188" s="3"/>
      <c r="AY188" s="3"/>
      <c r="AZ188" s="3"/>
      <c r="BA188" s="3"/>
      <c r="BB188" s="3"/>
    </row>
    <row r="189" ht="12.75" customHeight="1">
      <c r="A189" s="59"/>
      <c r="B189" s="59"/>
      <c r="C189" s="59"/>
      <c r="D189" s="59"/>
      <c r="E189" s="59"/>
      <c r="F189" s="59"/>
      <c r="G189" s="59"/>
      <c r="H189" s="59"/>
      <c r="I189" s="59"/>
      <c r="J189" s="59"/>
      <c r="K189" s="59"/>
      <c r="L189" s="59"/>
      <c r="M189" s="59"/>
      <c r="N189" s="59"/>
      <c r="O189" s="59"/>
      <c r="P189" s="59"/>
      <c r="Q189" s="59"/>
      <c r="R189" s="59"/>
      <c r="S189" s="59"/>
      <c r="T189" s="59"/>
      <c r="U189" s="59"/>
      <c r="V189" s="59"/>
      <c r="W189" s="59"/>
      <c r="X189" s="59"/>
      <c r="Y189" s="59"/>
      <c r="Z189" s="59"/>
      <c r="AA189" s="59"/>
      <c r="AB189" s="59"/>
      <c r="AC189" s="59"/>
      <c r="AD189" s="59"/>
      <c r="AE189" s="59"/>
      <c r="AF189" s="59"/>
      <c r="AG189" s="59"/>
      <c r="AH189" s="59"/>
      <c r="AI189" s="59"/>
      <c r="AJ189" s="59"/>
      <c r="AK189" s="59"/>
      <c r="AL189" s="59"/>
      <c r="AM189" s="59"/>
      <c r="AN189" s="59"/>
      <c r="AO189" s="59"/>
      <c r="AP189" s="59"/>
      <c r="AQ189" s="59"/>
      <c r="AR189" s="59"/>
      <c r="AS189" s="59"/>
      <c r="AT189" s="59"/>
      <c r="AU189" s="3"/>
      <c r="AV189" s="3"/>
      <c r="AW189" s="3"/>
      <c r="AX189" s="3"/>
      <c r="AY189" s="3"/>
      <c r="AZ189" s="3"/>
      <c r="BA189" s="3"/>
      <c r="BB189" s="3"/>
    </row>
    <row r="190" ht="12.75" customHeight="1">
      <c r="A190" s="59"/>
      <c r="B190" s="59"/>
      <c r="C190" s="59"/>
      <c r="D190" s="59"/>
      <c r="E190" s="59"/>
      <c r="F190" s="59"/>
      <c r="G190" s="59"/>
      <c r="H190" s="59"/>
      <c r="I190" s="59"/>
      <c r="J190" s="59"/>
      <c r="K190" s="59"/>
      <c r="L190" s="59"/>
      <c r="M190" s="59"/>
      <c r="N190" s="59"/>
      <c r="O190" s="59"/>
      <c r="P190" s="59"/>
      <c r="Q190" s="59"/>
      <c r="R190" s="59"/>
      <c r="S190" s="59"/>
      <c r="T190" s="59"/>
      <c r="U190" s="59"/>
      <c r="V190" s="59"/>
      <c r="W190" s="59"/>
      <c r="X190" s="59"/>
      <c r="Y190" s="59"/>
      <c r="Z190" s="59"/>
      <c r="AA190" s="59"/>
      <c r="AB190" s="59"/>
      <c r="AC190" s="59"/>
      <c r="AD190" s="59"/>
      <c r="AE190" s="59"/>
      <c r="AF190" s="59"/>
      <c r="AG190" s="59"/>
      <c r="AH190" s="59"/>
      <c r="AI190" s="59"/>
      <c r="AJ190" s="59"/>
      <c r="AK190" s="59"/>
      <c r="AL190" s="59"/>
      <c r="AM190" s="59"/>
      <c r="AN190" s="59"/>
      <c r="AO190" s="59"/>
      <c r="AP190" s="59"/>
      <c r="AQ190" s="59"/>
      <c r="AR190" s="59"/>
      <c r="AS190" s="59"/>
      <c r="AT190" s="59"/>
      <c r="AU190" s="3"/>
      <c r="AV190" s="3"/>
      <c r="AW190" s="3"/>
      <c r="AX190" s="3"/>
      <c r="AY190" s="3"/>
      <c r="AZ190" s="3"/>
      <c r="BA190" s="3"/>
      <c r="BB190" s="3"/>
    </row>
    <row r="191" ht="12.75" customHeight="1">
      <c r="A191" s="59"/>
      <c r="B191" s="59"/>
      <c r="C191" s="59"/>
      <c r="D191" s="59"/>
      <c r="E191" s="59"/>
      <c r="F191" s="59"/>
      <c r="G191" s="59"/>
      <c r="H191" s="59"/>
      <c r="I191" s="59"/>
      <c r="J191" s="59"/>
      <c r="K191" s="59"/>
      <c r="L191" s="59"/>
      <c r="M191" s="59"/>
      <c r="N191" s="59"/>
      <c r="O191" s="59"/>
      <c r="P191" s="59"/>
      <c r="Q191" s="59"/>
      <c r="R191" s="59"/>
      <c r="S191" s="59"/>
      <c r="T191" s="59"/>
      <c r="U191" s="59"/>
      <c r="V191" s="59"/>
      <c r="W191" s="59"/>
      <c r="X191" s="59"/>
      <c r="Y191" s="59"/>
      <c r="Z191" s="59"/>
      <c r="AA191" s="59"/>
      <c r="AB191" s="59"/>
      <c r="AC191" s="59"/>
      <c r="AD191" s="59"/>
      <c r="AE191" s="59"/>
      <c r="AF191" s="59"/>
      <c r="AG191" s="59"/>
      <c r="AH191" s="59"/>
      <c r="AI191" s="59"/>
      <c r="AJ191" s="59"/>
      <c r="AK191" s="59"/>
      <c r="AL191" s="59"/>
      <c r="AM191" s="59"/>
      <c r="AN191" s="59"/>
      <c r="AO191" s="59"/>
      <c r="AP191" s="59"/>
      <c r="AQ191" s="59"/>
      <c r="AR191" s="59"/>
      <c r="AS191" s="59"/>
      <c r="AT191" s="59"/>
      <c r="AU191" s="3"/>
      <c r="AV191" s="3"/>
      <c r="AW191" s="3"/>
      <c r="AX191" s="3"/>
      <c r="AY191" s="3"/>
      <c r="AZ191" s="3"/>
      <c r="BA191" s="3"/>
      <c r="BB191" s="3"/>
    </row>
    <row r="192" ht="12.75" customHeight="1">
      <c r="A192" s="59"/>
      <c r="B192" s="59"/>
      <c r="C192" s="59"/>
      <c r="D192" s="59"/>
      <c r="E192" s="59"/>
      <c r="F192" s="59"/>
      <c r="G192" s="59"/>
      <c r="H192" s="59"/>
      <c r="I192" s="59"/>
      <c r="J192" s="59"/>
      <c r="K192" s="59"/>
      <c r="L192" s="59"/>
      <c r="M192" s="59"/>
      <c r="N192" s="59"/>
      <c r="O192" s="59"/>
      <c r="P192" s="59"/>
      <c r="Q192" s="59"/>
      <c r="R192" s="59"/>
      <c r="S192" s="59"/>
      <c r="T192" s="59"/>
      <c r="U192" s="59"/>
      <c r="V192" s="59"/>
      <c r="W192" s="59"/>
      <c r="X192" s="59"/>
      <c r="Y192" s="59"/>
      <c r="Z192" s="59"/>
      <c r="AA192" s="59"/>
      <c r="AB192" s="59"/>
      <c r="AC192" s="59"/>
      <c r="AD192" s="59"/>
      <c r="AE192" s="59"/>
      <c r="AF192" s="59"/>
      <c r="AG192" s="59"/>
      <c r="AH192" s="59"/>
      <c r="AI192" s="59"/>
      <c r="AJ192" s="59"/>
      <c r="AK192" s="59"/>
      <c r="AL192" s="59"/>
      <c r="AM192" s="59"/>
      <c r="AN192" s="59"/>
      <c r="AO192" s="59"/>
      <c r="AP192" s="59"/>
      <c r="AQ192" s="59"/>
      <c r="AR192" s="59"/>
      <c r="AS192" s="59"/>
      <c r="AT192" s="59"/>
      <c r="AU192" s="3"/>
      <c r="AV192" s="3"/>
      <c r="AW192" s="3"/>
      <c r="AX192" s="3"/>
      <c r="AY192" s="3"/>
      <c r="AZ192" s="3"/>
      <c r="BA192" s="3"/>
      <c r="BB192" s="3"/>
    </row>
    <row r="193" ht="12.75" customHeight="1">
      <c r="A193" s="59"/>
      <c r="B193" s="59"/>
      <c r="C193" s="59"/>
      <c r="D193" s="59"/>
      <c r="E193" s="59"/>
      <c r="F193" s="59"/>
      <c r="G193" s="59"/>
      <c r="H193" s="59"/>
      <c r="I193" s="59"/>
      <c r="J193" s="59"/>
      <c r="K193" s="59"/>
      <c r="L193" s="59"/>
      <c r="M193" s="59"/>
      <c r="N193" s="59"/>
      <c r="O193" s="59"/>
      <c r="P193" s="59"/>
      <c r="Q193" s="59"/>
      <c r="R193" s="59"/>
      <c r="S193" s="59"/>
      <c r="T193" s="59"/>
      <c r="U193" s="59"/>
      <c r="V193" s="59"/>
      <c r="W193" s="59"/>
      <c r="X193" s="59"/>
      <c r="Y193" s="59"/>
      <c r="Z193" s="59"/>
      <c r="AA193" s="59"/>
      <c r="AB193" s="59"/>
      <c r="AC193" s="59"/>
      <c r="AD193" s="59"/>
      <c r="AE193" s="59"/>
      <c r="AF193" s="59"/>
      <c r="AG193" s="59"/>
      <c r="AH193" s="59"/>
      <c r="AI193" s="59"/>
      <c r="AJ193" s="59"/>
      <c r="AK193" s="59"/>
      <c r="AL193" s="59"/>
      <c r="AM193" s="59"/>
      <c r="AN193" s="59"/>
      <c r="AO193" s="59"/>
      <c r="AP193" s="59"/>
      <c r="AQ193" s="59"/>
      <c r="AR193" s="59"/>
      <c r="AS193" s="59"/>
      <c r="AT193" s="59"/>
      <c r="AU193" s="3"/>
      <c r="AV193" s="3"/>
      <c r="AW193" s="3"/>
      <c r="AX193" s="3"/>
      <c r="AY193" s="3"/>
      <c r="AZ193" s="3"/>
      <c r="BA193" s="3"/>
      <c r="BB193" s="3"/>
    </row>
    <row r="194" ht="12.75" customHeight="1">
      <c r="A194" s="59"/>
      <c r="B194" s="59"/>
      <c r="C194" s="59"/>
      <c r="D194" s="59"/>
      <c r="E194" s="59"/>
      <c r="F194" s="59"/>
      <c r="G194" s="59"/>
      <c r="H194" s="59"/>
      <c r="I194" s="59"/>
      <c r="J194" s="59"/>
      <c r="K194" s="59"/>
      <c r="L194" s="59"/>
      <c r="M194" s="59"/>
      <c r="N194" s="59"/>
      <c r="O194" s="59"/>
      <c r="P194" s="59"/>
      <c r="Q194" s="59"/>
      <c r="R194" s="59"/>
      <c r="S194" s="59"/>
      <c r="T194" s="59"/>
      <c r="U194" s="59"/>
      <c r="V194" s="59"/>
      <c r="W194" s="59"/>
      <c r="X194" s="59"/>
      <c r="Y194" s="59"/>
      <c r="Z194" s="59"/>
      <c r="AA194" s="59"/>
      <c r="AB194" s="59"/>
      <c r="AC194" s="59"/>
      <c r="AD194" s="59"/>
      <c r="AE194" s="59"/>
      <c r="AF194" s="59"/>
      <c r="AG194" s="59"/>
      <c r="AH194" s="59"/>
      <c r="AI194" s="59"/>
      <c r="AJ194" s="59"/>
      <c r="AK194" s="59"/>
      <c r="AL194" s="59"/>
      <c r="AM194" s="59"/>
      <c r="AN194" s="59"/>
      <c r="AO194" s="59"/>
      <c r="AP194" s="59"/>
      <c r="AQ194" s="59"/>
      <c r="AR194" s="59"/>
      <c r="AS194" s="59"/>
      <c r="AT194" s="59"/>
      <c r="AU194" s="3"/>
      <c r="AV194" s="3"/>
      <c r="AW194" s="3"/>
      <c r="AX194" s="3"/>
      <c r="AY194" s="3"/>
      <c r="AZ194" s="3"/>
      <c r="BA194" s="3"/>
      <c r="BB194" s="3"/>
    </row>
    <row r="195" ht="12.75" customHeight="1">
      <c r="A195" s="59"/>
      <c r="B195" s="59"/>
      <c r="C195" s="59"/>
      <c r="D195" s="59"/>
      <c r="E195" s="59"/>
      <c r="F195" s="59"/>
      <c r="G195" s="59"/>
      <c r="H195" s="59"/>
      <c r="I195" s="59"/>
      <c r="J195" s="59"/>
      <c r="K195" s="59"/>
      <c r="L195" s="59"/>
      <c r="M195" s="59"/>
      <c r="N195" s="59"/>
      <c r="O195" s="59"/>
      <c r="P195" s="59"/>
      <c r="Q195" s="59"/>
      <c r="R195" s="59"/>
      <c r="S195" s="59"/>
      <c r="T195" s="59"/>
      <c r="U195" s="59"/>
      <c r="V195" s="59"/>
      <c r="W195" s="59"/>
      <c r="X195" s="59"/>
      <c r="Y195" s="59"/>
      <c r="Z195" s="59"/>
      <c r="AA195" s="59"/>
      <c r="AB195" s="59"/>
      <c r="AC195" s="59"/>
      <c r="AD195" s="59"/>
      <c r="AE195" s="59"/>
      <c r="AF195" s="59"/>
      <c r="AG195" s="59"/>
      <c r="AH195" s="59"/>
      <c r="AI195" s="59"/>
      <c r="AJ195" s="59"/>
      <c r="AK195" s="59"/>
      <c r="AL195" s="59"/>
      <c r="AM195" s="59"/>
      <c r="AN195" s="59"/>
      <c r="AO195" s="59"/>
      <c r="AP195" s="59"/>
      <c r="AQ195" s="59"/>
      <c r="AR195" s="59"/>
      <c r="AS195" s="59"/>
      <c r="AT195" s="59"/>
      <c r="AU195" s="3"/>
      <c r="AV195" s="3"/>
      <c r="AW195" s="3"/>
      <c r="AX195" s="3"/>
      <c r="AY195" s="3"/>
      <c r="AZ195" s="3"/>
      <c r="BA195" s="3"/>
      <c r="BB195" s="3"/>
    </row>
    <row r="196" ht="12.75" customHeight="1">
      <c r="A196" s="59"/>
      <c r="B196" s="59"/>
      <c r="C196" s="59"/>
      <c r="D196" s="59"/>
      <c r="E196" s="59"/>
      <c r="F196" s="59"/>
      <c r="G196" s="59"/>
      <c r="H196" s="59"/>
      <c r="I196" s="59"/>
      <c r="J196" s="59"/>
      <c r="K196" s="59"/>
      <c r="L196" s="59"/>
      <c r="M196" s="59"/>
      <c r="N196" s="59"/>
      <c r="O196" s="59"/>
      <c r="P196" s="59"/>
      <c r="Q196" s="59"/>
      <c r="R196" s="59"/>
      <c r="S196" s="59"/>
      <c r="T196" s="59"/>
      <c r="U196" s="59"/>
      <c r="V196" s="59"/>
      <c r="W196" s="59"/>
      <c r="X196" s="59"/>
      <c r="Y196" s="59"/>
      <c r="Z196" s="59"/>
      <c r="AA196" s="59"/>
      <c r="AB196" s="59"/>
      <c r="AC196" s="59"/>
      <c r="AD196" s="59"/>
      <c r="AE196" s="59"/>
      <c r="AF196" s="59"/>
      <c r="AG196" s="59"/>
      <c r="AH196" s="59"/>
      <c r="AI196" s="59"/>
      <c r="AJ196" s="59"/>
      <c r="AK196" s="59"/>
      <c r="AL196" s="59"/>
      <c r="AM196" s="59"/>
      <c r="AN196" s="59"/>
      <c r="AO196" s="59"/>
      <c r="AP196" s="59"/>
      <c r="AQ196" s="59"/>
      <c r="AR196" s="59"/>
      <c r="AS196" s="59"/>
      <c r="AT196" s="59"/>
      <c r="AU196" s="3"/>
      <c r="AV196" s="3"/>
      <c r="AW196" s="3"/>
      <c r="AX196" s="3"/>
      <c r="AY196" s="3"/>
      <c r="AZ196" s="3"/>
      <c r="BA196" s="3"/>
      <c r="BB196" s="3"/>
    </row>
    <row r="197" ht="12.75" customHeight="1">
      <c r="A197" s="59"/>
      <c r="B197" s="59"/>
      <c r="C197" s="59"/>
      <c r="D197" s="59"/>
      <c r="E197" s="59"/>
      <c r="F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c r="AD197" s="59"/>
      <c r="AE197" s="59"/>
      <c r="AF197" s="59"/>
      <c r="AG197" s="59"/>
      <c r="AH197" s="59"/>
      <c r="AI197" s="59"/>
      <c r="AJ197" s="59"/>
      <c r="AK197" s="59"/>
      <c r="AL197" s="59"/>
      <c r="AM197" s="59"/>
      <c r="AN197" s="59"/>
      <c r="AO197" s="59"/>
      <c r="AP197" s="59"/>
      <c r="AQ197" s="59"/>
      <c r="AR197" s="59"/>
      <c r="AS197" s="59"/>
      <c r="AT197" s="59"/>
      <c r="AU197" s="3"/>
      <c r="AV197" s="3"/>
      <c r="AW197" s="3"/>
      <c r="AX197" s="3"/>
      <c r="AY197" s="3"/>
      <c r="AZ197" s="3"/>
      <c r="BA197" s="3"/>
      <c r="BB197" s="3"/>
    </row>
    <row r="198" ht="12.75" customHeight="1">
      <c r="A198" s="59"/>
      <c r="B198" s="59"/>
      <c r="C198" s="59"/>
      <c r="D198" s="59"/>
      <c r="E198" s="59"/>
      <c r="F198" s="59"/>
      <c r="G198" s="59"/>
      <c r="H198" s="59"/>
      <c r="I198" s="59"/>
      <c r="J198" s="59"/>
      <c r="K198" s="59"/>
      <c r="L198" s="59"/>
      <c r="M198" s="59"/>
      <c r="N198" s="59"/>
      <c r="O198" s="59"/>
      <c r="P198" s="59"/>
      <c r="Q198" s="59"/>
      <c r="R198" s="59"/>
      <c r="S198" s="59"/>
      <c r="T198" s="59"/>
      <c r="U198" s="59"/>
      <c r="V198" s="59"/>
      <c r="W198" s="59"/>
      <c r="X198" s="59"/>
      <c r="Y198" s="59"/>
      <c r="Z198" s="59"/>
      <c r="AA198" s="59"/>
      <c r="AB198" s="59"/>
      <c r="AC198" s="59"/>
      <c r="AD198" s="59"/>
      <c r="AE198" s="59"/>
      <c r="AF198" s="59"/>
      <c r="AG198" s="59"/>
      <c r="AH198" s="59"/>
      <c r="AI198" s="59"/>
      <c r="AJ198" s="59"/>
      <c r="AK198" s="59"/>
      <c r="AL198" s="59"/>
      <c r="AM198" s="59"/>
      <c r="AN198" s="59"/>
      <c r="AO198" s="59"/>
      <c r="AP198" s="59"/>
      <c r="AQ198" s="59"/>
      <c r="AR198" s="59"/>
      <c r="AS198" s="59"/>
      <c r="AT198" s="59"/>
      <c r="AU198" s="3"/>
      <c r="AV198" s="3"/>
      <c r="AW198" s="3"/>
      <c r="AX198" s="3"/>
      <c r="AY198" s="3"/>
      <c r="AZ198" s="3"/>
      <c r="BA198" s="3"/>
      <c r="BB198" s="3"/>
    </row>
    <row r="199" ht="12.75" customHeight="1">
      <c r="A199" s="59"/>
      <c r="B199" s="59"/>
      <c r="C199" s="59"/>
      <c r="D199" s="59"/>
      <c r="E199" s="59"/>
      <c r="F199" s="59"/>
      <c r="G199" s="59"/>
      <c r="H199" s="59"/>
      <c r="I199" s="59"/>
      <c r="J199" s="59"/>
      <c r="K199" s="59"/>
      <c r="L199" s="59"/>
      <c r="M199" s="59"/>
      <c r="N199" s="59"/>
      <c r="O199" s="59"/>
      <c r="P199" s="59"/>
      <c r="Q199" s="59"/>
      <c r="R199" s="59"/>
      <c r="S199" s="59"/>
      <c r="T199" s="59"/>
      <c r="U199" s="59"/>
      <c r="V199" s="59"/>
      <c r="W199" s="59"/>
      <c r="X199" s="59"/>
      <c r="Y199" s="59"/>
      <c r="Z199" s="59"/>
      <c r="AA199" s="59"/>
      <c r="AB199" s="59"/>
      <c r="AC199" s="59"/>
      <c r="AD199" s="59"/>
      <c r="AE199" s="59"/>
      <c r="AF199" s="59"/>
      <c r="AG199" s="59"/>
      <c r="AH199" s="59"/>
      <c r="AI199" s="59"/>
      <c r="AJ199" s="59"/>
      <c r="AK199" s="59"/>
      <c r="AL199" s="59"/>
      <c r="AM199" s="59"/>
      <c r="AN199" s="59"/>
      <c r="AO199" s="59"/>
      <c r="AP199" s="59"/>
      <c r="AQ199" s="59"/>
      <c r="AR199" s="59"/>
      <c r="AS199" s="59"/>
      <c r="AT199" s="59"/>
      <c r="AU199" s="3"/>
      <c r="AV199" s="3"/>
      <c r="AW199" s="3"/>
      <c r="AX199" s="3"/>
      <c r="AY199" s="3"/>
      <c r="AZ199" s="3"/>
      <c r="BA199" s="3"/>
      <c r="BB199" s="3"/>
    </row>
    <row r="200" ht="12.75" customHeight="1">
      <c r="A200" s="59"/>
      <c r="B200" s="59"/>
      <c r="C200" s="59"/>
      <c r="D200" s="59"/>
      <c r="E200" s="59"/>
      <c r="F200" s="59"/>
      <c r="G200" s="59"/>
      <c r="H200" s="59"/>
      <c r="I200" s="59"/>
      <c r="J200" s="59"/>
      <c r="K200" s="59"/>
      <c r="L200" s="59"/>
      <c r="M200" s="59"/>
      <c r="N200" s="59"/>
      <c r="O200" s="59"/>
      <c r="P200" s="59"/>
      <c r="Q200" s="59"/>
      <c r="R200" s="59"/>
      <c r="S200" s="59"/>
      <c r="T200" s="59"/>
      <c r="U200" s="59"/>
      <c r="V200" s="59"/>
      <c r="W200" s="59"/>
      <c r="X200" s="59"/>
      <c r="Y200" s="59"/>
      <c r="Z200" s="59"/>
      <c r="AA200" s="59"/>
      <c r="AB200" s="59"/>
      <c r="AC200" s="59"/>
      <c r="AD200" s="59"/>
      <c r="AE200" s="59"/>
      <c r="AF200" s="59"/>
      <c r="AG200" s="59"/>
      <c r="AH200" s="59"/>
      <c r="AI200" s="59"/>
      <c r="AJ200" s="59"/>
      <c r="AK200" s="59"/>
      <c r="AL200" s="59"/>
      <c r="AM200" s="59"/>
      <c r="AN200" s="59"/>
      <c r="AO200" s="59"/>
      <c r="AP200" s="59"/>
      <c r="AQ200" s="59"/>
      <c r="AR200" s="59"/>
      <c r="AS200" s="59"/>
      <c r="AT200" s="59"/>
      <c r="AU200" s="3"/>
      <c r="AV200" s="3"/>
      <c r="AW200" s="3"/>
      <c r="AX200" s="3"/>
      <c r="AY200" s="3"/>
      <c r="AZ200" s="3"/>
      <c r="BA200" s="3"/>
      <c r="BB200" s="3"/>
    </row>
    <row r="201" ht="12.75" customHeight="1">
      <c r="A201" s="59"/>
      <c r="B201" s="59"/>
      <c r="C201" s="59"/>
      <c r="D201" s="59"/>
      <c r="E201" s="59"/>
      <c r="F201" s="59"/>
      <c r="G201" s="59"/>
      <c r="H201" s="59"/>
      <c r="I201" s="59"/>
      <c r="J201" s="59"/>
      <c r="K201" s="59"/>
      <c r="L201" s="59"/>
      <c r="M201" s="59"/>
      <c r="N201" s="59"/>
      <c r="O201" s="59"/>
      <c r="P201" s="59"/>
      <c r="Q201" s="59"/>
      <c r="R201" s="59"/>
      <c r="S201" s="59"/>
      <c r="T201" s="59"/>
      <c r="U201" s="59"/>
      <c r="V201" s="59"/>
      <c r="W201" s="59"/>
      <c r="X201" s="59"/>
      <c r="Y201" s="59"/>
      <c r="Z201" s="59"/>
      <c r="AA201" s="59"/>
      <c r="AB201" s="59"/>
      <c r="AC201" s="59"/>
      <c r="AD201" s="59"/>
      <c r="AE201" s="59"/>
      <c r="AF201" s="59"/>
      <c r="AG201" s="59"/>
      <c r="AH201" s="59"/>
      <c r="AI201" s="59"/>
      <c r="AJ201" s="59"/>
      <c r="AK201" s="59"/>
      <c r="AL201" s="59"/>
      <c r="AM201" s="59"/>
      <c r="AN201" s="59"/>
      <c r="AO201" s="59"/>
      <c r="AP201" s="59"/>
      <c r="AQ201" s="59"/>
      <c r="AR201" s="59"/>
      <c r="AS201" s="59"/>
      <c r="AT201" s="59"/>
      <c r="AU201" s="3"/>
      <c r="AV201" s="3"/>
      <c r="AW201" s="3"/>
      <c r="AX201" s="3"/>
      <c r="AY201" s="3"/>
      <c r="AZ201" s="3"/>
      <c r="BA201" s="3"/>
      <c r="BB201" s="3"/>
    </row>
    <row r="202" ht="12.75" customHeight="1">
      <c r="A202" s="59"/>
      <c r="B202" s="59"/>
      <c r="C202" s="59"/>
      <c r="D202" s="59"/>
      <c r="E202" s="59"/>
      <c r="F202" s="59"/>
      <c r="G202" s="59"/>
      <c r="H202" s="59"/>
      <c r="I202" s="59"/>
      <c r="J202" s="59"/>
      <c r="K202" s="59"/>
      <c r="L202" s="59"/>
      <c r="M202" s="59"/>
      <c r="N202" s="59"/>
      <c r="O202" s="59"/>
      <c r="P202" s="59"/>
      <c r="Q202" s="59"/>
      <c r="R202" s="59"/>
      <c r="S202" s="59"/>
      <c r="T202" s="59"/>
      <c r="U202" s="59"/>
      <c r="V202" s="59"/>
      <c r="W202" s="59"/>
      <c r="X202" s="59"/>
      <c r="Y202" s="59"/>
      <c r="Z202" s="59"/>
      <c r="AA202" s="59"/>
      <c r="AB202" s="59"/>
      <c r="AC202" s="59"/>
      <c r="AD202" s="59"/>
      <c r="AE202" s="59"/>
      <c r="AF202" s="59"/>
      <c r="AG202" s="59"/>
      <c r="AH202" s="59"/>
      <c r="AI202" s="59"/>
      <c r="AJ202" s="59"/>
      <c r="AK202" s="59"/>
      <c r="AL202" s="59"/>
      <c r="AM202" s="59"/>
      <c r="AN202" s="59"/>
      <c r="AO202" s="59"/>
      <c r="AP202" s="59"/>
      <c r="AQ202" s="59"/>
      <c r="AR202" s="59"/>
      <c r="AS202" s="59"/>
      <c r="AT202" s="59"/>
      <c r="AU202" s="3"/>
      <c r="AV202" s="3"/>
      <c r="AW202" s="3"/>
      <c r="AX202" s="3"/>
      <c r="AY202" s="3"/>
      <c r="AZ202" s="3"/>
      <c r="BA202" s="3"/>
      <c r="BB202" s="3"/>
    </row>
    <row r="203" ht="12.75" customHeight="1">
      <c r="A203" s="59"/>
      <c r="B203" s="59"/>
      <c r="C203" s="59"/>
      <c r="D203" s="59"/>
      <c r="E203" s="59"/>
      <c r="F203" s="59"/>
      <c r="G203" s="59"/>
      <c r="H203" s="59"/>
      <c r="I203" s="59"/>
      <c r="J203" s="59"/>
      <c r="K203" s="59"/>
      <c r="L203" s="59"/>
      <c r="M203" s="59"/>
      <c r="N203" s="59"/>
      <c r="O203" s="59"/>
      <c r="P203" s="59"/>
      <c r="Q203" s="59"/>
      <c r="R203" s="59"/>
      <c r="S203" s="59"/>
      <c r="T203" s="59"/>
      <c r="U203" s="59"/>
      <c r="V203" s="59"/>
      <c r="W203" s="59"/>
      <c r="X203" s="59"/>
      <c r="Y203" s="59"/>
      <c r="Z203" s="59"/>
      <c r="AA203" s="59"/>
      <c r="AB203" s="59"/>
      <c r="AC203" s="59"/>
      <c r="AD203" s="59"/>
      <c r="AE203" s="59"/>
      <c r="AF203" s="59"/>
      <c r="AG203" s="59"/>
      <c r="AH203" s="59"/>
      <c r="AI203" s="59"/>
      <c r="AJ203" s="59"/>
      <c r="AK203" s="59"/>
      <c r="AL203" s="59"/>
      <c r="AM203" s="59"/>
      <c r="AN203" s="59"/>
      <c r="AO203" s="59"/>
      <c r="AP203" s="59"/>
      <c r="AQ203" s="59"/>
      <c r="AR203" s="59"/>
      <c r="AS203" s="59"/>
      <c r="AT203" s="59"/>
      <c r="AU203" s="3"/>
      <c r="AV203" s="3"/>
      <c r="AW203" s="3"/>
      <c r="AX203" s="3"/>
      <c r="AY203" s="3"/>
      <c r="AZ203" s="3"/>
      <c r="BA203" s="3"/>
      <c r="BB203" s="3"/>
    </row>
    <row r="204" ht="12.75" customHeight="1">
      <c r="A204" s="59"/>
      <c r="B204" s="59"/>
      <c r="C204" s="59"/>
      <c r="D204" s="59"/>
      <c r="E204" s="59"/>
      <c r="F204" s="59"/>
      <c r="G204" s="59"/>
      <c r="H204" s="59"/>
      <c r="I204" s="59"/>
      <c r="J204" s="59"/>
      <c r="K204" s="59"/>
      <c r="L204" s="59"/>
      <c r="M204" s="59"/>
      <c r="N204" s="59"/>
      <c r="O204" s="59"/>
      <c r="P204" s="59"/>
      <c r="Q204" s="59"/>
      <c r="R204" s="59"/>
      <c r="S204" s="59"/>
      <c r="T204" s="59"/>
      <c r="U204" s="59"/>
      <c r="V204" s="59"/>
      <c r="W204" s="59"/>
      <c r="X204" s="59"/>
      <c r="Y204" s="59"/>
      <c r="Z204" s="59"/>
      <c r="AA204" s="59"/>
      <c r="AB204" s="59"/>
      <c r="AC204" s="59"/>
      <c r="AD204" s="59"/>
      <c r="AE204" s="59"/>
      <c r="AF204" s="59"/>
      <c r="AG204" s="59"/>
      <c r="AH204" s="59"/>
      <c r="AI204" s="59"/>
      <c r="AJ204" s="59"/>
      <c r="AK204" s="59"/>
      <c r="AL204" s="59"/>
      <c r="AM204" s="59"/>
      <c r="AN204" s="59"/>
      <c r="AO204" s="59"/>
      <c r="AP204" s="59"/>
      <c r="AQ204" s="59"/>
      <c r="AR204" s="59"/>
      <c r="AS204" s="59"/>
      <c r="AT204" s="59"/>
      <c r="AU204" s="3"/>
      <c r="AV204" s="3"/>
      <c r="AW204" s="3"/>
      <c r="AX204" s="3"/>
      <c r="AY204" s="3"/>
      <c r="AZ204" s="3"/>
      <c r="BA204" s="3"/>
      <c r="BB204" s="3"/>
    </row>
    <row r="205" ht="12.75" customHeight="1">
      <c r="A205" s="59"/>
      <c r="B205" s="59"/>
      <c r="C205" s="59"/>
      <c r="D205" s="59"/>
      <c r="E205" s="59"/>
      <c r="F205" s="59"/>
      <c r="G205" s="59"/>
      <c r="H205" s="59"/>
      <c r="I205" s="59"/>
      <c r="J205" s="59"/>
      <c r="K205" s="59"/>
      <c r="L205" s="59"/>
      <c r="M205" s="59"/>
      <c r="N205" s="59"/>
      <c r="O205" s="59"/>
      <c r="P205" s="59"/>
      <c r="Q205" s="59"/>
      <c r="R205" s="59"/>
      <c r="S205" s="59"/>
      <c r="T205" s="59"/>
      <c r="U205" s="59"/>
      <c r="V205" s="59"/>
      <c r="W205" s="59"/>
      <c r="X205" s="59"/>
      <c r="Y205" s="59"/>
      <c r="Z205" s="59"/>
      <c r="AA205" s="59"/>
      <c r="AB205" s="59"/>
      <c r="AC205" s="59"/>
      <c r="AD205" s="59"/>
      <c r="AE205" s="59"/>
      <c r="AF205" s="59"/>
      <c r="AG205" s="59"/>
      <c r="AH205" s="59"/>
      <c r="AI205" s="59"/>
      <c r="AJ205" s="59"/>
      <c r="AK205" s="59"/>
      <c r="AL205" s="59"/>
      <c r="AM205" s="59"/>
      <c r="AN205" s="59"/>
      <c r="AO205" s="59"/>
      <c r="AP205" s="59"/>
      <c r="AQ205" s="59"/>
      <c r="AR205" s="59"/>
      <c r="AS205" s="59"/>
      <c r="AT205" s="59"/>
      <c r="AU205" s="3"/>
      <c r="AV205" s="3"/>
      <c r="AW205" s="3"/>
      <c r="AX205" s="3"/>
      <c r="AY205" s="3"/>
      <c r="AZ205" s="3"/>
      <c r="BA205" s="3"/>
      <c r="BB205" s="3"/>
    </row>
    <row r="206" ht="12.75" customHeight="1">
      <c r="A206" s="59"/>
      <c r="B206" s="59"/>
      <c r="C206" s="59"/>
      <c r="D206" s="59"/>
      <c r="E206" s="59"/>
      <c r="F206" s="59"/>
      <c r="G206" s="59"/>
      <c r="H206" s="59"/>
      <c r="I206" s="59"/>
      <c r="J206" s="59"/>
      <c r="K206" s="59"/>
      <c r="L206" s="59"/>
      <c r="M206" s="59"/>
      <c r="N206" s="59"/>
      <c r="O206" s="59"/>
      <c r="P206" s="59"/>
      <c r="Q206" s="59"/>
      <c r="R206" s="59"/>
      <c r="S206" s="59"/>
      <c r="T206" s="59"/>
      <c r="U206" s="59"/>
      <c r="V206" s="59"/>
      <c r="W206" s="59"/>
      <c r="X206" s="59"/>
      <c r="Y206" s="59"/>
      <c r="Z206" s="59"/>
      <c r="AA206" s="59"/>
      <c r="AB206" s="59"/>
      <c r="AC206" s="59"/>
      <c r="AD206" s="59"/>
      <c r="AE206" s="59"/>
      <c r="AF206" s="59"/>
      <c r="AG206" s="59"/>
      <c r="AH206" s="59"/>
      <c r="AI206" s="59"/>
      <c r="AJ206" s="59"/>
      <c r="AK206" s="59"/>
      <c r="AL206" s="59"/>
      <c r="AM206" s="59"/>
      <c r="AN206" s="59"/>
      <c r="AO206" s="59"/>
      <c r="AP206" s="59"/>
      <c r="AQ206" s="59"/>
      <c r="AR206" s="59"/>
      <c r="AS206" s="59"/>
      <c r="AT206" s="59"/>
      <c r="AU206" s="3"/>
      <c r="AV206" s="3"/>
      <c r="AW206" s="3"/>
      <c r="AX206" s="3"/>
      <c r="AY206" s="3"/>
      <c r="AZ206" s="3"/>
      <c r="BA206" s="3"/>
      <c r="BB206" s="3"/>
    </row>
    <row r="207" ht="12.75" customHeight="1">
      <c r="A207" s="59"/>
      <c r="B207" s="59"/>
      <c r="C207" s="59"/>
      <c r="D207" s="59"/>
      <c r="E207" s="59"/>
      <c r="F207" s="59"/>
      <c r="G207" s="59"/>
      <c r="H207" s="59"/>
      <c r="I207" s="59"/>
      <c r="J207" s="59"/>
      <c r="K207" s="59"/>
      <c r="L207" s="59"/>
      <c r="M207" s="59"/>
      <c r="N207" s="59"/>
      <c r="O207" s="59"/>
      <c r="P207" s="59"/>
      <c r="Q207" s="59"/>
      <c r="R207" s="59"/>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9"/>
      <c r="AR207" s="59"/>
      <c r="AS207" s="59"/>
      <c r="AT207" s="59"/>
      <c r="AU207" s="3"/>
      <c r="AV207" s="3"/>
      <c r="AW207" s="3"/>
      <c r="AX207" s="3"/>
      <c r="AY207" s="3"/>
      <c r="AZ207" s="3"/>
      <c r="BA207" s="3"/>
      <c r="BB207" s="3"/>
    </row>
    <row r="208" ht="12.75" customHeight="1">
      <c r="A208" s="59"/>
      <c r="B208" s="59"/>
      <c r="C208" s="59"/>
      <c r="D208" s="59"/>
      <c r="E208" s="59"/>
      <c r="F208" s="59"/>
      <c r="G208" s="59"/>
      <c r="H208" s="59"/>
      <c r="I208" s="59"/>
      <c r="J208" s="59"/>
      <c r="K208" s="59"/>
      <c r="L208" s="59"/>
      <c r="M208" s="59"/>
      <c r="N208" s="59"/>
      <c r="O208" s="59"/>
      <c r="P208" s="59"/>
      <c r="Q208" s="59"/>
      <c r="R208" s="59"/>
      <c r="S208" s="59"/>
      <c r="T208" s="59"/>
      <c r="U208" s="59"/>
      <c r="V208" s="59"/>
      <c r="W208" s="59"/>
      <c r="X208" s="59"/>
      <c r="Y208" s="59"/>
      <c r="Z208" s="59"/>
      <c r="AA208" s="59"/>
      <c r="AB208" s="59"/>
      <c r="AC208" s="59"/>
      <c r="AD208" s="59"/>
      <c r="AE208" s="59"/>
      <c r="AF208" s="59"/>
      <c r="AG208" s="59"/>
      <c r="AH208" s="59"/>
      <c r="AI208" s="59"/>
      <c r="AJ208" s="59"/>
      <c r="AK208" s="59"/>
      <c r="AL208" s="59"/>
      <c r="AM208" s="59"/>
      <c r="AN208" s="59"/>
      <c r="AO208" s="59"/>
      <c r="AP208" s="59"/>
      <c r="AQ208" s="59"/>
      <c r="AR208" s="59"/>
      <c r="AS208" s="59"/>
      <c r="AT208" s="59"/>
      <c r="AU208" s="3"/>
      <c r="AV208" s="3"/>
      <c r="AW208" s="3"/>
      <c r="AX208" s="3"/>
      <c r="AY208" s="3"/>
      <c r="AZ208" s="3"/>
      <c r="BA208" s="3"/>
      <c r="BB208" s="3"/>
    </row>
    <row r="209" ht="12.75" customHeight="1">
      <c r="A209" s="59"/>
      <c r="B209" s="59"/>
      <c r="C209" s="59"/>
      <c r="D209" s="59"/>
      <c r="E209" s="59"/>
      <c r="F209" s="59"/>
      <c r="G209" s="59"/>
      <c r="H209" s="59"/>
      <c r="I209" s="59"/>
      <c r="J209" s="59"/>
      <c r="K209" s="59"/>
      <c r="L209" s="59"/>
      <c r="M209" s="59"/>
      <c r="N209" s="59"/>
      <c r="O209" s="59"/>
      <c r="P209" s="59"/>
      <c r="Q209" s="59"/>
      <c r="R209" s="59"/>
      <c r="S209" s="59"/>
      <c r="T209" s="59"/>
      <c r="U209" s="59"/>
      <c r="V209" s="59"/>
      <c r="W209" s="59"/>
      <c r="X209" s="59"/>
      <c r="Y209" s="59"/>
      <c r="Z209" s="59"/>
      <c r="AA209" s="59"/>
      <c r="AB209" s="59"/>
      <c r="AC209" s="59"/>
      <c r="AD209" s="59"/>
      <c r="AE209" s="59"/>
      <c r="AF209" s="59"/>
      <c r="AG209" s="59"/>
      <c r="AH209" s="59"/>
      <c r="AI209" s="59"/>
      <c r="AJ209" s="59"/>
      <c r="AK209" s="59"/>
      <c r="AL209" s="59"/>
      <c r="AM209" s="59"/>
      <c r="AN209" s="59"/>
      <c r="AO209" s="59"/>
      <c r="AP209" s="59"/>
      <c r="AQ209" s="59"/>
      <c r="AR209" s="59"/>
      <c r="AS209" s="59"/>
      <c r="AT209" s="59"/>
      <c r="AU209" s="3"/>
      <c r="AV209" s="3"/>
      <c r="AW209" s="3"/>
      <c r="AX209" s="3"/>
      <c r="AY209" s="3"/>
      <c r="AZ209" s="3"/>
      <c r="BA209" s="3"/>
      <c r="BB209" s="3"/>
    </row>
    <row r="210" ht="12.75" customHeight="1">
      <c r="A210" s="59"/>
      <c r="B210" s="59"/>
      <c r="C210" s="59"/>
      <c r="D210" s="59"/>
      <c r="E210" s="59"/>
      <c r="F210" s="59"/>
      <c r="G210" s="59"/>
      <c r="H210" s="59"/>
      <c r="I210" s="59"/>
      <c r="J210" s="59"/>
      <c r="K210" s="59"/>
      <c r="L210" s="59"/>
      <c r="M210" s="59"/>
      <c r="N210" s="59"/>
      <c r="O210" s="59"/>
      <c r="P210" s="59"/>
      <c r="Q210" s="59"/>
      <c r="R210" s="59"/>
      <c r="S210" s="59"/>
      <c r="T210" s="59"/>
      <c r="U210" s="59"/>
      <c r="V210" s="59"/>
      <c r="W210" s="59"/>
      <c r="X210" s="59"/>
      <c r="Y210" s="59"/>
      <c r="Z210" s="59"/>
      <c r="AA210" s="59"/>
      <c r="AB210" s="59"/>
      <c r="AC210" s="59"/>
      <c r="AD210" s="59"/>
      <c r="AE210" s="59"/>
      <c r="AF210" s="59"/>
      <c r="AG210" s="59"/>
      <c r="AH210" s="59"/>
      <c r="AI210" s="59"/>
      <c r="AJ210" s="59"/>
      <c r="AK210" s="59"/>
      <c r="AL210" s="59"/>
      <c r="AM210" s="59"/>
      <c r="AN210" s="59"/>
      <c r="AO210" s="59"/>
      <c r="AP210" s="59"/>
      <c r="AQ210" s="59"/>
      <c r="AR210" s="59"/>
      <c r="AS210" s="59"/>
      <c r="AT210" s="59"/>
      <c r="AU210" s="3"/>
      <c r="AV210" s="3"/>
      <c r="AW210" s="3"/>
      <c r="AX210" s="3"/>
      <c r="AY210" s="3"/>
      <c r="AZ210" s="3"/>
      <c r="BA210" s="3"/>
      <c r="BB210" s="3"/>
    </row>
    <row r="211" ht="12.75" customHeight="1">
      <c r="A211" s="59"/>
      <c r="B211" s="59"/>
      <c r="C211" s="59"/>
      <c r="D211" s="59"/>
      <c r="E211" s="59"/>
      <c r="F211" s="59"/>
      <c r="G211" s="59"/>
      <c r="H211" s="59"/>
      <c r="I211" s="59"/>
      <c r="J211" s="59"/>
      <c r="K211" s="59"/>
      <c r="L211" s="59"/>
      <c r="M211" s="59"/>
      <c r="N211" s="59"/>
      <c r="O211" s="59"/>
      <c r="P211" s="59"/>
      <c r="Q211" s="59"/>
      <c r="R211" s="59"/>
      <c r="S211" s="59"/>
      <c r="T211" s="59"/>
      <c r="U211" s="59"/>
      <c r="V211" s="59"/>
      <c r="W211" s="59"/>
      <c r="X211" s="59"/>
      <c r="Y211" s="59"/>
      <c r="Z211" s="59"/>
      <c r="AA211" s="59"/>
      <c r="AB211" s="59"/>
      <c r="AC211" s="59"/>
      <c r="AD211" s="59"/>
      <c r="AE211" s="59"/>
      <c r="AF211" s="59"/>
      <c r="AG211" s="59"/>
      <c r="AH211" s="59"/>
      <c r="AI211" s="59"/>
      <c r="AJ211" s="59"/>
      <c r="AK211" s="59"/>
      <c r="AL211" s="59"/>
      <c r="AM211" s="59"/>
      <c r="AN211" s="59"/>
      <c r="AO211" s="59"/>
      <c r="AP211" s="59"/>
      <c r="AQ211" s="59"/>
      <c r="AR211" s="59"/>
      <c r="AS211" s="59"/>
      <c r="AT211" s="59"/>
      <c r="AU211" s="3"/>
      <c r="AV211" s="3"/>
      <c r="AW211" s="3"/>
      <c r="AX211" s="3"/>
      <c r="AY211" s="3"/>
      <c r="AZ211" s="3"/>
      <c r="BA211" s="3"/>
      <c r="BB211" s="3"/>
    </row>
    <row r="212" ht="12.75" customHeight="1">
      <c r="A212" s="59"/>
      <c r="B212" s="59"/>
      <c r="C212" s="59"/>
      <c r="D212" s="59"/>
      <c r="E212" s="59"/>
      <c r="F212" s="59"/>
      <c r="G212" s="59"/>
      <c r="H212" s="59"/>
      <c r="I212" s="59"/>
      <c r="J212" s="59"/>
      <c r="K212" s="59"/>
      <c r="L212" s="59"/>
      <c r="M212" s="59"/>
      <c r="N212" s="59"/>
      <c r="O212" s="59"/>
      <c r="P212" s="59"/>
      <c r="Q212" s="59"/>
      <c r="R212" s="59"/>
      <c r="S212" s="59"/>
      <c r="T212" s="59"/>
      <c r="U212" s="59"/>
      <c r="V212" s="59"/>
      <c r="W212" s="59"/>
      <c r="X212" s="59"/>
      <c r="Y212" s="59"/>
      <c r="Z212" s="59"/>
      <c r="AA212" s="59"/>
      <c r="AB212" s="59"/>
      <c r="AC212" s="59"/>
      <c r="AD212" s="59"/>
      <c r="AE212" s="59"/>
      <c r="AF212" s="59"/>
      <c r="AG212" s="59"/>
      <c r="AH212" s="59"/>
      <c r="AI212" s="59"/>
      <c r="AJ212" s="59"/>
      <c r="AK212" s="59"/>
      <c r="AL212" s="59"/>
      <c r="AM212" s="59"/>
      <c r="AN212" s="59"/>
      <c r="AO212" s="59"/>
      <c r="AP212" s="59"/>
      <c r="AQ212" s="59"/>
      <c r="AR212" s="59"/>
      <c r="AS212" s="59"/>
      <c r="AT212" s="59"/>
      <c r="AU212" s="3"/>
      <c r="AV212" s="3"/>
      <c r="AW212" s="3"/>
      <c r="AX212" s="3"/>
      <c r="AY212" s="3"/>
      <c r="AZ212" s="3"/>
      <c r="BA212" s="3"/>
      <c r="BB212" s="3"/>
    </row>
    <row r="213" ht="12.75" customHeight="1">
      <c r="A213" s="59"/>
      <c r="B213" s="59"/>
      <c r="C213" s="59"/>
      <c r="D213" s="59"/>
      <c r="E213" s="59"/>
      <c r="F213" s="59"/>
      <c r="G213" s="59"/>
      <c r="H213" s="59"/>
      <c r="I213" s="59"/>
      <c r="J213" s="59"/>
      <c r="K213" s="59"/>
      <c r="L213" s="59"/>
      <c r="M213" s="59"/>
      <c r="N213" s="59"/>
      <c r="O213" s="59"/>
      <c r="P213" s="59"/>
      <c r="Q213" s="59"/>
      <c r="R213" s="59"/>
      <c r="S213" s="59"/>
      <c r="T213" s="59"/>
      <c r="U213" s="59"/>
      <c r="V213" s="59"/>
      <c r="W213" s="59"/>
      <c r="X213" s="59"/>
      <c r="Y213" s="59"/>
      <c r="Z213" s="59"/>
      <c r="AA213" s="59"/>
      <c r="AB213" s="59"/>
      <c r="AC213" s="59"/>
      <c r="AD213" s="59"/>
      <c r="AE213" s="59"/>
      <c r="AF213" s="59"/>
      <c r="AG213" s="59"/>
      <c r="AH213" s="59"/>
      <c r="AI213" s="59"/>
      <c r="AJ213" s="59"/>
      <c r="AK213" s="59"/>
      <c r="AL213" s="59"/>
      <c r="AM213" s="59"/>
      <c r="AN213" s="59"/>
      <c r="AO213" s="59"/>
      <c r="AP213" s="59"/>
      <c r="AQ213" s="59"/>
      <c r="AR213" s="59"/>
      <c r="AS213" s="59"/>
      <c r="AT213" s="59"/>
      <c r="AU213" s="3"/>
      <c r="AV213" s="3"/>
      <c r="AW213" s="3"/>
      <c r="AX213" s="3"/>
      <c r="AY213" s="3"/>
      <c r="AZ213" s="3"/>
      <c r="BA213" s="3"/>
      <c r="BB213" s="3"/>
    </row>
    <row r="214" ht="12.75" customHeight="1">
      <c r="A214" s="59"/>
      <c r="B214" s="59"/>
      <c r="C214" s="59"/>
      <c r="D214" s="59"/>
      <c r="E214" s="59"/>
      <c r="F214" s="59"/>
      <c r="G214" s="59"/>
      <c r="H214" s="59"/>
      <c r="I214" s="59"/>
      <c r="J214" s="59"/>
      <c r="K214" s="59"/>
      <c r="L214" s="59"/>
      <c r="M214" s="59"/>
      <c r="N214" s="59"/>
      <c r="O214" s="59"/>
      <c r="P214" s="59"/>
      <c r="Q214" s="59"/>
      <c r="R214" s="59"/>
      <c r="S214" s="59"/>
      <c r="T214" s="59"/>
      <c r="U214" s="59"/>
      <c r="V214" s="59"/>
      <c r="W214" s="59"/>
      <c r="X214" s="59"/>
      <c r="Y214" s="59"/>
      <c r="Z214" s="59"/>
      <c r="AA214" s="59"/>
      <c r="AB214" s="59"/>
      <c r="AC214" s="59"/>
      <c r="AD214" s="59"/>
      <c r="AE214" s="59"/>
      <c r="AF214" s="59"/>
      <c r="AG214" s="59"/>
      <c r="AH214" s="59"/>
      <c r="AI214" s="59"/>
      <c r="AJ214" s="59"/>
      <c r="AK214" s="59"/>
      <c r="AL214" s="59"/>
      <c r="AM214" s="59"/>
      <c r="AN214" s="59"/>
      <c r="AO214" s="59"/>
      <c r="AP214" s="59"/>
      <c r="AQ214" s="59"/>
      <c r="AR214" s="59"/>
      <c r="AS214" s="59"/>
      <c r="AT214" s="59"/>
      <c r="AU214" s="3"/>
      <c r="AV214" s="3"/>
      <c r="AW214" s="3"/>
      <c r="AX214" s="3"/>
      <c r="AY214" s="3"/>
      <c r="AZ214" s="3"/>
      <c r="BA214" s="3"/>
      <c r="BB214" s="3"/>
    </row>
    <row r="215" ht="12.75" customHeight="1">
      <c r="A215" s="59"/>
      <c r="B215" s="59"/>
      <c r="C215" s="59"/>
      <c r="D215" s="59"/>
      <c r="E215" s="59"/>
      <c r="F215" s="59"/>
      <c r="G215" s="59"/>
      <c r="H215" s="59"/>
      <c r="I215" s="59"/>
      <c r="J215" s="59"/>
      <c r="K215" s="59"/>
      <c r="L215" s="59"/>
      <c r="M215" s="59"/>
      <c r="N215" s="59"/>
      <c r="O215" s="59"/>
      <c r="P215" s="59"/>
      <c r="Q215" s="59"/>
      <c r="R215" s="59"/>
      <c r="S215" s="59"/>
      <c r="T215" s="59"/>
      <c r="U215" s="59"/>
      <c r="V215" s="59"/>
      <c r="W215" s="59"/>
      <c r="X215" s="59"/>
      <c r="Y215" s="59"/>
      <c r="Z215" s="59"/>
      <c r="AA215" s="59"/>
      <c r="AB215" s="59"/>
      <c r="AC215" s="59"/>
      <c r="AD215" s="59"/>
      <c r="AE215" s="59"/>
      <c r="AF215" s="59"/>
      <c r="AG215" s="59"/>
      <c r="AH215" s="59"/>
      <c r="AI215" s="59"/>
      <c r="AJ215" s="59"/>
      <c r="AK215" s="59"/>
      <c r="AL215" s="59"/>
      <c r="AM215" s="59"/>
      <c r="AN215" s="59"/>
      <c r="AO215" s="59"/>
      <c r="AP215" s="59"/>
      <c r="AQ215" s="59"/>
      <c r="AR215" s="59"/>
      <c r="AS215" s="59"/>
      <c r="AT215" s="59"/>
      <c r="AU215" s="3"/>
      <c r="AV215" s="3"/>
      <c r="AW215" s="3"/>
      <c r="AX215" s="3"/>
      <c r="AY215" s="3"/>
      <c r="AZ215" s="3"/>
      <c r="BA215" s="3"/>
      <c r="BB215" s="3"/>
    </row>
    <row r="216" ht="12.75" customHeight="1">
      <c r="A216" s="59"/>
      <c r="B216" s="59"/>
      <c r="C216" s="59"/>
      <c r="D216" s="59"/>
      <c r="E216" s="59"/>
      <c r="F216" s="59"/>
      <c r="G216" s="59"/>
      <c r="H216" s="59"/>
      <c r="I216" s="59"/>
      <c r="J216" s="59"/>
      <c r="K216" s="59"/>
      <c r="L216" s="59"/>
      <c r="M216" s="59"/>
      <c r="N216" s="59"/>
      <c r="O216" s="59"/>
      <c r="P216" s="59"/>
      <c r="Q216" s="59"/>
      <c r="R216" s="59"/>
      <c r="S216" s="59"/>
      <c r="T216" s="59"/>
      <c r="U216" s="59"/>
      <c r="V216" s="59"/>
      <c r="W216" s="59"/>
      <c r="X216" s="59"/>
      <c r="Y216" s="59"/>
      <c r="Z216" s="59"/>
      <c r="AA216" s="59"/>
      <c r="AB216" s="59"/>
      <c r="AC216" s="59"/>
      <c r="AD216" s="59"/>
      <c r="AE216" s="59"/>
      <c r="AF216" s="59"/>
      <c r="AG216" s="59"/>
      <c r="AH216" s="59"/>
      <c r="AI216" s="59"/>
      <c r="AJ216" s="59"/>
      <c r="AK216" s="59"/>
      <c r="AL216" s="59"/>
      <c r="AM216" s="59"/>
      <c r="AN216" s="59"/>
      <c r="AO216" s="59"/>
      <c r="AP216" s="59"/>
      <c r="AQ216" s="59"/>
      <c r="AR216" s="59"/>
      <c r="AS216" s="59"/>
      <c r="AT216" s="59"/>
      <c r="AU216" s="3"/>
      <c r="AV216" s="3"/>
      <c r="AW216" s="3"/>
      <c r="AX216" s="3"/>
      <c r="AY216" s="3"/>
      <c r="AZ216" s="3"/>
      <c r="BA216" s="3"/>
      <c r="BB216" s="3"/>
    </row>
    <row r="217" ht="12.75" customHeight="1">
      <c r="A217" s="59"/>
      <c r="B217" s="59"/>
      <c r="C217" s="59"/>
      <c r="D217" s="59"/>
      <c r="E217" s="59"/>
      <c r="F217" s="59"/>
      <c r="G217" s="59"/>
      <c r="H217" s="59"/>
      <c r="I217" s="59"/>
      <c r="J217" s="59"/>
      <c r="K217" s="59"/>
      <c r="L217" s="59"/>
      <c r="M217" s="59"/>
      <c r="N217" s="59"/>
      <c r="O217" s="59"/>
      <c r="P217" s="59"/>
      <c r="Q217" s="59"/>
      <c r="R217" s="59"/>
      <c r="S217" s="59"/>
      <c r="T217" s="59"/>
      <c r="U217" s="59"/>
      <c r="V217" s="59"/>
      <c r="W217" s="59"/>
      <c r="X217" s="59"/>
      <c r="Y217" s="59"/>
      <c r="Z217" s="59"/>
      <c r="AA217" s="59"/>
      <c r="AB217" s="59"/>
      <c r="AC217" s="59"/>
      <c r="AD217" s="59"/>
      <c r="AE217" s="59"/>
      <c r="AF217" s="59"/>
      <c r="AG217" s="59"/>
      <c r="AH217" s="59"/>
      <c r="AI217" s="59"/>
      <c r="AJ217" s="59"/>
      <c r="AK217" s="59"/>
      <c r="AL217" s="59"/>
      <c r="AM217" s="59"/>
      <c r="AN217" s="59"/>
      <c r="AO217" s="59"/>
      <c r="AP217" s="59"/>
      <c r="AQ217" s="59"/>
      <c r="AR217" s="59"/>
      <c r="AS217" s="59"/>
      <c r="AT217" s="59"/>
      <c r="AU217" s="3"/>
      <c r="AV217" s="3"/>
      <c r="AW217" s="3"/>
      <c r="AX217" s="3"/>
      <c r="AY217" s="3"/>
      <c r="AZ217" s="3"/>
      <c r="BA217" s="3"/>
      <c r="BB217" s="3"/>
    </row>
    <row r="218" ht="12.75" customHeight="1">
      <c r="A218" s="59"/>
      <c r="B218" s="59"/>
      <c r="C218" s="59"/>
      <c r="D218" s="59"/>
      <c r="E218" s="59"/>
      <c r="F218" s="59"/>
      <c r="G218" s="59"/>
      <c r="H218" s="59"/>
      <c r="I218" s="59"/>
      <c r="J218" s="59"/>
      <c r="K218" s="59"/>
      <c r="L218" s="59"/>
      <c r="M218" s="59"/>
      <c r="N218" s="59"/>
      <c r="O218" s="59"/>
      <c r="P218" s="59"/>
      <c r="Q218" s="59"/>
      <c r="R218" s="59"/>
      <c r="S218" s="59"/>
      <c r="T218" s="59"/>
      <c r="U218" s="59"/>
      <c r="V218" s="59"/>
      <c r="W218" s="59"/>
      <c r="X218" s="59"/>
      <c r="Y218" s="59"/>
      <c r="Z218" s="59"/>
      <c r="AA218" s="59"/>
      <c r="AB218" s="59"/>
      <c r="AC218" s="59"/>
      <c r="AD218" s="59"/>
      <c r="AE218" s="59"/>
      <c r="AF218" s="59"/>
      <c r="AG218" s="59"/>
      <c r="AH218" s="59"/>
      <c r="AI218" s="59"/>
      <c r="AJ218" s="59"/>
      <c r="AK218" s="59"/>
      <c r="AL218" s="59"/>
      <c r="AM218" s="59"/>
      <c r="AN218" s="59"/>
      <c r="AO218" s="59"/>
      <c r="AP218" s="59"/>
      <c r="AQ218" s="59"/>
      <c r="AR218" s="59"/>
      <c r="AS218" s="59"/>
      <c r="AT218" s="59"/>
      <c r="AU218" s="3"/>
      <c r="AV218" s="3"/>
      <c r="AW218" s="3"/>
      <c r="AX218" s="3"/>
      <c r="AY218" s="3"/>
      <c r="AZ218" s="3"/>
      <c r="BA218" s="3"/>
      <c r="BB218" s="3"/>
    </row>
    <row r="219" ht="12.75" customHeight="1">
      <c r="A219" s="59"/>
      <c r="B219" s="59"/>
      <c r="C219" s="59"/>
      <c r="D219" s="59"/>
      <c r="E219" s="59"/>
      <c r="F219" s="59"/>
      <c r="G219" s="59"/>
      <c r="H219" s="59"/>
      <c r="I219" s="59"/>
      <c r="J219" s="59"/>
      <c r="K219" s="59"/>
      <c r="L219" s="59"/>
      <c r="M219" s="59"/>
      <c r="N219" s="59"/>
      <c r="O219" s="59"/>
      <c r="P219" s="59"/>
      <c r="Q219" s="59"/>
      <c r="R219" s="59"/>
      <c r="S219" s="59"/>
      <c r="T219" s="59"/>
      <c r="U219" s="59"/>
      <c r="V219" s="59"/>
      <c r="W219" s="59"/>
      <c r="X219" s="59"/>
      <c r="Y219" s="59"/>
      <c r="Z219" s="59"/>
      <c r="AA219" s="59"/>
      <c r="AB219" s="59"/>
      <c r="AC219" s="59"/>
      <c r="AD219" s="59"/>
      <c r="AE219" s="59"/>
      <c r="AF219" s="59"/>
      <c r="AG219" s="59"/>
      <c r="AH219" s="59"/>
      <c r="AI219" s="59"/>
      <c r="AJ219" s="59"/>
      <c r="AK219" s="59"/>
      <c r="AL219" s="59"/>
      <c r="AM219" s="59"/>
      <c r="AN219" s="59"/>
      <c r="AO219" s="59"/>
      <c r="AP219" s="59"/>
      <c r="AQ219" s="59"/>
      <c r="AR219" s="59"/>
      <c r="AS219" s="59"/>
      <c r="AT219" s="59"/>
      <c r="AU219" s="3"/>
      <c r="AV219" s="3"/>
      <c r="AW219" s="3"/>
      <c r="AX219" s="3"/>
      <c r="AY219" s="3"/>
      <c r="AZ219" s="3"/>
      <c r="BA219" s="3"/>
      <c r="BB219" s="3"/>
    </row>
    <row r="220" ht="12.75" customHeight="1">
      <c r="A220" s="59"/>
      <c r="B220" s="59"/>
      <c r="C220" s="59"/>
      <c r="D220" s="59"/>
      <c r="E220" s="59"/>
      <c r="F220" s="59"/>
      <c r="G220" s="59"/>
      <c r="H220" s="59"/>
      <c r="I220" s="59"/>
      <c r="J220" s="59"/>
      <c r="K220" s="59"/>
      <c r="L220" s="59"/>
      <c r="M220" s="59"/>
      <c r="N220" s="59"/>
      <c r="O220" s="59"/>
      <c r="P220" s="59"/>
      <c r="Q220" s="59"/>
      <c r="R220" s="59"/>
      <c r="S220" s="59"/>
      <c r="T220" s="59"/>
      <c r="U220" s="59"/>
      <c r="V220" s="59"/>
      <c r="W220" s="59"/>
      <c r="X220" s="59"/>
      <c r="Y220" s="59"/>
      <c r="Z220" s="59"/>
      <c r="AA220" s="59"/>
      <c r="AB220" s="59"/>
      <c r="AC220" s="59"/>
      <c r="AD220" s="59"/>
      <c r="AE220" s="59"/>
      <c r="AF220" s="59"/>
      <c r="AG220" s="59"/>
      <c r="AH220" s="59"/>
      <c r="AI220" s="59"/>
      <c r="AJ220" s="59"/>
      <c r="AK220" s="59"/>
      <c r="AL220" s="59"/>
      <c r="AM220" s="59"/>
      <c r="AN220" s="59"/>
      <c r="AO220" s="59"/>
      <c r="AP220" s="59"/>
      <c r="AQ220" s="59"/>
      <c r="AR220" s="59"/>
      <c r="AS220" s="59"/>
      <c r="AT220" s="59"/>
      <c r="AU220" s="3"/>
      <c r="AV220" s="3"/>
      <c r="AW220" s="3"/>
      <c r="AX220" s="3"/>
      <c r="AY220" s="3"/>
      <c r="AZ220" s="3"/>
      <c r="BA220" s="3"/>
      <c r="BB220" s="3"/>
    </row>
    <row r="221" ht="12.75" customHeight="1">
      <c r="A221" s="59"/>
      <c r="B221" s="59"/>
      <c r="C221" s="59"/>
      <c r="D221" s="59"/>
      <c r="E221" s="59"/>
      <c r="F221" s="59"/>
      <c r="G221" s="59"/>
      <c r="H221" s="59"/>
      <c r="I221" s="59"/>
      <c r="J221" s="59"/>
      <c r="K221" s="59"/>
      <c r="L221" s="59"/>
      <c r="M221" s="59"/>
      <c r="N221" s="59"/>
      <c r="O221" s="59"/>
      <c r="P221" s="59"/>
      <c r="Q221" s="59"/>
      <c r="R221" s="59"/>
      <c r="S221" s="59"/>
      <c r="T221" s="59"/>
      <c r="U221" s="59"/>
      <c r="V221" s="59"/>
      <c r="W221" s="59"/>
      <c r="X221" s="59"/>
      <c r="Y221" s="59"/>
      <c r="Z221" s="59"/>
      <c r="AA221" s="59"/>
      <c r="AB221" s="59"/>
      <c r="AC221" s="59"/>
      <c r="AD221" s="59"/>
      <c r="AE221" s="59"/>
      <c r="AF221" s="59"/>
      <c r="AG221" s="59"/>
      <c r="AH221" s="59"/>
      <c r="AI221" s="59"/>
      <c r="AJ221" s="59"/>
      <c r="AK221" s="59"/>
      <c r="AL221" s="59"/>
      <c r="AM221" s="59"/>
      <c r="AN221" s="59"/>
      <c r="AO221" s="59"/>
      <c r="AP221" s="59"/>
      <c r="AQ221" s="59"/>
      <c r="AR221" s="59"/>
      <c r="AS221" s="59"/>
      <c r="AT221" s="59"/>
      <c r="AU221" s="3"/>
      <c r="AV221" s="3"/>
      <c r="AW221" s="3"/>
      <c r="AX221" s="3"/>
      <c r="AY221" s="3"/>
      <c r="AZ221" s="3"/>
      <c r="BA221" s="3"/>
      <c r="BB221" s="3"/>
    </row>
    <row r="222" ht="12.75" customHeight="1">
      <c r="A222" s="59"/>
      <c r="B222" s="59"/>
      <c r="C222" s="59"/>
      <c r="D222" s="59"/>
      <c r="E222" s="59"/>
      <c r="F222" s="59"/>
      <c r="G222" s="59"/>
      <c r="H222" s="59"/>
      <c r="I222" s="59"/>
      <c r="J222" s="59"/>
      <c r="K222" s="59"/>
      <c r="L222" s="59"/>
      <c r="M222" s="59"/>
      <c r="N222" s="59"/>
      <c r="O222" s="59"/>
      <c r="P222" s="59"/>
      <c r="Q222" s="59"/>
      <c r="R222" s="59"/>
      <c r="S222" s="59"/>
      <c r="T222" s="59"/>
      <c r="U222" s="59"/>
      <c r="V222" s="59"/>
      <c r="W222" s="59"/>
      <c r="X222" s="59"/>
      <c r="Y222" s="59"/>
      <c r="Z222" s="59"/>
      <c r="AA222" s="59"/>
      <c r="AB222" s="59"/>
      <c r="AC222" s="59"/>
      <c r="AD222" s="59"/>
      <c r="AE222" s="59"/>
      <c r="AF222" s="59"/>
      <c r="AG222" s="59"/>
      <c r="AH222" s="59"/>
      <c r="AI222" s="59"/>
      <c r="AJ222" s="59"/>
      <c r="AK222" s="59"/>
      <c r="AL222" s="59"/>
      <c r="AM222" s="59"/>
      <c r="AN222" s="59"/>
      <c r="AO222" s="59"/>
      <c r="AP222" s="59"/>
      <c r="AQ222" s="59"/>
      <c r="AR222" s="59"/>
      <c r="AS222" s="59"/>
      <c r="AT222" s="59"/>
      <c r="AU222" s="3"/>
      <c r="AV222" s="3"/>
      <c r="AW222" s="3"/>
      <c r="AX222" s="3"/>
      <c r="AY222" s="3"/>
      <c r="AZ222" s="3"/>
      <c r="BA222" s="3"/>
      <c r="BB222" s="3"/>
    </row>
    <row r="223" ht="12.75" customHeight="1">
      <c r="A223" s="59"/>
      <c r="B223" s="59"/>
      <c r="C223" s="59"/>
      <c r="D223" s="59"/>
      <c r="E223" s="59"/>
      <c r="F223" s="59"/>
      <c r="G223" s="59"/>
      <c r="H223" s="59"/>
      <c r="I223" s="59"/>
      <c r="J223" s="59"/>
      <c r="K223" s="59"/>
      <c r="L223" s="59"/>
      <c r="M223" s="59"/>
      <c r="N223" s="59"/>
      <c r="O223" s="59"/>
      <c r="P223" s="59"/>
      <c r="Q223" s="59"/>
      <c r="R223" s="59"/>
      <c r="S223" s="59"/>
      <c r="T223" s="59"/>
      <c r="U223" s="59"/>
      <c r="V223" s="59"/>
      <c r="W223" s="59"/>
      <c r="X223" s="59"/>
      <c r="Y223" s="59"/>
      <c r="Z223" s="59"/>
      <c r="AA223" s="59"/>
      <c r="AB223" s="59"/>
      <c r="AC223" s="59"/>
      <c r="AD223" s="59"/>
      <c r="AE223" s="59"/>
      <c r="AF223" s="59"/>
      <c r="AG223" s="59"/>
      <c r="AH223" s="59"/>
      <c r="AI223" s="59"/>
      <c r="AJ223" s="59"/>
      <c r="AK223" s="59"/>
      <c r="AL223" s="59"/>
      <c r="AM223" s="59"/>
      <c r="AN223" s="59"/>
      <c r="AO223" s="59"/>
      <c r="AP223" s="59"/>
      <c r="AQ223" s="59"/>
      <c r="AR223" s="59"/>
      <c r="AS223" s="59"/>
      <c r="AT223" s="59"/>
      <c r="AU223" s="3"/>
      <c r="AV223" s="3"/>
      <c r="AW223" s="3"/>
      <c r="AX223" s="3"/>
      <c r="AY223" s="3"/>
      <c r="AZ223" s="3"/>
      <c r="BA223" s="3"/>
      <c r="BB223" s="3"/>
    </row>
    <row r="224" ht="12.75" customHeight="1">
      <c r="A224" s="59"/>
      <c r="B224" s="59"/>
      <c r="C224" s="59"/>
      <c r="D224" s="59"/>
      <c r="E224" s="59"/>
      <c r="F224" s="59"/>
      <c r="G224" s="59"/>
      <c r="H224" s="59"/>
      <c r="I224" s="59"/>
      <c r="J224" s="59"/>
      <c r="K224" s="59"/>
      <c r="L224" s="59"/>
      <c r="M224" s="59"/>
      <c r="N224" s="59"/>
      <c r="O224" s="59"/>
      <c r="P224" s="59"/>
      <c r="Q224" s="59"/>
      <c r="R224" s="59"/>
      <c r="S224" s="59"/>
      <c r="T224" s="59"/>
      <c r="U224" s="59"/>
      <c r="V224" s="59"/>
      <c r="W224" s="59"/>
      <c r="X224" s="59"/>
      <c r="Y224" s="59"/>
      <c r="Z224" s="59"/>
      <c r="AA224" s="59"/>
      <c r="AB224" s="59"/>
      <c r="AC224" s="59"/>
      <c r="AD224" s="59"/>
      <c r="AE224" s="59"/>
      <c r="AF224" s="59"/>
      <c r="AG224" s="59"/>
      <c r="AH224" s="59"/>
      <c r="AI224" s="59"/>
      <c r="AJ224" s="59"/>
      <c r="AK224" s="59"/>
      <c r="AL224" s="59"/>
      <c r="AM224" s="59"/>
      <c r="AN224" s="59"/>
      <c r="AO224" s="59"/>
      <c r="AP224" s="59"/>
      <c r="AQ224" s="59"/>
      <c r="AR224" s="59"/>
      <c r="AS224" s="59"/>
      <c r="AT224" s="59"/>
      <c r="AU224" s="3"/>
      <c r="AV224" s="3"/>
      <c r="AW224" s="3"/>
      <c r="AX224" s="3"/>
      <c r="AY224" s="3"/>
      <c r="AZ224" s="3"/>
      <c r="BA224" s="3"/>
      <c r="BB224" s="3"/>
    </row>
    <row r="225" ht="12.75" customHeight="1">
      <c r="A225" s="59"/>
      <c r="B225" s="59"/>
      <c r="C225" s="59"/>
      <c r="D225" s="59"/>
      <c r="E225" s="59"/>
      <c r="F225" s="59"/>
      <c r="G225" s="59"/>
      <c r="H225" s="59"/>
      <c r="I225" s="59"/>
      <c r="J225" s="59"/>
      <c r="K225" s="59"/>
      <c r="L225" s="59"/>
      <c r="M225" s="59"/>
      <c r="N225" s="59"/>
      <c r="O225" s="59"/>
      <c r="P225" s="59"/>
      <c r="Q225" s="59"/>
      <c r="R225" s="59"/>
      <c r="S225" s="59"/>
      <c r="T225" s="59"/>
      <c r="U225" s="59"/>
      <c r="V225" s="59"/>
      <c r="W225" s="59"/>
      <c r="X225" s="59"/>
      <c r="Y225" s="59"/>
      <c r="Z225" s="59"/>
      <c r="AA225" s="59"/>
      <c r="AB225" s="59"/>
      <c r="AC225" s="59"/>
      <c r="AD225" s="59"/>
      <c r="AE225" s="59"/>
      <c r="AF225" s="59"/>
      <c r="AG225" s="59"/>
      <c r="AH225" s="59"/>
      <c r="AI225" s="59"/>
      <c r="AJ225" s="59"/>
      <c r="AK225" s="59"/>
      <c r="AL225" s="59"/>
      <c r="AM225" s="59"/>
      <c r="AN225" s="59"/>
      <c r="AO225" s="59"/>
      <c r="AP225" s="59"/>
      <c r="AQ225" s="59"/>
      <c r="AR225" s="59"/>
      <c r="AS225" s="59"/>
      <c r="AT225" s="59"/>
      <c r="AU225" s="3"/>
      <c r="AV225" s="3"/>
      <c r="AW225" s="3"/>
      <c r="AX225" s="3"/>
      <c r="AY225" s="3"/>
      <c r="AZ225" s="3"/>
      <c r="BA225" s="3"/>
      <c r="BB225" s="3"/>
    </row>
    <row r="226" ht="12.75" customHeight="1">
      <c r="A226" s="59"/>
      <c r="B226" s="59"/>
      <c r="C226" s="59"/>
      <c r="D226" s="59"/>
      <c r="E226" s="59"/>
      <c r="F226" s="59"/>
      <c r="G226" s="59"/>
      <c r="H226" s="59"/>
      <c r="I226" s="59"/>
      <c r="J226" s="59"/>
      <c r="K226" s="59"/>
      <c r="L226" s="59"/>
      <c r="M226" s="59"/>
      <c r="N226" s="59"/>
      <c r="O226" s="59"/>
      <c r="P226" s="59"/>
      <c r="Q226" s="59"/>
      <c r="R226" s="59"/>
      <c r="S226" s="59"/>
      <c r="T226" s="59"/>
      <c r="U226" s="59"/>
      <c r="V226" s="59"/>
      <c r="W226" s="59"/>
      <c r="X226" s="59"/>
      <c r="Y226" s="59"/>
      <c r="Z226" s="59"/>
      <c r="AA226" s="59"/>
      <c r="AB226" s="59"/>
      <c r="AC226" s="59"/>
      <c r="AD226" s="59"/>
      <c r="AE226" s="59"/>
      <c r="AF226" s="59"/>
      <c r="AG226" s="59"/>
      <c r="AH226" s="59"/>
      <c r="AI226" s="59"/>
      <c r="AJ226" s="59"/>
      <c r="AK226" s="59"/>
      <c r="AL226" s="59"/>
      <c r="AM226" s="59"/>
      <c r="AN226" s="59"/>
      <c r="AO226" s="59"/>
      <c r="AP226" s="59"/>
      <c r="AQ226" s="59"/>
      <c r="AR226" s="59"/>
      <c r="AS226" s="59"/>
      <c r="AT226" s="59"/>
      <c r="AU226" s="3"/>
      <c r="AV226" s="3"/>
      <c r="AW226" s="3"/>
      <c r="AX226" s="3"/>
      <c r="AY226" s="3"/>
      <c r="AZ226" s="3"/>
      <c r="BA226" s="3"/>
      <c r="BB226" s="3"/>
    </row>
    <row r="227" ht="12.75" customHeight="1">
      <c r="A227" s="59"/>
      <c r="B227" s="59"/>
      <c r="C227" s="59"/>
      <c r="D227" s="59"/>
      <c r="E227" s="59"/>
      <c r="F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59"/>
      <c r="AD227" s="59"/>
      <c r="AE227" s="59"/>
      <c r="AF227" s="59"/>
      <c r="AG227" s="59"/>
      <c r="AH227" s="59"/>
      <c r="AI227" s="59"/>
      <c r="AJ227" s="59"/>
      <c r="AK227" s="59"/>
      <c r="AL227" s="59"/>
      <c r="AM227" s="59"/>
      <c r="AN227" s="59"/>
      <c r="AO227" s="59"/>
      <c r="AP227" s="59"/>
      <c r="AQ227" s="59"/>
      <c r="AR227" s="59"/>
      <c r="AS227" s="59"/>
      <c r="AT227" s="59"/>
      <c r="AU227" s="3"/>
      <c r="AV227" s="3"/>
      <c r="AW227" s="3"/>
      <c r="AX227" s="3"/>
      <c r="AY227" s="3"/>
      <c r="AZ227" s="3"/>
      <c r="BA227" s="3"/>
      <c r="BB227" s="3"/>
    </row>
    <row r="228" ht="12.75" customHeight="1">
      <c r="A228" s="59"/>
      <c r="B228" s="59"/>
      <c r="C228" s="59"/>
      <c r="D228" s="59"/>
      <c r="E228" s="59"/>
      <c r="F228" s="59"/>
      <c r="G228" s="59"/>
      <c r="H228" s="59"/>
      <c r="I228" s="59"/>
      <c r="J228" s="59"/>
      <c r="K228" s="59"/>
      <c r="L228" s="59"/>
      <c r="M228" s="59"/>
      <c r="N228" s="59"/>
      <c r="O228" s="59"/>
      <c r="P228" s="59"/>
      <c r="Q228" s="59"/>
      <c r="R228" s="59"/>
      <c r="S228" s="59"/>
      <c r="T228" s="59"/>
      <c r="U228" s="59"/>
      <c r="V228" s="59"/>
      <c r="W228" s="59"/>
      <c r="X228" s="59"/>
      <c r="Y228" s="59"/>
      <c r="Z228" s="59"/>
      <c r="AA228" s="59"/>
      <c r="AB228" s="59"/>
      <c r="AC228" s="59"/>
      <c r="AD228" s="59"/>
      <c r="AE228" s="59"/>
      <c r="AF228" s="59"/>
      <c r="AG228" s="59"/>
      <c r="AH228" s="59"/>
      <c r="AI228" s="59"/>
      <c r="AJ228" s="59"/>
      <c r="AK228" s="59"/>
      <c r="AL228" s="59"/>
      <c r="AM228" s="59"/>
      <c r="AN228" s="59"/>
      <c r="AO228" s="59"/>
      <c r="AP228" s="59"/>
      <c r="AQ228" s="59"/>
      <c r="AR228" s="59"/>
      <c r="AS228" s="59"/>
      <c r="AT228" s="59"/>
      <c r="AU228" s="3"/>
      <c r="AV228" s="3"/>
      <c r="AW228" s="3"/>
      <c r="AX228" s="3"/>
      <c r="AY228" s="3"/>
      <c r="AZ228" s="3"/>
      <c r="BA228" s="3"/>
      <c r="BB228" s="3"/>
    </row>
    <row r="229" ht="12.75" customHeight="1">
      <c r="A229" s="59"/>
      <c r="B229" s="59"/>
      <c r="C229" s="59"/>
      <c r="D229" s="59"/>
      <c r="E229" s="59"/>
      <c r="F229" s="59"/>
      <c r="G229" s="59"/>
      <c r="H229" s="59"/>
      <c r="I229" s="59"/>
      <c r="J229" s="59"/>
      <c r="K229" s="59"/>
      <c r="L229" s="59"/>
      <c r="M229" s="59"/>
      <c r="N229" s="59"/>
      <c r="O229" s="59"/>
      <c r="P229" s="59"/>
      <c r="Q229" s="59"/>
      <c r="R229" s="59"/>
      <c r="S229" s="59"/>
      <c r="T229" s="59"/>
      <c r="U229" s="59"/>
      <c r="V229" s="59"/>
      <c r="W229" s="59"/>
      <c r="X229" s="59"/>
      <c r="Y229" s="59"/>
      <c r="Z229" s="59"/>
      <c r="AA229" s="59"/>
      <c r="AB229" s="59"/>
      <c r="AC229" s="59"/>
      <c r="AD229" s="59"/>
      <c r="AE229" s="59"/>
      <c r="AF229" s="59"/>
      <c r="AG229" s="59"/>
      <c r="AH229" s="59"/>
      <c r="AI229" s="59"/>
      <c r="AJ229" s="59"/>
      <c r="AK229" s="59"/>
      <c r="AL229" s="59"/>
      <c r="AM229" s="59"/>
      <c r="AN229" s="59"/>
      <c r="AO229" s="59"/>
      <c r="AP229" s="59"/>
      <c r="AQ229" s="59"/>
      <c r="AR229" s="59"/>
      <c r="AS229" s="59"/>
      <c r="AT229" s="59"/>
      <c r="AU229" s="3"/>
      <c r="AV229" s="3"/>
      <c r="AW229" s="3"/>
      <c r="AX229" s="3"/>
      <c r="AY229" s="3"/>
      <c r="AZ229" s="3"/>
      <c r="BA229" s="3"/>
      <c r="BB229" s="3"/>
    </row>
    <row r="230" ht="12.75" customHeight="1">
      <c r="A230" s="59"/>
      <c r="B230" s="59"/>
      <c r="C230" s="59"/>
      <c r="D230" s="59"/>
      <c r="E230" s="59"/>
      <c r="F230" s="59"/>
      <c r="G230" s="59"/>
      <c r="H230" s="59"/>
      <c r="I230" s="59"/>
      <c r="J230" s="59"/>
      <c r="K230" s="59"/>
      <c r="L230" s="59"/>
      <c r="M230" s="59"/>
      <c r="N230" s="59"/>
      <c r="O230" s="59"/>
      <c r="P230" s="59"/>
      <c r="Q230" s="59"/>
      <c r="R230" s="59"/>
      <c r="S230" s="59"/>
      <c r="T230" s="59"/>
      <c r="U230" s="59"/>
      <c r="V230" s="59"/>
      <c r="W230" s="59"/>
      <c r="X230" s="59"/>
      <c r="Y230" s="59"/>
      <c r="Z230" s="59"/>
      <c r="AA230" s="59"/>
      <c r="AB230" s="59"/>
      <c r="AC230" s="59"/>
      <c r="AD230" s="59"/>
      <c r="AE230" s="59"/>
      <c r="AF230" s="59"/>
      <c r="AG230" s="59"/>
      <c r="AH230" s="59"/>
      <c r="AI230" s="59"/>
      <c r="AJ230" s="59"/>
      <c r="AK230" s="59"/>
      <c r="AL230" s="59"/>
      <c r="AM230" s="59"/>
      <c r="AN230" s="59"/>
      <c r="AO230" s="59"/>
      <c r="AP230" s="59"/>
      <c r="AQ230" s="59"/>
      <c r="AR230" s="59"/>
      <c r="AS230" s="59"/>
      <c r="AT230" s="59"/>
      <c r="AU230" s="3"/>
      <c r="AV230" s="3"/>
      <c r="AW230" s="3"/>
      <c r="AX230" s="3"/>
      <c r="AY230" s="3"/>
      <c r="AZ230" s="3"/>
      <c r="BA230" s="3"/>
      <c r="BB230" s="3"/>
    </row>
    <row r="231" ht="12.75" customHeight="1">
      <c r="A231" s="59"/>
      <c r="B231" s="59"/>
      <c r="C231" s="59"/>
      <c r="D231" s="59"/>
      <c r="E231" s="59"/>
      <c r="F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c r="AD231" s="59"/>
      <c r="AE231" s="59"/>
      <c r="AF231" s="59"/>
      <c r="AG231" s="59"/>
      <c r="AH231" s="59"/>
      <c r="AI231" s="59"/>
      <c r="AJ231" s="59"/>
      <c r="AK231" s="59"/>
      <c r="AL231" s="59"/>
      <c r="AM231" s="59"/>
      <c r="AN231" s="59"/>
      <c r="AO231" s="59"/>
      <c r="AP231" s="59"/>
      <c r="AQ231" s="59"/>
      <c r="AR231" s="59"/>
      <c r="AS231" s="59"/>
      <c r="AT231" s="59"/>
      <c r="AU231" s="3"/>
      <c r="AV231" s="3"/>
      <c r="AW231" s="3"/>
      <c r="AX231" s="3"/>
      <c r="AY231" s="3"/>
      <c r="AZ231" s="3"/>
      <c r="BA231" s="3"/>
      <c r="BB231" s="3"/>
    </row>
    <row r="232" ht="12.75" customHeight="1">
      <c r="A232" s="59"/>
      <c r="B232" s="59"/>
      <c r="C232" s="59"/>
      <c r="D232" s="59"/>
      <c r="E232" s="59"/>
      <c r="F232" s="59"/>
      <c r="G232" s="59"/>
      <c r="H232" s="59"/>
      <c r="I232" s="59"/>
      <c r="J232" s="59"/>
      <c r="K232" s="59"/>
      <c r="L232" s="59"/>
      <c r="M232" s="59"/>
      <c r="N232" s="59"/>
      <c r="O232" s="59"/>
      <c r="P232" s="59"/>
      <c r="Q232" s="59"/>
      <c r="R232" s="59"/>
      <c r="S232" s="59"/>
      <c r="T232" s="59"/>
      <c r="U232" s="59"/>
      <c r="V232" s="59"/>
      <c r="W232" s="59"/>
      <c r="X232" s="59"/>
      <c r="Y232" s="59"/>
      <c r="Z232" s="59"/>
      <c r="AA232" s="59"/>
      <c r="AB232" s="59"/>
      <c r="AC232" s="59"/>
      <c r="AD232" s="59"/>
      <c r="AE232" s="59"/>
      <c r="AF232" s="59"/>
      <c r="AG232" s="59"/>
      <c r="AH232" s="59"/>
      <c r="AI232" s="59"/>
      <c r="AJ232" s="59"/>
      <c r="AK232" s="59"/>
      <c r="AL232" s="59"/>
      <c r="AM232" s="59"/>
      <c r="AN232" s="59"/>
      <c r="AO232" s="59"/>
      <c r="AP232" s="59"/>
      <c r="AQ232" s="59"/>
      <c r="AR232" s="59"/>
      <c r="AS232" s="59"/>
      <c r="AT232" s="59"/>
      <c r="AU232" s="3"/>
      <c r="AV232" s="3"/>
      <c r="AW232" s="3"/>
      <c r="AX232" s="3"/>
      <c r="AY232" s="3"/>
      <c r="AZ232" s="3"/>
      <c r="BA232" s="3"/>
      <c r="BB232" s="3"/>
    </row>
    <row r="233" ht="12.75" customHeight="1">
      <c r="A233" s="59"/>
      <c r="B233" s="59"/>
      <c r="C233" s="59"/>
      <c r="D233" s="59"/>
      <c r="E233" s="59"/>
      <c r="F233" s="59"/>
      <c r="G233" s="59"/>
      <c r="H233" s="59"/>
      <c r="I233" s="59"/>
      <c r="J233" s="59"/>
      <c r="K233" s="59"/>
      <c r="L233" s="59"/>
      <c r="M233" s="59"/>
      <c r="N233" s="59"/>
      <c r="O233" s="59"/>
      <c r="P233" s="59"/>
      <c r="Q233" s="59"/>
      <c r="R233" s="59"/>
      <c r="S233" s="59"/>
      <c r="T233" s="59"/>
      <c r="U233" s="59"/>
      <c r="V233" s="59"/>
      <c r="W233" s="59"/>
      <c r="X233" s="59"/>
      <c r="Y233" s="59"/>
      <c r="Z233" s="59"/>
      <c r="AA233" s="59"/>
      <c r="AB233" s="59"/>
      <c r="AC233" s="59"/>
      <c r="AD233" s="59"/>
      <c r="AE233" s="59"/>
      <c r="AF233" s="59"/>
      <c r="AG233" s="59"/>
      <c r="AH233" s="59"/>
      <c r="AI233" s="59"/>
      <c r="AJ233" s="59"/>
      <c r="AK233" s="59"/>
      <c r="AL233" s="59"/>
      <c r="AM233" s="59"/>
      <c r="AN233" s="59"/>
      <c r="AO233" s="59"/>
      <c r="AP233" s="59"/>
      <c r="AQ233" s="59"/>
      <c r="AR233" s="59"/>
      <c r="AS233" s="59"/>
      <c r="AT233" s="59"/>
      <c r="AU233" s="3"/>
      <c r="AV233" s="3"/>
      <c r="AW233" s="3"/>
      <c r="AX233" s="3"/>
      <c r="AY233" s="3"/>
      <c r="AZ233" s="3"/>
      <c r="BA233" s="3"/>
      <c r="BB233" s="3"/>
    </row>
    <row r="234" ht="12.75" customHeight="1">
      <c r="A234" s="59"/>
      <c r="B234" s="59"/>
      <c r="C234" s="59"/>
      <c r="D234" s="59"/>
      <c r="E234" s="59"/>
      <c r="F234" s="59"/>
      <c r="G234" s="59"/>
      <c r="H234" s="59"/>
      <c r="I234" s="59"/>
      <c r="J234" s="59"/>
      <c r="K234" s="59"/>
      <c r="L234" s="59"/>
      <c r="M234" s="59"/>
      <c r="N234" s="59"/>
      <c r="O234" s="59"/>
      <c r="P234" s="59"/>
      <c r="Q234" s="59"/>
      <c r="R234" s="59"/>
      <c r="S234" s="59"/>
      <c r="T234" s="59"/>
      <c r="U234" s="59"/>
      <c r="V234" s="59"/>
      <c r="W234" s="59"/>
      <c r="X234" s="59"/>
      <c r="Y234" s="59"/>
      <c r="Z234" s="59"/>
      <c r="AA234" s="59"/>
      <c r="AB234" s="59"/>
      <c r="AC234" s="59"/>
      <c r="AD234" s="59"/>
      <c r="AE234" s="59"/>
      <c r="AF234" s="59"/>
      <c r="AG234" s="59"/>
      <c r="AH234" s="59"/>
      <c r="AI234" s="59"/>
      <c r="AJ234" s="59"/>
      <c r="AK234" s="59"/>
      <c r="AL234" s="59"/>
      <c r="AM234" s="59"/>
      <c r="AN234" s="59"/>
      <c r="AO234" s="59"/>
      <c r="AP234" s="59"/>
      <c r="AQ234" s="59"/>
      <c r="AR234" s="59"/>
      <c r="AS234" s="59"/>
      <c r="AT234" s="59"/>
      <c r="AU234" s="3"/>
      <c r="AV234" s="3"/>
      <c r="AW234" s="3"/>
      <c r="AX234" s="3"/>
      <c r="AY234" s="3"/>
      <c r="AZ234" s="3"/>
      <c r="BA234" s="3"/>
      <c r="BB234" s="3"/>
    </row>
    <row r="235" ht="12.75" customHeight="1">
      <c r="A235" s="59"/>
      <c r="B235" s="59"/>
      <c r="C235" s="59"/>
      <c r="D235" s="59"/>
      <c r="E235" s="59"/>
      <c r="F235" s="59"/>
      <c r="G235" s="59"/>
      <c r="H235" s="59"/>
      <c r="I235" s="59"/>
      <c r="J235" s="59"/>
      <c r="K235" s="59"/>
      <c r="L235" s="59"/>
      <c r="M235" s="59"/>
      <c r="N235" s="59"/>
      <c r="O235" s="59"/>
      <c r="P235" s="59"/>
      <c r="Q235" s="59"/>
      <c r="R235" s="59"/>
      <c r="S235" s="59"/>
      <c r="T235" s="59"/>
      <c r="U235" s="59"/>
      <c r="V235" s="59"/>
      <c r="W235" s="59"/>
      <c r="X235" s="59"/>
      <c r="Y235" s="59"/>
      <c r="Z235" s="59"/>
      <c r="AA235" s="59"/>
      <c r="AB235" s="59"/>
      <c r="AC235" s="59"/>
      <c r="AD235" s="59"/>
      <c r="AE235" s="59"/>
      <c r="AF235" s="59"/>
      <c r="AG235" s="59"/>
      <c r="AH235" s="59"/>
      <c r="AI235" s="59"/>
      <c r="AJ235" s="59"/>
      <c r="AK235" s="59"/>
      <c r="AL235" s="59"/>
      <c r="AM235" s="59"/>
      <c r="AN235" s="59"/>
      <c r="AO235" s="59"/>
      <c r="AP235" s="59"/>
      <c r="AQ235" s="59"/>
      <c r="AR235" s="59"/>
      <c r="AS235" s="59"/>
      <c r="AT235" s="59"/>
      <c r="AU235" s="3"/>
      <c r="AV235" s="3"/>
      <c r="AW235" s="3"/>
      <c r="AX235" s="3"/>
      <c r="AY235" s="3"/>
      <c r="AZ235" s="3"/>
      <c r="BA235" s="3"/>
      <c r="BB235" s="3"/>
    </row>
    <row r="236" ht="12.75" customHeight="1">
      <c r="A236" s="59"/>
      <c r="B236" s="59"/>
      <c r="C236" s="59"/>
      <c r="D236" s="59"/>
      <c r="E236" s="59"/>
      <c r="F236" s="59"/>
      <c r="G236" s="59"/>
      <c r="H236" s="59"/>
      <c r="I236" s="59"/>
      <c r="J236" s="59"/>
      <c r="K236" s="59"/>
      <c r="L236" s="59"/>
      <c r="M236" s="59"/>
      <c r="N236" s="59"/>
      <c r="O236" s="59"/>
      <c r="P236" s="59"/>
      <c r="Q236" s="59"/>
      <c r="R236" s="59"/>
      <c r="S236" s="59"/>
      <c r="T236" s="59"/>
      <c r="U236" s="59"/>
      <c r="V236" s="59"/>
      <c r="W236" s="59"/>
      <c r="X236" s="59"/>
      <c r="Y236" s="59"/>
      <c r="Z236" s="59"/>
      <c r="AA236" s="59"/>
      <c r="AB236" s="59"/>
      <c r="AC236" s="59"/>
      <c r="AD236" s="59"/>
      <c r="AE236" s="59"/>
      <c r="AF236" s="59"/>
      <c r="AG236" s="59"/>
      <c r="AH236" s="59"/>
      <c r="AI236" s="59"/>
      <c r="AJ236" s="59"/>
      <c r="AK236" s="59"/>
      <c r="AL236" s="59"/>
      <c r="AM236" s="59"/>
      <c r="AN236" s="59"/>
      <c r="AO236" s="59"/>
      <c r="AP236" s="59"/>
      <c r="AQ236" s="59"/>
      <c r="AR236" s="59"/>
      <c r="AS236" s="59"/>
      <c r="AT236" s="59"/>
      <c r="AU236" s="3"/>
      <c r="AV236" s="3"/>
      <c r="AW236" s="3"/>
      <c r="AX236" s="3"/>
      <c r="AY236" s="3"/>
      <c r="AZ236" s="3"/>
      <c r="BA236" s="3"/>
      <c r="BB236" s="3"/>
    </row>
    <row r="237" ht="12.75" customHeight="1">
      <c r="A237" s="59"/>
      <c r="B237" s="59"/>
      <c r="C237" s="59"/>
      <c r="D237" s="59"/>
      <c r="E237" s="59"/>
      <c r="F237" s="59"/>
      <c r="G237" s="59"/>
      <c r="H237" s="59"/>
      <c r="I237" s="59"/>
      <c r="J237" s="59"/>
      <c r="K237" s="59"/>
      <c r="L237" s="59"/>
      <c r="M237" s="59"/>
      <c r="N237" s="59"/>
      <c r="O237" s="59"/>
      <c r="P237" s="59"/>
      <c r="Q237" s="59"/>
      <c r="R237" s="59"/>
      <c r="S237" s="59"/>
      <c r="T237" s="59"/>
      <c r="U237" s="59"/>
      <c r="V237" s="59"/>
      <c r="W237" s="59"/>
      <c r="X237" s="59"/>
      <c r="Y237" s="59"/>
      <c r="Z237" s="59"/>
      <c r="AA237" s="59"/>
      <c r="AB237" s="59"/>
      <c r="AC237" s="59"/>
      <c r="AD237" s="59"/>
      <c r="AE237" s="59"/>
      <c r="AF237" s="59"/>
      <c r="AG237" s="59"/>
      <c r="AH237" s="59"/>
      <c r="AI237" s="59"/>
      <c r="AJ237" s="59"/>
      <c r="AK237" s="59"/>
      <c r="AL237" s="59"/>
      <c r="AM237" s="59"/>
      <c r="AN237" s="59"/>
      <c r="AO237" s="59"/>
      <c r="AP237" s="59"/>
      <c r="AQ237" s="59"/>
      <c r="AR237" s="59"/>
      <c r="AS237" s="59"/>
      <c r="AT237" s="59"/>
      <c r="AU237" s="3"/>
      <c r="AV237" s="3"/>
      <c r="AW237" s="3"/>
      <c r="AX237" s="3"/>
      <c r="AY237" s="3"/>
      <c r="AZ237" s="3"/>
      <c r="BA237" s="3"/>
      <c r="BB237" s="3"/>
    </row>
    <row r="238" ht="12.75" customHeight="1">
      <c r="A238" s="59"/>
      <c r="B238" s="59"/>
      <c r="C238" s="59"/>
      <c r="D238" s="59"/>
      <c r="E238" s="59"/>
      <c r="F238" s="59"/>
      <c r="G238" s="59"/>
      <c r="H238" s="59"/>
      <c r="I238" s="59"/>
      <c r="J238" s="59"/>
      <c r="K238" s="59"/>
      <c r="L238" s="59"/>
      <c r="M238" s="59"/>
      <c r="N238" s="59"/>
      <c r="O238" s="59"/>
      <c r="P238" s="59"/>
      <c r="Q238" s="59"/>
      <c r="R238" s="59"/>
      <c r="S238" s="59"/>
      <c r="T238" s="59"/>
      <c r="U238" s="59"/>
      <c r="V238" s="59"/>
      <c r="W238" s="59"/>
      <c r="X238" s="59"/>
      <c r="Y238" s="59"/>
      <c r="Z238" s="59"/>
      <c r="AA238" s="59"/>
      <c r="AB238" s="59"/>
      <c r="AC238" s="59"/>
      <c r="AD238" s="59"/>
      <c r="AE238" s="59"/>
      <c r="AF238" s="59"/>
      <c r="AG238" s="59"/>
      <c r="AH238" s="59"/>
      <c r="AI238" s="59"/>
      <c r="AJ238" s="59"/>
      <c r="AK238" s="59"/>
      <c r="AL238" s="59"/>
      <c r="AM238" s="59"/>
      <c r="AN238" s="59"/>
      <c r="AO238" s="59"/>
      <c r="AP238" s="59"/>
      <c r="AQ238" s="59"/>
      <c r="AR238" s="59"/>
      <c r="AS238" s="59"/>
      <c r="AT238" s="59"/>
      <c r="AU238" s="3"/>
      <c r="AV238" s="3"/>
      <c r="AW238" s="3"/>
      <c r="AX238" s="3"/>
      <c r="AY238" s="3"/>
      <c r="AZ238" s="3"/>
      <c r="BA238" s="3"/>
      <c r="BB238" s="3"/>
    </row>
    <row r="239" ht="12.75" customHeight="1">
      <c r="A239" s="59"/>
      <c r="B239" s="59"/>
      <c r="C239" s="59"/>
      <c r="D239" s="59"/>
      <c r="E239" s="59"/>
      <c r="F239" s="59"/>
      <c r="G239" s="59"/>
      <c r="H239" s="59"/>
      <c r="I239" s="59"/>
      <c r="J239" s="59"/>
      <c r="K239" s="59"/>
      <c r="L239" s="59"/>
      <c r="M239" s="59"/>
      <c r="N239" s="59"/>
      <c r="O239" s="59"/>
      <c r="P239" s="59"/>
      <c r="Q239" s="59"/>
      <c r="R239" s="59"/>
      <c r="S239" s="59"/>
      <c r="T239" s="59"/>
      <c r="U239" s="59"/>
      <c r="V239" s="59"/>
      <c r="W239" s="59"/>
      <c r="X239" s="59"/>
      <c r="Y239" s="59"/>
      <c r="Z239" s="59"/>
      <c r="AA239" s="59"/>
      <c r="AB239" s="59"/>
      <c r="AC239" s="59"/>
      <c r="AD239" s="59"/>
      <c r="AE239" s="59"/>
      <c r="AF239" s="59"/>
      <c r="AG239" s="59"/>
      <c r="AH239" s="59"/>
      <c r="AI239" s="59"/>
      <c r="AJ239" s="59"/>
      <c r="AK239" s="59"/>
      <c r="AL239" s="59"/>
      <c r="AM239" s="59"/>
      <c r="AN239" s="59"/>
      <c r="AO239" s="59"/>
      <c r="AP239" s="59"/>
      <c r="AQ239" s="59"/>
      <c r="AR239" s="59"/>
      <c r="AS239" s="59"/>
      <c r="AT239" s="59"/>
      <c r="AU239" s="3"/>
      <c r="AV239" s="3"/>
      <c r="AW239" s="3"/>
      <c r="AX239" s="3"/>
      <c r="AY239" s="3"/>
      <c r="AZ239" s="3"/>
      <c r="BA239" s="3"/>
      <c r="BB239" s="3"/>
    </row>
    <row r="240" ht="12.75" customHeight="1">
      <c r="A240" s="59"/>
      <c r="B240" s="59"/>
      <c r="C240" s="59"/>
      <c r="D240" s="59"/>
      <c r="E240" s="59"/>
      <c r="F240" s="59"/>
      <c r="G240" s="59"/>
      <c r="H240" s="59"/>
      <c r="I240" s="59"/>
      <c r="J240" s="59"/>
      <c r="K240" s="59"/>
      <c r="L240" s="59"/>
      <c r="M240" s="59"/>
      <c r="N240" s="59"/>
      <c r="O240" s="59"/>
      <c r="P240" s="59"/>
      <c r="Q240" s="59"/>
      <c r="R240" s="59"/>
      <c r="S240" s="59"/>
      <c r="T240" s="59"/>
      <c r="U240" s="59"/>
      <c r="V240" s="59"/>
      <c r="W240" s="59"/>
      <c r="X240" s="59"/>
      <c r="Y240" s="59"/>
      <c r="Z240" s="59"/>
      <c r="AA240" s="59"/>
      <c r="AB240" s="59"/>
      <c r="AC240" s="59"/>
      <c r="AD240" s="59"/>
      <c r="AE240" s="59"/>
      <c r="AF240" s="59"/>
      <c r="AG240" s="59"/>
      <c r="AH240" s="59"/>
      <c r="AI240" s="59"/>
      <c r="AJ240" s="59"/>
      <c r="AK240" s="59"/>
      <c r="AL240" s="59"/>
      <c r="AM240" s="59"/>
      <c r="AN240" s="59"/>
      <c r="AO240" s="59"/>
      <c r="AP240" s="59"/>
      <c r="AQ240" s="59"/>
      <c r="AR240" s="59"/>
      <c r="AS240" s="59"/>
      <c r="AT240" s="59"/>
      <c r="AU240" s="3"/>
      <c r="AV240" s="3"/>
      <c r="AW240" s="3"/>
      <c r="AX240" s="3"/>
      <c r="AY240" s="3"/>
      <c r="AZ240" s="3"/>
      <c r="BA240" s="3"/>
      <c r="BB240" s="3"/>
    </row>
    <row r="241" ht="12.75" customHeight="1">
      <c r="A241" s="59"/>
      <c r="B241" s="59"/>
      <c r="C241" s="59"/>
      <c r="D241" s="59"/>
      <c r="E241" s="59"/>
      <c r="F241" s="59"/>
      <c r="G241" s="59"/>
      <c r="H241" s="59"/>
      <c r="I241" s="59"/>
      <c r="J241" s="59"/>
      <c r="K241" s="59"/>
      <c r="L241" s="59"/>
      <c r="M241" s="59"/>
      <c r="N241" s="59"/>
      <c r="O241" s="59"/>
      <c r="P241" s="59"/>
      <c r="Q241" s="59"/>
      <c r="R241" s="59"/>
      <c r="S241" s="59"/>
      <c r="T241" s="59"/>
      <c r="U241" s="59"/>
      <c r="V241" s="59"/>
      <c r="W241" s="59"/>
      <c r="X241" s="59"/>
      <c r="Y241" s="59"/>
      <c r="Z241" s="59"/>
      <c r="AA241" s="59"/>
      <c r="AB241" s="59"/>
      <c r="AC241" s="59"/>
      <c r="AD241" s="59"/>
      <c r="AE241" s="59"/>
      <c r="AF241" s="59"/>
      <c r="AG241" s="59"/>
      <c r="AH241" s="59"/>
      <c r="AI241" s="59"/>
      <c r="AJ241" s="59"/>
      <c r="AK241" s="59"/>
      <c r="AL241" s="59"/>
      <c r="AM241" s="59"/>
      <c r="AN241" s="59"/>
      <c r="AO241" s="59"/>
      <c r="AP241" s="59"/>
      <c r="AQ241" s="59"/>
      <c r="AR241" s="59"/>
      <c r="AS241" s="59"/>
      <c r="AT241" s="59"/>
      <c r="AU241" s="3"/>
      <c r="AV241" s="3"/>
      <c r="AW241" s="3"/>
      <c r="AX241" s="3"/>
      <c r="AY241" s="3"/>
      <c r="AZ241" s="3"/>
      <c r="BA241" s="3"/>
      <c r="BB241" s="3"/>
    </row>
    <row r="242" ht="12.75" customHeight="1">
      <c r="A242" s="59"/>
      <c r="B242" s="59"/>
      <c r="C242" s="59"/>
      <c r="D242" s="59"/>
      <c r="E242" s="59"/>
      <c r="F242" s="59"/>
      <c r="G242" s="59"/>
      <c r="H242" s="59"/>
      <c r="I242" s="59"/>
      <c r="J242" s="59"/>
      <c r="K242" s="59"/>
      <c r="L242" s="59"/>
      <c r="M242" s="59"/>
      <c r="N242" s="59"/>
      <c r="O242" s="59"/>
      <c r="P242" s="59"/>
      <c r="Q242" s="59"/>
      <c r="R242" s="59"/>
      <c r="S242" s="59"/>
      <c r="T242" s="59"/>
      <c r="U242" s="59"/>
      <c r="V242" s="59"/>
      <c r="W242" s="59"/>
      <c r="X242" s="59"/>
      <c r="Y242" s="59"/>
      <c r="Z242" s="59"/>
      <c r="AA242" s="59"/>
      <c r="AB242" s="59"/>
      <c r="AC242" s="59"/>
      <c r="AD242" s="59"/>
      <c r="AE242" s="59"/>
      <c r="AF242" s="59"/>
      <c r="AG242" s="59"/>
      <c r="AH242" s="59"/>
      <c r="AI242" s="59"/>
      <c r="AJ242" s="59"/>
      <c r="AK242" s="59"/>
      <c r="AL242" s="59"/>
      <c r="AM242" s="59"/>
      <c r="AN242" s="59"/>
      <c r="AO242" s="59"/>
      <c r="AP242" s="59"/>
      <c r="AQ242" s="59"/>
      <c r="AR242" s="59"/>
      <c r="AS242" s="59"/>
      <c r="AT242" s="59"/>
      <c r="AU242" s="3"/>
      <c r="AV242" s="3"/>
      <c r="AW242" s="3"/>
      <c r="AX242" s="3"/>
      <c r="AY242" s="3"/>
      <c r="AZ242" s="3"/>
      <c r="BA242" s="3"/>
      <c r="BB242" s="3"/>
    </row>
    <row r="243" ht="12.75" customHeight="1">
      <c r="A243" s="59"/>
      <c r="B243" s="59"/>
      <c r="C243" s="59"/>
      <c r="D243" s="59"/>
      <c r="E243" s="59"/>
      <c r="F243" s="59"/>
      <c r="G243" s="59"/>
      <c r="H243" s="59"/>
      <c r="I243" s="59"/>
      <c r="J243" s="59"/>
      <c r="K243" s="59"/>
      <c r="L243" s="59"/>
      <c r="M243" s="59"/>
      <c r="N243" s="59"/>
      <c r="O243" s="59"/>
      <c r="P243" s="59"/>
      <c r="Q243" s="59"/>
      <c r="R243" s="59"/>
      <c r="S243" s="59"/>
      <c r="T243" s="59"/>
      <c r="U243" s="59"/>
      <c r="V243" s="59"/>
      <c r="W243" s="59"/>
      <c r="X243" s="59"/>
      <c r="Y243" s="59"/>
      <c r="Z243" s="59"/>
      <c r="AA243" s="59"/>
      <c r="AB243" s="59"/>
      <c r="AC243" s="59"/>
      <c r="AD243" s="59"/>
      <c r="AE243" s="59"/>
      <c r="AF243" s="59"/>
      <c r="AG243" s="59"/>
      <c r="AH243" s="59"/>
      <c r="AI243" s="59"/>
      <c r="AJ243" s="59"/>
      <c r="AK243" s="59"/>
      <c r="AL243" s="59"/>
      <c r="AM243" s="59"/>
      <c r="AN243" s="59"/>
      <c r="AO243" s="59"/>
      <c r="AP243" s="59"/>
      <c r="AQ243" s="59"/>
      <c r="AR243" s="59"/>
      <c r="AS243" s="59"/>
      <c r="AT243" s="59"/>
      <c r="AU243" s="3"/>
      <c r="AV243" s="3"/>
      <c r="AW243" s="3"/>
      <c r="AX243" s="3"/>
      <c r="AY243" s="3"/>
      <c r="AZ243" s="3"/>
      <c r="BA243" s="3"/>
      <c r="BB243" s="3"/>
    </row>
    <row r="244" ht="12.75" customHeight="1">
      <c r="A244" s="59"/>
      <c r="B244" s="59"/>
      <c r="C244" s="59"/>
      <c r="D244" s="59"/>
      <c r="E244" s="59"/>
      <c r="F244" s="59"/>
      <c r="G244" s="59"/>
      <c r="H244" s="59"/>
      <c r="I244" s="59"/>
      <c r="J244" s="59"/>
      <c r="K244" s="59"/>
      <c r="L244" s="59"/>
      <c r="M244" s="59"/>
      <c r="N244" s="59"/>
      <c r="O244" s="59"/>
      <c r="P244" s="59"/>
      <c r="Q244" s="59"/>
      <c r="R244" s="59"/>
      <c r="S244" s="59"/>
      <c r="T244" s="59"/>
      <c r="U244" s="59"/>
      <c r="V244" s="59"/>
      <c r="W244" s="59"/>
      <c r="X244" s="59"/>
      <c r="Y244" s="59"/>
      <c r="Z244" s="59"/>
      <c r="AA244" s="59"/>
      <c r="AB244" s="59"/>
      <c r="AC244" s="59"/>
      <c r="AD244" s="59"/>
      <c r="AE244" s="59"/>
      <c r="AF244" s="59"/>
      <c r="AG244" s="59"/>
      <c r="AH244" s="59"/>
      <c r="AI244" s="59"/>
      <c r="AJ244" s="59"/>
      <c r="AK244" s="59"/>
      <c r="AL244" s="59"/>
      <c r="AM244" s="59"/>
      <c r="AN244" s="59"/>
      <c r="AO244" s="59"/>
      <c r="AP244" s="59"/>
      <c r="AQ244" s="59"/>
      <c r="AR244" s="59"/>
      <c r="AS244" s="59"/>
      <c r="AT244" s="59"/>
      <c r="AU244" s="3"/>
      <c r="AV244" s="3"/>
      <c r="AW244" s="3"/>
      <c r="AX244" s="3"/>
      <c r="AY244" s="3"/>
      <c r="AZ244" s="3"/>
      <c r="BA244" s="3"/>
      <c r="BB244" s="3"/>
    </row>
    <row r="245" ht="12.75" customHeight="1">
      <c r="A245" s="59"/>
      <c r="B245" s="59"/>
      <c r="C245" s="59"/>
      <c r="D245" s="59"/>
      <c r="E245" s="59"/>
      <c r="F245" s="59"/>
      <c r="G245" s="59"/>
      <c r="H245" s="59"/>
      <c r="I245" s="59"/>
      <c r="J245" s="59"/>
      <c r="K245" s="59"/>
      <c r="L245" s="59"/>
      <c r="M245" s="59"/>
      <c r="N245" s="59"/>
      <c r="O245" s="59"/>
      <c r="P245" s="59"/>
      <c r="Q245" s="59"/>
      <c r="R245" s="59"/>
      <c r="S245" s="59"/>
      <c r="T245" s="59"/>
      <c r="U245" s="59"/>
      <c r="V245" s="59"/>
      <c r="W245" s="59"/>
      <c r="X245" s="59"/>
      <c r="Y245" s="59"/>
      <c r="Z245" s="59"/>
      <c r="AA245" s="59"/>
      <c r="AB245" s="59"/>
      <c r="AC245" s="59"/>
      <c r="AD245" s="59"/>
      <c r="AE245" s="59"/>
      <c r="AF245" s="59"/>
      <c r="AG245" s="59"/>
      <c r="AH245" s="59"/>
      <c r="AI245" s="59"/>
      <c r="AJ245" s="59"/>
      <c r="AK245" s="59"/>
      <c r="AL245" s="59"/>
      <c r="AM245" s="59"/>
      <c r="AN245" s="59"/>
      <c r="AO245" s="59"/>
      <c r="AP245" s="59"/>
      <c r="AQ245" s="59"/>
      <c r="AR245" s="59"/>
      <c r="AS245" s="59"/>
      <c r="AT245" s="59"/>
      <c r="AU245" s="3"/>
      <c r="AV245" s="3"/>
      <c r="AW245" s="3"/>
      <c r="AX245" s="3"/>
      <c r="AY245" s="3"/>
      <c r="AZ245" s="3"/>
      <c r="BA245" s="3"/>
      <c r="BB245" s="3"/>
    </row>
    <row r="246" ht="12.75" customHeight="1">
      <c r="A246" s="59"/>
      <c r="B246" s="59"/>
      <c r="C246" s="59"/>
      <c r="D246" s="59"/>
      <c r="E246" s="59"/>
      <c r="F246" s="59"/>
      <c r="G246" s="59"/>
      <c r="H246" s="59"/>
      <c r="I246" s="59"/>
      <c r="J246" s="59"/>
      <c r="K246" s="59"/>
      <c r="L246" s="59"/>
      <c r="M246" s="59"/>
      <c r="N246" s="59"/>
      <c r="O246" s="59"/>
      <c r="P246" s="59"/>
      <c r="Q246" s="59"/>
      <c r="R246" s="59"/>
      <c r="S246" s="59"/>
      <c r="T246" s="59"/>
      <c r="U246" s="59"/>
      <c r="V246" s="59"/>
      <c r="W246" s="59"/>
      <c r="X246" s="59"/>
      <c r="Y246" s="59"/>
      <c r="Z246" s="59"/>
      <c r="AA246" s="59"/>
      <c r="AB246" s="59"/>
      <c r="AC246" s="59"/>
      <c r="AD246" s="59"/>
      <c r="AE246" s="59"/>
      <c r="AF246" s="59"/>
      <c r="AG246" s="59"/>
      <c r="AH246" s="59"/>
      <c r="AI246" s="59"/>
      <c r="AJ246" s="59"/>
      <c r="AK246" s="59"/>
      <c r="AL246" s="59"/>
      <c r="AM246" s="59"/>
      <c r="AN246" s="59"/>
      <c r="AO246" s="59"/>
      <c r="AP246" s="59"/>
      <c r="AQ246" s="59"/>
      <c r="AR246" s="59"/>
      <c r="AS246" s="59"/>
      <c r="AT246" s="59"/>
      <c r="AU246" s="3"/>
      <c r="AV246" s="3"/>
      <c r="AW246" s="3"/>
      <c r="AX246" s="3"/>
      <c r="AY246" s="3"/>
      <c r="AZ246" s="3"/>
      <c r="BA246" s="3"/>
      <c r="BB246" s="3"/>
    </row>
    <row r="247" ht="12.75" customHeight="1">
      <c r="A247" s="59"/>
      <c r="B247" s="59"/>
      <c r="C247" s="59"/>
      <c r="D247" s="59"/>
      <c r="E247" s="59"/>
      <c r="F247" s="59"/>
      <c r="G247" s="59"/>
      <c r="H247" s="59"/>
      <c r="I247" s="59"/>
      <c r="J247" s="59"/>
      <c r="K247" s="59"/>
      <c r="L247" s="59"/>
      <c r="M247" s="59"/>
      <c r="N247" s="59"/>
      <c r="O247" s="59"/>
      <c r="P247" s="59"/>
      <c r="Q247" s="59"/>
      <c r="R247" s="59"/>
      <c r="S247" s="59"/>
      <c r="T247" s="59"/>
      <c r="U247" s="59"/>
      <c r="V247" s="59"/>
      <c r="W247" s="59"/>
      <c r="X247" s="59"/>
      <c r="Y247" s="59"/>
      <c r="Z247" s="59"/>
      <c r="AA247" s="59"/>
      <c r="AB247" s="59"/>
      <c r="AC247" s="59"/>
      <c r="AD247" s="59"/>
      <c r="AE247" s="59"/>
      <c r="AF247" s="59"/>
      <c r="AG247" s="59"/>
      <c r="AH247" s="59"/>
      <c r="AI247" s="59"/>
      <c r="AJ247" s="59"/>
      <c r="AK247" s="59"/>
      <c r="AL247" s="59"/>
      <c r="AM247" s="59"/>
      <c r="AN247" s="59"/>
      <c r="AO247" s="59"/>
      <c r="AP247" s="59"/>
      <c r="AQ247" s="59"/>
      <c r="AR247" s="59"/>
      <c r="AS247" s="59"/>
      <c r="AT247" s="59"/>
      <c r="AU247" s="3"/>
      <c r="AV247" s="3"/>
      <c r="AW247" s="3"/>
      <c r="AX247" s="3"/>
      <c r="AY247" s="3"/>
      <c r="AZ247" s="3"/>
      <c r="BA247" s="3"/>
      <c r="BB247" s="3"/>
    </row>
    <row r="248" ht="12.75" customHeight="1">
      <c r="A248" s="59"/>
      <c r="B248" s="59"/>
      <c r="C248" s="59"/>
      <c r="D248" s="59"/>
      <c r="E248" s="59"/>
      <c r="F248" s="59"/>
      <c r="G248" s="59"/>
      <c r="H248" s="59"/>
      <c r="I248" s="59"/>
      <c r="J248" s="59"/>
      <c r="K248" s="59"/>
      <c r="L248" s="59"/>
      <c r="M248" s="59"/>
      <c r="N248" s="59"/>
      <c r="O248" s="59"/>
      <c r="P248" s="59"/>
      <c r="Q248" s="59"/>
      <c r="R248" s="59"/>
      <c r="S248" s="59"/>
      <c r="T248" s="59"/>
      <c r="U248" s="59"/>
      <c r="V248" s="59"/>
      <c r="W248" s="59"/>
      <c r="X248" s="59"/>
      <c r="Y248" s="59"/>
      <c r="Z248" s="59"/>
      <c r="AA248" s="59"/>
      <c r="AB248" s="59"/>
      <c r="AC248" s="59"/>
      <c r="AD248" s="59"/>
      <c r="AE248" s="59"/>
      <c r="AF248" s="59"/>
      <c r="AG248" s="59"/>
      <c r="AH248" s="59"/>
      <c r="AI248" s="59"/>
      <c r="AJ248" s="59"/>
      <c r="AK248" s="59"/>
      <c r="AL248" s="59"/>
      <c r="AM248" s="59"/>
      <c r="AN248" s="59"/>
      <c r="AO248" s="59"/>
      <c r="AP248" s="59"/>
      <c r="AQ248" s="59"/>
      <c r="AR248" s="59"/>
      <c r="AS248" s="59"/>
      <c r="AT248" s="59"/>
      <c r="AU248" s="3"/>
      <c r="AV248" s="3"/>
      <c r="AW248" s="3"/>
      <c r="AX248" s="3"/>
      <c r="AY248" s="3"/>
      <c r="AZ248" s="3"/>
      <c r="BA248" s="3"/>
      <c r="BB248" s="3"/>
    </row>
    <row r="249" ht="12.75" customHeight="1">
      <c r="A249" s="59"/>
      <c r="B249" s="59"/>
      <c r="C249" s="59"/>
      <c r="D249" s="59"/>
      <c r="E249" s="59"/>
      <c r="F249" s="59"/>
      <c r="G249" s="59"/>
      <c r="H249" s="59"/>
      <c r="I249" s="59"/>
      <c r="J249" s="59"/>
      <c r="K249" s="59"/>
      <c r="L249" s="59"/>
      <c r="M249" s="59"/>
      <c r="N249" s="59"/>
      <c r="O249" s="59"/>
      <c r="P249" s="59"/>
      <c r="Q249" s="59"/>
      <c r="R249" s="59"/>
      <c r="S249" s="59"/>
      <c r="T249" s="59"/>
      <c r="U249" s="59"/>
      <c r="V249" s="59"/>
      <c r="W249" s="59"/>
      <c r="X249" s="59"/>
      <c r="Y249" s="59"/>
      <c r="Z249" s="59"/>
      <c r="AA249" s="59"/>
      <c r="AB249" s="59"/>
      <c r="AC249" s="59"/>
      <c r="AD249" s="59"/>
      <c r="AE249" s="59"/>
      <c r="AF249" s="59"/>
      <c r="AG249" s="59"/>
      <c r="AH249" s="59"/>
      <c r="AI249" s="59"/>
      <c r="AJ249" s="59"/>
      <c r="AK249" s="59"/>
      <c r="AL249" s="59"/>
      <c r="AM249" s="59"/>
      <c r="AN249" s="59"/>
      <c r="AO249" s="59"/>
      <c r="AP249" s="59"/>
      <c r="AQ249" s="59"/>
      <c r="AR249" s="59"/>
      <c r="AS249" s="59"/>
      <c r="AT249" s="59"/>
      <c r="AU249" s="3"/>
      <c r="AV249" s="3"/>
      <c r="AW249" s="3"/>
      <c r="AX249" s="3"/>
      <c r="AY249" s="3"/>
      <c r="AZ249" s="3"/>
      <c r="BA249" s="3"/>
      <c r="BB249" s="3"/>
    </row>
    <row r="250" ht="12.75" customHeight="1">
      <c r="A250" s="59"/>
      <c r="B250" s="59"/>
      <c r="C250" s="59"/>
      <c r="D250" s="59"/>
      <c r="E250" s="59"/>
      <c r="F250" s="59"/>
      <c r="G250" s="59"/>
      <c r="H250" s="59"/>
      <c r="I250" s="59"/>
      <c r="J250" s="59"/>
      <c r="K250" s="59"/>
      <c r="L250" s="59"/>
      <c r="M250" s="59"/>
      <c r="N250" s="59"/>
      <c r="O250" s="59"/>
      <c r="P250" s="59"/>
      <c r="Q250" s="59"/>
      <c r="R250" s="59"/>
      <c r="S250" s="59"/>
      <c r="T250" s="59"/>
      <c r="U250" s="59"/>
      <c r="V250" s="59"/>
      <c r="W250" s="59"/>
      <c r="X250" s="59"/>
      <c r="Y250" s="59"/>
      <c r="Z250" s="59"/>
      <c r="AA250" s="59"/>
      <c r="AB250" s="59"/>
      <c r="AC250" s="59"/>
      <c r="AD250" s="59"/>
      <c r="AE250" s="59"/>
      <c r="AF250" s="59"/>
      <c r="AG250" s="59"/>
      <c r="AH250" s="59"/>
      <c r="AI250" s="59"/>
      <c r="AJ250" s="59"/>
      <c r="AK250" s="59"/>
      <c r="AL250" s="59"/>
      <c r="AM250" s="59"/>
      <c r="AN250" s="59"/>
      <c r="AO250" s="59"/>
      <c r="AP250" s="59"/>
      <c r="AQ250" s="59"/>
      <c r="AR250" s="59"/>
      <c r="AS250" s="59"/>
      <c r="AT250" s="59"/>
      <c r="AU250" s="3"/>
      <c r="AV250" s="3"/>
      <c r="AW250" s="3"/>
      <c r="AX250" s="3"/>
      <c r="AY250" s="3"/>
      <c r="AZ250" s="3"/>
      <c r="BA250" s="3"/>
      <c r="BB250" s="3"/>
    </row>
    <row r="251" ht="12.75" customHeight="1">
      <c r="A251" s="59"/>
      <c r="B251" s="59"/>
      <c r="C251" s="59"/>
      <c r="D251" s="59"/>
      <c r="E251" s="59"/>
      <c r="F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c r="AD251" s="59"/>
      <c r="AE251" s="59"/>
      <c r="AF251" s="59"/>
      <c r="AG251" s="59"/>
      <c r="AH251" s="59"/>
      <c r="AI251" s="59"/>
      <c r="AJ251" s="59"/>
      <c r="AK251" s="59"/>
      <c r="AL251" s="59"/>
      <c r="AM251" s="59"/>
      <c r="AN251" s="59"/>
      <c r="AO251" s="59"/>
      <c r="AP251" s="59"/>
      <c r="AQ251" s="59"/>
      <c r="AR251" s="59"/>
      <c r="AS251" s="59"/>
      <c r="AT251" s="59"/>
      <c r="AU251" s="3"/>
      <c r="AV251" s="3"/>
      <c r="AW251" s="3"/>
      <c r="AX251" s="3"/>
      <c r="AY251" s="3"/>
      <c r="AZ251" s="3"/>
      <c r="BA251" s="3"/>
      <c r="BB251" s="3"/>
    </row>
    <row r="252" ht="12.75" customHeight="1">
      <c r="A252" s="59"/>
      <c r="B252" s="59"/>
      <c r="C252" s="59"/>
      <c r="D252" s="59"/>
      <c r="E252" s="59"/>
      <c r="F252" s="59"/>
      <c r="G252" s="59"/>
      <c r="H252" s="59"/>
      <c r="I252" s="59"/>
      <c r="J252" s="59"/>
      <c r="K252" s="59"/>
      <c r="L252" s="59"/>
      <c r="M252" s="59"/>
      <c r="N252" s="59"/>
      <c r="O252" s="59"/>
      <c r="P252" s="59"/>
      <c r="Q252" s="59"/>
      <c r="R252" s="59"/>
      <c r="S252" s="59"/>
      <c r="T252" s="59"/>
      <c r="U252" s="59"/>
      <c r="V252" s="59"/>
      <c r="W252" s="59"/>
      <c r="X252" s="59"/>
      <c r="Y252" s="59"/>
      <c r="Z252" s="59"/>
      <c r="AA252" s="59"/>
      <c r="AB252" s="59"/>
      <c r="AC252" s="59"/>
      <c r="AD252" s="59"/>
      <c r="AE252" s="59"/>
      <c r="AF252" s="59"/>
      <c r="AG252" s="59"/>
      <c r="AH252" s="59"/>
      <c r="AI252" s="59"/>
      <c r="AJ252" s="59"/>
      <c r="AK252" s="59"/>
      <c r="AL252" s="59"/>
      <c r="AM252" s="59"/>
      <c r="AN252" s="59"/>
      <c r="AO252" s="59"/>
      <c r="AP252" s="59"/>
      <c r="AQ252" s="59"/>
      <c r="AR252" s="59"/>
      <c r="AS252" s="59"/>
      <c r="AT252" s="59"/>
      <c r="AU252" s="3"/>
      <c r="AV252" s="3"/>
      <c r="AW252" s="3"/>
      <c r="AX252" s="3"/>
      <c r="AY252" s="3"/>
      <c r="AZ252" s="3"/>
      <c r="BA252" s="3"/>
      <c r="BB252" s="3"/>
    </row>
    <row r="253" ht="12.75" customHeight="1">
      <c r="A253" s="59"/>
      <c r="B253" s="59"/>
      <c r="C253" s="59"/>
      <c r="D253" s="59"/>
      <c r="E253" s="59"/>
      <c r="F253" s="59"/>
      <c r="G253" s="59"/>
      <c r="H253" s="59"/>
      <c r="I253" s="59"/>
      <c r="J253" s="59"/>
      <c r="K253" s="59"/>
      <c r="L253" s="59"/>
      <c r="M253" s="59"/>
      <c r="N253" s="59"/>
      <c r="O253" s="59"/>
      <c r="P253" s="59"/>
      <c r="Q253" s="59"/>
      <c r="R253" s="59"/>
      <c r="S253" s="59"/>
      <c r="T253" s="59"/>
      <c r="U253" s="59"/>
      <c r="V253" s="59"/>
      <c r="W253" s="59"/>
      <c r="X253" s="59"/>
      <c r="Y253" s="59"/>
      <c r="Z253" s="59"/>
      <c r="AA253" s="59"/>
      <c r="AB253" s="59"/>
      <c r="AC253" s="59"/>
      <c r="AD253" s="59"/>
      <c r="AE253" s="59"/>
      <c r="AF253" s="59"/>
      <c r="AG253" s="59"/>
      <c r="AH253" s="59"/>
      <c r="AI253" s="59"/>
      <c r="AJ253" s="59"/>
      <c r="AK253" s="59"/>
      <c r="AL253" s="59"/>
      <c r="AM253" s="59"/>
      <c r="AN253" s="59"/>
      <c r="AO253" s="59"/>
      <c r="AP253" s="59"/>
      <c r="AQ253" s="59"/>
      <c r="AR253" s="59"/>
      <c r="AS253" s="59"/>
      <c r="AT253" s="59"/>
      <c r="AU253" s="3"/>
      <c r="AV253" s="3"/>
      <c r="AW253" s="3"/>
      <c r="AX253" s="3"/>
      <c r="AY253" s="3"/>
      <c r="AZ253" s="3"/>
      <c r="BA253" s="3"/>
      <c r="BB253" s="3"/>
    </row>
    <row r="254" ht="12.75" customHeight="1">
      <c r="A254" s="59"/>
      <c r="B254" s="59"/>
      <c r="C254" s="59"/>
      <c r="D254" s="59"/>
      <c r="E254" s="59"/>
      <c r="F254" s="59"/>
      <c r="G254" s="59"/>
      <c r="H254" s="59"/>
      <c r="I254" s="59"/>
      <c r="J254" s="59"/>
      <c r="K254" s="59"/>
      <c r="L254" s="59"/>
      <c r="M254" s="59"/>
      <c r="N254" s="59"/>
      <c r="O254" s="59"/>
      <c r="P254" s="59"/>
      <c r="Q254" s="59"/>
      <c r="R254" s="59"/>
      <c r="S254" s="59"/>
      <c r="T254" s="59"/>
      <c r="U254" s="59"/>
      <c r="V254" s="59"/>
      <c r="W254" s="59"/>
      <c r="X254" s="59"/>
      <c r="Y254" s="59"/>
      <c r="Z254" s="59"/>
      <c r="AA254" s="59"/>
      <c r="AB254" s="59"/>
      <c r="AC254" s="59"/>
      <c r="AD254" s="59"/>
      <c r="AE254" s="59"/>
      <c r="AF254" s="59"/>
      <c r="AG254" s="59"/>
      <c r="AH254" s="59"/>
      <c r="AI254" s="59"/>
      <c r="AJ254" s="59"/>
      <c r="AK254" s="59"/>
      <c r="AL254" s="59"/>
      <c r="AM254" s="59"/>
      <c r="AN254" s="59"/>
      <c r="AO254" s="59"/>
      <c r="AP254" s="59"/>
      <c r="AQ254" s="59"/>
      <c r="AR254" s="59"/>
      <c r="AS254" s="59"/>
      <c r="AT254" s="59"/>
      <c r="AU254" s="3"/>
      <c r="AV254" s="3"/>
      <c r="AW254" s="3"/>
      <c r="AX254" s="3"/>
      <c r="AY254" s="3"/>
      <c r="AZ254" s="3"/>
      <c r="BA254" s="3"/>
      <c r="BB254" s="3"/>
    </row>
    <row r="255" ht="12.75" customHeight="1">
      <c r="A255" s="59"/>
      <c r="B255" s="59"/>
      <c r="C255" s="59"/>
      <c r="D255" s="59"/>
      <c r="E255" s="59"/>
      <c r="F255" s="59"/>
      <c r="G255" s="59"/>
      <c r="H255" s="59"/>
      <c r="I255" s="59"/>
      <c r="J255" s="59"/>
      <c r="K255" s="59"/>
      <c r="L255" s="59"/>
      <c r="M255" s="59"/>
      <c r="N255" s="59"/>
      <c r="O255" s="59"/>
      <c r="P255" s="59"/>
      <c r="Q255" s="59"/>
      <c r="R255" s="59"/>
      <c r="S255" s="59"/>
      <c r="T255" s="59"/>
      <c r="U255" s="59"/>
      <c r="V255" s="59"/>
      <c r="W255" s="59"/>
      <c r="X255" s="59"/>
      <c r="Y255" s="59"/>
      <c r="Z255" s="59"/>
      <c r="AA255" s="59"/>
      <c r="AB255" s="59"/>
      <c r="AC255" s="59"/>
      <c r="AD255" s="59"/>
      <c r="AE255" s="59"/>
      <c r="AF255" s="59"/>
      <c r="AG255" s="59"/>
      <c r="AH255" s="59"/>
      <c r="AI255" s="59"/>
      <c r="AJ255" s="59"/>
      <c r="AK255" s="59"/>
      <c r="AL255" s="59"/>
      <c r="AM255" s="59"/>
      <c r="AN255" s="59"/>
      <c r="AO255" s="59"/>
      <c r="AP255" s="59"/>
      <c r="AQ255" s="59"/>
      <c r="AR255" s="59"/>
      <c r="AS255" s="59"/>
      <c r="AT255" s="59"/>
      <c r="AU255" s="3"/>
      <c r="AV255" s="3"/>
      <c r="AW255" s="3"/>
      <c r="AX255" s="3"/>
      <c r="AY255" s="3"/>
      <c r="AZ255" s="3"/>
      <c r="BA255" s="3"/>
      <c r="BB255" s="3"/>
    </row>
    <row r="256" ht="12.75" customHeight="1">
      <c r="A256" s="59"/>
      <c r="B256" s="59"/>
      <c r="C256" s="59"/>
      <c r="D256" s="59"/>
      <c r="E256" s="59"/>
      <c r="F256" s="59"/>
      <c r="G256" s="59"/>
      <c r="H256" s="59"/>
      <c r="I256" s="59"/>
      <c r="J256" s="59"/>
      <c r="K256" s="59"/>
      <c r="L256" s="59"/>
      <c r="M256" s="59"/>
      <c r="N256" s="59"/>
      <c r="O256" s="59"/>
      <c r="P256" s="59"/>
      <c r="Q256" s="59"/>
      <c r="R256" s="59"/>
      <c r="S256" s="59"/>
      <c r="T256" s="59"/>
      <c r="U256" s="59"/>
      <c r="V256" s="59"/>
      <c r="W256" s="59"/>
      <c r="X256" s="59"/>
      <c r="Y256" s="59"/>
      <c r="Z256" s="59"/>
      <c r="AA256" s="59"/>
      <c r="AB256" s="59"/>
      <c r="AC256" s="59"/>
      <c r="AD256" s="59"/>
      <c r="AE256" s="59"/>
      <c r="AF256" s="59"/>
      <c r="AG256" s="59"/>
      <c r="AH256" s="59"/>
      <c r="AI256" s="59"/>
      <c r="AJ256" s="59"/>
      <c r="AK256" s="59"/>
      <c r="AL256" s="59"/>
      <c r="AM256" s="59"/>
      <c r="AN256" s="59"/>
      <c r="AO256" s="59"/>
      <c r="AP256" s="59"/>
      <c r="AQ256" s="59"/>
      <c r="AR256" s="59"/>
      <c r="AS256" s="59"/>
      <c r="AT256" s="59"/>
      <c r="AU256" s="3"/>
      <c r="AV256" s="3"/>
      <c r="AW256" s="3"/>
      <c r="AX256" s="3"/>
      <c r="AY256" s="3"/>
      <c r="AZ256" s="3"/>
      <c r="BA256" s="3"/>
      <c r="BB256" s="3"/>
    </row>
    <row r="257" ht="12.75" customHeight="1">
      <c r="A257" s="59"/>
      <c r="B257" s="59"/>
      <c r="C257" s="59"/>
      <c r="D257" s="59"/>
      <c r="E257" s="59"/>
      <c r="F257" s="59"/>
      <c r="G257" s="59"/>
      <c r="H257" s="59"/>
      <c r="I257" s="59"/>
      <c r="J257" s="59"/>
      <c r="K257" s="59"/>
      <c r="L257" s="59"/>
      <c r="M257" s="59"/>
      <c r="N257" s="59"/>
      <c r="O257" s="59"/>
      <c r="P257" s="59"/>
      <c r="Q257" s="59"/>
      <c r="R257" s="59"/>
      <c r="S257" s="59"/>
      <c r="T257" s="59"/>
      <c r="U257" s="59"/>
      <c r="V257" s="59"/>
      <c r="W257" s="59"/>
      <c r="X257" s="59"/>
      <c r="Y257" s="59"/>
      <c r="Z257" s="59"/>
      <c r="AA257" s="59"/>
      <c r="AB257" s="59"/>
      <c r="AC257" s="59"/>
      <c r="AD257" s="59"/>
      <c r="AE257" s="59"/>
      <c r="AF257" s="59"/>
      <c r="AG257" s="59"/>
      <c r="AH257" s="59"/>
      <c r="AI257" s="59"/>
      <c r="AJ257" s="59"/>
      <c r="AK257" s="59"/>
      <c r="AL257" s="59"/>
      <c r="AM257" s="59"/>
      <c r="AN257" s="59"/>
      <c r="AO257" s="59"/>
      <c r="AP257" s="59"/>
      <c r="AQ257" s="59"/>
      <c r="AR257" s="59"/>
      <c r="AS257" s="59"/>
      <c r="AT257" s="59"/>
      <c r="AU257" s="3"/>
      <c r="AV257" s="3"/>
      <c r="AW257" s="3"/>
      <c r="AX257" s="3"/>
      <c r="AY257" s="3"/>
      <c r="AZ257" s="3"/>
      <c r="BA257" s="3"/>
      <c r="BB257" s="3"/>
    </row>
    <row r="258" ht="12.75" customHeight="1">
      <c r="A258" s="59"/>
      <c r="B258" s="59"/>
      <c r="C258" s="59"/>
      <c r="D258" s="59"/>
      <c r="E258" s="59"/>
      <c r="F258" s="59"/>
      <c r="G258" s="59"/>
      <c r="H258" s="59"/>
      <c r="I258" s="59"/>
      <c r="J258" s="59"/>
      <c r="K258" s="59"/>
      <c r="L258" s="59"/>
      <c r="M258" s="59"/>
      <c r="N258" s="59"/>
      <c r="O258" s="59"/>
      <c r="P258" s="59"/>
      <c r="Q258" s="59"/>
      <c r="R258" s="59"/>
      <c r="S258" s="59"/>
      <c r="T258" s="59"/>
      <c r="U258" s="59"/>
      <c r="V258" s="59"/>
      <c r="W258" s="59"/>
      <c r="X258" s="59"/>
      <c r="Y258" s="59"/>
      <c r="Z258" s="59"/>
      <c r="AA258" s="59"/>
      <c r="AB258" s="59"/>
      <c r="AC258" s="59"/>
      <c r="AD258" s="59"/>
      <c r="AE258" s="59"/>
      <c r="AF258" s="59"/>
      <c r="AG258" s="59"/>
      <c r="AH258" s="59"/>
      <c r="AI258" s="59"/>
      <c r="AJ258" s="59"/>
      <c r="AK258" s="59"/>
      <c r="AL258" s="59"/>
      <c r="AM258" s="59"/>
      <c r="AN258" s="59"/>
      <c r="AO258" s="59"/>
      <c r="AP258" s="59"/>
      <c r="AQ258" s="59"/>
      <c r="AR258" s="59"/>
      <c r="AS258" s="59"/>
      <c r="AT258" s="59"/>
      <c r="AU258" s="3"/>
      <c r="AV258" s="3"/>
      <c r="AW258" s="3"/>
      <c r="AX258" s="3"/>
      <c r="AY258" s="3"/>
      <c r="AZ258" s="3"/>
      <c r="BA258" s="3"/>
      <c r="BB258" s="3"/>
    </row>
    <row r="259" ht="12.75" customHeight="1">
      <c r="A259" s="59"/>
      <c r="B259" s="59"/>
      <c r="C259" s="59"/>
      <c r="D259" s="59"/>
      <c r="E259" s="59"/>
      <c r="F259" s="59"/>
      <c r="G259" s="59"/>
      <c r="H259" s="59"/>
      <c r="I259" s="59"/>
      <c r="J259" s="59"/>
      <c r="K259" s="59"/>
      <c r="L259" s="59"/>
      <c r="M259" s="59"/>
      <c r="N259" s="59"/>
      <c r="O259" s="59"/>
      <c r="P259" s="59"/>
      <c r="Q259" s="59"/>
      <c r="R259" s="59"/>
      <c r="S259" s="59"/>
      <c r="T259" s="59"/>
      <c r="U259" s="59"/>
      <c r="V259" s="59"/>
      <c r="W259" s="59"/>
      <c r="X259" s="59"/>
      <c r="Y259" s="59"/>
      <c r="Z259" s="59"/>
      <c r="AA259" s="59"/>
      <c r="AB259" s="59"/>
      <c r="AC259" s="59"/>
      <c r="AD259" s="59"/>
      <c r="AE259" s="59"/>
      <c r="AF259" s="59"/>
      <c r="AG259" s="59"/>
      <c r="AH259" s="59"/>
      <c r="AI259" s="59"/>
      <c r="AJ259" s="59"/>
      <c r="AK259" s="59"/>
      <c r="AL259" s="59"/>
      <c r="AM259" s="59"/>
      <c r="AN259" s="59"/>
      <c r="AO259" s="59"/>
      <c r="AP259" s="59"/>
      <c r="AQ259" s="59"/>
      <c r="AR259" s="59"/>
      <c r="AS259" s="59"/>
      <c r="AT259" s="59"/>
      <c r="AU259" s="3"/>
      <c r="AV259" s="3"/>
      <c r="AW259" s="3"/>
      <c r="AX259" s="3"/>
      <c r="AY259" s="3"/>
      <c r="AZ259" s="3"/>
      <c r="BA259" s="3"/>
      <c r="BB259" s="3"/>
    </row>
    <row r="260" ht="12.75" customHeight="1">
      <c r="A260" s="59"/>
      <c r="B260" s="59"/>
      <c r="C260" s="59"/>
      <c r="D260" s="59"/>
      <c r="E260" s="59"/>
      <c r="F260" s="59"/>
      <c r="G260" s="59"/>
      <c r="H260" s="59"/>
      <c r="I260" s="59"/>
      <c r="J260" s="59"/>
      <c r="K260" s="59"/>
      <c r="L260" s="59"/>
      <c r="M260" s="59"/>
      <c r="N260" s="59"/>
      <c r="O260" s="59"/>
      <c r="P260" s="59"/>
      <c r="Q260" s="59"/>
      <c r="R260" s="59"/>
      <c r="S260" s="59"/>
      <c r="T260" s="59"/>
      <c r="U260" s="59"/>
      <c r="V260" s="59"/>
      <c r="W260" s="59"/>
      <c r="X260" s="59"/>
      <c r="Y260" s="59"/>
      <c r="Z260" s="59"/>
      <c r="AA260" s="59"/>
      <c r="AB260" s="59"/>
      <c r="AC260" s="59"/>
      <c r="AD260" s="59"/>
      <c r="AE260" s="59"/>
      <c r="AF260" s="59"/>
      <c r="AG260" s="59"/>
      <c r="AH260" s="59"/>
      <c r="AI260" s="59"/>
      <c r="AJ260" s="59"/>
      <c r="AK260" s="59"/>
      <c r="AL260" s="59"/>
      <c r="AM260" s="59"/>
      <c r="AN260" s="59"/>
      <c r="AO260" s="59"/>
      <c r="AP260" s="59"/>
      <c r="AQ260" s="59"/>
      <c r="AR260" s="59"/>
      <c r="AS260" s="59"/>
      <c r="AT260" s="59"/>
      <c r="AU260" s="3"/>
      <c r="AV260" s="3"/>
      <c r="AW260" s="3"/>
      <c r="AX260" s="3"/>
      <c r="AY260" s="3"/>
      <c r="AZ260" s="3"/>
      <c r="BA260" s="3"/>
      <c r="BB260" s="3"/>
    </row>
    <row r="261" ht="12.75" customHeight="1">
      <c r="A261" s="59"/>
      <c r="B261" s="59"/>
      <c r="C261" s="59"/>
      <c r="D261" s="59"/>
      <c r="E261" s="59"/>
      <c r="F261" s="59"/>
      <c r="G261" s="59"/>
      <c r="H261" s="59"/>
      <c r="I261" s="59"/>
      <c r="J261" s="59"/>
      <c r="K261" s="59"/>
      <c r="L261" s="59"/>
      <c r="M261" s="59"/>
      <c r="N261" s="59"/>
      <c r="O261" s="59"/>
      <c r="P261" s="59"/>
      <c r="Q261" s="59"/>
      <c r="R261" s="59"/>
      <c r="S261" s="59"/>
      <c r="T261" s="59"/>
      <c r="U261" s="59"/>
      <c r="V261" s="59"/>
      <c r="W261" s="59"/>
      <c r="X261" s="59"/>
      <c r="Y261" s="59"/>
      <c r="Z261" s="59"/>
      <c r="AA261" s="59"/>
      <c r="AB261" s="59"/>
      <c r="AC261" s="59"/>
      <c r="AD261" s="59"/>
      <c r="AE261" s="59"/>
      <c r="AF261" s="59"/>
      <c r="AG261" s="59"/>
      <c r="AH261" s="59"/>
      <c r="AI261" s="59"/>
      <c r="AJ261" s="59"/>
      <c r="AK261" s="59"/>
      <c r="AL261" s="59"/>
      <c r="AM261" s="59"/>
      <c r="AN261" s="59"/>
      <c r="AO261" s="59"/>
      <c r="AP261" s="59"/>
      <c r="AQ261" s="59"/>
      <c r="AR261" s="59"/>
      <c r="AS261" s="59"/>
      <c r="AT261" s="59"/>
      <c r="AU261" s="3"/>
      <c r="AV261" s="3"/>
      <c r="AW261" s="3"/>
      <c r="AX261" s="3"/>
      <c r="AY261" s="3"/>
      <c r="AZ261" s="3"/>
      <c r="BA261" s="3"/>
      <c r="BB261" s="3"/>
    </row>
    <row r="262" ht="12.75" customHeight="1">
      <c r="A262" s="59"/>
      <c r="B262" s="59"/>
      <c r="C262" s="59"/>
      <c r="D262" s="59"/>
      <c r="E262" s="59"/>
      <c r="F262" s="59"/>
      <c r="G262" s="59"/>
      <c r="H262" s="59"/>
      <c r="I262" s="59"/>
      <c r="J262" s="59"/>
      <c r="K262" s="59"/>
      <c r="L262" s="59"/>
      <c r="M262" s="59"/>
      <c r="N262" s="59"/>
      <c r="O262" s="59"/>
      <c r="P262" s="59"/>
      <c r="Q262" s="59"/>
      <c r="R262" s="59"/>
      <c r="S262" s="59"/>
      <c r="T262" s="59"/>
      <c r="U262" s="59"/>
      <c r="V262" s="59"/>
      <c r="W262" s="59"/>
      <c r="X262" s="59"/>
      <c r="Y262" s="59"/>
      <c r="Z262" s="59"/>
      <c r="AA262" s="59"/>
      <c r="AB262" s="59"/>
      <c r="AC262" s="59"/>
      <c r="AD262" s="59"/>
      <c r="AE262" s="59"/>
      <c r="AF262" s="59"/>
      <c r="AG262" s="59"/>
      <c r="AH262" s="59"/>
      <c r="AI262" s="59"/>
      <c r="AJ262" s="59"/>
      <c r="AK262" s="59"/>
      <c r="AL262" s="59"/>
      <c r="AM262" s="59"/>
      <c r="AN262" s="59"/>
      <c r="AO262" s="59"/>
      <c r="AP262" s="59"/>
      <c r="AQ262" s="59"/>
      <c r="AR262" s="59"/>
      <c r="AS262" s="59"/>
      <c r="AT262" s="59"/>
      <c r="AU262" s="3"/>
      <c r="AV262" s="3"/>
      <c r="AW262" s="3"/>
      <c r="AX262" s="3"/>
      <c r="AY262" s="3"/>
      <c r="AZ262" s="3"/>
      <c r="BA262" s="3"/>
      <c r="BB262" s="3"/>
    </row>
    <row r="263" ht="12.75" customHeight="1">
      <c r="A263" s="59"/>
      <c r="B263" s="59"/>
      <c r="C263" s="59"/>
      <c r="D263" s="59"/>
      <c r="E263" s="59"/>
      <c r="F263" s="59"/>
      <c r="G263" s="59"/>
      <c r="H263" s="59"/>
      <c r="I263" s="59"/>
      <c r="J263" s="59"/>
      <c r="K263" s="59"/>
      <c r="L263" s="59"/>
      <c r="M263" s="59"/>
      <c r="N263" s="59"/>
      <c r="O263" s="59"/>
      <c r="P263" s="59"/>
      <c r="Q263" s="59"/>
      <c r="R263" s="59"/>
      <c r="S263" s="59"/>
      <c r="T263" s="59"/>
      <c r="U263" s="59"/>
      <c r="V263" s="59"/>
      <c r="W263" s="59"/>
      <c r="X263" s="59"/>
      <c r="Y263" s="59"/>
      <c r="Z263" s="59"/>
      <c r="AA263" s="59"/>
      <c r="AB263" s="59"/>
      <c r="AC263" s="59"/>
      <c r="AD263" s="59"/>
      <c r="AE263" s="59"/>
      <c r="AF263" s="59"/>
      <c r="AG263" s="59"/>
      <c r="AH263" s="59"/>
      <c r="AI263" s="59"/>
      <c r="AJ263" s="59"/>
      <c r="AK263" s="59"/>
      <c r="AL263" s="59"/>
      <c r="AM263" s="59"/>
      <c r="AN263" s="59"/>
      <c r="AO263" s="59"/>
      <c r="AP263" s="59"/>
      <c r="AQ263" s="59"/>
      <c r="AR263" s="59"/>
      <c r="AS263" s="59"/>
      <c r="AT263" s="59"/>
      <c r="AU263" s="3"/>
      <c r="AV263" s="3"/>
      <c r="AW263" s="3"/>
      <c r="AX263" s="3"/>
      <c r="AY263" s="3"/>
      <c r="AZ263" s="3"/>
      <c r="BA263" s="3"/>
      <c r="BB263" s="3"/>
    </row>
    <row r="264" ht="12.75" customHeight="1">
      <c r="A264" s="59"/>
      <c r="B264" s="59"/>
      <c r="C264" s="59"/>
      <c r="D264" s="59"/>
      <c r="E264" s="59"/>
      <c r="F264" s="59"/>
      <c r="G264" s="59"/>
      <c r="H264" s="59"/>
      <c r="I264" s="59"/>
      <c r="J264" s="59"/>
      <c r="K264" s="59"/>
      <c r="L264" s="59"/>
      <c r="M264" s="59"/>
      <c r="N264" s="59"/>
      <c r="O264" s="59"/>
      <c r="P264" s="59"/>
      <c r="Q264" s="59"/>
      <c r="R264" s="59"/>
      <c r="S264" s="59"/>
      <c r="T264" s="59"/>
      <c r="U264" s="59"/>
      <c r="V264" s="59"/>
      <c r="W264" s="59"/>
      <c r="X264" s="59"/>
      <c r="Y264" s="59"/>
      <c r="Z264" s="59"/>
      <c r="AA264" s="59"/>
      <c r="AB264" s="59"/>
      <c r="AC264" s="59"/>
      <c r="AD264" s="59"/>
      <c r="AE264" s="59"/>
      <c r="AF264" s="59"/>
      <c r="AG264" s="59"/>
      <c r="AH264" s="59"/>
      <c r="AI264" s="59"/>
      <c r="AJ264" s="59"/>
      <c r="AK264" s="59"/>
      <c r="AL264" s="59"/>
      <c r="AM264" s="59"/>
      <c r="AN264" s="59"/>
      <c r="AO264" s="59"/>
      <c r="AP264" s="59"/>
      <c r="AQ264" s="59"/>
      <c r="AR264" s="59"/>
      <c r="AS264" s="59"/>
      <c r="AT264" s="59"/>
      <c r="AU264" s="3"/>
      <c r="AV264" s="3"/>
      <c r="AW264" s="3"/>
      <c r="AX264" s="3"/>
      <c r="AY264" s="3"/>
      <c r="AZ264" s="3"/>
      <c r="BA264" s="3"/>
      <c r="BB264" s="3"/>
    </row>
    <row r="265" ht="12.75" customHeight="1">
      <c r="A265" s="59"/>
      <c r="B265" s="59"/>
      <c r="C265" s="59"/>
      <c r="D265" s="59"/>
      <c r="E265" s="59"/>
      <c r="F265" s="59"/>
      <c r="G265" s="59"/>
      <c r="H265" s="59"/>
      <c r="I265" s="59"/>
      <c r="J265" s="59"/>
      <c r="K265" s="59"/>
      <c r="L265" s="59"/>
      <c r="M265" s="59"/>
      <c r="N265" s="59"/>
      <c r="O265" s="59"/>
      <c r="P265" s="59"/>
      <c r="Q265" s="59"/>
      <c r="R265" s="59"/>
      <c r="S265" s="59"/>
      <c r="T265" s="59"/>
      <c r="U265" s="59"/>
      <c r="V265" s="59"/>
      <c r="W265" s="59"/>
      <c r="X265" s="59"/>
      <c r="Y265" s="59"/>
      <c r="Z265" s="59"/>
      <c r="AA265" s="59"/>
      <c r="AB265" s="59"/>
      <c r="AC265" s="59"/>
      <c r="AD265" s="59"/>
      <c r="AE265" s="59"/>
      <c r="AF265" s="59"/>
      <c r="AG265" s="59"/>
      <c r="AH265" s="59"/>
      <c r="AI265" s="59"/>
      <c r="AJ265" s="59"/>
      <c r="AK265" s="59"/>
      <c r="AL265" s="59"/>
      <c r="AM265" s="59"/>
      <c r="AN265" s="59"/>
      <c r="AO265" s="59"/>
      <c r="AP265" s="59"/>
      <c r="AQ265" s="59"/>
      <c r="AR265" s="59"/>
      <c r="AS265" s="59"/>
      <c r="AT265" s="59"/>
      <c r="AU265" s="3"/>
      <c r="AV265" s="3"/>
      <c r="AW265" s="3"/>
      <c r="AX265" s="3"/>
      <c r="AY265" s="3"/>
      <c r="AZ265" s="3"/>
      <c r="BA265" s="3"/>
      <c r="BB265" s="3"/>
    </row>
    <row r="266" ht="12.75" customHeight="1">
      <c r="A266" s="59"/>
      <c r="B266" s="59"/>
      <c r="C266" s="59"/>
      <c r="D266" s="59"/>
      <c r="E266" s="59"/>
      <c r="F266" s="59"/>
      <c r="G266" s="59"/>
      <c r="H266" s="59"/>
      <c r="I266" s="59"/>
      <c r="J266" s="59"/>
      <c r="K266" s="59"/>
      <c r="L266" s="59"/>
      <c r="M266" s="59"/>
      <c r="N266" s="59"/>
      <c r="O266" s="59"/>
      <c r="P266" s="59"/>
      <c r="Q266" s="59"/>
      <c r="R266" s="59"/>
      <c r="S266" s="59"/>
      <c r="T266" s="59"/>
      <c r="U266" s="59"/>
      <c r="V266" s="59"/>
      <c r="W266" s="59"/>
      <c r="X266" s="59"/>
      <c r="Y266" s="59"/>
      <c r="Z266" s="59"/>
      <c r="AA266" s="59"/>
      <c r="AB266" s="59"/>
      <c r="AC266" s="59"/>
      <c r="AD266" s="59"/>
      <c r="AE266" s="59"/>
      <c r="AF266" s="59"/>
      <c r="AG266" s="59"/>
      <c r="AH266" s="59"/>
      <c r="AI266" s="59"/>
      <c r="AJ266" s="59"/>
      <c r="AK266" s="59"/>
      <c r="AL266" s="59"/>
      <c r="AM266" s="59"/>
      <c r="AN266" s="59"/>
      <c r="AO266" s="59"/>
      <c r="AP266" s="59"/>
      <c r="AQ266" s="59"/>
      <c r="AR266" s="59"/>
      <c r="AS266" s="59"/>
      <c r="AT266" s="59"/>
      <c r="AU266" s="3"/>
      <c r="AV266" s="3"/>
      <c r="AW266" s="3"/>
      <c r="AX266" s="3"/>
      <c r="AY266" s="3"/>
      <c r="AZ266" s="3"/>
      <c r="BA266" s="3"/>
      <c r="BB266" s="3"/>
    </row>
    <row r="267" ht="12.75" customHeight="1">
      <c r="A267" s="59"/>
      <c r="B267" s="59"/>
      <c r="C267" s="59"/>
      <c r="D267" s="59"/>
      <c r="E267" s="59"/>
      <c r="F267" s="59"/>
      <c r="G267" s="59"/>
      <c r="H267" s="59"/>
      <c r="I267" s="59"/>
      <c r="J267" s="59"/>
      <c r="K267" s="59"/>
      <c r="L267" s="59"/>
      <c r="M267" s="59"/>
      <c r="N267" s="59"/>
      <c r="O267" s="59"/>
      <c r="P267" s="59"/>
      <c r="Q267" s="59"/>
      <c r="R267" s="59"/>
      <c r="S267" s="59"/>
      <c r="T267" s="59"/>
      <c r="U267" s="59"/>
      <c r="V267" s="59"/>
      <c r="W267" s="59"/>
      <c r="X267" s="59"/>
      <c r="Y267" s="59"/>
      <c r="Z267" s="59"/>
      <c r="AA267" s="59"/>
      <c r="AB267" s="59"/>
      <c r="AC267" s="59"/>
      <c r="AD267" s="59"/>
      <c r="AE267" s="59"/>
      <c r="AF267" s="59"/>
      <c r="AG267" s="59"/>
      <c r="AH267" s="59"/>
      <c r="AI267" s="59"/>
      <c r="AJ267" s="59"/>
      <c r="AK267" s="59"/>
      <c r="AL267" s="59"/>
      <c r="AM267" s="59"/>
      <c r="AN267" s="59"/>
      <c r="AO267" s="59"/>
      <c r="AP267" s="59"/>
      <c r="AQ267" s="59"/>
      <c r="AR267" s="59"/>
      <c r="AS267" s="59"/>
      <c r="AT267" s="59"/>
      <c r="AU267" s="3"/>
      <c r="AV267" s="3"/>
      <c r="AW267" s="3"/>
      <c r="AX267" s="3"/>
      <c r="AY267" s="3"/>
      <c r="AZ267" s="3"/>
      <c r="BA267" s="3"/>
      <c r="BB267" s="3"/>
    </row>
    <row r="268" ht="12.75" customHeight="1">
      <c r="A268" s="59"/>
      <c r="B268" s="59"/>
      <c r="C268" s="59"/>
      <c r="D268" s="59"/>
      <c r="E268" s="59"/>
      <c r="F268" s="59"/>
      <c r="G268" s="59"/>
      <c r="H268" s="59"/>
      <c r="I268" s="59"/>
      <c r="J268" s="59"/>
      <c r="K268" s="59"/>
      <c r="L268" s="59"/>
      <c r="M268" s="59"/>
      <c r="N268" s="59"/>
      <c r="O268" s="59"/>
      <c r="P268" s="59"/>
      <c r="Q268" s="59"/>
      <c r="R268" s="59"/>
      <c r="S268" s="59"/>
      <c r="T268" s="59"/>
      <c r="U268" s="59"/>
      <c r="V268" s="59"/>
      <c r="W268" s="59"/>
      <c r="X268" s="59"/>
      <c r="Y268" s="59"/>
      <c r="Z268" s="59"/>
      <c r="AA268" s="59"/>
      <c r="AB268" s="59"/>
      <c r="AC268" s="59"/>
      <c r="AD268" s="59"/>
      <c r="AE268" s="59"/>
      <c r="AF268" s="59"/>
      <c r="AG268" s="59"/>
      <c r="AH268" s="59"/>
      <c r="AI268" s="59"/>
      <c r="AJ268" s="59"/>
      <c r="AK268" s="59"/>
      <c r="AL268" s="59"/>
      <c r="AM268" s="59"/>
      <c r="AN268" s="59"/>
      <c r="AO268" s="59"/>
      <c r="AP268" s="59"/>
      <c r="AQ268" s="59"/>
      <c r="AR268" s="59"/>
      <c r="AS268" s="59"/>
      <c r="AT268" s="59"/>
      <c r="AU268" s="3"/>
      <c r="AV268" s="3"/>
      <c r="AW268" s="3"/>
      <c r="AX268" s="3"/>
      <c r="AY268" s="3"/>
      <c r="AZ268" s="3"/>
      <c r="BA268" s="3"/>
      <c r="BB268" s="3"/>
    </row>
    <row r="269" ht="12.75" customHeight="1">
      <c r="A269" s="59"/>
      <c r="B269" s="59"/>
      <c r="C269" s="59"/>
      <c r="D269" s="59"/>
      <c r="E269" s="59"/>
      <c r="F269" s="59"/>
      <c r="G269" s="59"/>
      <c r="H269" s="59"/>
      <c r="I269" s="59"/>
      <c r="J269" s="59"/>
      <c r="K269" s="59"/>
      <c r="L269" s="59"/>
      <c r="M269" s="59"/>
      <c r="N269" s="59"/>
      <c r="O269" s="59"/>
      <c r="P269" s="59"/>
      <c r="Q269" s="59"/>
      <c r="R269" s="59"/>
      <c r="S269" s="59"/>
      <c r="T269" s="59"/>
      <c r="U269" s="59"/>
      <c r="V269" s="59"/>
      <c r="W269" s="59"/>
      <c r="X269" s="59"/>
      <c r="Y269" s="59"/>
      <c r="Z269" s="59"/>
      <c r="AA269" s="59"/>
      <c r="AB269" s="59"/>
      <c r="AC269" s="59"/>
      <c r="AD269" s="59"/>
      <c r="AE269" s="59"/>
      <c r="AF269" s="59"/>
      <c r="AG269" s="59"/>
      <c r="AH269" s="59"/>
      <c r="AI269" s="59"/>
      <c r="AJ269" s="59"/>
      <c r="AK269" s="59"/>
      <c r="AL269" s="59"/>
      <c r="AM269" s="59"/>
      <c r="AN269" s="59"/>
      <c r="AO269" s="59"/>
      <c r="AP269" s="59"/>
      <c r="AQ269" s="59"/>
      <c r="AR269" s="59"/>
      <c r="AS269" s="59"/>
      <c r="AT269" s="59"/>
      <c r="AU269" s="3"/>
      <c r="AV269" s="3"/>
      <c r="AW269" s="3"/>
      <c r="AX269" s="3"/>
      <c r="AY269" s="3"/>
      <c r="AZ269" s="3"/>
      <c r="BA269" s="3"/>
      <c r="BB269" s="3"/>
    </row>
    <row r="270" ht="12.75" customHeight="1">
      <c r="A270" s="59"/>
      <c r="B270" s="59"/>
      <c r="C270" s="59"/>
      <c r="D270" s="59"/>
      <c r="E270" s="59"/>
      <c r="F270" s="59"/>
      <c r="G270" s="59"/>
      <c r="H270" s="59"/>
      <c r="I270" s="59"/>
      <c r="J270" s="59"/>
      <c r="K270" s="59"/>
      <c r="L270" s="59"/>
      <c r="M270" s="59"/>
      <c r="N270" s="59"/>
      <c r="O270" s="59"/>
      <c r="P270" s="59"/>
      <c r="Q270" s="59"/>
      <c r="R270" s="59"/>
      <c r="S270" s="59"/>
      <c r="T270" s="59"/>
      <c r="U270" s="59"/>
      <c r="V270" s="59"/>
      <c r="W270" s="59"/>
      <c r="X270" s="59"/>
      <c r="Y270" s="59"/>
      <c r="Z270" s="59"/>
      <c r="AA270" s="59"/>
      <c r="AB270" s="59"/>
      <c r="AC270" s="59"/>
      <c r="AD270" s="59"/>
      <c r="AE270" s="59"/>
      <c r="AF270" s="59"/>
      <c r="AG270" s="59"/>
      <c r="AH270" s="59"/>
      <c r="AI270" s="59"/>
      <c r="AJ270" s="59"/>
      <c r="AK270" s="59"/>
      <c r="AL270" s="59"/>
      <c r="AM270" s="59"/>
      <c r="AN270" s="59"/>
      <c r="AO270" s="59"/>
      <c r="AP270" s="59"/>
      <c r="AQ270" s="59"/>
      <c r="AR270" s="59"/>
      <c r="AS270" s="59"/>
      <c r="AT270" s="59"/>
      <c r="AU270" s="3"/>
      <c r="AV270" s="3"/>
      <c r="AW270" s="3"/>
      <c r="AX270" s="3"/>
      <c r="AY270" s="3"/>
      <c r="AZ270" s="3"/>
      <c r="BA270" s="3"/>
      <c r="BB270" s="3"/>
    </row>
    <row r="271" ht="12.75" customHeight="1">
      <c r="A271" s="59"/>
      <c r="B271" s="59"/>
      <c r="C271" s="59"/>
      <c r="D271" s="59"/>
      <c r="E271" s="59"/>
      <c r="F271" s="59"/>
      <c r="G271" s="59"/>
      <c r="H271" s="59"/>
      <c r="I271" s="59"/>
      <c r="J271" s="59"/>
      <c r="K271" s="59"/>
      <c r="L271" s="59"/>
      <c r="M271" s="59"/>
      <c r="N271" s="59"/>
      <c r="O271" s="59"/>
      <c r="P271" s="59"/>
      <c r="Q271" s="59"/>
      <c r="R271" s="59"/>
      <c r="S271" s="59"/>
      <c r="T271" s="59"/>
      <c r="U271" s="59"/>
      <c r="V271" s="59"/>
      <c r="W271" s="59"/>
      <c r="X271" s="59"/>
      <c r="Y271" s="59"/>
      <c r="Z271" s="59"/>
      <c r="AA271" s="59"/>
      <c r="AB271" s="59"/>
      <c r="AC271" s="59"/>
      <c r="AD271" s="59"/>
      <c r="AE271" s="59"/>
      <c r="AF271" s="59"/>
      <c r="AG271" s="59"/>
      <c r="AH271" s="59"/>
      <c r="AI271" s="59"/>
      <c r="AJ271" s="59"/>
      <c r="AK271" s="59"/>
      <c r="AL271" s="59"/>
      <c r="AM271" s="59"/>
      <c r="AN271" s="59"/>
      <c r="AO271" s="59"/>
      <c r="AP271" s="59"/>
      <c r="AQ271" s="59"/>
      <c r="AR271" s="59"/>
      <c r="AS271" s="59"/>
      <c r="AT271" s="59"/>
      <c r="AU271" s="3"/>
      <c r="AV271" s="3"/>
      <c r="AW271" s="3"/>
      <c r="AX271" s="3"/>
      <c r="AY271" s="3"/>
      <c r="AZ271" s="3"/>
      <c r="BA271" s="3"/>
      <c r="BB271" s="3"/>
    </row>
    <row r="272" ht="12.75" customHeight="1">
      <c r="A272" s="59"/>
      <c r="B272" s="59"/>
      <c r="C272" s="59"/>
      <c r="D272" s="59"/>
      <c r="E272" s="59"/>
      <c r="F272" s="59"/>
      <c r="G272" s="59"/>
      <c r="H272" s="59"/>
      <c r="I272" s="59"/>
      <c r="J272" s="59"/>
      <c r="K272" s="59"/>
      <c r="L272" s="59"/>
      <c r="M272" s="59"/>
      <c r="N272" s="59"/>
      <c r="O272" s="59"/>
      <c r="P272" s="59"/>
      <c r="Q272" s="59"/>
      <c r="R272" s="59"/>
      <c r="S272" s="59"/>
      <c r="T272" s="59"/>
      <c r="U272" s="59"/>
      <c r="V272" s="59"/>
      <c r="W272" s="59"/>
      <c r="X272" s="59"/>
      <c r="Y272" s="59"/>
      <c r="Z272" s="59"/>
      <c r="AA272" s="59"/>
      <c r="AB272" s="59"/>
      <c r="AC272" s="59"/>
      <c r="AD272" s="59"/>
      <c r="AE272" s="59"/>
      <c r="AF272" s="59"/>
      <c r="AG272" s="59"/>
      <c r="AH272" s="59"/>
      <c r="AI272" s="59"/>
      <c r="AJ272" s="59"/>
      <c r="AK272" s="59"/>
      <c r="AL272" s="59"/>
      <c r="AM272" s="59"/>
      <c r="AN272" s="59"/>
      <c r="AO272" s="59"/>
      <c r="AP272" s="59"/>
      <c r="AQ272" s="59"/>
      <c r="AR272" s="59"/>
      <c r="AS272" s="59"/>
      <c r="AT272" s="59"/>
      <c r="AU272" s="3"/>
      <c r="AV272" s="3"/>
      <c r="AW272" s="3"/>
      <c r="AX272" s="3"/>
      <c r="AY272" s="3"/>
      <c r="AZ272" s="3"/>
      <c r="BA272" s="3"/>
      <c r="BB272" s="3"/>
    </row>
    <row r="273" ht="12.75" customHeight="1">
      <c r="A273" s="59"/>
      <c r="B273" s="59"/>
      <c r="C273" s="59"/>
      <c r="D273" s="59"/>
      <c r="E273" s="59"/>
      <c r="F273" s="59"/>
      <c r="G273" s="59"/>
      <c r="H273" s="59"/>
      <c r="I273" s="59"/>
      <c r="J273" s="59"/>
      <c r="K273" s="59"/>
      <c r="L273" s="59"/>
      <c r="M273" s="59"/>
      <c r="N273" s="59"/>
      <c r="O273" s="59"/>
      <c r="P273" s="59"/>
      <c r="Q273" s="59"/>
      <c r="R273" s="59"/>
      <c r="S273" s="59"/>
      <c r="T273" s="59"/>
      <c r="U273" s="59"/>
      <c r="V273" s="59"/>
      <c r="W273" s="59"/>
      <c r="X273" s="59"/>
      <c r="Y273" s="59"/>
      <c r="Z273" s="59"/>
      <c r="AA273" s="59"/>
      <c r="AB273" s="59"/>
      <c r="AC273" s="59"/>
      <c r="AD273" s="59"/>
      <c r="AE273" s="59"/>
      <c r="AF273" s="59"/>
      <c r="AG273" s="59"/>
      <c r="AH273" s="59"/>
      <c r="AI273" s="59"/>
      <c r="AJ273" s="59"/>
      <c r="AK273" s="59"/>
      <c r="AL273" s="59"/>
      <c r="AM273" s="59"/>
      <c r="AN273" s="59"/>
      <c r="AO273" s="59"/>
      <c r="AP273" s="59"/>
      <c r="AQ273" s="59"/>
      <c r="AR273" s="59"/>
      <c r="AS273" s="59"/>
      <c r="AT273" s="59"/>
      <c r="AU273" s="3"/>
      <c r="AV273" s="3"/>
      <c r="AW273" s="3"/>
      <c r="AX273" s="3"/>
      <c r="AY273" s="3"/>
      <c r="AZ273" s="3"/>
      <c r="BA273" s="3"/>
      <c r="BB273" s="3"/>
    </row>
    <row r="274" ht="12.75" customHeight="1">
      <c r="A274" s="59"/>
      <c r="B274" s="59"/>
      <c r="C274" s="59"/>
      <c r="D274" s="59"/>
      <c r="E274" s="59"/>
      <c r="F274" s="59"/>
      <c r="G274" s="59"/>
      <c r="H274" s="59"/>
      <c r="I274" s="59"/>
      <c r="J274" s="59"/>
      <c r="K274" s="59"/>
      <c r="L274" s="59"/>
      <c r="M274" s="59"/>
      <c r="N274" s="59"/>
      <c r="O274" s="59"/>
      <c r="P274" s="59"/>
      <c r="Q274" s="59"/>
      <c r="R274" s="59"/>
      <c r="S274" s="59"/>
      <c r="T274" s="59"/>
      <c r="U274" s="59"/>
      <c r="V274" s="59"/>
      <c r="W274" s="59"/>
      <c r="X274" s="59"/>
      <c r="Y274" s="59"/>
      <c r="Z274" s="59"/>
      <c r="AA274" s="59"/>
      <c r="AB274" s="59"/>
      <c r="AC274" s="59"/>
      <c r="AD274" s="59"/>
      <c r="AE274" s="59"/>
      <c r="AF274" s="59"/>
      <c r="AG274" s="59"/>
      <c r="AH274" s="59"/>
      <c r="AI274" s="59"/>
      <c r="AJ274" s="59"/>
      <c r="AK274" s="59"/>
      <c r="AL274" s="59"/>
      <c r="AM274" s="59"/>
      <c r="AN274" s="59"/>
      <c r="AO274" s="59"/>
      <c r="AP274" s="59"/>
      <c r="AQ274" s="59"/>
      <c r="AR274" s="59"/>
      <c r="AS274" s="59"/>
      <c r="AT274" s="59"/>
      <c r="AU274" s="3"/>
      <c r="AV274" s="3"/>
      <c r="AW274" s="3"/>
      <c r="AX274" s="3"/>
      <c r="AY274" s="3"/>
      <c r="AZ274" s="3"/>
      <c r="BA274" s="3"/>
      <c r="BB274" s="3"/>
    </row>
    <row r="275" ht="12.75" customHeight="1">
      <c r="A275" s="59"/>
      <c r="B275" s="59"/>
      <c r="C275" s="59"/>
      <c r="D275" s="59"/>
      <c r="E275" s="59"/>
      <c r="F275" s="59"/>
      <c r="G275" s="59"/>
      <c r="H275" s="59"/>
      <c r="I275" s="59"/>
      <c r="J275" s="59"/>
      <c r="K275" s="59"/>
      <c r="L275" s="59"/>
      <c r="M275" s="59"/>
      <c r="N275" s="59"/>
      <c r="O275" s="59"/>
      <c r="P275" s="59"/>
      <c r="Q275" s="59"/>
      <c r="R275" s="59"/>
      <c r="S275" s="59"/>
      <c r="T275" s="59"/>
      <c r="U275" s="59"/>
      <c r="V275" s="59"/>
      <c r="W275" s="59"/>
      <c r="X275" s="59"/>
      <c r="Y275" s="59"/>
      <c r="Z275" s="59"/>
      <c r="AA275" s="59"/>
      <c r="AB275" s="59"/>
      <c r="AC275" s="59"/>
      <c r="AD275" s="59"/>
      <c r="AE275" s="59"/>
      <c r="AF275" s="59"/>
      <c r="AG275" s="59"/>
      <c r="AH275" s="59"/>
      <c r="AI275" s="59"/>
      <c r="AJ275" s="59"/>
      <c r="AK275" s="59"/>
      <c r="AL275" s="59"/>
      <c r="AM275" s="59"/>
      <c r="AN275" s="59"/>
      <c r="AO275" s="59"/>
      <c r="AP275" s="59"/>
      <c r="AQ275" s="59"/>
      <c r="AR275" s="59"/>
      <c r="AS275" s="59"/>
      <c r="AT275" s="59"/>
      <c r="AU275" s="3"/>
      <c r="AV275" s="3"/>
      <c r="AW275" s="3"/>
      <c r="AX275" s="3"/>
      <c r="AY275" s="3"/>
      <c r="AZ275" s="3"/>
      <c r="BA275" s="3"/>
      <c r="BB275" s="3"/>
    </row>
    <row r="276" ht="12.75" customHeight="1">
      <c r="A276" s="59"/>
      <c r="B276" s="59"/>
      <c r="C276" s="59"/>
      <c r="D276" s="59"/>
      <c r="E276" s="59"/>
      <c r="F276" s="59"/>
      <c r="G276" s="59"/>
      <c r="H276" s="59"/>
      <c r="I276" s="59"/>
      <c r="J276" s="59"/>
      <c r="K276" s="59"/>
      <c r="L276" s="59"/>
      <c r="M276" s="59"/>
      <c r="N276" s="59"/>
      <c r="O276" s="59"/>
      <c r="P276" s="59"/>
      <c r="Q276" s="59"/>
      <c r="R276" s="59"/>
      <c r="S276" s="59"/>
      <c r="T276" s="59"/>
      <c r="U276" s="59"/>
      <c r="V276" s="59"/>
      <c r="W276" s="59"/>
      <c r="X276" s="59"/>
      <c r="Y276" s="59"/>
      <c r="Z276" s="59"/>
      <c r="AA276" s="59"/>
      <c r="AB276" s="59"/>
      <c r="AC276" s="59"/>
      <c r="AD276" s="59"/>
      <c r="AE276" s="59"/>
      <c r="AF276" s="59"/>
      <c r="AG276" s="59"/>
      <c r="AH276" s="59"/>
      <c r="AI276" s="59"/>
      <c r="AJ276" s="59"/>
      <c r="AK276" s="59"/>
      <c r="AL276" s="59"/>
      <c r="AM276" s="59"/>
      <c r="AN276" s="59"/>
      <c r="AO276" s="59"/>
      <c r="AP276" s="59"/>
      <c r="AQ276" s="59"/>
      <c r="AR276" s="59"/>
      <c r="AS276" s="59"/>
      <c r="AT276" s="59"/>
      <c r="AU276" s="3"/>
      <c r="AV276" s="3"/>
      <c r="AW276" s="3"/>
      <c r="AX276" s="3"/>
      <c r="AY276" s="3"/>
      <c r="AZ276" s="3"/>
      <c r="BA276" s="3"/>
      <c r="BB276" s="3"/>
    </row>
    <row r="277" ht="12.75" customHeight="1">
      <c r="A277" s="59"/>
      <c r="B277" s="59"/>
      <c r="C277" s="59"/>
      <c r="D277" s="59"/>
      <c r="E277" s="59"/>
      <c r="F277" s="59"/>
      <c r="G277" s="59"/>
      <c r="H277" s="59"/>
      <c r="I277" s="59"/>
      <c r="J277" s="59"/>
      <c r="K277" s="59"/>
      <c r="L277" s="59"/>
      <c r="M277" s="59"/>
      <c r="N277" s="59"/>
      <c r="O277" s="59"/>
      <c r="P277" s="59"/>
      <c r="Q277" s="59"/>
      <c r="R277" s="59"/>
      <c r="S277" s="59"/>
      <c r="T277" s="59"/>
      <c r="U277" s="59"/>
      <c r="V277" s="59"/>
      <c r="W277" s="59"/>
      <c r="X277" s="59"/>
      <c r="Y277" s="59"/>
      <c r="Z277" s="59"/>
      <c r="AA277" s="59"/>
      <c r="AB277" s="59"/>
      <c r="AC277" s="59"/>
      <c r="AD277" s="59"/>
      <c r="AE277" s="59"/>
      <c r="AF277" s="59"/>
      <c r="AG277" s="59"/>
      <c r="AH277" s="59"/>
      <c r="AI277" s="59"/>
      <c r="AJ277" s="59"/>
      <c r="AK277" s="59"/>
      <c r="AL277" s="59"/>
      <c r="AM277" s="59"/>
      <c r="AN277" s="59"/>
      <c r="AO277" s="59"/>
      <c r="AP277" s="59"/>
      <c r="AQ277" s="59"/>
      <c r="AR277" s="59"/>
      <c r="AS277" s="59"/>
      <c r="AT277" s="59"/>
      <c r="AU277" s="3"/>
      <c r="AV277" s="3"/>
      <c r="AW277" s="3"/>
      <c r="AX277" s="3"/>
      <c r="AY277" s="3"/>
      <c r="AZ277" s="3"/>
      <c r="BA277" s="3"/>
      <c r="BB277" s="3"/>
    </row>
    <row r="278" ht="12.75" customHeight="1">
      <c r="A278" s="59"/>
      <c r="B278" s="59"/>
      <c r="C278" s="59"/>
      <c r="D278" s="59"/>
      <c r="E278" s="59"/>
      <c r="F278" s="59"/>
      <c r="G278" s="59"/>
      <c r="H278" s="59"/>
      <c r="I278" s="59"/>
      <c r="J278" s="59"/>
      <c r="K278" s="59"/>
      <c r="L278" s="59"/>
      <c r="M278" s="59"/>
      <c r="N278" s="59"/>
      <c r="O278" s="59"/>
      <c r="P278" s="59"/>
      <c r="Q278" s="59"/>
      <c r="R278" s="59"/>
      <c r="S278" s="59"/>
      <c r="T278" s="59"/>
      <c r="U278" s="59"/>
      <c r="V278" s="59"/>
      <c r="W278" s="59"/>
      <c r="X278" s="59"/>
      <c r="Y278" s="59"/>
      <c r="Z278" s="59"/>
      <c r="AA278" s="59"/>
      <c r="AB278" s="59"/>
      <c r="AC278" s="59"/>
      <c r="AD278" s="59"/>
      <c r="AE278" s="59"/>
      <c r="AF278" s="59"/>
      <c r="AG278" s="59"/>
      <c r="AH278" s="59"/>
      <c r="AI278" s="59"/>
      <c r="AJ278" s="59"/>
      <c r="AK278" s="59"/>
      <c r="AL278" s="59"/>
      <c r="AM278" s="59"/>
      <c r="AN278" s="59"/>
      <c r="AO278" s="59"/>
      <c r="AP278" s="59"/>
      <c r="AQ278" s="59"/>
      <c r="AR278" s="59"/>
      <c r="AS278" s="59"/>
      <c r="AT278" s="59"/>
      <c r="AU278" s="3"/>
      <c r="AV278" s="3"/>
      <c r="AW278" s="3"/>
      <c r="AX278" s="3"/>
      <c r="AY278" s="3"/>
      <c r="AZ278" s="3"/>
      <c r="BA278" s="3"/>
      <c r="BB278" s="3"/>
    </row>
    <row r="279" ht="12.75" customHeight="1">
      <c r="A279" s="59"/>
      <c r="B279" s="59"/>
      <c r="C279" s="59"/>
      <c r="D279" s="59"/>
      <c r="E279" s="59"/>
      <c r="F279" s="59"/>
      <c r="G279" s="59"/>
      <c r="H279" s="59"/>
      <c r="I279" s="59"/>
      <c r="J279" s="59"/>
      <c r="K279" s="59"/>
      <c r="L279" s="59"/>
      <c r="M279" s="59"/>
      <c r="N279" s="59"/>
      <c r="O279" s="59"/>
      <c r="P279" s="59"/>
      <c r="Q279" s="59"/>
      <c r="R279" s="59"/>
      <c r="S279" s="59"/>
      <c r="T279" s="59"/>
      <c r="U279" s="59"/>
      <c r="V279" s="59"/>
      <c r="W279" s="59"/>
      <c r="X279" s="59"/>
      <c r="Y279" s="59"/>
      <c r="Z279" s="59"/>
      <c r="AA279" s="59"/>
      <c r="AB279" s="59"/>
      <c r="AC279" s="59"/>
      <c r="AD279" s="59"/>
      <c r="AE279" s="59"/>
      <c r="AF279" s="59"/>
      <c r="AG279" s="59"/>
      <c r="AH279" s="59"/>
      <c r="AI279" s="59"/>
      <c r="AJ279" s="59"/>
      <c r="AK279" s="59"/>
      <c r="AL279" s="59"/>
      <c r="AM279" s="59"/>
      <c r="AN279" s="59"/>
      <c r="AO279" s="59"/>
      <c r="AP279" s="59"/>
      <c r="AQ279" s="59"/>
      <c r="AR279" s="59"/>
      <c r="AS279" s="59"/>
      <c r="AT279" s="59"/>
      <c r="AU279" s="3"/>
      <c r="AV279" s="3"/>
      <c r="AW279" s="3"/>
      <c r="AX279" s="3"/>
      <c r="AY279" s="3"/>
      <c r="AZ279" s="3"/>
      <c r="BA279" s="3"/>
      <c r="BB279" s="3"/>
    </row>
    <row r="280" ht="12.75" customHeight="1">
      <c r="A280" s="59"/>
      <c r="B280" s="59"/>
      <c r="C280" s="59"/>
      <c r="D280" s="59"/>
      <c r="E280" s="59"/>
      <c r="F280" s="59"/>
      <c r="G280" s="59"/>
      <c r="H280" s="59"/>
      <c r="I280" s="59"/>
      <c r="J280" s="59"/>
      <c r="K280" s="59"/>
      <c r="L280" s="59"/>
      <c r="M280" s="59"/>
      <c r="N280" s="59"/>
      <c r="O280" s="59"/>
      <c r="P280" s="59"/>
      <c r="Q280" s="59"/>
      <c r="R280" s="59"/>
      <c r="S280" s="59"/>
      <c r="T280" s="59"/>
      <c r="U280" s="59"/>
      <c r="V280" s="59"/>
      <c r="W280" s="59"/>
      <c r="X280" s="59"/>
      <c r="Y280" s="59"/>
      <c r="Z280" s="59"/>
      <c r="AA280" s="59"/>
      <c r="AB280" s="59"/>
      <c r="AC280" s="59"/>
      <c r="AD280" s="59"/>
      <c r="AE280" s="59"/>
      <c r="AF280" s="59"/>
      <c r="AG280" s="59"/>
      <c r="AH280" s="59"/>
      <c r="AI280" s="59"/>
      <c r="AJ280" s="59"/>
      <c r="AK280" s="59"/>
      <c r="AL280" s="59"/>
      <c r="AM280" s="59"/>
      <c r="AN280" s="59"/>
      <c r="AO280" s="59"/>
      <c r="AP280" s="59"/>
      <c r="AQ280" s="59"/>
      <c r="AR280" s="59"/>
      <c r="AS280" s="59"/>
      <c r="AT280" s="59"/>
      <c r="AU280" s="3"/>
      <c r="AV280" s="3"/>
      <c r="AW280" s="3"/>
      <c r="AX280" s="3"/>
      <c r="AY280" s="3"/>
      <c r="AZ280" s="3"/>
      <c r="BA280" s="3"/>
      <c r="BB280" s="3"/>
    </row>
    <row r="281" ht="12.75" customHeight="1">
      <c r="A281" s="59"/>
      <c r="B281" s="59"/>
      <c r="C281" s="59"/>
      <c r="D281" s="59"/>
      <c r="E281" s="59"/>
      <c r="F281" s="59"/>
      <c r="G281" s="59"/>
      <c r="H281" s="59"/>
      <c r="I281" s="59"/>
      <c r="J281" s="59"/>
      <c r="K281" s="59"/>
      <c r="L281" s="59"/>
      <c r="M281" s="59"/>
      <c r="N281" s="59"/>
      <c r="O281" s="59"/>
      <c r="P281" s="59"/>
      <c r="Q281" s="59"/>
      <c r="R281" s="59"/>
      <c r="S281" s="59"/>
      <c r="T281" s="59"/>
      <c r="U281" s="59"/>
      <c r="V281" s="59"/>
      <c r="W281" s="59"/>
      <c r="X281" s="59"/>
      <c r="Y281" s="59"/>
      <c r="Z281" s="59"/>
      <c r="AA281" s="59"/>
      <c r="AB281" s="59"/>
      <c r="AC281" s="59"/>
      <c r="AD281" s="59"/>
      <c r="AE281" s="59"/>
      <c r="AF281" s="59"/>
      <c r="AG281" s="59"/>
      <c r="AH281" s="59"/>
      <c r="AI281" s="59"/>
      <c r="AJ281" s="59"/>
      <c r="AK281" s="59"/>
      <c r="AL281" s="59"/>
      <c r="AM281" s="59"/>
      <c r="AN281" s="59"/>
      <c r="AO281" s="59"/>
      <c r="AP281" s="59"/>
      <c r="AQ281" s="59"/>
      <c r="AR281" s="59"/>
      <c r="AS281" s="59"/>
      <c r="AT281" s="59"/>
      <c r="AU281" s="3"/>
      <c r="AV281" s="3"/>
      <c r="AW281" s="3"/>
      <c r="AX281" s="3"/>
      <c r="AY281" s="3"/>
      <c r="AZ281" s="3"/>
      <c r="BA281" s="3"/>
      <c r="BB281" s="3"/>
    </row>
    <row r="282"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row>
    <row r="283"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row>
    <row r="284"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row>
    <row r="285"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row>
    <row r="28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row>
    <row r="287"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row>
    <row r="288"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row>
    <row r="289"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row>
    <row r="290"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row>
    <row r="291"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row>
    <row r="292"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row>
    <row r="293"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row>
    <row r="294"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row>
    <row r="295"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row>
    <row r="29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row>
    <row r="297"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row>
    <row r="298"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row>
    <row r="299"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row>
    <row r="300"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row>
    <row r="301"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row>
    <row r="302"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row>
    <row r="303"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row>
    <row r="304"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row>
    <row r="305"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row>
    <row r="30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row>
    <row r="307"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row>
    <row r="308"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row>
    <row r="309"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row>
    <row r="310"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row>
    <row r="311"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row>
    <row r="312"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row>
    <row r="313"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row>
    <row r="314"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row>
    <row r="315"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row>
    <row r="31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row>
    <row r="317"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row>
    <row r="318"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row>
    <row r="319"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row>
    <row r="320"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row>
    <row r="321"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row>
    <row r="322"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row>
    <row r="323"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row>
    <row r="324"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row>
    <row r="325"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row>
    <row r="3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row>
    <row r="327"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row>
    <row r="328"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row>
    <row r="329"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row>
    <row r="330"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row>
    <row r="331"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row>
    <row r="332"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row>
    <row r="333"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row>
    <row r="334"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row>
    <row r="335"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row>
    <row r="33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row>
    <row r="337"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row>
    <row r="338"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row>
    <row r="339"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row>
    <row r="340"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row>
    <row r="341"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row>
    <row r="342"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row>
    <row r="343"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row>
    <row r="344"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row>
    <row r="345"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row>
    <row r="34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row>
    <row r="347"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row>
    <row r="348"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row>
    <row r="349"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row>
    <row r="350"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row>
    <row r="351"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row>
    <row r="352"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row>
    <row r="353"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row>
    <row r="354"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row>
    <row r="355"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row>
    <row r="35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row>
    <row r="357"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row>
    <row r="358"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row>
    <row r="359"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row>
    <row r="360"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row>
    <row r="361"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row>
    <row r="362"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row>
    <row r="363"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row>
    <row r="364"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row>
    <row r="365"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row>
    <row r="36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row>
    <row r="367"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row>
    <row r="368"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row>
    <row r="369"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row>
    <row r="370"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row>
    <row r="371"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row>
    <row r="372"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row>
    <row r="373"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row>
    <row r="374"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row>
    <row r="375"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row>
    <row r="37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row>
    <row r="377"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row>
    <row r="378"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row>
    <row r="379"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row>
    <row r="380"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row>
    <row r="381"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row>
    <row r="382"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row>
    <row r="383"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row>
    <row r="384"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row>
    <row r="385"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row>
    <row r="38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row>
    <row r="387"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row>
    <row r="388"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row>
    <row r="389"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row>
    <row r="390"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row>
    <row r="391"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row>
    <row r="392"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row>
    <row r="393"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row>
    <row r="394"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row>
    <row r="395"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row>
    <row r="39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row>
    <row r="397"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row>
    <row r="398"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row>
    <row r="399"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row>
    <row r="400"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row>
    <row r="401"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row>
    <row r="402"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row>
    <row r="403"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row>
    <row r="404"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row>
    <row r="405"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row>
    <row r="40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row>
    <row r="407"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row>
    <row r="408"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row>
    <row r="409"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row>
    <row r="410"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row>
    <row r="411"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row>
    <row r="412"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row>
    <row r="413"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row>
    <row r="414"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row>
    <row r="415"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row>
    <row r="41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row>
    <row r="417"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row>
    <row r="418"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row>
    <row r="419"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row>
    <row r="420"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row>
    <row r="421"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row>
    <row r="422"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row>
    <row r="423"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row>
    <row r="424"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row>
    <row r="425"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row>
    <row r="4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row>
    <row r="427"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row>
    <row r="428"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row>
    <row r="429"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row>
    <row r="430"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row>
    <row r="431"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row>
    <row r="432"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row>
    <row r="433"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row>
    <row r="434"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row>
    <row r="435"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row>
    <row r="43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row>
    <row r="437"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row>
    <row r="438"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row>
    <row r="439"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row>
    <row r="440"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row>
    <row r="441"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row>
    <row r="442"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row>
    <row r="443"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row>
    <row r="444"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row>
    <row r="445"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row>
    <row r="44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row>
    <row r="447"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row>
    <row r="448"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row>
    <row r="449"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row>
    <row r="450"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row>
    <row r="451"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row>
    <row r="452"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row>
    <row r="453"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row>
    <row r="454"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row>
    <row r="455"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row>
    <row r="45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row>
    <row r="457"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row>
    <row r="458"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row>
    <row r="459"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row>
    <row r="460"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row>
    <row r="461"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row>
    <row r="462"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row>
    <row r="463"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row>
    <row r="464"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row>
    <row r="465"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row>
    <row r="46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row>
    <row r="467"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row>
    <row r="468"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row>
    <row r="469"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row>
    <row r="470"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row>
    <row r="471"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row>
    <row r="472"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row>
    <row r="473"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row>
    <row r="474"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row>
    <row r="475"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row>
    <row r="47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row>
    <row r="477"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row>
    <row r="478"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row>
    <row r="479"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row>
    <row r="480"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row>
    <row r="481"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row>
    <row r="482"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row>
    <row r="483"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row>
    <row r="484"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row>
    <row r="485"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row>
    <row r="48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row>
    <row r="487"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row>
    <row r="488"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row>
    <row r="489"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row>
    <row r="490"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row>
    <row r="491"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row>
    <row r="492"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row>
    <row r="493"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row>
    <row r="494"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row>
    <row r="495"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row>
    <row r="49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row>
    <row r="497"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row>
    <row r="498"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row>
    <row r="499"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row>
    <row r="500"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row>
    <row r="501"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row>
    <row r="502"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row>
    <row r="503"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row>
    <row r="504"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row>
    <row r="505"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row>
    <row r="50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row>
    <row r="507"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row>
    <row r="508"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row>
    <row r="509"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row>
    <row r="510"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row>
    <row r="511"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row>
    <row r="512"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row>
    <row r="513"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row>
    <row r="514"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row>
    <row r="515"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row>
    <row r="51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row>
    <row r="517"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row>
    <row r="518"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row>
    <row r="519"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row>
    <row r="520"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row>
    <row r="521"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row>
    <row r="522"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row>
    <row r="523"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row>
    <row r="524"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row>
    <row r="525"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row>
    <row r="5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row>
    <row r="527"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row>
    <row r="528"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row>
    <row r="529"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row>
    <row r="530"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row>
    <row r="531"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row>
    <row r="532"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row>
    <row r="533"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row>
    <row r="534"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row>
    <row r="535"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row>
    <row r="53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row>
    <row r="537"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row>
    <row r="538"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row>
    <row r="539"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row>
    <row r="540"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row>
    <row r="541"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row>
    <row r="542"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row>
    <row r="543"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row>
    <row r="544"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row>
    <row r="545"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row>
    <row r="54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row>
    <row r="547"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row>
    <row r="548"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row>
    <row r="549"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row>
    <row r="550"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row>
    <row r="551"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row>
    <row r="552"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row>
    <row r="553"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row>
    <row r="554"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row>
    <row r="555"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row>
    <row r="55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row>
    <row r="557"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row>
    <row r="558"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row>
    <row r="559"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row>
    <row r="560"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row>
    <row r="561"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row>
    <row r="562"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row>
    <row r="563"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row>
    <row r="564"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row>
    <row r="565"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row>
    <row r="56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row>
    <row r="567"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row>
    <row r="568"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row>
    <row r="569"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row>
    <row r="570"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row>
    <row r="571"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row>
    <row r="572"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row>
    <row r="573"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row>
    <row r="574"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row>
    <row r="575"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row>
    <row r="57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row>
    <row r="577"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row>
    <row r="578"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row>
    <row r="579"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row>
    <row r="580"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row>
    <row r="581"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row>
    <row r="582"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row>
    <row r="583"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row>
    <row r="584"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row>
    <row r="585"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row>
    <row r="58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row>
    <row r="587"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row>
    <row r="588"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row>
    <row r="589"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row>
    <row r="590"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row>
    <row r="591"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row>
    <row r="592"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row>
    <row r="593"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row>
    <row r="594"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row>
    <row r="595"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row>
    <row r="59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row>
    <row r="597"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row>
    <row r="598"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row>
    <row r="599"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row>
    <row r="600"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row>
    <row r="601"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row>
    <row r="602"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row>
    <row r="603"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row>
    <row r="604"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row>
    <row r="605"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row>
    <row r="60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row>
    <row r="607"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row>
    <row r="608"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row>
    <row r="609"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row>
    <row r="610"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row>
    <row r="611"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row>
    <row r="612"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row>
    <row r="613"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row>
    <row r="614"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row>
    <row r="615"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row>
    <row r="61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row>
    <row r="617"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row>
    <row r="618"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row>
    <row r="619"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row>
    <row r="620"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row>
    <row r="621"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row>
    <row r="622"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row>
    <row r="623"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row>
    <row r="624"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row>
    <row r="625"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row>
    <row r="6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row>
    <row r="627"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row>
    <row r="628"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row>
    <row r="629"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row>
    <row r="630"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row>
    <row r="631"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row>
    <row r="632"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row>
    <row r="633"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row>
    <row r="634"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row>
    <row r="635"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row>
    <row r="63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row>
    <row r="637"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row>
    <row r="638"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row>
    <row r="639"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row>
    <row r="640"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row>
    <row r="641"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row>
    <row r="642"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row>
    <row r="643"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row>
    <row r="644"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row>
    <row r="645"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row>
    <row r="64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row>
    <row r="647"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row>
    <row r="648"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row>
    <row r="649"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row>
    <row r="650"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row>
    <row r="651"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row>
    <row r="652"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row>
    <row r="653"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row>
    <row r="654"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row>
    <row r="655"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row>
    <row r="65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row>
    <row r="657"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row>
    <row r="658"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row>
    <row r="659"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row>
    <row r="660"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row>
    <row r="661"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row>
    <row r="662"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row>
    <row r="663"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row>
    <row r="664"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row>
    <row r="665"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row>
    <row r="66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row>
    <row r="667"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row>
    <row r="668"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row>
    <row r="669"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row>
    <row r="670"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row>
    <row r="671"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row>
    <row r="672"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row>
    <row r="673"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row>
    <row r="674"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row>
    <row r="675"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row>
    <row r="67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row>
    <row r="677"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row>
    <row r="678"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row>
    <row r="679"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row>
    <row r="680"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row>
    <row r="681"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row>
    <row r="682"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row>
    <row r="683"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row>
    <row r="684"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row>
    <row r="685"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row>
    <row r="68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row>
    <row r="687"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row>
    <row r="688"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row>
    <row r="689"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row>
    <row r="690"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row>
    <row r="691"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row>
    <row r="692"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row>
    <row r="693"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row>
    <row r="694"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row>
    <row r="695"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row>
    <row r="69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row>
    <row r="697"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row>
    <row r="698"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row>
    <row r="699"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row>
    <row r="700"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row>
    <row r="701"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row>
    <row r="702"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row>
    <row r="703"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row>
    <row r="704"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row>
    <row r="705"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row>
    <row r="70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row>
    <row r="707"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row>
    <row r="708"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row>
    <row r="709"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row>
    <row r="710"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row>
    <row r="711"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row>
    <row r="712"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row>
    <row r="713"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row>
    <row r="714"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row>
    <row r="715"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row>
    <row r="71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row>
    <row r="717"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row>
    <row r="718"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row>
    <row r="719"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row>
    <row r="720"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row>
    <row r="721"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row>
    <row r="722"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row>
    <row r="723"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row>
    <row r="724"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row>
    <row r="725"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row>
    <row r="7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row>
    <row r="727"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row>
    <row r="728"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row>
    <row r="729"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row>
    <row r="730"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row>
    <row r="731"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row>
    <row r="732"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row>
    <row r="733"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row>
    <row r="734"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row>
    <row r="735"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row>
    <row r="73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row>
    <row r="737"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row>
    <row r="738"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row>
    <row r="739"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row>
    <row r="740"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row>
    <row r="741"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row>
    <row r="742"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row>
    <row r="743"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row>
    <row r="744"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row>
    <row r="745"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row>
    <row r="74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row>
    <row r="747"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row>
    <row r="748"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row>
    <row r="749"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row>
    <row r="750"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row>
    <row r="751"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row>
    <row r="752"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row>
    <row r="753"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row>
    <row r="754"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row>
    <row r="755"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row>
    <row r="75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row>
    <row r="757"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row>
    <row r="758"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row>
    <row r="759"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row>
    <row r="760"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row>
    <row r="761"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row>
    <row r="762"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c r="BB762" s="3"/>
    </row>
    <row r="763"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row>
    <row r="764"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row>
    <row r="765"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row>
    <row r="76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row>
    <row r="767"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row>
    <row r="768"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row>
    <row r="769"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row>
    <row r="770"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row>
    <row r="771"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row>
    <row r="772"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row>
    <row r="773"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row>
    <row r="774"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row>
    <row r="775"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row>
    <row r="77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row>
    <row r="777"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row>
    <row r="778"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row>
    <row r="779"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row>
    <row r="780"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row>
    <row r="781"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c r="AY781" s="3"/>
      <c r="AZ781" s="3"/>
      <c r="BA781" s="3"/>
      <c r="BB781" s="3"/>
    </row>
    <row r="782"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c r="AY782" s="3"/>
      <c r="AZ782" s="3"/>
      <c r="BA782" s="3"/>
      <c r="BB782" s="3"/>
    </row>
    <row r="783"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c r="BB783" s="3"/>
    </row>
    <row r="784"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c r="AY784" s="3"/>
      <c r="AZ784" s="3"/>
      <c r="BA784" s="3"/>
      <c r="BB784" s="3"/>
    </row>
    <row r="785"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c r="BA785" s="3"/>
      <c r="BB785" s="3"/>
    </row>
    <row r="78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c r="AY786" s="3"/>
      <c r="AZ786" s="3"/>
      <c r="BA786" s="3"/>
      <c r="BB786" s="3"/>
    </row>
    <row r="787"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c r="BA787" s="3"/>
      <c r="BB787" s="3"/>
    </row>
    <row r="788"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c r="BA788" s="3"/>
      <c r="BB788" s="3"/>
    </row>
    <row r="789"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c r="AZ789" s="3"/>
      <c r="BA789" s="3"/>
      <c r="BB789" s="3"/>
    </row>
    <row r="790"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row>
    <row r="791"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row>
    <row r="792"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row>
    <row r="793"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row>
    <row r="794"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row>
    <row r="795"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row>
    <row r="79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c r="AY796" s="3"/>
      <c r="AZ796" s="3"/>
      <c r="BA796" s="3"/>
      <c r="BB796" s="3"/>
    </row>
    <row r="797"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c r="AY797" s="3"/>
      <c r="AZ797" s="3"/>
      <c r="BA797" s="3"/>
      <c r="BB797" s="3"/>
    </row>
    <row r="798"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c r="AY798" s="3"/>
      <c r="AZ798" s="3"/>
      <c r="BA798" s="3"/>
      <c r="BB798" s="3"/>
    </row>
    <row r="799"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row>
    <row r="800"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row>
    <row r="801"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row>
    <row r="802"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row>
    <row r="803"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c r="AY803" s="3"/>
      <c r="AZ803" s="3"/>
      <c r="BA803" s="3"/>
      <c r="BB803" s="3"/>
    </row>
    <row r="804"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c r="AY804" s="3"/>
      <c r="AZ804" s="3"/>
      <c r="BA804" s="3"/>
      <c r="BB804" s="3"/>
    </row>
    <row r="805"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row>
    <row r="80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row>
    <row r="807"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row>
    <row r="808"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row>
    <row r="809"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row>
    <row r="810"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c r="AY810" s="3"/>
      <c r="AZ810" s="3"/>
      <c r="BA810" s="3"/>
      <c r="BB810" s="3"/>
    </row>
    <row r="811"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c r="AY811" s="3"/>
      <c r="AZ811" s="3"/>
      <c r="BA811" s="3"/>
      <c r="BB811" s="3"/>
    </row>
    <row r="812"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c r="AY812" s="3"/>
      <c r="AZ812" s="3"/>
      <c r="BA812" s="3"/>
      <c r="BB812" s="3"/>
    </row>
    <row r="813"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row>
    <row r="814"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c r="AY814" s="3"/>
      <c r="AZ814" s="3"/>
      <c r="BA814" s="3"/>
      <c r="BB814" s="3"/>
    </row>
    <row r="815"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c r="AY815" s="3"/>
      <c r="AZ815" s="3"/>
      <c r="BA815" s="3"/>
      <c r="BB815" s="3"/>
    </row>
    <row r="81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c r="AY816" s="3"/>
      <c r="AZ816" s="3"/>
      <c r="BA816" s="3"/>
      <c r="BB816" s="3"/>
    </row>
    <row r="817"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c r="AY817" s="3"/>
      <c r="AZ817" s="3"/>
      <c r="BA817" s="3"/>
      <c r="BB817" s="3"/>
    </row>
    <row r="818"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c r="AY818" s="3"/>
      <c r="AZ818" s="3"/>
      <c r="BA818" s="3"/>
      <c r="BB818" s="3"/>
    </row>
    <row r="819"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c r="AY819" s="3"/>
      <c r="AZ819" s="3"/>
      <c r="BA819" s="3"/>
      <c r="BB819" s="3"/>
    </row>
    <row r="820"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row>
    <row r="821"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c r="AY821" s="3"/>
      <c r="AZ821" s="3"/>
      <c r="BA821" s="3"/>
      <c r="BB821" s="3"/>
    </row>
    <row r="822"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c r="AY822" s="3"/>
      <c r="AZ822" s="3"/>
      <c r="BA822" s="3"/>
      <c r="BB822" s="3"/>
    </row>
    <row r="823"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c r="AZ823" s="3"/>
      <c r="BA823" s="3"/>
      <c r="BB823" s="3"/>
    </row>
    <row r="824"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c r="AY824" s="3"/>
      <c r="AZ824" s="3"/>
      <c r="BA824" s="3"/>
      <c r="BB824" s="3"/>
    </row>
    <row r="825"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c r="AZ825" s="3"/>
      <c r="BA825" s="3"/>
      <c r="BB825" s="3"/>
    </row>
    <row r="8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c r="AY826" s="3"/>
      <c r="AZ826" s="3"/>
      <c r="BA826" s="3"/>
      <c r="BB826" s="3"/>
    </row>
    <row r="827"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c r="AY827" s="3"/>
      <c r="AZ827" s="3"/>
      <c r="BA827" s="3"/>
      <c r="BB827" s="3"/>
    </row>
    <row r="828"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row>
    <row r="829"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row>
    <row r="830"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row>
    <row r="831"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c r="AZ831" s="3"/>
      <c r="BA831" s="3"/>
      <c r="BB831" s="3"/>
    </row>
    <row r="832"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c r="AY832" s="3"/>
      <c r="AZ832" s="3"/>
      <c r="BA832" s="3"/>
      <c r="BB832" s="3"/>
    </row>
    <row r="833"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c r="AY833" s="3"/>
      <c r="AZ833" s="3"/>
      <c r="BA833" s="3"/>
      <c r="BB833" s="3"/>
    </row>
    <row r="834"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c r="BA834" s="3"/>
      <c r="BB834" s="3"/>
    </row>
    <row r="835"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row>
    <row r="83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row>
    <row r="837"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row>
    <row r="838"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c r="AY838" s="3"/>
      <c r="AZ838" s="3"/>
      <c r="BA838" s="3"/>
      <c r="BB838" s="3"/>
    </row>
    <row r="839"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row>
    <row r="840"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row>
    <row r="841"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c r="AY841" s="3"/>
      <c r="AZ841" s="3"/>
      <c r="BA841" s="3"/>
      <c r="BB841" s="3"/>
    </row>
    <row r="842"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c r="AY842" s="3"/>
      <c r="AZ842" s="3"/>
      <c r="BA842" s="3"/>
      <c r="BB842" s="3"/>
    </row>
    <row r="843"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c r="AY843" s="3"/>
      <c r="AZ843" s="3"/>
      <c r="BA843" s="3"/>
      <c r="BB843" s="3"/>
    </row>
    <row r="844"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c r="AY844" s="3"/>
      <c r="AZ844" s="3"/>
      <c r="BA844" s="3"/>
      <c r="BB844" s="3"/>
    </row>
    <row r="845"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c r="AY845" s="3"/>
      <c r="AZ845" s="3"/>
      <c r="BA845" s="3"/>
      <c r="BB845" s="3"/>
    </row>
    <row r="84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row>
    <row r="847"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c r="AZ847" s="3"/>
      <c r="BA847" s="3"/>
      <c r="BB847" s="3"/>
    </row>
    <row r="848"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c r="AY848" s="3"/>
      <c r="AZ848" s="3"/>
      <c r="BA848" s="3"/>
      <c r="BB848" s="3"/>
    </row>
    <row r="849"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c r="AY849" s="3"/>
      <c r="AZ849" s="3"/>
      <c r="BA849" s="3"/>
      <c r="BB849" s="3"/>
    </row>
    <row r="850"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row>
    <row r="851"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row>
    <row r="852"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row>
    <row r="853"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row>
    <row r="854"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c r="AZ854" s="3"/>
      <c r="BA854" s="3"/>
      <c r="BB854" s="3"/>
    </row>
    <row r="855"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row>
    <row r="85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row>
    <row r="857"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row>
    <row r="858"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c r="AY858" s="3"/>
      <c r="AZ858" s="3"/>
      <c r="BA858" s="3"/>
      <c r="BB858" s="3"/>
    </row>
    <row r="859"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row>
    <row r="860"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row>
    <row r="861"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c r="AY861" s="3"/>
      <c r="AZ861" s="3"/>
      <c r="BA861" s="3"/>
      <c r="BB861" s="3"/>
    </row>
    <row r="862"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c r="AY862" s="3"/>
      <c r="AZ862" s="3"/>
      <c r="BA862" s="3"/>
      <c r="BB862" s="3"/>
    </row>
    <row r="863"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row>
    <row r="864"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row>
    <row r="865"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row>
    <row r="86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row>
    <row r="867"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row>
    <row r="868"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row>
    <row r="869"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row>
    <row r="870"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row>
    <row r="871"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row>
    <row r="872"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row>
    <row r="873"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row>
    <row r="874"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row>
    <row r="875"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row>
    <row r="87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row>
    <row r="877"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row>
    <row r="878"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c r="AZ878" s="3"/>
      <c r="BA878" s="3"/>
      <c r="BB878" s="3"/>
    </row>
    <row r="879"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row>
    <row r="880"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row>
    <row r="881"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row>
    <row r="882"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row>
    <row r="883"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row>
    <row r="884"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row>
    <row r="885"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row>
    <row r="88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row>
    <row r="887"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c r="AY887" s="3"/>
      <c r="AZ887" s="3"/>
      <c r="BA887" s="3"/>
      <c r="BB887" s="3"/>
    </row>
    <row r="888"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row>
    <row r="889"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row>
    <row r="890"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row>
    <row r="891"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row>
    <row r="892"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row>
    <row r="893"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row>
    <row r="894"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row>
    <row r="895"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row>
    <row r="89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row>
    <row r="897"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c r="BA897" s="3"/>
      <c r="BB897" s="3"/>
    </row>
    <row r="898"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row>
    <row r="899"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row>
    <row r="900"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row>
    <row r="901"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row>
    <row r="902"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row>
    <row r="903"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row>
    <row r="904"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c r="AY904" s="3"/>
      <c r="AZ904" s="3"/>
      <c r="BA904" s="3"/>
      <c r="BB904" s="3"/>
    </row>
    <row r="905"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row>
    <row r="90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row>
    <row r="907"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row>
    <row r="908"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row>
    <row r="909"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row>
    <row r="910"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row>
    <row r="911"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row>
    <row r="912"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c r="AY912" s="3"/>
      <c r="AZ912" s="3"/>
      <c r="BA912" s="3"/>
      <c r="BB912" s="3"/>
    </row>
    <row r="913"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c r="AY913" s="3"/>
      <c r="AZ913" s="3"/>
      <c r="BA913" s="3"/>
      <c r="BB913" s="3"/>
    </row>
    <row r="914"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c r="AY914" s="3"/>
      <c r="AZ914" s="3"/>
      <c r="BA914" s="3"/>
      <c r="BB914" s="3"/>
    </row>
    <row r="915"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c r="AY915" s="3"/>
      <c r="AZ915" s="3"/>
      <c r="BA915" s="3"/>
      <c r="BB915" s="3"/>
    </row>
    <row r="91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c r="AY916" s="3"/>
      <c r="AZ916" s="3"/>
      <c r="BA916" s="3"/>
      <c r="BB916" s="3"/>
    </row>
    <row r="917"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c r="AY917" s="3"/>
      <c r="AZ917" s="3"/>
      <c r="BA917" s="3"/>
      <c r="BB917" s="3"/>
    </row>
    <row r="918"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c r="AY918" s="3"/>
      <c r="AZ918" s="3"/>
      <c r="BA918" s="3"/>
      <c r="BB918" s="3"/>
    </row>
    <row r="919"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row>
    <row r="920"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c r="AY920" s="3"/>
      <c r="AZ920" s="3"/>
      <c r="BA920" s="3"/>
      <c r="BB920" s="3"/>
    </row>
    <row r="921"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c r="AY921" s="3"/>
      <c r="AZ921" s="3"/>
      <c r="BA921" s="3"/>
      <c r="BB921" s="3"/>
    </row>
    <row r="922"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row>
    <row r="923"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row>
    <row r="924"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row>
    <row r="925"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row>
    <row r="9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row>
    <row r="927"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c r="AZ927" s="3"/>
      <c r="BA927" s="3"/>
      <c r="BB927" s="3"/>
    </row>
    <row r="928"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c r="AZ928" s="3"/>
      <c r="BA928" s="3"/>
      <c r="BB928" s="3"/>
    </row>
    <row r="929"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row>
    <row r="930"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row>
    <row r="931"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c r="AY931" s="3"/>
      <c r="AZ931" s="3"/>
      <c r="BA931" s="3"/>
      <c r="BB931" s="3"/>
    </row>
    <row r="932"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c r="AY932" s="3"/>
      <c r="AZ932" s="3"/>
      <c r="BA932" s="3"/>
      <c r="BB932" s="3"/>
    </row>
    <row r="933"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c r="AY933" s="3"/>
      <c r="AZ933" s="3"/>
      <c r="BA933" s="3"/>
      <c r="BB933" s="3"/>
    </row>
    <row r="934"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c r="AY934" s="3"/>
      <c r="AZ934" s="3"/>
      <c r="BA934" s="3"/>
      <c r="BB934" s="3"/>
    </row>
    <row r="935"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c r="AZ935" s="3"/>
      <c r="BA935" s="3"/>
      <c r="BB935" s="3"/>
    </row>
    <row r="93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c r="AY936" s="3"/>
      <c r="AZ936" s="3"/>
      <c r="BA936" s="3"/>
      <c r="BB936" s="3"/>
    </row>
    <row r="937"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c r="AY937" s="3"/>
      <c r="AZ937" s="3"/>
      <c r="BA937" s="3"/>
      <c r="BB937" s="3"/>
    </row>
    <row r="938"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c r="AY938" s="3"/>
      <c r="AZ938" s="3"/>
      <c r="BA938" s="3"/>
      <c r="BB938" s="3"/>
    </row>
    <row r="939"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c r="AZ939" s="3"/>
      <c r="BA939" s="3"/>
      <c r="BB939" s="3"/>
    </row>
    <row r="940"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c r="AY940" s="3"/>
      <c r="AZ940" s="3"/>
      <c r="BA940" s="3"/>
      <c r="BB940" s="3"/>
    </row>
    <row r="941"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c r="AY941" s="3"/>
      <c r="AZ941" s="3"/>
      <c r="BA941" s="3"/>
      <c r="BB941" s="3"/>
    </row>
    <row r="942"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c r="AY942" s="3"/>
      <c r="AZ942" s="3"/>
      <c r="BA942" s="3"/>
      <c r="BB942" s="3"/>
    </row>
    <row r="943"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c r="AY943" s="3"/>
      <c r="AZ943" s="3"/>
      <c r="BA943" s="3"/>
      <c r="BB943" s="3"/>
    </row>
    <row r="944"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c r="AY944" s="3"/>
      <c r="AZ944" s="3"/>
      <c r="BA944" s="3"/>
      <c r="BB944" s="3"/>
    </row>
    <row r="945"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c r="AY945" s="3"/>
      <c r="AZ945" s="3"/>
      <c r="BA945" s="3"/>
      <c r="BB945" s="3"/>
    </row>
    <row r="94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c r="AZ946" s="3"/>
      <c r="BA946" s="3"/>
      <c r="BB946" s="3"/>
    </row>
    <row r="947"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c r="AY947" s="3"/>
      <c r="AZ947" s="3"/>
      <c r="BA947" s="3"/>
      <c r="BB947" s="3"/>
    </row>
    <row r="948"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c r="AY948" s="3"/>
      <c r="AZ948" s="3"/>
      <c r="BA948" s="3"/>
      <c r="BB948" s="3"/>
    </row>
    <row r="949"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c r="AY949" s="3"/>
      <c r="AZ949" s="3"/>
      <c r="BA949" s="3"/>
      <c r="BB949" s="3"/>
    </row>
    <row r="950"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c r="AY950" s="3"/>
      <c r="AZ950" s="3"/>
      <c r="BA950" s="3"/>
      <c r="BB950" s="3"/>
    </row>
    <row r="951"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c r="AY951" s="3"/>
      <c r="AZ951" s="3"/>
      <c r="BA951" s="3"/>
      <c r="BB951" s="3"/>
    </row>
    <row r="952"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c r="AY952" s="3"/>
      <c r="AZ952" s="3"/>
      <c r="BA952" s="3"/>
      <c r="BB952" s="3"/>
    </row>
    <row r="953"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c r="AY953" s="3"/>
      <c r="AZ953" s="3"/>
      <c r="BA953" s="3"/>
      <c r="BB953" s="3"/>
    </row>
    <row r="954"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c r="AZ954" s="3"/>
      <c r="BA954" s="3"/>
      <c r="BB954" s="3"/>
    </row>
    <row r="955"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c r="AY955" s="3"/>
      <c r="AZ955" s="3"/>
      <c r="BA955" s="3"/>
      <c r="BB955" s="3"/>
    </row>
    <row r="95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c r="AY956" s="3"/>
      <c r="AZ956" s="3"/>
      <c r="BA956" s="3"/>
      <c r="BB956" s="3"/>
    </row>
    <row r="957"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c r="AZ957" s="3"/>
      <c r="BA957" s="3"/>
      <c r="BB957" s="3"/>
    </row>
    <row r="958"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c r="AY958" s="3"/>
      <c r="AZ958" s="3"/>
      <c r="BA958" s="3"/>
      <c r="BB958" s="3"/>
    </row>
    <row r="959"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c r="AY959" s="3"/>
      <c r="AZ959" s="3"/>
      <c r="BA959" s="3"/>
      <c r="BB959" s="3"/>
    </row>
    <row r="960"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c r="AY960" s="3"/>
      <c r="AZ960" s="3"/>
      <c r="BA960" s="3"/>
      <c r="BB960" s="3"/>
    </row>
    <row r="961"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c r="AY961" s="3"/>
      <c r="AZ961" s="3"/>
      <c r="BA961" s="3"/>
      <c r="BB961" s="3"/>
    </row>
    <row r="962"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c r="AY962" s="3"/>
      <c r="AZ962" s="3"/>
      <c r="BA962" s="3"/>
      <c r="BB962" s="3"/>
    </row>
    <row r="963"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c r="AY963" s="3"/>
      <c r="AZ963" s="3"/>
      <c r="BA963" s="3"/>
      <c r="BB963" s="3"/>
    </row>
    <row r="964"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c r="AY964" s="3"/>
      <c r="AZ964" s="3"/>
      <c r="BA964" s="3"/>
      <c r="BB964" s="3"/>
    </row>
    <row r="965"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c r="AY965" s="3"/>
      <c r="AZ965" s="3"/>
      <c r="BA965" s="3"/>
      <c r="BB965" s="3"/>
    </row>
    <row r="96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c r="AY966" s="3"/>
      <c r="AZ966" s="3"/>
      <c r="BA966" s="3"/>
      <c r="BB966" s="3"/>
    </row>
    <row r="967"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c r="AY967" s="3"/>
      <c r="AZ967" s="3"/>
      <c r="BA967" s="3"/>
      <c r="BB967" s="3"/>
    </row>
    <row r="968"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c r="AY968" s="3"/>
      <c r="AZ968" s="3"/>
      <c r="BA968" s="3"/>
      <c r="BB968" s="3"/>
    </row>
    <row r="969"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c r="AY969" s="3"/>
      <c r="AZ969" s="3"/>
      <c r="BA969" s="3"/>
      <c r="BB969" s="3"/>
    </row>
    <row r="970"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c r="AY970" s="3"/>
      <c r="AZ970" s="3"/>
      <c r="BA970" s="3"/>
      <c r="BB970" s="3"/>
    </row>
    <row r="971"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c r="AY971" s="3"/>
      <c r="AZ971" s="3"/>
      <c r="BA971" s="3"/>
      <c r="BB971" s="3"/>
    </row>
    <row r="972"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c r="AZ972" s="3"/>
      <c r="BA972" s="3"/>
      <c r="BB972" s="3"/>
    </row>
    <row r="973"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c r="AY973" s="3"/>
      <c r="AZ973" s="3"/>
      <c r="BA973" s="3"/>
      <c r="BB973" s="3"/>
    </row>
    <row r="974"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c r="AY974" s="3"/>
      <c r="AZ974" s="3"/>
      <c r="BA974" s="3"/>
      <c r="BB974" s="3"/>
    </row>
    <row r="975"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c r="AY975" s="3"/>
      <c r="AZ975" s="3"/>
      <c r="BA975" s="3"/>
      <c r="BB975" s="3"/>
    </row>
    <row r="97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c r="AY976" s="3"/>
      <c r="AZ976" s="3"/>
      <c r="BA976" s="3"/>
      <c r="BB976" s="3"/>
    </row>
    <row r="977"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c r="AY977" s="3"/>
      <c r="AZ977" s="3"/>
      <c r="BA977" s="3"/>
      <c r="BB977" s="3"/>
    </row>
    <row r="978"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c r="AY978" s="3"/>
      <c r="AZ978" s="3"/>
      <c r="BA978" s="3"/>
      <c r="BB978" s="3"/>
    </row>
    <row r="979"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c r="AY979" s="3"/>
      <c r="AZ979" s="3"/>
      <c r="BA979" s="3"/>
      <c r="BB979" s="3"/>
    </row>
    <row r="980"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c r="AY980" s="3"/>
      <c r="AZ980" s="3"/>
      <c r="BA980" s="3"/>
      <c r="BB980" s="3"/>
    </row>
    <row r="981"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c r="AY981" s="3"/>
      <c r="AZ981" s="3"/>
      <c r="BA981" s="3"/>
      <c r="BB981" s="3"/>
    </row>
    <row r="982"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c r="AY982" s="3"/>
      <c r="AZ982" s="3"/>
      <c r="BA982" s="3"/>
      <c r="BB982" s="3"/>
    </row>
    <row r="983"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c r="AY983" s="3"/>
      <c r="AZ983" s="3"/>
      <c r="BA983" s="3"/>
      <c r="BB983" s="3"/>
    </row>
    <row r="984"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c r="AY984" s="3"/>
      <c r="AZ984" s="3"/>
      <c r="BA984" s="3"/>
      <c r="BB984" s="3"/>
    </row>
    <row r="985"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c r="AY985" s="3"/>
      <c r="AZ985" s="3"/>
      <c r="BA985" s="3"/>
      <c r="BB985" s="3"/>
    </row>
    <row r="98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c r="AY986" s="3"/>
      <c r="AZ986" s="3"/>
      <c r="BA986" s="3"/>
      <c r="BB986" s="3"/>
    </row>
    <row r="987"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c r="AY987" s="3"/>
      <c r="AZ987" s="3"/>
      <c r="BA987" s="3"/>
      <c r="BB987" s="3"/>
    </row>
    <row r="988"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c r="AY988" s="3"/>
      <c r="AZ988" s="3"/>
      <c r="BA988" s="3"/>
      <c r="BB988" s="3"/>
    </row>
    <row r="989"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c r="AY989" s="3"/>
      <c r="AZ989" s="3"/>
      <c r="BA989" s="3"/>
      <c r="BB989" s="3"/>
    </row>
    <row r="990"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c r="AY990" s="3"/>
      <c r="AZ990" s="3"/>
      <c r="BA990" s="3"/>
      <c r="BB990" s="3"/>
    </row>
    <row r="991"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c r="AY991" s="3"/>
      <c r="AZ991" s="3"/>
      <c r="BA991" s="3"/>
      <c r="BB991" s="3"/>
    </row>
    <row r="992"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c r="AY992" s="3"/>
      <c r="AZ992" s="3"/>
      <c r="BA992" s="3"/>
      <c r="BB992" s="3"/>
    </row>
    <row r="993"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c r="AY993" s="3"/>
      <c r="AZ993" s="3"/>
      <c r="BA993" s="3"/>
      <c r="BB993" s="3"/>
    </row>
    <row r="994"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c r="AY994" s="3"/>
      <c r="AZ994" s="3"/>
      <c r="BA994" s="3"/>
      <c r="BB994" s="3"/>
    </row>
    <row r="995"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c r="AY995" s="3"/>
      <c r="AZ995" s="3"/>
      <c r="BA995" s="3"/>
      <c r="BB995" s="3"/>
    </row>
    <row r="99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c r="AY996" s="3"/>
      <c r="AZ996" s="3"/>
      <c r="BA996" s="3"/>
      <c r="BB996" s="3"/>
    </row>
    <row r="997"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c r="AY997" s="3"/>
      <c r="AZ997" s="3"/>
      <c r="BA997" s="3"/>
      <c r="BB997" s="3"/>
    </row>
    <row r="998"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c r="AY998" s="3"/>
      <c r="AZ998" s="3"/>
      <c r="BA998" s="3"/>
      <c r="BB998" s="3"/>
    </row>
    <row r="999"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c r="AY999" s="3"/>
      <c r="AZ999" s="3"/>
      <c r="BA999" s="3"/>
      <c r="BB999" s="3"/>
    </row>
    <row r="1000"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c r="AY1000" s="3"/>
      <c r="AZ1000" s="3"/>
      <c r="BA1000" s="3"/>
      <c r="BB1000" s="3"/>
    </row>
  </sheetData>
  <mergeCells count="28">
    <mergeCell ref="X12:Z12"/>
    <mergeCell ref="AB12:AC12"/>
    <mergeCell ref="AE12:AG12"/>
    <mergeCell ref="AI12:AJ12"/>
    <mergeCell ref="AL12:AN12"/>
    <mergeCell ref="AP12:AQ12"/>
    <mergeCell ref="N12:O12"/>
    <mergeCell ref="N13:N14"/>
    <mergeCell ref="O13:O14"/>
    <mergeCell ref="B53:D53"/>
    <mergeCell ref="B54:D54"/>
    <mergeCell ref="B59:D59"/>
    <mergeCell ref="B60:D60"/>
    <mergeCell ref="U13:U14"/>
    <mergeCell ref="V13:V14"/>
    <mergeCell ref="AB13:AB14"/>
    <mergeCell ref="AC13:AC14"/>
    <mergeCell ref="AI13:AI14"/>
    <mergeCell ref="AJ13:AJ14"/>
    <mergeCell ref="AP13:AP14"/>
    <mergeCell ref="AQ13:AQ14"/>
    <mergeCell ref="S1:Y1"/>
    <mergeCell ref="T2:Y2"/>
    <mergeCell ref="F12:H12"/>
    <mergeCell ref="J12:L12"/>
    <mergeCell ref="Q12:S12"/>
    <mergeCell ref="U12:V12"/>
    <mergeCell ref="D13:D14"/>
  </mergeCells>
  <dataValidations>
    <dataValidation type="list" allowBlank="1" showErrorMessage="1" sqref="D8">
      <formula1>"TOU,non-TOU"</formula1>
    </dataValidation>
    <dataValidation type="list" allowBlank="1" showErrorMessage="1" sqref="E15:E28 E30:E36 E38:E39 E41:E49 E55 E61">
      <formula1>#REF!</formula1>
    </dataValidation>
    <dataValidation type="list" allowBlank="1" showInputMessage="1" showErrorMessage="1" prompt="Select Charge Unit - monthly, per kWh, per kW" sqref="D15:D28 D30:D36 D38:D39 D41:D49 D55 D61">
      <formula1>"Monthly,per kWh,per kW"</formula1>
    </dataValidation>
  </dataValidations>
  <printOptions/>
  <pageMargins bottom="0.984251968503937" footer="0.0" header="0.0" left="0.7480314960629921" right="0.7480314960629921" top="0.984251968503937"/>
  <pageSetup orientation="landscape"/>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14.0" topLeftCell="A15" activePane="bottomLeft" state="frozen"/>
      <selection activeCell="B16" sqref="B16" pane="bottomLeft"/>
    </sheetView>
  </sheetViews>
  <sheetFormatPr customHeight="1" defaultColWidth="12.63" defaultRowHeight="15.0"/>
  <cols>
    <col customWidth="1" min="1" max="1" width="2.13"/>
    <col customWidth="1" min="2" max="2" width="26.38"/>
    <col customWidth="1" min="3" max="3" width="4.38"/>
    <col customWidth="1" min="4" max="4" width="11.38"/>
    <col customWidth="1" min="5" max="5" width="1.38"/>
    <col customWidth="1" min="6" max="6" width="10.75"/>
    <col customWidth="1" min="7" max="7" width="7.63"/>
    <col customWidth="1" min="8" max="8" width="9.25"/>
    <col customWidth="1" min="9" max="9" width="1.38"/>
    <col customWidth="1" min="10" max="10" width="10.38"/>
    <col customWidth="1" min="11" max="11" width="7.63"/>
    <col customWidth="1" min="12" max="12" width="9.25"/>
    <col customWidth="1" min="13" max="13" width="1.0"/>
    <col customWidth="1" min="14" max="14" width="9.13"/>
    <col customWidth="1" min="15" max="15" width="9.38"/>
    <col customWidth="1" min="16" max="16" width="1.25"/>
    <col customWidth="1" min="17" max="17" width="10.38"/>
    <col customWidth="1" min="18" max="18" width="7.63"/>
    <col customWidth="1" min="19" max="19" width="9.25"/>
    <col customWidth="1" min="20" max="20" width="1.25"/>
    <col customWidth="1" min="21" max="21" width="9.13"/>
    <col customWidth="1" min="22" max="22" width="9.38"/>
    <col customWidth="1" min="23" max="23" width="0.75"/>
    <col customWidth="1" min="24" max="24" width="10.38"/>
    <col customWidth="1" min="25" max="25" width="7.63"/>
    <col customWidth="1" min="26" max="26" width="9.25"/>
    <col customWidth="1" min="27" max="27" width="1.38"/>
    <col customWidth="1" min="28" max="28" width="9.13"/>
    <col customWidth="1" min="29" max="29" width="9.38"/>
    <col customWidth="1" min="30" max="30" width="0.88"/>
    <col customWidth="1" min="31" max="31" width="10.38"/>
    <col customWidth="1" min="32" max="32" width="7.63"/>
    <col customWidth="1" min="33" max="33" width="9.25"/>
    <col customWidth="1" min="34" max="34" width="2.88"/>
    <col customWidth="1" min="35" max="35" width="9.13"/>
    <col customWidth="1" min="36" max="36" width="9.38"/>
    <col customWidth="1" min="37" max="37" width="0.38"/>
    <col customWidth="1" min="38" max="38" width="10.38"/>
    <col customWidth="1" min="39" max="39" width="7.63"/>
    <col customWidth="1" min="40" max="40" width="9.25"/>
    <col customWidth="1" min="41" max="41" width="2.88"/>
    <col customWidth="1" min="42" max="42" width="9.13"/>
    <col customWidth="1" min="43" max="43" width="9.38"/>
    <col customWidth="1" min="44" max="44" width="1.13"/>
    <col customWidth="1" min="45" max="46" width="10.88"/>
    <col customWidth="1" min="47" max="54" width="12.38"/>
  </cols>
  <sheetData>
    <row r="1" ht="6.0" customHeight="1">
      <c r="A1" s="3"/>
      <c r="B1" s="3"/>
      <c r="C1" s="3"/>
      <c r="D1" s="3"/>
      <c r="E1" s="3"/>
      <c r="F1" s="3"/>
      <c r="G1" s="3"/>
      <c r="H1" s="3"/>
      <c r="I1" s="3"/>
      <c r="J1" s="3"/>
      <c r="K1" s="3"/>
      <c r="L1" s="3"/>
      <c r="M1" s="3"/>
      <c r="N1" s="3"/>
      <c r="O1" s="3"/>
      <c r="P1" s="3"/>
      <c r="Q1" s="3"/>
      <c r="R1" s="3"/>
      <c r="S1" s="398" t="s">
        <v>290</v>
      </c>
      <c r="T1" s="399"/>
      <c r="U1" s="399"/>
      <c r="V1" s="399"/>
      <c r="W1" s="399"/>
      <c r="X1" s="399"/>
      <c r="Y1" s="400"/>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row>
    <row r="2" ht="18.75" customHeight="1">
      <c r="A2" s="59"/>
      <c r="B2" s="59"/>
      <c r="C2" s="401"/>
      <c r="D2" s="401"/>
      <c r="E2" s="401"/>
      <c r="F2" s="401" t="s">
        <v>291</v>
      </c>
      <c r="G2" s="401"/>
      <c r="H2" s="401"/>
      <c r="I2" s="401"/>
      <c r="J2" s="401"/>
      <c r="K2" s="401"/>
      <c r="L2" s="401"/>
      <c r="M2" s="401"/>
      <c r="N2" s="401"/>
      <c r="O2" s="401"/>
      <c r="Q2" s="59"/>
      <c r="R2" s="59"/>
      <c r="S2" s="402">
        <f>'Res (100)'!$S$2</f>
        <v>1</v>
      </c>
      <c r="T2" s="514" t="s">
        <v>292</v>
      </c>
      <c r="U2" s="399"/>
      <c r="V2" s="399"/>
      <c r="W2" s="399"/>
      <c r="X2" s="399"/>
      <c r="Y2" s="400"/>
      <c r="Z2" s="59"/>
      <c r="AA2" s="59"/>
      <c r="AB2" s="59"/>
      <c r="AC2" s="59"/>
      <c r="AD2" s="59"/>
      <c r="AE2" s="59"/>
      <c r="AF2" s="59"/>
      <c r="AG2" s="59"/>
      <c r="AH2" s="59"/>
      <c r="AI2" s="59"/>
      <c r="AJ2" s="59"/>
      <c r="AK2" s="59"/>
      <c r="AL2" s="59"/>
      <c r="AM2" s="59"/>
      <c r="AN2" s="59"/>
      <c r="AO2" s="59"/>
      <c r="AP2" s="59"/>
      <c r="AQ2" s="59"/>
      <c r="AR2" s="59"/>
      <c r="AS2" s="59"/>
      <c r="AT2" s="59"/>
      <c r="AU2" s="3"/>
      <c r="AV2" s="3"/>
      <c r="AW2" s="3"/>
      <c r="AX2" s="3"/>
      <c r="AY2" s="3"/>
      <c r="AZ2" s="3"/>
      <c r="BA2" s="3"/>
      <c r="BB2" s="3"/>
    </row>
    <row r="3" ht="18.75" customHeight="1">
      <c r="A3" s="59"/>
      <c r="B3" s="59"/>
      <c r="C3" s="401"/>
      <c r="D3" s="401"/>
      <c r="E3" s="401"/>
      <c r="F3" s="401" t="s">
        <v>293</v>
      </c>
      <c r="G3" s="401"/>
      <c r="H3" s="401"/>
      <c r="I3" s="401"/>
      <c r="J3" s="401"/>
      <c r="K3" s="401"/>
      <c r="L3" s="401"/>
      <c r="M3" s="401"/>
      <c r="N3" s="401"/>
      <c r="O3" s="401"/>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c r="AS3" s="59"/>
      <c r="AT3" s="59"/>
      <c r="AU3" s="3"/>
      <c r="AV3" s="3"/>
      <c r="AW3" s="3"/>
      <c r="AX3" s="3"/>
      <c r="AY3" s="3"/>
      <c r="AZ3" s="3"/>
      <c r="BA3" s="3"/>
      <c r="BB3" s="3"/>
    </row>
    <row r="4" ht="7.5" customHeight="1">
      <c r="A4" s="59"/>
      <c r="B4" s="59"/>
      <c r="C4" s="59"/>
      <c r="D4" s="59"/>
      <c r="E4" s="59"/>
      <c r="F4" s="59"/>
      <c r="G4" s="59"/>
      <c r="H4" s="59"/>
      <c r="I4" s="59"/>
      <c r="J4" s="59"/>
      <c r="K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3"/>
      <c r="AV4" s="3"/>
      <c r="AW4" s="3"/>
      <c r="AX4" s="3"/>
      <c r="AY4" s="3"/>
      <c r="AZ4" s="3"/>
      <c r="BA4" s="3"/>
      <c r="BB4" s="3"/>
    </row>
    <row r="5" ht="7.5" customHeight="1">
      <c r="A5" s="59"/>
      <c r="B5" s="59"/>
      <c r="C5" s="59"/>
      <c r="D5" s="59"/>
      <c r="E5" s="59"/>
      <c r="F5" s="59"/>
      <c r="G5" s="59"/>
      <c r="H5" s="59"/>
      <c r="I5" s="59"/>
      <c r="J5" s="59"/>
      <c r="K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c r="AS5" s="59"/>
      <c r="AT5" s="59"/>
      <c r="AU5" s="3"/>
      <c r="AV5" s="3"/>
      <c r="AW5" s="3"/>
      <c r="AX5" s="3"/>
      <c r="AY5" s="3"/>
      <c r="AZ5" s="3"/>
      <c r="BA5" s="3"/>
      <c r="BB5" s="3"/>
    </row>
    <row r="6" ht="12.75" customHeight="1">
      <c r="A6" s="59"/>
      <c r="B6" s="350" t="s">
        <v>294</v>
      </c>
      <c r="C6" s="59"/>
      <c r="D6" s="533" t="s">
        <v>219</v>
      </c>
      <c r="E6" s="406"/>
      <c r="F6" s="407"/>
      <c r="G6" s="407"/>
      <c r="H6" s="407"/>
      <c r="I6" s="407"/>
      <c r="J6" s="407"/>
      <c r="K6" s="407"/>
      <c r="L6" s="407"/>
      <c r="M6" s="407"/>
      <c r="N6" s="407"/>
      <c r="O6" s="407"/>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3"/>
      <c r="AV6" s="3"/>
      <c r="AW6" s="3"/>
      <c r="AX6" s="3"/>
      <c r="AY6" s="3"/>
      <c r="AZ6" s="3"/>
      <c r="BA6" s="3"/>
      <c r="BB6" s="3"/>
    </row>
    <row r="7" ht="7.5" customHeight="1">
      <c r="A7" s="59"/>
      <c r="B7" s="408"/>
      <c r="C7" s="59"/>
      <c r="D7" s="409"/>
      <c r="E7" s="409"/>
      <c r="F7" s="409"/>
      <c r="G7" s="409"/>
      <c r="H7" s="409"/>
      <c r="I7" s="409"/>
      <c r="J7" s="409"/>
      <c r="K7" s="409"/>
      <c r="L7" s="409"/>
      <c r="M7" s="409"/>
      <c r="N7" s="409"/>
      <c r="O7" s="40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3"/>
      <c r="AV7" s="3"/>
      <c r="AW7" s="3"/>
      <c r="AX7" s="3"/>
      <c r="AY7" s="3"/>
      <c r="AZ7" s="3"/>
      <c r="BA7" s="3"/>
      <c r="BB7" s="3"/>
    </row>
    <row r="8" ht="12.75" customHeight="1">
      <c r="A8" s="59"/>
      <c r="B8" s="350" t="s">
        <v>295</v>
      </c>
      <c r="C8" s="59"/>
      <c r="D8" s="410" t="s">
        <v>296</v>
      </c>
      <c r="E8" s="409"/>
      <c r="F8" s="409"/>
      <c r="G8" s="409"/>
      <c r="H8" s="409"/>
      <c r="I8" s="409"/>
      <c r="J8" s="409"/>
      <c r="K8" s="409"/>
      <c r="L8" s="409"/>
      <c r="M8" s="409"/>
      <c r="N8" s="409"/>
      <c r="O8" s="40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3"/>
      <c r="AV8" s="3"/>
      <c r="AW8" s="3"/>
      <c r="AX8" s="3"/>
      <c r="AY8" s="3"/>
      <c r="AZ8" s="3"/>
      <c r="BA8" s="3"/>
      <c r="BB8" s="3"/>
    </row>
    <row r="9" ht="12.75" customHeight="1">
      <c r="A9" s="59"/>
      <c r="B9" s="408"/>
      <c r="C9" s="59"/>
      <c r="D9" s="409"/>
      <c r="E9" s="409"/>
      <c r="F9" s="409"/>
      <c r="G9" s="409"/>
      <c r="H9" s="409"/>
      <c r="I9" s="409"/>
      <c r="J9" s="409"/>
      <c r="K9" s="409"/>
      <c r="L9" s="409"/>
      <c r="M9" s="409"/>
      <c r="N9" s="409"/>
      <c r="O9" s="40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3"/>
      <c r="AV9" s="3"/>
      <c r="AW9" s="3"/>
      <c r="AX9" s="3"/>
      <c r="AY9" s="3"/>
      <c r="AZ9" s="3"/>
      <c r="BA9" s="3"/>
      <c r="BB9" s="3"/>
    </row>
    <row r="10" ht="12.75" customHeight="1">
      <c r="A10" s="59"/>
      <c r="B10" s="59"/>
      <c r="C10" s="59"/>
      <c r="D10" s="337" t="s">
        <v>297</v>
      </c>
      <c r="E10" s="337"/>
      <c r="F10" s="411">
        <v>640.0</v>
      </c>
      <c r="G10" s="337" t="s">
        <v>344</v>
      </c>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c r="AS10" s="59"/>
      <c r="AT10" s="59"/>
      <c r="AU10" s="3"/>
      <c r="AV10" s="3"/>
      <c r="AW10" s="3"/>
      <c r="AX10" s="3"/>
      <c r="AY10" s="3"/>
      <c r="AZ10" s="3"/>
      <c r="BA10" s="3"/>
      <c r="BB10" s="3"/>
    </row>
    <row r="11" ht="12.75" customHeight="1">
      <c r="A11" s="59"/>
      <c r="B11" s="59"/>
      <c r="C11" s="59"/>
      <c r="D11" s="59"/>
      <c r="E11" s="59"/>
      <c r="F11" s="412">
        <v>4.0</v>
      </c>
      <c r="G11" s="412"/>
      <c r="H11" s="412" t="str">
        <f>F12</f>
        <v>2025A</v>
      </c>
      <c r="I11" s="412"/>
      <c r="J11" s="412">
        <v>5.0</v>
      </c>
      <c r="K11" s="412"/>
      <c r="L11" s="412" t="str">
        <f>J12</f>
        <v>2026F</v>
      </c>
      <c r="M11" s="412"/>
      <c r="N11" s="412"/>
      <c r="O11" s="412" t="str">
        <f>L11&amp;"%"</f>
        <v>2026F%</v>
      </c>
      <c r="P11" s="412"/>
      <c r="Q11" s="412">
        <v>6.0</v>
      </c>
      <c r="R11" s="412"/>
      <c r="S11" s="412" t="str">
        <f>Q12</f>
        <v>2027F</v>
      </c>
      <c r="T11" s="412"/>
      <c r="U11" s="412"/>
      <c r="V11" s="412" t="str">
        <f>S11&amp;"%"</f>
        <v>2027F%</v>
      </c>
      <c r="W11" s="412"/>
      <c r="X11" s="412">
        <v>7.0</v>
      </c>
      <c r="Y11" s="412"/>
      <c r="Z11" s="412" t="str">
        <f>X12</f>
        <v>2028F</v>
      </c>
      <c r="AA11" s="412"/>
      <c r="AB11" s="412"/>
      <c r="AC11" s="412" t="str">
        <f>Z11&amp;"%"</f>
        <v>2028F%</v>
      </c>
      <c r="AD11" s="412"/>
      <c r="AE11" s="412">
        <v>8.0</v>
      </c>
      <c r="AF11" s="412"/>
      <c r="AG11" s="412" t="str">
        <f>AE12</f>
        <v>2029F</v>
      </c>
      <c r="AH11" s="412"/>
      <c r="AI11" s="412"/>
      <c r="AJ11" s="412" t="str">
        <f>AG11&amp;"%"</f>
        <v>2029F%</v>
      </c>
      <c r="AK11" s="412"/>
      <c r="AL11" s="412">
        <v>9.0</v>
      </c>
      <c r="AM11" s="412"/>
      <c r="AN11" s="412" t="str">
        <f>AL12</f>
        <v>2030F</v>
      </c>
      <c r="AO11" s="412"/>
      <c r="AP11" s="412"/>
      <c r="AQ11" s="412" t="str">
        <f>AN11&amp;"%"</f>
        <v>2030F%</v>
      </c>
      <c r="AR11" s="412"/>
      <c r="AS11" s="59"/>
      <c r="AT11" s="59"/>
      <c r="AU11" s="3"/>
      <c r="AV11" s="3"/>
      <c r="AW11" s="3"/>
      <c r="AX11" s="3"/>
      <c r="AY11" s="3"/>
      <c r="AZ11" s="3"/>
      <c r="BA11" s="3"/>
      <c r="BB11" s="3"/>
    </row>
    <row r="12" ht="12.75" customHeight="1">
      <c r="A12" s="59"/>
      <c r="B12" s="59"/>
      <c r="C12" s="59"/>
      <c r="D12" s="337"/>
      <c r="E12" s="337"/>
      <c r="F12" s="413" t="s">
        <v>1</v>
      </c>
      <c r="G12" s="46"/>
      <c r="H12" s="47"/>
      <c r="I12" s="59"/>
      <c r="J12" s="413" t="s">
        <v>2</v>
      </c>
      <c r="K12" s="46"/>
      <c r="L12" s="47"/>
      <c r="M12" s="59"/>
      <c r="N12" s="414" t="str">
        <f>"Impact "&amp;F12&amp;" vs "&amp;J12</f>
        <v>Impact 2025A vs 2026F</v>
      </c>
      <c r="O12" s="47"/>
      <c r="P12" s="59"/>
      <c r="Q12" s="413" t="s">
        <v>3</v>
      </c>
      <c r="R12" s="46"/>
      <c r="S12" s="47"/>
      <c r="T12" s="59"/>
      <c r="U12" s="414" t="str">
        <f>"Impact "&amp;J12&amp;" vs "&amp;Q12</f>
        <v>Impact 2026F vs 2027F</v>
      </c>
      <c r="V12" s="47"/>
      <c r="W12" s="59"/>
      <c r="X12" s="413" t="s">
        <v>4</v>
      </c>
      <c r="Y12" s="46"/>
      <c r="Z12" s="47"/>
      <c r="AA12" s="59"/>
      <c r="AB12" s="414" t="str">
        <f>"Impact "&amp;Q12&amp;" vs "&amp;X12</f>
        <v>Impact 2027F vs 2028F</v>
      </c>
      <c r="AC12" s="47"/>
      <c r="AD12" s="59"/>
      <c r="AE12" s="413" t="s">
        <v>5</v>
      </c>
      <c r="AF12" s="46"/>
      <c r="AG12" s="47"/>
      <c r="AH12" s="59"/>
      <c r="AI12" s="414" t="str">
        <f>"Impact "&amp;X12&amp;" vs "&amp;AE12</f>
        <v>Impact 2028F vs 2029F</v>
      </c>
      <c r="AJ12" s="47"/>
      <c r="AK12" s="59"/>
      <c r="AL12" s="413" t="s">
        <v>6</v>
      </c>
      <c r="AM12" s="46"/>
      <c r="AN12" s="47"/>
      <c r="AO12" s="59"/>
      <c r="AP12" s="414" t="str">
        <f>"Impact "&amp;AE12&amp;" vs "&amp;AL12</f>
        <v>Impact 2029F vs 2030F</v>
      </c>
      <c r="AQ12" s="47"/>
      <c r="AR12" s="340"/>
      <c r="AS12" s="340"/>
      <c r="AT12" s="340"/>
      <c r="AU12" s="3"/>
      <c r="AV12" s="3"/>
      <c r="AW12" s="3"/>
      <c r="AX12" s="3"/>
      <c r="AY12" s="3"/>
      <c r="AZ12" s="3"/>
      <c r="BA12" s="3"/>
      <c r="BB12" s="3"/>
    </row>
    <row r="13" ht="12.75" customHeight="1">
      <c r="A13" s="59"/>
      <c r="B13" s="59"/>
      <c r="C13" s="59"/>
      <c r="D13" s="415" t="s">
        <v>299</v>
      </c>
      <c r="E13" s="340"/>
      <c r="F13" s="416" t="s">
        <v>300</v>
      </c>
      <c r="G13" s="416" t="s">
        <v>301</v>
      </c>
      <c r="H13" s="418" t="s">
        <v>302</v>
      </c>
      <c r="I13" s="59"/>
      <c r="J13" s="416" t="s">
        <v>300</v>
      </c>
      <c r="K13" s="417" t="s">
        <v>301</v>
      </c>
      <c r="L13" s="418" t="s">
        <v>302</v>
      </c>
      <c r="M13" s="59"/>
      <c r="N13" s="419" t="s">
        <v>303</v>
      </c>
      <c r="O13" s="420" t="s">
        <v>304</v>
      </c>
      <c r="P13" s="59"/>
      <c r="Q13" s="416" t="s">
        <v>300</v>
      </c>
      <c r="R13" s="417" t="s">
        <v>301</v>
      </c>
      <c r="S13" s="418" t="s">
        <v>302</v>
      </c>
      <c r="T13" s="59"/>
      <c r="U13" s="419" t="s">
        <v>303</v>
      </c>
      <c r="V13" s="420" t="s">
        <v>304</v>
      </c>
      <c r="W13" s="59"/>
      <c r="X13" s="416" t="s">
        <v>300</v>
      </c>
      <c r="Y13" s="417" t="s">
        <v>301</v>
      </c>
      <c r="Z13" s="418" t="s">
        <v>302</v>
      </c>
      <c r="AA13" s="59"/>
      <c r="AB13" s="419" t="s">
        <v>303</v>
      </c>
      <c r="AC13" s="420" t="s">
        <v>304</v>
      </c>
      <c r="AD13" s="59"/>
      <c r="AE13" s="416" t="s">
        <v>300</v>
      </c>
      <c r="AF13" s="417" t="s">
        <v>301</v>
      </c>
      <c r="AG13" s="418" t="s">
        <v>302</v>
      </c>
      <c r="AH13" s="59"/>
      <c r="AI13" s="419" t="s">
        <v>303</v>
      </c>
      <c r="AJ13" s="420" t="s">
        <v>304</v>
      </c>
      <c r="AK13" s="59"/>
      <c r="AL13" s="416" t="s">
        <v>300</v>
      </c>
      <c r="AM13" s="417" t="s">
        <v>301</v>
      </c>
      <c r="AN13" s="418" t="s">
        <v>302</v>
      </c>
      <c r="AO13" s="59"/>
      <c r="AP13" s="419" t="s">
        <v>303</v>
      </c>
      <c r="AQ13" s="420" t="s">
        <v>304</v>
      </c>
      <c r="AR13" s="415"/>
      <c r="AS13" s="415"/>
      <c r="AT13" s="415"/>
      <c r="AU13" s="3"/>
      <c r="AV13" s="3"/>
      <c r="AW13" s="3"/>
      <c r="AX13" s="3"/>
      <c r="AY13" s="3"/>
      <c r="AZ13" s="3"/>
      <c r="BA13" s="3"/>
      <c r="BB13" s="3"/>
    </row>
    <row r="14" ht="12.75" customHeight="1">
      <c r="A14" s="59"/>
      <c r="B14" s="59"/>
      <c r="C14" s="59"/>
      <c r="E14" s="340"/>
      <c r="F14" s="421" t="s">
        <v>305</v>
      </c>
      <c r="G14" s="517"/>
      <c r="H14" s="423" t="s">
        <v>305</v>
      </c>
      <c r="I14" s="59"/>
      <c r="J14" s="421" t="s">
        <v>305</v>
      </c>
      <c r="K14" s="422"/>
      <c r="L14" s="423" t="s">
        <v>305</v>
      </c>
      <c r="M14" s="59"/>
      <c r="N14" s="424"/>
      <c r="O14" s="425"/>
      <c r="P14" s="59"/>
      <c r="Q14" s="421" t="s">
        <v>305</v>
      </c>
      <c r="R14" s="422"/>
      <c r="S14" s="423" t="s">
        <v>305</v>
      </c>
      <c r="T14" s="59"/>
      <c r="U14" s="424"/>
      <c r="V14" s="425"/>
      <c r="W14" s="59"/>
      <c r="X14" s="421" t="s">
        <v>305</v>
      </c>
      <c r="Y14" s="422"/>
      <c r="Z14" s="423" t="s">
        <v>305</v>
      </c>
      <c r="AA14" s="59"/>
      <c r="AB14" s="424"/>
      <c r="AC14" s="425"/>
      <c r="AD14" s="59"/>
      <c r="AE14" s="421" t="s">
        <v>305</v>
      </c>
      <c r="AF14" s="422"/>
      <c r="AG14" s="423" t="s">
        <v>305</v>
      </c>
      <c r="AH14" s="59"/>
      <c r="AI14" s="424"/>
      <c r="AJ14" s="425"/>
      <c r="AK14" s="59"/>
      <c r="AL14" s="421" t="s">
        <v>305</v>
      </c>
      <c r="AM14" s="422"/>
      <c r="AN14" s="423" t="s">
        <v>305</v>
      </c>
      <c r="AO14" s="59"/>
      <c r="AP14" s="424"/>
      <c r="AQ14" s="425"/>
      <c r="AR14" s="415"/>
      <c r="AS14" s="415"/>
      <c r="AT14" s="415"/>
      <c r="AU14" s="3"/>
      <c r="AV14" s="3"/>
      <c r="AW14" s="3"/>
      <c r="AX14" s="3"/>
      <c r="AY14" s="3"/>
      <c r="AZ14" s="3"/>
      <c r="BA14" s="3"/>
      <c r="BB14" s="3"/>
    </row>
    <row r="15" ht="12.75" customHeight="1">
      <c r="A15" s="59"/>
      <c r="B15" s="351" t="s">
        <v>218</v>
      </c>
      <c r="C15" s="426" t="str">
        <f t="shared" ref="C15:C28" si="1">D$6&amp;"."&amp;B15</f>
        <v>Residential.Monthly Service Charge</v>
      </c>
      <c r="D15" s="427" t="s">
        <v>306</v>
      </c>
      <c r="E15" s="351"/>
      <c r="F15" s="428">
        <f>IFERROR(VLOOKUP($C15,'Proposed Rates'!$B:$J,F$11,FALSE),0)</f>
        <v>34.26</v>
      </c>
      <c r="G15" s="429">
        <f t="shared" ref="G15:G28" si="2">IF($D15="Monthly",1,IF($D15="per KWH",$F$10,0))</f>
        <v>1</v>
      </c>
      <c r="H15" s="431">
        <f t="shared" ref="H15:H28" si="3">G15*F15</f>
        <v>34.26</v>
      </c>
      <c r="I15" s="80"/>
      <c r="J15" s="428">
        <f>IFERROR(VLOOKUP($C15,'Proposed Rates'!$B:$J,J$11,FALSE),0)</f>
        <v>40.88</v>
      </c>
      <c r="K15" s="429">
        <f t="shared" ref="K15:K28" si="4">IF($D15="Monthly",1,IF($D15="per KWH",$F$10,0))</f>
        <v>1</v>
      </c>
      <c r="L15" s="431">
        <f t="shared" ref="L15:L28" si="5">K15*J15</f>
        <v>40.88</v>
      </c>
      <c r="M15" s="80"/>
      <c r="N15" s="432">
        <f t="shared" ref="N15:N30" si="6">L15-H15</f>
        <v>6.62</v>
      </c>
      <c r="O15" s="433">
        <f t="shared" ref="O15:O30" si="7">IF((H15)=0,"",(N15/H15))</f>
        <v>0.1932282545</v>
      </c>
      <c r="P15" s="59"/>
      <c r="Q15" s="428">
        <f>IFERROR(VLOOKUP($C15,'Proposed Rates'!$B:$J,Q$11,FALSE),0)</f>
        <v>43.8</v>
      </c>
      <c r="R15" s="429">
        <f t="shared" ref="R15:R28" si="8">IF($D15="Monthly",1,IF($D15="per KWH",$F$10,0))</f>
        <v>1</v>
      </c>
      <c r="S15" s="431">
        <f t="shared" ref="S15:S28" si="9">R15*Q15</f>
        <v>43.8</v>
      </c>
      <c r="T15" s="80"/>
      <c r="U15" s="432">
        <f t="shared" ref="U15:U48" si="10">S15-L15</f>
        <v>2.92</v>
      </c>
      <c r="V15" s="433">
        <f t="shared" ref="V15:V48" si="11">IF((L15)=0,"",(U15/L15))</f>
        <v>0.07142857143</v>
      </c>
      <c r="W15" s="59"/>
      <c r="X15" s="428">
        <f>IFERROR(VLOOKUP($C15,'Proposed Rates'!$B:$J,X$11,FALSE),0)</f>
        <v>47.62</v>
      </c>
      <c r="Y15" s="429">
        <f t="shared" ref="Y15:Y28" si="12">IF($D15="Monthly",1,IF($D15="per KWH",$F$10,0))</f>
        <v>1</v>
      </c>
      <c r="Z15" s="431">
        <f t="shared" ref="Z15:Z28" si="13">Y15*X15</f>
        <v>47.62</v>
      </c>
      <c r="AA15" s="80"/>
      <c r="AB15" s="432">
        <f t="shared" ref="AB15:AB48" si="14">Z15-S15</f>
        <v>3.82</v>
      </c>
      <c r="AC15" s="433">
        <f t="shared" ref="AC15:AC48" si="15">IF((S15)=0,"",(AB15/S15))</f>
        <v>0.08721461187</v>
      </c>
      <c r="AD15" s="59"/>
      <c r="AE15" s="428">
        <f>IFERROR(VLOOKUP($C15,'Proposed Rates'!$B:$J,AE$11,FALSE),0)</f>
        <v>50.4</v>
      </c>
      <c r="AF15" s="429">
        <f t="shared" ref="AF15:AF28" si="16">IF($D15="Monthly",1,IF($D15="per KWH",$F$10,0))</f>
        <v>1</v>
      </c>
      <c r="AG15" s="431">
        <f t="shared" ref="AG15:AG28" si="17">AF15*AE15</f>
        <v>50.4</v>
      </c>
      <c r="AH15" s="80"/>
      <c r="AI15" s="432">
        <f t="shared" ref="AI15:AI48" si="18">AG15-Z15</f>
        <v>2.78</v>
      </c>
      <c r="AJ15" s="433">
        <f t="shared" ref="AJ15:AJ48" si="19">IF((Z15)=0,"",(AI15/Z15))</f>
        <v>0.05837883242</v>
      </c>
      <c r="AK15" s="59"/>
      <c r="AL15" s="428">
        <f>IFERROR(VLOOKUP($C15,'Proposed Rates'!$B:$J,AL$11,FALSE),0)</f>
        <v>53.15</v>
      </c>
      <c r="AM15" s="429">
        <f t="shared" ref="AM15:AM28" si="20">IF($D15="Monthly",1,IF($D15="per KWH",$F$10,0))</f>
        <v>1</v>
      </c>
      <c r="AN15" s="431">
        <f t="shared" ref="AN15:AN28" si="21">AM15*AL15</f>
        <v>53.15</v>
      </c>
      <c r="AO15" s="80"/>
      <c r="AP15" s="432">
        <f t="shared" ref="AP15:AP48" si="22">AN15-AG15</f>
        <v>2.75</v>
      </c>
      <c r="AQ15" s="433">
        <f t="shared" ref="AQ15:AQ48" si="23">IF((AG15)=0,"",(AP15/AG15))</f>
        <v>0.05456349206</v>
      </c>
      <c r="AR15" s="434"/>
      <c r="AS15" s="434"/>
      <c r="AT15" s="434"/>
      <c r="AU15" s="3"/>
      <c r="AV15" s="3"/>
      <c r="AW15" s="3"/>
      <c r="AX15" s="3"/>
      <c r="AY15" s="3"/>
      <c r="AZ15" s="3"/>
      <c r="BA15" s="3"/>
      <c r="BB15" s="3"/>
    </row>
    <row r="16" ht="12.75" customHeight="1">
      <c r="A16" s="59"/>
      <c r="B16" s="351" t="s">
        <v>307</v>
      </c>
      <c r="C16" s="426" t="str">
        <f t="shared" si="1"/>
        <v>Residential.Smart Meter Rate Adder</v>
      </c>
      <c r="D16" s="427" t="s">
        <v>306</v>
      </c>
      <c r="E16" s="351"/>
      <c r="F16" s="428">
        <f>IFERROR(VLOOKUP($C16,'Proposed Rates'!$B:$J,F$11,FALSE),0)</f>
        <v>0</v>
      </c>
      <c r="G16" s="429">
        <f t="shared" si="2"/>
        <v>1</v>
      </c>
      <c r="H16" s="431">
        <f t="shared" si="3"/>
        <v>0</v>
      </c>
      <c r="I16" s="80"/>
      <c r="J16" s="428">
        <f>IFERROR(VLOOKUP($C16,'Proposed Rates'!$B:$J,J$11,FALSE),0)</f>
        <v>0</v>
      </c>
      <c r="K16" s="429">
        <f t="shared" si="4"/>
        <v>1</v>
      </c>
      <c r="L16" s="431">
        <f t="shared" si="5"/>
        <v>0</v>
      </c>
      <c r="M16" s="80"/>
      <c r="N16" s="432">
        <f t="shared" si="6"/>
        <v>0</v>
      </c>
      <c r="O16" s="433" t="str">
        <f t="shared" si="7"/>
        <v/>
      </c>
      <c r="P16" s="59"/>
      <c r="Q16" s="428">
        <f>IFERROR(VLOOKUP($C16,'Proposed Rates'!$B:$J,Q$11,FALSE),0)</f>
        <v>0</v>
      </c>
      <c r="R16" s="429">
        <f t="shared" si="8"/>
        <v>1</v>
      </c>
      <c r="S16" s="431">
        <f t="shared" si="9"/>
        <v>0</v>
      </c>
      <c r="T16" s="80"/>
      <c r="U16" s="432">
        <f t="shared" si="10"/>
        <v>0</v>
      </c>
      <c r="V16" s="433" t="str">
        <f t="shared" si="11"/>
        <v/>
      </c>
      <c r="W16" s="59"/>
      <c r="X16" s="428">
        <f>IFERROR(VLOOKUP($C16,'Proposed Rates'!$B:$J,X$11,FALSE),0)</f>
        <v>0</v>
      </c>
      <c r="Y16" s="429">
        <f t="shared" si="12"/>
        <v>1</v>
      </c>
      <c r="Z16" s="431">
        <f t="shared" si="13"/>
        <v>0</v>
      </c>
      <c r="AA16" s="80"/>
      <c r="AB16" s="432">
        <f t="shared" si="14"/>
        <v>0</v>
      </c>
      <c r="AC16" s="433" t="str">
        <f t="shared" si="15"/>
        <v/>
      </c>
      <c r="AD16" s="59"/>
      <c r="AE16" s="428">
        <f>IFERROR(VLOOKUP($C16,'Proposed Rates'!$B:$J,AE$11,FALSE),0)</f>
        <v>0</v>
      </c>
      <c r="AF16" s="429">
        <f t="shared" si="16"/>
        <v>1</v>
      </c>
      <c r="AG16" s="431">
        <f t="shared" si="17"/>
        <v>0</v>
      </c>
      <c r="AH16" s="80"/>
      <c r="AI16" s="432">
        <f t="shared" si="18"/>
        <v>0</v>
      </c>
      <c r="AJ16" s="433" t="str">
        <f t="shared" si="19"/>
        <v/>
      </c>
      <c r="AK16" s="59"/>
      <c r="AL16" s="428">
        <f>IFERROR(VLOOKUP($C16,'Proposed Rates'!$B:$J,AL$11,FALSE),0)</f>
        <v>0</v>
      </c>
      <c r="AM16" s="429">
        <f t="shared" si="20"/>
        <v>1</v>
      </c>
      <c r="AN16" s="431">
        <f t="shared" si="21"/>
        <v>0</v>
      </c>
      <c r="AO16" s="80"/>
      <c r="AP16" s="432">
        <f t="shared" si="22"/>
        <v>0</v>
      </c>
      <c r="AQ16" s="433" t="str">
        <f t="shared" si="23"/>
        <v/>
      </c>
      <c r="AR16" s="434"/>
      <c r="AS16" s="434"/>
      <c r="AT16" s="434"/>
      <c r="AU16" s="3"/>
      <c r="AV16" s="3"/>
      <c r="AW16" s="3"/>
      <c r="AX16" s="3"/>
      <c r="AY16" s="3"/>
      <c r="AZ16" s="3"/>
      <c r="BA16" s="3"/>
      <c r="BB16" s="3"/>
    </row>
    <row r="17" ht="12.75" customHeight="1">
      <c r="A17" s="59"/>
      <c r="B17" s="435" t="str">
        <f>'Proposed Rates'!C115</f>
        <v>Rate Rider Calculation for PILs</v>
      </c>
      <c r="C17" s="426" t="str">
        <f t="shared" si="1"/>
        <v>Residential.Rate Rider Calculation for PILs</v>
      </c>
      <c r="D17" s="427" t="s">
        <v>308</v>
      </c>
      <c r="E17" s="351"/>
      <c r="F17" s="428" t="str">
        <f>IFERROR(VLOOKUP($C17,'Proposed Rates'!$B:$J,F$11,FALSE),0)</f>
        <v/>
      </c>
      <c r="G17" s="429">
        <f t="shared" si="2"/>
        <v>640</v>
      </c>
      <c r="H17" s="431">
        <f t="shared" si="3"/>
        <v>0</v>
      </c>
      <c r="I17" s="80"/>
      <c r="J17" s="428" t="str">
        <f>IFERROR(VLOOKUP($C17,'Proposed Rates'!$B:$J,J$11,FALSE),0)</f>
        <v/>
      </c>
      <c r="K17" s="429">
        <f t="shared" si="4"/>
        <v>640</v>
      </c>
      <c r="L17" s="431">
        <f t="shared" si="5"/>
        <v>0</v>
      </c>
      <c r="M17" s="80"/>
      <c r="N17" s="432">
        <f t="shared" si="6"/>
        <v>0</v>
      </c>
      <c r="O17" s="433" t="str">
        <f t="shared" si="7"/>
        <v/>
      </c>
      <c r="P17" s="59"/>
      <c r="Q17" s="428" t="str">
        <f>IFERROR(VLOOKUP($C17,'Proposed Rates'!$B:$J,Q$11,FALSE),0)</f>
        <v/>
      </c>
      <c r="R17" s="429">
        <f t="shared" si="8"/>
        <v>640</v>
      </c>
      <c r="S17" s="431">
        <f t="shared" si="9"/>
        <v>0</v>
      </c>
      <c r="T17" s="80"/>
      <c r="U17" s="432">
        <f t="shared" si="10"/>
        <v>0</v>
      </c>
      <c r="V17" s="433" t="str">
        <f t="shared" si="11"/>
        <v/>
      </c>
      <c r="W17" s="59"/>
      <c r="X17" s="428" t="str">
        <f>IFERROR(VLOOKUP($C17,'Proposed Rates'!$B:$J,X$11,FALSE),0)</f>
        <v/>
      </c>
      <c r="Y17" s="429">
        <f t="shared" si="12"/>
        <v>640</v>
      </c>
      <c r="Z17" s="431">
        <f t="shared" si="13"/>
        <v>0</v>
      </c>
      <c r="AA17" s="80"/>
      <c r="AB17" s="432">
        <f t="shared" si="14"/>
        <v>0</v>
      </c>
      <c r="AC17" s="433" t="str">
        <f t="shared" si="15"/>
        <v/>
      </c>
      <c r="AD17" s="59"/>
      <c r="AE17" s="428" t="str">
        <f>IFERROR(VLOOKUP($C17,'Proposed Rates'!$B:$J,AE$11,FALSE),0)</f>
        <v/>
      </c>
      <c r="AF17" s="429">
        <f t="shared" si="16"/>
        <v>640</v>
      </c>
      <c r="AG17" s="431">
        <f t="shared" si="17"/>
        <v>0</v>
      </c>
      <c r="AH17" s="80"/>
      <c r="AI17" s="432">
        <f t="shared" si="18"/>
        <v>0</v>
      </c>
      <c r="AJ17" s="433" t="str">
        <f t="shared" si="19"/>
        <v/>
      </c>
      <c r="AK17" s="59"/>
      <c r="AL17" s="428" t="str">
        <f>IFERROR(VLOOKUP($C17,'Proposed Rates'!$B:$J,AL$11,FALSE),0)</f>
        <v/>
      </c>
      <c r="AM17" s="429">
        <f t="shared" si="20"/>
        <v>640</v>
      </c>
      <c r="AN17" s="431">
        <f t="shared" si="21"/>
        <v>0</v>
      </c>
      <c r="AO17" s="80"/>
      <c r="AP17" s="432">
        <f t="shared" si="22"/>
        <v>0</v>
      </c>
      <c r="AQ17" s="433" t="str">
        <f t="shared" si="23"/>
        <v/>
      </c>
      <c r="AR17" s="434"/>
      <c r="AS17" s="434"/>
      <c r="AT17" s="434"/>
      <c r="AU17" s="3"/>
      <c r="AV17" s="3"/>
      <c r="AW17" s="3"/>
      <c r="AX17" s="3"/>
      <c r="AY17" s="3"/>
      <c r="AZ17" s="3"/>
      <c r="BA17" s="3"/>
      <c r="BB17" s="3"/>
    </row>
    <row r="18" ht="12.75" customHeight="1">
      <c r="A18" s="59"/>
      <c r="B18" s="435" t="str">
        <f>'Proposed Rates'!C128</f>
        <v>Rate Rider Calculation for Generic</v>
      </c>
      <c r="C18" s="426" t="str">
        <f t="shared" si="1"/>
        <v>Residential.Rate Rider Calculation for Generic</v>
      </c>
      <c r="D18" s="427" t="s">
        <v>306</v>
      </c>
      <c r="E18" s="351"/>
      <c r="F18" s="428" t="str">
        <f>IFERROR(VLOOKUP($C18,'Proposed Rates'!$B:$J,F$11,FALSE),0)</f>
        <v/>
      </c>
      <c r="G18" s="429">
        <f t="shared" si="2"/>
        <v>1</v>
      </c>
      <c r="H18" s="431">
        <f t="shared" si="3"/>
        <v>0</v>
      </c>
      <c r="I18" s="80"/>
      <c r="J18" s="428" t="str">
        <f>IFERROR(VLOOKUP($C18,'Proposed Rates'!$B:$J,J$11,FALSE),0)</f>
        <v/>
      </c>
      <c r="K18" s="429">
        <f t="shared" si="4"/>
        <v>1</v>
      </c>
      <c r="L18" s="431">
        <f t="shared" si="5"/>
        <v>0</v>
      </c>
      <c r="M18" s="80"/>
      <c r="N18" s="432">
        <f t="shared" si="6"/>
        <v>0</v>
      </c>
      <c r="O18" s="433" t="str">
        <f t="shared" si="7"/>
        <v/>
      </c>
      <c r="P18" s="59"/>
      <c r="Q18" s="428" t="str">
        <f>IFERROR(VLOOKUP($C18,'Proposed Rates'!$B:$J,Q$11,FALSE),0)</f>
        <v/>
      </c>
      <c r="R18" s="429">
        <f t="shared" si="8"/>
        <v>1</v>
      </c>
      <c r="S18" s="431">
        <f t="shared" si="9"/>
        <v>0</v>
      </c>
      <c r="T18" s="80"/>
      <c r="U18" s="432">
        <f t="shared" si="10"/>
        <v>0</v>
      </c>
      <c r="V18" s="433" t="str">
        <f t="shared" si="11"/>
        <v/>
      </c>
      <c r="W18" s="59"/>
      <c r="X18" s="428" t="str">
        <f>IFERROR(VLOOKUP($C18,'Proposed Rates'!$B:$J,X$11,FALSE),0)</f>
        <v/>
      </c>
      <c r="Y18" s="429">
        <f t="shared" si="12"/>
        <v>1</v>
      </c>
      <c r="Z18" s="431">
        <f t="shared" si="13"/>
        <v>0</v>
      </c>
      <c r="AA18" s="80"/>
      <c r="AB18" s="432">
        <f t="shared" si="14"/>
        <v>0</v>
      </c>
      <c r="AC18" s="433" t="str">
        <f t="shared" si="15"/>
        <v/>
      </c>
      <c r="AD18" s="59"/>
      <c r="AE18" s="428" t="str">
        <f>IFERROR(VLOOKUP($C18,'Proposed Rates'!$B:$J,AE$11,FALSE),0)</f>
        <v/>
      </c>
      <c r="AF18" s="429">
        <f t="shared" si="16"/>
        <v>1</v>
      </c>
      <c r="AG18" s="431">
        <f t="shared" si="17"/>
        <v>0</v>
      </c>
      <c r="AH18" s="80"/>
      <c r="AI18" s="432">
        <f t="shared" si="18"/>
        <v>0</v>
      </c>
      <c r="AJ18" s="433" t="str">
        <f t="shared" si="19"/>
        <v/>
      </c>
      <c r="AK18" s="59"/>
      <c r="AL18" s="428" t="str">
        <f>IFERROR(VLOOKUP($C18,'Proposed Rates'!$B:$J,AL$11,FALSE),0)</f>
        <v/>
      </c>
      <c r="AM18" s="429">
        <f t="shared" si="20"/>
        <v>1</v>
      </c>
      <c r="AN18" s="431">
        <f t="shared" si="21"/>
        <v>0</v>
      </c>
      <c r="AO18" s="80"/>
      <c r="AP18" s="432">
        <f t="shared" si="22"/>
        <v>0</v>
      </c>
      <c r="AQ18" s="433" t="str">
        <f t="shared" si="23"/>
        <v/>
      </c>
      <c r="AR18" s="434"/>
      <c r="AS18" s="434"/>
      <c r="AT18" s="434"/>
      <c r="AU18" s="3"/>
      <c r="AV18" s="3"/>
      <c r="AW18" s="3"/>
      <c r="AX18" s="3"/>
      <c r="AY18" s="3"/>
      <c r="AZ18" s="3"/>
      <c r="BA18" s="3"/>
      <c r="BB18" s="3"/>
    </row>
    <row r="19" ht="12.75" customHeight="1">
      <c r="A19" s="59"/>
      <c r="B19" s="351" t="s">
        <v>116</v>
      </c>
      <c r="C19" s="426" t="str">
        <f t="shared" si="1"/>
        <v>Residential.Distribution Volumetric Rate</v>
      </c>
      <c r="D19" s="427" t="s">
        <v>308</v>
      </c>
      <c r="E19" s="351"/>
      <c r="F19" s="428">
        <f>IFERROR(VLOOKUP($C19,'Proposed Rates'!$B:$J,F$11,FALSE),0)</f>
        <v>0</v>
      </c>
      <c r="G19" s="429">
        <f t="shared" si="2"/>
        <v>640</v>
      </c>
      <c r="H19" s="431">
        <f t="shared" si="3"/>
        <v>0</v>
      </c>
      <c r="I19" s="80"/>
      <c r="J19" s="428">
        <f>IFERROR(VLOOKUP($C19,'Proposed Rates'!$B:$J,J$11,FALSE),0)</f>
        <v>0</v>
      </c>
      <c r="K19" s="429">
        <f t="shared" si="4"/>
        <v>640</v>
      </c>
      <c r="L19" s="431">
        <f t="shared" si="5"/>
        <v>0</v>
      </c>
      <c r="M19" s="80"/>
      <c r="N19" s="432">
        <f t="shared" si="6"/>
        <v>0</v>
      </c>
      <c r="O19" s="433" t="str">
        <f t="shared" si="7"/>
        <v/>
      </c>
      <c r="P19" s="59"/>
      <c r="Q19" s="428">
        <f>IFERROR(VLOOKUP($C19,'Proposed Rates'!$B:$J,Q$11,FALSE),0)</f>
        <v>0</v>
      </c>
      <c r="R19" s="429">
        <f t="shared" si="8"/>
        <v>640</v>
      </c>
      <c r="S19" s="431">
        <f t="shared" si="9"/>
        <v>0</v>
      </c>
      <c r="T19" s="80"/>
      <c r="U19" s="432">
        <f t="shared" si="10"/>
        <v>0</v>
      </c>
      <c r="V19" s="433" t="str">
        <f t="shared" si="11"/>
        <v/>
      </c>
      <c r="W19" s="59"/>
      <c r="X19" s="428">
        <f>IFERROR(VLOOKUP($C19,'Proposed Rates'!$B:$J,X$11,FALSE),0)</f>
        <v>0</v>
      </c>
      <c r="Y19" s="429">
        <f t="shared" si="12"/>
        <v>640</v>
      </c>
      <c r="Z19" s="431">
        <f t="shared" si="13"/>
        <v>0</v>
      </c>
      <c r="AA19" s="80"/>
      <c r="AB19" s="432">
        <f t="shared" si="14"/>
        <v>0</v>
      </c>
      <c r="AC19" s="433" t="str">
        <f t="shared" si="15"/>
        <v/>
      </c>
      <c r="AD19" s="59"/>
      <c r="AE19" s="428">
        <f>IFERROR(VLOOKUP($C19,'Proposed Rates'!$B:$J,AE$11,FALSE),0)</f>
        <v>0</v>
      </c>
      <c r="AF19" s="429">
        <f t="shared" si="16"/>
        <v>640</v>
      </c>
      <c r="AG19" s="431">
        <f t="shared" si="17"/>
        <v>0</v>
      </c>
      <c r="AH19" s="80"/>
      <c r="AI19" s="432">
        <f t="shared" si="18"/>
        <v>0</v>
      </c>
      <c r="AJ19" s="433" t="str">
        <f t="shared" si="19"/>
        <v/>
      </c>
      <c r="AK19" s="59"/>
      <c r="AL19" s="428">
        <f>IFERROR(VLOOKUP($C19,'Proposed Rates'!$B:$J,AL$11,FALSE),0)</f>
        <v>0</v>
      </c>
      <c r="AM19" s="429">
        <f t="shared" si="20"/>
        <v>640</v>
      </c>
      <c r="AN19" s="431">
        <f t="shared" si="21"/>
        <v>0</v>
      </c>
      <c r="AO19" s="80"/>
      <c r="AP19" s="432">
        <f t="shared" si="22"/>
        <v>0</v>
      </c>
      <c r="AQ19" s="433" t="str">
        <f t="shared" si="23"/>
        <v/>
      </c>
      <c r="AR19" s="434"/>
      <c r="AS19" s="434"/>
      <c r="AT19" s="434"/>
      <c r="AU19" s="3"/>
      <c r="AV19" s="3"/>
      <c r="AW19" s="3"/>
      <c r="AX19" s="3"/>
      <c r="AY19" s="3"/>
      <c r="AZ19" s="3"/>
      <c r="BA19" s="3"/>
      <c r="BB19" s="3"/>
    </row>
    <row r="20" ht="12.75" customHeight="1">
      <c r="A20" s="59"/>
      <c r="B20" s="351" t="s">
        <v>309</v>
      </c>
      <c r="C20" s="426" t="str">
        <f t="shared" si="1"/>
        <v>Residential.Smart Meter Disposition Rider</v>
      </c>
      <c r="D20" s="427" t="s">
        <v>308</v>
      </c>
      <c r="E20" s="351"/>
      <c r="F20" s="428">
        <f>IFERROR(VLOOKUP($C20,'Proposed Rates'!$B:$J,F$11,FALSE),0)</f>
        <v>0</v>
      </c>
      <c r="G20" s="429">
        <f t="shared" si="2"/>
        <v>640</v>
      </c>
      <c r="H20" s="431">
        <f t="shared" si="3"/>
        <v>0</v>
      </c>
      <c r="I20" s="80"/>
      <c r="J20" s="428">
        <f>IFERROR(VLOOKUP($C20,'Proposed Rates'!$B:$J,J$11,FALSE),0)</f>
        <v>0</v>
      </c>
      <c r="K20" s="429">
        <f t="shared" si="4"/>
        <v>640</v>
      </c>
      <c r="L20" s="431">
        <f t="shared" si="5"/>
        <v>0</v>
      </c>
      <c r="M20" s="80"/>
      <c r="N20" s="432">
        <f t="shared" si="6"/>
        <v>0</v>
      </c>
      <c r="O20" s="433" t="str">
        <f t="shared" si="7"/>
        <v/>
      </c>
      <c r="P20" s="59"/>
      <c r="Q20" s="428">
        <f>IFERROR(VLOOKUP($C20,'Proposed Rates'!$B:$J,Q$11,FALSE),0)</f>
        <v>0</v>
      </c>
      <c r="R20" s="429">
        <f t="shared" si="8"/>
        <v>640</v>
      </c>
      <c r="S20" s="431">
        <f t="shared" si="9"/>
        <v>0</v>
      </c>
      <c r="T20" s="80"/>
      <c r="U20" s="432">
        <f t="shared" si="10"/>
        <v>0</v>
      </c>
      <c r="V20" s="433" t="str">
        <f t="shared" si="11"/>
        <v/>
      </c>
      <c r="W20" s="59"/>
      <c r="X20" s="428">
        <f>IFERROR(VLOOKUP($C20,'Proposed Rates'!$B:$J,X$11,FALSE),0)</f>
        <v>0</v>
      </c>
      <c r="Y20" s="429">
        <f t="shared" si="12"/>
        <v>640</v>
      </c>
      <c r="Z20" s="431">
        <f t="shared" si="13"/>
        <v>0</v>
      </c>
      <c r="AA20" s="80"/>
      <c r="AB20" s="432">
        <f t="shared" si="14"/>
        <v>0</v>
      </c>
      <c r="AC20" s="433" t="str">
        <f t="shared" si="15"/>
        <v/>
      </c>
      <c r="AD20" s="59"/>
      <c r="AE20" s="428">
        <f>IFERROR(VLOOKUP($C20,'Proposed Rates'!$B:$J,AE$11,FALSE),0)</f>
        <v>0</v>
      </c>
      <c r="AF20" s="429">
        <f t="shared" si="16"/>
        <v>640</v>
      </c>
      <c r="AG20" s="431">
        <f t="shared" si="17"/>
        <v>0</v>
      </c>
      <c r="AH20" s="80"/>
      <c r="AI20" s="432">
        <f t="shared" si="18"/>
        <v>0</v>
      </c>
      <c r="AJ20" s="433" t="str">
        <f t="shared" si="19"/>
        <v/>
      </c>
      <c r="AK20" s="59"/>
      <c r="AL20" s="428">
        <f>IFERROR(VLOOKUP($C20,'Proposed Rates'!$B:$J,AL$11,FALSE),0)</f>
        <v>0</v>
      </c>
      <c r="AM20" s="429">
        <f t="shared" si="20"/>
        <v>640</v>
      </c>
      <c r="AN20" s="431">
        <f t="shared" si="21"/>
        <v>0</v>
      </c>
      <c r="AO20" s="80"/>
      <c r="AP20" s="432">
        <f t="shared" si="22"/>
        <v>0</v>
      </c>
      <c r="AQ20" s="433" t="str">
        <f t="shared" si="23"/>
        <v/>
      </c>
      <c r="AR20" s="434"/>
      <c r="AS20" s="434"/>
      <c r="AT20" s="434"/>
      <c r="AU20" s="3"/>
      <c r="AV20" s="3"/>
      <c r="AW20" s="3"/>
      <c r="AX20" s="3"/>
      <c r="AY20" s="3"/>
      <c r="AZ20" s="3"/>
      <c r="BA20" s="3"/>
      <c r="BB20" s="3"/>
    </row>
    <row r="21" ht="12.75" customHeight="1">
      <c r="A21" s="59"/>
      <c r="B21" s="351" t="s">
        <v>241</v>
      </c>
      <c r="C21" s="426" t="str">
        <f t="shared" si="1"/>
        <v>Residential.LRAM Rate Rider</v>
      </c>
      <c r="D21" s="427" t="s">
        <v>306</v>
      </c>
      <c r="E21" s="351"/>
      <c r="F21" s="428">
        <f>'Proposed Rates'!E77+'Proposed Rates'!E90</f>
        <v>0.25</v>
      </c>
      <c r="G21" s="429">
        <f t="shared" si="2"/>
        <v>1</v>
      </c>
      <c r="H21" s="430">
        <f t="shared" si="3"/>
        <v>0.25</v>
      </c>
      <c r="I21" s="59"/>
      <c r="J21" s="428">
        <f>'Proposed Rates'!F77+'Proposed Rates'!F90</f>
        <v>0</v>
      </c>
      <c r="K21" s="429">
        <f t="shared" si="4"/>
        <v>1</v>
      </c>
      <c r="L21" s="431">
        <f t="shared" si="5"/>
        <v>0</v>
      </c>
      <c r="M21" s="80"/>
      <c r="N21" s="432">
        <f t="shared" si="6"/>
        <v>-0.25</v>
      </c>
      <c r="O21" s="433">
        <f t="shared" si="7"/>
        <v>-1</v>
      </c>
      <c r="P21" s="59"/>
      <c r="Q21" s="428">
        <f>'Proposed Rates'!G77+'Proposed Rates'!G90</f>
        <v>0</v>
      </c>
      <c r="R21" s="429">
        <f t="shared" si="8"/>
        <v>1</v>
      </c>
      <c r="S21" s="431">
        <f t="shared" si="9"/>
        <v>0</v>
      </c>
      <c r="T21" s="80"/>
      <c r="U21" s="432">
        <f t="shared" si="10"/>
        <v>0</v>
      </c>
      <c r="V21" s="433" t="str">
        <f t="shared" si="11"/>
        <v/>
      </c>
      <c r="W21" s="59"/>
      <c r="X21" s="428">
        <f>IFERROR(VLOOKUP($C21,'Proposed Rates'!$B:$J,X$11,FALSE),0)</f>
        <v>0</v>
      </c>
      <c r="Y21" s="429">
        <f t="shared" si="12"/>
        <v>1</v>
      </c>
      <c r="Z21" s="431">
        <f t="shared" si="13"/>
        <v>0</v>
      </c>
      <c r="AA21" s="80"/>
      <c r="AB21" s="432">
        <f t="shared" si="14"/>
        <v>0</v>
      </c>
      <c r="AC21" s="433" t="str">
        <f t="shared" si="15"/>
        <v/>
      </c>
      <c r="AD21" s="59"/>
      <c r="AE21" s="428">
        <f>IFERROR(VLOOKUP($C21,'Proposed Rates'!$B:$J,AE$11,FALSE),0)</f>
        <v>0</v>
      </c>
      <c r="AF21" s="429">
        <f t="shared" si="16"/>
        <v>1</v>
      </c>
      <c r="AG21" s="431">
        <f t="shared" si="17"/>
        <v>0</v>
      </c>
      <c r="AH21" s="80"/>
      <c r="AI21" s="432">
        <f t="shared" si="18"/>
        <v>0</v>
      </c>
      <c r="AJ21" s="433" t="str">
        <f t="shared" si="19"/>
        <v/>
      </c>
      <c r="AK21" s="59"/>
      <c r="AL21" s="428">
        <f>IFERROR(VLOOKUP($C21,'Proposed Rates'!$B:$J,AL$11,FALSE),0)</f>
        <v>0</v>
      </c>
      <c r="AM21" s="429">
        <f t="shared" si="20"/>
        <v>1</v>
      </c>
      <c r="AN21" s="431">
        <f t="shared" si="21"/>
        <v>0</v>
      </c>
      <c r="AO21" s="80"/>
      <c r="AP21" s="432">
        <f t="shared" si="22"/>
        <v>0</v>
      </c>
      <c r="AQ21" s="433" t="str">
        <f t="shared" si="23"/>
        <v/>
      </c>
      <c r="AR21" s="434"/>
      <c r="AS21" s="434"/>
      <c r="AT21" s="434"/>
      <c r="AU21" s="3"/>
      <c r="AV21" s="3"/>
      <c r="AW21" s="3"/>
      <c r="AX21" s="3"/>
      <c r="AY21" s="3"/>
      <c r="AZ21" s="3"/>
      <c r="BA21" s="3"/>
      <c r="BB21" s="3"/>
    </row>
    <row r="22" ht="12.75" customHeight="1">
      <c r="A22" s="59"/>
      <c r="B22" s="518" t="s">
        <v>237</v>
      </c>
      <c r="C22" s="426" t="str">
        <f t="shared" si="1"/>
        <v>Residential.Deferral/Variance Account Disposition Rate Rider Group 2</v>
      </c>
      <c r="D22" s="427" t="s">
        <v>306</v>
      </c>
      <c r="E22" s="351"/>
      <c r="F22" s="428">
        <f>IFERROR(VLOOKUP($C22,'Proposed Rates'!$B:$J,F$11,FALSE),0)</f>
        <v>0</v>
      </c>
      <c r="G22" s="429">
        <f t="shared" si="2"/>
        <v>1</v>
      </c>
      <c r="H22" s="431">
        <f t="shared" si="3"/>
        <v>0</v>
      </c>
      <c r="I22" s="80"/>
      <c r="J22" s="428">
        <f>IFERROR(VLOOKUP($C22,'Proposed Rates'!$B:$J,J$11,FALSE),0)</f>
        <v>-0.54</v>
      </c>
      <c r="K22" s="429">
        <f t="shared" si="4"/>
        <v>1</v>
      </c>
      <c r="L22" s="431">
        <f t="shared" si="5"/>
        <v>-0.54</v>
      </c>
      <c r="M22" s="80"/>
      <c r="N22" s="432">
        <f t="shared" si="6"/>
        <v>-0.54</v>
      </c>
      <c r="O22" s="433" t="str">
        <f t="shared" si="7"/>
        <v/>
      </c>
      <c r="P22" s="59"/>
      <c r="Q22" s="428">
        <f>IFERROR(VLOOKUP($C22,'Proposed Rates'!$B:$J,Q$11,FALSE),0)</f>
        <v>0</v>
      </c>
      <c r="R22" s="429">
        <f t="shared" si="8"/>
        <v>1</v>
      </c>
      <c r="S22" s="431">
        <f t="shared" si="9"/>
        <v>0</v>
      </c>
      <c r="T22" s="80"/>
      <c r="U22" s="432">
        <f t="shared" si="10"/>
        <v>0.54</v>
      </c>
      <c r="V22" s="433">
        <f t="shared" si="11"/>
        <v>-1</v>
      </c>
      <c r="W22" s="59"/>
      <c r="X22" s="428">
        <f>IFERROR(VLOOKUP($C22,'Proposed Rates'!$B:$J,X$11,FALSE),0)</f>
        <v>0</v>
      </c>
      <c r="Y22" s="429">
        <f t="shared" si="12"/>
        <v>1</v>
      </c>
      <c r="Z22" s="431">
        <f t="shared" si="13"/>
        <v>0</v>
      </c>
      <c r="AA22" s="80"/>
      <c r="AB22" s="432">
        <f t="shared" si="14"/>
        <v>0</v>
      </c>
      <c r="AC22" s="433" t="str">
        <f t="shared" si="15"/>
        <v/>
      </c>
      <c r="AD22" s="59"/>
      <c r="AE22" s="428">
        <f>IFERROR(VLOOKUP($C22,'Proposed Rates'!$B:$J,AE$11,FALSE),0)</f>
        <v>0</v>
      </c>
      <c r="AF22" s="429">
        <f t="shared" si="16"/>
        <v>1</v>
      </c>
      <c r="AG22" s="431">
        <f t="shared" si="17"/>
        <v>0</v>
      </c>
      <c r="AH22" s="80"/>
      <c r="AI22" s="432">
        <f t="shared" si="18"/>
        <v>0</v>
      </c>
      <c r="AJ22" s="433" t="str">
        <f t="shared" si="19"/>
        <v/>
      </c>
      <c r="AK22" s="59"/>
      <c r="AL22" s="428">
        <f>IFERROR(VLOOKUP($C22,'Proposed Rates'!$B:$J,AL$11,FALSE),0)</f>
        <v>0</v>
      </c>
      <c r="AM22" s="429">
        <f t="shared" si="20"/>
        <v>1</v>
      </c>
      <c r="AN22" s="431">
        <f t="shared" si="21"/>
        <v>0</v>
      </c>
      <c r="AO22" s="80"/>
      <c r="AP22" s="432">
        <f t="shared" si="22"/>
        <v>0</v>
      </c>
      <c r="AQ22" s="433" t="str">
        <f t="shared" si="23"/>
        <v/>
      </c>
      <c r="AR22" s="434"/>
      <c r="AS22" s="434"/>
      <c r="AT22" s="434"/>
      <c r="AU22" s="3"/>
      <c r="AV22" s="3"/>
      <c r="AW22" s="3"/>
      <c r="AX22" s="3"/>
      <c r="AY22" s="3"/>
      <c r="AZ22" s="3"/>
      <c r="BA22" s="3"/>
      <c r="BB22" s="3"/>
    </row>
    <row r="23" ht="12.75" customHeight="1">
      <c r="A23" s="59"/>
      <c r="B23" s="435"/>
      <c r="C23" s="426" t="str">
        <f t="shared" si="1"/>
        <v>Residential.</v>
      </c>
      <c r="D23" s="427"/>
      <c r="E23" s="351"/>
      <c r="F23" s="428">
        <f>IFERROR(VLOOKUP($C23,'Proposed Rates'!$B:$J,F$11,FALSE),0)</f>
        <v>0</v>
      </c>
      <c r="G23" s="429">
        <f t="shared" si="2"/>
        <v>0</v>
      </c>
      <c r="H23" s="431">
        <f t="shared" si="3"/>
        <v>0</v>
      </c>
      <c r="I23" s="80"/>
      <c r="J23" s="428">
        <f>IFERROR(VLOOKUP($C23,'Proposed Rates'!$B:$J,J$11,FALSE),0)</f>
        <v>0</v>
      </c>
      <c r="K23" s="429">
        <f t="shared" si="4"/>
        <v>0</v>
      </c>
      <c r="L23" s="431">
        <f t="shared" si="5"/>
        <v>0</v>
      </c>
      <c r="M23" s="80"/>
      <c r="N23" s="432">
        <f t="shared" si="6"/>
        <v>0</v>
      </c>
      <c r="O23" s="433" t="str">
        <f t="shared" si="7"/>
        <v/>
      </c>
      <c r="P23" s="59"/>
      <c r="Q23" s="428">
        <f>IFERROR(VLOOKUP($C23,'Proposed Rates'!$B:$J,Q$11,FALSE),0)</f>
        <v>0</v>
      </c>
      <c r="R23" s="429">
        <f t="shared" si="8"/>
        <v>0</v>
      </c>
      <c r="S23" s="431">
        <f t="shared" si="9"/>
        <v>0</v>
      </c>
      <c r="T23" s="80"/>
      <c r="U23" s="432">
        <f t="shared" si="10"/>
        <v>0</v>
      </c>
      <c r="V23" s="433" t="str">
        <f t="shared" si="11"/>
        <v/>
      </c>
      <c r="W23" s="59"/>
      <c r="X23" s="428">
        <f>IFERROR(VLOOKUP($C23,'Proposed Rates'!$B:$J,X$11,FALSE),0)</f>
        <v>0</v>
      </c>
      <c r="Y23" s="429">
        <f t="shared" si="12"/>
        <v>0</v>
      </c>
      <c r="Z23" s="431">
        <f t="shared" si="13"/>
        <v>0</v>
      </c>
      <c r="AA23" s="80"/>
      <c r="AB23" s="432">
        <f t="shared" si="14"/>
        <v>0</v>
      </c>
      <c r="AC23" s="433" t="str">
        <f t="shared" si="15"/>
        <v/>
      </c>
      <c r="AD23" s="59"/>
      <c r="AE23" s="428">
        <f>IFERROR(VLOOKUP($C23,'Proposed Rates'!$B:$J,AE$11,FALSE),0)</f>
        <v>0</v>
      </c>
      <c r="AF23" s="429">
        <f t="shared" si="16"/>
        <v>0</v>
      </c>
      <c r="AG23" s="431">
        <f t="shared" si="17"/>
        <v>0</v>
      </c>
      <c r="AH23" s="80"/>
      <c r="AI23" s="432">
        <f t="shared" si="18"/>
        <v>0</v>
      </c>
      <c r="AJ23" s="433" t="str">
        <f t="shared" si="19"/>
        <v/>
      </c>
      <c r="AK23" s="59"/>
      <c r="AL23" s="428">
        <f>IFERROR(VLOOKUP($C23,'Proposed Rates'!$B:$J,AL$11,FALSE),0)</f>
        <v>0</v>
      </c>
      <c r="AM23" s="429">
        <f t="shared" si="20"/>
        <v>0</v>
      </c>
      <c r="AN23" s="431">
        <f t="shared" si="21"/>
        <v>0</v>
      </c>
      <c r="AO23" s="80"/>
      <c r="AP23" s="432">
        <f t="shared" si="22"/>
        <v>0</v>
      </c>
      <c r="AQ23" s="433" t="str">
        <f t="shared" si="23"/>
        <v/>
      </c>
      <c r="AR23" s="434"/>
      <c r="AS23" s="434"/>
      <c r="AT23" s="434"/>
      <c r="AU23" s="3"/>
      <c r="AV23" s="3"/>
      <c r="AW23" s="3"/>
      <c r="AX23" s="3"/>
      <c r="AY23" s="3"/>
      <c r="AZ23" s="3"/>
      <c r="BA23" s="3"/>
      <c r="BB23" s="3"/>
    </row>
    <row r="24" ht="12.75" customHeight="1">
      <c r="A24" s="59"/>
      <c r="B24" s="435"/>
      <c r="C24" s="426" t="str">
        <f t="shared" si="1"/>
        <v>Residential.</v>
      </c>
      <c r="D24" s="427"/>
      <c r="E24" s="351"/>
      <c r="F24" s="428">
        <f>IFERROR(VLOOKUP($C24,'Proposed Rates'!$B:$J,F$11,FALSE),0)</f>
        <v>0</v>
      </c>
      <c r="G24" s="429">
        <f t="shared" si="2"/>
        <v>0</v>
      </c>
      <c r="H24" s="431">
        <f t="shared" si="3"/>
        <v>0</v>
      </c>
      <c r="I24" s="80"/>
      <c r="J24" s="428">
        <f>IFERROR(VLOOKUP($C24,'Proposed Rates'!$B:$J,J$11,FALSE),0)</f>
        <v>0</v>
      </c>
      <c r="K24" s="429">
        <f t="shared" si="4"/>
        <v>0</v>
      </c>
      <c r="L24" s="431">
        <f t="shared" si="5"/>
        <v>0</v>
      </c>
      <c r="M24" s="80"/>
      <c r="N24" s="432">
        <f t="shared" si="6"/>
        <v>0</v>
      </c>
      <c r="O24" s="433" t="str">
        <f t="shared" si="7"/>
        <v/>
      </c>
      <c r="P24" s="59"/>
      <c r="Q24" s="428">
        <f>IFERROR(VLOOKUP($C24,'Proposed Rates'!$B:$J,Q$11,FALSE),0)</f>
        <v>0</v>
      </c>
      <c r="R24" s="429">
        <f t="shared" si="8"/>
        <v>0</v>
      </c>
      <c r="S24" s="431">
        <f t="shared" si="9"/>
        <v>0</v>
      </c>
      <c r="T24" s="80"/>
      <c r="U24" s="432">
        <f t="shared" si="10"/>
        <v>0</v>
      </c>
      <c r="V24" s="433" t="str">
        <f t="shared" si="11"/>
        <v/>
      </c>
      <c r="W24" s="59"/>
      <c r="X24" s="428">
        <f>IFERROR(VLOOKUP($C24,'Proposed Rates'!$B:$J,X$11,FALSE),0)</f>
        <v>0</v>
      </c>
      <c r="Y24" s="429">
        <f t="shared" si="12"/>
        <v>0</v>
      </c>
      <c r="Z24" s="431">
        <f t="shared" si="13"/>
        <v>0</v>
      </c>
      <c r="AA24" s="80"/>
      <c r="AB24" s="432">
        <f t="shared" si="14"/>
        <v>0</v>
      </c>
      <c r="AC24" s="433" t="str">
        <f t="shared" si="15"/>
        <v/>
      </c>
      <c r="AD24" s="59"/>
      <c r="AE24" s="428">
        <f>IFERROR(VLOOKUP($C24,'Proposed Rates'!$B:$J,AE$11,FALSE),0)</f>
        <v>0</v>
      </c>
      <c r="AF24" s="429">
        <f t="shared" si="16"/>
        <v>0</v>
      </c>
      <c r="AG24" s="431">
        <f t="shared" si="17"/>
        <v>0</v>
      </c>
      <c r="AH24" s="80"/>
      <c r="AI24" s="432">
        <f t="shared" si="18"/>
        <v>0</v>
      </c>
      <c r="AJ24" s="433" t="str">
        <f t="shared" si="19"/>
        <v/>
      </c>
      <c r="AK24" s="59"/>
      <c r="AL24" s="428">
        <f>IFERROR(VLOOKUP($C24,'Proposed Rates'!$B:$J,AL$11,FALSE),0)</f>
        <v>0</v>
      </c>
      <c r="AM24" s="429">
        <f t="shared" si="20"/>
        <v>0</v>
      </c>
      <c r="AN24" s="431">
        <f t="shared" si="21"/>
        <v>0</v>
      </c>
      <c r="AO24" s="80"/>
      <c r="AP24" s="432">
        <f t="shared" si="22"/>
        <v>0</v>
      </c>
      <c r="AQ24" s="433" t="str">
        <f t="shared" si="23"/>
        <v/>
      </c>
      <c r="AR24" s="434"/>
      <c r="AS24" s="434"/>
      <c r="AT24" s="434"/>
      <c r="AU24" s="3"/>
      <c r="AV24" s="3"/>
      <c r="AW24" s="3"/>
      <c r="AX24" s="3"/>
      <c r="AY24" s="3"/>
      <c r="AZ24" s="3"/>
      <c r="BA24" s="3"/>
      <c r="BB24" s="3"/>
    </row>
    <row r="25" ht="12.75" customHeight="1">
      <c r="A25" s="59"/>
      <c r="B25" s="435"/>
      <c r="C25" s="426" t="str">
        <f t="shared" si="1"/>
        <v>Residential.</v>
      </c>
      <c r="D25" s="427"/>
      <c r="E25" s="351"/>
      <c r="F25" s="428">
        <f>IFERROR(VLOOKUP($C25,'Proposed Rates'!$B:$J,F$11,FALSE),0)</f>
        <v>0</v>
      </c>
      <c r="G25" s="429">
        <f t="shared" si="2"/>
        <v>0</v>
      </c>
      <c r="H25" s="431">
        <f t="shared" si="3"/>
        <v>0</v>
      </c>
      <c r="I25" s="80"/>
      <c r="J25" s="428">
        <f>IFERROR(VLOOKUP($C25,'Proposed Rates'!$B:$J,J$11,FALSE),0)</f>
        <v>0</v>
      </c>
      <c r="K25" s="429">
        <f t="shared" si="4"/>
        <v>0</v>
      </c>
      <c r="L25" s="431">
        <f t="shared" si="5"/>
        <v>0</v>
      </c>
      <c r="M25" s="80"/>
      <c r="N25" s="432">
        <f t="shared" si="6"/>
        <v>0</v>
      </c>
      <c r="O25" s="433" t="str">
        <f t="shared" si="7"/>
        <v/>
      </c>
      <c r="P25" s="59"/>
      <c r="Q25" s="428">
        <f>IFERROR(VLOOKUP($C25,'Proposed Rates'!$B:$J,Q$11,FALSE),0)</f>
        <v>0</v>
      </c>
      <c r="R25" s="429">
        <f t="shared" si="8"/>
        <v>0</v>
      </c>
      <c r="S25" s="431">
        <f t="shared" si="9"/>
        <v>0</v>
      </c>
      <c r="T25" s="80"/>
      <c r="U25" s="432">
        <f t="shared" si="10"/>
        <v>0</v>
      </c>
      <c r="V25" s="433" t="str">
        <f t="shared" si="11"/>
        <v/>
      </c>
      <c r="W25" s="59"/>
      <c r="X25" s="428">
        <f>IFERROR(VLOOKUP($C25,'Proposed Rates'!$B:$J,X$11,FALSE),0)</f>
        <v>0</v>
      </c>
      <c r="Y25" s="429">
        <f t="shared" si="12"/>
        <v>0</v>
      </c>
      <c r="Z25" s="431">
        <f t="shared" si="13"/>
        <v>0</v>
      </c>
      <c r="AA25" s="80"/>
      <c r="AB25" s="432">
        <f t="shared" si="14"/>
        <v>0</v>
      </c>
      <c r="AC25" s="433" t="str">
        <f t="shared" si="15"/>
        <v/>
      </c>
      <c r="AD25" s="59"/>
      <c r="AE25" s="428">
        <f>IFERROR(VLOOKUP($C25,'Proposed Rates'!$B:$J,AE$11,FALSE),0)</f>
        <v>0</v>
      </c>
      <c r="AF25" s="429">
        <f t="shared" si="16"/>
        <v>0</v>
      </c>
      <c r="AG25" s="431">
        <f t="shared" si="17"/>
        <v>0</v>
      </c>
      <c r="AH25" s="80"/>
      <c r="AI25" s="432">
        <f t="shared" si="18"/>
        <v>0</v>
      </c>
      <c r="AJ25" s="433" t="str">
        <f t="shared" si="19"/>
        <v/>
      </c>
      <c r="AK25" s="59"/>
      <c r="AL25" s="428">
        <f>IFERROR(VLOOKUP($C25,'Proposed Rates'!$B:$J,AL$11,FALSE),0)</f>
        <v>0</v>
      </c>
      <c r="AM25" s="429">
        <f t="shared" si="20"/>
        <v>0</v>
      </c>
      <c r="AN25" s="431">
        <f t="shared" si="21"/>
        <v>0</v>
      </c>
      <c r="AO25" s="80"/>
      <c r="AP25" s="432">
        <f t="shared" si="22"/>
        <v>0</v>
      </c>
      <c r="AQ25" s="433" t="str">
        <f t="shared" si="23"/>
        <v/>
      </c>
      <c r="AR25" s="434"/>
      <c r="AS25" s="434"/>
      <c r="AT25" s="434"/>
      <c r="AU25" s="3"/>
      <c r="AV25" s="3"/>
      <c r="AW25" s="3"/>
      <c r="AX25" s="3"/>
      <c r="AY25" s="3"/>
      <c r="AZ25" s="3"/>
      <c r="BA25" s="3"/>
      <c r="BB25" s="3"/>
    </row>
    <row r="26" ht="12.75" customHeight="1">
      <c r="A26" s="59"/>
      <c r="B26" s="518"/>
      <c r="C26" s="426" t="str">
        <f t="shared" si="1"/>
        <v>Residential.</v>
      </c>
      <c r="D26" s="427"/>
      <c r="E26" s="351"/>
      <c r="F26" s="428">
        <f>IFERROR(VLOOKUP($C26,'Proposed Rates'!$B:$J,F$11,FALSE),0)</f>
        <v>0</v>
      </c>
      <c r="G26" s="429">
        <f t="shared" si="2"/>
        <v>0</v>
      </c>
      <c r="H26" s="431">
        <f t="shared" si="3"/>
        <v>0</v>
      </c>
      <c r="I26" s="80"/>
      <c r="J26" s="428">
        <f>IFERROR(VLOOKUP($C26,'Proposed Rates'!$B:$J,J$11,FALSE),0)</f>
        <v>0</v>
      </c>
      <c r="K26" s="429">
        <f t="shared" si="4"/>
        <v>0</v>
      </c>
      <c r="L26" s="431">
        <f t="shared" si="5"/>
        <v>0</v>
      </c>
      <c r="M26" s="80"/>
      <c r="N26" s="432">
        <f t="shared" si="6"/>
        <v>0</v>
      </c>
      <c r="O26" s="433" t="str">
        <f t="shared" si="7"/>
        <v/>
      </c>
      <c r="P26" s="59"/>
      <c r="Q26" s="428">
        <f>IFERROR(VLOOKUP($C26,'Proposed Rates'!$B:$J,Q$11,FALSE),0)</f>
        <v>0</v>
      </c>
      <c r="R26" s="429">
        <f t="shared" si="8"/>
        <v>0</v>
      </c>
      <c r="S26" s="431">
        <f t="shared" si="9"/>
        <v>0</v>
      </c>
      <c r="T26" s="80"/>
      <c r="U26" s="432">
        <f t="shared" si="10"/>
        <v>0</v>
      </c>
      <c r="V26" s="433" t="str">
        <f t="shared" si="11"/>
        <v/>
      </c>
      <c r="W26" s="59"/>
      <c r="X26" s="428">
        <f>IFERROR(VLOOKUP($C26,'Proposed Rates'!$B:$J,X$11,FALSE),0)</f>
        <v>0</v>
      </c>
      <c r="Y26" s="429">
        <f t="shared" si="12"/>
        <v>0</v>
      </c>
      <c r="Z26" s="431">
        <f t="shared" si="13"/>
        <v>0</v>
      </c>
      <c r="AA26" s="80"/>
      <c r="AB26" s="432">
        <f t="shared" si="14"/>
        <v>0</v>
      </c>
      <c r="AC26" s="433" t="str">
        <f t="shared" si="15"/>
        <v/>
      </c>
      <c r="AD26" s="59"/>
      <c r="AE26" s="428">
        <f>IFERROR(VLOOKUP($C26,'Proposed Rates'!$B:$J,AE$11,FALSE),0)</f>
        <v>0</v>
      </c>
      <c r="AF26" s="429">
        <f t="shared" si="16"/>
        <v>0</v>
      </c>
      <c r="AG26" s="431">
        <f t="shared" si="17"/>
        <v>0</v>
      </c>
      <c r="AH26" s="80"/>
      <c r="AI26" s="432">
        <f t="shared" si="18"/>
        <v>0</v>
      </c>
      <c r="AJ26" s="433" t="str">
        <f t="shared" si="19"/>
        <v/>
      </c>
      <c r="AK26" s="59"/>
      <c r="AL26" s="428">
        <f>IFERROR(VLOOKUP($C26,'Proposed Rates'!$B:$J,AL$11,FALSE),0)</f>
        <v>0</v>
      </c>
      <c r="AM26" s="429">
        <f t="shared" si="20"/>
        <v>0</v>
      </c>
      <c r="AN26" s="431">
        <f t="shared" si="21"/>
        <v>0</v>
      </c>
      <c r="AO26" s="80"/>
      <c r="AP26" s="432">
        <f t="shared" si="22"/>
        <v>0</v>
      </c>
      <c r="AQ26" s="433" t="str">
        <f t="shared" si="23"/>
        <v/>
      </c>
      <c r="AR26" s="434"/>
      <c r="AS26" s="434"/>
      <c r="AT26" s="434"/>
      <c r="AU26" s="3"/>
      <c r="AV26" s="3"/>
      <c r="AW26" s="3"/>
      <c r="AX26" s="3"/>
      <c r="AY26" s="3"/>
      <c r="AZ26" s="3"/>
      <c r="BA26" s="3"/>
      <c r="BB26" s="3"/>
    </row>
    <row r="27" ht="12.75" customHeight="1">
      <c r="A27" s="59"/>
      <c r="B27" s="435"/>
      <c r="C27" s="426" t="str">
        <f t="shared" si="1"/>
        <v>Residential.</v>
      </c>
      <c r="D27" s="427"/>
      <c r="E27" s="351"/>
      <c r="F27" s="428">
        <f>IFERROR(VLOOKUP($C27,'Proposed Rates'!$B:$J,F$11,FALSE),0)</f>
        <v>0</v>
      </c>
      <c r="G27" s="429">
        <f t="shared" si="2"/>
        <v>0</v>
      </c>
      <c r="H27" s="431">
        <f t="shared" si="3"/>
        <v>0</v>
      </c>
      <c r="I27" s="80"/>
      <c r="J27" s="428">
        <f>IFERROR(VLOOKUP($C27,'Proposed Rates'!$B:$J,J$11,FALSE),0)</f>
        <v>0</v>
      </c>
      <c r="K27" s="429">
        <f t="shared" si="4"/>
        <v>0</v>
      </c>
      <c r="L27" s="431">
        <f t="shared" si="5"/>
        <v>0</v>
      </c>
      <c r="M27" s="80"/>
      <c r="N27" s="432">
        <f t="shared" si="6"/>
        <v>0</v>
      </c>
      <c r="O27" s="433" t="str">
        <f t="shared" si="7"/>
        <v/>
      </c>
      <c r="P27" s="59"/>
      <c r="Q27" s="428">
        <f>IFERROR(VLOOKUP($C27,'Proposed Rates'!$B:$J,Q$11,FALSE),0)</f>
        <v>0</v>
      </c>
      <c r="R27" s="429">
        <f t="shared" si="8"/>
        <v>0</v>
      </c>
      <c r="S27" s="431">
        <f t="shared" si="9"/>
        <v>0</v>
      </c>
      <c r="T27" s="80"/>
      <c r="U27" s="432">
        <f t="shared" si="10"/>
        <v>0</v>
      </c>
      <c r="V27" s="433" t="str">
        <f t="shared" si="11"/>
        <v/>
      </c>
      <c r="W27" s="59"/>
      <c r="X27" s="428">
        <f>IFERROR(VLOOKUP($C27,'Proposed Rates'!$B:$J,X$11,FALSE),0)</f>
        <v>0</v>
      </c>
      <c r="Y27" s="429">
        <f t="shared" si="12"/>
        <v>0</v>
      </c>
      <c r="Z27" s="431">
        <f t="shared" si="13"/>
        <v>0</v>
      </c>
      <c r="AA27" s="80"/>
      <c r="AB27" s="432">
        <f t="shared" si="14"/>
        <v>0</v>
      </c>
      <c r="AC27" s="433" t="str">
        <f t="shared" si="15"/>
        <v/>
      </c>
      <c r="AD27" s="59"/>
      <c r="AE27" s="428">
        <f>IFERROR(VLOOKUP($C27,'Proposed Rates'!$B:$J,AE$11,FALSE),0)</f>
        <v>0</v>
      </c>
      <c r="AF27" s="429">
        <f t="shared" si="16"/>
        <v>0</v>
      </c>
      <c r="AG27" s="431">
        <f t="shared" si="17"/>
        <v>0</v>
      </c>
      <c r="AH27" s="80"/>
      <c r="AI27" s="432">
        <f t="shared" si="18"/>
        <v>0</v>
      </c>
      <c r="AJ27" s="433" t="str">
        <f t="shared" si="19"/>
        <v/>
      </c>
      <c r="AK27" s="59"/>
      <c r="AL27" s="428">
        <f>IFERROR(VLOOKUP($C27,'Proposed Rates'!$B:$J,AL$11,FALSE),0)</f>
        <v>0</v>
      </c>
      <c r="AM27" s="429">
        <f t="shared" si="20"/>
        <v>0</v>
      </c>
      <c r="AN27" s="431">
        <f t="shared" si="21"/>
        <v>0</v>
      </c>
      <c r="AO27" s="80"/>
      <c r="AP27" s="432">
        <f t="shared" si="22"/>
        <v>0</v>
      </c>
      <c r="AQ27" s="433" t="str">
        <f t="shared" si="23"/>
        <v/>
      </c>
      <c r="AR27" s="434"/>
      <c r="AS27" s="434"/>
      <c r="AT27" s="434"/>
      <c r="AU27" s="3"/>
      <c r="AV27" s="3"/>
      <c r="AW27" s="3"/>
      <c r="AX27" s="3"/>
      <c r="AY27" s="3"/>
      <c r="AZ27" s="3"/>
      <c r="BA27" s="3"/>
      <c r="BB27" s="3"/>
    </row>
    <row r="28" ht="12.75" customHeight="1">
      <c r="A28" s="59"/>
      <c r="B28" s="435"/>
      <c r="C28" s="426" t="str">
        <f t="shared" si="1"/>
        <v>Residential.</v>
      </c>
      <c r="D28" s="427"/>
      <c r="E28" s="351"/>
      <c r="F28" s="428">
        <f>IFERROR(VLOOKUP($C28,'Proposed Rates'!$B:$J,F$11,FALSE),0)</f>
        <v>0</v>
      </c>
      <c r="G28" s="429">
        <f t="shared" si="2"/>
        <v>0</v>
      </c>
      <c r="H28" s="431">
        <f t="shared" si="3"/>
        <v>0</v>
      </c>
      <c r="I28" s="80"/>
      <c r="J28" s="428">
        <f>IFERROR(VLOOKUP($C28,'Proposed Rates'!$B:$J,J$11,FALSE),0)</f>
        <v>0</v>
      </c>
      <c r="K28" s="429">
        <f t="shared" si="4"/>
        <v>0</v>
      </c>
      <c r="L28" s="431">
        <f t="shared" si="5"/>
        <v>0</v>
      </c>
      <c r="M28" s="80"/>
      <c r="N28" s="432">
        <f t="shared" si="6"/>
        <v>0</v>
      </c>
      <c r="O28" s="433" t="str">
        <f t="shared" si="7"/>
        <v/>
      </c>
      <c r="P28" s="59"/>
      <c r="Q28" s="428">
        <f>IFERROR(VLOOKUP($C28,'Proposed Rates'!$B:$J,Q$11,FALSE),0)</f>
        <v>0</v>
      </c>
      <c r="R28" s="429">
        <f t="shared" si="8"/>
        <v>0</v>
      </c>
      <c r="S28" s="431">
        <f t="shared" si="9"/>
        <v>0</v>
      </c>
      <c r="T28" s="80"/>
      <c r="U28" s="432">
        <f t="shared" si="10"/>
        <v>0</v>
      </c>
      <c r="V28" s="433" t="str">
        <f t="shared" si="11"/>
        <v/>
      </c>
      <c r="W28" s="59"/>
      <c r="X28" s="428">
        <f>IFERROR(VLOOKUP($C28,'Proposed Rates'!$B:$J,X$11,FALSE),0)</f>
        <v>0</v>
      </c>
      <c r="Y28" s="429">
        <f t="shared" si="12"/>
        <v>0</v>
      </c>
      <c r="Z28" s="431">
        <f t="shared" si="13"/>
        <v>0</v>
      </c>
      <c r="AA28" s="80"/>
      <c r="AB28" s="432">
        <f t="shared" si="14"/>
        <v>0</v>
      </c>
      <c r="AC28" s="433" t="str">
        <f t="shared" si="15"/>
        <v/>
      </c>
      <c r="AD28" s="59"/>
      <c r="AE28" s="428">
        <f>IFERROR(VLOOKUP($C28,'Proposed Rates'!$B:$J,AE$11,FALSE),0)</f>
        <v>0</v>
      </c>
      <c r="AF28" s="429">
        <f t="shared" si="16"/>
        <v>0</v>
      </c>
      <c r="AG28" s="431">
        <f t="shared" si="17"/>
        <v>0</v>
      </c>
      <c r="AH28" s="80"/>
      <c r="AI28" s="432">
        <f t="shared" si="18"/>
        <v>0</v>
      </c>
      <c r="AJ28" s="433" t="str">
        <f t="shared" si="19"/>
        <v/>
      </c>
      <c r="AK28" s="59"/>
      <c r="AL28" s="428">
        <f>IFERROR(VLOOKUP($C28,'Proposed Rates'!$B:$J,AL$11,FALSE),0)</f>
        <v>0</v>
      </c>
      <c r="AM28" s="429">
        <f t="shared" si="20"/>
        <v>0</v>
      </c>
      <c r="AN28" s="431">
        <f t="shared" si="21"/>
        <v>0</v>
      </c>
      <c r="AO28" s="80"/>
      <c r="AP28" s="432">
        <f t="shared" si="22"/>
        <v>0</v>
      </c>
      <c r="AQ28" s="433" t="str">
        <f t="shared" si="23"/>
        <v/>
      </c>
      <c r="AR28" s="434"/>
      <c r="AS28" s="434"/>
      <c r="AT28" s="434"/>
      <c r="AU28" s="3"/>
      <c r="AV28" s="3"/>
      <c r="AW28" s="3"/>
      <c r="AX28" s="3"/>
      <c r="AY28" s="3"/>
      <c r="AZ28" s="3"/>
      <c r="BA28" s="3"/>
      <c r="BB28" s="3"/>
    </row>
    <row r="29" ht="12.75" customHeight="1">
      <c r="A29" s="337"/>
      <c r="B29" s="436" t="s">
        <v>310</v>
      </c>
      <c r="C29" s="437"/>
      <c r="D29" s="437"/>
      <c r="E29" s="437"/>
      <c r="F29" s="438"/>
      <c r="G29" s="534"/>
      <c r="H29" s="440">
        <f>SUM(H15:H28)</f>
        <v>34.51</v>
      </c>
      <c r="I29" s="441"/>
      <c r="J29" s="438"/>
      <c r="K29" s="534"/>
      <c r="L29" s="440">
        <f>SUM(L15:L28)</f>
        <v>40.34</v>
      </c>
      <c r="M29" s="441"/>
      <c r="N29" s="442">
        <f t="shared" si="6"/>
        <v>5.83</v>
      </c>
      <c r="O29" s="443">
        <f t="shared" si="7"/>
        <v>0.1689365401</v>
      </c>
      <c r="P29" s="337"/>
      <c r="Q29" s="438"/>
      <c r="R29" s="534"/>
      <c r="S29" s="440">
        <f>SUM(S15:S28)</f>
        <v>43.8</v>
      </c>
      <c r="T29" s="441"/>
      <c r="U29" s="442">
        <f t="shared" si="10"/>
        <v>3.46</v>
      </c>
      <c r="V29" s="443">
        <f t="shared" si="11"/>
        <v>0.08577094695</v>
      </c>
      <c r="W29" s="337"/>
      <c r="X29" s="438"/>
      <c r="Y29" s="534"/>
      <c r="Z29" s="440">
        <f>SUM(Z15:Z28)</f>
        <v>47.62</v>
      </c>
      <c r="AA29" s="441"/>
      <c r="AB29" s="442">
        <f t="shared" si="14"/>
        <v>3.82</v>
      </c>
      <c r="AC29" s="443">
        <f t="shared" si="15"/>
        <v>0.08721461187</v>
      </c>
      <c r="AD29" s="337"/>
      <c r="AE29" s="438"/>
      <c r="AF29" s="534"/>
      <c r="AG29" s="440">
        <f>SUM(AG15:AG28)</f>
        <v>50.4</v>
      </c>
      <c r="AH29" s="441"/>
      <c r="AI29" s="442">
        <f t="shared" si="18"/>
        <v>2.78</v>
      </c>
      <c r="AJ29" s="443">
        <f t="shared" si="19"/>
        <v>0.05837883242</v>
      </c>
      <c r="AK29" s="337"/>
      <c r="AL29" s="438"/>
      <c r="AM29" s="534"/>
      <c r="AN29" s="440">
        <f>SUM(AN15:AN28)</f>
        <v>53.15</v>
      </c>
      <c r="AO29" s="441"/>
      <c r="AP29" s="442">
        <f t="shared" si="22"/>
        <v>2.75</v>
      </c>
      <c r="AQ29" s="443">
        <f t="shared" si="23"/>
        <v>0.05456349206</v>
      </c>
      <c r="AR29" s="482"/>
      <c r="AS29" s="482"/>
      <c r="AT29" s="482"/>
      <c r="AU29" s="3"/>
      <c r="AV29" s="3"/>
      <c r="AW29" s="3"/>
      <c r="AX29" s="3"/>
      <c r="AY29" s="3"/>
      <c r="AZ29" s="3"/>
      <c r="BA29" s="3"/>
      <c r="BB29" s="3"/>
    </row>
    <row r="30" ht="12.75" customHeight="1">
      <c r="A30" s="59"/>
      <c r="B30" s="435" t="s">
        <v>234</v>
      </c>
      <c r="C30" s="426" t="str">
        <f t="shared" ref="C30:C36" si="24">D$6&amp;"."&amp;B30</f>
        <v>Residential.DVA Disposition Rate Rider Group 1 -2025</v>
      </c>
      <c r="D30" s="427" t="s">
        <v>308</v>
      </c>
      <c r="E30" s="351"/>
      <c r="F30" s="445">
        <f>IFERROR(VLOOKUP($C30,'Proposed Rates'!$B:$J,F$11,FALSE),0)</f>
        <v>-0.0002</v>
      </c>
      <c r="G30" s="446">
        <f t="shared" ref="G30:G33" si="25">IF($D30="Monthly",1,IF($D30="per KWH",$F$10,0))</f>
        <v>640</v>
      </c>
      <c r="H30" s="431">
        <f t="shared" ref="H30:H36" si="26">G30*F30</f>
        <v>-0.128</v>
      </c>
      <c r="I30" s="80"/>
      <c r="J30" s="445">
        <f>IFERROR(VLOOKUP($C30,'Proposed Rates'!$B:$J,J$11,FALSE),0)</f>
        <v>-0.0005</v>
      </c>
      <c r="K30" s="446">
        <f t="shared" ref="K30:K33" si="27">IF($D30="Monthly",1,IF($D30="per KWH",$F$10,0))</f>
        <v>640</v>
      </c>
      <c r="L30" s="431">
        <f t="shared" ref="L30:L36" si="28">K30*J30</f>
        <v>-0.32</v>
      </c>
      <c r="M30" s="80"/>
      <c r="N30" s="432">
        <f t="shared" si="6"/>
        <v>-0.192</v>
      </c>
      <c r="O30" s="433">
        <f t="shared" si="7"/>
        <v>1.5</v>
      </c>
      <c r="P30" s="59"/>
      <c r="Q30" s="445">
        <f>IFERROR(VLOOKUP($C30,'Proposed Rates'!$B:$J,Q$11,FALSE),0)</f>
        <v>0</v>
      </c>
      <c r="R30" s="446">
        <f t="shared" ref="R30:R33" si="29">IF($D30="Monthly",1,IF($D30="per KWH",$F$10,0))</f>
        <v>640</v>
      </c>
      <c r="S30" s="431">
        <f t="shared" ref="S30:S36" si="30">R30*Q30</f>
        <v>0</v>
      </c>
      <c r="T30" s="80"/>
      <c r="U30" s="432">
        <f t="shared" si="10"/>
        <v>0.32</v>
      </c>
      <c r="V30" s="433">
        <f t="shared" si="11"/>
        <v>-1</v>
      </c>
      <c r="W30" s="59"/>
      <c r="X30" s="445">
        <f>IFERROR(VLOOKUP($C30,'Proposed Rates'!$B:$J,X$11,FALSE),0)</f>
        <v>0</v>
      </c>
      <c r="Y30" s="446">
        <f t="shared" ref="Y30:Y33" si="31">IF($D30="Monthly",1,IF($D30="per KWH",$F$10,0))</f>
        <v>640</v>
      </c>
      <c r="Z30" s="431">
        <f t="shared" ref="Z30:Z36" si="32">Y30*X30</f>
        <v>0</v>
      </c>
      <c r="AA30" s="80"/>
      <c r="AB30" s="432">
        <f t="shared" si="14"/>
        <v>0</v>
      </c>
      <c r="AC30" s="433" t="str">
        <f t="shared" si="15"/>
        <v/>
      </c>
      <c r="AD30" s="59"/>
      <c r="AE30" s="445">
        <f>IFERROR(VLOOKUP($C30,'Proposed Rates'!$B:$J,AE$11,FALSE),0)</f>
        <v>0</v>
      </c>
      <c r="AF30" s="446">
        <f t="shared" ref="AF30:AF33" si="33">IF($D30="Monthly",1,IF($D30="per KWH",$F$10,0))</f>
        <v>640</v>
      </c>
      <c r="AG30" s="431">
        <f t="shared" ref="AG30:AG36" si="34">AF30*AE30</f>
        <v>0</v>
      </c>
      <c r="AH30" s="80"/>
      <c r="AI30" s="432">
        <f t="shared" si="18"/>
        <v>0</v>
      </c>
      <c r="AJ30" s="433" t="str">
        <f t="shared" si="19"/>
        <v/>
      </c>
      <c r="AK30" s="59"/>
      <c r="AL30" s="445">
        <f>IFERROR(VLOOKUP($C30,'Proposed Rates'!$B:$J,AL$11,FALSE),0)</f>
        <v>0</v>
      </c>
      <c r="AM30" s="446">
        <f t="shared" ref="AM30:AM33" si="35">IF($D30="Monthly",1,IF($D30="per KWH",$F$10,0))</f>
        <v>640</v>
      </c>
      <c r="AN30" s="431">
        <f t="shared" ref="AN30:AN36" si="36">AM30*AL30</f>
        <v>0</v>
      </c>
      <c r="AO30" s="80"/>
      <c r="AP30" s="432">
        <f t="shared" si="22"/>
        <v>0</v>
      </c>
      <c r="AQ30" s="433" t="str">
        <f t="shared" si="23"/>
        <v/>
      </c>
      <c r="AR30" s="434"/>
      <c r="AS30" s="434"/>
      <c r="AT30" s="434"/>
      <c r="AU30" s="3"/>
      <c r="AV30" s="3"/>
      <c r="AW30" s="3"/>
      <c r="AX30" s="3"/>
      <c r="AY30" s="3"/>
      <c r="AZ30" s="3"/>
      <c r="BA30" s="3"/>
      <c r="BB30" s="3"/>
    </row>
    <row r="31" ht="12.75" customHeight="1">
      <c r="A31" s="59"/>
      <c r="B31" s="518" t="s">
        <v>236</v>
      </c>
      <c r="C31" s="426" t="str">
        <f t="shared" si="24"/>
        <v>Residential.DVA Disposition Rate Rider Group 1 - 2024</v>
      </c>
      <c r="D31" s="427" t="s">
        <v>308</v>
      </c>
      <c r="E31" s="351"/>
      <c r="F31" s="445" t="str">
        <f>IFERROR(VLOOKUP($C31,'Proposed Rates'!$B:$J,F$11,FALSE),0)</f>
        <v/>
      </c>
      <c r="G31" s="446">
        <f t="shared" si="25"/>
        <v>640</v>
      </c>
      <c r="H31" s="532">
        <f t="shared" si="26"/>
        <v>0</v>
      </c>
      <c r="I31" s="519"/>
      <c r="J31" s="445">
        <f>IFERROR(VLOOKUP($C31,'Proposed Rates'!$B:$J,J$11,FALSE),0)</f>
        <v>0</v>
      </c>
      <c r="K31" s="446">
        <f t="shared" si="27"/>
        <v>640</v>
      </c>
      <c r="L31" s="532">
        <f t="shared" si="28"/>
        <v>0</v>
      </c>
      <c r="M31" s="448"/>
      <c r="N31" s="432"/>
      <c r="O31" s="433"/>
      <c r="P31" s="59"/>
      <c r="Q31" s="445">
        <f>IFERROR(VLOOKUP($C31,'Proposed Rates'!$B:$J,Q$11,FALSE),0)</f>
        <v>0</v>
      </c>
      <c r="R31" s="446">
        <f t="shared" si="29"/>
        <v>640</v>
      </c>
      <c r="S31" s="532">
        <f t="shared" si="30"/>
        <v>0</v>
      </c>
      <c r="T31" s="448"/>
      <c r="U31" s="432">
        <f t="shared" si="10"/>
        <v>0</v>
      </c>
      <c r="V31" s="433" t="str">
        <f t="shared" si="11"/>
        <v/>
      </c>
      <c r="W31" s="59"/>
      <c r="X31" s="445">
        <f>IFERROR(VLOOKUP($C31,'Proposed Rates'!$B:$J,X$11,FALSE),0)</f>
        <v>0</v>
      </c>
      <c r="Y31" s="446">
        <f t="shared" si="31"/>
        <v>640</v>
      </c>
      <c r="Z31" s="532">
        <f t="shared" si="32"/>
        <v>0</v>
      </c>
      <c r="AA31" s="448"/>
      <c r="AB31" s="432">
        <f t="shared" si="14"/>
        <v>0</v>
      </c>
      <c r="AC31" s="433" t="str">
        <f t="shared" si="15"/>
        <v/>
      </c>
      <c r="AD31" s="59"/>
      <c r="AE31" s="445">
        <f>IFERROR(VLOOKUP($C31,'Proposed Rates'!$B:$J,AE$11,FALSE),0)</f>
        <v>0</v>
      </c>
      <c r="AF31" s="446">
        <f t="shared" si="33"/>
        <v>640</v>
      </c>
      <c r="AG31" s="532">
        <f t="shared" si="34"/>
        <v>0</v>
      </c>
      <c r="AH31" s="448"/>
      <c r="AI31" s="432">
        <f t="shared" si="18"/>
        <v>0</v>
      </c>
      <c r="AJ31" s="433" t="str">
        <f t="shared" si="19"/>
        <v/>
      </c>
      <c r="AK31" s="59"/>
      <c r="AL31" s="445">
        <f>IFERROR(VLOOKUP($C31,'Proposed Rates'!$B:$J,AL$11,FALSE),0)</f>
        <v>0</v>
      </c>
      <c r="AM31" s="446">
        <f t="shared" si="35"/>
        <v>640</v>
      </c>
      <c r="AN31" s="532">
        <f t="shared" si="36"/>
        <v>0</v>
      </c>
      <c r="AO31" s="448"/>
      <c r="AP31" s="432">
        <f t="shared" si="22"/>
        <v>0</v>
      </c>
      <c r="AQ31" s="433" t="str">
        <f t="shared" si="23"/>
        <v/>
      </c>
      <c r="AR31" s="434"/>
      <c r="AS31" s="434"/>
      <c r="AT31" s="434"/>
      <c r="AU31" s="3"/>
      <c r="AV31" s="3"/>
      <c r="AW31" s="3"/>
      <c r="AX31" s="3"/>
      <c r="AY31" s="3"/>
      <c r="AZ31" s="3"/>
      <c r="BA31" s="3"/>
      <c r="BB31" s="3"/>
    </row>
    <row r="32" ht="12.75" customHeight="1">
      <c r="A32" s="59"/>
      <c r="B32" s="518" t="s">
        <v>244</v>
      </c>
      <c r="C32" s="426" t="str">
        <f t="shared" si="24"/>
        <v>Residential.CBR Class B Rate Riders</v>
      </c>
      <c r="D32" s="427" t="s">
        <v>308</v>
      </c>
      <c r="E32" s="351"/>
      <c r="F32" s="445">
        <f>IFERROR(VLOOKUP($C32,'Proposed Rates'!$B:$J,F$11,FALSE),0)</f>
        <v>0.0002</v>
      </c>
      <c r="G32" s="446">
        <f t="shared" si="25"/>
        <v>640</v>
      </c>
      <c r="H32" s="431">
        <f t="shared" si="26"/>
        <v>0.128</v>
      </c>
      <c r="I32" s="519"/>
      <c r="J32" s="445">
        <f>IFERROR(VLOOKUP($C32,'Proposed Rates'!$B:$J,J$11,FALSE),0)</f>
        <v>0.0004</v>
      </c>
      <c r="K32" s="446">
        <f t="shared" si="27"/>
        <v>640</v>
      </c>
      <c r="L32" s="431">
        <f t="shared" si="28"/>
        <v>0.256</v>
      </c>
      <c r="M32" s="448"/>
      <c r="N32" s="432">
        <f t="shared" ref="N32:N48" si="37">L32-H32</f>
        <v>0.128</v>
      </c>
      <c r="O32" s="433">
        <f t="shared" ref="O32:O48" si="38">IF((H32)=0,"",(N32/H32))</f>
        <v>1</v>
      </c>
      <c r="P32" s="59"/>
      <c r="Q32" s="445">
        <f>IFERROR(VLOOKUP($C32,'Proposed Rates'!$B:$J,Q$11,FALSE),0)</f>
        <v>0</v>
      </c>
      <c r="R32" s="446">
        <f t="shared" si="29"/>
        <v>640</v>
      </c>
      <c r="S32" s="431">
        <f t="shared" si="30"/>
        <v>0</v>
      </c>
      <c r="T32" s="448"/>
      <c r="U32" s="432">
        <f t="shared" si="10"/>
        <v>-0.256</v>
      </c>
      <c r="V32" s="433">
        <f t="shared" si="11"/>
        <v>-1</v>
      </c>
      <c r="W32" s="59"/>
      <c r="X32" s="445">
        <f>IFERROR(VLOOKUP($C32,'Proposed Rates'!$B:$J,X$11,FALSE),0)</f>
        <v>0</v>
      </c>
      <c r="Y32" s="446">
        <f t="shared" si="31"/>
        <v>640</v>
      </c>
      <c r="Z32" s="431">
        <f t="shared" si="32"/>
        <v>0</v>
      </c>
      <c r="AA32" s="448"/>
      <c r="AB32" s="432">
        <f t="shared" si="14"/>
        <v>0</v>
      </c>
      <c r="AC32" s="433" t="str">
        <f t="shared" si="15"/>
        <v/>
      </c>
      <c r="AD32" s="59"/>
      <c r="AE32" s="445">
        <f>IFERROR(VLOOKUP($C32,'Proposed Rates'!$B:$J,AE$11,FALSE),0)</f>
        <v>0</v>
      </c>
      <c r="AF32" s="446">
        <f t="shared" si="33"/>
        <v>640</v>
      </c>
      <c r="AG32" s="431">
        <f t="shared" si="34"/>
        <v>0</v>
      </c>
      <c r="AH32" s="448"/>
      <c r="AI32" s="432">
        <f t="shared" si="18"/>
        <v>0</v>
      </c>
      <c r="AJ32" s="433" t="str">
        <f t="shared" si="19"/>
        <v/>
      </c>
      <c r="AK32" s="59"/>
      <c r="AL32" s="445">
        <f>IFERROR(VLOOKUP($C32,'Proposed Rates'!$B:$J,AL$11,FALSE),0)</f>
        <v>0</v>
      </c>
      <c r="AM32" s="446">
        <f t="shared" si="35"/>
        <v>640</v>
      </c>
      <c r="AN32" s="431">
        <f t="shared" si="36"/>
        <v>0</v>
      </c>
      <c r="AO32" s="448"/>
      <c r="AP32" s="432">
        <f t="shared" si="22"/>
        <v>0</v>
      </c>
      <c r="AQ32" s="433" t="str">
        <f t="shared" si="23"/>
        <v/>
      </c>
      <c r="AR32" s="434"/>
      <c r="AS32" s="434"/>
      <c r="AT32" s="434"/>
      <c r="AU32" s="3"/>
      <c r="AV32" s="3"/>
      <c r="AW32" s="3"/>
      <c r="AX32" s="3"/>
      <c r="AY32" s="3"/>
      <c r="AZ32" s="3"/>
      <c r="BA32" s="3"/>
      <c r="BB32" s="3"/>
    </row>
    <row r="33" ht="12.75" customHeight="1">
      <c r="A33" s="59"/>
      <c r="B33" s="518" t="s">
        <v>311</v>
      </c>
      <c r="C33" s="426" t="str">
        <f t="shared" si="24"/>
        <v>Residential.GA Disposition Rate Rider-NonRPP</v>
      </c>
      <c r="D33" s="427" t="s">
        <v>308</v>
      </c>
      <c r="E33" s="351"/>
      <c r="F33" s="445">
        <f>IFERROR(VLOOKUP($C33,'Proposed Rates'!$B:$J,F$11,FALSE),0)</f>
        <v>0</v>
      </c>
      <c r="G33" s="446">
        <f t="shared" si="25"/>
        <v>640</v>
      </c>
      <c r="H33" s="431">
        <f t="shared" si="26"/>
        <v>0</v>
      </c>
      <c r="I33" s="519"/>
      <c r="J33" s="445">
        <f>IFERROR(VLOOKUP($C33,'Proposed Rates'!$B:$J,J$11,FALSE),0)</f>
        <v>0</v>
      </c>
      <c r="K33" s="446">
        <f t="shared" si="27"/>
        <v>640</v>
      </c>
      <c r="L33" s="431">
        <f t="shared" si="28"/>
        <v>0</v>
      </c>
      <c r="M33" s="448"/>
      <c r="N33" s="432">
        <f t="shared" si="37"/>
        <v>0</v>
      </c>
      <c r="O33" s="433" t="str">
        <f t="shared" si="38"/>
        <v/>
      </c>
      <c r="P33" s="59"/>
      <c r="Q33" s="445">
        <f>IFERROR(VLOOKUP($C33,'Proposed Rates'!$B:$J,Q$11,FALSE),0)</f>
        <v>0</v>
      </c>
      <c r="R33" s="446">
        <f t="shared" si="29"/>
        <v>640</v>
      </c>
      <c r="S33" s="431">
        <f t="shared" si="30"/>
        <v>0</v>
      </c>
      <c r="T33" s="448"/>
      <c r="U33" s="432">
        <f t="shared" si="10"/>
        <v>0</v>
      </c>
      <c r="V33" s="433" t="str">
        <f t="shared" si="11"/>
        <v/>
      </c>
      <c r="W33" s="59"/>
      <c r="X33" s="445">
        <f>IFERROR(VLOOKUP($C33,'Proposed Rates'!$B:$J,X$11,FALSE),0)</f>
        <v>0</v>
      </c>
      <c r="Y33" s="446">
        <f t="shared" si="31"/>
        <v>640</v>
      </c>
      <c r="Z33" s="431">
        <f t="shared" si="32"/>
        <v>0</v>
      </c>
      <c r="AA33" s="448"/>
      <c r="AB33" s="432">
        <f t="shared" si="14"/>
        <v>0</v>
      </c>
      <c r="AC33" s="433" t="str">
        <f t="shared" si="15"/>
        <v/>
      </c>
      <c r="AD33" s="59"/>
      <c r="AE33" s="445">
        <f>IFERROR(VLOOKUP($C33,'Proposed Rates'!$B:$J,AE$11,FALSE),0)</f>
        <v>0</v>
      </c>
      <c r="AF33" s="446">
        <f t="shared" si="33"/>
        <v>640</v>
      </c>
      <c r="AG33" s="431">
        <f t="shared" si="34"/>
        <v>0</v>
      </c>
      <c r="AH33" s="448"/>
      <c r="AI33" s="432">
        <f t="shared" si="18"/>
        <v>0</v>
      </c>
      <c r="AJ33" s="433" t="str">
        <f t="shared" si="19"/>
        <v/>
      </c>
      <c r="AK33" s="59"/>
      <c r="AL33" s="445">
        <f>IFERROR(VLOOKUP($C33,'Proposed Rates'!$B:$J,AL$11,FALSE),0)</f>
        <v>0</v>
      </c>
      <c r="AM33" s="446">
        <f t="shared" si="35"/>
        <v>640</v>
      </c>
      <c r="AN33" s="431">
        <f t="shared" si="36"/>
        <v>0</v>
      </c>
      <c r="AO33" s="448"/>
      <c r="AP33" s="432">
        <f t="shared" si="22"/>
        <v>0</v>
      </c>
      <c r="AQ33" s="433" t="str">
        <f t="shared" si="23"/>
        <v/>
      </c>
      <c r="AR33" s="434"/>
      <c r="AS33" s="434"/>
      <c r="AT33" s="434"/>
      <c r="AU33" s="3"/>
      <c r="AV33" s="3"/>
      <c r="AW33" s="3"/>
      <c r="AX33" s="3"/>
      <c r="AY33" s="3"/>
      <c r="AZ33" s="3"/>
      <c r="BA33" s="3"/>
      <c r="BB33" s="3"/>
    </row>
    <row r="34" ht="12.75" customHeight="1">
      <c r="A34" s="59"/>
      <c r="B34" s="351" t="s">
        <v>269</v>
      </c>
      <c r="C34" s="426" t="str">
        <f t="shared" si="24"/>
        <v>Residential.Low Voltage Service Charge</v>
      </c>
      <c r="D34" s="427" t="s">
        <v>308</v>
      </c>
      <c r="E34" s="351"/>
      <c r="F34" s="449">
        <f>IFERROR(VLOOKUP($C34,'Proposed Rates'!$B:$J,F$11,FALSE),0)</f>
        <v>0.00005</v>
      </c>
      <c r="G34" s="450">
        <f>$F$10*(1+F$63)</f>
        <v>661.632</v>
      </c>
      <c r="H34" s="431">
        <f t="shared" si="26"/>
        <v>0.0330816</v>
      </c>
      <c r="I34" s="80"/>
      <c r="J34" s="449">
        <f>IFERROR(VLOOKUP($C34,'Proposed Rates'!$B:$J,J$11,FALSE),0)</f>
        <v>0.00007</v>
      </c>
      <c r="K34" s="450">
        <f>$F$10*(1+J$63)</f>
        <v>661.44</v>
      </c>
      <c r="L34" s="431">
        <f t="shared" si="28"/>
        <v>0.0463008</v>
      </c>
      <c r="M34" s="80"/>
      <c r="N34" s="432">
        <f t="shared" si="37"/>
        <v>0.0132192</v>
      </c>
      <c r="O34" s="433">
        <f t="shared" si="38"/>
        <v>0.3995937319</v>
      </c>
      <c r="P34" s="59"/>
      <c r="Q34" s="449">
        <f>IFERROR(VLOOKUP($C34,'Proposed Rates'!$B:$J,Q$11,FALSE),0)</f>
        <v>0.00007</v>
      </c>
      <c r="R34" s="450">
        <f>$F$10*(1+Q$63)</f>
        <v>661.44</v>
      </c>
      <c r="S34" s="431">
        <f t="shared" si="30"/>
        <v>0.0463008</v>
      </c>
      <c r="T34" s="80"/>
      <c r="U34" s="432">
        <f t="shared" si="10"/>
        <v>0</v>
      </c>
      <c r="V34" s="433">
        <f t="shared" si="11"/>
        <v>0</v>
      </c>
      <c r="W34" s="59"/>
      <c r="X34" s="449">
        <f>IFERROR(VLOOKUP($C34,'Proposed Rates'!$B:$J,X$11,FALSE),0)</f>
        <v>0.00008</v>
      </c>
      <c r="Y34" s="450">
        <f>$F$10*(1+X$63)</f>
        <v>661.44</v>
      </c>
      <c r="Z34" s="431">
        <f t="shared" si="32"/>
        <v>0.0529152</v>
      </c>
      <c r="AA34" s="80"/>
      <c r="AB34" s="432">
        <f t="shared" si="14"/>
        <v>0.0066144</v>
      </c>
      <c r="AC34" s="433">
        <f t="shared" si="15"/>
        <v>0.1428571429</v>
      </c>
      <c r="AD34" s="59"/>
      <c r="AE34" s="449">
        <f>IFERROR(VLOOKUP($C34,'Proposed Rates'!$B:$J,AE$11,FALSE),0)</f>
        <v>0.00008</v>
      </c>
      <c r="AF34" s="450">
        <f>$F$10*(1+AE$63)</f>
        <v>661.44</v>
      </c>
      <c r="AG34" s="431">
        <f t="shared" si="34"/>
        <v>0.0529152</v>
      </c>
      <c r="AH34" s="80"/>
      <c r="AI34" s="432">
        <f t="shared" si="18"/>
        <v>0</v>
      </c>
      <c r="AJ34" s="433">
        <f t="shared" si="19"/>
        <v>0</v>
      </c>
      <c r="AK34" s="59"/>
      <c r="AL34" s="449">
        <f>IFERROR(VLOOKUP($C34,'Proposed Rates'!$B:$J,AL$11,FALSE),0)</f>
        <v>0.00008</v>
      </c>
      <c r="AM34" s="450">
        <f>$F$10*(1+AL$63)</f>
        <v>661.44</v>
      </c>
      <c r="AN34" s="431">
        <f t="shared" si="36"/>
        <v>0.0529152</v>
      </c>
      <c r="AO34" s="80"/>
      <c r="AP34" s="432">
        <f t="shared" si="22"/>
        <v>0</v>
      </c>
      <c r="AQ34" s="433">
        <f t="shared" si="23"/>
        <v>0</v>
      </c>
      <c r="AR34" s="434"/>
      <c r="AS34" s="434"/>
      <c r="AT34" s="434"/>
      <c r="AU34" s="3"/>
      <c r="AV34" s="3"/>
      <c r="AW34" s="3"/>
      <c r="AX34" s="3"/>
      <c r="AY34" s="3"/>
      <c r="AZ34" s="3"/>
      <c r="BA34" s="3"/>
      <c r="BB34" s="3"/>
    </row>
    <row r="35" ht="12.75" customHeight="1">
      <c r="A35" s="59"/>
      <c r="B35" s="351" t="s">
        <v>312</v>
      </c>
      <c r="C35" s="426" t="str">
        <f t="shared" si="24"/>
        <v>Residential.Line Losses on Cost of Power</v>
      </c>
      <c r="D35" s="427" t="s">
        <v>308</v>
      </c>
      <c r="E35" s="351"/>
      <c r="F35" s="451">
        <f>'Proposed Rates'!$K$249*F$44+'Proposed Rates'!$K$250*F$46+'Proposed Rates'!$K$251*F$45</f>
        <v>0.09904</v>
      </c>
      <c r="G35" s="452">
        <f>$F$10*(1+F$63)-$F$10</f>
        <v>21.632</v>
      </c>
      <c r="H35" s="431">
        <f t="shared" si="26"/>
        <v>2.14243328</v>
      </c>
      <c r="I35" s="80"/>
      <c r="J35" s="451">
        <f>'Proposed Rates'!$K$249*J$44+'Proposed Rates'!$K$250*J$46+'Proposed Rates'!$K$251*J$45</f>
        <v>0.09904</v>
      </c>
      <c r="K35" s="452">
        <f>$F$10*(1+J$63)-$F$10</f>
        <v>21.44</v>
      </c>
      <c r="L35" s="431">
        <f t="shared" si="28"/>
        <v>2.1234176</v>
      </c>
      <c r="M35" s="80"/>
      <c r="N35" s="432">
        <f t="shared" si="37"/>
        <v>-0.01901568</v>
      </c>
      <c r="O35" s="433">
        <f t="shared" si="38"/>
        <v>-0.008875739645</v>
      </c>
      <c r="P35" s="59"/>
      <c r="Q35" s="451">
        <f>'Proposed Rates'!$K$249*Q$44+'Proposed Rates'!$K$250*Q$46+'Proposed Rates'!$K$251*Q$45</f>
        <v>0.09904</v>
      </c>
      <c r="R35" s="452">
        <f>$F$10*(1+Q$63)-$F$10</f>
        <v>21.44</v>
      </c>
      <c r="S35" s="431">
        <f t="shared" si="30"/>
        <v>2.1234176</v>
      </c>
      <c r="T35" s="80"/>
      <c r="U35" s="432">
        <f t="shared" si="10"/>
        <v>0</v>
      </c>
      <c r="V35" s="433">
        <f t="shared" si="11"/>
        <v>0</v>
      </c>
      <c r="W35" s="59"/>
      <c r="X35" s="451">
        <f>'Proposed Rates'!$K$249*X$44+'Proposed Rates'!$K$250*X$46+'Proposed Rates'!$K$251*X$45</f>
        <v>0.09904</v>
      </c>
      <c r="Y35" s="452">
        <f>$F$10*(1+X$63)-$F$10</f>
        <v>21.44</v>
      </c>
      <c r="Z35" s="431">
        <f t="shared" si="32"/>
        <v>2.1234176</v>
      </c>
      <c r="AA35" s="80"/>
      <c r="AB35" s="432">
        <f t="shared" si="14"/>
        <v>0</v>
      </c>
      <c r="AC35" s="433">
        <f t="shared" si="15"/>
        <v>0</v>
      </c>
      <c r="AD35" s="59"/>
      <c r="AE35" s="451">
        <f>'Proposed Rates'!$K$249*AE$44+'Proposed Rates'!$K$250*AE$46+'Proposed Rates'!$K$251*AE$45</f>
        <v>0.09904</v>
      </c>
      <c r="AF35" s="452">
        <f>$F$10*(1+AE$63)-$F$10</f>
        <v>21.44</v>
      </c>
      <c r="AG35" s="431">
        <f t="shared" si="34"/>
        <v>2.1234176</v>
      </c>
      <c r="AH35" s="80"/>
      <c r="AI35" s="432">
        <f t="shared" si="18"/>
        <v>0</v>
      </c>
      <c r="AJ35" s="433">
        <f t="shared" si="19"/>
        <v>0</v>
      </c>
      <c r="AK35" s="59"/>
      <c r="AL35" s="451">
        <f>'Proposed Rates'!$K$249*AL$44+'Proposed Rates'!$K$250*AL$46+'Proposed Rates'!$K$251*AL$45</f>
        <v>0.09904</v>
      </c>
      <c r="AM35" s="452">
        <f>$F$10*(1+AL$63)-$F$10</f>
        <v>21.44</v>
      </c>
      <c r="AN35" s="431">
        <f t="shared" si="36"/>
        <v>2.1234176</v>
      </c>
      <c r="AO35" s="80"/>
      <c r="AP35" s="432">
        <f t="shared" si="22"/>
        <v>0</v>
      </c>
      <c r="AQ35" s="433">
        <f t="shared" si="23"/>
        <v>0</v>
      </c>
      <c r="AR35" s="434"/>
      <c r="AS35" s="434"/>
      <c r="AT35" s="434"/>
      <c r="AU35" s="3"/>
      <c r="AV35" s="3"/>
      <c r="AW35" s="3"/>
      <c r="AX35" s="3"/>
      <c r="AY35" s="3"/>
      <c r="AZ35" s="3"/>
      <c r="BA35" s="3"/>
      <c r="BB35" s="3"/>
    </row>
    <row r="36" ht="12.75" customHeight="1">
      <c r="A36" s="59"/>
      <c r="B36" s="351" t="s">
        <v>271</v>
      </c>
      <c r="C36" s="426" t="str">
        <f t="shared" si="24"/>
        <v>Residential.Smart Meter Entity Charge</v>
      </c>
      <c r="D36" s="427" t="s">
        <v>306</v>
      </c>
      <c r="E36" s="351"/>
      <c r="F36" s="428">
        <f>IFERROR(VLOOKUP($C36,'Proposed Rates'!$B:$J,F$11,FALSE),0)</f>
        <v>0.42</v>
      </c>
      <c r="G36" s="446">
        <f>IF($D36="Monthly",1,IF($D36="per KWH",$F$10,0))</f>
        <v>1</v>
      </c>
      <c r="H36" s="431">
        <f t="shared" si="26"/>
        <v>0.42</v>
      </c>
      <c r="I36" s="80"/>
      <c r="J36" s="428">
        <f>IFERROR(VLOOKUP($C36,'Proposed Rates'!$B:$J,J$11,FALSE),0)</f>
        <v>0.42</v>
      </c>
      <c r="K36" s="446">
        <f>IF($D36="Monthly",1,IF($D36="per KWH",$F$10,0))</f>
        <v>1</v>
      </c>
      <c r="L36" s="431">
        <f t="shared" si="28"/>
        <v>0.42</v>
      </c>
      <c r="M36" s="80"/>
      <c r="N36" s="432">
        <f t="shared" si="37"/>
        <v>0</v>
      </c>
      <c r="O36" s="433">
        <f t="shared" si="38"/>
        <v>0</v>
      </c>
      <c r="P36" s="59"/>
      <c r="Q36" s="428">
        <f>IFERROR(VLOOKUP($C36,'Proposed Rates'!$B:$J,Q$11,FALSE),0)</f>
        <v>0.42</v>
      </c>
      <c r="R36" s="446">
        <f>IF($D36="Monthly",1,IF($D36="per KWH",$F$10,0))</f>
        <v>1</v>
      </c>
      <c r="S36" s="431">
        <f t="shared" si="30"/>
        <v>0.42</v>
      </c>
      <c r="T36" s="80"/>
      <c r="U36" s="432">
        <f t="shared" si="10"/>
        <v>0</v>
      </c>
      <c r="V36" s="433">
        <f t="shared" si="11"/>
        <v>0</v>
      </c>
      <c r="W36" s="59"/>
      <c r="X36" s="428">
        <f>IFERROR(VLOOKUP($C36,'Proposed Rates'!$B:$J,X$11,FALSE),0)</f>
        <v>0.43</v>
      </c>
      <c r="Y36" s="446">
        <f>IF($D36="Monthly",1,IF($D36="per KWH",$F$10,0))</f>
        <v>1</v>
      </c>
      <c r="Z36" s="431">
        <f t="shared" si="32"/>
        <v>0.43</v>
      </c>
      <c r="AA36" s="80"/>
      <c r="AB36" s="432">
        <f t="shared" si="14"/>
        <v>0.01</v>
      </c>
      <c r="AC36" s="433">
        <f t="shared" si="15"/>
        <v>0.02380952381</v>
      </c>
      <c r="AD36" s="59"/>
      <c r="AE36" s="428">
        <f>IFERROR(VLOOKUP($C36,'Proposed Rates'!$B:$J,AE$11,FALSE),0)</f>
        <v>0.44</v>
      </c>
      <c r="AF36" s="446">
        <f>IF($D36="Monthly",1,IF($D36="per KWH",$F$10,0))</f>
        <v>1</v>
      </c>
      <c r="AG36" s="431">
        <f t="shared" si="34"/>
        <v>0.44</v>
      </c>
      <c r="AH36" s="80"/>
      <c r="AI36" s="432">
        <f t="shared" si="18"/>
        <v>0.01</v>
      </c>
      <c r="AJ36" s="433">
        <f t="shared" si="19"/>
        <v>0.02325581395</v>
      </c>
      <c r="AK36" s="59"/>
      <c r="AL36" s="428">
        <f>IFERROR(VLOOKUP($C36,'Proposed Rates'!$B:$J,AL$11,FALSE),0)</f>
        <v>0.45</v>
      </c>
      <c r="AM36" s="446">
        <f>IF($D36="Monthly",1,IF($D36="per KWH",$F$10,0))</f>
        <v>1</v>
      </c>
      <c r="AN36" s="431">
        <f t="shared" si="36"/>
        <v>0.45</v>
      </c>
      <c r="AO36" s="80"/>
      <c r="AP36" s="432">
        <f t="shared" si="22"/>
        <v>0.01</v>
      </c>
      <c r="AQ36" s="433">
        <f t="shared" si="23"/>
        <v>0.02272727273</v>
      </c>
      <c r="AR36" s="434"/>
      <c r="AS36" s="434"/>
      <c r="AT36" s="434"/>
      <c r="AU36" s="3"/>
      <c r="AV36" s="3"/>
      <c r="AW36" s="3"/>
      <c r="AX36" s="3"/>
      <c r="AY36" s="3"/>
      <c r="AZ36" s="3"/>
      <c r="BA36" s="3"/>
      <c r="BB36" s="3"/>
    </row>
    <row r="37" ht="12.75" customHeight="1">
      <c r="A37" s="59"/>
      <c r="B37" s="520" t="s">
        <v>313</v>
      </c>
      <c r="C37" s="453"/>
      <c r="D37" s="453"/>
      <c r="E37" s="453"/>
      <c r="F37" s="454"/>
      <c r="G37" s="535"/>
      <c r="H37" s="440">
        <f>SUM(H30:H36)+H29</f>
        <v>37.10551488</v>
      </c>
      <c r="I37" s="456"/>
      <c r="J37" s="454"/>
      <c r="K37" s="535"/>
      <c r="L37" s="440">
        <f>SUM(L30:L36)+L29</f>
        <v>42.8657184</v>
      </c>
      <c r="M37" s="456"/>
      <c r="N37" s="442">
        <f t="shared" si="37"/>
        <v>5.76020352</v>
      </c>
      <c r="O37" s="443">
        <f t="shared" si="38"/>
        <v>0.1552384744</v>
      </c>
      <c r="P37" s="59"/>
      <c r="Q37" s="454"/>
      <c r="R37" s="535"/>
      <c r="S37" s="440">
        <f>SUM(S30:S36)+S29</f>
        <v>46.3897184</v>
      </c>
      <c r="T37" s="456"/>
      <c r="U37" s="442">
        <f t="shared" si="10"/>
        <v>3.524</v>
      </c>
      <c r="V37" s="443">
        <f t="shared" si="11"/>
        <v>0.08221021673</v>
      </c>
      <c r="W37" s="59"/>
      <c r="X37" s="454"/>
      <c r="Y37" s="535"/>
      <c r="Z37" s="440">
        <f>SUM(Z30:Z36)+Z29</f>
        <v>50.2263328</v>
      </c>
      <c r="AA37" s="456"/>
      <c r="AB37" s="442">
        <f t="shared" si="14"/>
        <v>3.8366144</v>
      </c>
      <c r="AC37" s="443">
        <f t="shared" si="15"/>
        <v>0.08270398123</v>
      </c>
      <c r="AD37" s="59"/>
      <c r="AE37" s="454"/>
      <c r="AF37" s="535"/>
      <c r="AG37" s="440">
        <f>SUM(AG30:AG36)+AG29</f>
        <v>53.0163328</v>
      </c>
      <c r="AH37" s="456"/>
      <c r="AI37" s="442">
        <f t="shared" si="18"/>
        <v>2.79</v>
      </c>
      <c r="AJ37" s="443">
        <f t="shared" si="19"/>
        <v>0.05554855082</v>
      </c>
      <c r="AK37" s="59"/>
      <c r="AL37" s="454"/>
      <c r="AM37" s="535"/>
      <c r="AN37" s="440">
        <f>SUM(AN30:AN36)+AN29</f>
        <v>55.7763328</v>
      </c>
      <c r="AO37" s="456"/>
      <c r="AP37" s="442">
        <f t="shared" si="22"/>
        <v>2.76</v>
      </c>
      <c r="AQ37" s="443">
        <f t="shared" si="23"/>
        <v>0.05205942875</v>
      </c>
      <c r="AR37" s="482"/>
      <c r="AS37" s="482"/>
      <c r="AT37" s="482"/>
      <c r="AU37" s="3"/>
      <c r="AV37" s="3"/>
      <c r="AW37" s="3"/>
      <c r="AX37" s="3"/>
      <c r="AY37" s="3"/>
      <c r="AZ37" s="3"/>
      <c r="BA37" s="3"/>
      <c r="BB37" s="3"/>
    </row>
    <row r="38" ht="12.75" customHeight="1">
      <c r="A38" s="59"/>
      <c r="B38" s="80" t="s">
        <v>255</v>
      </c>
      <c r="C38" s="426" t="str">
        <f t="shared" ref="C38:C39" si="39">D$6&amp;"."&amp;B38</f>
        <v>Residential.RTSR - Network</v>
      </c>
      <c r="D38" s="457" t="s">
        <v>308</v>
      </c>
      <c r="E38" s="80"/>
      <c r="F38" s="445">
        <f>IFERROR(VLOOKUP($C38,'Proposed Rates'!$B:$J,F$11,FALSE),0)</f>
        <v>0.0126</v>
      </c>
      <c r="G38" s="450">
        <f t="shared" ref="G38:G39" si="40">$F$10*(1+F$63)</f>
        <v>661.632</v>
      </c>
      <c r="H38" s="431">
        <f t="shared" ref="H38:H39" si="41">G38*F38</f>
        <v>8.3365632</v>
      </c>
      <c r="I38" s="80"/>
      <c r="J38" s="445">
        <f>IFERROR(VLOOKUP($C38,'Proposed Rates'!$B:$J,J$11,FALSE),0)</f>
        <v>0.0141</v>
      </c>
      <c r="K38" s="450">
        <f t="shared" ref="K38:K39" si="42">$F$10*(1+J$63)</f>
        <v>661.44</v>
      </c>
      <c r="L38" s="431">
        <f t="shared" ref="L38:L39" si="43">K38*J38</f>
        <v>9.326304</v>
      </c>
      <c r="M38" s="80"/>
      <c r="N38" s="432">
        <f t="shared" si="37"/>
        <v>0.9897408</v>
      </c>
      <c r="O38" s="433">
        <f t="shared" si="38"/>
        <v>0.1187228809</v>
      </c>
      <c r="P38" s="59"/>
      <c r="Q38" s="445">
        <f>IFERROR(VLOOKUP($C38,'Proposed Rates'!$B:$J,Q$11,FALSE),0)</f>
        <v>0.0141</v>
      </c>
      <c r="R38" s="450">
        <f t="shared" ref="R38:R39" si="44">$F$10*(1+Q$63)</f>
        <v>661.44</v>
      </c>
      <c r="S38" s="431">
        <f t="shared" ref="S38:S39" si="45">R38*Q38</f>
        <v>9.326304</v>
      </c>
      <c r="T38" s="80"/>
      <c r="U38" s="432">
        <f t="shared" si="10"/>
        <v>0</v>
      </c>
      <c r="V38" s="433">
        <f t="shared" si="11"/>
        <v>0</v>
      </c>
      <c r="W38" s="59"/>
      <c r="X38" s="445">
        <f>IFERROR(VLOOKUP($C38,'Proposed Rates'!$B:$J,X$11,FALSE),0)</f>
        <v>0.0141</v>
      </c>
      <c r="Y38" s="450">
        <f t="shared" ref="Y38:Y39" si="46">$F$10*(1+X$63)</f>
        <v>661.44</v>
      </c>
      <c r="Z38" s="431">
        <f t="shared" ref="Z38:Z39" si="47">Y38*X38</f>
        <v>9.326304</v>
      </c>
      <c r="AA38" s="80"/>
      <c r="AB38" s="432">
        <f t="shared" si="14"/>
        <v>0</v>
      </c>
      <c r="AC38" s="433">
        <f t="shared" si="15"/>
        <v>0</v>
      </c>
      <c r="AD38" s="59"/>
      <c r="AE38" s="445">
        <f>IFERROR(VLOOKUP($C38,'Proposed Rates'!$B:$J,AE$11,FALSE),0)</f>
        <v>0.0141</v>
      </c>
      <c r="AF38" s="450">
        <f t="shared" ref="AF38:AF39" si="48">$F$10*(1+AE$63)</f>
        <v>661.44</v>
      </c>
      <c r="AG38" s="431">
        <f t="shared" ref="AG38:AG39" si="49">AF38*AE38</f>
        <v>9.326304</v>
      </c>
      <c r="AH38" s="80"/>
      <c r="AI38" s="432">
        <f t="shared" si="18"/>
        <v>0</v>
      </c>
      <c r="AJ38" s="433">
        <f t="shared" si="19"/>
        <v>0</v>
      </c>
      <c r="AK38" s="59"/>
      <c r="AL38" s="445">
        <f>IFERROR(VLOOKUP($C38,'Proposed Rates'!$B:$J,AL$11,FALSE),0)</f>
        <v>0.0141</v>
      </c>
      <c r="AM38" s="450">
        <f t="shared" ref="AM38:AM39" si="50">$F$10*(1+AL$63)</f>
        <v>661.44</v>
      </c>
      <c r="AN38" s="431">
        <f t="shared" ref="AN38:AN39" si="51">AM38*AL38</f>
        <v>9.326304</v>
      </c>
      <c r="AO38" s="80"/>
      <c r="AP38" s="432">
        <f t="shared" si="22"/>
        <v>0</v>
      </c>
      <c r="AQ38" s="433">
        <f t="shared" si="23"/>
        <v>0</v>
      </c>
      <c r="AR38" s="434"/>
      <c r="AS38" s="434"/>
      <c r="AT38" s="434"/>
      <c r="AU38" s="3"/>
      <c r="AV38" s="3"/>
      <c r="AW38" s="3"/>
      <c r="AX38" s="3"/>
      <c r="AY38" s="3"/>
      <c r="AZ38" s="3"/>
      <c r="BA38" s="3"/>
      <c r="BB38" s="3"/>
    </row>
    <row r="39" ht="12.75" customHeight="1">
      <c r="A39" s="59"/>
      <c r="B39" s="521" t="s">
        <v>256</v>
      </c>
      <c r="C39" s="426" t="str">
        <f t="shared" si="39"/>
        <v>Residential.RTSR - Line and Transformation Connection</v>
      </c>
      <c r="D39" s="457" t="s">
        <v>308</v>
      </c>
      <c r="E39" s="80"/>
      <c r="F39" s="445">
        <f>IFERROR(VLOOKUP($C39,'Proposed Rates'!$B:$J,F$11,FALSE),0)</f>
        <v>0.0072</v>
      </c>
      <c r="G39" s="450">
        <f t="shared" si="40"/>
        <v>661.632</v>
      </c>
      <c r="H39" s="431">
        <f t="shared" si="41"/>
        <v>4.7637504</v>
      </c>
      <c r="I39" s="80"/>
      <c r="J39" s="445">
        <f>IFERROR(VLOOKUP($C39,'Proposed Rates'!$B:$J,J$11,FALSE),0)</f>
        <v>0.0079</v>
      </c>
      <c r="K39" s="450">
        <f t="shared" si="42"/>
        <v>661.44</v>
      </c>
      <c r="L39" s="431">
        <f t="shared" si="43"/>
        <v>5.225376</v>
      </c>
      <c r="M39" s="80"/>
      <c r="N39" s="432">
        <f t="shared" si="37"/>
        <v>0.4616256</v>
      </c>
      <c r="O39" s="433">
        <f t="shared" si="38"/>
        <v>0.09690381763</v>
      </c>
      <c r="P39" s="59"/>
      <c r="Q39" s="445">
        <f>IFERROR(VLOOKUP($C39,'Proposed Rates'!$B:$J,Q$11,FALSE),0)</f>
        <v>0.0079</v>
      </c>
      <c r="R39" s="450">
        <f t="shared" si="44"/>
        <v>661.44</v>
      </c>
      <c r="S39" s="431">
        <f t="shared" si="45"/>
        <v>5.225376</v>
      </c>
      <c r="T39" s="80"/>
      <c r="U39" s="432">
        <f t="shared" si="10"/>
        <v>0</v>
      </c>
      <c r="V39" s="433">
        <f t="shared" si="11"/>
        <v>0</v>
      </c>
      <c r="W39" s="59"/>
      <c r="X39" s="445">
        <f>IFERROR(VLOOKUP($C39,'Proposed Rates'!$B:$J,X$11,FALSE),0)</f>
        <v>0.0079</v>
      </c>
      <c r="Y39" s="450">
        <f t="shared" si="46"/>
        <v>661.44</v>
      </c>
      <c r="Z39" s="431">
        <f t="shared" si="47"/>
        <v>5.225376</v>
      </c>
      <c r="AA39" s="80"/>
      <c r="AB39" s="432">
        <f t="shared" si="14"/>
        <v>0</v>
      </c>
      <c r="AC39" s="433">
        <f t="shared" si="15"/>
        <v>0</v>
      </c>
      <c r="AD39" s="59"/>
      <c r="AE39" s="445">
        <f>IFERROR(VLOOKUP($C39,'Proposed Rates'!$B:$J,AE$11,FALSE),0)</f>
        <v>0.0079</v>
      </c>
      <c r="AF39" s="450">
        <f t="shared" si="48"/>
        <v>661.44</v>
      </c>
      <c r="AG39" s="431">
        <f t="shared" si="49"/>
        <v>5.225376</v>
      </c>
      <c r="AH39" s="80"/>
      <c r="AI39" s="432">
        <f t="shared" si="18"/>
        <v>0</v>
      </c>
      <c r="AJ39" s="433">
        <f t="shared" si="19"/>
        <v>0</v>
      </c>
      <c r="AK39" s="59"/>
      <c r="AL39" s="445">
        <f>IFERROR(VLOOKUP($C39,'Proposed Rates'!$B:$J,AL$11,FALSE),0)</f>
        <v>0.0079</v>
      </c>
      <c r="AM39" s="450">
        <f t="shared" si="50"/>
        <v>661.44</v>
      </c>
      <c r="AN39" s="431">
        <f t="shared" si="51"/>
        <v>5.225376</v>
      </c>
      <c r="AO39" s="80"/>
      <c r="AP39" s="432">
        <f t="shared" si="22"/>
        <v>0</v>
      </c>
      <c r="AQ39" s="433">
        <f t="shared" si="23"/>
        <v>0</v>
      </c>
      <c r="AR39" s="434"/>
      <c r="AS39" s="434"/>
      <c r="AT39" s="434"/>
      <c r="AU39" s="3"/>
      <c r="AV39" s="3"/>
      <c r="AW39" s="3"/>
      <c r="AX39" s="3"/>
      <c r="AY39" s="3"/>
      <c r="AZ39" s="3"/>
      <c r="BA39" s="3"/>
      <c r="BB39" s="3"/>
    </row>
    <row r="40" ht="12.75" customHeight="1">
      <c r="A40" s="59"/>
      <c r="B40" s="520" t="s">
        <v>314</v>
      </c>
      <c r="C40" s="458"/>
      <c r="D40" s="458"/>
      <c r="E40" s="458"/>
      <c r="F40" s="459"/>
      <c r="G40" s="460"/>
      <c r="H40" s="440">
        <f>SUM(H37:H39)</f>
        <v>50.20582848</v>
      </c>
      <c r="I40" s="441"/>
      <c r="J40" s="459"/>
      <c r="K40" s="460"/>
      <c r="L40" s="440">
        <f>SUM(L37:L39)</f>
        <v>57.4173984</v>
      </c>
      <c r="M40" s="441"/>
      <c r="N40" s="442">
        <f t="shared" si="37"/>
        <v>7.21156992</v>
      </c>
      <c r="O40" s="443">
        <f t="shared" si="38"/>
        <v>0.143640094</v>
      </c>
      <c r="P40" s="59"/>
      <c r="Q40" s="459"/>
      <c r="R40" s="460"/>
      <c r="S40" s="440">
        <f>SUM(S37:S39)</f>
        <v>60.9413984</v>
      </c>
      <c r="T40" s="441"/>
      <c r="U40" s="442">
        <f t="shared" si="10"/>
        <v>3.524</v>
      </c>
      <c r="V40" s="443">
        <f t="shared" si="11"/>
        <v>0.06137512493</v>
      </c>
      <c r="W40" s="59"/>
      <c r="X40" s="459"/>
      <c r="Y40" s="460"/>
      <c r="Z40" s="440">
        <f>SUM(Z37:Z39)</f>
        <v>64.7780128</v>
      </c>
      <c r="AA40" s="441"/>
      <c r="AB40" s="442">
        <f t="shared" si="14"/>
        <v>3.8366144</v>
      </c>
      <c r="AC40" s="443">
        <f t="shared" si="15"/>
        <v>0.06295579853</v>
      </c>
      <c r="AD40" s="59"/>
      <c r="AE40" s="459"/>
      <c r="AF40" s="460"/>
      <c r="AG40" s="440">
        <f>SUM(AG37:AG39)</f>
        <v>67.5680128</v>
      </c>
      <c r="AH40" s="441"/>
      <c r="AI40" s="442">
        <f t="shared" si="18"/>
        <v>2.79</v>
      </c>
      <c r="AJ40" s="443">
        <f t="shared" si="19"/>
        <v>0.04307016964</v>
      </c>
      <c r="AK40" s="59"/>
      <c r="AL40" s="459"/>
      <c r="AM40" s="460"/>
      <c r="AN40" s="440">
        <f>SUM(AN37:AN39)</f>
        <v>70.3280128</v>
      </c>
      <c r="AO40" s="441"/>
      <c r="AP40" s="442">
        <f t="shared" si="22"/>
        <v>2.76</v>
      </c>
      <c r="AQ40" s="443">
        <f t="shared" si="23"/>
        <v>0.04084773084</v>
      </c>
      <c r="AR40" s="482"/>
      <c r="AS40" s="482"/>
      <c r="AT40" s="482"/>
      <c r="AU40" s="3"/>
      <c r="AV40" s="3"/>
      <c r="AW40" s="3"/>
      <c r="AX40" s="3"/>
      <c r="AY40" s="3"/>
      <c r="AZ40" s="3"/>
      <c r="BA40" s="3"/>
      <c r="BB40" s="3"/>
    </row>
    <row r="41" ht="12.75" customHeight="1">
      <c r="A41" s="59"/>
      <c r="B41" s="522" t="s">
        <v>257</v>
      </c>
      <c r="C41" s="426" t="str">
        <f t="shared" ref="C41:C48" si="52">D$6&amp;"."&amp;B41</f>
        <v>Residential.Wholesale Market Service Charge (WMSC)</v>
      </c>
      <c r="D41" s="427" t="s">
        <v>308</v>
      </c>
      <c r="E41" s="351"/>
      <c r="F41" s="445">
        <f>IFERROR(VLOOKUP($C41,'Proposed Rates'!$B:$J,F$11,FALSE),0)</f>
        <v>0.0045</v>
      </c>
      <c r="G41" s="450">
        <f t="shared" ref="G41:G42" si="53">$F$10*(1+F$63)</f>
        <v>661.632</v>
      </c>
      <c r="H41" s="431">
        <f t="shared" ref="H41:H48" si="54">G41*F41</f>
        <v>2.977344</v>
      </c>
      <c r="I41" s="80"/>
      <c r="J41" s="445">
        <f>IFERROR(VLOOKUP($C41,'Proposed Rates'!$B:$J,J$11,FALSE),0)</f>
        <v>0.0045</v>
      </c>
      <c r="K41" s="450">
        <f t="shared" ref="K41:K42" si="55">$F$10*(1+J$63)</f>
        <v>661.44</v>
      </c>
      <c r="L41" s="431">
        <f t="shared" ref="L41:L48" si="56">K41*J41</f>
        <v>2.97648</v>
      </c>
      <c r="M41" s="80"/>
      <c r="N41" s="432">
        <f t="shared" si="37"/>
        <v>-0.000864</v>
      </c>
      <c r="O41" s="433">
        <f t="shared" si="38"/>
        <v>-0.0002901915264</v>
      </c>
      <c r="P41" s="59"/>
      <c r="Q41" s="445">
        <f>IFERROR(VLOOKUP($C41,'Proposed Rates'!$B:$J,Q$11,FALSE),0)</f>
        <v>0.0045</v>
      </c>
      <c r="R41" s="450">
        <f t="shared" ref="R41:R42" si="57">$F$10*(1+Q$63)</f>
        <v>661.44</v>
      </c>
      <c r="S41" s="431">
        <f t="shared" ref="S41:S48" si="58">R41*Q41</f>
        <v>2.97648</v>
      </c>
      <c r="T41" s="80"/>
      <c r="U41" s="432">
        <f t="shared" si="10"/>
        <v>0</v>
      </c>
      <c r="V41" s="433">
        <f t="shared" si="11"/>
        <v>0</v>
      </c>
      <c r="W41" s="59"/>
      <c r="X41" s="445">
        <f>IFERROR(VLOOKUP($C41,'Proposed Rates'!$B:$J,X$11,FALSE),0)</f>
        <v>0.0045</v>
      </c>
      <c r="Y41" s="450">
        <f t="shared" ref="Y41:Y42" si="59">$F$10*(1+X$63)</f>
        <v>661.44</v>
      </c>
      <c r="Z41" s="431">
        <f t="shared" ref="Z41:Z48" si="60">Y41*X41</f>
        <v>2.97648</v>
      </c>
      <c r="AA41" s="80"/>
      <c r="AB41" s="432">
        <f t="shared" si="14"/>
        <v>0</v>
      </c>
      <c r="AC41" s="433">
        <f t="shared" si="15"/>
        <v>0</v>
      </c>
      <c r="AD41" s="59"/>
      <c r="AE41" s="445">
        <f>IFERROR(VLOOKUP($C41,'Proposed Rates'!$B:$J,AE$11,FALSE),0)</f>
        <v>0.0045</v>
      </c>
      <c r="AF41" s="450">
        <f t="shared" ref="AF41:AF42" si="61">$F$10*(1+AE$63)</f>
        <v>661.44</v>
      </c>
      <c r="AG41" s="431">
        <f t="shared" ref="AG41:AG48" si="62">AF41*AE41</f>
        <v>2.97648</v>
      </c>
      <c r="AH41" s="80"/>
      <c r="AI41" s="432">
        <f t="shared" si="18"/>
        <v>0</v>
      </c>
      <c r="AJ41" s="433">
        <f t="shared" si="19"/>
        <v>0</v>
      </c>
      <c r="AK41" s="59"/>
      <c r="AL41" s="445">
        <f>IFERROR(VLOOKUP($C41,'Proposed Rates'!$B:$J,AL$11,FALSE),0)</f>
        <v>0.0045</v>
      </c>
      <c r="AM41" s="450">
        <f t="shared" ref="AM41:AM42" si="63">$F$10*(1+AL$63)</f>
        <v>661.44</v>
      </c>
      <c r="AN41" s="431">
        <f t="shared" ref="AN41:AN48" si="64">AM41*AL41</f>
        <v>2.97648</v>
      </c>
      <c r="AO41" s="80"/>
      <c r="AP41" s="432">
        <f t="shared" si="22"/>
        <v>0</v>
      </c>
      <c r="AQ41" s="433">
        <f t="shared" si="23"/>
        <v>0</v>
      </c>
      <c r="AR41" s="434"/>
      <c r="AS41" s="434"/>
      <c r="AT41" s="434"/>
      <c r="AU41" s="3"/>
      <c r="AV41" s="3"/>
      <c r="AW41" s="3"/>
      <c r="AX41" s="3"/>
      <c r="AY41" s="3"/>
      <c r="AZ41" s="3"/>
      <c r="BA41" s="3"/>
      <c r="BB41" s="3"/>
    </row>
    <row r="42" ht="12.75" customHeight="1">
      <c r="A42" s="59"/>
      <c r="B42" s="522" t="s">
        <v>258</v>
      </c>
      <c r="C42" s="426" t="str">
        <f t="shared" si="52"/>
        <v>Residential.Rural and Remote Rate Protection (RRRP)</v>
      </c>
      <c r="D42" s="427" t="s">
        <v>308</v>
      </c>
      <c r="E42" s="351"/>
      <c r="F42" s="445">
        <f>IFERROR(VLOOKUP($C42,'Proposed Rates'!$B:$J,F$11,FALSE),0)</f>
        <v>0.0015</v>
      </c>
      <c r="G42" s="450">
        <f t="shared" si="53"/>
        <v>661.632</v>
      </c>
      <c r="H42" s="431">
        <f t="shared" si="54"/>
        <v>0.992448</v>
      </c>
      <c r="I42" s="80"/>
      <c r="J42" s="445">
        <f>IFERROR(VLOOKUP($C42,'Proposed Rates'!$B:$J,J$11,FALSE),0)</f>
        <v>0.0015</v>
      </c>
      <c r="K42" s="450">
        <f t="shared" si="55"/>
        <v>661.44</v>
      </c>
      <c r="L42" s="431">
        <f t="shared" si="56"/>
        <v>0.99216</v>
      </c>
      <c r="M42" s="80"/>
      <c r="N42" s="432">
        <f t="shared" si="37"/>
        <v>-0.000288</v>
      </c>
      <c r="O42" s="433">
        <f t="shared" si="38"/>
        <v>-0.0002901915264</v>
      </c>
      <c r="P42" s="59"/>
      <c r="Q42" s="445">
        <f>IFERROR(VLOOKUP($C42,'Proposed Rates'!$B:$J,Q$11,FALSE),0)</f>
        <v>0.0015</v>
      </c>
      <c r="R42" s="450">
        <f t="shared" si="57"/>
        <v>661.44</v>
      </c>
      <c r="S42" s="431">
        <f t="shared" si="58"/>
        <v>0.99216</v>
      </c>
      <c r="T42" s="80"/>
      <c r="U42" s="432">
        <f t="shared" si="10"/>
        <v>0</v>
      </c>
      <c r="V42" s="433">
        <f t="shared" si="11"/>
        <v>0</v>
      </c>
      <c r="W42" s="59"/>
      <c r="X42" s="445">
        <f>IFERROR(VLOOKUP($C42,'Proposed Rates'!$B:$J,X$11,FALSE),0)</f>
        <v>0.0015</v>
      </c>
      <c r="Y42" s="450">
        <f t="shared" si="59"/>
        <v>661.44</v>
      </c>
      <c r="Z42" s="431">
        <f t="shared" si="60"/>
        <v>0.99216</v>
      </c>
      <c r="AA42" s="80"/>
      <c r="AB42" s="432">
        <f t="shared" si="14"/>
        <v>0</v>
      </c>
      <c r="AC42" s="433">
        <f t="shared" si="15"/>
        <v>0</v>
      </c>
      <c r="AD42" s="59"/>
      <c r="AE42" s="445">
        <f>IFERROR(VLOOKUP($C42,'Proposed Rates'!$B:$J,AE$11,FALSE),0)</f>
        <v>0.0015</v>
      </c>
      <c r="AF42" s="450">
        <f t="shared" si="61"/>
        <v>661.44</v>
      </c>
      <c r="AG42" s="431">
        <f t="shared" si="62"/>
        <v>0.99216</v>
      </c>
      <c r="AH42" s="80"/>
      <c r="AI42" s="432">
        <f t="shared" si="18"/>
        <v>0</v>
      </c>
      <c r="AJ42" s="433">
        <f t="shared" si="19"/>
        <v>0</v>
      </c>
      <c r="AK42" s="59"/>
      <c r="AL42" s="445">
        <f>IFERROR(VLOOKUP($C42,'Proposed Rates'!$B:$J,AL$11,FALSE),0)</f>
        <v>0.0015</v>
      </c>
      <c r="AM42" s="450">
        <f t="shared" si="63"/>
        <v>661.44</v>
      </c>
      <c r="AN42" s="431">
        <f t="shared" si="64"/>
        <v>0.99216</v>
      </c>
      <c r="AO42" s="80"/>
      <c r="AP42" s="432">
        <f t="shared" si="22"/>
        <v>0</v>
      </c>
      <c r="AQ42" s="433">
        <f t="shared" si="23"/>
        <v>0</v>
      </c>
      <c r="AR42" s="434"/>
      <c r="AS42" s="434"/>
      <c r="AT42" s="434"/>
      <c r="AU42" s="3"/>
      <c r="AV42" s="3"/>
      <c r="AW42" s="3"/>
      <c r="AX42" s="3"/>
      <c r="AY42" s="3"/>
      <c r="AZ42" s="3"/>
      <c r="BA42" s="3"/>
      <c r="BB42" s="3"/>
    </row>
    <row r="43" ht="12.75" customHeight="1">
      <c r="A43" s="59"/>
      <c r="B43" s="351" t="s">
        <v>260</v>
      </c>
      <c r="C43" s="426" t="str">
        <f t="shared" si="52"/>
        <v>Residential.Standard Supply Service Charge</v>
      </c>
      <c r="D43" s="427" t="s">
        <v>306</v>
      </c>
      <c r="E43" s="351"/>
      <c r="F43" s="445">
        <f>IFERROR(VLOOKUP($C43,'Proposed Rates'!$B:$J,F$11,FALSE),0)</f>
        <v>0.25</v>
      </c>
      <c r="G43" s="446">
        <f>IF($D43="Monthly",1,IF($D43="per KWH",$F$10,0))</f>
        <v>1</v>
      </c>
      <c r="H43" s="431">
        <f t="shared" si="54"/>
        <v>0.25</v>
      </c>
      <c r="I43" s="80"/>
      <c r="J43" s="445">
        <f>IFERROR(VLOOKUP($C43,'Proposed Rates'!$B:$J,J$11,FALSE),0)</f>
        <v>1.51</v>
      </c>
      <c r="K43" s="446">
        <f>IF($D43="Monthly",1,IF($D43="per KWH",$F$10,0))</f>
        <v>1</v>
      </c>
      <c r="L43" s="431">
        <f t="shared" si="56"/>
        <v>1.51</v>
      </c>
      <c r="M43" s="80"/>
      <c r="N43" s="432">
        <f t="shared" si="37"/>
        <v>1.26</v>
      </c>
      <c r="O43" s="433">
        <f t="shared" si="38"/>
        <v>5.04</v>
      </c>
      <c r="P43" s="59"/>
      <c r="Q43" s="445">
        <f>IFERROR(VLOOKUP($C43,'Proposed Rates'!$B:$J,Q$11,FALSE),0)</f>
        <v>1.54</v>
      </c>
      <c r="R43" s="446">
        <f>IF($D43="Monthly",1,IF($D43="per KWH",$F$10,0))</f>
        <v>1</v>
      </c>
      <c r="S43" s="431">
        <f t="shared" si="58"/>
        <v>1.54</v>
      </c>
      <c r="T43" s="80"/>
      <c r="U43" s="432">
        <f t="shared" si="10"/>
        <v>0.03</v>
      </c>
      <c r="V43" s="433">
        <f t="shared" si="11"/>
        <v>0.01986754967</v>
      </c>
      <c r="W43" s="59"/>
      <c r="X43" s="445">
        <f>IFERROR(VLOOKUP($C43,'Proposed Rates'!$B:$J,X$11,FALSE),0)</f>
        <v>1.57</v>
      </c>
      <c r="Y43" s="446">
        <f>IF($D43="Monthly",1,IF($D43="per KWH",$F$10,0))</f>
        <v>1</v>
      </c>
      <c r="Z43" s="431">
        <f t="shared" si="60"/>
        <v>1.57</v>
      </c>
      <c r="AA43" s="80"/>
      <c r="AB43" s="432">
        <f t="shared" si="14"/>
        <v>0.03</v>
      </c>
      <c r="AC43" s="433">
        <f t="shared" si="15"/>
        <v>0.01948051948</v>
      </c>
      <c r="AD43" s="59"/>
      <c r="AE43" s="445">
        <f>IFERROR(VLOOKUP($C43,'Proposed Rates'!$B:$J,AE$11,FALSE),0)</f>
        <v>1.6</v>
      </c>
      <c r="AF43" s="446">
        <f>IF($D43="Monthly",1,IF($D43="per KWH",$F$10,0))</f>
        <v>1</v>
      </c>
      <c r="AG43" s="431">
        <f t="shared" si="62"/>
        <v>1.6</v>
      </c>
      <c r="AH43" s="80"/>
      <c r="AI43" s="432">
        <f t="shared" si="18"/>
        <v>0.03</v>
      </c>
      <c r="AJ43" s="433">
        <f t="shared" si="19"/>
        <v>0.01910828025</v>
      </c>
      <c r="AK43" s="59"/>
      <c r="AL43" s="445">
        <f>IFERROR(VLOOKUP($C43,'Proposed Rates'!$B:$J,AL$11,FALSE),0)</f>
        <v>1.63</v>
      </c>
      <c r="AM43" s="446">
        <f>IF($D43="Monthly",1,IF($D43="per KWH",$F$10,0))</f>
        <v>1</v>
      </c>
      <c r="AN43" s="431">
        <f t="shared" si="64"/>
        <v>1.63</v>
      </c>
      <c r="AO43" s="80"/>
      <c r="AP43" s="432">
        <f t="shared" si="22"/>
        <v>0.03</v>
      </c>
      <c r="AQ43" s="433">
        <f t="shared" si="23"/>
        <v>0.01875</v>
      </c>
      <c r="AR43" s="434"/>
      <c r="AS43" s="434"/>
      <c r="AT43" s="434"/>
      <c r="AU43" s="3"/>
      <c r="AV43" s="3"/>
      <c r="AW43" s="3"/>
      <c r="AX43" s="3"/>
      <c r="AY43" s="3"/>
      <c r="AZ43" s="3"/>
      <c r="BA43" s="3"/>
      <c r="BB43" s="3"/>
    </row>
    <row r="44" ht="12.75" customHeight="1">
      <c r="A44" s="59"/>
      <c r="B44" s="351" t="s">
        <v>262</v>
      </c>
      <c r="C44" s="426" t="str">
        <f t="shared" si="52"/>
        <v>Residential.TOU - Off Peak</v>
      </c>
      <c r="D44" s="427" t="s">
        <v>308</v>
      </c>
      <c r="E44" s="351"/>
      <c r="F44" s="461">
        <f>VLOOKUP($B44,'Proposed Rates'!$D$248:$J$254,+F$11-2,FALSE)</f>
        <v>0.076</v>
      </c>
      <c r="G44" s="452">
        <f>$F$10*'Proposed Rates'!$K$249</f>
        <v>409.6</v>
      </c>
      <c r="H44" s="431">
        <f t="shared" si="54"/>
        <v>31.1296</v>
      </c>
      <c r="I44" s="80"/>
      <c r="J44" s="461">
        <f>VLOOKUP($B44,'Proposed Rates'!$D$248:$J$254,+J$11-2,FALSE)</f>
        <v>0.076</v>
      </c>
      <c r="K44" s="452">
        <f>$F$10*'Proposed Rates'!$K$249</f>
        <v>409.6</v>
      </c>
      <c r="L44" s="431">
        <f t="shared" si="56"/>
        <v>31.1296</v>
      </c>
      <c r="M44" s="80"/>
      <c r="N44" s="432">
        <f t="shared" si="37"/>
        <v>0</v>
      </c>
      <c r="O44" s="433">
        <f t="shared" si="38"/>
        <v>0</v>
      </c>
      <c r="P44" s="59"/>
      <c r="Q44" s="461">
        <f>VLOOKUP($B44,'Proposed Rates'!$D$248:$J$254,+Q$11-2,FALSE)</f>
        <v>0.076</v>
      </c>
      <c r="R44" s="452">
        <f>$F$10*'Proposed Rates'!$K$249</f>
        <v>409.6</v>
      </c>
      <c r="S44" s="431">
        <f t="shared" si="58"/>
        <v>31.1296</v>
      </c>
      <c r="T44" s="80"/>
      <c r="U44" s="432">
        <f t="shared" si="10"/>
        <v>0</v>
      </c>
      <c r="V44" s="433">
        <f t="shared" si="11"/>
        <v>0</v>
      </c>
      <c r="W44" s="59"/>
      <c r="X44" s="461">
        <f>VLOOKUP($B44,'Proposed Rates'!$D$248:$J$254,+X$11-2,FALSE)</f>
        <v>0.076</v>
      </c>
      <c r="Y44" s="452">
        <f>$F$10*'Proposed Rates'!$K$249</f>
        <v>409.6</v>
      </c>
      <c r="Z44" s="431">
        <f t="shared" si="60"/>
        <v>31.1296</v>
      </c>
      <c r="AA44" s="80"/>
      <c r="AB44" s="432">
        <f t="shared" si="14"/>
        <v>0</v>
      </c>
      <c r="AC44" s="433">
        <f t="shared" si="15"/>
        <v>0</v>
      </c>
      <c r="AD44" s="59"/>
      <c r="AE44" s="461">
        <f>VLOOKUP($B44,'Proposed Rates'!$D$248:$J$254,+AE$11-2,FALSE)</f>
        <v>0.076</v>
      </c>
      <c r="AF44" s="452">
        <f>$F$10*'Proposed Rates'!$K$249</f>
        <v>409.6</v>
      </c>
      <c r="AG44" s="431">
        <f t="shared" si="62"/>
        <v>31.1296</v>
      </c>
      <c r="AH44" s="80"/>
      <c r="AI44" s="432">
        <f t="shared" si="18"/>
        <v>0</v>
      </c>
      <c r="AJ44" s="433">
        <f t="shared" si="19"/>
        <v>0</v>
      </c>
      <c r="AK44" s="59"/>
      <c r="AL44" s="461">
        <f>VLOOKUP($B44,'Proposed Rates'!$D$248:$J$254,+AL$11-2,FALSE)</f>
        <v>0.076</v>
      </c>
      <c r="AM44" s="452">
        <f>$F$10*'Proposed Rates'!$K$249</f>
        <v>409.6</v>
      </c>
      <c r="AN44" s="431">
        <f t="shared" si="64"/>
        <v>31.1296</v>
      </c>
      <c r="AO44" s="80"/>
      <c r="AP44" s="432">
        <f t="shared" si="22"/>
        <v>0</v>
      </c>
      <c r="AQ44" s="433">
        <f t="shared" si="23"/>
        <v>0</v>
      </c>
      <c r="AR44" s="434"/>
      <c r="AS44" s="434"/>
      <c r="AT44" s="434"/>
      <c r="AU44" s="3"/>
      <c r="AV44" s="3"/>
      <c r="AW44" s="3"/>
      <c r="AX44" s="3"/>
      <c r="AY44" s="3"/>
      <c r="AZ44" s="3"/>
      <c r="BA44" s="3"/>
      <c r="BB44" s="3"/>
    </row>
    <row r="45" ht="12.75" customHeight="1">
      <c r="A45" s="59"/>
      <c r="B45" s="351" t="s">
        <v>263</v>
      </c>
      <c r="C45" s="426" t="str">
        <f t="shared" si="52"/>
        <v>Residential.TOU - Mid Peak</v>
      </c>
      <c r="D45" s="427" t="s">
        <v>308</v>
      </c>
      <c r="E45" s="351"/>
      <c r="F45" s="461">
        <f>VLOOKUP($B45,'Proposed Rates'!$D$248:$J$254,+F$11-2,FALSE)</f>
        <v>0.122</v>
      </c>
      <c r="G45" s="452">
        <f>$F$10*'Proposed Rates'!$K$250</f>
        <v>115.2</v>
      </c>
      <c r="H45" s="431">
        <f t="shared" si="54"/>
        <v>14.0544</v>
      </c>
      <c r="I45" s="80"/>
      <c r="J45" s="461">
        <f>VLOOKUP($B45,'Proposed Rates'!$D$248:$J$254,+J$11-2,FALSE)</f>
        <v>0.122</v>
      </c>
      <c r="K45" s="452">
        <f>$F$10*'Proposed Rates'!$K$250</f>
        <v>115.2</v>
      </c>
      <c r="L45" s="431">
        <f t="shared" si="56"/>
        <v>14.0544</v>
      </c>
      <c r="M45" s="80"/>
      <c r="N45" s="432">
        <f t="shared" si="37"/>
        <v>0</v>
      </c>
      <c r="O45" s="433">
        <f t="shared" si="38"/>
        <v>0</v>
      </c>
      <c r="P45" s="59"/>
      <c r="Q45" s="461">
        <f>VLOOKUP($B45,'Proposed Rates'!$D$248:$J$254,+Q$11-2,FALSE)</f>
        <v>0.122</v>
      </c>
      <c r="R45" s="452">
        <f>$F$10*'Proposed Rates'!$K$250</f>
        <v>115.2</v>
      </c>
      <c r="S45" s="431">
        <f t="shared" si="58"/>
        <v>14.0544</v>
      </c>
      <c r="T45" s="80"/>
      <c r="U45" s="432">
        <f t="shared" si="10"/>
        <v>0</v>
      </c>
      <c r="V45" s="433">
        <f t="shared" si="11"/>
        <v>0</v>
      </c>
      <c r="W45" s="59"/>
      <c r="X45" s="461">
        <f>VLOOKUP($B45,'Proposed Rates'!$D$248:$J$254,+X$11-2,FALSE)</f>
        <v>0.122</v>
      </c>
      <c r="Y45" s="452">
        <f>$F$10*'Proposed Rates'!$K$250</f>
        <v>115.2</v>
      </c>
      <c r="Z45" s="431">
        <f t="shared" si="60"/>
        <v>14.0544</v>
      </c>
      <c r="AA45" s="80"/>
      <c r="AB45" s="432">
        <f t="shared" si="14"/>
        <v>0</v>
      </c>
      <c r="AC45" s="433">
        <f t="shared" si="15"/>
        <v>0</v>
      </c>
      <c r="AD45" s="59"/>
      <c r="AE45" s="461">
        <f>VLOOKUP($B45,'Proposed Rates'!$D$248:$J$254,+AE$11-2,FALSE)</f>
        <v>0.122</v>
      </c>
      <c r="AF45" s="452">
        <f>$F$10*'Proposed Rates'!$K$250</f>
        <v>115.2</v>
      </c>
      <c r="AG45" s="431">
        <f t="shared" si="62"/>
        <v>14.0544</v>
      </c>
      <c r="AH45" s="80"/>
      <c r="AI45" s="432">
        <f t="shared" si="18"/>
        <v>0</v>
      </c>
      <c r="AJ45" s="433">
        <f t="shared" si="19"/>
        <v>0</v>
      </c>
      <c r="AK45" s="59"/>
      <c r="AL45" s="461">
        <f>VLOOKUP($B45,'Proposed Rates'!$D$248:$J$254,+AL$11-2,FALSE)</f>
        <v>0.122</v>
      </c>
      <c r="AM45" s="452">
        <f>$F$10*'Proposed Rates'!$K$250</f>
        <v>115.2</v>
      </c>
      <c r="AN45" s="431">
        <f t="shared" si="64"/>
        <v>14.0544</v>
      </c>
      <c r="AO45" s="80"/>
      <c r="AP45" s="432">
        <f t="shared" si="22"/>
        <v>0</v>
      </c>
      <c r="AQ45" s="433">
        <f t="shared" si="23"/>
        <v>0</v>
      </c>
      <c r="AR45" s="434"/>
      <c r="AS45" s="434"/>
      <c r="AT45" s="434"/>
      <c r="AU45" s="3"/>
      <c r="AV45" s="3"/>
      <c r="AW45" s="3"/>
      <c r="AX45" s="3"/>
      <c r="AY45" s="3"/>
      <c r="AZ45" s="3"/>
      <c r="BA45" s="3"/>
      <c r="BB45" s="3"/>
    </row>
    <row r="46" ht="12.75" customHeight="1">
      <c r="A46" s="59"/>
      <c r="B46" s="59" t="s">
        <v>264</v>
      </c>
      <c r="C46" s="426" t="str">
        <f t="shared" si="52"/>
        <v>Residential.TOU - On Peak</v>
      </c>
      <c r="D46" s="427" t="s">
        <v>308</v>
      </c>
      <c r="E46" s="351"/>
      <c r="F46" s="461">
        <f>VLOOKUP($B46,'Proposed Rates'!$D$248:$J$254,+F$11-2,FALSE)</f>
        <v>0.158</v>
      </c>
      <c r="G46" s="452">
        <f>$F$10*'Proposed Rates'!$K$251</f>
        <v>115.2</v>
      </c>
      <c r="H46" s="431">
        <f t="shared" si="54"/>
        <v>18.2016</v>
      </c>
      <c r="I46" s="80"/>
      <c r="J46" s="461">
        <f>VLOOKUP($B46,'Proposed Rates'!$D$248:$J$254,+J$11-2,FALSE)</f>
        <v>0.158</v>
      </c>
      <c r="K46" s="452">
        <f>$F$10*'Proposed Rates'!$K$251</f>
        <v>115.2</v>
      </c>
      <c r="L46" s="431">
        <f t="shared" si="56"/>
        <v>18.2016</v>
      </c>
      <c r="M46" s="80"/>
      <c r="N46" s="432">
        <f t="shared" si="37"/>
        <v>0</v>
      </c>
      <c r="O46" s="433">
        <f t="shared" si="38"/>
        <v>0</v>
      </c>
      <c r="P46" s="59"/>
      <c r="Q46" s="461">
        <f>VLOOKUP($B46,'Proposed Rates'!$D$248:$J$254,+Q$11-2,FALSE)</f>
        <v>0.158</v>
      </c>
      <c r="R46" s="452">
        <f>$F$10*'Proposed Rates'!$K$251</f>
        <v>115.2</v>
      </c>
      <c r="S46" s="431">
        <f t="shared" si="58"/>
        <v>18.2016</v>
      </c>
      <c r="T46" s="80"/>
      <c r="U46" s="432">
        <f t="shared" si="10"/>
        <v>0</v>
      </c>
      <c r="V46" s="433">
        <f t="shared" si="11"/>
        <v>0</v>
      </c>
      <c r="W46" s="59"/>
      <c r="X46" s="461">
        <f>VLOOKUP($B46,'Proposed Rates'!$D$248:$J$254,+X$11-2,FALSE)</f>
        <v>0.158</v>
      </c>
      <c r="Y46" s="452">
        <f>$F$10*'Proposed Rates'!$K$251</f>
        <v>115.2</v>
      </c>
      <c r="Z46" s="431">
        <f t="shared" si="60"/>
        <v>18.2016</v>
      </c>
      <c r="AA46" s="80"/>
      <c r="AB46" s="432">
        <f t="shared" si="14"/>
        <v>0</v>
      </c>
      <c r="AC46" s="433">
        <f t="shared" si="15"/>
        <v>0</v>
      </c>
      <c r="AD46" s="59"/>
      <c r="AE46" s="461">
        <f>VLOOKUP($B46,'Proposed Rates'!$D$248:$J$254,+AE$11-2,FALSE)</f>
        <v>0.158</v>
      </c>
      <c r="AF46" s="452">
        <f>$F$10*'Proposed Rates'!$K$251</f>
        <v>115.2</v>
      </c>
      <c r="AG46" s="431">
        <f t="shared" si="62"/>
        <v>18.2016</v>
      </c>
      <c r="AH46" s="80"/>
      <c r="AI46" s="432">
        <f t="shared" si="18"/>
        <v>0</v>
      </c>
      <c r="AJ46" s="433">
        <f t="shared" si="19"/>
        <v>0</v>
      </c>
      <c r="AK46" s="59"/>
      <c r="AL46" s="461">
        <f>VLOOKUP($B46,'Proposed Rates'!$D$248:$J$254,+AL$11-2,FALSE)</f>
        <v>0.158</v>
      </c>
      <c r="AM46" s="452">
        <f>$F$10*'Proposed Rates'!$K$251</f>
        <v>115.2</v>
      </c>
      <c r="AN46" s="431">
        <f t="shared" si="64"/>
        <v>18.2016</v>
      </c>
      <c r="AO46" s="80"/>
      <c r="AP46" s="432">
        <f t="shared" si="22"/>
        <v>0</v>
      </c>
      <c r="AQ46" s="433">
        <f t="shared" si="23"/>
        <v>0</v>
      </c>
      <c r="AR46" s="434"/>
      <c r="AS46" s="434"/>
      <c r="AT46" s="434"/>
      <c r="AU46" s="3"/>
      <c r="AV46" s="3"/>
      <c r="AW46" s="3"/>
      <c r="AX46" s="3"/>
      <c r="AY46" s="3"/>
      <c r="AZ46" s="3"/>
      <c r="BA46" s="3"/>
      <c r="BB46" s="3"/>
    </row>
    <row r="47" ht="12.75" customHeight="1">
      <c r="A47" s="59"/>
      <c r="B47" s="351" t="s">
        <v>265</v>
      </c>
      <c r="C47" s="426" t="str">
        <f t="shared" si="52"/>
        <v>Residential.Energy - RPP - Tier 1</v>
      </c>
      <c r="D47" s="427" t="s">
        <v>308</v>
      </c>
      <c r="E47" s="351"/>
      <c r="F47" s="461">
        <f>VLOOKUP($B47,'Proposed Rates'!$D$248:$J$254,+F$11-2,FALSE)</f>
        <v>0.093</v>
      </c>
      <c r="G47" s="462">
        <f>IF(AND($S$2=1, $F$10&gt;=600), 600, IF(AND($S$2=1, AND($F$10&lt;600, $F$10&gt;=0)), $F$10, IF(AND($S$2=2, $F$10&gt;=1000), 1000, IF(AND($S$2=2, AND($F$10&lt;1000, $F$10&gt;=0)), $F$10))))</f>
        <v>600</v>
      </c>
      <c r="H47" s="431">
        <f t="shared" si="54"/>
        <v>55.8</v>
      </c>
      <c r="I47" s="80"/>
      <c r="J47" s="461">
        <f>VLOOKUP($B47,'Proposed Rates'!$D$248:$J$254,+J$11-2,FALSE)</f>
        <v>0.093</v>
      </c>
      <c r="K47" s="462">
        <f>IF(AND($S$2=1, $F$10&gt;=600), 600, IF(AND($S$2=1, AND($F$10&lt;600, $F$10&gt;=0)), $F$10, IF(AND($S$2=2, $F$10&gt;=1000), 1000, IF(AND($S$2=2, AND($F$10&lt;1000, $F$10&gt;=0)), $F$10))))</f>
        <v>600</v>
      </c>
      <c r="L47" s="431">
        <f t="shared" si="56"/>
        <v>55.8</v>
      </c>
      <c r="M47" s="80"/>
      <c r="N47" s="432">
        <f t="shared" si="37"/>
        <v>0</v>
      </c>
      <c r="O47" s="433">
        <f t="shared" si="38"/>
        <v>0</v>
      </c>
      <c r="P47" s="59"/>
      <c r="Q47" s="461">
        <f>VLOOKUP($B47,'Proposed Rates'!$D$248:$J$254,+Q$11-2,FALSE)</f>
        <v>0.093</v>
      </c>
      <c r="R47" s="462">
        <f>IF(AND($S$2=1, $F$10&gt;=600), 600, IF(AND($S$2=1, AND($F$10&lt;600, $F$10&gt;=0)), $F$10, IF(AND($S$2=2, $F$10&gt;=1000), 1000, IF(AND($S$2=2, AND($F$10&lt;1000, $F$10&gt;=0)), $F$10))))</f>
        <v>600</v>
      </c>
      <c r="S47" s="431">
        <f t="shared" si="58"/>
        <v>55.8</v>
      </c>
      <c r="T47" s="80"/>
      <c r="U47" s="432">
        <f t="shared" si="10"/>
        <v>0</v>
      </c>
      <c r="V47" s="433">
        <f t="shared" si="11"/>
        <v>0</v>
      </c>
      <c r="W47" s="59"/>
      <c r="X47" s="461">
        <f>VLOOKUP($B47,'Proposed Rates'!$D$248:$J$254,+X$11-2,FALSE)</f>
        <v>0.093</v>
      </c>
      <c r="Y47" s="462">
        <f>IF(AND($S$2=1, $F$10&gt;=600), 600, IF(AND($S$2=1, AND($F$10&lt;600, $F$10&gt;=0)), $F$10, IF(AND($S$2=2, $F$10&gt;=1000), 1000, IF(AND($S$2=2, AND($F$10&lt;1000, $F$10&gt;=0)), $F$10))))</f>
        <v>600</v>
      </c>
      <c r="Z47" s="431">
        <f t="shared" si="60"/>
        <v>55.8</v>
      </c>
      <c r="AA47" s="80"/>
      <c r="AB47" s="432">
        <f t="shared" si="14"/>
        <v>0</v>
      </c>
      <c r="AC47" s="433">
        <f t="shared" si="15"/>
        <v>0</v>
      </c>
      <c r="AD47" s="59"/>
      <c r="AE47" s="461">
        <f>VLOOKUP($B47,'Proposed Rates'!$D$248:$J$254,+AE$11-2,FALSE)</f>
        <v>0.093</v>
      </c>
      <c r="AF47" s="462">
        <f>IF(AND($S$2=1, $F$10&gt;=600), 600, IF(AND($S$2=1, AND($F$10&lt;600, $F$10&gt;=0)), $F$10, IF(AND($S$2=2, $F$10&gt;=1000), 1000, IF(AND($S$2=2, AND($F$10&lt;1000, $F$10&gt;=0)), $F$10))))</f>
        <v>600</v>
      </c>
      <c r="AG47" s="431">
        <f t="shared" si="62"/>
        <v>55.8</v>
      </c>
      <c r="AH47" s="80"/>
      <c r="AI47" s="432">
        <f t="shared" si="18"/>
        <v>0</v>
      </c>
      <c r="AJ47" s="433">
        <f t="shared" si="19"/>
        <v>0</v>
      </c>
      <c r="AK47" s="59"/>
      <c r="AL47" s="461">
        <f>VLOOKUP($B47,'Proposed Rates'!$D$248:$J$254,+AL$11-2,FALSE)</f>
        <v>0.093</v>
      </c>
      <c r="AM47" s="462">
        <f>IF(AND($S$2=1, $F$10&gt;=600), 600, IF(AND($S$2=1, AND($F$10&lt;600, $F$10&gt;=0)), $F$10, IF(AND($S$2=2, $F$10&gt;=1000), 1000, IF(AND($S$2=2, AND($F$10&lt;1000, $F$10&gt;=0)), $F$10))))</f>
        <v>600</v>
      </c>
      <c r="AN47" s="431">
        <f t="shared" si="64"/>
        <v>55.8</v>
      </c>
      <c r="AO47" s="80"/>
      <c r="AP47" s="432">
        <f t="shared" si="22"/>
        <v>0</v>
      </c>
      <c r="AQ47" s="433">
        <f t="shared" si="23"/>
        <v>0</v>
      </c>
      <c r="AR47" s="434"/>
      <c r="AS47" s="434"/>
      <c r="AT47" s="434"/>
      <c r="AU47" s="3"/>
      <c r="AV47" s="3"/>
      <c r="AW47" s="3"/>
      <c r="AX47" s="3"/>
      <c r="AY47" s="3"/>
      <c r="AZ47" s="3"/>
      <c r="BA47" s="3"/>
      <c r="BB47" s="3"/>
    </row>
    <row r="48" ht="12.75" customHeight="1">
      <c r="A48" s="59"/>
      <c r="B48" s="351" t="s">
        <v>266</v>
      </c>
      <c r="C48" s="426" t="str">
        <f t="shared" si="52"/>
        <v>Residential.Energy - RPP - Tier 2</v>
      </c>
      <c r="D48" s="427" t="s">
        <v>308</v>
      </c>
      <c r="E48" s="351"/>
      <c r="F48" s="461">
        <f>VLOOKUP($B48,'Proposed Rates'!$D$248:$J$254,+F$11-2,FALSE)</f>
        <v>0.11</v>
      </c>
      <c r="G48" s="464">
        <f>IF(AND($S$2=1, $F$10&gt;=600), $F$10-600, IF(AND($S$2=1, AND($F$10&lt;600, $F$10&gt;=0)), 0, IF(AND($S$2=2, $F$10&gt;=1000), $F$10-1000, IF(AND($S$2=2, AND($F$10&lt;1000, $F$10&gt;=0)), 0))))</f>
        <v>40</v>
      </c>
      <c r="H48" s="431">
        <f t="shared" si="54"/>
        <v>4.4</v>
      </c>
      <c r="I48" s="80"/>
      <c r="J48" s="461">
        <f>VLOOKUP($B48,'Proposed Rates'!$D$248:$J$254,+J$11-2,FALSE)</f>
        <v>0.11</v>
      </c>
      <c r="K48" s="464">
        <f>IF(AND($S$2=1, $F$10&gt;=600), $F$10-600, IF(AND($S$2=1, AND($F$10&lt;600, $F$10&gt;=0)), 0, IF(AND($S$2=2, $F$10&gt;=1000), $F$10-1000, IF(AND($S$2=2, AND($F$10&lt;1000, $F$10&gt;=0)), 0))))</f>
        <v>40</v>
      </c>
      <c r="L48" s="431">
        <f t="shared" si="56"/>
        <v>4.4</v>
      </c>
      <c r="M48" s="80"/>
      <c r="N48" s="432">
        <f t="shared" si="37"/>
        <v>0</v>
      </c>
      <c r="O48" s="433">
        <f t="shared" si="38"/>
        <v>0</v>
      </c>
      <c r="P48" s="59"/>
      <c r="Q48" s="461">
        <f>VLOOKUP($B48,'Proposed Rates'!$D$248:$J$254,+Q$11-2,FALSE)</f>
        <v>0.11</v>
      </c>
      <c r="R48" s="464">
        <f>IF(AND($S$2=1, $F$10&gt;=600), $F$10-600, IF(AND($S$2=1, AND($F$10&lt;600, $F$10&gt;=0)), 0, IF(AND($S$2=2, $F$10&gt;=1000), $F$10-1000, IF(AND($S$2=2, AND($F$10&lt;1000, $F$10&gt;=0)), 0))))</f>
        <v>40</v>
      </c>
      <c r="S48" s="431">
        <f t="shared" si="58"/>
        <v>4.4</v>
      </c>
      <c r="T48" s="80"/>
      <c r="U48" s="432">
        <f t="shared" si="10"/>
        <v>0</v>
      </c>
      <c r="V48" s="433">
        <f t="shared" si="11"/>
        <v>0</v>
      </c>
      <c r="W48" s="59"/>
      <c r="X48" s="461">
        <f>VLOOKUP($B48,'Proposed Rates'!$D$248:$J$254,+X$11-2,FALSE)</f>
        <v>0.11</v>
      </c>
      <c r="Y48" s="464">
        <f>IF(AND($S$2=1, $F$10&gt;=600), $F$10-600, IF(AND($S$2=1, AND($F$10&lt;600, $F$10&gt;=0)), 0, IF(AND($S$2=2, $F$10&gt;=1000), $F$10-1000, IF(AND($S$2=2, AND($F$10&lt;1000, $F$10&gt;=0)), 0))))</f>
        <v>40</v>
      </c>
      <c r="Z48" s="431">
        <f t="shared" si="60"/>
        <v>4.4</v>
      </c>
      <c r="AA48" s="80"/>
      <c r="AB48" s="432">
        <f t="shared" si="14"/>
        <v>0</v>
      </c>
      <c r="AC48" s="433">
        <f t="shared" si="15"/>
        <v>0</v>
      </c>
      <c r="AD48" s="59"/>
      <c r="AE48" s="461">
        <f>VLOOKUP($B48,'Proposed Rates'!$D$248:$J$254,+AE$11-2,FALSE)</f>
        <v>0.11</v>
      </c>
      <c r="AF48" s="464">
        <f>IF(AND($S$2=1, $F$10&gt;=600), $F$10-600, IF(AND($S$2=1, AND($F$10&lt;600, $F$10&gt;=0)), 0, IF(AND($S$2=2, $F$10&gt;=1000), $F$10-1000, IF(AND($S$2=2, AND($F$10&lt;1000, $F$10&gt;=0)), 0))))</f>
        <v>40</v>
      </c>
      <c r="AG48" s="431">
        <f t="shared" si="62"/>
        <v>4.4</v>
      </c>
      <c r="AH48" s="80"/>
      <c r="AI48" s="432">
        <f t="shared" si="18"/>
        <v>0</v>
      </c>
      <c r="AJ48" s="433">
        <f t="shared" si="19"/>
        <v>0</v>
      </c>
      <c r="AK48" s="59"/>
      <c r="AL48" s="461">
        <f>VLOOKUP($B48,'Proposed Rates'!$D$248:$J$254,+AL$11-2,FALSE)</f>
        <v>0.11</v>
      </c>
      <c r="AM48" s="464">
        <f>IF(AND($S$2=1, $F$10&gt;=600), $F$10-600, IF(AND($S$2=1, AND($F$10&lt;600, $F$10&gt;=0)), 0, IF(AND($S$2=2, $F$10&gt;=1000), $F$10-1000, IF(AND($S$2=2, AND($F$10&lt;1000, $F$10&gt;=0)), 0))))</f>
        <v>40</v>
      </c>
      <c r="AN48" s="431">
        <f t="shared" si="64"/>
        <v>4.4</v>
      </c>
      <c r="AO48" s="80"/>
      <c r="AP48" s="432">
        <f t="shared" si="22"/>
        <v>0</v>
      </c>
      <c r="AQ48" s="433">
        <f t="shared" si="23"/>
        <v>0</v>
      </c>
      <c r="AR48" s="434"/>
      <c r="AS48" s="434"/>
      <c r="AT48" s="434"/>
      <c r="AU48" s="3"/>
      <c r="AV48" s="3"/>
      <c r="AW48" s="3"/>
      <c r="AX48" s="3"/>
      <c r="AY48" s="3"/>
      <c r="AZ48" s="3"/>
      <c r="BA48" s="3"/>
      <c r="BB48" s="3"/>
    </row>
    <row r="49" ht="8.25" customHeight="1">
      <c r="A49" s="59"/>
      <c r="B49" s="465"/>
      <c r="C49" s="466"/>
      <c r="D49" s="466"/>
      <c r="E49" s="466"/>
      <c r="F49" s="467"/>
      <c r="G49" s="509"/>
      <c r="H49" s="469"/>
      <c r="I49" s="471"/>
      <c r="J49" s="467"/>
      <c r="K49" s="468"/>
      <c r="L49" s="469"/>
      <c r="M49" s="471"/>
      <c r="N49" s="472"/>
      <c r="O49" s="473"/>
      <c r="P49" s="59"/>
      <c r="Q49" s="467"/>
      <c r="R49" s="468"/>
      <c r="S49" s="469"/>
      <c r="T49" s="471"/>
      <c r="U49" s="472"/>
      <c r="V49" s="473"/>
      <c r="W49" s="59"/>
      <c r="X49" s="467"/>
      <c r="Y49" s="468"/>
      <c r="Z49" s="469"/>
      <c r="AA49" s="471"/>
      <c r="AB49" s="472"/>
      <c r="AC49" s="473"/>
      <c r="AD49" s="59"/>
      <c r="AE49" s="467"/>
      <c r="AF49" s="468"/>
      <c r="AG49" s="469"/>
      <c r="AH49" s="471"/>
      <c r="AI49" s="472"/>
      <c r="AJ49" s="473"/>
      <c r="AK49" s="59"/>
      <c r="AL49" s="467"/>
      <c r="AM49" s="468"/>
      <c r="AN49" s="469"/>
      <c r="AO49" s="471"/>
      <c r="AP49" s="472"/>
      <c r="AQ49" s="473"/>
      <c r="AR49" s="434"/>
      <c r="AS49" s="434"/>
      <c r="AT49" s="434"/>
      <c r="AU49" s="3"/>
      <c r="AV49" s="3"/>
      <c r="AW49" s="3"/>
      <c r="AX49" s="3"/>
      <c r="AY49" s="3"/>
      <c r="AZ49" s="3"/>
      <c r="BA49" s="3"/>
      <c r="BB49" s="3"/>
    </row>
    <row r="50" ht="12.75" customHeight="1">
      <c r="A50" s="59"/>
      <c r="B50" s="475" t="s">
        <v>315</v>
      </c>
      <c r="C50" s="351"/>
      <c r="D50" s="351"/>
      <c r="E50" s="351"/>
      <c r="F50" s="476"/>
      <c r="G50" s="523"/>
      <c r="H50" s="478">
        <f>SUM(H41:H46,H40)</f>
        <v>117.8112205</v>
      </c>
      <c r="I50" s="516"/>
      <c r="J50" s="476"/>
      <c r="K50" s="477"/>
      <c r="L50" s="478">
        <f>SUM(L41:L46,L40)</f>
        <v>126.2816384</v>
      </c>
      <c r="M50" s="480"/>
      <c r="N50" s="479">
        <f t="shared" ref="N50:N54" si="65">L50-H50</f>
        <v>8.47041792</v>
      </c>
      <c r="O50" s="481">
        <f t="shared" ref="O50:O54" si="66">IF((H50)=0,"",(N50/H50))</f>
        <v>0.0718982274</v>
      </c>
      <c r="P50" s="59"/>
      <c r="Q50" s="477"/>
      <c r="R50" s="477"/>
      <c r="S50" s="479">
        <f>SUM(S41:S46,S40)</f>
        <v>129.8356384</v>
      </c>
      <c r="T50" s="480"/>
      <c r="U50" s="479">
        <f t="shared" ref="U50:U54" si="67">S50-L50</f>
        <v>3.554</v>
      </c>
      <c r="V50" s="481">
        <f t="shared" ref="V50:V54" si="68">IF((L50)=0,"",(U50/L50))</f>
        <v>0.02814344227</v>
      </c>
      <c r="W50" s="59"/>
      <c r="X50" s="477"/>
      <c r="Y50" s="477"/>
      <c r="Z50" s="479">
        <f>SUM(Z41:Z46,Z40)</f>
        <v>133.7022528</v>
      </c>
      <c r="AA50" s="480"/>
      <c r="AB50" s="479">
        <f t="shared" ref="AB50:AB54" si="69">Z50-S50</f>
        <v>3.8666144</v>
      </c>
      <c r="AC50" s="481">
        <f t="shared" ref="AC50:AC54" si="70">IF((S50)=0,"",(AB50/S50))</f>
        <v>0.0297808402</v>
      </c>
      <c r="AD50" s="59"/>
      <c r="AE50" s="477"/>
      <c r="AF50" s="477"/>
      <c r="AG50" s="479">
        <f>SUM(AG41:AG46,AG40)</f>
        <v>136.5222528</v>
      </c>
      <c r="AH50" s="480"/>
      <c r="AI50" s="479">
        <f t="shared" ref="AI50:AI54" si="71">AG50-Z50</f>
        <v>2.82</v>
      </c>
      <c r="AJ50" s="481">
        <f t="shared" ref="AJ50:AJ54" si="72">IF((Z50)=0,"",(AI50/Z50))</f>
        <v>0.02109164162</v>
      </c>
      <c r="AK50" s="59"/>
      <c r="AL50" s="477"/>
      <c r="AM50" s="477"/>
      <c r="AN50" s="479">
        <f>SUM(AN41:AN46,AN40)</f>
        <v>139.3122528</v>
      </c>
      <c r="AO50" s="480"/>
      <c r="AP50" s="479">
        <f t="shared" ref="AP50:AP54" si="73">AN50-AG50</f>
        <v>2.79</v>
      </c>
      <c r="AQ50" s="481">
        <f t="shared" ref="AQ50:AQ54" si="74">IF((AG50)=0,"",(AP50/AG50))</f>
        <v>0.02043622884</v>
      </c>
      <c r="AR50" s="482"/>
      <c r="AS50" s="482"/>
      <c r="AT50" s="482"/>
      <c r="AU50" s="3"/>
      <c r="AV50" s="3"/>
      <c r="AW50" s="3"/>
      <c r="AX50" s="3"/>
      <c r="AY50" s="3"/>
      <c r="AZ50" s="3"/>
      <c r="BA50" s="3"/>
      <c r="BB50" s="3"/>
    </row>
    <row r="51" ht="12.75" customHeight="1">
      <c r="A51" s="59"/>
      <c r="B51" s="483" t="s">
        <v>316</v>
      </c>
      <c r="C51" s="351"/>
      <c r="D51" s="351"/>
      <c r="E51" s="351"/>
      <c r="F51" s="476">
        <v>0.13</v>
      </c>
      <c r="G51" s="80"/>
      <c r="H51" s="524">
        <f>H50*F51</f>
        <v>15.31545866</v>
      </c>
      <c r="I51" s="448"/>
      <c r="J51" s="476">
        <v>0.13</v>
      </c>
      <c r="K51" s="448"/>
      <c r="L51" s="431">
        <f>L50*J51</f>
        <v>16.41661299</v>
      </c>
      <c r="M51" s="80"/>
      <c r="N51" s="432">
        <f t="shared" si="65"/>
        <v>1.10115433</v>
      </c>
      <c r="O51" s="433">
        <f t="shared" si="66"/>
        <v>0.0718982274</v>
      </c>
      <c r="P51" s="59"/>
      <c r="Q51" s="484">
        <v>0.13</v>
      </c>
      <c r="R51" s="448"/>
      <c r="S51" s="431">
        <f>S50*Q51</f>
        <v>16.87863299</v>
      </c>
      <c r="T51" s="80"/>
      <c r="U51" s="432">
        <f t="shared" si="67"/>
        <v>0.46202</v>
      </c>
      <c r="V51" s="433">
        <f t="shared" si="68"/>
        <v>0.02814344227</v>
      </c>
      <c r="W51" s="59"/>
      <c r="X51" s="484">
        <v>0.13</v>
      </c>
      <c r="Y51" s="448"/>
      <c r="Z51" s="431">
        <f>Z50*X51</f>
        <v>17.38129286</v>
      </c>
      <c r="AA51" s="80"/>
      <c r="AB51" s="432">
        <f t="shared" si="69"/>
        <v>0.502659872</v>
      </c>
      <c r="AC51" s="433">
        <f t="shared" si="70"/>
        <v>0.0297808402</v>
      </c>
      <c r="AD51" s="59"/>
      <c r="AE51" s="484">
        <v>0.13</v>
      </c>
      <c r="AF51" s="448"/>
      <c r="AG51" s="431">
        <f>AG50*AE51</f>
        <v>17.74789286</v>
      </c>
      <c r="AH51" s="80"/>
      <c r="AI51" s="432">
        <f t="shared" si="71"/>
        <v>0.3666</v>
      </c>
      <c r="AJ51" s="433">
        <f t="shared" si="72"/>
        <v>0.02109164162</v>
      </c>
      <c r="AK51" s="59"/>
      <c r="AL51" s="484">
        <v>0.13</v>
      </c>
      <c r="AM51" s="448"/>
      <c r="AN51" s="431">
        <f>AN50*AL51</f>
        <v>18.11059286</v>
      </c>
      <c r="AO51" s="80"/>
      <c r="AP51" s="432">
        <f t="shared" si="73"/>
        <v>0.3627</v>
      </c>
      <c r="AQ51" s="433">
        <f t="shared" si="74"/>
        <v>0.02043622884</v>
      </c>
      <c r="AR51" s="434"/>
      <c r="AS51" s="434"/>
      <c r="AT51" s="434"/>
      <c r="AU51" s="3"/>
      <c r="AV51" s="3"/>
      <c r="AW51" s="3"/>
      <c r="AX51" s="3"/>
      <c r="AY51" s="3"/>
      <c r="AZ51" s="3"/>
      <c r="BA51" s="3"/>
      <c r="BB51" s="3"/>
    </row>
    <row r="52" ht="12.75" customHeight="1">
      <c r="A52" s="59"/>
      <c r="B52" s="525" t="s">
        <v>348</v>
      </c>
      <c r="C52" s="351"/>
      <c r="D52" s="351"/>
      <c r="E52" s="351"/>
      <c r="F52" s="486"/>
      <c r="G52" s="80"/>
      <c r="H52" s="524">
        <f>H50+H51</f>
        <v>133.1266791</v>
      </c>
      <c r="I52" s="448"/>
      <c r="J52" s="486"/>
      <c r="K52" s="448"/>
      <c r="L52" s="431">
        <f>L50+L51</f>
        <v>142.6982514</v>
      </c>
      <c r="M52" s="80"/>
      <c r="N52" s="432">
        <f t="shared" si="65"/>
        <v>9.57157225</v>
      </c>
      <c r="O52" s="433">
        <f t="shared" si="66"/>
        <v>0.0718982274</v>
      </c>
      <c r="P52" s="59"/>
      <c r="Q52" s="448"/>
      <c r="R52" s="448"/>
      <c r="S52" s="431">
        <f>S50+S51</f>
        <v>146.7142714</v>
      </c>
      <c r="T52" s="80"/>
      <c r="U52" s="432">
        <f t="shared" si="67"/>
        <v>4.01602</v>
      </c>
      <c r="V52" s="433">
        <f t="shared" si="68"/>
        <v>0.02814344227</v>
      </c>
      <c r="W52" s="59"/>
      <c r="X52" s="448"/>
      <c r="Y52" s="448"/>
      <c r="Z52" s="431">
        <f>Z50+Z51</f>
        <v>151.0835457</v>
      </c>
      <c r="AA52" s="80"/>
      <c r="AB52" s="432">
        <f t="shared" si="69"/>
        <v>4.369274272</v>
      </c>
      <c r="AC52" s="433">
        <f t="shared" si="70"/>
        <v>0.0297808402</v>
      </c>
      <c r="AD52" s="59"/>
      <c r="AE52" s="448"/>
      <c r="AF52" s="448"/>
      <c r="AG52" s="431">
        <f>AG50+AG51</f>
        <v>154.2701457</v>
      </c>
      <c r="AH52" s="80"/>
      <c r="AI52" s="432">
        <f t="shared" si="71"/>
        <v>3.1866</v>
      </c>
      <c r="AJ52" s="433">
        <f t="shared" si="72"/>
        <v>0.02109164162</v>
      </c>
      <c r="AK52" s="59"/>
      <c r="AL52" s="448"/>
      <c r="AM52" s="448"/>
      <c r="AN52" s="431">
        <f>AN50+AN51</f>
        <v>157.4228457</v>
      </c>
      <c r="AO52" s="80"/>
      <c r="AP52" s="432">
        <f t="shared" si="73"/>
        <v>3.1527</v>
      </c>
      <c r="AQ52" s="433">
        <f t="shared" si="74"/>
        <v>0.02043622884</v>
      </c>
      <c r="AR52" s="434"/>
      <c r="AS52" s="434"/>
      <c r="AT52" s="434"/>
      <c r="AU52" s="3"/>
      <c r="AV52" s="3"/>
      <c r="AW52" s="3"/>
      <c r="AX52" s="3"/>
      <c r="AY52" s="3"/>
      <c r="AZ52" s="3"/>
      <c r="BA52" s="3"/>
      <c r="BB52" s="3"/>
    </row>
    <row r="53" ht="15.75" customHeight="1">
      <c r="A53" s="59"/>
      <c r="B53" s="487" t="s">
        <v>273</v>
      </c>
      <c r="E53" s="351"/>
      <c r="F53" s="488">
        <f>'Proposed Rates'!E286</f>
        <v>0.131</v>
      </c>
      <c r="G53" s="80"/>
      <c r="H53" s="526">
        <f>F53*H50</f>
        <v>15.43326988</v>
      </c>
      <c r="I53" s="448"/>
      <c r="J53" s="488">
        <f>'Proposed Rates'!F286</f>
        <v>0.131</v>
      </c>
      <c r="K53" s="448"/>
      <c r="L53" s="489">
        <f>J53*L50</f>
        <v>16.54289463</v>
      </c>
      <c r="M53" s="80"/>
      <c r="N53" s="489">
        <f t="shared" si="65"/>
        <v>1.109624748</v>
      </c>
      <c r="O53" s="491">
        <f t="shared" si="66"/>
        <v>0.0718982274</v>
      </c>
      <c r="P53" s="59"/>
      <c r="Q53" s="490">
        <f>'Proposed Rates'!G286</f>
        <v>0.131</v>
      </c>
      <c r="R53" s="448"/>
      <c r="S53" s="489">
        <f>Q53*S50</f>
        <v>17.00846863</v>
      </c>
      <c r="T53" s="80"/>
      <c r="U53" s="489">
        <f t="shared" si="67"/>
        <v>0.465574</v>
      </c>
      <c r="V53" s="491">
        <f t="shared" si="68"/>
        <v>0.02814344227</v>
      </c>
      <c r="W53" s="59"/>
      <c r="X53" s="490">
        <f>'Proposed Rates'!H286</f>
        <v>0.131</v>
      </c>
      <c r="Y53" s="448"/>
      <c r="Z53" s="489">
        <f>X53*Z50</f>
        <v>17.51499512</v>
      </c>
      <c r="AA53" s="80"/>
      <c r="AB53" s="489">
        <f t="shared" si="69"/>
        <v>0.5065264864</v>
      </c>
      <c r="AC53" s="491">
        <f t="shared" si="70"/>
        <v>0.0297808402</v>
      </c>
      <c r="AD53" s="59"/>
      <c r="AE53" s="490">
        <f>'Proposed Rates'!I286</f>
        <v>0.131</v>
      </c>
      <c r="AF53" s="448"/>
      <c r="AG53" s="489">
        <f>AE53*AG50</f>
        <v>17.88441512</v>
      </c>
      <c r="AH53" s="80"/>
      <c r="AI53" s="489">
        <f t="shared" si="71"/>
        <v>0.36942</v>
      </c>
      <c r="AJ53" s="491">
        <f t="shared" si="72"/>
        <v>0.02109164162</v>
      </c>
      <c r="AK53" s="59"/>
      <c r="AL53" s="490">
        <f>'Proposed Rates'!J286</f>
        <v>0.131</v>
      </c>
      <c r="AM53" s="448"/>
      <c r="AN53" s="489">
        <f>AL53*AN50</f>
        <v>18.24990512</v>
      </c>
      <c r="AO53" s="80"/>
      <c r="AP53" s="489">
        <f t="shared" si="73"/>
        <v>0.36549</v>
      </c>
      <c r="AQ53" s="491">
        <f t="shared" si="74"/>
        <v>0.02043622884</v>
      </c>
      <c r="AR53" s="492"/>
      <c r="AS53" s="492"/>
      <c r="AT53" s="492"/>
      <c r="AU53" s="3"/>
      <c r="AV53" s="3"/>
      <c r="AW53" s="3"/>
      <c r="AX53" s="3"/>
      <c r="AY53" s="3"/>
      <c r="AZ53" s="3"/>
      <c r="BA53" s="3"/>
      <c r="BB53" s="3"/>
    </row>
    <row r="54" ht="12.75" customHeight="1">
      <c r="A54" s="59"/>
      <c r="B54" s="493" t="s">
        <v>318</v>
      </c>
      <c r="C54" s="71"/>
      <c r="D54" s="72"/>
      <c r="E54" s="494"/>
      <c r="F54" s="495"/>
      <c r="G54" s="527"/>
      <c r="H54" s="528">
        <f>H52-H53</f>
        <v>117.6934093</v>
      </c>
      <c r="I54" s="496"/>
      <c r="J54" s="495"/>
      <c r="K54" s="496"/>
      <c r="L54" s="497">
        <f>L52-L53</f>
        <v>126.1553568</v>
      </c>
      <c r="M54" s="498"/>
      <c r="N54" s="499">
        <f t="shared" si="65"/>
        <v>8.461947502</v>
      </c>
      <c r="O54" s="500">
        <f t="shared" si="66"/>
        <v>0.0718982274</v>
      </c>
      <c r="P54" s="59"/>
      <c r="Q54" s="496"/>
      <c r="R54" s="496"/>
      <c r="S54" s="497">
        <f>S52-S53</f>
        <v>129.7058028</v>
      </c>
      <c r="T54" s="498"/>
      <c r="U54" s="499">
        <f t="shared" si="67"/>
        <v>3.550446</v>
      </c>
      <c r="V54" s="500">
        <f t="shared" si="68"/>
        <v>0.02814344227</v>
      </c>
      <c r="W54" s="59"/>
      <c r="X54" s="496"/>
      <c r="Y54" s="496"/>
      <c r="Z54" s="497">
        <f>Z52-Z53</f>
        <v>133.5685505</v>
      </c>
      <c r="AA54" s="498"/>
      <c r="AB54" s="499">
        <f t="shared" si="69"/>
        <v>3.862747786</v>
      </c>
      <c r="AC54" s="500">
        <f t="shared" si="70"/>
        <v>0.0297808402</v>
      </c>
      <c r="AD54" s="59"/>
      <c r="AE54" s="496"/>
      <c r="AF54" s="496"/>
      <c r="AG54" s="497">
        <f>AG52-AG53</f>
        <v>136.3857305</v>
      </c>
      <c r="AH54" s="498"/>
      <c r="AI54" s="499">
        <f t="shared" si="71"/>
        <v>2.81718</v>
      </c>
      <c r="AJ54" s="500">
        <f t="shared" si="72"/>
        <v>0.02109164162</v>
      </c>
      <c r="AK54" s="59"/>
      <c r="AL54" s="496"/>
      <c r="AM54" s="496"/>
      <c r="AN54" s="497">
        <f>AN52-AN53</f>
        <v>139.1729405</v>
      </c>
      <c r="AO54" s="498"/>
      <c r="AP54" s="499">
        <f t="shared" si="73"/>
        <v>2.78721</v>
      </c>
      <c r="AQ54" s="500">
        <f t="shared" si="74"/>
        <v>0.02043622884</v>
      </c>
      <c r="AR54" s="482"/>
      <c r="AS54" s="482"/>
      <c r="AT54" s="482"/>
      <c r="AU54" s="3"/>
      <c r="AV54" s="3"/>
      <c r="AW54" s="3"/>
      <c r="AX54" s="3"/>
      <c r="AY54" s="3"/>
      <c r="AZ54" s="3"/>
      <c r="BA54" s="3"/>
      <c r="BB54" s="3"/>
    </row>
    <row r="55" ht="8.25" customHeight="1">
      <c r="A55" s="59"/>
      <c r="B55" s="465"/>
      <c r="C55" s="466"/>
      <c r="D55" s="466"/>
      <c r="E55" s="466"/>
      <c r="F55" s="467"/>
      <c r="G55" s="509"/>
      <c r="H55" s="469"/>
      <c r="I55" s="471"/>
      <c r="J55" s="467"/>
      <c r="K55" s="468"/>
      <c r="L55" s="469"/>
      <c r="M55" s="471"/>
      <c r="N55" s="472"/>
      <c r="O55" s="473"/>
      <c r="P55" s="59"/>
      <c r="Q55" s="467"/>
      <c r="R55" s="468"/>
      <c r="S55" s="469"/>
      <c r="T55" s="471"/>
      <c r="U55" s="472"/>
      <c r="V55" s="473"/>
      <c r="W55" s="59"/>
      <c r="X55" s="467"/>
      <c r="Y55" s="468"/>
      <c r="Z55" s="469"/>
      <c r="AA55" s="471"/>
      <c r="AB55" s="472"/>
      <c r="AC55" s="473"/>
      <c r="AD55" s="59"/>
      <c r="AE55" s="467"/>
      <c r="AF55" s="468"/>
      <c r="AG55" s="469"/>
      <c r="AH55" s="471"/>
      <c r="AI55" s="472"/>
      <c r="AJ55" s="473"/>
      <c r="AK55" s="59"/>
      <c r="AL55" s="467"/>
      <c r="AM55" s="468"/>
      <c r="AN55" s="469"/>
      <c r="AO55" s="471"/>
      <c r="AP55" s="472"/>
      <c r="AQ55" s="473"/>
      <c r="AR55" s="434"/>
      <c r="AS55" s="434"/>
      <c r="AT55" s="434"/>
      <c r="AU55" s="3"/>
      <c r="AV55" s="3"/>
      <c r="AW55" s="3"/>
      <c r="AX55" s="3"/>
      <c r="AY55" s="3"/>
      <c r="AZ55" s="3"/>
      <c r="BA55" s="3"/>
      <c r="BB55" s="3"/>
    </row>
    <row r="56" ht="12.75" customHeight="1">
      <c r="A56" s="59"/>
      <c r="B56" s="475" t="s">
        <v>319</v>
      </c>
      <c r="C56" s="351"/>
      <c r="D56" s="351"/>
      <c r="E56" s="351"/>
      <c r="F56" s="476"/>
      <c r="G56" s="523"/>
      <c r="H56" s="478">
        <f>SUM(H47:H48,H40,H41:H43)</f>
        <v>114.6256205</v>
      </c>
      <c r="I56" s="516"/>
      <c r="J56" s="476"/>
      <c r="K56" s="477"/>
      <c r="L56" s="478">
        <f>SUM(L47:L48,L40,L41:L43)</f>
        <v>123.0960384</v>
      </c>
      <c r="M56" s="480"/>
      <c r="N56" s="479">
        <f t="shared" ref="N56:N60" si="75">L56-H56</f>
        <v>8.47041792</v>
      </c>
      <c r="O56" s="481">
        <f t="shared" ref="O56:O60" si="76">IF((H56)=0,"",(N56/H56))</f>
        <v>0.07389637574</v>
      </c>
      <c r="P56" s="59"/>
      <c r="Q56" s="477"/>
      <c r="R56" s="477"/>
      <c r="S56" s="479">
        <f>SUM(S47:S48,S40,S41:S43)</f>
        <v>126.6500384</v>
      </c>
      <c r="T56" s="480"/>
      <c r="U56" s="479">
        <f t="shared" ref="U56:U60" si="77">S56-L56</f>
        <v>3.554</v>
      </c>
      <c r="V56" s="481">
        <f t="shared" ref="V56:V60" si="78">IF((L56)=0,"",(U56/L56))</f>
        <v>0.02887176587</v>
      </c>
      <c r="W56" s="59"/>
      <c r="X56" s="477"/>
      <c r="Y56" s="477"/>
      <c r="Z56" s="479">
        <f>SUM(Z47:Z48,Z40,Z41:Z43)</f>
        <v>130.5166528</v>
      </c>
      <c r="AA56" s="480"/>
      <c r="AB56" s="479">
        <f t="shared" ref="AB56:AB60" si="79">Z56-S56</f>
        <v>3.8666144</v>
      </c>
      <c r="AC56" s="481">
        <f t="shared" ref="AC56:AC60" si="80">IF((S56)=0,"",(AB56/S56))</f>
        <v>0.030529911</v>
      </c>
      <c r="AD56" s="59"/>
      <c r="AE56" s="477"/>
      <c r="AF56" s="477"/>
      <c r="AG56" s="479">
        <f>SUM(AG47:AG48,AG40,AG41:AG43)</f>
        <v>133.3366528</v>
      </c>
      <c r="AH56" s="480"/>
      <c r="AI56" s="479">
        <f t="shared" ref="AI56:AI60" si="81">AG56-Z56</f>
        <v>2.82</v>
      </c>
      <c r="AJ56" s="481">
        <f t="shared" ref="AJ56:AJ60" si="82">IF((Z56)=0,"",(AI56/Z56))</f>
        <v>0.02160643826</v>
      </c>
      <c r="AK56" s="59"/>
      <c r="AL56" s="477"/>
      <c r="AM56" s="477"/>
      <c r="AN56" s="479">
        <f>SUM(AN47:AN48,AN40,AN41:AN43)</f>
        <v>136.1266528</v>
      </c>
      <c r="AO56" s="480"/>
      <c r="AP56" s="479">
        <f t="shared" ref="AP56:AP60" si="83">AN56-AG56</f>
        <v>2.79</v>
      </c>
      <c r="AQ56" s="481">
        <f t="shared" ref="AQ56:AQ60" si="84">IF((AG56)=0,"",(AP56/AG56))</f>
        <v>0.02092447906</v>
      </c>
      <c r="AR56" s="482"/>
      <c r="AS56" s="482"/>
      <c r="AT56" s="482"/>
      <c r="AU56" s="3"/>
      <c r="AV56" s="3"/>
      <c r="AW56" s="3"/>
      <c r="AX56" s="3"/>
      <c r="AY56" s="3"/>
      <c r="AZ56" s="3"/>
      <c r="BA56" s="3"/>
      <c r="BB56" s="3"/>
    </row>
    <row r="57" ht="12.75" customHeight="1">
      <c r="A57" s="59"/>
      <c r="B57" s="483" t="s">
        <v>316</v>
      </c>
      <c r="C57" s="351"/>
      <c r="D57" s="351"/>
      <c r="E57" s="351"/>
      <c r="F57" s="476">
        <v>0.13</v>
      </c>
      <c r="G57" s="523"/>
      <c r="H57" s="524">
        <f>H56*F57</f>
        <v>14.90133066</v>
      </c>
      <c r="I57" s="448"/>
      <c r="J57" s="476">
        <v>0.13</v>
      </c>
      <c r="K57" s="484"/>
      <c r="L57" s="431">
        <f>L56*J57</f>
        <v>16.00248499</v>
      </c>
      <c r="M57" s="80"/>
      <c r="N57" s="432">
        <f t="shared" si="75"/>
        <v>1.10115433</v>
      </c>
      <c r="O57" s="433">
        <f t="shared" si="76"/>
        <v>0.07389637574</v>
      </c>
      <c r="P57" s="59"/>
      <c r="Q57" s="476">
        <v>0.13</v>
      </c>
      <c r="R57" s="484"/>
      <c r="S57" s="431">
        <f>S56*Q57</f>
        <v>16.46450499</v>
      </c>
      <c r="T57" s="80"/>
      <c r="U57" s="432">
        <f t="shared" si="77"/>
        <v>0.46202</v>
      </c>
      <c r="V57" s="433">
        <f t="shared" si="78"/>
        <v>0.02887176587</v>
      </c>
      <c r="W57" s="59"/>
      <c r="X57" s="476">
        <v>0.13</v>
      </c>
      <c r="Y57" s="484"/>
      <c r="Z57" s="431">
        <f>Z56*X57</f>
        <v>16.96716486</v>
      </c>
      <c r="AA57" s="80"/>
      <c r="AB57" s="432">
        <f t="shared" si="79"/>
        <v>0.502659872</v>
      </c>
      <c r="AC57" s="433">
        <f t="shared" si="80"/>
        <v>0.030529911</v>
      </c>
      <c r="AD57" s="59"/>
      <c r="AE57" s="476">
        <v>0.13</v>
      </c>
      <c r="AF57" s="484"/>
      <c r="AG57" s="431">
        <f>AG56*AE57</f>
        <v>17.33376486</v>
      </c>
      <c r="AH57" s="80"/>
      <c r="AI57" s="432">
        <f t="shared" si="81"/>
        <v>0.3666</v>
      </c>
      <c r="AJ57" s="433">
        <f t="shared" si="82"/>
        <v>0.02160643826</v>
      </c>
      <c r="AK57" s="59"/>
      <c r="AL57" s="476">
        <v>0.13</v>
      </c>
      <c r="AM57" s="484"/>
      <c r="AN57" s="431">
        <f>AN56*AL57</f>
        <v>17.69646486</v>
      </c>
      <c r="AO57" s="80"/>
      <c r="AP57" s="432">
        <f t="shared" si="83"/>
        <v>0.3627</v>
      </c>
      <c r="AQ57" s="433">
        <f t="shared" si="84"/>
        <v>0.02092447906</v>
      </c>
      <c r="AR57" s="434"/>
      <c r="AS57" s="434"/>
      <c r="AT57" s="434"/>
      <c r="AU57" s="3"/>
      <c r="AV57" s="3"/>
      <c r="AW57" s="3"/>
      <c r="AX57" s="3"/>
      <c r="AY57" s="3"/>
      <c r="AZ57" s="3"/>
      <c r="BA57" s="3"/>
      <c r="BB57" s="3"/>
    </row>
    <row r="58" ht="12.75" customHeight="1">
      <c r="A58" s="59"/>
      <c r="B58" s="525" t="s">
        <v>349</v>
      </c>
      <c r="C58" s="351"/>
      <c r="D58" s="351"/>
      <c r="E58" s="351"/>
      <c r="F58" s="486"/>
      <c r="G58" s="80"/>
      <c r="H58" s="524">
        <f>H56+H57</f>
        <v>129.5269511</v>
      </c>
      <c r="I58" s="448"/>
      <c r="J58" s="486"/>
      <c r="K58" s="448"/>
      <c r="L58" s="431">
        <f>L56+L57</f>
        <v>139.0985234</v>
      </c>
      <c r="M58" s="80"/>
      <c r="N58" s="432">
        <f t="shared" si="75"/>
        <v>9.57157225</v>
      </c>
      <c r="O58" s="433">
        <f t="shared" si="76"/>
        <v>0.07389637574</v>
      </c>
      <c r="P58" s="59"/>
      <c r="Q58" s="448"/>
      <c r="R58" s="448"/>
      <c r="S58" s="431">
        <f>S56+S57</f>
        <v>143.1145434</v>
      </c>
      <c r="T58" s="80"/>
      <c r="U58" s="432">
        <f t="shared" si="77"/>
        <v>4.01602</v>
      </c>
      <c r="V58" s="433">
        <f t="shared" si="78"/>
        <v>0.02887176587</v>
      </c>
      <c r="W58" s="59"/>
      <c r="X58" s="448"/>
      <c r="Y58" s="448"/>
      <c r="Z58" s="431">
        <f>Z56+Z57</f>
        <v>147.4838177</v>
      </c>
      <c r="AA58" s="80"/>
      <c r="AB58" s="432">
        <f t="shared" si="79"/>
        <v>4.369274272</v>
      </c>
      <c r="AC58" s="433">
        <f t="shared" si="80"/>
        <v>0.030529911</v>
      </c>
      <c r="AD58" s="59"/>
      <c r="AE58" s="448"/>
      <c r="AF58" s="448"/>
      <c r="AG58" s="431">
        <f>AG56+AG57</f>
        <v>150.6704177</v>
      </c>
      <c r="AH58" s="80"/>
      <c r="AI58" s="432">
        <f t="shared" si="81"/>
        <v>3.1866</v>
      </c>
      <c r="AJ58" s="433">
        <f t="shared" si="82"/>
        <v>0.02160643826</v>
      </c>
      <c r="AK58" s="59"/>
      <c r="AL58" s="448"/>
      <c r="AM58" s="448"/>
      <c r="AN58" s="431">
        <f>AN56+AN57</f>
        <v>153.8231177</v>
      </c>
      <c r="AO58" s="80"/>
      <c r="AP58" s="432">
        <f t="shared" si="83"/>
        <v>3.1527</v>
      </c>
      <c r="AQ58" s="433">
        <f t="shared" si="84"/>
        <v>0.02092447906</v>
      </c>
      <c r="AR58" s="434"/>
      <c r="AS58" s="434"/>
      <c r="AT58" s="434"/>
      <c r="AU58" s="3"/>
      <c r="AV58" s="3"/>
      <c r="AW58" s="3"/>
      <c r="AX58" s="3"/>
      <c r="AY58" s="3"/>
      <c r="AZ58" s="3"/>
      <c r="BA58" s="3"/>
      <c r="BB58" s="3"/>
    </row>
    <row r="59" ht="15.75" customHeight="1">
      <c r="A59" s="59"/>
      <c r="B59" s="487" t="s">
        <v>273</v>
      </c>
      <c r="E59" s="351"/>
      <c r="F59" s="488">
        <f>F53</f>
        <v>0.131</v>
      </c>
      <c r="G59" s="80"/>
      <c r="H59" s="526">
        <f>F59*H56</f>
        <v>15.01595628</v>
      </c>
      <c r="I59" s="448"/>
      <c r="J59" s="488">
        <f>J53</f>
        <v>0.131</v>
      </c>
      <c r="K59" s="448"/>
      <c r="L59" s="489">
        <f>J59*L56</f>
        <v>16.12558103</v>
      </c>
      <c r="M59" s="80"/>
      <c r="N59" s="489">
        <f t="shared" si="75"/>
        <v>1.109624748</v>
      </c>
      <c r="O59" s="491">
        <f t="shared" si="76"/>
        <v>0.07389637574</v>
      </c>
      <c r="P59" s="59"/>
      <c r="Q59" s="490">
        <f>Q53</f>
        <v>0.131</v>
      </c>
      <c r="R59" s="448"/>
      <c r="S59" s="489">
        <f>Q59*S56</f>
        <v>16.59115503</v>
      </c>
      <c r="T59" s="80"/>
      <c r="U59" s="489">
        <f t="shared" si="77"/>
        <v>0.465574</v>
      </c>
      <c r="V59" s="491">
        <f t="shared" si="78"/>
        <v>0.02887176587</v>
      </c>
      <c r="W59" s="59"/>
      <c r="X59" s="490">
        <f>X53</f>
        <v>0.131</v>
      </c>
      <c r="Y59" s="448"/>
      <c r="Z59" s="489">
        <f>X59*Z56</f>
        <v>17.09768152</v>
      </c>
      <c r="AA59" s="80"/>
      <c r="AB59" s="489">
        <f t="shared" si="79"/>
        <v>0.5065264864</v>
      </c>
      <c r="AC59" s="491">
        <f t="shared" si="80"/>
        <v>0.030529911</v>
      </c>
      <c r="AD59" s="59"/>
      <c r="AE59" s="490">
        <f>AE53</f>
        <v>0.131</v>
      </c>
      <c r="AF59" s="448"/>
      <c r="AG59" s="489">
        <f>AE59*AG56</f>
        <v>17.46710152</v>
      </c>
      <c r="AH59" s="80"/>
      <c r="AI59" s="489">
        <f t="shared" si="81"/>
        <v>0.36942</v>
      </c>
      <c r="AJ59" s="491">
        <f t="shared" si="82"/>
        <v>0.02160643826</v>
      </c>
      <c r="AK59" s="59"/>
      <c r="AL59" s="490">
        <f>AL53</f>
        <v>0.131</v>
      </c>
      <c r="AM59" s="448"/>
      <c r="AN59" s="489">
        <f>AL59*AN56</f>
        <v>17.83259152</v>
      </c>
      <c r="AO59" s="80"/>
      <c r="AP59" s="489">
        <f t="shared" si="83"/>
        <v>0.36549</v>
      </c>
      <c r="AQ59" s="491">
        <f t="shared" si="84"/>
        <v>0.02092447906</v>
      </c>
      <c r="AR59" s="492"/>
      <c r="AS59" s="492"/>
      <c r="AT59" s="492"/>
      <c r="AU59" s="3"/>
      <c r="AV59" s="3"/>
      <c r="AW59" s="3"/>
      <c r="AX59" s="3"/>
      <c r="AY59" s="3"/>
      <c r="AZ59" s="3"/>
      <c r="BA59" s="3"/>
      <c r="BB59" s="3"/>
    </row>
    <row r="60" ht="12.75" customHeight="1">
      <c r="A60" s="59"/>
      <c r="B60" s="493" t="s">
        <v>321</v>
      </c>
      <c r="C60" s="71"/>
      <c r="D60" s="72"/>
      <c r="E60" s="494"/>
      <c r="F60" s="502"/>
      <c r="G60" s="529"/>
      <c r="H60" s="530">
        <f>H58-H59</f>
        <v>114.5109949</v>
      </c>
      <c r="I60" s="503"/>
      <c r="J60" s="502"/>
      <c r="K60" s="503"/>
      <c r="L60" s="504">
        <f>L58-L59</f>
        <v>122.9729424</v>
      </c>
      <c r="M60" s="505"/>
      <c r="N60" s="506">
        <f t="shared" si="75"/>
        <v>8.461947502</v>
      </c>
      <c r="O60" s="507">
        <f t="shared" si="76"/>
        <v>0.07389637574</v>
      </c>
      <c r="P60" s="59"/>
      <c r="Q60" s="503"/>
      <c r="R60" s="503"/>
      <c r="S60" s="504">
        <f>S58-S59</f>
        <v>126.5233884</v>
      </c>
      <c r="T60" s="505"/>
      <c r="U60" s="506">
        <f t="shared" si="77"/>
        <v>3.550446</v>
      </c>
      <c r="V60" s="507">
        <f t="shared" si="78"/>
        <v>0.02887176587</v>
      </c>
      <c r="W60" s="59"/>
      <c r="X60" s="503"/>
      <c r="Y60" s="503"/>
      <c r="Z60" s="504">
        <f>Z58-Z59</f>
        <v>130.3861361</v>
      </c>
      <c r="AA60" s="505"/>
      <c r="AB60" s="506">
        <f t="shared" si="79"/>
        <v>3.862747786</v>
      </c>
      <c r="AC60" s="507">
        <f t="shared" si="80"/>
        <v>0.030529911</v>
      </c>
      <c r="AD60" s="59"/>
      <c r="AE60" s="503"/>
      <c r="AF60" s="503"/>
      <c r="AG60" s="504">
        <f>AG58-AG59</f>
        <v>133.2033161</v>
      </c>
      <c r="AH60" s="505"/>
      <c r="AI60" s="506">
        <f t="shared" si="81"/>
        <v>2.81718</v>
      </c>
      <c r="AJ60" s="507">
        <f t="shared" si="82"/>
        <v>0.02160643826</v>
      </c>
      <c r="AK60" s="59"/>
      <c r="AL60" s="503"/>
      <c r="AM60" s="503"/>
      <c r="AN60" s="504">
        <f>AN58-AN59</f>
        <v>135.9905261</v>
      </c>
      <c r="AO60" s="505"/>
      <c r="AP60" s="506">
        <f t="shared" si="83"/>
        <v>2.78721</v>
      </c>
      <c r="AQ60" s="507">
        <f t="shared" si="84"/>
        <v>0.02092447906</v>
      </c>
      <c r="AR60" s="482"/>
      <c r="AS60" s="482"/>
      <c r="AT60" s="482"/>
      <c r="AU60" s="3"/>
      <c r="AV60" s="3"/>
      <c r="AW60" s="3"/>
      <c r="AX60" s="3"/>
      <c r="AY60" s="3"/>
      <c r="AZ60" s="3"/>
      <c r="BA60" s="3"/>
      <c r="BB60" s="3"/>
    </row>
    <row r="61" ht="8.25" customHeight="1">
      <c r="A61" s="59"/>
      <c r="B61" s="465"/>
      <c r="C61" s="466"/>
      <c r="D61" s="466"/>
      <c r="E61" s="466"/>
      <c r="F61" s="508"/>
      <c r="G61" s="471"/>
      <c r="H61" s="531"/>
      <c r="I61" s="509"/>
      <c r="J61" s="508"/>
      <c r="K61" s="509"/>
      <c r="L61" s="472"/>
      <c r="M61" s="471"/>
      <c r="N61" s="510"/>
      <c r="O61" s="473"/>
      <c r="P61" s="59"/>
      <c r="Q61" s="508"/>
      <c r="R61" s="509"/>
      <c r="S61" s="472"/>
      <c r="T61" s="471"/>
      <c r="U61" s="510"/>
      <c r="V61" s="473"/>
      <c r="W61" s="59"/>
      <c r="X61" s="508"/>
      <c r="Y61" s="509"/>
      <c r="Z61" s="472"/>
      <c r="AA61" s="471"/>
      <c r="AB61" s="510"/>
      <c r="AC61" s="473"/>
      <c r="AD61" s="59"/>
      <c r="AE61" s="508"/>
      <c r="AF61" s="509"/>
      <c r="AG61" s="472"/>
      <c r="AH61" s="471"/>
      <c r="AI61" s="510"/>
      <c r="AJ61" s="473"/>
      <c r="AK61" s="59"/>
      <c r="AL61" s="508"/>
      <c r="AM61" s="509"/>
      <c r="AN61" s="472"/>
      <c r="AO61" s="471"/>
      <c r="AP61" s="510"/>
      <c r="AQ61" s="473"/>
      <c r="AR61" s="434"/>
      <c r="AS61" s="434"/>
      <c r="AT61" s="434"/>
      <c r="AU61" s="3"/>
      <c r="AV61" s="3"/>
      <c r="AW61" s="3"/>
      <c r="AX61" s="3"/>
      <c r="AY61" s="3"/>
      <c r="AZ61" s="3"/>
      <c r="BA61" s="3"/>
      <c r="BB61" s="3"/>
    </row>
    <row r="62" ht="12.75" customHeight="1">
      <c r="A62" s="59"/>
      <c r="B62" s="59"/>
      <c r="C62" s="59"/>
      <c r="D62" s="59"/>
      <c r="E62" s="59"/>
      <c r="F62" s="59"/>
      <c r="G62" s="59"/>
      <c r="H62" s="59"/>
      <c r="I62" s="59"/>
      <c r="J62" s="59"/>
      <c r="K62" s="59"/>
      <c r="L62" s="140"/>
      <c r="M62" s="59"/>
      <c r="N62" s="59"/>
      <c r="O62" s="59"/>
      <c r="P62" s="59"/>
      <c r="Q62" s="59"/>
      <c r="R62" s="59"/>
      <c r="S62" s="140"/>
      <c r="T62" s="59"/>
      <c r="U62" s="59"/>
      <c r="V62" s="59"/>
      <c r="W62" s="59"/>
      <c r="X62" s="59"/>
      <c r="Y62" s="59"/>
      <c r="Z62" s="140"/>
      <c r="AA62" s="59"/>
      <c r="AB62" s="59"/>
      <c r="AC62" s="59"/>
      <c r="AD62" s="59"/>
      <c r="AE62" s="59"/>
      <c r="AF62" s="59"/>
      <c r="AG62" s="140"/>
      <c r="AH62" s="59"/>
      <c r="AI62" s="59"/>
      <c r="AJ62" s="59"/>
      <c r="AK62" s="59"/>
      <c r="AL62" s="59"/>
      <c r="AM62" s="59"/>
      <c r="AN62" s="140"/>
      <c r="AO62" s="59"/>
      <c r="AP62" s="59"/>
      <c r="AQ62" s="59"/>
      <c r="AR62" s="59"/>
      <c r="AS62" s="59"/>
      <c r="AT62" s="59"/>
      <c r="AU62" s="3"/>
      <c r="AV62" s="3"/>
      <c r="AW62" s="3"/>
      <c r="AX62" s="3"/>
      <c r="AY62" s="3"/>
      <c r="AZ62" s="3"/>
      <c r="BA62" s="3"/>
      <c r="BB62" s="3"/>
    </row>
    <row r="63" ht="12.75" customHeight="1">
      <c r="A63" s="59"/>
      <c r="B63" s="337" t="s">
        <v>322</v>
      </c>
      <c r="C63" s="59"/>
      <c r="D63" s="59"/>
      <c r="E63" s="59"/>
      <c r="F63" s="511">
        <f>'Proposed Rates'!$E$299</f>
        <v>0.0338</v>
      </c>
      <c r="G63" s="59"/>
      <c r="H63" s="59"/>
      <c r="I63" s="59"/>
      <c r="J63" s="511">
        <f>'Proposed Rates'!$F$299</f>
        <v>0.0335</v>
      </c>
      <c r="K63" s="59"/>
      <c r="L63" s="59"/>
      <c r="M63" s="59"/>
      <c r="N63" s="59"/>
      <c r="O63" s="59"/>
      <c r="P63" s="59"/>
      <c r="Q63" s="511">
        <f>'Proposed Rates'!$G$299</f>
        <v>0.0335</v>
      </c>
      <c r="R63" s="59"/>
      <c r="S63" s="59"/>
      <c r="T63" s="59"/>
      <c r="U63" s="59"/>
      <c r="V63" s="59"/>
      <c r="W63" s="59"/>
      <c r="X63" s="511">
        <f>'Proposed Rates'!$H$299</f>
        <v>0.0335</v>
      </c>
      <c r="Y63" s="59"/>
      <c r="Z63" s="59"/>
      <c r="AA63" s="59"/>
      <c r="AB63" s="59"/>
      <c r="AC63" s="59"/>
      <c r="AD63" s="59"/>
      <c r="AE63" s="511">
        <f>'Proposed Rates'!$I$299</f>
        <v>0.0335</v>
      </c>
      <c r="AF63" s="59"/>
      <c r="AG63" s="59"/>
      <c r="AH63" s="59"/>
      <c r="AI63" s="59"/>
      <c r="AJ63" s="59"/>
      <c r="AK63" s="59"/>
      <c r="AL63" s="511">
        <f>'Proposed Rates'!$J$299</f>
        <v>0.0335</v>
      </c>
      <c r="AM63" s="59"/>
      <c r="AN63" s="59"/>
      <c r="AO63" s="59"/>
      <c r="AP63" s="59"/>
      <c r="AQ63" s="59"/>
      <c r="AR63" s="59"/>
      <c r="AS63" s="59"/>
      <c r="AT63" s="59"/>
      <c r="AU63" s="3"/>
      <c r="AV63" s="3"/>
      <c r="AW63" s="3"/>
      <c r="AX63" s="3"/>
      <c r="AY63" s="3"/>
      <c r="AZ63" s="3"/>
      <c r="BA63" s="3"/>
      <c r="BB63" s="3"/>
    </row>
    <row r="64" ht="12.75" customHeight="1">
      <c r="A64" s="59"/>
      <c r="B64" s="59"/>
      <c r="C64" s="59"/>
      <c r="D64" s="59"/>
      <c r="E64" s="59"/>
      <c r="F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59"/>
      <c r="AK64" s="59"/>
      <c r="AL64" s="59"/>
      <c r="AM64" s="59"/>
      <c r="AN64" s="59"/>
      <c r="AO64" s="59"/>
      <c r="AP64" s="59"/>
      <c r="AQ64" s="59"/>
      <c r="AR64" s="59"/>
      <c r="AS64" s="59"/>
      <c r="AT64" s="59"/>
      <c r="AU64" s="3"/>
      <c r="AV64" s="3"/>
      <c r="AW64" s="3"/>
      <c r="AX64" s="3"/>
      <c r="AY64" s="3"/>
      <c r="AZ64" s="3"/>
      <c r="BA64" s="3"/>
      <c r="BB64" s="3"/>
    </row>
    <row r="65" ht="15.75" customHeight="1">
      <c r="A65" s="512" t="s">
        <v>350</v>
      </c>
      <c r="B65" s="59"/>
      <c r="C65" s="59"/>
      <c r="D65" s="59"/>
      <c r="E65" s="59"/>
      <c r="F65" s="59"/>
      <c r="G65" s="59"/>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c r="AJ65" s="59"/>
      <c r="AK65" s="59"/>
      <c r="AL65" s="59"/>
      <c r="AM65" s="59"/>
      <c r="AN65" s="59"/>
      <c r="AO65" s="59"/>
      <c r="AP65" s="59"/>
      <c r="AQ65" s="59"/>
      <c r="AR65" s="59"/>
      <c r="AS65" s="59"/>
      <c r="AT65" s="59"/>
      <c r="AU65" s="3"/>
      <c r="AV65" s="3"/>
      <c r="AW65" s="3"/>
      <c r="AX65" s="3"/>
      <c r="AY65" s="3"/>
      <c r="AZ65" s="3"/>
      <c r="BA65" s="3"/>
      <c r="BB65" s="3"/>
    </row>
    <row r="66" ht="13.5" customHeight="1">
      <c r="A66" s="59"/>
      <c r="B66" s="59"/>
      <c r="C66" s="59"/>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9"/>
      <c r="AR66" s="59"/>
      <c r="AS66" s="59"/>
      <c r="AT66" s="59"/>
      <c r="AU66" s="3"/>
      <c r="AV66" s="3"/>
      <c r="AW66" s="3"/>
      <c r="AX66" s="3"/>
      <c r="AY66" s="3"/>
      <c r="AZ66" s="3"/>
      <c r="BA66" s="3"/>
      <c r="BB66" s="3"/>
    </row>
    <row r="67" ht="8.25" customHeight="1">
      <c r="A67" s="59" t="s">
        <v>324</v>
      </c>
      <c r="B67" s="59"/>
      <c r="C67" s="59"/>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c r="AP67" s="59"/>
      <c r="AQ67" s="59"/>
      <c r="AR67" s="59"/>
      <c r="AS67" s="59"/>
      <c r="AT67" s="59"/>
      <c r="AU67" s="3"/>
      <c r="AV67" s="3"/>
      <c r="AW67" s="3"/>
      <c r="AX67" s="3"/>
      <c r="AY67" s="3"/>
      <c r="AZ67" s="3"/>
      <c r="BA67" s="3"/>
      <c r="BB67" s="3"/>
    </row>
    <row r="68" ht="12.75" customHeight="1">
      <c r="A68" s="59" t="s">
        <v>325</v>
      </c>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c r="AP68" s="59"/>
      <c r="AQ68" s="59"/>
      <c r="AR68" s="59"/>
      <c r="AS68" s="59"/>
      <c r="AT68" s="59"/>
      <c r="AU68" s="3"/>
      <c r="AV68" s="3"/>
      <c r="AW68" s="3"/>
      <c r="AX68" s="3"/>
      <c r="AY68" s="3"/>
      <c r="AZ68" s="3"/>
      <c r="BA68" s="3"/>
      <c r="BB68" s="3"/>
    </row>
    <row r="69" ht="12.75" customHeight="1">
      <c r="A69" s="59"/>
      <c r="B69" s="59"/>
      <c r="C69" s="59"/>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59"/>
      <c r="AM69" s="59"/>
      <c r="AN69" s="59"/>
      <c r="AO69" s="59"/>
      <c r="AP69" s="59"/>
      <c r="AQ69" s="59"/>
      <c r="AR69" s="59"/>
      <c r="AS69" s="59"/>
      <c r="AT69" s="59"/>
      <c r="AU69" s="3"/>
      <c r="AV69" s="3"/>
      <c r="AW69" s="3"/>
      <c r="AX69" s="3"/>
      <c r="AY69" s="3"/>
      <c r="AZ69" s="3"/>
      <c r="BA69" s="3"/>
      <c r="BB69" s="3"/>
    </row>
    <row r="70" ht="12.75" customHeight="1">
      <c r="A70" s="59" t="s">
        <v>326</v>
      </c>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c r="AP70" s="59"/>
      <c r="AQ70" s="59"/>
      <c r="AR70" s="59"/>
      <c r="AS70" s="59"/>
      <c r="AT70" s="59"/>
      <c r="AU70" s="3"/>
      <c r="AV70" s="3"/>
      <c r="AW70" s="3"/>
      <c r="AX70" s="3"/>
      <c r="AY70" s="3"/>
      <c r="AZ70" s="3"/>
      <c r="BA70" s="3"/>
      <c r="BB70" s="3"/>
    </row>
    <row r="71" ht="12.75" customHeight="1">
      <c r="A71" s="59" t="s">
        <v>327</v>
      </c>
      <c r="B71" s="59"/>
      <c r="C71" s="59"/>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59"/>
      <c r="AO71" s="59"/>
      <c r="AP71" s="59"/>
      <c r="AQ71" s="59"/>
      <c r="AR71" s="59"/>
      <c r="AS71" s="59"/>
      <c r="AT71" s="59"/>
      <c r="AU71" s="3"/>
      <c r="AV71" s="3"/>
      <c r="AW71" s="3"/>
      <c r="AX71" s="3"/>
      <c r="AY71" s="3"/>
      <c r="AZ71" s="3"/>
      <c r="BA71" s="3"/>
      <c r="BB71" s="3"/>
    </row>
    <row r="72" ht="12.75" customHeight="1">
      <c r="A72" s="59"/>
      <c r="B72" s="59"/>
      <c r="C72" s="59"/>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N72" s="59"/>
      <c r="AO72" s="59"/>
      <c r="AP72" s="59"/>
      <c r="AQ72" s="59"/>
      <c r="AR72" s="59"/>
      <c r="AS72" s="59"/>
      <c r="AT72" s="59"/>
      <c r="AU72" s="3"/>
      <c r="AV72" s="3"/>
      <c r="AW72" s="3"/>
      <c r="AX72" s="3"/>
      <c r="AY72" s="3"/>
      <c r="AZ72" s="3"/>
      <c r="BA72" s="3"/>
      <c r="BB72" s="3"/>
    </row>
    <row r="73" ht="12.75" customHeight="1">
      <c r="A73" s="59" t="s">
        <v>328</v>
      </c>
      <c r="B73" s="59"/>
      <c r="C73" s="59"/>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59"/>
      <c r="AK73" s="59"/>
      <c r="AL73" s="59"/>
      <c r="AM73" s="59"/>
      <c r="AN73" s="59"/>
      <c r="AO73" s="59"/>
      <c r="AP73" s="59"/>
      <c r="AQ73" s="59"/>
      <c r="AR73" s="59"/>
      <c r="AS73" s="59"/>
      <c r="AT73" s="59"/>
      <c r="AU73" s="3"/>
      <c r="AV73" s="3"/>
      <c r="AW73" s="3"/>
      <c r="AX73" s="3"/>
      <c r="AY73" s="3"/>
      <c r="AZ73" s="3"/>
      <c r="BA73" s="3"/>
      <c r="BB73" s="3"/>
    </row>
    <row r="74" ht="12.75" customHeight="1">
      <c r="A74" s="59" t="s">
        <v>329</v>
      </c>
      <c r="B74" s="59"/>
      <c r="C74" s="59"/>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9"/>
      <c r="AR74" s="59"/>
      <c r="AS74" s="59"/>
      <c r="AT74" s="59"/>
      <c r="AU74" s="3"/>
      <c r="AV74" s="3"/>
      <c r="AW74" s="3"/>
      <c r="AX74" s="3"/>
      <c r="AY74" s="3"/>
      <c r="AZ74" s="3"/>
      <c r="BA74" s="3"/>
      <c r="BB74" s="3"/>
    </row>
    <row r="75" ht="12.75" customHeight="1">
      <c r="A75" s="59" t="s">
        <v>330</v>
      </c>
      <c r="B75" s="59"/>
      <c r="C75" s="59"/>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c r="AJ75" s="59"/>
      <c r="AK75" s="59"/>
      <c r="AL75" s="59"/>
      <c r="AM75" s="59"/>
      <c r="AN75" s="59"/>
      <c r="AO75" s="59"/>
      <c r="AP75" s="59"/>
      <c r="AQ75" s="59"/>
      <c r="AR75" s="59"/>
      <c r="AS75" s="59"/>
      <c r="AT75" s="59"/>
      <c r="AU75" s="3"/>
      <c r="AV75" s="3"/>
      <c r="AW75" s="3"/>
      <c r="AX75" s="3"/>
      <c r="AY75" s="3"/>
      <c r="AZ75" s="3"/>
      <c r="BA75" s="3"/>
      <c r="BB75" s="3"/>
    </row>
    <row r="76" ht="12.75" customHeight="1">
      <c r="A76" s="59" t="s">
        <v>331</v>
      </c>
      <c r="B76" s="59"/>
      <c r="C76" s="59"/>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c r="AJ76" s="59"/>
      <c r="AK76" s="59"/>
      <c r="AL76" s="59"/>
      <c r="AM76" s="59"/>
      <c r="AN76" s="59"/>
      <c r="AO76" s="59"/>
      <c r="AP76" s="59"/>
      <c r="AQ76" s="59"/>
      <c r="AR76" s="59"/>
      <c r="AS76" s="59"/>
      <c r="AT76" s="59"/>
      <c r="AU76" s="3"/>
      <c r="AV76" s="3"/>
      <c r="AW76" s="3"/>
      <c r="AX76" s="3"/>
      <c r="AY76" s="3"/>
      <c r="AZ76" s="3"/>
      <c r="BA76" s="3"/>
      <c r="BB76" s="3"/>
    </row>
    <row r="77" ht="12.75" customHeight="1">
      <c r="A77" s="59" t="s">
        <v>332</v>
      </c>
      <c r="B77" s="59"/>
      <c r="C77" s="59"/>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c r="AJ77" s="59"/>
      <c r="AK77" s="59"/>
      <c r="AL77" s="59"/>
      <c r="AM77" s="59"/>
      <c r="AN77" s="59"/>
      <c r="AO77" s="59"/>
      <c r="AP77" s="59"/>
      <c r="AQ77" s="59"/>
      <c r="AR77" s="59"/>
      <c r="AS77" s="59"/>
      <c r="AT77" s="59"/>
      <c r="AU77" s="3"/>
      <c r="AV77" s="3"/>
      <c r="AW77" s="3"/>
      <c r="AX77" s="3"/>
      <c r="AY77" s="3"/>
      <c r="AZ77" s="3"/>
      <c r="BA77" s="3"/>
      <c r="BB77" s="3"/>
    </row>
    <row r="78" ht="12.75" customHeight="1">
      <c r="A78" s="59"/>
      <c r="B78" s="59"/>
      <c r="C78" s="59"/>
      <c r="D78" s="59"/>
      <c r="E78" s="59"/>
      <c r="F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9"/>
      <c r="AR78" s="59"/>
      <c r="AS78" s="59"/>
      <c r="AT78" s="59"/>
      <c r="AU78" s="3"/>
      <c r="AV78" s="3"/>
      <c r="AW78" s="3"/>
      <c r="AX78" s="3"/>
      <c r="AY78" s="3"/>
      <c r="AZ78" s="3"/>
      <c r="BA78" s="3"/>
      <c r="BB78" s="3"/>
    </row>
    <row r="79" ht="12.75" customHeight="1">
      <c r="A79" s="513"/>
      <c r="B79" s="59" t="s">
        <v>333</v>
      </c>
      <c r="C79" s="59"/>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59"/>
      <c r="AK79" s="59"/>
      <c r="AL79" s="59"/>
      <c r="AM79" s="59"/>
      <c r="AN79" s="59"/>
      <c r="AO79" s="59"/>
      <c r="AP79" s="59"/>
      <c r="AQ79" s="59"/>
      <c r="AR79" s="59"/>
      <c r="AS79" s="59"/>
      <c r="AT79" s="59"/>
      <c r="AU79" s="3"/>
      <c r="AV79" s="3"/>
      <c r="AW79" s="3"/>
      <c r="AX79" s="3"/>
      <c r="AY79" s="3"/>
      <c r="AZ79" s="3"/>
      <c r="BA79" s="3"/>
      <c r="BB79" s="3"/>
    </row>
    <row r="80" ht="12.75" customHeight="1">
      <c r="A80" s="59"/>
      <c r="B80" s="59"/>
      <c r="C80" s="59"/>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9"/>
      <c r="AR80" s="59"/>
      <c r="AS80" s="59"/>
      <c r="AT80" s="59"/>
      <c r="AU80" s="3"/>
      <c r="AV80" s="3"/>
      <c r="AW80" s="3"/>
      <c r="AX80" s="3"/>
      <c r="AY80" s="3"/>
      <c r="AZ80" s="3"/>
      <c r="BA80" s="3"/>
      <c r="BB80" s="3"/>
    </row>
    <row r="81" ht="12.75" customHeight="1">
      <c r="A81" s="59"/>
      <c r="B81" s="59" t="s">
        <v>334</v>
      </c>
      <c r="C81" s="59"/>
      <c r="D81" s="59"/>
      <c r="E81" s="59"/>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c r="AR81" s="59"/>
      <c r="AS81" s="59"/>
      <c r="AT81" s="59"/>
      <c r="AU81" s="3"/>
      <c r="AV81" s="3"/>
      <c r="AW81" s="3"/>
      <c r="AX81" s="3"/>
      <c r="AY81" s="3"/>
      <c r="AZ81" s="3"/>
      <c r="BA81" s="3"/>
      <c r="BB81" s="3"/>
    </row>
    <row r="82" ht="12.75" customHeight="1">
      <c r="A82" s="59"/>
      <c r="B82" s="59"/>
      <c r="C82" s="59"/>
      <c r="D82" s="59"/>
      <c r="E82" s="59"/>
      <c r="F82" s="59"/>
      <c r="G82" s="59"/>
      <c r="H82" s="59"/>
      <c r="I82" s="59"/>
      <c r="J82" s="59"/>
      <c r="K82" s="59"/>
      <c r="L82" s="59"/>
      <c r="M82" s="59"/>
      <c r="N82" s="59"/>
      <c r="O82" s="59"/>
      <c r="P82" s="59"/>
      <c r="Q82" s="59"/>
      <c r="R82" s="59"/>
      <c r="S82" s="59"/>
      <c r="T82" s="59"/>
      <c r="U82" s="59"/>
      <c r="V82" s="59"/>
      <c r="W82" s="59"/>
      <c r="X82" s="59"/>
      <c r="Y82" s="59"/>
      <c r="Z82" s="59"/>
      <c r="AA82" s="59"/>
      <c r="AB82" s="59"/>
      <c r="AC82" s="59"/>
      <c r="AD82" s="59"/>
      <c r="AE82" s="59"/>
      <c r="AF82" s="59"/>
      <c r="AG82" s="59"/>
      <c r="AH82" s="59"/>
      <c r="AI82" s="59"/>
      <c r="AJ82" s="59"/>
      <c r="AK82" s="59"/>
      <c r="AL82" s="59"/>
      <c r="AM82" s="59"/>
      <c r="AN82" s="59"/>
      <c r="AO82" s="59"/>
      <c r="AP82" s="59"/>
      <c r="AQ82" s="59"/>
      <c r="AR82" s="59"/>
      <c r="AS82" s="59"/>
      <c r="AT82" s="59"/>
      <c r="AU82" s="3"/>
      <c r="AV82" s="3"/>
      <c r="AW82" s="3"/>
      <c r="AX82" s="3"/>
      <c r="AY82" s="3"/>
      <c r="AZ82" s="3"/>
      <c r="BA82" s="3"/>
      <c r="BB82" s="3"/>
    </row>
    <row r="83" ht="12.75" customHeight="1">
      <c r="A83" s="59"/>
      <c r="B83" s="59"/>
      <c r="C83" s="59"/>
      <c r="D83" s="59"/>
      <c r="E83" s="59"/>
      <c r="F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83" s="59"/>
      <c r="AN83" s="59"/>
      <c r="AO83" s="59"/>
      <c r="AP83" s="59"/>
      <c r="AQ83" s="59"/>
      <c r="AR83" s="59"/>
      <c r="AS83" s="59"/>
      <c r="AT83" s="59"/>
      <c r="AU83" s="3"/>
      <c r="AV83" s="3"/>
      <c r="AW83" s="3"/>
      <c r="AX83" s="3"/>
      <c r="AY83" s="3"/>
      <c r="AZ83" s="3"/>
      <c r="BA83" s="3"/>
      <c r="BB83" s="3"/>
    </row>
    <row r="84" ht="12.75" customHeight="1">
      <c r="A84" s="59"/>
      <c r="B84" s="59"/>
      <c r="C84" s="59"/>
      <c r="D84" s="59"/>
      <c r="E84" s="59"/>
      <c r="F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c r="AS84" s="59"/>
      <c r="AT84" s="59"/>
      <c r="AU84" s="3"/>
      <c r="AV84" s="3"/>
      <c r="AW84" s="3"/>
      <c r="AX84" s="3"/>
      <c r="AY84" s="3"/>
      <c r="AZ84" s="3"/>
      <c r="BA84" s="3"/>
      <c r="BB84" s="3"/>
    </row>
    <row r="85" ht="12.75" customHeight="1">
      <c r="A85" s="59"/>
      <c r="B85" s="59"/>
      <c r="C85" s="59"/>
      <c r="D85" s="59"/>
      <c r="E85" s="59"/>
      <c r="F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c r="AS85" s="59"/>
      <c r="AT85" s="59"/>
      <c r="AU85" s="3"/>
      <c r="AV85" s="3"/>
      <c r="AW85" s="3"/>
      <c r="AX85" s="3"/>
      <c r="AY85" s="3"/>
      <c r="AZ85" s="3"/>
      <c r="BA85" s="3"/>
      <c r="BB85" s="3"/>
    </row>
    <row r="86" ht="12.75" customHeight="1">
      <c r="A86" s="59"/>
      <c r="B86" s="59"/>
      <c r="C86" s="59"/>
      <c r="D86" s="59"/>
      <c r="E86" s="59"/>
      <c r="F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c r="AS86" s="59"/>
      <c r="AT86" s="59"/>
      <c r="AU86" s="3"/>
      <c r="AV86" s="3"/>
      <c r="AW86" s="3"/>
      <c r="AX86" s="3"/>
      <c r="AY86" s="3"/>
      <c r="AZ86" s="3"/>
      <c r="BA86" s="3"/>
      <c r="BB86" s="3"/>
    </row>
    <row r="87" ht="12.75" customHeight="1">
      <c r="A87" s="59"/>
      <c r="B87" s="59"/>
      <c r="C87" s="59"/>
      <c r="D87" s="59"/>
      <c r="E87" s="59"/>
      <c r="F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c r="AR87" s="59"/>
      <c r="AS87" s="59"/>
      <c r="AT87" s="59"/>
      <c r="AU87" s="3"/>
      <c r="AV87" s="3"/>
      <c r="AW87" s="3"/>
      <c r="AX87" s="3"/>
      <c r="AY87" s="3"/>
      <c r="AZ87" s="3"/>
      <c r="BA87" s="3"/>
      <c r="BB87" s="3"/>
    </row>
    <row r="88" ht="12.75" customHeight="1">
      <c r="A88" s="59"/>
      <c r="B88" s="59"/>
      <c r="C88" s="59"/>
      <c r="D88" s="59"/>
      <c r="E88" s="59"/>
      <c r="F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9"/>
      <c r="AR88" s="59"/>
      <c r="AS88" s="59"/>
      <c r="AT88" s="59"/>
      <c r="AU88" s="3"/>
      <c r="AV88" s="3"/>
      <c r="AW88" s="3"/>
      <c r="AX88" s="3"/>
      <c r="AY88" s="3"/>
      <c r="AZ88" s="3"/>
      <c r="BA88" s="3"/>
      <c r="BB88" s="3"/>
    </row>
    <row r="89" ht="12.75" customHeight="1">
      <c r="A89" s="59"/>
      <c r="B89" s="59"/>
      <c r="C89" s="59"/>
      <c r="D89" s="59"/>
      <c r="E89" s="59"/>
      <c r="F89" s="59"/>
      <c r="G89" s="59"/>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c r="AQ89" s="59"/>
      <c r="AR89" s="59"/>
      <c r="AS89" s="59"/>
      <c r="AT89" s="59"/>
      <c r="AU89" s="3"/>
      <c r="AV89" s="3"/>
      <c r="AW89" s="3"/>
      <c r="AX89" s="3"/>
      <c r="AY89" s="3"/>
      <c r="AZ89" s="3"/>
      <c r="BA89" s="3"/>
      <c r="BB89" s="3"/>
    </row>
    <row r="90" ht="12.75" customHeight="1">
      <c r="A90" s="59"/>
      <c r="B90" s="59"/>
      <c r="C90" s="59"/>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c r="AS90" s="59"/>
      <c r="AT90" s="59"/>
      <c r="AU90" s="3"/>
      <c r="AV90" s="3"/>
      <c r="AW90" s="3"/>
      <c r="AX90" s="3"/>
      <c r="AY90" s="3"/>
      <c r="AZ90" s="3"/>
      <c r="BA90" s="3"/>
      <c r="BB90" s="3"/>
    </row>
    <row r="91" ht="12.75" customHeight="1">
      <c r="A91" s="59"/>
      <c r="B91" s="59"/>
      <c r="C91" s="59"/>
      <c r="D91" s="59"/>
      <c r="E91" s="59"/>
      <c r="F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c r="AF91" s="59"/>
      <c r="AG91" s="59"/>
      <c r="AH91" s="59"/>
      <c r="AI91" s="59"/>
      <c r="AJ91" s="59"/>
      <c r="AK91" s="59"/>
      <c r="AL91" s="59"/>
      <c r="AM91" s="59"/>
      <c r="AN91" s="59"/>
      <c r="AO91" s="59"/>
      <c r="AP91" s="59"/>
      <c r="AQ91" s="59"/>
      <c r="AR91" s="59"/>
      <c r="AS91" s="59"/>
      <c r="AT91" s="59"/>
      <c r="AU91" s="3"/>
      <c r="AV91" s="3"/>
      <c r="AW91" s="3"/>
      <c r="AX91" s="3"/>
      <c r="AY91" s="3"/>
      <c r="AZ91" s="3"/>
      <c r="BA91" s="3"/>
      <c r="BB91" s="3"/>
    </row>
    <row r="92" ht="12.75" customHeight="1">
      <c r="A92" s="59"/>
      <c r="B92" s="59"/>
      <c r="C92" s="59"/>
      <c r="D92" s="59"/>
      <c r="E92" s="59"/>
      <c r="F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c r="AR92" s="59"/>
      <c r="AS92" s="59"/>
      <c r="AT92" s="59"/>
      <c r="AU92" s="3"/>
      <c r="AV92" s="3"/>
      <c r="AW92" s="3"/>
      <c r="AX92" s="3"/>
      <c r="AY92" s="3"/>
      <c r="AZ92" s="3"/>
      <c r="BA92" s="3"/>
      <c r="BB92" s="3"/>
    </row>
    <row r="93" ht="12.75" customHeight="1">
      <c r="A93" s="59"/>
      <c r="B93" s="59"/>
      <c r="C93" s="59"/>
      <c r="D93" s="59"/>
      <c r="E93" s="59"/>
      <c r="F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c r="AR93" s="59"/>
      <c r="AS93" s="59"/>
      <c r="AT93" s="59"/>
      <c r="AU93" s="3"/>
      <c r="AV93" s="3"/>
      <c r="AW93" s="3"/>
      <c r="AX93" s="3"/>
      <c r="AY93" s="3"/>
      <c r="AZ93" s="3"/>
      <c r="BA93" s="3"/>
      <c r="BB93" s="3"/>
    </row>
    <row r="94" ht="12.75" customHeight="1">
      <c r="A94" s="59"/>
      <c r="B94" s="59"/>
      <c r="C94" s="59"/>
      <c r="D94" s="59"/>
      <c r="E94" s="59"/>
      <c r="F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c r="AJ94" s="59"/>
      <c r="AK94" s="59"/>
      <c r="AL94" s="59"/>
      <c r="AM94" s="59"/>
      <c r="AN94" s="59"/>
      <c r="AO94" s="59"/>
      <c r="AP94" s="59"/>
      <c r="AQ94" s="59"/>
      <c r="AR94" s="59"/>
      <c r="AS94" s="59"/>
      <c r="AT94" s="59"/>
      <c r="AU94" s="3"/>
      <c r="AV94" s="3"/>
      <c r="AW94" s="3"/>
      <c r="AX94" s="3"/>
      <c r="AY94" s="3"/>
      <c r="AZ94" s="3"/>
      <c r="BA94" s="3"/>
      <c r="BB94" s="3"/>
    </row>
    <row r="95" ht="12.75" customHeight="1">
      <c r="A95" s="59"/>
      <c r="B95" s="59"/>
      <c r="C95" s="59"/>
      <c r="D95" s="59"/>
      <c r="E95" s="59"/>
      <c r="F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c r="AJ95" s="59"/>
      <c r="AK95" s="59"/>
      <c r="AL95" s="59"/>
      <c r="AM95" s="59"/>
      <c r="AN95" s="59"/>
      <c r="AO95" s="59"/>
      <c r="AP95" s="59"/>
      <c r="AQ95" s="59"/>
      <c r="AR95" s="59"/>
      <c r="AS95" s="59"/>
      <c r="AT95" s="59"/>
      <c r="AU95" s="3"/>
      <c r="AV95" s="3"/>
      <c r="AW95" s="3"/>
      <c r="AX95" s="3"/>
      <c r="AY95" s="3"/>
      <c r="AZ95" s="3"/>
      <c r="BA95" s="3"/>
      <c r="BB95" s="3"/>
    </row>
    <row r="96" ht="12.75" customHeight="1">
      <c r="A96" s="59"/>
      <c r="B96" s="59"/>
      <c r="C96" s="59"/>
      <c r="D96" s="59"/>
      <c r="E96" s="59"/>
      <c r="F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c r="AQ96" s="59"/>
      <c r="AR96" s="59"/>
      <c r="AS96" s="59"/>
      <c r="AT96" s="59"/>
      <c r="AU96" s="3"/>
      <c r="AV96" s="3"/>
      <c r="AW96" s="3"/>
      <c r="AX96" s="3"/>
      <c r="AY96" s="3"/>
      <c r="AZ96" s="3"/>
      <c r="BA96" s="3"/>
      <c r="BB96" s="3"/>
    </row>
    <row r="97" ht="12.75" customHeight="1">
      <c r="A97" s="59"/>
      <c r="B97" s="59"/>
      <c r="C97" s="59"/>
      <c r="D97" s="59"/>
      <c r="E97" s="59"/>
      <c r="F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c r="AM97" s="59"/>
      <c r="AN97" s="59"/>
      <c r="AO97" s="59"/>
      <c r="AP97" s="59"/>
      <c r="AQ97" s="59"/>
      <c r="AR97" s="59"/>
      <c r="AS97" s="59"/>
      <c r="AT97" s="59"/>
      <c r="AU97" s="3"/>
      <c r="AV97" s="3"/>
      <c r="AW97" s="3"/>
      <c r="AX97" s="3"/>
      <c r="AY97" s="3"/>
      <c r="AZ97" s="3"/>
      <c r="BA97" s="3"/>
      <c r="BB97" s="3"/>
    </row>
    <row r="98" ht="12.75" customHeight="1">
      <c r="A98" s="59"/>
      <c r="B98" s="59"/>
      <c r="C98" s="59"/>
      <c r="D98" s="59"/>
      <c r="E98" s="59"/>
      <c r="F98" s="59"/>
      <c r="G98" s="59"/>
      <c r="H98" s="59"/>
      <c r="I98" s="59"/>
      <c r="J98" s="59"/>
      <c r="K98" s="59"/>
      <c r="L98" s="59"/>
      <c r="M98" s="59"/>
      <c r="N98" s="59"/>
      <c r="O98" s="59"/>
      <c r="P98" s="59"/>
      <c r="Q98" s="59"/>
      <c r="R98" s="59"/>
      <c r="S98" s="59"/>
      <c r="T98" s="59"/>
      <c r="U98" s="59"/>
      <c r="V98" s="59"/>
      <c r="W98" s="59"/>
      <c r="X98" s="59"/>
      <c r="Y98" s="59"/>
      <c r="Z98" s="59"/>
      <c r="AA98" s="59"/>
      <c r="AB98" s="59"/>
      <c r="AC98" s="59"/>
      <c r="AD98" s="59"/>
      <c r="AE98" s="59"/>
      <c r="AF98" s="59"/>
      <c r="AG98" s="59"/>
      <c r="AH98" s="59"/>
      <c r="AI98" s="59"/>
      <c r="AJ98" s="59"/>
      <c r="AK98" s="59"/>
      <c r="AL98" s="59"/>
      <c r="AM98" s="59"/>
      <c r="AN98" s="59"/>
      <c r="AO98" s="59"/>
      <c r="AP98" s="59"/>
      <c r="AQ98" s="59"/>
      <c r="AR98" s="59"/>
      <c r="AS98" s="59"/>
      <c r="AT98" s="59"/>
      <c r="AU98" s="3"/>
      <c r="AV98" s="3"/>
      <c r="AW98" s="3"/>
      <c r="AX98" s="3"/>
      <c r="AY98" s="3"/>
      <c r="AZ98" s="3"/>
      <c r="BA98" s="3"/>
      <c r="BB98" s="3"/>
    </row>
    <row r="99" ht="12.75" customHeight="1">
      <c r="A99" s="59"/>
      <c r="B99" s="59"/>
      <c r="C99" s="59"/>
      <c r="D99" s="59"/>
      <c r="E99" s="59"/>
      <c r="F99" s="59"/>
      <c r="G99" s="59"/>
      <c r="H99" s="59"/>
      <c r="I99" s="59"/>
      <c r="J99" s="59"/>
      <c r="K99" s="59"/>
      <c r="L99" s="59"/>
      <c r="M99" s="59"/>
      <c r="N99" s="59"/>
      <c r="O99" s="59"/>
      <c r="P99" s="59"/>
      <c r="Q99" s="59"/>
      <c r="R99" s="59"/>
      <c r="S99" s="59"/>
      <c r="T99" s="59"/>
      <c r="U99" s="59"/>
      <c r="V99" s="59"/>
      <c r="W99" s="59"/>
      <c r="X99" s="59"/>
      <c r="Y99" s="59"/>
      <c r="Z99" s="59"/>
      <c r="AA99" s="59"/>
      <c r="AB99" s="59"/>
      <c r="AC99" s="59"/>
      <c r="AD99" s="59"/>
      <c r="AE99" s="59"/>
      <c r="AF99" s="59"/>
      <c r="AG99" s="59"/>
      <c r="AH99" s="59"/>
      <c r="AI99" s="59"/>
      <c r="AJ99" s="59"/>
      <c r="AK99" s="59"/>
      <c r="AL99" s="59"/>
      <c r="AM99" s="59"/>
      <c r="AN99" s="59"/>
      <c r="AO99" s="59"/>
      <c r="AP99" s="59"/>
      <c r="AQ99" s="59"/>
      <c r="AR99" s="59"/>
      <c r="AS99" s="59"/>
      <c r="AT99" s="59"/>
      <c r="AU99" s="3"/>
      <c r="AV99" s="3"/>
      <c r="AW99" s="3"/>
      <c r="AX99" s="3"/>
      <c r="AY99" s="3"/>
      <c r="AZ99" s="3"/>
      <c r="BA99" s="3"/>
      <c r="BB99" s="3"/>
    </row>
    <row r="100" ht="12.75" customHeight="1">
      <c r="A100" s="59"/>
      <c r="B100" s="59"/>
      <c r="C100" s="59"/>
      <c r="D100" s="59"/>
      <c r="E100" s="59"/>
      <c r="F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59"/>
      <c r="AQ100" s="59"/>
      <c r="AR100" s="59"/>
      <c r="AS100" s="59"/>
      <c r="AT100" s="59"/>
      <c r="AU100" s="3"/>
      <c r="AV100" s="3"/>
      <c r="AW100" s="3"/>
      <c r="AX100" s="3"/>
      <c r="AY100" s="3"/>
      <c r="AZ100" s="3"/>
      <c r="BA100" s="3"/>
      <c r="BB100" s="3"/>
    </row>
    <row r="101" ht="12.75" customHeight="1">
      <c r="A101" s="59"/>
      <c r="B101" s="59"/>
      <c r="C101" s="59"/>
      <c r="D101" s="59"/>
      <c r="E101" s="59"/>
      <c r="F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c r="AH101" s="59"/>
      <c r="AI101" s="59"/>
      <c r="AJ101" s="59"/>
      <c r="AK101" s="59"/>
      <c r="AL101" s="59"/>
      <c r="AM101" s="59"/>
      <c r="AN101" s="59"/>
      <c r="AO101" s="59"/>
      <c r="AP101" s="59"/>
      <c r="AQ101" s="59"/>
      <c r="AR101" s="59"/>
      <c r="AS101" s="59"/>
      <c r="AT101" s="59"/>
      <c r="AU101" s="3"/>
      <c r="AV101" s="3"/>
      <c r="AW101" s="3"/>
      <c r="AX101" s="3"/>
      <c r="AY101" s="3"/>
      <c r="AZ101" s="3"/>
      <c r="BA101" s="3"/>
      <c r="BB101" s="3"/>
    </row>
    <row r="102" ht="12.75" customHeight="1">
      <c r="A102" s="59"/>
      <c r="B102" s="59"/>
      <c r="C102" s="59"/>
      <c r="D102" s="59"/>
      <c r="E102" s="59"/>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c r="AH102" s="59"/>
      <c r="AI102" s="59"/>
      <c r="AJ102" s="59"/>
      <c r="AK102" s="59"/>
      <c r="AL102" s="59"/>
      <c r="AM102" s="59"/>
      <c r="AN102" s="59"/>
      <c r="AO102" s="59"/>
      <c r="AP102" s="59"/>
      <c r="AQ102" s="59"/>
      <c r="AR102" s="59"/>
      <c r="AS102" s="59"/>
      <c r="AT102" s="59"/>
      <c r="AU102" s="3"/>
      <c r="AV102" s="3"/>
      <c r="AW102" s="3"/>
      <c r="AX102" s="3"/>
      <c r="AY102" s="3"/>
      <c r="AZ102" s="3"/>
      <c r="BA102" s="3"/>
      <c r="BB102" s="3"/>
    </row>
    <row r="103" ht="12.75" customHeight="1">
      <c r="A103" s="59"/>
      <c r="B103" s="59"/>
      <c r="C103" s="59"/>
      <c r="D103" s="59"/>
      <c r="E103" s="59"/>
      <c r="F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9"/>
      <c r="AJ103" s="59"/>
      <c r="AK103" s="59"/>
      <c r="AL103" s="59"/>
      <c r="AM103" s="59"/>
      <c r="AN103" s="59"/>
      <c r="AO103" s="59"/>
      <c r="AP103" s="59"/>
      <c r="AQ103" s="59"/>
      <c r="AR103" s="59"/>
      <c r="AS103" s="59"/>
      <c r="AT103" s="59"/>
      <c r="AU103" s="3"/>
      <c r="AV103" s="3"/>
      <c r="AW103" s="3"/>
      <c r="AX103" s="3"/>
      <c r="AY103" s="3"/>
      <c r="AZ103" s="3"/>
      <c r="BA103" s="3"/>
      <c r="BB103" s="3"/>
    </row>
    <row r="104" ht="12.75" customHeight="1">
      <c r="A104" s="59"/>
      <c r="B104" s="59"/>
      <c r="C104" s="59"/>
      <c r="D104" s="59"/>
      <c r="E104" s="59"/>
      <c r="F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c r="AR104" s="59"/>
      <c r="AS104" s="59"/>
      <c r="AT104" s="59"/>
      <c r="AU104" s="3"/>
      <c r="AV104" s="3"/>
      <c r="AW104" s="3"/>
      <c r="AX104" s="3"/>
      <c r="AY104" s="3"/>
      <c r="AZ104" s="3"/>
      <c r="BA104" s="3"/>
      <c r="BB104" s="3"/>
    </row>
    <row r="105" ht="12.75" customHeight="1">
      <c r="A105" s="59"/>
      <c r="B105" s="59"/>
      <c r="C105" s="59"/>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c r="AL105" s="59"/>
      <c r="AM105" s="59"/>
      <c r="AN105" s="59"/>
      <c r="AO105" s="59"/>
      <c r="AP105" s="59"/>
      <c r="AQ105" s="59"/>
      <c r="AR105" s="59"/>
      <c r="AS105" s="59"/>
      <c r="AT105" s="59"/>
      <c r="AU105" s="3"/>
      <c r="AV105" s="3"/>
      <c r="AW105" s="3"/>
      <c r="AX105" s="3"/>
      <c r="AY105" s="3"/>
      <c r="AZ105" s="3"/>
      <c r="BA105" s="3"/>
      <c r="BB105" s="3"/>
    </row>
    <row r="106" ht="12.75" customHeight="1">
      <c r="A106" s="59"/>
      <c r="B106" s="59"/>
      <c r="C106" s="59"/>
      <c r="D106" s="59"/>
      <c r="E106" s="59"/>
      <c r="F106" s="59"/>
      <c r="G106" s="59"/>
      <c r="H106" s="59"/>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c r="AH106" s="59"/>
      <c r="AI106" s="59"/>
      <c r="AJ106" s="59"/>
      <c r="AK106" s="59"/>
      <c r="AL106" s="59"/>
      <c r="AM106" s="59"/>
      <c r="AN106" s="59"/>
      <c r="AO106" s="59"/>
      <c r="AP106" s="59"/>
      <c r="AQ106" s="59"/>
      <c r="AR106" s="59"/>
      <c r="AS106" s="59"/>
      <c r="AT106" s="59"/>
      <c r="AU106" s="3"/>
      <c r="AV106" s="3"/>
      <c r="AW106" s="3"/>
      <c r="AX106" s="3"/>
      <c r="AY106" s="3"/>
      <c r="AZ106" s="3"/>
      <c r="BA106" s="3"/>
      <c r="BB106" s="3"/>
    </row>
    <row r="107" ht="12.75" customHeight="1">
      <c r="A107" s="59"/>
      <c r="B107" s="59"/>
      <c r="C107" s="59"/>
      <c r="D107" s="59"/>
      <c r="E107" s="59"/>
      <c r="F107" s="59"/>
      <c r="G107" s="59"/>
      <c r="H107" s="59"/>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c r="AF107" s="59"/>
      <c r="AG107" s="59"/>
      <c r="AH107" s="59"/>
      <c r="AI107" s="59"/>
      <c r="AJ107" s="59"/>
      <c r="AK107" s="59"/>
      <c r="AL107" s="59"/>
      <c r="AM107" s="59"/>
      <c r="AN107" s="59"/>
      <c r="AO107" s="59"/>
      <c r="AP107" s="59"/>
      <c r="AQ107" s="59"/>
      <c r="AR107" s="59"/>
      <c r="AS107" s="59"/>
      <c r="AT107" s="59"/>
      <c r="AU107" s="3"/>
      <c r="AV107" s="3"/>
      <c r="AW107" s="3"/>
      <c r="AX107" s="3"/>
      <c r="AY107" s="3"/>
      <c r="AZ107" s="3"/>
      <c r="BA107" s="3"/>
      <c r="BB107" s="3"/>
    </row>
    <row r="108" ht="12.75" customHeight="1">
      <c r="A108" s="59"/>
      <c r="B108" s="59"/>
      <c r="C108" s="59"/>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E108" s="59"/>
      <c r="AF108" s="59"/>
      <c r="AG108" s="59"/>
      <c r="AH108" s="59"/>
      <c r="AI108" s="59"/>
      <c r="AJ108" s="59"/>
      <c r="AK108" s="59"/>
      <c r="AL108" s="59"/>
      <c r="AM108" s="59"/>
      <c r="AN108" s="59"/>
      <c r="AO108" s="59"/>
      <c r="AP108" s="59"/>
      <c r="AQ108" s="59"/>
      <c r="AR108" s="59"/>
      <c r="AS108" s="59"/>
      <c r="AT108" s="59"/>
      <c r="AU108" s="3"/>
      <c r="AV108" s="3"/>
      <c r="AW108" s="3"/>
      <c r="AX108" s="3"/>
      <c r="AY108" s="3"/>
      <c r="AZ108" s="3"/>
      <c r="BA108" s="3"/>
      <c r="BB108" s="3"/>
    </row>
    <row r="109" ht="12.75" customHeight="1">
      <c r="A109" s="59"/>
      <c r="B109" s="59"/>
      <c r="C109" s="59"/>
      <c r="D109" s="59"/>
      <c r="E109" s="59"/>
      <c r="F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c r="AE109" s="59"/>
      <c r="AF109" s="59"/>
      <c r="AG109" s="59"/>
      <c r="AH109" s="59"/>
      <c r="AI109" s="59"/>
      <c r="AJ109" s="59"/>
      <c r="AK109" s="59"/>
      <c r="AL109" s="59"/>
      <c r="AM109" s="59"/>
      <c r="AN109" s="59"/>
      <c r="AO109" s="59"/>
      <c r="AP109" s="59"/>
      <c r="AQ109" s="59"/>
      <c r="AR109" s="59"/>
      <c r="AS109" s="59"/>
      <c r="AT109" s="59"/>
      <c r="AU109" s="3"/>
      <c r="AV109" s="3"/>
      <c r="AW109" s="3"/>
      <c r="AX109" s="3"/>
      <c r="AY109" s="3"/>
      <c r="AZ109" s="3"/>
      <c r="BA109" s="3"/>
      <c r="BB109" s="3"/>
    </row>
    <row r="110" ht="12.75" customHeight="1">
      <c r="A110" s="59"/>
      <c r="B110" s="59"/>
      <c r="C110" s="59"/>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c r="AH110" s="59"/>
      <c r="AI110" s="59"/>
      <c r="AJ110" s="59"/>
      <c r="AK110" s="59"/>
      <c r="AL110" s="59"/>
      <c r="AM110" s="59"/>
      <c r="AN110" s="59"/>
      <c r="AO110" s="59"/>
      <c r="AP110" s="59"/>
      <c r="AQ110" s="59"/>
      <c r="AR110" s="59"/>
      <c r="AS110" s="59"/>
      <c r="AT110" s="59"/>
      <c r="AU110" s="3"/>
      <c r="AV110" s="3"/>
      <c r="AW110" s="3"/>
      <c r="AX110" s="3"/>
      <c r="AY110" s="3"/>
      <c r="AZ110" s="3"/>
      <c r="BA110" s="3"/>
      <c r="BB110" s="3"/>
    </row>
    <row r="111" ht="12.75" customHeight="1">
      <c r="A111" s="59"/>
      <c r="B111" s="59"/>
      <c r="C111" s="59"/>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c r="AH111" s="59"/>
      <c r="AI111" s="59"/>
      <c r="AJ111" s="59"/>
      <c r="AK111" s="59"/>
      <c r="AL111" s="59"/>
      <c r="AM111" s="59"/>
      <c r="AN111" s="59"/>
      <c r="AO111" s="59"/>
      <c r="AP111" s="59"/>
      <c r="AQ111" s="59"/>
      <c r="AR111" s="59"/>
      <c r="AS111" s="59"/>
      <c r="AT111" s="59"/>
      <c r="AU111" s="3"/>
      <c r="AV111" s="3"/>
      <c r="AW111" s="3"/>
      <c r="AX111" s="3"/>
      <c r="AY111" s="3"/>
      <c r="AZ111" s="3"/>
      <c r="BA111" s="3"/>
      <c r="BB111" s="3"/>
    </row>
    <row r="112" ht="12.75" customHeight="1">
      <c r="A112" s="59"/>
      <c r="B112" s="59"/>
      <c r="C112" s="59"/>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9"/>
      <c r="AM112" s="59"/>
      <c r="AN112" s="59"/>
      <c r="AO112" s="59"/>
      <c r="AP112" s="59"/>
      <c r="AQ112" s="59"/>
      <c r="AR112" s="59"/>
      <c r="AS112" s="59"/>
      <c r="AT112" s="59"/>
      <c r="AU112" s="3"/>
      <c r="AV112" s="3"/>
      <c r="AW112" s="3"/>
      <c r="AX112" s="3"/>
      <c r="AY112" s="3"/>
      <c r="AZ112" s="3"/>
      <c r="BA112" s="3"/>
      <c r="BB112" s="3"/>
    </row>
    <row r="113" ht="12.75" customHeight="1">
      <c r="A113" s="59"/>
      <c r="B113" s="59"/>
      <c r="C113" s="59"/>
      <c r="D113" s="59"/>
      <c r="E113" s="59"/>
      <c r="F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E113" s="59"/>
      <c r="AF113" s="59"/>
      <c r="AG113" s="59"/>
      <c r="AH113" s="59"/>
      <c r="AI113" s="59"/>
      <c r="AJ113" s="59"/>
      <c r="AK113" s="59"/>
      <c r="AL113" s="59"/>
      <c r="AM113" s="59"/>
      <c r="AN113" s="59"/>
      <c r="AO113" s="59"/>
      <c r="AP113" s="59"/>
      <c r="AQ113" s="59"/>
      <c r="AR113" s="59"/>
      <c r="AS113" s="59"/>
      <c r="AT113" s="59"/>
      <c r="AU113" s="3"/>
      <c r="AV113" s="3"/>
      <c r="AW113" s="3"/>
      <c r="AX113" s="3"/>
      <c r="AY113" s="3"/>
      <c r="AZ113" s="3"/>
      <c r="BA113" s="3"/>
      <c r="BB113" s="3"/>
    </row>
    <row r="114" ht="12.75" customHeight="1">
      <c r="A114" s="59"/>
      <c r="B114" s="59"/>
      <c r="C114" s="59"/>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c r="AH114" s="59"/>
      <c r="AI114" s="59"/>
      <c r="AJ114" s="59"/>
      <c r="AK114" s="59"/>
      <c r="AL114" s="59"/>
      <c r="AM114" s="59"/>
      <c r="AN114" s="59"/>
      <c r="AO114" s="59"/>
      <c r="AP114" s="59"/>
      <c r="AQ114" s="59"/>
      <c r="AR114" s="59"/>
      <c r="AS114" s="59"/>
      <c r="AT114" s="59"/>
      <c r="AU114" s="3"/>
      <c r="AV114" s="3"/>
      <c r="AW114" s="3"/>
      <c r="AX114" s="3"/>
      <c r="AY114" s="3"/>
      <c r="AZ114" s="3"/>
      <c r="BA114" s="3"/>
      <c r="BB114" s="3"/>
    </row>
    <row r="115" ht="12.75" customHeight="1">
      <c r="A115" s="59"/>
      <c r="B115" s="59"/>
      <c r="C115" s="59"/>
      <c r="D115" s="59"/>
      <c r="E115" s="59"/>
      <c r="F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c r="AH115" s="59"/>
      <c r="AI115" s="59"/>
      <c r="AJ115" s="59"/>
      <c r="AK115" s="59"/>
      <c r="AL115" s="59"/>
      <c r="AM115" s="59"/>
      <c r="AN115" s="59"/>
      <c r="AO115" s="59"/>
      <c r="AP115" s="59"/>
      <c r="AQ115" s="59"/>
      <c r="AR115" s="59"/>
      <c r="AS115" s="59"/>
      <c r="AT115" s="59"/>
      <c r="AU115" s="3"/>
      <c r="AV115" s="3"/>
      <c r="AW115" s="3"/>
      <c r="AX115" s="3"/>
      <c r="AY115" s="3"/>
      <c r="AZ115" s="3"/>
      <c r="BA115" s="3"/>
      <c r="BB115" s="3"/>
    </row>
    <row r="116" ht="12.75" customHeight="1">
      <c r="A116" s="59"/>
      <c r="B116" s="59"/>
      <c r="C116" s="59"/>
      <c r="D116" s="59"/>
      <c r="E116" s="59"/>
      <c r="F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9"/>
      <c r="AR116" s="59"/>
      <c r="AS116" s="59"/>
      <c r="AT116" s="59"/>
      <c r="AU116" s="3"/>
      <c r="AV116" s="3"/>
      <c r="AW116" s="3"/>
      <c r="AX116" s="3"/>
      <c r="AY116" s="3"/>
      <c r="AZ116" s="3"/>
      <c r="BA116" s="3"/>
      <c r="BB116" s="3"/>
    </row>
    <row r="117" ht="12.75" customHeight="1">
      <c r="A117" s="59"/>
      <c r="B117" s="59"/>
      <c r="C117" s="59"/>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c r="AJ117" s="59"/>
      <c r="AK117" s="59"/>
      <c r="AL117" s="59"/>
      <c r="AM117" s="59"/>
      <c r="AN117" s="59"/>
      <c r="AO117" s="59"/>
      <c r="AP117" s="59"/>
      <c r="AQ117" s="59"/>
      <c r="AR117" s="59"/>
      <c r="AS117" s="59"/>
      <c r="AT117" s="59"/>
      <c r="AU117" s="3"/>
      <c r="AV117" s="3"/>
      <c r="AW117" s="3"/>
      <c r="AX117" s="3"/>
      <c r="AY117" s="3"/>
      <c r="AZ117" s="3"/>
      <c r="BA117" s="3"/>
      <c r="BB117" s="3"/>
    </row>
    <row r="118" ht="12.75" customHeight="1">
      <c r="A118" s="59"/>
      <c r="B118" s="59"/>
      <c r="C118" s="59"/>
      <c r="D118" s="59"/>
      <c r="E118" s="59"/>
      <c r="F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c r="AJ118" s="59"/>
      <c r="AK118" s="59"/>
      <c r="AL118" s="59"/>
      <c r="AM118" s="59"/>
      <c r="AN118" s="59"/>
      <c r="AO118" s="59"/>
      <c r="AP118" s="59"/>
      <c r="AQ118" s="59"/>
      <c r="AR118" s="59"/>
      <c r="AS118" s="59"/>
      <c r="AT118" s="59"/>
      <c r="AU118" s="3"/>
      <c r="AV118" s="3"/>
      <c r="AW118" s="3"/>
      <c r="AX118" s="3"/>
      <c r="AY118" s="3"/>
      <c r="AZ118" s="3"/>
      <c r="BA118" s="3"/>
      <c r="BB118" s="3"/>
    </row>
    <row r="119" ht="12.75" customHeight="1">
      <c r="A119" s="59"/>
      <c r="B119" s="59"/>
      <c r="C119" s="59"/>
      <c r="D119" s="59"/>
      <c r="E119" s="59"/>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59"/>
      <c r="AL119" s="59"/>
      <c r="AM119" s="59"/>
      <c r="AN119" s="59"/>
      <c r="AO119" s="59"/>
      <c r="AP119" s="59"/>
      <c r="AQ119" s="59"/>
      <c r="AR119" s="59"/>
      <c r="AS119" s="59"/>
      <c r="AT119" s="59"/>
      <c r="AU119" s="3"/>
      <c r="AV119" s="3"/>
      <c r="AW119" s="3"/>
      <c r="AX119" s="3"/>
      <c r="AY119" s="3"/>
      <c r="AZ119" s="3"/>
      <c r="BA119" s="3"/>
      <c r="BB119" s="3"/>
    </row>
    <row r="120" ht="12.75" customHeight="1">
      <c r="A120" s="59"/>
      <c r="B120" s="59"/>
      <c r="C120" s="59"/>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c r="AJ120" s="59"/>
      <c r="AK120" s="59"/>
      <c r="AL120" s="59"/>
      <c r="AM120" s="59"/>
      <c r="AN120" s="59"/>
      <c r="AO120" s="59"/>
      <c r="AP120" s="59"/>
      <c r="AQ120" s="59"/>
      <c r="AR120" s="59"/>
      <c r="AS120" s="59"/>
      <c r="AT120" s="59"/>
      <c r="AU120" s="3"/>
      <c r="AV120" s="3"/>
      <c r="AW120" s="3"/>
      <c r="AX120" s="3"/>
      <c r="AY120" s="3"/>
      <c r="AZ120" s="3"/>
      <c r="BA120" s="3"/>
      <c r="BB120" s="3"/>
    </row>
    <row r="121" ht="12.75" customHeight="1">
      <c r="A121" s="59"/>
      <c r="B121" s="59"/>
      <c r="C121" s="59"/>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c r="AJ121" s="59"/>
      <c r="AK121" s="59"/>
      <c r="AL121" s="59"/>
      <c r="AM121" s="59"/>
      <c r="AN121" s="59"/>
      <c r="AO121" s="59"/>
      <c r="AP121" s="59"/>
      <c r="AQ121" s="59"/>
      <c r="AR121" s="59"/>
      <c r="AS121" s="59"/>
      <c r="AT121" s="59"/>
      <c r="AU121" s="3"/>
      <c r="AV121" s="3"/>
      <c r="AW121" s="3"/>
      <c r="AX121" s="3"/>
      <c r="AY121" s="3"/>
      <c r="AZ121" s="3"/>
      <c r="BA121" s="3"/>
      <c r="BB121" s="3"/>
    </row>
    <row r="122" ht="12.75" customHeight="1">
      <c r="A122" s="59"/>
      <c r="B122" s="59"/>
      <c r="C122" s="59"/>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c r="AH122" s="59"/>
      <c r="AI122" s="59"/>
      <c r="AJ122" s="59"/>
      <c r="AK122" s="59"/>
      <c r="AL122" s="59"/>
      <c r="AM122" s="59"/>
      <c r="AN122" s="59"/>
      <c r="AO122" s="59"/>
      <c r="AP122" s="59"/>
      <c r="AQ122" s="59"/>
      <c r="AR122" s="59"/>
      <c r="AS122" s="59"/>
      <c r="AT122" s="59"/>
      <c r="AU122" s="3"/>
      <c r="AV122" s="3"/>
      <c r="AW122" s="3"/>
      <c r="AX122" s="3"/>
      <c r="AY122" s="3"/>
      <c r="AZ122" s="3"/>
      <c r="BA122" s="3"/>
      <c r="BB122" s="3"/>
    </row>
    <row r="123" ht="12.75" customHeight="1">
      <c r="A123" s="59"/>
      <c r="B123" s="59"/>
      <c r="C123" s="59"/>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c r="AH123" s="59"/>
      <c r="AI123" s="59"/>
      <c r="AJ123" s="59"/>
      <c r="AK123" s="59"/>
      <c r="AL123" s="59"/>
      <c r="AM123" s="59"/>
      <c r="AN123" s="59"/>
      <c r="AO123" s="59"/>
      <c r="AP123" s="59"/>
      <c r="AQ123" s="59"/>
      <c r="AR123" s="59"/>
      <c r="AS123" s="59"/>
      <c r="AT123" s="59"/>
      <c r="AU123" s="3"/>
      <c r="AV123" s="3"/>
      <c r="AW123" s="3"/>
      <c r="AX123" s="3"/>
      <c r="AY123" s="3"/>
      <c r="AZ123" s="3"/>
      <c r="BA123" s="3"/>
      <c r="BB123" s="3"/>
    </row>
    <row r="124" ht="12.75" customHeight="1">
      <c r="A124" s="59"/>
      <c r="B124" s="59"/>
      <c r="C124" s="59"/>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c r="AH124" s="59"/>
      <c r="AI124" s="59"/>
      <c r="AJ124" s="59"/>
      <c r="AK124" s="59"/>
      <c r="AL124" s="59"/>
      <c r="AM124" s="59"/>
      <c r="AN124" s="59"/>
      <c r="AO124" s="59"/>
      <c r="AP124" s="59"/>
      <c r="AQ124" s="59"/>
      <c r="AR124" s="59"/>
      <c r="AS124" s="59"/>
      <c r="AT124" s="59"/>
      <c r="AU124" s="3"/>
      <c r="AV124" s="3"/>
      <c r="AW124" s="3"/>
      <c r="AX124" s="3"/>
      <c r="AY124" s="3"/>
      <c r="AZ124" s="3"/>
      <c r="BA124" s="3"/>
      <c r="BB124" s="3"/>
    </row>
    <row r="125" ht="12.75" customHeight="1">
      <c r="A125" s="59"/>
      <c r="B125" s="59"/>
      <c r="C125" s="59"/>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59"/>
      <c r="AK125" s="59"/>
      <c r="AL125" s="59"/>
      <c r="AM125" s="59"/>
      <c r="AN125" s="59"/>
      <c r="AO125" s="59"/>
      <c r="AP125" s="59"/>
      <c r="AQ125" s="59"/>
      <c r="AR125" s="59"/>
      <c r="AS125" s="59"/>
      <c r="AT125" s="59"/>
      <c r="AU125" s="3"/>
      <c r="AV125" s="3"/>
      <c r="AW125" s="3"/>
      <c r="AX125" s="3"/>
      <c r="AY125" s="3"/>
      <c r="AZ125" s="3"/>
      <c r="BA125" s="3"/>
      <c r="BB125" s="3"/>
    </row>
    <row r="126" ht="12.75" customHeight="1">
      <c r="A126" s="59"/>
      <c r="B126" s="59"/>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59"/>
      <c r="AK126" s="59"/>
      <c r="AL126" s="59"/>
      <c r="AM126" s="59"/>
      <c r="AN126" s="59"/>
      <c r="AO126" s="59"/>
      <c r="AP126" s="59"/>
      <c r="AQ126" s="59"/>
      <c r="AR126" s="59"/>
      <c r="AS126" s="59"/>
      <c r="AT126" s="59"/>
      <c r="AU126" s="3"/>
      <c r="AV126" s="3"/>
      <c r="AW126" s="3"/>
      <c r="AX126" s="3"/>
      <c r="AY126" s="3"/>
      <c r="AZ126" s="3"/>
      <c r="BA126" s="3"/>
      <c r="BB126" s="3"/>
    </row>
    <row r="127" ht="12.75" customHeight="1">
      <c r="A127" s="59"/>
      <c r="B127" s="59"/>
      <c r="C127" s="59"/>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c r="AJ127" s="59"/>
      <c r="AK127" s="59"/>
      <c r="AL127" s="59"/>
      <c r="AM127" s="59"/>
      <c r="AN127" s="59"/>
      <c r="AO127" s="59"/>
      <c r="AP127" s="59"/>
      <c r="AQ127" s="59"/>
      <c r="AR127" s="59"/>
      <c r="AS127" s="59"/>
      <c r="AT127" s="59"/>
      <c r="AU127" s="3"/>
      <c r="AV127" s="3"/>
      <c r="AW127" s="3"/>
      <c r="AX127" s="3"/>
      <c r="AY127" s="3"/>
      <c r="AZ127" s="3"/>
      <c r="BA127" s="3"/>
      <c r="BB127" s="3"/>
    </row>
    <row r="128" ht="12.75" customHeight="1">
      <c r="A128" s="59"/>
      <c r="B128" s="59"/>
      <c r="C128" s="59"/>
      <c r="D128" s="59"/>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59"/>
      <c r="AK128" s="59"/>
      <c r="AL128" s="59"/>
      <c r="AM128" s="59"/>
      <c r="AN128" s="59"/>
      <c r="AO128" s="59"/>
      <c r="AP128" s="59"/>
      <c r="AQ128" s="59"/>
      <c r="AR128" s="59"/>
      <c r="AS128" s="59"/>
      <c r="AT128" s="59"/>
      <c r="AU128" s="3"/>
      <c r="AV128" s="3"/>
      <c r="AW128" s="3"/>
      <c r="AX128" s="3"/>
      <c r="AY128" s="3"/>
      <c r="AZ128" s="3"/>
      <c r="BA128" s="3"/>
      <c r="BB128" s="3"/>
    </row>
    <row r="129" ht="12.75" customHeight="1">
      <c r="A129" s="59"/>
      <c r="B129" s="59"/>
      <c r="C129" s="59"/>
      <c r="D129" s="59"/>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59"/>
      <c r="AK129" s="59"/>
      <c r="AL129" s="59"/>
      <c r="AM129" s="59"/>
      <c r="AN129" s="59"/>
      <c r="AO129" s="59"/>
      <c r="AP129" s="59"/>
      <c r="AQ129" s="59"/>
      <c r="AR129" s="59"/>
      <c r="AS129" s="59"/>
      <c r="AT129" s="59"/>
      <c r="AU129" s="3"/>
      <c r="AV129" s="3"/>
      <c r="AW129" s="3"/>
      <c r="AX129" s="3"/>
      <c r="AY129" s="3"/>
      <c r="AZ129" s="3"/>
      <c r="BA129" s="3"/>
      <c r="BB129" s="3"/>
    </row>
    <row r="130" ht="12.75" customHeight="1">
      <c r="A130" s="59"/>
      <c r="B130" s="59"/>
      <c r="C130" s="59"/>
      <c r="D130" s="59"/>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c r="AH130" s="59"/>
      <c r="AI130" s="59"/>
      <c r="AJ130" s="59"/>
      <c r="AK130" s="59"/>
      <c r="AL130" s="59"/>
      <c r="AM130" s="59"/>
      <c r="AN130" s="59"/>
      <c r="AO130" s="59"/>
      <c r="AP130" s="59"/>
      <c r="AQ130" s="59"/>
      <c r="AR130" s="59"/>
      <c r="AS130" s="59"/>
      <c r="AT130" s="59"/>
      <c r="AU130" s="3"/>
      <c r="AV130" s="3"/>
      <c r="AW130" s="3"/>
      <c r="AX130" s="3"/>
      <c r="AY130" s="3"/>
      <c r="AZ130" s="3"/>
      <c r="BA130" s="3"/>
      <c r="BB130" s="3"/>
    </row>
    <row r="131" ht="12.75" customHeight="1">
      <c r="A131" s="59"/>
      <c r="B131" s="59"/>
      <c r="C131" s="59"/>
      <c r="D131" s="59"/>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59"/>
      <c r="AK131" s="59"/>
      <c r="AL131" s="59"/>
      <c r="AM131" s="59"/>
      <c r="AN131" s="59"/>
      <c r="AO131" s="59"/>
      <c r="AP131" s="59"/>
      <c r="AQ131" s="59"/>
      <c r="AR131" s="59"/>
      <c r="AS131" s="59"/>
      <c r="AT131" s="59"/>
      <c r="AU131" s="3"/>
      <c r="AV131" s="3"/>
      <c r="AW131" s="3"/>
      <c r="AX131" s="3"/>
      <c r="AY131" s="3"/>
      <c r="AZ131" s="3"/>
      <c r="BA131" s="3"/>
      <c r="BB131" s="3"/>
    </row>
    <row r="132" ht="12.75" customHeight="1">
      <c r="A132" s="59"/>
      <c r="B132" s="59"/>
      <c r="C132" s="59"/>
      <c r="D132" s="59"/>
      <c r="E132" s="59"/>
      <c r="F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c r="AH132" s="59"/>
      <c r="AI132" s="59"/>
      <c r="AJ132" s="59"/>
      <c r="AK132" s="59"/>
      <c r="AL132" s="59"/>
      <c r="AM132" s="59"/>
      <c r="AN132" s="59"/>
      <c r="AO132" s="59"/>
      <c r="AP132" s="59"/>
      <c r="AQ132" s="59"/>
      <c r="AR132" s="59"/>
      <c r="AS132" s="59"/>
      <c r="AT132" s="59"/>
      <c r="AU132" s="3"/>
      <c r="AV132" s="3"/>
      <c r="AW132" s="3"/>
      <c r="AX132" s="3"/>
      <c r="AY132" s="3"/>
      <c r="AZ132" s="3"/>
      <c r="BA132" s="3"/>
      <c r="BB132" s="3"/>
    </row>
    <row r="133" ht="12.75" customHeight="1">
      <c r="A133" s="59"/>
      <c r="B133" s="59"/>
      <c r="C133" s="59"/>
      <c r="D133" s="59"/>
      <c r="E133" s="59"/>
      <c r="F133" s="59"/>
      <c r="G133" s="59"/>
      <c r="H133" s="59"/>
      <c r="I133" s="59"/>
      <c r="J133" s="59"/>
      <c r="K133" s="59"/>
      <c r="L133" s="59"/>
      <c r="M133" s="59"/>
      <c r="N133" s="59"/>
      <c r="O133" s="59"/>
      <c r="P133" s="59"/>
      <c r="Q133" s="59"/>
      <c r="R133" s="59"/>
      <c r="S133" s="59"/>
      <c r="T133" s="59"/>
      <c r="U133" s="59"/>
      <c r="V133" s="59"/>
      <c r="W133" s="59"/>
      <c r="X133" s="59"/>
      <c r="Y133" s="59"/>
      <c r="Z133" s="59"/>
      <c r="AA133" s="59"/>
      <c r="AB133" s="59"/>
      <c r="AC133" s="59"/>
      <c r="AD133" s="59"/>
      <c r="AE133" s="59"/>
      <c r="AF133" s="59"/>
      <c r="AG133" s="59"/>
      <c r="AH133" s="59"/>
      <c r="AI133" s="59"/>
      <c r="AJ133" s="59"/>
      <c r="AK133" s="59"/>
      <c r="AL133" s="59"/>
      <c r="AM133" s="59"/>
      <c r="AN133" s="59"/>
      <c r="AO133" s="59"/>
      <c r="AP133" s="59"/>
      <c r="AQ133" s="59"/>
      <c r="AR133" s="59"/>
      <c r="AS133" s="59"/>
      <c r="AT133" s="59"/>
      <c r="AU133" s="3"/>
      <c r="AV133" s="3"/>
      <c r="AW133" s="3"/>
      <c r="AX133" s="3"/>
      <c r="AY133" s="3"/>
      <c r="AZ133" s="3"/>
      <c r="BA133" s="3"/>
      <c r="BB133" s="3"/>
    </row>
    <row r="134" ht="12.75" customHeight="1">
      <c r="A134" s="59"/>
      <c r="B134" s="59"/>
      <c r="C134" s="59"/>
      <c r="D134" s="59"/>
      <c r="E134" s="59"/>
      <c r="F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59"/>
      <c r="AE134" s="59"/>
      <c r="AF134" s="59"/>
      <c r="AG134" s="59"/>
      <c r="AH134" s="59"/>
      <c r="AI134" s="59"/>
      <c r="AJ134" s="59"/>
      <c r="AK134" s="59"/>
      <c r="AL134" s="59"/>
      <c r="AM134" s="59"/>
      <c r="AN134" s="59"/>
      <c r="AO134" s="59"/>
      <c r="AP134" s="59"/>
      <c r="AQ134" s="59"/>
      <c r="AR134" s="59"/>
      <c r="AS134" s="59"/>
      <c r="AT134" s="59"/>
      <c r="AU134" s="3"/>
      <c r="AV134" s="3"/>
      <c r="AW134" s="3"/>
      <c r="AX134" s="3"/>
      <c r="AY134" s="3"/>
      <c r="AZ134" s="3"/>
      <c r="BA134" s="3"/>
      <c r="BB134" s="3"/>
    </row>
    <row r="135" ht="12.75" customHeight="1">
      <c r="A135" s="59"/>
      <c r="B135" s="59"/>
      <c r="C135" s="59"/>
      <c r="D135" s="59"/>
      <c r="E135" s="59"/>
      <c r="F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c r="AE135" s="59"/>
      <c r="AF135" s="59"/>
      <c r="AG135" s="59"/>
      <c r="AH135" s="59"/>
      <c r="AI135" s="59"/>
      <c r="AJ135" s="59"/>
      <c r="AK135" s="59"/>
      <c r="AL135" s="59"/>
      <c r="AM135" s="59"/>
      <c r="AN135" s="59"/>
      <c r="AO135" s="59"/>
      <c r="AP135" s="59"/>
      <c r="AQ135" s="59"/>
      <c r="AR135" s="59"/>
      <c r="AS135" s="59"/>
      <c r="AT135" s="59"/>
      <c r="AU135" s="3"/>
      <c r="AV135" s="3"/>
      <c r="AW135" s="3"/>
      <c r="AX135" s="3"/>
      <c r="AY135" s="3"/>
      <c r="AZ135" s="3"/>
      <c r="BA135" s="3"/>
      <c r="BB135" s="3"/>
    </row>
    <row r="136" ht="12.75" customHeight="1">
      <c r="A136" s="59"/>
      <c r="B136" s="59"/>
      <c r="C136" s="59"/>
      <c r="D136" s="59"/>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c r="AH136" s="59"/>
      <c r="AI136" s="59"/>
      <c r="AJ136" s="59"/>
      <c r="AK136" s="59"/>
      <c r="AL136" s="59"/>
      <c r="AM136" s="59"/>
      <c r="AN136" s="59"/>
      <c r="AO136" s="59"/>
      <c r="AP136" s="59"/>
      <c r="AQ136" s="59"/>
      <c r="AR136" s="59"/>
      <c r="AS136" s="59"/>
      <c r="AT136" s="59"/>
      <c r="AU136" s="3"/>
      <c r="AV136" s="3"/>
      <c r="AW136" s="3"/>
      <c r="AX136" s="3"/>
      <c r="AY136" s="3"/>
      <c r="AZ136" s="3"/>
      <c r="BA136" s="3"/>
      <c r="BB136" s="3"/>
    </row>
    <row r="137" ht="12.75" customHeight="1">
      <c r="A137" s="59"/>
      <c r="B137" s="59"/>
      <c r="C137" s="59"/>
      <c r="D137" s="59"/>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c r="AJ137" s="59"/>
      <c r="AK137" s="59"/>
      <c r="AL137" s="59"/>
      <c r="AM137" s="59"/>
      <c r="AN137" s="59"/>
      <c r="AO137" s="59"/>
      <c r="AP137" s="59"/>
      <c r="AQ137" s="59"/>
      <c r="AR137" s="59"/>
      <c r="AS137" s="59"/>
      <c r="AT137" s="59"/>
      <c r="AU137" s="3"/>
      <c r="AV137" s="3"/>
      <c r="AW137" s="3"/>
      <c r="AX137" s="3"/>
      <c r="AY137" s="3"/>
      <c r="AZ137" s="3"/>
      <c r="BA137" s="3"/>
      <c r="BB137" s="3"/>
    </row>
    <row r="138" ht="12.75" customHeight="1">
      <c r="A138" s="59"/>
      <c r="B138" s="59"/>
      <c r="C138" s="59"/>
      <c r="D138" s="59"/>
      <c r="E138" s="59"/>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c r="AH138" s="59"/>
      <c r="AI138" s="59"/>
      <c r="AJ138" s="59"/>
      <c r="AK138" s="59"/>
      <c r="AL138" s="59"/>
      <c r="AM138" s="59"/>
      <c r="AN138" s="59"/>
      <c r="AO138" s="59"/>
      <c r="AP138" s="59"/>
      <c r="AQ138" s="59"/>
      <c r="AR138" s="59"/>
      <c r="AS138" s="59"/>
      <c r="AT138" s="59"/>
      <c r="AU138" s="3"/>
      <c r="AV138" s="3"/>
      <c r="AW138" s="3"/>
      <c r="AX138" s="3"/>
      <c r="AY138" s="3"/>
      <c r="AZ138" s="3"/>
      <c r="BA138" s="3"/>
      <c r="BB138" s="3"/>
    </row>
    <row r="139" ht="12.75" customHeight="1">
      <c r="A139" s="59"/>
      <c r="B139" s="59"/>
      <c r="C139" s="59"/>
      <c r="D139" s="59"/>
      <c r="E139" s="59"/>
      <c r="F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c r="AH139" s="59"/>
      <c r="AI139" s="59"/>
      <c r="AJ139" s="59"/>
      <c r="AK139" s="59"/>
      <c r="AL139" s="59"/>
      <c r="AM139" s="59"/>
      <c r="AN139" s="59"/>
      <c r="AO139" s="59"/>
      <c r="AP139" s="59"/>
      <c r="AQ139" s="59"/>
      <c r="AR139" s="59"/>
      <c r="AS139" s="59"/>
      <c r="AT139" s="59"/>
      <c r="AU139" s="3"/>
      <c r="AV139" s="3"/>
      <c r="AW139" s="3"/>
      <c r="AX139" s="3"/>
      <c r="AY139" s="3"/>
      <c r="AZ139" s="3"/>
      <c r="BA139" s="3"/>
      <c r="BB139" s="3"/>
    </row>
    <row r="140" ht="12.75" customHeight="1">
      <c r="A140" s="59"/>
      <c r="B140" s="59"/>
      <c r="C140" s="59"/>
      <c r="D140" s="59"/>
      <c r="E140" s="59"/>
      <c r="F140" s="59"/>
      <c r="G140" s="59"/>
      <c r="H140" s="59"/>
      <c r="I140" s="59"/>
      <c r="J140" s="59"/>
      <c r="K140" s="59"/>
      <c r="L140" s="59"/>
      <c r="M140" s="59"/>
      <c r="N140" s="59"/>
      <c r="O140" s="59"/>
      <c r="P140" s="59"/>
      <c r="Q140" s="59"/>
      <c r="R140" s="59"/>
      <c r="S140" s="59"/>
      <c r="T140" s="59"/>
      <c r="U140" s="59"/>
      <c r="V140" s="59"/>
      <c r="W140" s="59"/>
      <c r="X140" s="59"/>
      <c r="Y140" s="59"/>
      <c r="Z140" s="59"/>
      <c r="AA140" s="59"/>
      <c r="AB140" s="59"/>
      <c r="AC140" s="59"/>
      <c r="AD140" s="59"/>
      <c r="AE140" s="59"/>
      <c r="AF140" s="59"/>
      <c r="AG140" s="59"/>
      <c r="AH140" s="59"/>
      <c r="AI140" s="59"/>
      <c r="AJ140" s="59"/>
      <c r="AK140" s="59"/>
      <c r="AL140" s="59"/>
      <c r="AM140" s="59"/>
      <c r="AN140" s="59"/>
      <c r="AO140" s="59"/>
      <c r="AP140" s="59"/>
      <c r="AQ140" s="59"/>
      <c r="AR140" s="59"/>
      <c r="AS140" s="59"/>
      <c r="AT140" s="59"/>
      <c r="AU140" s="3"/>
      <c r="AV140" s="3"/>
      <c r="AW140" s="3"/>
      <c r="AX140" s="3"/>
      <c r="AY140" s="3"/>
      <c r="AZ140" s="3"/>
      <c r="BA140" s="3"/>
      <c r="BB140" s="3"/>
    </row>
    <row r="141" ht="12.75" customHeight="1">
      <c r="A141" s="59"/>
      <c r="B141" s="59"/>
      <c r="C141" s="59"/>
      <c r="D141" s="59"/>
      <c r="E141" s="59"/>
      <c r="F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c r="AH141" s="59"/>
      <c r="AI141" s="59"/>
      <c r="AJ141" s="59"/>
      <c r="AK141" s="59"/>
      <c r="AL141" s="59"/>
      <c r="AM141" s="59"/>
      <c r="AN141" s="59"/>
      <c r="AO141" s="59"/>
      <c r="AP141" s="59"/>
      <c r="AQ141" s="59"/>
      <c r="AR141" s="59"/>
      <c r="AS141" s="59"/>
      <c r="AT141" s="59"/>
      <c r="AU141" s="3"/>
      <c r="AV141" s="3"/>
      <c r="AW141" s="3"/>
      <c r="AX141" s="3"/>
      <c r="AY141" s="3"/>
      <c r="AZ141" s="3"/>
      <c r="BA141" s="3"/>
      <c r="BB141" s="3"/>
    </row>
    <row r="142" ht="12.75" customHeight="1">
      <c r="A142" s="59"/>
      <c r="B142" s="59"/>
      <c r="C142" s="59"/>
      <c r="D142" s="59"/>
      <c r="E142" s="59"/>
      <c r="F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c r="AD142" s="59"/>
      <c r="AE142" s="59"/>
      <c r="AF142" s="59"/>
      <c r="AG142" s="59"/>
      <c r="AH142" s="59"/>
      <c r="AI142" s="59"/>
      <c r="AJ142" s="59"/>
      <c r="AK142" s="59"/>
      <c r="AL142" s="59"/>
      <c r="AM142" s="59"/>
      <c r="AN142" s="59"/>
      <c r="AO142" s="59"/>
      <c r="AP142" s="59"/>
      <c r="AQ142" s="59"/>
      <c r="AR142" s="59"/>
      <c r="AS142" s="59"/>
      <c r="AT142" s="59"/>
      <c r="AU142" s="3"/>
      <c r="AV142" s="3"/>
      <c r="AW142" s="3"/>
      <c r="AX142" s="3"/>
      <c r="AY142" s="3"/>
      <c r="AZ142" s="3"/>
      <c r="BA142" s="3"/>
      <c r="BB142" s="3"/>
    </row>
    <row r="143" ht="12.75" customHeight="1">
      <c r="A143" s="59"/>
      <c r="B143" s="59"/>
      <c r="C143" s="59"/>
      <c r="D143" s="59"/>
      <c r="E143" s="59"/>
      <c r="F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c r="AD143" s="59"/>
      <c r="AE143" s="59"/>
      <c r="AF143" s="59"/>
      <c r="AG143" s="59"/>
      <c r="AH143" s="59"/>
      <c r="AI143" s="59"/>
      <c r="AJ143" s="59"/>
      <c r="AK143" s="59"/>
      <c r="AL143" s="59"/>
      <c r="AM143" s="59"/>
      <c r="AN143" s="59"/>
      <c r="AO143" s="59"/>
      <c r="AP143" s="59"/>
      <c r="AQ143" s="59"/>
      <c r="AR143" s="59"/>
      <c r="AS143" s="59"/>
      <c r="AT143" s="59"/>
      <c r="AU143" s="3"/>
      <c r="AV143" s="3"/>
      <c r="AW143" s="3"/>
      <c r="AX143" s="3"/>
      <c r="AY143" s="3"/>
      <c r="AZ143" s="3"/>
      <c r="BA143" s="3"/>
      <c r="BB143" s="3"/>
    </row>
    <row r="144" ht="12.75" customHeight="1">
      <c r="A144" s="59"/>
      <c r="B144" s="59"/>
      <c r="C144" s="59"/>
      <c r="D144" s="59"/>
      <c r="E144" s="59"/>
      <c r="F144" s="59"/>
      <c r="G144" s="59"/>
      <c r="H144" s="59"/>
      <c r="I144" s="59"/>
      <c r="J144" s="59"/>
      <c r="K144" s="59"/>
      <c r="L144" s="59"/>
      <c r="M144" s="59"/>
      <c r="N144" s="59"/>
      <c r="O144" s="59"/>
      <c r="P144" s="59"/>
      <c r="Q144" s="59"/>
      <c r="R144" s="59"/>
      <c r="S144" s="59"/>
      <c r="T144" s="59"/>
      <c r="U144" s="59"/>
      <c r="V144" s="59"/>
      <c r="W144" s="59"/>
      <c r="X144" s="59"/>
      <c r="Y144" s="59"/>
      <c r="Z144" s="59"/>
      <c r="AA144" s="59"/>
      <c r="AB144" s="59"/>
      <c r="AC144" s="59"/>
      <c r="AD144" s="59"/>
      <c r="AE144" s="59"/>
      <c r="AF144" s="59"/>
      <c r="AG144" s="59"/>
      <c r="AH144" s="59"/>
      <c r="AI144" s="59"/>
      <c r="AJ144" s="59"/>
      <c r="AK144" s="59"/>
      <c r="AL144" s="59"/>
      <c r="AM144" s="59"/>
      <c r="AN144" s="59"/>
      <c r="AO144" s="59"/>
      <c r="AP144" s="59"/>
      <c r="AQ144" s="59"/>
      <c r="AR144" s="59"/>
      <c r="AS144" s="59"/>
      <c r="AT144" s="59"/>
      <c r="AU144" s="3"/>
      <c r="AV144" s="3"/>
      <c r="AW144" s="3"/>
      <c r="AX144" s="3"/>
      <c r="AY144" s="3"/>
      <c r="AZ144" s="3"/>
      <c r="BA144" s="3"/>
      <c r="BB144" s="3"/>
    </row>
    <row r="145" ht="12.75" customHeight="1">
      <c r="A145" s="59"/>
      <c r="B145" s="59"/>
      <c r="C145" s="59"/>
      <c r="D145" s="59"/>
      <c r="E145" s="59"/>
      <c r="F145" s="5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c r="AD145" s="59"/>
      <c r="AE145" s="59"/>
      <c r="AF145" s="59"/>
      <c r="AG145" s="59"/>
      <c r="AH145" s="59"/>
      <c r="AI145" s="59"/>
      <c r="AJ145" s="59"/>
      <c r="AK145" s="59"/>
      <c r="AL145" s="59"/>
      <c r="AM145" s="59"/>
      <c r="AN145" s="59"/>
      <c r="AO145" s="59"/>
      <c r="AP145" s="59"/>
      <c r="AQ145" s="59"/>
      <c r="AR145" s="59"/>
      <c r="AS145" s="59"/>
      <c r="AT145" s="59"/>
      <c r="AU145" s="3"/>
      <c r="AV145" s="3"/>
      <c r="AW145" s="3"/>
      <c r="AX145" s="3"/>
      <c r="AY145" s="3"/>
      <c r="AZ145" s="3"/>
      <c r="BA145" s="3"/>
      <c r="BB145" s="3"/>
    </row>
    <row r="146" ht="12.75" customHeight="1">
      <c r="A146" s="59"/>
      <c r="B146" s="59"/>
      <c r="C146" s="59"/>
      <c r="D146" s="59"/>
      <c r="E146" s="59"/>
      <c r="F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c r="AD146" s="59"/>
      <c r="AE146" s="59"/>
      <c r="AF146" s="59"/>
      <c r="AG146" s="59"/>
      <c r="AH146" s="59"/>
      <c r="AI146" s="59"/>
      <c r="AJ146" s="59"/>
      <c r="AK146" s="59"/>
      <c r="AL146" s="59"/>
      <c r="AM146" s="59"/>
      <c r="AN146" s="59"/>
      <c r="AO146" s="59"/>
      <c r="AP146" s="59"/>
      <c r="AQ146" s="59"/>
      <c r="AR146" s="59"/>
      <c r="AS146" s="59"/>
      <c r="AT146" s="59"/>
      <c r="AU146" s="3"/>
      <c r="AV146" s="3"/>
      <c r="AW146" s="3"/>
      <c r="AX146" s="3"/>
      <c r="AY146" s="3"/>
      <c r="AZ146" s="3"/>
      <c r="BA146" s="3"/>
      <c r="BB146" s="3"/>
    </row>
    <row r="147" ht="12.75" customHeight="1">
      <c r="A147" s="59"/>
      <c r="B147" s="59"/>
      <c r="C147" s="59"/>
      <c r="D147" s="59"/>
      <c r="E147" s="59"/>
      <c r="F147" s="59"/>
      <c r="G147" s="59"/>
      <c r="H147" s="59"/>
      <c r="I147" s="59"/>
      <c r="J147" s="59"/>
      <c r="K147" s="59"/>
      <c r="L147" s="59"/>
      <c r="M147" s="59"/>
      <c r="N147" s="59"/>
      <c r="O147" s="59"/>
      <c r="P147" s="59"/>
      <c r="Q147" s="59"/>
      <c r="R147" s="59"/>
      <c r="S147" s="59"/>
      <c r="T147" s="59"/>
      <c r="U147" s="59"/>
      <c r="V147" s="59"/>
      <c r="W147" s="59"/>
      <c r="X147" s="59"/>
      <c r="Y147" s="59"/>
      <c r="Z147" s="59"/>
      <c r="AA147" s="59"/>
      <c r="AB147" s="59"/>
      <c r="AC147" s="59"/>
      <c r="AD147" s="59"/>
      <c r="AE147" s="59"/>
      <c r="AF147" s="59"/>
      <c r="AG147" s="59"/>
      <c r="AH147" s="59"/>
      <c r="AI147" s="59"/>
      <c r="AJ147" s="59"/>
      <c r="AK147" s="59"/>
      <c r="AL147" s="59"/>
      <c r="AM147" s="59"/>
      <c r="AN147" s="59"/>
      <c r="AO147" s="59"/>
      <c r="AP147" s="59"/>
      <c r="AQ147" s="59"/>
      <c r="AR147" s="59"/>
      <c r="AS147" s="59"/>
      <c r="AT147" s="59"/>
      <c r="AU147" s="3"/>
      <c r="AV147" s="3"/>
      <c r="AW147" s="3"/>
      <c r="AX147" s="3"/>
      <c r="AY147" s="3"/>
      <c r="AZ147" s="3"/>
      <c r="BA147" s="3"/>
      <c r="BB147" s="3"/>
    </row>
    <row r="148" ht="12.75" customHeight="1">
      <c r="A148" s="59"/>
      <c r="B148" s="59"/>
      <c r="C148" s="59"/>
      <c r="D148" s="59"/>
      <c r="E148" s="59"/>
      <c r="F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E148" s="59"/>
      <c r="AF148" s="59"/>
      <c r="AG148" s="59"/>
      <c r="AH148" s="59"/>
      <c r="AI148" s="59"/>
      <c r="AJ148" s="59"/>
      <c r="AK148" s="59"/>
      <c r="AL148" s="59"/>
      <c r="AM148" s="59"/>
      <c r="AN148" s="59"/>
      <c r="AO148" s="59"/>
      <c r="AP148" s="59"/>
      <c r="AQ148" s="59"/>
      <c r="AR148" s="59"/>
      <c r="AS148" s="59"/>
      <c r="AT148" s="59"/>
      <c r="AU148" s="3"/>
      <c r="AV148" s="3"/>
      <c r="AW148" s="3"/>
      <c r="AX148" s="3"/>
      <c r="AY148" s="3"/>
      <c r="AZ148" s="3"/>
      <c r="BA148" s="3"/>
      <c r="BB148" s="3"/>
    </row>
    <row r="149" ht="12.75" customHeight="1">
      <c r="A149" s="59"/>
      <c r="B149" s="59"/>
      <c r="C149" s="59"/>
      <c r="D149" s="59"/>
      <c r="E149" s="59"/>
      <c r="F149" s="59"/>
      <c r="G149" s="59"/>
      <c r="H149" s="59"/>
      <c r="I149" s="59"/>
      <c r="J149" s="59"/>
      <c r="K149" s="59"/>
      <c r="L149" s="59"/>
      <c r="M149" s="59"/>
      <c r="N149" s="59"/>
      <c r="O149" s="59"/>
      <c r="P149" s="59"/>
      <c r="Q149" s="59"/>
      <c r="R149" s="59"/>
      <c r="S149" s="59"/>
      <c r="T149" s="59"/>
      <c r="U149" s="59"/>
      <c r="V149" s="59"/>
      <c r="W149" s="59"/>
      <c r="X149" s="59"/>
      <c r="Y149" s="59"/>
      <c r="Z149" s="59"/>
      <c r="AA149" s="59"/>
      <c r="AB149" s="59"/>
      <c r="AC149" s="59"/>
      <c r="AD149" s="59"/>
      <c r="AE149" s="59"/>
      <c r="AF149" s="59"/>
      <c r="AG149" s="59"/>
      <c r="AH149" s="59"/>
      <c r="AI149" s="59"/>
      <c r="AJ149" s="59"/>
      <c r="AK149" s="59"/>
      <c r="AL149" s="59"/>
      <c r="AM149" s="59"/>
      <c r="AN149" s="59"/>
      <c r="AO149" s="59"/>
      <c r="AP149" s="59"/>
      <c r="AQ149" s="59"/>
      <c r="AR149" s="59"/>
      <c r="AS149" s="59"/>
      <c r="AT149" s="59"/>
      <c r="AU149" s="3"/>
      <c r="AV149" s="3"/>
      <c r="AW149" s="3"/>
      <c r="AX149" s="3"/>
      <c r="AY149" s="3"/>
      <c r="AZ149" s="3"/>
      <c r="BA149" s="3"/>
      <c r="BB149" s="3"/>
    </row>
    <row r="150" ht="12.75" customHeight="1">
      <c r="A150" s="59"/>
      <c r="B150" s="59"/>
      <c r="C150" s="59"/>
      <c r="D150" s="59"/>
      <c r="E150" s="59"/>
      <c r="F150" s="59"/>
      <c r="G150" s="59"/>
      <c r="H150" s="59"/>
      <c r="I150" s="59"/>
      <c r="J150" s="59"/>
      <c r="K150" s="59"/>
      <c r="L150" s="59"/>
      <c r="M150" s="59"/>
      <c r="N150" s="59"/>
      <c r="O150" s="59"/>
      <c r="P150" s="59"/>
      <c r="Q150" s="59"/>
      <c r="R150" s="59"/>
      <c r="S150" s="59"/>
      <c r="T150" s="59"/>
      <c r="U150" s="59"/>
      <c r="V150" s="59"/>
      <c r="W150" s="59"/>
      <c r="X150" s="59"/>
      <c r="Y150" s="59"/>
      <c r="Z150" s="59"/>
      <c r="AA150" s="59"/>
      <c r="AB150" s="59"/>
      <c r="AC150" s="59"/>
      <c r="AD150" s="59"/>
      <c r="AE150" s="59"/>
      <c r="AF150" s="59"/>
      <c r="AG150" s="59"/>
      <c r="AH150" s="59"/>
      <c r="AI150" s="59"/>
      <c r="AJ150" s="59"/>
      <c r="AK150" s="59"/>
      <c r="AL150" s="59"/>
      <c r="AM150" s="59"/>
      <c r="AN150" s="59"/>
      <c r="AO150" s="59"/>
      <c r="AP150" s="59"/>
      <c r="AQ150" s="59"/>
      <c r="AR150" s="59"/>
      <c r="AS150" s="59"/>
      <c r="AT150" s="59"/>
      <c r="AU150" s="3"/>
      <c r="AV150" s="3"/>
      <c r="AW150" s="3"/>
      <c r="AX150" s="3"/>
      <c r="AY150" s="3"/>
      <c r="AZ150" s="3"/>
      <c r="BA150" s="3"/>
      <c r="BB150" s="3"/>
    </row>
    <row r="151" ht="12.75" customHeight="1">
      <c r="A151" s="59"/>
      <c r="B151" s="59"/>
      <c r="C151" s="59"/>
      <c r="D151" s="59"/>
      <c r="E151" s="59"/>
      <c r="F151" s="59"/>
      <c r="G151" s="59"/>
      <c r="H151" s="59"/>
      <c r="I151" s="59"/>
      <c r="J151" s="59"/>
      <c r="K151" s="59"/>
      <c r="L151" s="59"/>
      <c r="M151" s="59"/>
      <c r="N151" s="59"/>
      <c r="O151" s="59"/>
      <c r="P151" s="59"/>
      <c r="Q151" s="59"/>
      <c r="R151" s="59"/>
      <c r="S151" s="59"/>
      <c r="T151" s="59"/>
      <c r="U151" s="59"/>
      <c r="V151" s="59"/>
      <c r="W151" s="59"/>
      <c r="X151" s="59"/>
      <c r="Y151" s="59"/>
      <c r="Z151" s="59"/>
      <c r="AA151" s="59"/>
      <c r="AB151" s="59"/>
      <c r="AC151" s="59"/>
      <c r="AD151" s="59"/>
      <c r="AE151" s="59"/>
      <c r="AF151" s="59"/>
      <c r="AG151" s="59"/>
      <c r="AH151" s="59"/>
      <c r="AI151" s="59"/>
      <c r="AJ151" s="59"/>
      <c r="AK151" s="59"/>
      <c r="AL151" s="59"/>
      <c r="AM151" s="59"/>
      <c r="AN151" s="59"/>
      <c r="AO151" s="59"/>
      <c r="AP151" s="59"/>
      <c r="AQ151" s="59"/>
      <c r="AR151" s="59"/>
      <c r="AS151" s="59"/>
      <c r="AT151" s="59"/>
      <c r="AU151" s="3"/>
      <c r="AV151" s="3"/>
      <c r="AW151" s="3"/>
      <c r="AX151" s="3"/>
      <c r="AY151" s="3"/>
      <c r="AZ151" s="3"/>
      <c r="BA151" s="3"/>
      <c r="BB151" s="3"/>
    </row>
    <row r="152" ht="12.75" customHeight="1">
      <c r="A152" s="59"/>
      <c r="B152" s="59"/>
      <c r="C152" s="59"/>
      <c r="D152" s="59"/>
      <c r="E152" s="59"/>
      <c r="F152" s="59"/>
      <c r="G152" s="59"/>
      <c r="H152" s="59"/>
      <c r="I152" s="59"/>
      <c r="J152" s="59"/>
      <c r="K152" s="59"/>
      <c r="L152" s="59"/>
      <c r="M152" s="59"/>
      <c r="N152" s="59"/>
      <c r="O152" s="59"/>
      <c r="P152" s="59"/>
      <c r="Q152" s="59"/>
      <c r="R152" s="59"/>
      <c r="S152" s="59"/>
      <c r="T152" s="59"/>
      <c r="U152" s="59"/>
      <c r="V152" s="59"/>
      <c r="W152" s="59"/>
      <c r="X152" s="59"/>
      <c r="Y152" s="59"/>
      <c r="Z152" s="59"/>
      <c r="AA152" s="59"/>
      <c r="AB152" s="59"/>
      <c r="AC152" s="59"/>
      <c r="AD152" s="59"/>
      <c r="AE152" s="59"/>
      <c r="AF152" s="59"/>
      <c r="AG152" s="59"/>
      <c r="AH152" s="59"/>
      <c r="AI152" s="59"/>
      <c r="AJ152" s="59"/>
      <c r="AK152" s="59"/>
      <c r="AL152" s="59"/>
      <c r="AM152" s="59"/>
      <c r="AN152" s="59"/>
      <c r="AO152" s="59"/>
      <c r="AP152" s="59"/>
      <c r="AQ152" s="59"/>
      <c r="AR152" s="59"/>
      <c r="AS152" s="59"/>
      <c r="AT152" s="59"/>
      <c r="AU152" s="3"/>
      <c r="AV152" s="3"/>
      <c r="AW152" s="3"/>
      <c r="AX152" s="3"/>
      <c r="AY152" s="3"/>
      <c r="AZ152" s="3"/>
      <c r="BA152" s="3"/>
      <c r="BB152" s="3"/>
    </row>
    <row r="153" ht="12.75" customHeight="1">
      <c r="A153" s="59"/>
      <c r="B153" s="59"/>
      <c r="C153" s="59"/>
      <c r="D153" s="59"/>
      <c r="E153" s="59"/>
      <c r="F153" s="59"/>
      <c r="G153" s="59"/>
      <c r="H153" s="59"/>
      <c r="I153" s="59"/>
      <c r="J153" s="59"/>
      <c r="K153" s="59"/>
      <c r="L153" s="59"/>
      <c r="M153" s="59"/>
      <c r="N153" s="59"/>
      <c r="O153" s="59"/>
      <c r="P153" s="59"/>
      <c r="Q153" s="59"/>
      <c r="R153" s="59"/>
      <c r="S153" s="59"/>
      <c r="T153" s="59"/>
      <c r="U153" s="59"/>
      <c r="V153" s="59"/>
      <c r="W153" s="59"/>
      <c r="X153" s="59"/>
      <c r="Y153" s="59"/>
      <c r="Z153" s="59"/>
      <c r="AA153" s="59"/>
      <c r="AB153" s="59"/>
      <c r="AC153" s="59"/>
      <c r="AD153" s="59"/>
      <c r="AE153" s="59"/>
      <c r="AF153" s="59"/>
      <c r="AG153" s="59"/>
      <c r="AH153" s="59"/>
      <c r="AI153" s="59"/>
      <c r="AJ153" s="59"/>
      <c r="AK153" s="59"/>
      <c r="AL153" s="59"/>
      <c r="AM153" s="59"/>
      <c r="AN153" s="59"/>
      <c r="AO153" s="59"/>
      <c r="AP153" s="59"/>
      <c r="AQ153" s="59"/>
      <c r="AR153" s="59"/>
      <c r="AS153" s="59"/>
      <c r="AT153" s="59"/>
      <c r="AU153" s="3"/>
      <c r="AV153" s="3"/>
      <c r="AW153" s="3"/>
      <c r="AX153" s="3"/>
      <c r="AY153" s="3"/>
      <c r="AZ153" s="3"/>
      <c r="BA153" s="3"/>
      <c r="BB153" s="3"/>
    </row>
    <row r="154" ht="12.75" customHeight="1">
      <c r="A154" s="59"/>
      <c r="B154" s="59"/>
      <c r="C154" s="59"/>
      <c r="D154" s="59"/>
      <c r="E154" s="59"/>
      <c r="F154" s="59"/>
      <c r="G154" s="59"/>
      <c r="H154" s="59"/>
      <c r="I154" s="59"/>
      <c r="J154" s="59"/>
      <c r="K154" s="59"/>
      <c r="L154" s="59"/>
      <c r="M154" s="59"/>
      <c r="N154" s="59"/>
      <c r="O154" s="59"/>
      <c r="P154" s="59"/>
      <c r="Q154" s="59"/>
      <c r="R154" s="59"/>
      <c r="S154" s="59"/>
      <c r="T154" s="59"/>
      <c r="U154" s="59"/>
      <c r="V154" s="59"/>
      <c r="W154" s="59"/>
      <c r="X154" s="59"/>
      <c r="Y154" s="59"/>
      <c r="Z154" s="59"/>
      <c r="AA154" s="59"/>
      <c r="AB154" s="59"/>
      <c r="AC154" s="59"/>
      <c r="AD154" s="59"/>
      <c r="AE154" s="59"/>
      <c r="AF154" s="59"/>
      <c r="AG154" s="59"/>
      <c r="AH154" s="59"/>
      <c r="AI154" s="59"/>
      <c r="AJ154" s="59"/>
      <c r="AK154" s="59"/>
      <c r="AL154" s="59"/>
      <c r="AM154" s="59"/>
      <c r="AN154" s="59"/>
      <c r="AO154" s="59"/>
      <c r="AP154" s="59"/>
      <c r="AQ154" s="59"/>
      <c r="AR154" s="59"/>
      <c r="AS154" s="59"/>
      <c r="AT154" s="59"/>
      <c r="AU154" s="3"/>
      <c r="AV154" s="3"/>
      <c r="AW154" s="3"/>
      <c r="AX154" s="3"/>
      <c r="AY154" s="3"/>
      <c r="AZ154" s="3"/>
      <c r="BA154" s="3"/>
      <c r="BB154" s="3"/>
    </row>
    <row r="155" ht="12.75" customHeight="1">
      <c r="A155" s="59"/>
      <c r="B155" s="59"/>
      <c r="C155" s="59"/>
      <c r="D155" s="59"/>
      <c r="E155" s="59"/>
      <c r="F155" s="59"/>
      <c r="G155" s="59"/>
      <c r="H155" s="59"/>
      <c r="I155" s="59"/>
      <c r="J155" s="59"/>
      <c r="K155" s="59"/>
      <c r="L155" s="59"/>
      <c r="M155" s="59"/>
      <c r="N155" s="59"/>
      <c r="O155" s="59"/>
      <c r="P155" s="59"/>
      <c r="Q155" s="59"/>
      <c r="R155" s="59"/>
      <c r="S155" s="59"/>
      <c r="T155" s="59"/>
      <c r="U155" s="59"/>
      <c r="V155" s="59"/>
      <c r="W155" s="59"/>
      <c r="X155" s="59"/>
      <c r="Y155" s="59"/>
      <c r="Z155" s="59"/>
      <c r="AA155" s="59"/>
      <c r="AB155" s="59"/>
      <c r="AC155" s="59"/>
      <c r="AD155" s="59"/>
      <c r="AE155" s="59"/>
      <c r="AF155" s="59"/>
      <c r="AG155" s="59"/>
      <c r="AH155" s="59"/>
      <c r="AI155" s="59"/>
      <c r="AJ155" s="59"/>
      <c r="AK155" s="59"/>
      <c r="AL155" s="59"/>
      <c r="AM155" s="59"/>
      <c r="AN155" s="59"/>
      <c r="AO155" s="59"/>
      <c r="AP155" s="59"/>
      <c r="AQ155" s="59"/>
      <c r="AR155" s="59"/>
      <c r="AS155" s="59"/>
      <c r="AT155" s="59"/>
      <c r="AU155" s="3"/>
      <c r="AV155" s="3"/>
      <c r="AW155" s="3"/>
      <c r="AX155" s="3"/>
      <c r="AY155" s="3"/>
      <c r="AZ155" s="3"/>
      <c r="BA155" s="3"/>
      <c r="BB155" s="3"/>
    </row>
    <row r="156" ht="12.75" customHeight="1">
      <c r="A156" s="59"/>
      <c r="B156" s="59"/>
      <c r="C156" s="59"/>
      <c r="D156" s="59"/>
      <c r="E156" s="59"/>
      <c r="F156" s="59"/>
      <c r="G156" s="59"/>
      <c r="H156" s="59"/>
      <c r="I156" s="59"/>
      <c r="J156" s="59"/>
      <c r="K156" s="59"/>
      <c r="L156" s="59"/>
      <c r="M156" s="59"/>
      <c r="N156" s="59"/>
      <c r="O156" s="59"/>
      <c r="P156" s="59"/>
      <c r="Q156" s="59"/>
      <c r="R156" s="59"/>
      <c r="S156" s="59"/>
      <c r="T156" s="59"/>
      <c r="U156" s="59"/>
      <c r="V156" s="59"/>
      <c r="W156" s="59"/>
      <c r="X156" s="59"/>
      <c r="Y156" s="59"/>
      <c r="Z156" s="59"/>
      <c r="AA156" s="59"/>
      <c r="AB156" s="59"/>
      <c r="AC156" s="59"/>
      <c r="AD156" s="59"/>
      <c r="AE156" s="59"/>
      <c r="AF156" s="59"/>
      <c r="AG156" s="59"/>
      <c r="AH156" s="59"/>
      <c r="AI156" s="59"/>
      <c r="AJ156" s="59"/>
      <c r="AK156" s="59"/>
      <c r="AL156" s="59"/>
      <c r="AM156" s="59"/>
      <c r="AN156" s="59"/>
      <c r="AO156" s="59"/>
      <c r="AP156" s="59"/>
      <c r="AQ156" s="59"/>
      <c r="AR156" s="59"/>
      <c r="AS156" s="59"/>
      <c r="AT156" s="59"/>
      <c r="AU156" s="3"/>
      <c r="AV156" s="3"/>
      <c r="AW156" s="3"/>
      <c r="AX156" s="3"/>
      <c r="AY156" s="3"/>
      <c r="AZ156" s="3"/>
      <c r="BA156" s="3"/>
      <c r="BB156" s="3"/>
    </row>
    <row r="157" ht="12.75" customHeight="1">
      <c r="A157" s="59"/>
      <c r="B157" s="59"/>
      <c r="C157" s="59"/>
      <c r="D157" s="59"/>
      <c r="E157" s="59"/>
      <c r="F157" s="59"/>
      <c r="G157" s="59"/>
      <c r="H157" s="59"/>
      <c r="I157" s="59"/>
      <c r="J157" s="59"/>
      <c r="K157" s="59"/>
      <c r="L157" s="59"/>
      <c r="M157" s="59"/>
      <c r="N157" s="59"/>
      <c r="O157" s="59"/>
      <c r="P157" s="59"/>
      <c r="Q157" s="59"/>
      <c r="R157" s="59"/>
      <c r="S157" s="59"/>
      <c r="T157" s="59"/>
      <c r="U157" s="59"/>
      <c r="V157" s="59"/>
      <c r="W157" s="59"/>
      <c r="X157" s="59"/>
      <c r="Y157" s="59"/>
      <c r="Z157" s="59"/>
      <c r="AA157" s="59"/>
      <c r="AB157" s="59"/>
      <c r="AC157" s="59"/>
      <c r="AD157" s="59"/>
      <c r="AE157" s="59"/>
      <c r="AF157" s="59"/>
      <c r="AG157" s="59"/>
      <c r="AH157" s="59"/>
      <c r="AI157" s="59"/>
      <c r="AJ157" s="59"/>
      <c r="AK157" s="59"/>
      <c r="AL157" s="59"/>
      <c r="AM157" s="59"/>
      <c r="AN157" s="59"/>
      <c r="AO157" s="59"/>
      <c r="AP157" s="59"/>
      <c r="AQ157" s="59"/>
      <c r="AR157" s="59"/>
      <c r="AS157" s="59"/>
      <c r="AT157" s="59"/>
      <c r="AU157" s="3"/>
      <c r="AV157" s="3"/>
      <c r="AW157" s="3"/>
      <c r="AX157" s="3"/>
      <c r="AY157" s="3"/>
      <c r="AZ157" s="3"/>
      <c r="BA157" s="3"/>
      <c r="BB157" s="3"/>
    </row>
    <row r="158" ht="12.75" customHeight="1">
      <c r="A158" s="59"/>
      <c r="B158" s="59"/>
      <c r="C158" s="59"/>
      <c r="D158" s="59"/>
      <c r="E158" s="59"/>
      <c r="F158" s="59"/>
      <c r="G158" s="59"/>
      <c r="H158" s="59"/>
      <c r="I158" s="59"/>
      <c r="J158" s="59"/>
      <c r="K158" s="59"/>
      <c r="L158" s="59"/>
      <c r="M158" s="59"/>
      <c r="N158" s="59"/>
      <c r="O158" s="59"/>
      <c r="P158" s="59"/>
      <c r="Q158" s="59"/>
      <c r="R158" s="59"/>
      <c r="S158" s="59"/>
      <c r="T158" s="59"/>
      <c r="U158" s="59"/>
      <c r="V158" s="59"/>
      <c r="W158" s="59"/>
      <c r="X158" s="59"/>
      <c r="Y158" s="59"/>
      <c r="Z158" s="59"/>
      <c r="AA158" s="59"/>
      <c r="AB158" s="59"/>
      <c r="AC158" s="59"/>
      <c r="AD158" s="59"/>
      <c r="AE158" s="59"/>
      <c r="AF158" s="59"/>
      <c r="AG158" s="59"/>
      <c r="AH158" s="59"/>
      <c r="AI158" s="59"/>
      <c r="AJ158" s="59"/>
      <c r="AK158" s="59"/>
      <c r="AL158" s="59"/>
      <c r="AM158" s="59"/>
      <c r="AN158" s="59"/>
      <c r="AO158" s="59"/>
      <c r="AP158" s="59"/>
      <c r="AQ158" s="59"/>
      <c r="AR158" s="59"/>
      <c r="AS158" s="59"/>
      <c r="AT158" s="59"/>
      <c r="AU158" s="3"/>
      <c r="AV158" s="3"/>
      <c r="AW158" s="3"/>
      <c r="AX158" s="3"/>
      <c r="AY158" s="3"/>
      <c r="AZ158" s="3"/>
      <c r="BA158" s="3"/>
      <c r="BB158" s="3"/>
    </row>
    <row r="159" ht="12.75" customHeight="1">
      <c r="A159" s="59"/>
      <c r="B159" s="59"/>
      <c r="C159" s="59"/>
      <c r="D159" s="59"/>
      <c r="E159" s="59"/>
      <c r="F159" s="59"/>
      <c r="G159" s="59"/>
      <c r="H159" s="59"/>
      <c r="I159" s="59"/>
      <c r="J159" s="59"/>
      <c r="K159" s="59"/>
      <c r="L159" s="59"/>
      <c r="M159" s="59"/>
      <c r="N159" s="59"/>
      <c r="O159" s="59"/>
      <c r="P159" s="59"/>
      <c r="Q159" s="59"/>
      <c r="R159" s="59"/>
      <c r="S159" s="59"/>
      <c r="T159" s="59"/>
      <c r="U159" s="59"/>
      <c r="V159" s="59"/>
      <c r="W159" s="59"/>
      <c r="X159" s="59"/>
      <c r="Y159" s="59"/>
      <c r="Z159" s="59"/>
      <c r="AA159" s="59"/>
      <c r="AB159" s="59"/>
      <c r="AC159" s="59"/>
      <c r="AD159" s="59"/>
      <c r="AE159" s="59"/>
      <c r="AF159" s="59"/>
      <c r="AG159" s="59"/>
      <c r="AH159" s="59"/>
      <c r="AI159" s="59"/>
      <c r="AJ159" s="59"/>
      <c r="AK159" s="59"/>
      <c r="AL159" s="59"/>
      <c r="AM159" s="59"/>
      <c r="AN159" s="59"/>
      <c r="AO159" s="59"/>
      <c r="AP159" s="59"/>
      <c r="AQ159" s="59"/>
      <c r="AR159" s="59"/>
      <c r="AS159" s="59"/>
      <c r="AT159" s="59"/>
      <c r="AU159" s="3"/>
      <c r="AV159" s="3"/>
      <c r="AW159" s="3"/>
      <c r="AX159" s="3"/>
      <c r="AY159" s="3"/>
      <c r="AZ159" s="3"/>
      <c r="BA159" s="3"/>
      <c r="BB159" s="3"/>
    </row>
    <row r="160" ht="12.75" customHeight="1">
      <c r="A160" s="59"/>
      <c r="B160" s="59"/>
      <c r="C160" s="59"/>
      <c r="D160" s="59"/>
      <c r="E160" s="59"/>
      <c r="F160" s="59"/>
      <c r="G160" s="59"/>
      <c r="H160" s="59"/>
      <c r="I160" s="59"/>
      <c r="J160" s="59"/>
      <c r="K160" s="59"/>
      <c r="L160" s="59"/>
      <c r="M160" s="59"/>
      <c r="N160" s="59"/>
      <c r="O160" s="59"/>
      <c r="P160" s="59"/>
      <c r="Q160" s="59"/>
      <c r="R160" s="59"/>
      <c r="S160" s="59"/>
      <c r="T160" s="59"/>
      <c r="U160" s="59"/>
      <c r="V160" s="59"/>
      <c r="W160" s="59"/>
      <c r="X160" s="59"/>
      <c r="Y160" s="59"/>
      <c r="Z160" s="59"/>
      <c r="AA160" s="59"/>
      <c r="AB160" s="59"/>
      <c r="AC160" s="59"/>
      <c r="AD160" s="59"/>
      <c r="AE160" s="59"/>
      <c r="AF160" s="59"/>
      <c r="AG160" s="59"/>
      <c r="AH160" s="59"/>
      <c r="AI160" s="59"/>
      <c r="AJ160" s="59"/>
      <c r="AK160" s="59"/>
      <c r="AL160" s="59"/>
      <c r="AM160" s="59"/>
      <c r="AN160" s="59"/>
      <c r="AO160" s="59"/>
      <c r="AP160" s="59"/>
      <c r="AQ160" s="59"/>
      <c r="AR160" s="59"/>
      <c r="AS160" s="59"/>
      <c r="AT160" s="59"/>
      <c r="AU160" s="3"/>
      <c r="AV160" s="3"/>
      <c r="AW160" s="3"/>
      <c r="AX160" s="3"/>
      <c r="AY160" s="3"/>
      <c r="AZ160" s="3"/>
      <c r="BA160" s="3"/>
      <c r="BB160" s="3"/>
    </row>
    <row r="161" ht="12.75" customHeight="1">
      <c r="A161" s="59"/>
      <c r="B161" s="59"/>
      <c r="C161" s="59"/>
      <c r="D161" s="59"/>
      <c r="E161" s="59"/>
      <c r="F161" s="59"/>
      <c r="G161" s="59"/>
      <c r="H161" s="59"/>
      <c r="I161" s="59"/>
      <c r="J161" s="59"/>
      <c r="K161" s="59"/>
      <c r="L161" s="59"/>
      <c r="M161" s="59"/>
      <c r="N161" s="59"/>
      <c r="O161" s="59"/>
      <c r="P161" s="59"/>
      <c r="Q161" s="59"/>
      <c r="R161" s="59"/>
      <c r="S161" s="59"/>
      <c r="T161" s="59"/>
      <c r="U161" s="59"/>
      <c r="V161" s="59"/>
      <c r="W161" s="59"/>
      <c r="X161" s="59"/>
      <c r="Y161" s="59"/>
      <c r="Z161" s="59"/>
      <c r="AA161" s="59"/>
      <c r="AB161" s="59"/>
      <c r="AC161" s="59"/>
      <c r="AD161" s="59"/>
      <c r="AE161" s="59"/>
      <c r="AF161" s="59"/>
      <c r="AG161" s="59"/>
      <c r="AH161" s="59"/>
      <c r="AI161" s="59"/>
      <c r="AJ161" s="59"/>
      <c r="AK161" s="59"/>
      <c r="AL161" s="59"/>
      <c r="AM161" s="59"/>
      <c r="AN161" s="59"/>
      <c r="AO161" s="59"/>
      <c r="AP161" s="59"/>
      <c r="AQ161" s="59"/>
      <c r="AR161" s="59"/>
      <c r="AS161" s="59"/>
      <c r="AT161" s="59"/>
      <c r="AU161" s="3"/>
      <c r="AV161" s="3"/>
      <c r="AW161" s="3"/>
      <c r="AX161" s="3"/>
      <c r="AY161" s="3"/>
      <c r="AZ161" s="3"/>
      <c r="BA161" s="3"/>
      <c r="BB161" s="3"/>
    </row>
    <row r="162" ht="12.75" customHeight="1">
      <c r="A162" s="59"/>
      <c r="B162" s="59"/>
      <c r="C162" s="59"/>
      <c r="D162" s="59"/>
      <c r="E162" s="59"/>
      <c r="F162" s="59"/>
      <c r="G162" s="59"/>
      <c r="H162" s="59"/>
      <c r="I162" s="59"/>
      <c r="J162" s="59"/>
      <c r="K162" s="59"/>
      <c r="L162" s="59"/>
      <c r="M162" s="59"/>
      <c r="N162" s="59"/>
      <c r="O162" s="59"/>
      <c r="P162" s="59"/>
      <c r="Q162" s="59"/>
      <c r="R162" s="59"/>
      <c r="S162" s="59"/>
      <c r="T162" s="59"/>
      <c r="U162" s="59"/>
      <c r="V162" s="59"/>
      <c r="W162" s="59"/>
      <c r="X162" s="59"/>
      <c r="Y162" s="59"/>
      <c r="Z162" s="59"/>
      <c r="AA162" s="59"/>
      <c r="AB162" s="59"/>
      <c r="AC162" s="59"/>
      <c r="AD162" s="59"/>
      <c r="AE162" s="59"/>
      <c r="AF162" s="59"/>
      <c r="AG162" s="59"/>
      <c r="AH162" s="59"/>
      <c r="AI162" s="59"/>
      <c r="AJ162" s="59"/>
      <c r="AK162" s="59"/>
      <c r="AL162" s="59"/>
      <c r="AM162" s="59"/>
      <c r="AN162" s="59"/>
      <c r="AO162" s="59"/>
      <c r="AP162" s="59"/>
      <c r="AQ162" s="59"/>
      <c r="AR162" s="59"/>
      <c r="AS162" s="59"/>
      <c r="AT162" s="59"/>
      <c r="AU162" s="3"/>
      <c r="AV162" s="3"/>
      <c r="AW162" s="3"/>
      <c r="AX162" s="3"/>
      <c r="AY162" s="3"/>
      <c r="AZ162" s="3"/>
      <c r="BA162" s="3"/>
      <c r="BB162" s="3"/>
    </row>
    <row r="163" ht="12.75" customHeight="1">
      <c r="A163" s="59"/>
      <c r="B163" s="59"/>
      <c r="C163" s="59"/>
      <c r="D163" s="59"/>
      <c r="E163" s="59"/>
      <c r="F163" s="59"/>
      <c r="G163" s="59"/>
      <c r="H163" s="59"/>
      <c r="I163" s="59"/>
      <c r="J163" s="59"/>
      <c r="K163" s="59"/>
      <c r="L163" s="59"/>
      <c r="M163" s="59"/>
      <c r="N163" s="59"/>
      <c r="O163" s="59"/>
      <c r="P163" s="59"/>
      <c r="Q163" s="59"/>
      <c r="R163" s="59"/>
      <c r="S163" s="59"/>
      <c r="T163" s="59"/>
      <c r="U163" s="59"/>
      <c r="V163" s="59"/>
      <c r="W163" s="59"/>
      <c r="X163" s="59"/>
      <c r="Y163" s="59"/>
      <c r="Z163" s="59"/>
      <c r="AA163" s="59"/>
      <c r="AB163" s="59"/>
      <c r="AC163" s="59"/>
      <c r="AD163" s="59"/>
      <c r="AE163" s="59"/>
      <c r="AF163" s="59"/>
      <c r="AG163" s="59"/>
      <c r="AH163" s="59"/>
      <c r="AI163" s="59"/>
      <c r="AJ163" s="59"/>
      <c r="AK163" s="59"/>
      <c r="AL163" s="59"/>
      <c r="AM163" s="59"/>
      <c r="AN163" s="59"/>
      <c r="AO163" s="59"/>
      <c r="AP163" s="59"/>
      <c r="AQ163" s="59"/>
      <c r="AR163" s="59"/>
      <c r="AS163" s="59"/>
      <c r="AT163" s="59"/>
      <c r="AU163" s="3"/>
      <c r="AV163" s="3"/>
      <c r="AW163" s="3"/>
      <c r="AX163" s="3"/>
      <c r="AY163" s="3"/>
      <c r="AZ163" s="3"/>
      <c r="BA163" s="3"/>
      <c r="BB163" s="3"/>
    </row>
    <row r="164" ht="12.75" customHeight="1">
      <c r="A164" s="59"/>
      <c r="B164" s="59"/>
      <c r="C164" s="59"/>
      <c r="D164" s="59"/>
      <c r="E164" s="59"/>
      <c r="F164" s="59"/>
      <c r="G164" s="59"/>
      <c r="H164" s="59"/>
      <c r="I164" s="59"/>
      <c r="J164" s="59"/>
      <c r="K164" s="59"/>
      <c r="L164" s="59"/>
      <c r="M164" s="59"/>
      <c r="N164" s="59"/>
      <c r="O164" s="59"/>
      <c r="P164" s="59"/>
      <c r="Q164" s="59"/>
      <c r="R164" s="59"/>
      <c r="S164" s="59"/>
      <c r="T164" s="59"/>
      <c r="U164" s="59"/>
      <c r="V164" s="59"/>
      <c r="W164" s="59"/>
      <c r="X164" s="59"/>
      <c r="Y164" s="59"/>
      <c r="Z164" s="59"/>
      <c r="AA164" s="59"/>
      <c r="AB164" s="59"/>
      <c r="AC164" s="59"/>
      <c r="AD164" s="59"/>
      <c r="AE164" s="59"/>
      <c r="AF164" s="59"/>
      <c r="AG164" s="59"/>
      <c r="AH164" s="59"/>
      <c r="AI164" s="59"/>
      <c r="AJ164" s="59"/>
      <c r="AK164" s="59"/>
      <c r="AL164" s="59"/>
      <c r="AM164" s="59"/>
      <c r="AN164" s="59"/>
      <c r="AO164" s="59"/>
      <c r="AP164" s="59"/>
      <c r="AQ164" s="59"/>
      <c r="AR164" s="59"/>
      <c r="AS164" s="59"/>
      <c r="AT164" s="59"/>
      <c r="AU164" s="3"/>
      <c r="AV164" s="3"/>
      <c r="AW164" s="3"/>
      <c r="AX164" s="3"/>
      <c r="AY164" s="3"/>
      <c r="AZ164" s="3"/>
      <c r="BA164" s="3"/>
      <c r="BB164" s="3"/>
    </row>
    <row r="165" ht="12.75" customHeight="1">
      <c r="A165" s="59"/>
      <c r="B165" s="59"/>
      <c r="C165" s="59"/>
      <c r="D165" s="59"/>
      <c r="E165" s="59"/>
      <c r="F165" s="59"/>
      <c r="G165" s="59"/>
      <c r="H165" s="59"/>
      <c r="I165" s="59"/>
      <c r="J165" s="59"/>
      <c r="K165" s="59"/>
      <c r="L165" s="59"/>
      <c r="M165" s="59"/>
      <c r="N165" s="59"/>
      <c r="O165" s="59"/>
      <c r="P165" s="59"/>
      <c r="Q165" s="59"/>
      <c r="R165" s="59"/>
      <c r="S165" s="59"/>
      <c r="T165" s="59"/>
      <c r="U165" s="59"/>
      <c r="V165" s="59"/>
      <c r="W165" s="59"/>
      <c r="X165" s="59"/>
      <c r="Y165" s="59"/>
      <c r="Z165" s="59"/>
      <c r="AA165" s="59"/>
      <c r="AB165" s="59"/>
      <c r="AC165" s="59"/>
      <c r="AD165" s="59"/>
      <c r="AE165" s="59"/>
      <c r="AF165" s="59"/>
      <c r="AG165" s="59"/>
      <c r="AH165" s="59"/>
      <c r="AI165" s="59"/>
      <c r="AJ165" s="59"/>
      <c r="AK165" s="59"/>
      <c r="AL165" s="59"/>
      <c r="AM165" s="59"/>
      <c r="AN165" s="59"/>
      <c r="AO165" s="59"/>
      <c r="AP165" s="59"/>
      <c r="AQ165" s="59"/>
      <c r="AR165" s="59"/>
      <c r="AS165" s="59"/>
      <c r="AT165" s="59"/>
      <c r="AU165" s="3"/>
      <c r="AV165" s="3"/>
      <c r="AW165" s="3"/>
      <c r="AX165" s="3"/>
      <c r="AY165" s="3"/>
      <c r="AZ165" s="3"/>
      <c r="BA165" s="3"/>
      <c r="BB165" s="3"/>
    </row>
    <row r="166" ht="12.75" customHeight="1">
      <c r="A166" s="59"/>
      <c r="B166" s="59"/>
      <c r="C166" s="59"/>
      <c r="D166" s="59"/>
      <c r="E166" s="59"/>
      <c r="F166" s="59"/>
      <c r="G166" s="59"/>
      <c r="H166" s="59"/>
      <c r="I166" s="59"/>
      <c r="J166" s="59"/>
      <c r="K166" s="59"/>
      <c r="L166" s="59"/>
      <c r="M166" s="59"/>
      <c r="N166" s="59"/>
      <c r="O166" s="59"/>
      <c r="P166" s="59"/>
      <c r="Q166" s="59"/>
      <c r="R166" s="59"/>
      <c r="S166" s="59"/>
      <c r="T166" s="59"/>
      <c r="U166" s="59"/>
      <c r="V166" s="59"/>
      <c r="W166" s="59"/>
      <c r="X166" s="59"/>
      <c r="Y166" s="59"/>
      <c r="Z166" s="59"/>
      <c r="AA166" s="59"/>
      <c r="AB166" s="59"/>
      <c r="AC166" s="59"/>
      <c r="AD166" s="59"/>
      <c r="AE166" s="59"/>
      <c r="AF166" s="59"/>
      <c r="AG166" s="59"/>
      <c r="AH166" s="59"/>
      <c r="AI166" s="59"/>
      <c r="AJ166" s="59"/>
      <c r="AK166" s="59"/>
      <c r="AL166" s="59"/>
      <c r="AM166" s="59"/>
      <c r="AN166" s="59"/>
      <c r="AO166" s="59"/>
      <c r="AP166" s="59"/>
      <c r="AQ166" s="59"/>
      <c r="AR166" s="59"/>
      <c r="AS166" s="59"/>
      <c r="AT166" s="59"/>
      <c r="AU166" s="3"/>
      <c r="AV166" s="3"/>
      <c r="AW166" s="3"/>
      <c r="AX166" s="3"/>
      <c r="AY166" s="3"/>
      <c r="AZ166" s="3"/>
      <c r="BA166" s="3"/>
      <c r="BB166" s="3"/>
    </row>
    <row r="167" ht="12.75" customHeight="1">
      <c r="A167" s="59"/>
      <c r="B167" s="59"/>
      <c r="C167" s="59"/>
      <c r="D167" s="59"/>
      <c r="E167" s="59"/>
      <c r="F167" s="59"/>
      <c r="G167" s="59"/>
      <c r="H167" s="59"/>
      <c r="I167" s="59"/>
      <c r="J167" s="59"/>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c r="AH167" s="59"/>
      <c r="AI167" s="59"/>
      <c r="AJ167" s="59"/>
      <c r="AK167" s="59"/>
      <c r="AL167" s="59"/>
      <c r="AM167" s="59"/>
      <c r="AN167" s="59"/>
      <c r="AO167" s="59"/>
      <c r="AP167" s="59"/>
      <c r="AQ167" s="59"/>
      <c r="AR167" s="59"/>
      <c r="AS167" s="59"/>
      <c r="AT167" s="59"/>
      <c r="AU167" s="3"/>
      <c r="AV167" s="3"/>
      <c r="AW167" s="3"/>
      <c r="AX167" s="3"/>
      <c r="AY167" s="3"/>
      <c r="AZ167" s="3"/>
      <c r="BA167" s="3"/>
      <c r="BB167" s="3"/>
    </row>
    <row r="168" ht="12.75" customHeight="1">
      <c r="A168" s="59"/>
      <c r="B168" s="59"/>
      <c r="C168" s="59"/>
      <c r="D168" s="59"/>
      <c r="E168" s="59"/>
      <c r="F168" s="59"/>
      <c r="G168" s="59"/>
      <c r="H168" s="59"/>
      <c r="I168" s="59"/>
      <c r="J168" s="59"/>
      <c r="K168" s="59"/>
      <c r="L168" s="59"/>
      <c r="M168" s="59"/>
      <c r="N168" s="59"/>
      <c r="O168" s="59"/>
      <c r="P168" s="59"/>
      <c r="Q168" s="59"/>
      <c r="R168" s="59"/>
      <c r="S168" s="59"/>
      <c r="T168" s="59"/>
      <c r="U168" s="59"/>
      <c r="V168" s="59"/>
      <c r="W168" s="59"/>
      <c r="X168" s="59"/>
      <c r="Y168" s="59"/>
      <c r="Z168" s="59"/>
      <c r="AA168" s="59"/>
      <c r="AB168" s="59"/>
      <c r="AC168" s="59"/>
      <c r="AD168" s="59"/>
      <c r="AE168" s="59"/>
      <c r="AF168" s="59"/>
      <c r="AG168" s="59"/>
      <c r="AH168" s="59"/>
      <c r="AI168" s="59"/>
      <c r="AJ168" s="59"/>
      <c r="AK168" s="59"/>
      <c r="AL168" s="59"/>
      <c r="AM168" s="59"/>
      <c r="AN168" s="59"/>
      <c r="AO168" s="59"/>
      <c r="AP168" s="59"/>
      <c r="AQ168" s="59"/>
      <c r="AR168" s="59"/>
      <c r="AS168" s="59"/>
      <c r="AT168" s="59"/>
      <c r="AU168" s="3"/>
      <c r="AV168" s="3"/>
      <c r="AW168" s="3"/>
      <c r="AX168" s="3"/>
      <c r="AY168" s="3"/>
      <c r="AZ168" s="3"/>
      <c r="BA168" s="3"/>
      <c r="BB168" s="3"/>
    </row>
    <row r="169" ht="12.75" customHeight="1">
      <c r="A169" s="59"/>
      <c r="B169" s="59"/>
      <c r="C169" s="59"/>
      <c r="D169" s="59"/>
      <c r="E169" s="59"/>
      <c r="F169" s="59"/>
      <c r="G169" s="59"/>
      <c r="H169" s="59"/>
      <c r="I169" s="59"/>
      <c r="J169" s="59"/>
      <c r="K169" s="5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9"/>
      <c r="AR169" s="59"/>
      <c r="AS169" s="59"/>
      <c r="AT169" s="59"/>
      <c r="AU169" s="3"/>
      <c r="AV169" s="3"/>
      <c r="AW169" s="3"/>
      <c r="AX169" s="3"/>
      <c r="AY169" s="3"/>
      <c r="AZ169" s="3"/>
      <c r="BA169" s="3"/>
      <c r="BB169" s="3"/>
    </row>
    <row r="170" ht="12.75" customHeight="1">
      <c r="A170" s="59"/>
      <c r="B170" s="59"/>
      <c r="C170" s="59"/>
      <c r="D170" s="59"/>
      <c r="E170" s="59"/>
      <c r="F170" s="59"/>
      <c r="G170" s="59"/>
      <c r="H170" s="59"/>
      <c r="I170" s="59"/>
      <c r="J170" s="59"/>
      <c r="K170" s="59"/>
      <c r="L170" s="59"/>
      <c r="M170" s="59"/>
      <c r="N170" s="59"/>
      <c r="O170" s="59"/>
      <c r="P170" s="59"/>
      <c r="Q170" s="59"/>
      <c r="R170" s="59"/>
      <c r="S170" s="59"/>
      <c r="T170" s="59"/>
      <c r="U170" s="59"/>
      <c r="V170" s="59"/>
      <c r="W170" s="59"/>
      <c r="X170" s="59"/>
      <c r="Y170" s="59"/>
      <c r="Z170" s="59"/>
      <c r="AA170" s="59"/>
      <c r="AB170" s="59"/>
      <c r="AC170" s="59"/>
      <c r="AD170" s="59"/>
      <c r="AE170" s="59"/>
      <c r="AF170" s="59"/>
      <c r="AG170" s="59"/>
      <c r="AH170" s="59"/>
      <c r="AI170" s="59"/>
      <c r="AJ170" s="59"/>
      <c r="AK170" s="59"/>
      <c r="AL170" s="59"/>
      <c r="AM170" s="59"/>
      <c r="AN170" s="59"/>
      <c r="AO170" s="59"/>
      <c r="AP170" s="59"/>
      <c r="AQ170" s="59"/>
      <c r="AR170" s="59"/>
      <c r="AS170" s="59"/>
      <c r="AT170" s="59"/>
      <c r="AU170" s="3"/>
      <c r="AV170" s="3"/>
      <c r="AW170" s="3"/>
      <c r="AX170" s="3"/>
      <c r="AY170" s="3"/>
      <c r="AZ170" s="3"/>
      <c r="BA170" s="3"/>
      <c r="BB170" s="3"/>
    </row>
    <row r="171" ht="12.75" customHeight="1">
      <c r="A171" s="59"/>
      <c r="B171" s="59"/>
      <c r="C171" s="59"/>
      <c r="D171" s="59"/>
      <c r="E171" s="59"/>
      <c r="F171" s="59"/>
      <c r="G171" s="59"/>
      <c r="H171" s="59"/>
      <c r="I171" s="59"/>
      <c r="J171" s="59"/>
      <c r="K171" s="59"/>
      <c r="L171" s="59"/>
      <c r="M171" s="59"/>
      <c r="N171" s="59"/>
      <c r="O171" s="59"/>
      <c r="P171" s="59"/>
      <c r="Q171" s="59"/>
      <c r="R171" s="59"/>
      <c r="S171" s="59"/>
      <c r="T171" s="59"/>
      <c r="U171" s="59"/>
      <c r="V171" s="59"/>
      <c r="W171" s="59"/>
      <c r="X171" s="59"/>
      <c r="Y171" s="59"/>
      <c r="Z171" s="59"/>
      <c r="AA171" s="59"/>
      <c r="AB171" s="59"/>
      <c r="AC171" s="59"/>
      <c r="AD171" s="59"/>
      <c r="AE171" s="59"/>
      <c r="AF171" s="59"/>
      <c r="AG171" s="59"/>
      <c r="AH171" s="59"/>
      <c r="AI171" s="59"/>
      <c r="AJ171" s="59"/>
      <c r="AK171" s="59"/>
      <c r="AL171" s="59"/>
      <c r="AM171" s="59"/>
      <c r="AN171" s="59"/>
      <c r="AO171" s="59"/>
      <c r="AP171" s="59"/>
      <c r="AQ171" s="59"/>
      <c r="AR171" s="59"/>
      <c r="AS171" s="59"/>
      <c r="AT171" s="59"/>
      <c r="AU171" s="3"/>
      <c r="AV171" s="3"/>
      <c r="AW171" s="3"/>
      <c r="AX171" s="3"/>
      <c r="AY171" s="3"/>
      <c r="AZ171" s="3"/>
      <c r="BA171" s="3"/>
      <c r="BB171" s="3"/>
    </row>
    <row r="172" ht="12.75" customHeight="1">
      <c r="A172" s="59"/>
      <c r="B172" s="59"/>
      <c r="C172" s="59"/>
      <c r="D172" s="59"/>
      <c r="E172" s="59"/>
      <c r="F172" s="59"/>
      <c r="G172" s="59"/>
      <c r="H172" s="59"/>
      <c r="I172" s="59"/>
      <c r="J172" s="59"/>
      <c r="K172" s="59"/>
      <c r="L172" s="59"/>
      <c r="M172" s="59"/>
      <c r="N172" s="59"/>
      <c r="O172" s="59"/>
      <c r="P172" s="59"/>
      <c r="Q172" s="59"/>
      <c r="R172" s="59"/>
      <c r="S172" s="59"/>
      <c r="T172" s="59"/>
      <c r="U172" s="59"/>
      <c r="V172" s="59"/>
      <c r="W172" s="59"/>
      <c r="X172" s="59"/>
      <c r="Y172" s="59"/>
      <c r="Z172" s="59"/>
      <c r="AA172" s="59"/>
      <c r="AB172" s="59"/>
      <c r="AC172" s="59"/>
      <c r="AD172" s="59"/>
      <c r="AE172" s="59"/>
      <c r="AF172" s="59"/>
      <c r="AG172" s="59"/>
      <c r="AH172" s="59"/>
      <c r="AI172" s="59"/>
      <c r="AJ172" s="59"/>
      <c r="AK172" s="59"/>
      <c r="AL172" s="59"/>
      <c r="AM172" s="59"/>
      <c r="AN172" s="59"/>
      <c r="AO172" s="59"/>
      <c r="AP172" s="59"/>
      <c r="AQ172" s="59"/>
      <c r="AR172" s="59"/>
      <c r="AS172" s="59"/>
      <c r="AT172" s="59"/>
      <c r="AU172" s="3"/>
      <c r="AV172" s="3"/>
      <c r="AW172" s="3"/>
      <c r="AX172" s="3"/>
      <c r="AY172" s="3"/>
      <c r="AZ172" s="3"/>
      <c r="BA172" s="3"/>
      <c r="BB172" s="3"/>
    </row>
    <row r="173" ht="12.75" customHeight="1">
      <c r="A173" s="59"/>
      <c r="B173" s="59"/>
      <c r="C173" s="59"/>
      <c r="D173" s="59"/>
      <c r="E173" s="59"/>
      <c r="F173" s="59"/>
      <c r="G173" s="59"/>
      <c r="H173" s="59"/>
      <c r="I173" s="59"/>
      <c r="J173" s="59"/>
      <c r="K173" s="59"/>
      <c r="L173" s="59"/>
      <c r="M173" s="59"/>
      <c r="N173" s="59"/>
      <c r="O173" s="59"/>
      <c r="P173" s="59"/>
      <c r="Q173" s="59"/>
      <c r="R173" s="59"/>
      <c r="S173" s="59"/>
      <c r="T173" s="59"/>
      <c r="U173" s="59"/>
      <c r="V173" s="59"/>
      <c r="W173" s="59"/>
      <c r="X173" s="59"/>
      <c r="Y173" s="59"/>
      <c r="Z173" s="59"/>
      <c r="AA173" s="59"/>
      <c r="AB173" s="59"/>
      <c r="AC173" s="59"/>
      <c r="AD173" s="59"/>
      <c r="AE173" s="59"/>
      <c r="AF173" s="59"/>
      <c r="AG173" s="59"/>
      <c r="AH173" s="59"/>
      <c r="AI173" s="59"/>
      <c r="AJ173" s="59"/>
      <c r="AK173" s="59"/>
      <c r="AL173" s="59"/>
      <c r="AM173" s="59"/>
      <c r="AN173" s="59"/>
      <c r="AO173" s="59"/>
      <c r="AP173" s="59"/>
      <c r="AQ173" s="59"/>
      <c r="AR173" s="59"/>
      <c r="AS173" s="59"/>
      <c r="AT173" s="59"/>
      <c r="AU173" s="3"/>
      <c r="AV173" s="3"/>
      <c r="AW173" s="3"/>
      <c r="AX173" s="3"/>
      <c r="AY173" s="3"/>
      <c r="AZ173" s="3"/>
      <c r="BA173" s="3"/>
      <c r="BB173" s="3"/>
    </row>
    <row r="174" ht="12.75" customHeight="1">
      <c r="A174" s="59"/>
      <c r="B174" s="59"/>
      <c r="C174" s="59"/>
      <c r="D174" s="59"/>
      <c r="E174" s="59"/>
      <c r="F174" s="59"/>
      <c r="G174" s="59"/>
      <c r="H174" s="59"/>
      <c r="I174" s="59"/>
      <c r="J174" s="59"/>
      <c r="K174" s="59"/>
      <c r="L174" s="59"/>
      <c r="M174" s="59"/>
      <c r="N174" s="59"/>
      <c r="O174" s="59"/>
      <c r="P174" s="59"/>
      <c r="Q174" s="59"/>
      <c r="R174" s="59"/>
      <c r="S174" s="59"/>
      <c r="T174" s="59"/>
      <c r="U174" s="59"/>
      <c r="V174" s="59"/>
      <c r="W174" s="59"/>
      <c r="X174" s="59"/>
      <c r="Y174" s="59"/>
      <c r="Z174" s="59"/>
      <c r="AA174" s="59"/>
      <c r="AB174" s="59"/>
      <c r="AC174" s="59"/>
      <c r="AD174" s="59"/>
      <c r="AE174" s="59"/>
      <c r="AF174" s="59"/>
      <c r="AG174" s="59"/>
      <c r="AH174" s="59"/>
      <c r="AI174" s="59"/>
      <c r="AJ174" s="59"/>
      <c r="AK174" s="59"/>
      <c r="AL174" s="59"/>
      <c r="AM174" s="59"/>
      <c r="AN174" s="59"/>
      <c r="AO174" s="59"/>
      <c r="AP174" s="59"/>
      <c r="AQ174" s="59"/>
      <c r="AR174" s="59"/>
      <c r="AS174" s="59"/>
      <c r="AT174" s="59"/>
      <c r="AU174" s="3"/>
      <c r="AV174" s="3"/>
      <c r="AW174" s="3"/>
      <c r="AX174" s="3"/>
      <c r="AY174" s="3"/>
      <c r="AZ174" s="3"/>
      <c r="BA174" s="3"/>
      <c r="BB174" s="3"/>
    </row>
    <row r="175" ht="12.75" customHeight="1">
      <c r="A175" s="59"/>
      <c r="B175" s="59"/>
      <c r="C175" s="59"/>
      <c r="D175" s="59"/>
      <c r="E175" s="59"/>
      <c r="F175" s="59"/>
      <c r="G175" s="59"/>
      <c r="H175" s="59"/>
      <c r="I175" s="59"/>
      <c r="J175" s="59"/>
      <c r="K175" s="59"/>
      <c r="L175" s="59"/>
      <c r="M175" s="59"/>
      <c r="N175" s="59"/>
      <c r="O175" s="59"/>
      <c r="P175" s="59"/>
      <c r="Q175" s="59"/>
      <c r="R175" s="59"/>
      <c r="S175" s="59"/>
      <c r="T175" s="59"/>
      <c r="U175" s="59"/>
      <c r="V175" s="59"/>
      <c r="W175" s="59"/>
      <c r="X175" s="59"/>
      <c r="Y175" s="59"/>
      <c r="Z175" s="59"/>
      <c r="AA175" s="59"/>
      <c r="AB175" s="59"/>
      <c r="AC175" s="59"/>
      <c r="AD175" s="59"/>
      <c r="AE175" s="59"/>
      <c r="AF175" s="59"/>
      <c r="AG175" s="59"/>
      <c r="AH175" s="59"/>
      <c r="AI175" s="59"/>
      <c r="AJ175" s="59"/>
      <c r="AK175" s="59"/>
      <c r="AL175" s="59"/>
      <c r="AM175" s="59"/>
      <c r="AN175" s="59"/>
      <c r="AO175" s="59"/>
      <c r="AP175" s="59"/>
      <c r="AQ175" s="59"/>
      <c r="AR175" s="59"/>
      <c r="AS175" s="59"/>
      <c r="AT175" s="59"/>
      <c r="AU175" s="3"/>
      <c r="AV175" s="3"/>
      <c r="AW175" s="3"/>
      <c r="AX175" s="3"/>
      <c r="AY175" s="3"/>
      <c r="AZ175" s="3"/>
      <c r="BA175" s="3"/>
      <c r="BB175" s="3"/>
    </row>
    <row r="176" ht="12.75" customHeight="1">
      <c r="A176" s="59"/>
      <c r="B176" s="59"/>
      <c r="C176" s="59"/>
      <c r="D176" s="59"/>
      <c r="E176" s="59"/>
      <c r="F176" s="59"/>
      <c r="G176" s="59"/>
      <c r="H176" s="59"/>
      <c r="I176" s="59"/>
      <c r="J176" s="59"/>
      <c r="K176" s="59"/>
      <c r="L176" s="59"/>
      <c r="M176" s="59"/>
      <c r="N176" s="59"/>
      <c r="O176" s="59"/>
      <c r="P176" s="59"/>
      <c r="Q176" s="59"/>
      <c r="R176" s="59"/>
      <c r="S176" s="59"/>
      <c r="T176" s="59"/>
      <c r="U176" s="59"/>
      <c r="V176" s="59"/>
      <c r="W176" s="59"/>
      <c r="X176" s="59"/>
      <c r="Y176" s="59"/>
      <c r="Z176" s="59"/>
      <c r="AA176" s="59"/>
      <c r="AB176" s="59"/>
      <c r="AC176" s="59"/>
      <c r="AD176" s="59"/>
      <c r="AE176" s="59"/>
      <c r="AF176" s="59"/>
      <c r="AG176" s="59"/>
      <c r="AH176" s="59"/>
      <c r="AI176" s="59"/>
      <c r="AJ176" s="59"/>
      <c r="AK176" s="59"/>
      <c r="AL176" s="59"/>
      <c r="AM176" s="59"/>
      <c r="AN176" s="59"/>
      <c r="AO176" s="59"/>
      <c r="AP176" s="59"/>
      <c r="AQ176" s="59"/>
      <c r="AR176" s="59"/>
      <c r="AS176" s="59"/>
      <c r="AT176" s="59"/>
      <c r="AU176" s="3"/>
      <c r="AV176" s="3"/>
      <c r="AW176" s="3"/>
      <c r="AX176" s="3"/>
      <c r="AY176" s="3"/>
      <c r="AZ176" s="3"/>
      <c r="BA176" s="3"/>
      <c r="BB176" s="3"/>
    </row>
    <row r="177" ht="12.75" customHeight="1">
      <c r="A177" s="59"/>
      <c r="B177" s="59"/>
      <c r="C177" s="59"/>
      <c r="D177" s="59"/>
      <c r="E177" s="59"/>
      <c r="F177" s="59"/>
      <c r="G177" s="59"/>
      <c r="H177" s="59"/>
      <c r="I177" s="59"/>
      <c r="J177" s="59"/>
      <c r="K177" s="59"/>
      <c r="L177" s="59"/>
      <c r="M177" s="59"/>
      <c r="N177" s="59"/>
      <c r="O177" s="59"/>
      <c r="P177" s="59"/>
      <c r="Q177" s="59"/>
      <c r="R177" s="59"/>
      <c r="S177" s="59"/>
      <c r="T177" s="59"/>
      <c r="U177" s="59"/>
      <c r="V177" s="59"/>
      <c r="W177" s="59"/>
      <c r="X177" s="59"/>
      <c r="Y177" s="59"/>
      <c r="Z177" s="59"/>
      <c r="AA177" s="59"/>
      <c r="AB177" s="59"/>
      <c r="AC177" s="59"/>
      <c r="AD177" s="59"/>
      <c r="AE177" s="59"/>
      <c r="AF177" s="59"/>
      <c r="AG177" s="59"/>
      <c r="AH177" s="59"/>
      <c r="AI177" s="59"/>
      <c r="AJ177" s="59"/>
      <c r="AK177" s="59"/>
      <c r="AL177" s="59"/>
      <c r="AM177" s="59"/>
      <c r="AN177" s="59"/>
      <c r="AO177" s="59"/>
      <c r="AP177" s="59"/>
      <c r="AQ177" s="59"/>
      <c r="AR177" s="59"/>
      <c r="AS177" s="59"/>
      <c r="AT177" s="59"/>
      <c r="AU177" s="3"/>
      <c r="AV177" s="3"/>
      <c r="AW177" s="3"/>
      <c r="AX177" s="3"/>
      <c r="AY177" s="3"/>
      <c r="AZ177" s="3"/>
      <c r="BA177" s="3"/>
      <c r="BB177" s="3"/>
    </row>
    <row r="178" ht="12.75" customHeight="1">
      <c r="A178" s="59"/>
      <c r="B178" s="59"/>
      <c r="C178" s="59"/>
      <c r="D178" s="59"/>
      <c r="E178" s="59"/>
      <c r="F178" s="59"/>
      <c r="G178" s="59"/>
      <c r="H178" s="59"/>
      <c r="I178" s="59"/>
      <c r="J178" s="59"/>
      <c r="K178" s="59"/>
      <c r="L178" s="59"/>
      <c r="M178" s="59"/>
      <c r="N178" s="59"/>
      <c r="O178" s="59"/>
      <c r="P178" s="59"/>
      <c r="Q178" s="59"/>
      <c r="R178" s="59"/>
      <c r="S178" s="59"/>
      <c r="T178" s="59"/>
      <c r="U178" s="59"/>
      <c r="V178" s="59"/>
      <c r="W178" s="59"/>
      <c r="X178" s="59"/>
      <c r="Y178" s="59"/>
      <c r="Z178" s="59"/>
      <c r="AA178" s="59"/>
      <c r="AB178" s="59"/>
      <c r="AC178" s="59"/>
      <c r="AD178" s="59"/>
      <c r="AE178" s="59"/>
      <c r="AF178" s="59"/>
      <c r="AG178" s="59"/>
      <c r="AH178" s="59"/>
      <c r="AI178" s="59"/>
      <c r="AJ178" s="59"/>
      <c r="AK178" s="59"/>
      <c r="AL178" s="59"/>
      <c r="AM178" s="59"/>
      <c r="AN178" s="59"/>
      <c r="AO178" s="59"/>
      <c r="AP178" s="59"/>
      <c r="AQ178" s="59"/>
      <c r="AR178" s="59"/>
      <c r="AS178" s="59"/>
      <c r="AT178" s="59"/>
      <c r="AU178" s="3"/>
      <c r="AV178" s="3"/>
      <c r="AW178" s="3"/>
      <c r="AX178" s="3"/>
      <c r="AY178" s="3"/>
      <c r="AZ178" s="3"/>
      <c r="BA178" s="3"/>
      <c r="BB178" s="3"/>
    </row>
    <row r="179" ht="12.75" customHeight="1">
      <c r="A179" s="59"/>
      <c r="B179" s="59"/>
      <c r="C179" s="59"/>
      <c r="D179" s="59"/>
      <c r="E179" s="59"/>
      <c r="F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c r="AD179" s="59"/>
      <c r="AE179" s="59"/>
      <c r="AF179" s="59"/>
      <c r="AG179" s="59"/>
      <c r="AH179" s="59"/>
      <c r="AI179" s="59"/>
      <c r="AJ179" s="59"/>
      <c r="AK179" s="59"/>
      <c r="AL179" s="59"/>
      <c r="AM179" s="59"/>
      <c r="AN179" s="59"/>
      <c r="AO179" s="59"/>
      <c r="AP179" s="59"/>
      <c r="AQ179" s="59"/>
      <c r="AR179" s="59"/>
      <c r="AS179" s="59"/>
      <c r="AT179" s="59"/>
      <c r="AU179" s="3"/>
      <c r="AV179" s="3"/>
      <c r="AW179" s="3"/>
      <c r="AX179" s="3"/>
      <c r="AY179" s="3"/>
      <c r="AZ179" s="3"/>
      <c r="BA179" s="3"/>
      <c r="BB179" s="3"/>
    </row>
    <row r="180" ht="12.75" customHeight="1">
      <c r="A180" s="59"/>
      <c r="B180" s="59"/>
      <c r="C180" s="59"/>
      <c r="D180" s="59"/>
      <c r="E180" s="59"/>
      <c r="F180" s="59"/>
      <c r="G180" s="59"/>
      <c r="H180" s="59"/>
      <c r="I180" s="59"/>
      <c r="J180" s="59"/>
      <c r="K180" s="59"/>
      <c r="L180" s="59"/>
      <c r="M180" s="59"/>
      <c r="N180" s="59"/>
      <c r="O180" s="59"/>
      <c r="P180" s="59"/>
      <c r="Q180" s="59"/>
      <c r="R180" s="59"/>
      <c r="S180" s="59"/>
      <c r="T180" s="59"/>
      <c r="U180" s="59"/>
      <c r="V180" s="59"/>
      <c r="W180" s="59"/>
      <c r="X180" s="59"/>
      <c r="Y180" s="59"/>
      <c r="Z180" s="59"/>
      <c r="AA180" s="59"/>
      <c r="AB180" s="59"/>
      <c r="AC180" s="59"/>
      <c r="AD180" s="59"/>
      <c r="AE180" s="59"/>
      <c r="AF180" s="59"/>
      <c r="AG180" s="59"/>
      <c r="AH180" s="59"/>
      <c r="AI180" s="59"/>
      <c r="AJ180" s="59"/>
      <c r="AK180" s="59"/>
      <c r="AL180" s="59"/>
      <c r="AM180" s="59"/>
      <c r="AN180" s="59"/>
      <c r="AO180" s="59"/>
      <c r="AP180" s="59"/>
      <c r="AQ180" s="59"/>
      <c r="AR180" s="59"/>
      <c r="AS180" s="59"/>
      <c r="AT180" s="59"/>
      <c r="AU180" s="3"/>
      <c r="AV180" s="3"/>
      <c r="AW180" s="3"/>
      <c r="AX180" s="3"/>
      <c r="AY180" s="3"/>
      <c r="AZ180" s="3"/>
      <c r="BA180" s="3"/>
      <c r="BB180" s="3"/>
    </row>
    <row r="181" ht="12.75" customHeight="1">
      <c r="A181" s="59"/>
      <c r="B181" s="59"/>
      <c r="C181" s="59"/>
      <c r="D181" s="59"/>
      <c r="E181" s="59"/>
      <c r="F181" s="59"/>
      <c r="G181" s="59"/>
      <c r="H181" s="59"/>
      <c r="I181" s="59"/>
      <c r="J181" s="59"/>
      <c r="K181" s="59"/>
      <c r="L181" s="59"/>
      <c r="M181" s="59"/>
      <c r="N181" s="59"/>
      <c r="O181" s="59"/>
      <c r="P181" s="59"/>
      <c r="Q181" s="59"/>
      <c r="R181" s="59"/>
      <c r="S181" s="59"/>
      <c r="T181" s="59"/>
      <c r="U181" s="59"/>
      <c r="V181" s="59"/>
      <c r="W181" s="59"/>
      <c r="X181" s="59"/>
      <c r="Y181" s="59"/>
      <c r="Z181" s="59"/>
      <c r="AA181" s="59"/>
      <c r="AB181" s="59"/>
      <c r="AC181" s="59"/>
      <c r="AD181" s="59"/>
      <c r="AE181" s="59"/>
      <c r="AF181" s="59"/>
      <c r="AG181" s="59"/>
      <c r="AH181" s="59"/>
      <c r="AI181" s="59"/>
      <c r="AJ181" s="59"/>
      <c r="AK181" s="59"/>
      <c r="AL181" s="59"/>
      <c r="AM181" s="59"/>
      <c r="AN181" s="59"/>
      <c r="AO181" s="59"/>
      <c r="AP181" s="59"/>
      <c r="AQ181" s="59"/>
      <c r="AR181" s="59"/>
      <c r="AS181" s="59"/>
      <c r="AT181" s="59"/>
      <c r="AU181" s="3"/>
      <c r="AV181" s="3"/>
      <c r="AW181" s="3"/>
      <c r="AX181" s="3"/>
      <c r="AY181" s="3"/>
      <c r="AZ181" s="3"/>
      <c r="BA181" s="3"/>
      <c r="BB181" s="3"/>
    </row>
    <row r="182" ht="12.75" customHeight="1">
      <c r="A182" s="59"/>
      <c r="B182" s="59"/>
      <c r="C182" s="59"/>
      <c r="D182" s="59"/>
      <c r="E182" s="59"/>
      <c r="F182" s="59"/>
      <c r="G182" s="59"/>
      <c r="H182" s="59"/>
      <c r="I182" s="59"/>
      <c r="J182" s="59"/>
      <c r="K182" s="59"/>
      <c r="L182" s="59"/>
      <c r="M182" s="59"/>
      <c r="N182" s="59"/>
      <c r="O182" s="59"/>
      <c r="P182" s="59"/>
      <c r="Q182" s="59"/>
      <c r="R182" s="59"/>
      <c r="S182" s="59"/>
      <c r="T182" s="59"/>
      <c r="U182" s="59"/>
      <c r="V182" s="59"/>
      <c r="W182" s="59"/>
      <c r="X182" s="59"/>
      <c r="Y182" s="59"/>
      <c r="Z182" s="59"/>
      <c r="AA182" s="59"/>
      <c r="AB182" s="59"/>
      <c r="AC182" s="59"/>
      <c r="AD182" s="59"/>
      <c r="AE182" s="59"/>
      <c r="AF182" s="59"/>
      <c r="AG182" s="59"/>
      <c r="AH182" s="59"/>
      <c r="AI182" s="59"/>
      <c r="AJ182" s="59"/>
      <c r="AK182" s="59"/>
      <c r="AL182" s="59"/>
      <c r="AM182" s="59"/>
      <c r="AN182" s="59"/>
      <c r="AO182" s="59"/>
      <c r="AP182" s="59"/>
      <c r="AQ182" s="59"/>
      <c r="AR182" s="59"/>
      <c r="AS182" s="59"/>
      <c r="AT182" s="59"/>
      <c r="AU182" s="3"/>
      <c r="AV182" s="3"/>
      <c r="AW182" s="3"/>
      <c r="AX182" s="3"/>
      <c r="AY182" s="3"/>
      <c r="AZ182" s="3"/>
      <c r="BA182" s="3"/>
      <c r="BB182" s="3"/>
    </row>
    <row r="183" ht="12.75" customHeight="1">
      <c r="A183" s="59"/>
      <c r="B183" s="59"/>
      <c r="C183" s="59"/>
      <c r="D183" s="59"/>
      <c r="E183" s="59"/>
      <c r="F183" s="59"/>
      <c r="G183" s="59"/>
      <c r="H183" s="59"/>
      <c r="I183" s="59"/>
      <c r="J183" s="59"/>
      <c r="K183" s="59"/>
      <c r="L183" s="59"/>
      <c r="M183" s="59"/>
      <c r="N183" s="59"/>
      <c r="O183" s="59"/>
      <c r="P183" s="59"/>
      <c r="Q183" s="59"/>
      <c r="R183" s="59"/>
      <c r="S183" s="59"/>
      <c r="T183" s="59"/>
      <c r="U183" s="59"/>
      <c r="V183" s="59"/>
      <c r="W183" s="59"/>
      <c r="X183" s="59"/>
      <c r="Y183" s="59"/>
      <c r="Z183" s="59"/>
      <c r="AA183" s="59"/>
      <c r="AB183" s="59"/>
      <c r="AC183" s="59"/>
      <c r="AD183" s="59"/>
      <c r="AE183" s="59"/>
      <c r="AF183" s="59"/>
      <c r="AG183" s="59"/>
      <c r="AH183" s="59"/>
      <c r="AI183" s="59"/>
      <c r="AJ183" s="59"/>
      <c r="AK183" s="59"/>
      <c r="AL183" s="59"/>
      <c r="AM183" s="59"/>
      <c r="AN183" s="59"/>
      <c r="AO183" s="59"/>
      <c r="AP183" s="59"/>
      <c r="AQ183" s="59"/>
      <c r="AR183" s="59"/>
      <c r="AS183" s="59"/>
      <c r="AT183" s="59"/>
      <c r="AU183" s="3"/>
      <c r="AV183" s="3"/>
      <c r="AW183" s="3"/>
      <c r="AX183" s="3"/>
      <c r="AY183" s="3"/>
      <c r="AZ183" s="3"/>
      <c r="BA183" s="3"/>
      <c r="BB183" s="3"/>
    </row>
    <row r="184" ht="12.75" customHeight="1">
      <c r="A184" s="59"/>
      <c r="B184" s="59"/>
      <c r="C184" s="59"/>
      <c r="D184" s="59"/>
      <c r="E184" s="59"/>
      <c r="F184" s="59"/>
      <c r="G184" s="59"/>
      <c r="H184" s="59"/>
      <c r="I184" s="59"/>
      <c r="J184" s="59"/>
      <c r="K184" s="59"/>
      <c r="L184" s="59"/>
      <c r="M184" s="59"/>
      <c r="N184" s="59"/>
      <c r="O184" s="59"/>
      <c r="P184" s="59"/>
      <c r="Q184" s="59"/>
      <c r="R184" s="59"/>
      <c r="S184" s="59"/>
      <c r="T184" s="59"/>
      <c r="U184" s="59"/>
      <c r="V184" s="59"/>
      <c r="W184" s="59"/>
      <c r="X184" s="59"/>
      <c r="Y184" s="59"/>
      <c r="Z184" s="59"/>
      <c r="AA184" s="59"/>
      <c r="AB184" s="59"/>
      <c r="AC184" s="59"/>
      <c r="AD184" s="59"/>
      <c r="AE184" s="59"/>
      <c r="AF184" s="59"/>
      <c r="AG184" s="59"/>
      <c r="AH184" s="59"/>
      <c r="AI184" s="59"/>
      <c r="AJ184" s="59"/>
      <c r="AK184" s="59"/>
      <c r="AL184" s="59"/>
      <c r="AM184" s="59"/>
      <c r="AN184" s="59"/>
      <c r="AO184" s="59"/>
      <c r="AP184" s="59"/>
      <c r="AQ184" s="59"/>
      <c r="AR184" s="59"/>
      <c r="AS184" s="59"/>
      <c r="AT184" s="59"/>
      <c r="AU184" s="3"/>
      <c r="AV184" s="3"/>
      <c r="AW184" s="3"/>
      <c r="AX184" s="3"/>
      <c r="AY184" s="3"/>
      <c r="AZ184" s="3"/>
      <c r="BA184" s="3"/>
      <c r="BB184" s="3"/>
    </row>
    <row r="185" ht="12.75" customHeight="1">
      <c r="A185" s="59"/>
      <c r="B185" s="59"/>
      <c r="C185" s="59"/>
      <c r="D185" s="59"/>
      <c r="E185" s="59"/>
      <c r="F185" s="59"/>
      <c r="G185" s="59"/>
      <c r="H185" s="59"/>
      <c r="I185" s="59"/>
      <c r="J185" s="59"/>
      <c r="K185" s="59"/>
      <c r="L185" s="59"/>
      <c r="M185" s="59"/>
      <c r="N185" s="59"/>
      <c r="O185" s="59"/>
      <c r="P185" s="59"/>
      <c r="Q185" s="59"/>
      <c r="R185" s="59"/>
      <c r="S185" s="59"/>
      <c r="T185" s="59"/>
      <c r="U185" s="59"/>
      <c r="V185" s="59"/>
      <c r="W185" s="59"/>
      <c r="X185" s="59"/>
      <c r="Y185" s="59"/>
      <c r="Z185" s="59"/>
      <c r="AA185" s="59"/>
      <c r="AB185" s="59"/>
      <c r="AC185" s="59"/>
      <c r="AD185" s="59"/>
      <c r="AE185" s="59"/>
      <c r="AF185" s="59"/>
      <c r="AG185" s="59"/>
      <c r="AH185" s="59"/>
      <c r="AI185" s="59"/>
      <c r="AJ185" s="59"/>
      <c r="AK185" s="59"/>
      <c r="AL185" s="59"/>
      <c r="AM185" s="59"/>
      <c r="AN185" s="59"/>
      <c r="AO185" s="59"/>
      <c r="AP185" s="59"/>
      <c r="AQ185" s="59"/>
      <c r="AR185" s="59"/>
      <c r="AS185" s="59"/>
      <c r="AT185" s="59"/>
      <c r="AU185" s="3"/>
      <c r="AV185" s="3"/>
      <c r="AW185" s="3"/>
      <c r="AX185" s="3"/>
      <c r="AY185" s="3"/>
      <c r="AZ185" s="3"/>
      <c r="BA185" s="3"/>
      <c r="BB185" s="3"/>
    </row>
    <row r="186" ht="12.75" customHeight="1">
      <c r="A186" s="59"/>
      <c r="B186" s="59"/>
      <c r="C186" s="59"/>
      <c r="D186" s="59"/>
      <c r="E186" s="59"/>
      <c r="F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c r="AE186" s="59"/>
      <c r="AF186" s="59"/>
      <c r="AG186" s="59"/>
      <c r="AH186" s="59"/>
      <c r="AI186" s="59"/>
      <c r="AJ186" s="59"/>
      <c r="AK186" s="59"/>
      <c r="AL186" s="59"/>
      <c r="AM186" s="59"/>
      <c r="AN186" s="59"/>
      <c r="AO186" s="59"/>
      <c r="AP186" s="59"/>
      <c r="AQ186" s="59"/>
      <c r="AR186" s="59"/>
      <c r="AS186" s="59"/>
      <c r="AT186" s="59"/>
      <c r="AU186" s="3"/>
      <c r="AV186" s="3"/>
      <c r="AW186" s="3"/>
      <c r="AX186" s="3"/>
      <c r="AY186" s="3"/>
      <c r="AZ186" s="3"/>
      <c r="BA186" s="3"/>
      <c r="BB186" s="3"/>
    </row>
    <row r="187" ht="12.75" customHeight="1">
      <c r="A187" s="59"/>
      <c r="B187" s="59"/>
      <c r="C187" s="59"/>
      <c r="D187" s="59"/>
      <c r="E187" s="59"/>
      <c r="F187" s="59"/>
      <c r="G187" s="59"/>
      <c r="H187" s="59"/>
      <c r="I187" s="59"/>
      <c r="J187" s="59"/>
      <c r="K187" s="59"/>
      <c r="L187" s="59"/>
      <c r="M187" s="59"/>
      <c r="N187" s="59"/>
      <c r="O187" s="59"/>
      <c r="P187" s="59"/>
      <c r="Q187" s="59"/>
      <c r="R187" s="59"/>
      <c r="S187" s="59"/>
      <c r="T187" s="59"/>
      <c r="U187" s="59"/>
      <c r="V187" s="59"/>
      <c r="W187" s="59"/>
      <c r="X187" s="59"/>
      <c r="Y187" s="59"/>
      <c r="Z187" s="59"/>
      <c r="AA187" s="59"/>
      <c r="AB187" s="59"/>
      <c r="AC187" s="59"/>
      <c r="AD187" s="59"/>
      <c r="AE187" s="59"/>
      <c r="AF187" s="59"/>
      <c r="AG187" s="59"/>
      <c r="AH187" s="59"/>
      <c r="AI187" s="59"/>
      <c r="AJ187" s="59"/>
      <c r="AK187" s="59"/>
      <c r="AL187" s="59"/>
      <c r="AM187" s="59"/>
      <c r="AN187" s="59"/>
      <c r="AO187" s="59"/>
      <c r="AP187" s="59"/>
      <c r="AQ187" s="59"/>
      <c r="AR187" s="59"/>
      <c r="AS187" s="59"/>
      <c r="AT187" s="59"/>
      <c r="AU187" s="3"/>
      <c r="AV187" s="3"/>
      <c r="AW187" s="3"/>
      <c r="AX187" s="3"/>
      <c r="AY187" s="3"/>
      <c r="AZ187" s="3"/>
      <c r="BA187" s="3"/>
      <c r="BB187" s="3"/>
    </row>
    <row r="188" ht="12.75" customHeight="1">
      <c r="A188" s="59"/>
      <c r="B188" s="59"/>
      <c r="C188" s="59"/>
      <c r="D188" s="59"/>
      <c r="E188" s="59"/>
      <c r="F188" s="59"/>
      <c r="G188" s="59"/>
      <c r="H188" s="59"/>
      <c r="I188" s="59"/>
      <c r="J188" s="59"/>
      <c r="K188" s="59"/>
      <c r="L188" s="59"/>
      <c r="M188" s="59"/>
      <c r="N188" s="59"/>
      <c r="O188" s="59"/>
      <c r="P188" s="59"/>
      <c r="Q188" s="59"/>
      <c r="R188" s="59"/>
      <c r="S188" s="59"/>
      <c r="T188" s="59"/>
      <c r="U188" s="59"/>
      <c r="V188" s="59"/>
      <c r="W188" s="59"/>
      <c r="X188" s="59"/>
      <c r="Y188" s="59"/>
      <c r="Z188" s="59"/>
      <c r="AA188" s="59"/>
      <c r="AB188" s="59"/>
      <c r="AC188" s="59"/>
      <c r="AD188" s="59"/>
      <c r="AE188" s="59"/>
      <c r="AF188" s="59"/>
      <c r="AG188" s="59"/>
      <c r="AH188" s="59"/>
      <c r="AI188" s="59"/>
      <c r="AJ188" s="59"/>
      <c r="AK188" s="59"/>
      <c r="AL188" s="59"/>
      <c r="AM188" s="59"/>
      <c r="AN188" s="59"/>
      <c r="AO188" s="59"/>
      <c r="AP188" s="59"/>
      <c r="AQ188" s="59"/>
      <c r="AR188" s="59"/>
      <c r="AS188" s="59"/>
      <c r="AT188" s="59"/>
      <c r="AU188" s="3"/>
      <c r="AV188" s="3"/>
      <c r="AW188" s="3"/>
      <c r="AX188" s="3"/>
      <c r="AY188" s="3"/>
      <c r="AZ188" s="3"/>
      <c r="BA188" s="3"/>
      <c r="BB188" s="3"/>
    </row>
    <row r="189" ht="12.75" customHeight="1">
      <c r="A189" s="59"/>
      <c r="B189" s="59"/>
      <c r="C189" s="59"/>
      <c r="D189" s="59"/>
      <c r="E189" s="59"/>
      <c r="F189" s="59"/>
      <c r="G189" s="59"/>
      <c r="H189" s="59"/>
      <c r="I189" s="59"/>
      <c r="J189" s="59"/>
      <c r="K189" s="59"/>
      <c r="L189" s="59"/>
      <c r="M189" s="59"/>
      <c r="N189" s="59"/>
      <c r="O189" s="59"/>
      <c r="P189" s="59"/>
      <c r="Q189" s="59"/>
      <c r="R189" s="59"/>
      <c r="S189" s="59"/>
      <c r="T189" s="59"/>
      <c r="U189" s="59"/>
      <c r="V189" s="59"/>
      <c r="W189" s="59"/>
      <c r="X189" s="59"/>
      <c r="Y189" s="59"/>
      <c r="Z189" s="59"/>
      <c r="AA189" s="59"/>
      <c r="AB189" s="59"/>
      <c r="AC189" s="59"/>
      <c r="AD189" s="59"/>
      <c r="AE189" s="59"/>
      <c r="AF189" s="59"/>
      <c r="AG189" s="59"/>
      <c r="AH189" s="59"/>
      <c r="AI189" s="59"/>
      <c r="AJ189" s="59"/>
      <c r="AK189" s="59"/>
      <c r="AL189" s="59"/>
      <c r="AM189" s="59"/>
      <c r="AN189" s="59"/>
      <c r="AO189" s="59"/>
      <c r="AP189" s="59"/>
      <c r="AQ189" s="59"/>
      <c r="AR189" s="59"/>
      <c r="AS189" s="59"/>
      <c r="AT189" s="59"/>
      <c r="AU189" s="3"/>
      <c r="AV189" s="3"/>
      <c r="AW189" s="3"/>
      <c r="AX189" s="3"/>
      <c r="AY189" s="3"/>
      <c r="AZ189" s="3"/>
      <c r="BA189" s="3"/>
      <c r="BB189" s="3"/>
    </row>
    <row r="190" ht="12.75" customHeight="1">
      <c r="A190" s="59"/>
      <c r="B190" s="59"/>
      <c r="C190" s="59"/>
      <c r="D190" s="59"/>
      <c r="E190" s="59"/>
      <c r="F190" s="59"/>
      <c r="G190" s="59"/>
      <c r="H190" s="59"/>
      <c r="I190" s="59"/>
      <c r="J190" s="59"/>
      <c r="K190" s="59"/>
      <c r="L190" s="59"/>
      <c r="M190" s="59"/>
      <c r="N190" s="59"/>
      <c r="O190" s="59"/>
      <c r="P190" s="59"/>
      <c r="Q190" s="59"/>
      <c r="R190" s="59"/>
      <c r="S190" s="59"/>
      <c r="T190" s="59"/>
      <c r="U190" s="59"/>
      <c r="V190" s="59"/>
      <c r="W190" s="59"/>
      <c r="X190" s="59"/>
      <c r="Y190" s="59"/>
      <c r="Z190" s="59"/>
      <c r="AA190" s="59"/>
      <c r="AB190" s="59"/>
      <c r="AC190" s="59"/>
      <c r="AD190" s="59"/>
      <c r="AE190" s="59"/>
      <c r="AF190" s="59"/>
      <c r="AG190" s="59"/>
      <c r="AH190" s="59"/>
      <c r="AI190" s="59"/>
      <c r="AJ190" s="59"/>
      <c r="AK190" s="59"/>
      <c r="AL190" s="59"/>
      <c r="AM190" s="59"/>
      <c r="AN190" s="59"/>
      <c r="AO190" s="59"/>
      <c r="AP190" s="59"/>
      <c r="AQ190" s="59"/>
      <c r="AR190" s="59"/>
      <c r="AS190" s="59"/>
      <c r="AT190" s="59"/>
      <c r="AU190" s="3"/>
      <c r="AV190" s="3"/>
      <c r="AW190" s="3"/>
      <c r="AX190" s="3"/>
      <c r="AY190" s="3"/>
      <c r="AZ190" s="3"/>
      <c r="BA190" s="3"/>
      <c r="BB190" s="3"/>
    </row>
    <row r="191" ht="12.75" customHeight="1">
      <c r="A191" s="59"/>
      <c r="B191" s="59"/>
      <c r="C191" s="59"/>
      <c r="D191" s="59"/>
      <c r="E191" s="59"/>
      <c r="F191" s="59"/>
      <c r="G191" s="59"/>
      <c r="H191" s="59"/>
      <c r="I191" s="59"/>
      <c r="J191" s="59"/>
      <c r="K191" s="59"/>
      <c r="L191" s="59"/>
      <c r="M191" s="59"/>
      <c r="N191" s="59"/>
      <c r="O191" s="59"/>
      <c r="P191" s="59"/>
      <c r="Q191" s="59"/>
      <c r="R191" s="59"/>
      <c r="S191" s="59"/>
      <c r="T191" s="59"/>
      <c r="U191" s="59"/>
      <c r="V191" s="59"/>
      <c r="W191" s="59"/>
      <c r="X191" s="59"/>
      <c r="Y191" s="59"/>
      <c r="Z191" s="59"/>
      <c r="AA191" s="59"/>
      <c r="AB191" s="59"/>
      <c r="AC191" s="59"/>
      <c r="AD191" s="59"/>
      <c r="AE191" s="59"/>
      <c r="AF191" s="59"/>
      <c r="AG191" s="59"/>
      <c r="AH191" s="59"/>
      <c r="AI191" s="59"/>
      <c r="AJ191" s="59"/>
      <c r="AK191" s="59"/>
      <c r="AL191" s="59"/>
      <c r="AM191" s="59"/>
      <c r="AN191" s="59"/>
      <c r="AO191" s="59"/>
      <c r="AP191" s="59"/>
      <c r="AQ191" s="59"/>
      <c r="AR191" s="59"/>
      <c r="AS191" s="59"/>
      <c r="AT191" s="59"/>
      <c r="AU191" s="3"/>
      <c r="AV191" s="3"/>
      <c r="AW191" s="3"/>
      <c r="AX191" s="3"/>
      <c r="AY191" s="3"/>
      <c r="AZ191" s="3"/>
      <c r="BA191" s="3"/>
      <c r="BB191" s="3"/>
    </row>
    <row r="192" ht="12.75" customHeight="1">
      <c r="A192" s="59"/>
      <c r="B192" s="59"/>
      <c r="C192" s="59"/>
      <c r="D192" s="59"/>
      <c r="E192" s="59"/>
      <c r="F192" s="59"/>
      <c r="G192" s="59"/>
      <c r="H192" s="59"/>
      <c r="I192" s="59"/>
      <c r="J192" s="59"/>
      <c r="K192" s="59"/>
      <c r="L192" s="59"/>
      <c r="M192" s="59"/>
      <c r="N192" s="59"/>
      <c r="O192" s="59"/>
      <c r="P192" s="59"/>
      <c r="Q192" s="59"/>
      <c r="R192" s="59"/>
      <c r="S192" s="59"/>
      <c r="T192" s="59"/>
      <c r="U192" s="59"/>
      <c r="V192" s="59"/>
      <c r="W192" s="59"/>
      <c r="X192" s="59"/>
      <c r="Y192" s="59"/>
      <c r="Z192" s="59"/>
      <c r="AA192" s="59"/>
      <c r="AB192" s="59"/>
      <c r="AC192" s="59"/>
      <c r="AD192" s="59"/>
      <c r="AE192" s="59"/>
      <c r="AF192" s="59"/>
      <c r="AG192" s="59"/>
      <c r="AH192" s="59"/>
      <c r="AI192" s="59"/>
      <c r="AJ192" s="59"/>
      <c r="AK192" s="59"/>
      <c r="AL192" s="59"/>
      <c r="AM192" s="59"/>
      <c r="AN192" s="59"/>
      <c r="AO192" s="59"/>
      <c r="AP192" s="59"/>
      <c r="AQ192" s="59"/>
      <c r="AR192" s="59"/>
      <c r="AS192" s="59"/>
      <c r="AT192" s="59"/>
      <c r="AU192" s="3"/>
      <c r="AV192" s="3"/>
      <c r="AW192" s="3"/>
      <c r="AX192" s="3"/>
      <c r="AY192" s="3"/>
      <c r="AZ192" s="3"/>
      <c r="BA192" s="3"/>
      <c r="BB192" s="3"/>
    </row>
    <row r="193" ht="12.75" customHeight="1">
      <c r="A193" s="59"/>
      <c r="B193" s="59"/>
      <c r="C193" s="59"/>
      <c r="D193" s="59"/>
      <c r="E193" s="59"/>
      <c r="F193" s="59"/>
      <c r="G193" s="59"/>
      <c r="H193" s="59"/>
      <c r="I193" s="59"/>
      <c r="J193" s="59"/>
      <c r="K193" s="59"/>
      <c r="L193" s="59"/>
      <c r="M193" s="59"/>
      <c r="N193" s="59"/>
      <c r="O193" s="59"/>
      <c r="P193" s="59"/>
      <c r="Q193" s="59"/>
      <c r="R193" s="59"/>
      <c r="S193" s="59"/>
      <c r="T193" s="59"/>
      <c r="U193" s="59"/>
      <c r="V193" s="59"/>
      <c r="W193" s="59"/>
      <c r="X193" s="59"/>
      <c r="Y193" s="59"/>
      <c r="Z193" s="59"/>
      <c r="AA193" s="59"/>
      <c r="AB193" s="59"/>
      <c r="AC193" s="59"/>
      <c r="AD193" s="59"/>
      <c r="AE193" s="59"/>
      <c r="AF193" s="59"/>
      <c r="AG193" s="59"/>
      <c r="AH193" s="59"/>
      <c r="AI193" s="59"/>
      <c r="AJ193" s="59"/>
      <c r="AK193" s="59"/>
      <c r="AL193" s="59"/>
      <c r="AM193" s="59"/>
      <c r="AN193" s="59"/>
      <c r="AO193" s="59"/>
      <c r="AP193" s="59"/>
      <c r="AQ193" s="59"/>
      <c r="AR193" s="59"/>
      <c r="AS193" s="59"/>
      <c r="AT193" s="59"/>
      <c r="AU193" s="3"/>
      <c r="AV193" s="3"/>
      <c r="AW193" s="3"/>
      <c r="AX193" s="3"/>
      <c r="AY193" s="3"/>
      <c r="AZ193" s="3"/>
      <c r="BA193" s="3"/>
      <c r="BB193" s="3"/>
    </row>
    <row r="194" ht="12.75" customHeight="1">
      <c r="A194" s="59"/>
      <c r="B194" s="59"/>
      <c r="C194" s="59"/>
      <c r="D194" s="59"/>
      <c r="E194" s="59"/>
      <c r="F194" s="59"/>
      <c r="G194" s="59"/>
      <c r="H194" s="59"/>
      <c r="I194" s="59"/>
      <c r="J194" s="59"/>
      <c r="K194" s="59"/>
      <c r="L194" s="59"/>
      <c r="M194" s="59"/>
      <c r="N194" s="59"/>
      <c r="O194" s="59"/>
      <c r="P194" s="59"/>
      <c r="Q194" s="59"/>
      <c r="R194" s="59"/>
      <c r="S194" s="59"/>
      <c r="T194" s="59"/>
      <c r="U194" s="59"/>
      <c r="V194" s="59"/>
      <c r="W194" s="59"/>
      <c r="X194" s="59"/>
      <c r="Y194" s="59"/>
      <c r="Z194" s="59"/>
      <c r="AA194" s="59"/>
      <c r="AB194" s="59"/>
      <c r="AC194" s="59"/>
      <c r="AD194" s="59"/>
      <c r="AE194" s="59"/>
      <c r="AF194" s="59"/>
      <c r="AG194" s="59"/>
      <c r="AH194" s="59"/>
      <c r="AI194" s="59"/>
      <c r="AJ194" s="59"/>
      <c r="AK194" s="59"/>
      <c r="AL194" s="59"/>
      <c r="AM194" s="59"/>
      <c r="AN194" s="59"/>
      <c r="AO194" s="59"/>
      <c r="AP194" s="59"/>
      <c r="AQ194" s="59"/>
      <c r="AR194" s="59"/>
      <c r="AS194" s="59"/>
      <c r="AT194" s="59"/>
      <c r="AU194" s="3"/>
      <c r="AV194" s="3"/>
      <c r="AW194" s="3"/>
      <c r="AX194" s="3"/>
      <c r="AY194" s="3"/>
      <c r="AZ194" s="3"/>
      <c r="BA194" s="3"/>
      <c r="BB194" s="3"/>
    </row>
    <row r="195" ht="12.75" customHeight="1">
      <c r="A195" s="59"/>
      <c r="B195" s="59"/>
      <c r="C195" s="59"/>
      <c r="D195" s="59"/>
      <c r="E195" s="59"/>
      <c r="F195" s="59"/>
      <c r="G195" s="59"/>
      <c r="H195" s="59"/>
      <c r="I195" s="59"/>
      <c r="J195" s="59"/>
      <c r="K195" s="59"/>
      <c r="L195" s="59"/>
      <c r="M195" s="59"/>
      <c r="N195" s="59"/>
      <c r="O195" s="59"/>
      <c r="P195" s="59"/>
      <c r="Q195" s="59"/>
      <c r="R195" s="59"/>
      <c r="S195" s="59"/>
      <c r="T195" s="59"/>
      <c r="U195" s="59"/>
      <c r="V195" s="59"/>
      <c r="W195" s="59"/>
      <c r="X195" s="59"/>
      <c r="Y195" s="59"/>
      <c r="Z195" s="59"/>
      <c r="AA195" s="59"/>
      <c r="AB195" s="59"/>
      <c r="AC195" s="59"/>
      <c r="AD195" s="59"/>
      <c r="AE195" s="59"/>
      <c r="AF195" s="59"/>
      <c r="AG195" s="59"/>
      <c r="AH195" s="59"/>
      <c r="AI195" s="59"/>
      <c r="AJ195" s="59"/>
      <c r="AK195" s="59"/>
      <c r="AL195" s="59"/>
      <c r="AM195" s="59"/>
      <c r="AN195" s="59"/>
      <c r="AO195" s="59"/>
      <c r="AP195" s="59"/>
      <c r="AQ195" s="59"/>
      <c r="AR195" s="59"/>
      <c r="AS195" s="59"/>
      <c r="AT195" s="59"/>
      <c r="AU195" s="3"/>
      <c r="AV195" s="3"/>
      <c r="AW195" s="3"/>
      <c r="AX195" s="3"/>
      <c r="AY195" s="3"/>
      <c r="AZ195" s="3"/>
      <c r="BA195" s="3"/>
      <c r="BB195" s="3"/>
    </row>
    <row r="196" ht="12.75" customHeight="1">
      <c r="A196" s="59"/>
      <c r="B196" s="59"/>
      <c r="C196" s="59"/>
      <c r="D196" s="59"/>
      <c r="E196" s="59"/>
      <c r="F196" s="59"/>
      <c r="G196" s="59"/>
      <c r="H196" s="59"/>
      <c r="I196" s="59"/>
      <c r="J196" s="59"/>
      <c r="K196" s="59"/>
      <c r="L196" s="59"/>
      <c r="M196" s="59"/>
      <c r="N196" s="59"/>
      <c r="O196" s="59"/>
      <c r="P196" s="59"/>
      <c r="Q196" s="59"/>
      <c r="R196" s="59"/>
      <c r="S196" s="59"/>
      <c r="T196" s="59"/>
      <c r="U196" s="59"/>
      <c r="V196" s="59"/>
      <c r="W196" s="59"/>
      <c r="X196" s="59"/>
      <c r="Y196" s="59"/>
      <c r="Z196" s="59"/>
      <c r="AA196" s="59"/>
      <c r="AB196" s="59"/>
      <c r="AC196" s="59"/>
      <c r="AD196" s="59"/>
      <c r="AE196" s="59"/>
      <c r="AF196" s="59"/>
      <c r="AG196" s="59"/>
      <c r="AH196" s="59"/>
      <c r="AI196" s="59"/>
      <c r="AJ196" s="59"/>
      <c r="AK196" s="59"/>
      <c r="AL196" s="59"/>
      <c r="AM196" s="59"/>
      <c r="AN196" s="59"/>
      <c r="AO196" s="59"/>
      <c r="AP196" s="59"/>
      <c r="AQ196" s="59"/>
      <c r="AR196" s="59"/>
      <c r="AS196" s="59"/>
      <c r="AT196" s="59"/>
      <c r="AU196" s="3"/>
      <c r="AV196" s="3"/>
      <c r="AW196" s="3"/>
      <c r="AX196" s="3"/>
      <c r="AY196" s="3"/>
      <c r="AZ196" s="3"/>
      <c r="BA196" s="3"/>
      <c r="BB196" s="3"/>
    </row>
    <row r="197" ht="12.75" customHeight="1">
      <c r="A197" s="59"/>
      <c r="B197" s="59"/>
      <c r="C197" s="59"/>
      <c r="D197" s="59"/>
      <c r="E197" s="59"/>
      <c r="F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c r="AD197" s="59"/>
      <c r="AE197" s="59"/>
      <c r="AF197" s="59"/>
      <c r="AG197" s="59"/>
      <c r="AH197" s="59"/>
      <c r="AI197" s="59"/>
      <c r="AJ197" s="59"/>
      <c r="AK197" s="59"/>
      <c r="AL197" s="59"/>
      <c r="AM197" s="59"/>
      <c r="AN197" s="59"/>
      <c r="AO197" s="59"/>
      <c r="AP197" s="59"/>
      <c r="AQ197" s="59"/>
      <c r="AR197" s="59"/>
      <c r="AS197" s="59"/>
      <c r="AT197" s="59"/>
      <c r="AU197" s="3"/>
      <c r="AV197" s="3"/>
      <c r="AW197" s="3"/>
      <c r="AX197" s="3"/>
      <c r="AY197" s="3"/>
      <c r="AZ197" s="3"/>
      <c r="BA197" s="3"/>
      <c r="BB197" s="3"/>
    </row>
    <row r="198" ht="12.75" customHeight="1">
      <c r="A198" s="59"/>
      <c r="B198" s="59"/>
      <c r="C198" s="59"/>
      <c r="D198" s="59"/>
      <c r="E198" s="59"/>
      <c r="F198" s="59"/>
      <c r="G198" s="59"/>
      <c r="H198" s="59"/>
      <c r="I198" s="59"/>
      <c r="J198" s="59"/>
      <c r="K198" s="59"/>
      <c r="L198" s="59"/>
      <c r="M198" s="59"/>
      <c r="N198" s="59"/>
      <c r="O198" s="59"/>
      <c r="P198" s="59"/>
      <c r="Q198" s="59"/>
      <c r="R198" s="59"/>
      <c r="S198" s="59"/>
      <c r="T198" s="59"/>
      <c r="U198" s="59"/>
      <c r="V198" s="59"/>
      <c r="W198" s="59"/>
      <c r="X198" s="59"/>
      <c r="Y198" s="59"/>
      <c r="Z198" s="59"/>
      <c r="AA198" s="59"/>
      <c r="AB198" s="59"/>
      <c r="AC198" s="59"/>
      <c r="AD198" s="59"/>
      <c r="AE198" s="59"/>
      <c r="AF198" s="59"/>
      <c r="AG198" s="59"/>
      <c r="AH198" s="59"/>
      <c r="AI198" s="59"/>
      <c r="AJ198" s="59"/>
      <c r="AK198" s="59"/>
      <c r="AL198" s="59"/>
      <c r="AM198" s="59"/>
      <c r="AN198" s="59"/>
      <c r="AO198" s="59"/>
      <c r="AP198" s="59"/>
      <c r="AQ198" s="59"/>
      <c r="AR198" s="59"/>
      <c r="AS198" s="59"/>
      <c r="AT198" s="59"/>
      <c r="AU198" s="3"/>
      <c r="AV198" s="3"/>
      <c r="AW198" s="3"/>
      <c r="AX198" s="3"/>
      <c r="AY198" s="3"/>
      <c r="AZ198" s="3"/>
      <c r="BA198" s="3"/>
      <c r="BB198" s="3"/>
    </row>
    <row r="199" ht="12.75" customHeight="1">
      <c r="A199" s="59"/>
      <c r="B199" s="59"/>
      <c r="C199" s="59"/>
      <c r="D199" s="59"/>
      <c r="E199" s="59"/>
      <c r="F199" s="59"/>
      <c r="G199" s="59"/>
      <c r="H199" s="59"/>
      <c r="I199" s="59"/>
      <c r="J199" s="59"/>
      <c r="K199" s="59"/>
      <c r="L199" s="59"/>
      <c r="M199" s="59"/>
      <c r="N199" s="59"/>
      <c r="O199" s="59"/>
      <c r="P199" s="59"/>
      <c r="Q199" s="59"/>
      <c r="R199" s="59"/>
      <c r="S199" s="59"/>
      <c r="T199" s="59"/>
      <c r="U199" s="59"/>
      <c r="V199" s="59"/>
      <c r="W199" s="59"/>
      <c r="X199" s="59"/>
      <c r="Y199" s="59"/>
      <c r="Z199" s="59"/>
      <c r="AA199" s="59"/>
      <c r="AB199" s="59"/>
      <c r="AC199" s="59"/>
      <c r="AD199" s="59"/>
      <c r="AE199" s="59"/>
      <c r="AF199" s="59"/>
      <c r="AG199" s="59"/>
      <c r="AH199" s="59"/>
      <c r="AI199" s="59"/>
      <c r="AJ199" s="59"/>
      <c r="AK199" s="59"/>
      <c r="AL199" s="59"/>
      <c r="AM199" s="59"/>
      <c r="AN199" s="59"/>
      <c r="AO199" s="59"/>
      <c r="AP199" s="59"/>
      <c r="AQ199" s="59"/>
      <c r="AR199" s="59"/>
      <c r="AS199" s="59"/>
      <c r="AT199" s="59"/>
      <c r="AU199" s="3"/>
      <c r="AV199" s="3"/>
      <c r="AW199" s="3"/>
      <c r="AX199" s="3"/>
      <c r="AY199" s="3"/>
      <c r="AZ199" s="3"/>
      <c r="BA199" s="3"/>
      <c r="BB199" s="3"/>
    </row>
    <row r="200" ht="12.75" customHeight="1">
      <c r="A200" s="59"/>
      <c r="B200" s="59"/>
      <c r="C200" s="59"/>
      <c r="D200" s="59"/>
      <c r="E200" s="59"/>
      <c r="F200" s="59"/>
      <c r="G200" s="59"/>
      <c r="H200" s="59"/>
      <c r="I200" s="59"/>
      <c r="J200" s="59"/>
      <c r="K200" s="59"/>
      <c r="L200" s="59"/>
      <c r="M200" s="59"/>
      <c r="N200" s="59"/>
      <c r="O200" s="59"/>
      <c r="P200" s="59"/>
      <c r="Q200" s="59"/>
      <c r="R200" s="59"/>
      <c r="S200" s="59"/>
      <c r="T200" s="59"/>
      <c r="U200" s="59"/>
      <c r="V200" s="59"/>
      <c r="W200" s="59"/>
      <c r="X200" s="59"/>
      <c r="Y200" s="59"/>
      <c r="Z200" s="59"/>
      <c r="AA200" s="59"/>
      <c r="AB200" s="59"/>
      <c r="AC200" s="59"/>
      <c r="AD200" s="59"/>
      <c r="AE200" s="59"/>
      <c r="AF200" s="59"/>
      <c r="AG200" s="59"/>
      <c r="AH200" s="59"/>
      <c r="AI200" s="59"/>
      <c r="AJ200" s="59"/>
      <c r="AK200" s="59"/>
      <c r="AL200" s="59"/>
      <c r="AM200" s="59"/>
      <c r="AN200" s="59"/>
      <c r="AO200" s="59"/>
      <c r="AP200" s="59"/>
      <c r="AQ200" s="59"/>
      <c r="AR200" s="59"/>
      <c r="AS200" s="59"/>
      <c r="AT200" s="59"/>
      <c r="AU200" s="3"/>
      <c r="AV200" s="3"/>
      <c r="AW200" s="3"/>
      <c r="AX200" s="3"/>
      <c r="AY200" s="3"/>
      <c r="AZ200" s="3"/>
      <c r="BA200" s="3"/>
      <c r="BB200" s="3"/>
    </row>
    <row r="201" ht="12.75" customHeight="1">
      <c r="A201" s="59"/>
      <c r="B201" s="59"/>
      <c r="C201" s="59"/>
      <c r="D201" s="59"/>
      <c r="E201" s="59"/>
      <c r="F201" s="59"/>
      <c r="G201" s="59"/>
      <c r="H201" s="59"/>
      <c r="I201" s="59"/>
      <c r="J201" s="59"/>
      <c r="K201" s="59"/>
      <c r="L201" s="59"/>
      <c r="M201" s="59"/>
      <c r="N201" s="59"/>
      <c r="O201" s="59"/>
      <c r="P201" s="59"/>
      <c r="Q201" s="59"/>
      <c r="R201" s="59"/>
      <c r="S201" s="59"/>
      <c r="T201" s="59"/>
      <c r="U201" s="59"/>
      <c r="V201" s="59"/>
      <c r="W201" s="59"/>
      <c r="X201" s="59"/>
      <c r="Y201" s="59"/>
      <c r="Z201" s="59"/>
      <c r="AA201" s="59"/>
      <c r="AB201" s="59"/>
      <c r="AC201" s="59"/>
      <c r="AD201" s="59"/>
      <c r="AE201" s="59"/>
      <c r="AF201" s="59"/>
      <c r="AG201" s="59"/>
      <c r="AH201" s="59"/>
      <c r="AI201" s="59"/>
      <c r="AJ201" s="59"/>
      <c r="AK201" s="59"/>
      <c r="AL201" s="59"/>
      <c r="AM201" s="59"/>
      <c r="AN201" s="59"/>
      <c r="AO201" s="59"/>
      <c r="AP201" s="59"/>
      <c r="AQ201" s="59"/>
      <c r="AR201" s="59"/>
      <c r="AS201" s="59"/>
      <c r="AT201" s="59"/>
      <c r="AU201" s="3"/>
      <c r="AV201" s="3"/>
      <c r="AW201" s="3"/>
      <c r="AX201" s="3"/>
      <c r="AY201" s="3"/>
      <c r="AZ201" s="3"/>
      <c r="BA201" s="3"/>
      <c r="BB201" s="3"/>
    </row>
    <row r="202" ht="12.75" customHeight="1">
      <c r="A202" s="59"/>
      <c r="B202" s="59"/>
      <c r="C202" s="59"/>
      <c r="D202" s="59"/>
      <c r="E202" s="59"/>
      <c r="F202" s="59"/>
      <c r="G202" s="59"/>
      <c r="H202" s="59"/>
      <c r="I202" s="59"/>
      <c r="J202" s="59"/>
      <c r="K202" s="59"/>
      <c r="L202" s="59"/>
      <c r="M202" s="59"/>
      <c r="N202" s="59"/>
      <c r="O202" s="59"/>
      <c r="P202" s="59"/>
      <c r="Q202" s="59"/>
      <c r="R202" s="59"/>
      <c r="S202" s="59"/>
      <c r="T202" s="59"/>
      <c r="U202" s="59"/>
      <c r="V202" s="59"/>
      <c r="W202" s="59"/>
      <c r="X202" s="59"/>
      <c r="Y202" s="59"/>
      <c r="Z202" s="59"/>
      <c r="AA202" s="59"/>
      <c r="AB202" s="59"/>
      <c r="AC202" s="59"/>
      <c r="AD202" s="59"/>
      <c r="AE202" s="59"/>
      <c r="AF202" s="59"/>
      <c r="AG202" s="59"/>
      <c r="AH202" s="59"/>
      <c r="AI202" s="59"/>
      <c r="AJ202" s="59"/>
      <c r="AK202" s="59"/>
      <c r="AL202" s="59"/>
      <c r="AM202" s="59"/>
      <c r="AN202" s="59"/>
      <c r="AO202" s="59"/>
      <c r="AP202" s="59"/>
      <c r="AQ202" s="59"/>
      <c r="AR202" s="59"/>
      <c r="AS202" s="59"/>
      <c r="AT202" s="59"/>
      <c r="AU202" s="3"/>
      <c r="AV202" s="3"/>
      <c r="AW202" s="3"/>
      <c r="AX202" s="3"/>
      <c r="AY202" s="3"/>
      <c r="AZ202" s="3"/>
      <c r="BA202" s="3"/>
      <c r="BB202" s="3"/>
    </row>
    <row r="203" ht="12.75" customHeight="1">
      <c r="A203" s="59"/>
      <c r="B203" s="59"/>
      <c r="C203" s="59"/>
      <c r="D203" s="59"/>
      <c r="E203" s="59"/>
      <c r="F203" s="59"/>
      <c r="G203" s="59"/>
      <c r="H203" s="59"/>
      <c r="I203" s="59"/>
      <c r="J203" s="59"/>
      <c r="K203" s="59"/>
      <c r="L203" s="59"/>
      <c r="M203" s="59"/>
      <c r="N203" s="59"/>
      <c r="O203" s="59"/>
      <c r="P203" s="59"/>
      <c r="Q203" s="59"/>
      <c r="R203" s="59"/>
      <c r="S203" s="59"/>
      <c r="T203" s="59"/>
      <c r="U203" s="59"/>
      <c r="V203" s="59"/>
      <c r="W203" s="59"/>
      <c r="X203" s="59"/>
      <c r="Y203" s="59"/>
      <c r="Z203" s="59"/>
      <c r="AA203" s="59"/>
      <c r="AB203" s="59"/>
      <c r="AC203" s="59"/>
      <c r="AD203" s="59"/>
      <c r="AE203" s="59"/>
      <c r="AF203" s="59"/>
      <c r="AG203" s="59"/>
      <c r="AH203" s="59"/>
      <c r="AI203" s="59"/>
      <c r="AJ203" s="59"/>
      <c r="AK203" s="59"/>
      <c r="AL203" s="59"/>
      <c r="AM203" s="59"/>
      <c r="AN203" s="59"/>
      <c r="AO203" s="59"/>
      <c r="AP203" s="59"/>
      <c r="AQ203" s="59"/>
      <c r="AR203" s="59"/>
      <c r="AS203" s="59"/>
      <c r="AT203" s="59"/>
      <c r="AU203" s="3"/>
      <c r="AV203" s="3"/>
      <c r="AW203" s="3"/>
      <c r="AX203" s="3"/>
      <c r="AY203" s="3"/>
      <c r="AZ203" s="3"/>
      <c r="BA203" s="3"/>
      <c r="BB203" s="3"/>
    </row>
    <row r="204" ht="12.75" customHeight="1">
      <c r="A204" s="59"/>
      <c r="B204" s="59"/>
      <c r="C204" s="59"/>
      <c r="D204" s="59"/>
      <c r="E204" s="59"/>
      <c r="F204" s="59"/>
      <c r="G204" s="59"/>
      <c r="H204" s="59"/>
      <c r="I204" s="59"/>
      <c r="J204" s="59"/>
      <c r="K204" s="59"/>
      <c r="L204" s="59"/>
      <c r="M204" s="59"/>
      <c r="N204" s="59"/>
      <c r="O204" s="59"/>
      <c r="P204" s="59"/>
      <c r="Q204" s="59"/>
      <c r="R204" s="59"/>
      <c r="S204" s="59"/>
      <c r="T204" s="59"/>
      <c r="U204" s="59"/>
      <c r="V204" s="59"/>
      <c r="W204" s="59"/>
      <c r="X204" s="59"/>
      <c r="Y204" s="59"/>
      <c r="Z204" s="59"/>
      <c r="AA204" s="59"/>
      <c r="AB204" s="59"/>
      <c r="AC204" s="59"/>
      <c r="AD204" s="59"/>
      <c r="AE204" s="59"/>
      <c r="AF204" s="59"/>
      <c r="AG204" s="59"/>
      <c r="AH204" s="59"/>
      <c r="AI204" s="59"/>
      <c r="AJ204" s="59"/>
      <c r="AK204" s="59"/>
      <c r="AL204" s="59"/>
      <c r="AM204" s="59"/>
      <c r="AN204" s="59"/>
      <c r="AO204" s="59"/>
      <c r="AP204" s="59"/>
      <c r="AQ204" s="59"/>
      <c r="AR204" s="59"/>
      <c r="AS204" s="59"/>
      <c r="AT204" s="59"/>
      <c r="AU204" s="3"/>
      <c r="AV204" s="3"/>
      <c r="AW204" s="3"/>
      <c r="AX204" s="3"/>
      <c r="AY204" s="3"/>
      <c r="AZ204" s="3"/>
      <c r="BA204" s="3"/>
      <c r="BB204" s="3"/>
    </row>
    <row r="205" ht="12.75" customHeight="1">
      <c r="A205" s="59"/>
      <c r="B205" s="59"/>
      <c r="C205" s="59"/>
      <c r="D205" s="59"/>
      <c r="E205" s="59"/>
      <c r="F205" s="59"/>
      <c r="G205" s="59"/>
      <c r="H205" s="59"/>
      <c r="I205" s="59"/>
      <c r="J205" s="59"/>
      <c r="K205" s="59"/>
      <c r="L205" s="59"/>
      <c r="M205" s="59"/>
      <c r="N205" s="59"/>
      <c r="O205" s="59"/>
      <c r="P205" s="59"/>
      <c r="Q205" s="59"/>
      <c r="R205" s="59"/>
      <c r="S205" s="59"/>
      <c r="T205" s="59"/>
      <c r="U205" s="59"/>
      <c r="V205" s="59"/>
      <c r="W205" s="59"/>
      <c r="X205" s="59"/>
      <c r="Y205" s="59"/>
      <c r="Z205" s="59"/>
      <c r="AA205" s="59"/>
      <c r="AB205" s="59"/>
      <c r="AC205" s="59"/>
      <c r="AD205" s="59"/>
      <c r="AE205" s="59"/>
      <c r="AF205" s="59"/>
      <c r="AG205" s="59"/>
      <c r="AH205" s="59"/>
      <c r="AI205" s="59"/>
      <c r="AJ205" s="59"/>
      <c r="AK205" s="59"/>
      <c r="AL205" s="59"/>
      <c r="AM205" s="59"/>
      <c r="AN205" s="59"/>
      <c r="AO205" s="59"/>
      <c r="AP205" s="59"/>
      <c r="AQ205" s="59"/>
      <c r="AR205" s="59"/>
      <c r="AS205" s="59"/>
      <c r="AT205" s="59"/>
      <c r="AU205" s="3"/>
      <c r="AV205" s="3"/>
      <c r="AW205" s="3"/>
      <c r="AX205" s="3"/>
      <c r="AY205" s="3"/>
      <c r="AZ205" s="3"/>
      <c r="BA205" s="3"/>
      <c r="BB205" s="3"/>
    </row>
    <row r="206" ht="12.75" customHeight="1">
      <c r="A206" s="59"/>
      <c r="B206" s="59"/>
      <c r="C206" s="59"/>
      <c r="D206" s="59"/>
      <c r="E206" s="59"/>
      <c r="F206" s="59"/>
      <c r="G206" s="59"/>
      <c r="H206" s="59"/>
      <c r="I206" s="59"/>
      <c r="J206" s="59"/>
      <c r="K206" s="59"/>
      <c r="L206" s="59"/>
      <c r="M206" s="59"/>
      <c r="N206" s="59"/>
      <c r="O206" s="59"/>
      <c r="P206" s="59"/>
      <c r="Q206" s="59"/>
      <c r="R206" s="59"/>
      <c r="S206" s="59"/>
      <c r="T206" s="59"/>
      <c r="U206" s="59"/>
      <c r="V206" s="59"/>
      <c r="W206" s="59"/>
      <c r="X206" s="59"/>
      <c r="Y206" s="59"/>
      <c r="Z206" s="59"/>
      <c r="AA206" s="59"/>
      <c r="AB206" s="59"/>
      <c r="AC206" s="59"/>
      <c r="AD206" s="59"/>
      <c r="AE206" s="59"/>
      <c r="AF206" s="59"/>
      <c r="AG206" s="59"/>
      <c r="AH206" s="59"/>
      <c r="AI206" s="59"/>
      <c r="AJ206" s="59"/>
      <c r="AK206" s="59"/>
      <c r="AL206" s="59"/>
      <c r="AM206" s="59"/>
      <c r="AN206" s="59"/>
      <c r="AO206" s="59"/>
      <c r="AP206" s="59"/>
      <c r="AQ206" s="59"/>
      <c r="AR206" s="59"/>
      <c r="AS206" s="59"/>
      <c r="AT206" s="59"/>
      <c r="AU206" s="3"/>
      <c r="AV206" s="3"/>
      <c r="AW206" s="3"/>
      <c r="AX206" s="3"/>
      <c r="AY206" s="3"/>
      <c r="AZ206" s="3"/>
      <c r="BA206" s="3"/>
      <c r="BB206" s="3"/>
    </row>
    <row r="207" ht="12.75" customHeight="1">
      <c r="A207" s="59"/>
      <c r="B207" s="59"/>
      <c r="C207" s="59"/>
      <c r="D207" s="59"/>
      <c r="E207" s="59"/>
      <c r="F207" s="59"/>
      <c r="G207" s="59"/>
      <c r="H207" s="59"/>
      <c r="I207" s="59"/>
      <c r="J207" s="59"/>
      <c r="K207" s="59"/>
      <c r="L207" s="59"/>
      <c r="M207" s="59"/>
      <c r="N207" s="59"/>
      <c r="O207" s="59"/>
      <c r="P207" s="59"/>
      <c r="Q207" s="59"/>
      <c r="R207" s="59"/>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9"/>
      <c r="AR207" s="59"/>
      <c r="AS207" s="59"/>
      <c r="AT207" s="59"/>
      <c r="AU207" s="3"/>
      <c r="AV207" s="3"/>
      <c r="AW207" s="3"/>
      <c r="AX207" s="3"/>
      <c r="AY207" s="3"/>
      <c r="AZ207" s="3"/>
      <c r="BA207" s="3"/>
      <c r="BB207" s="3"/>
    </row>
    <row r="208" ht="12.75" customHeight="1">
      <c r="A208" s="59"/>
      <c r="B208" s="59"/>
      <c r="C208" s="59"/>
      <c r="D208" s="59"/>
      <c r="E208" s="59"/>
      <c r="F208" s="59"/>
      <c r="G208" s="59"/>
      <c r="H208" s="59"/>
      <c r="I208" s="59"/>
      <c r="J208" s="59"/>
      <c r="K208" s="59"/>
      <c r="L208" s="59"/>
      <c r="M208" s="59"/>
      <c r="N208" s="59"/>
      <c r="O208" s="59"/>
      <c r="P208" s="59"/>
      <c r="Q208" s="59"/>
      <c r="R208" s="59"/>
      <c r="S208" s="59"/>
      <c r="T208" s="59"/>
      <c r="U208" s="59"/>
      <c r="V208" s="59"/>
      <c r="W208" s="59"/>
      <c r="X208" s="59"/>
      <c r="Y208" s="59"/>
      <c r="Z208" s="59"/>
      <c r="AA208" s="59"/>
      <c r="AB208" s="59"/>
      <c r="AC208" s="59"/>
      <c r="AD208" s="59"/>
      <c r="AE208" s="59"/>
      <c r="AF208" s="59"/>
      <c r="AG208" s="59"/>
      <c r="AH208" s="59"/>
      <c r="AI208" s="59"/>
      <c r="AJ208" s="59"/>
      <c r="AK208" s="59"/>
      <c r="AL208" s="59"/>
      <c r="AM208" s="59"/>
      <c r="AN208" s="59"/>
      <c r="AO208" s="59"/>
      <c r="AP208" s="59"/>
      <c r="AQ208" s="59"/>
      <c r="AR208" s="59"/>
      <c r="AS208" s="59"/>
      <c r="AT208" s="59"/>
      <c r="AU208" s="3"/>
      <c r="AV208" s="3"/>
      <c r="AW208" s="3"/>
      <c r="AX208" s="3"/>
      <c r="AY208" s="3"/>
      <c r="AZ208" s="3"/>
      <c r="BA208" s="3"/>
      <c r="BB208" s="3"/>
    </row>
    <row r="209" ht="12.75" customHeight="1">
      <c r="A209" s="59"/>
      <c r="B209" s="59"/>
      <c r="C209" s="59"/>
      <c r="D209" s="59"/>
      <c r="E209" s="59"/>
      <c r="F209" s="59"/>
      <c r="G209" s="59"/>
      <c r="H209" s="59"/>
      <c r="I209" s="59"/>
      <c r="J209" s="59"/>
      <c r="K209" s="59"/>
      <c r="L209" s="59"/>
      <c r="M209" s="59"/>
      <c r="N209" s="59"/>
      <c r="O209" s="59"/>
      <c r="P209" s="59"/>
      <c r="Q209" s="59"/>
      <c r="R209" s="59"/>
      <c r="S209" s="59"/>
      <c r="T209" s="59"/>
      <c r="U209" s="59"/>
      <c r="V209" s="59"/>
      <c r="W209" s="59"/>
      <c r="X209" s="59"/>
      <c r="Y209" s="59"/>
      <c r="Z209" s="59"/>
      <c r="AA209" s="59"/>
      <c r="AB209" s="59"/>
      <c r="AC209" s="59"/>
      <c r="AD209" s="59"/>
      <c r="AE209" s="59"/>
      <c r="AF209" s="59"/>
      <c r="AG209" s="59"/>
      <c r="AH209" s="59"/>
      <c r="AI209" s="59"/>
      <c r="AJ209" s="59"/>
      <c r="AK209" s="59"/>
      <c r="AL209" s="59"/>
      <c r="AM209" s="59"/>
      <c r="AN209" s="59"/>
      <c r="AO209" s="59"/>
      <c r="AP209" s="59"/>
      <c r="AQ209" s="59"/>
      <c r="AR209" s="59"/>
      <c r="AS209" s="59"/>
      <c r="AT209" s="59"/>
      <c r="AU209" s="3"/>
      <c r="AV209" s="3"/>
      <c r="AW209" s="3"/>
      <c r="AX209" s="3"/>
      <c r="AY209" s="3"/>
      <c r="AZ209" s="3"/>
      <c r="BA209" s="3"/>
      <c r="BB209" s="3"/>
    </row>
    <row r="210" ht="12.75" customHeight="1">
      <c r="A210" s="59"/>
      <c r="B210" s="59"/>
      <c r="C210" s="59"/>
      <c r="D210" s="59"/>
      <c r="E210" s="59"/>
      <c r="F210" s="59"/>
      <c r="G210" s="59"/>
      <c r="H210" s="59"/>
      <c r="I210" s="59"/>
      <c r="J210" s="59"/>
      <c r="K210" s="59"/>
      <c r="L210" s="59"/>
      <c r="M210" s="59"/>
      <c r="N210" s="59"/>
      <c r="O210" s="59"/>
      <c r="P210" s="59"/>
      <c r="Q210" s="59"/>
      <c r="R210" s="59"/>
      <c r="S210" s="59"/>
      <c r="T210" s="59"/>
      <c r="U210" s="59"/>
      <c r="V210" s="59"/>
      <c r="W210" s="59"/>
      <c r="X210" s="59"/>
      <c r="Y210" s="59"/>
      <c r="Z210" s="59"/>
      <c r="AA210" s="59"/>
      <c r="AB210" s="59"/>
      <c r="AC210" s="59"/>
      <c r="AD210" s="59"/>
      <c r="AE210" s="59"/>
      <c r="AF210" s="59"/>
      <c r="AG210" s="59"/>
      <c r="AH210" s="59"/>
      <c r="AI210" s="59"/>
      <c r="AJ210" s="59"/>
      <c r="AK210" s="59"/>
      <c r="AL210" s="59"/>
      <c r="AM210" s="59"/>
      <c r="AN210" s="59"/>
      <c r="AO210" s="59"/>
      <c r="AP210" s="59"/>
      <c r="AQ210" s="59"/>
      <c r="AR210" s="59"/>
      <c r="AS210" s="59"/>
      <c r="AT210" s="59"/>
      <c r="AU210" s="3"/>
      <c r="AV210" s="3"/>
      <c r="AW210" s="3"/>
      <c r="AX210" s="3"/>
      <c r="AY210" s="3"/>
      <c r="AZ210" s="3"/>
      <c r="BA210" s="3"/>
      <c r="BB210" s="3"/>
    </row>
    <row r="211" ht="12.75" customHeight="1">
      <c r="A211" s="59"/>
      <c r="B211" s="59"/>
      <c r="C211" s="59"/>
      <c r="D211" s="59"/>
      <c r="E211" s="59"/>
      <c r="F211" s="59"/>
      <c r="G211" s="59"/>
      <c r="H211" s="59"/>
      <c r="I211" s="59"/>
      <c r="J211" s="59"/>
      <c r="K211" s="59"/>
      <c r="L211" s="59"/>
      <c r="M211" s="59"/>
      <c r="N211" s="59"/>
      <c r="O211" s="59"/>
      <c r="P211" s="59"/>
      <c r="Q211" s="59"/>
      <c r="R211" s="59"/>
      <c r="S211" s="59"/>
      <c r="T211" s="59"/>
      <c r="U211" s="59"/>
      <c r="V211" s="59"/>
      <c r="W211" s="59"/>
      <c r="X211" s="59"/>
      <c r="Y211" s="59"/>
      <c r="Z211" s="59"/>
      <c r="AA211" s="59"/>
      <c r="AB211" s="59"/>
      <c r="AC211" s="59"/>
      <c r="AD211" s="59"/>
      <c r="AE211" s="59"/>
      <c r="AF211" s="59"/>
      <c r="AG211" s="59"/>
      <c r="AH211" s="59"/>
      <c r="AI211" s="59"/>
      <c r="AJ211" s="59"/>
      <c r="AK211" s="59"/>
      <c r="AL211" s="59"/>
      <c r="AM211" s="59"/>
      <c r="AN211" s="59"/>
      <c r="AO211" s="59"/>
      <c r="AP211" s="59"/>
      <c r="AQ211" s="59"/>
      <c r="AR211" s="59"/>
      <c r="AS211" s="59"/>
      <c r="AT211" s="59"/>
      <c r="AU211" s="3"/>
      <c r="AV211" s="3"/>
      <c r="AW211" s="3"/>
      <c r="AX211" s="3"/>
      <c r="AY211" s="3"/>
      <c r="AZ211" s="3"/>
      <c r="BA211" s="3"/>
      <c r="BB211" s="3"/>
    </row>
    <row r="212" ht="12.75" customHeight="1">
      <c r="A212" s="59"/>
      <c r="B212" s="59"/>
      <c r="C212" s="59"/>
      <c r="D212" s="59"/>
      <c r="E212" s="59"/>
      <c r="F212" s="59"/>
      <c r="G212" s="59"/>
      <c r="H212" s="59"/>
      <c r="I212" s="59"/>
      <c r="J212" s="59"/>
      <c r="K212" s="59"/>
      <c r="L212" s="59"/>
      <c r="M212" s="59"/>
      <c r="N212" s="59"/>
      <c r="O212" s="59"/>
      <c r="P212" s="59"/>
      <c r="Q212" s="59"/>
      <c r="R212" s="59"/>
      <c r="S212" s="59"/>
      <c r="T212" s="59"/>
      <c r="U212" s="59"/>
      <c r="V212" s="59"/>
      <c r="W212" s="59"/>
      <c r="X212" s="59"/>
      <c r="Y212" s="59"/>
      <c r="Z212" s="59"/>
      <c r="AA212" s="59"/>
      <c r="AB212" s="59"/>
      <c r="AC212" s="59"/>
      <c r="AD212" s="59"/>
      <c r="AE212" s="59"/>
      <c r="AF212" s="59"/>
      <c r="AG212" s="59"/>
      <c r="AH212" s="59"/>
      <c r="AI212" s="59"/>
      <c r="AJ212" s="59"/>
      <c r="AK212" s="59"/>
      <c r="AL212" s="59"/>
      <c r="AM212" s="59"/>
      <c r="AN212" s="59"/>
      <c r="AO212" s="59"/>
      <c r="AP212" s="59"/>
      <c r="AQ212" s="59"/>
      <c r="AR212" s="59"/>
      <c r="AS212" s="59"/>
      <c r="AT212" s="59"/>
      <c r="AU212" s="3"/>
      <c r="AV212" s="3"/>
      <c r="AW212" s="3"/>
      <c r="AX212" s="3"/>
      <c r="AY212" s="3"/>
      <c r="AZ212" s="3"/>
      <c r="BA212" s="3"/>
      <c r="BB212" s="3"/>
    </row>
    <row r="213" ht="12.75" customHeight="1">
      <c r="A213" s="59"/>
      <c r="B213" s="59"/>
      <c r="C213" s="59"/>
      <c r="D213" s="59"/>
      <c r="E213" s="59"/>
      <c r="F213" s="59"/>
      <c r="G213" s="59"/>
      <c r="H213" s="59"/>
      <c r="I213" s="59"/>
      <c r="J213" s="59"/>
      <c r="K213" s="59"/>
      <c r="L213" s="59"/>
      <c r="M213" s="59"/>
      <c r="N213" s="59"/>
      <c r="O213" s="59"/>
      <c r="P213" s="59"/>
      <c r="Q213" s="59"/>
      <c r="R213" s="59"/>
      <c r="S213" s="59"/>
      <c r="T213" s="59"/>
      <c r="U213" s="59"/>
      <c r="V213" s="59"/>
      <c r="W213" s="59"/>
      <c r="X213" s="59"/>
      <c r="Y213" s="59"/>
      <c r="Z213" s="59"/>
      <c r="AA213" s="59"/>
      <c r="AB213" s="59"/>
      <c r="AC213" s="59"/>
      <c r="AD213" s="59"/>
      <c r="AE213" s="59"/>
      <c r="AF213" s="59"/>
      <c r="AG213" s="59"/>
      <c r="AH213" s="59"/>
      <c r="AI213" s="59"/>
      <c r="AJ213" s="59"/>
      <c r="AK213" s="59"/>
      <c r="AL213" s="59"/>
      <c r="AM213" s="59"/>
      <c r="AN213" s="59"/>
      <c r="AO213" s="59"/>
      <c r="AP213" s="59"/>
      <c r="AQ213" s="59"/>
      <c r="AR213" s="59"/>
      <c r="AS213" s="59"/>
      <c r="AT213" s="59"/>
      <c r="AU213" s="3"/>
      <c r="AV213" s="3"/>
      <c r="AW213" s="3"/>
      <c r="AX213" s="3"/>
      <c r="AY213" s="3"/>
      <c r="AZ213" s="3"/>
      <c r="BA213" s="3"/>
      <c r="BB213" s="3"/>
    </row>
    <row r="214" ht="12.75" customHeight="1">
      <c r="A214" s="59"/>
      <c r="B214" s="59"/>
      <c r="C214" s="59"/>
      <c r="D214" s="59"/>
      <c r="E214" s="59"/>
      <c r="F214" s="59"/>
      <c r="G214" s="59"/>
      <c r="H214" s="59"/>
      <c r="I214" s="59"/>
      <c r="J214" s="59"/>
      <c r="K214" s="59"/>
      <c r="L214" s="59"/>
      <c r="M214" s="59"/>
      <c r="N214" s="59"/>
      <c r="O214" s="59"/>
      <c r="P214" s="59"/>
      <c r="Q214" s="59"/>
      <c r="R214" s="59"/>
      <c r="S214" s="59"/>
      <c r="T214" s="59"/>
      <c r="U214" s="59"/>
      <c r="V214" s="59"/>
      <c r="W214" s="59"/>
      <c r="X214" s="59"/>
      <c r="Y214" s="59"/>
      <c r="Z214" s="59"/>
      <c r="AA214" s="59"/>
      <c r="AB214" s="59"/>
      <c r="AC214" s="59"/>
      <c r="AD214" s="59"/>
      <c r="AE214" s="59"/>
      <c r="AF214" s="59"/>
      <c r="AG214" s="59"/>
      <c r="AH214" s="59"/>
      <c r="AI214" s="59"/>
      <c r="AJ214" s="59"/>
      <c r="AK214" s="59"/>
      <c r="AL214" s="59"/>
      <c r="AM214" s="59"/>
      <c r="AN214" s="59"/>
      <c r="AO214" s="59"/>
      <c r="AP214" s="59"/>
      <c r="AQ214" s="59"/>
      <c r="AR214" s="59"/>
      <c r="AS214" s="59"/>
      <c r="AT214" s="59"/>
      <c r="AU214" s="3"/>
      <c r="AV214" s="3"/>
      <c r="AW214" s="3"/>
      <c r="AX214" s="3"/>
      <c r="AY214" s="3"/>
      <c r="AZ214" s="3"/>
      <c r="BA214" s="3"/>
      <c r="BB214" s="3"/>
    </row>
    <row r="215" ht="12.75" customHeight="1">
      <c r="A215" s="59"/>
      <c r="B215" s="59"/>
      <c r="C215" s="59"/>
      <c r="D215" s="59"/>
      <c r="E215" s="59"/>
      <c r="F215" s="59"/>
      <c r="G215" s="59"/>
      <c r="H215" s="59"/>
      <c r="I215" s="59"/>
      <c r="J215" s="59"/>
      <c r="K215" s="59"/>
      <c r="L215" s="59"/>
      <c r="M215" s="59"/>
      <c r="N215" s="59"/>
      <c r="O215" s="59"/>
      <c r="P215" s="59"/>
      <c r="Q215" s="59"/>
      <c r="R215" s="59"/>
      <c r="S215" s="59"/>
      <c r="T215" s="59"/>
      <c r="U215" s="59"/>
      <c r="V215" s="59"/>
      <c r="W215" s="59"/>
      <c r="X215" s="59"/>
      <c r="Y215" s="59"/>
      <c r="Z215" s="59"/>
      <c r="AA215" s="59"/>
      <c r="AB215" s="59"/>
      <c r="AC215" s="59"/>
      <c r="AD215" s="59"/>
      <c r="AE215" s="59"/>
      <c r="AF215" s="59"/>
      <c r="AG215" s="59"/>
      <c r="AH215" s="59"/>
      <c r="AI215" s="59"/>
      <c r="AJ215" s="59"/>
      <c r="AK215" s="59"/>
      <c r="AL215" s="59"/>
      <c r="AM215" s="59"/>
      <c r="AN215" s="59"/>
      <c r="AO215" s="59"/>
      <c r="AP215" s="59"/>
      <c r="AQ215" s="59"/>
      <c r="AR215" s="59"/>
      <c r="AS215" s="59"/>
      <c r="AT215" s="59"/>
      <c r="AU215" s="3"/>
      <c r="AV215" s="3"/>
      <c r="AW215" s="3"/>
      <c r="AX215" s="3"/>
      <c r="AY215" s="3"/>
      <c r="AZ215" s="3"/>
      <c r="BA215" s="3"/>
      <c r="BB215" s="3"/>
    </row>
    <row r="216" ht="12.75" customHeight="1">
      <c r="A216" s="59"/>
      <c r="B216" s="59"/>
      <c r="C216" s="59"/>
      <c r="D216" s="59"/>
      <c r="E216" s="59"/>
      <c r="F216" s="59"/>
      <c r="G216" s="59"/>
      <c r="H216" s="59"/>
      <c r="I216" s="59"/>
      <c r="J216" s="59"/>
      <c r="K216" s="59"/>
      <c r="L216" s="59"/>
      <c r="M216" s="59"/>
      <c r="N216" s="59"/>
      <c r="O216" s="59"/>
      <c r="P216" s="59"/>
      <c r="Q216" s="59"/>
      <c r="R216" s="59"/>
      <c r="S216" s="59"/>
      <c r="T216" s="59"/>
      <c r="U216" s="59"/>
      <c r="V216" s="59"/>
      <c r="W216" s="59"/>
      <c r="X216" s="59"/>
      <c r="Y216" s="59"/>
      <c r="Z216" s="59"/>
      <c r="AA216" s="59"/>
      <c r="AB216" s="59"/>
      <c r="AC216" s="59"/>
      <c r="AD216" s="59"/>
      <c r="AE216" s="59"/>
      <c r="AF216" s="59"/>
      <c r="AG216" s="59"/>
      <c r="AH216" s="59"/>
      <c r="AI216" s="59"/>
      <c r="AJ216" s="59"/>
      <c r="AK216" s="59"/>
      <c r="AL216" s="59"/>
      <c r="AM216" s="59"/>
      <c r="AN216" s="59"/>
      <c r="AO216" s="59"/>
      <c r="AP216" s="59"/>
      <c r="AQ216" s="59"/>
      <c r="AR216" s="59"/>
      <c r="AS216" s="59"/>
      <c r="AT216" s="59"/>
      <c r="AU216" s="3"/>
      <c r="AV216" s="3"/>
      <c r="AW216" s="3"/>
      <c r="AX216" s="3"/>
      <c r="AY216" s="3"/>
      <c r="AZ216" s="3"/>
      <c r="BA216" s="3"/>
      <c r="BB216" s="3"/>
    </row>
    <row r="217" ht="12.75" customHeight="1">
      <c r="A217" s="59"/>
      <c r="B217" s="59"/>
      <c r="C217" s="59"/>
      <c r="D217" s="59"/>
      <c r="E217" s="59"/>
      <c r="F217" s="59"/>
      <c r="G217" s="59"/>
      <c r="H217" s="59"/>
      <c r="I217" s="59"/>
      <c r="J217" s="59"/>
      <c r="K217" s="59"/>
      <c r="L217" s="59"/>
      <c r="M217" s="59"/>
      <c r="N217" s="59"/>
      <c r="O217" s="59"/>
      <c r="P217" s="59"/>
      <c r="Q217" s="59"/>
      <c r="R217" s="59"/>
      <c r="S217" s="59"/>
      <c r="T217" s="59"/>
      <c r="U217" s="59"/>
      <c r="V217" s="59"/>
      <c r="W217" s="59"/>
      <c r="X217" s="59"/>
      <c r="Y217" s="59"/>
      <c r="Z217" s="59"/>
      <c r="AA217" s="59"/>
      <c r="AB217" s="59"/>
      <c r="AC217" s="59"/>
      <c r="AD217" s="59"/>
      <c r="AE217" s="59"/>
      <c r="AF217" s="59"/>
      <c r="AG217" s="59"/>
      <c r="AH217" s="59"/>
      <c r="AI217" s="59"/>
      <c r="AJ217" s="59"/>
      <c r="AK217" s="59"/>
      <c r="AL217" s="59"/>
      <c r="AM217" s="59"/>
      <c r="AN217" s="59"/>
      <c r="AO217" s="59"/>
      <c r="AP217" s="59"/>
      <c r="AQ217" s="59"/>
      <c r="AR217" s="59"/>
      <c r="AS217" s="59"/>
      <c r="AT217" s="59"/>
      <c r="AU217" s="3"/>
      <c r="AV217" s="3"/>
      <c r="AW217" s="3"/>
      <c r="AX217" s="3"/>
      <c r="AY217" s="3"/>
      <c r="AZ217" s="3"/>
      <c r="BA217" s="3"/>
      <c r="BB217" s="3"/>
    </row>
    <row r="218" ht="12.75" customHeight="1">
      <c r="A218" s="59"/>
      <c r="B218" s="59"/>
      <c r="C218" s="59"/>
      <c r="D218" s="59"/>
      <c r="E218" s="59"/>
      <c r="F218" s="59"/>
      <c r="G218" s="59"/>
      <c r="H218" s="59"/>
      <c r="I218" s="59"/>
      <c r="J218" s="59"/>
      <c r="K218" s="59"/>
      <c r="L218" s="59"/>
      <c r="M218" s="59"/>
      <c r="N218" s="59"/>
      <c r="O218" s="59"/>
      <c r="P218" s="59"/>
      <c r="Q218" s="59"/>
      <c r="R218" s="59"/>
      <c r="S218" s="59"/>
      <c r="T218" s="59"/>
      <c r="U218" s="59"/>
      <c r="V218" s="59"/>
      <c r="W218" s="59"/>
      <c r="X218" s="59"/>
      <c r="Y218" s="59"/>
      <c r="Z218" s="59"/>
      <c r="AA218" s="59"/>
      <c r="AB218" s="59"/>
      <c r="AC218" s="59"/>
      <c r="AD218" s="59"/>
      <c r="AE218" s="59"/>
      <c r="AF218" s="59"/>
      <c r="AG218" s="59"/>
      <c r="AH218" s="59"/>
      <c r="AI218" s="59"/>
      <c r="AJ218" s="59"/>
      <c r="AK218" s="59"/>
      <c r="AL218" s="59"/>
      <c r="AM218" s="59"/>
      <c r="AN218" s="59"/>
      <c r="AO218" s="59"/>
      <c r="AP218" s="59"/>
      <c r="AQ218" s="59"/>
      <c r="AR218" s="59"/>
      <c r="AS218" s="59"/>
      <c r="AT218" s="59"/>
      <c r="AU218" s="3"/>
      <c r="AV218" s="3"/>
      <c r="AW218" s="3"/>
      <c r="AX218" s="3"/>
      <c r="AY218" s="3"/>
      <c r="AZ218" s="3"/>
      <c r="BA218" s="3"/>
      <c r="BB218" s="3"/>
    </row>
    <row r="219" ht="12.75" customHeight="1">
      <c r="A219" s="59"/>
      <c r="B219" s="59"/>
      <c r="C219" s="59"/>
      <c r="D219" s="59"/>
      <c r="E219" s="59"/>
      <c r="F219" s="59"/>
      <c r="G219" s="59"/>
      <c r="H219" s="59"/>
      <c r="I219" s="59"/>
      <c r="J219" s="59"/>
      <c r="K219" s="59"/>
      <c r="L219" s="59"/>
      <c r="M219" s="59"/>
      <c r="N219" s="59"/>
      <c r="O219" s="59"/>
      <c r="P219" s="59"/>
      <c r="Q219" s="59"/>
      <c r="R219" s="59"/>
      <c r="S219" s="59"/>
      <c r="T219" s="59"/>
      <c r="U219" s="59"/>
      <c r="V219" s="59"/>
      <c r="W219" s="59"/>
      <c r="X219" s="59"/>
      <c r="Y219" s="59"/>
      <c r="Z219" s="59"/>
      <c r="AA219" s="59"/>
      <c r="AB219" s="59"/>
      <c r="AC219" s="59"/>
      <c r="AD219" s="59"/>
      <c r="AE219" s="59"/>
      <c r="AF219" s="59"/>
      <c r="AG219" s="59"/>
      <c r="AH219" s="59"/>
      <c r="AI219" s="59"/>
      <c r="AJ219" s="59"/>
      <c r="AK219" s="59"/>
      <c r="AL219" s="59"/>
      <c r="AM219" s="59"/>
      <c r="AN219" s="59"/>
      <c r="AO219" s="59"/>
      <c r="AP219" s="59"/>
      <c r="AQ219" s="59"/>
      <c r="AR219" s="59"/>
      <c r="AS219" s="59"/>
      <c r="AT219" s="59"/>
      <c r="AU219" s="3"/>
      <c r="AV219" s="3"/>
      <c r="AW219" s="3"/>
      <c r="AX219" s="3"/>
      <c r="AY219" s="3"/>
      <c r="AZ219" s="3"/>
      <c r="BA219" s="3"/>
      <c r="BB219" s="3"/>
    </row>
    <row r="220" ht="12.75" customHeight="1">
      <c r="A220" s="59"/>
      <c r="B220" s="59"/>
      <c r="C220" s="59"/>
      <c r="D220" s="59"/>
      <c r="E220" s="59"/>
      <c r="F220" s="59"/>
      <c r="G220" s="59"/>
      <c r="H220" s="59"/>
      <c r="I220" s="59"/>
      <c r="J220" s="59"/>
      <c r="K220" s="59"/>
      <c r="L220" s="59"/>
      <c r="M220" s="59"/>
      <c r="N220" s="59"/>
      <c r="O220" s="59"/>
      <c r="P220" s="59"/>
      <c r="Q220" s="59"/>
      <c r="R220" s="59"/>
      <c r="S220" s="59"/>
      <c r="T220" s="59"/>
      <c r="U220" s="59"/>
      <c r="V220" s="59"/>
      <c r="W220" s="59"/>
      <c r="X220" s="59"/>
      <c r="Y220" s="59"/>
      <c r="Z220" s="59"/>
      <c r="AA220" s="59"/>
      <c r="AB220" s="59"/>
      <c r="AC220" s="59"/>
      <c r="AD220" s="59"/>
      <c r="AE220" s="59"/>
      <c r="AF220" s="59"/>
      <c r="AG220" s="59"/>
      <c r="AH220" s="59"/>
      <c r="AI220" s="59"/>
      <c r="AJ220" s="59"/>
      <c r="AK220" s="59"/>
      <c r="AL220" s="59"/>
      <c r="AM220" s="59"/>
      <c r="AN220" s="59"/>
      <c r="AO220" s="59"/>
      <c r="AP220" s="59"/>
      <c r="AQ220" s="59"/>
      <c r="AR220" s="59"/>
      <c r="AS220" s="59"/>
      <c r="AT220" s="59"/>
      <c r="AU220" s="3"/>
      <c r="AV220" s="3"/>
      <c r="AW220" s="3"/>
      <c r="AX220" s="3"/>
      <c r="AY220" s="3"/>
      <c r="AZ220" s="3"/>
      <c r="BA220" s="3"/>
      <c r="BB220" s="3"/>
    </row>
    <row r="221" ht="12.75" customHeight="1">
      <c r="A221" s="59"/>
      <c r="B221" s="59"/>
      <c r="C221" s="59"/>
      <c r="D221" s="59"/>
      <c r="E221" s="59"/>
      <c r="F221" s="59"/>
      <c r="G221" s="59"/>
      <c r="H221" s="59"/>
      <c r="I221" s="59"/>
      <c r="J221" s="59"/>
      <c r="K221" s="59"/>
      <c r="L221" s="59"/>
      <c r="M221" s="59"/>
      <c r="N221" s="59"/>
      <c r="O221" s="59"/>
      <c r="P221" s="59"/>
      <c r="Q221" s="59"/>
      <c r="R221" s="59"/>
      <c r="S221" s="59"/>
      <c r="T221" s="59"/>
      <c r="U221" s="59"/>
      <c r="V221" s="59"/>
      <c r="W221" s="59"/>
      <c r="X221" s="59"/>
      <c r="Y221" s="59"/>
      <c r="Z221" s="59"/>
      <c r="AA221" s="59"/>
      <c r="AB221" s="59"/>
      <c r="AC221" s="59"/>
      <c r="AD221" s="59"/>
      <c r="AE221" s="59"/>
      <c r="AF221" s="59"/>
      <c r="AG221" s="59"/>
      <c r="AH221" s="59"/>
      <c r="AI221" s="59"/>
      <c r="AJ221" s="59"/>
      <c r="AK221" s="59"/>
      <c r="AL221" s="59"/>
      <c r="AM221" s="59"/>
      <c r="AN221" s="59"/>
      <c r="AO221" s="59"/>
      <c r="AP221" s="59"/>
      <c r="AQ221" s="59"/>
      <c r="AR221" s="59"/>
      <c r="AS221" s="59"/>
      <c r="AT221" s="59"/>
      <c r="AU221" s="3"/>
      <c r="AV221" s="3"/>
      <c r="AW221" s="3"/>
      <c r="AX221" s="3"/>
      <c r="AY221" s="3"/>
      <c r="AZ221" s="3"/>
      <c r="BA221" s="3"/>
      <c r="BB221" s="3"/>
    </row>
    <row r="222" ht="12.75" customHeight="1">
      <c r="A222" s="59"/>
      <c r="B222" s="59"/>
      <c r="C222" s="59"/>
      <c r="D222" s="59"/>
      <c r="E222" s="59"/>
      <c r="F222" s="59"/>
      <c r="G222" s="59"/>
      <c r="H222" s="59"/>
      <c r="I222" s="59"/>
      <c r="J222" s="59"/>
      <c r="K222" s="59"/>
      <c r="L222" s="59"/>
      <c r="M222" s="59"/>
      <c r="N222" s="59"/>
      <c r="O222" s="59"/>
      <c r="P222" s="59"/>
      <c r="Q222" s="59"/>
      <c r="R222" s="59"/>
      <c r="S222" s="59"/>
      <c r="T222" s="59"/>
      <c r="U222" s="59"/>
      <c r="V222" s="59"/>
      <c r="W222" s="59"/>
      <c r="X222" s="59"/>
      <c r="Y222" s="59"/>
      <c r="Z222" s="59"/>
      <c r="AA222" s="59"/>
      <c r="AB222" s="59"/>
      <c r="AC222" s="59"/>
      <c r="AD222" s="59"/>
      <c r="AE222" s="59"/>
      <c r="AF222" s="59"/>
      <c r="AG222" s="59"/>
      <c r="AH222" s="59"/>
      <c r="AI222" s="59"/>
      <c r="AJ222" s="59"/>
      <c r="AK222" s="59"/>
      <c r="AL222" s="59"/>
      <c r="AM222" s="59"/>
      <c r="AN222" s="59"/>
      <c r="AO222" s="59"/>
      <c r="AP222" s="59"/>
      <c r="AQ222" s="59"/>
      <c r="AR222" s="59"/>
      <c r="AS222" s="59"/>
      <c r="AT222" s="59"/>
      <c r="AU222" s="3"/>
      <c r="AV222" s="3"/>
      <c r="AW222" s="3"/>
      <c r="AX222" s="3"/>
      <c r="AY222" s="3"/>
      <c r="AZ222" s="3"/>
      <c r="BA222" s="3"/>
      <c r="BB222" s="3"/>
    </row>
    <row r="223" ht="12.75" customHeight="1">
      <c r="A223" s="59"/>
      <c r="B223" s="59"/>
      <c r="C223" s="59"/>
      <c r="D223" s="59"/>
      <c r="E223" s="59"/>
      <c r="F223" s="59"/>
      <c r="G223" s="59"/>
      <c r="H223" s="59"/>
      <c r="I223" s="59"/>
      <c r="J223" s="59"/>
      <c r="K223" s="59"/>
      <c r="L223" s="59"/>
      <c r="M223" s="59"/>
      <c r="N223" s="59"/>
      <c r="O223" s="59"/>
      <c r="P223" s="59"/>
      <c r="Q223" s="59"/>
      <c r="R223" s="59"/>
      <c r="S223" s="59"/>
      <c r="T223" s="59"/>
      <c r="U223" s="59"/>
      <c r="V223" s="59"/>
      <c r="W223" s="59"/>
      <c r="X223" s="59"/>
      <c r="Y223" s="59"/>
      <c r="Z223" s="59"/>
      <c r="AA223" s="59"/>
      <c r="AB223" s="59"/>
      <c r="AC223" s="59"/>
      <c r="AD223" s="59"/>
      <c r="AE223" s="59"/>
      <c r="AF223" s="59"/>
      <c r="AG223" s="59"/>
      <c r="AH223" s="59"/>
      <c r="AI223" s="59"/>
      <c r="AJ223" s="59"/>
      <c r="AK223" s="59"/>
      <c r="AL223" s="59"/>
      <c r="AM223" s="59"/>
      <c r="AN223" s="59"/>
      <c r="AO223" s="59"/>
      <c r="AP223" s="59"/>
      <c r="AQ223" s="59"/>
      <c r="AR223" s="59"/>
      <c r="AS223" s="59"/>
      <c r="AT223" s="59"/>
      <c r="AU223" s="3"/>
      <c r="AV223" s="3"/>
      <c r="AW223" s="3"/>
      <c r="AX223" s="3"/>
      <c r="AY223" s="3"/>
      <c r="AZ223" s="3"/>
      <c r="BA223" s="3"/>
      <c r="BB223" s="3"/>
    </row>
    <row r="224" ht="12.75" customHeight="1">
      <c r="A224" s="59"/>
      <c r="B224" s="59"/>
      <c r="C224" s="59"/>
      <c r="D224" s="59"/>
      <c r="E224" s="59"/>
      <c r="F224" s="59"/>
      <c r="G224" s="59"/>
      <c r="H224" s="59"/>
      <c r="I224" s="59"/>
      <c r="J224" s="59"/>
      <c r="K224" s="59"/>
      <c r="L224" s="59"/>
      <c r="M224" s="59"/>
      <c r="N224" s="59"/>
      <c r="O224" s="59"/>
      <c r="P224" s="59"/>
      <c r="Q224" s="59"/>
      <c r="R224" s="59"/>
      <c r="S224" s="59"/>
      <c r="T224" s="59"/>
      <c r="U224" s="59"/>
      <c r="V224" s="59"/>
      <c r="W224" s="59"/>
      <c r="X224" s="59"/>
      <c r="Y224" s="59"/>
      <c r="Z224" s="59"/>
      <c r="AA224" s="59"/>
      <c r="AB224" s="59"/>
      <c r="AC224" s="59"/>
      <c r="AD224" s="59"/>
      <c r="AE224" s="59"/>
      <c r="AF224" s="59"/>
      <c r="AG224" s="59"/>
      <c r="AH224" s="59"/>
      <c r="AI224" s="59"/>
      <c r="AJ224" s="59"/>
      <c r="AK224" s="59"/>
      <c r="AL224" s="59"/>
      <c r="AM224" s="59"/>
      <c r="AN224" s="59"/>
      <c r="AO224" s="59"/>
      <c r="AP224" s="59"/>
      <c r="AQ224" s="59"/>
      <c r="AR224" s="59"/>
      <c r="AS224" s="59"/>
      <c r="AT224" s="59"/>
      <c r="AU224" s="3"/>
      <c r="AV224" s="3"/>
      <c r="AW224" s="3"/>
      <c r="AX224" s="3"/>
      <c r="AY224" s="3"/>
      <c r="AZ224" s="3"/>
      <c r="BA224" s="3"/>
      <c r="BB224" s="3"/>
    </row>
    <row r="225" ht="12.75" customHeight="1">
      <c r="A225" s="59"/>
      <c r="B225" s="59"/>
      <c r="C225" s="59"/>
      <c r="D225" s="59"/>
      <c r="E225" s="59"/>
      <c r="F225" s="59"/>
      <c r="G225" s="59"/>
      <c r="H225" s="59"/>
      <c r="I225" s="59"/>
      <c r="J225" s="59"/>
      <c r="K225" s="59"/>
      <c r="L225" s="59"/>
      <c r="M225" s="59"/>
      <c r="N225" s="59"/>
      <c r="O225" s="59"/>
      <c r="P225" s="59"/>
      <c r="Q225" s="59"/>
      <c r="R225" s="59"/>
      <c r="S225" s="59"/>
      <c r="T225" s="59"/>
      <c r="U225" s="59"/>
      <c r="V225" s="59"/>
      <c r="W225" s="59"/>
      <c r="X225" s="59"/>
      <c r="Y225" s="59"/>
      <c r="Z225" s="59"/>
      <c r="AA225" s="59"/>
      <c r="AB225" s="59"/>
      <c r="AC225" s="59"/>
      <c r="AD225" s="59"/>
      <c r="AE225" s="59"/>
      <c r="AF225" s="59"/>
      <c r="AG225" s="59"/>
      <c r="AH225" s="59"/>
      <c r="AI225" s="59"/>
      <c r="AJ225" s="59"/>
      <c r="AK225" s="59"/>
      <c r="AL225" s="59"/>
      <c r="AM225" s="59"/>
      <c r="AN225" s="59"/>
      <c r="AO225" s="59"/>
      <c r="AP225" s="59"/>
      <c r="AQ225" s="59"/>
      <c r="AR225" s="59"/>
      <c r="AS225" s="59"/>
      <c r="AT225" s="59"/>
      <c r="AU225" s="3"/>
      <c r="AV225" s="3"/>
      <c r="AW225" s="3"/>
      <c r="AX225" s="3"/>
      <c r="AY225" s="3"/>
      <c r="AZ225" s="3"/>
      <c r="BA225" s="3"/>
      <c r="BB225" s="3"/>
    </row>
    <row r="226" ht="12.75" customHeight="1">
      <c r="A226" s="59"/>
      <c r="B226" s="59"/>
      <c r="C226" s="59"/>
      <c r="D226" s="59"/>
      <c r="E226" s="59"/>
      <c r="F226" s="59"/>
      <c r="G226" s="59"/>
      <c r="H226" s="59"/>
      <c r="I226" s="59"/>
      <c r="J226" s="59"/>
      <c r="K226" s="59"/>
      <c r="L226" s="59"/>
      <c r="M226" s="59"/>
      <c r="N226" s="59"/>
      <c r="O226" s="59"/>
      <c r="P226" s="59"/>
      <c r="Q226" s="59"/>
      <c r="R226" s="59"/>
      <c r="S226" s="59"/>
      <c r="T226" s="59"/>
      <c r="U226" s="59"/>
      <c r="V226" s="59"/>
      <c r="W226" s="59"/>
      <c r="X226" s="59"/>
      <c r="Y226" s="59"/>
      <c r="Z226" s="59"/>
      <c r="AA226" s="59"/>
      <c r="AB226" s="59"/>
      <c r="AC226" s="59"/>
      <c r="AD226" s="59"/>
      <c r="AE226" s="59"/>
      <c r="AF226" s="59"/>
      <c r="AG226" s="59"/>
      <c r="AH226" s="59"/>
      <c r="AI226" s="59"/>
      <c r="AJ226" s="59"/>
      <c r="AK226" s="59"/>
      <c r="AL226" s="59"/>
      <c r="AM226" s="59"/>
      <c r="AN226" s="59"/>
      <c r="AO226" s="59"/>
      <c r="AP226" s="59"/>
      <c r="AQ226" s="59"/>
      <c r="AR226" s="59"/>
      <c r="AS226" s="59"/>
      <c r="AT226" s="59"/>
      <c r="AU226" s="3"/>
      <c r="AV226" s="3"/>
      <c r="AW226" s="3"/>
      <c r="AX226" s="3"/>
      <c r="AY226" s="3"/>
      <c r="AZ226" s="3"/>
      <c r="BA226" s="3"/>
      <c r="BB226" s="3"/>
    </row>
    <row r="227" ht="12.75" customHeight="1">
      <c r="A227" s="59"/>
      <c r="B227" s="59"/>
      <c r="C227" s="59"/>
      <c r="D227" s="59"/>
      <c r="E227" s="59"/>
      <c r="F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59"/>
      <c r="AD227" s="59"/>
      <c r="AE227" s="59"/>
      <c r="AF227" s="59"/>
      <c r="AG227" s="59"/>
      <c r="AH227" s="59"/>
      <c r="AI227" s="59"/>
      <c r="AJ227" s="59"/>
      <c r="AK227" s="59"/>
      <c r="AL227" s="59"/>
      <c r="AM227" s="59"/>
      <c r="AN227" s="59"/>
      <c r="AO227" s="59"/>
      <c r="AP227" s="59"/>
      <c r="AQ227" s="59"/>
      <c r="AR227" s="59"/>
      <c r="AS227" s="59"/>
      <c r="AT227" s="59"/>
      <c r="AU227" s="3"/>
      <c r="AV227" s="3"/>
      <c r="AW227" s="3"/>
      <c r="AX227" s="3"/>
      <c r="AY227" s="3"/>
      <c r="AZ227" s="3"/>
      <c r="BA227" s="3"/>
      <c r="BB227" s="3"/>
    </row>
    <row r="228" ht="12.75" customHeight="1">
      <c r="A228" s="59"/>
      <c r="B228" s="59"/>
      <c r="C228" s="59"/>
      <c r="D228" s="59"/>
      <c r="E228" s="59"/>
      <c r="F228" s="59"/>
      <c r="G228" s="59"/>
      <c r="H228" s="59"/>
      <c r="I228" s="59"/>
      <c r="J228" s="59"/>
      <c r="K228" s="59"/>
      <c r="L228" s="59"/>
      <c r="M228" s="59"/>
      <c r="N228" s="59"/>
      <c r="O228" s="59"/>
      <c r="P228" s="59"/>
      <c r="Q228" s="59"/>
      <c r="R228" s="59"/>
      <c r="S228" s="59"/>
      <c r="T228" s="59"/>
      <c r="U228" s="59"/>
      <c r="V228" s="59"/>
      <c r="W228" s="59"/>
      <c r="X228" s="59"/>
      <c r="Y228" s="59"/>
      <c r="Z228" s="59"/>
      <c r="AA228" s="59"/>
      <c r="AB228" s="59"/>
      <c r="AC228" s="59"/>
      <c r="AD228" s="59"/>
      <c r="AE228" s="59"/>
      <c r="AF228" s="59"/>
      <c r="AG228" s="59"/>
      <c r="AH228" s="59"/>
      <c r="AI228" s="59"/>
      <c r="AJ228" s="59"/>
      <c r="AK228" s="59"/>
      <c r="AL228" s="59"/>
      <c r="AM228" s="59"/>
      <c r="AN228" s="59"/>
      <c r="AO228" s="59"/>
      <c r="AP228" s="59"/>
      <c r="AQ228" s="59"/>
      <c r="AR228" s="59"/>
      <c r="AS228" s="59"/>
      <c r="AT228" s="59"/>
      <c r="AU228" s="3"/>
      <c r="AV228" s="3"/>
      <c r="AW228" s="3"/>
      <c r="AX228" s="3"/>
      <c r="AY228" s="3"/>
      <c r="AZ228" s="3"/>
      <c r="BA228" s="3"/>
      <c r="BB228" s="3"/>
    </row>
    <row r="229" ht="12.75" customHeight="1">
      <c r="A229" s="59"/>
      <c r="B229" s="59"/>
      <c r="C229" s="59"/>
      <c r="D229" s="59"/>
      <c r="E229" s="59"/>
      <c r="F229" s="59"/>
      <c r="G229" s="59"/>
      <c r="H229" s="59"/>
      <c r="I229" s="59"/>
      <c r="J229" s="59"/>
      <c r="K229" s="59"/>
      <c r="L229" s="59"/>
      <c r="M229" s="59"/>
      <c r="N229" s="59"/>
      <c r="O229" s="59"/>
      <c r="P229" s="59"/>
      <c r="Q229" s="59"/>
      <c r="R229" s="59"/>
      <c r="S229" s="59"/>
      <c r="T229" s="59"/>
      <c r="U229" s="59"/>
      <c r="V229" s="59"/>
      <c r="W229" s="59"/>
      <c r="X229" s="59"/>
      <c r="Y229" s="59"/>
      <c r="Z229" s="59"/>
      <c r="AA229" s="59"/>
      <c r="AB229" s="59"/>
      <c r="AC229" s="59"/>
      <c r="AD229" s="59"/>
      <c r="AE229" s="59"/>
      <c r="AF229" s="59"/>
      <c r="AG229" s="59"/>
      <c r="AH229" s="59"/>
      <c r="AI229" s="59"/>
      <c r="AJ229" s="59"/>
      <c r="AK229" s="59"/>
      <c r="AL229" s="59"/>
      <c r="AM229" s="59"/>
      <c r="AN229" s="59"/>
      <c r="AO229" s="59"/>
      <c r="AP229" s="59"/>
      <c r="AQ229" s="59"/>
      <c r="AR229" s="59"/>
      <c r="AS229" s="59"/>
      <c r="AT229" s="59"/>
      <c r="AU229" s="3"/>
      <c r="AV229" s="3"/>
      <c r="AW229" s="3"/>
      <c r="AX229" s="3"/>
      <c r="AY229" s="3"/>
      <c r="AZ229" s="3"/>
      <c r="BA229" s="3"/>
      <c r="BB229" s="3"/>
    </row>
    <row r="230" ht="12.75" customHeight="1">
      <c r="A230" s="59"/>
      <c r="B230" s="59"/>
      <c r="C230" s="59"/>
      <c r="D230" s="59"/>
      <c r="E230" s="59"/>
      <c r="F230" s="59"/>
      <c r="G230" s="59"/>
      <c r="H230" s="59"/>
      <c r="I230" s="59"/>
      <c r="J230" s="59"/>
      <c r="K230" s="59"/>
      <c r="L230" s="59"/>
      <c r="M230" s="59"/>
      <c r="N230" s="59"/>
      <c r="O230" s="59"/>
      <c r="P230" s="59"/>
      <c r="Q230" s="59"/>
      <c r="R230" s="59"/>
      <c r="S230" s="59"/>
      <c r="T230" s="59"/>
      <c r="U230" s="59"/>
      <c r="V230" s="59"/>
      <c r="W230" s="59"/>
      <c r="X230" s="59"/>
      <c r="Y230" s="59"/>
      <c r="Z230" s="59"/>
      <c r="AA230" s="59"/>
      <c r="AB230" s="59"/>
      <c r="AC230" s="59"/>
      <c r="AD230" s="59"/>
      <c r="AE230" s="59"/>
      <c r="AF230" s="59"/>
      <c r="AG230" s="59"/>
      <c r="AH230" s="59"/>
      <c r="AI230" s="59"/>
      <c r="AJ230" s="59"/>
      <c r="AK230" s="59"/>
      <c r="AL230" s="59"/>
      <c r="AM230" s="59"/>
      <c r="AN230" s="59"/>
      <c r="AO230" s="59"/>
      <c r="AP230" s="59"/>
      <c r="AQ230" s="59"/>
      <c r="AR230" s="59"/>
      <c r="AS230" s="59"/>
      <c r="AT230" s="59"/>
      <c r="AU230" s="3"/>
      <c r="AV230" s="3"/>
      <c r="AW230" s="3"/>
      <c r="AX230" s="3"/>
      <c r="AY230" s="3"/>
      <c r="AZ230" s="3"/>
      <c r="BA230" s="3"/>
      <c r="BB230" s="3"/>
    </row>
    <row r="231" ht="12.75" customHeight="1">
      <c r="A231" s="59"/>
      <c r="B231" s="59"/>
      <c r="C231" s="59"/>
      <c r="D231" s="59"/>
      <c r="E231" s="59"/>
      <c r="F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c r="AD231" s="59"/>
      <c r="AE231" s="59"/>
      <c r="AF231" s="59"/>
      <c r="AG231" s="59"/>
      <c r="AH231" s="59"/>
      <c r="AI231" s="59"/>
      <c r="AJ231" s="59"/>
      <c r="AK231" s="59"/>
      <c r="AL231" s="59"/>
      <c r="AM231" s="59"/>
      <c r="AN231" s="59"/>
      <c r="AO231" s="59"/>
      <c r="AP231" s="59"/>
      <c r="AQ231" s="59"/>
      <c r="AR231" s="59"/>
      <c r="AS231" s="59"/>
      <c r="AT231" s="59"/>
      <c r="AU231" s="3"/>
      <c r="AV231" s="3"/>
      <c r="AW231" s="3"/>
      <c r="AX231" s="3"/>
      <c r="AY231" s="3"/>
      <c r="AZ231" s="3"/>
      <c r="BA231" s="3"/>
      <c r="BB231" s="3"/>
    </row>
    <row r="232" ht="12.75" customHeight="1">
      <c r="A232" s="59"/>
      <c r="B232" s="59"/>
      <c r="C232" s="59"/>
      <c r="D232" s="59"/>
      <c r="E232" s="59"/>
      <c r="F232" s="59"/>
      <c r="G232" s="59"/>
      <c r="H232" s="59"/>
      <c r="I232" s="59"/>
      <c r="J232" s="59"/>
      <c r="K232" s="59"/>
      <c r="L232" s="59"/>
      <c r="M232" s="59"/>
      <c r="N232" s="59"/>
      <c r="O232" s="59"/>
      <c r="P232" s="59"/>
      <c r="Q232" s="59"/>
      <c r="R232" s="59"/>
      <c r="S232" s="59"/>
      <c r="T232" s="59"/>
      <c r="U232" s="59"/>
      <c r="V232" s="59"/>
      <c r="W232" s="59"/>
      <c r="X232" s="59"/>
      <c r="Y232" s="59"/>
      <c r="Z232" s="59"/>
      <c r="AA232" s="59"/>
      <c r="AB232" s="59"/>
      <c r="AC232" s="59"/>
      <c r="AD232" s="59"/>
      <c r="AE232" s="59"/>
      <c r="AF232" s="59"/>
      <c r="AG232" s="59"/>
      <c r="AH232" s="59"/>
      <c r="AI232" s="59"/>
      <c r="AJ232" s="59"/>
      <c r="AK232" s="59"/>
      <c r="AL232" s="59"/>
      <c r="AM232" s="59"/>
      <c r="AN232" s="59"/>
      <c r="AO232" s="59"/>
      <c r="AP232" s="59"/>
      <c r="AQ232" s="59"/>
      <c r="AR232" s="59"/>
      <c r="AS232" s="59"/>
      <c r="AT232" s="59"/>
      <c r="AU232" s="3"/>
      <c r="AV232" s="3"/>
      <c r="AW232" s="3"/>
      <c r="AX232" s="3"/>
      <c r="AY232" s="3"/>
      <c r="AZ232" s="3"/>
      <c r="BA232" s="3"/>
      <c r="BB232" s="3"/>
    </row>
    <row r="233" ht="12.75" customHeight="1">
      <c r="A233" s="59"/>
      <c r="B233" s="59"/>
      <c r="C233" s="59"/>
      <c r="D233" s="59"/>
      <c r="E233" s="59"/>
      <c r="F233" s="59"/>
      <c r="G233" s="59"/>
      <c r="H233" s="59"/>
      <c r="I233" s="59"/>
      <c r="J233" s="59"/>
      <c r="K233" s="59"/>
      <c r="L233" s="59"/>
      <c r="M233" s="59"/>
      <c r="N233" s="59"/>
      <c r="O233" s="59"/>
      <c r="P233" s="59"/>
      <c r="Q233" s="59"/>
      <c r="R233" s="59"/>
      <c r="S233" s="59"/>
      <c r="T233" s="59"/>
      <c r="U233" s="59"/>
      <c r="V233" s="59"/>
      <c r="W233" s="59"/>
      <c r="X233" s="59"/>
      <c r="Y233" s="59"/>
      <c r="Z233" s="59"/>
      <c r="AA233" s="59"/>
      <c r="AB233" s="59"/>
      <c r="AC233" s="59"/>
      <c r="AD233" s="59"/>
      <c r="AE233" s="59"/>
      <c r="AF233" s="59"/>
      <c r="AG233" s="59"/>
      <c r="AH233" s="59"/>
      <c r="AI233" s="59"/>
      <c r="AJ233" s="59"/>
      <c r="AK233" s="59"/>
      <c r="AL233" s="59"/>
      <c r="AM233" s="59"/>
      <c r="AN233" s="59"/>
      <c r="AO233" s="59"/>
      <c r="AP233" s="59"/>
      <c r="AQ233" s="59"/>
      <c r="AR233" s="59"/>
      <c r="AS233" s="59"/>
      <c r="AT233" s="59"/>
      <c r="AU233" s="3"/>
      <c r="AV233" s="3"/>
      <c r="AW233" s="3"/>
      <c r="AX233" s="3"/>
      <c r="AY233" s="3"/>
      <c r="AZ233" s="3"/>
      <c r="BA233" s="3"/>
      <c r="BB233" s="3"/>
    </row>
    <row r="234" ht="12.75" customHeight="1">
      <c r="A234" s="59"/>
      <c r="B234" s="59"/>
      <c r="C234" s="59"/>
      <c r="D234" s="59"/>
      <c r="E234" s="59"/>
      <c r="F234" s="59"/>
      <c r="G234" s="59"/>
      <c r="H234" s="59"/>
      <c r="I234" s="59"/>
      <c r="J234" s="59"/>
      <c r="K234" s="59"/>
      <c r="L234" s="59"/>
      <c r="M234" s="59"/>
      <c r="N234" s="59"/>
      <c r="O234" s="59"/>
      <c r="P234" s="59"/>
      <c r="Q234" s="59"/>
      <c r="R234" s="59"/>
      <c r="S234" s="59"/>
      <c r="T234" s="59"/>
      <c r="U234" s="59"/>
      <c r="V234" s="59"/>
      <c r="W234" s="59"/>
      <c r="X234" s="59"/>
      <c r="Y234" s="59"/>
      <c r="Z234" s="59"/>
      <c r="AA234" s="59"/>
      <c r="AB234" s="59"/>
      <c r="AC234" s="59"/>
      <c r="AD234" s="59"/>
      <c r="AE234" s="59"/>
      <c r="AF234" s="59"/>
      <c r="AG234" s="59"/>
      <c r="AH234" s="59"/>
      <c r="AI234" s="59"/>
      <c r="AJ234" s="59"/>
      <c r="AK234" s="59"/>
      <c r="AL234" s="59"/>
      <c r="AM234" s="59"/>
      <c r="AN234" s="59"/>
      <c r="AO234" s="59"/>
      <c r="AP234" s="59"/>
      <c r="AQ234" s="59"/>
      <c r="AR234" s="59"/>
      <c r="AS234" s="59"/>
      <c r="AT234" s="59"/>
      <c r="AU234" s="3"/>
      <c r="AV234" s="3"/>
      <c r="AW234" s="3"/>
      <c r="AX234" s="3"/>
      <c r="AY234" s="3"/>
      <c r="AZ234" s="3"/>
      <c r="BA234" s="3"/>
      <c r="BB234" s="3"/>
    </row>
    <row r="235" ht="12.75" customHeight="1">
      <c r="A235" s="59"/>
      <c r="B235" s="59"/>
      <c r="C235" s="59"/>
      <c r="D235" s="59"/>
      <c r="E235" s="59"/>
      <c r="F235" s="59"/>
      <c r="G235" s="59"/>
      <c r="H235" s="59"/>
      <c r="I235" s="59"/>
      <c r="J235" s="59"/>
      <c r="K235" s="59"/>
      <c r="L235" s="59"/>
      <c r="M235" s="59"/>
      <c r="N235" s="59"/>
      <c r="O235" s="59"/>
      <c r="P235" s="59"/>
      <c r="Q235" s="59"/>
      <c r="R235" s="59"/>
      <c r="S235" s="59"/>
      <c r="T235" s="59"/>
      <c r="U235" s="59"/>
      <c r="V235" s="59"/>
      <c r="W235" s="59"/>
      <c r="X235" s="59"/>
      <c r="Y235" s="59"/>
      <c r="Z235" s="59"/>
      <c r="AA235" s="59"/>
      <c r="AB235" s="59"/>
      <c r="AC235" s="59"/>
      <c r="AD235" s="59"/>
      <c r="AE235" s="59"/>
      <c r="AF235" s="59"/>
      <c r="AG235" s="59"/>
      <c r="AH235" s="59"/>
      <c r="AI235" s="59"/>
      <c r="AJ235" s="59"/>
      <c r="AK235" s="59"/>
      <c r="AL235" s="59"/>
      <c r="AM235" s="59"/>
      <c r="AN235" s="59"/>
      <c r="AO235" s="59"/>
      <c r="AP235" s="59"/>
      <c r="AQ235" s="59"/>
      <c r="AR235" s="59"/>
      <c r="AS235" s="59"/>
      <c r="AT235" s="59"/>
      <c r="AU235" s="3"/>
      <c r="AV235" s="3"/>
      <c r="AW235" s="3"/>
      <c r="AX235" s="3"/>
      <c r="AY235" s="3"/>
      <c r="AZ235" s="3"/>
      <c r="BA235" s="3"/>
      <c r="BB235" s="3"/>
    </row>
    <row r="236" ht="12.75" customHeight="1">
      <c r="A236" s="59"/>
      <c r="B236" s="59"/>
      <c r="C236" s="59"/>
      <c r="D236" s="59"/>
      <c r="E236" s="59"/>
      <c r="F236" s="59"/>
      <c r="G236" s="59"/>
      <c r="H236" s="59"/>
      <c r="I236" s="59"/>
      <c r="J236" s="59"/>
      <c r="K236" s="59"/>
      <c r="L236" s="59"/>
      <c r="M236" s="59"/>
      <c r="N236" s="59"/>
      <c r="O236" s="59"/>
      <c r="P236" s="59"/>
      <c r="Q236" s="59"/>
      <c r="R236" s="59"/>
      <c r="S236" s="59"/>
      <c r="T236" s="59"/>
      <c r="U236" s="59"/>
      <c r="V236" s="59"/>
      <c r="W236" s="59"/>
      <c r="X236" s="59"/>
      <c r="Y236" s="59"/>
      <c r="Z236" s="59"/>
      <c r="AA236" s="59"/>
      <c r="AB236" s="59"/>
      <c r="AC236" s="59"/>
      <c r="AD236" s="59"/>
      <c r="AE236" s="59"/>
      <c r="AF236" s="59"/>
      <c r="AG236" s="59"/>
      <c r="AH236" s="59"/>
      <c r="AI236" s="59"/>
      <c r="AJ236" s="59"/>
      <c r="AK236" s="59"/>
      <c r="AL236" s="59"/>
      <c r="AM236" s="59"/>
      <c r="AN236" s="59"/>
      <c r="AO236" s="59"/>
      <c r="AP236" s="59"/>
      <c r="AQ236" s="59"/>
      <c r="AR236" s="59"/>
      <c r="AS236" s="59"/>
      <c r="AT236" s="59"/>
      <c r="AU236" s="3"/>
      <c r="AV236" s="3"/>
      <c r="AW236" s="3"/>
      <c r="AX236" s="3"/>
      <c r="AY236" s="3"/>
      <c r="AZ236" s="3"/>
      <c r="BA236" s="3"/>
      <c r="BB236" s="3"/>
    </row>
    <row r="237" ht="12.75" customHeight="1">
      <c r="A237" s="59"/>
      <c r="B237" s="59"/>
      <c r="C237" s="59"/>
      <c r="D237" s="59"/>
      <c r="E237" s="59"/>
      <c r="F237" s="59"/>
      <c r="G237" s="59"/>
      <c r="H237" s="59"/>
      <c r="I237" s="59"/>
      <c r="J237" s="59"/>
      <c r="K237" s="59"/>
      <c r="L237" s="59"/>
      <c r="M237" s="59"/>
      <c r="N237" s="59"/>
      <c r="O237" s="59"/>
      <c r="P237" s="59"/>
      <c r="Q237" s="59"/>
      <c r="R237" s="59"/>
      <c r="S237" s="59"/>
      <c r="T237" s="59"/>
      <c r="U237" s="59"/>
      <c r="V237" s="59"/>
      <c r="W237" s="59"/>
      <c r="X237" s="59"/>
      <c r="Y237" s="59"/>
      <c r="Z237" s="59"/>
      <c r="AA237" s="59"/>
      <c r="AB237" s="59"/>
      <c r="AC237" s="59"/>
      <c r="AD237" s="59"/>
      <c r="AE237" s="59"/>
      <c r="AF237" s="59"/>
      <c r="AG237" s="59"/>
      <c r="AH237" s="59"/>
      <c r="AI237" s="59"/>
      <c r="AJ237" s="59"/>
      <c r="AK237" s="59"/>
      <c r="AL237" s="59"/>
      <c r="AM237" s="59"/>
      <c r="AN237" s="59"/>
      <c r="AO237" s="59"/>
      <c r="AP237" s="59"/>
      <c r="AQ237" s="59"/>
      <c r="AR237" s="59"/>
      <c r="AS237" s="59"/>
      <c r="AT237" s="59"/>
      <c r="AU237" s="3"/>
      <c r="AV237" s="3"/>
      <c r="AW237" s="3"/>
      <c r="AX237" s="3"/>
      <c r="AY237" s="3"/>
      <c r="AZ237" s="3"/>
      <c r="BA237" s="3"/>
      <c r="BB237" s="3"/>
    </row>
    <row r="238" ht="12.75" customHeight="1">
      <c r="A238" s="59"/>
      <c r="B238" s="59"/>
      <c r="C238" s="59"/>
      <c r="D238" s="59"/>
      <c r="E238" s="59"/>
      <c r="F238" s="59"/>
      <c r="G238" s="59"/>
      <c r="H238" s="59"/>
      <c r="I238" s="59"/>
      <c r="J238" s="59"/>
      <c r="K238" s="59"/>
      <c r="L238" s="59"/>
      <c r="M238" s="59"/>
      <c r="N238" s="59"/>
      <c r="O238" s="59"/>
      <c r="P238" s="59"/>
      <c r="Q238" s="59"/>
      <c r="R238" s="59"/>
      <c r="S238" s="59"/>
      <c r="T238" s="59"/>
      <c r="U238" s="59"/>
      <c r="V238" s="59"/>
      <c r="W238" s="59"/>
      <c r="X238" s="59"/>
      <c r="Y238" s="59"/>
      <c r="Z238" s="59"/>
      <c r="AA238" s="59"/>
      <c r="AB238" s="59"/>
      <c r="AC238" s="59"/>
      <c r="AD238" s="59"/>
      <c r="AE238" s="59"/>
      <c r="AF238" s="59"/>
      <c r="AG238" s="59"/>
      <c r="AH238" s="59"/>
      <c r="AI238" s="59"/>
      <c r="AJ238" s="59"/>
      <c r="AK238" s="59"/>
      <c r="AL238" s="59"/>
      <c r="AM238" s="59"/>
      <c r="AN238" s="59"/>
      <c r="AO238" s="59"/>
      <c r="AP238" s="59"/>
      <c r="AQ238" s="59"/>
      <c r="AR238" s="59"/>
      <c r="AS238" s="59"/>
      <c r="AT238" s="59"/>
      <c r="AU238" s="3"/>
      <c r="AV238" s="3"/>
      <c r="AW238" s="3"/>
      <c r="AX238" s="3"/>
      <c r="AY238" s="3"/>
      <c r="AZ238" s="3"/>
      <c r="BA238" s="3"/>
      <c r="BB238" s="3"/>
    </row>
    <row r="239" ht="12.75" customHeight="1">
      <c r="A239" s="59"/>
      <c r="B239" s="59"/>
      <c r="C239" s="59"/>
      <c r="D239" s="59"/>
      <c r="E239" s="59"/>
      <c r="F239" s="59"/>
      <c r="G239" s="59"/>
      <c r="H239" s="59"/>
      <c r="I239" s="59"/>
      <c r="J239" s="59"/>
      <c r="K239" s="59"/>
      <c r="L239" s="59"/>
      <c r="M239" s="59"/>
      <c r="N239" s="59"/>
      <c r="O239" s="59"/>
      <c r="P239" s="59"/>
      <c r="Q239" s="59"/>
      <c r="R239" s="59"/>
      <c r="S239" s="59"/>
      <c r="T239" s="59"/>
      <c r="U239" s="59"/>
      <c r="V239" s="59"/>
      <c r="W239" s="59"/>
      <c r="X239" s="59"/>
      <c r="Y239" s="59"/>
      <c r="Z239" s="59"/>
      <c r="AA239" s="59"/>
      <c r="AB239" s="59"/>
      <c r="AC239" s="59"/>
      <c r="AD239" s="59"/>
      <c r="AE239" s="59"/>
      <c r="AF239" s="59"/>
      <c r="AG239" s="59"/>
      <c r="AH239" s="59"/>
      <c r="AI239" s="59"/>
      <c r="AJ239" s="59"/>
      <c r="AK239" s="59"/>
      <c r="AL239" s="59"/>
      <c r="AM239" s="59"/>
      <c r="AN239" s="59"/>
      <c r="AO239" s="59"/>
      <c r="AP239" s="59"/>
      <c r="AQ239" s="59"/>
      <c r="AR239" s="59"/>
      <c r="AS239" s="59"/>
      <c r="AT239" s="59"/>
      <c r="AU239" s="3"/>
      <c r="AV239" s="3"/>
      <c r="AW239" s="3"/>
      <c r="AX239" s="3"/>
      <c r="AY239" s="3"/>
      <c r="AZ239" s="3"/>
      <c r="BA239" s="3"/>
      <c r="BB239" s="3"/>
    </row>
    <row r="240" ht="12.75" customHeight="1">
      <c r="A240" s="59"/>
      <c r="B240" s="59"/>
      <c r="C240" s="59"/>
      <c r="D240" s="59"/>
      <c r="E240" s="59"/>
      <c r="F240" s="59"/>
      <c r="G240" s="59"/>
      <c r="H240" s="59"/>
      <c r="I240" s="59"/>
      <c r="J240" s="59"/>
      <c r="K240" s="59"/>
      <c r="L240" s="59"/>
      <c r="M240" s="59"/>
      <c r="N240" s="59"/>
      <c r="O240" s="59"/>
      <c r="P240" s="59"/>
      <c r="Q240" s="59"/>
      <c r="R240" s="59"/>
      <c r="S240" s="59"/>
      <c r="T240" s="59"/>
      <c r="U240" s="59"/>
      <c r="V240" s="59"/>
      <c r="W240" s="59"/>
      <c r="X240" s="59"/>
      <c r="Y240" s="59"/>
      <c r="Z240" s="59"/>
      <c r="AA240" s="59"/>
      <c r="AB240" s="59"/>
      <c r="AC240" s="59"/>
      <c r="AD240" s="59"/>
      <c r="AE240" s="59"/>
      <c r="AF240" s="59"/>
      <c r="AG240" s="59"/>
      <c r="AH240" s="59"/>
      <c r="AI240" s="59"/>
      <c r="AJ240" s="59"/>
      <c r="AK240" s="59"/>
      <c r="AL240" s="59"/>
      <c r="AM240" s="59"/>
      <c r="AN240" s="59"/>
      <c r="AO240" s="59"/>
      <c r="AP240" s="59"/>
      <c r="AQ240" s="59"/>
      <c r="AR240" s="59"/>
      <c r="AS240" s="59"/>
      <c r="AT240" s="59"/>
      <c r="AU240" s="3"/>
      <c r="AV240" s="3"/>
      <c r="AW240" s="3"/>
      <c r="AX240" s="3"/>
      <c r="AY240" s="3"/>
      <c r="AZ240" s="3"/>
      <c r="BA240" s="3"/>
      <c r="BB240" s="3"/>
    </row>
    <row r="241" ht="12.75" customHeight="1">
      <c r="A241" s="59"/>
      <c r="B241" s="59"/>
      <c r="C241" s="59"/>
      <c r="D241" s="59"/>
      <c r="E241" s="59"/>
      <c r="F241" s="59"/>
      <c r="G241" s="59"/>
      <c r="H241" s="59"/>
      <c r="I241" s="59"/>
      <c r="J241" s="59"/>
      <c r="K241" s="59"/>
      <c r="L241" s="59"/>
      <c r="M241" s="59"/>
      <c r="N241" s="59"/>
      <c r="O241" s="59"/>
      <c r="P241" s="59"/>
      <c r="Q241" s="59"/>
      <c r="R241" s="59"/>
      <c r="S241" s="59"/>
      <c r="T241" s="59"/>
      <c r="U241" s="59"/>
      <c r="V241" s="59"/>
      <c r="W241" s="59"/>
      <c r="X241" s="59"/>
      <c r="Y241" s="59"/>
      <c r="Z241" s="59"/>
      <c r="AA241" s="59"/>
      <c r="AB241" s="59"/>
      <c r="AC241" s="59"/>
      <c r="AD241" s="59"/>
      <c r="AE241" s="59"/>
      <c r="AF241" s="59"/>
      <c r="AG241" s="59"/>
      <c r="AH241" s="59"/>
      <c r="AI241" s="59"/>
      <c r="AJ241" s="59"/>
      <c r="AK241" s="59"/>
      <c r="AL241" s="59"/>
      <c r="AM241" s="59"/>
      <c r="AN241" s="59"/>
      <c r="AO241" s="59"/>
      <c r="AP241" s="59"/>
      <c r="AQ241" s="59"/>
      <c r="AR241" s="59"/>
      <c r="AS241" s="59"/>
      <c r="AT241" s="59"/>
      <c r="AU241" s="3"/>
      <c r="AV241" s="3"/>
      <c r="AW241" s="3"/>
      <c r="AX241" s="3"/>
      <c r="AY241" s="3"/>
      <c r="AZ241" s="3"/>
      <c r="BA241" s="3"/>
      <c r="BB241" s="3"/>
    </row>
    <row r="242" ht="12.75" customHeight="1">
      <c r="A242" s="59"/>
      <c r="B242" s="59"/>
      <c r="C242" s="59"/>
      <c r="D242" s="59"/>
      <c r="E242" s="59"/>
      <c r="F242" s="59"/>
      <c r="G242" s="59"/>
      <c r="H242" s="59"/>
      <c r="I242" s="59"/>
      <c r="J242" s="59"/>
      <c r="K242" s="59"/>
      <c r="L242" s="59"/>
      <c r="M242" s="59"/>
      <c r="N242" s="59"/>
      <c r="O242" s="59"/>
      <c r="P242" s="59"/>
      <c r="Q242" s="59"/>
      <c r="R242" s="59"/>
      <c r="S242" s="59"/>
      <c r="T242" s="59"/>
      <c r="U242" s="59"/>
      <c r="V242" s="59"/>
      <c r="W242" s="59"/>
      <c r="X242" s="59"/>
      <c r="Y242" s="59"/>
      <c r="Z242" s="59"/>
      <c r="AA242" s="59"/>
      <c r="AB242" s="59"/>
      <c r="AC242" s="59"/>
      <c r="AD242" s="59"/>
      <c r="AE242" s="59"/>
      <c r="AF242" s="59"/>
      <c r="AG242" s="59"/>
      <c r="AH242" s="59"/>
      <c r="AI242" s="59"/>
      <c r="AJ242" s="59"/>
      <c r="AK242" s="59"/>
      <c r="AL242" s="59"/>
      <c r="AM242" s="59"/>
      <c r="AN242" s="59"/>
      <c r="AO242" s="59"/>
      <c r="AP242" s="59"/>
      <c r="AQ242" s="59"/>
      <c r="AR242" s="59"/>
      <c r="AS242" s="59"/>
      <c r="AT242" s="59"/>
      <c r="AU242" s="3"/>
      <c r="AV242" s="3"/>
      <c r="AW242" s="3"/>
      <c r="AX242" s="3"/>
      <c r="AY242" s="3"/>
      <c r="AZ242" s="3"/>
      <c r="BA242" s="3"/>
      <c r="BB242" s="3"/>
    </row>
    <row r="243" ht="12.75" customHeight="1">
      <c r="A243" s="59"/>
      <c r="B243" s="59"/>
      <c r="C243" s="59"/>
      <c r="D243" s="59"/>
      <c r="E243" s="59"/>
      <c r="F243" s="59"/>
      <c r="G243" s="59"/>
      <c r="H243" s="59"/>
      <c r="I243" s="59"/>
      <c r="J243" s="59"/>
      <c r="K243" s="59"/>
      <c r="L243" s="59"/>
      <c r="M243" s="59"/>
      <c r="N243" s="59"/>
      <c r="O243" s="59"/>
      <c r="P243" s="59"/>
      <c r="Q243" s="59"/>
      <c r="R243" s="59"/>
      <c r="S243" s="59"/>
      <c r="T243" s="59"/>
      <c r="U243" s="59"/>
      <c r="V243" s="59"/>
      <c r="W243" s="59"/>
      <c r="X243" s="59"/>
      <c r="Y243" s="59"/>
      <c r="Z243" s="59"/>
      <c r="AA243" s="59"/>
      <c r="AB243" s="59"/>
      <c r="AC243" s="59"/>
      <c r="AD243" s="59"/>
      <c r="AE243" s="59"/>
      <c r="AF243" s="59"/>
      <c r="AG243" s="59"/>
      <c r="AH243" s="59"/>
      <c r="AI243" s="59"/>
      <c r="AJ243" s="59"/>
      <c r="AK243" s="59"/>
      <c r="AL243" s="59"/>
      <c r="AM243" s="59"/>
      <c r="AN243" s="59"/>
      <c r="AO243" s="59"/>
      <c r="AP243" s="59"/>
      <c r="AQ243" s="59"/>
      <c r="AR243" s="59"/>
      <c r="AS243" s="59"/>
      <c r="AT243" s="59"/>
      <c r="AU243" s="3"/>
      <c r="AV243" s="3"/>
      <c r="AW243" s="3"/>
      <c r="AX243" s="3"/>
      <c r="AY243" s="3"/>
      <c r="AZ243" s="3"/>
      <c r="BA243" s="3"/>
      <c r="BB243" s="3"/>
    </row>
    <row r="244" ht="12.75" customHeight="1">
      <c r="A244" s="59"/>
      <c r="B244" s="59"/>
      <c r="C244" s="59"/>
      <c r="D244" s="59"/>
      <c r="E244" s="59"/>
      <c r="F244" s="59"/>
      <c r="G244" s="59"/>
      <c r="H244" s="59"/>
      <c r="I244" s="59"/>
      <c r="J244" s="59"/>
      <c r="K244" s="59"/>
      <c r="L244" s="59"/>
      <c r="M244" s="59"/>
      <c r="N244" s="59"/>
      <c r="O244" s="59"/>
      <c r="P244" s="59"/>
      <c r="Q244" s="59"/>
      <c r="R244" s="59"/>
      <c r="S244" s="59"/>
      <c r="T244" s="59"/>
      <c r="U244" s="59"/>
      <c r="V244" s="59"/>
      <c r="W244" s="59"/>
      <c r="X244" s="59"/>
      <c r="Y244" s="59"/>
      <c r="Z244" s="59"/>
      <c r="AA244" s="59"/>
      <c r="AB244" s="59"/>
      <c r="AC244" s="59"/>
      <c r="AD244" s="59"/>
      <c r="AE244" s="59"/>
      <c r="AF244" s="59"/>
      <c r="AG244" s="59"/>
      <c r="AH244" s="59"/>
      <c r="AI244" s="59"/>
      <c r="AJ244" s="59"/>
      <c r="AK244" s="59"/>
      <c r="AL244" s="59"/>
      <c r="AM244" s="59"/>
      <c r="AN244" s="59"/>
      <c r="AO244" s="59"/>
      <c r="AP244" s="59"/>
      <c r="AQ244" s="59"/>
      <c r="AR244" s="59"/>
      <c r="AS244" s="59"/>
      <c r="AT244" s="59"/>
      <c r="AU244" s="3"/>
      <c r="AV244" s="3"/>
      <c r="AW244" s="3"/>
      <c r="AX244" s="3"/>
      <c r="AY244" s="3"/>
      <c r="AZ244" s="3"/>
      <c r="BA244" s="3"/>
      <c r="BB244" s="3"/>
    </row>
    <row r="245" ht="12.75" customHeight="1">
      <c r="A245" s="59"/>
      <c r="B245" s="59"/>
      <c r="C245" s="59"/>
      <c r="D245" s="59"/>
      <c r="E245" s="59"/>
      <c r="F245" s="59"/>
      <c r="G245" s="59"/>
      <c r="H245" s="59"/>
      <c r="I245" s="59"/>
      <c r="J245" s="59"/>
      <c r="K245" s="59"/>
      <c r="L245" s="59"/>
      <c r="M245" s="59"/>
      <c r="N245" s="59"/>
      <c r="O245" s="59"/>
      <c r="P245" s="59"/>
      <c r="Q245" s="59"/>
      <c r="R245" s="59"/>
      <c r="S245" s="59"/>
      <c r="T245" s="59"/>
      <c r="U245" s="59"/>
      <c r="V245" s="59"/>
      <c r="W245" s="59"/>
      <c r="X245" s="59"/>
      <c r="Y245" s="59"/>
      <c r="Z245" s="59"/>
      <c r="AA245" s="59"/>
      <c r="AB245" s="59"/>
      <c r="AC245" s="59"/>
      <c r="AD245" s="59"/>
      <c r="AE245" s="59"/>
      <c r="AF245" s="59"/>
      <c r="AG245" s="59"/>
      <c r="AH245" s="59"/>
      <c r="AI245" s="59"/>
      <c r="AJ245" s="59"/>
      <c r="AK245" s="59"/>
      <c r="AL245" s="59"/>
      <c r="AM245" s="59"/>
      <c r="AN245" s="59"/>
      <c r="AO245" s="59"/>
      <c r="AP245" s="59"/>
      <c r="AQ245" s="59"/>
      <c r="AR245" s="59"/>
      <c r="AS245" s="59"/>
      <c r="AT245" s="59"/>
      <c r="AU245" s="3"/>
      <c r="AV245" s="3"/>
      <c r="AW245" s="3"/>
      <c r="AX245" s="3"/>
      <c r="AY245" s="3"/>
      <c r="AZ245" s="3"/>
      <c r="BA245" s="3"/>
      <c r="BB245" s="3"/>
    </row>
    <row r="246" ht="12.75" customHeight="1">
      <c r="A246" s="59"/>
      <c r="B246" s="59"/>
      <c r="C246" s="59"/>
      <c r="D246" s="59"/>
      <c r="E246" s="59"/>
      <c r="F246" s="59"/>
      <c r="G246" s="59"/>
      <c r="H246" s="59"/>
      <c r="I246" s="59"/>
      <c r="J246" s="59"/>
      <c r="K246" s="59"/>
      <c r="L246" s="59"/>
      <c r="M246" s="59"/>
      <c r="N246" s="59"/>
      <c r="O246" s="59"/>
      <c r="P246" s="59"/>
      <c r="Q246" s="59"/>
      <c r="R246" s="59"/>
      <c r="S246" s="59"/>
      <c r="T246" s="59"/>
      <c r="U246" s="59"/>
      <c r="V246" s="59"/>
      <c r="W246" s="59"/>
      <c r="X246" s="59"/>
      <c r="Y246" s="59"/>
      <c r="Z246" s="59"/>
      <c r="AA246" s="59"/>
      <c r="AB246" s="59"/>
      <c r="AC246" s="59"/>
      <c r="AD246" s="59"/>
      <c r="AE246" s="59"/>
      <c r="AF246" s="59"/>
      <c r="AG246" s="59"/>
      <c r="AH246" s="59"/>
      <c r="AI246" s="59"/>
      <c r="AJ246" s="59"/>
      <c r="AK246" s="59"/>
      <c r="AL246" s="59"/>
      <c r="AM246" s="59"/>
      <c r="AN246" s="59"/>
      <c r="AO246" s="59"/>
      <c r="AP246" s="59"/>
      <c r="AQ246" s="59"/>
      <c r="AR246" s="59"/>
      <c r="AS246" s="59"/>
      <c r="AT246" s="59"/>
      <c r="AU246" s="3"/>
      <c r="AV246" s="3"/>
      <c r="AW246" s="3"/>
      <c r="AX246" s="3"/>
      <c r="AY246" s="3"/>
      <c r="AZ246" s="3"/>
      <c r="BA246" s="3"/>
      <c r="BB246" s="3"/>
    </row>
    <row r="247" ht="12.75" customHeight="1">
      <c r="A247" s="59"/>
      <c r="B247" s="59"/>
      <c r="C247" s="59"/>
      <c r="D247" s="59"/>
      <c r="E247" s="59"/>
      <c r="F247" s="59"/>
      <c r="G247" s="59"/>
      <c r="H247" s="59"/>
      <c r="I247" s="59"/>
      <c r="J247" s="59"/>
      <c r="K247" s="59"/>
      <c r="L247" s="59"/>
      <c r="M247" s="59"/>
      <c r="N247" s="59"/>
      <c r="O247" s="59"/>
      <c r="P247" s="59"/>
      <c r="Q247" s="59"/>
      <c r="R247" s="59"/>
      <c r="S247" s="59"/>
      <c r="T247" s="59"/>
      <c r="U247" s="59"/>
      <c r="V247" s="59"/>
      <c r="W247" s="59"/>
      <c r="X247" s="59"/>
      <c r="Y247" s="59"/>
      <c r="Z247" s="59"/>
      <c r="AA247" s="59"/>
      <c r="AB247" s="59"/>
      <c r="AC247" s="59"/>
      <c r="AD247" s="59"/>
      <c r="AE247" s="59"/>
      <c r="AF247" s="59"/>
      <c r="AG247" s="59"/>
      <c r="AH247" s="59"/>
      <c r="AI247" s="59"/>
      <c r="AJ247" s="59"/>
      <c r="AK247" s="59"/>
      <c r="AL247" s="59"/>
      <c r="AM247" s="59"/>
      <c r="AN247" s="59"/>
      <c r="AO247" s="59"/>
      <c r="AP247" s="59"/>
      <c r="AQ247" s="59"/>
      <c r="AR247" s="59"/>
      <c r="AS247" s="59"/>
      <c r="AT247" s="59"/>
      <c r="AU247" s="3"/>
      <c r="AV247" s="3"/>
      <c r="AW247" s="3"/>
      <c r="AX247" s="3"/>
      <c r="AY247" s="3"/>
      <c r="AZ247" s="3"/>
      <c r="BA247" s="3"/>
      <c r="BB247" s="3"/>
    </row>
    <row r="248" ht="12.75" customHeight="1">
      <c r="A248" s="59"/>
      <c r="B248" s="59"/>
      <c r="C248" s="59"/>
      <c r="D248" s="59"/>
      <c r="E248" s="59"/>
      <c r="F248" s="59"/>
      <c r="G248" s="59"/>
      <c r="H248" s="59"/>
      <c r="I248" s="59"/>
      <c r="J248" s="59"/>
      <c r="K248" s="59"/>
      <c r="L248" s="59"/>
      <c r="M248" s="59"/>
      <c r="N248" s="59"/>
      <c r="O248" s="59"/>
      <c r="P248" s="59"/>
      <c r="Q248" s="59"/>
      <c r="R248" s="59"/>
      <c r="S248" s="59"/>
      <c r="T248" s="59"/>
      <c r="U248" s="59"/>
      <c r="V248" s="59"/>
      <c r="W248" s="59"/>
      <c r="X248" s="59"/>
      <c r="Y248" s="59"/>
      <c r="Z248" s="59"/>
      <c r="AA248" s="59"/>
      <c r="AB248" s="59"/>
      <c r="AC248" s="59"/>
      <c r="AD248" s="59"/>
      <c r="AE248" s="59"/>
      <c r="AF248" s="59"/>
      <c r="AG248" s="59"/>
      <c r="AH248" s="59"/>
      <c r="AI248" s="59"/>
      <c r="AJ248" s="59"/>
      <c r="AK248" s="59"/>
      <c r="AL248" s="59"/>
      <c r="AM248" s="59"/>
      <c r="AN248" s="59"/>
      <c r="AO248" s="59"/>
      <c r="AP248" s="59"/>
      <c r="AQ248" s="59"/>
      <c r="AR248" s="59"/>
      <c r="AS248" s="59"/>
      <c r="AT248" s="59"/>
      <c r="AU248" s="3"/>
      <c r="AV248" s="3"/>
      <c r="AW248" s="3"/>
      <c r="AX248" s="3"/>
      <c r="AY248" s="3"/>
      <c r="AZ248" s="3"/>
      <c r="BA248" s="3"/>
      <c r="BB248" s="3"/>
    </row>
    <row r="249" ht="12.75" customHeight="1">
      <c r="A249" s="59"/>
      <c r="B249" s="59"/>
      <c r="C249" s="59"/>
      <c r="D249" s="59"/>
      <c r="E249" s="59"/>
      <c r="F249" s="59"/>
      <c r="G249" s="59"/>
      <c r="H249" s="59"/>
      <c r="I249" s="59"/>
      <c r="J249" s="59"/>
      <c r="K249" s="59"/>
      <c r="L249" s="59"/>
      <c r="M249" s="59"/>
      <c r="N249" s="59"/>
      <c r="O249" s="59"/>
      <c r="P249" s="59"/>
      <c r="Q249" s="59"/>
      <c r="R249" s="59"/>
      <c r="S249" s="59"/>
      <c r="T249" s="59"/>
      <c r="U249" s="59"/>
      <c r="V249" s="59"/>
      <c r="W249" s="59"/>
      <c r="X249" s="59"/>
      <c r="Y249" s="59"/>
      <c r="Z249" s="59"/>
      <c r="AA249" s="59"/>
      <c r="AB249" s="59"/>
      <c r="AC249" s="59"/>
      <c r="AD249" s="59"/>
      <c r="AE249" s="59"/>
      <c r="AF249" s="59"/>
      <c r="AG249" s="59"/>
      <c r="AH249" s="59"/>
      <c r="AI249" s="59"/>
      <c r="AJ249" s="59"/>
      <c r="AK249" s="59"/>
      <c r="AL249" s="59"/>
      <c r="AM249" s="59"/>
      <c r="AN249" s="59"/>
      <c r="AO249" s="59"/>
      <c r="AP249" s="59"/>
      <c r="AQ249" s="59"/>
      <c r="AR249" s="59"/>
      <c r="AS249" s="59"/>
      <c r="AT249" s="59"/>
      <c r="AU249" s="3"/>
      <c r="AV249" s="3"/>
      <c r="AW249" s="3"/>
      <c r="AX249" s="3"/>
      <c r="AY249" s="3"/>
      <c r="AZ249" s="3"/>
      <c r="BA249" s="3"/>
      <c r="BB249" s="3"/>
    </row>
    <row r="250" ht="12.75" customHeight="1">
      <c r="A250" s="59"/>
      <c r="B250" s="59"/>
      <c r="C250" s="59"/>
      <c r="D250" s="59"/>
      <c r="E250" s="59"/>
      <c r="F250" s="59"/>
      <c r="G250" s="59"/>
      <c r="H250" s="59"/>
      <c r="I250" s="59"/>
      <c r="J250" s="59"/>
      <c r="K250" s="59"/>
      <c r="L250" s="59"/>
      <c r="M250" s="59"/>
      <c r="N250" s="59"/>
      <c r="O250" s="59"/>
      <c r="P250" s="59"/>
      <c r="Q250" s="59"/>
      <c r="R250" s="59"/>
      <c r="S250" s="59"/>
      <c r="T250" s="59"/>
      <c r="U250" s="59"/>
      <c r="V250" s="59"/>
      <c r="W250" s="59"/>
      <c r="X250" s="59"/>
      <c r="Y250" s="59"/>
      <c r="Z250" s="59"/>
      <c r="AA250" s="59"/>
      <c r="AB250" s="59"/>
      <c r="AC250" s="59"/>
      <c r="AD250" s="59"/>
      <c r="AE250" s="59"/>
      <c r="AF250" s="59"/>
      <c r="AG250" s="59"/>
      <c r="AH250" s="59"/>
      <c r="AI250" s="59"/>
      <c r="AJ250" s="59"/>
      <c r="AK250" s="59"/>
      <c r="AL250" s="59"/>
      <c r="AM250" s="59"/>
      <c r="AN250" s="59"/>
      <c r="AO250" s="59"/>
      <c r="AP250" s="59"/>
      <c r="AQ250" s="59"/>
      <c r="AR250" s="59"/>
      <c r="AS250" s="59"/>
      <c r="AT250" s="59"/>
      <c r="AU250" s="3"/>
      <c r="AV250" s="3"/>
      <c r="AW250" s="3"/>
      <c r="AX250" s="3"/>
      <c r="AY250" s="3"/>
      <c r="AZ250" s="3"/>
      <c r="BA250" s="3"/>
      <c r="BB250" s="3"/>
    </row>
    <row r="251" ht="12.75" customHeight="1">
      <c r="A251" s="59"/>
      <c r="B251" s="59"/>
      <c r="C251" s="59"/>
      <c r="D251" s="59"/>
      <c r="E251" s="59"/>
      <c r="F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c r="AD251" s="59"/>
      <c r="AE251" s="59"/>
      <c r="AF251" s="59"/>
      <c r="AG251" s="59"/>
      <c r="AH251" s="59"/>
      <c r="AI251" s="59"/>
      <c r="AJ251" s="59"/>
      <c r="AK251" s="59"/>
      <c r="AL251" s="59"/>
      <c r="AM251" s="59"/>
      <c r="AN251" s="59"/>
      <c r="AO251" s="59"/>
      <c r="AP251" s="59"/>
      <c r="AQ251" s="59"/>
      <c r="AR251" s="59"/>
      <c r="AS251" s="59"/>
      <c r="AT251" s="59"/>
      <c r="AU251" s="3"/>
      <c r="AV251" s="3"/>
      <c r="AW251" s="3"/>
      <c r="AX251" s="3"/>
      <c r="AY251" s="3"/>
      <c r="AZ251" s="3"/>
      <c r="BA251" s="3"/>
      <c r="BB251" s="3"/>
    </row>
    <row r="252" ht="12.75" customHeight="1">
      <c r="A252" s="59"/>
      <c r="B252" s="59"/>
      <c r="C252" s="59"/>
      <c r="D252" s="59"/>
      <c r="E252" s="59"/>
      <c r="F252" s="59"/>
      <c r="G252" s="59"/>
      <c r="H252" s="59"/>
      <c r="I252" s="59"/>
      <c r="J252" s="59"/>
      <c r="K252" s="59"/>
      <c r="L252" s="59"/>
      <c r="M252" s="59"/>
      <c r="N252" s="59"/>
      <c r="O252" s="59"/>
      <c r="P252" s="59"/>
      <c r="Q252" s="59"/>
      <c r="R252" s="59"/>
      <c r="S252" s="59"/>
      <c r="T252" s="59"/>
      <c r="U252" s="59"/>
      <c r="V252" s="59"/>
      <c r="W252" s="59"/>
      <c r="X252" s="59"/>
      <c r="Y252" s="59"/>
      <c r="Z252" s="59"/>
      <c r="AA252" s="59"/>
      <c r="AB252" s="59"/>
      <c r="AC252" s="59"/>
      <c r="AD252" s="59"/>
      <c r="AE252" s="59"/>
      <c r="AF252" s="59"/>
      <c r="AG252" s="59"/>
      <c r="AH252" s="59"/>
      <c r="AI252" s="59"/>
      <c r="AJ252" s="59"/>
      <c r="AK252" s="59"/>
      <c r="AL252" s="59"/>
      <c r="AM252" s="59"/>
      <c r="AN252" s="59"/>
      <c r="AO252" s="59"/>
      <c r="AP252" s="59"/>
      <c r="AQ252" s="59"/>
      <c r="AR252" s="59"/>
      <c r="AS252" s="59"/>
      <c r="AT252" s="59"/>
      <c r="AU252" s="3"/>
      <c r="AV252" s="3"/>
      <c r="AW252" s="3"/>
      <c r="AX252" s="3"/>
      <c r="AY252" s="3"/>
      <c r="AZ252" s="3"/>
      <c r="BA252" s="3"/>
      <c r="BB252" s="3"/>
    </row>
    <row r="253" ht="12.75" customHeight="1">
      <c r="A253" s="59"/>
      <c r="B253" s="59"/>
      <c r="C253" s="59"/>
      <c r="D253" s="59"/>
      <c r="E253" s="59"/>
      <c r="F253" s="59"/>
      <c r="G253" s="59"/>
      <c r="H253" s="59"/>
      <c r="I253" s="59"/>
      <c r="J253" s="59"/>
      <c r="K253" s="59"/>
      <c r="L253" s="59"/>
      <c r="M253" s="59"/>
      <c r="N253" s="59"/>
      <c r="O253" s="59"/>
      <c r="P253" s="59"/>
      <c r="Q253" s="59"/>
      <c r="R253" s="59"/>
      <c r="S253" s="59"/>
      <c r="T253" s="59"/>
      <c r="U253" s="59"/>
      <c r="V253" s="59"/>
      <c r="W253" s="59"/>
      <c r="X253" s="59"/>
      <c r="Y253" s="59"/>
      <c r="Z253" s="59"/>
      <c r="AA253" s="59"/>
      <c r="AB253" s="59"/>
      <c r="AC253" s="59"/>
      <c r="AD253" s="59"/>
      <c r="AE253" s="59"/>
      <c r="AF253" s="59"/>
      <c r="AG253" s="59"/>
      <c r="AH253" s="59"/>
      <c r="AI253" s="59"/>
      <c r="AJ253" s="59"/>
      <c r="AK253" s="59"/>
      <c r="AL253" s="59"/>
      <c r="AM253" s="59"/>
      <c r="AN253" s="59"/>
      <c r="AO253" s="59"/>
      <c r="AP253" s="59"/>
      <c r="AQ253" s="59"/>
      <c r="AR253" s="59"/>
      <c r="AS253" s="59"/>
      <c r="AT253" s="59"/>
      <c r="AU253" s="3"/>
      <c r="AV253" s="3"/>
      <c r="AW253" s="3"/>
      <c r="AX253" s="3"/>
      <c r="AY253" s="3"/>
      <c r="AZ253" s="3"/>
      <c r="BA253" s="3"/>
      <c r="BB253" s="3"/>
    </row>
    <row r="254" ht="12.75" customHeight="1">
      <c r="A254" s="59"/>
      <c r="B254" s="59"/>
      <c r="C254" s="59"/>
      <c r="D254" s="59"/>
      <c r="E254" s="59"/>
      <c r="F254" s="59"/>
      <c r="G254" s="59"/>
      <c r="H254" s="59"/>
      <c r="I254" s="59"/>
      <c r="J254" s="59"/>
      <c r="K254" s="59"/>
      <c r="L254" s="59"/>
      <c r="M254" s="59"/>
      <c r="N254" s="59"/>
      <c r="O254" s="59"/>
      <c r="P254" s="59"/>
      <c r="Q254" s="59"/>
      <c r="R254" s="59"/>
      <c r="S254" s="59"/>
      <c r="T254" s="59"/>
      <c r="U254" s="59"/>
      <c r="V254" s="59"/>
      <c r="W254" s="59"/>
      <c r="X254" s="59"/>
      <c r="Y254" s="59"/>
      <c r="Z254" s="59"/>
      <c r="AA254" s="59"/>
      <c r="AB254" s="59"/>
      <c r="AC254" s="59"/>
      <c r="AD254" s="59"/>
      <c r="AE254" s="59"/>
      <c r="AF254" s="59"/>
      <c r="AG254" s="59"/>
      <c r="AH254" s="59"/>
      <c r="AI254" s="59"/>
      <c r="AJ254" s="59"/>
      <c r="AK254" s="59"/>
      <c r="AL254" s="59"/>
      <c r="AM254" s="59"/>
      <c r="AN254" s="59"/>
      <c r="AO254" s="59"/>
      <c r="AP254" s="59"/>
      <c r="AQ254" s="59"/>
      <c r="AR254" s="59"/>
      <c r="AS254" s="59"/>
      <c r="AT254" s="59"/>
      <c r="AU254" s="3"/>
      <c r="AV254" s="3"/>
      <c r="AW254" s="3"/>
      <c r="AX254" s="3"/>
      <c r="AY254" s="3"/>
      <c r="AZ254" s="3"/>
      <c r="BA254" s="3"/>
      <c r="BB254" s="3"/>
    </row>
    <row r="255" ht="12.75" customHeight="1">
      <c r="A255" s="59"/>
      <c r="B255" s="59"/>
      <c r="C255" s="59"/>
      <c r="D255" s="59"/>
      <c r="E255" s="59"/>
      <c r="F255" s="59"/>
      <c r="G255" s="59"/>
      <c r="H255" s="59"/>
      <c r="I255" s="59"/>
      <c r="J255" s="59"/>
      <c r="K255" s="59"/>
      <c r="L255" s="59"/>
      <c r="M255" s="59"/>
      <c r="N255" s="59"/>
      <c r="O255" s="59"/>
      <c r="P255" s="59"/>
      <c r="Q255" s="59"/>
      <c r="R255" s="59"/>
      <c r="S255" s="59"/>
      <c r="T255" s="59"/>
      <c r="U255" s="59"/>
      <c r="V255" s="59"/>
      <c r="W255" s="59"/>
      <c r="X255" s="59"/>
      <c r="Y255" s="59"/>
      <c r="Z255" s="59"/>
      <c r="AA255" s="59"/>
      <c r="AB255" s="59"/>
      <c r="AC255" s="59"/>
      <c r="AD255" s="59"/>
      <c r="AE255" s="59"/>
      <c r="AF255" s="59"/>
      <c r="AG255" s="59"/>
      <c r="AH255" s="59"/>
      <c r="AI255" s="59"/>
      <c r="AJ255" s="59"/>
      <c r="AK255" s="59"/>
      <c r="AL255" s="59"/>
      <c r="AM255" s="59"/>
      <c r="AN255" s="59"/>
      <c r="AO255" s="59"/>
      <c r="AP255" s="59"/>
      <c r="AQ255" s="59"/>
      <c r="AR255" s="59"/>
      <c r="AS255" s="59"/>
      <c r="AT255" s="59"/>
      <c r="AU255" s="3"/>
      <c r="AV255" s="3"/>
      <c r="AW255" s="3"/>
      <c r="AX255" s="3"/>
      <c r="AY255" s="3"/>
      <c r="AZ255" s="3"/>
      <c r="BA255" s="3"/>
      <c r="BB255" s="3"/>
    </row>
    <row r="256" ht="12.75" customHeight="1">
      <c r="A256" s="59"/>
      <c r="B256" s="59"/>
      <c r="C256" s="59"/>
      <c r="D256" s="59"/>
      <c r="E256" s="59"/>
      <c r="F256" s="59"/>
      <c r="G256" s="59"/>
      <c r="H256" s="59"/>
      <c r="I256" s="59"/>
      <c r="J256" s="59"/>
      <c r="K256" s="59"/>
      <c r="L256" s="59"/>
      <c r="M256" s="59"/>
      <c r="N256" s="59"/>
      <c r="O256" s="59"/>
      <c r="P256" s="59"/>
      <c r="Q256" s="59"/>
      <c r="R256" s="59"/>
      <c r="S256" s="59"/>
      <c r="T256" s="59"/>
      <c r="U256" s="59"/>
      <c r="V256" s="59"/>
      <c r="W256" s="59"/>
      <c r="X256" s="59"/>
      <c r="Y256" s="59"/>
      <c r="Z256" s="59"/>
      <c r="AA256" s="59"/>
      <c r="AB256" s="59"/>
      <c r="AC256" s="59"/>
      <c r="AD256" s="59"/>
      <c r="AE256" s="59"/>
      <c r="AF256" s="59"/>
      <c r="AG256" s="59"/>
      <c r="AH256" s="59"/>
      <c r="AI256" s="59"/>
      <c r="AJ256" s="59"/>
      <c r="AK256" s="59"/>
      <c r="AL256" s="59"/>
      <c r="AM256" s="59"/>
      <c r="AN256" s="59"/>
      <c r="AO256" s="59"/>
      <c r="AP256" s="59"/>
      <c r="AQ256" s="59"/>
      <c r="AR256" s="59"/>
      <c r="AS256" s="59"/>
      <c r="AT256" s="59"/>
      <c r="AU256" s="3"/>
      <c r="AV256" s="3"/>
      <c r="AW256" s="3"/>
      <c r="AX256" s="3"/>
      <c r="AY256" s="3"/>
      <c r="AZ256" s="3"/>
      <c r="BA256" s="3"/>
      <c r="BB256" s="3"/>
    </row>
    <row r="257" ht="12.75" customHeight="1">
      <c r="A257" s="59"/>
      <c r="B257" s="59"/>
      <c r="C257" s="59"/>
      <c r="D257" s="59"/>
      <c r="E257" s="59"/>
      <c r="F257" s="59"/>
      <c r="G257" s="59"/>
      <c r="H257" s="59"/>
      <c r="I257" s="59"/>
      <c r="J257" s="59"/>
      <c r="K257" s="59"/>
      <c r="L257" s="59"/>
      <c r="M257" s="59"/>
      <c r="N257" s="59"/>
      <c r="O257" s="59"/>
      <c r="P257" s="59"/>
      <c r="Q257" s="59"/>
      <c r="R257" s="59"/>
      <c r="S257" s="59"/>
      <c r="T257" s="59"/>
      <c r="U257" s="59"/>
      <c r="V257" s="59"/>
      <c r="W257" s="59"/>
      <c r="X257" s="59"/>
      <c r="Y257" s="59"/>
      <c r="Z257" s="59"/>
      <c r="AA257" s="59"/>
      <c r="AB257" s="59"/>
      <c r="AC257" s="59"/>
      <c r="AD257" s="59"/>
      <c r="AE257" s="59"/>
      <c r="AF257" s="59"/>
      <c r="AG257" s="59"/>
      <c r="AH257" s="59"/>
      <c r="AI257" s="59"/>
      <c r="AJ257" s="59"/>
      <c r="AK257" s="59"/>
      <c r="AL257" s="59"/>
      <c r="AM257" s="59"/>
      <c r="AN257" s="59"/>
      <c r="AO257" s="59"/>
      <c r="AP257" s="59"/>
      <c r="AQ257" s="59"/>
      <c r="AR257" s="59"/>
      <c r="AS257" s="59"/>
      <c r="AT257" s="59"/>
      <c r="AU257" s="3"/>
      <c r="AV257" s="3"/>
      <c r="AW257" s="3"/>
      <c r="AX257" s="3"/>
      <c r="AY257" s="3"/>
      <c r="AZ257" s="3"/>
      <c r="BA257" s="3"/>
      <c r="BB257" s="3"/>
    </row>
    <row r="258" ht="12.75" customHeight="1">
      <c r="A258" s="59"/>
      <c r="B258" s="59"/>
      <c r="C258" s="59"/>
      <c r="D258" s="59"/>
      <c r="E258" s="59"/>
      <c r="F258" s="59"/>
      <c r="G258" s="59"/>
      <c r="H258" s="59"/>
      <c r="I258" s="59"/>
      <c r="J258" s="59"/>
      <c r="K258" s="59"/>
      <c r="L258" s="59"/>
      <c r="M258" s="59"/>
      <c r="N258" s="59"/>
      <c r="O258" s="59"/>
      <c r="P258" s="59"/>
      <c r="Q258" s="59"/>
      <c r="R258" s="59"/>
      <c r="S258" s="59"/>
      <c r="T258" s="59"/>
      <c r="U258" s="59"/>
      <c r="V258" s="59"/>
      <c r="W258" s="59"/>
      <c r="X258" s="59"/>
      <c r="Y258" s="59"/>
      <c r="Z258" s="59"/>
      <c r="AA258" s="59"/>
      <c r="AB258" s="59"/>
      <c r="AC258" s="59"/>
      <c r="AD258" s="59"/>
      <c r="AE258" s="59"/>
      <c r="AF258" s="59"/>
      <c r="AG258" s="59"/>
      <c r="AH258" s="59"/>
      <c r="AI258" s="59"/>
      <c r="AJ258" s="59"/>
      <c r="AK258" s="59"/>
      <c r="AL258" s="59"/>
      <c r="AM258" s="59"/>
      <c r="AN258" s="59"/>
      <c r="AO258" s="59"/>
      <c r="AP258" s="59"/>
      <c r="AQ258" s="59"/>
      <c r="AR258" s="59"/>
      <c r="AS258" s="59"/>
      <c r="AT258" s="59"/>
      <c r="AU258" s="3"/>
      <c r="AV258" s="3"/>
      <c r="AW258" s="3"/>
      <c r="AX258" s="3"/>
      <c r="AY258" s="3"/>
      <c r="AZ258" s="3"/>
      <c r="BA258" s="3"/>
      <c r="BB258" s="3"/>
    </row>
    <row r="259" ht="12.75" customHeight="1">
      <c r="A259" s="59"/>
      <c r="B259" s="59"/>
      <c r="C259" s="59"/>
      <c r="D259" s="59"/>
      <c r="E259" s="59"/>
      <c r="F259" s="59"/>
      <c r="G259" s="59"/>
      <c r="H259" s="59"/>
      <c r="I259" s="59"/>
      <c r="J259" s="59"/>
      <c r="K259" s="59"/>
      <c r="L259" s="59"/>
      <c r="M259" s="59"/>
      <c r="N259" s="59"/>
      <c r="O259" s="59"/>
      <c r="P259" s="59"/>
      <c r="Q259" s="59"/>
      <c r="R259" s="59"/>
      <c r="S259" s="59"/>
      <c r="T259" s="59"/>
      <c r="U259" s="59"/>
      <c r="V259" s="59"/>
      <c r="W259" s="59"/>
      <c r="X259" s="59"/>
      <c r="Y259" s="59"/>
      <c r="Z259" s="59"/>
      <c r="AA259" s="59"/>
      <c r="AB259" s="59"/>
      <c r="AC259" s="59"/>
      <c r="AD259" s="59"/>
      <c r="AE259" s="59"/>
      <c r="AF259" s="59"/>
      <c r="AG259" s="59"/>
      <c r="AH259" s="59"/>
      <c r="AI259" s="59"/>
      <c r="AJ259" s="59"/>
      <c r="AK259" s="59"/>
      <c r="AL259" s="59"/>
      <c r="AM259" s="59"/>
      <c r="AN259" s="59"/>
      <c r="AO259" s="59"/>
      <c r="AP259" s="59"/>
      <c r="AQ259" s="59"/>
      <c r="AR259" s="59"/>
      <c r="AS259" s="59"/>
      <c r="AT259" s="59"/>
      <c r="AU259" s="3"/>
      <c r="AV259" s="3"/>
      <c r="AW259" s="3"/>
      <c r="AX259" s="3"/>
      <c r="AY259" s="3"/>
      <c r="AZ259" s="3"/>
      <c r="BA259" s="3"/>
      <c r="BB259" s="3"/>
    </row>
    <row r="260" ht="12.75" customHeight="1">
      <c r="A260" s="59"/>
      <c r="B260" s="59"/>
      <c r="C260" s="59"/>
      <c r="D260" s="59"/>
      <c r="E260" s="59"/>
      <c r="F260" s="59"/>
      <c r="G260" s="59"/>
      <c r="H260" s="59"/>
      <c r="I260" s="59"/>
      <c r="J260" s="59"/>
      <c r="K260" s="59"/>
      <c r="L260" s="59"/>
      <c r="M260" s="59"/>
      <c r="N260" s="59"/>
      <c r="O260" s="59"/>
      <c r="P260" s="59"/>
      <c r="Q260" s="59"/>
      <c r="R260" s="59"/>
      <c r="S260" s="59"/>
      <c r="T260" s="59"/>
      <c r="U260" s="59"/>
      <c r="V260" s="59"/>
      <c r="W260" s="59"/>
      <c r="X260" s="59"/>
      <c r="Y260" s="59"/>
      <c r="Z260" s="59"/>
      <c r="AA260" s="59"/>
      <c r="AB260" s="59"/>
      <c r="AC260" s="59"/>
      <c r="AD260" s="59"/>
      <c r="AE260" s="59"/>
      <c r="AF260" s="59"/>
      <c r="AG260" s="59"/>
      <c r="AH260" s="59"/>
      <c r="AI260" s="59"/>
      <c r="AJ260" s="59"/>
      <c r="AK260" s="59"/>
      <c r="AL260" s="59"/>
      <c r="AM260" s="59"/>
      <c r="AN260" s="59"/>
      <c r="AO260" s="59"/>
      <c r="AP260" s="59"/>
      <c r="AQ260" s="59"/>
      <c r="AR260" s="59"/>
      <c r="AS260" s="59"/>
      <c r="AT260" s="59"/>
      <c r="AU260" s="3"/>
      <c r="AV260" s="3"/>
      <c r="AW260" s="3"/>
      <c r="AX260" s="3"/>
      <c r="AY260" s="3"/>
      <c r="AZ260" s="3"/>
      <c r="BA260" s="3"/>
      <c r="BB260" s="3"/>
    </row>
    <row r="261" ht="12.75" customHeight="1">
      <c r="A261" s="59"/>
      <c r="B261" s="59"/>
      <c r="C261" s="59"/>
      <c r="D261" s="59"/>
      <c r="E261" s="59"/>
      <c r="F261" s="59"/>
      <c r="G261" s="59"/>
      <c r="H261" s="59"/>
      <c r="I261" s="59"/>
      <c r="J261" s="59"/>
      <c r="K261" s="59"/>
      <c r="L261" s="59"/>
      <c r="M261" s="59"/>
      <c r="N261" s="59"/>
      <c r="O261" s="59"/>
      <c r="P261" s="59"/>
      <c r="Q261" s="59"/>
      <c r="R261" s="59"/>
      <c r="S261" s="59"/>
      <c r="T261" s="59"/>
      <c r="U261" s="59"/>
      <c r="V261" s="59"/>
      <c r="W261" s="59"/>
      <c r="X261" s="59"/>
      <c r="Y261" s="59"/>
      <c r="Z261" s="59"/>
      <c r="AA261" s="59"/>
      <c r="AB261" s="59"/>
      <c r="AC261" s="59"/>
      <c r="AD261" s="59"/>
      <c r="AE261" s="59"/>
      <c r="AF261" s="59"/>
      <c r="AG261" s="59"/>
      <c r="AH261" s="59"/>
      <c r="AI261" s="59"/>
      <c r="AJ261" s="59"/>
      <c r="AK261" s="59"/>
      <c r="AL261" s="59"/>
      <c r="AM261" s="59"/>
      <c r="AN261" s="59"/>
      <c r="AO261" s="59"/>
      <c r="AP261" s="59"/>
      <c r="AQ261" s="59"/>
      <c r="AR261" s="59"/>
      <c r="AS261" s="59"/>
      <c r="AT261" s="59"/>
      <c r="AU261" s="3"/>
      <c r="AV261" s="3"/>
      <c r="AW261" s="3"/>
      <c r="AX261" s="3"/>
      <c r="AY261" s="3"/>
      <c r="AZ261" s="3"/>
      <c r="BA261" s="3"/>
      <c r="BB261" s="3"/>
    </row>
    <row r="262" ht="12.75" customHeight="1">
      <c r="A262" s="59"/>
      <c r="B262" s="59"/>
      <c r="C262" s="59"/>
      <c r="D262" s="59"/>
      <c r="E262" s="59"/>
      <c r="F262" s="59"/>
      <c r="G262" s="59"/>
      <c r="H262" s="59"/>
      <c r="I262" s="59"/>
      <c r="J262" s="59"/>
      <c r="K262" s="59"/>
      <c r="L262" s="59"/>
      <c r="M262" s="59"/>
      <c r="N262" s="59"/>
      <c r="O262" s="59"/>
      <c r="P262" s="59"/>
      <c r="Q262" s="59"/>
      <c r="R262" s="59"/>
      <c r="S262" s="59"/>
      <c r="T262" s="59"/>
      <c r="U262" s="59"/>
      <c r="V262" s="59"/>
      <c r="W262" s="59"/>
      <c r="X262" s="59"/>
      <c r="Y262" s="59"/>
      <c r="Z262" s="59"/>
      <c r="AA262" s="59"/>
      <c r="AB262" s="59"/>
      <c r="AC262" s="59"/>
      <c r="AD262" s="59"/>
      <c r="AE262" s="59"/>
      <c r="AF262" s="59"/>
      <c r="AG262" s="59"/>
      <c r="AH262" s="59"/>
      <c r="AI262" s="59"/>
      <c r="AJ262" s="59"/>
      <c r="AK262" s="59"/>
      <c r="AL262" s="59"/>
      <c r="AM262" s="59"/>
      <c r="AN262" s="59"/>
      <c r="AO262" s="59"/>
      <c r="AP262" s="59"/>
      <c r="AQ262" s="59"/>
      <c r="AR262" s="59"/>
      <c r="AS262" s="59"/>
      <c r="AT262" s="59"/>
      <c r="AU262" s="3"/>
      <c r="AV262" s="3"/>
      <c r="AW262" s="3"/>
      <c r="AX262" s="3"/>
      <c r="AY262" s="3"/>
      <c r="AZ262" s="3"/>
      <c r="BA262" s="3"/>
      <c r="BB262" s="3"/>
    </row>
    <row r="263" ht="12.75" customHeight="1">
      <c r="A263" s="59"/>
      <c r="B263" s="59"/>
      <c r="C263" s="59"/>
      <c r="D263" s="59"/>
      <c r="E263" s="59"/>
      <c r="F263" s="59"/>
      <c r="G263" s="59"/>
      <c r="H263" s="59"/>
      <c r="I263" s="59"/>
      <c r="J263" s="59"/>
      <c r="K263" s="59"/>
      <c r="L263" s="59"/>
      <c r="M263" s="59"/>
      <c r="N263" s="59"/>
      <c r="O263" s="59"/>
      <c r="P263" s="59"/>
      <c r="Q263" s="59"/>
      <c r="R263" s="59"/>
      <c r="S263" s="59"/>
      <c r="T263" s="59"/>
      <c r="U263" s="59"/>
      <c r="V263" s="59"/>
      <c r="W263" s="59"/>
      <c r="X263" s="59"/>
      <c r="Y263" s="59"/>
      <c r="Z263" s="59"/>
      <c r="AA263" s="59"/>
      <c r="AB263" s="59"/>
      <c r="AC263" s="59"/>
      <c r="AD263" s="59"/>
      <c r="AE263" s="59"/>
      <c r="AF263" s="59"/>
      <c r="AG263" s="59"/>
      <c r="AH263" s="59"/>
      <c r="AI263" s="59"/>
      <c r="AJ263" s="59"/>
      <c r="AK263" s="59"/>
      <c r="AL263" s="59"/>
      <c r="AM263" s="59"/>
      <c r="AN263" s="59"/>
      <c r="AO263" s="59"/>
      <c r="AP263" s="59"/>
      <c r="AQ263" s="59"/>
      <c r="AR263" s="59"/>
      <c r="AS263" s="59"/>
      <c r="AT263" s="59"/>
      <c r="AU263" s="3"/>
      <c r="AV263" s="3"/>
      <c r="AW263" s="3"/>
      <c r="AX263" s="3"/>
      <c r="AY263" s="3"/>
      <c r="AZ263" s="3"/>
      <c r="BA263" s="3"/>
      <c r="BB263" s="3"/>
    </row>
    <row r="264" ht="12.75" customHeight="1">
      <c r="A264" s="59"/>
      <c r="B264" s="59"/>
      <c r="C264" s="59"/>
      <c r="D264" s="59"/>
      <c r="E264" s="59"/>
      <c r="F264" s="59"/>
      <c r="G264" s="59"/>
      <c r="H264" s="59"/>
      <c r="I264" s="59"/>
      <c r="J264" s="59"/>
      <c r="K264" s="59"/>
      <c r="L264" s="59"/>
      <c r="M264" s="59"/>
      <c r="N264" s="59"/>
      <c r="O264" s="59"/>
      <c r="P264" s="59"/>
      <c r="Q264" s="59"/>
      <c r="R264" s="59"/>
      <c r="S264" s="59"/>
      <c r="T264" s="59"/>
      <c r="U264" s="59"/>
      <c r="V264" s="59"/>
      <c r="W264" s="59"/>
      <c r="X264" s="59"/>
      <c r="Y264" s="59"/>
      <c r="Z264" s="59"/>
      <c r="AA264" s="59"/>
      <c r="AB264" s="59"/>
      <c r="AC264" s="59"/>
      <c r="AD264" s="59"/>
      <c r="AE264" s="59"/>
      <c r="AF264" s="59"/>
      <c r="AG264" s="59"/>
      <c r="AH264" s="59"/>
      <c r="AI264" s="59"/>
      <c r="AJ264" s="59"/>
      <c r="AK264" s="59"/>
      <c r="AL264" s="59"/>
      <c r="AM264" s="59"/>
      <c r="AN264" s="59"/>
      <c r="AO264" s="59"/>
      <c r="AP264" s="59"/>
      <c r="AQ264" s="59"/>
      <c r="AR264" s="59"/>
      <c r="AS264" s="59"/>
      <c r="AT264" s="59"/>
      <c r="AU264" s="3"/>
      <c r="AV264" s="3"/>
      <c r="AW264" s="3"/>
      <c r="AX264" s="3"/>
      <c r="AY264" s="3"/>
      <c r="AZ264" s="3"/>
      <c r="BA264" s="3"/>
      <c r="BB264" s="3"/>
    </row>
    <row r="265" ht="12.75" customHeight="1">
      <c r="A265" s="59"/>
      <c r="B265" s="59"/>
      <c r="C265" s="59"/>
      <c r="D265" s="59"/>
      <c r="E265" s="59"/>
      <c r="F265" s="59"/>
      <c r="G265" s="59"/>
      <c r="H265" s="59"/>
      <c r="I265" s="59"/>
      <c r="J265" s="59"/>
      <c r="K265" s="59"/>
      <c r="L265" s="59"/>
      <c r="M265" s="59"/>
      <c r="N265" s="59"/>
      <c r="O265" s="59"/>
      <c r="P265" s="59"/>
      <c r="Q265" s="59"/>
      <c r="R265" s="59"/>
      <c r="S265" s="59"/>
      <c r="T265" s="59"/>
      <c r="U265" s="59"/>
      <c r="V265" s="59"/>
      <c r="W265" s="59"/>
      <c r="X265" s="59"/>
      <c r="Y265" s="59"/>
      <c r="Z265" s="59"/>
      <c r="AA265" s="59"/>
      <c r="AB265" s="59"/>
      <c r="AC265" s="59"/>
      <c r="AD265" s="59"/>
      <c r="AE265" s="59"/>
      <c r="AF265" s="59"/>
      <c r="AG265" s="59"/>
      <c r="AH265" s="59"/>
      <c r="AI265" s="59"/>
      <c r="AJ265" s="59"/>
      <c r="AK265" s="59"/>
      <c r="AL265" s="59"/>
      <c r="AM265" s="59"/>
      <c r="AN265" s="59"/>
      <c r="AO265" s="59"/>
      <c r="AP265" s="59"/>
      <c r="AQ265" s="59"/>
      <c r="AR265" s="59"/>
      <c r="AS265" s="59"/>
      <c r="AT265" s="59"/>
      <c r="AU265" s="3"/>
      <c r="AV265" s="3"/>
      <c r="AW265" s="3"/>
      <c r="AX265" s="3"/>
      <c r="AY265" s="3"/>
      <c r="AZ265" s="3"/>
      <c r="BA265" s="3"/>
      <c r="BB265" s="3"/>
    </row>
    <row r="266" ht="12.75" customHeight="1">
      <c r="A266" s="59"/>
      <c r="B266" s="59"/>
      <c r="C266" s="59"/>
      <c r="D266" s="59"/>
      <c r="E266" s="59"/>
      <c r="F266" s="59"/>
      <c r="G266" s="59"/>
      <c r="H266" s="59"/>
      <c r="I266" s="59"/>
      <c r="J266" s="59"/>
      <c r="K266" s="59"/>
      <c r="L266" s="59"/>
      <c r="M266" s="59"/>
      <c r="N266" s="59"/>
      <c r="O266" s="59"/>
      <c r="P266" s="59"/>
      <c r="Q266" s="59"/>
      <c r="R266" s="59"/>
      <c r="S266" s="59"/>
      <c r="T266" s="59"/>
      <c r="U266" s="59"/>
      <c r="V266" s="59"/>
      <c r="W266" s="59"/>
      <c r="X266" s="59"/>
      <c r="Y266" s="59"/>
      <c r="Z266" s="59"/>
      <c r="AA266" s="59"/>
      <c r="AB266" s="59"/>
      <c r="AC266" s="59"/>
      <c r="AD266" s="59"/>
      <c r="AE266" s="59"/>
      <c r="AF266" s="59"/>
      <c r="AG266" s="59"/>
      <c r="AH266" s="59"/>
      <c r="AI266" s="59"/>
      <c r="AJ266" s="59"/>
      <c r="AK266" s="59"/>
      <c r="AL266" s="59"/>
      <c r="AM266" s="59"/>
      <c r="AN266" s="59"/>
      <c r="AO266" s="59"/>
      <c r="AP266" s="59"/>
      <c r="AQ266" s="59"/>
      <c r="AR266" s="59"/>
      <c r="AS266" s="59"/>
      <c r="AT266" s="59"/>
      <c r="AU266" s="3"/>
      <c r="AV266" s="3"/>
      <c r="AW266" s="3"/>
      <c r="AX266" s="3"/>
      <c r="AY266" s="3"/>
      <c r="AZ266" s="3"/>
      <c r="BA266" s="3"/>
      <c r="BB266" s="3"/>
    </row>
    <row r="267" ht="12.75" customHeight="1">
      <c r="A267" s="59"/>
      <c r="B267" s="59"/>
      <c r="C267" s="59"/>
      <c r="D267" s="59"/>
      <c r="E267" s="59"/>
      <c r="F267" s="59"/>
      <c r="G267" s="59"/>
      <c r="H267" s="59"/>
      <c r="I267" s="59"/>
      <c r="J267" s="59"/>
      <c r="K267" s="59"/>
      <c r="L267" s="59"/>
      <c r="M267" s="59"/>
      <c r="N267" s="59"/>
      <c r="O267" s="59"/>
      <c r="P267" s="59"/>
      <c r="Q267" s="59"/>
      <c r="R267" s="59"/>
      <c r="S267" s="59"/>
      <c r="T267" s="59"/>
      <c r="U267" s="59"/>
      <c r="V267" s="59"/>
      <c r="W267" s="59"/>
      <c r="X267" s="59"/>
      <c r="Y267" s="59"/>
      <c r="Z267" s="59"/>
      <c r="AA267" s="59"/>
      <c r="AB267" s="59"/>
      <c r="AC267" s="59"/>
      <c r="AD267" s="59"/>
      <c r="AE267" s="59"/>
      <c r="AF267" s="59"/>
      <c r="AG267" s="59"/>
      <c r="AH267" s="59"/>
      <c r="AI267" s="59"/>
      <c r="AJ267" s="59"/>
      <c r="AK267" s="59"/>
      <c r="AL267" s="59"/>
      <c r="AM267" s="59"/>
      <c r="AN267" s="59"/>
      <c r="AO267" s="59"/>
      <c r="AP267" s="59"/>
      <c r="AQ267" s="59"/>
      <c r="AR267" s="59"/>
      <c r="AS267" s="59"/>
      <c r="AT267" s="59"/>
      <c r="AU267" s="3"/>
      <c r="AV267" s="3"/>
      <c r="AW267" s="3"/>
      <c r="AX267" s="3"/>
      <c r="AY267" s="3"/>
      <c r="AZ267" s="3"/>
      <c r="BA267" s="3"/>
      <c r="BB267" s="3"/>
    </row>
    <row r="268" ht="12.75" customHeight="1">
      <c r="A268" s="59"/>
      <c r="B268" s="59"/>
      <c r="C268" s="59"/>
      <c r="D268" s="59"/>
      <c r="E268" s="59"/>
      <c r="F268" s="59"/>
      <c r="G268" s="59"/>
      <c r="H268" s="59"/>
      <c r="I268" s="59"/>
      <c r="J268" s="59"/>
      <c r="K268" s="59"/>
      <c r="L268" s="59"/>
      <c r="M268" s="59"/>
      <c r="N268" s="59"/>
      <c r="O268" s="59"/>
      <c r="P268" s="59"/>
      <c r="Q268" s="59"/>
      <c r="R268" s="59"/>
      <c r="S268" s="59"/>
      <c r="T268" s="59"/>
      <c r="U268" s="59"/>
      <c r="V268" s="59"/>
      <c r="W268" s="59"/>
      <c r="X268" s="59"/>
      <c r="Y268" s="59"/>
      <c r="Z268" s="59"/>
      <c r="AA268" s="59"/>
      <c r="AB268" s="59"/>
      <c r="AC268" s="59"/>
      <c r="AD268" s="59"/>
      <c r="AE268" s="59"/>
      <c r="AF268" s="59"/>
      <c r="AG268" s="59"/>
      <c r="AH268" s="59"/>
      <c r="AI268" s="59"/>
      <c r="AJ268" s="59"/>
      <c r="AK268" s="59"/>
      <c r="AL268" s="59"/>
      <c r="AM268" s="59"/>
      <c r="AN268" s="59"/>
      <c r="AO268" s="59"/>
      <c r="AP268" s="59"/>
      <c r="AQ268" s="59"/>
      <c r="AR268" s="59"/>
      <c r="AS268" s="59"/>
      <c r="AT268" s="59"/>
      <c r="AU268" s="3"/>
      <c r="AV268" s="3"/>
      <c r="AW268" s="3"/>
      <c r="AX268" s="3"/>
      <c r="AY268" s="3"/>
      <c r="AZ268" s="3"/>
      <c r="BA268" s="3"/>
      <c r="BB268" s="3"/>
    </row>
    <row r="269" ht="12.75" customHeight="1">
      <c r="A269" s="59"/>
      <c r="B269" s="59"/>
      <c r="C269" s="59"/>
      <c r="D269" s="59"/>
      <c r="E269" s="59"/>
      <c r="F269" s="59"/>
      <c r="G269" s="59"/>
      <c r="H269" s="59"/>
      <c r="I269" s="59"/>
      <c r="J269" s="59"/>
      <c r="K269" s="59"/>
      <c r="L269" s="59"/>
      <c r="M269" s="59"/>
      <c r="N269" s="59"/>
      <c r="O269" s="59"/>
      <c r="P269" s="59"/>
      <c r="Q269" s="59"/>
      <c r="R269" s="59"/>
      <c r="S269" s="59"/>
      <c r="T269" s="59"/>
      <c r="U269" s="59"/>
      <c r="V269" s="59"/>
      <c r="W269" s="59"/>
      <c r="X269" s="59"/>
      <c r="Y269" s="59"/>
      <c r="Z269" s="59"/>
      <c r="AA269" s="59"/>
      <c r="AB269" s="59"/>
      <c r="AC269" s="59"/>
      <c r="AD269" s="59"/>
      <c r="AE269" s="59"/>
      <c r="AF269" s="59"/>
      <c r="AG269" s="59"/>
      <c r="AH269" s="59"/>
      <c r="AI269" s="59"/>
      <c r="AJ269" s="59"/>
      <c r="AK269" s="59"/>
      <c r="AL269" s="59"/>
      <c r="AM269" s="59"/>
      <c r="AN269" s="59"/>
      <c r="AO269" s="59"/>
      <c r="AP269" s="59"/>
      <c r="AQ269" s="59"/>
      <c r="AR269" s="59"/>
      <c r="AS269" s="59"/>
      <c r="AT269" s="59"/>
      <c r="AU269" s="3"/>
      <c r="AV269" s="3"/>
      <c r="AW269" s="3"/>
      <c r="AX269" s="3"/>
      <c r="AY269" s="3"/>
      <c r="AZ269" s="3"/>
      <c r="BA269" s="3"/>
      <c r="BB269" s="3"/>
    </row>
    <row r="270" ht="12.75" customHeight="1">
      <c r="A270" s="59"/>
      <c r="B270" s="59"/>
      <c r="C270" s="59"/>
      <c r="D270" s="59"/>
      <c r="E270" s="59"/>
      <c r="F270" s="59"/>
      <c r="G270" s="59"/>
      <c r="H270" s="59"/>
      <c r="I270" s="59"/>
      <c r="J270" s="59"/>
      <c r="K270" s="59"/>
      <c r="L270" s="59"/>
      <c r="M270" s="59"/>
      <c r="N270" s="59"/>
      <c r="O270" s="59"/>
      <c r="P270" s="59"/>
      <c r="Q270" s="59"/>
      <c r="R270" s="59"/>
      <c r="S270" s="59"/>
      <c r="T270" s="59"/>
      <c r="U270" s="59"/>
      <c r="V270" s="59"/>
      <c r="W270" s="59"/>
      <c r="X270" s="59"/>
      <c r="Y270" s="59"/>
      <c r="Z270" s="59"/>
      <c r="AA270" s="59"/>
      <c r="AB270" s="59"/>
      <c r="AC270" s="59"/>
      <c r="AD270" s="59"/>
      <c r="AE270" s="59"/>
      <c r="AF270" s="59"/>
      <c r="AG270" s="59"/>
      <c r="AH270" s="59"/>
      <c r="AI270" s="59"/>
      <c r="AJ270" s="59"/>
      <c r="AK270" s="59"/>
      <c r="AL270" s="59"/>
      <c r="AM270" s="59"/>
      <c r="AN270" s="59"/>
      <c r="AO270" s="59"/>
      <c r="AP270" s="59"/>
      <c r="AQ270" s="59"/>
      <c r="AR270" s="59"/>
      <c r="AS270" s="59"/>
      <c r="AT270" s="59"/>
      <c r="AU270" s="3"/>
      <c r="AV270" s="3"/>
      <c r="AW270" s="3"/>
      <c r="AX270" s="3"/>
      <c r="AY270" s="3"/>
      <c r="AZ270" s="3"/>
      <c r="BA270" s="3"/>
      <c r="BB270" s="3"/>
    </row>
    <row r="271" ht="12.75" customHeight="1">
      <c r="A271" s="59"/>
      <c r="B271" s="59"/>
      <c r="C271" s="59"/>
      <c r="D271" s="59"/>
      <c r="E271" s="59"/>
      <c r="F271" s="59"/>
      <c r="G271" s="59"/>
      <c r="H271" s="59"/>
      <c r="I271" s="59"/>
      <c r="J271" s="59"/>
      <c r="K271" s="59"/>
      <c r="L271" s="59"/>
      <c r="M271" s="59"/>
      <c r="N271" s="59"/>
      <c r="O271" s="59"/>
      <c r="P271" s="59"/>
      <c r="Q271" s="59"/>
      <c r="R271" s="59"/>
      <c r="S271" s="59"/>
      <c r="T271" s="59"/>
      <c r="U271" s="59"/>
      <c r="V271" s="59"/>
      <c r="W271" s="59"/>
      <c r="X271" s="59"/>
      <c r="Y271" s="59"/>
      <c r="Z271" s="59"/>
      <c r="AA271" s="59"/>
      <c r="AB271" s="59"/>
      <c r="AC271" s="59"/>
      <c r="AD271" s="59"/>
      <c r="AE271" s="59"/>
      <c r="AF271" s="59"/>
      <c r="AG271" s="59"/>
      <c r="AH271" s="59"/>
      <c r="AI271" s="59"/>
      <c r="AJ271" s="59"/>
      <c r="AK271" s="59"/>
      <c r="AL271" s="59"/>
      <c r="AM271" s="59"/>
      <c r="AN271" s="59"/>
      <c r="AO271" s="59"/>
      <c r="AP271" s="59"/>
      <c r="AQ271" s="59"/>
      <c r="AR271" s="59"/>
      <c r="AS271" s="59"/>
      <c r="AT271" s="59"/>
      <c r="AU271" s="3"/>
      <c r="AV271" s="3"/>
      <c r="AW271" s="3"/>
      <c r="AX271" s="3"/>
      <c r="AY271" s="3"/>
      <c r="AZ271" s="3"/>
      <c r="BA271" s="3"/>
      <c r="BB271" s="3"/>
    </row>
    <row r="272" ht="12.75" customHeight="1">
      <c r="A272" s="59"/>
      <c r="B272" s="59"/>
      <c r="C272" s="59"/>
      <c r="D272" s="59"/>
      <c r="E272" s="59"/>
      <c r="F272" s="59"/>
      <c r="G272" s="59"/>
      <c r="H272" s="59"/>
      <c r="I272" s="59"/>
      <c r="J272" s="59"/>
      <c r="K272" s="59"/>
      <c r="L272" s="59"/>
      <c r="M272" s="59"/>
      <c r="N272" s="59"/>
      <c r="O272" s="59"/>
      <c r="P272" s="59"/>
      <c r="Q272" s="59"/>
      <c r="R272" s="59"/>
      <c r="S272" s="59"/>
      <c r="T272" s="59"/>
      <c r="U272" s="59"/>
      <c r="V272" s="59"/>
      <c r="W272" s="59"/>
      <c r="X272" s="59"/>
      <c r="Y272" s="59"/>
      <c r="Z272" s="59"/>
      <c r="AA272" s="59"/>
      <c r="AB272" s="59"/>
      <c r="AC272" s="59"/>
      <c r="AD272" s="59"/>
      <c r="AE272" s="59"/>
      <c r="AF272" s="59"/>
      <c r="AG272" s="59"/>
      <c r="AH272" s="59"/>
      <c r="AI272" s="59"/>
      <c r="AJ272" s="59"/>
      <c r="AK272" s="59"/>
      <c r="AL272" s="59"/>
      <c r="AM272" s="59"/>
      <c r="AN272" s="59"/>
      <c r="AO272" s="59"/>
      <c r="AP272" s="59"/>
      <c r="AQ272" s="59"/>
      <c r="AR272" s="59"/>
      <c r="AS272" s="59"/>
      <c r="AT272" s="59"/>
      <c r="AU272" s="3"/>
      <c r="AV272" s="3"/>
      <c r="AW272" s="3"/>
      <c r="AX272" s="3"/>
      <c r="AY272" s="3"/>
      <c r="AZ272" s="3"/>
      <c r="BA272" s="3"/>
      <c r="BB272" s="3"/>
    </row>
    <row r="273" ht="12.75" customHeight="1">
      <c r="A273" s="59"/>
      <c r="B273" s="59"/>
      <c r="C273" s="59"/>
      <c r="D273" s="59"/>
      <c r="E273" s="59"/>
      <c r="F273" s="59"/>
      <c r="G273" s="59"/>
      <c r="H273" s="59"/>
      <c r="I273" s="59"/>
      <c r="J273" s="59"/>
      <c r="K273" s="59"/>
      <c r="L273" s="59"/>
      <c r="M273" s="59"/>
      <c r="N273" s="59"/>
      <c r="O273" s="59"/>
      <c r="P273" s="59"/>
      <c r="Q273" s="59"/>
      <c r="R273" s="59"/>
      <c r="S273" s="59"/>
      <c r="T273" s="59"/>
      <c r="U273" s="59"/>
      <c r="V273" s="59"/>
      <c r="W273" s="59"/>
      <c r="X273" s="59"/>
      <c r="Y273" s="59"/>
      <c r="Z273" s="59"/>
      <c r="AA273" s="59"/>
      <c r="AB273" s="59"/>
      <c r="AC273" s="59"/>
      <c r="AD273" s="59"/>
      <c r="AE273" s="59"/>
      <c r="AF273" s="59"/>
      <c r="AG273" s="59"/>
      <c r="AH273" s="59"/>
      <c r="AI273" s="59"/>
      <c r="AJ273" s="59"/>
      <c r="AK273" s="59"/>
      <c r="AL273" s="59"/>
      <c r="AM273" s="59"/>
      <c r="AN273" s="59"/>
      <c r="AO273" s="59"/>
      <c r="AP273" s="59"/>
      <c r="AQ273" s="59"/>
      <c r="AR273" s="59"/>
      <c r="AS273" s="59"/>
      <c r="AT273" s="59"/>
      <c r="AU273" s="3"/>
      <c r="AV273" s="3"/>
      <c r="AW273" s="3"/>
      <c r="AX273" s="3"/>
      <c r="AY273" s="3"/>
      <c r="AZ273" s="3"/>
      <c r="BA273" s="3"/>
      <c r="BB273" s="3"/>
    </row>
    <row r="274" ht="12.75" customHeight="1">
      <c r="A274" s="59"/>
      <c r="B274" s="59"/>
      <c r="C274" s="59"/>
      <c r="D274" s="59"/>
      <c r="E274" s="59"/>
      <c r="F274" s="59"/>
      <c r="G274" s="59"/>
      <c r="H274" s="59"/>
      <c r="I274" s="59"/>
      <c r="J274" s="59"/>
      <c r="K274" s="59"/>
      <c r="L274" s="59"/>
      <c r="M274" s="59"/>
      <c r="N274" s="59"/>
      <c r="O274" s="59"/>
      <c r="P274" s="59"/>
      <c r="Q274" s="59"/>
      <c r="R274" s="59"/>
      <c r="S274" s="59"/>
      <c r="T274" s="59"/>
      <c r="U274" s="59"/>
      <c r="V274" s="59"/>
      <c r="W274" s="59"/>
      <c r="X274" s="59"/>
      <c r="Y274" s="59"/>
      <c r="Z274" s="59"/>
      <c r="AA274" s="59"/>
      <c r="AB274" s="59"/>
      <c r="AC274" s="59"/>
      <c r="AD274" s="59"/>
      <c r="AE274" s="59"/>
      <c r="AF274" s="59"/>
      <c r="AG274" s="59"/>
      <c r="AH274" s="59"/>
      <c r="AI274" s="59"/>
      <c r="AJ274" s="59"/>
      <c r="AK274" s="59"/>
      <c r="AL274" s="59"/>
      <c r="AM274" s="59"/>
      <c r="AN274" s="59"/>
      <c r="AO274" s="59"/>
      <c r="AP274" s="59"/>
      <c r="AQ274" s="59"/>
      <c r="AR274" s="59"/>
      <c r="AS274" s="59"/>
      <c r="AT274" s="59"/>
      <c r="AU274" s="3"/>
      <c r="AV274" s="3"/>
      <c r="AW274" s="3"/>
      <c r="AX274" s="3"/>
      <c r="AY274" s="3"/>
      <c r="AZ274" s="3"/>
      <c r="BA274" s="3"/>
      <c r="BB274" s="3"/>
    </row>
    <row r="275" ht="12.75" customHeight="1">
      <c r="A275" s="59"/>
      <c r="B275" s="59"/>
      <c r="C275" s="59"/>
      <c r="D275" s="59"/>
      <c r="E275" s="59"/>
      <c r="F275" s="59"/>
      <c r="G275" s="59"/>
      <c r="H275" s="59"/>
      <c r="I275" s="59"/>
      <c r="J275" s="59"/>
      <c r="K275" s="59"/>
      <c r="L275" s="59"/>
      <c r="M275" s="59"/>
      <c r="N275" s="59"/>
      <c r="O275" s="59"/>
      <c r="P275" s="59"/>
      <c r="Q275" s="59"/>
      <c r="R275" s="59"/>
      <c r="S275" s="59"/>
      <c r="T275" s="59"/>
      <c r="U275" s="59"/>
      <c r="V275" s="59"/>
      <c r="W275" s="59"/>
      <c r="X275" s="59"/>
      <c r="Y275" s="59"/>
      <c r="Z275" s="59"/>
      <c r="AA275" s="59"/>
      <c r="AB275" s="59"/>
      <c r="AC275" s="59"/>
      <c r="AD275" s="59"/>
      <c r="AE275" s="59"/>
      <c r="AF275" s="59"/>
      <c r="AG275" s="59"/>
      <c r="AH275" s="59"/>
      <c r="AI275" s="59"/>
      <c r="AJ275" s="59"/>
      <c r="AK275" s="59"/>
      <c r="AL275" s="59"/>
      <c r="AM275" s="59"/>
      <c r="AN275" s="59"/>
      <c r="AO275" s="59"/>
      <c r="AP275" s="59"/>
      <c r="AQ275" s="59"/>
      <c r="AR275" s="59"/>
      <c r="AS275" s="59"/>
      <c r="AT275" s="59"/>
      <c r="AU275" s="3"/>
      <c r="AV275" s="3"/>
      <c r="AW275" s="3"/>
      <c r="AX275" s="3"/>
      <c r="AY275" s="3"/>
      <c r="AZ275" s="3"/>
      <c r="BA275" s="3"/>
      <c r="BB275" s="3"/>
    </row>
    <row r="276" ht="12.75" customHeight="1">
      <c r="A276" s="59"/>
      <c r="B276" s="59"/>
      <c r="C276" s="59"/>
      <c r="D276" s="59"/>
      <c r="E276" s="59"/>
      <c r="F276" s="59"/>
      <c r="G276" s="59"/>
      <c r="H276" s="59"/>
      <c r="I276" s="59"/>
      <c r="J276" s="59"/>
      <c r="K276" s="59"/>
      <c r="L276" s="59"/>
      <c r="M276" s="59"/>
      <c r="N276" s="59"/>
      <c r="O276" s="59"/>
      <c r="P276" s="59"/>
      <c r="Q276" s="59"/>
      <c r="R276" s="59"/>
      <c r="S276" s="59"/>
      <c r="T276" s="59"/>
      <c r="U276" s="59"/>
      <c r="V276" s="59"/>
      <c r="W276" s="59"/>
      <c r="X276" s="59"/>
      <c r="Y276" s="59"/>
      <c r="Z276" s="59"/>
      <c r="AA276" s="59"/>
      <c r="AB276" s="59"/>
      <c r="AC276" s="59"/>
      <c r="AD276" s="59"/>
      <c r="AE276" s="59"/>
      <c r="AF276" s="59"/>
      <c r="AG276" s="59"/>
      <c r="AH276" s="59"/>
      <c r="AI276" s="59"/>
      <c r="AJ276" s="59"/>
      <c r="AK276" s="59"/>
      <c r="AL276" s="59"/>
      <c r="AM276" s="59"/>
      <c r="AN276" s="59"/>
      <c r="AO276" s="59"/>
      <c r="AP276" s="59"/>
      <c r="AQ276" s="59"/>
      <c r="AR276" s="59"/>
      <c r="AS276" s="59"/>
      <c r="AT276" s="59"/>
      <c r="AU276" s="3"/>
      <c r="AV276" s="3"/>
      <c r="AW276" s="3"/>
      <c r="AX276" s="3"/>
      <c r="AY276" s="3"/>
      <c r="AZ276" s="3"/>
      <c r="BA276" s="3"/>
      <c r="BB276" s="3"/>
    </row>
    <row r="277" ht="12.75" customHeight="1">
      <c r="A277" s="59"/>
      <c r="B277" s="59"/>
      <c r="C277" s="59"/>
      <c r="D277" s="59"/>
      <c r="E277" s="59"/>
      <c r="F277" s="59"/>
      <c r="G277" s="59"/>
      <c r="H277" s="59"/>
      <c r="I277" s="59"/>
      <c r="J277" s="59"/>
      <c r="K277" s="59"/>
      <c r="L277" s="59"/>
      <c r="M277" s="59"/>
      <c r="N277" s="59"/>
      <c r="O277" s="59"/>
      <c r="P277" s="59"/>
      <c r="Q277" s="59"/>
      <c r="R277" s="59"/>
      <c r="S277" s="59"/>
      <c r="T277" s="59"/>
      <c r="U277" s="59"/>
      <c r="V277" s="59"/>
      <c r="W277" s="59"/>
      <c r="X277" s="59"/>
      <c r="Y277" s="59"/>
      <c r="Z277" s="59"/>
      <c r="AA277" s="59"/>
      <c r="AB277" s="59"/>
      <c r="AC277" s="59"/>
      <c r="AD277" s="59"/>
      <c r="AE277" s="59"/>
      <c r="AF277" s="59"/>
      <c r="AG277" s="59"/>
      <c r="AH277" s="59"/>
      <c r="AI277" s="59"/>
      <c r="AJ277" s="59"/>
      <c r="AK277" s="59"/>
      <c r="AL277" s="59"/>
      <c r="AM277" s="59"/>
      <c r="AN277" s="59"/>
      <c r="AO277" s="59"/>
      <c r="AP277" s="59"/>
      <c r="AQ277" s="59"/>
      <c r="AR277" s="59"/>
      <c r="AS277" s="59"/>
      <c r="AT277" s="59"/>
      <c r="AU277" s="3"/>
      <c r="AV277" s="3"/>
      <c r="AW277" s="3"/>
      <c r="AX277" s="3"/>
      <c r="AY277" s="3"/>
      <c r="AZ277" s="3"/>
      <c r="BA277" s="3"/>
      <c r="BB277" s="3"/>
    </row>
    <row r="278" ht="12.75" customHeight="1">
      <c r="A278" s="59"/>
      <c r="B278" s="59"/>
      <c r="C278" s="59"/>
      <c r="D278" s="59"/>
      <c r="E278" s="59"/>
      <c r="F278" s="59"/>
      <c r="G278" s="59"/>
      <c r="H278" s="59"/>
      <c r="I278" s="59"/>
      <c r="J278" s="59"/>
      <c r="K278" s="59"/>
      <c r="L278" s="59"/>
      <c r="M278" s="59"/>
      <c r="N278" s="59"/>
      <c r="O278" s="59"/>
      <c r="P278" s="59"/>
      <c r="Q278" s="59"/>
      <c r="R278" s="59"/>
      <c r="S278" s="59"/>
      <c r="T278" s="59"/>
      <c r="U278" s="59"/>
      <c r="V278" s="59"/>
      <c r="W278" s="59"/>
      <c r="X278" s="59"/>
      <c r="Y278" s="59"/>
      <c r="Z278" s="59"/>
      <c r="AA278" s="59"/>
      <c r="AB278" s="59"/>
      <c r="AC278" s="59"/>
      <c r="AD278" s="59"/>
      <c r="AE278" s="59"/>
      <c r="AF278" s="59"/>
      <c r="AG278" s="59"/>
      <c r="AH278" s="59"/>
      <c r="AI278" s="59"/>
      <c r="AJ278" s="59"/>
      <c r="AK278" s="59"/>
      <c r="AL278" s="59"/>
      <c r="AM278" s="59"/>
      <c r="AN278" s="59"/>
      <c r="AO278" s="59"/>
      <c r="AP278" s="59"/>
      <c r="AQ278" s="59"/>
      <c r="AR278" s="59"/>
      <c r="AS278" s="59"/>
      <c r="AT278" s="59"/>
      <c r="AU278" s="3"/>
      <c r="AV278" s="3"/>
      <c r="AW278" s="3"/>
      <c r="AX278" s="3"/>
      <c r="AY278" s="3"/>
      <c r="AZ278" s="3"/>
      <c r="BA278" s="3"/>
      <c r="BB278" s="3"/>
    </row>
    <row r="279" ht="12.75" customHeight="1">
      <c r="A279" s="59"/>
      <c r="B279" s="59"/>
      <c r="C279" s="59"/>
      <c r="D279" s="59"/>
      <c r="E279" s="59"/>
      <c r="F279" s="59"/>
      <c r="G279" s="59"/>
      <c r="H279" s="59"/>
      <c r="I279" s="59"/>
      <c r="J279" s="59"/>
      <c r="K279" s="59"/>
      <c r="L279" s="59"/>
      <c r="M279" s="59"/>
      <c r="N279" s="59"/>
      <c r="O279" s="59"/>
      <c r="P279" s="59"/>
      <c r="Q279" s="59"/>
      <c r="R279" s="59"/>
      <c r="S279" s="59"/>
      <c r="T279" s="59"/>
      <c r="U279" s="59"/>
      <c r="V279" s="59"/>
      <c r="W279" s="59"/>
      <c r="X279" s="59"/>
      <c r="Y279" s="59"/>
      <c r="Z279" s="59"/>
      <c r="AA279" s="59"/>
      <c r="AB279" s="59"/>
      <c r="AC279" s="59"/>
      <c r="AD279" s="59"/>
      <c r="AE279" s="59"/>
      <c r="AF279" s="59"/>
      <c r="AG279" s="59"/>
      <c r="AH279" s="59"/>
      <c r="AI279" s="59"/>
      <c r="AJ279" s="59"/>
      <c r="AK279" s="59"/>
      <c r="AL279" s="59"/>
      <c r="AM279" s="59"/>
      <c r="AN279" s="59"/>
      <c r="AO279" s="59"/>
      <c r="AP279" s="59"/>
      <c r="AQ279" s="59"/>
      <c r="AR279" s="59"/>
      <c r="AS279" s="59"/>
      <c r="AT279" s="59"/>
      <c r="AU279" s="3"/>
      <c r="AV279" s="3"/>
      <c r="AW279" s="3"/>
      <c r="AX279" s="3"/>
      <c r="AY279" s="3"/>
      <c r="AZ279" s="3"/>
      <c r="BA279" s="3"/>
      <c r="BB279" s="3"/>
    </row>
    <row r="280" ht="12.75" customHeight="1">
      <c r="A280" s="59"/>
      <c r="B280" s="59"/>
      <c r="C280" s="59"/>
      <c r="D280" s="59"/>
      <c r="E280" s="59"/>
      <c r="F280" s="59"/>
      <c r="G280" s="59"/>
      <c r="H280" s="59"/>
      <c r="I280" s="59"/>
      <c r="J280" s="59"/>
      <c r="K280" s="59"/>
      <c r="L280" s="59"/>
      <c r="M280" s="59"/>
      <c r="N280" s="59"/>
      <c r="O280" s="59"/>
      <c r="P280" s="59"/>
      <c r="Q280" s="59"/>
      <c r="R280" s="59"/>
      <c r="S280" s="59"/>
      <c r="T280" s="59"/>
      <c r="U280" s="59"/>
      <c r="V280" s="59"/>
      <c r="W280" s="59"/>
      <c r="X280" s="59"/>
      <c r="Y280" s="59"/>
      <c r="Z280" s="59"/>
      <c r="AA280" s="59"/>
      <c r="AB280" s="59"/>
      <c r="AC280" s="59"/>
      <c r="AD280" s="59"/>
      <c r="AE280" s="59"/>
      <c r="AF280" s="59"/>
      <c r="AG280" s="59"/>
      <c r="AH280" s="59"/>
      <c r="AI280" s="59"/>
      <c r="AJ280" s="59"/>
      <c r="AK280" s="59"/>
      <c r="AL280" s="59"/>
      <c r="AM280" s="59"/>
      <c r="AN280" s="59"/>
      <c r="AO280" s="59"/>
      <c r="AP280" s="59"/>
      <c r="AQ280" s="59"/>
      <c r="AR280" s="59"/>
      <c r="AS280" s="59"/>
      <c r="AT280" s="59"/>
      <c r="AU280" s="3"/>
      <c r="AV280" s="3"/>
      <c r="AW280" s="3"/>
      <c r="AX280" s="3"/>
      <c r="AY280" s="3"/>
      <c r="AZ280" s="3"/>
      <c r="BA280" s="3"/>
      <c r="BB280" s="3"/>
    </row>
    <row r="281" ht="12.75" customHeight="1">
      <c r="A281" s="59"/>
      <c r="B281" s="59"/>
      <c r="C281" s="59"/>
      <c r="D281" s="59"/>
      <c r="E281" s="59"/>
      <c r="F281" s="59"/>
      <c r="G281" s="59"/>
      <c r="H281" s="59"/>
      <c r="I281" s="59"/>
      <c r="J281" s="59"/>
      <c r="K281" s="59"/>
      <c r="L281" s="59"/>
      <c r="M281" s="59"/>
      <c r="N281" s="59"/>
      <c r="O281" s="59"/>
      <c r="P281" s="59"/>
      <c r="Q281" s="59"/>
      <c r="R281" s="59"/>
      <c r="S281" s="59"/>
      <c r="T281" s="59"/>
      <c r="U281" s="59"/>
      <c r="V281" s="59"/>
      <c r="W281" s="59"/>
      <c r="X281" s="59"/>
      <c r="Y281" s="59"/>
      <c r="Z281" s="59"/>
      <c r="AA281" s="59"/>
      <c r="AB281" s="59"/>
      <c r="AC281" s="59"/>
      <c r="AD281" s="59"/>
      <c r="AE281" s="59"/>
      <c r="AF281" s="59"/>
      <c r="AG281" s="59"/>
      <c r="AH281" s="59"/>
      <c r="AI281" s="59"/>
      <c r="AJ281" s="59"/>
      <c r="AK281" s="59"/>
      <c r="AL281" s="59"/>
      <c r="AM281" s="59"/>
      <c r="AN281" s="59"/>
      <c r="AO281" s="59"/>
      <c r="AP281" s="59"/>
      <c r="AQ281" s="59"/>
      <c r="AR281" s="59"/>
      <c r="AS281" s="59"/>
      <c r="AT281" s="59"/>
      <c r="AU281" s="3"/>
      <c r="AV281" s="3"/>
      <c r="AW281" s="3"/>
      <c r="AX281" s="3"/>
      <c r="AY281" s="3"/>
      <c r="AZ281" s="3"/>
      <c r="BA281" s="3"/>
      <c r="BB281" s="3"/>
    </row>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X12:Z12"/>
    <mergeCell ref="AB12:AC12"/>
    <mergeCell ref="AE12:AG12"/>
    <mergeCell ref="AI12:AJ12"/>
    <mergeCell ref="AL12:AN12"/>
    <mergeCell ref="AP12:AQ12"/>
    <mergeCell ref="N12:O12"/>
    <mergeCell ref="N13:N14"/>
    <mergeCell ref="O13:O14"/>
    <mergeCell ref="B53:D53"/>
    <mergeCell ref="B54:D54"/>
    <mergeCell ref="B59:D59"/>
    <mergeCell ref="B60:D60"/>
    <mergeCell ref="U13:U14"/>
    <mergeCell ref="V13:V14"/>
    <mergeCell ref="AB13:AB14"/>
    <mergeCell ref="AC13:AC14"/>
    <mergeCell ref="AI13:AI14"/>
    <mergeCell ref="AJ13:AJ14"/>
    <mergeCell ref="AP13:AP14"/>
    <mergeCell ref="AQ13:AQ14"/>
    <mergeCell ref="S1:Y1"/>
    <mergeCell ref="T2:Y2"/>
    <mergeCell ref="F12:H12"/>
    <mergeCell ref="J12:L12"/>
    <mergeCell ref="Q12:S12"/>
    <mergeCell ref="U12:V12"/>
    <mergeCell ref="D13:D14"/>
  </mergeCells>
  <dataValidations>
    <dataValidation type="list" allowBlank="1" showErrorMessage="1" sqref="D8">
      <formula1>"TOU,non-TOU"</formula1>
    </dataValidation>
    <dataValidation type="list" allowBlank="1" showErrorMessage="1" sqref="E15:E28 E30:E36 E38:E39 E41:E49 E55 E61">
      <formula1>#REF!</formula1>
    </dataValidation>
    <dataValidation type="list" allowBlank="1" showInputMessage="1" showErrorMessage="1" prompt="Select Charge Unit - monthly, per kWh, per kW" sqref="D15:D28 D30:D36 D38:D39 D41:D49 D55 D61">
      <formula1>"Monthly,per kWh,per kW"</formula1>
    </dataValidation>
  </dataValidations>
  <printOptions/>
  <pageMargins bottom="0.984251968503937" footer="0.0" header="0.0" left="0.7480314960629921" right="0.7480314960629921" top="0.984251968503937"/>
  <pageSetup orientation="landscape"/>
  <drawing r:id="rId2"/>
  <legacyDrawing r:id="rId3"/>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xSplit="2.0" ySplit="14.0" topLeftCell="C15" activePane="bottomRight" state="frozen"/>
      <selection activeCell="C1" sqref="C1" pane="topRight"/>
      <selection activeCell="A15" sqref="A15" pane="bottomLeft"/>
      <selection activeCell="C15" sqref="C15" pane="bottomRight"/>
    </sheetView>
  </sheetViews>
  <sheetFormatPr customHeight="1" defaultColWidth="12.63" defaultRowHeight="15.0"/>
  <cols>
    <col customWidth="1" min="1" max="1" width="2.13"/>
    <col customWidth="1" min="2" max="2" width="26.38"/>
    <col customWidth="1" min="3" max="3" width="4.38"/>
    <col customWidth="1" min="4" max="4" width="11.38"/>
    <col customWidth="1" min="5" max="5" width="1.38"/>
    <col customWidth="1" min="6" max="6" width="10.38"/>
    <col customWidth="1" min="7" max="7" width="8.0"/>
    <col customWidth="1" min="8" max="8" width="9.25"/>
    <col customWidth="1" min="9" max="9" width="1.38"/>
    <col customWidth="1" min="10" max="10" width="10.38"/>
    <col customWidth="1" min="11" max="11" width="8.0"/>
    <col customWidth="1" min="12" max="12" width="9.25"/>
    <col customWidth="1" min="13" max="13" width="1.0"/>
    <col customWidth="1" min="14" max="14" width="9.38"/>
    <col customWidth="1" min="15" max="15" width="10.0"/>
    <col customWidth="1" min="16" max="16" width="1.25"/>
    <col customWidth="1" min="17" max="17" width="10.38"/>
    <col customWidth="1" min="18" max="18" width="8.0"/>
    <col customWidth="1" min="19" max="19" width="9.25"/>
    <col customWidth="1" min="20" max="20" width="1.25"/>
    <col customWidth="1" min="21" max="21" width="9.38"/>
    <col customWidth="1" min="22" max="22" width="10.0"/>
    <col customWidth="1" min="23" max="23" width="0.75"/>
    <col customWidth="1" min="24" max="24" width="10.38"/>
    <col customWidth="1" min="25" max="25" width="8.0"/>
    <col customWidth="1" min="26" max="26" width="9.25"/>
    <col customWidth="1" min="27" max="27" width="1.38"/>
    <col customWidth="1" min="28" max="28" width="9.38"/>
    <col customWidth="1" min="29" max="29" width="10.0"/>
    <col customWidth="1" min="30" max="30" width="0.88"/>
    <col customWidth="1" min="31" max="31" width="10.38"/>
    <col customWidth="1" min="32" max="32" width="8.0"/>
    <col customWidth="1" min="33" max="33" width="9.25"/>
    <col customWidth="1" min="34" max="34" width="0.88"/>
    <col customWidth="1" min="35" max="35" width="9.38"/>
    <col customWidth="1" min="36" max="36" width="10.0"/>
    <col customWidth="1" min="37" max="37" width="0.38"/>
    <col customWidth="1" min="38" max="38" width="10.38"/>
    <col customWidth="1" min="39" max="39" width="8.0"/>
    <col customWidth="1" min="40" max="40" width="9.25"/>
    <col customWidth="1" min="41" max="41" width="2.88"/>
    <col customWidth="1" min="42" max="42" width="9.38"/>
    <col customWidth="1" min="43" max="43" width="10.0"/>
    <col customWidth="1" min="44" max="44" width="1.13"/>
  </cols>
  <sheetData>
    <row r="1" ht="12.0" customHeight="1">
      <c r="A1" s="3"/>
      <c r="B1" s="3"/>
      <c r="C1" s="3"/>
      <c r="D1" s="3"/>
      <c r="E1" s="3"/>
      <c r="F1" s="3"/>
      <c r="G1" s="3"/>
      <c r="H1" s="3"/>
      <c r="I1" s="3"/>
      <c r="J1" s="3"/>
      <c r="K1" s="3"/>
      <c r="L1" s="3"/>
      <c r="M1" s="3"/>
      <c r="N1" s="3"/>
      <c r="O1" s="3"/>
      <c r="P1" s="3"/>
      <c r="Q1" s="3"/>
      <c r="R1" s="3"/>
      <c r="S1" s="398" t="s">
        <v>290</v>
      </c>
      <c r="T1" s="399"/>
      <c r="U1" s="399"/>
      <c r="V1" s="399"/>
      <c r="W1" s="399"/>
      <c r="X1" s="399"/>
      <c r="Y1" s="400"/>
      <c r="Z1" s="3"/>
      <c r="AA1" s="3"/>
      <c r="AB1" s="3"/>
      <c r="AC1" s="3"/>
      <c r="AD1" s="3"/>
      <c r="AE1" s="3"/>
      <c r="AF1" s="3"/>
      <c r="AG1" s="3"/>
      <c r="AH1" s="3"/>
      <c r="AI1" s="3"/>
      <c r="AJ1" s="3"/>
      <c r="AK1" s="3"/>
      <c r="AL1" s="3"/>
      <c r="AM1" s="3"/>
      <c r="AN1" s="3"/>
      <c r="AO1" s="3"/>
      <c r="AP1" s="3"/>
      <c r="AQ1" s="3"/>
      <c r="AR1" s="3"/>
    </row>
    <row r="2" ht="12.0" customHeight="1">
      <c r="A2" s="59"/>
      <c r="B2" s="59"/>
      <c r="C2" s="401"/>
      <c r="D2" s="401"/>
      <c r="E2" s="401"/>
      <c r="F2" s="401" t="s">
        <v>291</v>
      </c>
      <c r="G2" s="401"/>
      <c r="H2" s="401"/>
      <c r="I2" s="401"/>
      <c r="J2" s="401"/>
      <c r="K2" s="401"/>
      <c r="L2" s="401"/>
      <c r="M2" s="401"/>
      <c r="N2" s="401"/>
      <c r="O2" s="401"/>
      <c r="Q2" s="59"/>
      <c r="R2" s="59"/>
      <c r="S2" s="402">
        <f>'Res (100)'!$S$2</f>
        <v>1</v>
      </c>
      <c r="T2" s="514" t="s">
        <v>292</v>
      </c>
      <c r="U2" s="399"/>
      <c r="V2" s="399"/>
      <c r="W2" s="399"/>
      <c r="X2" s="399"/>
      <c r="Y2" s="400"/>
      <c r="Z2" s="59"/>
      <c r="AA2" s="59"/>
      <c r="AB2" s="59"/>
      <c r="AC2" s="59"/>
      <c r="AD2" s="59"/>
      <c r="AE2" s="59"/>
      <c r="AF2" s="59"/>
      <c r="AG2" s="59"/>
      <c r="AH2" s="59"/>
      <c r="AI2" s="59"/>
      <c r="AJ2" s="59"/>
      <c r="AK2" s="59"/>
      <c r="AL2" s="59"/>
      <c r="AM2" s="59"/>
      <c r="AN2" s="59"/>
      <c r="AO2" s="59"/>
      <c r="AP2" s="59"/>
      <c r="AQ2" s="59"/>
      <c r="AR2" s="59"/>
    </row>
    <row r="3" ht="12.0" customHeight="1">
      <c r="A3" s="59"/>
      <c r="B3" s="59"/>
      <c r="C3" s="401"/>
      <c r="D3" s="401"/>
      <c r="E3" s="401"/>
      <c r="F3" s="401" t="s">
        <v>293</v>
      </c>
      <c r="G3" s="401"/>
      <c r="H3" s="401"/>
      <c r="I3" s="401"/>
      <c r="J3" s="401"/>
      <c r="K3" s="401"/>
      <c r="L3" s="401"/>
      <c r="M3" s="401"/>
      <c r="N3" s="401"/>
      <c r="O3" s="401"/>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row>
    <row r="4" ht="12.0" customHeight="1">
      <c r="A4" s="59"/>
      <c r="B4" s="59"/>
      <c r="C4" s="59"/>
      <c r="D4" s="59"/>
      <c r="E4" s="59"/>
      <c r="F4" s="59"/>
      <c r="G4" s="59"/>
      <c r="H4" s="59"/>
      <c r="I4" s="59"/>
      <c r="J4" s="59"/>
      <c r="K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row>
    <row r="5" ht="12.0" customHeight="1">
      <c r="A5" s="59"/>
      <c r="B5" s="59"/>
      <c r="C5" s="59"/>
      <c r="D5" s="59"/>
      <c r="E5" s="59"/>
      <c r="F5" s="59"/>
      <c r="G5" s="59"/>
      <c r="H5" s="59"/>
      <c r="I5" s="59"/>
      <c r="J5" s="59"/>
      <c r="K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row>
    <row r="6" ht="12.0" customHeight="1">
      <c r="A6" s="59"/>
      <c r="B6" s="350" t="s">
        <v>294</v>
      </c>
      <c r="C6" s="59"/>
      <c r="D6" s="406" t="s">
        <v>219</v>
      </c>
      <c r="E6" s="406"/>
      <c r="F6" s="407"/>
      <c r="G6" s="407"/>
      <c r="H6" s="407"/>
      <c r="I6" s="407"/>
      <c r="J6" s="407"/>
      <c r="K6" s="407"/>
      <c r="L6" s="407"/>
      <c r="M6" s="407"/>
      <c r="N6" s="407"/>
      <c r="O6" s="407"/>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row>
    <row r="7" ht="12.0" customHeight="1">
      <c r="A7" s="59"/>
      <c r="B7" s="408"/>
      <c r="C7" s="59"/>
      <c r="D7" s="409"/>
      <c r="E7" s="409"/>
      <c r="F7" s="409"/>
      <c r="G7" s="409"/>
      <c r="H7" s="409"/>
      <c r="I7" s="409"/>
      <c r="J7" s="409"/>
      <c r="K7" s="409"/>
      <c r="L7" s="409"/>
      <c r="M7" s="409"/>
      <c r="N7" s="409"/>
      <c r="O7" s="40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row>
    <row r="8" ht="12.0" customHeight="1">
      <c r="A8" s="59"/>
      <c r="B8" s="350" t="s">
        <v>295</v>
      </c>
      <c r="C8" s="59"/>
      <c r="D8" s="410" t="s">
        <v>296</v>
      </c>
      <c r="E8" s="409"/>
      <c r="F8" s="409"/>
      <c r="G8" s="409"/>
      <c r="H8" s="409"/>
      <c r="I8" s="409"/>
      <c r="J8" s="409"/>
      <c r="K8" s="409"/>
      <c r="L8" s="409"/>
      <c r="M8" s="409"/>
      <c r="N8" s="409"/>
      <c r="O8" s="40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row>
    <row r="9" ht="12.0" customHeight="1">
      <c r="A9" s="59"/>
      <c r="B9" s="408"/>
      <c r="C9" s="59"/>
      <c r="D9" s="409"/>
      <c r="E9" s="409"/>
      <c r="F9" s="409"/>
      <c r="G9" s="409"/>
      <c r="H9" s="409"/>
      <c r="I9" s="409"/>
      <c r="J9" s="409"/>
      <c r="K9" s="409"/>
      <c r="L9" s="409"/>
      <c r="M9" s="409"/>
      <c r="N9" s="409"/>
      <c r="O9" s="40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row>
    <row r="10" ht="12.0" customHeight="1">
      <c r="A10" s="59"/>
      <c r="B10" s="59"/>
      <c r="C10" s="59"/>
      <c r="D10" s="337" t="s">
        <v>297</v>
      </c>
      <c r="E10" s="337"/>
      <c r="F10" s="411">
        <v>750.0</v>
      </c>
      <c r="G10" s="337" t="s">
        <v>298</v>
      </c>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row>
    <row r="11" ht="12.0" customHeight="1">
      <c r="A11" s="59"/>
      <c r="B11" s="59"/>
      <c r="C11" s="59"/>
      <c r="D11" s="59"/>
      <c r="E11" s="59"/>
      <c r="F11" s="412">
        <v>4.0</v>
      </c>
      <c r="G11" s="412"/>
      <c r="H11" s="412" t="str">
        <f>F12</f>
        <v>2025A</v>
      </c>
      <c r="I11" s="412"/>
      <c r="J11" s="412">
        <v>5.0</v>
      </c>
      <c r="K11" s="412"/>
      <c r="L11" s="412" t="str">
        <f>J12</f>
        <v>2026F</v>
      </c>
      <c r="M11" s="412"/>
      <c r="N11" s="412"/>
      <c r="O11" s="412" t="str">
        <f>L11&amp;"%"</f>
        <v>2026F%</v>
      </c>
      <c r="P11" s="412"/>
      <c r="Q11" s="412">
        <v>6.0</v>
      </c>
      <c r="R11" s="412"/>
      <c r="S11" s="412" t="str">
        <f>Q12</f>
        <v>2027F</v>
      </c>
      <c r="T11" s="412"/>
      <c r="U11" s="412"/>
      <c r="V11" s="412" t="str">
        <f>S11&amp;"%"</f>
        <v>2027F%</v>
      </c>
      <c r="W11" s="412"/>
      <c r="X11" s="412">
        <v>7.0</v>
      </c>
      <c r="Y11" s="412"/>
      <c r="Z11" s="412" t="str">
        <f>X12</f>
        <v>2028F</v>
      </c>
      <c r="AA11" s="412"/>
      <c r="AB11" s="412"/>
      <c r="AC11" s="412" t="str">
        <f>Z11&amp;"%"</f>
        <v>2028F%</v>
      </c>
      <c r="AD11" s="412"/>
      <c r="AE11" s="412">
        <v>8.0</v>
      </c>
      <c r="AF11" s="412"/>
      <c r="AG11" s="412" t="str">
        <f>AE12</f>
        <v>2029F</v>
      </c>
      <c r="AH11" s="412"/>
      <c r="AI11" s="412"/>
      <c r="AJ11" s="412" t="str">
        <f>AG11&amp;"%"</f>
        <v>2029F%</v>
      </c>
      <c r="AK11" s="412"/>
      <c r="AL11" s="412">
        <v>9.0</v>
      </c>
      <c r="AM11" s="412"/>
      <c r="AN11" s="412" t="str">
        <f>AL12</f>
        <v>2030F</v>
      </c>
      <c r="AO11" s="412"/>
      <c r="AP11" s="412"/>
      <c r="AQ11" s="412" t="str">
        <f>AN11&amp;"%"</f>
        <v>2030F%</v>
      </c>
      <c r="AR11" s="412"/>
    </row>
    <row r="12" ht="12.0" customHeight="1">
      <c r="A12" s="59"/>
      <c r="B12" s="59"/>
      <c r="C12" s="59"/>
      <c r="D12" s="337"/>
      <c r="E12" s="337"/>
      <c r="F12" s="413" t="s">
        <v>1</v>
      </c>
      <c r="G12" s="46"/>
      <c r="H12" s="47"/>
      <c r="I12" s="59"/>
      <c r="J12" s="413" t="s">
        <v>2</v>
      </c>
      <c r="K12" s="46"/>
      <c r="L12" s="47"/>
      <c r="M12" s="59"/>
      <c r="N12" s="414" t="str">
        <f>"Impact "&amp;F12&amp;" vs "&amp;J12</f>
        <v>Impact 2025A vs 2026F</v>
      </c>
      <c r="O12" s="47"/>
      <c r="P12" s="59"/>
      <c r="Q12" s="413" t="s">
        <v>3</v>
      </c>
      <c r="R12" s="46"/>
      <c r="S12" s="47"/>
      <c r="T12" s="59"/>
      <c r="U12" s="414" t="str">
        <f>"Impact "&amp;J12&amp;" vs "&amp;Q12</f>
        <v>Impact 2026F vs 2027F</v>
      </c>
      <c r="V12" s="47"/>
      <c r="W12" s="59"/>
      <c r="X12" s="413" t="s">
        <v>4</v>
      </c>
      <c r="Y12" s="46"/>
      <c r="Z12" s="47"/>
      <c r="AA12" s="59"/>
      <c r="AB12" s="414" t="str">
        <f>"Impact "&amp;Q12&amp;" vs "&amp;X12</f>
        <v>Impact 2027F vs 2028F</v>
      </c>
      <c r="AC12" s="47"/>
      <c r="AD12" s="59"/>
      <c r="AE12" s="413" t="s">
        <v>5</v>
      </c>
      <c r="AF12" s="46"/>
      <c r="AG12" s="47"/>
      <c r="AH12" s="59"/>
      <c r="AI12" s="414" t="str">
        <f>"Impact "&amp;X12&amp;" vs "&amp;AE12</f>
        <v>Impact 2028F vs 2029F</v>
      </c>
      <c r="AJ12" s="47"/>
      <c r="AK12" s="59"/>
      <c r="AL12" s="413" t="s">
        <v>6</v>
      </c>
      <c r="AM12" s="46"/>
      <c r="AN12" s="47"/>
      <c r="AO12" s="59"/>
      <c r="AP12" s="414" t="str">
        <f>"Impact "&amp;AE12&amp;" vs "&amp;AL12</f>
        <v>Impact 2029F vs 2030F</v>
      </c>
      <c r="AQ12" s="47"/>
      <c r="AR12" s="340"/>
    </row>
    <row r="13" ht="12.0" customHeight="1">
      <c r="A13" s="59"/>
      <c r="B13" s="59"/>
      <c r="C13" s="59"/>
      <c r="D13" s="415" t="s">
        <v>299</v>
      </c>
      <c r="E13" s="340"/>
      <c r="F13" s="416" t="s">
        <v>300</v>
      </c>
      <c r="G13" s="416" t="s">
        <v>301</v>
      </c>
      <c r="H13" s="418" t="s">
        <v>302</v>
      </c>
      <c r="I13" s="59"/>
      <c r="J13" s="416" t="s">
        <v>300</v>
      </c>
      <c r="K13" s="417" t="s">
        <v>301</v>
      </c>
      <c r="L13" s="418" t="s">
        <v>302</v>
      </c>
      <c r="M13" s="59"/>
      <c r="N13" s="419" t="s">
        <v>303</v>
      </c>
      <c r="O13" s="420" t="s">
        <v>304</v>
      </c>
      <c r="P13" s="59"/>
      <c r="Q13" s="416" t="s">
        <v>300</v>
      </c>
      <c r="R13" s="417" t="s">
        <v>301</v>
      </c>
      <c r="S13" s="418" t="s">
        <v>302</v>
      </c>
      <c r="T13" s="59"/>
      <c r="U13" s="419" t="s">
        <v>303</v>
      </c>
      <c r="V13" s="420" t="s">
        <v>304</v>
      </c>
      <c r="W13" s="59"/>
      <c r="X13" s="416" t="s">
        <v>300</v>
      </c>
      <c r="Y13" s="417" t="s">
        <v>301</v>
      </c>
      <c r="Z13" s="418" t="s">
        <v>302</v>
      </c>
      <c r="AA13" s="59"/>
      <c r="AB13" s="419" t="s">
        <v>303</v>
      </c>
      <c r="AC13" s="420" t="s">
        <v>304</v>
      </c>
      <c r="AD13" s="59"/>
      <c r="AE13" s="416" t="s">
        <v>300</v>
      </c>
      <c r="AF13" s="417" t="s">
        <v>301</v>
      </c>
      <c r="AG13" s="418" t="s">
        <v>302</v>
      </c>
      <c r="AH13" s="59"/>
      <c r="AI13" s="419" t="s">
        <v>303</v>
      </c>
      <c r="AJ13" s="420" t="s">
        <v>304</v>
      </c>
      <c r="AK13" s="59"/>
      <c r="AL13" s="416" t="s">
        <v>300</v>
      </c>
      <c r="AM13" s="417" t="s">
        <v>301</v>
      </c>
      <c r="AN13" s="418" t="s">
        <v>302</v>
      </c>
      <c r="AO13" s="59"/>
      <c r="AP13" s="419" t="s">
        <v>303</v>
      </c>
      <c r="AQ13" s="420" t="s">
        <v>304</v>
      </c>
      <c r="AR13" s="415"/>
    </row>
    <row r="14" ht="12.0" customHeight="1">
      <c r="A14" s="59"/>
      <c r="B14" s="59"/>
      <c r="C14" s="59"/>
      <c r="E14" s="340"/>
      <c r="F14" s="421" t="s">
        <v>305</v>
      </c>
      <c r="G14" s="517"/>
      <c r="H14" s="423" t="s">
        <v>305</v>
      </c>
      <c r="I14" s="59"/>
      <c r="J14" s="421" t="s">
        <v>305</v>
      </c>
      <c r="K14" s="422"/>
      <c r="L14" s="423" t="s">
        <v>305</v>
      </c>
      <c r="M14" s="59"/>
      <c r="N14" s="424"/>
      <c r="O14" s="425"/>
      <c r="P14" s="59"/>
      <c r="Q14" s="421" t="s">
        <v>305</v>
      </c>
      <c r="R14" s="422"/>
      <c r="S14" s="423" t="s">
        <v>305</v>
      </c>
      <c r="T14" s="59"/>
      <c r="U14" s="424"/>
      <c r="V14" s="425"/>
      <c r="W14" s="59"/>
      <c r="X14" s="421" t="s">
        <v>305</v>
      </c>
      <c r="Y14" s="422"/>
      <c r="Z14" s="423" t="s">
        <v>305</v>
      </c>
      <c r="AA14" s="59"/>
      <c r="AB14" s="424"/>
      <c r="AC14" s="425"/>
      <c r="AD14" s="59"/>
      <c r="AE14" s="421" t="s">
        <v>305</v>
      </c>
      <c r="AF14" s="422"/>
      <c r="AG14" s="423" t="s">
        <v>305</v>
      </c>
      <c r="AH14" s="59"/>
      <c r="AI14" s="424"/>
      <c r="AJ14" s="425"/>
      <c r="AK14" s="59"/>
      <c r="AL14" s="421" t="s">
        <v>305</v>
      </c>
      <c r="AM14" s="422"/>
      <c r="AN14" s="423" t="s">
        <v>305</v>
      </c>
      <c r="AO14" s="59"/>
      <c r="AP14" s="424"/>
      <c r="AQ14" s="425"/>
      <c r="AR14" s="415"/>
    </row>
    <row r="15" ht="12.0" customHeight="1">
      <c r="A15" s="59"/>
      <c r="B15" s="351" t="s">
        <v>218</v>
      </c>
      <c r="C15" s="426" t="str">
        <f t="shared" ref="C15:C28" si="1">D$6&amp;"."&amp;B15</f>
        <v>Residential.Monthly Service Charge</v>
      </c>
      <c r="D15" s="427" t="s">
        <v>306</v>
      </c>
      <c r="E15" s="351"/>
      <c r="F15" s="428">
        <f>IFERROR(VLOOKUP($C15,'Proposed Rates'!$B:$J,F$11,FALSE),0)</f>
        <v>34.26</v>
      </c>
      <c r="G15" s="429">
        <f t="shared" ref="G15:G28" si="2">IF($D15="Monthly",1,IF($D15="per KWH",$F$10,0))</f>
        <v>1</v>
      </c>
      <c r="H15" s="431">
        <f t="shared" ref="H15:H28" si="3">G15*F15</f>
        <v>34.26</v>
      </c>
      <c r="I15" s="80"/>
      <c r="J15" s="428">
        <f>IFERROR(VLOOKUP($C15,'Proposed Rates'!$B:$J,J$11,FALSE),0)</f>
        <v>40.88</v>
      </c>
      <c r="K15" s="429">
        <f t="shared" ref="K15:K28" si="4">IF($D15="Monthly",1,IF($D15="per KWH",$F$10,0))</f>
        <v>1</v>
      </c>
      <c r="L15" s="431">
        <f t="shared" ref="L15:L28" si="5">K15*J15</f>
        <v>40.88</v>
      </c>
      <c r="M15" s="80"/>
      <c r="N15" s="432">
        <f t="shared" ref="N15:N48" si="6">L15-H15</f>
        <v>6.62</v>
      </c>
      <c r="O15" s="433">
        <f t="shared" ref="O15:O48" si="7">IF((H15)=0,"",(N15/H15))</f>
        <v>0.1932282545</v>
      </c>
      <c r="P15" s="59"/>
      <c r="Q15" s="428">
        <f>IFERROR(VLOOKUP($C15,'Proposed Rates'!$B:$J,Q$11,FALSE),0)</f>
        <v>43.8</v>
      </c>
      <c r="R15" s="429">
        <f t="shared" ref="R15:R28" si="8">IF($D15="Monthly",1,IF($D15="per KWH",$F$10,0))</f>
        <v>1</v>
      </c>
      <c r="S15" s="431">
        <f t="shared" ref="S15:S28" si="9">R15*Q15</f>
        <v>43.8</v>
      </c>
      <c r="T15" s="80"/>
      <c r="U15" s="432">
        <f t="shared" ref="U15:U48" si="10">S15-L15</f>
        <v>2.92</v>
      </c>
      <c r="V15" s="433">
        <f t="shared" ref="V15:V48" si="11">IF((L15)=0,"",(U15/L15))</f>
        <v>0.07142857143</v>
      </c>
      <c r="W15" s="59"/>
      <c r="X15" s="428">
        <f>IFERROR(VLOOKUP($C15,'Proposed Rates'!$B:$J,X$11,FALSE),0)</f>
        <v>47.62</v>
      </c>
      <c r="Y15" s="429">
        <f t="shared" ref="Y15:Y28" si="12">IF($D15="Monthly",1,IF($D15="per KWH",$F$10,0))</f>
        <v>1</v>
      </c>
      <c r="Z15" s="431">
        <f t="shared" ref="Z15:Z28" si="13">Y15*X15</f>
        <v>47.62</v>
      </c>
      <c r="AA15" s="80"/>
      <c r="AB15" s="432">
        <f t="shared" ref="AB15:AB48" si="14">Z15-S15</f>
        <v>3.82</v>
      </c>
      <c r="AC15" s="433">
        <f t="shared" ref="AC15:AC48" si="15">IF((S15)=0,"",(AB15/S15))</f>
        <v>0.08721461187</v>
      </c>
      <c r="AD15" s="59"/>
      <c r="AE15" s="428">
        <f>IFERROR(VLOOKUP($C15,'Proposed Rates'!$B:$J,AE$11,FALSE),0)</f>
        <v>50.4</v>
      </c>
      <c r="AF15" s="429">
        <f t="shared" ref="AF15:AF28" si="16">IF($D15="Monthly",1,IF($D15="per KWH",$F$10,0))</f>
        <v>1</v>
      </c>
      <c r="AG15" s="431">
        <f t="shared" ref="AG15:AG28" si="17">AF15*AE15</f>
        <v>50.4</v>
      </c>
      <c r="AH15" s="80"/>
      <c r="AI15" s="432">
        <f t="shared" ref="AI15:AI48" si="18">AG15-Z15</f>
        <v>2.78</v>
      </c>
      <c r="AJ15" s="433">
        <f t="shared" ref="AJ15:AJ48" si="19">IF((Z15)=0,"",(AI15/Z15))</f>
        <v>0.05837883242</v>
      </c>
      <c r="AK15" s="59"/>
      <c r="AL15" s="428">
        <f>IFERROR(VLOOKUP($C15,'Proposed Rates'!$B:$J,AL$11,FALSE),0)</f>
        <v>53.15</v>
      </c>
      <c r="AM15" s="429">
        <f t="shared" ref="AM15:AM28" si="20">IF($D15="Monthly",1,IF($D15="per KWH",$F$10,0))</f>
        <v>1</v>
      </c>
      <c r="AN15" s="431">
        <f t="shared" ref="AN15:AN28" si="21">AM15*AL15</f>
        <v>53.15</v>
      </c>
      <c r="AO15" s="80"/>
      <c r="AP15" s="432">
        <f t="shared" ref="AP15:AP48" si="22">AN15-AG15</f>
        <v>2.75</v>
      </c>
      <c r="AQ15" s="433">
        <f t="shared" ref="AQ15:AQ48" si="23">IF((AG15)=0,"",(AP15/AG15))</f>
        <v>0.05456349206</v>
      </c>
      <c r="AR15" s="434"/>
    </row>
    <row r="16" ht="12.0" customHeight="1">
      <c r="A16" s="59"/>
      <c r="B16" s="351" t="s">
        <v>307</v>
      </c>
      <c r="C16" s="426" t="str">
        <f t="shared" si="1"/>
        <v>Residential.Smart Meter Rate Adder</v>
      </c>
      <c r="D16" s="427" t="s">
        <v>306</v>
      </c>
      <c r="E16" s="351"/>
      <c r="F16" s="428">
        <f>IFERROR(VLOOKUP($C16,'Proposed Rates'!$B:$J,F$11,FALSE),0)</f>
        <v>0</v>
      </c>
      <c r="G16" s="429">
        <f t="shared" si="2"/>
        <v>1</v>
      </c>
      <c r="H16" s="431">
        <f t="shared" si="3"/>
        <v>0</v>
      </c>
      <c r="I16" s="80"/>
      <c r="J16" s="428">
        <f>IFERROR(VLOOKUP($C16,'Proposed Rates'!$B:$J,J$11,FALSE),0)</f>
        <v>0</v>
      </c>
      <c r="K16" s="429">
        <f t="shared" si="4"/>
        <v>1</v>
      </c>
      <c r="L16" s="431">
        <f t="shared" si="5"/>
        <v>0</v>
      </c>
      <c r="M16" s="80"/>
      <c r="N16" s="432">
        <f t="shared" si="6"/>
        <v>0</v>
      </c>
      <c r="O16" s="433" t="str">
        <f t="shared" si="7"/>
        <v/>
      </c>
      <c r="P16" s="59"/>
      <c r="Q16" s="428">
        <f>IFERROR(VLOOKUP($C16,'Proposed Rates'!$B:$J,Q$11,FALSE),0)</f>
        <v>0</v>
      </c>
      <c r="R16" s="429">
        <f t="shared" si="8"/>
        <v>1</v>
      </c>
      <c r="S16" s="431">
        <f t="shared" si="9"/>
        <v>0</v>
      </c>
      <c r="T16" s="80"/>
      <c r="U16" s="432">
        <f t="shared" si="10"/>
        <v>0</v>
      </c>
      <c r="V16" s="433" t="str">
        <f t="shared" si="11"/>
        <v/>
      </c>
      <c r="W16" s="59"/>
      <c r="X16" s="428">
        <f>IFERROR(VLOOKUP($C16,'Proposed Rates'!$B:$J,X$11,FALSE),0)</f>
        <v>0</v>
      </c>
      <c r="Y16" s="429">
        <f t="shared" si="12"/>
        <v>1</v>
      </c>
      <c r="Z16" s="431">
        <f t="shared" si="13"/>
        <v>0</v>
      </c>
      <c r="AA16" s="80"/>
      <c r="AB16" s="432">
        <f t="shared" si="14"/>
        <v>0</v>
      </c>
      <c r="AC16" s="433" t="str">
        <f t="shared" si="15"/>
        <v/>
      </c>
      <c r="AD16" s="59"/>
      <c r="AE16" s="428">
        <f>IFERROR(VLOOKUP($C16,'Proposed Rates'!$B:$J,AE$11,FALSE),0)</f>
        <v>0</v>
      </c>
      <c r="AF16" s="429">
        <f t="shared" si="16"/>
        <v>1</v>
      </c>
      <c r="AG16" s="431">
        <f t="shared" si="17"/>
        <v>0</v>
      </c>
      <c r="AH16" s="80"/>
      <c r="AI16" s="432">
        <f t="shared" si="18"/>
        <v>0</v>
      </c>
      <c r="AJ16" s="433" t="str">
        <f t="shared" si="19"/>
        <v/>
      </c>
      <c r="AK16" s="59"/>
      <c r="AL16" s="428">
        <f>IFERROR(VLOOKUP($C16,'Proposed Rates'!$B:$J,AL$11,FALSE),0)</f>
        <v>0</v>
      </c>
      <c r="AM16" s="429">
        <f t="shared" si="20"/>
        <v>1</v>
      </c>
      <c r="AN16" s="431">
        <f t="shared" si="21"/>
        <v>0</v>
      </c>
      <c r="AO16" s="80"/>
      <c r="AP16" s="432">
        <f t="shared" si="22"/>
        <v>0</v>
      </c>
      <c r="AQ16" s="433" t="str">
        <f t="shared" si="23"/>
        <v/>
      </c>
      <c r="AR16" s="434"/>
    </row>
    <row r="17" ht="12.0" customHeight="1">
      <c r="A17" s="59"/>
      <c r="B17" s="435" t="str">
        <f>'Proposed Rates'!C115</f>
        <v>Rate Rider Calculation for PILs</v>
      </c>
      <c r="C17" s="426" t="str">
        <f t="shared" si="1"/>
        <v>Residential.Rate Rider Calculation for PILs</v>
      </c>
      <c r="D17" s="427" t="s">
        <v>308</v>
      </c>
      <c r="E17" s="351"/>
      <c r="F17" s="428" t="str">
        <f>IFERROR(VLOOKUP($C17,'Proposed Rates'!$B:$J,F$11,FALSE),0)</f>
        <v/>
      </c>
      <c r="G17" s="429">
        <f t="shared" si="2"/>
        <v>750</v>
      </c>
      <c r="H17" s="431">
        <f t="shared" si="3"/>
        <v>0</v>
      </c>
      <c r="I17" s="80"/>
      <c r="J17" s="428" t="str">
        <f>IFERROR(VLOOKUP($C17,'Proposed Rates'!$B:$J,J$11,FALSE),0)</f>
        <v/>
      </c>
      <c r="K17" s="429">
        <f t="shared" si="4"/>
        <v>750</v>
      </c>
      <c r="L17" s="431">
        <f t="shared" si="5"/>
        <v>0</v>
      </c>
      <c r="M17" s="80"/>
      <c r="N17" s="432">
        <f t="shared" si="6"/>
        <v>0</v>
      </c>
      <c r="O17" s="433" t="str">
        <f t="shared" si="7"/>
        <v/>
      </c>
      <c r="P17" s="59"/>
      <c r="Q17" s="428" t="str">
        <f>IFERROR(VLOOKUP($C17,'Proposed Rates'!$B:$J,Q$11,FALSE),0)</f>
        <v/>
      </c>
      <c r="R17" s="429">
        <f t="shared" si="8"/>
        <v>750</v>
      </c>
      <c r="S17" s="431">
        <f t="shared" si="9"/>
        <v>0</v>
      </c>
      <c r="T17" s="80"/>
      <c r="U17" s="432">
        <f t="shared" si="10"/>
        <v>0</v>
      </c>
      <c r="V17" s="433" t="str">
        <f t="shared" si="11"/>
        <v/>
      </c>
      <c r="W17" s="59"/>
      <c r="X17" s="428" t="str">
        <f>IFERROR(VLOOKUP($C17,'Proposed Rates'!$B:$J,X$11,FALSE),0)</f>
        <v/>
      </c>
      <c r="Y17" s="429">
        <f t="shared" si="12"/>
        <v>750</v>
      </c>
      <c r="Z17" s="431">
        <f t="shared" si="13"/>
        <v>0</v>
      </c>
      <c r="AA17" s="80"/>
      <c r="AB17" s="432">
        <f t="shared" si="14"/>
        <v>0</v>
      </c>
      <c r="AC17" s="433" t="str">
        <f t="shared" si="15"/>
        <v/>
      </c>
      <c r="AD17" s="59"/>
      <c r="AE17" s="428" t="str">
        <f>IFERROR(VLOOKUP($C17,'Proposed Rates'!$B:$J,AE$11,FALSE),0)</f>
        <v/>
      </c>
      <c r="AF17" s="429">
        <f t="shared" si="16"/>
        <v>750</v>
      </c>
      <c r="AG17" s="431">
        <f t="shared" si="17"/>
        <v>0</v>
      </c>
      <c r="AH17" s="80"/>
      <c r="AI17" s="432">
        <f t="shared" si="18"/>
        <v>0</v>
      </c>
      <c r="AJ17" s="433" t="str">
        <f t="shared" si="19"/>
        <v/>
      </c>
      <c r="AK17" s="59"/>
      <c r="AL17" s="428" t="str">
        <f>IFERROR(VLOOKUP($C17,'Proposed Rates'!$B:$J,AL$11,FALSE),0)</f>
        <v/>
      </c>
      <c r="AM17" s="429">
        <f t="shared" si="20"/>
        <v>750</v>
      </c>
      <c r="AN17" s="431">
        <f t="shared" si="21"/>
        <v>0</v>
      </c>
      <c r="AO17" s="80"/>
      <c r="AP17" s="432">
        <f t="shared" si="22"/>
        <v>0</v>
      </c>
      <c r="AQ17" s="433" t="str">
        <f t="shared" si="23"/>
        <v/>
      </c>
      <c r="AR17" s="434"/>
    </row>
    <row r="18" ht="12.0" customHeight="1">
      <c r="A18" s="59"/>
      <c r="B18" s="435" t="str">
        <f>'Proposed Rates'!C128</f>
        <v>Rate Rider Calculation for Generic</v>
      </c>
      <c r="C18" s="426" t="str">
        <f t="shared" si="1"/>
        <v>Residential.Rate Rider Calculation for Generic</v>
      </c>
      <c r="D18" s="427" t="s">
        <v>306</v>
      </c>
      <c r="E18" s="351"/>
      <c r="F18" s="428" t="str">
        <f>IFERROR(VLOOKUP($C18,'Proposed Rates'!$B:$J,F$11,FALSE),0)</f>
        <v/>
      </c>
      <c r="G18" s="429">
        <f t="shared" si="2"/>
        <v>1</v>
      </c>
      <c r="H18" s="431">
        <f t="shared" si="3"/>
        <v>0</v>
      </c>
      <c r="I18" s="80"/>
      <c r="J18" s="428" t="str">
        <f>IFERROR(VLOOKUP($C18,'Proposed Rates'!$B:$J,J$11,FALSE),0)</f>
        <v/>
      </c>
      <c r="K18" s="429">
        <f t="shared" si="4"/>
        <v>1</v>
      </c>
      <c r="L18" s="431">
        <f t="shared" si="5"/>
        <v>0</v>
      </c>
      <c r="M18" s="80"/>
      <c r="N18" s="432">
        <f t="shared" si="6"/>
        <v>0</v>
      </c>
      <c r="O18" s="433" t="str">
        <f t="shared" si="7"/>
        <v/>
      </c>
      <c r="P18" s="59"/>
      <c r="Q18" s="428" t="str">
        <f>IFERROR(VLOOKUP($C18,'Proposed Rates'!$B:$J,Q$11,FALSE),0)</f>
        <v/>
      </c>
      <c r="R18" s="429">
        <f t="shared" si="8"/>
        <v>1</v>
      </c>
      <c r="S18" s="431">
        <f t="shared" si="9"/>
        <v>0</v>
      </c>
      <c r="T18" s="80"/>
      <c r="U18" s="432">
        <f t="shared" si="10"/>
        <v>0</v>
      </c>
      <c r="V18" s="433" t="str">
        <f t="shared" si="11"/>
        <v/>
      </c>
      <c r="W18" s="59"/>
      <c r="X18" s="428" t="str">
        <f>IFERROR(VLOOKUP($C18,'Proposed Rates'!$B:$J,X$11,FALSE),0)</f>
        <v/>
      </c>
      <c r="Y18" s="429">
        <f t="shared" si="12"/>
        <v>1</v>
      </c>
      <c r="Z18" s="431">
        <f t="shared" si="13"/>
        <v>0</v>
      </c>
      <c r="AA18" s="80"/>
      <c r="AB18" s="432">
        <f t="shared" si="14"/>
        <v>0</v>
      </c>
      <c r="AC18" s="433" t="str">
        <f t="shared" si="15"/>
        <v/>
      </c>
      <c r="AD18" s="59"/>
      <c r="AE18" s="428" t="str">
        <f>IFERROR(VLOOKUP($C18,'Proposed Rates'!$B:$J,AE$11,FALSE),0)</f>
        <v/>
      </c>
      <c r="AF18" s="429">
        <f t="shared" si="16"/>
        <v>1</v>
      </c>
      <c r="AG18" s="431">
        <f t="shared" si="17"/>
        <v>0</v>
      </c>
      <c r="AH18" s="80"/>
      <c r="AI18" s="432">
        <f t="shared" si="18"/>
        <v>0</v>
      </c>
      <c r="AJ18" s="433" t="str">
        <f t="shared" si="19"/>
        <v/>
      </c>
      <c r="AK18" s="59"/>
      <c r="AL18" s="428" t="str">
        <f>IFERROR(VLOOKUP($C18,'Proposed Rates'!$B:$J,AL$11,FALSE),0)</f>
        <v/>
      </c>
      <c r="AM18" s="429">
        <f t="shared" si="20"/>
        <v>1</v>
      </c>
      <c r="AN18" s="431">
        <f t="shared" si="21"/>
        <v>0</v>
      </c>
      <c r="AO18" s="80"/>
      <c r="AP18" s="432">
        <f t="shared" si="22"/>
        <v>0</v>
      </c>
      <c r="AQ18" s="433" t="str">
        <f t="shared" si="23"/>
        <v/>
      </c>
      <c r="AR18" s="434"/>
    </row>
    <row r="19" ht="12.0" customHeight="1">
      <c r="A19" s="59"/>
      <c r="B19" s="351" t="s">
        <v>116</v>
      </c>
      <c r="C19" s="426" t="str">
        <f t="shared" si="1"/>
        <v>Residential.Distribution Volumetric Rate</v>
      </c>
      <c r="D19" s="427" t="s">
        <v>308</v>
      </c>
      <c r="E19" s="351"/>
      <c r="F19" s="428">
        <f>IFERROR(VLOOKUP($C19,'Proposed Rates'!$B:$J,F$11,FALSE),0)</f>
        <v>0</v>
      </c>
      <c r="G19" s="429">
        <f t="shared" si="2"/>
        <v>750</v>
      </c>
      <c r="H19" s="431">
        <f t="shared" si="3"/>
        <v>0</v>
      </c>
      <c r="I19" s="80"/>
      <c r="J19" s="428">
        <f>IFERROR(VLOOKUP($C19,'Proposed Rates'!$B:$J,J$11,FALSE),0)</f>
        <v>0</v>
      </c>
      <c r="K19" s="429">
        <f t="shared" si="4"/>
        <v>750</v>
      </c>
      <c r="L19" s="431">
        <f t="shared" si="5"/>
        <v>0</v>
      </c>
      <c r="M19" s="80"/>
      <c r="N19" s="432">
        <f t="shared" si="6"/>
        <v>0</v>
      </c>
      <c r="O19" s="433" t="str">
        <f t="shared" si="7"/>
        <v/>
      </c>
      <c r="P19" s="59"/>
      <c r="Q19" s="428">
        <f>IFERROR(VLOOKUP($C19,'Proposed Rates'!$B:$J,Q$11,FALSE),0)</f>
        <v>0</v>
      </c>
      <c r="R19" s="429">
        <f t="shared" si="8"/>
        <v>750</v>
      </c>
      <c r="S19" s="431">
        <f t="shared" si="9"/>
        <v>0</v>
      </c>
      <c r="T19" s="80"/>
      <c r="U19" s="432">
        <f t="shared" si="10"/>
        <v>0</v>
      </c>
      <c r="V19" s="433" t="str">
        <f t="shared" si="11"/>
        <v/>
      </c>
      <c r="W19" s="59"/>
      <c r="X19" s="428">
        <f>IFERROR(VLOOKUP($C19,'Proposed Rates'!$B:$J,X$11,FALSE),0)</f>
        <v>0</v>
      </c>
      <c r="Y19" s="429">
        <f t="shared" si="12"/>
        <v>750</v>
      </c>
      <c r="Z19" s="431">
        <f t="shared" si="13"/>
        <v>0</v>
      </c>
      <c r="AA19" s="80"/>
      <c r="AB19" s="432">
        <f t="shared" si="14"/>
        <v>0</v>
      </c>
      <c r="AC19" s="433" t="str">
        <f t="shared" si="15"/>
        <v/>
      </c>
      <c r="AD19" s="59"/>
      <c r="AE19" s="428">
        <f>IFERROR(VLOOKUP($C19,'Proposed Rates'!$B:$J,AE$11,FALSE),0)</f>
        <v>0</v>
      </c>
      <c r="AF19" s="429">
        <f t="shared" si="16"/>
        <v>750</v>
      </c>
      <c r="AG19" s="431">
        <f t="shared" si="17"/>
        <v>0</v>
      </c>
      <c r="AH19" s="80"/>
      <c r="AI19" s="432">
        <f t="shared" si="18"/>
        <v>0</v>
      </c>
      <c r="AJ19" s="433" t="str">
        <f t="shared" si="19"/>
        <v/>
      </c>
      <c r="AK19" s="59"/>
      <c r="AL19" s="428">
        <f>IFERROR(VLOOKUP($C19,'Proposed Rates'!$B:$J,AL$11,FALSE),0)</f>
        <v>0</v>
      </c>
      <c r="AM19" s="429">
        <f t="shared" si="20"/>
        <v>750</v>
      </c>
      <c r="AN19" s="431">
        <f t="shared" si="21"/>
        <v>0</v>
      </c>
      <c r="AO19" s="80"/>
      <c r="AP19" s="432">
        <f t="shared" si="22"/>
        <v>0</v>
      </c>
      <c r="AQ19" s="433" t="str">
        <f t="shared" si="23"/>
        <v/>
      </c>
      <c r="AR19" s="434"/>
    </row>
    <row r="20" ht="12.0" customHeight="1">
      <c r="A20" s="59"/>
      <c r="B20" s="351" t="s">
        <v>309</v>
      </c>
      <c r="C20" s="426" t="str">
        <f t="shared" si="1"/>
        <v>Residential.Smart Meter Disposition Rider</v>
      </c>
      <c r="D20" s="427" t="s">
        <v>308</v>
      </c>
      <c r="E20" s="351"/>
      <c r="F20" s="428">
        <f>IFERROR(VLOOKUP($C20,'Proposed Rates'!$B:$J,F$11,FALSE),0)</f>
        <v>0</v>
      </c>
      <c r="G20" s="429">
        <f t="shared" si="2"/>
        <v>750</v>
      </c>
      <c r="H20" s="431">
        <f t="shared" si="3"/>
        <v>0</v>
      </c>
      <c r="I20" s="80"/>
      <c r="J20" s="428">
        <f>IFERROR(VLOOKUP($C20,'Proposed Rates'!$B:$J,J$11,FALSE),0)</f>
        <v>0</v>
      </c>
      <c r="K20" s="429">
        <f t="shared" si="4"/>
        <v>750</v>
      </c>
      <c r="L20" s="431">
        <f t="shared" si="5"/>
        <v>0</v>
      </c>
      <c r="M20" s="80"/>
      <c r="N20" s="432">
        <f t="shared" si="6"/>
        <v>0</v>
      </c>
      <c r="O20" s="433" t="str">
        <f t="shared" si="7"/>
        <v/>
      </c>
      <c r="P20" s="59"/>
      <c r="Q20" s="428">
        <f>IFERROR(VLOOKUP($C20,'Proposed Rates'!$B:$J,Q$11,FALSE),0)</f>
        <v>0</v>
      </c>
      <c r="R20" s="429">
        <f t="shared" si="8"/>
        <v>750</v>
      </c>
      <c r="S20" s="431">
        <f t="shared" si="9"/>
        <v>0</v>
      </c>
      <c r="T20" s="80"/>
      <c r="U20" s="432">
        <f t="shared" si="10"/>
        <v>0</v>
      </c>
      <c r="V20" s="433" t="str">
        <f t="shared" si="11"/>
        <v/>
      </c>
      <c r="W20" s="59"/>
      <c r="X20" s="428">
        <f>IFERROR(VLOOKUP($C20,'Proposed Rates'!$B:$J,X$11,FALSE),0)</f>
        <v>0</v>
      </c>
      <c r="Y20" s="429">
        <f t="shared" si="12"/>
        <v>750</v>
      </c>
      <c r="Z20" s="431">
        <f t="shared" si="13"/>
        <v>0</v>
      </c>
      <c r="AA20" s="80"/>
      <c r="AB20" s="432">
        <f t="shared" si="14"/>
        <v>0</v>
      </c>
      <c r="AC20" s="433" t="str">
        <f t="shared" si="15"/>
        <v/>
      </c>
      <c r="AD20" s="59"/>
      <c r="AE20" s="428">
        <f>IFERROR(VLOOKUP($C20,'Proposed Rates'!$B:$J,AE$11,FALSE),0)</f>
        <v>0</v>
      </c>
      <c r="AF20" s="429">
        <f t="shared" si="16"/>
        <v>750</v>
      </c>
      <c r="AG20" s="431">
        <f t="shared" si="17"/>
        <v>0</v>
      </c>
      <c r="AH20" s="80"/>
      <c r="AI20" s="432">
        <f t="shared" si="18"/>
        <v>0</v>
      </c>
      <c r="AJ20" s="433" t="str">
        <f t="shared" si="19"/>
        <v/>
      </c>
      <c r="AK20" s="59"/>
      <c r="AL20" s="428">
        <f>IFERROR(VLOOKUP($C20,'Proposed Rates'!$B:$J,AL$11,FALSE),0)</f>
        <v>0</v>
      </c>
      <c r="AM20" s="429">
        <f t="shared" si="20"/>
        <v>750</v>
      </c>
      <c r="AN20" s="431">
        <f t="shared" si="21"/>
        <v>0</v>
      </c>
      <c r="AO20" s="80"/>
      <c r="AP20" s="432">
        <f t="shared" si="22"/>
        <v>0</v>
      </c>
      <c r="AQ20" s="433" t="str">
        <f t="shared" si="23"/>
        <v/>
      </c>
      <c r="AR20" s="434"/>
    </row>
    <row r="21" ht="12.0" customHeight="1">
      <c r="A21" s="59"/>
      <c r="B21" s="351" t="s">
        <v>241</v>
      </c>
      <c r="C21" s="426" t="str">
        <f t="shared" si="1"/>
        <v>Residential.LRAM Rate Rider</v>
      </c>
      <c r="D21" s="427" t="s">
        <v>306</v>
      </c>
      <c r="E21" s="351"/>
      <c r="F21" s="428">
        <f>'Proposed Rates'!E77+'Proposed Rates'!E90</f>
        <v>0.25</v>
      </c>
      <c r="G21" s="429">
        <f t="shared" si="2"/>
        <v>1</v>
      </c>
      <c r="H21" s="430">
        <f t="shared" si="3"/>
        <v>0.25</v>
      </c>
      <c r="I21" s="59"/>
      <c r="J21" s="428">
        <f>'Proposed Rates'!F77+'Proposed Rates'!F90</f>
        <v>0</v>
      </c>
      <c r="K21" s="429">
        <f t="shared" si="4"/>
        <v>1</v>
      </c>
      <c r="L21" s="431">
        <f t="shared" si="5"/>
        <v>0</v>
      </c>
      <c r="M21" s="80"/>
      <c r="N21" s="432">
        <f t="shared" si="6"/>
        <v>-0.25</v>
      </c>
      <c r="O21" s="433">
        <f t="shared" si="7"/>
        <v>-1</v>
      </c>
      <c r="P21" s="59"/>
      <c r="Q21" s="428">
        <f>'Proposed Rates'!G77+'Proposed Rates'!G90</f>
        <v>0</v>
      </c>
      <c r="R21" s="429">
        <f t="shared" si="8"/>
        <v>1</v>
      </c>
      <c r="S21" s="431">
        <f t="shared" si="9"/>
        <v>0</v>
      </c>
      <c r="T21" s="80"/>
      <c r="U21" s="432">
        <f t="shared" si="10"/>
        <v>0</v>
      </c>
      <c r="V21" s="433" t="str">
        <f t="shared" si="11"/>
        <v/>
      </c>
      <c r="W21" s="59"/>
      <c r="X21" s="428">
        <f>IFERROR(VLOOKUP($C21,'Proposed Rates'!$B:$J,X$11,FALSE),0)</f>
        <v>0</v>
      </c>
      <c r="Y21" s="429">
        <f t="shared" si="12"/>
        <v>1</v>
      </c>
      <c r="Z21" s="431">
        <f t="shared" si="13"/>
        <v>0</v>
      </c>
      <c r="AA21" s="80"/>
      <c r="AB21" s="432">
        <f t="shared" si="14"/>
        <v>0</v>
      </c>
      <c r="AC21" s="433" t="str">
        <f t="shared" si="15"/>
        <v/>
      </c>
      <c r="AD21" s="59"/>
      <c r="AE21" s="428">
        <f>IFERROR(VLOOKUP($C21,'Proposed Rates'!$B:$J,AE$11,FALSE),0)</f>
        <v>0</v>
      </c>
      <c r="AF21" s="429">
        <f t="shared" si="16"/>
        <v>1</v>
      </c>
      <c r="AG21" s="431">
        <f t="shared" si="17"/>
        <v>0</v>
      </c>
      <c r="AH21" s="80"/>
      <c r="AI21" s="432">
        <f t="shared" si="18"/>
        <v>0</v>
      </c>
      <c r="AJ21" s="433" t="str">
        <f t="shared" si="19"/>
        <v/>
      </c>
      <c r="AK21" s="59"/>
      <c r="AL21" s="428">
        <f>IFERROR(VLOOKUP($C21,'Proposed Rates'!$B:$J,AL$11,FALSE),0)</f>
        <v>0</v>
      </c>
      <c r="AM21" s="429">
        <f t="shared" si="20"/>
        <v>1</v>
      </c>
      <c r="AN21" s="431">
        <f t="shared" si="21"/>
        <v>0</v>
      </c>
      <c r="AO21" s="80"/>
      <c r="AP21" s="432">
        <f t="shared" si="22"/>
        <v>0</v>
      </c>
      <c r="AQ21" s="433" t="str">
        <f t="shared" si="23"/>
        <v/>
      </c>
      <c r="AR21" s="434"/>
    </row>
    <row r="22" ht="12.0" customHeight="1">
      <c r="A22" s="59"/>
      <c r="B22" s="435" t="s">
        <v>237</v>
      </c>
      <c r="C22" s="426" t="str">
        <f t="shared" si="1"/>
        <v>Residential.Deferral/Variance Account Disposition Rate Rider Group 2</v>
      </c>
      <c r="D22" s="427" t="s">
        <v>306</v>
      </c>
      <c r="E22" s="351"/>
      <c r="F22" s="428">
        <f>IFERROR(VLOOKUP($C22,'Proposed Rates'!$B:$J,F$11,FALSE),0)</f>
        <v>0</v>
      </c>
      <c r="G22" s="429">
        <f t="shared" si="2"/>
        <v>1</v>
      </c>
      <c r="H22" s="431">
        <f t="shared" si="3"/>
        <v>0</v>
      </c>
      <c r="I22" s="80"/>
      <c r="J22" s="428">
        <f>IFERROR(VLOOKUP($C22,'Proposed Rates'!$B:$J,J$11,FALSE),0)</f>
        <v>-0.54</v>
      </c>
      <c r="K22" s="429">
        <f t="shared" si="4"/>
        <v>1</v>
      </c>
      <c r="L22" s="431">
        <f t="shared" si="5"/>
        <v>-0.54</v>
      </c>
      <c r="M22" s="80"/>
      <c r="N22" s="432">
        <f t="shared" si="6"/>
        <v>-0.54</v>
      </c>
      <c r="O22" s="433" t="str">
        <f t="shared" si="7"/>
        <v/>
      </c>
      <c r="P22" s="59"/>
      <c r="Q22" s="428">
        <f>IFERROR(VLOOKUP($C22,'Proposed Rates'!$B:$J,Q$11,FALSE),0)</f>
        <v>0</v>
      </c>
      <c r="R22" s="429">
        <f t="shared" si="8"/>
        <v>1</v>
      </c>
      <c r="S22" s="431">
        <f t="shared" si="9"/>
        <v>0</v>
      </c>
      <c r="T22" s="80"/>
      <c r="U22" s="432">
        <f t="shared" si="10"/>
        <v>0.54</v>
      </c>
      <c r="V22" s="433">
        <f t="shared" si="11"/>
        <v>-1</v>
      </c>
      <c r="W22" s="59"/>
      <c r="X22" s="428">
        <f>IFERROR(VLOOKUP($C22,'Proposed Rates'!$B:$J,X$11,FALSE),0)</f>
        <v>0</v>
      </c>
      <c r="Y22" s="429">
        <f t="shared" si="12"/>
        <v>1</v>
      </c>
      <c r="Z22" s="431">
        <f t="shared" si="13"/>
        <v>0</v>
      </c>
      <c r="AA22" s="80"/>
      <c r="AB22" s="432">
        <f t="shared" si="14"/>
        <v>0</v>
      </c>
      <c r="AC22" s="433" t="str">
        <f t="shared" si="15"/>
        <v/>
      </c>
      <c r="AD22" s="59"/>
      <c r="AE22" s="428">
        <f>IFERROR(VLOOKUP($C22,'Proposed Rates'!$B:$J,AE$11,FALSE),0)</f>
        <v>0</v>
      </c>
      <c r="AF22" s="429">
        <f t="shared" si="16"/>
        <v>1</v>
      </c>
      <c r="AG22" s="431">
        <f t="shared" si="17"/>
        <v>0</v>
      </c>
      <c r="AH22" s="80"/>
      <c r="AI22" s="432">
        <f t="shared" si="18"/>
        <v>0</v>
      </c>
      <c r="AJ22" s="433" t="str">
        <f t="shared" si="19"/>
        <v/>
      </c>
      <c r="AK22" s="59"/>
      <c r="AL22" s="428">
        <f>IFERROR(VLOOKUP($C22,'Proposed Rates'!$B:$J,AL$11,FALSE),0)</f>
        <v>0</v>
      </c>
      <c r="AM22" s="429">
        <f t="shared" si="20"/>
        <v>1</v>
      </c>
      <c r="AN22" s="431">
        <f t="shared" si="21"/>
        <v>0</v>
      </c>
      <c r="AO22" s="80"/>
      <c r="AP22" s="432">
        <f t="shared" si="22"/>
        <v>0</v>
      </c>
      <c r="AQ22" s="433" t="str">
        <f t="shared" si="23"/>
        <v/>
      </c>
      <c r="AR22" s="434"/>
    </row>
    <row r="23" ht="12.0" customHeight="1">
      <c r="A23" s="59"/>
      <c r="B23" s="435"/>
      <c r="C23" s="426" t="str">
        <f t="shared" si="1"/>
        <v>Residential.</v>
      </c>
      <c r="D23" s="427"/>
      <c r="E23" s="351"/>
      <c r="F23" s="428">
        <f>IFERROR(VLOOKUP($C23,'Proposed Rates'!$B:$J,F$11,FALSE),0)</f>
        <v>0</v>
      </c>
      <c r="G23" s="429">
        <f t="shared" si="2"/>
        <v>0</v>
      </c>
      <c r="H23" s="431">
        <f t="shared" si="3"/>
        <v>0</v>
      </c>
      <c r="I23" s="80"/>
      <c r="J23" s="428">
        <f>IFERROR(VLOOKUP($C23,'Proposed Rates'!$B:$J,J$11,FALSE),0)</f>
        <v>0</v>
      </c>
      <c r="K23" s="429">
        <f t="shared" si="4"/>
        <v>0</v>
      </c>
      <c r="L23" s="431">
        <f t="shared" si="5"/>
        <v>0</v>
      </c>
      <c r="M23" s="80"/>
      <c r="N23" s="432">
        <f t="shared" si="6"/>
        <v>0</v>
      </c>
      <c r="O23" s="433" t="str">
        <f t="shared" si="7"/>
        <v/>
      </c>
      <c r="P23" s="59"/>
      <c r="Q23" s="428">
        <f>IFERROR(VLOOKUP($C23,'Proposed Rates'!$B:$J,Q$11,FALSE),0)</f>
        <v>0</v>
      </c>
      <c r="R23" s="429">
        <f t="shared" si="8"/>
        <v>0</v>
      </c>
      <c r="S23" s="431">
        <f t="shared" si="9"/>
        <v>0</v>
      </c>
      <c r="T23" s="80"/>
      <c r="U23" s="432">
        <f t="shared" si="10"/>
        <v>0</v>
      </c>
      <c r="V23" s="433" t="str">
        <f t="shared" si="11"/>
        <v/>
      </c>
      <c r="W23" s="59"/>
      <c r="X23" s="428">
        <f>IFERROR(VLOOKUP($C23,'Proposed Rates'!$B:$J,X$11,FALSE),0)</f>
        <v>0</v>
      </c>
      <c r="Y23" s="429">
        <f t="shared" si="12"/>
        <v>0</v>
      </c>
      <c r="Z23" s="431">
        <f t="shared" si="13"/>
        <v>0</v>
      </c>
      <c r="AA23" s="80"/>
      <c r="AB23" s="432">
        <f t="shared" si="14"/>
        <v>0</v>
      </c>
      <c r="AC23" s="433" t="str">
        <f t="shared" si="15"/>
        <v/>
      </c>
      <c r="AD23" s="59"/>
      <c r="AE23" s="428">
        <f>IFERROR(VLOOKUP($C23,'Proposed Rates'!$B:$J,AE$11,FALSE),0)</f>
        <v>0</v>
      </c>
      <c r="AF23" s="429">
        <f t="shared" si="16"/>
        <v>0</v>
      </c>
      <c r="AG23" s="431">
        <f t="shared" si="17"/>
        <v>0</v>
      </c>
      <c r="AH23" s="80"/>
      <c r="AI23" s="432">
        <f t="shared" si="18"/>
        <v>0</v>
      </c>
      <c r="AJ23" s="433" t="str">
        <f t="shared" si="19"/>
        <v/>
      </c>
      <c r="AK23" s="59"/>
      <c r="AL23" s="428">
        <f>IFERROR(VLOOKUP($C23,'Proposed Rates'!$B:$J,AL$11,FALSE),0)</f>
        <v>0</v>
      </c>
      <c r="AM23" s="429">
        <f t="shared" si="20"/>
        <v>0</v>
      </c>
      <c r="AN23" s="431">
        <f t="shared" si="21"/>
        <v>0</v>
      </c>
      <c r="AO23" s="80"/>
      <c r="AP23" s="432">
        <f t="shared" si="22"/>
        <v>0</v>
      </c>
      <c r="AQ23" s="433" t="str">
        <f t="shared" si="23"/>
        <v/>
      </c>
      <c r="AR23" s="434"/>
    </row>
    <row r="24" ht="12.0" customHeight="1">
      <c r="A24" s="59"/>
      <c r="B24" s="435"/>
      <c r="C24" s="426" t="str">
        <f t="shared" si="1"/>
        <v>Residential.</v>
      </c>
      <c r="D24" s="427"/>
      <c r="E24" s="351"/>
      <c r="F24" s="428">
        <f>IFERROR(VLOOKUP($C24,'Proposed Rates'!$B:$J,F$11,FALSE),0)</f>
        <v>0</v>
      </c>
      <c r="G24" s="429">
        <f t="shared" si="2"/>
        <v>0</v>
      </c>
      <c r="H24" s="431">
        <f t="shared" si="3"/>
        <v>0</v>
      </c>
      <c r="I24" s="80"/>
      <c r="J24" s="428">
        <f>IFERROR(VLOOKUP($C24,'Proposed Rates'!$B:$J,J$11,FALSE),0)</f>
        <v>0</v>
      </c>
      <c r="K24" s="429">
        <f t="shared" si="4"/>
        <v>0</v>
      </c>
      <c r="L24" s="431">
        <f t="shared" si="5"/>
        <v>0</v>
      </c>
      <c r="M24" s="80"/>
      <c r="N24" s="432">
        <f t="shared" si="6"/>
        <v>0</v>
      </c>
      <c r="O24" s="433" t="str">
        <f t="shared" si="7"/>
        <v/>
      </c>
      <c r="P24" s="59"/>
      <c r="Q24" s="428">
        <f>IFERROR(VLOOKUP($C24,'Proposed Rates'!$B:$J,Q$11,FALSE),0)</f>
        <v>0</v>
      </c>
      <c r="R24" s="429">
        <f t="shared" si="8"/>
        <v>0</v>
      </c>
      <c r="S24" s="431">
        <f t="shared" si="9"/>
        <v>0</v>
      </c>
      <c r="T24" s="80"/>
      <c r="U24" s="432">
        <f t="shared" si="10"/>
        <v>0</v>
      </c>
      <c r="V24" s="433" t="str">
        <f t="shared" si="11"/>
        <v/>
      </c>
      <c r="W24" s="59"/>
      <c r="X24" s="428">
        <f>IFERROR(VLOOKUP($C24,'Proposed Rates'!$B:$J,X$11,FALSE),0)</f>
        <v>0</v>
      </c>
      <c r="Y24" s="429">
        <f t="shared" si="12"/>
        <v>0</v>
      </c>
      <c r="Z24" s="431">
        <f t="shared" si="13"/>
        <v>0</v>
      </c>
      <c r="AA24" s="80"/>
      <c r="AB24" s="432">
        <f t="shared" si="14"/>
        <v>0</v>
      </c>
      <c r="AC24" s="433" t="str">
        <f t="shared" si="15"/>
        <v/>
      </c>
      <c r="AD24" s="59"/>
      <c r="AE24" s="428">
        <f>IFERROR(VLOOKUP($C24,'Proposed Rates'!$B:$J,AE$11,FALSE),0)</f>
        <v>0</v>
      </c>
      <c r="AF24" s="429">
        <f t="shared" si="16"/>
        <v>0</v>
      </c>
      <c r="AG24" s="431">
        <f t="shared" si="17"/>
        <v>0</v>
      </c>
      <c r="AH24" s="80"/>
      <c r="AI24" s="432">
        <f t="shared" si="18"/>
        <v>0</v>
      </c>
      <c r="AJ24" s="433" t="str">
        <f t="shared" si="19"/>
        <v/>
      </c>
      <c r="AK24" s="59"/>
      <c r="AL24" s="428">
        <f>IFERROR(VLOOKUP($C24,'Proposed Rates'!$B:$J,AL$11,FALSE),0)</f>
        <v>0</v>
      </c>
      <c r="AM24" s="429">
        <f t="shared" si="20"/>
        <v>0</v>
      </c>
      <c r="AN24" s="431">
        <f t="shared" si="21"/>
        <v>0</v>
      </c>
      <c r="AO24" s="80"/>
      <c r="AP24" s="432">
        <f t="shared" si="22"/>
        <v>0</v>
      </c>
      <c r="AQ24" s="433" t="str">
        <f t="shared" si="23"/>
        <v/>
      </c>
      <c r="AR24" s="434"/>
    </row>
    <row r="25" ht="12.0" customHeight="1">
      <c r="A25" s="59"/>
      <c r="B25" s="435"/>
      <c r="C25" s="426" t="str">
        <f t="shared" si="1"/>
        <v>Residential.</v>
      </c>
      <c r="D25" s="427"/>
      <c r="E25" s="351"/>
      <c r="F25" s="428">
        <f>IFERROR(VLOOKUP($C25,'Proposed Rates'!$B:$J,F$11,FALSE),0)</f>
        <v>0</v>
      </c>
      <c r="G25" s="429">
        <f t="shared" si="2"/>
        <v>0</v>
      </c>
      <c r="H25" s="431">
        <f t="shared" si="3"/>
        <v>0</v>
      </c>
      <c r="I25" s="80"/>
      <c r="J25" s="428">
        <f>IFERROR(VLOOKUP($C25,'Proposed Rates'!$B:$J,J$11,FALSE),0)</f>
        <v>0</v>
      </c>
      <c r="K25" s="429">
        <f t="shared" si="4"/>
        <v>0</v>
      </c>
      <c r="L25" s="431">
        <f t="shared" si="5"/>
        <v>0</v>
      </c>
      <c r="M25" s="80"/>
      <c r="N25" s="432">
        <f t="shared" si="6"/>
        <v>0</v>
      </c>
      <c r="O25" s="433" t="str">
        <f t="shared" si="7"/>
        <v/>
      </c>
      <c r="P25" s="59"/>
      <c r="Q25" s="428">
        <f>IFERROR(VLOOKUP($C25,'Proposed Rates'!$B:$J,Q$11,FALSE),0)</f>
        <v>0</v>
      </c>
      <c r="R25" s="429">
        <f t="shared" si="8"/>
        <v>0</v>
      </c>
      <c r="S25" s="431">
        <f t="shared" si="9"/>
        <v>0</v>
      </c>
      <c r="T25" s="80"/>
      <c r="U25" s="432">
        <f t="shared" si="10"/>
        <v>0</v>
      </c>
      <c r="V25" s="433" t="str">
        <f t="shared" si="11"/>
        <v/>
      </c>
      <c r="W25" s="59"/>
      <c r="X25" s="428">
        <f>IFERROR(VLOOKUP($C25,'Proposed Rates'!$B:$J,X$11,FALSE),0)</f>
        <v>0</v>
      </c>
      <c r="Y25" s="429">
        <f t="shared" si="12"/>
        <v>0</v>
      </c>
      <c r="Z25" s="431">
        <f t="shared" si="13"/>
        <v>0</v>
      </c>
      <c r="AA25" s="80"/>
      <c r="AB25" s="432">
        <f t="shared" si="14"/>
        <v>0</v>
      </c>
      <c r="AC25" s="433" t="str">
        <f t="shared" si="15"/>
        <v/>
      </c>
      <c r="AD25" s="59"/>
      <c r="AE25" s="428">
        <f>IFERROR(VLOOKUP($C25,'Proposed Rates'!$B:$J,AE$11,FALSE),0)</f>
        <v>0</v>
      </c>
      <c r="AF25" s="429">
        <f t="shared" si="16"/>
        <v>0</v>
      </c>
      <c r="AG25" s="431">
        <f t="shared" si="17"/>
        <v>0</v>
      </c>
      <c r="AH25" s="80"/>
      <c r="AI25" s="432">
        <f t="shared" si="18"/>
        <v>0</v>
      </c>
      <c r="AJ25" s="433" t="str">
        <f t="shared" si="19"/>
        <v/>
      </c>
      <c r="AK25" s="59"/>
      <c r="AL25" s="428">
        <f>IFERROR(VLOOKUP($C25,'Proposed Rates'!$B:$J,AL$11,FALSE),0)</f>
        <v>0</v>
      </c>
      <c r="AM25" s="429">
        <f t="shared" si="20"/>
        <v>0</v>
      </c>
      <c r="AN25" s="431">
        <f t="shared" si="21"/>
        <v>0</v>
      </c>
      <c r="AO25" s="80"/>
      <c r="AP25" s="432">
        <f t="shared" si="22"/>
        <v>0</v>
      </c>
      <c r="AQ25" s="433" t="str">
        <f t="shared" si="23"/>
        <v/>
      </c>
      <c r="AR25" s="434"/>
    </row>
    <row r="26" ht="12.0" customHeight="1">
      <c r="A26" s="59"/>
      <c r="B26" s="435"/>
      <c r="C26" s="426" t="str">
        <f t="shared" si="1"/>
        <v>Residential.</v>
      </c>
      <c r="D26" s="427"/>
      <c r="E26" s="351"/>
      <c r="F26" s="428">
        <f>IFERROR(VLOOKUP($C26,'Proposed Rates'!$B:$J,F$11,FALSE),0)</f>
        <v>0</v>
      </c>
      <c r="G26" s="429">
        <f t="shared" si="2"/>
        <v>0</v>
      </c>
      <c r="H26" s="431">
        <f t="shared" si="3"/>
        <v>0</v>
      </c>
      <c r="I26" s="80"/>
      <c r="J26" s="428">
        <f>IFERROR(VLOOKUP($C26,'Proposed Rates'!$B:$J,J$11,FALSE),0)</f>
        <v>0</v>
      </c>
      <c r="K26" s="429">
        <f t="shared" si="4"/>
        <v>0</v>
      </c>
      <c r="L26" s="431">
        <f t="shared" si="5"/>
        <v>0</v>
      </c>
      <c r="M26" s="80"/>
      <c r="N26" s="432">
        <f t="shared" si="6"/>
        <v>0</v>
      </c>
      <c r="O26" s="433" t="str">
        <f t="shared" si="7"/>
        <v/>
      </c>
      <c r="P26" s="59"/>
      <c r="Q26" s="428">
        <f>IFERROR(VLOOKUP($C26,'Proposed Rates'!$B:$J,Q$11,FALSE),0)</f>
        <v>0</v>
      </c>
      <c r="R26" s="429">
        <f t="shared" si="8"/>
        <v>0</v>
      </c>
      <c r="S26" s="431">
        <f t="shared" si="9"/>
        <v>0</v>
      </c>
      <c r="T26" s="80"/>
      <c r="U26" s="432">
        <f t="shared" si="10"/>
        <v>0</v>
      </c>
      <c r="V26" s="433" t="str">
        <f t="shared" si="11"/>
        <v/>
      </c>
      <c r="W26" s="59"/>
      <c r="X26" s="428">
        <f>IFERROR(VLOOKUP($C26,'Proposed Rates'!$B:$J,X$11,FALSE),0)</f>
        <v>0</v>
      </c>
      <c r="Y26" s="429">
        <f t="shared" si="12"/>
        <v>0</v>
      </c>
      <c r="Z26" s="431">
        <f t="shared" si="13"/>
        <v>0</v>
      </c>
      <c r="AA26" s="80"/>
      <c r="AB26" s="432">
        <f t="shared" si="14"/>
        <v>0</v>
      </c>
      <c r="AC26" s="433" t="str">
        <f t="shared" si="15"/>
        <v/>
      </c>
      <c r="AD26" s="59"/>
      <c r="AE26" s="428">
        <f>IFERROR(VLOOKUP($C26,'Proposed Rates'!$B:$J,AE$11,FALSE),0)</f>
        <v>0</v>
      </c>
      <c r="AF26" s="429">
        <f t="shared" si="16"/>
        <v>0</v>
      </c>
      <c r="AG26" s="431">
        <f t="shared" si="17"/>
        <v>0</v>
      </c>
      <c r="AH26" s="80"/>
      <c r="AI26" s="432">
        <f t="shared" si="18"/>
        <v>0</v>
      </c>
      <c r="AJ26" s="433" t="str">
        <f t="shared" si="19"/>
        <v/>
      </c>
      <c r="AK26" s="59"/>
      <c r="AL26" s="428">
        <f>IFERROR(VLOOKUP($C26,'Proposed Rates'!$B:$J,AL$11,FALSE),0)</f>
        <v>0</v>
      </c>
      <c r="AM26" s="429">
        <f t="shared" si="20"/>
        <v>0</v>
      </c>
      <c r="AN26" s="431">
        <f t="shared" si="21"/>
        <v>0</v>
      </c>
      <c r="AO26" s="80"/>
      <c r="AP26" s="432">
        <f t="shared" si="22"/>
        <v>0</v>
      </c>
      <c r="AQ26" s="433" t="str">
        <f t="shared" si="23"/>
        <v/>
      </c>
      <c r="AR26" s="434"/>
    </row>
    <row r="27" ht="12.0" customHeight="1">
      <c r="A27" s="59"/>
      <c r="B27" s="435"/>
      <c r="C27" s="426" t="str">
        <f t="shared" si="1"/>
        <v>Residential.</v>
      </c>
      <c r="D27" s="427"/>
      <c r="E27" s="351"/>
      <c r="F27" s="428">
        <f>IFERROR(VLOOKUP($C27,'Proposed Rates'!$B:$J,F$11,FALSE),0)</f>
        <v>0</v>
      </c>
      <c r="G27" s="429">
        <f t="shared" si="2"/>
        <v>0</v>
      </c>
      <c r="H27" s="431">
        <f t="shared" si="3"/>
        <v>0</v>
      </c>
      <c r="I27" s="80"/>
      <c r="J27" s="428">
        <f>IFERROR(VLOOKUP($C27,'Proposed Rates'!$B:$J,J$11,FALSE),0)</f>
        <v>0</v>
      </c>
      <c r="K27" s="429">
        <f t="shared" si="4"/>
        <v>0</v>
      </c>
      <c r="L27" s="431">
        <f t="shared" si="5"/>
        <v>0</v>
      </c>
      <c r="M27" s="80"/>
      <c r="N27" s="432">
        <f t="shared" si="6"/>
        <v>0</v>
      </c>
      <c r="O27" s="433" t="str">
        <f t="shared" si="7"/>
        <v/>
      </c>
      <c r="P27" s="59"/>
      <c r="Q27" s="428">
        <f>IFERROR(VLOOKUP($C27,'Proposed Rates'!$B:$J,Q$11,FALSE),0)</f>
        <v>0</v>
      </c>
      <c r="R27" s="429">
        <f t="shared" si="8"/>
        <v>0</v>
      </c>
      <c r="S27" s="431">
        <f t="shared" si="9"/>
        <v>0</v>
      </c>
      <c r="T27" s="80"/>
      <c r="U27" s="432">
        <f t="shared" si="10"/>
        <v>0</v>
      </c>
      <c r="V27" s="433" t="str">
        <f t="shared" si="11"/>
        <v/>
      </c>
      <c r="W27" s="59"/>
      <c r="X27" s="428">
        <f>IFERROR(VLOOKUP($C27,'Proposed Rates'!$B:$J,X$11,FALSE),0)</f>
        <v>0</v>
      </c>
      <c r="Y27" s="429">
        <f t="shared" si="12"/>
        <v>0</v>
      </c>
      <c r="Z27" s="431">
        <f t="shared" si="13"/>
        <v>0</v>
      </c>
      <c r="AA27" s="80"/>
      <c r="AB27" s="432">
        <f t="shared" si="14"/>
        <v>0</v>
      </c>
      <c r="AC27" s="433" t="str">
        <f t="shared" si="15"/>
        <v/>
      </c>
      <c r="AD27" s="59"/>
      <c r="AE27" s="428">
        <f>IFERROR(VLOOKUP($C27,'Proposed Rates'!$B:$J,AE$11,FALSE),0)</f>
        <v>0</v>
      </c>
      <c r="AF27" s="429">
        <f t="shared" si="16"/>
        <v>0</v>
      </c>
      <c r="AG27" s="431">
        <f t="shared" si="17"/>
        <v>0</v>
      </c>
      <c r="AH27" s="80"/>
      <c r="AI27" s="432">
        <f t="shared" si="18"/>
        <v>0</v>
      </c>
      <c r="AJ27" s="433" t="str">
        <f t="shared" si="19"/>
        <v/>
      </c>
      <c r="AK27" s="59"/>
      <c r="AL27" s="428">
        <f>IFERROR(VLOOKUP($C27,'Proposed Rates'!$B:$J,AL$11,FALSE),0)</f>
        <v>0</v>
      </c>
      <c r="AM27" s="429">
        <f t="shared" si="20"/>
        <v>0</v>
      </c>
      <c r="AN27" s="431">
        <f t="shared" si="21"/>
        <v>0</v>
      </c>
      <c r="AO27" s="80"/>
      <c r="AP27" s="432">
        <f t="shared" si="22"/>
        <v>0</v>
      </c>
      <c r="AQ27" s="433" t="str">
        <f t="shared" si="23"/>
        <v/>
      </c>
      <c r="AR27" s="434"/>
    </row>
    <row r="28" ht="12.0" customHeight="1">
      <c r="A28" s="59"/>
      <c r="B28" s="435"/>
      <c r="C28" s="426" t="str">
        <f t="shared" si="1"/>
        <v>Residential.</v>
      </c>
      <c r="D28" s="427"/>
      <c r="E28" s="351"/>
      <c r="F28" s="428">
        <f>IFERROR(VLOOKUP($C28,'Proposed Rates'!$B:$J,F$11,FALSE),0)</f>
        <v>0</v>
      </c>
      <c r="G28" s="429">
        <f t="shared" si="2"/>
        <v>0</v>
      </c>
      <c r="H28" s="431">
        <f t="shared" si="3"/>
        <v>0</v>
      </c>
      <c r="I28" s="80"/>
      <c r="J28" s="428">
        <f>IFERROR(VLOOKUP($C28,'Proposed Rates'!$B:$J,J$11,FALSE),0)</f>
        <v>0</v>
      </c>
      <c r="K28" s="429">
        <f t="shared" si="4"/>
        <v>0</v>
      </c>
      <c r="L28" s="431">
        <f t="shared" si="5"/>
        <v>0</v>
      </c>
      <c r="M28" s="80"/>
      <c r="N28" s="432">
        <f t="shared" si="6"/>
        <v>0</v>
      </c>
      <c r="O28" s="433" t="str">
        <f t="shared" si="7"/>
        <v/>
      </c>
      <c r="P28" s="59"/>
      <c r="Q28" s="428">
        <f>IFERROR(VLOOKUP($C28,'Proposed Rates'!$B:$J,Q$11,FALSE),0)</f>
        <v>0</v>
      </c>
      <c r="R28" s="429">
        <f t="shared" si="8"/>
        <v>0</v>
      </c>
      <c r="S28" s="431">
        <f t="shared" si="9"/>
        <v>0</v>
      </c>
      <c r="T28" s="80"/>
      <c r="U28" s="432">
        <f t="shared" si="10"/>
        <v>0</v>
      </c>
      <c r="V28" s="433" t="str">
        <f t="shared" si="11"/>
        <v/>
      </c>
      <c r="W28" s="59"/>
      <c r="X28" s="428">
        <f>IFERROR(VLOOKUP($C28,'Proposed Rates'!$B:$J,X$11,FALSE),0)</f>
        <v>0</v>
      </c>
      <c r="Y28" s="429">
        <f t="shared" si="12"/>
        <v>0</v>
      </c>
      <c r="Z28" s="431">
        <f t="shared" si="13"/>
        <v>0</v>
      </c>
      <c r="AA28" s="80"/>
      <c r="AB28" s="432">
        <f t="shared" si="14"/>
        <v>0</v>
      </c>
      <c r="AC28" s="433" t="str">
        <f t="shared" si="15"/>
        <v/>
      </c>
      <c r="AD28" s="59"/>
      <c r="AE28" s="428">
        <f>IFERROR(VLOOKUP($C28,'Proposed Rates'!$B:$J,AE$11,FALSE),0)</f>
        <v>0</v>
      </c>
      <c r="AF28" s="429">
        <f t="shared" si="16"/>
        <v>0</v>
      </c>
      <c r="AG28" s="431">
        <f t="shared" si="17"/>
        <v>0</v>
      </c>
      <c r="AH28" s="80"/>
      <c r="AI28" s="432">
        <f t="shared" si="18"/>
        <v>0</v>
      </c>
      <c r="AJ28" s="433" t="str">
        <f t="shared" si="19"/>
        <v/>
      </c>
      <c r="AK28" s="59"/>
      <c r="AL28" s="428">
        <f>IFERROR(VLOOKUP($C28,'Proposed Rates'!$B:$J,AL$11,FALSE),0)</f>
        <v>0</v>
      </c>
      <c r="AM28" s="429">
        <f t="shared" si="20"/>
        <v>0</v>
      </c>
      <c r="AN28" s="431">
        <f t="shared" si="21"/>
        <v>0</v>
      </c>
      <c r="AO28" s="80"/>
      <c r="AP28" s="432">
        <f t="shared" si="22"/>
        <v>0</v>
      </c>
      <c r="AQ28" s="433" t="str">
        <f t="shared" si="23"/>
        <v/>
      </c>
      <c r="AR28" s="434"/>
    </row>
    <row r="29" ht="12.0" customHeight="1">
      <c r="A29" s="337"/>
      <c r="B29" s="436" t="s">
        <v>310</v>
      </c>
      <c r="C29" s="437"/>
      <c r="D29" s="437"/>
      <c r="E29" s="437"/>
      <c r="F29" s="438"/>
      <c r="G29" s="439"/>
      <c r="H29" s="440">
        <f>SUM(H15:H28)</f>
        <v>34.51</v>
      </c>
      <c r="I29" s="441"/>
      <c r="J29" s="438"/>
      <c r="K29" s="439"/>
      <c r="L29" s="440">
        <f>SUM(L15:L28)</f>
        <v>40.34</v>
      </c>
      <c r="M29" s="441"/>
      <c r="N29" s="442">
        <f t="shared" si="6"/>
        <v>5.83</v>
      </c>
      <c r="O29" s="443">
        <f t="shared" si="7"/>
        <v>0.1689365401</v>
      </c>
      <c r="P29" s="337"/>
      <c r="Q29" s="438"/>
      <c r="R29" s="439"/>
      <c r="S29" s="440">
        <f>SUM(S15:S28)</f>
        <v>43.8</v>
      </c>
      <c r="T29" s="441"/>
      <c r="U29" s="442">
        <f t="shared" si="10"/>
        <v>3.46</v>
      </c>
      <c r="V29" s="443">
        <f t="shared" si="11"/>
        <v>0.08577094695</v>
      </c>
      <c r="W29" s="337"/>
      <c r="X29" s="438"/>
      <c r="Y29" s="439"/>
      <c r="Z29" s="440">
        <f>SUM(Z15:Z28)</f>
        <v>47.62</v>
      </c>
      <c r="AA29" s="441"/>
      <c r="AB29" s="442">
        <f t="shared" si="14"/>
        <v>3.82</v>
      </c>
      <c r="AC29" s="443">
        <f t="shared" si="15"/>
        <v>0.08721461187</v>
      </c>
      <c r="AD29" s="337"/>
      <c r="AE29" s="438"/>
      <c r="AF29" s="439"/>
      <c r="AG29" s="440">
        <f>SUM(AG15:AG28)</f>
        <v>50.4</v>
      </c>
      <c r="AH29" s="441"/>
      <c r="AI29" s="442">
        <f t="shared" si="18"/>
        <v>2.78</v>
      </c>
      <c r="AJ29" s="443">
        <f t="shared" si="19"/>
        <v>0.05837883242</v>
      </c>
      <c r="AK29" s="337"/>
      <c r="AL29" s="438"/>
      <c r="AM29" s="439"/>
      <c r="AN29" s="440">
        <f>SUM(AN15:AN28)</f>
        <v>53.15</v>
      </c>
      <c r="AO29" s="441"/>
      <c r="AP29" s="442">
        <f t="shared" si="22"/>
        <v>2.75</v>
      </c>
      <c r="AQ29" s="443">
        <f t="shared" si="23"/>
        <v>0.05456349206</v>
      </c>
      <c r="AR29" s="444"/>
    </row>
    <row r="30" ht="12.0" customHeight="1">
      <c r="A30" s="59"/>
      <c r="B30" s="435" t="s">
        <v>234</v>
      </c>
      <c r="C30" s="426" t="str">
        <f t="shared" ref="C30:C36" si="24">D$6&amp;"."&amp;B30</f>
        <v>Residential.DVA Disposition Rate Rider Group 1 -2025</v>
      </c>
      <c r="D30" s="427" t="s">
        <v>308</v>
      </c>
      <c r="E30" s="351"/>
      <c r="F30" s="445">
        <f>IFERROR(VLOOKUP($C30,'Proposed Rates'!$B:$J,F$11,FALSE),0)</f>
        <v>-0.0002</v>
      </c>
      <c r="G30" s="446">
        <f t="shared" ref="G30:G33" si="25">IF($D30="Monthly",1,IF($D30="per KWH",$F$10,0))</f>
        <v>750</v>
      </c>
      <c r="H30" s="431">
        <f t="shared" ref="H30:H36" si="26">G30*F30</f>
        <v>-0.15</v>
      </c>
      <c r="I30" s="80"/>
      <c r="J30" s="445">
        <f>IFERROR(VLOOKUP($C30,'Proposed Rates'!$B:$J,J$11,FALSE),0)</f>
        <v>-0.0005</v>
      </c>
      <c r="K30" s="446">
        <f t="shared" ref="K30:K33" si="27">IF($D30="Monthly",1,IF($D30="per KWH",$F$10,0))</f>
        <v>750</v>
      </c>
      <c r="L30" s="431">
        <f t="shared" ref="L30:L36" si="28">K30*J30</f>
        <v>-0.375</v>
      </c>
      <c r="M30" s="80"/>
      <c r="N30" s="432">
        <f t="shared" si="6"/>
        <v>-0.225</v>
      </c>
      <c r="O30" s="433">
        <f t="shared" si="7"/>
        <v>1.5</v>
      </c>
      <c r="P30" s="59"/>
      <c r="Q30" s="445">
        <f>IFERROR(VLOOKUP($C30,'Proposed Rates'!$B:$J,Q$11,FALSE),0)</f>
        <v>0</v>
      </c>
      <c r="R30" s="446">
        <f t="shared" ref="R30:R33" si="29">IF($D30="Monthly",1,IF($D30="per KWH",$F$10,0))</f>
        <v>750</v>
      </c>
      <c r="S30" s="431">
        <f t="shared" ref="S30:S36" si="30">R30*Q30</f>
        <v>0</v>
      </c>
      <c r="T30" s="80"/>
      <c r="U30" s="432">
        <f t="shared" si="10"/>
        <v>0.375</v>
      </c>
      <c r="V30" s="433">
        <f t="shared" si="11"/>
        <v>-1</v>
      </c>
      <c r="W30" s="59"/>
      <c r="X30" s="445">
        <f>IFERROR(VLOOKUP($C30,'Proposed Rates'!$B:$J,X$11,FALSE),0)</f>
        <v>0</v>
      </c>
      <c r="Y30" s="446">
        <f t="shared" ref="Y30:Y33" si="31">IF($D30="Monthly",1,IF($D30="per KWH",$F$10,0))</f>
        <v>750</v>
      </c>
      <c r="Z30" s="431">
        <f t="shared" ref="Z30:Z36" si="32">Y30*X30</f>
        <v>0</v>
      </c>
      <c r="AA30" s="80"/>
      <c r="AB30" s="432">
        <f t="shared" si="14"/>
        <v>0</v>
      </c>
      <c r="AC30" s="433" t="str">
        <f t="shared" si="15"/>
        <v/>
      </c>
      <c r="AD30" s="59"/>
      <c r="AE30" s="445">
        <f>IFERROR(VLOOKUP($C30,'Proposed Rates'!$B:$J,AE$11,FALSE),0)</f>
        <v>0</v>
      </c>
      <c r="AF30" s="446">
        <f t="shared" ref="AF30:AF33" si="33">IF($D30="Monthly",1,IF($D30="per KWH",$F$10,0))</f>
        <v>750</v>
      </c>
      <c r="AG30" s="431">
        <f t="shared" ref="AG30:AG36" si="34">AF30*AE30</f>
        <v>0</v>
      </c>
      <c r="AH30" s="80"/>
      <c r="AI30" s="432">
        <f t="shared" si="18"/>
        <v>0</v>
      </c>
      <c r="AJ30" s="433" t="str">
        <f t="shared" si="19"/>
        <v/>
      </c>
      <c r="AK30" s="59"/>
      <c r="AL30" s="445">
        <f>IFERROR(VLOOKUP($C30,'Proposed Rates'!$B:$J,AL$11,FALSE),0)</f>
        <v>0</v>
      </c>
      <c r="AM30" s="446">
        <f t="shared" ref="AM30:AM33" si="35">IF($D30="Monthly",1,IF($D30="per KWH",$F$10,0))</f>
        <v>750</v>
      </c>
      <c r="AN30" s="431">
        <f t="shared" ref="AN30:AN36" si="36">AM30*AL30</f>
        <v>0</v>
      </c>
      <c r="AO30" s="80"/>
      <c r="AP30" s="432">
        <f t="shared" si="22"/>
        <v>0</v>
      </c>
      <c r="AQ30" s="433" t="str">
        <f t="shared" si="23"/>
        <v/>
      </c>
      <c r="AR30" s="434"/>
    </row>
    <row r="31" ht="12.0" customHeight="1">
      <c r="A31" s="59"/>
      <c r="B31" s="435" t="s">
        <v>236</v>
      </c>
      <c r="C31" s="426" t="str">
        <f t="shared" si="24"/>
        <v>Residential.DVA Disposition Rate Rider Group 1 - 2024</v>
      </c>
      <c r="D31" s="427" t="s">
        <v>308</v>
      </c>
      <c r="E31" s="351"/>
      <c r="F31" s="445" t="str">
        <f>IFERROR(VLOOKUP($C31,'Proposed Rates'!$B:$J,F$11,FALSE),0)</f>
        <v/>
      </c>
      <c r="G31" s="446">
        <f t="shared" si="25"/>
        <v>750</v>
      </c>
      <c r="H31" s="431">
        <f t="shared" si="26"/>
        <v>0</v>
      </c>
      <c r="I31" s="519"/>
      <c r="J31" s="445">
        <f>IFERROR(VLOOKUP($C31,'Proposed Rates'!$B:$J,J$11,FALSE),0)</f>
        <v>0</v>
      </c>
      <c r="K31" s="446">
        <f t="shared" si="27"/>
        <v>750</v>
      </c>
      <c r="L31" s="431">
        <f t="shared" si="28"/>
        <v>0</v>
      </c>
      <c r="M31" s="448"/>
      <c r="N31" s="432">
        <f t="shared" si="6"/>
        <v>0</v>
      </c>
      <c r="O31" s="433" t="str">
        <f t="shared" si="7"/>
        <v/>
      </c>
      <c r="P31" s="59"/>
      <c r="Q31" s="445">
        <f>IFERROR(VLOOKUP($C31,'Proposed Rates'!$B:$J,Q$11,FALSE),0)</f>
        <v>0</v>
      </c>
      <c r="R31" s="446">
        <f t="shared" si="29"/>
        <v>750</v>
      </c>
      <c r="S31" s="431">
        <f t="shared" si="30"/>
        <v>0</v>
      </c>
      <c r="T31" s="448"/>
      <c r="U31" s="432">
        <f t="shared" si="10"/>
        <v>0</v>
      </c>
      <c r="V31" s="433" t="str">
        <f t="shared" si="11"/>
        <v/>
      </c>
      <c r="W31" s="59"/>
      <c r="X31" s="445">
        <f>IFERROR(VLOOKUP($C31,'Proposed Rates'!$B:$J,X$11,FALSE),0)</f>
        <v>0</v>
      </c>
      <c r="Y31" s="446">
        <f t="shared" si="31"/>
        <v>750</v>
      </c>
      <c r="Z31" s="431">
        <f t="shared" si="32"/>
        <v>0</v>
      </c>
      <c r="AA31" s="448"/>
      <c r="AB31" s="432">
        <f t="shared" si="14"/>
        <v>0</v>
      </c>
      <c r="AC31" s="433" t="str">
        <f t="shared" si="15"/>
        <v/>
      </c>
      <c r="AD31" s="59"/>
      <c r="AE31" s="445">
        <f>IFERROR(VLOOKUP($C31,'Proposed Rates'!$B:$J,AE$11,FALSE),0)</f>
        <v>0</v>
      </c>
      <c r="AF31" s="446">
        <f t="shared" si="33"/>
        <v>750</v>
      </c>
      <c r="AG31" s="431">
        <f t="shared" si="34"/>
        <v>0</v>
      </c>
      <c r="AH31" s="448"/>
      <c r="AI31" s="432">
        <f t="shared" si="18"/>
        <v>0</v>
      </c>
      <c r="AJ31" s="433" t="str">
        <f t="shared" si="19"/>
        <v/>
      </c>
      <c r="AK31" s="59"/>
      <c r="AL31" s="445">
        <f>IFERROR(VLOOKUP($C31,'Proposed Rates'!$B:$J,AL$11,FALSE),0)</f>
        <v>0</v>
      </c>
      <c r="AM31" s="446">
        <f t="shared" si="35"/>
        <v>750</v>
      </c>
      <c r="AN31" s="431">
        <f t="shared" si="36"/>
        <v>0</v>
      </c>
      <c r="AO31" s="448"/>
      <c r="AP31" s="432">
        <f t="shared" si="22"/>
        <v>0</v>
      </c>
      <c r="AQ31" s="433" t="str">
        <f t="shared" si="23"/>
        <v/>
      </c>
      <c r="AR31" s="434"/>
    </row>
    <row r="32" ht="12.0" customHeight="1">
      <c r="A32" s="59"/>
      <c r="B32" s="435" t="s">
        <v>244</v>
      </c>
      <c r="C32" s="426" t="str">
        <f t="shared" si="24"/>
        <v>Residential.CBR Class B Rate Riders</v>
      </c>
      <c r="D32" s="427" t="s">
        <v>308</v>
      </c>
      <c r="E32" s="351"/>
      <c r="F32" s="445">
        <f>IFERROR(VLOOKUP($C32,'Proposed Rates'!$B:$J,F$11,FALSE),0)</f>
        <v>0.0002</v>
      </c>
      <c r="G32" s="446">
        <f t="shared" si="25"/>
        <v>750</v>
      </c>
      <c r="H32" s="431">
        <f t="shared" si="26"/>
        <v>0.15</v>
      </c>
      <c r="I32" s="519"/>
      <c r="J32" s="445">
        <f>IFERROR(VLOOKUP($C32,'Proposed Rates'!$B:$J,J$11,FALSE),0)</f>
        <v>0.0004</v>
      </c>
      <c r="K32" s="446">
        <f t="shared" si="27"/>
        <v>750</v>
      </c>
      <c r="L32" s="431">
        <f t="shared" si="28"/>
        <v>0.3</v>
      </c>
      <c r="M32" s="448"/>
      <c r="N32" s="432">
        <f t="shared" si="6"/>
        <v>0.15</v>
      </c>
      <c r="O32" s="433">
        <f t="shared" si="7"/>
        <v>1</v>
      </c>
      <c r="P32" s="59"/>
      <c r="Q32" s="445">
        <f>IFERROR(VLOOKUP($C32,'Proposed Rates'!$B:$J,Q$11,FALSE),0)</f>
        <v>0</v>
      </c>
      <c r="R32" s="446">
        <f t="shared" si="29"/>
        <v>750</v>
      </c>
      <c r="S32" s="431">
        <f t="shared" si="30"/>
        <v>0</v>
      </c>
      <c r="T32" s="448"/>
      <c r="U32" s="432">
        <f t="shared" si="10"/>
        <v>-0.3</v>
      </c>
      <c r="V32" s="433">
        <f t="shared" si="11"/>
        <v>-1</v>
      </c>
      <c r="W32" s="59"/>
      <c r="X32" s="445">
        <f>IFERROR(VLOOKUP($C32,'Proposed Rates'!$B:$J,X$11,FALSE),0)</f>
        <v>0</v>
      </c>
      <c r="Y32" s="446">
        <f t="shared" si="31"/>
        <v>750</v>
      </c>
      <c r="Z32" s="431">
        <f t="shared" si="32"/>
        <v>0</v>
      </c>
      <c r="AA32" s="448"/>
      <c r="AB32" s="432">
        <f t="shared" si="14"/>
        <v>0</v>
      </c>
      <c r="AC32" s="433" t="str">
        <f t="shared" si="15"/>
        <v/>
      </c>
      <c r="AD32" s="59"/>
      <c r="AE32" s="445">
        <f>IFERROR(VLOOKUP($C32,'Proposed Rates'!$B:$J,AE$11,FALSE),0)</f>
        <v>0</v>
      </c>
      <c r="AF32" s="446">
        <f t="shared" si="33"/>
        <v>750</v>
      </c>
      <c r="AG32" s="431">
        <f t="shared" si="34"/>
        <v>0</v>
      </c>
      <c r="AH32" s="448"/>
      <c r="AI32" s="432">
        <f t="shared" si="18"/>
        <v>0</v>
      </c>
      <c r="AJ32" s="433" t="str">
        <f t="shared" si="19"/>
        <v/>
      </c>
      <c r="AK32" s="59"/>
      <c r="AL32" s="445">
        <f>IFERROR(VLOOKUP($C32,'Proposed Rates'!$B:$J,AL$11,FALSE),0)</f>
        <v>0</v>
      </c>
      <c r="AM32" s="446">
        <f t="shared" si="35"/>
        <v>750</v>
      </c>
      <c r="AN32" s="431">
        <f t="shared" si="36"/>
        <v>0</v>
      </c>
      <c r="AO32" s="448"/>
      <c r="AP32" s="432">
        <f t="shared" si="22"/>
        <v>0</v>
      </c>
      <c r="AQ32" s="433" t="str">
        <f t="shared" si="23"/>
        <v/>
      </c>
      <c r="AR32" s="434"/>
    </row>
    <row r="33" ht="12.0" customHeight="1">
      <c r="A33" s="59"/>
      <c r="B33" s="435" t="s">
        <v>311</v>
      </c>
      <c r="C33" s="426" t="str">
        <f t="shared" si="24"/>
        <v>Residential.GA Disposition Rate Rider-NonRPP</v>
      </c>
      <c r="D33" s="427" t="s">
        <v>308</v>
      </c>
      <c r="E33" s="351"/>
      <c r="F33" s="445">
        <f>IFERROR(VLOOKUP($C33,'Proposed Rates'!$B:$J,F$11,FALSE),0)</f>
        <v>0</v>
      </c>
      <c r="G33" s="446">
        <f t="shared" si="25"/>
        <v>750</v>
      </c>
      <c r="H33" s="431">
        <f t="shared" si="26"/>
        <v>0</v>
      </c>
      <c r="I33" s="519"/>
      <c r="J33" s="445">
        <f>IFERROR(VLOOKUP($C33,'Proposed Rates'!$B:$J,J$11,FALSE),0)</f>
        <v>0</v>
      </c>
      <c r="K33" s="446">
        <f t="shared" si="27"/>
        <v>750</v>
      </c>
      <c r="L33" s="431">
        <f t="shared" si="28"/>
        <v>0</v>
      </c>
      <c r="M33" s="448"/>
      <c r="N33" s="432">
        <f t="shared" si="6"/>
        <v>0</v>
      </c>
      <c r="O33" s="433" t="str">
        <f t="shared" si="7"/>
        <v/>
      </c>
      <c r="P33" s="59"/>
      <c r="Q33" s="445">
        <f>IFERROR(VLOOKUP($C33,'Proposed Rates'!$B:$J,Q$11,FALSE),0)</f>
        <v>0</v>
      </c>
      <c r="R33" s="446">
        <f t="shared" si="29"/>
        <v>750</v>
      </c>
      <c r="S33" s="431">
        <f t="shared" si="30"/>
        <v>0</v>
      </c>
      <c r="T33" s="448"/>
      <c r="U33" s="432">
        <f t="shared" si="10"/>
        <v>0</v>
      </c>
      <c r="V33" s="433" t="str">
        <f t="shared" si="11"/>
        <v/>
      </c>
      <c r="W33" s="59"/>
      <c r="X33" s="445">
        <f>IFERROR(VLOOKUP($C33,'Proposed Rates'!$B:$J,X$11,FALSE),0)</f>
        <v>0</v>
      </c>
      <c r="Y33" s="446">
        <f t="shared" si="31"/>
        <v>750</v>
      </c>
      <c r="Z33" s="431">
        <f t="shared" si="32"/>
        <v>0</v>
      </c>
      <c r="AA33" s="448"/>
      <c r="AB33" s="432">
        <f t="shared" si="14"/>
        <v>0</v>
      </c>
      <c r="AC33" s="433" t="str">
        <f t="shared" si="15"/>
        <v/>
      </c>
      <c r="AD33" s="59"/>
      <c r="AE33" s="445">
        <f>IFERROR(VLOOKUP($C33,'Proposed Rates'!$B:$J,AE$11,FALSE),0)</f>
        <v>0</v>
      </c>
      <c r="AF33" s="446">
        <f t="shared" si="33"/>
        <v>750</v>
      </c>
      <c r="AG33" s="431">
        <f t="shared" si="34"/>
        <v>0</v>
      </c>
      <c r="AH33" s="448"/>
      <c r="AI33" s="432">
        <f t="shared" si="18"/>
        <v>0</v>
      </c>
      <c r="AJ33" s="433" t="str">
        <f t="shared" si="19"/>
        <v/>
      </c>
      <c r="AK33" s="59"/>
      <c r="AL33" s="445">
        <f>IFERROR(VLOOKUP($C33,'Proposed Rates'!$B:$J,AL$11,FALSE),0)</f>
        <v>0</v>
      </c>
      <c r="AM33" s="446">
        <f t="shared" si="35"/>
        <v>750</v>
      </c>
      <c r="AN33" s="431">
        <f t="shared" si="36"/>
        <v>0</v>
      </c>
      <c r="AO33" s="448"/>
      <c r="AP33" s="432">
        <f t="shared" si="22"/>
        <v>0</v>
      </c>
      <c r="AQ33" s="433" t="str">
        <f t="shared" si="23"/>
        <v/>
      </c>
      <c r="AR33" s="434"/>
    </row>
    <row r="34" ht="12.0" customHeight="1">
      <c r="A34" s="59"/>
      <c r="B34" s="351" t="s">
        <v>269</v>
      </c>
      <c r="C34" s="426" t="str">
        <f t="shared" si="24"/>
        <v>Residential.Low Voltage Service Charge</v>
      </c>
      <c r="D34" s="427" t="s">
        <v>308</v>
      </c>
      <c r="E34" s="351"/>
      <c r="F34" s="449">
        <f>IFERROR(VLOOKUP($C34,'Proposed Rates'!$B:$J,F$11,FALSE),0)</f>
        <v>0.00005</v>
      </c>
      <c r="G34" s="450">
        <f>$F$10*(1+F$63)</f>
        <v>775.35</v>
      </c>
      <c r="H34" s="431">
        <f t="shared" si="26"/>
        <v>0.0387675</v>
      </c>
      <c r="I34" s="80"/>
      <c r="J34" s="449">
        <f>IFERROR(VLOOKUP($C34,'Proposed Rates'!$B:$J,J$11,FALSE),0)</f>
        <v>0.00007</v>
      </c>
      <c r="K34" s="450">
        <f>$F$10*(1+J$63)</f>
        <v>775.125</v>
      </c>
      <c r="L34" s="431">
        <f t="shared" si="28"/>
        <v>0.05425875</v>
      </c>
      <c r="M34" s="80"/>
      <c r="N34" s="432">
        <f t="shared" si="6"/>
        <v>0.01549125</v>
      </c>
      <c r="O34" s="433">
        <f t="shared" si="7"/>
        <v>0.3995937319</v>
      </c>
      <c r="P34" s="59"/>
      <c r="Q34" s="449">
        <f>IFERROR(VLOOKUP($C34,'Proposed Rates'!$B:$J,Q$11,FALSE),0)</f>
        <v>0.00007</v>
      </c>
      <c r="R34" s="450">
        <f>$F$10*(1+Q$63)</f>
        <v>775.125</v>
      </c>
      <c r="S34" s="431">
        <f t="shared" si="30"/>
        <v>0.05425875</v>
      </c>
      <c r="T34" s="80"/>
      <c r="U34" s="432">
        <f t="shared" si="10"/>
        <v>0</v>
      </c>
      <c r="V34" s="433">
        <f t="shared" si="11"/>
        <v>0</v>
      </c>
      <c r="W34" s="59"/>
      <c r="X34" s="449">
        <f>IFERROR(VLOOKUP($C34,'Proposed Rates'!$B:$J,X$11,FALSE),0)</f>
        <v>0.00008</v>
      </c>
      <c r="Y34" s="450">
        <f>$F$10*(1+X$63)</f>
        <v>775.125</v>
      </c>
      <c r="Z34" s="431">
        <f t="shared" si="32"/>
        <v>0.06201</v>
      </c>
      <c r="AA34" s="80"/>
      <c r="AB34" s="432">
        <f t="shared" si="14"/>
        <v>0.00775125</v>
      </c>
      <c r="AC34" s="433">
        <f t="shared" si="15"/>
        <v>0.1428571429</v>
      </c>
      <c r="AD34" s="59"/>
      <c r="AE34" s="449">
        <f>IFERROR(VLOOKUP($C34,'Proposed Rates'!$B:$J,AE$11,FALSE),0)</f>
        <v>0.00008</v>
      </c>
      <c r="AF34" s="450">
        <f>$F$10*(1+AE$63)</f>
        <v>775.125</v>
      </c>
      <c r="AG34" s="431">
        <f t="shared" si="34"/>
        <v>0.06201</v>
      </c>
      <c r="AH34" s="80"/>
      <c r="AI34" s="432">
        <f t="shared" si="18"/>
        <v>0</v>
      </c>
      <c r="AJ34" s="433">
        <f t="shared" si="19"/>
        <v>0</v>
      </c>
      <c r="AK34" s="59"/>
      <c r="AL34" s="449">
        <f>IFERROR(VLOOKUP($C34,'Proposed Rates'!$B:$J,AL$11,FALSE),0)</f>
        <v>0.00008</v>
      </c>
      <c r="AM34" s="450">
        <f>$F$10*(1+AL$63)</f>
        <v>775.125</v>
      </c>
      <c r="AN34" s="431">
        <f t="shared" si="36"/>
        <v>0.06201</v>
      </c>
      <c r="AO34" s="80"/>
      <c r="AP34" s="432">
        <f t="shared" si="22"/>
        <v>0</v>
      </c>
      <c r="AQ34" s="433">
        <f t="shared" si="23"/>
        <v>0</v>
      </c>
      <c r="AR34" s="434"/>
    </row>
    <row r="35" ht="12.0" customHeight="1">
      <c r="A35" s="59"/>
      <c r="B35" s="351" t="s">
        <v>312</v>
      </c>
      <c r="C35" s="426" t="str">
        <f t="shared" si="24"/>
        <v>Residential.Line Losses on Cost of Power</v>
      </c>
      <c r="D35" s="427" t="s">
        <v>308</v>
      </c>
      <c r="E35" s="351"/>
      <c r="F35" s="451">
        <f>'Proposed Rates'!$K$249*F$44+'Proposed Rates'!$K$250*F$45+'Proposed Rates'!$K$251*F$46</f>
        <v>0.09904</v>
      </c>
      <c r="G35" s="452">
        <f>$F$10*(1+F$63)-$F$10</f>
        <v>25.35</v>
      </c>
      <c r="H35" s="431">
        <f t="shared" si="26"/>
        <v>2.510664</v>
      </c>
      <c r="I35" s="80"/>
      <c r="J35" s="451">
        <f>'Proposed Rates'!$K$249*J$44+'Proposed Rates'!$K$250*J$45+'Proposed Rates'!$K$251*J$46</f>
        <v>0.09904</v>
      </c>
      <c r="K35" s="452">
        <f>$F$10*(1+J$63)-$F$10</f>
        <v>25.125</v>
      </c>
      <c r="L35" s="431">
        <f t="shared" si="28"/>
        <v>2.48838</v>
      </c>
      <c r="M35" s="80"/>
      <c r="N35" s="432">
        <f t="shared" si="6"/>
        <v>-0.022284</v>
      </c>
      <c r="O35" s="433">
        <f t="shared" si="7"/>
        <v>-0.008875739645</v>
      </c>
      <c r="P35" s="59"/>
      <c r="Q35" s="451">
        <f>'Proposed Rates'!$K$249*Q$44+'Proposed Rates'!$K$250*Q$45+'Proposed Rates'!$K$251*Q$46</f>
        <v>0.09904</v>
      </c>
      <c r="R35" s="452">
        <f>$F$10*(1+Q$63)-$F$10</f>
        <v>25.125</v>
      </c>
      <c r="S35" s="431">
        <f t="shared" si="30"/>
        <v>2.48838</v>
      </c>
      <c r="T35" s="80"/>
      <c r="U35" s="432">
        <f t="shared" si="10"/>
        <v>0</v>
      </c>
      <c r="V35" s="433">
        <f t="shared" si="11"/>
        <v>0</v>
      </c>
      <c r="W35" s="59"/>
      <c r="X35" s="451">
        <f>'Proposed Rates'!$K$249*X$44+'Proposed Rates'!$K$250*X$45+'Proposed Rates'!$K$251*X$46</f>
        <v>0.09904</v>
      </c>
      <c r="Y35" s="452">
        <f>$F$10*(1+X$63)-$F$10</f>
        <v>25.125</v>
      </c>
      <c r="Z35" s="431">
        <f t="shared" si="32"/>
        <v>2.48838</v>
      </c>
      <c r="AA35" s="80"/>
      <c r="AB35" s="432">
        <f t="shared" si="14"/>
        <v>0</v>
      </c>
      <c r="AC35" s="433">
        <f t="shared" si="15"/>
        <v>0</v>
      </c>
      <c r="AD35" s="59"/>
      <c r="AE35" s="451">
        <f>'Proposed Rates'!$K$249*AE$44+'Proposed Rates'!$K$250*AE$45+'Proposed Rates'!$K$251*AE$46</f>
        <v>0.09904</v>
      </c>
      <c r="AF35" s="452">
        <f>$F$10*(1+AE$63)-$F$10</f>
        <v>25.125</v>
      </c>
      <c r="AG35" s="431">
        <f t="shared" si="34"/>
        <v>2.48838</v>
      </c>
      <c r="AH35" s="80"/>
      <c r="AI35" s="432">
        <f t="shared" si="18"/>
        <v>0</v>
      </c>
      <c r="AJ35" s="433">
        <f t="shared" si="19"/>
        <v>0</v>
      </c>
      <c r="AK35" s="59"/>
      <c r="AL35" s="451">
        <f>'Proposed Rates'!$K$249*AL$44+'Proposed Rates'!$K$250*AL$45+'Proposed Rates'!$K$251*AL$46</f>
        <v>0.09904</v>
      </c>
      <c r="AM35" s="452">
        <f>$F$10*(1+AL$63)-$F$10</f>
        <v>25.125</v>
      </c>
      <c r="AN35" s="431">
        <f t="shared" si="36"/>
        <v>2.48838</v>
      </c>
      <c r="AO35" s="80"/>
      <c r="AP35" s="432">
        <f t="shared" si="22"/>
        <v>0</v>
      </c>
      <c r="AQ35" s="433">
        <f t="shared" si="23"/>
        <v>0</v>
      </c>
      <c r="AR35" s="434"/>
    </row>
    <row r="36" ht="12.0" customHeight="1">
      <c r="A36" s="59"/>
      <c r="B36" s="351" t="s">
        <v>271</v>
      </c>
      <c r="C36" s="426" t="str">
        <f t="shared" si="24"/>
        <v>Residential.Smart Meter Entity Charge</v>
      </c>
      <c r="D36" s="427" t="s">
        <v>306</v>
      </c>
      <c r="E36" s="351"/>
      <c r="F36" s="428">
        <f>IFERROR(VLOOKUP($C36,'Proposed Rates'!$B:$J,F$11,FALSE),0)</f>
        <v>0.42</v>
      </c>
      <c r="G36" s="446">
        <f>IF($D36="Monthly",1,IF($D36="per KWH",$F$10,0))</f>
        <v>1</v>
      </c>
      <c r="H36" s="431">
        <f t="shared" si="26"/>
        <v>0.42</v>
      </c>
      <c r="I36" s="80"/>
      <c r="J36" s="428">
        <f>IFERROR(VLOOKUP($C36,'Proposed Rates'!$B:$J,J$11,FALSE),0)</f>
        <v>0.42</v>
      </c>
      <c r="K36" s="446">
        <f>IF($D36="Monthly",1,IF($D36="per KWH",$F$10,0))</f>
        <v>1</v>
      </c>
      <c r="L36" s="431">
        <f t="shared" si="28"/>
        <v>0.42</v>
      </c>
      <c r="M36" s="80"/>
      <c r="N36" s="432">
        <f t="shared" si="6"/>
        <v>0</v>
      </c>
      <c r="O36" s="433">
        <f t="shared" si="7"/>
        <v>0</v>
      </c>
      <c r="P36" s="59"/>
      <c r="Q36" s="428">
        <f>IFERROR(VLOOKUP($C36,'Proposed Rates'!$B:$J,Q$11,FALSE),0)</f>
        <v>0.42</v>
      </c>
      <c r="R36" s="446">
        <f>IF($D36="Monthly",1,IF($D36="per KWH",$F$10,0))</f>
        <v>1</v>
      </c>
      <c r="S36" s="431">
        <f t="shared" si="30"/>
        <v>0.42</v>
      </c>
      <c r="T36" s="80"/>
      <c r="U36" s="432">
        <f t="shared" si="10"/>
        <v>0</v>
      </c>
      <c r="V36" s="433">
        <f t="shared" si="11"/>
        <v>0</v>
      </c>
      <c r="W36" s="59"/>
      <c r="X36" s="428">
        <f>IFERROR(VLOOKUP($C36,'Proposed Rates'!$B:$J,X$11,FALSE),0)</f>
        <v>0.43</v>
      </c>
      <c r="Y36" s="446">
        <f>IF($D36="Monthly",1,IF($D36="per KWH",$F$10,0))</f>
        <v>1</v>
      </c>
      <c r="Z36" s="431">
        <f t="shared" si="32"/>
        <v>0.43</v>
      </c>
      <c r="AA36" s="80"/>
      <c r="AB36" s="432">
        <f t="shared" si="14"/>
        <v>0.01</v>
      </c>
      <c r="AC36" s="433">
        <f t="shared" si="15"/>
        <v>0.02380952381</v>
      </c>
      <c r="AD36" s="59"/>
      <c r="AE36" s="428">
        <f>IFERROR(VLOOKUP($C36,'Proposed Rates'!$B:$J,AE$11,FALSE),0)</f>
        <v>0.44</v>
      </c>
      <c r="AF36" s="446">
        <f>IF($D36="Monthly",1,IF($D36="per KWH",$F$10,0))</f>
        <v>1</v>
      </c>
      <c r="AG36" s="431">
        <f t="shared" si="34"/>
        <v>0.44</v>
      </c>
      <c r="AH36" s="80"/>
      <c r="AI36" s="432">
        <f t="shared" si="18"/>
        <v>0.01</v>
      </c>
      <c r="AJ36" s="433">
        <f t="shared" si="19"/>
        <v>0.02325581395</v>
      </c>
      <c r="AK36" s="59"/>
      <c r="AL36" s="428">
        <f>IFERROR(VLOOKUP($C36,'Proposed Rates'!$B:$J,AL$11,FALSE),0)</f>
        <v>0.45</v>
      </c>
      <c r="AM36" s="446">
        <f>IF($D36="Monthly",1,IF($D36="per KWH",$F$10,0))</f>
        <v>1</v>
      </c>
      <c r="AN36" s="431">
        <f t="shared" si="36"/>
        <v>0.45</v>
      </c>
      <c r="AO36" s="80"/>
      <c r="AP36" s="432">
        <f t="shared" si="22"/>
        <v>0.01</v>
      </c>
      <c r="AQ36" s="433">
        <f t="shared" si="23"/>
        <v>0.02272727273</v>
      </c>
      <c r="AR36" s="434"/>
    </row>
    <row r="37" ht="12.0" customHeight="1">
      <c r="A37" s="59"/>
      <c r="B37" s="436" t="s">
        <v>313</v>
      </c>
      <c r="C37" s="453"/>
      <c r="D37" s="453"/>
      <c r="E37" s="453"/>
      <c r="F37" s="454"/>
      <c r="G37" s="455"/>
      <c r="H37" s="440">
        <f>SUM(H30:H36)+H29</f>
        <v>37.4794315</v>
      </c>
      <c r="I37" s="456"/>
      <c r="J37" s="454"/>
      <c r="K37" s="455"/>
      <c r="L37" s="536">
        <f>SUM(L30:L36)+L29</f>
        <v>43.22763875</v>
      </c>
      <c r="M37" s="456"/>
      <c r="N37" s="442">
        <f t="shared" si="6"/>
        <v>5.74820725</v>
      </c>
      <c r="O37" s="443">
        <f t="shared" si="7"/>
        <v>0.1533696489</v>
      </c>
      <c r="P37" s="59"/>
      <c r="Q37" s="454"/>
      <c r="R37" s="455"/>
      <c r="S37" s="440">
        <f>SUM(S30:S36)+S29</f>
        <v>46.76263875</v>
      </c>
      <c r="T37" s="456"/>
      <c r="U37" s="442">
        <f t="shared" si="10"/>
        <v>3.535</v>
      </c>
      <c r="V37" s="443">
        <f t="shared" si="11"/>
        <v>0.08177638433</v>
      </c>
      <c r="W37" s="59"/>
      <c r="X37" s="454"/>
      <c r="Y37" s="455"/>
      <c r="Z37" s="440">
        <f>SUM(Z30:Z36)+Z29</f>
        <v>50.60039</v>
      </c>
      <c r="AA37" s="456"/>
      <c r="AB37" s="442">
        <f t="shared" si="14"/>
        <v>3.83775125</v>
      </c>
      <c r="AC37" s="443">
        <f t="shared" si="15"/>
        <v>0.08206874874</v>
      </c>
      <c r="AD37" s="59"/>
      <c r="AE37" s="454"/>
      <c r="AF37" s="455"/>
      <c r="AG37" s="440">
        <f>SUM(AG30:AG36)+AG29</f>
        <v>53.39039</v>
      </c>
      <c r="AH37" s="456"/>
      <c r="AI37" s="442">
        <f t="shared" si="18"/>
        <v>2.79</v>
      </c>
      <c r="AJ37" s="443">
        <f t="shared" si="19"/>
        <v>0.05513791494</v>
      </c>
      <c r="AK37" s="59"/>
      <c r="AL37" s="454"/>
      <c r="AM37" s="455"/>
      <c r="AN37" s="440">
        <f>SUM(AN30:AN36)+AN29</f>
        <v>56.15039</v>
      </c>
      <c r="AO37" s="456"/>
      <c r="AP37" s="442">
        <f t="shared" si="22"/>
        <v>2.76</v>
      </c>
      <c r="AQ37" s="443">
        <f t="shared" si="23"/>
        <v>0.05169469637</v>
      </c>
      <c r="AR37" s="444"/>
    </row>
    <row r="38" ht="12.0" customHeight="1">
      <c r="A38" s="59"/>
      <c r="B38" s="80" t="s">
        <v>255</v>
      </c>
      <c r="C38" s="426" t="str">
        <f t="shared" ref="C38:C39" si="37">D$6&amp;"."&amp;B38</f>
        <v>Residential.RTSR - Network</v>
      </c>
      <c r="D38" s="457" t="s">
        <v>308</v>
      </c>
      <c r="E38" s="80"/>
      <c r="F38" s="445">
        <f>IFERROR(VLOOKUP($C38,'Proposed Rates'!$B:$J,F$11,FALSE),0)</f>
        <v>0.0126</v>
      </c>
      <c r="G38" s="450">
        <f t="shared" ref="G38:G39" si="38">$F$10*(1+F$63)</f>
        <v>775.35</v>
      </c>
      <c r="H38" s="431">
        <f t="shared" ref="H38:H39" si="39">G38*F38</f>
        <v>9.76941</v>
      </c>
      <c r="I38" s="80"/>
      <c r="J38" s="445">
        <f>IFERROR(VLOOKUP($C38,'Proposed Rates'!$B:$J,J$11,FALSE),0)</f>
        <v>0.0141</v>
      </c>
      <c r="K38" s="450">
        <f t="shared" ref="K38:K39" si="40">$F$10*(1+J$63)</f>
        <v>775.125</v>
      </c>
      <c r="L38" s="431">
        <f t="shared" ref="L38:L39" si="41">K38*J38</f>
        <v>10.9292625</v>
      </c>
      <c r="M38" s="80"/>
      <c r="N38" s="432">
        <f t="shared" si="6"/>
        <v>1.1598525</v>
      </c>
      <c r="O38" s="433">
        <f t="shared" si="7"/>
        <v>0.1187228809</v>
      </c>
      <c r="P38" s="59"/>
      <c r="Q38" s="445">
        <f>IFERROR(VLOOKUP($C38,'Proposed Rates'!$B:$J,Q$11,FALSE),0)</f>
        <v>0.0141</v>
      </c>
      <c r="R38" s="450">
        <f t="shared" ref="R38:R39" si="42">$F$10*(1+Q$63)</f>
        <v>775.125</v>
      </c>
      <c r="S38" s="431">
        <f t="shared" ref="S38:S39" si="43">R38*Q38</f>
        <v>10.9292625</v>
      </c>
      <c r="T38" s="80"/>
      <c r="U38" s="432">
        <f t="shared" si="10"/>
        <v>0</v>
      </c>
      <c r="V38" s="433">
        <f t="shared" si="11"/>
        <v>0</v>
      </c>
      <c r="W38" s="59"/>
      <c r="X38" s="445">
        <f>IFERROR(VLOOKUP($C38,'Proposed Rates'!$B:$J,X$11,FALSE),0)</f>
        <v>0.0141</v>
      </c>
      <c r="Y38" s="450">
        <f t="shared" ref="Y38:Y39" si="44">$F$10*(1+X$63)</f>
        <v>775.125</v>
      </c>
      <c r="Z38" s="431">
        <f t="shared" ref="Z38:Z39" si="45">Y38*X38</f>
        <v>10.9292625</v>
      </c>
      <c r="AA38" s="80"/>
      <c r="AB38" s="432">
        <f t="shared" si="14"/>
        <v>0</v>
      </c>
      <c r="AC38" s="433">
        <f t="shared" si="15"/>
        <v>0</v>
      </c>
      <c r="AD38" s="59"/>
      <c r="AE38" s="445">
        <f>IFERROR(VLOOKUP($C38,'Proposed Rates'!$B:$J,AE$11,FALSE),0)</f>
        <v>0.0141</v>
      </c>
      <c r="AF38" s="450">
        <f t="shared" ref="AF38:AF39" si="46">$F$10*(1+AE$63)</f>
        <v>775.125</v>
      </c>
      <c r="AG38" s="431">
        <f t="shared" ref="AG38:AG39" si="47">AF38*AE38</f>
        <v>10.9292625</v>
      </c>
      <c r="AH38" s="80"/>
      <c r="AI38" s="432">
        <f t="shared" si="18"/>
        <v>0</v>
      </c>
      <c r="AJ38" s="433">
        <f t="shared" si="19"/>
        <v>0</v>
      </c>
      <c r="AK38" s="59"/>
      <c r="AL38" s="445">
        <f>IFERROR(VLOOKUP($C38,'Proposed Rates'!$B:$J,AL$11,FALSE),0)</f>
        <v>0.0141</v>
      </c>
      <c r="AM38" s="450">
        <f t="shared" ref="AM38:AM39" si="48">$F$10*(1+AL$63)</f>
        <v>775.125</v>
      </c>
      <c r="AN38" s="431">
        <f t="shared" ref="AN38:AN39" si="49">AM38*AL38</f>
        <v>10.9292625</v>
      </c>
      <c r="AO38" s="80"/>
      <c r="AP38" s="432">
        <f t="shared" si="22"/>
        <v>0</v>
      </c>
      <c r="AQ38" s="433">
        <f t="shared" si="23"/>
        <v>0</v>
      </c>
      <c r="AR38" s="434"/>
    </row>
    <row r="39" ht="12.0" customHeight="1">
      <c r="A39" s="59"/>
      <c r="B39" s="80" t="s">
        <v>256</v>
      </c>
      <c r="C39" s="426" t="str">
        <f t="shared" si="37"/>
        <v>Residential.RTSR - Line and Transformation Connection</v>
      </c>
      <c r="D39" s="457" t="s">
        <v>308</v>
      </c>
      <c r="E39" s="80"/>
      <c r="F39" s="445">
        <f>IFERROR(VLOOKUP($C39,'Proposed Rates'!$B:$J,F$11,FALSE),0)</f>
        <v>0.0072</v>
      </c>
      <c r="G39" s="450">
        <f t="shared" si="38"/>
        <v>775.35</v>
      </c>
      <c r="H39" s="431">
        <f t="shared" si="39"/>
        <v>5.58252</v>
      </c>
      <c r="I39" s="80"/>
      <c r="J39" s="445">
        <f>IFERROR(VLOOKUP($C39,'Proposed Rates'!$B:$J,J$11,FALSE),0)</f>
        <v>0.0079</v>
      </c>
      <c r="K39" s="450">
        <f t="shared" si="40"/>
        <v>775.125</v>
      </c>
      <c r="L39" s="431">
        <f t="shared" si="41"/>
        <v>6.1234875</v>
      </c>
      <c r="M39" s="80"/>
      <c r="N39" s="432">
        <f t="shared" si="6"/>
        <v>0.5409675</v>
      </c>
      <c r="O39" s="433">
        <f t="shared" si="7"/>
        <v>0.09690381763</v>
      </c>
      <c r="P39" s="59"/>
      <c r="Q39" s="445">
        <f>IFERROR(VLOOKUP($C39,'Proposed Rates'!$B:$J,Q$11,FALSE),0)</f>
        <v>0.0079</v>
      </c>
      <c r="R39" s="450">
        <f t="shared" si="42"/>
        <v>775.125</v>
      </c>
      <c r="S39" s="431">
        <f t="shared" si="43"/>
        <v>6.1234875</v>
      </c>
      <c r="T39" s="80"/>
      <c r="U39" s="432">
        <f t="shared" si="10"/>
        <v>0</v>
      </c>
      <c r="V39" s="433">
        <f t="shared" si="11"/>
        <v>0</v>
      </c>
      <c r="W39" s="59"/>
      <c r="X39" s="445">
        <f>IFERROR(VLOOKUP($C39,'Proposed Rates'!$B:$J,X$11,FALSE),0)</f>
        <v>0.0079</v>
      </c>
      <c r="Y39" s="450">
        <f t="shared" si="44"/>
        <v>775.125</v>
      </c>
      <c r="Z39" s="431">
        <f t="shared" si="45"/>
        <v>6.1234875</v>
      </c>
      <c r="AA39" s="80"/>
      <c r="AB39" s="432">
        <f t="shared" si="14"/>
        <v>0</v>
      </c>
      <c r="AC39" s="433">
        <f t="shared" si="15"/>
        <v>0</v>
      </c>
      <c r="AD39" s="59"/>
      <c r="AE39" s="445">
        <f>IFERROR(VLOOKUP($C39,'Proposed Rates'!$B:$J,AE$11,FALSE),0)</f>
        <v>0.0079</v>
      </c>
      <c r="AF39" s="450">
        <f t="shared" si="46"/>
        <v>775.125</v>
      </c>
      <c r="AG39" s="431">
        <f t="shared" si="47"/>
        <v>6.1234875</v>
      </c>
      <c r="AH39" s="80"/>
      <c r="AI39" s="432">
        <f t="shared" si="18"/>
        <v>0</v>
      </c>
      <c r="AJ39" s="433">
        <f t="shared" si="19"/>
        <v>0</v>
      </c>
      <c r="AK39" s="59"/>
      <c r="AL39" s="445">
        <f>IFERROR(VLOOKUP($C39,'Proposed Rates'!$B:$J,AL$11,FALSE),0)</f>
        <v>0.0079</v>
      </c>
      <c r="AM39" s="450">
        <f t="shared" si="48"/>
        <v>775.125</v>
      </c>
      <c r="AN39" s="431">
        <f t="shared" si="49"/>
        <v>6.1234875</v>
      </c>
      <c r="AO39" s="80"/>
      <c r="AP39" s="432">
        <f t="shared" si="22"/>
        <v>0</v>
      </c>
      <c r="AQ39" s="433">
        <f t="shared" si="23"/>
        <v>0</v>
      </c>
      <c r="AR39" s="434"/>
    </row>
    <row r="40" ht="12.0" customHeight="1">
      <c r="A40" s="59"/>
      <c r="B40" s="436" t="s">
        <v>314</v>
      </c>
      <c r="C40" s="458"/>
      <c r="D40" s="458"/>
      <c r="E40" s="458"/>
      <c r="F40" s="459"/>
      <c r="G40" s="460"/>
      <c r="H40" s="440">
        <f>SUM(H37:H39)</f>
        <v>52.8313615</v>
      </c>
      <c r="I40" s="441"/>
      <c r="J40" s="459"/>
      <c r="K40" s="460"/>
      <c r="L40" s="536">
        <f>SUM(L37:L39)</f>
        <v>60.28038875</v>
      </c>
      <c r="M40" s="441"/>
      <c r="N40" s="442">
        <f t="shared" si="6"/>
        <v>7.44902725</v>
      </c>
      <c r="O40" s="443">
        <f t="shared" si="7"/>
        <v>0.1409963143</v>
      </c>
      <c r="P40" s="59"/>
      <c r="Q40" s="459"/>
      <c r="R40" s="460"/>
      <c r="S40" s="440">
        <f>SUM(S37:S39)</f>
        <v>63.81538875</v>
      </c>
      <c r="T40" s="441"/>
      <c r="U40" s="442">
        <f t="shared" si="10"/>
        <v>3.535</v>
      </c>
      <c r="V40" s="443">
        <f t="shared" si="11"/>
        <v>0.05864262115</v>
      </c>
      <c r="W40" s="59"/>
      <c r="X40" s="459"/>
      <c r="Y40" s="460"/>
      <c r="Z40" s="440">
        <f>SUM(Z37:Z39)</f>
        <v>67.65314</v>
      </c>
      <c r="AA40" s="441"/>
      <c r="AB40" s="442">
        <f t="shared" si="14"/>
        <v>3.83775125</v>
      </c>
      <c r="AC40" s="443">
        <f t="shared" si="15"/>
        <v>0.06013833536</v>
      </c>
      <c r="AD40" s="59"/>
      <c r="AE40" s="459"/>
      <c r="AF40" s="460"/>
      <c r="AG40" s="440">
        <f>SUM(AG37:AG39)</f>
        <v>70.44314</v>
      </c>
      <c r="AH40" s="441"/>
      <c r="AI40" s="442">
        <f t="shared" si="18"/>
        <v>2.79</v>
      </c>
      <c r="AJ40" s="443">
        <f t="shared" si="19"/>
        <v>0.04123977098</v>
      </c>
      <c r="AK40" s="59"/>
      <c r="AL40" s="459"/>
      <c r="AM40" s="460"/>
      <c r="AN40" s="440">
        <f>SUM(AN37:AN39)</f>
        <v>73.20314</v>
      </c>
      <c r="AO40" s="441"/>
      <c r="AP40" s="442">
        <f t="shared" si="22"/>
        <v>2.76</v>
      </c>
      <c r="AQ40" s="443">
        <f t="shared" si="23"/>
        <v>0.03918053625</v>
      </c>
      <c r="AR40" s="444"/>
    </row>
    <row r="41" ht="12.0" customHeight="1">
      <c r="A41" s="59"/>
      <c r="B41" s="351" t="s">
        <v>257</v>
      </c>
      <c r="C41" s="426" t="str">
        <f t="shared" ref="C41:C48" si="50">D$6&amp;"."&amp;B41</f>
        <v>Residential.Wholesale Market Service Charge (WMSC)</v>
      </c>
      <c r="D41" s="427" t="s">
        <v>308</v>
      </c>
      <c r="E41" s="351"/>
      <c r="F41" s="445">
        <f>IFERROR(VLOOKUP($C41,'Proposed Rates'!$B:$J,F$11,FALSE),0)</f>
        <v>0.0045</v>
      </c>
      <c r="G41" s="450">
        <f t="shared" ref="G41:G42" si="51">$F$10*(1+F$63)</f>
        <v>775.35</v>
      </c>
      <c r="H41" s="431">
        <f t="shared" ref="H41:H48" si="52">G41*F41</f>
        <v>3.489075</v>
      </c>
      <c r="I41" s="80"/>
      <c r="J41" s="445">
        <f>IFERROR(VLOOKUP($C41,'Proposed Rates'!$B:$J,J$11,FALSE),0)</f>
        <v>0.0045</v>
      </c>
      <c r="K41" s="450">
        <f t="shared" ref="K41:K42" si="53">$F$10*(1+J$63)</f>
        <v>775.125</v>
      </c>
      <c r="L41" s="431">
        <f t="shared" ref="L41:L48" si="54">K41*J41</f>
        <v>3.4880625</v>
      </c>
      <c r="M41" s="80"/>
      <c r="N41" s="432">
        <f t="shared" si="6"/>
        <v>-0.0010125</v>
      </c>
      <c r="O41" s="433">
        <f t="shared" si="7"/>
        <v>-0.0002901915264</v>
      </c>
      <c r="P41" s="59"/>
      <c r="Q41" s="445">
        <f>IFERROR(VLOOKUP($C41,'Proposed Rates'!$B:$J,Q$11,FALSE),0)</f>
        <v>0.0045</v>
      </c>
      <c r="R41" s="450">
        <f t="shared" ref="R41:R42" si="55">$F$10*(1+Q$63)</f>
        <v>775.125</v>
      </c>
      <c r="S41" s="431">
        <f t="shared" ref="S41:S48" si="56">R41*Q41</f>
        <v>3.4880625</v>
      </c>
      <c r="T41" s="80"/>
      <c r="U41" s="432">
        <f t="shared" si="10"/>
        <v>0</v>
      </c>
      <c r="V41" s="433">
        <f t="shared" si="11"/>
        <v>0</v>
      </c>
      <c r="W41" s="59"/>
      <c r="X41" s="445">
        <f>IFERROR(VLOOKUP($C41,'Proposed Rates'!$B:$J,X$11,FALSE),0)</f>
        <v>0.0045</v>
      </c>
      <c r="Y41" s="450">
        <f t="shared" ref="Y41:Y42" si="57">$F$10*(1+X$63)</f>
        <v>775.125</v>
      </c>
      <c r="Z41" s="431">
        <f t="shared" ref="Z41:Z48" si="58">Y41*X41</f>
        <v>3.4880625</v>
      </c>
      <c r="AA41" s="80"/>
      <c r="AB41" s="432">
        <f t="shared" si="14"/>
        <v>0</v>
      </c>
      <c r="AC41" s="433">
        <f t="shared" si="15"/>
        <v>0</v>
      </c>
      <c r="AD41" s="59"/>
      <c r="AE41" s="445">
        <f>IFERROR(VLOOKUP($C41,'Proposed Rates'!$B:$J,AE$11,FALSE),0)</f>
        <v>0.0045</v>
      </c>
      <c r="AF41" s="450">
        <f t="shared" ref="AF41:AF42" si="59">$F$10*(1+AE$63)</f>
        <v>775.125</v>
      </c>
      <c r="AG41" s="431">
        <f t="shared" ref="AG41:AG48" si="60">AF41*AE41</f>
        <v>3.4880625</v>
      </c>
      <c r="AH41" s="80"/>
      <c r="AI41" s="432">
        <f t="shared" si="18"/>
        <v>0</v>
      </c>
      <c r="AJ41" s="433">
        <f t="shared" si="19"/>
        <v>0</v>
      </c>
      <c r="AK41" s="59"/>
      <c r="AL41" s="445">
        <f>IFERROR(VLOOKUP($C41,'Proposed Rates'!$B:$J,AL$11,FALSE),0)</f>
        <v>0.0045</v>
      </c>
      <c r="AM41" s="450">
        <f t="shared" ref="AM41:AM42" si="61">$F$10*(1+AL$63)</f>
        <v>775.125</v>
      </c>
      <c r="AN41" s="431">
        <f t="shared" ref="AN41:AN48" si="62">AM41*AL41</f>
        <v>3.4880625</v>
      </c>
      <c r="AO41" s="80"/>
      <c r="AP41" s="432">
        <f t="shared" si="22"/>
        <v>0</v>
      </c>
      <c r="AQ41" s="433">
        <f t="shared" si="23"/>
        <v>0</v>
      </c>
      <c r="AR41" s="434"/>
    </row>
    <row r="42" ht="12.0" customHeight="1">
      <c r="A42" s="59"/>
      <c r="B42" s="351" t="s">
        <v>258</v>
      </c>
      <c r="C42" s="426" t="str">
        <f t="shared" si="50"/>
        <v>Residential.Rural and Remote Rate Protection (RRRP)</v>
      </c>
      <c r="D42" s="427" t="s">
        <v>308</v>
      </c>
      <c r="E42" s="351"/>
      <c r="F42" s="445">
        <f>IFERROR(VLOOKUP($C42,'Proposed Rates'!$B:$J,F$11,FALSE),0)</f>
        <v>0.0015</v>
      </c>
      <c r="G42" s="450">
        <f t="shared" si="51"/>
        <v>775.35</v>
      </c>
      <c r="H42" s="431">
        <f t="shared" si="52"/>
        <v>1.163025</v>
      </c>
      <c r="I42" s="80"/>
      <c r="J42" s="445">
        <f>IFERROR(VLOOKUP($C42,'Proposed Rates'!$B:$J,J$11,FALSE),0)</f>
        <v>0.0015</v>
      </c>
      <c r="K42" s="450">
        <f t="shared" si="53"/>
        <v>775.125</v>
      </c>
      <c r="L42" s="431">
        <f t="shared" si="54"/>
        <v>1.1626875</v>
      </c>
      <c r="M42" s="80"/>
      <c r="N42" s="432">
        <f t="shared" si="6"/>
        <v>-0.0003375</v>
      </c>
      <c r="O42" s="433">
        <f t="shared" si="7"/>
        <v>-0.0002901915264</v>
      </c>
      <c r="P42" s="59"/>
      <c r="Q42" s="445">
        <f>IFERROR(VLOOKUP($C42,'Proposed Rates'!$B:$J,Q$11,FALSE),0)</f>
        <v>0.0015</v>
      </c>
      <c r="R42" s="450">
        <f t="shared" si="55"/>
        <v>775.125</v>
      </c>
      <c r="S42" s="431">
        <f t="shared" si="56"/>
        <v>1.1626875</v>
      </c>
      <c r="T42" s="80"/>
      <c r="U42" s="432">
        <f t="shared" si="10"/>
        <v>0</v>
      </c>
      <c r="V42" s="433">
        <f t="shared" si="11"/>
        <v>0</v>
      </c>
      <c r="W42" s="59"/>
      <c r="X42" s="445">
        <f>IFERROR(VLOOKUP($C42,'Proposed Rates'!$B:$J,X$11,FALSE),0)</f>
        <v>0.0015</v>
      </c>
      <c r="Y42" s="450">
        <f t="shared" si="57"/>
        <v>775.125</v>
      </c>
      <c r="Z42" s="431">
        <f t="shared" si="58"/>
        <v>1.1626875</v>
      </c>
      <c r="AA42" s="80"/>
      <c r="AB42" s="432">
        <f t="shared" si="14"/>
        <v>0</v>
      </c>
      <c r="AC42" s="433">
        <f t="shared" si="15"/>
        <v>0</v>
      </c>
      <c r="AD42" s="59"/>
      <c r="AE42" s="445">
        <f>IFERROR(VLOOKUP($C42,'Proposed Rates'!$B:$J,AE$11,FALSE),0)</f>
        <v>0.0015</v>
      </c>
      <c r="AF42" s="450">
        <f t="shared" si="59"/>
        <v>775.125</v>
      </c>
      <c r="AG42" s="431">
        <f t="shared" si="60"/>
        <v>1.1626875</v>
      </c>
      <c r="AH42" s="80"/>
      <c r="AI42" s="432">
        <f t="shared" si="18"/>
        <v>0</v>
      </c>
      <c r="AJ42" s="433">
        <f t="shared" si="19"/>
        <v>0</v>
      </c>
      <c r="AK42" s="59"/>
      <c r="AL42" s="445">
        <f>IFERROR(VLOOKUP($C42,'Proposed Rates'!$B:$J,AL$11,FALSE),0)</f>
        <v>0.0015</v>
      </c>
      <c r="AM42" s="450">
        <f t="shared" si="61"/>
        <v>775.125</v>
      </c>
      <c r="AN42" s="431">
        <f t="shared" si="62"/>
        <v>1.1626875</v>
      </c>
      <c r="AO42" s="80"/>
      <c r="AP42" s="432">
        <f t="shared" si="22"/>
        <v>0</v>
      </c>
      <c r="AQ42" s="433">
        <f t="shared" si="23"/>
        <v>0</v>
      </c>
      <c r="AR42" s="434"/>
    </row>
    <row r="43" ht="12.0" customHeight="1">
      <c r="A43" s="59"/>
      <c r="B43" s="351" t="s">
        <v>260</v>
      </c>
      <c r="C43" s="426" t="str">
        <f t="shared" si="50"/>
        <v>Residential.Standard Supply Service Charge</v>
      </c>
      <c r="D43" s="427" t="s">
        <v>306</v>
      </c>
      <c r="E43" s="351"/>
      <c r="F43" s="445">
        <f>IFERROR(VLOOKUP($C43,'Proposed Rates'!$B:$J,F$11,FALSE),0)</f>
        <v>0.25</v>
      </c>
      <c r="G43" s="446">
        <f>IF($D43="Monthly",1,IF($D43="per KWH",$F$10,0))</f>
        <v>1</v>
      </c>
      <c r="H43" s="431">
        <f t="shared" si="52"/>
        <v>0.25</v>
      </c>
      <c r="I43" s="80"/>
      <c r="J43" s="445">
        <f>IFERROR(VLOOKUP($C43,'Proposed Rates'!$B:$J,J$11,FALSE),0)</f>
        <v>1.51</v>
      </c>
      <c r="K43" s="446">
        <f>IF($D43="Monthly",1,IF($D43="per KWH",$F$10,0))</f>
        <v>1</v>
      </c>
      <c r="L43" s="431">
        <f t="shared" si="54"/>
        <v>1.51</v>
      </c>
      <c r="M43" s="80"/>
      <c r="N43" s="432">
        <f t="shared" si="6"/>
        <v>1.26</v>
      </c>
      <c r="O43" s="433">
        <f t="shared" si="7"/>
        <v>5.04</v>
      </c>
      <c r="P43" s="59"/>
      <c r="Q43" s="445">
        <f>IFERROR(VLOOKUP($C43,'Proposed Rates'!$B:$J,Q$11,FALSE),0)</f>
        <v>1.54</v>
      </c>
      <c r="R43" s="446">
        <f>IF($D43="Monthly",1,IF($D43="per KWH",$F$10,0))</f>
        <v>1</v>
      </c>
      <c r="S43" s="431">
        <f t="shared" si="56"/>
        <v>1.54</v>
      </c>
      <c r="T43" s="80"/>
      <c r="U43" s="432">
        <f t="shared" si="10"/>
        <v>0.03</v>
      </c>
      <c r="V43" s="433">
        <f t="shared" si="11"/>
        <v>0.01986754967</v>
      </c>
      <c r="W43" s="59"/>
      <c r="X43" s="445">
        <f>IFERROR(VLOOKUP($C43,'Proposed Rates'!$B:$J,X$11,FALSE),0)</f>
        <v>1.57</v>
      </c>
      <c r="Y43" s="446">
        <f>IF($D43="Monthly",1,IF($D43="per KWH",$F$10,0))</f>
        <v>1</v>
      </c>
      <c r="Z43" s="431">
        <f t="shared" si="58"/>
        <v>1.57</v>
      </c>
      <c r="AA43" s="80"/>
      <c r="AB43" s="432">
        <f t="shared" si="14"/>
        <v>0.03</v>
      </c>
      <c r="AC43" s="433">
        <f t="shared" si="15"/>
        <v>0.01948051948</v>
      </c>
      <c r="AD43" s="59"/>
      <c r="AE43" s="445">
        <f>IFERROR(VLOOKUP($C43,'Proposed Rates'!$B:$J,AE$11,FALSE),0)</f>
        <v>1.6</v>
      </c>
      <c r="AF43" s="446">
        <f>IF($D43="Monthly",1,IF($D43="per KWH",$F$10,0))</f>
        <v>1</v>
      </c>
      <c r="AG43" s="431">
        <f t="shared" si="60"/>
        <v>1.6</v>
      </c>
      <c r="AH43" s="80"/>
      <c r="AI43" s="432">
        <f t="shared" si="18"/>
        <v>0.03</v>
      </c>
      <c r="AJ43" s="433">
        <f t="shared" si="19"/>
        <v>0.01910828025</v>
      </c>
      <c r="AK43" s="59"/>
      <c r="AL43" s="445">
        <f>IFERROR(VLOOKUP($C43,'Proposed Rates'!$B:$J,AL$11,FALSE),0)</f>
        <v>1.63</v>
      </c>
      <c r="AM43" s="446">
        <f>IF($D43="Monthly",1,IF($D43="per KWH",$F$10,0))</f>
        <v>1</v>
      </c>
      <c r="AN43" s="431">
        <f t="shared" si="62"/>
        <v>1.63</v>
      </c>
      <c r="AO43" s="80"/>
      <c r="AP43" s="432">
        <f t="shared" si="22"/>
        <v>0.03</v>
      </c>
      <c r="AQ43" s="433">
        <f t="shared" si="23"/>
        <v>0.01875</v>
      </c>
      <c r="AR43" s="434"/>
    </row>
    <row r="44" ht="12.0" customHeight="1">
      <c r="A44" s="59"/>
      <c r="B44" s="351" t="s">
        <v>262</v>
      </c>
      <c r="C44" s="426" t="str">
        <f t="shared" si="50"/>
        <v>Residential.TOU - Off Peak</v>
      </c>
      <c r="D44" s="427" t="s">
        <v>308</v>
      </c>
      <c r="E44" s="351"/>
      <c r="F44" s="461">
        <f>VLOOKUP($B44,'Proposed Rates'!$D$248:$J$254,+F$11-2,FALSE)</f>
        <v>0.076</v>
      </c>
      <c r="G44" s="452">
        <f>$F$10*'Proposed Rates'!$K$249</f>
        <v>480</v>
      </c>
      <c r="H44" s="431">
        <f t="shared" si="52"/>
        <v>36.48</v>
      </c>
      <c r="I44" s="80"/>
      <c r="J44" s="461">
        <f>VLOOKUP($B44,'Proposed Rates'!$D$248:$J$254,+J$11-2,FALSE)</f>
        <v>0.076</v>
      </c>
      <c r="K44" s="452">
        <f>$F$10*'Proposed Rates'!$K$249</f>
        <v>480</v>
      </c>
      <c r="L44" s="431">
        <f t="shared" si="54"/>
        <v>36.48</v>
      </c>
      <c r="M44" s="80"/>
      <c r="N44" s="432">
        <f t="shared" si="6"/>
        <v>0</v>
      </c>
      <c r="O44" s="433">
        <f t="shared" si="7"/>
        <v>0</v>
      </c>
      <c r="P44" s="59"/>
      <c r="Q44" s="461">
        <f>VLOOKUP($B44,'Proposed Rates'!$D$248:$J$254,+Q$11-2,FALSE)</f>
        <v>0.076</v>
      </c>
      <c r="R44" s="452">
        <f>$F$10*'Proposed Rates'!$K$249</f>
        <v>480</v>
      </c>
      <c r="S44" s="431">
        <f t="shared" si="56"/>
        <v>36.48</v>
      </c>
      <c r="T44" s="80"/>
      <c r="U44" s="432">
        <f t="shared" si="10"/>
        <v>0</v>
      </c>
      <c r="V44" s="433">
        <f t="shared" si="11"/>
        <v>0</v>
      </c>
      <c r="W44" s="59"/>
      <c r="X44" s="461">
        <f>VLOOKUP($B44,'Proposed Rates'!$D$248:$J$254,+X$11-2,FALSE)</f>
        <v>0.076</v>
      </c>
      <c r="Y44" s="452">
        <f>$F$10*'Proposed Rates'!$K$249</f>
        <v>480</v>
      </c>
      <c r="Z44" s="431">
        <f t="shared" si="58"/>
        <v>36.48</v>
      </c>
      <c r="AA44" s="80"/>
      <c r="AB44" s="432">
        <f t="shared" si="14"/>
        <v>0</v>
      </c>
      <c r="AC44" s="433">
        <f t="shared" si="15"/>
        <v>0</v>
      </c>
      <c r="AD44" s="59"/>
      <c r="AE44" s="461">
        <f>VLOOKUP($B44,'Proposed Rates'!$D$248:$J$254,+AE$11-2,FALSE)</f>
        <v>0.076</v>
      </c>
      <c r="AF44" s="452">
        <f>$F$10*'Proposed Rates'!$K$249</f>
        <v>480</v>
      </c>
      <c r="AG44" s="431">
        <f t="shared" si="60"/>
        <v>36.48</v>
      </c>
      <c r="AH44" s="80"/>
      <c r="AI44" s="432">
        <f t="shared" si="18"/>
        <v>0</v>
      </c>
      <c r="AJ44" s="433">
        <f t="shared" si="19"/>
        <v>0</v>
      </c>
      <c r="AK44" s="59"/>
      <c r="AL44" s="461">
        <f>VLOOKUP($B44,'Proposed Rates'!$D$248:$J$254,+AL$11-2,FALSE)</f>
        <v>0.076</v>
      </c>
      <c r="AM44" s="452">
        <f>$F$10*'Proposed Rates'!$K$249</f>
        <v>480</v>
      </c>
      <c r="AN44" s="431">
        <f t="shared" si="62"/>
        <v>36.48</v>
      </c>
      <c r="AO44" s="80"/>
      <c r="AP44" s="432">
        <f t="shared" si="22"/>
        <v>0</v>
      </c>
      <c r="AQ44" s="433">
        <f t="shared" si="23"/>
        <v>0</v>
      </c>
      <c r="AR44" s="434"/>
    </row>
    <row r="45" ht="12.0" customHeight="1">
      <c r="A45" s="59"/>
      <c r="B45" s="351" t="s">
        <v>263</v>
      </c>
      <c r="C45" s="426" t="str">
        <f t="shared" si="50"/>
        <v>Residential.TOU - Mid Peak</v>
      </c>
      <c r="D45" s="427" t="s">
        <v>308</v>
      </c>
      <c r="E45" s="351"/>
      <c r="F45" s="461">
        <f>VLOOKUP($B45,'Proposed Rates'!$D$248:$J$254,+F$11-2,FALSE)</f>
        <v>0.122</v>
      </c>
      <c r="G45" s="452">
        <f>$F$10*'Proposed Rates'!$K$250</f>
        <v>135</v>
      </c>
      <c r="H45" s="431">
        <f t="shared" si="52"/>
        <v>16.47</v>
      </c>
      <c r="I45" s="80"/>
      <c r="J45" s="461">
        <f>VLOOKUP($B45,'Proposed Rates'!$D$248:$J$254,+J$11-2,FALSE)</f>
        <v>0.122</v>
      </c>
      <c r="K45" s="452">
        <f>$F$10*'Proposed Rates'!$K$250</f>
        <v>135</v>
      </c>
      <c r="L45" s="431">
        <f t="shared" si="54"/>
        <v>16.47</v>
      </c>
      <c r="M45" s="80"/>
      <c r="N45" s="432">
        <f t="shared" si="6"/>
        <v>0</v>
      </c>
      <c r="O45" s="433">
        <f t="shared" si="7"/>
        <v>0</v>
      </c>
      <c r="P45" s="59"/>
      <c r="Q45" s="461">
        <f>VLOOKUP($B45,'Proposed Rates'!$D$248:$J$254,+Q$11-2,FALSE)</f>
        <v>0.122</v>
      </c>
      <c r="R45" s="452">
        <f>$F$10*'Proposed Rates'!$K$250</f>
        <v>135</v>
      </c>
      <c r="S45" s="431">
        <f t="shared" si="56"/>
        <v>16.47</v>
      </c>
      <c r="T45" s="80"/>
      <c r="U45" s="432">
        <f t="shared" si="10"/>
        <v>0</v>
      </c>
      <c r="V45" s="433">
        <f t="shared" si="11"/>
        <v>0</v>
      </c>
      <c r="W45" s="59"/>
      <c r="X45" s="461">
        <f>VLOOKUP($B45,'Proposed Rates'!$D$248:$J$254,+X$11-2,FALSE)</f>
        <v>0.122</v>
      </c>
      <c r="Y45" s="452">
        <f>$F$10*'Proposed Rates'!$K$250</f>
        <v>135</v>
      </c>
      <c r="Z45" s="431">
        <f t="shared" si="58"/>
        <v>16.47</v>
      </c>
      <c r="AA45" s="80"/>
      <c r="AB45" s="432">
        <f t="shared" si="14"/>
        <v>0</v>
      </c>
      <c r="AC45" s="433">
        <f t="shared" si="15"/>
        <v>0</v>
      </c>
      <c r="AD45" s="59"/>
      <c r="AE45" s="461">
        <f>VLOOKUP($B45,'Proposed Rates'!$D$248:$J$254,+AE$11-2,FALSE)</f>
        <v>0.122</v>
      </c>
      <c r="AF45" s="452">
        <f>$F$10*'Proposed Rates'!$K$250</f>
        <v>135</v>
      </c>
      <c r="AG45" s="431">
        <f t="shared" si="60"/>
        <v>16.47</v>
      </c>
      <c r="AH45" s="80"/>
      <c r="AI45" s="432">
        <f t="shared" si="18"/>
        <v>0</v>
      </c>
      <c r="AJ45" s="433">
        <f t="shared" si="19"/>
        <v>0</v>
      </c>
      <c r="AK45" s="59"/>
      <c r="AL45" s="461">
        <f>VLOOKUP($B45,'Proposed Rates'!$D$248:$J$254,+AL$11-2,FALSE)</f>
        <v>0.122</v>
      </c>
      <c r="AM45" s="452">
        <f>$F$10*'Proposed Rates'!$K$250</f>
        <v>135</v>
      </c>
      <c r="AN45" s="431">
        <f t="shared" si="62"/>
        <v>16.47</v>
      </c>
      <c r="AO45" s="80"/>
      <c r="AP45" s="432">
        <f t="shared" si="22"/>
        <v>0</v>
      </c>
      <c r="AQ45" s="433">
        <f t="shared" si="23"/>
        <v>0</v>
      </c>
      <c r="AR45" s="434"/>
    </row>
    <row r="46" ht="12.0" customHeight="1">
      <c r="A46" s="59"/>
      <c r="B46" s="59" t="s">
        <v>264</v>
      </c>
      <c r="C46" s="426" t="str">
        <f t="shared" si="50"/>
        <v>Residential.TOU - On Peak</v>
      </c>
      <c r="D46" s="427" t="s">
        <v>308</v>
      </c>
      <c r="E46" s="351"/>
      <c r="F46" s="461">
        <f>VLOOKUP($B46,'Proposed Rates'!$D$248:$J$254,+F$11-2,FALSE)</f>
        <v>0.158</v>
      </c>
      <c r="G46" s="452">
        <f>$F$10*'Proposed Rates'!$K$251</f>
        <v>135</v>
      </c>
      <c r="H46" s="431">
        <f t="shared" si="52"/>
        <v>21.33</v>
      </c>
      <c r="I46" s="80"/>
      <c r="J46" s="461">
        <f>VLOOKUP($B46,'Proposed Rates'!$D$248:$J$254,+J$11-2,FALSE)</f>
        <v>0.158</v>
      </c>
      <c r="K46" s="452">
        <f>$F$10*'Proposed Rates'!$K$251</f>
        <v>135</v>
      </c>
      <c r="L46" s="431">
        <f t="shared" si="54"/>
        <v>21.33</v>
      </c>
      <c r="M46" s="80"/>
      <c r="N46" s="432">
        <f t="shared" si="6"/>
        <v>0</v>
      </c>
      <c r="O46" s="433">
        <f t="shared" si="7"/>
        <v>0</v>
      </c>
      <c r="P46" s="59"/>
      <c r="Q46" s="461">
        <f>VLOOKUP($B46,'Proposed Rates'!$D$248:$J$254,+Q$11-2,FALSE)</f>
        <v>0.158</v>
      </c>
      <c r="R46" s="452">
        <f>$F$10*'Proposed Rates'!$K$251</f>
        <v>135</v>
      </c>
      <c r="S46" s="431">
        <f t="shared" si="56"/>
        <v>21.33</v>
      </c>
      <c r="T46" s="80"/>
      <c r="U46" s="432">
        <f t="shared" si="10"/>
        <v>0</v>
      </c>
      <c r="V46" s="433">
        <f t="shared" si="11"/>
        <v>0</v>
      </c>
      <c r="W46" s="59"/>
      <c r="X46" s="461">
        <f>VLOOKUP($B46,'Proposed Rates'!$D$248:$J$254,+X$11-2,FALSE)</f>
        <v>0.158</v>
      </c>
      <c r="Y46" s="452">
        <f>$F$10*'Proposed Rates'!$K$251</f>
        <v>135</v>
      </c>
      <c r="Z46" s="431">
        <f t="shared" si="58"/>
        <v>21.33</v>
      </c>
      <c r="AA46" s="80"/>
      <c r="AB46" s="432">
        <f t="shared" si="14"/>
        <v>0</v>
      </c>
      <c r="AC46" s="433">
        <f t="shared" si="15"/>
        <v>0</v>
      </c>
      <c r="AD46" s="59"/>
      <c r="AE46" s="461">
        <f>VLOOKUP($B46,'Proposed Rates'!$D$248:$J$254,+AE$11-2,FALSE)</f>
        <v>0.158</v>
      </c>
      <c r="AF46" s="452">
        <f>$F$10*'Proposed Rates'!$K$251</f>
        <v>135</v>
      </c>
      <c r="AG46" s="431">
        <f t="shared" si="60"/>
        <v>21.33</v>
      </c>
      <c r="AH46" s="80"/>
      <c r="AI46" s="432">
        <f t="shared" si="18"/>
        <v>0</v>
      </c>
      <c r="AJ46" s="433">
        <f t="shared" si="19"/>
        <v>0</v>
      </c>
      <c r="AK46" s="59"/>
      <c r="AL46" s="461">
        <f>VLOOKUP($B46,'Proposed Rates'!$D$248:$J$254,+AL$11-2,FALSE)</f>
        <v>0.158</v>
      </c>
      <c r="AM46" s="452">
        <f>$F$10*'Proposed Rates'!$K$251</f>
        <v>135</v>
      </c>
      <c r="AN46" s="431">
        <f t="shared" si="62"/>
        <v>21.33</v>
      </c>
      <c r="AO46" s="80"/>
      <c r="AP46" s="432">
        <f t="shared" si="22"/>
        <v>0</v>
      </c>
      <c r="AQ46" s="433">
        <f t="shared" si="23"/>
        <v>0</v>
      </c>
      <c r="AR46" s="434"/>
    </row>
    <row r="47" ht="12.0" customHeight="1">
      <c r="A47" s="59"/>
      <c r="B47" s="351" t="s">
        <v>265</v>
      </c>
      <c r="C47" s="426" t="str">
        <f t="shared" si="50"/>
        <v>Residential.Energy - RPP - Tier 1</v>
      </c>
      <c r="D47" s="427" t="s">
        <v>308</v>
      </c>
      <c r="E47" s="351"/>
      <c r="F47" s="461">
        <f>VLOOKUP($B47,'Proposed Rates'!$D$248:$J$254,+F$11-2,FALSE)</f>
        <v>0.093</v>
      </c>
      <c r="G47" s="462">
        <f>IF(AND($S$2=1, $F$10&gt;=600), 600, IF(AND($S$2=1, AND($F$10&lt;600, $F$10&gt;=0)), $F$10, IF(AND($S$2=2, $F$10&gt;=1000), 1000, IF(AND($S$2=2, AND($F$10&lt;1000, $F$10&gt;=0)), $F$10))))</f>
        <v>600</v>
      </c>
      <c r="H47" s="431">
        <f t="shared" si="52"/>
        <v>55.8</v>
      </c>
      <c r="I47" s="80"/>
      <c r="J47" s="461">
        <f>VLOOKUP($B47,'Proposed Rates'!$D$248:$J$254,+J$11-2,FALSE)</f>
        <v>0.093</v>
      </c>
      <c r="K47" s="462">
        <f>IF(AND($S$2=1, $F$10&gt;=600), 600, IF(AND($S$2=1, AND($F$10&lt;600, $F$10&gt;=0)), $F$10, IF(AND($S$2=2, $F$10&gt;=1000), 1000, IF(AND($S$2=2, AND($F$10&lt;1000, $F$10&gt;=0)), $F$10))))</f>
        <v>600</v>
      </c>
      <c r="L47" s="431">
        <f t="shared" si="54"/>
        <v>55.8</v>
      </c>
      <c r="M47" s="80"/>
      <c r="N47" s="432">
        <f t="shared" si="6"/>
        <v>0</v>
      </c>
      <c r="O47" s="433">
        <f t="shared" si="7"/>
        <v>0</v>
      </c>
      <c r="P47" s="59"/>
      <c r="Q47" s="461">
        <f>VLOOKUP($B47,'Proposed Rates'!$D$248:$J$254,+Q$11-2,FALSE)</f>
        <v>0.093</v>
      </c>
      <c r="R47" s="462">
        <f>IF(AND($S$2=1, $F$10&gt;=600), 600, IF(AND($S$2=1, AND($F$10&lt;600, $F$10&gt;=0)), $F$10, IF(AND($S$2=2, $F$10&gt;=1000), 1000, IF(AND($S$2=2, AND($F$10&lt;1000, $F$10&gt;=0)), $F$10))))</f>
        <v>600</v>
      </c>
      <c r="S47" s="431">
        <f t="shared" si="56"/>
        <v>55.8</v>
      </c>
      <c r="T47" s="80"/>
      <c r="U47" s="432">
        <f t="shared" si="10"/>
        <v>0</v>
      </c>
      <c r="V47" s="433">
        <f t="shared" si="11"/>
        <v>0</v>
      </c>
      <c r="W47" s="59"/>
      <c r="X47" s="461">
        <f>VLOOKUP($B47,'Proposed Rates'!$D$248:$J$254,+X$11-2,FALSE)</f>
        <v>0.093</v>
      </c>
      <c r="Y47" s="462">
        <f>IF(AND($S$2=1, $F$10&gt;=600), 600, IF(AND($S$2=1, AND($F$10&lt;600, $F$10&gt;=0)), $F$10, IF(AND($S$2=2, $F$10&gt;=1000), 1000, IF(AND($S$2=2, AND($F$10&lt;1000, $F$10&gt;=0)), $F$10))))</f>
        <v>600</v>
      </c>
      <c r="Z47" s="431">
        <f t="shared" si="58"/>
        <v>55.8</v>
      </c>
      <c r="AA47" s="80"/>
      <c r="AB47" s="432">
        <f t="shared" si="14"/>
        <v>0</v>
      </c>
      <c r="AC47" s="433">
        <f t="shared" si="15"/>
        <v>0</v>
      </c>
      <c r="AD47" s="59"/>
      <c r="AE47" s="461">
        <f>VLOOKUP($B47,'Proposed Rates'!$D$248:$J$254,+AE$11-2,FALSE)</f>
        <v>0.093</v>
      </c>
      <c r="AF47" s="462">
        <f>IF(AND($S$2=1, $F$10&gt;=600), 600, IF(AND($S$2=1, AND($F$10&lt;600, $F$10&gt;=0)), $F$10, IF(AND($S$2=2, $F$10&gt;=1000), 1000, IF(AND($S$2=2, AND($F$10&lt;1000, $F$10&gt;=0)), $F$10))))</f>
        <v>600</v>
      </c>
      <c r="AG47" s="431">
        <f t="shared" si="60"/>
        <v>55.8</v>
      </c>
      <c r="AH47" s="80"/>
      <c r="AI47" s="432">
        <f t="shared" si="18"/>
        <v>0</v>
      </c>
      <c r="AJ47" s="433">
        <f t="shared" si="19"/>
        <v>0</v>
      </c>
      <c r="AK47" s="59"/>
      <c r="AL47" s="461">
        <f>VLOOKUP($B47,'Proposed Rates'!$D$248:$J$254,+AL$11-2,FALSE)</f>
        <v>0.093</v>
      </c>
      <c r="AM47" s="462">
        <f>IF(AND($S$2=1, $F$10&gt;=600), 600, IF(AND($S$2=1, AND($F$10&lt;600, $F$10&gt;=0)), $F$10, IF(AND($S$2=2, $F$10&gt;=1000), 1000, IF(AND($S$2=2, AND($F$10&lt;1000, $F$10&gt;=0)), $F$10))))</f>
        <v>600</v>
      </c>
      <c r="AN47" s="431">
        <f t="shared" si="62"/>
        <v>55.8</v>
      </c>
      <c r="AO47" s="80"/>
      <c r="AP47" s="432">
        <f t="shared" si="22"/>
        <v>0</v>
      </c>
      <c r="AQ47" s="433">
        <f t="shared" si="23"/>
        <v>0</v>
      </c>
      <c r="AR47" s="434"/>
    </row>
    <row r="48" ht="12.0" customHeight="1">
      <c r="A48" s="59"/>
      <c r="B48" s="351" t="s">
        <v>266</v>
      </c>
      <c r="C48" s="426" t="str">
        <f t="shared" si="50"/>
        <v>Residential.Energy - RPP - Tier 2</v>
      </c>
      <c r="D48" s="427" t="s">
        <v>308</v>
      </c>
      <c r="E48" s="351"/>
      <c r="F48" s="461">
        <f>VLOOKUP($B48,'Proposed Rates'!$D$248:$J$254,+F$11-2,FALSE)</f>
        <v>0.11</v>
      </c>
      <c r="G48" s="464">
        <f>IF(AND($S$2=1, $F$10&gt;=600), $F$10-600, IF(AND($S$2=1, AND($F$10&lt;600, $F$10&gt;=0)), 0, IF(AND($S$2=2, $F$10&gt;=1000), $F$10-1000, IF(AND($S$2=2, AND($F$10&lt;1000, $F$10&gt;=0)), 0))))</f>
        <v>150</v>
      </c>
      <c r="H48" s="431">
        <f t="shared" si="52"/>
        <v>16.5</v>
      </c>
      <c r="I48" s="80"/>
      <c r="J48" s="461">
        <f>VLOOKUP($B48,'Proposed Rates'!$D$248:$J$254,+J$11-2,FALSE)</f>
        <v>0.11</v>
      </c>
      <c r="K48" s="464">
        <f>IF(AND($S$2=1, $F$10&gt;=600), $F$10-600, IF(AND($S$2=1, AND($F$10&lt;600, $F$10&gt;=0)), 0, IF(AND($S$2=2, $F$10&gt;=1000), $F$10-1000, IF(AND($S$2=2, AND($F$10&lt;1000, $F$10&gt;=0)), 0))))</f>
        <v>150</v>
      </c>
      <c r="L48" s="431">
        <f t="shared" si="54"/>
        <v>16.5</v>
      </c>
      <c r="M48" s="80"/>
      <c r="N48" s="432">
        <f t="shared" si="6"/>
        <v>0</v>
      </c>
      <c r="O48" s="433">
        <f t="shared" si="7"/>
        <v>0</v>
      </c>
      <c r="P48" s="59"/>
      <c r="Q48" s="461">
        <f>VLOOKUP($B48,'Proposed Rates'!$D$248:$J$254,+Q$11-2,FALSE)</f>
        <v>0.11</v>
      </c>
      <c r="R48" s="464">
        <f>IF(AND($S$2=1, $F$10&gt;=600), $F$10-600, IF(AND($S$2=1, AND($F$10&lt;600, $F$10&gt;=0)), 0, IF(AND($S$2=2, $F$10&gt;=1000), $F$10-1000, IF(AND($S$2=2, AND($F$10&lt;1000, $F$10&gt;=0)), 0))))</f>
        <v>150</v>
      </c>
      <c r="S48" s="431">
        <f t="shared" si="56"/>
        <v>16.5</v>
      </c>
      <c r="T48" s="80"/>
      <c r="U48" s="432">
        <f t="shared" si="10"/>
        <v>0</v>
      </c>
      <c r="V48" s="433">
        <f t="shared" si="11"/>
        <v>0</v>
      </c>
      <c r="W48" s="59"/>
      <c r="X48" s="461">
        <f>VLOOKUP($B48,'Proposed Rates'!$D$248:$J$254,+X$11-2,FALSE)</f>
        <v>0.11</v>
      </c>
      <c r="Y48" s="464">
        <f>IF(AND($S$2=1, $F$10&gt;=600), $F$10-600, IF(AND($S$2=1, AND($F$10&lt;600, $F$10&gt;=0)), 0, IF(AND($S$2=2, $F$10&gt;=1000), $F$10-1000, IF(AND($S$2=2, AND($F$10&lt;1000, $F$10&gt;=0)), 0))))</f>
        <v>150</v>
      </c>
      <c r="Z48" s="431">
        <f t="shared" si="58"/>
        <v>16.5</v>
      </c>
      <c r="AA48" s="80"/>
      <c r="AB48" s="432">
        <f t="shared" si="14"/>
        <v>0</v>
      </c>
      <c r="AC48" s="433">
        <f t="shared" si="15"/>
        <v>0</v>
      </c>
      <c r="AD48" s="59"/>
      <c r="AE48" s="461">
        <f>VLOOKUP($B48,'Proposed Rates'!$D$248:$J$254,+AE$11-2,FALSE)</f>
        <v>0.11</v>
      </c>
      <c r="AF48" s="464">
        <f>IF(AND($S$2=1, $F$10&gt;=600), $F$10-600, IF(AND($S$2=1, AND($F$10&lt;600, $F$10&gt;=0)), 0, IF(AND($S$2=2, $F$10&gt;=1000), $F$10-1000, IF(AND($S$2=2, AND($F$10&lt;1000, $F$10&gt;=0)), 0))))</f>
        <v>150</v>
      </c>
      <c r="AG48" s="431">
        <f t="shared" si="60"/>
        <v>16.5</v>
      </c>
      <c r="AH48" s="80"/>
      <c r="AI48" s="432">
        <f t="shared" si="18"/>
        <v>0</v>
      </c>
      <c r="AJ48" s="433">
        <f t="shared" si="19"/>
        <v>0</v>
      </c>
      <c r="AK48" s="59"/>
      <c r="AL48" s="461">
        <f>VLOOKUP($B48,'Proposed Rates'!$D$248:$J$254,+AL$11-2,FALSE)</f>
        <v>0.11</v>
      </c>
      <c r="AM48" s="464">
        <f>IF(AND($S$2=1, $F$10&gt;=600), $F$10-600, IF(AND($S$2=1, AND($F$10&lt;600, $F$10&gt;=0)), 0, IF(AND($S$2=2, $F$10&gt;=1000), $F$10-1000, IF(AND($S$2=2, AND($F$10&lt;1000, $F$10&gt;=0)), 0))))</f>
        <v>150</v>
      </c>
      <c r="AN48" s="431">
        <f t="shared" si="62"/>
        <v>16.5</v>
      </c>
      <c r="AO48" s="80"/>
      <c r="AP48" s="432">
        <f t="shared" si="22"/>
        <v>0</v>
      </c>
      <c r="AQ48" s="433">
        <f t="shared" si="23"/>
        <v>0</v>
      </c>
      <c r="AR48" s="434"/>
    </row>
    <row r="49" ht="12.0" customHeight="1">
      <c r="A49" s="59"/>
      <c r="B49" s="465"/>
      <c r="C49" s="466"/>
      <c r="D49" s="466"/>
      <c r="E49" s="466"/>
      <c r="F49" s="467"/>
      <c r="G49" s="509"/>
      <c r="H49" s="469"/>
      <c r="I49" s="471"/>
      <c r="J49" s="467"/>
      <c r="K49" s="468"/>
      <c r="L49" s="469"/>
      <c r="M49" s="471"/>
      <c r="N49" s="472"/>
      <c r="O49" s="473"/>
      <c r="P49" s="59"/>
      <c r="Q49" s="467"/>
      <c r="R49" s="468"/>
      <c r="S49" s="469"/>
      <c r="T49" s="471"/>
      <c r="U49" s="472"/>
      <c r="V49" s="473"/>
      <c r="W49" s="59"/>
      <c r="X49" s="467"/>
      <c r="Y49" s="468"/>
      <c r="Z49" s="469"/>
      <c r="AA49" s="471"/>
      <c r="AB49" s="472"/>
      <c r="AC49" s="473"/>
      <c r="AD49" s="59"/>
      <c r="AE49" s="467"/>
      <c r="AF49" s="468"/>
      <c r="AG49" s="469"/>
      <c r="AH49" s="471"/>
      <c r="AI49" s="472"/>
      <c r="AJ49" s="473"/>
      <c r="AK49" s="59"/>
      <c r="AL49" s="467"/>
      <c r="AM49" s="468"/>
      <c r="AN49" s="469"/>
      <c r="AO49" s="471"/>
      <c r="AP49" s="472"/>
      <c r="AQ49" s="473"/>
      <c r="AR49" s="474"/>
    </row>
    <row r="50" ht="12.0" customHeight="1">
      <c r="A50" s="59"/>
      <c r="B50" s="475" t="s">
        <v>315</v>
      </c>
      <c r="C50" s="351"/>
      <c r="D50" s="351"/>
      <c r="E50" s="351"/>
      <c r="F50" s="476"/>
      <c r="G50" s="523"/>
      <c r="H50" s="478">
        <f>SUM(H41:H46,H40)</f>
        <v>132.0134615</v>
      </c>
      <c r="I50" s="516"/>
      <c r="J50" s="476"/>
      <c r="K50" s="477"/>
      <c r="L50" s="478">
        <f>SUM(L41:L46,L40)</f>
        <v>140.7211388</v>
      </c>
      <c r="M50" s="480"/>
      <c r="N50" s="479">
        <f t="shared" ref="N50:N54" si="63">L50-H50</f>
        <v>8.70767725</v>
      </c>
      <c r="O50" s="481">
        <f t="shared" ref="O50:O54" si="64">IF((H50)=0,"",(N50/H50))</f>
        <v>0.06596052517</v>
      </c>
      <c r="P50" s="59"/>
      <c r="Q50" s="477"/>
      <c r="R50" s="477"/>
      <c r="S50" s="479">
        <f>SUM(S41:S46,S40)</f>
        <v>144.2861388</v>
      </c>
      <c r="T50" s="480"/>
      <c r="U50" s="479">
        <f t="shared" ref="U50:U54" si="65">S50-L50</f>
        <v>3.565</v>
      </c>
      <c r="V50" s="481">
        <f t="shared" ref="V50:V54" si="66">IF((L50)=0,"",(U50/L50))</f>
        <v>0.02533379158</v>
      </c>
      <c r="W50" s="59"/>
      <c r="X50" s="477"/>
      <c r="Y50" s="477"/>
      <c r="Z50" s="479">
        <f>SUM(Z41:Z46,Z40)</f>
        <v>148.15389</v>
      </c>
      <c r="AA50" s="480"/>
      <c r="AB50" s="479">
        <f t="shared" ref="AB50:AB54" si="67">Z50-S50</f>
        <v>3.86775125</v>
      </c>
      <c r="AC50" s="481">
        <f t="shared" ref="AC50:AC54" si="68">IF((S50)=0,"",(AB50/S50))</f>
        <v>0.02680611792</v>
      </c>
      <c r="AD50" s="59"/>
      <c r="AE50" s="477"/>
      <c r="AF50" s="477"/>
      <c r="AG50" s="479">
        <f>SUM(AG41:AG46,AG40)</f>
        <v>150.97389</v>
      </c>
      <c r="AH50" s="480"/>
      <c r="AI50" s="479">
        <f t="shared" ref="AI50:AI54" si="69">AG50-Z50</f>
        <v>2.82</v>
      </c>
      <c r="AJ50" s="481">
        <f t="shared" ref="AJ50:AJ54" si="70">IF((Z50)=0,"",(AI50/Z50))</f>
        <v>0.01903426228</v>
      </c>
      <c r="AK50" s="59"/>
      <c r="AL50" s="477"/>
      <c r="AM50" s="477"/>
      <c r="AN50" s="479">
        <f>SUM(AN41:AN46,AN40)</f>
        <v>153.76389</v>
      </c>
      <c r="AO50" s="480"/>
      <c r="AP50" s="479">
        <f t="shared" ref="AP50:AP54" si="71">AN50-AG50</f>
        <v>2.79</v>
      </c>
      <c r="AQ50" s="481">
        <f t="shared" ref="AQ50:AQ54" si="72">IF((AG50)=0,"",(AP50/AG50))</f>
        <v>0.01848001664</v>
      </c>
      <c r="AR50" s="482"/>
    </row>
    <row r="51" ht="12.0" customHeight="1">
      <c r="A51" s="59"/>
      <c r="B51" s="483" t="s">
        <v>316</v>
      </c>
      <c r="C51" s="351"/>
      <c r="D51" s="351"/>
      <c r="E51" s="351"/>
      <c r="F51" s="476">
        <v>0.13</v>
      </c>
      <c r="G51" s="80"/>
      <c r="H51" s="524">
        <f>H50*F51</f>
        <v>17.16175</v>
      </c>
      <c r="I51" s="448"/>
      <c r="J51" s="476">
        <v>0.13</v>
      </c>
      <c r="K51" s="448"/>
      <c r="L51" s="431">
        <f>L50*J51</f>
        <v>18.29374804</v>
      </c>
      <c r="M51" s="80"/>
      <c r="N51" s="432">
        <f t="shared" si="63"/>
        <v>1.131998043</v>
      </c>
      <c r="O51" s="433">
        <f t="shared" si="64"/>
        <v>0.06596052517</v>
      </c>
      <c r="P51" s="59"/>
      <c r="Q51" s="484">
        <v>0.13</v>
      </c>
      <c r="R51" s="448"/>
      <c r="S51" s="431">
        <f>S50*Q51</f>
        <v>18.75719804</v>
      </c>
      <c r="T51" s="80"/>
      <c r="U51" s="432">
        <f t="shared" si="65"/>
        <v>0.46345</v>
      </c>
      <c r="V51" s="433">
        <f t="shared" si="66"/>
        <v>0.02533379158</v>
      </c>
      <c r="W51" s="59"/>
      <c r="X51" s="484">
        <v>0.13</v>
      </c>
      <c r="Y51" s="448"/>
      <c r="Z51" s="431">
        <f>Z50*X51</f>
        <v>19.2600057</v>
      </c>
      <c r="AA51" s="80"/>
      <c r="AB51" s="432">
        <f t="shared" si="67"/>
        <v>0.5028076625</v>
      </c>
      <c r="AC51" s="433">
        <f t="shared" si="68"/>
        <v>0.02680611792</v>
      </c>
      <c r="AD51" s="59"/>
      <c r="AE51" s="484">
        <v>0.13</v>
      </c>
      <c r="AF51" s="448"/>
      <c r="AG51" s="431">
        <f>AG50*AE51</f>
        <v>19.6266057</v>
      </c>
      <c r="AH51" s="80"/>
      <c r="AI51" s="432">
        <f t="shared" si="69"/>
        <v>0.3666</v>
      </c>
      <c r="AJ51" s="433">
        <f t="shared" si="70"/>
        <v>0.01903426228</v>
      </c>
      <c r="AK51" s="59"/>
      <c r="AL51" s="484">
        <v>0.13</v>
      </c>
      <c r="AM51" s="448"/>
      <c r="AN51" s="431">
        <f>AN50*AL51</f>
        <v>19.9893057</v>
      </c>
      <c r="AO51" s="80"/>
      <c r="AP51" s="432">
        <f t="shared" si="71"/>
        <v>0.3627</v>
      </c>
      <c r="AQ51" s="433">
        <f t="shared" si="72"/>
        <v>0.01848001664</v>
      </c>
      <c r="AR51" s="434"/>
    </row>
    <row r="52" ht="12.0" customHeight="1">
      <c r="A52" s="59"/>
      <c r="B52" s="485" t="s">
        <v>351</v>
      </c>
      <c r="C52" s="351"/>
      <c r="D52" s="351"/>
      <c r="E52" s="351"/>
      <c r="F52" s="486"/>
      <c r="G52" s="80"/>
      <c r="H52" s="524">
        <f>H50+H51</f>
        <v>149.1752115</v>
      </c>
      <c r="I52" s="448"/>
      <c r="J52" s="486"/>
      <c r="K52" s="448"/>
      <c r="L52" s="431">
        <f>L50+L51</f>
        <v>159.0148868</v>
      </c>
      <c r="M52" s="80"/>
      <c r="N52" s="432">
        <f t="shared" si="63"/>
        <v>9.839675293</v>
      </c>
      <c r="O52" s="433">
        <f t="shared" si="64"/>
        <v>0.06596052517</v>
      </c>
      <c r="P52" s="59"/>
      <c r="Q52" s="448"/>
      <c r="R52" s="448"/>
      <c r="S52" s="431">
        <f>S50+S51</f>
        <v>163.0433368</v>
      </c>
      <c r="T52" s="80"/>
      <c r="U52" s="432">
        <f t="shared" si="65"/>
        <v>4.02845</v>
      </c>
      <c r="V52" s="433">
        <f t="shared" si="66"/>
        <v>0.02533379158</v>
      </c>
      <c r="W52" s="59"/>
      <c r="X52" s="448"/>
      <c r="Y52" s="448"/>
      <c r="Z52" s="431">
        <f>Z50+Z51</f>
        <v>167.4138957</v>
      </c>
      <c r="AA52" s="80"/>
      <c r="AB52" s="432">
        <f t="shared" si="67"/>
        <v>4.370558912</v>
      </c>
      <c r="AC52" s="433">
        <f t="shared" si="68"/>
        <v>0.02680611792</v>
      </c>
      <c r="AD52" s="59"/>
      <c r="AE52" s="448"/>
      <c r="AF52" s="448"/>
      <c r="AG52" s="431">
        <f>AG50+AG51</f>
        <v>170.6004957</v>
      </c>
      <c r="AH52" s="80"/>
      <c r="AI52" s="432">
        <f t="shared" si="69"/>
        <v>3.1866</v>
      </c>
      <c r="AJ52" s="433">
        <f t="shared" si="70"/>
        <v>0.01903426228</v>
      </c>
      <c r="AK52" s="59"/>
      <c r="AL52" s="448"/>
      <c r="AM52" s="448"/>
      <c r="AN52" s="431">
        <f>AN50+AN51</f>
        <v>173.7531957</v>
      </c>
      <c r="AO52" s="80"/>
      <c r="AP52" s="432">
        <f t="shared" si="71"/>
        <v>3.1527</v>
      </c>
      <c r="AQ52" s="433">
        <f t="shared" si="72"/>
        <v>0.01848001664</v>
      </c>
      <c r="AR52" s="434"/>
    </row>
    <row r="53" ht="12.0" customHeight="1">
      <c r="A53" s="59"/>
      <c r="B53" s="487" t="s">
        <v>273</v>
      </c>
      <c r="E53" s="351"/>
      <c r="F53" s="488">
        <f>'Proposed Rates'!E286</f>
        <v>0.131</v>
      </c>
      <c r="G53" s="80"/>
      <c r="H53" s="526">
        <f>F53*H50</f>
        <v>17.29376346</v>
      </c>
      <c r="I53" s="448"/>
      <c r="J53" s="488">
        <f>'Proposed Rates'!F286</f>
        <v>0.131</v>
      </c>
      <c r="K53" s="448"/>
      <c r="L53" s="489">
        <f>J53*L50</f>
        <v>18.43446918</v>
      </c>
      <c r="M53" s="80"/>
      <c r="N53" s="489">
        <f t="shared" si="63"/>
        <v>1.14070572</v>
      </c>
      <c r="O53" s="491">
        <f t="shared" si="64"/>
        <v>0.06596052517</v>
      </c>
      <c r="P53" s="59"/>
      <c r="Q53" s="490">
        <f>'Proposed Rates'!G286</f>
        <v>0.131</v>
      </c>
      <c r="R53" s="448"/>
      <c r="S53" s="489">
        <f>Q53*S50</f>
        <v>18.90148418</v>
      </c>
      <c r="T53" s="80"/>
      <c r="U53" s="489">
        <f t="shared" si="65"/>
        <v>0.467015</v>
      </c>
      <c r="V53" s="491">
        <f t="shared" si="66"/>
        <v>0.02533379158</v>
      </c>
      <c r="W53" s="59"/>
      <c r="X53" s="490">
        <f>'Proposed Rates'!H286</f>
        <v>0.131</v>
      </c>
      <c r="Y53" s="448"/>
      <c r="Z53" s="489">
        <f>X53*Z50</f>
        <v>19.40815959</v>
      </c>
      <c r="AA53" s="80"/>
      <c r="AB53" s="489">
        <f t="shared" si="67"/>
        <v>0.5066754137</v>
      </c>
      <c r="AC53" s="491">
        <f t="shared" si="68"/>
        <v>0.02680611792</v>
      </c>
      <c r="AD53" s="59"/>
      <c r="AE53" s="490">
        <f>'Proposed Rates'!I286</f>
        <v>0.131</v>
      </c>
      <c r="AF53" s="448"/>
      <c r="AG53" s="489">
        <f>AE53*AG50</f>
        <v>19.77757959</v>
      </c>
      <c r="AH53" s="80"/>
      <c r="AI53" s="489">
        <f t="shared" si="69"/>
        <v>0.36942</v>
      </c>
      <c r="AJ53" s="491">
        <f t="shared" si="70"/>
        <v>0.01903426228</v>
      </c>
      <c r="AK53" s="59"/>
      <c r="AL53" s="490">
        <f>'Proposed Rates'!J286</f>
        <v>0.131</v>
      </c>
      <c r="AM53" s="448"/>
      <c r="AN53" s="489">
        <f>AL53*AN50</f>
        <v>20.14306959</v>
      </c>
      <c r="AO53" s="80"/>
      <c r="AP53" s="489">
        <f t="shared" si="71"/>
        <v>0.36549</v>
      </c>
      <c r="AQ53" s="491">
        <f t="shared" si="72"/>
        <v>0.01848001664</v>
      </c>
      <c r="AR53" s="492"/>
    </row>
    <row r="54" ht="12.0" customHeight="1">
      <c r="A54" s="59"/>
      <c r="B54" s="493" t="s">
        <v>318</v>
      </c>
      <c r="C54" s="71"/>
      <c r="D54" s="72"/>
      <c r="E54" s="494"/>
      <c r="F54" s="495"/>
      <c r="G54" s="527"/>
      <c r="H54" s="528">
        <f>H52-H53</f>
        <v>131.881448</v>
      </c>
      <c r="I54" s="496"/>
      <c r="J54" s="495"/>
      <c r="K54" s="496"/>
      <c r="L54" s="497">
        <f>L52-L53</f>
        <v>140.5804176</v>
      </c>
      <c r="M54" s="498"/>
      <c r="N54" s="499">
        <f t="shared" si="63"/>
        <v>8.698969573</v>
      </c>
      <c r="O54" s="500">
        <f t="shared" si="64"/>
        <v>0.06596052517</v>
      </c>
      <c r="P54" s="59"/>
      <c r="Q54" s="496"/>
      <c r="R54" s="496"/>
      <c r="S54" s="497">
        <f>S52-S53</f>
        <v>144.1418526</v>
      </c>
      <c r="T54" s="498"/>
      <c r="U54" s="499">
        <f t="shared" si="65"/>
        <v>3.561435</v>
      </c>
      <c r="V54" s="500">
        <f t="shared" si="66"/>
        <v>0.02533379158</v>
      </c>
      <c r="W54" s="59"/>
      <c r="X54" s="496"/>
      <c r="Y54" s="496"/>
      <c r="Z54" s="497">
        <f>Z52-Z53</f>
        <v>148.0057361</v>
      </c>
      <c r="AA54" s="498"/>
      <c r="AB54" s="499">
        <f t="shared" si="67"/>
        <v>3.863883499</v>
      </c>
      <c r="AC54" s="500">
        <f t="shared" si="68"/>
        <v>0.02680611792</v>
      </c>
      <c r="AD54" s="59"/>
      <c r="AE54" s="496"/>
      <c r="AF54" s="496"/>
      <c r="AG54" s="497">
        <f>AG52-AG53</f>
        <v>150.8229161</v>
      </c>
      <c r="AH54" s="498"/>
      <c r="AI54" s="499">
        <f t="shared" si="69"/>
        <v>2.81718</v>
      </c>
      <c r="AJ54" s="500">
        <f t="shared" si="70"/>
        <v>0.01903426228</v>
      </c>
      <c r="AK54" s="59"/>
      <c r="AL54" s="496"/>
      <c r="AM54" s="496"/>
      <c r="AN54" s="497">
        <f>AN52-AN53</f>
        <v>153.6101261</v>
      </c>
      <c r="AO54" s="498"/>
      <c r="AP54" s="499">
        <f t="shared" si="71"/>
        <v>2.78721</v>
      </c>
      <c r="AQ54" s="500">
        <f t="shared" si="72"/>
        <v>0.01848001664</v>
      </c>
      <c r="AR54" s="501"/>
    </row>
    <row r="55" ht="12.0" customHeight="1">
      <c r="A55" s="59"/>
      <c r="B55" s="465"/>
      <c r="C55" s="466"/>
      <c r="D55" s="466"/>
      <c r="E55" s="466"/>
      <c r="F55" s="467"/>
      <c r="G55" s="509"/>
      <c r="H55" s="469"/>
      <c r="I55" s="471"/>
      <c r="J55" s="467"/>
      <c r="K55" s="468"/>
      <c r="L55" s="469"/>
      <c r="M55" s="471"/>
      <c r="N55" s="472"/>
      <c r="O55" s="473"/>
      <c r="P55" s="59"/>
      <c r="Q55" s="467"/>
      <c r="R55" s="468"/>
      <c r="S55" s="469"/>
      <c r="T55" s="471"/>
      <c r="U55" s="472"/>
      <c r="V55" s="473"/>
      <c r="W55" s="59"/>
      <c r="X55" s="467"/>
      <c r="Y55" s="468"/>
      <c r="Z55" s="469"/>
      <c r="AA55" s="471"/>
      <c r="AB55" s="472"/>
      <c r="AC55" s="473"/>
      <c r="AD55" s="59"/>
      <c r="AE55" s="467"/>
      <c r="AF55" s="468"/>
      <c r="AG55" s="469"/>
      <c r="AH55" s="471"/>
      <c r="AI55" s="472"/>
      <c r="AJ55" s="473"/>
      <c r="AK55" s="59"/>
      <c r="AL55" s="467"/>
      <c r="AM55" s="468"/>
      <c r="AN55" s="469"/>
      <c r="AO55" s="471"/>
      <c r="AP55" s="472"/>
      <c r="AQ55" s="473"/>
      <c r="AR55" s="474"/>
    </row>
    <row r="56" ht="12.0" customHeight="1">
      <c r="A56" s="59"/>
      <c r="B56" s="475" t="s">
        <v>319</v>
      </c>
      <c r="C56" s="351"/>
      <c r="D56" s="351"/>
      <c r="E56" s="351"/>
      <c r="F56" s="476"/>
      <c r="G56" s="523"/>
      <c r="H56" s="478">
        <f>SUM(H47:H48,H40,H41:H43)</f>
        <v>130.0334615</v>
      </c>
      <c r="I56" s="516"/>
      <c r="J56" s="476"/>
      <c r="K56" s="477"/>
      <c r="L56" s="478">
        <f>SUM(L47:L48,L40,L41:L43)</f>
        <v>138.7411388</v>
      </c>
      <c r="M56" s="480"/>
      <c r="N56" s="479">
        <f t="shared" ref="N56:N60" si="73">L56-H56</f>
        <v>8.70767725</v>
      </c>
      <c r="O56" s="481">
        <f t="shared" ref="O56:O60" si="74">IF((H56)=0,"",(N56/H56))</f>
        <v>0.06696489619</v>
      </c>
      <c r="P56" s="59"/>
      <c r="Q56" s="477"/>
      <c r="R56" s="477"/>
      <c r="S56" s="479">
        <f>SUM(S47:S48,S40,S41:S43)</f>
        <v>142.3061388</v>
      </c>
      <c r="T56" s="480"/>
      <c r="U56" s="479">
        <f t="shared" ref="U56:U60" si="75">S56-L56</f>
        <v>3.565</v>
      </c>
      <c r="V56" s="481">
        <f t="shared" ref="V56:V60" si="76">IF((L56)=0,"",(U56/L56))</f>
        <v>0.02569533472</v>
      </c>
      <c r="W56" s="59"/>
      <c r="X56" s="477"/>
      <c r="Y56" s="477"/>
      <c r="Z56" s="479">
        <f>SUM(Z47:Z48,Z40,Z41:Z43)</f>
        <v>146.17389</v>
      </c>
      <c r="AA56" s="480"/>
      <c r="AB56" s="479">
        <f t="shared" ref="AB56:AB60" si="77">Z56-S56</f>
        <v>3.86775125</v>
      </c>
      <c r="AC56" s="481">
        <f t="shared" ref="AC56:AC60" si="78">IF((S56)=0,"",(AB56/S56))</f>
        <v>0.02717908928</v>
      </c>
      <c r="AD56" s="59"/>
      <c r="AE56" s="477"/>
      <c r="AF56" s="477"/>
      <c r="AG56" s="479">
        <f>SUM(AG47:AG48,AG40,AG41:AG43)</f>
        <v>148.99389</v>
      </c>
      <c r="AH56" s="480"/>
      <c r="AI56" s="479">
        <f t="shared" ref="AI56:AI60" si="79">AG56-Z56</f>
        <v>2.82</v>
      </c>
      <c r="AJ56" s="481">
        <f t="shared" ref="AJ56:AJ60" si="80">IF((Z56)=0,"",(AI56/Z56))</f>
        <v>0.01929209108</v>
      </c>
      <c r="AK56" s="59"/>
      <c r="AL56" s="477"/>
      <c r="AM56" s="477"/>
      <c r="AN56" s="479">
        <f>SUM(AN47:AN48,AN40,AN41:AN43)</f>
        <v>151.78389</v>
      </c>
      <c r="AO56" s="480"/>
      <c r="AP56" s="479">
        <f t="shared" ref="AP56:AP60" si="81">AN56-AG56</f>
        <v>2.79</v>
      </c>
      <c r="AQ56" s="481">
        <f t="shared" ref="AQ56:AQ60" si="82">IF((AG56)=0,"",(AP56/AG56))</f>
        <v>0.01872560009</v>
      </c>
      <c r="AR56" s="482"/>
    </row>
    <row r="57" ht="12.0" customHeight="1">
      <c r="A57" s="59"/>
      <c r="B57" s="483" t="s">
        <v>316</v>
      </c>
      <c r="C57" s="351"/>
      <c r="D57" s="351"/>
      <c r="E57" s="351"/>
      <c r="F57" s="476">
        <v>0.13</v>
      </c>
      <c r="G57" s="523"/>
      <c r="H57" s="524">
        <f>H56*F57</f>
        <v>16.90435</v>
      </c>
      <c r="I57" s="448"/>
      <c r="J57" s="476">
        <v>0.13</v>
      </c>
      <c r="K57" s="484"/>
      <c r="L57" s="431">
        <f>L56*J57</f>
        <v>18.03634804</v>
      </c>
      <c r="M57" s="80"/>
      <c r="N57" s="432">
        <f t="shared" si="73"/>
        <v>1.131998043</v>
      </c>
      <c r="O57" s="433">
        <f t="shared" si="74"/>
        <v>0.06696489619</v>
      </c>
      <c r="P57" s="59"/>
      <c r="Q57" s="476">
        <v>0.13</v>
      </c>
      <c r="R57" s="484"/>
      <c r="S57" s="431">
        <f>S56*Q57</f>
        <v>18.49979804</v>
      </c>
      <c r="T57" s="80"/>
      <c r="U57" s="432">
        <f t="shared" si="75"/>
        <v>0.46345</v>
      </c>
      <c r="V57" s="433">
        <f t="shared" si="76"/>
        <v>0.02569533472</v>
      </c>
      <c r="W57" s="59"/>
      <c r="X57" s="476">
        <v>0.13</v>
      </c>
      <c r="Y57" s="484"/>
      <c r="Z57" s="431">
        <f>Z56*X57</f>
        <v>19.0026057</v>
      </c>
      <c r="AA57" s="80"/>
      <c r="AB57" s="432">
        <f t="shared" si="77"/>
        <v>0.5028076625</v>
      </c>
      <c r="AC57" s="433">
        <f t="shared" si="78"/>
        <v>0.02717908928</v>
      </c>
      <c r="AD57" s="59"/>
      <c r="AE57" s="476">
        <v>0.13</v>
      </c>
      <c r="AF57" s="484"/>
      <c r="AG57" s="431">
        <f>AG56*AE57</f>
        <v>19.3692057</v>
      </c>
      <c r="AH57" s="80"/>
      <c r="AI57" s="432">
        <f t="shared" si="79"/>
        <v>0.3666</v>
      </c>
      <c r="AJ57" s="433">
        <f t="shared" si="80"/>
        <v>0.01929209108</v>
      </c>
      <c r="AK57" s="59"/>
      <c r="AL57" s="476">
        <v>0.13</v>
      </c>
      <c r="AM57" s="484"/>
      <c r="AN57" s="431">
        <f>AN56*AL57</f>
        <v>19.7319057</v>
      </c>
      <c r="AO57" s="80"/>
      <c r="AP57" s="432">
        <f t="shared" si="81"/>
        <v>0.3627</v>
      </c>
      <c r="AQ57" s="433">
        <f t="shared" si="82"/>
        <v>0.01872560009</v>
      </c>
      <c r="AR57" s="434"/>
    </row>
    <row r="58" ht="12.0" customHeight="1">
      <c r="A58" s="59"/>
      <c r="B58" s="485" t="s">
        <v>352</v>
      </c>
      <c r="C58" s="351"/>
      <c r="D58" s="351"/>
      <c r="E58" s="351"/>
      <c r="F58" s="486"/>
      <c r="G58" s="80"/>
      <c r="H58" s="524">
        <f>H56+H57</f>
        <v>146.9378115</v>
      </c>
      <c r="I58" s="448"/>
      <c r="J58" s="486"/>
      <c r="K58" s="448"/>
      <c r="L58" s="431">
        <f>L56+L57</f>
        <v>156.7774868</v>
      </c>
      <c r="M58" s="80"/>
      <c r="N58" s="432">
        <f t="shared" si="73"/>
        <v>9.839675293</v>
      </c>
      <c r="O58" s="433">
        <f t="shared" si="74"/>
        <v>0.06696489619</v>
      </c>
      <c r="P58" s="59"/>
      <c r="Q58" s="448"/>
      <c r="R58" s="448"/>
      <c r="S58" s="431">
        <f>S56+S57</f>
        <v>160.8059368</v>
      </c>
      <c r="T58" s="80"/>
      <c r="U58" s="432">
        <f t="shared" si="75"/>
        <v>4.02845</v>
      </c>
      <c r="V58" s="433">
        <f t="shared" si="76"/>
        <v>0.02569533472</v>
      </c>
      <c r="W58" s="59"/>
      <c r="X58" s="448"/>
      <c r="Y58" s="448"/>
      <c r="Z58" s="431">
        <f>Z56+Z57</f>
        <v>165.1764957</v>
      </c>
      <c r="AA58" s="80"/>
      <c r="AB58" s="432">
        <f t="shared" si="77"/>
        <v>4.370558913</v>
      </c>
      <c r="AC58" s="433">
        <f t="shared" si="78"/>
        <v>0.02717908928</v>
      </c>
      <c r="AD58" s="59"/>
      <c r="AE58" s="448"/>
      <c r="AF58" s="448"/>
      <c r="AG58" s="431">
        <f>AG56+AG57</f>
        <v>168.3630957</v>
      </c>
      <c r="AH58" s="80"/>
      <c r="AI58" s="432">
        <f t="shared" si="79"/>
        <v>3.1866</v>
      </c>
      <c r="AJ58" s="433">
        <f t="shared" si="80"/>
        <v>0.01929209108</v>
      </c>
      <c r="AK58" s="59"/>
      <c r="AL58" s="448"/>
      <c r="AM58" s="448"/>
      <c r="AN58" s="431">
        <f>AN56+AN57</f>
        <v>171.5157957</v>
      </c>
      <c r="AO58" s="80"/>
      <c r="AP58" s="432">
        <f t="shared" si="81"/>
        <v>3.1527</v>
      </c>
      <c r="AQ58" s="433">
        <f t="shared" si="82"/>
        <v>0.01872560009</v>
      </c>
      <c r="AR58" s="434"/>
    </row>
    <row r="59" ht="12.0" customHeight="1">
      <c r="A59" s="59"/>
      <c r="B59" s="487" t="s">
        <v>273</v>
      </c>
      <c r="E59" s="351"/>
      <c r="F59" s="488">
        <f>F53</f>
        <v>0.131</v>
      </c>
      <c r="G59" s="80"/>
      <c r="H59" s="526">
        <f>F59*H56</f>
        <v>17.03438346</v>
      </c>
      <c r="I59" s="448"/>
      <c r="J59" s="488">
        <f>J53</f>
        <v>0.131</v>
      </c>
      <c r="K59" s="448"/>
      <c r="L59" s="489">
        <f>J59*L56</f>
        <v>18.17508918</v>
      </c>
      <c r="M59" s="80"/>
      <c r="N59" s="489">
        <f t="shared" si="73"/>
        <v>1.14070572</v>
      </c>
      <c r="O59" s="491">
        <f t="shared" si="74"/>
        <v>0.06696489619</v>
      </c>
      <c r="P59" s="59"/>
      <c r="Q59" s="490">
        <f>Q53</f>
        <v>0.131</v>
      </c>
      <c r="R59" s="448"/>
      <c r="S59" s="489">
        <f>Q59*S56</f>
        <v>18.64210418</v>
      </c>
      <c r="T59" s="80"/>
      <c r="U59" s="489">
        <f t="shared" si="75"/>
        <v>0.467015</v>
      </c>
      <c r="V59" s="491">
        <f t="shared" si="76"/>
        <v>0.02569533472</v>
      </c>
      <c r="W59" s="59"/>
      <c r="X59" s="490">
        <f>X53</f>
        <v>0.131</v>
      </c>
      <c r="Y59" s="448"/>
      <c r="Z59" s="489">
        <f>X59*Z56</f>
        <v>19.14877959</v>
      </c>
      <c r="AA59" s="80"/>
      <c r="AB59" s="489">
        <f t="shared" si="77"/>
        <v>0.5066754137</v>
      </c>
      <c r="AC59" s="491">
        <f t="shared" si="78"/>
        <v>0.02717908928</v>
      </c>
      <c r="AD59" s="59"/>
      <c r="AE59" s="490">
        <f>AE53</f>
        <v>0.131</v>
      </c>
      <c r="AF59" s="448"/>
      <c r="AG59" s="489">
        <f>AE59*AG56</f>
        <v>19.51819959</v>
      </c>
      <c r="AH59" s="80"/>
      <c r="AI59" s="489">
        <f t="shared" si="79"/>
        <v>0.36942</v>
      </c>
      <c r="AJ59" s="491">
        <f t="shared" si="80"/>
        <v>0.01929209108</v>
      </c>
      <c r="AK59" s="59"/>
      <c r="AL59" s="490">
        <f>AL53</f>
        <v>0.131</v>
      </c>
      <c r="AM59" s="448"/>
      <c r="AN59" s="489">
        <f>AL59*AN56</f>
        <v>19.88368959</v>
      </c>
      <c r="AO59" s="80"/>
      <c r="AP59" s="489">
        <f t="shared" si="81"/>
        <v>0.36549</v>
      </c>
      <c r="AQ59" s="491">
        <f t="shared" si="82"/>
        <v>0.01872560009</v>
      </c>
      <c r="AR59" s="492"/>
    </row>
    <row r="60" ht="12.0" customHeight="1">
      <c r="A60" s="59"/>
      <c r="B60" s="493" t="s">
        <v>321</v>
      </c>
      <c r="C60" s="71"/>
      <c r="D60" s="72"/>
      <c r="E60" s="494"/>
      <c r="F60" s="502"/>
      <c r="G60" s="529"/>
      <c r="H60" s="530">
        <f>H58-H59</f>
        <v>129.903428</v>
      </c>
      <c r="I60" s="503"/>
      <c r="J60" s="502"/>
      <c r="K60" s="503"/>
      <c r="L60" s="504">
        <f>L58-L59</f>
        <v>138.6023976</v>
      </c>
      <c r="M60" s="505"/>
      <c r="N60" s="506">
        <f t="shared" si="73"/>
        <v>8.698969573</v>
      </c>
      <c r="O60" s="507">
        <f t="shared" si="74"/>
        <v>0.06696489619</v>
      </c>
      <c r="P60" s="59"/>
      <c r="Q60" s="503"/>
      <c r="R60" s="503"/>
      <c r="S60" s="504">
        <f>S58-S59</f>
        <v>142.1638326</v>
      </c>
      <c r="T60" s="505"/>
      <c r="U60" s="506">
        <f t="shared" si="75"/>
        <v>3.561435</v>
      </c>
      <c r="V60" s="507">
        <f t="shared" si="76"/>
        <v>0.02569533472</v>
      </c>
      <c r="W60" s="59"/>
      <c r="X60" s="503"/>
      <c r="Y60" s="503"/>
      <c r="Z60" s="504">
        <f>Z58-Z59</f>
        <v>146.0277161</v>
      </c>
      <c r="AA60" s="505"/>
      <c r="AB60" s="506">
        <f t="shared" si="77"/>
        <v>3.863883499</v>
      </c>
      <c r="AC60" s="507">
        <f t="shared" si="78"/>
        <v>0.02717908928</v>
      </c>
      <c r="AD60" s="59"/>
      <c r="AE60" s="503"/>
      <c r="AF60" s="503"/>
      <c r="AG60" s="504">
        <f>AG58-AG59</f>
        <v>148.8448961</v>
      </c>
      <c r="AH60" s="505"/>
      <c r="AI60" s="506">
        <f t="shared" si="79"/>
        <v>2.81718</v>
      </c>
      <c r="AJ60" s="507">
        <f t="shared" si="80"/>
        <v>0.01929209108</v>
      </c>
      <c r="AK60" s="59"/>
      <c r="AL60" s="503"/>
      <c r="AM60" s="503"/>
      <c r="AN60" s="504">
        <f>AN58-AN59</f>
        <v>151.6321061</v>
      </c>
      <c r="AO60" s="505"/>
      <c r="AP60" s="506">
        <f t="shared" si="81"/>
        <v>2.78721</v>
      </c>
      <c r="AQ60" s="507">
        <f t="shared" si="82"/>
        <v>0.01872560009</v>
      </c>
      <c r="AR60" s="501"/>
    </row>
    <row r="61" ht="12.0" customHeight="1">
      <c r="A61" s="59"/>
      <c r="B61" s="537"/>
      <c r="C61" s="538"/>
      <c r="D61" s="538"/>
      <c r="E61" s="466"/>
      <c r="F61" s="508"/>
      <c r="G61" s="471"/>
      <c r="H61" s="531"/>
      <c r="I61" s="509"/>
      <c r="J61" s="508"/>
      <c r="K61" s="509"/>
      <c r="L61" s="472"/>
      <c r="M61" s="471"/>
      <c r="N61" s="510"/>
      <c r="O61" s="473"/>
      <c r="P61" s="59"/>
      <c r="Q61" s="508"/>
      <c r="R61" s="509"/>
      <c r="S61" s="472"/>
      <c r="T61" s="471"/>
      <c r="U61" s="510"/>
      <c r="V61" s="473"/>
      <c r="W61" s="59"/>
      <c r="X61" s="508"/>
      <c r="Y61" s="509"/>
      <c r="Z61" s="472"/>
      <c r="AA61" s="471"/>
      <c r="AB61" s="510"/>
      <c r="AC61" s="473"/>
      <c r="AD61" s="59"/>
      <c r="AE61" s="508"/>
      <c r="AF61" s="509"/>
      <c r="AG61" s="472"/>
      <c r="AH61" s="471"/>
      <c r="AI61" s="510"/>
      <c r="AJ61" s="473"/>
      <c r="AK61" s="59"/>
      <c r="AL61" s="508"/>
      <c r="AM61" s="509"/>
      <c r="AN61" s="472"/>
      <c r="AO61" s="471"/>
      <c r="AP61" s="510"/>
      <c r="AQ61" s="473"/>
      <c r="AR61" s="474"/>
    </row>
    <row r="62" ht="12.0" customHeight="1">
      <c r="A62" s="59"/>
      <c r="B62" s="59"/>
      <c r="C62" s="59"/>
      <c r="D62" s="59"/>
      <c r="E62" s="59"/>
      <c r="F62" s="59"/>
      <c r="G62" s="59"/>
      <c r="H62" s="59"/>
      <c r="I62" s="59"/>
      <c r="J62" s="59"/>
      <c r="K62" s="59"/>
      <c r="L62" s="140"/>
      <c r="M62" s="59"/>
      <c r="N62" s="59"/>
      <c r="O62" s="59"/>
      <c r="P62" s="59"/>
      <c r="Q62" s="59"/>
      <c r="R62" s="59"/>
      <c r="S62" s="140"/>
      <c r="T62" s="59"/>
      <c r="U62" s="59"/>
      <c r="V62" s="59"/>
      <c r="W62" s="59"/>
      <c r="X62" s="59"/>
      <c r="Y62" s="59"/>
      <c r="Z62" s="140"/>
      <c r="AA62" s="59"/>
      <c r="AB62" s="59"/>
      <c r="AC62" s="59"/>
      <c r="AD62" s="59"/>
      <c r="AE62" s="59"/>
      <c r="AF62" s="59"/>
      <c r="AG62" s="140"/>
      <c r="AH62" s="59"/>
      <c r="AI62" s="59"/>
      <c r="AJ62" s="59"/>
      <c r="AK62" s="59"/>
      <c r="AL62" s="59"/>
      <c r="AM62" s="59"/>
      <c r="AN62" s="140"/>
      <c r="AO62" s="59"/>
      <c r="AP62" s="59"/>
      <c r="AQ62" s="59"/>
      <c r="AR62" s="59"/>
    </row>
    <row r="63" ht="12.0" customHeight="1">
      <c r="A63" s="59"/>
      <c r="B63" s="337" t="s">
        <v>322</v>
      </c>
      <c r="C63" s="59"/>
      <c r="D63" s="59"/>
      <c r="E63" s="59"/>
      <c r="F63" s="511">
        <f>'Proposed Rates'!$E$299</f>
        <v>0.0338</v>
      </c>
      <c r="G63" s="59"/>
      <c r="H63" s="59"/>
      <c r="I63" s="59"/>
      <c r="J63" s="511">
        <f>'Proposed Rates'!$F$299</f>
        <v>0.0335</v>
      </c>
      <c r="K63" s="59"/>
      <c r="L63" s="59"/>
      <c r="M63" s="59"/>
      <c r="N63" s="59"/>
      <c r="O63" s="59"/>
      <c r="P63" s="59"/>
      <c r="Q63" s="511">
        <f>'Proposed Rates'!$G$299</f>
        <v>0.0335</v>
      </c>
      <c r="R63" s="59"/>
      <c r="S63" s="59"/>
      <c r="T63" s="59"/>
      <c r="U63" s="59"/>
      <c r="V63" s="59"/>
      <c r="W63" s="59"/>
      <c r="X63" s="511">
        <f>'Proposed Rates'!$H$299</f>
        <v>0.0335</v>
      </c>
      <c r="Y63" s="59"/>
      <c r="Z63" s="59"/>
      <c r="AA63" s="59"/>
      <c r="AB63" s="59"/>
      <c r="AC63" s="59"/>
      <c r="AD63" s="59"/>
      <c r="AE63" s="511">
        <f>'Proposed Rates'!$I$299</f>
        <v>0.0335</v>
      </c>
      <c r="AF63" s="59"/>
      <c r="AG63" s="59"/>
      <c r="AH63" s="59"/>
      <c r="AI63" s="59"/>
      <c r="AJ63" s="59"/>
      <c r="AK63" s="59"/>
      <c r="AL63" s="511">
        <f>'Proposed Rates'!$J$299</f>
        <v>0.0335</v>
      </c>
      <c r="AM63" s="59"/>
      <c r="AN63" s="59"/>
      <c r="AO63" s="59"/>
      <c r="AP63" s="59"/>
      <c r="AQ63" s="59"/>
      <c r="AR63" s="59"/>
    </row>
    <row r="64" ht="12.0" customHeight="1">
      <c r="A64" s="59"/>
      <c r="B64" s="59"/>
      <c r="C64" s="59"/>
      <c r="D64" s="59"/>
      <c r="E64" s="59"/>
      <c r="F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59"/>
      <c r="AK64" s="59"/>
      <c r="AL64" s="59"/>
      <c r="AM64" s="59"/>
      <c r="AN64" s="59"/>
      <c r="AO64" s="59"/>
      <c r="AP64" s="59"/>
      <c r="AQ64" s="59"/>
      <c r="AR64" s="59"/>
    </row>
    <row r="65" ht="12.0" customHeight="1">
      <c r="A65" s="512" t="s">
        <v>353</v>
      </c>
      <c r="B65" s="59"/>
      <c r="C65" s="59"/>
      <c r="D65" s="59"/>
      <c r="E65" s="59"/>
      <c r="F65" s="59"/>
      <c r="G65" s="59"/>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c r="AJ65" s="59"/>
      <c r="AK65" s="59"/>
      <c r="AL65" s="59"/>
      <c r="AM65" s="59"/>
      <c r="AN65" s="59"/>
      <c r="AO65" s="59"/>
      <c r="AP65" s="59"/>
      <c r="AQ65" s="59"/>
      <c r="AR65" s="59"/>
    </row>
    <row r="66" ht="12.0" customHeight="1">
      <c r="A66" s="59"/>
      <c r="B66" s="59"/>
      <c r="C66" s="59"/>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9"/>
      <c r="AR66" s="59"/>
    </row>
    <row r="67" ht="12.0" customHeight="1">
      <c r="A67" s="59" t="s">
        <v>324</v>
      </c>
      <c r="B67" s="59"/>
      <c r="C67" s="59"/>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c r="AP67" s="59"/>
      <c r="AQ67" s="59"/>
      <c r="AR67" s="59"/>
    </row>
    <row r="68" ht="12.0" customHeight="1">
      <c r="A68" s="59" t="s">
        <v>325</v>
      </c>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c r="AP68" s="59"/>
      <c r="AQ68" s="59"/>
      <c r="AR68" s="59"/>
    </row>
    <row r="69" ht="12.0" customHeight="1">
      <c r="A69" s="59"/>
      <c r="B69" s="59"/>
      <c r="C69" s="59"/>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59"/>
      <c r="AM69" s="59"/>
      <c r="AN69" s="59"/>
      <c r="AO69" s="59"/>
      <c r="AP69" s="59"/>
      <c r="AQ69" s="59"/>
      <c r="AR69" s="59"/>
    </row>
    <row r="70" ht="12.0" customHeight="1">
      <c r="A70" s="59" t="s">
        <v>326</v>
      </c>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c r="AP70" s="59"/>
      <c r="AQ70" s="59"/>
      <c r="AR70" s="59"/>
    </row>
    <row r="71" ht="12.0" customHeight="1">
      <c r="A71" s="59" t="s">
        <v>327</v>
      </c>
      <c r="B71" s="59"/>
      <c r="C71" s="59"/>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59"/>
      <c r="AO71" s="59"/>
      <c r="AP71" s="59"/>
      <c r="AQ71" s="59"/>
      <c r="AR71" s="59"/>
    </row>
    <row r="72" ht="12.0" customHeight="1">
      <c r="A72" s="59"/>
      <c r="B72" s="59"/>
      <c r="C72" s="59"/>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N72" s="59"/>
      <c r="AO72" s="59"/>
      <c r="AP72" s="59"/>
      <c r="AQ72" s="59"/>
      <c r="AR72" s="59"/>
    </row>
    <row r="73" ht="12.0" customHeight="1">
      <c r="A73" s="59" t="s">
        <v>328</v>
      </c>
      <c r="B73" s="59"/>
      <c r="C73" s="59"/>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59"/>
      <c r="AK73" s="59"/>
      <c r="AL73" s="59"/>
      <c r="AM73" s="59"/>
      <c r="AN73" s="59"/>
      <c r="AO73" s="59"/>
      <c r="AP73" s="59"/>
      <c r="AQ73" s="59"/>
      <c r="AR73" s="59"/>
    </row>
    <row r="74" ht="12.0" customHeight="1">
      <c r="A74" s="59" t="s">
        <v>329</v>
      </c>
      <c r="B74" s="59"/>
      <c r="C74" s="59"/>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9"/>
      <c r="AR74" s="59"/>
    </row>
    <row r="75" ht="12.0" customHeight="1">
      <c r="A75" s="59" t="s">
        <v>330</v>
      </c>
      <c r="B75" s="59"/>
      <c r="C75" s="59"/>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c r="AJ75" s="59"/>
      <c r="AK75" s="59"/>
      <c r="AL75" s="59"/>
      <c r="AM75" s="59"/>
      <c r="AN75" s="59"/>
      <c r="AO75" s="59"/>
      <c r="AP75" s="59"/>
      <c r="AQ75" s="59"/>
      <c r="AR75" s="59"/>
    </row>
    <row r="76" ht="12.0" customHeight="1">
      <c r="A76" s="59" t="s">
        <v>331</v>
      </c>
      <c r="B76" s="59"/>
      <c r="C76" s="59"/>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c r="AJ76" s="59"/>
      <c r="AK76" s="59"/>
      <c r="AL76" s="59"/>
      <c r="AM76" s="59"/>
      <c r="AN76" s="59"/>
      <c r="AO76" s="59"/>
      <c r="AP76" s="59"/>
      <c r="AQ76" s="59"/>
      <c r="AR76" s="59"/>
    </row>
    <row r="77" ht="12.0" customHeight="1">
      <c r="A77" s="59" t="s">
        <v>332</v>
      </c>
      <c r="B77" s="59"/>
      <c r="C77" s="59"/>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c r="AJ77" s="59"/>
      <c r="AK77" s="59"/>
      <c r="AL77" s="59"/>
      <c r="AM77" s="59"/>
      <c r="AN77" s="59"/>
      <c r="AO77" s="59"/>
      <c r="AP77" s="59"/>
      <c r="AQ77" s="59"/>
      <c r="AR77" s="59"/>
    </row>
    <row r="78" ht="12.0" customHeight="1">
      <c r="A78" s="59"/>
      <c r="B78" s="59"/>
      <c r="C78" s="59"/>
      <c r="D78" s="59"/>
      <c r="E78" s="59"/>
      <c r="F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9"/>
      <c r="AR78" s="59"/>
    </row>
    <row r="79" ht="12.0" customHeight="1">
      <c r="A79" s="513"/>
      <c r="B79" s="59" t="s">
        <v>333</v>
      </c>
      <c r="C79" s="59"/>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59"/>
      <c r="AK79" s="59"/>
      <c r="AL79" s="59"/>
      <c r="AM79" s="59"/>
      <c r="AN79" s="59"/>
      <c r="AO79" s="59"/>
      <c r="AP79" s="59"/>
      <c r="AQ79" s="59"/>
      <c r="AR79" s="59"/>
    </row>
    <row r="80" ht="12.0" customHeight="1">
      <c r="A80" s="59"/>
      <c r="B80" s="59"/>
      <c r="C80" s="59"/>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9"/>
      <c r="AR80" s="59"/>
    </row>
    <row r="81" ht="12.0" customHeight="1">
      <c r="A81" s="59"/>
      <c r="B81" s="59" t="s">
        <v>334</v>
      </c>
      <c r="C81" s="59"/>
      <c r="D81" s="59"/>
      <c r="E81" s="59"/>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c r="AR81" s="59"/>
    </row>
    <row r="82" ht="12.0" customHeight="1">
      <c r="A82" s="59"/>
      <c r="B82" s="59"/>
      <c r="C82" s="59"/>
      <c r="D82" s="59"/>
      <c r="E82" s="59"/>
      <c r="F82" s="59"/>
      <c r="G82" s="59"/>
      <c r="H82" s="59"/>
      <c r="I82" s="59"/>
      <c r="J82" s="59"/>
      <c r="K82" s="59"/>
      <c r="L82" s="59"/>
      <c r="M82" s="59"/>
      <c r="N82" s="59"/>
      <c r="O82" s="59"/>
      <c r="P82" s="59"/>
      <c r="Q82" s="59"/>
      <c r="R82" s="59"/>
      <c r="S82" s="59"/>
      <c r="T82" s="59"/>
      <c r="U82" s="59"/>
      <c r="V82" s="59"/>
      <c r="W82" s="59"/>
      <c r="X82" s="59"/>
      <c r="Y82" s="59"/>
      <c r="Z82" s="59"/>
      <c r="AA82" s="59"/>
      <c r="AB82" s="59"/>
      <c r="AC82" s="59"/>
      <c r="AD82" s="59"/>
      <c r="AE82" s="59"/>
      <c r="AF82" s="59"/>
      <c r="AG82" s="59"/>
      <c r="AH82" s="59"/>
      <c r="AI82" s="59"/>
      <c r="AJ82" s="59"/>
      <c r="AK82" s="59"/>
      <c r="AL82" s="59"/>
      <c r="AM82" s="59"/>
      <c r="AN82" s="59"/>
      <c r="AO82" s="59"/>
      <c r="AP82" s="59"/>
      <c r="AQ82" s="59"/>
      <c r="AR82" s="59"/>
    </row>
    <row r="83" ht="12.0" customHeight="1">
      <c r="A83" s="59"/>
      <c r="B83" s="59"/>
      <c r="C83" s="59"/>
      <c r="D83" s="59"/>
      <c r="E83" s="59"/>
      <c r="F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83" s="59"/>
      <c r="AN83" s="59"/>
      <c r="AO83" s="59"/>
      <c r="AP83" s="59"/>
      <c r="AQ83" s="59"/>
      <c r="AR83" s="59"/>
    </row>
    <row r="84" ht="12.0" customHeight="1">
      <c r="A84" s="59"/>
      <c r="B84" s="59"/>
      <c r="C84" s="59"/>
      <c r="D84" s="59"/>
      <c r="E84" s="59"/>
      <c r="F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row>
    <row r="85" ht="12.0" customHeight="1">
      <c r="A85" s="59"/>
      <c r="B85" s="59"/>
      <c r="C85" s="59"/>
      <c r="D85" s="59"/>
      <c r="E85" s="59"/>
      <c r="F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row>
    <row r="86" ht="12.0" customHeight="1">
      <c r="A86" s="59"/>
      <c r="B86" s="59"/>
      <c r="C86" s="59"/>
      <c r="D86" s="59"/>
      <c r="E86" s="59"/>
      <c r="F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row>
    <row r="87" ht="12.0" customHeight="1">
      <c r="A87" s="59"/>
      <c r="B87" s="59"/>
      <c r="C87" s="59"/>
      <c r="D87" s="59"/>
      <c r="E87" s="59"/>
      <c r="F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c r="AR87" s="59"/>
    </row>
    <row r="88" ht="12.0" customHeight="1">
      <c r="A88" s="59"/>
      <c r="B88" s="59"/>
      <c r="C88" s="59"/>
      <c r="D88" s="59"/>
      <c r="E88" s="59"/>
      <c r="F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9"/>
      <c r="AR88" s="59"/>
    </row>
    <row r="89" ht="12.0" customHeight="1">
      <c r="A89" s="59"/>
      <c r="B89" s="59"/>
      <c r="C89" s="59"/>
      <c r="D89" s="59"/>
      <c r="E89" s="59"/>
      <c r="F89" s="59"/>
      <c r="G89" s="59"/>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c r="AQ89" s="59"/>
      <c r="AR89" s="59"/>
    </row>
    <row r="90" ht="12.0" customHeight="1">
      <c r="A90" s="59"/>
      <c r="B90" s="59"/>
      <c r="C90" s="59"/>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row>
    <row r="91" ht="12.0" customHeight="1">
      <c r="A91" s="59"/>
      <c r="B91" s="59"/>
      <c r="C91" s="59"/>
      <c r="D91" s="59"/>
      <c r="E91" s="59"/>
      <c r="F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c r="AF91" s="59"/>
      <c r="AG91" s="59"/>
      <c r="AH91" s="59"/>
      <c r="AI91" s="59"/>
      <c r="AJ91" s="59"/>
      <c r="AK91" s="59"/>
      <c r="AL91" s="59"/>
      <c r="AM91" s="59"/>
      <c r="AN91" s="59"/>
      <c r="AO91" s="59"/>
      <c r="AP91" s="59"/>
      <c r="AQ91" s="59"/>
      <c r="AR91" s="59"/>
    </row>
    <row r="92" ht="12.0" customHeight="1">
      <c r="A92" s="59"/>
      <c r="B92" s="59"/>
      <c r="C92" s="59"/>
      <c r="D92" s="59"/>
      <c r="E92" s="59"/>
      <c r="F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c r="AR92" s="59"/>
    </row>
    <row r="93" ht="12.0" customHeight="1">
      <c r="A93" s="59"/>
      <c r="B93" s="59"/>
      <c r="C93" s="59"/>
      <c r="D93" s="59"/>
      <c r="E93" s="59"/>
      <c r="F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c r="AR93" s="59"/>
    </row>
    <row r="94" ht="12.0" customHeight="1">
      <c r="A94" s="59"/>
      <c r="B94" s="59"/>
      <c r="C94" s="59"/>
      <c r="D94" s="59"/>
      <c r="E94" s="59"/>
      <c r="F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c r="AJ94" s="59"/>
      <c r="AK94" s="59"/>
      <c r="AL94" s="59"/>
      <c r="AM94" s="59"/>
      <c r="AN94" s="59"/>
      <c r="AO94" s="59"/>
      <c r="AP94" s="59"/>
      <c r="AQ94" s="59"/>
      <c r="AR94" s="59"/>
    </row>
    <row r="95" ht="12.0" customHeight="1">
      <c r="A95" s="59"/>
      <c r="B95" s="59"/>
      <c r="C95" s="59"/>
      <c r="D95" s="59"/>
      <c r="E95" s="59"/>
      <c r="F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c r="AJ95" s="59"/>
      <c r="AK95" s="59"/>
      <c r="AL95" s="59"/>
      <c r="AM95" s="59"/>
      <c r="AN95" s="59"/>
      <c r="AO95" s="59"/>
      <c r="AP95" s="59"/>
      <c r="AQ95" s="59"/>
      <c r="AR95" s="59"/>
    </row>
    <row r="96" ht="12.0" customHeight="1">
      <c r="A96" s="59"/>
      <c r="B96" s="59"/>
      <c r="C96" s="59"/>
      <c r="D96" s="59"/>
      <c r="E96" s="59"/>
      <c r="F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c r="AQ96" s="59"/>
      <c r="AR96" s="59"/>
    </row>
    <row r="97" ht="12.0" customHeight="1">
      <c r="A97" s="59"/>
      <c r="B97" s="59"/>
      <c r="C97" s="59"/>
      <c r="D97" s="59"/>
      <c r="E97" s="59"/>
      <c r="F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c r="AM97" s="59"/>
      <c r="AN97" s="59"/>
      <c r="AO97" s="59"/>
      <c r="AP97" s="59"/>
      <c r="AQ97" s="59"/>
      <c r="AR97" s="59"/>
    </row>
    <row r="98" ht="12.0" customHeight="1">
      <c r="A98" s="59"/>
      <c r="B98" s="59"/>
      <c r="C98" s="59"/>
      <c r="D98" s="59"/>
      <c r="E98" s="59"/>
      <c r="F98" s="59"/>
      <c r="G98" s="59"/>
      <c r="H98" s="59"/>
      <c r="I98" s="59"/>
      <c r="J98" s="59"/>
      <c r="K98" s="59"/>
      <c r="L98" s="59"/>
      <c r="M98" s="59"/>
      <c r="N98" s="59"/>
      <c r="O98" s="59"/>
      <c r="P98" s="59"/>
      <c r="Q98" s="59"/>
      <c r="R98" s="59"/>
      <c r="S98" s="59"/>
      <c r="T98" s="59"/>
      <c r="U98" s="59"/>
      <c r="V98" s="59"/>
      <c r="W98" s="59"/>
      <c r="X98" s="59"/>
      <c r="Y98" s="59"/>
      <c r="Z98" s="59"/>
      <c r="AA98" s="59"/>
      <c r="AB98" s="59"/>
      <c r="AC98" s="59"/>
      <c r="AD98" s="59"/>
      <c r="AE98" s="59"/>
      <c r="AF98" s="59"/>
      <c r="AG98" s="59"/>
      <c r="AH98" s="59"/>
      <c r="AI98" s="59"/>
      <c r="AJ98" s="59"/>
      <c r="AK98" s="59"/>
      <c r="AL98" s="59"/>
      <c r="AM98" s="59"/>
      <c r="AN98" s="59"/>
      <c r="AO98" s="59"/>
      <c r="AP98" s="59"/>
      <c r="AQ98" s="59"/>
      <c r="AR98" s="59"/>
    </row>
    <row r="99" ht="12.0" customHeight="1">
      <c r="A99" s="59"/>
      <c r="B99" s="59"/>
      <c r="C99" s="59"/>
      <c r="D99" s="59"/>
      <c r="E99" s="59"/>
      <c r="F99" s="59"/>
      <c r="G99" s="59"/>
      <c r="H99" s="59"/>
      <c r="I99" s="59"/>
      <c r="J99" s="59"/>
      <c r="K99" s="59"/>
      <c r="L99" s="59"/>
      <c r="M99" s="59"/>
      <c r="N99" s="59"/>
      <c r="O99" s="59"/>
      <c r="P99" s="59"/>
      <c r="Q99" s="59"/>
      <c r="R99" s="59"/>
      <c r="S99" s="59"/>
      <c r="T99" s="59"/>
      <c r="U99" s="59"/>
      <c r="V99" s="59"/>
      <c r="W99" s="59"/>
      <c r="X99" s="59"/>
      <c r="Y99" s="59"/>
      <c r="Z99" s="59"/>
      <c r="AA99" s="59"/>
      <c r="AB99" s="59"/>
      <c r="AC99" s="59"/>
      <c r="AD99" s="59"/>
      <c r="AE99" s="59"/>
      <c r="AF99" s="59"/>
      <c r="AG99" s="59"/>
      <c r="AH99" s="59"/>
      <c r="AI99" s="59"/>
      <c r="AJ99" s="59"/>
      <c r="AK99" s="59"/>
      <c r="AL99" s="59"/>
      <c r="AM99" s="59"/>
      <c r="AN99" s="59"/>
      <c r="AO99" s="59"/>
      <c r="AP99" s="59"/>
      <c r="AQ99" s="59"/>
      <c r="AR99" s="59"/>
    </row>
    <row r="100" ht="12.0" customHeight="1">
      <c r="A100" s="59"/>
      <c r="B100" s="59"/>
      <c r="C100" s="59"/>
      <c r="D100" s="59"/>
      <c r="E100" s="59"/>
      <c r="F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59"/>
      <c r="AQ100" s="59"/>
      <c r="AR100" s="59"/>
    </row>
    <row r="101" ht="12.0" customHeight="1">
      <c r="A101" s="59"/>
      <c r="B101" s="59"/>
      <c r="C101" s="59"/>
      <c r="D101" s="59"/>
      <c r="E101" s="59"/>
      <c r="F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c r="AH101" s="59"/>
      <c r="AI101" s="59"/>
      <c r="AJ101" s="59"/>
      <c r="AK101" s="59"/>
      <c r="AL101" s="59"/>
      <c r="AM101" s="59"/>
      <c r="AN101" s="59"/>
      <c r="AO101" s="59"/>
      <c r="AP101" s="59"/>
      <c r="AQ101" s="59"/>
      <c r="AR101" s="59"/>
    </row>
    <row r="102" ht="12.0" customHeight="1">
      <c r="A102" s="59"/>
      <c r="B102" s="59"/>
      <c r="C102" s="59"/>
      <c r="D102" s="59"/>
      <c r="E102" s="59"/>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c r="AH102" s="59"/>
      <c r="AI102" s="59"/>
      <c r="AJ102" s="59"/>
      <c r="AK102" s="59"/>
      <c r="AL102" s="59"/>
      <c r="AM102" s="59"/>
      <c r="AN102" s="59"/>
      <c r="AO102" s="59"/>
      <c r="AP102" s="59"/>
      <c r="AQ102" s="59"/>
      <c r="AR102" s="59"/>
    </row>
    <row r="103" ht="12.0" customHeight="1">
      <c r="A103" s="59"/>
      <c r="B103" s="59"/>
      <c r="C103" s="59"/>
      <c r="D103" s="59"/>
      <c r="E103" s="59"/>
      <c r="F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9"/>
      <c r="AJ103" s="59"/>
      <c r="AK103" s="59"/>
      <c r="AL103" s="59"/>
      <c r="AM103" s="59"/>
      <c r="AN103" s="59"/>
      <c r="AO103" s="59"/>
      <c r="AP103" s="59"/>
      <c r="AQ103" s="59"/>
      <c r="AR103" s="59"/>
    </row>
    <row r="104" ht="12.0" customHeight="1">
      <c r="A104" s="59"/>
      <c r="B104" s="59"/>
      <c r="C104" s="59"/>
      <c r="D104" s="59"/>
      <c r="E104" s="59"/>
      <c r="F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c r="AR104" s="59"/>
    </row>
    <row r="105" ht="12.0" customHeight="1">
      <c r="A105" s="59"/>
      <c r="B105" s="59"/>
      <c r="C105" s="59"/>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c r="AL105" s="59"/>
      <c r="AM105" s="59"/>
      <c r="AN105" s="59"/>
      <c r="AO105" s="59"/>
      <c r="AP105" s="59"/>
      <c r="AQ105" s="59"/>
      <c r="AR105" s="59"/>
    </row>
    <row r="106" ht="12.0" customHeight="1">
      <c r="A106" s="59"/>
      <c r="B106" s="59"/>
      <c r="C106" s="59"/>
      <c r="D106" s="59"/>
      <c r="E106" s="59"/>
      <c r="F106" s="59"/>
      <c r="G106" s="59"/>
      <c r="H106" s="59"/>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c r="AH106" s="59"/>
      <c r="AI106" s="59"/>
      <c r="AJ106" s="59"/>
      <c r="AK106" s="59"/>
      <c r="AL106" s="59"/>
      <c r="AM106" s="59"/>
      <c r="AN106" s="59"/>
      <c r="AO106" s="59"/>
      <c r="AP106" s="59"/>
      <c r="AQ106" s="59"/>
      <c r="AR106" s="59"/>
    </row>
    <row r="107" ht="12.0" customHeight="1">
      <c r="A107" s="59"/>
      <c r="B107" s="59"/>
      <c r="C107" s="59"/>
      <c r="D107" s="59"/>
      <c r="E107" s="59"/>
      <c r="F107" s="59"/>
      <c r="G107" s="59"/>
      <c r="H107" s="59"/>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c r="AF107" s="59"/>
      <c r="AG107" s="59"/>
      <c r="AH107" s="59"/>
      <c r="AI107" s="59"/>
      <c r="AJ107" s="59"/>
      <c r="AK107" s="59"/>
      <c r="AL107" s="59"/>
      <c r="AM107" s="59"/>
      <c r="AN107" s="59"/>
      <c r="AO107" s="59"/>
      <c r="AP107" s="59"/>
      <c r="AQ107" s="59"/>
      <c r="AR107" s="59"/>
    </row>
    <row r="108" ht="12.0" customHeight="1">
      <c r="A108" s="59"/>
      <c r="B108" s="59"/>
      <c r="C108" s="59"/>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E108" s="59"/>
      <c r="AF108" s="59"/>
      <c r="AG108" s="59"/>
      <c r="AH108" s="59"/>
      <c r="AI108" s="59"/>
      <c r="AJ108" s="59"/>
      <c r="AK108" s="59"/>
      <c r="AL108" s="59"/>
      <c r="AM108" s="59"/>
      <c r="AN108" s="59"/>
      <c r="AO108" s="59"/>
      <c r="AP108" s="59"/>
      <c r="AQ108" s="59"/>
      <c r="AR108" s="59"/>
    </row>
    <row r="109" ht="12.0" customHeight="1">
      <c r="A109" s="59"/>
      <c r="B109" s="59"/>
      <c r="C109" s="59"/>
      <c r="D109" s="59"/>
      <c r="E109" s="59"/>
      <c r="F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c r="AE109" s="59"/>
      <c r="AF109" s="59"/>
      <c r="AG109" s="59"/>
      <c r="AH109" s="59"/>
      <c r="AI109" s="59"/>
      <c r="AJ109" s="59"/>
      <c r="AK109" s="59"/>
      <c r="AL109" s="59"/>
      <c r="AM109" s="59"/>
      <c r="AN109" s="59"/>
      <c r="AO109" s="59"/>
      <c r="AP109" s="59"/>
      <c r="AQ109" s="59"/>
      <c r="AR109" s="59"/>
    </row>
    <row r="110" ht="12.0" customHeight="1">
      <c r="A110" s="59"/>
      <c r="B110" s="59"/>
      <c r="C110" s="59"/>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c r="AH110" s="59"/>
      <c r="AI110" s="59"/>
      <c r="AJ110" s="59"/>
      <c r="AK110" s="59"/>
      <c r="AL110" s="59"/>
      <c r="AM110" s="59"/>
      <c r="AN110" s="59"/>
      <c r="AO110" s="59"/>
      <c r="AP110" s="59"/>
      <c r="AQ110" s="59"/>
      <c r="AR110" s="59"/>
    </row>
    <row r="111" ht="12.0" customHeight="1">
      <c r="A111" s="59"/>
      <c r="B111" s="59"/>
      <c r="C111" s="59"/>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c r="AH111" s="59"/>
      <c r="AI111" s="59"/>
      <c r="AJ111" s="59"/>
      <c r="AK111" s="59"/>
      <c r="AL111" s="59"/>
      <c r="AM111" s="59"/>
      <c r="AN111" s="59"/>
      <c r="AO111" s="59"/>
      <c r="AP111" s="59"/>
      <c r="AQ111" s="59"/>
      <c r="AR111" s="59"/>
    </row>
    <row r="112" ht="12.0" customHeight="1">
      <c r="A112" s="59"/>
      <c r="B112" s="59"/>
      <c r="C112" s="59"/>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9"/>
      <c r="AM112" s="59"/>
      <c r="AN112" s="59"/>
      <c r="AO112" s="59"/>
      <c r="AP112" s="59"/>
      <c r="AQ112" s="59"/>
      <c r="AR112" s="59"/>
    </row>
    <row r="113" ht="12.0" customHeight="1">
      <c r="A113" s="59"/>
      <c r="B113" s="59"/>
      <c r="C113" s="59"/>
      <c r="D113" s="59"/>
      <c r="E113" s="59"/>
      <c r="F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E113" s="59"/>
      <c r="AF113" s="59"/>
      <c r="AG113" s="59"/>
      <c r="AH113" s="59"/>
      <c r="AI113" s="59"/>
      <c r="AJ113" s="59"/>
      <c r="AK113" s="59"/>
      <c r="AL113" s="59"/>
      <c r="AM113" s="59"/>
      <c r="AN113" s="59"/>
      <c r="AO113" s="59"/>
      <c r="AP113" s="59"/>
      <c r="AQ113" s="59"/>
      <c r="AR113" s="59"/>
    </row>
    <row r="114" ht="12.0" customHeight="1">
      <c r="A114" s="59"/>
      <c r="B114" s="59"/>
      <c r="C114" s="59"/>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c r="AH114" s="59"/>
      <c r="AI114" s="59"/>
      <c r="AJ114" s="59"/>
      <c r="AK114" s="59"/>
      <c r="AL114" s="59"/>
      <c r="AM114" s="59"/>
      <c r="AN114" s="59"/>
      <c r="AO114" s="59"/>
      <c r="AP114" s="59"/>
      <c r="AQ114" s="59"/>
      <c r="AR114" s="59"/>
    </row>
    <row r="115" ht="12.0" customHeight="1">
      <c r="A115" s="59"/>
      <c r="B115" s="59"/>
      <c r="C115" s="59"/>
      <c r="D115" s="59"/>
      <c r="E115" s="59"/>
      <c r="F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c r="AH115" s="59"/>
      <c r="AI115" s="59"/>
      <c r="AJ115" s="59"/>
      <c r="AK115" s="59"/>
      <c r="AL115" s="59"/>
      <c r="AM115" s="59"/>
      <c r="AN115" s="59"/>
      <c r="AO115" s="59"/>
      <c r="AP115" s="59"/>
      <c r="AQ115" s="59"/>
      <c r="AR115" s="59"/>
    </row>
    <row r="116" ht="12.0" customHeight="1">
      <c r="A116" s="59"/>
      <c r="B116" s="59"/>
      <c r="C116" s="59"/>
      <c r="D116" s="59"/>
      <c r="E116" s="59"/>
      <c r="F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9"/>
      <c r="AR116" s="59"/>
    </row>
    <row r="117" ht="12.0" customHeight="1">
      <c r="A117" s="59"/>
      <c r="B117" s="59"/>
      <c r="C117" s="59"/>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c r="AJ117" s="59"/>
      <c r="AK117" s="59"/>
      <c r="AL117" s="59"/>
      <c r="AM117" s="59"/>
      <c r="AN117" s="59"/>
      <c r="AO117" s="59"/>
      <c r="AP117" s="59"/>
      <c r="AQ117" s="59"/>
      <c r="AR117" s="59"/>
    </row>
    <row r="118" ht="12.0" customHeight="1">
      <c r="A118" s="59"/>
      <c r="B118" s="59"/>
      <c r="C118" s="59"/>
      <c r="D118" s="59"/>
      <c r="E118" s="59"/>
      <c r="F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c r="AJ118" s="59"/>
      <c r="AK118" s="59"/>
      <c r="AL118" s="59"/>
      <c r="AM118" s="59"/>
      <c r="AN118" s="59"/>
      <c r="AO118" s="59"/>
      <c r="AP118" s="59"/>
      <c r="AQ118" s="59"/>
      <c r="AR118" s="59"/>
    </row>
    <row r="119" ht="12.0" customHeight="1">
      <c r="A119" s="59"/>
      <c r="B119" s="59"/>
      <c r="C119" s="59"/>
      <c r="D119" s="59"/>
      <c r="E119" s="59"/>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59"/>
      <c r="AL119" s="59"/>
      <c r="AM119" s="59"/>
      <c r="AN119" s="59"/>
      <c r="AO119" s="59"/>
      <c r="AP119" s="59"/>
      <c r="AQ119" s="59"/>
      <c r="AR119" s="59"/>
    </row>
    <row r="120" ht="12.0" customHeight="1">
      <c r="A120" s="59"/>
      <c r="B120" s="59"/>
      <c r="C120" s="59"/>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c r="AJ120" s="59"/>
      <c r="AK120" s="59"/>
      <c r="AL120" s="59"/>
      <c r="AM120" s="59"/>
      <c r="AN120" s="59"/>
      <c r="AO120" s="59"/>
      <c r="AP120" s="59"/>
      <c r="AQ120" s="59"/>
      <c r="AR120" s="59"/>
    </row>
    <row r="121" ht="12.0" customHeight="1">
      <c r="A121" s="59"/>
      <c r="B121" s="59"/>
      <c r="C121" s="59"/>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c r="AJ121" s="59"/>
      <c r="AK121" s="59"/>
      <c r="AL121" s="59"/>
      <c r="AM121" s="59"/>
      <c r="AN121" s="59"/>
      <c r="AO121" s="59"/>
      <c r="AP121" s="59"/>
      <c r="AQ121" s="59"/>
      <c r="AR121" s="59"/>
    </row>
    <row r="122" ht="12.0" customHeight="1">
      <c r="A122" s="59"/>
      <c r="B122" s="59"/>
      <c r="C122" s="59"/>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c r="AH122" s="59"/>
      <c r="AI122" s="59"/>
      <c r="AJ122" s="59"/>
      <c r="AK122" s="59"/>
      <c r="AL122" s="59"/>
      <c r="AM122" s="59"/>
      <c r="AN122" s="59"/>
      <c r="AO122" s="59"/>
      <c r="AP122" s="59"/>
      <c r="AQ122" s="59"/>
      <c r="AR122" s="59"/>
    </row>
    <row r="123" ht="12.0" customHeight="1">
      <c r="A123" s="59"/>
      <c r="B123" s="59"/>
      <c r="C123" s="59"/>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c r="AH123" s="59"/>
      <c r="AI123" s="59"/>
      <c r="AJ123" s="59"/>
      <c r="AK123" s="59"/>
      <c r="AL123" s="59"/>
      <c r="AM123" s="59"/>
      <c r="AN123" s="59"/>
      <c r="AO123" s="59"/>
      <c r="AP123" s="59"/>
      <c r="AQ123" s="59"/>
      <c r="AR123" s="59"/>
    </row>
    <row r="124" ht="12.0" customHeight="1">
      <c r="A124" s="59"/>
      <c r="B124" s="59"/>
      <c r="C124" s="59"/>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c r="AH124" s="59"/>
      <c r="AI124" s="59"/>
      <c r="AJ124" s="59"/>
      <c r="AK124" s="59"/>
      <c r="AL124" s="59"/>
      <c r="AM124" s="59"/>
      <c r="AN124" s="59"/>
      <c r="AO124" s="59"/>
      <c r="AP124" s="59"/>
      <c r="AQ124" s="59"/>
      <c r="AR124" s="59"/>
    </row>
    <row r="125" ht="12.0" customHeight="1">
      <c r="A125" s="59"/>
      <c r="B125" s="59"/>
      <c r="C125" s="59"/>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59"/>
      <c r="AK125" s="59"/>
      <c r="AL125" s="59"/>
      <c r="AM125" s="59"/>
      <c r="AN125" s="59"/>
      <c r="AO125" s="59"/>
      <c r="AP125" s="59"/>
      <c r="AQ125" s="59"/>
      <c r="AR125" s="59"/>
    </row>
    <row r="126" ht="12.0" customHeight="1">
      <c r="A126" s="59"/>
      <c r="B126" s="59"/>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59"/>
      <c r="AK126" s="59"/>
      <c r="AL126" s="59"/>
      <c r="AM126" s="59"/>
      <c r="AN126" s="59"/>
      <c r="AO126" s="59"/>
      <c r="AP126" s="59"/>
      <c r="AQ126" s="59"/>
      <c r="AR126" s="59"/>
    </row>
    <row r="127" ht="12.0" customHeight="1">
      <c r="A127" s="59"/>
      <c r="B127" s="59"/>
      <c r="C127" s="59"/>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c r="AJ127" s="59"/>
      <c r="AK127" s="59"/>
      <c r="AL127" s="59"/>
      <c r="AM127" s="59"/>
      <c r="AN127" s="59"/>
      <c r="AO127" s="59"/>
      <c r="AP127" s="59"/>
      <c r="AQ127" s="59"/>
      <c r="AR127" s="59"/>
    </row>
    <row r="128" ht="12.0" customHeight="1">
      <c r="A128" s="59"/>
      <c r="B128" s="59"/>
      <c r="C128" s="59"/>
      <c r="D128" s="59"/>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59"/>
      <c r="AK128" s="59"/>
      <c r="AL128" s="59"/>
      <c r="AM128" s="59"/>
      <c r="AN128" s="59"/>
      <c r="AO128" s="59"/>
      <c r="AP128" s="59"/>
      <c r="AQ128" s="59"/>
      <c r="AR128" s="59"/>
    </row>
    <row r="129" ht="12.0" customHeight="1">
      <c r="A129" s="59"/>
      <c r="B129" s="59"/>
      <c r="C129" s="59"/>
      <c r="D129" s="59"/>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59"/>
      <c r="AK129" s="59"/>
      <c r="AL129" s="59"/>
      <c r="AM129" s="59"/>
      <c r="AN129" s="59"/>
      <c r="AO129" s="59"/>
      <c r="AP129" s="59"/>
      <c r="AQ129" s="59"/>
      <c r="AR129" s="59"/>
    </row>
    <row r="130" ht="12.0" customHeight="1">
      <c r="A130" s="59"/>
      <c r="B130" s="59"/>
      <c r="C130" s="59"/>
      <c r="D130" s="59"/>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c r="AH130" s="59"/>
      <c r="AI130" s="59"/>
      <c r="AJ130" s="59"/>
      <c r="AK130" s="59"/>
      <c r="AL130" s="59"/>
      <c r="AM130" s="59"/>
      <c r="AN130" s="59"/>
      <c r="AO130" s="59"/>
      <c r="AP130" s="59"/>
      <c r="AQ130" s="59"/>
      <c r="AR130" s="59"/>
    </row>
    <row r="131" ht="12.0" customHeight="1">
      <c r="A131" s="59"/>
      <c r="B131" s="59"/>
      <c r="C131" s="59"/>
      <c r="D131" s="59"/>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59"/>
      <c r="AK131" s="59"/>
      <c r="AL131" s="59"/>
      <c r="AM131" s="59"/>
      <c r="AN131" s="59"/>
      <c r="AO131" s="59"/>
      <c r="AP131" s="59"/>
      <c r="AQ131" s="59"/>
      <c r="AR131" s="59"/>
    </row>
    <row r="132" ht="12.0" customHeight="1">
      <c r="A132" s="59"/>
      <c r="B132" s="59"/>
      <c r="C132" s="59"/>
      <c r="D132" s="59"/>
      <c r="E132" s="59"/>
      <c r="F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c r="AH132" s="59"/>
      <c r="AI132" s="59"/>
      <c r="AJ132" s="59"/>
      <c r="AK132" s="59"/>
      <c r="AL132" s="59"/>
      <c r="AM132" s="59"/>
      <c r="AN132" s="59"/>
      <c r="AO132" s="59"/>
      <c r="AP132" s="59"/>
      <c r="AQ132" s="59"/>
      <c r="AR132" s="59"/>
    </row>
    <row r="133" ht="12.0" customHeight="1">
      <c r="A133" s="59"/>
      <c r="B133" s="59"/>
      <c r="C133" s="59"/>
      <c r="D133" s="59"/>
      <c r="E133" s="59"/>
      <c r="F133" s="59"/>
      <c r="G133" s="59"/>
      <c r="H133" s="59"/>
      <c r="I133" s="59"/>
      <c r="J133" s="59"/>
      <c r="K133" s="59"/>
      <c r="L133" s="59"/>
      <c r="M133" s="59"/>
      <c r="N133" s="59"/>
      <c r="O133" s="59"/>
      <c r="P133" s="59"/>
      <c r="Q133" s="59"/>
      <c r="R133" s="59"/>
      <c r="S133" s="59"/>
      <c r="T133" s="59"/>
      <c r="U133" s="59"/>
      <c r="V133" s="59"/>
      <c r="W133" s="59"/>
      <c r="X133" s="59"/>
      <c r="Y133" s="59"/>
      <c r="Z133" s="59"/>
      <c r="AA133" s="59"/>
      <c r="AB133" s="59"/>
      <c r="AC133" s="59"/>
      <c r="AD133" s="59"/>
      <c r="AE133" s="59"/>
      <c r="AF133" s="59"/>
      <c r="AG133" s="59"/>
      <c r="AH133" s="59"/>
      <c r="AI133" s="59"/>
      <c r="AJ133" s="59"/>
      <c r="AK133" s="59"/>
      <c r="AL133" s="59"/>
      <c r="AM133" s="59"/>
      <c r="AN133" s="59"/>
      <c r="AO133" s="59"/>
      <c r="AP133" s="59"/>
      <c r="AQ133" s="59"/>
      <c r="AR133" s="59"/>
    </row>
    <row r="134" ht="12.0" customHeight="1">
      <c r="A134" s="59"/>
      <c r="B134" s="59"/>
      <c r="C134" s="59"/>
      <c r="D134" s="59"/>
      <c r="E134" s="59"/>
      <c r="F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59"/>
      <c r="AE134" s="59"/>
      <c r="AF134" s="59"/>
      <c r="AG134" s="59"/>
      <c r="AH134" s="59"/>
      <c r="AI134" s="59"/>
      <c r="AJ134" s="59"/>
      <c r="AK134" s="59"/>
      <c r="AL134" s="59"/>
      <c r="AM134" s="59"/>
      <c r="AN134" s="59"/>
      <c r="AO134" s="59"/>
      <c r="AP134" s="59"/>
      <c r="AQ134" s="59"/>
      <c r="AR134" s="59"/>
    </row>
    <row r="135" ht="12.0" customHeight="1">
      <c r="A135" s="59"/>
      <c r="B135" s="59"/>
      <c r="C135" s="59"/>
      <c r="D135" s="59"/>
      <c r="E135" s="59"/>
      <c r="F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c r="AE135" s="59"/>
      <c r="AF135" s="59"/>
      <c r="AG135" s="59"/>
      <c r="AH135" s="59"/>
      <c r="AI135" s="59"/>
      <c r="AJ135" s="59"/>
      <c r="AK135" s="59"/>
      <c r="AL135" s="59"/>
      <c r="AM135" s="59"/>
      <c r="AN135" s="59"/>
      <c r="AO135" s="59"/>
      <c r="AP135" s="59"/>
      <c r="AQ135" s="59"/>
      <c r="AR135" s="59"/>
    </row>
    <row r="136" ht="12.0" customHeight="1">
      <c r="A136" s="59"/>
      <c r="B136" s="59"/>
      <c r="C136" s="59"/>
      <c r="D136" s="59"/>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c r="AH136" s="59"/>
      <c r="AI136" s="59"/>
      <c r="AJ136" s="59"/>
      <c r="AK136" s="59"/>
      <c r="AL136" s="59"/>
      <c r="AM136" s="59"/>
      <c r="AN136" s="59"/>
      <c r="AO136" s="59"/>
      <c r="AP136" s="59"/>
      <c r="AQ136" s="59"/>
      <c r="AR136" s="59"/>
    </row>
    <row r="137" ht="12.0" customHeight="1">
      <c r="A137" s="59"/>
      <c r="B137" s="59"/>
      <c r="C137" s="59"/>
      <c r="D137" s="59"/>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c r="AJ137" s="59"/>
      <c r="AK137" s="59"/>
      <c r="AL137" s="59"/>
      <c r="AM137" s="59"/>
      <c r="AN137" s="59"/>
      <c r="AO137" s="59"/>
      <c r="AP137" s="59"/>
      <c r="AQ137" s="59"/>
      <c r="AR137" s="59"/>
    </row>
    <row r="138" ht="12.0" customHeight="1">
      <c r="A138" s="59"/>
      <c r="B138" s="59"/>
      <c r="C138" s="59"/>
      <c r="D138" s="59"/>
      <c r="E138" s="59"/>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c r="AH138" s="59"/>
      <c r="AI138" s="59"/>
      <c r="AJ138" s="59"/>
      <c r="AK138" s="59"/>
      <c r="AL138" s="59"/>
      <c r="AM138" s="59"/>
      <c r="AN138" s="59"/>
      <c r="AO138" s="59"/>
      <c r="AP138" s="59"/>
      <c r="AQ138" s="59"/>
      <c r="AR138" s="59"/>
    </row>
    <row r="139" ht="12.0" customHeight="1">
      <c r="A139" s="59"/>
      <c r="B139" s="59"/>
      <c r="C139" s="59"/>
      <c r="D139" s="59"/>
      <c r="E139" s="59"/>
      <c r="F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c r="AH139" s="59"/>
      <c r="AI139" s="59"/>
      <c r="AJ139" s="59"/>
      <c r="AK139" s="59"/>
      <c r="AL139" s="59"/>
      <c r="AM139" s="59"/>
      <c r="AN139" s="59"/>
      <c r="AO139" s="59"/>
      <c r="AP139" s="59"/>
      <c r="AQ139" s="59"/>
      <c r="AR139" s="59"/>
    </row>
    <row r="140" ht="12.0" customHeight="1">
      <c r="A140" s="59"/>
      <c r="B140" s="59"/>
      <c r="C140" s="59"/>
      <c r="D140" s="59"/>
      <c r="E140" s="59"/>
      <c r="F140" s="59"/>
      <c r="G140" s="59"/>
      <c r="H140" s="59"/>
      <c r="I140" s="59"/>
      <c r="J140" s="59"/>
      <c r="K140" s="59"/>
      <c r="L140" s="59"/>
      <c r="M140" s="59"/>
      <c r="N140" s="59"/>
      <c r="O140" s="59"/>
      <c r="P140" s="59"/>
      <c r="Q140" s="59"/>
      <c r="R140" s="59"/>
      <c r="S140" s="59"/>
      <c r="T140" s="59"/>
      <c r="U140" s="59"/>
      <c r="V140" s="59"/>
      <c r="W140" s="59"/>
      <c r="X140" s="59"/>
      <c r="Y140" s="59"/>
      <c r="Z140" s="59"/>
      <c r="AA140" s="59"/>
      <c r="AB140" s="59"/>
      <c r="AC140" s="59"/>
      <c r="AD140" s="59"/>
      <c r="AE140" s="59"/>
      <c r="AF140" s="59"/>
      <c r="AG140" s="59"/>
      <c r="AH140" s="59"/>
      <c r="AI140" s="59"/>
      <c r="AJ140" s="59"/>
      <c r="AK140" s="59"/>
      <c r="AL140" s="59"/>
      <c r="AM140" s="59"/>
      <c r="AN140" s="59"/>
      <c r="AO140" s="59"/>
      <c r="AP140" s="59"/>
      <c r="AQ140" s="59"/>
      <c r="AR140" s="59"/>
    </row>
    <row r="141" ht="12.0" customHeight="1">
      <c r="A141" s="59"/>
      <c r="B141" s="59"/>
      <c r="C141" s="59"/>
      <c r="D141" s="59"/>
      <c r="E141" s="59"/>
      <c r="F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c r="AH141" s="59"/>
      <c r="AI141" s="59"/>
      <c r="AJ141" s="59"/>
      <c r="AK141" s="59"/>
      <c r="AL141" s="59"/>
      <c r="AM141" s="59"/>
      <c r="AN141" s="59"/>
      <c r="AO141" s="59"/>
      <c r="AP141" s="59"/>
      <c r="AQ141" s="59"/>
      <c r="AR141" s="59"/>
    </row>
    <row r="142" ht="12.0" customHeight="1">
      <c r="A142" s="59"/>
      <c r="B142" s="59"/>
      <c r="C142" s="59"/>
      <c r="D142" s="59"/>
      <c r="E142" s="59"/>
      <c r="F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c r="AD142" s="59"/>
      <c r="AE142" s="59"/>
      <c r="AF142" s="59"/>
      <c r="AG142" s="59"/>
      <c r="AH142" s="59"/>
      <c r="AI142" s="59"/>
      <c r="AJ142" s="59"/>
      <c r="AK142" s="59"/>
      <c r="AL142" s="59"/>
      <c r="AM142" s="59"/>
      <c r="AN142" s="59"/>
      <c r="AO142" s="59"/>
      <c r="AP142" s="59"/>
      <c r="AQ142" s="59"/>
      <c r="AR142" s="59"/>
    </row>
    <row r="143" ht="12.0" customHeight="1">
      <c r="A143" s="59"/>
      <c r="B143" s="59"/>
      <c r="C143" s="59"/>
      <c r="D143" s="59"/>
      <c r="E143" s="59"/>
      <c r="F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c r="AD143" s="59"/>
      <c r="AE143" s="59"/>
      <c r="AF143" s="59"/>
      <c r="AG143" s="59"/>
      <c r="AH143" s="59"/>
      <c r="AI143" s="59"/>
      <c r="AJ143" s="59"/>
      <c r="AK143" s="59"/>
      <c r="AL143" s="59"/>
      <c r="AM143" s="59"/>
      <c r="AN143" s="59"/>
      <c r="AO143" s="59"/>
      <c r="AP143" s="59"/>
      <c r="AQ143" s="59"/>
      <c r="AR143" s="59"/>
    </row>
    <row r="144" ht="12.0" customHeight="1">
      <c r="A144" s="59"/>
      <c r="B144" s="59"/>
      <c r="C144" s="59"/>
      <c r="D144" s="59"/>
      <c r="E144" s="59"/>
      <c r="F144" s="59"/>
      <c r="G144" s="59"/>
      <c r="H144" s="59"/>
      <c r="I144" s="59"/>
      <c r="J144" s="59"/>
      <c r="K144" s="59"/>
      <c r="L144" s="59"/>
      <c r="M144" s="59"/>
      <c r="N144" s="59"/>
      <c r="O144" s="59"/>
      <c r="P144" s="59"/>
      <c r="Q144" s="59"/>
      <c r="R144" s="59"/>
      <c r="S144" s="59"/>
      <c r="T144" s="59"/>
      <c r="U144" s="59"/>
      <c r="V144" s="59"/>
      <c r="W144" s="59"/>
      <c r="X144" s="59"/>
      <c r="Y144" s="59"/>
      <c r="Z144" s="59"/>
      <c r="AA144" s="59"/>
      <c r="AB144" s="59"/>
      <c r="AC144" s="59"/>
      <c r="AD144" s="59"/>
      <c r="AE144" s="59"/>
      <c r="AF144" s="59"/>
      <c r="AG144" s="59"/>
      <c r="AH144" s="59"/>
      <c r="AI144" s="59"/>
      <c r="AJ144" s="59"/>
      <c r="AK144" s="59"/>
      <c r="AL144" s="59"/>
      <c r="AM144" s="59"/>
      <c r="AN144" s="59"/>
      <c r="AO144" s="59"/>
      <c r="AP144" s="59"/>
      <c r="AQ144" s="59"/>
      <c r="AR144" s="59"/>
    </row>
    <row r="145" ht="12.0" customHeight="1">
      <c r="A145" s="59"/>
      <c r="B145" s="59"/>
      <c r="C145" s="59"/>
      <c r="D145" s="59"/>
      <c r="E145" s="59"/>
      <c r="F145" s="5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c r="AD145" s="59"/>
      <c r="AE145" s="59"/>
      <c r="AF145" s="59"/>
      <c r="AG145" s="59"/>
      <c r="AH145" s="59"/>
      <c r="AI145" s="59"/>
      <c r="AJ145" s="59"/>
      <c r="AK145" s="59"/>
      <c r="AL145" s="59"/>
      <c r="AM145" s="59"/>
      <c r="AN145" s="59"/>
      <c r="AO145" s="59"/>
      <c r="AP145" s="59"/>
      <c r="AQ145" s="59"/>
      <c r="AR145" s="59"/>
    </row>
    <row r="146" ht="12.0" customHeight="1">
      <c r="A146" s="59"/>
      <c r="B146" s="59"/>
      <c r="C146" s="59"/>
      <c r="D146" s="59"/>
      <c r="E146" s="59"/>
      <c r="F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c r="AD146" s="59"/>
      <c r="AE146" s="59"/>
      <c r="AF146" s="59"/>
      <c r="AG146" s="59"/>
      <c r="AH146" s="59"/>
      <c r="AI146" s="59"/>
      <c r="AJ146" s="59"/>
      <c r="AK146" s="59"/>
      <c r="AL146" s="59"/>
      <c r="AM146" s="59"/>
      <c r="AN146" s="59"/>
      <c r="AO146" s="59"/>
      <c r="AP146" s="59"/>
      <c r="AQ146" s="59"/>
      <c r="AR146" s="59"/>
    </row>
    <row r="147" ht="12.0" customHeight="1">
      <c r="A147" s="59"/>
      <c r="B147" s="59"/>
      <c r="C147" s="59"/>
      <c r="D147" s="59"/>
      <c r="E147" s="59"/>
      <c r="F147" s="59"/>
      <c r="G147" s="59"/>
      <c r="H147" s="59"/>
      <c r="I147" s="59"/>
      <c r="J147" s="59"/>
      <c r="K147" s="59"/>
      <c r="L147" s="59"/>
      <c r="M147" s="59"/>
      <c r="N147" s="59"/>
      <c r="O147" s="59"/>
      <c r="P147" s="59"/>
      <c r="Q147" s="59"/>
      <c r="R147" s="59"/>
      <c r="S147" s="59"/>
      <c r="T147" s="59"/>
      <c r="U147" s="59"/>
      <c r="V147" s="59"/>
      <c r="W147" s="59"/>
      <c r="X147" s="59"/>
      <c r="Y147" s="59"/>
      <c r="Z147" s="59"/>
      <c r="AA147" s="59"/>
      <c r="AB147" s="59"/>
      <c r="AC147" s="59"/>
      <c r="AD147" s="59"/>
      <c r="AE147" s="59"/>
      <c r="AF147" s="59"/>
      <c r="AG147" s="59"/>
      <c r="AH147" s="59"/>
      <c r="AI147" s="59"/>
      <c r="AJ147" s="59"/>
      <c r="AK147" s="59"/>
      <c r="AL147" s="59"/>
      <c r="AM147" s="59"/>
      <c r="AN147" s="59"/>
      <c r="AO147" s="59"/>
      <c r="AP147" s="59"/>
      <c r="AQ147" s="59"/>
      <c r="AR147" s="59"/>
    </row>
    <row r="148" ht="12.0" customHeight="1">
      <c r="A148" s="59"/>
      <c r="B148" s="59"/>
      <c r="C148" s="59"/>
      <c r="D148" s="59"/>
      <c r="E148" s="59"/>
      <c r="F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E148" s="59"/>
      <c r="AF148" s="59"/>
      <c r="AG148" s="59"/>
      <c r="AH148" s="59"/>
      <c r="AI148" s="59"/>
      <c r="AJ148" s="59"/>
      <c r="AK148" s="59"/>
      <c r="AL148" s="59"/>
      <c r="AM148" s="59"/>
      <c r="AN148" s="59"/>
      <c r="AO148" s="59"/>
      <c r="AP148" s="59"/>
      <c r="AQ148" s="59"/>
      <c r="AR148" s="59"/>
    </row>
    <row r="149" ht="12.0" customHeight="1">
      <c r="A149" s="59"/>
      <c r="B149" s="59"/>
      <c r="C149" s="59"/>
      <c r="D149" s="59"/>
      <c r="E149" s="59"/>
      <c r="F149" s="59"/>
      <c r="G149" s="59"/>
      <c r="H149" s="59"/>
      <c r="I149" s="59"/>
      <c r="J149" s="59"/>
      <c r="K149" s="59"/>
      <c r="L149" s="59"/>
      <c r="M149" s="59"/>
      <c r="N149" s="59"/>
      <c r="O149" s="59"/>
      <c r="P149" s="59"/>
      <c r="Q149" s="59"/>
      <c r="R149" s="59"/>
      <c r="S149" s="59"/>
      <c r="T149" s="59"/>
      <c r="U149" s="59"/>
      <c r="V149" s="59"/>
      <c r="W149" s="59"/>
      <c r="X149" s="59"/>
      <c r="Y149" s="59"/>
      <c r="Z149" s="59"/>
      <c r="AA149" s="59"/>
      <c r="AB149" s="59"/>
      <c r="AC149" s="59"/>
      <c r="AD149" s="59"/>
      <c r="AE149" s="59"/>
      <c r="AF149" s="59"/>
      <c r="AG149" s="59"/>
      <c r="AH149" s="59"/>
      <c r="AI149" s="59"/>
      <c r="AJ149" s="59"/>
      <c r="AK149" s="59"/>
      <c r="AL149" s="59"/>
      <c r="AM149" s="59"/>
      <c r="AN149" s="59"/>
      <c r="AO149" s="59"/>
      <c r="AP149" s="59"/>
      <c r="AQ149" s="59"/>
      <c r="AR149" s="59"/>
    </row>
    <row r="150" ht="12.0" customHeight="1">
      <c r="A150" s="59"/>
      <c r="B150" s="59"/>
      <c r="C150" s="59"/>
      <c r="D150" s="59"/>
      <c r="E150" s="59"/>
      <c r="F150" s="59"/>
      <c r="G150" s="59"/>
      <c r="H150" s="59"/>
      <c r="I150" s="59"/>
      <c r="J150" s="59"/>
      <c r="K150" s="59"/>
      <c r="L150" s="59"/>
      <c r="M150" s="59"/>
      <c r="N150" s="59"/>
      <c r="O150" s="59"/>
      <c r="P150" s="59"/>
      <c r="Q150" s="59"/>
      <c r="R150" s="59"/>
      <c r="S150" s="59"/>
      <c r="T150" s="59"/>
      <c r="U150" s="59"/>
      <c r="V150" s="59"/>
      <c r="W150" s="59"/>
      <c r="X150" s="59"/>
      <c r="Y150" s="59"/>
      <c r="Z150" s="59"/>
      <c r="AA150" s="59"/>
      <c r="AB150" s="59"/>
      <c r="AC150" s="59"/>
      <c r="AD150" s="59"/>
      <c r="AE150" s="59"/>
      <c r="AF150" s="59"/>
      <c r="AG150" s="59"/>
      <c r="AH150" s="59"/>
      <c r="AI150" s="59"/>
      <c r="AJ150" s="59"/>
      <c r="AK150" s="59"/>
      <c r="AL150" s="59"/>
      <c r="AM150" s="59"/>
      <c r="AN150" s="59"/>
      <c r="AO150" s="59"/>
      <c r="AP150" s="59"/>
      <c r="AQ150" s="59"/>
      <c r="AR150" s="59"/>
    </row>
    <row r="151" ht="12.0" customHeight="1">
      <c r="A151" s="59"/>
      <c r="B151" s="59"/>
      <c r="C151" s="59"/>
      <c r="D151" s="59"/>
      <c r="E151" s="59"/>
      <c r="F151" s="59"/>
      <c r="G151" s="59"/>
      <c r="H151" s="59"/>
      <c r="I151" s="59"/>
      <c r="J151" s="59"/>
      <c r="K151" s="59"/>
      <c r="L151" s="59"/>
      <c r="M151" s="59"/>
      <c r="N151" s="59"/>
      <c r="O151" s="59"/>
      <c r="P151" s="59"/>
      <c r="Q151" s="59"/>
      <c r="R151" s="59"/>
      <c r="S151" s="59"/>
      <c r="T151" s="59"/>
      <c r="U151" s="59"/>
      <c r="V151" s="59"/>
      <c r="W151" s="59"/>
      <c r="X151" s="59"/>
      <c r="Y151" s="59"/>
      <c r="Z151" s="59"/>
      <c r="AA151" s="59"/>
      <c r="AB151" s="59"/>
      <c r="AC151" s="59"/>
      <c r="AD151" s="59"/>
      <c r="AE151" s="59"/>
      <c r="AF151" s="59"/>
      <c r="AG151" s="59"/>
      <c r="AH151" s="59"/>
      <c r="AI151" s="59"/>
      <c r="AJ151" s="59"/>
      <c r="AK151" s="59"/>
      <c r="AL151" s="59"/>
      <c r="AM151" s="59"/>
      <c r="AN151" s="59"/>
      <c r="AO151" s="59"/>
      <c r="AP151" s="59"/>
      <c r="AQ151" s="59"/>
      <c r="AR151" s="59"/>
    </row>
    <row r="152" ht="12.0" customHeight="1">
      <c r="A152" s="59"/>
      <c r="B152" s="59"/>
      <c r="C152" s="59"/>
      <c r="D152" s="59"/>
      <c r="E152" s="59"/>
      <c r="F152" s="59"/>
      <c r="G152" s="59"/>
      <c r="H152" s="59"/>
      <c r="I152" s="59"/>
      <c r="J152" s="59"/>
      <c r="K152" s="59"/>
      <c r="L152" s="59"/>
      <c r="M152" s="59"/>
      <c r="N152" s="59"/>
      <c r="O152" s="59"/>
      <c r="P152" s="59"/>
      <c r="Q152" s="59"/>
      <c r="R152" s="59"/>
      <c r="S152" s="59"/>
      <c r="T152" s="59"/>
      <c r="U152" s="59"/>
      <c r="V152" s="59"/>
      <c r="W152" s="59"/>
      <c r="X152" s="59"/>
      <c r="Y152" s="59"/>
      <c r="Z152" s="59"/>
      <c r="AA152" s="59"/>
      <c r="AB152" s="59"/>
      <c r="AC152" s="59"/>
      <c r="AD152" s="59"/>
      <c r="AE152" s="59"/>
      <c r="AF152" s="59"/>
      <c r="AG152" s="59"/>
      <c r="AH152" s="59"/>
      <c r="AI152" s="59"/>
      <c r="AJ152" s="59"/>
      <c r="AK152" s="59"/>
      <c r="AL152" s="59"/>
      <c r="AM152" s="59"/>
      <c r="AN152" s="59"/>
      <c r="AO152" s="59"/>
      <c r="AP152" s="59"/>
      <c r="AQ152" s="59"/>
      <c r="AR152" s="59"/>
    </row>
    <row r="153" ht="12.0" customHeight="1">
      <c r="A153" s="59"/>
      <c r="B153" s="59"/>
      <c r="C153" s="59"/>
      <c r="D153" s="59"/>
      <c r="E153" s="59"/>
      <c r="F153" s="59"/>
      <c r="G153" s="59"/>
      <c r="H153" s="59"/>
      <c r="I153" s="59"/>
      <c r="J153" s="59"/>
      <c r="K153" s="59"/>
      <c r="L153" s="59"/>
      <c r="M153" s="59"/>
      <c r="N153" s="59"/>
      <c r="O153" s="59"/>
      <c r="P153" s="59"/>
      <c r="Q153" s="59"/>
      <c r="R153" s="59"/>
      <c r="S153" s="59"/>
      <c r="T153" s="59"/>
      <c r="U153" s="59"/>
      <c r="V153" s="59"/>
      <c r="W153" s="59"/>
      <c r="X153" s="59"/>
      <c r="Y153" s="59"/>
      <c r="Z153" s="59"/>
      <c r="AA153" s="59"/>
      <c r="AB153" s="59"/>
      <c r="AC153" s="59"/>
      <c r="AD153" s="59"/>
      <c r="AE153" s="59"/>
      <c r="AF153" s="59"/>
      <c r="AG153" s="59"/>
      <c r="AH153" s="59"/>
      <c r="AI153" s="59"/>
      <c r="AJ153" s="59"/>
      <c r="AK153" s="59"/>
      <c r="AL153" s="59"/>
      <c r="AM153" s="59"/>
      <c r="AN153" s="59"/>
      <c r="AO153" s="59"/>
      <c r="AP153" s="59"/>
      <c r="AQ153" s="59"/>
      <c r="AR153" s="59"/>
    </row>
    <row r="154" ht="12.0" customHeight="1">
      <c r="A154" s="59"/>
      <c r="B154" s="59"/>
      <c r="C154" s="59"/>
      <c r="D154" s="59"/>
      <c r="E154" s="59"/>
      <c r="F154" s="59"/>
      <c r="G154" s="59"/>
      <c r="H154" s="59"/>
      <c r="I154" s="59"/>
      <c r="J154" s="59"/>
      <c r="K154" s="59"/>
      <c r="L154" s="59"/>
      <c r="M154" s="59"/>
      <c r="N154" s="59"/>
      <c r="O154" s="59"/>
      <c r="P154" s="59"/>
      <c r="Q154" s="59"/>
      <c r="R154" s="59"/>
      <c r="S154" s="59"/>
      <c r="T154" s="59"/>
      <c r="U154" s="59"/>
      <c r="V154" s="59"/>
      <c r="W154" s="59"/>
      <c r="X154" s="59"/>
      <c r="Y154" s="59"/>
      <c r="Z154" s="59"/>
      <c r="AA154" s="59"/>
      <c r="AB154" s="59"/>
      <c r="AC154" s="59"/>
      <c r="AD154" s="59"/>
      <c r="AE154" s="59"/>
      <c r="AF154" s="59"/>
      <c r="AG154" s="59"/>
      <c r="AH154" s="59"/>
      <c r="AI154" s="59"/>
      <c r="AJ154" s="59"/>
      <c r="AK154" s="59"/>
      <c r="AL154" s="59"/>
      <c r="AM154" s="59"/>
      <c r="AN154" s="59"/>
      <c r="AO154" s="59"/>
      <c r="AP154" s="59"/>
      <c r="AQ154" s="59"/>
      <c r="AR154" s="59"/>
    </row>
    <row r="155" ht="12.0" customHeight="1">
      <c r="A155" s="59"/>
      <c r="B155" s="59"/>
      <c r="C155" s="59"/>
      <c r="D155" s="59"/>
      <c r="E155" s="59"/>
      <c r="F155" s="59"/>
      <c r="G155" s="59"/>
      <c r="H155" s="59"/>
      <c r="I155" s="59"/>
      <c r="J155" s="59"/>
      <c r="K155" s="59"/>
      <c r="L155" s="59"/>
      <c r="M155" s="59"/>
      <c r="N155" s="59"/>
      <c r="O155" s="59"/>
      <c r="P155" s="59"/>
      <c r="Q155" s="59"/>
      <c r="R155" s="59"/>
      <c r="S155" s="59"/>
      <c r="T155" s="59"/>
      <c r="U155" s="59"/>
      <c r="V155" s="59"/>
      <c r="W155" s="59"/>
      <c r="X155" s="59"/>
      <c r="Y155" s="59"/>
      <c r="Z155" s="59"/>
      <c r="AA155" s="59"/>
      <c r="AB155" s="59"/>
      <c r="AC155" s="59"/>
      <c r="AD155" s="59"/>
      <c r="AE155" s="59"/>
      <c r="AF155" s="59"/>
      <c r="AG155" s="59"/>
      <c r="AH155" s="59"/>
      <c r="AI155" s="59"/>
      <c r="AJ155" s="59"/>
      <c r="AK155" s="59"/>
      <c r="AL155" s="59"/>
      <c r="AM155" s="59"/>
      <c r="AN155" s="59"/>
      <c r="AO155" s="59"/>
      <c r="AP155" s="59"/>
      <c r="AQ155" s="59"/>
      <c r="AR155" s="59"/>
    </row>
    <row r="156" ht="12.0" customHeight="1">
      <c r="A156" s="59"/>
      <c r="B156" s="59"/>
      <c r="C156" s="59"/>
      <c r="D156" s="59"/>
      <c r="E156" s="59"/>
      <c r="F156" s="59"/>
      <c r="G156" s="59"/>
      <c r="H156" s="59"/>
      <c r="I156" s="59"/>
      <c r="J156" s="59"/>
      <c r="K156" s="59"/>
      <c r="L156" s="59"/>
      <c r="M156" s="59"/>
      <c r="N156" s="59"/>
      <c r="O156" s="59"/>
      <c r="P156" s="59"/>
      <c r="Q156" s="59"/>
      <c r="R156" s="59"/>
      <c r="S156" s="59"/>
      <c r="T156" s="59"/>
      <c r="U156" s="59"/>
      <c r="V156" s="59"/>
      <c r="W156" s="59"/>
      <c r="X156" s="59"/>
      <c r="Y156" s="59"/>
      <c r="Z156" s="59"/>
      <c r="AA156" s="59"/>
      <c r="AB156" s="59"/>
      <c r="AC156" s="59"/>
      <c r="AD156" s="59"/>
      <c r="AE156" s="59"/>
      <c r="AF156" s="59"/>
      <c r="AG156" s="59"/>
      <c r="AH156" s="59"/>
      <c r="AI156" s="59"/>
      <c r="AJ156" s="59"/>
      <c r="AK156" s="59"/>
      <c r="AL156" s="59"/>
      <c r="AM156" s="59"/>
      <c r="AN156" s="59"/>
      <c r="AO156" s="59"/>
      <c r="AP156" s="59"/>
      <c r="AQ156" s="59"/>
      <c r="AR156" s="59"/>
    </row>
    <row r="157" ht="12.0" customHeight="1">
      <c r="A157" s="59"/>
      <c r="B157" s="59"/>
      <c r="C157" s="59"/>
      <c r="D157" s="59"/>
      <c r="E157" s="59"/>
      <c r="F157" s="59"/>
      <c r="G157" s="59"/>
      <c r="H157" s="59"/>
      <c r="I157" s="59"/>
      <c r="J157" s="59"/>
      <c r="K157" s="59"/>
      <c r="L157" s="59"/>
      <c r="M157" s="59"/>
      <c r="N157" s="59"/>
      <c r="O157" s="59"/>
      <c r="P157" s="59"/>
      <c r="Q157" s="59"/>
      <c r="R157" s="59"/>
      <c r="S157" s="59"/>
      <c r="T157" s="59"/>
      <c r="U157" s="59"/>
      <c r="V157" s="59"/>
      <c r="W157" s="59"/>
      <c r="X157" s="59"/>
      <c r="Y157" s="59"/>
      <c r="Z157" s="59"/>
      <c r="AA157" s="59"/>
      <c r="AB157" s="59"/>
      <c r="AC157" s="59"/>
      <c r="AD157" s="59"/>
      <c r="AE157" s="59"/>
      <c r="AF157" s="59"/>
      <c r="AG157" s="59"/>
      <c r="AH157" s="59"/>
      <c r="AI157" s="59"/>
      <c r="AJ157" s="59"/>
      <c r="AK157" s="59"/>
      <c r="AL157" s="59"/>
      <c r="AM157" s="59"/>
      <c r="AN157" s="59"/>
      <c r="AO157" s="59"/>
      <c r="AP157" s="59"/>
      <c r="AQ157" s="59"/>
      <c r="AR157" s="59"/>
    </row>
    <row r="158" ht="12.0" customHeight="1">
      <c r="A158" s="59"/>
      <c r="B158" s="59"/>
      <c r="C158" s="59"/>
      <c r="D158" s="59"/>
      <c r="E158" s="59"/>
      <c r="F158" s="59"/>
      <c r="G158" s="59"/>
      <c r="H158" s="59"/>
      <c r="I158" s="59"/>
      <c r="J158" s="59"/>
      <c r="K158" s="59"/>
      <c r="L158" s="59"/>
      <c r="M158" s="59"/>
      <c r="N158" s="59"/>
      <c r="O158" s="59"/>
      <c r="P158" s="59"/>
      <c r="Q158" s="59"/>
      <c r="R158" s="59"/>
      <c r="S158" s="59"/>
      <c r="T158" s="59"/>
      <c r="U158" s="59"/>
      <c r="V158" s="59"/>
      <c r="W158" s="59"/>
      <c r="X158" s="59"/>
      <c r="Y158" s="59"/>
      <c r="Z158" s="59"/>
      <c r="AA158" s="59"/>
      <c r="AB158" s="59"/>
      <c r="AC158" s="59"/>
      <c r="AD158" s="59"/>
      <c r="AE158" s="59"/>
      <c r="AF158" s="59"/>
      <c r="AG158" s="59"/>
      <c r="AH158" s="59"/>
      <c r="AI158" s="59"/>
      <c r="AJ158" s="59"/>
      <c r="AK158" s="59"/>
      <c r="AL158" s="59"/>
      <c r="AM158" s="59"/>
      <c r="AN158" s="59"/>
      <c r="AO158" s="59"/>
      <c r="AP158" s="59"/>
      <c r="AQ158" s="59"/>
      <c r="AR158" s="59"/>
    </row>
    <row r="159" ht="12.0" customHeight="1">
      <c r="A159" s="59"/>
      <c r="B159" s="59"/>
      <c r="C159" s="59"/>
      <c r="D159" s="59"/>
      <c r="E159" s="59"/>
      <c r="F159" s="59"/>
      <c r="G159" s="59"/>
      <c r="H159" s="59"/>
      <c r="I159" s="59"/>
      <c r="J159" s="59"/>
      <c r="K159" s="59"/>
      <c r="L159" s="59"/>
      <c r="M159" s="59"/>
      <c r="N159" s="59"/>
      <c r="O159" s="59"/>
      <c r="P159" s="59"/>
      <c r="Q159" s="59"/>
      <c r="R159" s="59"/>
      <c r="S159" s="59"/>
      <c r="T159" s="59"/>
      <c r="U159" s="59"/>
      <c r="V159" s="59"/>
      <c r="W159" s="59"/>
      <c r="X159" s="59"/>
      <c r="Y159" s="59"/>
      <c r="Z159" s="59"/>
      <c r="AA159" s="59"/>
      <c r="AB159" s="59"/>
      <c r="AC159" s="59"/>
      <c r="AD159" s="59"/>
      <c r="AE159" s="59"/>
      <c r="AF159" s="59"/>
      <c r="AG159" s="59"/>
      <c r="AH159" s="59"/>
      <c r="AI159" s="59"/>
      <c r="AJ159" s="59"/>
      <c r="AK159" s="59"/>
      <c r="AL159" s="59"/>
      <c r="AM159" s="59"/>
      <c r="AN159" s="59"/>
      <c r="AO159" s="59"/>
      <c r="AP159" s="59"/>
      <c r="AQ159" s="59"/>
      <c r="AR159" s="59"/>
    </row>
    <row r="160" ht="12.0" customHeight="1">
      <c r="A160" s="59"/>
      <c r="B160" s="59"/>
      <c r="C160" s="59"/>
      <c r="D160" s="59"/>
      <c r="E160" s="59"/>
      <c r="F160" s="59"/>
      <c r="G160" s="59"/>
      <c r="H160" s="59"/>
      <c r="I160" s="59"/>
      <c r="J160" s="59"/>
      <c r="K160" s="59"/>
      <c r="L160" s="59"/>
      <c r="M160" s="59"/>
      <c r="N160" s="59"/>
      <c r="O160" s="59"/>
      <c r="P160" s="59"/>
      <c r="Q160" s="59"/>
      <c r="R160" s="59"/>
      <c r="S160" s="59"/>
      <c r="T160" s="59"/>
      <c r="U160" s="59"/>
      <c r="V160" s="59"/>
      <c r="W160" s="59"/>
      <c r="X160" s="59"/>
      <c r="Y160" s="59"/>
      <c r="Z160" s="59"/>
      <c r="AA160" s="59"/>
      <c r="AB160" s="59"/>
      <c r="AC160" s="59"/>
      <c r="AD160" s="59"/>
      <c r="AE160" s="59"/>
      <c r="AF160" s="59"/>
      <c r="AG160" s="59"/>
      <c r="AH160" s="59"/>
      <c r="AI160" s="59"/>
      <c r="AJ160" s="59"/>
      <c r="AK160" s="59"/>
      <c r="AL160" s="59"/>
      <c r="AM160" s="59"/>
      <c r="AN160" s="59"/>
      <c r="AO160" s="59"/>
      <c r="AP160" s="59"/>
      <c r="AQ160" s="59"/>
      <c r="AR160" s="59"/>
    </row>
    <row r="161" ht="12.0" customHeight="1">
      <c r="A161" s="59"/>
      <c r="B161" s="59"/>
      <c r="C161" s="59"/>
      <c r="D161" s="59"/>
      <c r="E161" s="59"/>
      <c r="F161" s="59"/>
      <c r="G161" s="59"/>
      <c r="H161" s="59"/>
      <c r="I161" s="59"/>
      <c r="J161" s="59"/>
      <c r="K161" s="59"/>
      <c r="L161" s="59"/>
      <c r="M161" s="59"/>
      <c r="N161" s="59"/>
      <c r="O161" s="59"/>
      <c r="P161" s="59"/>
      <c r="Q161" s="59"/>
      <c r="R161" s="59"/>
      <c r="S161" s="59"/>
      <c r="T161" s="59"/>
      <c r="U161" s="59"/>
      <c r="V161" s="59"/>
      <c r="W161" s="59"/>
      <c r="X161" s="59"/>
      <c r="Y161" s="59"/>
      <c r="Z161" s="59"/>
      <c r="AA161" s="59"/>
      <c r="AB161" s="59"/>
      <c r="AC161" s="59"/>
      <c r="AD161" s="59"/>
      <c r="AE161" s="59"/>
      <c r="AF161" s="59"/>
      <c r="AG161" s="59"/>
      <c r="AH161" s="59"/>
      <c r="AI161" s="59"/>
      <c r="AJ161" s="59"/>
      <c r="AK161" s="59"/>
      <c r="AL161" s="59"/>
      <c r="AM161" s="59"/>
      <c r="AN161" s="59"/>
      <c r="AO161" s="59"/>
      <c r="AP161" s="59"/>
      <c r="AQ161" s="59"/>
      <c r="AR161" s="59"/>
    </row>
    <row r="162" ht="12.0" customHeight="1">
      <c r="A162" s="59"/>
      <c r="B162" s="59"/>
      <c r="C162" s="59"/>
      <c r="D162" s="59"/>
      <c r="E162" s="59"/>
      <c r="F162" s="59"/>
      <c r="G162" s="59"/>
      <c r="H162" s="59"/>
      <c r="I162" s="59"/>
      <c r="J162" s="59"/>
      <c r="K162" s="59"/>
      <c r="L162" s="59"/>
      <c r="M162" s="59"/>
      <c r="N162" s="59"/>
      <c r="O162" s="59"/>
      <c r="P162" s="59"/>
      <c r="Q162" s="59"/>
      <c r="R162" s="59"/>
      <c r="S162" s="59"/>
      <c r="T162" s="59"/>
      <c r="U162" s="59"/>
      <c r="V162" s="59"/>
      <c r="W162" s="59"/>
      <c r="X162" s="59"/>
      <c r="Y162" s="59"/>
      <c r="Z162" s="59"/>
      <c r="AA162" s="59"/>
      <c r="AB162" s="59"/>
      <c r="AC162" s="59"/>
      <c r="AD162" s="59"/>
      <c r="AE162" s="59"/>
      <c r="AF162" s="59"/>
      <c r="AG162" s="59"/>
      <c r="AH162" s="59"/>
      <c r="AI162" s="59"/>
      <c r="AJ162" s="59"/>
      <c r="AK162" s="59"/>
      <c r="AL162" s="59"/>
      <c r="AM162" s="59"/>
      <c r="AN162" s="59"/>
      <c r="AO162" s="59"/>
      <c r="AP162" s="59"/>
      <c r="AQ162" s="59"/>
      <c r="AR162" s="59"/>
    </row>
    <row r="163" ht="12.0" customHeight="1">
      <c r="A163" s="59"/>
      <c r="B163" s="59"/>
      <c r="C163" s="59"/>
      <c r="D163" s="59"/>
      <c r="E163" s="59"/>
      <c r="F163" s="59"/>
      <c r="G163" s="59"/>
      <c r="H163" s="59"/>
      <c r="I163" s="59"/>
      <c r="J163" s="59"/>
      <c r="K163" s="59"/>
      <c r="L163" s="59"/>
      <c r="M163" s="59"/>
      <c r="N163" s="59"/>
      <c r="O163" s="59"/>
      <c r="P163" s="59"/>
      <c r="Q163" s="59"/>
      <c r="R163" s="59"/>
      <c r="S163" s="59"/>
      <c r="T163" s="59"/>
      <c r="U163" s="59"/>
      <c r="V163" s="59"/>
      <c r="W163" s="59"/>
      <c r="X163" s="59"/>
      <c r="Y163" s="59"/>
      <c r="Z163" s="59"/>
      <c r="AA163" s="59"/>
      <c r="AB163" s="59"/>
      <c r="AC163" s="59"/>
      <c r="AD163" s="59"/>
      <c r="AE163" s="59"/>
      <c r="AF163" s="59"/>
      <c r="AG163" s="59"/>
      <c r="AH163" s="59"/>
      <c r="AI163" s="59"/>
      <c r="AJ163" s="59"/>
      <c r="AK163" s="59"/>
      <c r="AL163" s="59"/>
      <c r="AM163" s="59"/>
      <c r="AN163" s="59"/>
      <c r="AO163" s="59"/>
      <c r="AP163" s="59"/>
      <c r="AQ163" s="59"/>
      <c r="AR163" s="59"/>
    </row>
    <row r="164" ht="12.0" customHeight="1">
      <c r="A164" s="59"/>
      <c r="B164" s="59"/>
      <c r="C164" s="59"/>
      <c r="D164" s="59"/>
      <c r="E164" s="59"/>
      <c r="F164" s="59"/>
      <c r="G164" s="59"/>
      <c r="H164" s="59"/>
      <c r="I164" s="59"/>
      <c r="J164" s="59"/>
      <c r="K164" s="59"/>
      <c r="L164" s="59"/>
      <c r="M164" s="59"/>
      <c r="N164" s="59"/>
      <c r="O164" s="59"/>
      <c r="P164" s="59"/>
      <c r="Q164" s="59"/>
      <c r="R164" s="59"/>
      <c r="S164" s="59"/>
      <c r="T164" s="59"/>
      <c r="U164" s="59"/>
      <c r="V164" s="59"/>
      <c r="W164" s="59"/>
      <c r="X164" s="59"/>
      <c r="Y164" s="59"/>
      <c r="Z164" s="59"/>
      <c r="AA164" s="59"/>
      <c r="AB164" s="59"/>
      <c r="AC164" s="59"/>
      <c r="AD164" s="59"/>
      <c r="AE164" s="59"/>
      <c r="AF164" s="59"/>
      <c r="AG164" s="59"/>
      <c r="AH164" s="59"/>
      <c r="AI164" s="59"/>
      <c r="AJ164" s="59"/>
      <c r="AK164" s="59"/>
      <c r="AL164" s="59"/>
      <c r="AM164" s="59"/>
      <c r="AN164" s="59"/>
      <c r="AO164" s="59"/>
      <c r="AP164" s="59"/>
      <c r="AQ164" s="59"/>
      <c r="AR164" s="59"/>
    </row>
    <row r="165" ht="12.0" customHeight="1">
      <c r="A165" s="59"/>
      <c r="B165" s="59"/>
      <c r="C165" s="59"/>
      <c r="D165" s="59"/>
      <c r="E165" s="59"/>
      <c r="F165" s="59"/>
      <c r="G165" s="59"/>
      <c r="H165" s="59"/>
      <c r="I165" s="59"/>
      <c r="J165" s="59"/>
      <c r="K165" s="59"/>
      <c r="L165" s="59"/>
      <c r="M165" s="59"/>
      <c r="N165" s="59"/>
      <c r="O165" s="59"/>
      <c r="P165" s="59"/>
      <c r="Q165" s="59"/>
      <c r="R165" s="59"/>
      <c r="S165" s="59"/>
      <c r="T165" s="59"/>
      <c r="U165" s="59"/>
      <c r="V165" s="59"/>
      <c r="W165" s="59"/>
      <c r="X165" s="59"/>
      <c r="Y165" s="59"/>
      <c r="Z165" s="59"/>
      <c r="AA165" s="59"/>
      <c r="AB165" s="59"/>
      <c r="AC165" s="59"/>
      <c r="AD165" s="59"/>
      <c r="AE165" s="59"/>
      <c r="AF165" s="59"/>
      <c r="AG165" s="59"/>
      <c r="AH165" s="59"/>
      <c r="AI165" s="59"/>
      <c r="AJ165" s="59"/>
      <c r="AK165" s="59"/>
      <c r="AL165" s="59"/>
      <c r="AM165" s="59"/>
      <c r="AN165" s="59"/>
      <c r="AO165" s="59"/>
      <c r="AP165" s="59"/>
      <c r="AQ165" s="59"/>
      <c r="AR165" s="59"/>
    </row>
    <row r="166" ht="12.0" customHeight="1">
      <c r="A166" s="59"/>
      <c r="B166" s="59"/>
      <c r="C166" s="59"/>
      <c r="D166" s="59"/>
      <c r="E166" s="59"/>
      <c r="F166" s="59"/>
      <c r="G166" s="59"/>
      <c r="H166" s="59"/>
      <c r="I166" s="59"/>
      <c r="J166" s="59"/>
      <c r="K166" s="59"/>
      <c r="L166" s="59"/>
      <c r="M166" s="59"/>
      <c r="N166" s="59"/>
      <c r="O166" s="59"/>
      <c r="P166" s="59"/>
      <c r="Q166" s="59"/>
      <c r="R166" s="59"/>
      <c r="S166" s="59"/>
      <c r="T166" s="59"/>
      <c r="U166" s="59"/>
      <c r="V166" s="59"/>
      <c r="W166" s="59"/>
      <c r="X166" s="59"/>
      <c r="Y166" s="59"/>
      <c r="Z166" s="59"/>
      <c r="AA166" s="59"/>
      <c r="AB166" s="59"/>
      <c r="AC166" s="59"/>
      <c r="AD166" s="59"/>
      <c r="AE166" s="59"/>
      <c r="AF166" s="59"/>
      <c r="AG166" s="59"/>
      <c r="AH166" s="59"/>
      <c r="AI166" s="59"/>
      <c r="AJ166" s="59"/>
      <c r="AK166" s="59"/>
      <c r="AL166" s="59"/>
      <c r="AM166" s="59"/>
      <c r="AN166" s="59"/>
      <c r="AO166" s="59"/>
      <c r="AP166" s="59"/>
      <c r="AQ166" s="59"/>
      <c r="AR166" s="59"/>
    </row>
    <row r="167" ht="12.0" customHeight="1">
      <c r="A167" s="59"/>
      <c r="B167" s="59"/>
      <c r="C167" s="59"/>
      <c r="D167" s="59"/>
      <c r="E167" s="59"/>
      <c r="F167" s="59"/>
      <c r="G167" s="59"/>
      <c r="H167" s="59"/>
      <c r="I167" s="59"/>
      <c r="J167" s="59"/>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c r="AH167" s="59"/>
      <c r="AI167" s="59"/>
      <c r="AJ167" s="59"/>
      <c r="AK167" s="59"/>
      <c r="AL167" s="59"/>
      <c r="AM167" s="59"/>
      <c r="AN167" s="59"/>
      <c r="AO167" s="59"/>
      <c r="AP167" s="59"/>
      <c r="AQ167" s="59"/>
      <c r="AR167" s="59"/>
    </row>
    <row r="168" ht="12.0" customHeight="1">
      <c r="A168" s="59"/>
      <c r="B168" s="59"/>
      <c r="C168" s="59"/>
      <c r="D168" s="59"/>
      <c r="E168" s="59"/>
      <c r="F168" s="59"/>
      <c r="G168" s="59"/>
      <c r="H168" s="59"/>
      <c r="I168" s="59"/>
      <c r="J168" s="59"/>
      <c r="K168" s="59"/>
      <c r="L168" s="59"/>
      <c r="M168" s="59"/>
      <c r="N168" s="59"/>
      <c r="O168" s="59"/>
      <c r="P168" s="59"/>
      <c r="Q168" s="59"/>
      <c r="R168" s="59"/>
      <c r="S168" s="59"/>
      <c r="T168" s="59"/>
      <c r="U168" s="59"/>
      <c r="V168" s="59"/>
      <c r="W168" s="59"/>
      <c r="X168" s="59"/>
      <c r="Y168" s="59"/>
      <c r="Z168" s="59"/>
      <c r="AA168" s="59"/>
      <c r="AB168" s="59"/>
      <c r="AC168" s="59"/>
      <c r="AD168" s="59"/>
      <c r="AE168" s="59"/>
      <c r="AF168" s="59"/>
      <c r="AG168" s="59"/>
      <c r="AH168" s="59"/>
      <c r="AI168" s="59"/>
      <c r="AJ168" s="59"/>
      <c r="AK168" s="59"/>
      <c r="AL168" s="59"/>
      <c r="AM168" s="59"/>
      <c r="AN168" s="59"/>
      <c r="AO168" s="59"/>
      <c r="AP168" s="59"/>
      <c r="AQ168" s="59"/>
      <c r="AR168" s="59"/>
    </row>
    <row r="169" ht="12.0" customHeight="1">
      <c r="A169" s="59"/>
      <c r="B169" s="59"/>
      <c r="C169" s="59"/>
      <c r="D169" s="59"/>
      <c r="E169" s="59"/>
      <c r="F169" s="59"/>
      <c r="G169" s="59"/>
      <c r="H169" s="59"/>
      <c r="I169" s="59"/>
      <c r="J169" s="59"/>
      <c r="K169" s="5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9"/>
      <c r="AR169" s="59"/>
    </row>
    <row r="170" ht="12.0" customHeight="1">
      <c r="A170" s="59"/>
      <c r="B170" s="59"/>
      <c r="C170" s="59"/>
      <c r="D170" s="59"/>
      <c r="E170" s="59"/>
      <c r="F170" s="59"/>
      <c r="G170" s="59"/>
      <c r="H170" s="59"/>
      <c r="I170" s="59"/>
      <c r="J170" s="59"/>
      <c r="K170" s="59"/>
      <c r="L170" s="59"/>
      <c r="M170" s="59"/>
      <c r="N170" s="59"/>
      <c r="O170" s="59"/>
      <c r="P170" s="59"/>
      <c r="Q170" s="59"/>
      <c r="R170" s="59"/>
      <c r="S170" s="59"/>
      <c r="T170" s="59"/>
      <c r="U170" s="59"/>
      <c r="V170" s="59"/>
      <c r="W170" s="59"/>
      <c r="X170" s="59"/>
      <c r="Y170" s="59"/>
      <c r="Z170" s="59"/>
      <c r="AA170" s="59"/>
      <c r="AB170" s="59"/>
      <c r="AC170" s="59"/>
      <c r="AD170" s="59"/>
      <c r="AE170" s="59"/>
      <c r="AF170" s="59"/>
      <c r="AG170" s="59"/>
      <c r="AH170" s="59"/>
      <c r="AI170" s="59"/>
      <c r="AJ170" s="59"/>
      <c r="AK170" s="59"/>
      <c r="AL170" s="59"/>
      <c r="AM170" s="59"/>
      <c r="AN170" s="59"/>
      <c r="AO170" s="59"/>
      <c r="AP170" s="59"/>
      <c r="AQ170" s="59"/>
      <c r="AR170" s="59"/>
    </row>
    <row r="171" ht="12.0" customHeight="1">
      <c r="A171" s="59"/>
      <c r="B171" s="59"/>
      <c r="C171" s="59"/>
      <c r="D171" s="59"/>
      <c r="E171" s="59"/>
      <c r="F171" s="59"/>
      <c r="G171" s="59"/>
      <c r="H171" s="59"/>
      <c r="I171" s="59"/>
      <c r="J171" s="59"/>
      <c r="K171" s="59"/>
      <c r="L171" s="59"/>
      <c r="M171" s="59"/>
      <c r="N171" s="59"/>
      <c r="O171" s="59"/>
      <c r="P171" s="59"/>
      <c r="Q171" s="59"/>
      <c r="R171" s="59"/>
      <c r="S171" s="59"/>
      <c r="T171" s="59"/>
      <c r="U171" s="59"/>
      <c r="V171" s="59"/>
      <c r="W171" s="59"/>
      <c r="X171" s="59"/>
      <c r="Y171" s="59"/>
      <c r="Z171" s="59"/>
      <c r="AA171" s="59"/>
      <c r="AB171" s="59"/>
      <c r="AC171" s="59"/>
      <c r="AD171" s="59"/>
      <c r="AE171" s="59"/>
      <c r="AF171" s="59"/>
      <c r="AG171" s="59"/>
      <c r="AH171" s="59"/>
      <c r="AI171" s="59"/>
      <c r="AJ171" s="59"/>
      <c r="AK171" s="59"/>
      <c r="AL171" s="59"/>
      <c r="AM171" s="59"/>
      <c r="AN171" s="59"/>
      <c r="AO171" s="59"/>
      <c r="AP171" s="59"/>
      <c r="AQ171" s="59"/>
      <c r="AR171" s="59"/>
    </row>
    <row r="172" ht="12.0" customHeight="1">
      <c r="A172" s="59"/>
      <c r="B172" s="59"/>
      <c r="C172" s="59"/>
      <c r="D172" s="59"/>
      <c r="E172" s="59"/>
      <c r="F172" s="59"/>
      <c r="G172" s="59"/>
      <c r="H172" s="59"/>
      <c r="I172" s="59"/>
      <c r="J172" s="59"/>
      <c r="K172" s="59"/>
      <c r="L172" s="59"/>
      <c r="M172" s="59"/>
      <c r="N172" s="59"/>
      <c r="O172" s="59"/>
      <c r="P172" s="59"/>
      <c r="Q172" s="59"/>
      <c r="R172" s="59"/>
      <c r="S172" s="59"/>
      <c r="T172" s="59"/>
      <c r="U172" s="59"/>
      <c r="V172" s="59"/>
      <c r="W172" s="59"/>
      <c r="X172" s="59"/>
      <c r="Y172" s="59"/>
      <c r="Z172" s="59"/>
      <c r="AA172" s="59"/>
      <c r="AB172" s="59"/>
      <c r="AC172" s="59"/>
      <c r="AD172" s="59"/>
      <c r="AE172" s="59"/>
      <c r="AF172" s="59"/>
      <c r="AG172" s="59"/>
      <c r="AH172" s="59"/>
      <c r="AI172" s="59"/>
      <c r="AJ172" s="59"/>
      <c r="AK172" s="59"/>
      <c r="AL172" s="59"/>
      <c r="AM172" s="59"/>
      <c r="AN172" s="59"/>
      <c r="AO172" s="59"/>
      <c r="AP172" s="59"/>
      <c r="AQ172" s="59"/>
      <c r="AR172" s="59"/>
    </row>
    <row r="173" ht="12.0" customHeight="1">
      <c r="A173" s="59"/>
      <c r="B173" s="59"/>
      <c r="C173" s="59"/>
      <c r="D173" s="59"/>
      <c r="E173" s="59"/>
      <c r="F173" s="59"/>
      <c r="G173" s="59"/>
      <c r="H173" s="59"/>
      <c r="I173" s="59"/>
      <c r="J173" s="59"/>
      <c r="K173" s="59"/>
      <c r="L173" s="59"/>
      <c r="M173" s="59"/>
      <c r="N173" s="59"/>
      <c r="O173" s="59"/>
      <c r="P173" s="59"/>
      <c r="Q173" s="59"/>
      <c r="R173" s="59"/>
      <c r="S173" s="59"/>
      <c r="T173" s="59"/>
      <c r="U173" s="59"/>
      <c r="V173" s="59"/>
      <c r="W173" s="59"/>
      <c r="X173" s="59"/>
      <c r="Y173" s="59"/>
      <c r="Z173" s="59"/>
      <c r="AA173" s="59"/>
      <c r="AB173" s="59"/>
      <c r="AC173" s="59"/>
      <c r="AD173" s="59"/>
      <c r="AE173" s="59"/>
      <c r="AF173" s="59"/>
      <c r="AG173" s="59"/>
      <c r="AH173" s="59"/>
      <c r="AI173" s="59"/>
      <c r="AJ173" s="59"/>
      <c r="AK173" s="59"/>
      <c r="AL173" s="59"/>
      <c r="AM173" s="59"/>
      <c r="AN173" s="59"/>
      <c r="AO173" s="59"/>
      <c r="AP173" s="59"/>
      <c r="AQ173" s="59"/>
      <c r="AR173" s="59"/>
    </row>
    <row r="174" ht="12.0" customHeight="1">
      <c r="A174" s="59"/>
      <c r="B174" s="59"/>
      <c r="C174" s="59"/>
      <c r="D174" s="59"/>
      <c r="E174" s="59"/>
      <c r="F174" s="59"/>
      <c r="G174" s="59"/>
      <c r="H174" s="59"/>
      <c r="I174" s="59"/>
      <c r="J174" s="59"/>
      <c r="K174" s="59"/>
      <c r="L174" s="59"/>
      <c r="M174" s="59"/>
      <c r="N174" s="59"/>
      <c r="O174" s="59"/>
      <c r="P174" s="59"/>
      <c r="Q174" s="59"/>
      <c r="R174" s="59"/>
      <c r="S174" s="59"/>
      <c r="T174" s="59"/>
      <c r="U174" s="59"/>
      <c r="V174" s="59"/>
      <c r="W174" s="59"/>
      <c r="X174" s="59"/>
      <c r="Y174" s="59"/>
      <c r="Z174" s="59"/>
      <c r="AA174" s="59"/>
      <c r="AB174" s="59"/>
      <c r="AC174" s="59"/>
      <c r="AD174" s="59"/>
      <c r="AE174" s="59"/>
      <c r="AF174" s="59"/>
      <c r="AG174" s="59"/>
      <c r="AH174" s="59"/>
      <c r="AI174" s="59"/>
      <c r="AJ174" s="59"/>
      <c r="AK174" s="59"/>
      <c r="AL174" s="59"/>
      <c r="AM174" s="59"/>
      <c r="AN174" s="59"/>
      <c r="AO174" s="59"/>
      <c r="AP174" s="59"/>
      <c r="AQ174" s="59"/>
      <c r="AR174" s="59"/>
    </row>
    <row r="175" ht="12.0" customHeight="1">
      <c r="A175" s="59"/>
      <c r="B175" s="59"/>
      <c r="C175" s="59"/>
      <c r="D175" s="59"/>
      <c r="E175" s="59"/>
      <c r="F175" s="59"/>
      <c r="G175" s="59"/>
      <c r="H175" s="59"/>
      <c r="I175" s="59"/>
      <c r="J175" s="59"/>
      <c r="K175" s="59"/>
      <c r="L175" s="59"/>
      <c r="M175" s="59"/>
      <c r="N175" s="59"/>
      <c r="O175" s="59"/>
      <c r="P175" s="59"/>
      <c r="Q175" s="59"/>
      <c r="R175" s="59"/>
      <c r="S175" s="59"/>
      <c r="T175" s="59"/>
      <c r="U175" s="59"/>
      <c r="V175" s="59"/>
      <c r="W175" s="59"/>
      <c r="X175" s="59"/>
      <c r="Y175" s="59"/>
      <c r="Z175" s="59"/>
      <c r="AA175" s="59"/>
      <c r="AB175" s="59"/>
      <c r="AC175" s="59"/>
      <c r="AD175" s="59"/>
      <c r="AE175" s="59"/>
      <c r="AF175" s="59"/>
      <c r="AG175" s="59"/>
      <c r="AH175" s="59"/>
      <c r="AI175" s="59"/>
      <c r="AJ175" s="59"/>
      <c r="AK175" s="59"/>
      <c r="AL175" s="59"/>
      <c r="AM175" s="59"/>
      <c r="AN175" s="59"/>
      <c r="AO175" s="59"/>
      <c r="AP175" s="59"/>
      <c r="AQ175" s="59"/>
      <c r="AR175" s="59"/>
    </row>
    <row r="176" ht="12.0" customHeight="1">
      <c r="A176" s="59"/>
      <c r="B176" s="59"/>
      <c r="C176" s="59"/>
      <c r="D176" s="59"/>
      <c r="E176" s="59"/>
      <c r="F176" s="59"/>
      <c r="G176" s="59"/>
      <c r="H176" s="59"/>
      <c r="I176" s="59"/>
      <c r="J176" s="59"/>
      <c r="K176" s="59"/>
      <c r="L176" s="59"/>
      <c r="M176" s="59"/>
      <c r="N176" s="59"/>
      <c r="O176" s="59"/>
      <c r="P176" s="59"/>
      <c r="Q176" s="59"/>
      <c r="R176" s="59"/>
      <c r="S176" s="59"/>
      <c r="T176" s="59"/>
      <c r="U176" s="59"/>
      <c r="V176" s="59"/>
      <c r="W176" s="59"/>
      <c r="X176" s="59"/>
      <c r="Y176" s="59"/>
      <c r="Z176" s="59"/>
      <c r="AA176" s="59"/>
      <c r="AB176" s="59"/>
      <c r="AC176" s="59"/>
      <c r="AD176" s="59"/>
      <c r="AE176" s="59"/>
      <c r="AF176" s="59"/>
      <c r="AG176" s="59"/>
      <c r="AH176" s="59"/>
      <c r="AI176" s="59"/>
      <c r="AJ176" s="59"/>
      <c r="AK176" s="59"/>
      <c r="AL176" s="59"/>
      <c r="AM176" s="59"/>
      <c r="AN176" s="59"/>
      <c r="AO176" s="59"/>
      <c r="AP176" s="59"/>
      <c r="AQ176" s="59"/>
      <c r="AR176" s="59"/>
    </row>
    <row r="177" ht="12.0" customHeight="1">
      <c r="A177" s="59"/>
      <c r="B177" s="59"/>
      <c r="C177" s="59"/>
      <c r="D177" s="59"/>
      <c r="E177" s="59"/>
      <c r="F177" s="59"/>
      <c r="G177" s="59"/>
      <c r="H177" s="59"/>
      <c r="I177" s="59"/>
      <c r="J177" s="59"/>
      <c r="K177" s="59"/>
      <c r="L177" s="59"/>
      <c r="M177" s="59"/>
      <c r="N177" s="59"/>
      <c r="O177" s="59"/>
      <c r="P177" s="59"/>
      <c r="Q177" s="59"/>
      <c r="R177" s="59"/>
      <c r="S177" s="59"/>
      <c r="T177" s="59"/>
      <c r="U177" s="59"/>
      <c r="V177" s="59"/>
      <c r="W177" s="59"/>
      <c r="X177" s="59"/>
      <c r="Y177" s="59"/>
      <c r="Z177" s="59"/>
      <c r="AA177" s="59"/>
      <c r="AB177" s="59"/>
      <c r="AC177" s="59"/>
      <c r="AD177" s="59"/>
      <c r="AE177" s="59"/>
      <c r="AF177" s="59"/>
      <c r="AG177" s="59"/>
      <c r="AH177" s="59"/>
      <c r="AI177" s="59"/>
      <c r="AJ177" s="59"/>
      <c r="AK177" s="59"/>
      <c r="AL177" s="59"/>
      <c r="AM177" s="59"/>
      <c r="AN177" s="59"/>
      <c r="AO177" s="59"/>
      <c r="AP177" s="59"/>
      <c r="AQ177" s="59"/>
      <c r="AR177" s="59"/>
    </row>
    <row r="178" ht="12.0" customHeight="1">
      <c r="A178" s="59"/>
      <c r="B178" s="59"/>
      <c r="C178" s="59"/>
      <c r="D178" s="59"/>
      <c r="E178" s="59"/>
      <c r="F178" s="59"/>
      <c r="G178" s="59"/>
      <c r="H178" s="59"/>
      <c r="I178" s="59"/>
      <c r="J178" s="59"/>
      <c r="K178" s="59"/>
      <c r="L178" s="59"/>
      <c r="M178" s="59"/>
      <c r="N178" s="59"/>
      <c r="O178" s="59"/>
      <c r="P178" s="59"/>
      <c r="Q178" s="59"/>
      <c r="R178" s="59"/>
      <c r="S178" s="59"/>
      <c r="T178" s="59"/>
      <c r="U178" s="59"/>
      <c r="V178" s="59"/>
      <c r="W178" s="59"/>
      <c r="X178" s="59"/>
      <c r="Y178" s="59"/>
      <c r="Z178" s="59"/>
      <c r="AA178" s="59"/>
      <c r="AB178" s="59"/>
      <c r="AC178" s="59"/>
      <c r="AD178" s="59"/>
      <c r="AE178" s="59"/>
      <c r="AF178" s="59"/>
      <c r="AG178" s="59"/>
      <c r="AH178" s="59"/>
      <c r="AI178" s="59"/>
      <c r="AJ178" s="59"/>
      <c r="AK178" s="59"/>
      <c r="AL178" s="59"/>
      <c r="AM178" s="59"/>
      <c r="AN178" s="59"/>
      <c r="AO178" s="59"/>
      <c r="AP178" s="59"/>
      <c r="AQ178" s="59"/>
      <c r="AR178" s="59"/>
    </row>
    <row r="179" ht="12.0" customHeight="1">
      <c r="A179" s="59"/>
      <c r="B179" s="59"/>
      <c r="C179" s="59"/>
      <c r="D179" s="59"/>
      <c r="E179" s="59"/>
      <c r="F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c r="AD179" s="59"/>
      <c r="AE179" s="59"/>
      <c r="AF179" s="59"/>
      <c r="AG179" s="59"/>
      <c r="AH179" s="59"/>
      <c r="AI179" s="59"/>
      <c r="AJ179" s="59"/>
      <c r="AK179" s="59"/>
      <c r="AL179" s="59"/>
      <c r="AM179" s="59"/>
      <c r="AN179" s="59"/>
      <c r="AO179" s="59"/>
      <c r="AP179" s="59"/>
      <c r="AQ179" s="59"/>
      <c r="AR179" s="59"/>
    </row>
    <row r="180" ht="12.0" customHeight="1">
      <c r="A180" s="59"/>
      <c r="B180" s="59"/>
      <c r="C180" s="59"/>
      <c r="D180" s="59"/>
      <c r="E180" s="59"/>
      <c r="F180" s="59"/>
      <c r="G180" s="59"/>
      <c r="H180" s="59"/>
      <c r="I180" s="59"/>
      <c r="J180" s="59"/>
      <c r="K180" s="59"/>
      <c r="L180" s="59"/>
      <c r="M180" s="59"/>
      <c r="N180" s="59"/>
      <c r="O180" s="59"/>
      <c r="P180" s="59"/>
      <c r="Q180" s="59"/>
      <c r="R180" s="59"/>
      <c r="S180" s="59"/>
      <c r="T180" s="59"/>
      <c r="U180" s="59"/>
      <c r="V180" s="59"/>
      <c r="W180" s="59"/>
      <c r="X180" s="59"/>
      <c r="Y180" s="59"/>
      <c r="Z180" s="59"/>
      <c r="AA180" s="59"/>
      <c r="AB180" s="59"/>
      <c r="AC180" s="59"/>
      <c r="AD180" s="59"/>
      <c r="AE180" s="59"/>
      <c r="AF180" s="59"/>
      <c r="AG180" s="59"/>
      <c r="AH180" s="59"/>
      <c r="AI180" s="59"/>
      <c r="AJ180" s="59"/>
      <c r="AK180" s="59"/>
      <c r="AL180" s="59"/>
      <c r="AM180" s="59"/>
      <c r="AN180" s="59"/>
      <c r="AO180" s="59"/>
      <c r="AP180" s="59"/>
      <c r="AQ180" s="59"/>
      <c r="AR180" s="59"/>
    </row>
    <row r="181" ht="12.0" customHeight="1">
      <c r="A181" s="59"/>
      <c r="B181" s="59"/>
      <c r="C181" s="59"/>
      <c r="D181" s="59"/>
      <c r="E181" s="59"/>
      <c r="F181" s="59"/>
      <c r="G181" s="59"/>
      <c r="H181" s="59"/>
      <c r="I181" s="59"/>
      <c r="J181" s="59"/>
      <c r="K181" s="59"/>
      <c r="L181" s="59"/>
      <c r="M181" s="59"/>
      <c r="N181" s="59"/>
      <c r="O181" s="59"/>
      <c r="P181" s="59"/>
      <c r="Q181" s="59"/>
      <c r="R181" s="59"/>
      <c r="S181" s="59"/>
      <c r="T181" s="59"/>
      <c r="U181" s="59"/>
      <c r="V181" s="59"/>
      <c r="W181" s="59"/>
      <c r="X181" s="59"/>
      <c r="Y181" s="59"/>
      <c r="Z181" s="59"/>
      <c r="AA181" s="59"/>
      <c r="AB181" s="59"/>
      <c r="AC181" s="59"/>
      <c r="AD181" s="59"/>
      <c r="AE181" s="59"/>
      <c r="AF181" s="59"/>
      <c r="AG181" s="59"/>
      <c r="AH181" s="59"/>
      <c r="AI181" s="59"/>
      <c r="AJ181" s="59"/>
      <c r="AK181" s="59"/>
      <c r="AL181" s="59"/>
      <c r="AM181" s="59"/>
      <c r="AN181" s="59"/>
      <c r="AO181" s="59"/>
      <c r="AP181" s="59"/>
      <c r="AQ181" s="59"/>
      <c r="AR181" s="59"/>
    </row>
    <row r="182" ht="12.0" customHeight="1">
      <c r="A182" s="59"/>
      <c r="B182" s="59"/>
      <c r="C182" s="59"/>
      <c r="D182" s="59"/>
      <c r="E182" s="59"/>
      <c r="F182" s="59"/>
      <c r="G182" s="59"/>
      <c r="H182" s="59"/>
      <c r="I182" s="59"/>
      <c r="J182" s="59"/>
      <c r="K182" s="59"/>
      <c r="L182" s="59"/>
      <c r="M182" s="59"/>
      <c r="N182" s="59"/>
      <c r="O182" s="59"/>
      <c r="P182" s="59"/>
      <c r="Q182" s="59"/>
      <c r="R182" s="59"/>
      <c r="S182" s="59"/>
      <c r="T182" s="59"/>
      <c r="U182" s="59"/>
      <c r="V182" s="59"/>
      <c r="W182" s="59"/>
      <c r="X182" s="59"/>
      <c r="Y182" s="59"/>
      <c r="Z182" s="59"/>
      <c r="AA182" s="59"/>
      <c r="AB182" s="59"/>
      <c r="AC182" s="59"/>
      <c r="AD182" s="59"/>
      <c r="AE182" s="59"/>
      <c r="AF182" s="59"/>
      <c r="AG182" s="59"/>
      <c r="AH182" s="59"/>
      <c r="AI182" s="59"/>
      <c r="AJ182" s="59"/>
      <c r="AK182" s="59"/>
      <c r="AL182" s="59"/>
      <c r="AM182" s="59"/>
      <c r="AN182" s="59"/>
      <c r="AO182" s="59"/>
      <c r="AP182" s="59"/>
      <c r="AQ182" s="59"/>
      <c r="AR182" s="59"/>
    </row>
    <row r="183" ht="12.0" customHeight="1">
      <c r="A183" s="59"/>
      <c r="B183" s="59"/>
      <c r="C183" s="59"/>
      <c r="D183" s="59"/>
      <c r="E183" s="59"/>
      <c r="F183" s="59"/>
      <c r="G183" s="59"/>
      <c r="H183" s="59"/>
      <c r="I183" s="59"/>
      <c r="J183" s="59"/>
      <c r="K183" s="59"/>
      <c r="L183" s="59"/>
      <c r="M183" s="59"/>
      <c r="N183" s="59"/>
      <c r="O183" s="59"/>
      <c r="P183" s="59"/>
      <c r="Q183" s="59"/>
      <c r="R183" s="59"/>
      <c r="S183" s="59"/>
      <c r="T183" s="59"/>
      <c r="U183" s="59"/>
      <c r="V183" s="59"/>
      <c r="W183" s="59"/>
      <c r="X183" s="59"/>
      <c r="Y183" s="59"/>
      <c r="Z183" s="59"/>
      <c r="AA183" s="59"/>
      <c r="AB183" s="59"/>
      <c r="AC183" s="59"/>
      <c r="AD183" s="59"/>
      <c r="AE183" s="59"/>
      <c r="AF183" s="59"/>
      <c r="AG183" s="59"/>
      <c r="AH183" s="59"/>
      <c r="AI183" s="59"/>
      <c r="AJ183" s="59"/>
      <c r="AK183" s="59"/>
      <c r="AL183" s="59"/>
      <c r="AM183" s="59"/>
      <c r="AN183" s="59"/>
      <c r="AO183" s="59"/>
      <c r="AP183" s="59"/>
      <c r="AQ183" s="59"/>
      <c r="AR183" s="59"/>
    </row>
    <row r="184" ht="12.0" customHeight="1">
      <c r="A184" s="59"/>
      <c r="B184" s="59"/>
      <c r="C184" s="59"/>
      <c r="D184" s="59"/>
      <c r="E184" s="59"/>
      <c r="F184" s="59"/>
      <c r="G184" s="59"/>
      <c r="H184" s="59"/>
      <c r="I184" s="59"/>
      <c r="J184" s="59"/>
      <c r="K184" s="59"/>
      <c r="L184" s="59"/>
      <c r="M184" s="59"/>
      <c r="N184" s="59"/>
      <c r="O184" s="59"/>
      <c r="P184" s="59"/>
      <c r="Q184" s="59"/>
      <c r="R184" s="59"/>
      <c r="S184" s="59"/>
      <c r="T184" s="59"/>
      <c r="U184" s="59"/>
      <c r="V184" s="59"/>
      <c r="W184" s="59"/>
      <c r="X184" s="59"/>
      <c r="Y184" s="59"/>
      <c r="Z184" s="59"/>
      <c r="AA184" s="59"/>
      <c r="AB184" s="59"/>
      <c r="AC184" s="59"/>
      <c r="AD184" s="59"/>
      <c r="AE184" s="59"/>
      <c r="AF184" s="59"/>
      <c r="AG184" s="59"/>
      <c r="AH184" s="59"/>
      <c r="AI184" s="59"/>
      <c r="AJ184" s="59"/>
      <c r="AK184" s="59"/>
      <c r="AL184" s="59"/>
      <c r="AM184" s="59"/>
      <c r="AN184" s="59"/>
      <c r="AO184" s="59"/>
      <c r="AP184" s="59"/>
      <c r="AQ184" s="59"/>
      <c r="AR184" s="59"/>
    </row>
    <row r="185" ht="12.0" customHeight="1">
      <c r="A185" s="59"/>
      <c r="B185" s="59"/>
      <c r="C185" s="59"/>
      <c r="D185" s="59"/>
      <c r="E185" s="59"/>
      <c r="F185" s="59"/>
      <c r="G185" s="59"/>
      <c r="H185" s="59"/>
      <c r="I185" s="59"/>
      <c r="J185" s="59"/>
      <c r="K185" s="59"/>
      <c r="L185" s="59"/>
      <c r="M185" s="59"/>
      <c r="N185" s="59"/>
      <c r="O185" s="59"/>
      <c r="P185" s="59"/>
      <c r="Q185" s="59"/>
      <c r="R185" s="59"/>
      <c r="S185" s="59"/>
      <c r="T185" s="59"/>
      <c r="U185" s="59"/>
      <c r="V185" s="59"/>
      <c r="W185" s="59"/>
      <c r="X185" s="59"/>
      <c r="Y185" s="59"/>
      <c r="Z185" s="59"/>
      <c r="AA185" s="59"/>
      <c r="AB185" s="59"/>
      <c r="AC185" s="59"/>
      <c r="AD185" s="59"/>
      <c r="AE185" s="59"/>
      <c r="AF185" s="59"/>
      <c r="AG185" s="59"/>
      <c r="AH185" s="59"/>
      <c r="AI185" s="59"/>
      <c r="AJ185" s="59"/>
      <c r="AK185" s="59"/>
      <c r="AL185" s="59"/>
      <c r="AM185" s="59"/>
      <c r="AN185" s="59"/>
      <c r="AO185" s="59"/>
      <c r="AP185" s="59"/>
      <c r="AQ185" s="59"/>
      <c r="AR185" s="59"/>
    </row>
    <row r="186" ht="12.0" customHeight="1">
      <c r="A186" s="59"/>
      <c r="B186" s="59"/>
      <c r="C186" s="59"/>
      <c r="D186" s="59"/>
      <c r="E186" s="59"/>
      <c r="F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c r="AE186" s="59"/>
      <c r="AF186" s="59"/>
      <c r="AG186" s="59"/>
      <c r="AH186" s="59"/>
      <c r="AI186" s="59"/>
      <c r="AJ186" s="59"/>
      <c r="AK186" s="59"/>
      <c r="AL186" s="59"/>
      <c r="AM186" s="59"/>
      <c r="AN186" s="59"/>
      <c r="AO186" s="59"/>
      <c r="AP186" s="59"/>
      <c r="AQ186" s="59"/>
      <c r="AR186" s="59"/>
    </row>
    <row r="187" ht="12.0" customHeight="1">
      <c r="A187" s="59"/>
      <c r="B187" s="59"/>
      <c r="C187" s="59"/>
      <c r="D187" s="59"/>
      <c r="E187" s="59"/>
      <c r="F187" s="59"/>
      <c r="G187" s="59"/>
      <c r="H187" s="59"/>
      <c r="I187" s="59"/>
      <c r="J187" s="59"/>
      <c r="K187" s="59"/>
      <c r="L187" s="59"/>
      <c r="M187" s="59"/>
      <c r="N187" s="59"/>
      <c r="O187" s="59"/>
      <c r="P187" s="59"/>
      <c r="Q187" s="59"/>
      <c r="R187" s="59"/>
      <c r="S187" s="59"/>
      <c r="T187" s="59"/>
      <c r="U187" s="59"/>
      <c r="V187" s="59"/>
      <c r="W187" s="59"/>
      <c r="X187" s="59"/>
      <c r="Y187" s="59"/>
      <c r="Z187" s="59"/>
      <c r="AA187" s="59"/>
      <c r="AB187" s="59"/>
      <c r="AC187" s="59"/>
      <c r="AD187" s="59"/>
      <c r="AE187" s="59"/>
      <c r="AF187" s="59"/>
      <c r="AG187" s="59"/>
      <c r="AH187" s="59"/>
      <c r="AI187" s="59"/>
      <c r="AJ187" s="59"/>
      <c r="AK187" s="59"/>
      <c r="AL187" s="59"/>
      <c r="AM187" s="59"/>
      <c r="AN187" s="59"/>
      <c r="AO187" s="59"/>
      <c r="AP187" s="59"/>
      <c r="AQ187" s="59"/>
      <c r="AR187" s="59"/>
    </row>
    <row r="188" ht="12.0" customHeight="1">
      <c r="A188" s="59"/>
      <c r="B188" s="59"/>
      <c r="C188" s="59"/>
      <c r="D188" s="59"/>
      <c r="E188" s="59"/>
      <c r="F188" s="59"/>
      <c r="G188" s="59"/>
      <c r="H188" s="59"/>
      <c r="I188" s="59"/>
      <c r="J188" s="59"/>
      <c r="K188" s="59"/>
      <c r="L188" s="59"/>
      <c r="M188" s="59"/>
      <c r="N188" s="59"/>
      <c r="O188" s="59"/>
      <c r="P188" s="59"/>
      <c r="Q188" s="59"/>
      <c r="R188" s="59"/>
      <c r="S188" s="59"/>
      <c r="T188" s="59"/>
      <c r="U188" s="59"/>
      <c r="V188" s="59"/>
      <c r="W188" s="59"/>
      <c r="X188" s="59"/>
      <c r="Y188" s="59"/>
      <c r="Z188" s="59"/>
      <c r="AA188" s="59"/>
      <c r="AB188" s="59"/>
      <c r="AC188" s="59"/>
      <c r="AD188" s="59"/>
      <c r="AE188" s="59"/>
      <c r="AF188" s="59"/>
      <c r="AG188" s="59"/>
      <c r="AH188" s="59"/>
      <c r="AI188" s="59"/>
      <c r="AJ188" s="59"/>
      <c r="AK188" s="59"/>
      <c r="AL188" s="59"/>
      <c r="AM188" s="59"/>
      <c r="AN188" s="59"/>
      <c r="AO188" s="59"/>
      <c r="AP188" s="59"/>
      <c r="AQ188" s="59"/>
      <c r="AR188" s="59"/>
    </row>
    <row r="189" ht="12.0" customHeight="1">
      <c r="A189" s="59"/>
      <c r="B189" s="59"/>
      <c r="C189" s="59"/>
      <c r="D189" s="59"/>
      <c r="E189" s="59"/>
      <c r="F189" s="59"/>
      <c r="G189" s="59"/>
      <c r="H189" s="59"/>
      <c r="I189" s="59"/>
      <c r="J189" s="59"/>
      <c r="K189" s="59"/>
      <c r="L189" s="59"/>
      <c r="M189" s="59"/>
      <c r="N189" s="59"/>
      <c r="O189" s="59"/>
      <c r="P189" s="59"/>
      <c r="Q189" s="59"/>
      <c r="R189" s="59"/>
      <c r="S189" s="59"/>
      <c r="T189" s="59"/>
      <c r="U189" s="59"/>
      <c r="V189" s="59"/>
      <c r="W189" s="59"/>
      <c r="X189" s="59"/>
      <c r="Y189" s="59"/>
      <c r="Z189" s="59"/>
      <c r="AA189" s="59"/>
      <c r="AB189" s="59"/>
      <c r="AC189" s="59"/>
      <c r="AD189" s="59"/>
      <c r="AE189" s="59"/>
      <c r="AF189" s="59"/>
      <c r="AG189" s="59"/>
      <c r="AH189" s="59"/>
      <c r="AI189" s="59"/>
      <c r="AJ189" s="59"/>
      <c r="AK189" s="59"/>
      <c r="AL189" s="59"/>
      <c r="AM189" s="59"/>
      <c r="AN189" s="59"/>
      <c r="AO189" s="59"/>
      <c r="AP189" s="59"/>
      <c r="AQ189" s="59"/>
      <c r="AR189" s="59"/>
    </row>
    <row r="190" ht="12.0" customHeight="1">
      <c r="A190" s="59"/>
      <c r="B190" s="59"/>
      <c r="C190" s="59"/>
      <c r="D190" s="59"/>
      <c r="E190" s="59"/>
      <c r="F190" s="59"/>
      <c r="G190" s="59"/>
      <c r="H190" s="59"/>
      <c r="I190" s="59"/>
      <c r="J190" s="59"/>
      <c r="K190" s="59"/>
      <c r="L190" s="59"/>
      <c r="M190" s="59"/>
      <c r="N190" s="59"/>
      <c r="O190" s="59"/>
      <c r="P190" s="59"/>
      <c r="Q190" s="59"/>
      <c r="R190" s="59"/>
      <c r="S190" s="59"/>
      <c r="T190" s="59"/>
      <c r="U190" s="59"/>
      <c r="V190" s="59"/>
      <c r="W190" s="59"/>
      <c r="X190" s="59"/>
      <c r="Y190" s="59"/>
      <c r="Z190" s="59"/>
      <c r="AA190" s="59"/>
      <c r="AB190" s="59"/>
      <c r="AC190" s="59"/>
      <c r="AD190" s="59"/>
      <c r="AE190" s="59"/>
      <c r="AF190" s="59"/>
      <c r="AG190" s="59"/>
      <c r="AH190" s="59"/>
      <c r="AI190" s="59"/>
      <c r="AJ190" s="59"/>
      <c r="AK190" s="59"/>
      <c r="AL190" s="59"/>
      <c r="AM190" s="59"/>
      <c r="AN190" s="59"/>
      <c r="AO190" s="59"/>
      <c r="AP190" s="59"/>
      <c r="AQ190" s="59"/>
      <c r="AR190" s="59"/>
    </row>
    <row r="191" ht="12.0" customHeight="1">
      <c r="A191" s="59"/>
      <c r="B191" s="59"/>
      <c r="C191" s="59"/>
      <c r="D191" s="59"/>
      <c r="E191" s="59"/>
      <c r="F191" s="59"/>
      <c r="G191" s="59"/>
      <c r="H191" s="59"/>
      <c r="I191" s="59"/>
      <c r="J191" s="59"/>
      <c r="K191" s="59"/>
      <c r="L191" s="59"/>
      <c r="M191" s="59"/>
      <c r="N191" s="59"/>
      <c r="O191" s="59"/>
      <c r="P191" s="59"/>
      <c r="Q191" s="59"/>
      <c r="R191" s="59"/>
      <c r="S191" s="59"/>
      <c r="T191" s="59"/>
      <c r="U191" s="59"/>
      <c r="V191" s="59"/>
      <c r="W191" s="59"/>
      <c r="X191" s="59"/>
      <c r="Y191" s="59"/>
      <c r="Z191" s="59"/>
      <c r="AA191" s="59"/>
      <c r="AB191" s="59"/>
      <c r="AC191" s="59"/>
      <c r="AD191" s="59"/>
      <c r="AE191" s="59"/>
      <c r="AF191" s="59"/>
      <c r="AG191" s="59"/>
      <c r="AH191" s="59"/>
      <c r="AI191" s="59"/>
      <c r="AJ191" s="59"/>
      <c r="AK191" s="59"/>
      <c r="AL191" s="59"/>
      <c r="AM191" s="59"/>
      <c r="AN191" s="59"/>
      <c r="AO191" s="59"/>
      <c r="AP191" s="59"/>
      <c r="AQ191" s="59"/>
      <c r="AR191" s="59"/>
    </row>
    <row r="192" ht="12.0" customHeight="1">
      <c r="A192" s="59"/>
      <c r="B192" s="59"/>
      <c r="C192" s="59"/>
      <c r="D192" s="59"/>
      <c r="E192" s="59"/>
      <c r="F192" s="59"/>
      <c r="G192" s="59"/>
      <c r="H192" s="59"/>
      <c r="I192" s="59"/>
      <c r="J192" s="59"/>
      <c r="K192" s="59"/>
      <c r="L192" s="59"/>
      <c r="M192" s="59"/>
      <c r="N192" s="59"/>
      <c r="O192" s="59"/>
      <c r="P192" s="59"/>
      <c r="Q192" s="59"/>
      <c r="R192" s="59"/>
      <c r="S192" s="59"/>
      <c r="T192" s="59"/>
      <c r="U192" s="59"/>
      <c r="V192" s="59"/>
      <c r="W192" s="59"/>
      <c r="X192" s="59"/>
      <c r="Y192" s="59"/>
      <c r="Z192" s="59"/>
      <c r="AA192" s="59"/>
      <c r="AB192" s="59"/>
      <c r="AC192" s="59"/>
      <c r="AD192" s="59"/>
      <c r="AE192" s="59"/>
      <c r="AF192" s="59"/>
      <c r="AG192" s="59"/>
      <c r="AH192" s="59"/>
      <c r="AI192" s="59"/>
      <c r="AJ192" s="59"/>
      <c r="AK192" s="59"/>
      <c r="AL192" s="59"/>
      <c r="AM192" s="59"/>
      <c r="AN192" s="59"/>
      <c r="AO192" s="59"/>
      <c r="AP192" s="59"/>
      <c r="AQ192" s="59"/>
      <c r="AR192" s="59"/>
    </row>
    <row r="193" ht="12.0" customHeight="1">
      <c r="A193" s="59"/>
      <c r="B193" s="59"/>
      <c r="C193" s="59"/>
      <c r="D193" s="59"/>
      <c r="E193" s="59"/>
      <c r="F193" s="59"/>
      <c r="G193" s="59"/>
      <c r="H193" s="59"/>
      <c r="I193" s="59"/>
      <c r="J193" s="59"/>
      <c r="K193" s="59"/>
      <c r="L193" s="59"/>
      <c r="M193" s="59"/>
      <c r="N193" s="59"/>
      <c r="O193" s="59"/>
      <c r="P193" s="59"/>
      <c r="Q193" s="59"/>
      <c r="R193" s="59"/>
      <c r="S193" s="59"/>
      <c r="T193" s="59"/>
      <c r="U193" s="59"/>
      <c r="V193" s="59"/>
      <c r="W193" s="59"/>
      <c r="X193" s="59"/>
      <c r="Y193" s="59"/>
      <c r="Z193" s="59"/>
      <c r="AA193" s="59"/>
      <c r="AB193" s="59"/>
      <c r="AC193" s="59"/>
      <c r="AD193" s="59"/>
      <c r="AE193" s="59"/>
      <c r="AF193" s="59"/>
      <c r="AG193" s="59"/>
      <c r="AH193" s="59"/>
      <c r="AI193" s="59"/>
      <c r="AJ193" s="59"/>
      <c r="AK193" s="59"/>
      <c r="AL193" s="59"/>
      <c r="AM193" s="59"/>
      <c r="AN193" s="59"/>
      <c r="AO193" s="59"/>
      <c r="AP193" s="59"/>
      <c r="AQ193" s="59"/>
      <c r="AR193" s="59"/>
    </row>
    <row r="194" ht="12.0" customHeight="1">
      <c r="A194" s="59"/>
      <c r="B194" s="59"/>
      <c r="C194" s="59"/>
      <c r="D194" s="59"/>
      <c r="E194" s="59"/>
      <c r="F194" s="59"/>
      <c r="G194" s="59"/>
      <c r="H194" s="59"/>
      <c r="I194" s="59"/>
      <c r="J194" s="59"/>
      <c r="K194" s="59"/>
      <c r="L194" s="59"/>
      <c r="M194" s="59"/>
      <c r="N194" s="59"/>
      <c r="O194" s="59"/>
      <c r="P194" s="59"/>
      <c r="Q194" s="59"/>
      <c r="R194" s="59"/>
      <c r="S194" s="59"/>
      <c r="T194" s="59"/>
      <c r="U194" s="59"/>
      <c r="V194" s="59"/>
      <c r="W194" s="59"/>
      <c r="X194" s="59"/>
      <c r="Y194" s="59"/>
      <c r="Z194" s="59"/>
      <c r="AA194" s="59"/>
      <c r="AB194" s="59"/>
      <c r="AC194" s="59"/>
      <c r="AD194" s="59"/>
      <c r="AE194" s="59"/>
      <c r="AF194" s="59"/>
      <c r="AG194" s="59"/>
      <c r="AH194" s="59"/>
      <c r="AI194" s="59"/>
      <c r="AJ194" s="59"/>
      <c r="AK194" s="59"/>
      <c r="AL194" s="59"/>
      <c r="AM194" s="59"/>
      <c r="AN194" s="59"/>
      <c r="AO194" s="59"/>
      <c r="AP194" s="59"/>
      <c r="AQ194" s="59"/>
      <c r="AR194" s="59"/>
    </row>
    <row r="195" ht="12.0" customHeight="1">
      <c r="A195" s="59"/>
      <c r="B195" s="59"/>
      <c r="C195" s="59"/>
      <c r="D195" s="59"/>
      <c r="E195" s="59"/>
      <c r="F195" s="59"/>
      <c r="G195" s="59"/>
      <c r="H195" s="59"/>
      <c r="I195" s="59"/>
      <c r="J195" s="59"/>
      <c r="K195" s="59"/>
      <c r="L195" s="59"/>
      <c r="M195" s="59"/>
      <c r="N195" s="59"/>
      <c r="O195" s="59"/>
      <c r="P195" s="59"/>
      <c r="Q195" s="59"/>
      <c r="R195" s="59"/>
      <c r="S195" s="59"/>
      <c r="T195" s="59"/>
      <c r="U195" s="59"/>
      <c r="V195" s="59"/>
      <c r="W195" s="59"/>
      <c r="X195" s="59"/>
      <c r="Y195" s="59"/>
      <c r="Z195" s="59"/>
      <c r="AA195" s="59"/>
      <c r="AB195" s="59"/>
      <c r="AC195" s="59"/>
      <c r="AD195" s="59"/>
      <c r="AE195" s="59"/>
      <c r="AF195" s="59"/>
      <c r="AG195" s="59"/>
      <c r="AH195" s="59"/>
      <c r="AI195" s="59"/>
      <c r="AJ195" s="59"/>
      <c r="AK195" s="59"/>
      <c r="AL195" s="59"/>
      <c r="AM195" s="59"/>
      <c r="AN195" s="59"/>
      <c r="AO195" s="59"/>
      <c r="AP195" s="59"/>
      <c r="AQ195" s="59"/>
      <c r="AR195" s="59"/>
    </row>
    <row r="196" ht="12.0" customHeight="1">
      <c r="A196" s="59"/>
      <c r="B196" s="59"/>
      <c r="C196" s="59"/>
      <c r="D196" s="59"/>
      <c r="E196" s="59"/>
      <c r="F196" s="59"/>
      <c r="G196" s="59"/>
      <c r="H196" s="59"/>
      <c r="I196" s="59"/>
      <c r="J196" s="59"/>
      <c r="K196" s="59"/>
      <c r="L196" s="59"/>
      <c r="M196" s="59"/>
      <c r="N196" s="59"/>
      <c r="O196" s="59"/>
      <c r="P196" s="59"/>
      <c r="Q196" s="59"/>
      <c r="R196" s="59"/>
      <c r="S196" s="59"/>
      <c r="T196" s="59"/>
      <c r="U196" s="59"/>
      <c r="V196" s="59"/>
      <c r="W196" s="59"/>
      <c r="X196" s="59"/>
      <c r="Y196" s="59"/>
      <c r="Z196" s="59"/>
      <c r="AA196" s="59"/>
      <c r="AB196" s="59"/>
      <c r="AC196" s="59"/>
      <c r="AD196" s="59"/>
      <c r="AE196" s="59"/>
      <c r="AF196" s="59"/>
      <c r="AG196" s="59"/>
      <c r="AH196" s="59"/>
      <c r="AI196" s="59"/>
      <c r="AJ196" s="59"/>
      <c r="AK196" s="59"/>
      <c r="AL196" s="59"/>
      <c r="AM196" s="59"/>
      <c r="AN196" s="59"/>
      <c r="AO196" s="59"/>
      <c r="AP196" s="59"/>
      <c r="AQ196" s="59"/>
      <c r="AR196" s="59"/>
    </row>
    <row r="197" ht="12.0" customHeight="1">
      <c r="A197" s="59"/>
      <c r="B197" s="59"/>
      <c r="C197" s="59"/>
      <c r="D197" s="59"/>
      <c r="E197" s="59"/>
      <c r="F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c r="AD197" s="59"/>
      <c r="AE197" s="59"/>
      <c r="AF197" s="59"/>
      <c r="AG197" s="59"/>
      <c r="AH197" s="59"/>
      <c r="AI197" s="59"/>
      <c r="AJ197" s="59"/>
      <c r="AK197" s="59"/>
      <c r="AL197" s="59"/>
      <c r="AM197" s="59"/>
      <c r="AN197" s="59"/>
      <c r="AO197" s="59"/>
      <c r="AP197" s="59"/>
      <c r="AQ197" s="59"/>
      <c r="AR197" s="59"/>
    </row>
    <row r="198" ht="12.0" customHeight="1">
      <c r="A198" s="59"/>
      <c r="B198" s="59"/>
      <c r="C198" s="59"/>
      <c r="D198" s="59"/>
      <c r="E198" s="59"/>
      <c r="F198" s="59"/>
      <c r="G198" s="59"/>
      <c r="H198" s="59"/>
      <c r="I198" s="59"/>
      <c r="J198" s="59"/>
      <c r="K198" s="59"/>
      <c r="L198" s="59"/>
      <c r="M198" s="59"/>
      <c r="N198" s="59"/>
      <c r="O198" s="59"/>
      <c r="P198" s="59"/>
      <c r="Q198" s="59"/>
      <c r="R198" s="59"/>
      <c r="S198" s="59"/>
      <c r="T198" s="59"/>
      <c r="U198" s="59"/>
      <c r="V198" s="59"/>
      <c r="W198" s="59"/>
      <c r="X198" s="59"/>
      <c r="Y198" s="59"/>
      <c r="Z198" s="59"/>
      <c r="AA198" s="59"/>
      <c r="AB198" s="59"/>
      <c r="AC198" s="59"/>
      <c r="AD198" s="59"/>
      <c r="AE198" s="59"/>
      <c r="AF198" s="59"/>
      <c r="AG198" s="59"/>
      <c r="AH198" s="59"/>
      <c r="AI198" s="59"/>
      <c r="AJ198" s="59"/>
      <c r="AK198" s="59"/>
      <c r="AL198" s="59"/>
      <c r="AM198" s="59"/>
      <c r="AN198" s="59"/>
      <c r="AO198" s="59"/>
      <c r="AP198" s="59"/>
      <c r="AQ198" s="59"/>
      <c r="AR198" s="59"/>
    </row>
    <row r="199" ht="12.0" customHeight="1">
      <c r="A199" s="59"/>
      <c r="B199" s="59"/>
      <c r="C199" s="59"/>
      <c r="D199" s="59"/>
      <c r="E199" s="59"/>
      <c r="F199" s="59"/>
      <c r="G199" s="59"/>
      <c r="H199" s="59"/>
      <c r="I199" s="59"/>
      <c r="J199" s="59"/>
      <c r="K199" s="59"/>
      <c r="L199" s="59"/>
      <c r="M199" s="59"/>
      <c r="N199" s="59"/>
      <c r="O199" s="59"/>
      <c r="P199" s="59"/>
      <c r="Q199" s="59"/>
      <c r="R199" s="59"/>
      <c r="S199" s="59"/>
      <c r="T199" s="59"/>
      <c r="U199" s="59"/>
      <c r="V199" s="59"/>
      <c r="W199" s="59"/>
      <c r="X199" s="59"/>
      <c r="Y199" s="59"/>
      <c r="Z199" s="59"/>
      <c r="AA199" s="59"/>
      <c r="AB199" s="59"/>
      <c r="AC199" s="59"/>
      <c r="AD199" s="59"/>
      <c r="AE199" s="59"/>
      <c r="AF199" s="59"/>
      <c r="AG199" s="59"/>
      <c r="AH199" s="59"/>
      <c r="AI199" s="59"/>
      <c r="AJ199" s="59"/>
      <c r="AK199" s="59"/>
      <c r="AL199" s="59"/>
      <c r="AM199" s="59"/>
      <c r="AN199" s="59"/>
      <c r="AO199" s="59"/>
      <c r="AP199" s="59"/>
      <c r="AQ199" s="59"/>
      <c r="AR199" s="59"/>
    </row>
    <row r="200" ht="12.0" customHeight="1">
      <c r="A200" s="59"/>
      <c r="B200" s="59"/>
      <c r="C200" s="59"/>
      <c r="D200" s="59"/>
      <c r="E200" s="59"/>
      <c r="F200" s="59"/>
      <c r="G200" s="59"/>
      <c r="H200" s="59"/>
      <c r="I200" s="59"/>
      <c r="J200" s="59"/>
      <c r="K200" s="59"/>
      <c r="L200" s="59"/>
      <c r="M200" s="59"/>
      <c r="N200" s="59"/>
      <c r="O200" s="59"/>
      <c r="P200" s="59"/>
      <c r="Q200" s="59"/>
      <c r="R200" s="59"/>
      <c r="S200" s="59"/>
      <c r="T200" s="59"/>
      <c r="U200" s="59"/>
      <c r="V200" s="59"/>
      <c r="W200" s="59"/>
      <c r="X200" s="59"/>
      <c r="Y200" s="59"/>
      <c r="Z200" s="59"/>
      <c r="AA200" s="59"/>
      <c r="AB200" s="59"/>
      <c r="AC200" s="59"/>
      <c r="AD200" s="59"/>
      <c r="AE200" s="59"/>
      <c r="AF200" s="59"/>
      <c r="AG200" s="59"/>
      <c r="AH200" s="59"/>
      <c r="AI200" s="59"/>
      <c r="AJ200" s="59"/>
      <c r="AK200" s="59"/>
      <c r="AL200" s="59"/>
      <c r="AM200" s="59"/>
      <c r="AN200" s="59"/>
      <c r="AO200" s="59"/>
      <c r="AP200" s="59"/>
      <c r="AQ200" s="59"/>
      <c r="AR200" s="59"/>
    </row>
    <row r="201" ht="12.0" customHeight="1">
      <c r="A201" s="59"/>
      <c r="B201" s="59"/>
      <c r="C201" s="59"/>
      <c r="D201" s="59"/>
      <c r="E201" s="59"/>
      <c r="F201" s="59"/>
      <c r="G201" s="59"/>
      <c r="H201" s="59"/>
      <c r="I201" s="59"/>
      <c r="J201" s="59"/>
      <c r="K201" s="59"/>
      <c r="L201" s="59"/>
      <c r="M201" s="59"/>
      <c r="N201" s="59"/>
      <c r="O201" s="59"/>
      <c r="P201" s="59"/>
      <c r="Q201" s="59"/>
      <c r="R201" s="59"/>
      <c r="S201" s="59"/>
      <c r="T201" s="59"/>
      <c r="U201" s="59"/>
      <c r="V201" s="59"/>
      <c r="W201" s="59"/>
      <c r="X201" s="59"/>
      <c r="Y201" s="59"/>
      <c r="Z201" s="59"/>
      <c r="AA201" s="59"/>
      <c r="AB201" s="59"/>
      <c r="AC201" s="59"/>
      <c r="AD201" s="59"/>
      <c r="AE201" s="59"/>
      <c r="AF201" s="59"/>
      <c r="AG201" s="59"/>
      <c r="AH201" s="59"/>
      <c r="AI201" s="59"/>
      <c r="AJ201" s="59"/>
      <c r="AK201" s="59"/>
      <c r="AL201" s="59"/>
      <c r="AM201" s="59"/>
      <c r="AN201" s="59"/>
      <c r="AO201" s="59"/>
      <c r="AP201" s="59"/>
      <c r="AQ201" s="59"/>
      <c r="AR201" s="59"/>
    </row>
    <row r="202" ht="12.0" customHeight="1">
      <c r="A202" s="59"/>
      <c r="B202" s="59"/>
      <c r="C202" s="59"/>
      <c r="D202" s="59"/>
      <c r="E202" s="59"/>
      <c r="F202" s="59"/>
      <c r="G202" s="59"/>
      <c r="H202" s="59"/>
      <c r="I202" s="59"/>
      <c r="J202" s="59"/>
      <c r="K202" s="59"/>
      <c r="L202" s="59"/>
      <c r="M202" s="59"/>
      <c r="N202" s="59"/>
      <c r="O202" s="59"/>
      <c r="P202" s="59"/>
      <c r="Q202" s="59"/>
      <c r="R202" s="59"/>
      <c r="S202" s="59"/>
      <c r="T202" s="59"/>
      <c r="U202" s="59"/>
      <c r="V202" s="59"/>
      <c r="W202" s="59"/>
      <c r="X202" s="59"/>
      <c r="Y202" s="59"/>
      <c r="Z202" s="59"/>
      <c r="AA202" s="59"/>
      <c r="AB202" s="59"/>
      <c r="AC202" s="59"/>
      <c r="AD202" s="59"/>
      <c r="AE202" s="59"/>
      <c r="AF202" s="59"/>
      <c r="AG202" s="59"/>
      <c r="AH202" s="59"/>
      <c r="AI202" s="59"/>
      <c r="AJ202" s="59"/>
      <c r="AK202" s="59"/>
      <c r="AL202" s="59"/>
      <c r="AM202" s="59"/>
      <c r="AN202" s="59"/>
      <c r="AO202" s="59"/>
      <c r="AP202" s="59"/>
      <c r="AQ202" s="59"/>
      <c r="AR202" s="59"/>
    </row>
    <row r="203" ht="12.0" customHeight="1">
      <c r="A203" s="59"/>
      <c r="B203" s="59"/>
      <c r="C203" s="59"/>
      <c r="D203" s="59"/>
      <c r="E203" s="59"/>
      <c r="F203" s="59"/>
      <c r="G203" s="59"/>
      <c r="H203" s="59"/>
      <c r="I203" s="59"/>
      <c r="J203" s="59"/>
      <c r="K203" s="59"/>
      <c r="L203" s="59"/>
      <c r="M203" s="59"/>
      <c r="N203" s="59"/>
      <c r="O203" s="59"/>
      <c r="P203" s="59"/>
      <c r="Q203" s="59"/>
      <c r="R203" s="59"/>
      <c r="S203" s="59"/>
      <c r="T203" s="59"/>
      <c r="U203" s="59"/>
      <c r="V203" s="59"/>
      <c r="W203" s="59"/>
      <c r="X203" s="59"/>
      <c r="Y203" s="59"/>
      <c r="Z203" s="59"/>
      <c r="AA203" s="59"/>
      <c r="AB203" s="59"/>
      <c r="AC203" s="59"/>
      <c r="AD203" s="59"/>
      <c r="AE203" s="59"/>
      <c r="AF203" s="59"/>
      <c r="AG203" s="59"/>
      <c r="AH203" s="59"/>
      <c r="AI203" s="59"/>
      <c r="AJ203" s="59"/>
      <c r="AK203" s="59"/>
      <c r="AL203" s="59"/>
      <c r="AM203" s="59"/>
      <c r="AN203" s="59"/>
      <c r="AO203" s="59"/>
      <c r="AP203" s="59"/>
      <c r="AQ203" s="59"/>
      <c r="AR203" s="59"/>
    </row>
    <row r="204" ht="12.0" customHeight="1">
      <c r="A204" s="59"/>
      <c r="B204" s="59"/>
      <c r="C204" s="59"/>
      <c r="D204" s="59"/>
      <c r="E204" s="59"/>
      <c r="F204" s="59"/>
      <c r="G204" s="59"/>
      <c r="H204" s="59"/>
      <c r="I204" s="59"/>
      <c r="J204" s="59"/>
      <c r="K204" s="59"/>
      <c r="L204" s="59"/>
      <c r="M204" s="59"/>
      <c r="N204" s="59"/>
      <c r="O204" s="59"/>
      <c r="P204" s="59"/>
      <c r="Q204" s="59"/>
      <c r="R204" s="59"/>
      <c r="S204" s="59"/>
      <c r="T204" s="59"/>
      <c r="U204" s="59"/>
      <c r="V204" s="59"/>
      <c r="W204" s="59"/>
      <c r="X204" s="59"/>
      <c r="Y204" s="59"/>
      <c r="Z204" s="59"/>
      <c r="AA204" s="59"/>
      <c r="AB204" s="59"/>
      <c r="AC204" s="59"/>
      <c r="AD204" s="59"/>
      <c r="AE204" s="59"/>
      <c r="AF204" s="59"/>
      <c r="AG204" s="59"/>
      <c r="AH204" s="59"/>
      <c r="AI204" s="59"/>
      <c r="AJ204" s="59"/>
      <c r="AK204" s="59"/>
      <c r="AL204" s="59"/>
      <c r="AM204" s="59"/>
      <c r="AN204" s="59"/>
      <c r="AO204" s="59"/>
      <c r="AP204" s="59"/>
      <c r="AQ204" s="59"/>
      <c r="AR204" s="59"/>
    </row>
    <row r="205" ht="12.0" customHeight="1">
      <c r="A205" s="59"/>
      <c r="B205" s="59"/>
      <c r="C205" s="59"/>
      <c r="D205" s="59"/>
      <c r="E205" s="59"/>
      <c r="F205" s="59"/>
      <c r="G205" s="59"/>
      <c r="H205" s="59"/>
      <c r="I205" s="59"/>
      <c r="J205" s="59"/>
      <c r="K205" s="59"/>
      <c r="L205" s="59"/>
      <c r="M205" s="59"/>
      <c r="N205" s="59"/>
      <c r="O205" s="59"/>
      <c r="P205" s="59"/>
      <c r="Q205" s="59"/>
      <c r="R205" s="59"/>
      <c r="S205" s="59"/>
      <c r="T205" s="59"/>
      <c r="U205" s="59"/>
      <c r="V205" s="59"/>
      <c r="W205" s="59"/>
      <c r="X205" s="59"/>
      <c r="Y205" s="59"/>
      <c r="Z205" s="59"/>
      <c r="AA205" s="59"/>
      <c r="AB205" s="59"/>
      <c r="AC205" s="59"/>
      <c r="AD205" s="59"/>
      <c r="AE205" s="59"/>
      <c r="AF205" s="59"/>
      <c r="AG205" s="59"/>
      <c r="AH205" s="59"/>
      <c r="AI205" s="59"/>
      <c r="AJ205" s="59"/>
      <c r="AK205" s="59"/>
      <c r="AL205" s="59"/>
      <c r="AM205" s="59"/>
      <c r="AN205" s="59"/>
      <c r="AO205" s="59"/>
      <c r="AP205" s="59"/>
      <c r="AQ205" s="59"/>
      <c r="AR205" s="59"/>
    </row>
    <row r="206" ht="12.0" customHeight="1">
      <c r="A206" s="59"/>
      <c r="B206" s="59"/>
      <c r="C206" s="59"/>
      <c r="D206" s="59"/>
      <c r="E206" s="59"/>
      <c r="F206" s="59"/>
      <c r="G206" s="59"/>
      <c r="H206" s="59"/>
      <c r="I206" s="59"/>
      <c r="J206" s="59"/>
      <c r="K206" s="59"/>
      <c r="L206" s="59"/>
      <c r="M206" s="59"/>
      <c r="N206" s="59"/>
      <c r="O206" s="59"/>
      <c r="P206" s="59"/>
      <c r="Q206" s="59"/>
      <c r="R206" s="59"/>
      <c r="S206" s="59"/>
      <c r="T206" s="59"/>
      <c r="U206" s="59"/>
      <c r="V206" s="59"/>
      <c r="W206" s="59"/>
      <c r="X206" s="59"/>
      <c r="Y206" s="59"/>
      <c r="Z206" s="59"/>
      <c r="AA206" s="59"/>
      <c r="AB206" s="59"/>
      <c r="AC206" s="59"/>
      <c r="AD206" s="59"/>
      <c r="AE206" s="59"/>
      <c r="AF206" s="59"/>
      <c r="AG206" s="59"/>
      <c r="AH206" s="59"/>
      <c r="AI206" s="59"/>
      <c r="AJ206" s="59"/>
      <c r="AK206" s="59"/>
      <c r="AL206" s="59"/>
      <c r="AM206" s="59"/>
      <c r="AN206" s="59"/>
      <c r="AO206" s="59"/>
      <c r="AP206" s="59"/>
      <c r="AQ206" s="59"/>
      <c r="AR206" s="59"/>
    </row>
    <row r="207" ht="12.0" customHeight="1">
      <c r="A207" s="59"/>
      <c r="B207" s="59"/>
      <c r="C207" s="59"/>
      <c r="D207" s="59"/>
      <c r="E207" s="59"/>
      <c r="F207" s="59"/>
      <c r="G207" s="59"/>
      <c r="H207" s="59"/>
      <c r="I207" s="59"/>
      <c r="J207" s="59"/>
      <c r="K207" s="59"/>
      <c r="L207" s="59"/>
      <c r="M207" s="59"/>
      <c r="N207" s="59"/>
      <c r="O207" s="59"/>
      <c r="P207" s="59"/>
      <c r="Q207" s="59"/>
      <c r="R207" s="59"/>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9"/>
      <c r="AR207" s="59"/>
    </row>
    <row r="208" ht="12.0" customHeight="1">
      <c r="A208" s="59"/>
      <c r="B208" s="59"/>
      <c r="C208" s="59"/>
      <c r="D208" s="59"/>
      <c r="E208" s="59"/>
      <c r="F208" s="59"/>
      <c r="G208" s="59"/>
      <c r="H208" s="59"/>
      <c r="I208" s="59"/>
      <c r="J208" s="59"/>
      <c r="K208" s="59"/>
      <c r="L208" s="59"/>
      <c r="M208" s="59"/>
      <c r="N208" s="59"/>
      <c r="O208" s="59"/>
      <c r="P208" s="59"/>
      <c r="Q208" s="59"/>
      <c r="R208" s="59"/>
      <c r="S208" s="59"/>
      <c r="T208" s="59"/>
      <c r="U208" s="59"/>
      <c r="V208" s="59"/>
      <c r="W208" s="59"/>
      <c r="X208" s="59"/>
      <c r="Y208" s="59"/>
      <c r="Z208" s="59"/>
      <c r="AA208" s="59"/>
      <c r="AB208" s="59"/>
      <c r="AC208" s="59"/>
      <c r="AD208" s="59"/>
      <c r="AE208" s="59"/>
      <c r="AF208" s="59"/>
      <c r="AG208" s="59"/>
      <c r="AH208" s="59"/>
      <c r="AI208" s="59"/>
      <c r="AJ208" s="59"/>
      <c r="AK208" s="59"/>
      <c r="AL208" s="59"/>
      <c r="AM208" s="59"/>
      <c r="AN208" s="59"/>
      <c r="AO208" s="59"/>
      <c r="AP208" s="59"/>
      <c r="AQ208" s="59"/>
      <c r="AR208" s="59"/>
    </row>
    <row r="209" ht="12.0" customHeight="1">
      <c r="A209" s="59"/>
      <c r="B209" s="59"/>
      <c r="C209" s="59"/>
      <c r="D209" s="59"/>
      <c r="E209" s="59"/>
      <c r="F209" s="59"/>
      <c r="G209" s="59"/>
      <c r="H209" s="59"/>
      <c r="I209" s="59"/>
      <c r="J209" s="59"/>
      <c r="K209" s="59"/>
      <c r="L209" s="59"/>
      <c r="M209" s="59"/>
      <c r="N209" s="59"/>
      <c r="O209" s="59"/>
      <c r="P209" s="59"/>
      <c r="Q209" s="59"/>
      <c r="R209" s="59"/>
      <c r="S209" s="59"/>
      <c r="T209" s="59"/>
      <c r="U209" s="59"/>
      <c r="V209" s="59"/>
      <c r="W209" s="59"/>
      <c r="X209" s="59"/>
      <c r="Y209" s="59"/>
      <c r="Z209" s="59"/>
      <c r="AA209" s="59"/>
      <c r="AB209" s="59"/>
      <c r="AC209" s="59"/>
      <c r="AD209" s="59"/>
      <c r="AE209" s="59"/>
      <c r="AF209" s="59"/>
      <c r="AG209" s="59"/>
      <c r="AH209" s="59"/>
      <c r="AI209" s="59"/>
      <c r="AJ209" s="59"/>
      <c r="AK209" s="59"/>
      <c r="AL209" s="59"/>
      <c r="AM209" s="59"/>
      <c r="AN209" s="59"/>
      <c r="AO209" s="59"/>
      <c r="AP209" s="59"/>
      <c r="AQ209" s="59"/>
      <c r="AR209" s="59"/>
    </row>
    <row r="210" ht="12.0" customHeight="1">
      <c r="A210" s="59"/>
      <c r="B210" s="59"/>
      <c r="C210" s="59"/>
      <c r="D210" s="59"/>
      <c r="E210" s="59"/>
      <c r="F210" s="59"/>
      <c r="G210" s="59"/>
      <c r="H210" s="59"/>
      <c r="I210" s="59"/>
      <c r="J210" s="59"/>
      <c r="K210" s="59"/>
      <c r="L210" s="59"/>
      <c r="M210" s="59"/>
      <c r="N210" s="59"/>
      <c r="O210" s="59"/>
      <c r="P210" s="59"/>
      <c r="Q210" s="59"/>
      <c r="R210" s="59"/>
      <c r="S210" s="59"/>
      <c r="T210" s="59"/>
      <c r="U210" s="59"/>
      <c r="V210" s="59"/>
      <c r="W210" s="59"/>
      <c r="X210" s="59"/>
      <c r="Y210" s="59"/>
      <c r="Z210" s="59"/>
      <c r="AA210" s="59"/>
      <c r="AB210" s="59"/>
      <c r="AC210" s="59"/>
      <c r="AD210" s="59"/>
      <c r="AE210" s="59"/>
      <c r="AF210" s="59"/>
      <c r="AG210" s="59"/>
      <c r="AH210" s="59"/>
      <c r="AI210" s="59"/>
      <c r="AJ210" s="59"/>
      <c r="AK210" s="59"/>
      <c r="AL210" s="59"/>
      <c r="AM210" s="59"/>
      <c r="AN210" s="59"/>
      <c r="AO210" s="59"/>
      <c r="AP210" s="59"/>
      <c r="AQ210" s="59"/>
      <c r="AR210" s="59"/>
    </row>
    <row r="211" ht="12.0" customHeight="1">
      <c r="A211" s="59"/>
      <c r="B211" s="59"/>
      <c r="C211" s="59"/>
      <c r="D211" s="59"/>
      <c r="E211" s="59"/>
      <c r="F211" s="59"/>
      <c r="G211" s="59"/>
      <c r="H211" s="59"/>
      <c r="I211" s="59"/>
      <c r="J211" s="59"/>
      <c r="K211" s="59"/>
      <c r="L211" s="59"/>
      <c r="M211" s="59"/>
      <c r="N211" s="59"/>
      <c r="O211" s="59"/>
      <c r="P211" s="59"/>
      <c r="Q211" s="59"/>
      <c r="R211" s="59"/>
      <c r="S211" s="59"/>
      <c r="T211" s="59"/>
      <c r="U211" s="59"/>
      <c r="V211" s="59"/>
      <c r="W211" s="59"/>
      <c r="X211" s="59"/>
      <c r="Y211" s="59"/>
      <c r="Z211" s="59"/>
      <c r="AA211" s="59"/>
      <c r="AB211" s="59"/>
      <c r="AC211" s="59"/>
      <c r="AD211" s="59"/>
      <c r="AE211" s="59"/>
      <c r="AF211" s="59"/>
      <c r="AG211" s="59"/>
      <c r="AH211" s="59"/>
      <c r="AI211" s="59"/>
      <c r="AJ211" s="59"/>
      <c r="AK211" s="59"/>
      <c r="AL211" s="59"/>
      <c r="AM211" s="59"/>
      <c r="AN211" s="59"/>
      <c r="AO211" s="59"/>
      <c r="AP211" s="59"/>
      <c r="AQ211" s="59"/>
      <c r="AR211" s="59"/>
    </row>
    <row r="212" ht="12.0" customHeight="1">
      <c r="A212" s="59"/>
      <c r="B212" s="59"/>
      <c r="C212" s="59"/>
      <c r="D212" s="59"/>
      <c r="E212" s="59"/>
      <c r="F212" s="59"/>
      <c r="G212" s="59"/>
      <c r="H212" s="59"/>
      <c r="I212" s="59"/>
      <c r="J212" s="59"/>
      <c r="K212" s="59"/>
      <c r="L212" s="59"/>
      <c r="M212" s="59"/>
      <c r="N212" s="59"/>
      <c r="O212" s="59"/>
      <c r="P212" s="59"/>
      <c r="Q212" s="59"/>
      <c r="R212" s="59"/>
      <c r="S212" s="59"/>
      <c r="T212" s="59"/>
      <c r="U212" s="59"/>
      <c r="V212" s="59"/>
      <c r="W212" s="59"/>
      <c r="X212" s="59"/>
      <c r="Y212" s="59"/>
      <c r="Z212" s="59"/>
      <c r="AA212" s="59"/>
      <c r="AB212" s="59"/>
      <c r="AC212" s="59"/>
      <c r="AD212" s="59"/>
      <c r="AE212" s="59"/>
      <c r="AF212" s="59"/>
      <c r="AG212" s="59"/>
      <c r="AH212" s="59"/>
      <c r="AI212" s="59"/>
      <c r="AJ212" s="59"/>
      <c r="AK212" s="59"/>
      <c r="AL212" s="59"/>
      <c r="AM212" s="59"/>
      <c r="AN212" s="59"/>
      <c r="AO212" s="59"/>
      <c r="AP212" s="59"/>
      <c r="AQ212" s="59"/>
      <c r="AR212" s="59"/>
    </row>
    <row r="213" ht="12.0" customHeight="1">
      <c r="A213" s="59"/>
      <c r="B213" s="59"/>
      <c r="C213" s="59"/>
      <c r="D213" s="59"/>
      <c r="E213" s="59"/>
      <c r="F213" s="59"/>
      <c r="G213" s="59"/>
      <c r="H213" s="59"/>
      <c r="I213" s="59"/>
      <c r="J213" s="59"/>
      <c r="K213" s="59"/>
      <c r="L213" s="59"/>
      <c r="M213" s="59"/>
      <c r="N213" s="59"/>
      <c r="O213" s="59"/>
      <c r="P213" s="59"/>
      <c r="Q213" s="59"/>
      <c r="R213" s="59"/>
      <c r="S213" s="59"/>
      <c r="T213" s="59"/>
      <c r="U213" s="59"/>
      <c r="V213" s="59"/>
      <c r="W213" s="59"/>
      <c r="X213" s="59"/>
      <c r="Y213" s="59"/>
      <c r="Z213" s="59"/>
      <c r="AA213" s="59"/>
      <c r="AB213" s="59"/>
      <c r="AC213" s="59"/>
      <c r="AD213" s="59"/>
      <c r="AE213" s="59"/>
      <c r="AF213" s="59"/>
      <c r="AG213" s="59"/>
      <c r="AH213" s="59"/>
      <c r="AI213" s="59"/>
      <c r="AJ213" s="59"/>
      <c r="AK213" s="59"/>
      <c r="AL213" s="59"/>
      <c r="AM213" s="59"/>
      <c r="AN213" s="59"/>
      <c r="AO213" s="59"/>
      <c r="AP213" s="59"/>
      <c r="AQ213" s="59"/>
      <c r="AR213" s="59"/>
    </row>
    <row r="214" ht="12.0" customHeight="1">
      <c r="A214" s="59"/>
      <c r="B214" s="59"/>
      <c r="C214" s="59"/>
      <c r="D214" s="59"/>
      <c r="E214" s="59"/>
      <c r="F214" s="59"/>
      <c r="G214" s="59"/>
      <c r="H214" s="59"/>
      <c r="I214" s="59"/>
      <c r="J214" s="59"/>
      <c r="K214" s="59"/>
      <c r="L214" s="59"/>
      <c r="M214" s="59"/>
      <c r="N214" s="59"/>
      <c r="O214" s="59"/>
      <c r="P214" s="59"/>
      <c r="Q214" s="59"/>
      <c r="R214" s="59"/>
      <c r="S214" s="59"/>
      <c r="T214" s="59"/>
      <c r="U214" s="59"/>
      <c r="V214" s="59"/>
      <c r="W214" s="59"/>
      <c r="X214" s="59"/>
      <c r="Y214" s="59"/>
      <c r="Z214" s="59"/>
      <c r="AA214" s="59"/>
      <c r="AB214" s="59"/>
      <c r="AC214" s="59"/>
      <c r="AD214" s="59"/>
      <c r="AE214" s="59"/>
      <c r="AF214" s="59"/>
      <c r="AG214" s="59"/>
      <c r="AH214" s="59"/>
      <c r="AI214" s="59"/>
      <c r="AJ214" s="59"/>
      <c r="AK214" s="59"/>
      <c r="AL214" s="59"/>
      <c r="AM214" s="59"/>
      <c r="AN214" s="59"/>
      <c r="AO214" s="59"/>
      <c r="AP214" s="59"/>
      <c r="AQ214" s="59"/>
      <c r="AR214" s="59"/>
    </row>
    <row r="215" ht="12.0" customHeight="1">
      <c r="A215" s="59"/>
      <c r="B215" s="59"/>
      <c r="C215" s="59"/>
      <c r="D215" s="59"/>
      <c r="E215" s="59"/>
      <c r="F215" s="59"/>
      <c r="G215" s="59"/>
      <c r="H215" s="59"/>
      <c r="I215" s="59"/>
      <c r="J215" s="59"/>
      <c r="K215" s="59"/>
      <c r="L215" s="59"/>
      <c r="M215" s="59"/>
      <c r="N215" s="59"/>
      <c r="O215" s="59"/>
      <c r="P215" s="59"/>
      <c r="Q215" s="59"/>
      <c r="R215" s="59"/>
      <c r="S215" s="59"/>
      <c r="T215" s="59"/>
      <c r="U215" s="59"/>
      <c r="V215" s="59"/>
      <c r="W215" s="59"/>
      <c r="X215" s="59"/>
      <c r="Y215" s="59"/>
      <c r="Z215" s="59"/>
      <c r="AA215" s="59"/>
      <c r="AB215" s="59"/>
      <c r="AC215" s="59"/>
      <c r="AD215" s="59"/>
      <c r="AE215" s="59"/>
      <c r="AF215" s="59"/>
      <c r="AG215" s="59"/>
      <c r="AH215" s="59"/>
      <c r="AI215" s="59"/>
      <c r="AJ215" s="59"/>
      <c r="AK215" s="59"/>
      <c r="AL215" s="59"/>
      <c r="AM215" s="59"/>
      <c r="AN215" s="59"/>
      <c r="AO215" s="59"/>
      <c r="AP215" s="59"/>
      <c r="AQ215" s="59"/>
      <c r="AR215" s="59"/>
    </row>
    <row r="216" ht="12.0" customHeight="1">
      <c r="A216" s="59"/>
      <c r="B216" s="59"/>
      <c r="C216" s="59"/>
      <c r="D216" s="59"/>
      <c r="E216" s="59"/>
      <c r="F216" s="59"/>
      <c r="G216" s="59"/>
      <c r="H216" s="59"/>
      <c r="I216" s="59"/>
      <c r="J216" s="59"/>
      <c r="K216" s="59"/>
      <c r="L216" s="59"/>
      <c r="M216" s="59"/>
      <c r="N216" s="59"/>
      <c r="O216" s="59"/>
      <c r="P216" s="59"/>
      <c r="Q216" s="59"/>
      <c r="R216" s="59"/>
      <c r="S216" s="59"/>
      <c r="T216" s="59"/>
      <c r="U216" s="59"/>
      <c r="V216" s="59"/>
      <c r="W216" s="59"/>
      <c r="X216" s="59"/>
      <c r="Y216" s="59"/>
      <c r="Z216" s="59"/>
      <c r="AA216" s="59"/>
      <c r="AB216" s="59"/>
      <c r="AC216" s="59"/>
      <c r="AD216" s="59"/>
      <c r="AE216" s="59"/>
      <c r="AF216" s="59"/>
      <c r="AG216" s="59"/>
      <c r="AH216" s="59"/>
      <c r="AI216" s="59"/>
      <c r="AJ216" s="59"/>
      <c r="AK216" s="59"/>
      <c r="AL216" s="59"/>
      <c r="AM216" s="59"/>
      <c r="AN216" s="59"/>
      <c r="AO216" s="59"/>
      <c r="AP216" s="59"/>
      <c r="AQ216" s="59"/>
      <c r="AR216" s="59"/>
    </row>
    <row r="217" ht="12.0" customHeight="1">
      <c r="A217" s="59"/>
      <c r="B217" s="59"/>
      <c r="C217" s="59"/>
      <c r="D217" s="59"/>
      <c r="E217" s="59"/>
      <c r="F217" s="59"/>
      <c r="G217" s="59"/>
      <c r="H217" s="59"/>
      <c r="I217" s="59"/>
      <c r="J217" s="59"/>
      <c r="K217" s="59"/>
      <c r="L217" s="59"/>
      <c r="M217" s="59"/>
      <c r="N217" s="59"/>
      <c r="O217" s="59"/>
      <c r="P217" s="59"/>
      <c r="Q217" s="59"/>
      <c r="R217" s="59"/>
      <c r="S217" s="59"/>
      <c r="T217" s="59"/>
      <c r="U217" s="59"/>
      <c r="V217" s="59"/>
      <c r="W217" s="59"/>
      <c r="X217" s="59"/>
      <c r="Y217" s="59"/>
      <c r="Z217" s="59"/>
      <c r="AA217" s="59"/>
      <c r="AB217" s="59"/>
      <c r="AC217" s="59"/>
      <c r="AD217" s="59"/>
      <c r="AE217" s="59"/>
      <c r="AF217" s="59"/>
      <c r="AG217" s="59"/>
      <c r="AH217" s="59"/>
      <c r="AI217" s="59"/>
      <c r="AJ217" s="59"/>
      <c r="AK217" s="59"/>
      <c r="AL217" s="59"/>
      <c r="AM217" s="59"/>
      <c r="AN217" s="59"/>
      <c r="AO217" s="59"/>
      <c r="AP217" s="59"/>
      <c r="AQ217" s="59"/>
      <c r="AR217" s="59"/>
    </row>
    <row r="218" ht="12.0" customHeight="1">
      <c r="A218" s="59"/>
      <c r="B218" s="59"/>
      <c r="C218" s="59"/>
      <c r="D218" s="59"/>
      <c r="E218" s="59"/>
      <c r="F218" s="59"/>
      <c r="G218" s="59"/>
      <c r="H218" s="59"/>
      <c r="I218" s="59"/>
      <c r="J218" s="59"/>
      <c r="K218" s="59"/>
      <c r="L218" s="59"/>
      <c r="M218" s="59"/>
      <c r="N218" s="59"/>
      <c r="O218" s="59"/>
      <c r="P218" s="59"/>
      <c r="Q218" s="59"/>
      <c r="R218" s="59"/>
      <c r="S218" s="59"/>
      <c r="T218" s="59"/>
      <c r="U218" s="59"/>
      <c r="V218" s="59"/>
      <c r="W218" s="59"/>
      <c r="X218" s="59"/>
      <c r="Y218" s="59"/>
      <c r="Z218" s="59"/>
      <c r="AA218" s="59"/>
      <c r="AB218" s="59"/>
      <c r="AC218" s="59"/>
      <c r="AD218" s="59"/>
      <c r="AE218" s="59"/>
      <c r="AF218" s="59"/>
      <c r="AG218" s="59"/>
      <c r="AH218" s="59"/>
      <c r="AI218" s="59"/>
      <c r="AJ218" s="59"/>
      <c r="AK218" s="59"/>
      <c r="AL218" s="59"/>
      <c r="AM218" s="59"/>
      <c r="AN218" s="59"/>
      <c r="AO218" s="59"/>
      <c r="AP218" s="59"/>
      <c r="AQ218" s="59"/>
      <c r="AR218" s="59"/>
    </row>
    <row r="219" ht="12.0" customHeight="1">
      <c r="A219" s="59"/>
      <c r="B219" s="59"/>
      <c r="C219" s="59"/>
      <c r="D219" s="59"/>
      <c r="E219" s="59"/>
      <c r="F219" s="59"/>
      <c r="G219" s="59"/>
      <c r="H219" s="59"/>
      <c r="I219" s="59"/>
      <c r="J219" s="59"/>
      <c r="K219" s="59"/>
      <c r="L219" s="59"/>
      <c r="M219" s="59"/>
      <c r="N219" s="59"/>
      <c r="O219" s="59"/>
      <c r="P219" s="59"/>
      <c r="Q219" s="59"/>
      <c r="R219" s="59"/>
      <c r="S219" s="59"/>
      <c r="T219" s="59"/>
      <c r="U219" s="59"/>
      <c r="V219" s="59"/>
      <c r="W219" s="59"/>
      <c r="X219" s="59"/>
      <c r="Y219" s="59"/>
      <c r="Z219" s="59"/>
      <c r="AA219" s="59"/>
      <c r="AB219" s="59"/>
      <c r="AC219" s="59"/>
      <c r="AD219" s="59"/>
      <c r="AE219" s="59"/>
      <c r="AF219" s="59"/>
      <c r="AG219" s="59"/>
      <c r="AH219" s="59"/>
      <c r="AI219" s="59"/>
      <c r="AJ219" s="59"/>
      <c r="AK219" s="59"/>
      <c r="AL219" s="59"/>
      <c r="AM219" s="59"/>
      <c r="AN219" s="59"/>
      <c r="AO219" s="59"/>
      <c r="AP219" s="59"/>
      <c r="AQ219" s="59"/>
      <c r="AR219" s="59"/>
    </row>
    <row r="220" ht="12.0" customHeight="1">
      <c r="A220" s="59"/>
      <c r="B220" s="59"/>
      <c r="C220" s="59"/>
      <c r="D220" s="59"/>
      <c r="E220" s="59"/>
      <c r="F220" s="59"/>
      <c r="G220" s="59"/>
      <c r="H220" s="59"/>
      <c r="I220" s="59"/>
      <c r="J220" s="59"/>
      <c r="K220" s="59"/>
      <c r="L220" s="59"/>
      <c r="M220" s="59"/>
      <c r="N220" s="59"/>
      <c r="O220" s="59"/>
      <c r="P220" s="59"/>
      <c r="Q220" s="59"/>
      <c r="R220" s="59"/>
      <c r="S220" s="59"/>
      <c r="T220" s="59"/>
      <c r="U220" s="59"/>
      <c r="V220" s="59"/>
      <c r="W220" s="59"/>
      <c r="X220" s="59"/>
      <c r="Y220" s="59"/>
      <c r="Z220" s="59"/>
      <c r="AA220" s="59"/>
      <c r="AB220" s="59"/>
      <c r="AC220" s="59"/>
      <c r="AD220" s="59"/>
      <c r="AE220" s="59"/>
      <c r="AF220" s="59"/>
      <c r="AG220" s="59"/>
      <c r="AH220" s="59"/>
      <c r="AI220" s="59"/>
      <c r="AJ220" s="59"/>
      <c r="AK220" s="59"/>
      <c r="AL220" s="59"/>
      <c r="AM220" s="59"/>
      <c r="AN220" s="59"/>
      <c r="AO220" s="59"/>
      <c r="AP220" s="59"/>
      <c r="AQ220" s="59"/>
      <c r="AR220" s="59"/>
    </row>
    <row r="221" ht="12.0" customHeight="1">
      <c r="A221" s="59"/>
      <c r="B221" s="59"/>
      <c r="C221" s="59"/>
      <c r="D221" s="59"/>
      <c r="E221" s="59"/>
      <c r="F221" s="59"/>
      <c r="G221" s="59"/>
      <c r="H221" s="59"/>
      <c r="I221" s="59"/>
      <c r="J221" s="59"/>
      <c r="K221" s="59"/>
      <c r="L221" s="59"/>
      <c r="M221" s="59"/>
      <c r="N221" s="59"/>
      <c r="O221" s="59"/>
      <c r="P221" s="59"/>
      <c r="Q221" s="59"/>
      <c r="R221" s="59"/>
      <c r="S221" s="59"/>
      <c r="T221" s="59"/>
      <c r="U221" s="59"/>
      <c r="V221" s="59"/>
      <c r="W221" s="59"/>
      <c r="X221" s="59"/>
      <c r="Y221" s="59"/>
      <c r="Z221" s="59"/>
      <c r="AA221" s="59"/>
      <c r="AB221" s="59"/>
      <c r="AC221" s="59"/>
      <c r="AD221" s="59"/>
      <c r="AE221" s="59"/>
      <c r="AF221" s="59"/>
      <c r="AG221" s="59"/>
      <c r="AH221" s="59"/>
      <c r="AI221" s="59"/>
      <c r="AJ221" s="59"/>
      <c r="AK221" s="59"/>
      <c r="AL221" s="59"/>
      <c r="AM221" s="59"/>
      <c r="AN221" s="59"/>
      <c r="AO221" s="59"/>
      <c r="AP221" s="59"/>
      <c r="AQ221" s="59"/>
      <c r="AR221" s="59"/>
    </row>
    <row r="222" ht="12.0" customHeight="1">
      <c r="A222" s="59"/>
      <c r="B222" s="59"/>
      <c r="C222" s="59"/>
      <c r="D222" s="59"/>
      <c r="E222" s="59"/>
      <c r="F222" s="59"/>
      <c r="G222" s="59"/>
      <c r="H222" s="59"/>
      <c r="I222" s="59"/>
      <c r="J222" s="59"/>
      <c r="K222" s="59"/>
      <c r="L222" s="59"/>
      <c r="M222" s="59"/>
      <c r="N222" s="59"/>
      <c r="O222" s="59"/>
      <c r="P222" s="59"/>
      <c r="Q222" s="59"/>
      <c r="R222" s="59"/>
      <c r="S222" s="59"/>
      <c r="T222" s="59"/>
      <c r="U222" s="59"/>
      <c r="V222" s="59"/>
      <c r="W222" s="59"/>
      <c r="X222" s="59"/>
      <c r="Y222" s="59"/>
      <c r="Z222" s="59"/>
      <c r="AA222" s="59"/>
      <c r="AB222" s="59"/>
      <c r="AC222" s="59"/>
      <c r="AD222" s="59"/>
      <c r="AE222" s="59"/>
      <c r="AF222" s="59"/>
      <c r="AG222" s="59"/>
      <c r="AH222" s="59"/>
      <c r="AI222" s="59"/>
      <c r="AJ222" s="59"/>
      <c r="AK222" s="59"/>
      <c r="AL222" s="59"/>
      <c r="AM222" s="59"/>
      <c r="AN222" s="59"/>
      <c r="AO222" s="59"/>
      <c r="AP222" s="59"/>
      <c r="AQ222" s="59"/>
      <c r="AR222" s="59"/>
    </row>
    <row r="223" ht="12.0" customHeight="1">
      <c r="A223" s="59"/>
      <c r="B223" s="59"/>
      <c r="C223" s="59"/>
      <c r="D223" s="59"/>
      <c r="E223" s="59"/>
      <c r="F223" s="59"/>
      <c r="G223" s="59"/>
      <c r="H223" s="59"/>
      <c r="I223" s="59"/>
      <c r="J223" s="59"/>
      <c r="K223" s="59"/>
      <c r="L223" s="59"/>
      <c r="M223" s="59"/>
      <c r="N223" s="59"/>
      <c r="O223" s="59"/>
      <c r="P223" s="59"/>
      <c r="Q223" s="59"/>
      <c r="R223" s="59"/>
      <c r="S223" s="59"/>
      <c r="T223" s="59"/>
      <c r="U223" s="59"/>
      <c r="V223" s="59"/>
      <c r="W223" s="59"/>
      <c r="X223" s="59"/>
      <c r="Y223" s="59"/>
      <c r="Z223" s="59"/>
      <c r="AA223" s="59"/>
      <c r="AB223" s="59"/>
      <c r="AC223" s="59"/>
      <c r="AD223" s="59"/>
      <c r="AE223" s="59"/>
      <c r="AF223" s="59"/>
      <c r="AG223" s="59"/>
      <c r="AH223" s="59"/>
      <c r="AI223" s="59"/>
      <c r="AJ223" s="59"/>
      <c r="AK223" s="59"/>
      <c r="AL223" s="59"/>
      <c r="AM223" s="59"/>
      <c r="AN223" s="59"/>
      <c r="AO223" s="59"/>
      <c r="AP223" s="59"/>
      <c r="AQ223" s="59"/>
      <c r="AR223" s="59"/>
    </row>
    <row r="224" ht="12.0" customHeight="1">
      <c r="A224" s="59"/>
      <c r="B224" s="59"/>
      <c r="C224" s="59"/>
      <c r="D224" s="59"/>
      <c r="E224" s="59"/>
      <c r="F224" s="59"/>
      <c r="G224" s="59"/>
      <c r="H224" s="59"/>
      <c r="I224" s="59"/>
      <c r="J224" s="59"/>
      <c r="K224" s="59"/>
      <c r="L224" s="59"/>
      <c r="M224" s="59"/>
      <c r="N224" s="59"/>
      <c r="O224" s="59"/>
      <c r="P224" s="59"/>
      <c r="Q224" s="59"/>
      <c r="R224" s="59"/>
      <c r="S224" s="59"/>
      <c r="T224" s="59"/>
      <c r="U224" s="59"/>
      <c r="V224" s="59"/>
      <c r="W224" s="59"/>
      <c r="X224" s="59"/>
      <c r="Y224" s="59"/>
      <c r="Z224" s="59"/>
      <c r="AA224" s="59"/>
      <c r="AB224" s="59"/>
      <c r="AC224" s="59"/>
      <c r="AD224" s="59"/>
      <c r="AE224" s="59"/>
      <c r="AF224" s="59"/>
      <c r="AG224" s="59"/>
      <c r="AH224" s="59"/>
      <c r="AI224" s="59"/>
      <c r="AJ224" s="59"/>
      <c r="AK224" s="59"/>
      <c r="AL224" s="59"/>
      <c r="AM224" s="59"/>
      <c r="AN224" s="59"/>
      <c r="AO224" s="59"/>
      <c r="AP224" s="59"/>
      <c r="AQ224" s="59"/>
      <c r="AR224" s="59"/>
    </row>
    <row r="225" ht="12.0" customHeight="1">
      <c r="A225" s="59"/>
      <c r="B225" s="59"/>
      <c r="C225" s="59"/>
      <c r="D225" s="59"/>
      <c r="E225" s="59"/>
      <c r="F225" s="59"/>
      <c r="G225" s="59"/>
      <c r="H225" s="59"/>
      <c r="I225" s="59"/>
      <c r="J225" s="59"/>
      <c r="K225" s="59"/>
      <c r="L225" s="59"/>
      <c r="M225" s="59"/>
      <c r="N225" s="59"/>
      <c r="O225" s="59"/>
      <c r="P225" s="59"/>
      <c r="Q225" s="59"/>
      <c r="R225" s="59"/>
      <c r="S225" s="59"/>
      <c r="T225" s="59"/>
      <c r="U225" s="59"/>
      <c r="V225" s="59"/>
      <c r="W225" s="59"/>
      <c r="X225" s="59"/>
      <c r="Y225" s="59"/>
      <c r="Z225" s="59"/>
      <c r="AA225" s="59"/>
      <c r="AB225" s="59"/>
      <c r="AC225" s="59"/>
      <c r="AD225" s="59"/>
      <c r="AE225" s="59"/>
      <c r="AF225" s="59"/>
      <c r="AG225" s="59"/>
      <c r="AH225" s="59"/>
      <c r="AI225" s="59"/>
      <c r="AJ225" s="59"/>
      <c r="AK225" s="59"/>
      <c r="AL225" s="59"/>
      <c r="AM225" s="59"/>
      <c r="AN225" s="59"/>
      <c r="AO225" s="59"/>
      <c r="AP225" s="59"/>
      <c r="AQ225" s="59"/>
      <c r="AR225" s="59"/>
    </row>
    <row r="226" ht="12.0" customHeight="1">
      <c r="A226" s="59"/>
      <c r="B226" s="59"/>
      <c r="C226" s="59"/>
      <c r="D226" s="59"/>
      <c r="E226" s="59"/>
      <c r="F226" s="59"/>
      <c r="G226" s="59"/>
      <c r="H226" s="59"/>
      <c r="I226" s="59"/>
      <c r="J226" s="59"/>
      <c r="K226" s="59"/>
      <c r="L226" s="59"/>
      <c r="M226" s="59"/>
      <c r="N226" s="59"/>
      <c r="O226" s="59"/>
      <c r="P226" s="59"/>
      <c r="Q226" s="59"/>
      <c r="R226" s="59"/>
      <c r="S226" s="59"/>
      <c r="T226" s="59"/>
      <c r="U226" s="59"/>
      <c r="V226" s="59"/>
      <c r="W226" s="59"/>
      <c r="X226" s="59"/>
      <c r="Y226" s="59"/>
      <c r="Z226" s="59"/>
      <c r="AA226" s="59"/>
      <c r="AB226" s="59"/>
      <c r="AC226" s="59"/>
      <c r="AD226" s="59"/>
      <c r="AE226" s="59"/>
      <c r="AF226" s="59"/>
      <c r="AG226" s="59"/>
      <c r="AH226" s="59"/>
      <c r="AI226" s="59"/>
      <c r="AJ226" s="59"/>
      <c r="AK226" s="59"/>
      <c r="AL226" s="59"/>
      <c r="AM226" s="59"/>
      <c r="AN226" s="59"/>
      <c r="AO226" s="59"/>
      <c r="AP226" s="59"/>
      <c r="AQ226" s="59"/>
      <c r="AR226" s="59"/>
    </row>
    <row r="227" ht="12.0" customHeight="1">
      <c r="A227" s="59"/>
      <c r="B227" s="59"/>
      <c r="C227" s="59"/>
      <c r="D227" s="59"/>
      <c r="E227" s="59"/>
      <c r="F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59"/>
      <c r="AD227" s="59"/>
      <c r="AE227" s="59"/>
      <c r="AF227" s="59"/>
      <c r="AG227" s="59"/>
      <c r="AH227" s="59"/>
      <c r="AI227" s="59"/>
      <c r="AJ227" s="59"/>
      <c r="AK227" s="59"/>
      <c r="AL227" s="59"/>
      <c r="AM227" s="59"/>
      <c r="AN227" s="59"/>
      <c r="AO227" s="59"/>
      <c r="AP227" s="59"/>
      <c r="AQ227" s="59"/>
      <c r="AR227" s="59"/>
    </row>
    <row r="228" ht="12.0" customHeight="1">
      <c r="A228" s="59"/>
      <c r="B228" s="59"/>
      <c r="C228" s="59"/>
      <c r="D228" s="59"/>
      <c r="E228" s="59"/>
      <c r="F228" s="59"/>
      <c r="G228" s="59"/>
      <c r="H228" s="59"/>
      <c r="I228" s="59"/>
      <c r="J228" s="59"/>
      <c r="K228" s="59"/>
      <c r="L228" s="59"/>
      <c r="M228" s="59"/>
      <c r="N228" s="59"/>
      <c r="O228" s="59"/>
      <c r="P228" s="59"/>
      <c r="Q228" s="59"/>
      <c r="R228" s="59"/>
      <c r="S228" s="59"/>
      <c r="T228" s="59"/>
      <c r="U228" s="59"/>
      <c r="V228" s="59"/>
      <c r="W228" s="59"/>
      <c r="X228" s="59"/>
      <c r="Y228" s="59"/>
      <c r="Z228" s="59"/>
      <c r="AA228" s="59"/>
      <c r="AB228" s="59"/>
      <c r="AC228" s="59"/>
      <c r="AD228" s="59"/>
      <c r="AE228" s="59"/>
      <c r="AF228" s="59"/>
      <c r="AG228" s="59"/>
      <c r="AH228" s="59"/>
      <c r="AI228" s="59"/>
      <c r="AJ228" s="59"/>
      <c r="AK228" s="59"/>
      <c r="AL228" s="59"/>
      <c r="AM228" s="59"/>
      <c r="AN228" s="59"/>
      <c r="AO228" s="59"/>
      <c r="AP228" s="59"/>
      <c r="AQ228" s="59"/>
      <c r="AR228" s="59"/>
    </row>
    <row r="229" ht="12.0" customHeight="1">
      <c r="A229" s="59"/>
      <c r="B229" s="59"/>
      <c r="C229" s="59"/>
      <c r="D229" s="59"/>
      <c r="E229" s="59"/>
      <c r="F229" s="59"/>
      <c r="G229" s="59"/>
      <c r="H229" s="59"/>
      <c r="I229" s="59"/>
      <c r="J229" s="59"/>
      <c r="K229" s="59"/>
      <c r="L229" s="59"/>
      <c r="M229" s="59"/>
      <c r="N229" s="59"/>
      <c r="O229" s="59"/>
      <c r="P229" s="59"/>
      <c r="Q229" s="59"/>
      <c r="R229" s="59"/>
      <c r="S229" s="59"/>
      <c r="T229" s="59"/>
      <c r="U229" s="59"/>
      <c r="V229" s="59"/>
      <c r="W229" s="59"/>
      <c r="X229" s="59"/>
      <c r="Y229" s="59"/>
      <c r="Z229" s="59"/>
      <c r="AA229" s="59"/>
      <c r="AB229" s="59"/>
      <c r="AC229" s="59"/>
      <c r="AD229" s="59"/>
      <c r="AE229" s="59"/>
      <c r="AF229" s="59"/>
      <c r="AG229" s="59"/>
      <c r="AH229" s="59"/>
      <c r="AI229" s="59"/>
      <c r="AJ229" s="59"/>
      <c r="AK229" s="59"/>
      <c r="AL229" s="59"/>
      <c r="AM229" s="59"/>
      <c r="AN229" s="59"/>
      <c r="AO229" s="59"/>
      <c r="AP229" s="59"/>
      <c r="AQ229" s="59"/>
      <c r="AR229" s="59"/>
    </row>
    <row r="230" ht="12.0" customHeight="1">
      <c r="A230" s="59"/>
      <c r="B230" s="59"/>
      <c r="C230" s="59"/>
      <c r="D230" s="59"/>
      <c r="E230" s="59"/>
      <c r="F230" s="59"/>
      <c r="G230" s="59"/>
      <c r="H230" s="59"/>
      <c r="I230" s="59"/>
      <c r="J230" s="59"/>
      <c r="K230" s="59"/>
      <c r="L230" s="59"/>
      <c r="M230" s="59"/>
      <c r="N230" s="59"/>
      <c r="O230" s="59"/>
      <c r="P230" s="59"/>
      <c r="Q230" s="59"/>
      <c r="R230" s="59"/>
      <c r="S230" s="59"/>
      <c r="T230" s="59"/>
      <c r="U230" s="59"/>
      <c r="V230" s="59"/>
      <c r="W230" s="59"/>
      <c r="X230" s="59"/>
      <c r="Y230" s="59"/>
      <c r="Z230" s="59"/>
      <c r="AA230" s="59"/>
      <c r="AB230" s="59"/>
      <c r="AC230" s="59"/>
      <c r="AD230" s="59"/>
      <c r="AE230" s="59"/>
      <c r="AF230" s="59"/>
      <c r="AG230" s="59"/>
      <c r="AH230" s="59"/>
      <c r="AI230" s="59"/>
      <c r="AJ230" s="59"/>
      <c r="AK230" s="59"/>
      <c r="AL230" s="59"/>
      <c r="AM230" s="59"/>
      <c r="AN230" s="59"/>
      <c r="AO230" s="59"/>
      <c r="AP230" s="59"/>
      <c r="AQ230" s="59"/>
      <c r="AR230" s="59"/>
    </row>
    <row r="231" ht="12.0" customHeight="1">
      <c r="A231" s="59"/>
      <c r="B231" s="59"/>
      <c r="C231" s="59"/>
      <c r="D231" s="59"/>
      <c r="E231" s="59"/>
      <c r="F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c r="AD231" s="59"/>
      <c r="AE231" s="59"/>
      <c r="AF231" s="59"/>
      <c r="AG231" s="59"/>
      <c r="AH231" s="59"/>
      <c r="AI231" s="59"/>
      <c r="AJ231" s="59"/>
      <c r="AK231" s="59"/>
      <c r="AL231" s="59"/>
      <c r="AM231" s="59"/>
      <c r="AN231" s="59"/>
      <c r="AO231" s="59"/>
      <c r="AP231" s="59"/>
      <c r="AQ231" s="59"/>
      <c r="AR231" s="59"/>
    </row>
    <row r="232" ht="12.0" customHeight="1">
      <c r="A232" s="59"/>
      <c r="B232" s="59"/>
      <c r="C232" s="59"/>
      <c r="D232" s="59"/>
      <c r="E232" s="59"/>
      <c r="F232" s="59"/>
      <c r="G232" s="59"/>
      <c r="H232" s="59"/>
      <c r="I232" s="59"/>
      <c r="J232" s="59"/>
      <c r="K232" s="59"/>
      <c r="L232" s="59"/>
      <c r="M232" s="59"/>
      <c r="N232" s="59"/>
      <c r="O232" s="59"/>
      <c r="P232" s="59"/>
      <c r="Q232" s="59"/>
      <c r="R232" s="59"/>
      <c r="S232" s="59"/>
      <c r="T232" s="59"/>
      <c r="U232" s="59"/>
      <c r="V232" s="59"/>
      <c r="W232" s="59"/>
      <c r="X232" s="59"/>
      <c r="Y232" s="59"/>
      <c r="Z232" s="59"/>
      <c r="AA232" s="59"/>
      <c r="AB232" s="59"/>
      <c r="AC232" s="59"/>
      <c r="AD232" s="59"/>
      <c r="AE232" s="59"/>
      <c r="AF232" s="59"/>
      <c r="AG232" s="59"/>
      <c r="AH232" s="59"/>
      <c r="AI232" s="59"/>
      <c r="AJ232" s="59"/>
      <c r="AK232" s="59"/>
      <c r="AL232" s="59"/>
      <c r="AM232" s="59"/>
      <c r="AN232" s="59"/>
      <c r="AO232" s="59"/>
      <c r="AP232" s="59"/>
      <c r="AQ232" s="59"/>
      <c r="AR232" s="59"/>
    </row>
    <row r="233" ht="12.0" customHeight="1">
      <c r="A233" s="59"/>
      <c r="B233" s="59"/>
      <c r="C233" s="59"/>
      <c r="D233" s="59"/>
      <c r="E233" s="59"/>
      <c r="F233" s="59"/>
      <c r="G233" s="59"/>
      <c r="H233" s="59"/>
      <c r="I233" s="59"/>
      <c r="J233" s="59"/>
      <c r="K233" s="59"/>
      <c r="L233" s="59"/>
      <c r="M233" s="59"/>
      <c r="N233" s="59"/>
      <c r="O233" s="59"/>
      <c r="P233" s="59"/>
      <c r="Q233" s="59"/>
      <c r="R233" s="59"/>
      <c r="S233" s="59"/>
      <c r="T233" s="59"/>
      <c r="U233" s="59"/>
      <c r="V233" s="59"/>
      <c r="W233" s="59"/>
      <c r="X233" s="59"/>
      <c r="Y233" s="59"/>
      <c r="Z233" s="59"/>
      <c r="AA233" s="59"/>
      <c r="AB233" s="59"/>
      <c r="AC233" s="59"/>
      <c r="AD233" s="59"/>
      <c r="AE233" s="59"/>
      <c r="AF233" s="59"/>
      <c r="AG233" s="59"/>
      <c r="AH233" s="59"/>
      <c r="AI233" s="59"/>
      <c r="AJ233" s="59"/>
      <c r="AK233" s="59"/>
      <c r="AL233" s="59"/>
      <c r="AM233" s="59"/>
      <c r="AN233" s="59"/>
      <c r="AO233" s="59"/>
      <c r="AP233" s="59"/>
      <c r="AQ233" s="59"/>
      <c r="AR233" s="59"/>
    </row>
    <row r="234" ht="12.0" customHeight="1">
      <c r="A234" s="59"/>
      <c r="B234" s="59"/>
      <c r="C234" s="59"/>
      <c r="D234" s="59"/>
      <c r="E234" s="59"/>
      <c r="F234" s="59"/>
      <c r="G234" s="59"/>
      <c r="H234" s="59"/>
      <c r="I234" s="59"/>
      <c r="J234" s="59"/>
      <c r="K234" s="59"/>
      <c r="L234" s="59"/>
      <c r="M234" s="59"/>
      <c r="N234" s="59"/>
      <c r="O234" s="59"/>
      <c r="P234" s="59"/>
      <c r="Q234" s="59"/>
      <c r="R234" s="59"/>
      <c r="S234" s="59"/>
      <c r="T234" s="59"/>
      <c r="U234" s="59"/>
      <c r="V234" s="59"/>
      <c r="W234" s="59"/>
      <c r="X234" s="59"/>
      <c r="Y234" s="59"/>
      <c r="Z234" s="59"/>
      <c r="AA234" s="59"/>
      <c r="AB234" s="59"/>
      <c r="AC234" s="59"/>
      <c r="AD234" s="59"/>
      <c r="AE234" s="59"/>
      <c r="AF234" s="59"/>
      <c r="AG234" s="59"/>
      <c r="AH234" s="59"/>
      <c r="AI234" s="59"/>
      <c r="AJ234" s="59"/>
      <c r="AK234" s="59"/>
      <c r="AL234" s="59"/>
      <c r="AM234" s="59"/>
      <c r="AN234" s="59"/>
      <c r="AO234" s="59"/>
      <c r="AP234" s="59"/>
      <c r="AQ234" s="59"/>
      <c r="AR234" s="59"/>
    </row>
    <row r="235" ht="12.0" customHeight="1">
      <c r="A235" s="59"/>
      <c r="B235" s="59"/>
      <c r="C235" s="59"/>
      <c r="D235" s="59"/>
      <c r="E235" s="59"/>
      <c r="F235" s="59"/>
      <c r="G235" s="59"/>
      <c r="H235" s="59"/>
      <c r="I235" s="59"/>
      <c r="J235" s="59"/>
      <c r="K235" s="59"/>
      <c r="L235" s="59"/>
      <c r="M235" s="59"/>
      <c r="N235" s="59"/>
      <c r="O235" s="59"/>
      <c r="P235" s="59"/>
      <c r="Q235" s="59"/>
      <c r="R235" s="59"/>
      <c r="S235" s="59"/>
      <c r="T235" s="59"/>
      <c r="U235" s="59"/>
      <c r="V235" s="59"/>
      <c r="W235" s="59"/>
      <c r="X235" s="59"/>
      <c r="Y235" s="59"/>
      <c r="Z235" s="59"/>
      <c r="AA235" s="59"/>
      <c r="AB235" s="59"/>
      <c r="AC235" s="59"/>
      <c r="AD235" s="59"/>
      <c r="AE235" s="59"/>
      <c r="AF235" s="59"/>
      <c r="AG235" s="59"/>
      <c r="AH235" s="59"/>
      <c r="AI235" s="59"/>
      <c r="AJ235" s="59"/>
      <c r="AK235" s="59"/>
      <c r="AL235" s="59"/>
      <c r="AM235" s="59"/>
      <c r="AN235" s="59"/>
      <c r="AO235" s="59"/>
      <c r="AP235" s="59"/>
      <c r="AQ235" s="59"/>
      <c r="AR235" s="59"/>
    </row>
    <row r="236" ht="12.0" customHeight="1">
      <c r="A236" s="59"/>
      <c r="B236" s="59"/>
      <c r="C236" s="59"/>
      <c r="D236" s="59"/>
      <c r="E236" s="59"/>
      <c r="F236" s="59"/>
      <c r="G236" s="59"/>
      <c r="H236" s="59"/>
      <c r="I236" s="59"/>
      <c r="J236" s="59"/>
      <c r="K236" s="59"/>
      <c r="L236" s="59"/>
      <c r="M236" s="59"/>
      <c r="N236" s="59"/>
      <c r="O236" s="59"/>
      <c r="P236" s="59"/>
      <c r="Q236" s="59"/>
      <c r="R236" s="59"/>
      <c r="S236" s="59"/>
      <c r="T236" s="59"/>
      <c r="U236" s="59"/>
      <c r="V236" s="59"/>
      <c r="W236" s="59"/>
      <c r="X236" s="59"/>
      <c r="Y236" s="59"/>
      <c r="Z236" s="59"/>
      <c r="AA236" s="59"/>
      <c r="AB236" s="59"/>
      <c r="AC236" s="59"/>
      <c r="AD236" s="59"/>
      <c r="AE236" s="59"/>
      <c r="AF236" s="59"/>
      <c r="AG236" s="59"/>
      <c r="AH236" s="59"/>
      <c r="AI236" s="59"/>
      <c r="AJ236" s="59"/>
      <c r="AK236" s="59"/>
      <c r="AL236" s="59"/>
      <c r="AM236" s="59"/>
      <c r="AN236" s="59"/>
      <c r="AO236" s="59"/>
      <c r="AP236" s="59"/>
      <c r="AQ236" s="59"/>
      <c r="AR236" s="59"/>
    </row>
    <row r="237" ht="12.0" customHeight="1">
      <c r="A237" s="59"/>
      <c r="B237" s="59"/>
      <c r="C237" s="59"/>
      <c r="D237" s="59"/>
      <c r="E237" s="59"/>
      <c r="F237" s="59"/>
      <c r="G237" s="59"/>
      <c r="H237" s="59"/>
      <c r="I237" s="59"/>
      <c r="J237" s="59"/>
      <c r="K237" s="59"/>
      <c r="L237" s="59"/>
      <c r="M237" s="59"/>
      <c r="N237" s="59"/>
      <c r="O237" s="59"/>
      <c r="P237" s="59"/>
      <c r="Q237" s="59"/>
      <c r="R237" s="59"/>
      <c r="S237" s="59"/>
      <c r="T237" s="59"/>
      <c r="U237" s="59"/>
      <c r="V237" s="59"/>
      <c r="W237" s="59"/>
      <c r="X237" s="59"/>
      <c r="Y237" s="59"/>
      <c r="Z237" s="59"/>
      <c r="AA237" s="59"/>
      <c r="AB237" s="59"/>
      <c r="AC237" s="59"/>
      <c r="AD237" s="59"/>
      <c r="AE237" s="59"/>
      <c r="AF237" s="59"/>
      <c r="AG237" s="59"/>
      <c r="AH237" s="59"/>
      <c r="AI237" s="59"/>
      <c r="AJ237" s="59"/>
      <c r="AK237" s="59"/>
      <c r="AL237" s="59"/>
      <c r="AM237" s="59"/>
      <c r="AN237" s="59"/>
      <c r="AO237" s="59"/>
      <c r="AP237" s="59"/>
      <c r="AQ237" s="59"/>
      <c r="AR237" s="59"/>
    </row>
    <row r="238" ht="12.0" customHeight="1">
      <c r="A238" s="59"/>
      <c r="B238" s="59"/>
      <c r="C238" s="59"/>
      <c r="D238" s="59"/>
      <c r="E238" s="59"/>
      <c r="F238" s="59"/>
      <c r="G238" s="59"/>
      <c r="H238" s="59"/>
      <c r="I238" s="59"/>
      <c r="J238" s="59"/>
      <c r="K238" s="59"/>
      <c r="L238" s="59"/>
      <c r="M238" s="59"/>
      <c r="N238" s="59"/>
      <c r="O238" s="59"/>
      <c r="P238" s="59"/>
      <c r="Q238" s="59"/>
      <c r="R238" s="59"/>
      <c r="S238" s="59"/>
      <c r="T238" s="59"/>
      <c r="U238" s="59"/>
      <c r="V238" s="59"/>
      <c r="W238" s="59"/>
      <c r="X238" s="59"/>
      <c r="Y238" s="59"/>
      <c r="Z238" s="59"/>
      <c r="AA238" s="59"/>
      <c r="AB238" s="59"/>
      <c r="AC238" s="59"/>
      <c r="AD238" s="59"/>
      <c r="AE238" s="59"/>
      <c r="AF238" s="59"/>
      <c r="AG238" s="59"/>
      <c r="AH238" s="59"/>
      <c r="AI238" s="59"/>
      <c r="AJ238" s="59"/>
      <c r="AK238" s="59"/>
      <c r="AL238" s="59"/>
      <c r="AM238" s="59"/>
      <c r="AN238" s="59"/>
      <c r="AO238" s="59"/>
      <c r="AP238" s="59"/>
      <c r="AQ238" s="59"/>
      <c r="AR238" s="59"/>
    </row>
    <row r="239" ht="12.0" customHeight="1">
      <c r="A239" s="59"/>
      <c r="B239" s="59"/>
      <c r="C239" s="59"/>
      <c r="D239" s="59"/>
      <c r="E239" s="59"/>
      <c r="F239" s="59"/>
      <c r="G239" s="59"/>
      <c r="H239" s="59"/>
      <c r="I239" s="59"/>
      <c r="J239" s="59"/>
      <c r="K239" s="59"/>
      <c r="L239" s="59"/>
      <c r="M239" s="59"/>
      <c r="N239" s="59"/>
      <c r="O239" s="59"/>
      <c r="P239" s="59"/>
      <c r="Q239" s="59"/>
      <c r="R239" s="59"/>
      <c r="S239" s="59"/>
      <c r="T239" s="59"/>
      <c r="U239" s="59"/>
      <c r="V239" s="59"/>
      <c r="W239" s="59"/>
      <c r="X239" s="59"/>
      <c r="Y239" s="59"/>
      <c r="Z239" s="59"/>
      <c r="AA239" s="59"/>
      <c r="AB239" s="59"/>
      <c r="AC239" s="59"/>
      <c r="AD239" s="59"/>
      <c r="AE239" s="59"/>
      <c r="AF239" s="59"/>
      <c r="AG239" s="59"/>
      <c r="AH239" s="59"/>
      <c r="AI239" s="59"/>
      <c r="AJ239" s="59"/>
      <c r="AK239" s="59"/>
      <c r="AL239" s="59"/>
      <c r="AM239" s="59"/>
      <c r="AN239" s="59"/>
      <c r="AO239" s="59"/>
      <c r="AP239" s="59"/>
      <c r="AQ239" s="59"/>
      <c r="AR239" s="59"/>
    </row>
    <row r="240" ht="12.0" customHeight="1">
      <c r="A240" s="59"/>
      <c r="B240" s="59"/>
      <c r="C240" s="59"/>
      <c r="D240" s="59"/>
      <c r="E240" s="59"/>
      <c r="F240" s="59"/>
      <c r="G240" s="59"/>
      <c r="H240" s="59"/>
      <c r="I240" s="59"/>
      <c r="J240" s="59"/>
      <c r="K240" s="59"/>
      <c r="L240" s="59"/>
      <c r="M240" s="59"/>
      <c r="N240" s="59"/>
      <c r="O240" s="59"/>
      <c r="P240" s="59"/>
      <c r="Q240" s="59"/>
      <c r="R240" s="59"/>
      <c r="S240" s="59"/>
      <c r="T240" s="59"/>
      <c r="U240" s="59"/>
      <c r="V240" s="59"/>
      <c r="W240" s="59"/>
      <c r="X240" s="59"/>
      <c r="Y240" s="59"/>
      <c r="Z240" s="59"/>
      <c r="AA240" s="59"/>
      <c r="AB240" s="59"/>
      <c r="AC240" s="59"/>
      <c r="AD240" s="59"/>
      <c r="AE240" s="59"/>
      <c r="AF240" s="59"/>
      <c r="AG240" s="59"/>
      <c r="AH240" s="59"/>
      <c r="AI240" s="59"/>
      <c r="AJ240" s="59"/>
      <c r="AK240" s="59"/>
      <c r="AL240" s="59"/>
      <c r="AM240" s="59"/>
      <c r="AN240" s="59"/>
      <c r="AO240" s="59"/>
      <c r="AP240" s="59"/>
      <c r="AQ240" s="59"/>
      <c r="AR240" s="59"/>
    </row>
    <row r="241" ht="12.0" customHeight="1">
      <c r="A241" s="59"/>
      <c r="B241" s="59"/>
      <c r="C241" s="59"/>
      <c r="D241" s="59"/>
      <c r="E241" s="59"/>
      <c r="F241" s="59"/>
      <c r="G241" s="59"/>
      <c r="H241" s="59"/>
      <c r="I241" s="59"/>
      <c r="J241" s="59"/>
      <c r="K241" s="59"/>
      <c r="L241" s="59"/>
      <c r="M241" s="59"/>
      <c r="N241" s="59"/>
      <c r="O241" s="59"/>
      <c r="P241" s="59"/>
      <c r="Q241" s="59"/>
      <c r="R241" s="59"/>
      <c r="S241" s="59"/>
      <c r="T241" s="59"/>
      <c r="U241" s="59"/>
      <c r="V241" s="59"/>
      <c r="W241" s="59"/>
      <c r="X241" s="59"/>
      <c r="Y241" s="59"/>
      <c r="Z241" s="59"/>
      <c r="AA241" s="59"/>
      <c r="AB241" s="59"/>
      <c r="AC241" s="59"/>
      <c r="AD241" s="59"/>
      <c r="AE241" s="59"/>
      <c r="AF241" s="59"/>
      <c r="AG241" s="59"/>
      <c r="AH241" s="59"/>
      <c r="AI241" s="59"/>
      <c r="AJ241" s="59"/>
      <c r="AK241" s="59"/>
      <c r="AL241" s="59"/>
      <c r="AM241" s="59"/>
      <c r="AN241" s="59"/>
      <c r="AO241" s="59"/>
      <c r="AP241" s="59"/>
      <c r="AQ241" s="59"/>
      <c r="AR241" s="59"/>
    </row>
    <row r="242" ht="12.0" customHeight="1">
      <c r="A242" s="59"/>
      <c r="B242" s="59"/>
      <c r="C242" s="59"/>
      <c r="D242" s="59"/>
      <c r="E242" s="59"/>
      <c r="F242" s="59"/>
      <c r="G242" s="59"/>
      <c r="H242" s="59"/>
      <c r="I242" s="59"/>
      <c r="J242" s="59"/>
      <c r="K242" s="59"/>
      <c r="L242" s="59"/>
      <c r="M242" s="59"/>
      <c r="N242" s="59"/>
      <c r="O242" s="59"/>
      <c r="P242" s="59"/>
      <c r="Q242" s="59"/>
      <c r="R242" s="59"/>
      <c r="S242" s="59"/>
      <c r="T242" s="59"/>
      <c r="U242" s="59"/>
      <c r="V242" s="59"/>
      <c r="W242" s="59"/>
      <c r="X242" s="59"/>
      <c r="Y242" s="59"/>
      <c r="Z242" s="59"/>
      <c r="AA242" s="59"/>
      <c r="AB242" s="59"/>
      <c r="AC242" s="59"/>
      <c r="AD242" s="59"/>
      <c r="AE242" s="59"/>
      <c r="AF242" s="59"/>
      <c r="AG242" s="59"/>
      <c r="AH242" s="59"/>
      <c r="AI242" s="59"/>
      <c r="AJ242" s="59"/>
      <c r="AK242" s="59"/>
      <c r="AL242" s="59"/>
      <c r="AM242" s="59"/>
      <c r="AN242" s="59"/>
      <c r="AO242" s="59"/>
      <c r="AP242" s="59"/>
      <c r="AQ242" s="59"/>
      <c r="AR242" s="59"/>
    </row>
    <row r="243" ht="12.0" customHeight="1">
      <c r="A243" s="59"/>
      <c r="B243" s="59"/>
      <c r="C243" s="59"/>
      <c r="D243" s="59"/>
      <c r="E243" s="59"/>
      <c r="F243" s="59"/>
      <c r="G243" s="59"/>
      <c r="H243" s="59"/>
      <c r="I243" s="59"/>
      <c r="J243" s="59"/>
      <c r="K243" s="59"/>
      <c r="L243" s="59"/>
      <c r="M243" s="59"/>
      <c r="N243" s="59"/>
      <c r="O243" s="59"/>
      <c r="P243" s="59"/>
      <c r="Q243" s="59"/>
      <c r="R243" s="59"/>
      <c r="S243" s="59"/>
      <c r="T243" s="59"/>
      <c r="U243" s="59"/>
      <c r="V243" s="59"/>
      <c r="W243" s="59"/>
      <c r="X243" s="59"/>
      <c r="Y243" s="59"/>
      <c r="Z243" s="59"/>
      <c r="AA243" s="59"/>
      <c r="AB243" s="59"/>
      <c r="AC243" s="59"/>
      <c r="AD243" s="59"/>
      <c r="AE243" s="59"/>
      <c r="AF243" s="59"/>
      <c r="AG243" s="59"/>
      <c r="AH243" s="59"/>
      <c r="AI243" s="59"/>
      <c r="AJ243" s="59"/>
      <c r="AK243" s="59"/>
      <c r="AL243" s="59"/>
      <c r="AM243" s="59"/>
      <c r="AN243" s="59"/>
      <c r="AO243" s="59"/>
      <c r="AP243" s="59"/>
      <c r="AQ243" s="59"/>
      <c r="AR243" s="59"/>
    </row>
    <row r="244" ht="12.0" customHeight="1">
      <c r="A244" s="59"/>
      <c r="B244" s="59"/>
      <c r="C244" s="59"/>
      <c r="D244" s="59"/>
      <c r="E244" s="59"/>
      <c r="F244" s="59"/>
      <c r="G244" s="59"/>
      <c r="H244" s="59"/>
      <c r="I244" s="59"/>
      <c r="J244" s="59"/>
      <c r="K244" s="59"/>
      <c r="L244" s="59"/>
      <c r="M244" s="59"/>
      <c r="N244" s="59"/>
      <c r="O244" s="59"/>
      <c r="P244" s="59"/>
      <c r="Q244" s="59"/>
      <c r="R244" s="59"/>
      <c r="S244" s="59"/>
      <c r="T244" s="59"/>
      <c r="U244" s="59"/>
      <c r="V244" s="59"/>
      <c r="W244" s="59"/>
      <c r="X244" s="59"/>
      <c r="Y244" s="59"/>
      <c r="Z244" s="59"/>
      <c r="AA244" s="59"/>
      <c r="AB244" s="59"/>
      <c r="AC244" s="59"/>
      <c r="AD244" s="59"/>
      <c r="AE244" s="59"/>
      <c r="AF244" s="59"/>
      <c r="AG244" s="59"/>
      <c r="AH244" s="59"/>
      <c r="AI244" s="59"/>
      <c r="AJ244" s="59"/>
      <c r="AK244" s="59"/>
      <c r="AL244" s="59"/>
      <c r="AM244" s="59"/>
      <c r="AN244" s="59"/>
      <c r="AO244" s="59"/>
      <c r="AP244" s="59"/>
      <c r="AQ244" s="59"/>
      <c r="AR244" s="59"/>
    </row>
    <row r="245" ht="12.0" customHeight="1">
      <c r="A245" s="59"/>
      <c r="B245" s="59"/>
      <c r="C245" s="59"/>
      <c r="D245" s="59"/>
      <c r="E245" s="59"/>
      <c r="F245" s="59"/>
      <c r="G245" s="59"/>
      <c r="H245" s="59"/>
      <c r="I245" s="59"/>
      <c r="J245" s="59"/>
      <c r="K245" s="59"/>
      <c r="L245" s="59"/>
      <c r="M245" s="59"/>
      <c r="N245" s="59"/>
      <c r="O245" s="59"/>
      <c r="P245" s="59"/>
      <c r="Q245" s="59"/>
      <c r="R245" s="59"/>
      <c r="S245" s="59"/>
      <c r="T245" s="59"/>
      <c r="U245" s="59"/>
      <c r="V245" s="59"/>
      <c r="W245" s="59"/>
      <c r="X245" s="59"/>
      <c r="Y245" s="59"/>
      <c r="Z245" s="59"/>
      <c r="AA245" s="59"/>
      <c r="AB245" s="59"/>
      <c r="AC245" s="59"/>
      <c r="AD245" s="59"/>
      <c r="AE245" s="59"/>
      <c r="AF245" s="59"/>
      <c r="AG245" s="59"/>
      <c r="AH245" s="59"/>
      <c r="AI245" s="59"/>
      <c r="AJ245" s="59"/>
      <c r="AK245" s="59"/>
      <c r="AL245" s="59"/>
      <c r="AM245" s="59"/>
      <c r="AN245" s="59"/>
      <c r="AO245" s="59"/>
      <c r="AP245" s="59"/>
      <c r="AQ245" s="59"/>
      <c r="AR245" s="59"/>
    </row>
    <row r="246" ht="12.0" customHeight="1">
      <c r="A246" s="59"/>
      <c r="B246" s="59"/>
      <c r="C246" s="59"/>
      <c r="D246" s="59"/>
      <c r="E246" s="59"/>
      <c r="F246" s="59"/>
      <c r="G246" s="59"/>
      <c r="H246" s="59"/>
      <c r="I246" s="59"/>
      <c r="J246" s="59"/>
      <c r="K246" s="59"/>
      <c r="L246" s="59"/>
      <c r="M246" s="59"/>
      <c r="N246" s="59"/>
      <c r="O246" s="59"/>
      <c r="P246" s="59"/>
      <c r="Q246" s="59"/>
      <c r="R246" s="59"/>
      <c r="S246" s="59"/>
      <c r="T246" s="59"/>
      <c r="U246" s="59"/>
      <c r="V246" s="59"/>
      <c r="W246" s="59"/>
      <c r="X246" s="59"/>
      <c r="Y246" s="59"/>
      <c r="Z246" s="59"/>
      <c r="AA246" s="59"/>
      <c r="AB246" s="59"/>
      <c r="AC246" s="59"/>
      <c r="AD246" s="59"/>
      <c r="AE246" s="59"/>
      <c r="AF246" s="59"/>
      <c r="AG246" s="59"/>
      <c r="AH246" s="59"/>
      <c r="AI246" s="59"/>
      <c r="AJ246" s="59"/>
      <c r="AK246" s="59"/>
      <c r="AL246" s="59"/>
      <c r="AM246" s="59"/>
      <c r="AN246" s="59"/>
      <c r="AO246" s="59"/>
      <c r="AP246" s="59"/>
      <c r="AQ246" s="59"/>
      <c r="AR246" s="59"/>
    </row>
    <row r="247" ht="12.0" customHeight="1">
      <c r="A247" s="59"/>
      <c r="B247" s="59"/>
      <c r="C247" s="59"/>
      <c r="D247" s="59"/>
      <c r="E247" s="59"/>
      <c r="F247" s="59"/>
      <c r="G247" s="59"/>
      <c r="H247" s="59"/>
      <c r="I247" s="59"/>
      <c r="J247" s="59"/>
      <c r="K247" s="59"/>
      <c r="L247" s="59"/>
      <c r="M247" s="59"/>
      <c r="N247" s="59"/>
      <c r="O247" s="59"/>
      <c r="P247" s="59"/>
      <c r="Q247" s="59"/>
      <c r="R247" s="59"/>
      <c r="S247" s="59"/>
      <c r="T247" s="59"/>
      <c r="U247" s="59"/>
      <c r="V247" s="59"/>
      <c r="W247" s="59"/>
      <c r="X247" s="59"/>
      <c r="Y247" s="59"/>
      <c r="Z247" s="59"/>
      <c r="AA247" s="59"/>
      <c r="AB247" s="59"/>
      <c r="AC247" s="59"/>
      <c r="AD247" s="59"/>
      <c r="AE247" s="59"/>
      <c r="AF247" s="59"/>
      <c r="AG247" s="59"/>
      <c r="AH247" s="59"/>
      <c r="AI247" s="59"/>
      <c r="AJ247" s="59"/>
      <c r="AK247" s="59"/>
      <c r="AL247" s="59"/>
      <c r="AM247" s="59"/>
      <c r="AN247" s="59"/>
      <c r="AO247" s="59"/>
      <c r="AP247" s="59"/>
      <c r="AQ247" s="59"/>
      <c r="AR247" s="59"/>
    </row>
    <row r="248" ht="12.0" customHeight="1">
      <c r="A248" s="59"/>
      <c r="B248" s="59"/>
      <c r="C248" s="59"/>
      <c r="D248" s="59"/>
      <c r="E248" s="59"/>
      <c r="F248" s="59"/>
      <c r="G248" s="59"/>
      <c r="H248" s="59"/>
      <c r="I248" s="59"/>
      <c r="J248" s="59"/>
      <c r="K248" s="59"/>
      <c r="L248" s="59"/>
      <c r="M248" s="59"/>
      <c r="N248" s="59"/>
      <c r="O248" s="59"/>
      <c r="P248" s="59"/>
      <c r="Q248" s="59"/>
      <c r="R248" s="59"/>
      <c r="S248" s="59"/>
      <c r="T248" s="59"/>
      <c r="U248" s="59"/>
      <c r="V248" s="59"/>
      <c r="W248" s="59"/>
      <c r="X248" s="59"/>
      <c r="Y248" s="59"/>
      <c r="Z248" s="59"/>
      <c r="AA248" s="59"/>
      <c r="AB248" s="59"/>
      <c r="AC248" s="59"/>
      <c r="AD248" s="59"/>
      <c r="AE248" s="59"/>
      <c r="AF248" s="59"/>
      <c r="AG248" s="59"/>
      <c r="AH248" s="59"/>
      <c r="AI248" s="59"/>
      <c r="AJ248" s="59"/>
      <c r="AK248" s="59"/>
      <c r="AL248" s="59"/>
      <c r="AM248" s="59"/>
      <c r="AN248" s="59"/>
      <c r="AO248" s="59"/>
      <c r="AP248" s="59"/>
      <c r="AQ248" s="59"/>
      <c r="AR248" s="59"/>
    </row>
    <row r="249" ht="12.0" customHeight="1">
      <c r="A249" s="59"/>
      <c r="B249" s="59"/>
      <c r="C249" s="59"/>
      <c r="D249" s="59"/>
      <c r="E249" s="59"/>
      <c r="F249" s="59"/>
      <c r="G249" s="59"/>
      <c r="H249" s="59"/>
      <c r="I249" s="59"/>
      <c r="J249" s="59"/>
      <c r="K249" s="59"/>
      <c r="L249" s="59"/>
      <c r="M249" s="59"/>
      <c r="N249" s="59"/>
      <c r="O249" s="59"/>
      <c r="P249" s="59"/>
      <c r="Q249" s="59"/>
      <c r="R249" s="59"/>
      <c r="S249" s="59"/>
      <c r="T249" s="59"/>
      <c r="U249" s="59"/>
      <c r="V249" s="59"/>
      <c r="W249" s="59"/>
      <c r="X249" s="59"/>
      <c r="Y249" s="59"/>
      <c r="Z249" s="59"/>
      <c r="AA249" s="59"/>
      <c r="AB249" s="59"/>
      <c r="AC249" s="59"/>
      <c r="AD249" s="59"/>
      <c r="AE249" s="59"/>
      <c r="AF249" s="59"/>
      <c r="AG249" s="59"/>
      <c r="AH249" s="59"/>
      <c r="AI249" s="59"/>
      <c r="AJ249" s="59"/>
      <c r="AK249" s="59"/>
      <c r="AL249" s="59"/>
      <c r="AM249" s="59"/>
      <c r="AN249" s="59"/>
      <c r="AO249" s="59"/>
      <c r="AP249" s="59"/>
      <c r="AQ249" s="59"/>
      <c r="AR249" s="59"/>
    </row>
    <row r="250" ht="12.0" customHeight="1">
      <c r="A250" s="59"/>
      <c r="B250" s="59"/>
      <c r="C250" s="59"/>
      <c r="D250" s="59"/>
      <c r="E250" s="59"/>
      <c r="F250" s="59"/>
      <c r="G250" s="59"/>
      <c r="H250" s="59"/>
      <c r="I250" s="59"/>
      <c r="J250" s="59"/>
      <c r="K250" s="59"/>
      <c r="L250" s="59"/>
      <c r="M250" s="59"/>
      <c r="N250" s="59"/>
      <c r="O250" s="59"/>
      <c r="P250" s="59"/>
      <c r="Q250" s="59"/>
      <c r="R250" s="59"/>
      <c r="S250" s="59"/>
      <c r="T250" s="59"/>
      <c r="U250" s="59"/>
      <c r="V250" s="59"/>
      <c r="W250" s="59"/>
      <c r="X250" s="59"/>
      <c r="Y250" s="59"/>
      <c r="Z250" s="59"/>
      <c r="AA250" s="59"/>
      <c r="AB250" s="59"/>
      <c r="AC250" s="59"/>
      <c r="AD250" s="59"/>
      <c r="AE250" s="59"/>
      <c r="AF250" s="59"/>
      <c r="AG250" s="59"/>
      <c r="AH250" s="59"/>
      <c r="AI250" s="59"/>
      <c r="AJ250" s="59"/>
      <c r="AK250" s="59"/>
      <c r="AL250" s="59"/>
      <c r="AM250" s="59"/>
      <c r="AN250" s="59"/>
      <c r="AO250" s="59"/>
      <c r="AP250" s="59"/>
      <c r="AQ250" s="59"/>
      <c r="AR250" s="59"/>
    </row>
    <row r="251" ht="12.0" customHeight="1">
      <c r="A251" s="59"/>
      <c r="B251" s="59"/>
      <c r="C251" s="59"/>
      <c r="D251" s="59"/>
      <c r="E251" s="59"/>
      <c r="F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c r="AD251" s="59"/>
      <c r="AE251" s="59"/>
      <c r="AF251" s="59"/>
      <c r="AG251" s="59"/>
      <c r="AH251" s="59"/>
      <c r="AI251" s="59"/>
      <c r="AJ251" s="59"/>
      <c r="AK251" s="59"/>
      <c r="AL251" s="59"/>
      <c r="AM251" s="59"/>
      <c r="AN251" s="59"/>
      <c r="AO251" s="59"/>
      <c r="AP251" s="59"/>
      <c r="AQ251" s="59"/>
      <c r="AR251" s="59"/>
    </row>
    <row r="252" ht="12.0" customHeight="1">
      <c r="A252" s="59"/>
      <c r="B252" s="59"/>
      <c r="C252" s="59"/>
      <c r="D252" s="59"/>
      <c r="E252" s="59"/>
      <c r="F252" s="59"/>
      <c r="G252" s="59"/>
      <c r="H252" s="59"/>
      <c r="I252" s="59"/>
      <c r="J252" s="59"/>
      <c r="K252" s="59"/>
      <c r="L252" s="59"/>
      <c r="M252" s="59"/>
      <c r="N252" s="59"/>
      <c r="O252" s="59"/>
      <c r="P252" s="59"/>
      <c r="Q252" s="59"/>
      <c r="R252" s="59"/>
      <c r="S252" s="59"/>
      <c r="T252" s="59"/>
      <c r="U252" s="59"/>
      <c r="V252" s="59"/>
      <c r="W252" s="59"/>
      <c r="X252" s="59"/>
      <c r="Y252" s="59"/>
      <c r="Z252" s="59"/>
      <c r="AA252" s="59"/>
      <c r="AB252" s="59"/>
      <c r="AC252" s="59"/>
      <c r="AD252" s="59"/>
      <c r="AE252" s="59"/>
      <c r="AF252" s="59"/>
      <c r="AG252" s="59"/>
      <c r="AH252" s="59"/>
      <c r="AI252" s="59"/>
      <c r="AJ252" s="59"/>
      <c r="AK252" s="59"/>
      <c r="AL252" s="59"/>
      <c r="AM252" s="59"/>
      <c r="AN252" s="59"/>
      <c r="AO252" s="59"/>
      <c r="AP252" s="59"/>
      <c r="AQ252" s="59"/>
      <c r="AR252" s="59"/>
    </row>
    <row r="253" ht="12.0" customHeight="1">
      <c r="A253" s="59"/>
      <c r="B253" s="59"/>
      <c r="C253" s="59"/>
      <c r="D253" s="59"/>
      <c r="E253" s="59"/>
      <c r="F253" s="59"/>
      <c r="G253" s="59"/>
      <c r="H253" s="59"/>
      <c r="I253" s="59"/>
      <c r="J253" s="59"/>
      <c r="K253" s="59"/>
      <c r="L253" s="59"/>
      <c r="M253" s="59"/>
      <c r="N253" s="59"/>
      <c r="O253" s="59"/>
      <c r="P253" s="59"/>
      <c r="Q253" s="59"/>
      <c r="R253" s="59"/>
      <c r="S253" s="59"/>
      <c r="T253" s="59"/>
      <c r="U253" s="59"/>
      <c r="V253" s="59"/>
      <c r="W253" s="59"/>
      <c r="X253" s="59"/>
      <c r="Y253" s="59"/>
      <c r="Z253" s="59"/>
      <c r="AA253" s="59"/>
      <c r="AB253" s="59"/>
      <c r="AC253" s="59"/>
      <c r="AD253" s="59"/>
      <c r="AE253" s="59"/>
      <c r="AF253" s="59"/>
      <c r="AG253" s="59"/>
      <c r="AH253" s="59"/>
      <c r="AI253" s="59"/>
      <c r="AJ253" s="59"/>
      <c r="AK253" s="59"/>
      <c r="AL253" s="59"/>
      <c r="AM253" s="59"/>
      <c r="AN253" s="59"/>
      <c r="AO253" s="59"/>
      <c r="AP253" s="59"/>
      <c r="AQ253" s="59"/>
      <c r="AR253" s="59"/>
    </row>
    <row r="254" ht="12.0" customHeight="1">
      <c r="A254" s="59"/>
      <c r="B254" s="59"/>
      <c r="C254" s="59"/>
      <c r="D254" s="59"/>
      <c r="E254" s="59"/>
      <c r="F254" s="59"/>
      <c r="G254" s="59"/>
      <c r="H254" s="59"/>
      <c r="I254" s="59"/>
      <c r="J254" s="59"/>
      <c r="K254" s="59"/>
      <c r="L254" s="59"/>
      <c r="M254" s="59"/>
      <c r="N254" s="59"/>
      <c r="O254" s="59"/>
      <c r="P254" s="59"/>
      <c r="Q254" s="59"/>
      <c r="R254" s="59"/>
      <c r="S254" s="59"/>
      <c r="T254" s="59"/>
      <c r="U254" s="59"/>
      <c r="V254" s="59"/>
      <c r="W254" s="59"/>
      <c r="X254" s="59"/>
      <c r="Y254" s="59"/>
      <c r="Z254" s="59"/>
      <c r="AA254" s="59"/>
      <c r="AB254" s="59"/>
      <c r="AC254" s="59"/>
      <c r="AD254" s="59"/>
      <c r="AE254" s="59"/>
      <c r="AF254" s="59"/>
      <c r="AG254" s="59"/>
      <c r="AH254" s="59"/>
      <c r="AI254" s="59"/>
      <c r="AJ254" s="59"/>
      <c r="AK254" s="59"/>
      <c r="AL254" s="59"/>
      <c r="AM254" s="59"/>
      <c r="AN254" s="59"/>
      <c r="AO254" s="59"/>
      <c r="AP254" s="59"/>
      <c r="AQ254" s="59"/>
      <c r="AR254" s="59"/>
    </row>
    <row r="255" ht="12.0" customHeight="1">
      <c r="A255" s="59"/>
      <c r="B255" s="59"/>
      <c r="C255" s="59"/>
      <c r="D255" s="59"/>
      <c r="E255" s="59"/>
      <c r="F255" s="59"/>
      <c r="G255" s="59"/>
      <c r="H255" s="59"/>
      <c r="I255" s="59"/>
      <c r="J255" s="59"/>
      <c r="K255" s="59"/>
      <c r="L255" s="59"/>
      <c r="M255" s="59"/>
      <c r="N255" s="59"/>
      <c r="O255" s="59"/>
      <c r="P255" s="59"/>
      <c r="Q255" s="59"/>
      <c r="R255" s="59"/>
      <c r="S255" s="59"/>
      <c r="T255" s="59"/>
      <c r="U255" s="59"/>
      <c r="V255" s="59"/>
      <c r="W255" s="59"/>
      <c r="X255" s="59"/>
      <c r="Y255" s="59"/>
      <c r="Z255" s="59"/>
      <c r="AA255" s="59"/>
      <c r="AB255" s="59"/>
      <c r="AC255" s="59"/>
      <c r="AD255" s="59"/>
      <c r="AE255" s="59"/>
      <c r="AF255" s="59"/>
      <c r="AG255" s="59"/>
      <c r="AH255" s="59"/>
      <c r="AI255" s="59"/>
      <c r="AJ255" s="59"/>
      <c r="AK255" s="59"/>
      <c r="AL255" s="59"/>
      <c r="AM255" s="59"/>
      <c r="AN255" s="59"/>
      <c r="AO255" s="59"/>
      <c r="AP255" s="59"/>
      <c r="AQ255" s="59"/>
      <c r="AR255" s="59"/>
    </row>
    <row r="256" ht="12.0" customHeight="1">
      <c r="A256" s="59"/>
      <c r="B256" s="59"/>
      <c r="C256" s="59"/>
      <c r="D256" s="59"/>
      <c r="E256" s="59"/>
      <c r="F256" s="59"/>
      <c r="G256" s="59"/>
      <c r="H256" s="59"/>
      <c r="I256" s="59"/>
      <c r="J256" s="59"/>
      <c r="K256" s="59"/>
      <c r="L256" s="59"/>
      <c r="M256" s="59"/>
      <c r="N256" s="59"/>
      <c r="O256" s="59"/>
      <c r="P256" s="59"/>
      <c r="Q256" s="59"/>
      <c r="R256" s="59"/>
      <c r="S256" s="59"/>
      <c r="T256" s="59"/>
      <c r="U256" s="59"/>
      <c r="V256" s="59"/>
      <c r="W256" s="59"/>
      <c r="X256" s="59"/>
      <c r="Y256" s="59"/>
      <c r="Z256" s="59"/>
      <c r="AA256" s="59"/>
      <c r="AB256" s="59"/>
      <c r="AC256" s="59"/>
      <c r="AD256" s="59"/>
      <c r="AE256" s="59"/>
      <c r="AF256" s="59"/>
      <c r="AG256" s="59"/>
      <c r="AH256" s="59"/>
      <c r="AI256" s="59"/>
      <c r="AJ256" s="59"/>
      <c r="AK256" s="59"/>
      <c r="AL256" s="59"/>
      <c r="AM256" s="59"/>
      <c r="AN256" s="59"/>
      <c r="AO256" s="59"/>
      <c r="AP256" s="59"/>
      <c r="AQ256" s="59"/>
      <c r="AR256" s="59"/>
    </row>
    <row r="257" ht="12.0" customHeight="1">
      <c r="A257" s="59"/>
      <c r="B257" s="59"/>
      <c r="C257" s="59"/>
      <c r="D257" s="59"/>
      <c r="E257" s="59"/>
      <c r="F257" s="59"/>
      <c r="G257" s="59"/>
      <c r="H257" s="59"/>
      <c r="I257" s="59"/>
      <c r="J257" s="59"/>
      <c r="K257" s="59"/>
      <c r="L257" s="59"/>
      <c r="M257" s="59"/>
      <c r="N257" s="59"/>
      <c r="O257" s="59"/>
      <c r="P257" s="59"/>
      <c r="Q257" s="59"/>
      <c r="R257" s="59"/>
      <c r="S257" s="59"/>
      <c r="T257" s="59"/>
      <c r="U257" s="59"/>
      <c r="V257" s="59"/>
      <c r="W257" s="59"/>
      <c r="X257" s="59"/>
      <c r="Y257" s="59"/>
      <c r="Z257" s="59"/>
      <c r="AA257" s="59"/>
      <c r="AB257" s="59"/>
      <c r="AC257" s="59"/>
      <c r="AD257" s="59"/>
      <c r="AE257" s="59"/>
      <c r="AF257" s="59"/>
      <c r="AG257" s="59"/>
      <c r="AH257" s="59"/>
      <c r="AI257" s="59"/>
      <c r="AJ257" s="59"/>
      <c r="AK257" s="59"/>
      <c r="AL257" s="59"/>
      <c r="AM257" s="59"/>
      <c r="AN257" s="59"/>
      <c r="AO257" s="59"/>
      <c r="AP257" s="59"/>
      <c r="AQ257" s="59"/>
      <c r="AR257" s="59"/>
    </row>
    <row r="258" ht="12.0" customHeight="1">
      <c r="A258" s="59"/>
      <c r="B258" s="59"/>
      <c r="C258" s="59"/>
      <c r="D258" s="59"/>
      <c r="E258" s="59"/>
      <c r="F258" s="59"/>
      <c r="G258" s="59"/>
      <c r="H258" s="59"/>
      <c r="I258" s="59"/>
      <c r="J258" s="59"/>
      <c r="K258" s="59"/>
      <c r="L258" s="59"/>
      <c r="M258" s="59"/>
      <c r="N258" s="59"/>
      <c r="O258" s="59"/>
      <c r="P258" s="59"/>
      <c r="Q258" s="59"/>
      <c r="R258" s="59"/>
      <c r="S258" s="59"/>
      <c r="T258" s="59"/>
      <c r="U258" s="59"/>
      <c r="V258" s="59"/>
      <c r="W258" s="59"/>
      <c r="X258" s="59"/>
      <c r="Y258" s="59"/>
      <c r="Z258" s="59"/>
      <c r="AA258" s="59"/>
      <c r="AB258" s="59"/>
      <c r="AC258" s="59"/>
      <c r="AD258" s="59"/>
      <c r="AE258" s="59"/>
      <c r="AF258" s="59"/>
      <c r="AG258" s="59"/>
      <c r="AH258" s="59"/>
      <c r="AI258" s="59"/>
      <c r="AJ258" s="59"/>
      <c r="AK258" s="59"/>
      <c r="AL258" s="59"/>
      <c r="AM258" s="59"/>
      <c r="AN258" s="59"/>
      <c r="AO258" s="59"/>
      <c r="AP258" s="59"/>
      <c r="AQ258" s="59"/>
      <c r="AR258" s="59"/>
    </row>
    <row r="259" ht="12.0" customHeight="1">
      <c r="A259" s="59"/>
      <c r="B259" s="59"/>
      <c r="C259" s="59"/>
      <c r="D259" s="59"/>
      <c r="E259" s="59"/>
      <c r="F259" s="59"/>
      <c r="G259" s="59"/>
      <c r="H259" s="59"/>
      <c r="I259" s="59"/>
      <c r="J259" s="59"/>
      <c r="K259" s="59"/>
      <c r="L259" s="59"/>
      <c r="M259" s="59"/>
      <c r="N259" s="59"/>
      <c r="O259" s="59"/>
      <c r="P259" s="59"/>
      <c r="Q259" s="59"/>
      <c r="R259" s="59"/>
      <c r="S259" s="59"/>
      <c r="T259" s="59"/>
      <c r="U259" s="59"/>
      <c r="V259" s="59"/>
      <c r="W259" s="59"/>
      <c r="X259" s="59"/>
      <c r="Y259" s="59"/>
      <c r="Z259" s="59"/>
      <c r="AA259" s="59"/>
      <c r="AB259" s="59"/>
      <c r="AC259" s="59"/>
      <c r="AD259" s="59"/>
      <c r="AE259" s="59"/>
      <c r="AF259" s="59"/>
      <c r="AG259" s="59"/>
      <c r="AH259" s="59"/>
      <c r="AI259" s="59"/>
      <c r="AJ259" s="59"/>
      <c r="AK259" s="59"/>
      <c r="AL259" s="59"/>
      <c r="AM259" s="59"/>
      <c r="AN259" s="59"/>
      <c r="AO259" s="59"/>
      <c r="AP259" s="59"/>
      <c r="AQ259" s="59"/>
      <c r="AR259" s="59"/>
    </row>
    <row r="260" ht="12.0" customHeight="1">
      <c r="A260" s="59"/>
      <c r="B260" s="59"/>
      <c r="C260" s="59"/>
      <c r="D260" s="59"/>
      <c r="E260" s="59"/>
      <c r="F260" s="59"/>
      <c r="G260" s="59"/>
      <c r="H260" s="59"/>
      <c r="I260" s="59"/>
      <c r="J260" s="59"/>
      <c r="K260" s="59"/>
      <c r="L260" s="59"/>
      <c r="M260" s="59"/>
      <c r="N260" s="59"/>
      <c r="O260" s="59"/>
      <c r="P260" s="59"/>
      <c r="Q260" s="59"/>
      <c r="R260" s="59"/>
      <c r="S260" s="59"/>
      <c r="T260" s="59"/>
      <c r="U260" s="59"/>
      <c r="V260" s="59"/>
      <c r="W260" s="59"/>
      <c r="X260" s="59"/>
      <c r="Y260" s="59"/>
      <c r="Z260" s="59"/>
      <c r="AA260" s="59"/>
      <c r="AB260" s="59"/>
      <c r="AC260" s="59"/>
      <c r="AD260" s="59"/>
      <c r="AE260" s="59"/>
      <c r="AF260" s="59"/>
      <c r="AG260" s="59"/>
      <c r="AH260" s="59"/>
      <c r="AI260" s="59"/>
      <c r="AJ260" s="59"/>
      <c r="AK260" s="59"/>
      <c r="AL260" s="59"/>
      <c r="AM260" s="59"/>
      <c r="AN260" s="59"/>
      <c r="AO260" s="59"/>
      <c r="AP260" s="59"/>
      <c r="AQ260" s="59"/>
      <c r="AR260" s="59"/>
    </row>
    <row r="261" ht="12.0" customHeight="1">
      <c r="A261" s="59"/>
      <c r="B261" s="59"/>
      <c r="C261" s="59"/>
      <c r="D261" s="59"/>
      <c r="E261" s="59"/>
      <c r="F261" s="59"/>
      <c r="G261" s="59"/>
      <c r="H261" s="59"/>
      <c r="I261" s="59"/>
      <c r="J261" s="59"/>
      <c r="K261" s="59"/>
      <c r="L261" s="59"/>
      <c r="M261" s="59"/>
      <c r="N261" s="59"/>
      <c r="O261" s="59"/>
      <c r="P261" s="59"/>
      <c r="Q261" s="59"/>
      <c r="R261" s="59"/>
      <c r="S261" s="59"/>
      <c r="T261" s="59"/>
      <c r="U261" s="59"/>
      <c r="V261" s="59"/>
      <c r="W261" s="59"/>
      <c r="X261" s="59"/>
      <c r="Y261" s="59"/>
      <c r="Z261" s="59"/>
      <c r="AA261" s="59"/>
      <c r="AB261" s="59"/>
      <c r="AC261" s="59"/>
      <c r="AD261" s="59"/>
      <c r="AE261" s="59"/>
      <c r="AF261" s="59"/>
      <c r="AG261" s="59"/>
      <c r="AH261" s="59"/>
      <c r="AI261" s="59"/>
      <c r="AJ261" s="59"/>
      <c r="AK261" s="59"/>
      <c r="AL261" s="59"/>
      <c r="AM261" s="59"/>
      <c r="AN261" s="59"/>
      <c r="AO261" s="59"/>
      <c r="AP261" s="59"/>
      <c r="AQ261" s="59"/>
      <c r="AR261" s="59"/>
    </row>
    <row r="262" ht="12.0" customHeight="1">
      <c r="A262" s="59"/>
      <c r="B262" s="59"/>
      <c r="C262" s="59"/>
      <c r="D262" s="59"/>
      <c r="E262" s="59"/>
      <c r="F262" s="59"/>
      <c r="G262" s="59"/>
      <c r="H262" s="59"/>
      <c r="I262" s="59"/>
      <c r="J262" s="59"/>
      <c r="K262" s="59"/>
      <c r="L262" s="59"/>
      <c r="M262" s="59"/>
      <c r="N262" s="59"/>
      <c r="O262" s="59"/>
      <c r="P262" s="59"/>
      <c r="Q262" s="59"/>
      <c r="R262" s="59"/>
      <c r="S262" s="59"/>
      <c r="T262" s="59"/>
      <c r="U262" s="59"/>
      <c r="V262" s="59"/>
      <c r="W262" s="59"/>
      <c r="X262" s="59"/>
      <c r="Y262" s="59"/>
      <c r="Z262" s="59"/>
      <c r="AA262" s="59"/>
      <c r="AB262" s="59"/>
      <c r="AC262" s="59"/>
      <c r="AD262" s="59"/>
      <c r="AE262" s="59"/>
      <c r="AF262" s="59"/>
      <c r="AG262" s="59"/>
      <c r="AH262" s="59"/>
      <c r="AI262" s="59"/>
      <c r="AJ262" s="59"/>
      <c r="AK262" s="59"/>
      <c r="AL262" s="59"/>
      <c r="AM262" s="59"/>
      <c r="AN262" s="59"/>
      <c r="AO262" s="59"/>
      <c r="AP262" s="59"/>
      <c r="AQ262" s="59"/>
      <c r="AR262" s="59"/>
    </row>
    <row r="263" ht="12.0" customHeight="1">
      <c r="A263" s="59"/>
      <c r="B263" s="59"/>
      <c r="C263" s="59"/>
      <c r="D263" s="59"/>
      <c r="E263" s="59"/>
      <c r="F263" s="59"/>
      <c r="G263" s="59"/>
      <c r="H263" s="59"/>
      <c r="I263" s="59"/>
      <c r="J263" s="59"/>
      <c r="K263" s="59"/>
      <c r="L263" s="59"/>
      <c r="M263" s="59"/>
      <c r="N263" s="59"/>
      <c r="O263" s="59"/>
      <c r="P263" s="59"/>
      <c r="Q263" s="59"/>
      <c r="R263" s="59"/>
      <c r="S263" s="59"/>
      <c r="T263" s="59"/>
      <c r="U263" s="59"/>
      <c r="V263" s="59"/>
      <c r="W263" s="59"/>
      <c r="X263" s="59"/>
      <c r="Y263" s="59"/>
      <c r="Z263" s="59"/>
      <c r="AA263" s="59"/>
      <c r="AB263" s="59"/>
      <c r="AC263" s="59"/>
      <c r="AD263" s="59"/>
      <c r="AE263" s="59"/>
      <c r="AF263" s="59"/>
      <c r="AG263" s="59"/>
      <c r="AH263" s="59"/>
      <c r="AI263" s="59"/>
      <c r="AJ263" s="59"/>
      <c r="AK263" s="59"/>
      <c r="AL263" s="59"/>
      <c r="AM263" s="59"/>
      <c r="AN263" s="59"/>
      <c r="AO263" s="59"/>
      <c r="AP263" s="59"/>
      <c r="AQ263" s="59"/>
      <c r="AR263" s="59"/>
    </row>
    <row r="264" ht="12.0" customHeight="1">
      <c r="A264" s="59"/>
      <c r="B264" s="59"/>
      <c r="C264" s="59"/>
      <c r="D264" s="59"/>
      <c r="E264" s="59"/>
      <c r="F264" s="59"/>
      <c r="G264" s="59"/>
      <c r="H264" s="59"/>
      <c r="I264" s="59"/>
      <c r="J264" s="59"/>
      <c r="K264" s="59"/>
      <c r="L264" s="59"/>
      <c r="M264" s="59"/>
      <c r="N264" s="59"/>
      <c r="O264" s="59"/>
      <c r="P264" s="59"/>
      <c r="Q264" s="59"/>
      <c r="R264" s="59"/>
      <c r="S264" s="59"/>
      <c r="T264" s="59"/>
      <c r="U264" s="59"/>
      <c r="V264" s="59"/>
      <c r="W264" s="59"/>
      <c r="X264" s="59"/>
      <c r="Y264" s="59"/>
      <c r="Z264" s="59"/>
      <c r="AA264" s="59"/>
      <c r="AB264" s="59"/>
      <c r="AC264" s="59"/>
      <c r="AD264" s="59"/>
      <c r="AE264" s="59"/>
      <c r="AF264" s="59"/>
      <c r="AG264" s="59"/>
      <c r="AH264" s="59"/>
      <c r="AI264" s="59"/>
      <c r="AJ264" s="59"/>
      <c r="AK264" s="59"/>
      <c r="AL264" s="59"/>
      <c r="AM264" s="59"/>
      <c r="AN264" s="59"/>
      <c r="AO264" s="59"/>
      <c r="AP264" s="59"/>
      <c r="AQ264" s="59"/>
      <c r="AR264" s="59"/>
    </row>
    <row r="265" ht="12.0" customHeight="1">
      <c r="A265" s="59"/>
      <c r="B265" s="59"/>
      <c r="C265" s="59"/>
      <c r="D265" s="59"/>
      <c r="E265" s="59"/>
      <c r="F265" s="59"/>
      <c r="G265" s="59"/>
      <c r="H265" s="59"/>
      <c r="I265" s="59"/>
      <c r="J265" s="59"/>
      <c r="K265" s="59"/>
      <c r="L265" s="59"/>
      <c r="M265" s="59"/>
      <c r="N265" s="59"/>
      <c r="O265" s="59"/>
      <c r="P265" s="59"/>
      <c r="Q265" s="59"/>
      <c r="R265" s="59"/>
      <c r="S265" s="59"/>
      <c r="T265" s="59"/>
      <c r="U265" s="59"/>
      <c r="V265" s="59"/>
      <c r="W265" s="59"/>
      <c r="X265" s="59"/>
      <c r="Y265" s="59"/>
      <c r="Z265" s="59"/>
      <c r="AA265" s="59"/>
      <c r="AB265" s="59"/>
      <c r="AC265" s="59"/>
      <c r="AD265" s="59"/>
      <c r="AE265" s="59"/>
      <c r="AF265" s="59"/>
      <c r="AG265" s="59"/>
      <c r="AH265" s="59"/>
      <c r="AI265" s="59"/>
      <c r="AJ265" s="59"/>
      <c r="AK265" s="59"/>
      <c r="AL265" s="59"/>
      <c r="AM265" s="59"/>
      <c r="AN265" s="59"/>
      <c r="AO265" s="59"/>
      <c r="AP265" s="59"/>
      <c r="AQ265" s="59"/>
      <c r="AR265" s="59"/>
    </row>
    <row r="266" ht="12.0" customHeight="1">
      <c r="A266" s="59"/>
      <c r="B266" s="59"/>
      <c r="C266" s="59"/>
      <c r="D266" s="59"/>
      <c r="E266" s="59"/>
      <c r="F266" s="59"/>
      <c r="G266" s="59"/>
      <c r="H266" s="59"/>
      <c r="I266" s="59"/>
      <c r="J266" s="59"/>
      <c r="K266" s="59"/>
      <c r="L266" s="59"/>
      <c r="M266" s="59"/>
      <c r="N266" s="59"/>
      <c r="O266" s="59"/>
      <c r="P266" s="59"/>
      <c r="Q266" s="59"/>
      <c r="R266" s="59"/>
      <c r="S266" s="59"/>
      <c r="T266" s="59"/>
      <c r="U266" s="59"/>
      <c r="V266" s="59"/>
      <c r="W266" s="59"/>
      <c r="X266" s="59"/>
      <c r="Y266" s="59"/>
      <c r="Z266" s="59"/>
      <c r="AA266" s="59"/>
      <c r="AB266" s="59"/>
      <c r="AC266" s="59"/>
      <c r="AD266" s="59"/>
      <c r="AE266" s="59"/>
      <c r="AF266" s="59"/>
      <c r="AG266" s="59"/>
      <c r="AH266" s="59"/>
      <c r="AI266" s="59"/>
      <c r="AJ266" s="59"/>
      <c r="AK266" s="59"/>
      <c r="AL266" s="59"/>
      <c r="AM266" s="59"/>
      <c r="AN266" s="59"/>
      <c r="AO266" s="59"/>
      <c r="AP266" s="59"/>
      <c r="AQ266" s="59"/>
      <c r="AR266" s="59"/>
    </row>
    <row r="267" ht="12.0" customHeight="1">
      <c r="A267" s="59"/>
      <c r="B267" s="59"/>
      <c r="C267" s="59"/>
      <c r="D267" s="59"/>
      <c r="E267" s="59"/>
      <c r="F267" s="59"/>
      <c r="G267" s="59"/>
      <c r="H267" s="59"/>
      <c r="I267" s="59"/>
      <c r="J267" s="59"/>
      <c r="K267" s="59"/>
      <c r="L267" s="59"/>
      <c r="M267" s="59"/>
      <c r="N267" s="59"/>
      <c r="O267" s="59"/>
      <c r="P267" s="59"/>
      <c r="Q267" s="59"/>
      <c r="R267" s="59"/>
      <c r="S267" s="59"/>
      <c r="T267" s="59"/>
      <c r="U267" s="59"/>
      <c r="V267" s="59"/>
      <c r="W267" s="59"/>
      <c r="X267" s="59"/>
      <c r="Y267" s="59"/>
      <c r="Z267" s="59"/>
      <c r="AA267" s="59"/>
      <c r="AB267" s="59"/>
      <c r="AC267" s="59"/>
      <c r="AD267" s="59"/>
      <c r="AE267" s="59"/>
      <c r="AF267" s="59"/>
      <c r="AG267" s="59"/>
      <c r="AH267" s="59"/>
      <c r="AI267" s="59"/>
      <c r="AJ267" s="59"/>
      <c r="AK267" s="59"/>
      <c r="AL267" s="59"/>
      <c r="AM267" s="59"/>
      <c r="AN267" s="59"/>
      <c r="AO267" s="59"/>
      <c r="AP267" s="59"/>
      <c r="AQ267" s="59"/>
      <c r="AR267" s="59"/>
    </row>
    <row r="268" ht="12.0" customHeight="1">
      <c r="A268" s="59"/>
      <c r="B268" s="59"/>
      <c r="C268" s="59"/>
      <c r="D268" s="59"/>
      <c r="E268" s="59"/>
      <c r="F268" s="59"/>
      <c r="G268" s="59"/>
      <c r="H268" s="59"/>
      <c r="I268" s="59"/>
      <c r="J268" s="59"/>
      <c r="K268" s="59"/>
      <c r="L268" s="59"/>
      <c r="M268" s="59"/>
      <c r="N268" s="59"/>
      <c r="O268" s="59"/>
      <c r="P268" s="59"/>
      <c r="Q268" s="59"/>
      <c r="R268" s="59"/>
      <c r="S268" s="59"/>
      <c r="T268" s="59"/>
      <c r="U268" s="59"/>
      <c r="V268" s="59"/>
      <c r="W268" s="59"/>
      <c r="X268" s="59"/>
      <c r="Y268" s="59"/>
      <c r="Z268" s="59"/>
      <c r="AA268" s="59"/>
      <c r="AB268" s="59"/>
      <c r="AC268" s="59"/>
      <c r="AD268" s="59"/>
      <c r="AE268" s="59"/>
      <c r="AF268" s="59"/>
      <c r="AG268" s="59"/>
      <c r="AH268" s="59"/>
      <c r="AI268" s="59"/>
      <c r="AJ268" s="59"/>
      <c r="AK268" s="59"/>
      <c r="AL268" s="59"/>
      <c r="AM268" s="59"/>
      <c r="AN268" s="59"/>
      <c r="AO268" s="59"/>
      <c r="AP268" s="59"/>
      <c r="AQ268" s="59"/>
      <c r="AR268" s="59"/>
    </row>
    <row r="269" ht="12.0" customHeight="1">
      <c r="A269" s="59"/>
      <c r="B269" s="59"/>
      <c r="C269" s="59"/>
      <c r="D269" s="59"/>
      <c r="E269" s="59"/>
      <c r="F269" s="59"/>
      <c r="G269" s="59"/>
      <c r="H269" s="59"/>
      <c r="I269" s="59"/>
      <c r="J269" s="59"/>
      <c r="K269" s="59"/>
      <c r="L269" s="59"/>
      <c r="M269" s="59"/>
      <c r="N269" s="59"/>
      <c r="O269" s="59"/>
      <c r="P269" s="59"/>
      <c r="Q269" s="59"/>
      <c r="R269" s="59"/>
      <c r="S269" s="59"/>
      <c r="T269" s="59"/>
      <c r="U269" s="59"/>
      <c r="V269" s="59"/>
      <c r="W269" s="59"/>
      <c r="X269" s="59"/>
      <c r="Y269" s="59"/>
      <c r="Z269" s="59"/>
      <c r="AA269" s="59"/>
      <c r="AB269" s="59"/>
      <c r="AC269" s="59"/>
      <c r="AD269" s="59"/>
      <c r="AE269" s="59"/>
      <c r="AF269" s="59"/>
      <c r="AG269" s="59"/>
      <c r="AH269" s="59"/>
      <c r="AI269" s="59"/>
      <c r="AJ269" s="59"/>
      <c r="AK269" s="59"/>
      <c r="AL269" s="59"/>
      <c r="AM269" s="59"/>
      <c r="AN269" s="59"/>
      <c r="AO269" s="59"/>
      <c r="AP269" s="59"/>
      <c r="AQ269" s="59"/>
      <c r="AR269" s="59"/>
    </row>
    <row r="270" ht="12.0" customHeight="1">
      <c r="A270" s="59"/>
      <c r="B270" s="59"/>
      <c r="C270" s="59"/>
      <c r="D270" s="59"/>
      <c r="E270" s="59"/>
      <c r="F270" s="59"/>
      <c r="G270" s="59"/>
      <c r="H270" s="59"/>
      <c r="I270" s="59"/>
      <c r="J270" s="59"/>
      <c r="K270" s="59"/>
      <c r="L270" s="59"/>
      <c r="M270" s="59"/>
      <c r="N270" s="59"/>
      <c r="O270" s="59"/>
      <c r="P270" s="59"/>
      <c r="Q270" s="59"/>
      <c r="R270" s="59"/>
      <c r="S270" s="59"/>
      <c r="T270" s="59"/>
      <c r="U270" s="59"/>
      <c r="V270" s="59"/>
      <c r="W270" s="59"/>
      <c r="X270" s="59"/>
      <c r="Y270" s="59"/>
      <c r="Z270" s="59"/>
      <c r="AA270" s="59"/>
      <c r="AB270" s="59"/>
      <c r="AC270" s="59"/>
      <c r="AD270" s="59"/>
      <c r="AE270" s="59"/>
      <c r="AF270" s="59"/>
      <c r="AG270" s="59"/>
      <c r="AH270" s="59"/>
      <c r="AI270" s="59"/>
      <c r="AJ270" s="59"/>
      <c r="AK270" s="59"/>
      <c r="AL270" s="59"/>
      <c r="AM270" s="59"/>
      <c r="AN270" s="59"/>
      <c r="AO270" s="59"/>
      <c r="AP270" s="59"/>
      <c r="AQ270" s="59"/>
      <c r="AR270" s="59"/>
    </row>
    <row r="271" ht="12.0" customHeight="1">
      <c r="A271" s="59"/>
      <c r="B271" s="59"/>
      <c r="C271" s="59"/>
      <c r="D271" s="59"/>
      <c r="E271" s="59"/>
      <c r="F271" s="59"/>
      <c r="G271" s="59"/>
      <c r="H271" s="59"/>
      <c r="I271" s="59"/>
      <c r="J271" s="59"/>
      <c r="K271" s="59"/>
      <c r="L271" s="59"/>
      <c r="M271" s="59"/>
      <c r="N271" s="59"/>
      <c r="O271" s="59"/>
      <c r="P271" s="59"/>
      <c r="Q271" s="59"/>
      <c r="R271" s="59"/>
      <c r="S271" s="59"/>
      <c r="T271" s="59"/>
      <c r="U271" s="59"/>
      <c r="V271" s="59"/>
      <c r="W271" s="59"/>
      <c r="X271" s="59"/>
      <c r="Y271" s="59"/>
      <c r="Z271" s="59"/>
      <c r="AA271" s="59"/>
      <c r="AB271" s="59"/>
      <c r="AC271" s="59"/>
      <c r="AD271" s="59"/>
      <c r="AE271" s="59"/>
      <c r="AF271" s="59"/>
      <c r="AG271" s="59"/>
      <c r="AH271" s="59"/>
      <c r="AI271" s="59"/>
      <c r="AJ271" s="59"/>
      <c r="AK271" s="59"/>
      <c r="AL271" s="59"/>
      <c r="AM271" s="59"/>
      <c r="AN271" s="59"/>
      <c r="AO271" s="59"/>
      <c r="AP271" s="59"/>
      <c r="AQ271" s="59"/>
      <c r="AR271" s="59"/>
    </row>
    <row r="272" ht="12.0" customHeight="1">
      <c r="A272" s="59"/>
      <c r="B272" s="59"/>
      <c r="C272" s="59"/>
      <c r="D272" s="59"/>
      <c r="E272" s="59"/>
      <c r="F272" s="59"/>
      <c r="G272" s="59"/>
      <c r="H272" s="59"/>
      <c r="I272" s="59"/>
      <c r="J272" s="59"/>
      <c r="K272" s="59"/>
      <c r="L272" s="59"/>
      <c r="M272" s="59"/>
      <c r="N272" s="59"/>
      <c r="O272" s="59"/>
      <c r="P272" s="59"/>
      <c r="Q272" s="59"/>
      <c r="R272" s="59"/>
      <c r="S272" s="59"/>
      <c r="T272" s="59"/>
      <c r="U272" s="59"/>
      <c r="V272" s="59"/>
      <c r="W272" s="59"/>
      <c r="X272" s="59"/>
      <c r="Y272" s="59"/>
      <c r="Z272" s="59"/>
      <c r="AA272" s="59"/>
      <c r="AB272" s="59"/>
      <c r="AC272" s="59"/>
      <c r="AD272" s="59"/>
      <c r="AE272" s="59"/>
      <c r="AF272" s="59"/>
      <c r="AG272" s="59"/>
      <c r="AH272" s="59"/>
      <c r="AI272" s="59"/>
      <c r="AJ272" s="59"/>
      <c r="AK272" s="59"/>
      <c r="AL272" s="59"/>
      <c r="AM272" s="59"/>
      <c r="AN272" s="59"/>
      <c r="AO272" s="59"/>
      <c r="AP272" s="59"/>
      <c r="AQ272" s="59"/>
      <c r="AR272" s="59"/>
    </row>
    <row r="273" ht="12.0" customHeight="1">
      <c r="A273" s="59"/>
      <c r="B273" s="59"/>
      <c r="C273" s="59"/>
      <c r="D273" s="59"/>
      <c r="E273" s="59"/>
      <c r="F273" s="59"/>
      <c r="G273" s="59"/>
      <c r="H273" s="59"/>
      <c r="I273" s="59"/>
      <c r="J273" s="59"/>
      <c r="K273" s="59"/>
      <c r="L273" s="59"/>
      <c r="M273" s="59"/>
      <c r="N273" s="59"/>
      <c r="O273" s="59"/>
      <c r="P273" s="59"/>
      <c r="Q273" s="59"/>
      <c r="R273" s="59"/>
      <c r="S273" s="59"/>
      <c r="T273" s="59"/>
      <c r="U273" s="59"/>
      <c r="V273" s="59"/>
      <c r="W273" s="59"/>
      <c r="X273" s="59"/>
      <c r="Y273" s="59"/>
      <c r="Z273" s="59"/>
      <c r="AA273" s="59"/>
      <c r="AB273" s="59"/>
      <c r="AC273" s="59"/>
      <c r="AD273" s="59"/>
      <c r="AE273" s="59"/>
      <c r="AF273" s="59"/>
      <c r="AG273" s="59"/>
      <c r="AH273" s="59"/>
      <c r="AI273" s="59"/>
      <c r="AJ273" s="59"/>
      <c r="AK273" s="59"/>
      <c r="AL273" s="59"/>
      <c r="AM273" s="59"/>
      <c r="AN273" s="59"/>
      <c r="AO273" s="59"/>
      <c r="AP273" s="59"/>
      <c r="AQ273" s="59"/>
      <c r="AR273" s="59"/>
    </row>
    <row r="274" ht="12.0" customHeight="1">
      <c r="A274" s="59"/>
      <c r="B274" s="59"/>
      <c r="C274" s="59"/>
      <c r="D274" s="59"/>
      <c r="E274" s="59"/>
      <c r="F274" s="59"/>
      <c r="G274" s="59"/>
      <c r="H274" s="59"/>
      <c r="I274" s="59"/>
      <c r="J274" s="59"/>
      <c r="K274" s="59"/>
      <c r="L274" s="59"/>
      <c r="M274" s="59"/>
      <c r="N274" s="59"/>
      <c r="O274" s="59"/>
      <c r="P274" s="59"/>
      <c r="Q274" s="59"/>
      <c r="R274" s="59"/>
      <c r="S274" s="59"/>
      <c r="T274" s="59"/>
      <c r="U274" s="59"/>
      <c r="V274" s="59"/>
      <c r="W274" s="59"/>
      <c r="X274" s="59"/>
      <c r="Y274" s="59"/>
      <c r="Z274" s="59"/>
      <c r="AA274" s="59"/>
      <c r="AB274" s="59"/>
      <c r="AC274" s="59"/>
      <c r="AD274" s="59"/>
      <c r="AE274" s="59"/>
      <c r="AF274" s="59"/>
      <c r="AG274" s="59"/>
      <c r="AH274" s="59"/>
      <c r="AI274" s="59"/>
      <c r="AJ274" s="59"/>
      <c r="AK274" s="59"/>
      <c r="AL274" s="59"/>
      <c r="AM274" s="59"/>
      <c r="AN274" s="59"/>
      <c r="AO274" s="59"/>
      <c r="AP274" s="59"/>
      <c r="AQ274" s="59"/>
      <c r="AR274" s="59"/>
    </row>
    <row r="275" ht="12.0" customHeight="1">
      <c r="A275" s="59"/>
      <c r="B275" s="59"/>
      <c r="C275" s="59"/>
      <c r="D275" s="59"/>
      <c r="E275" s="59"/>
      <c r="F275" s="59"/>
      <c r="G275" s="59"/>
      <c r="H275" s="59"/>
      <c r="I275" s="59"/>
      <c r="J275" s="59"/>
      <c r="K275" s="59"/>
      <c r="L275" s="59"/>
      <c r="M275" s="59"/>
      <c r="N275" s="59"/>
      <c r="O275" s="59"/>
      <c r="P275" s="59"/>
      <c r="Q275" s="59"/>
      <c r="R275" s="59"/>
      <c r="S275" s="59"/>
      <c r="T275" s="59"/>
      <c r="U275" s="59"/>
      <c r="V275" s="59"/>
      <c r="W275" s="59"/>
      <c r="X275" s="59"/>
      <c r="Y275" s="59"/>
      <c r="Z275" s="59"/>
      <c r="AA275" s="59"/>
      <c r="AB275" s="59"/>
      <c r="AC275" s="59"/>
      <c r="AD275" s="59"/>
      <c r="AE275" s="59"/>
      <c r="AF275" s="59"/>
      <c r="AG275" s="59"/>
      <c r="AH275" s="59"/>
      <c r="AI275" s="59"/>
      <c r="AJ275" s="59"/>
      <c r="AK275" s="59"/>
      <c r="AL275" s="59"/>
      <c r="AM275" s="59"/>
      <c r="AN275" s="59"/>
      <c r="AO275" s="59"/>
      <c r="AP275" s="59"/>
      <c r="AQ275" s="59"/>
      <c r="AR275" s="59"/>
    </row>
    <row r="276" ht="12.0" customHeight="1">
      <c r="A276" s="59"/>
      <c r="B276" s="59"/>
      <c r="C276" s="59"/>
      <c r="D276" s="59"/>
      <c r="E276" s="59"/>
      <c r="F276" s="59"/>
      <c r="G276" s="59"/>
      <c r="H276" s="59"/>
      <c r="I276" s="59"/>
      <c r="J276" s="59"/>
      <c r="K276" s="59"/>
      <c r="L276" s="59"/>
      <c r="M276" s="59"/>
      <c r="N276" s="59"/>
      <c r="O276" s="59"/>
      <c r="P276" s="59"/>
      <c r="Q276" s="59"/>
      <c r="R276" s="59"/>
      <c r="S276" s="59"/>
      <c r="T276" s="59"/>
      <c r="U276" s="59"/>
      <c r="V276" s="59"/>
      <c r="W276" s="59"/>
      <c r="X276" s="59"/>
      <c r="Y276" s="59"/>
      <c r="Z276" s="59"/>
      <c r="AA276" s="59"/>
      <c r="AB276" s="59"/>
      <c r="AC276" s="59"/>
      <c r="AD276" s="59"/>
      <c r="AE276" s="59"/>
      <c r="AF276" s="59"/>
      <c r="AG276" s="59"/>
      <c r="AH276" s="59"/>
      <c r="AI276" s="59"/>
      <c r="AJ276" s="59"/>
      <c r="AK276" s="59"/>
      <c r="AL276" s="59"/>
      <c r="AM276" s="59"/>
      <c r="AN276" s="59"/>
      <c r="AO276" s="59"/>
      <c r="AP276" s="59"/>
      <c r="AQ276" s="59"/>
      <c r="AR276" s="59"/>
    </row>
    <row r="277" ht="12.0" customHeight="1">
      <c r="A277" s="59"/>
      <c r="B277" s="59"/>
      <c r="C277" s="59"/>
      <c r="D277" s="59"/>
      <c r="E277" s="59"/>
      <c r="F277" s="59"/>
      <c r="G277" s="59"/>
      <c r="H277" s="59"/>
      <c r="I277" s="59"/>
      <c r="J277" s="59"/>
      <c r="K277" s="59"/>
      <c r="L277" s="59"/>
      <c r="M277" s="59"/>
      <c r="N277" s="59"/>
      <c r="O277" s="59"/>
      <c r="P277" s="59"/>
      <c r="Q277" s="59"/>
      <c r="R277" s="59"/>
      <c r="S277" s="59"/>
      <c r="T277" s="59"/>
      <c r="U277" s="59"/>
      <c r="V277" s="59"/>
      <c r="W277" s="59"/>
      <c r="X277" s="59"/>
      <c r="Y277" s="59"/>
      <c r="Z277" s="59"/>
      <c r="AA277" s="59"/>
      <c r="AB277" s="59"/>
      <c r="AC277" s="59"/>
      <c r="AD277" s="59"/>
      <c r="AE277" s="59"/>
      <c r="AF277" s="59"/>
      <c r="AG277" s="59"/>
      <c r="AH277" s="59"/>
      <c r="AI277" s="59"/>
      <c r="AJ277" s="59"/>
      <c r="AK277" s="59"/>
      <c r="AL277" s="59"/>
      <c r="AM277" s="59"/>
      <c r="AN277" s="59"/>
      <c r="AO277" s="59"/>
      <c r="AP277" s="59"/>
      <c r="AQ277" s="59"/>
      <c r="AR277" s="59"/>
    </row>
    <row r="278" ht="12.0" customHeight="1">
      <c r="A278" s="59"/>
      <c r="B278" s="59"/>
      <c r="C278" s="59"/>
      <c r="D278" s="59"/>
      <c r="E278" s="59"/>
      <c r="F278" s="59"/>
      <c r="G278" s="59"/>
      <c r="H278" s="59"/>
      <c r="I278" s="59"/>
      <c r="J278" s="59"/>
      <c r="K278" s="59"/>
      <c r="L278" s="59"/>
      <c r="M278" s="59"/>
      <c r="N278" s="59"/>
      <c r="O278" s="59"/>
      <c r="P278" s="59"/>
      <c r="Q278" s="59"/>
      <c r="R278" s="59"/>
      <c r="S278" s="59"/>
      <c r="T278" s="59"/>
      <c r="U278" s="59"/>
      <c r="V278" s="59"/>
      <c r="W278" s="59"/>
      <c r="X278" s="59"/>
      <c r="Y278" s="59"/>
      <c r="Z278" s="59"/>
      <c r="AA278" s="59"/>
      <c r="AB278" s="59"/>
      <c r="AC278" s="59"/>
      <c r="AD278" s="59"/>
      <c r="AE278" s="59"/>
      <c r="AF278" s="59"/>
      <c r="AG278" s="59"/>
      <c r="AH278" s="59"/>
      <c r="AI278" s="59"/>
      <c r="AJ278" s="59"/>
      <c r="AK278" s="59"/>
      <c r="AL278" s="59"/>
      <c r="AM278" s="59"/>
      <c r="AN278" s="59"/>
      <c r="AO278" s="59"/>
      <c r="AP278" s="59"/>
      <c r="AQ278" s="59"/>
      <c r="AR278" s="59"/>
    </row>
    <row r="279" ht="12.0" customHeight="1">
      <c r="A279" s="59"/>
      <c r="B279" s="59"/>
      <c r="C279" s="59"/>
      <c r="D279" s="59"/>
      <c r="E279" s="59"/>
      <c r="F279" s="59"/>
      <c r="G279" s="59"/>
      <c r="H279" s="59"/>
      <c r="I279" s="59"/>
      <c r="J279" s="59"/>
      <c r="K279" s="59"/>
      <c r="L279" s="59"/>
      <c r="M279" s="59"/>
      <c r="N279" s="59"/>
      <c r="O279" s="59"/>
      <c r="P279" s="59"/>
      <c r="Q279" s="59"/>
      <c r="R279" s="59"/>
      <c r="S279" s="59"/>
      <c r="T279" s="59"/>
      <c r="U279" s="59"/>
      <c r="V279" s="59"/>
      <c r="W279" s="59"/>
      <c r="X279" s="59"/>
      <c r="Y279" s="59"/>
      <c r="Z279" s="59"/>
      <c r="AA279" s="59"/>
      <c r="AB279" s="59"/>
      <c r="AC279" s="59"/>
      <c r="AD279" s="59"/>
      <c r="AE279" s="59"/>
      <c r="AF279" s="59"/>
      <c r="AG279" s="59"/>
      <c r="AH279" s="59"/>
      <c r="AI279" s="59"/>
      <c r="AJ279" s="59"/>
      <c r="AK279" s="59"/>
      <c r="AL279" s="59"/>
      <c r="AM279" s="59"/>
      <c r="AN279" s="59"/>
      <c r="AO279" s="59"/>
      <c r="AP279" s="59"/>
      <c r="AQ279" s="59"/>
      <c r="AR279" s="59"/>
    </row>
    <row r="280" ht="12.0" customHeight="1">
      <c r="A280" s="59"/>
      <c r="B280" s="59"/>
      <c r="C280" s="59"/>
      <c r="D280" s="59"/>
      <c r="E280" s="59"/>
      <c r="F280" s="59"/>
      <c r="G280" s="59"/>
      <c r="H280" s="59"/>
      <c r="I280" s="59"/>
      <c r="J280" s="59"/>
      <c r="K280" s="59"/>
      <c r="L280" s="59"/>
      <c r="M280" s="59"/>
      <c r="N280" s="59"/>
      <c r="O280" s="59"/>
      <c r="P280" s="59"/>
      <c r="Q280" s="59"/>
      <c r="R280" s="59"/>
      <c r="S280" s="59"/>
      <c r="T280" s="59"/>
      <c r="U280" s="59"/>
      <c r="V280" s="59"/>
      <c r="W280" s="59"/>
      <c r="X280" s="59"/>
      <c r="Y280" s="59"/>
      <c r="Z280" s="59"/>
      <c r="AA280" s="59"/>
      <c r="AB280" s="59"/>
      <c r="AC280" s="59"/>
      <c r="AD280" s="59"/>
      <c r="AE280" s="59"/>
      <c r="AF280" s="59"/>
      <c r="AG280" s="59"/>
      <c r="AH280" s="59"/>
      <c r="AI280" s="59"/>
      <c r="AJ280" s="59"/>
      <c r="AK280" s="59"/>
      <c r="AL280" s="59"/>
      <c r="AM280" s="59"/>
      <c r="AN280" s="59"/>
      <c r="AO280" s="59"/>
      <c r="AP280" s="59"/>
      <c r="AQ280" s="59"/>
      <c r="AR280" s="59"/>
    </row>
    <row r="281" ht="12.0" customHeight="1">
      <c r="A281" s="59"/>
      <c r="B281" s="59"/>
      <c r="C281" s="59"/>
      <c r="D281" s="59"/>
      <c r="E281" s="59"/>
      <c r="F281" s="59"/>
      <c r="G281" s="59"/>
      <c r="H281" s="59"/>
      <c r="I281" s="59"/>
      <c r="J281" s="59"/>
      <c r="K281" s="59"/>
      <c r="L281" s="59"/>
      <c r="M281" s="59"/>
      <c r="N281" s="59"/>
      <c r="O281" s="59"/>
      <c r="P281" s="59"/>
      <c r="Q281" s="59"/>
      <c r="R281" s="59"/>
      <c r="S281" s="59"/>
      <c r="T281" s="59"/>
      <c r="U281" s="59"/>
      <c r="V281" s="59"/>
      <c r="W281" s="59"/>
      <c r="X281" s="59"/>
      <c r="Y281" s="59"/>
      <c r="Z281" s="59"/>
      <c r="AA281" s="59"/>
      <c r="AB281" s="59"/>
      <c r="AC281" s="59"/>
      <c r="AD281" s="59"/>
      <c r="AE281" s="59"/>
      <c r="AF281" s="59"/>
      <c r="AG281" s="59"/>
      <c r="AH281" s="59"/>
      <c r="AI281" s="59"/>
      <c r="AJ281" s="59"/>
      <c r="AK281" s="59"/>
      <c r="AL281" s="59"/>
      <c r="AM281" s="59"/>
      <c r="AN281" s="59"/>
      <c r="AO281" s="59"/>
      <c r="AP281" s="59"/>
      <c r="AQ281" s="59"/>
      <c r="AR281" s="59"/>
    </row>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X12:Z12"/>
    <mergeCell ref="AB12:AC12"/>
    <mergeCell ref="AE12:AG12"/>
    <mergeCell ref="AI12:AJ12"/>
    <mergeCell ref="AL12:AN12"/>
    <mergeCell ref="AP12:AQ12"/>
    <mergeCell ref="N12:O12"/>
    <mergeCell ref="N13:N14"/>
    <mergeCell ref="O13:O14"/>
    <mergeCell ref="B53:D53"/>
    <mergeCell ref="B54:D54"/>
    <mergeCell ref="B59:D59"/>
    <mergeCell ref="B60:D60"/>
    <mergeCell ref="U13:U14"/>
    <mergeCell ref="V13:V14"/>
    <mergeCell ref="AB13:AB14"/>
    <mergeCell ref="AC13:AC14"/>
    <mergeCell ref="AI13:AI14"/>
    <mergeCell ref="AJ13:AJ14"/>
    <mergeCell ref="AP13:AP14"/>
    <mergeCell ref="AQ13:AQ14"/>
    <mergeCell ref="S1:Y1"/>
    <mergeCell ref="T2:Y2"/>
    <mergeCell ref="F12:H12"/>
    <mergeCell ref="J12:L12"/>
    <mergeCell ref="Q12:S12"/>
    <mergeCell ref="U12:V12"/>
    <mergeCell ref="D13:D14"/>
  </mergeCells>
  <dataValidations>
    <dataValidation type="list" allowBlank="1" showErrorMessage="1" sqref="D8">
      <formula1>"TOU,non-TOU"</formula1>
    </dataValidation>
    <dataValidation type="list" allowBlank="1" showErrorMessage="1" sqref="E15:E28 E30:E36 E38:E39 E41:E49 E55 E61">
      <formula1>#REF!</formula1>
    </dataValidation>
    <dataValidation type="list" allowBlank="1" showInputMessage="1" showErrorMessage="1" prompt="Select Charge Unit - monthly, per kWh, per kW" sqref="D15:D28 D30:D36 D38:D39 D41:D49 D55 D61">
      <formula1>"Monthly,per kWh,per kW"</formula1>
    </dataValidation>
  </dataValidations>
  <printOptions/>
  <pageMargins bottom="0.984251968503937" footer="0.0" header="0.0" left="0.7480314960629921" right="0.7480314960629921" top="0.984251968503937"/>
  <pageSetup orientation="landscape"/>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14.0" topLeftCell="A15" activePane="bottomLeft" state="frozen"/>
      <selection activeCell="B16" sqref="B16" pane="bottomLeft"/>
    </sheetView>
  </sheetViews>
  <sheetFormatPr customHeight="1" defaultColWidth="12.63" defaultRowHeight="15.0"/>
  <cols>
    <col customWidth="1" min="1" max="1" width="2.13"/>
    <col customWidth="1" min="2" max="2" width="26.38"/>
    <col customWidth="1" min="3" max="3" width="4.38"/>
    <col customWidth="1" min="4" max="4" width="11.38"/>
    <col customWidth="1" min="5" max="5" width="1.38"/>
    <col customWidth="1" min="6" max="6" width="10.75"/>
    <col customWidth="1" min="7" max="7" width="8.0"/>
    <col customWidth="1" min="8" max="8" width="9.25"/>
    <col customWidth="1" min="9" max="9" width="1.38"/>
    <col customWidth="1" min="10" max="10" width="10.38"/>
    <col customWidth="1" min="11" max="11" width="8.0"/>
    <col customWidth="1" min="12" max="12" width="9.25"/>
    <col customWidth="1" min="13" max="13" width="1.0"/>
    <col customWidth="1" min="14" max="14" width="9.38"/>
    <col customWidth="1" min="15" max="15" width="10.0"/>
    <col customWidth="1" min="16" max="16" width="1.25"/>
    <col customWidth="1" min="17" max="17" width="10.38"/>
    <col customWidth="1" min="18" max="18" width="8.0"/>
    <col customWidth="1" min="19" max="19" width="9.25"/>
    <col customWidth="1" min="20" max="20" width="1.25"/>
    <col customWidth="1" min="21" max="21" width="9.38"/>
    <col customWidth="1" min="22" max="22" width="10.0"/>
    <col customWidth="1" min="23" max="23" width="0.75"/>
    <col customWidth="1" min="24" max="24" width="10.38"/>
    <col customWidth="1" min="25" max="25" width="8.0"/>
    <col customWidth="1" min="26" max="26" width="9.25"/>
    <col customWidth="1" min="27" max="27" width="1.38"/>
    <col customWidth="1" min="28" max="28" width="9.38"/>
    <col customWidth="1" min="29" max="29" width="10.0"/>
    <col customWidth="1" min="30" max="30" width="0.88"/>
    <col customWidth="1" min="31" max="31" width="10.38"/>
    <col customWidth="1" min="32" max="32" width="8.0"/>
    <col customWidth="1" min="33" max="33" width="9.25"/>
    <col customWidth="1" min="34" max="34" width="2.88"/>
    <col customWidth="1" min="35" max="35" width="9.38"/>
    <col customWidth="1" min="36" max="36" width="10.0"/>
    <col customWidth="1" min="37" max="37" width="0.38"/>
    <col customWidth="1" min="38" max="38" width="10.38"/>
    <col customWidth="1" min="39" max="39" width="8.0"/>
    <col customWidth="1" min="40" max="40" width="9.25"/>
    <col customWidth="1" min="41" max="41" width="2.88"/>
    <col customWidth="1" min="42" max="42" width="9.38"/>
    <col customWidth="1" min="43" max="43" width="10.0"/>
    <col customWidth="1" min="44" max="44" width="1.13"/>
    <col customWidth="1" min="45" max="45" width="12.38"/>
  </cols>
  <sheetData>
    <row r="1" ht="15.0" customHeight="1">
      <c r="A1" s="3"/>
      <c r="B1" s="3"/>
      <c r="C1" s="3"/>
      <c r="D1" s="3"/>
      <c r="E1" s="3"/>
      <c r="F1" s="3"/>
      <c r="G1" s="3"/>
      <c r="H1" s="3"/>
      <c r="I1" s="3"/>
      <c r="J1" s="3"/>
      <c r="K1" s="3"/>
      <c r="L1" s="3"/>
      <c r="M1" s="3"/>
      <c r="N1" s="3"/>
      <c r="O1" s="3"/>
      <c r="P1" s="3"/>
      <c r="Q1" s="3"/>
      <c r="R1" s="3"/>
      <c r="S1" s="398" t="s">
        <v>290</v>
      </c>
      <c r="T1" s="399"/>
      <c r="U1" s="399"/>
      <c r="V1" s="399"/>
      <c r="W1" s="399"/>
      <c r="X1" s="399"/>
      <c r="Y1" s="400"/>
      <c r="Z1" s="3"/>
      <c r="AA1" s="3"/>
      <c r="AB1" s="3"/>
      <c r="AC1" s="3"/>
      <c r="AD1" s="3"/>
      <c r="AE1" s="3"/>
      <c r="AF1" s="3"/>
      <c r="AG1" s="3"/>
      <c r="AH1" s="3"/>
      <c r="AI1" s="3"/>
      <c r="AJ1" s="3"/>
      <c r="AK1" s="3"/>
      <c r="AL1" s="3"/>
      <c r="AM1" s="3"/>
      <c r="AN1" s="3"/>
      <c r="AO1" s="3"/>
      <c r="AP1" s="3"/>
      <c r="AQ1" s="3"/>
      <c r="AR1" s="3"/>
      <c r="AS1" s="3"/>
    </row>
    <row r="2" ht="18.75" customHeight="1">
      <c r="A2" s="59"/>
      <c r="B2" s="59"/>
      <c r="C2" s="401"/>
      <c r="D2" s="401"/>
      <c r="E2" s="401"/>
      <c r="F2" s="401" t="s">
        <v>291</v>
      </c>
      <c r="G2" s="401"/>
      <c r="H2" s="401"/>
      <c r="I2" s="401"/>
      <c r="J2" s="401"/>
      <c r="K2" s="401"/>
      <c r="L2" s="401"/>
      <c r="M2" s="401"/>
      <c r="N2" s="401"/>
      <c r="O2" s="401"/>
      <c r="Q2" s="59"/>
      <c r="R2" s="59"/>
      <c r="S2" s="402">
        <f>'Res (100)'!$S$2</f>
        <v>1</v>
      </c>
      <c r="T2" s="514" t="s">
        <v>292</v>
      </c>
      <c r="U2" s="399"/>
      <c r="V2" s="399"/>
      <c r="W2" s="399"/>
      <c r="X2" s="399"/>
      <c r="Y2" s="400"/>
      <c r="Z2" s="59"/>
      <c r="AA2" s="59"/>
      <c r="AB2" s="59"/>
      <c r="AC2" s="59"/>
      <c r="AD2" s="59"/>
      <c r="AE2" s="59"/>
      <c r="AF2" s="59"/>
      <c r="AG2" s="59"/>
      <c r="AH2" s="59"/>
      <c r="AI2" s="59"/>
      <c r="AJ2" s="59"/>
      <c r="AK2" s="59"/>
      <c r="AL2" s="59"/>
      <c r="AM2" s="59"/>
      <c r="AN2" s="59"/>
      <c r="AO2" s="59"/>
      <c r="AP2" s="59"/>
      <c r="AQ2" s="59"/>
      <c r="AR2" s="59"/>
    </row>
    <row r="3" ht="18.75" customHeight="1">
      <c r="A3" s="59"/>
      <c r="B3" s="59"/>
      <c r="C3" s="401"/>
      <c r="D3" s="401"/>
      <c r="E3" s="401"/>
      <c r="F3" s="401" t="s">
        <v>293</v>
      </c>
      <c r="G3" s="401"/>
      <c r="H3" s="401"/>
      <c r="I3" s="401"/>
      <c r="J3" s="401"/>
      <c r="K3" s="401"/>
      <c r="L3" s="401"/>
      <c r="M3" s="401"/>
      <c r="N3" s="401"/>
      <c r="O3" s="401"/>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row>
    <row r="4" ht="7.5" customHeight="1">
      <c r="A4" s="59"/>
      <c r="B4" s="59"/>
      <c r="C4" s="59"/>
      <c r="D4" s="59"/>
      <c r="E4" s="59"/>
      <c r="F4" s="59"/>
      <c r="G4" s="59"/>
      <c r="H4" s="59"/>
      <c r="I4" s="59"/>
      <c r="J4" s="59"/>
      <c r="K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row>
    <row r="5" ht="7.5" customHeight="1">
      <c r="A5" s="59"/>
      <c r="B5" s="59"/>
      <c r="C5" s="59"/>
      <c r="D5" s="59"/>
      <c r="E5" s="59"/>
      <c r="F5" s="59"/>
      <c r="G5" s="59"/>
      <c r="H5" s="59"/>
      <c r="I5" s="59"/>
      <c r="J5" s="59"/>
      <c r="K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row>
    <row r="6" ht="12.75" customHeight="1">
      <c r="A6" s="59"/>
      <c r="B6" s="350" t="s">
        <v>294</v>
      </c>
      <c r="C6" s="59"/>
      <c r="D6" s="406" t="s">
        <v>219</v>
      </c>
      <c r="E6" s="406"/>
      <c r="F6" s="407"/>
      <c r="G6" s="407"/>
      <c r="H6" s="407"/>
      <c r="I6" s="407"/>
      <c r="J6" s="407"/>
      <c r="K6" s="407"/>
      <c r="L6" s="407"/>
      <c r="M6" s="407"/>
      <c r="N6" s="407"/>
      <c r="O6" s="407"/>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3"/>
    </row>
    <row r="7" ht="7.5" customHeight="1">
      <c r="A7" s="59"/>
      <c r="B7" s="408"/>
      <c r="C7" s="59"/>
      <c r="D7" s="409"/>
      <c r="E7" s="409"/>
      <c r="F7" s="409"/>
      <c r="G7" s="409"/>
      <c r="H7" s="409"/>
      <c r="I7" s="409"/>
      <c r="J7" s="409"/>
      <c r="K7" s="409"/>
      <c r="L7" s="409"/>
      <c r="M7" s="409"/>
      <c r="N7" s="409"/>
      <c r="O7" s="40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row>
    <row r="8" ht="12.75" customHeight="1">
      <c r="A8" s="59"/>
      <c r="B8" s="350" t="s">
        <v>295</v>
      </c>
      <c r="C8" s="59"/>
      <c r="D8" s="410" t="s">
        <v>296</v>
      </c>
      <c r="E8" s="409"/>
      <c r="F8" s="409"/>
      <c r="G8" s="409"/>
      <c r="H8" s="409"/>
      <c r="I8" s="409"/>
      <c r="J8" s="409"/>
      <c r="K8" s="409"/>
      <c r="L8" s="409"/>
      <c r="M8" s="409"/>
      <c r="N8" s="409"/>
      <c r="O8" s="40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row>
    <row r="9" ht="12.75" customHeight="1">
      <c r="A9" s="59"/>
      <c r="B9" s="408"/>
      <c r="C9" s="59"/>
      <c r="D9" s="409"/>
      <c r="E9" s="409"/>
      <c r="F9" s="409"/>
      <c r="G9" s="409"/>
      <c r="H9" s="409"/>
      <c r="I9" s="409"/>
      <c r="J9" s="409"/>
      <c r="K9" s="409"/>
      <c r="L9" s="409"/>
      <c r="M9" s="409"/>
      <c r="N9" s="409"/>
      <c r="O9" s="40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row>
    <row r="10" ht="12.75" customHeight="1">
      <c r="A10" s="59"/>
      <c r="B10" s="59"/>
      <c r="C10" s="59"/>
      <c r="D10" s="337" t="s">
        <v>297</v>
      </c>
      <c r="E10" s="337"/>
      <c r="F10" s="411">
        <v>1000.0</v>
      </c>
      <c r="G10" s="337" t="s">
        <v>298</v>
      </c>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row>
    <row r="11" ht="12.75" customHeight="1">
      <c r="A11" s="59"/>
      <c r="B11" s="59"/>
      <c r="C11" s="59"/>
      <c r="D11" s="59"/>
      <c r="E11" s="59"/>
      <c r="F11" s="412">
        <v>4.0</v>
      </c>
      <c r="G11" s="412"/>
      <c r="H11" s="412" t="str">
        <f>F12</f>
        <v>2025A</v>
      </c>
      <c r="I11" s="412"/>
      <c r="J11" s="412">
        <v>5.0</v>
      </c>
      <c r="K11" s="412"/>
      <c r="L11" s="412" t="str">
        <f>J12</f>
        <v>2026F</v>
      </c>
      <c r="M11" s="412"/>
      <c r="N11" s="412"/>
      <c r="O11" s="412" t="str">
        <f>L11&amp;"%"</f>
        <v>2026F%</v>
      </c>
      <c r="P11" s="412"/>
      <c r="Q11" s="412">
        <v>6.0</v>
      </c>
      <c r="R11" s="412"/>
      <c r="S11" s="412" t="str">
        <f>Q12</f>
        <v>2027F</v>
      </c>
      <c r="T11" s="412"/>
      <c r="U11" s="412"/>
      <c r="V11" s="412" t="str">
        <f>S11&amp;"%"</f>
        <v>2027F%</v>
      </c>
      <c r="W11" s="412"/>
      <c r="X11" s="412">
        <v>7.0</v>
      </c>
      <c r="Y11" s="412"/>
      <c r="Z11" s="412" t="str">
        <f>X12</f>
        <v>2028F</v>
      </c>
      <c r="AA11" s="412"/>
      <c r="AB11" s="412"/>
      <c r="AC11" s="412" t="str">
        <f>Z11&amp;"%"</f>
        <v>2028F%</v>
      </c>
      <c r="AD11" s="412"/>
      <c r="AE11" s="412">
        <v>8.0</v>
      </c>
      <c r="AF11" s="412"/>
      <c r="AG11" s="412" t="str">
        <f>AE12</f>
        <v>2029F</v>
      </c>
      <c r="AH11" s="412"/>
      <c r="AI11" s="412"/>
      <c r="AJ11" s="412" t="str">
        <f>AG11&amp;"%"</f>
        <v>2029F%</v>
      </c>
      <c r="AK11" s="412"/>
      <c r="AL11" s="412">
        <v>9.0</v>
      </c>
      <c r="AM11" s="412"/>
      <c r="AN11" s="412" t="str">
        <f>AL12</f>
        <v>2030F</v>
      </c>
      <c r="AO11" s="412"/>
      <c r="AP11" s="412"/>
      <c r="AQ11" s="412" t="str">
        <f>AN11&amp;"%"</f>
        <v>2030F%</v>
      </c>
      <c r="AR11" s="412"/>
    </row>
    <row r="12" ht="12.75" customHeight="1">
      <c r="A12" s="59"/>
      <c r="B12" s="59"/>
      <c r="C12" s="59"/>
      <c r="D12" s="337"/>
      <c r="E12" s="337"/>
      <c r="F12" s="413" t="s">
        <v>1</v>
      </c>
      <c r="G12" s="46"/>
      <c r="H12" s="47"/>
      <c r="I12" s="59"/>
      <c r="J12" s="413" t="s">
        <v>2</v>
      </c>
      <c r="K12" s="46"/>
      <c r="L12" s="47"/>
      <c r="M12" s="59"/>
      <c r="N12" s="414" t="str">
        <f>"Impact "&amp;F12&amp;" vs "&amp;J12</f>
        <v>Impact 2025A vs 2026F</v>
      </c>
      <c r="O12" s="47"/>
      <c r="P12" s="59"/>
      <c r="Q12" s="413" t="s">
        <v>3</v>
      </c>
      <c r="R12" s="46"/>
      <c r="S12" s="47"/>
      <c r="T12" s="59"/>
      <c r="U12" s="414" t="str">
        <f>"Impact "&amp;J12&amp;" vs "&amp;Q12</f>
        <v>Impact 2026F vs 2027F</v>
      </c>
      <c r="V12" s="47"/>
      <c r="W12" s="59"/>
      <c r="X12" s="413" t="s">
        <v>4</v>
      </c>
      <c r="Y12" s="46"/>
      <c r="Z12" s="47"/>
      <c r="AA12" s="59"/>
      <c r="AB12" s="414" t="str">
        <f>"Impact "&amp;Q12&amp;" vs "&amp;X12</f>
        <v>Impact 2027F vs 2028F</v>
      </c>
      <c r="AC12" s="47"/>
      <c r="AD12" s="59"/>
      <c r="AE12" s="413" t="s">
        <v>5</v>
      </c>
      <c r="AF12" s="46"/>
      <c r="AG12" s="47"/>
      <c r="AH12" s="59"/>
      <c r="AI12" s="414" t="str">
        <f>"Impact "&amp;X12&amp;" vs "&amp;AE12</f>
        <v>Impact 2028F vs 2029F</v>
      </c>
      <c r="AJ12" s="47"/>
      <c r="AK12" s="59"/>
      <c r="AL12" s="413" t="s">
        <v>6</v>
      </c>
      <c r="AM12" s="46"/>
      <c r="AN12" s="47"/>
      <c r="AO12" s="59"/>
      <c r="AP12" s="414" t="str">
        <f>"Impact "&amp;AE12&amp;" vs "&amp;AL12</f>
        <v>Impact 2029F vs 2030F</v>
      </c>
      <c r="AQ12" s="47"/>
      <c r="AR12" s="340"/>
    </row>
    <row r="13" ht="12.75" customHeight="1">
      <c r="A13" s="59"/>
      <c r="B13" s="59"/>
      <c r="C13" s="59"/>
      <c r="D13" s="415" t="s">
        <v>299</v>
      </c>
      <c r="E13" s="340"/>
      <c r="F13" s="416" t="s">
        <v>300</v>
      </c>
      <c r="G13" s="416" t="s">
        <v>301</v>
      </c>
      <c r="H13" s="418" t="s">
        <v>302</v>
      </c>
      <c r="I13" s="59"/>
      <c r="J13" s="416" t="s">
        <v>300</v>
      </c>
      <c r="K13" s="417" t="s">
        <v>301</v>
      </c>
      <c r="L13" s="418" t="s">
        <v>302</v>
      </c>
      <c r="M13" s="59"/>
      <c r="N13" s="419" t="s">
        <v>303</v>
      </c>
      <c r="O13" s="420" t="s">
        <v>304</v>
      </c>
      <c r="P13" s="59"/>
      <c r="Q13" s="416" t="s">
        <v>300</v>
      </c>
      <c r="R13" s="417" t="s">
        <v>301</v>
      </c>
      <c r="S13" s="418" t="s">
        <v>302</v>
      </c>
      <c r="T13" s="59"/>
      <c r="U13" s="419" t="s">
        <v>303</v>
      </c>
      <c r="V13" s="420" t="s">
        <v>304</v>
      </c>
      <c r="W13" s="59"/>
      <c r="X13" s="416" t="s">
        <v>300</v>
      </c>
      <c r="Y13" s="417" t="s">
        <v>301</v>
      </c>
      <c r="Z13" s="418" t="s">
        <v>302</v>
      </c>
      <c r="AA13" s="59"/>
      <c r="AB13" s="419" t="s">
        <v>303</v>
      </c>
      <c r="AC13" s="420" t="s">
        <v>304</v>
      </c>
      <c r="AD13" s="59"/>
      <c r="AE13" s="416" t="s">
        <v>300</v>
      </c>
      <c r="AF13" s="417" t="s">
        <v>301</v>
      </c>
      <c r="AG13" s="418" t="s">
        <v>302</v>
      </c>
      <c r="AH13" s="59"/>
      <c r="AI13" s="419" t="s">
        <v>303</v>
      </c>
      <c r="AJ13" s="420" t="s">
        <v>304</v>
      </c>
      <c r="AK13" s="59"/>
      <c r="AL13" s="416" t="s">
        <v>300</v>
      </c>
      <c r="AM13" s="417" t="s">
        <v>301</v>
      </c>
      <c r="AN13" s="418" t="s">
        <v>302</v>
      </c>
      <c r="AO13" s="59"/>
      <c r="AP13" s="419" t="s">
        <v>303</v>
      </c>
      <c r="AQ13" s="420" t="s">
        <v>304</v>
      </c>
      <c r="AR13" s="415"/>
    </row>
    <row r="14" ht="12.75" customHeight="1">
      <c r="A14" s="59"/>
      <c r="B14" s="59"/>
      <c r="C14" s="59"/>
      <c r="E14" s="340"/>
      <c r="F14" s="421" t="s">
        <v>305</v>
      </c>
      <c r="G14" s="517"/>
      <c r="H14" s="423" t="s">
        <v>305</v>
      </c>
      <c r="I14" s="59"/>
      <c r="J14" s="421" t="s">
        <v>305</v>
      </c>
      <c r="K14" s="422"/>
      <c r="L14" s="423" t="s">
        <v>305</v>
      </c>
      <c r="M14" s="59"/>
      <c r="N14" s="424"/>
      <c r="O14" s="425"/>
      <c r="P14" s="59"/>
      <c r="Q14" s="421" t="s">
        <v>305</v>
      </c>
      <c r="R14" s="422"/>
      <c r="S14" s="423" t="s">
        <v>305</v>
      </c>
      <c r="T14" s="59"/>
      <c r="U14" s="424"/>
      <c r="V14" s="425"/>
      <c r="W14" s="59"/>
      <c r="X14" s="421" t="s">
        <v>305</v>
      </c>
      <c r="Y14" s="422"/>
      <c r="Z14" s="423" t="s">
        <v>305</v>
      </c>
      <c r="AA14" s="59"/>
      <c r="AB14" s="424"/>
      <c r="AC14" s="425"/>
      <c r="AD14" s="59"/>
      <c r="AE14" s="421" t="s">
        <v>305</v>
      </c>
      <c r="AF14" s="422"/>
      <c r="AG14" s="423" t="s">
        <v>305</v>
      </c>
      <c r="AH14" s="59"/>
      <c r="AI14" s="424"/>
      <c r="AJ14" s="425"/>
      <c r="AK14" s="59"/>
      <c r="AL14" s="421" t="s">
        <v>305</v>
      </c>
      <c r="AM14" s="422"/>
      <c r="AN14" s="423" t="s">
        <v>305</v>
      </c>
      <c r="AO14" s="59"/>
      <c r="AP14" s="424"/>
      <c r="AQ14" s="425"/>
      <c r="AR14" s="415"/>
    </row>
    <row r="15" ht="12.75" customHeight="1">
      <c r="A15" s="59"/>
      <c r="B15" s="351" t="s">
        <v>218</v>
      </c>
      <c r="C15" s="426" t="str">
        <f t="shared" ref="C15:C28" si="1">D$6&amp;"."&amp;B15</f>
        <v>Residential.Monthly Service Charge</v>
      </c>
      <c r="D15" s="427" t="s">
        <v>306</v>
      </c>
      <c r="E15" s="351"/>
      <c r="F15" s="428">
        <f>IFERROR(VLOOKUP($C15,'Proposed Rates'!$B:$J,F$11,FALSE),0)</f>
        <v>34.26</v>
      </c>
      <c r="G15" s="429">
        <f t="shared" ref="G15:G28" si="2">IF($D15="Monthly",1,IF($D15="per KWH",$F$10,0))</f>
        <v>1</v>
      </c>
      <c r="H15" s="431">
        <f t="shared" ref="H15:H28" si="3">G15*F15</f>
        <v>34.26</v>
      </c>
      <c r="I15" s="80"/>
      <c r="J15" s="428">
        <f>IFERROR(VLOOKUP($C15,'Proposed Rates'!$B:$J,J$11,FALSE),0)</f>
        <v>40.88</v>
      </c>
      <c r="K15" s="429">
        <f t="shared" ref="K15:K28" si="4">IF($D15="Monthly",1,IF($D15="per KWH",$F$10,0))</f>
        <v>1</v>
      </c>
      <c r="L15" s="431">
        <f t="shared" ref="L15:L28" si="5">K15*J15</f>
        <v>40.88</v>
      </c>
      <c r="M15" s="80"/>
      <c r="N15" s="432">
        <f t="shared" ref="N15:N48" si="6">L15-H15</f>
        <v>6.62</v>
      </c>
      <c r="O15" s="433">
        <f t="shared" ref="O15:O48" si="7">IF((H15)=0,"",(N15/H15))</f>
        <v>0.1932282545</v>
      </c>
      <c r="P15" s="59"/>
      <c r="Q15" s="428">
        <f>IFERROR(VLOOKUP($C15,'Proposed Rates'!$B:$J,Q$11,FALSE),0)</f>
        <v>43.8</v>
      </c>
      <c r="R15" s="429">
        <f t="shared" ref="R15:R28" si="8">IF($D15="Monthly",1,IF($D15="per KWH",$F$10,0))</f>
        <v>1</v>
      </c>
      <c r="S15" s="431">
        <f t="shared" ref="S15:S28" si="9">R15*Q15</f>
        <v>43.8</v>
      </c>
      <c r="T15" s="80"/>
      <c r="U15" s="432">
        <f t="shared" ref="U15:U48" si="10">S15-L15</f>
        <v>2.92</v>
      </c>
      <c r="V15" s="433">
        <f t="shared" ref="V15:V48" si="11">IF((L15)=0,"",(U15/L15))</f>
        <v>0.07142857143</v>
      </c>
      <c r="W15" s="59"/>
      <c r="X15" s="428">
        <f>IFERROR(VLOOKUP($C15,'Proposed Rates'!$B:$J,X$11,FALSE),0)</f>
        <v>47.62</v>
      </c>
      <c r="Y15" s="429">
        <f t="shared" ref="Y15:Y28" si="12">IF($D15="Monthly",1,IF($D15="per KWH",$F$10,0))</f>
        <v>1</v>
      </c>
      <c r="Z15" s="431">
        <f t="shared" ref="Z15:Z28" si="13">Y15*X15</f>
        <v>47.62</v>
      </c>
      <c r="AA15" s="80"/>
      <c r="AB15" s="432">
        <f t="shared" ref="AB15:AB48" si="14">Z15-S15</f>
        <v>3.82</v>
      </c>
      <c r="AC15" s="433">
        <f t="shared" ref="AC15:AC48" si="15">IF((S15)=0,"",(AB15/S15))</f>
        <v>0.08721461187</v>
      </c>
      <c r="AD15" s="59"/>
      <c r="AE15" s="428">
        <f>IFERROR(VLOOKUP($C15,'Proposed Rates'!$B:$J,AE$11,FALSE),0)</f>
        <v>50.4</v>
      </c>
      <c r="AF15" s="429">
        <f t="shared" ref="AF15:AF28" si="16">IF($D15="Monthly",1,IF($D15="per KWH",$F$10,0))</f>
        <v>1</v>
      </c>
      <c r="AG15" s="431">
        <f t="shared" ref="AG15:AG28" si="17">AF15*AE15</f>
        <v>50.4</v>
      </c>
      <c r="AH15" s="80"/>
      <c r="AI15" s="432">
        <f t="shared" ref="AI15:AI48" si="18">AG15-Z15</f>
        <v>2.78</v>
      </c>
      <c r="AJ15" s="433">
        <f t="shared" ref="AJ15:AJ48" si="19">IF((Z15)=0,"",(AI15/Z15))</f>
        <v>0.05837883242</v>
      </c>
      <c r="AK15" s="59"/>
      <c r="AL15" s="428">
        <f>IFERROR(VLOOKUP($C15,'Proposed Rates'!$B:$J,AL$11,FALSE),0)</f>
        <v>53.15</v>
      </c>
      <c r="AM15" s="429">
        <f t="shared" ref="AM15:AM28" si="20">IF($D15="Monthly",1,IF($D15="per KWH",$F$10,0))</f>
        <v>1</v>
      </c>
      <c r="AN15" s="431">
        <f t="shared" ref="AN15:AN28" si="21">AM15*AL15</f>
        <v>53.15</v>
      </c>
      <c r="AO15" s="80"/>
      <c r="AP15" s="432">
        <f t="shared" ref="AP15:AP48" si="22">AN15-AG15</f>
        <v>2.75</v>
      </c>
      <c r="AQ15" s="433">
        <f t="shared" ref="AQ15:AQ48" si="23">IF((AG15)=0,"",(AP15/AG15))</f>
        <v>0.05456349206</v>
      </c>
      <c r="AR15" s="434"/>
    </row>
    <row r="16" ht="12.75" customHeight="1">
      <c r="A16" s="59"/>
      <c r="B16" s="351" t="s">
        <v>307</v>
      </c>
      <c r="C16" s="426" t="str">
        <f t="shared" si="1"/>
        <v>Residential.Smart Meter Rate Adder</v>
      </c>
      <c r="D16" s="427" t="s">
        <v>306</v>
      </c>
      <c r="E16" s="351"/>
      <c r="F16" s="428">
        <f>IFERROR(VLOOKUP($C16,'Proposed Rates'!$B:$J,F$11,FALSE),0)</f>
        <v>0</v>
      </c>
      <c r="G16" s="429">
        <f t="shared" si="2"/>
        <v>1</v>
      </c>
      <c r="H16" s="431">
        <f t="shared" si="3"/>
        <v>0</v>
      </c>
      <c r="I16" s="80"/>
      <c r="J16" s="428">
        <f>IFERROR(VLOOKUP($C16,'Proposed Rates'!$B:$J,J$11,FALSE),0)</f>
        <v>0</v>
      </c>
      <c r="K16" s="429">
        <f t="shared" si="4"/>
        <v>1</v>
      </c>
      <c r="L16" s="431">
        <f t="shared" si="5"/>
        <v>0</v>
      </c>
      <c r="M16" s="80"/>
      <c r="N16" s="432">
        <f t="shared" si="6"/>
        <v>0</v>
      </c>
      <c r="O16" s="433" t="str">
        <f t="shared" si="7"/>
        <v/>
      </c>
      <c r="P16" s="59"/>
      <c r="Q16" s="428">
        <f>IFERROR(VLOOKUP($C16,'Proposed Rates'!$B:$J,Q$11,FALSE),0)</f>
        <v>0</v>
      </c>
      <c r="R16" s="429">
        <f t="shared" si="8"/>
        <v>1</v>
      </c>
      <c r="S16" s="431">
        <f t="shared" si="9"/>
        <v>0</v>
      </c>
      <c r="T16" s="80"/>
      <c r="U16" s="432">
        <f t="shared" si="10"/>
        <v>0</v>
      </c>
      <c r="V16" s="433" t="str">
        <f t="shared" si="11"/>
        <v/>
      </c>
      <c r="W16" s="59"/>
      <c r="X16" s="428">
        <f>IFERROR(VLOOKUP($C16,'Proposed Rates'!$B:$J,X$11,FALSE),0)</f>
        <v>0</v>
      </c>
      <c r="Y16" s="429">
        <f t="shared" si="12"/>
        <v>1</v>
      </c>
      <c r="Z16" s="431">
        <f t="shared" si="13"/>
        <v>0</v>
      </c>
      <c r="AA16" s="80"/>
      <c r="AB16" s="432">
        <f t="shared" si="14"/>
        <v>0</v>
      </c>
      <c r="AC16" s="433" t="str">
        <f t="shared" si="15"/>
        <v/>
      </c>
      <c r="AD16" s="59"/>
      <c r="AE16" s="428">
        <f>IFERROR(VLOOKUP($C16,'Proposed Rates'!$B:$J,AE$11,FALSE),0)</f>
        <v>0</v>
      </c>
      <c r="AF16" s="429">
        <f t="shared" si="16"/>
        <v>1</v>
      </c>
      <c r="AG16" s="431">
        <f t="shared" si="17"/>
        <v>0</v>
      </c>
      <c r="AH16" s="80"/>
      <c r="AI16" s="432">
        <f t="shared" si="18"/>
        <v>0</v>
      </c>
      <c r="AJ16" s="433" t="str">
        <f t="shared" si="19"/>
        <v/>
      </c>
      <c r="AK16" s="59"/>
      <c r="AL16" s="428">
        <f>IFERROR(VLOOKUP($C16,'Proposed Rates'!$B:$J,AL$11,FALSE),0)</f>
        <v>0</v>
      </c>
      <c r="AM16" s="429">
        <f t="shared" si="20"/>
        <v>1</v>
      </c>
      <c r="AN16" s="431">
        <f t="shared" si="21"/>
        <v>0</v>
      </c>
      <c r="AO16" s="80"/>
      <c r="AP16" s="432">
        <f t="shared" si="22"/>
        <v>0</v>
      </c>
      <c r="AQ16" s="433" t="str">
        <f t="shared" si="23"/>
        <v/>
      </c>
      <c r="AR16" s="434"/>
    </row>
    <row r="17" ht="12.75" customHeight="1">
      <c r="A17" s="59"/>
      <c r="B17" s="435" t="str">
        <f>'Proposed Rates'!C115</f>
        <v>Rate Rider Calculation for PILs</v>
      </c>
      <c r="C17" s="426" t="str">
        <f t="shared" si="1"/>
        <v>Residential.Rate Rider Calculation for PILs</v>
      </c>
      <c r="D17" s="427" t="s">
        <v>308</v>
      </c>
      <c r="E17" s="351"/>
      <c r="F17" s="428" t="str">
        <f>IFERROR(VLOOKUP($C17,'Proposed Rates'!$B:$J,F$11,FALSE),0)</f>
        <v/>
      </c>
      <c r="G17" s="429">
        <f t="shared" si="2"/>
        <v>1000</v>
      </c>
      <c r="H17" s="431">
        <f t="shared" si="3"/>
        <v>0</v>
      </c>
      <c r="I17" s="80"/>
      <c r="J17" s="428" t="str">
        <f>IFERROR(VLOOKUP($C17,'Proposed Rates'!$B:$J,J$11,FALSE),0)</f>
        <v/>
      </c>
      <c r="K17" s="429">
        <f t="shared" si="4"/>
        <v>1000</v>
      </c>
      <c r="L17" s="431">
        <f t="shared" si="5"/>
        <v>0</v>
      </c>
      <c r="M17" s="80"/>
      <c r="N17" s="432">
        <f t="shared" si="6"/>
        <v>0</v>
      </c>
      <c r="O17" s="433" t="str">
        <f t="shared" si="7"/>
        <v/>
      </c>
      <c r="P17" s="59"/>
      <c r="Q17" s="428" t="str">
        <f>IFERROR(VLOOKUP($C17,'Proposed Rates'!$B:$J,Q$11,FALSE),0)</f>
        <v/>
      </c>
      <c r="R17" s="429">
        <f t="shared" si="8"/>
        <v>1000</v>
      </c>
      <c r="S17" s="431">
        <f t="shared" si="9"/>
        <v>0</v>
      </c>
      <c r="T17" s="80"/>
      <c r="U17" s="432">
        <f t="shared" si="10"/>
        <v>0</v>
      </c>
      <c r="V17" s="433" t="str">
        <f t="shared" si="11"/>
        <v/>
      </c>
      <c r="W17" s="59"/>
      <c r="X17" s="428" t="str">
        <f>IFERROR(VLOOKUP($C17,'Proposed Rates'!$B:$J,X$11,FALSE),0)</f>
        <v/>
      </c>
      <c r="Y17" s="429">
        <f t="shared" si="12"/>
        <v>1000</v>
      </c>
      <c r="Z17" s="431">
        <f t="shared" si="13"/>
        <v>0</v>
      </c>
      <c r="AA17" s="80"/>
      <c r="AB17" s="432">
        <f t="shared" si="14"/>
        <v>0</v>
      </c>
      <c r="AC17" s="433" t="str">
        <f t="shared" si="15"/>
        <v/>
      </c>
      <c r="AD17" s="59"/>
      <c r="AE17" s="428" t="str">
        <f>IFERROR(VLOOKUP($C17,'Proposed Rates'!$B:$J,AE$11,FALSE),0)</f>
        <v/>
      </c>
      <c r="AF17" s="429">
        <f t="shared" si="16"/>
        <v>1000</v>
      </c>
      <c r="AG17" s="431">
        <f t="shared" si="17"/>
        <v>0</v>
      </c>
      <c r="AH17" s="80"/>
      <c r="AI17" s="432">
        <f t="shared" si="18"/>
        <v>0</v>
      </c>
      <c r="AJ17" s="433" t="str">
        <f t="shared" si="19"/>
        <v/>
      </c>
      <c r="AK17" s="59"/>
      <c r="AL17" s="428" t="str">
        <f>IFERROR(VLOOKUP($C17,'Proposed Rates'!$B:$J,AL$11,FALSE),0)</f>
        <v/>
      </c>
      <c r="AM17" s="429">
        <f t="shared" si="20"/>
        <v>1000</v>
      </c>
      <c r="AN17" s="431">
        <f t="shared" si="21"/>
        <v>0</v>
      </c>
      <c r="AO17" s="80"/>
      <c r="AP17" s="432">
        <f t="shared" si="22"/>
        <v>0</v>
      </c>
      <c r="AQ17" s="433" t="str">
        <f t="shared" si="23"/>
        <v/>
      </c>
      <c r="AR17" s="434"/>
    </row>
    <row r="18" ht="12.75" customHeight="1">
      <c r="A18" s="59"/>
      <c r="B18" s="435" t="str">
        <f>'Proposed Rates'!C128</f>
        <v>Rate Rider Calculation for Generic</v>
      </c>
      <c r="C18" s="426" t="str">
        <f t="shared" si="1"/>
        <v>Residential.Rate Rider Calculation for Generic</v>
      </c>
      <c r="D18" s="427" t="s">
        <v>306</v>
      </c>
      <c r="E18" s="351"/>
      <c r="F18" s="428" t="str">
        <f>IFERROR(VLOOKUP($C18,'Proposed Rates'!$B:$J,F$11,FALSE),0)</f>
        <v/>
      </c>
      <c r="G18" s="429">
        <f t="shared" si="2"/>
        <v>1</v>
      </c>
      <c r="H18" s="431">
        <f t="shared" si="3"/>
        <v>0</v>
      </c>
      <c r="I18" s="80"/>
      <c r="J18" s="428" t="str">
        <f>IFERROR(VLOOKUP($C18,'Proposed Rates'!$B:$J,J$11,FALSE),0)</f>
        <v/>
      </c>
      <c r="K18" s="429">
        <f t="shared" si="4"/>
        <v>1</v>
      </c>
      <c r="L18" s="431">
        <f t="shared" si="5"/>
        <v>0</v>
      </c>
      <c r="M18" s="80"/>
      <c r="N18" s="432">
        <f t="shared" si="6"/>
        <v>0</v>
      </c>
      <c r="O18" s="433" t="str">
        <f t="shared" si="7"/>
        <v/>
      </c>
      <c r="P18" s="59"/>
      <c r="Q18" s="428" t="str">
        <f>IFERROR(VLOOKUP($C18,'Proposed Rates'!$B:$J,Q$11,FALSE),0)</f>
        <v/>
      </c>
      <c r="R18" s="429">
        <f t="shared" si="8"/>
        <v>1</v>
      </c>
      <c r="S18" s="431">
        <f t="shared" si="9"/>
        <v>0</v>
      </c>
      <c r="T18" s="80"/>
      <c r="U18" s="432">
        <f t="shared" si="10"/>
        <v>0</v>
      </c>
      <c r="V18" s="433" t="str">
        <f t="shared" si="11"/>
        <v/>
      </c>
      <c r="W18" s="59"/>
      <c r="X18" s="428" t="str">
        <f>IFERROR(VLOOKUP($C18,'Proposed Rates'!$B:$J,X$11,FALSE),0)</f>
        <v/>
      </c>
      <c r="Y18" s="429">
        <f t="shared" si="12"/>
        <v>1</v>
      </c>
      <c r="Z18" s="431">
        <f t="shared" si="13"/>
        <v>0</v>
      </c>
      <c r="AA18" s="80"/>
      <c r="AB18" s="432">
        <f t="shared" si="14"/>
        <v>0</v>
      </c>
      <c r="AC18" s="433" t="str">
        <f t="shared" si="15"/>
        <v/>
      </c>
      <c r="AD18" s="59"/>
      <c r="AE18" s="428" t="str">
        <f>IFERROR(VLOOKUP($C18,'Proposed Rates'!$B:$J,AE$11,FALSE),0)</f>
        <v/>
      </c>
      <c r="AF18" s="429">
        <f t="shared" si="16"/>
        <v>1</v>
      </c>
      <c r="AG18" s="431">
        <f t="shared" si="17"/>
        <v>0</v>
      </c>
      <c r="AH18" s="80"/>
      <c r="AI18" s="432">
        <f t="shared" si="18"/>
        <v>0</v>
      </c>
      <c r="AJ18" s="433" t="str">
        <f t="shared" si="19"/>
        <v/>
      </c>
      <c r="AK18" s="59"/>
      <c r="AL18" s="428" t="str">
        <f>IFERROR(VLOOKUP($C18,'Proposed Rates'!$B:$J,AL$11,FALSE),0)</f>
        <v/>
      </c>
      <c r="AM18" s="429">
        <f t="shared" si="20"/>
        <v>1</v>
      </c>
      <c r="AN18" s="431">
        <f t="shared" si="21"/>
        <v>0</v>
      </c>
      <c r="AO18" s="80"/>
      <c r="AP18" s="432">
        <f t="shared" si="22"/>
        <v>0</v>
      </c>
      <c r="AQ18" s="433" t="str">
        <f t="shared" si="23"/>
        <v/>
      </c>
      <c r="AR18" s="434"/>
    </row>
    <row r="19" ht="12.75" customHeight="1">
      <c r="A19" s="59"/>
      <c r="B19" s="351" t="s">
        <v>116</v>
      </c>
      <c r="C19" s="426" t="str">
        <f t="shared" si="1"/>
        <v>Residential.Distribution Volumetric Rate</v>
      </c>
      <c r="D19" s="427" t="s">
        <v>308</v>
      </c>
      <c r="E19" s="351"/>
      <c r="F19" s="428">
        <f>IFERROR(VLOOKUP($C19,'Proposed Rates'!$B:$J,F$11,FALSE),0)</f>
        <v>0</v>
      </c>
      <c r="G19" s="429">
        <f t="shared" si="2"/>
        <v>1000</v>
      </c>
      <c r="H19" s="431">
        <f t="shared" si="3"/>
        <v>0</v>
      </c>
      <c r="I19" s="80"/>
      <c r="J19" s="428">
        <f>IFERROR(VLOOKUP($C19,'Proposed Rates'!$B:$J,J$11,FALSE),0)</f>
        <v>0</v>
      </c>
      <c r="K19" s="429">
        <f t="shared" si="4"/>
        <v>1000</v>
      </c>
      <c r="L19" s="431">
        <f t="shared" si="5"/>
        <v>0</v>
      </c>
      <c r="M19" s="80"/>
      <c r="N19" s="432">
        <f t="shared" si="6"/>
        <v>0</v>
      </c>
      <c r="O19" s="433" t="str">
        <f t="shared" si="7"/>
        <v/>
      </c>
      <c r="P19" s="59"/>
      <c r="Q19" s="428">
        <f>IFERROR(VLOOKUP($C19,'Proposed Rates'!$B:$J,Q$11,FALSE),0)</f>
        <v>0</v>
      </c>
      <c r="R19" s="429">
        <f t="shared" si="8"/>
        <v>1000</v>
      </c>
      <c r="S19" s="431">
        <f t="shared" si="9"/>
        <v>0</v>
      </c>
      <c r="T19" s="80"/>
      <c r="U19" s="432">
        <f t="shared" si="10"/>
        <v>0</v>
      </c>
      <c r="V19" s="433" t="str">
        <f t="shared" si="11"/>
        <v/>
      </c>
      <c r="W19" s="59"/>
      <c r="X19" s="428">
        <f>IFERROR(VLOOKUP($C19,'Proposed Rates'!$B:$J,X$11,FALSE),0)</f>
        <v>0</v>
      </c>
      <c r="Y19" s="429">
        <f t="shared" si="12"/>
        <v>1000</v>
      </c>
      <c r="Z19" s="431">
        <f t="shared" si="13"/>
        <v>0</v>
      </c>
      <c r="AA19" s="80"/>
      <c r="AB19" s="432">
        <f t="shared" si="14"/>
        <v>0</v>
      </c>
      <c r="AC19" s="433" t="str">
        <f t="shared" si="15"/>
        <v/>
      </c>
      <c r="AD19" s="59"/>
      <c r="AE19" s="428">
        <f>IFERROR(VLOOKUP($C19,'Proposed Rates'!$B:$J,AE$11,FALSE),0)</f>
        <v>0</v>
      </c>
      <c r="AF19" s="429">
        <f t="shared" si="16"/>
        <v>1000</v>
      </c>
      <c r="AG19" s="431">
        <f t="shared" si="17"/>
        <v>0</v>
      </c>
      <c r="AH19" s="80"/>
      <c r="AI19" s="432">
        <f t="shared" si="18"/>
        <v>0</v>
      </c>
      <c r="AJ19" s="433" t="str">
        <f t="shared" si="19"/>
        <v/>
      </c>
      <c r="AK19" s="59"/>
      <c r="AL19" s="428">
        <f>IFERROR(VLOOKUP($C19,'Proposed Rates'!$B:$J,AL$11,FALSE),0)</f>
        <v>0</v>
      </c>
      <c r="AM19" s="429">
        <f t="shared" si="20"/>
        <v>1000</v>
      </c>
      <c r="AN19" s="431">
        <f t="shared" si="21"/>
        <v>0</v>
      </c>
      <c r="AO19" s="80"/>
      <c r="AP19" s="432">
        <f t="shared" si="22"/>
        <v>0</v>
      </c>
      <c r="AQ19" s="433" t="str">
        <f t="shared" si="23"/>
        <v/>
      </c>
      <c r="AR19" s="434"/>
    </row>
    <row r="20" ht="12.75" customHeight="1">
      <c r="A20" s="59"/>
      <c r="B20" s="351" t="s">
        <v>309</v>
      </c>
      <c r="C20" s="426" t="str">
        <f t="shared" si="1"/>
        <v>Residential.Smart Meter Disposition Rider</v>
      </c>
      <c r="D20" s="427" t="s">
        <v>308</v>
      </c>
      <c r="E20" s="351"/>
      <c r="F20" s="428">
        <f>IFERROR(VLOOKUP($C20,'Proposed Rates'!$B:$J,F$11,FALSE),0)</f>
        <v>0</v>
      </c>
      <c r="G20" s="429">
        <f t="shared" si="2"/>
        <v>1000</v>
      </c>
      <c r="H20" s="431">
        <f t="shared" si="3"/>
        <v>0</v>
      </c>
      <c r="I20" s="80"/>
      <c r="J20" s="428">
        <f>IFERROR(VLOOKUP($C20,'Proposed Rates'!$B:$J,J$11,FALSE),0)</f>
        <v>0</v>
      </c>
      <c r="K20" s="429">
        <f t="shared" si="4"/>
        <v>1000</v>
      </c>
      <c r="L20" s="431">
        <f t="shared" si="5"/>
        <v>0</v>
      </c>
      <c r="M20" s="80"/>
      <c r="N20" s="432">
        <f t="shared" si="6"/>
        <v>0</v>
      </c>
      <c r="O20" s="433" t="str">
        <f t="shared" si="7"/>
        <v/>
      </c>
      <c r="P20" s="59"/>
      <c r="Q20" s="428">
        <f>IFERROR(VLOOKUP($C20,'Proposed Rates'!$B:$J,Q$11,FALSE),0)</f>
        <v>0</v>
      </c>
      <c r="R20" s="429">
        <f t="shared" si="8"/>
        <v>1000</v>
      </c>
      <c r="S20" s="431">
        <f t="shared" si="9"/>
        <v>0</v>
      </c>
      <c r="T20" s="80"/>
      <c r="U20" s="432">
        <f t="shared" si="10"/>
        <v>0</v>
      </c>
      <c r="V20" s="433" t="str">
        <f t="shared" si="11"/>
        <v/>
      </c>
      <c r="W20" s="59"/>
      <c r="X20" s="428">
        <f>IFERROR(VLOOKUP($C20,'Proposed Rates'!$B:$J,X$11,FALSE),0)</f>
        <v>0</v>
      </c>
      <c r="Y20" s="429">
        <f t="shared" si="12"/>
        <v>1000</v>
      </c>
      <c r="Z20" s="431">
        <f t="shared" si="13"/>
        <v>0</v>
      </c>
      <c r="AA20" s="80"/>
      <c r="AB20" s="432">
        <f t="shared" si="14"/>
        <v>0</v>
      </c>
      <c r="AC20" s="433" t="str">
        <f t="shared" si="15"/>
        <v/>
      </c>
      <c r="AD20" s="59"/>
      <c r="AE20" s="428">
        <f>IFERROR(VLOOKUP($C20,'Proposed Rates'!$B:$J,AE$11,FALSE),0)</f>
        <v>0</v>
      </c>
      <c r="AF20" s="429">
        <f t="shared" si="16"/>
        <v>1000</v>
      </c>
      <c r="AG20" s="431">
        <f t="shared" si="17"/>
        <v>0</v>
      </c>
      <c r="AH20" s="80"/>
      <c r="AI20" s="432">
        <f t="shared" si="18"/>
        <v>0</v>
      </c>
      <c r="AJ20" s="433" t="str">
        <f t="shared" si="19"/>
        <v/>
      </c>
      <c r="AK20" s="59"/>
      <c r="AL20" s="428">
        <f>IFERROR(VLOOKUP($C20,'Proposed Rates'!$B:$J,AL$11,FALSE),0)</f>
        <v>0</v>
      </c>
      <c r="AM20" s="429">
        <f t="shared" si="20"/>
        <v>1000</v>
      </c>
      <c r="AN20" s="431">
        <f t="shared" si="21"/>
        <v>0</v>
      </c>
      <c r="AO20" s="80"/>
      <c r="AP20" s="432">
        <f t="shared" si="22"/>
        <v>0</v>
      </c>
      <c r="AQ20" s="433" t="str">
        <f t="shared" si="23"/>
        <v/>
      </c>
      <c r="AR20" s="434"/>
    </row>
    <row r="21" ht="12.75" customHeight="1">
      <c r="A21" s="59"/>
      <c r="B21" s="351" t="s">
        <v>241</v>
      </c>
      <c r="C21" s="426" t="str">
        <f t="shared" si="1"/>
        <v>Residential.LRAM Rate Rider</v>
      </c>
      <c r="D21" s="427" t="s">
        <v>306</v>
      </c>
      <c r="E21" s="351"/>
      <c r="F21" s="428">
        <f>'Proposed Rates'!E77+'Proposed Rates'!E90</f>
        <v>0.25</v>
      </c>
      <c r="G21" s="429">
        <f t="shared" si="2"/>
        <v>1</v>
      </c>
      <c r="H21" s="430">
        <f t="shared" si="3"/>
        <v>0.25</v>
      </c>
      <c r="I21" s="59"/>
      <c r="J21" s="428">
        <f>'Proposed Rates'!F77+'Proposed Rates'!F90</f>
        <v>0</v>
      </c>
      <c r="K21" s="429">
        <f t="shared" si="4"/>
        <v>1</v>
      </c>
      <c r="L21" s="431">
        <f t="shared" si="5"/>
        <v>0</v>
      </c>
      <c r="M21" s="80"/>
      <c r="N21" s="432">
        <f t="shared" si="6"/>
        <v>-0.25</v>
      </c>
      <c r="O21" s="433">
        <f t="shared" si="7"/>
        <v>-1</v>
      </c>
      <c r="P21" s="59"/>
      <c r="Q21" s="428">
        <f>'Proposed Rates'!G77+'Proposed Rates'!G90</f>
        <v>0</v>
      </c>
      <c r="R21" s="429">
        <f t="shared" si="8"/>
        <v>1</v>
      </c>
      <c r="S21" s="431">
        <f t="shared" si="9"/>
        <v>0</v>
      </c>
      <c r="T21" s="80"/>
      <c r="U21" s="432">
        <f t="shared" si="10"/>
        <v>0</v>
      </c>
      <c r="V21" s="433" t="str">
        <f t="shared" si="11"/>
        <v/>
      </c>
      <c r="W21" s="59"/>
      <c r="X21" s="428">
        <f>IFERROR(VLOOKUP($C21,'Proposed Rates'!$B:$J,X$11,FALSE),0)</f>
        <v>0</v>
      </c>
      <c r="Y21" s="429">
        <f t="shared" si="12"/>
        <v>1</v>
      </c>
      <c r="Z21" s="431">
        <f t="shared" si="13"/>
        <v>0</v>
      </c>
      <c r="AA21" s="80"/>
      <c r="AB21" s="432">
        <f t="shared" si="14"/>
        <v>0</v>
      </c>
      <c r="AC21" s="433" t="str">
        <f t="shared" si="15"/>
        <v/>
      </c>
      <c r="AD21" s="59"/>
      <c r="AE21" s="428">
        <f>IFERROR(VLOOKUP($C21,'Proposed Rates'!$B:$J,AE$11,FALSE),0)</f>
        <v>0</v>
      </c>
      <c r="AF21" s="429">
        <f t="shared" si="16"/>
        <v>1</v>
      </c>
      <c r="AG21" s="431">
        <f t="shared" si="17"/>
        <v>0</v>
      </c>
      <c r="AH21" s="80"/>
      <c r="AI21" s="432">
        <f t="shared" si="18"/>
        <v>0</v>
      </c>
      <c r="AJ21" s="433" t="str">
        <f t="shared" si="19"/>
        <v/>
      </c>
      <c r="AK21" s="59"/>
      <c r="AL21" s="428">
        <f>IFERROR(VLOOKUP($C21,'Proposed Rates'!$B:$J,AL$11,FALSE),0)</f>
        <v>0</v>
      </c>
      <c r="AM21" s="429">
        <f t="shared" si="20"/>
        <v>1</v>
      </c>
      <c r="AN21" s="431">
        <f t="shared" si="21"/>
        <v>0</v>
      </c>
      <c r="AO21" s="80"/>
      <c r="AP21" s="432">
        <f t="shared" si="22"/>
        <v>0</v>
      </c>
      <c r="AQ21" s="433" t="str">
        <f t="shared" si="23"/>
        <v/>
      </c>
      <c r="AR21" s="434"/>
    </row>
    <row r="22" ht="12.75" customHeight="1">
      <c r="A22" s="59"/>
      <c r="B22" s="435" t="s">
        <v>237</v>
      </c>
      <c r="C22" s="426" t="str">
        <f t="shared" si="1"/>
        <v>Residential.Deferral/Variance Account Disposition Rate Rider Group 2</v>
      </c>
      <c r="D22" s="427" t="s">
        <v>306</v>
      </c>
      <c r="E22" s="351"/>
      <c r="F22" s="428">
        <f>IFERROR(VLOOKUP($C22,'Proposed Rates'!$B:$J,F$11,FALSE),0)</f>
        <v>0</v>
      </c>
      <c r="G22" s="429">
        <f t="shared" si="2"/>
        <v>1</v>
      </c>
      <c r="H22" s="431">
        <f t="shared" si="3"/>
        <v>0</v>
      </c>
      <c r="I22" s="80"/>
      <c r="J22" s="428">
        <f>IFERROR(VLOOKUP($C22,'Proposed Rates'!$B:$J,J$11,FALSE),0)</f>
        <v>-0.54</v>
      </c>
      <c r="K22" s="429">
        <f t="shared" si="4"/>
        <v>1</v>
      </c>
      <c r="L22" s="431">
        <f t="shared" si="5"/>
        <v>-0.54</v>
      </c>
      <c r="M22" s="80"/>
      <c r="N22" s="432">
        <f t="shared" si="6"/>
        <v>-0.54</v>
      </c>
      <c r="O22" s="433" t="str">
        <f t="shared" si="7"/>
        <v/>
      </c>
      <c r="P22" s="59"/>
      <c r="Q22" s="428">
        <f>IFERROR(VLOOKUP($C22,'Proposed Rates'!$B:$J,Q$11,FALSE),0)</f>
        <v>0</v>
      </c>
      <c r="R22" s="429">
        <f t="shared" si="8"/>
        <v>1</v>
      </c>
      <c r="S22" s="431">
        <f t="shared" si="9"/>
        <v>0</v>
      </c>
      <c r="T22" s="80"/>
      <c r="U22" s="432">
        <f t="shared" si="10"/>
        <v>0.54</v>
      </c>
      <c r="V22" s="433">
        <f t="shared" si="11"/>
        <v>-1</v>
      </c>
      <c r="W22" s="59"/>
      <c r="X22" s="428">
        <f>IFERROR(VLOOKUP($C22,'Proposed Rates'!$B:$J,X$11,FALSE),0)</f>
        <v>0</v>
      </c>
      <c r="Y22" s="429">
        <f t="shared" si="12"/>
        <v>1</v>
      </c>
      <c r="Z22" s="431">
        <f t="shared" si="13"/>
        <v>0</v>
      </c>
      <c r="AA22" s="80"/>
      <c r="AB22" s="432">
        <f t="shared" si="14"/>
        <v>0</v>
      </c>
      <c r="AC22" s="433" t="str">
        <f t="shared" si="15"/>
        <v/>
      </c>
      <c r="AD22" s="59"/>
      <c r="AE22" s="428">
        <f>IFERROR(VLOOKUP($C22,'Proposed Rates'!$B:$J,AE$11,FALSE),0)</f>
        <v>0</v>
      </c>
      <c r="AF22" s="429">
        <f t="shared" si="16"/>
        <v>1</v>
      </c>
      <c r="AG22" s="431">
        <f t="shared" si="17"/>
        <v>0</v>
      </c>
      <c r="AH22" s="80"/>
      <c r="AI22" s="432">
        <f t="shared" si="18"/>
        <v>0</v>
      </c>
      <c r="AJ22" s="433" t="str">
        <f t="shared" si="19"/>
        <v/>
      </c>
      <c r="AK22" s="59"/>
      <c r="AL22" s="428">
        <f>IFERROR(VLOOKUP($C22,'Proposed Rates'!$B:$J,AL$11,FALSE),0)</f>
        <v>0</v>
      </c>
      <c r="AM22" s="429">
        <f t="shared" si="20"/>
        <v>1</v>
      </c>
      <c r="AN22" s="431">
        <f t="shared" si="21"/>
        <v>0</v>
      </c>
      <c r="AO22" s="80"/>
      <c r="AP22" s="432">
        <f t="shared" si="22"/>
        <v>0</v>
      </c>
      <c r="AQ22" s="433" t="str">
        <f t="shared" si="23"/>
        <v/>
      </c>
      <c r="AR22" s="434"/>
    </row>
    <row r="23" ht="12.75" customHeight="1">
      <c r="A23" s="59"/>
      <c r="B23" s="435"/>
      <c r="C23" s="426" t="str">
        <f t="shared" si="1"/>
        <v>Residential.</v>
      </c>
      <c r="D23" s="427"/>
      <c r="E23" s="351"/>
      <c r="F23" s="428">
        <f>IFERROR(VLOOKUP($C23,'Proposed Rates'!$B:$J,F$11,FALSE),0)</f>
        <v>0</v>
      </c>
      <c r="G23" s="429">
        <f t="shared" si="2"/>
        <v>0</v>
      </c>
      <c r="H23" s="431">
        <f t="shared" si="3"/>
        <v>0</v>
      </c>
      <c r="I23" s="80"/>
      <c r="J23" s="428">
        <f>IFERROR(VLOOKUP($C23,'Proposed Rates'!$B:$J,J$11,FALSE),0)</f>
        <v>0</v>
      </c>
      <c r="K23" s="429">
        <f t="shared" si="4"/>
        <v>0</v>
      </c>
      <c r="L23" s="431">
        <f t="shared" si="5"/>
        <v>0</v>
      </c>
      <c r="M23" s="80"/>
      <c r="N23" s="432">
        <f t="shared" si="6"/>
        <v>0</v>
      </c>
      <c r="O23" s="433" t="str">
        <f t="shared" si="7"/>
        <v/>
      </c>
      <c r="P23" s="59"/>
      <c r="Q23" s="428">
        <f>IFERROR(VLOOKUP($C23,'Proposed Rates'!$B:$J,Q$11,FALSE),0)</f>
        <v>0</v>
      </c>
      <c r="R23" s="429">
        <f t="shared" si="8"/>
        <v>0</v>
      </c>
      <c r="S23" s="431">
        <f t="shared" si="9"/>
        <v>0</v>
      </c>
      <c r="T23" s="80"/>
      <c r="U23" s="432">
        <f t="shared" si="10"/>
        <v>0</v>
      </c>
      <c r="V23" s="433" t="str">
        <f t="shared" si="11"/>
        <v/>
      </c>
      <c r="W23" s="59"/>
      <c r="X23" s="428">
        <f>IFERROR(VLOOKUP($C23,'Proposed Rates'!$B:$J,X$11,FALSE),0)</f>
        <v>0</v>
      </c>
      <c r="Y23" s="429">
        <f t="shared" si="12"/>
        <v>0</v>
      </c>
      <c r="Z23" s="431">
        <f t="shared" si="13"/>
        <v>0</v>
      </c>
      <c r="AA23" s="80"/>
      <c r="AB23" s="432">
        <f t="shared" si="14"/>
        <v>0</v>
      </c>
      <c r="AC23" s="433" t="str">
        <f t="shared" si="15"/>
        <v/>
      </c>
      <c r="AD23" s="59"/>
      <c r="AE23" s="428">
        <f>IFERROR(VLOOKUP($C23,'Proposed Rates'!$B:$J,AE$11,FALSE),0)</f>
        <v>0</v>
      </c>
      <c r="AF23" s="429">
        <f t="shared" si="16"/>
        <v>0</v>
      </c>
      <c r="AG23" s="431">
        <f t="shared" si="17"/>
        <v>0</v>
      </c>
      <c r="AH23" s="80"/>
      <c r="AI23" s="432">
        <f t="shared" si="18"/>
        <v>0</v>
      </c>
      <c r="AJ23" s="433" t="str">
        <f t="shared" si="19"/>
        <v/>
      </c>
      <c r="AK23" s="59"/>
      <c r="AL23" s="428">
        <f>IFERROR(VLOOKUP($C23,'Proposed Rates'!$B:$J,AL$11,FALSE),0)</f>
        <v>0</v>
      </c>
      <c r="AM23" s="429">
        <f t="shared" si="20"/>
        <v>0</v>
      </c>
      <c r="AN23" s="431">
        <f t="shared" si="21"/>
        <v>0</v>
      </c>
      <c r="AO23" s="80"/>
      <c r="AP23" s="432">
        <f t="shared" si="22"/>
        <v>0</v>
      </c>
      <c r="AQ23" s="433" t="str">
        <f t="shared" si="23"/>
        <v/>
      </c>
      <c r="AR23" s="434"/>
    </row>
    <row r="24" ht="12.75" customHeight="1">
      <c r="A24" s="59"/>
      <c r="B24" s="435"/>
      <c r="C24" s="426" t="str">
        <f t="shared" si="1"/>
        <v>Residential.</v>
      </c>
      <c r="D24" s="427"/>
      <c r="E24" s="351"/>
      <c r="F24" s="428">
        <f>IFERROR(VLOOKUP($C24,'Proposed Rates'!$B:$J,F$11,FALSE),0)</f>
        <v>0</v>
      </c>
      <c r="G24" s="429">
        <f t="shared" si="2"/>
        <v>0</v>
      </c>
      <c r="H24" s="431">
        <f t="shared" si="3"/>
        <v>0</v>
      </c>
      <c r="I24" s="80"/>
      <c r="J24" s="428">
        <f>IFERROR(VLOOKUP($C24,'Proposed Rates'!$B:$J,J$11,FALSE),0)</f>
        <v>0</v>
      </c>
      <c r="K24" s="429">
        <f t="shared" si="4"/>
        <v>0</v>
      </c>
      <c r="L24" s="431">
        <f t="shared" si="5"/>
        <v>0</v>
      </c>
      <c r="M24" s="80"/>
      <c r="N24" s="432">
        <f t="shared" si="6"/>
        <v>0</v>
      </c>
      <c r="O24" s="433" t="str">
        <f t="shared" si="7"/>
        <v/>
      </c>
      <c r="P24" s="59"/>
      <c r="Q24" s="428">
        <f>IFERROR(VLOOKUP($C24,'Proposed Rates'!$B:$J,Q$11,FALSE),0)</f>
        <v>0</v>
      </c>
      <c r="R24" s="429">
        <f t="shared" si="8"/>
        <v>0</v>
      </c>
      <c r="S24" s="431">
        <f t="shared" si="9"/>
        <v>0</v>
      </c>
      <c r="T24" s="80"/>
      <c r="U24" s="432">
        <f t="shared" si="10"/>
        <v>0</v>
      </c>
      <c r="V24" s="433" t="str">
        <f t="shared" si="11"/>
        <v/>
      </c>
      <c r="W24" s="59"/>
      <c r="X24" s="428">
        <f>IFERROR(VLOOKUP($C24,'Proposed Rates'!$B:$J,X$11,FALSE),0)</f>
        <v>0</v>
      </c>
      <c r="Y24" s="429">
        <f t="shared" si="12"/>
        <v>0</v>
      </c>
      <c r="Z24" s="431">
        <f t="shared" si="13"/>
        <v>0</v>
      </c>
      <c r="AA24" s="80"/>
      <c r="AB24" s="432">
        <f t="shared" si="14"/>
        <v>0</v>
      </c>
      <c r="AC24" s="433" t="str">
        <f t="shared" si="15"/>
        <v/>
      </c>
      <c r="AD24" s="59"/>
      <c r="AE24" s="428">
        <f>IFERROR(VLOOKUP($C24,'Proposed Rates'!$B:$J,AE$11,FALSE),0)</f>
        <v>0</v>
      </c>
      <c r="AF24" s="429">
        <f t="shared" si="16"/>
        <v>0</v>
      </c>
      <c r="AG24" s="431">
        <f t="shared" si="17"/>
        <v>0</v>
      </c>
      <c r="AH24" s="80"/>
      <c r="AI24" s="432">
        <f t="shared" si="18"/>
        <v>0</v>
      </c>
      <c r="AJ24" s="433" t="str">
        <f t="shared" si="19"/>
        <v/>
      </c>
      <c r="AK24" s="59"/>
      <c r="AL24" s="428">
        <f>IFERROR(VLOOKUP($C24,'Proposed Rates'!$B:$J,AL$11,FALSE),0)</f>
        <v>0</v>
      </c>
      <c r="AM24" s="429">
        <f t="shared" si="20"/>
        <v>0</v>
      </c>
      <c r="AN24" s="431">
        <f t="shared" si="21"/>
        <v>0</v>
      </c>
      <c r="AO24" s="80"/>
      <c r="AP24" s="432">
        <f t="shared" si="22"/>
        <v>0</v>
      </c>
      <c r="AQ24" s="433" t="str">
        <f t="shared" si="23"/>
        <v/>
      </c>
      <c r="AR24" s="434"/>
    </row>
    <row r="25" ht="12.75" customHeight="1">
      <c r="A25" s="59"/>
      <c r="B25" s="435"/>
      <c r="C25" s="426" t="str">
        <f t="shared" si="1"/>
        <v>Residential.</v>
      </c>
      <c r="D25" s="427"/>
      <c r="E25" s="351"/>
      <c r="F25" s="428">
        <f>IFERROR(VLOOKUP($C25,'Proposed Rates'!$B:$J,F$11,FALSE),0)</f>
        <v>0</v>
      </c>
      <c r="G25" s="429">
        <f t="shared" si="2"/>
        <v>0</v>
      </c>
      <c r="H25" s="431">
        <f t="shared" si="3"/>
        <v>0</v>
      </c>
      <c r="I25" s="80"/>
      <c r="J25" s="428">
        <f>IFERROR(VLOOKUP($C25,'Proposed Rates'!$B:$J,J$11,FALSE),0)</f>
        <v>0</v>
      </c>
      <c r="K25" s="429">
        <f t="shared" si="4"/>
        <v>0</v>
      </c>
      <c r="L25" s="431">
        <f t="shared" si="5"/>
        <v>0</v>
      </c>
      <c r="M25" s="80"/>
      <c r="N25" s="432">
        <f t="shared" si="6"/>
        <v>0</v>
      </c>
      <c r="O25" s="433" t="str">
        <f t="shared" si="7"/>
        <v/>
      </c>
      <c r="P25" s="59"/>
      <c r="Q25" s="428">
        <f>IFERROR(VLOOKUP($C25,'Proposed Rates'!$B:$J,Q$11,FALSE),0)</f>
        <v>0</v>
      </c>
      <c r="R25" s="429">
        <f t="shared" si="8"/>
        <v>0</v>
      </c>
      <c r="S25" s="431">
        <f t="shared" si="9"/>
        <v>0</v>
      </c>
      <c r="T25" s="80"/>
      <c r="U25" s="432">
        <f t="shared" si="10"/>
        <v>0</v>
      </c>
      <c r="V25" s="433" t="str">
        <f t="shared" si="11"/>
        <v/>
      </c>
      <c r="W25" s="59"/>
      <c r="X25" s="428">
        <f>IFERROR(VLOOKUP($C25,'Proposed Rates'!$B:$J,X$11,FALSE),0)</f>
        <v>0</v>
      </c>
      <c r="Y25" s="429">
        <f t="shared" si="12"/>
        <v>0</v>
      </c>
      <c r="Z25" s="431">
        <f t="shared" si="13"/>
        <v>0</v>
      </c>
      <c r="AA25" s="80"/>
      <c r="AB25" s="432">
        <f t="shared" si="14"/>
        <v>0</v>
      </c>
      <c r="AC25" s="433" t="str">
        <f t="shared" si="15"/>
        <v/>
      </c>
      <c r="AD25" s="59"/>
      <c r="AE25" s="428">
        <f>IFERROR(VLOOKUP($C25,'Proposed Rates'!$B:$J,AE$11,FALSE),0)</f>
        <v>0</v>
      </c>
      <c r="AF25" s="429">
        <f t="shared" si="16"/>
        <v>0</v>
      </c>
      <c r="AG25" s="431">
        <f t="shared" si="17"/>
        <v>0</v>
      </c>
      <c r="AH25" s="80"/>
      <c r="AI25" s="432">
        <f t="shared" si="18"/>
        <v>0</v>
      </c>
      <c r="AJ25" s="433" t="str">
        <f t="shared" si="19"/>
        <v/>
      </c>
      <c r="AK25" s="59"/>
      <c r="AL25" s="428">
        <f>IFERROR(VLOOKUP($C25,'Proposed Rates'!$B:$J,AL$11,FALSE),0)</f>
        <v>0</v>
      </c>
      <c r="AM25" s="429">
        <f t="shared" si="20"/>
        <v>0</v>
      </c>
      <c r="AN25" s="431">
        <f t="shared" si="21"/>
        <v>0</v>
      </c>
      <c r="AO25" s="80"/>
      <c r="AP25" s="432">
        <f t="shared" si="22"/>
        <v>0</v>
      </c>
      <c r="AQ25" s="433" t="str">
        <f t="shared" si="23"/>
        <v/>
      </c>
      <c r="AR25" s="434"/>
    </row>
    <row r="26" ht="12.75" customHeight="1">
      <c r="A26" s="59"/>
      <c r="B26" s="435"/>
      <c r="C26" s="426" t="str">
        <f t="shared" si="1"/>
        <v>Residential.</v>
      </c>
      <c r="D26" s="427"/>
      <c r="E26" s="351"/>
      <c r="F26" s="428">
        <f>IFERROR(VLOOKUP($C26,'Proposed Rates'!$B:$J,F$11,FALSE),0)</f>
        <v>0</v>
      </c>
      <c r="G26" s="429">
        <f t="shared" si="2"/>
        <v>0</v>
      </c>
      <c r="H26" s="431">
        <f t="shared" si="3"/>
        <v>0</v>
      </c>
      <c r="I26" s="80"/>
      <c r="J26" s="428">
        <f>IFERROR(VLOOKUP($C26,'Proposed Rates'!$B:$J,J$11,FALSE),0)</f>
        <v>0</v>
      </c>
      <c r="K26" s="429">
        <f t="shared" si="4"/>
        <v>0</v>
      </c>
      <c r="L26" s="431">
        <f t="shared" si="5"/>
        <v>0</v>
      </c>
      <c r="M26" s="80"/>
      <c r="N26" s="432">
        <f t="shared" si="6"/>
        <v>0</v>
      </c>
      <c r="O26" s="433" t="str">
        <f t="shared" si="7"/>
        <v/>
      </c>
      <c r="P26" s="59"/>
      <c r="Q26" s="428">
        <f>IFERROR(VLOOKUP($C26,'Proposed Rates'!$B:$J,Q$11,FALSE),0)</f>
        <v>0</v>
      </c>
      <c r="R26" s="429">
        <f t="shared" si="8"/>
        <v>0</v>
      </c>
      <c r="S26" s="431">
        <f t="shared" si="9"/>
        <v>0</v>
      </c>
      <c r="T26" s="80"/>
      <c r="U26" s="432">
        <f t="shared" si="10"/>
        <v>0</v>
      </c>
      <c r="V26" s="433" t="str">
        <f t="shared" si="11"/>
        <v/>
      </c>
      <c r="W26" s="59"/>
      <c r="X26" s="428">
        <f>IFERROR(VLOOKUP($C26,'Proposed Rates'!$B:$J,X$11,FALSE),0)</f>
        <v>0</v>
      </c>
      <c r="Y26" s="429">
        <f t="shared" si="12"/>
        <v>0</v>
      </c>
      <c r="Z26" s="431">
        <f t="shared" si="13"/>
        <v>0</v>
      </c>
      <c r="AA26" s="80"/>
      <c r="AB26" s="432">
        <f t="shared" si="14"/>
        <v>0</v>
      </c>
      <c r="AC26" s="433" t="str">
        <f t="shared" si="15"/>
        <v/>
      </c>
      <c r="AD26" s="59"/>
      <c r="AE26" s="428">
        <f>IFERROR(VLOOKUP($C26,'Proposed Rates'!$B:$J,AE$11,FALSE),0)</f>
        <v>0</v>
      </c>
      <c r="AF26" s="429">
        <f t="shared" si="16"/>
        <v>0</v>
      </c>
      <c r="AG26" s="431">
        <f t="shared" si="17"/>
        <v>0</v>
      </c>
      <c r="AH26" s="80"/>
      <c r="AI26" s="432">
        <f t="shared" si="18"/>
        <v>0</v>
      </c>
      <c r="AJ26" s="433" t="str">
        <f t="shared" si="19"/>
        <v/>
      </c>
      <c r="AK26" s="59"/>
      <c r="AL26" s="428">
        <f>IFERROR(VLOOKUP($C26,'Proposed Rates'!$B:$J,AL$11,FALSE),0)</f>
        <v>0</v>
      </c>
      <c r="AM26" s="429">
        <f t="shared" si="20"/>
        <v>0</v>
      </c>
      <c r="AN26" s="431">
        <f t="shared" si="21"/>
        <v>0</v>
      </c>
      <c r="AO26" s="80"/>
      <c r="AP26" s="432">
        <f t="shared" si="22"/>
        <v>0</v>
      </c>
      <c r="AQ26" s="433" t="str">
        <f t="shared" si="23"/>
        <v/>
      </c>
      <c r="AR26" s="434"/>
    </row>
    <row r="27" ht="12.75" customHeight="1">
      <c r="A27" s="59"/>
      <c r="B27" s="435"/>
      <c r="C27" s="426" t="str">
        <f t="shared" si="1"/>
        <v>Residential.</v>
      </c>
      <c r="D27" s="427"/>
      <c r="E27" s="351"/>
      <c r="F27" s="428">
        <f>IFERROR(VLOOKUP($C27,'Proposed Rates'!$B:$J,F$11,FALSE),0)</f>
        <v>0</v>
      </c>
      <c r="G27" s="429">
        <f t="shared" si="2"/>
        <v>0</v>
      </c>
      <c r="H27" s="431">
        <f t="shared" si="3"/>
        <v>0</v>
      </c>
      <c r="I27" s="80"/>
      <c r="J27" s="428">
        <f>IFERROR(VLOOKUP($C27,'Proposed Rates'!$B:$J,J$11,FALSE),0)</f>
        <v>0</v>
      </c>
      <c r="K27" s="429">
        <f t="shared" si="4"/>
        <v>0</v>
      </c>
      <c r="L27" s="431">
        <f t="shared" si="5"/>
        <v>0</v>
      </c>
      <c r="M27" s="80"/>
      <c r="N27" s="432">
        <f t="shared" si="6"/>
        <v>0</v>
      </c>
      <c r="O27" s="433" t="str">
        <f t="shared" si="7"/>
        <v/>
      </c>
      <c r="P27" s="59"/>
      <c r="Q27" s="428">
        <f>IFERROR(VLOOKUP($C27,'Proposed Rates'!$B:$J,Q$11,FALSE),0)</f>
        <v>0</v>
      </c>
      <c r="R27" s="429">
        <f t="shared" si="8"/>
        <v>0</v>
      </c>
      <c r="S27" s="431">
        <f t="shared" si="9"/>
        <v>0</v>
      </c>
      <c r="T27" s="80"/>
      <c r="U27" s="432">
        <f t="shared" si="10"/>
        <v>0</v>
      </c>
      <c r="V27" s="433" t="str">
        <f t="shared" si="11"/>
        <v/>
      </c>
      <c r="W27" s="59"/>
      <c r="X27" s="428">
        <f>IFERROR(VLOOKUP($C27,'Proposed Rates'!$B:$J,X$11,FALSE),0)</f>
        <v>0</v>
      </c>
      <c r="Y27" s="429">
        <f t="shared" si="12"/>
        <v>0</v>
      </c>
      <c r="Z27" s="431">
        <f t="shared" si="13"/>
        <v>0</v>
      </c>
      <c r="AA27" s="80"/>
      <c r="AB27" s="432">
        <f t="shared" si="14"/>
        <v>0</v>
      </c>
      <c r="AC27" s="433" t="str">
        <f t="shared" si="15"/>
        <v/>
      </c>
      <c r="AD27" s="59"/>
      <c r="AE27" s="428">
        <f>IFERROR(VLOOKUP($C27,'Proposed Rates'!$B:$J,AE$11,FALSE),0)</f>
        <v>0</v>
      </c>
      <c r="AF27" s="429">
        <f t="shared" si="16"/>
        <v>0</v>
      </c>
      <c r="AG27" s="431">
        <f t="shared" si="17"/>
        <v>0</v>
      </c>
      <c r="AH27" s="80"/>
      <c r="AI27" s="432">
        <f t="shared" si="18"/>
        <v>0</v>
      </c>
      <c r="AJ27" s="433" t="str">
        <f t="shared" si="19"/>
        <v/>
      </c>
      <c r="AK27" s="59"/>
      <c r="AL27" s="428">
        <f>IFERROR(VLOOKUP($C27,'Proposed Rates'!$B:$J,AL$11,FALSE),0)</f>
        <v>0</v>
      </c>
      <c r="AM27" s="429">
        <f t="shared" si="20"/>
        <v>0</v>
      </c>
      <c r="AN27" s="431">
        <f t="shared" si="21"/>
        <v>0</v>
      </c>
      <c r="AO27" s="80"/>
      <c r="AP27" s="432">
        <f t="shared" si="22"/>
        <v>0</v>
      </c>
      <c r="AQ27" s="433" t="str">
        <f t="shared" si="23"/>
        <v/>
      </c>
      <c r="AR27" s="434"/>
    </row>
    <row r="28" ht="12.75" customHeight="1">
      <c r="A28" s="59"/>
      <c r="B28" s="435"/>
      <c r="C28" s="426" t="str">
        <f t="shared" si="1"/>
        <v>Residential.</v>
      </c>
      <c r="D28" s="427"/>
      <c r="E28" s="351"/>
      <c r="F28" s="428">
        <f>IFERROR(VLOOKUP($C28,'Proposed Rates'!$B:$J,F$11,FALSE),0)</f>
        <v>0</v>
      </c>
      <c r="G28" s="429">
        <f t="shared" si="2"/>
        <v>0</v>
      </c>
      <c r="H28" s="431">
        <f t="shared" si="3"/>
        <v>0</v>
      </c>
      <c r="I28" s="80"/>
      <c r="J28" s="428">
        <f>IFERROR(VLOOKUP($C28,'Proposed Rates'!$B:$J,J$11,FALSE),0)</f>
        <v>0</v>
      </c>
      <c r="K28" s="429">
        <f t="shared" si="4"/>
        <v>0</v>
      </c>
      <c r="L28" s="431">
        <f t="shared" si="5"/>
        <v>0</v>
      </c>
      <c r="M28" s="80"/>
      <c r="N28" s="432">
        <f t="shared" si="6"/>
        <v>0</v>
      </c>
      <c r="O28" s="433" t="str">
        <f t="shared" si="7"/>
        <v/>
      </c>
      <c r="P28" s="59"/>
      <c r="Q28" s="428">
        <f>IFERROR(VLOOKUP($C28,'Proposed Rates'!$B:$J,Q$11,FALSE),0)</f>
        <v>0</v>
      </c>
      <c r="R28" s="429">
        <f t="shared" si="8"/>
        <v>0</v>
      </c>
      <c r="S28" s="431">
        <f t="shared" si="9"/>
        <v>0</v>
      </c>
      <c r="T28" s="80"/>
      <c r="U28" s="432">
        <f t="shared" si="10"/>
        <v>0</v>
      </c>
      <c r="V28" s="433" t="str">
        <f t="shared" si="11"/>
        <v/>
      </c>
      <c r="W28" s="59"/>
      <c r="X28" s="428">
        <f>IFERROR(VLOOKUP($C28,'Proposed Rates'!$B:$J,X$11,FALSE),0)</f>
        <v>0</v>
      </c>
      <c r="Y28" s="429">
        <f t="shared" si="12"/>
        <v>0</v>
      </c>
      <c r="Z28" s="431">
        <f t="shared" si="13"/>
        <v>0</v>
      </c>
      <c r="AA28" s="80"/>
      <c r="AB28" s="432">
        <f t="shared" si="14"/>
        <v>0</v>
      </c>
      <c r="AC28" s="433" t="str">
        <f t="shared" si="15"/>
        <v/>
      </c>
      <c r="AD28" s="59"/>
      <c r="AE28" s="428">
        <f>IFERROR(VLOOKUP($C28,'Proposed Rates'!$B:$J,AE$11,FALSE),0)</f>
        <v>0</v>
      </c>
      <c r="AF28" s="429">
        <f t="shared" si="16"/>
        <v>0</v>
      </c>
      <c r="AG28" s="431">
        <f t="shared" si="17"/>
        <v>0</v>
      </c>
      <c r="AH28" s="80"/>
      <c r="AI28" s="432">
        <f t="shared" si="18"/>
        <v>0</v>
      </c>
      <c r="AJ28" s="433" t="str">
        <f t="shared" si="19"/>
        <v/>
      </c>
      <c r="AK28" s="59"/>
      <c r="AL28" s="428">
        <f>IFERROR(VLOOKUP($C28,'Proposed Rates'!$B:$J,AL$11,FALSE),0)</f>
        <v>0</v>
      </c>
      <c r="AM28" s="429">
        <f t="shared" si="20"/>
        <v>0</v>
      </c>
      <c r="AN28" s="431">
        <f t="shared" si="21"/>
        <v>0</v>
      </c>
      <c r="AO28" s="80"/>
      <c r="AP28" s="432">
        <f t="shared" si="22"/>
        <v>0</v>
      </c>
      <c r="AQ28" s="433" t="str">
        <f t="shared" si="23"/>
        <v/>
      </c>
      <c r="AR28" s="434"/>
    </row>
    <row r="29" ht="12.75" customHeight="1">
      <c r="A29" s="337"/>
      <c r="B29" s="436" t="s">
        <v>310</v>
      </c>
      <c r="C29" s="437"/>
      <c r="D29" s="437"/>
      <c r="E29" s="437"/>
      <c r="F29" s="438"/>
      <c r="G29" s="439"/>
      <c r="H29" s="440">
        <f>SUM(H15:H28)</f>
        <v>34.51</v>
      </c>
      <c r="I29" s="441"/>
      <c r="J29" s="438"/>
      <c r="K29" s="439"/>
      <c r="L29" s="440">
        <f>SUM(L15:L28)</f>
        <v>40.34</v>
      </c>
      <c r="M29" s="441"/>
      <c r="N29" s="442">
        <f t="shared" si="6"/>
        <v>5.83</v>
      </c>
      <c r="O29" s="443">
        <f t="shared" si="7"/>
        <v>0.1689365401</v>
      </c>
      <c r="P29" s="337"/>
      <c r="Q29" s="438"/>
      <c r="R29" s="439"/>
      <c r="S29" s="440">
        <f>SUM(S15:S28)</f>
        <v>43.8</v>
      </c>
      <c r="T29" s="441"/>
      <c r="U29" s="442">
        <f t="shared" si="10"/>
        <v>3.46</v>
      </c>
      <c r="V29" s="443">
        <f t="shared" si="11"/>
        <v>0.08577094695</v>
      </c>
      <c r="W29" s="337"/>
      <c r="X29" s="438"/>
      <c r="Y29" s="439"/>
      <c r="Z29" s="440">
        <f>SUM(Z15:Z28)</f>
        <v>47.62</v>
      </c>
      <c r="AA29" s="441"/>
      <c r="AB29" s="442">
        <f t="shared" si="14"/>
        <v>3.82</v>
      </c>
      <c r="AC29" s="443">
        <f t="shared" si="15"/>
        <v>0.08721461187</v>
      </c>
      <c r="AD29" s="337"/>
      <c r="AE29" s="438"/>
      <c r="AF29" s="439"/>
      <c r="AG29" s="440">
        <f>SUM(AG15:AG28)</f>
        <v>50.4</v>
      </c>
      <c r="AH29" s="441"/>
      <c r="AI29" s="442">
        <f t="shared" si="18"/>
        <v>2.78</v>
      </c>
      <c r="AJ29" s="443">
        <f t="shared" si="19"/>
        <v>0.05837883242</v>
      </c>
      <c r="AK29" s="337"/>
      <c r="AL29" s="438"/>
      <c r="AM29" s="439"/>
      <c r="AN29" s="440">
        <f>SUM(AN15:AN28)</f>
        <v>53.15</v>
      </c>
      <c r="AO29" s="441"/>
      <c r="AP29" s="442">
        <f t="shared" si="22"/>
        <v>2.75</v>
      </c>
      <c r="AQ29" s="443">
        <f t="shared" si="23"/>
        <v>0.05456349206</v>
      </c>
      <c r="AR29" s="444"/>
    </row>
    <row r="30" ht="12.75" customHeight="1">
      <c r="A30" s="59"/>
      <c r="B30" s="435" t="s">
        <v>234</v>
      </c>
      <c r="C30" s="426" t="str">
        <f t="shared" ref="C30:C36" si="24">D$6&amp;"."&amp;B30</f>
        <v>Residential.DVA Disposition Rate Rider Group 1 -2025</v>
      </c>
      <c r="D30" s="427" t="s">
        <v>308</v>
      </c>
      <c r="E30" s="351"/>
      <c r="F30" s="445">
        <f>IFERROR(VLOOKUP($C30,'Proposed Rates'!$B:$J,F$11,FALSE),0)</f>
        <v>-0.0002</v>
      </c>
      <c r="G30" s="446">
        <f t="shared" ref="G30:G33" si="25">IF($D30="Monthly",1,IF($D30="per KWH",$F$10,0))</f>
        <v>1000</v>
      </c>
      <c r="H30" s="431">
        <f t="shared" ref="H30:H36" si="26">G30*F30</f>
        <v>-0.2</v>
      </c>
      <c r="I30" s="80"/>
      <c r="J30" s="445">
        <f>IFERROR(VLOOKUP($C30,'Proposed Rates'!$B:$J,J$11,FALSE),0)</f>
        <v>-0.0005</v>
      </c>
      <c r="K30" s="446">
        <f t="shared" ref="K30:K33" si="27">IF($D30="Monthly",1,IF($D30="per KWH",$F$10,0))</f>
        <v>1000</v>
      </c>
      <c r="L30" s="447">
        <f t="shared" ref="L30:L36" si="28">K30*J30</f>
        <v>-0.5</v>
      </c>
      <c r="M30" s="80"/>
      <c r="N30" s="432">
        <f t="shared" si="6"/>
        <v>-0.3</v>
      </c>
      <c r="O30" s="433">
        <f t="shared" si="7"/>
        <v>1.5</v>
      </c>
      <c r="P30" s="59"/>
      <c r="Q30" s="445">
        <f>IFERROR(VLOOKUP($C30,'Proposed Rates'!$B:$J,Q$11,FALSE),0)</f>
        <v>0</v>
      </c>
      <c r="R30" s="446">
        <f t="shared" ref="R30:R33" si="29">IF($D30="Monthly",1,IF($D30="per KWH",$F$10,0))</f>
        <v>1000</v>
      </c>
      <c r="S30" s="431">
        <f t="shared" ref="S30:S36" si="30">R30*Q30</f>
        <v>0</v>
      </c>
      <c r="T30" s="80"/>
      <c r="U30" s="432">
        <f t="shared" si="10"/>
        <v>0.5</v>
      </c>
      <c r="V30" s="433">
        <f t="shared" si="11"/>
        <v>-1</v>
      </c>
      <c r="W30" s="59"/>
      <c r="X30" s="445">
        <f>IFERROR(VLOOKUP($C30,'Proposed Rates'!$B:$J,X$11,FALSE),0)</f>
        <v>0</v>
      </c>
      <c r="Y30" s="446">
        <f t="shared" ref="Y30:Y33" si="31">IF($D30="Monthly",1,IF($D30="per KWH",$F$10,0))</f>
        <v>1000</v>
      </c>
      <c r="Z30" s="431">
        <f t="shared" ref="Z30:Z36" si="32">Y30*X30</f>
        <v>0</v>
      </c>
      <c r="AA30" s="80"/>
      <c r="AB30" s="432">
        <f t="shared" si="14"/>
        <v>0</v>
      </c>
      <c r="AC30" s="433" t="str">
        <f t="shared" si="15"/>
        <v/>
      </c>
      <c r="AD30" s="59"/>
      <c r="AE30" s="445">
        <f>IFERROR(VLOOKUP($C30,'Proposed Rates'!$B:$J,AE$11,FALSE),0)</f>
        <v>0</v>
      </c>
      <c r="AF30" s="446">
        <f t="shared" ref="AF30:AF33" si="33">IF($D30="Monthly",1,IF($D30="per KWH",$F$10,0))</f>
        <v>1000</v>
      </c>
      <c r="AG30" s="431">
        <f t="shared" ref="AG30:AG36" si="34">AF30*AE30</f>
        <v>0</v>
      </c>
      <c r="AH30" s="80"/>
      <c r="AI30" s="432">
        <f t="shared" si="18"/>
        <v>0</v>
      </c>
      <c r="AJ30" s="433" t="str">
        <f t="shared" si="19"/>
        <v/>
      </c>
      <c r="AK30" s="59"/>
      <c r="AL30" s="445">
        <f>IFERROR(VLOOKUP($C30,'Proposed Rates'!$B:$J,AL$11,FALSE),0)</f>
        <v>0</v>
      </c>
      <c r="AM30" s="446">
        <f t="shared" ref="AM30:AM33" si="35">IF($D30="Monthly",1,IF($D30="per KWH",$F$10,0))</f>
        <v>1000</v>
      </c>
      <c r="AN30" s="431">
        <f t="shared" ref="AN30:AN36" si="36">AM30*AL30</f>
        <v>0</v>
      </c>
      <c r="AO30" s="80"/>
      <c r="AP30" s="432">
        <f t="shared" si="22"/>
        <v>0</v>
      </c>
      <c r="AQ30" s="433" t="str">
        <f t="shared" si="23"/>
        <v/>
      </c>
      <c r="AR30" s="434"/>
    </row>
    <row r="31" ht="12.75" customHeight="1">
      <c r="A31" s="59"/>
      <c r="B31" s="435" t="s">
        <v>236</v>
      </c>
      <c r="C31" s="426" t="str">
        <f t="shared" si="24"/>
        <v>Residential.DVA Disposition Rate Rider Group 1 - 2024</v>
      </c>
      <c r="D31" s="427" t="s">
        <v>308</v>
      </c>
      <c r="E31" s="351"/>
      <c r="F31" s="445" t="str">
        <f>IFERROR(VLOOKUP($C31,'Proposed Rates'!$B:$J,F$11,FALSE),0)</f>
        <v/>
      </c>
      <c r="G31" s="446">
        <f t="shared" si="25"/>
        <v>1000</v>
      </c>
      <c r="H31" s="431">
        <f t="shared" si="26"/>
        <v>0</v>
      </c>
      <c r="I31" s="519"/>
      <c r="J31" s="445">
        <f>IFERROR(VLOOKUP($C31,'Proposed Rates'!$B:$J,J$11,FALSE),0)</f>
        <v>0</v>
      </c>
      <c r="K31" s="446">
        <f t="shared" si="27"/>
        <v>1000</v>
      </c>
      <c r="L31" s="447">
        <f t="shared" si="28"/>
        <v>0</v>
      </c>
      <c r="M31" s="448"/>
      <c r="N31" s="432">
        <f t="shared" si="6"/>
        <v>0</v>
      </c>
      <c r="O31" s="433" t="str">
        <f t="shared" si="7"/>
        <v/>
      </c>
      <c r="P31" s="59"/>
      <c r="Q31" s="445">
        <f>IFERROR(VLOOKUP($C31,'Proposed Rates'!$B:$J,Q$11,FALSE),0)</f>
        <v>0</v>
      </c>
      <c r="R31" s="446">
        <f t="shared" si="29"/>
        <v>1000</v>
      </c>
      <c r="S31" s="532">
        <f t="shared" si="30"/>
        <v>0</v>
      </c>
      <c r="T31" s="448"/>
      <c r="U31" s="432">
        <f t="shared" si="10"/>
        <v>0</v>
      </c>
      <c r="V31" s="433" t="str">
        <f t="shared" si="11"/>
        <v/>
      </c>
      <c r="W31" s="59"/>
      <c r="X31" s="445">
        <f>IFERROR(VLOOKUP($C31,'Proposed Rates'!$B:$J,X$11,FALSE),0)</f>
        <v>0</v>
      </c>
      <c r="Y31" s="446">
        <f t="shared" si="31"/>
        <v>1000</v>
      </c>
      <c r="Z31" s="532">
        <f t="shared" si="32"/>
        <v>0</v>
      </c>
      <c r="AA31" s="448"/>
      <c r="AB31" s="432">
        <f t="shared" si="14"/>
        <v>0</v>
      </c>
      <c r="AC31" s="433" t="str">
        <f t="shared" si="15"/>
        <v/>
      </c>
      <c r="AD31" s="59"/>
      <c r="AE31" s="445">
        <f>IFERROR(VLOOKUP($C31,'Proposed Rates'!$B:$J,AE$11,FALSE),0)</f>
        <v>0</v>
      </c>
      <c r="AF31" s="446">
        <f t="shared" si="33"/>
        <v>1000</v>
      </c>
      <c r="AG31" s="532">
        <f t="shared" si="34"/>
        <v>0</v>
      </c>
      <c r="AH31" s="448"/>
      <c r="AI31" s="432">
        <f t="shared" si="18"/>
        <v>0</v>
      </c>
      <c r="AJ31" s="433" t="str">
        <f t="shared" si="19"/>
        <v/>
      </c>
      <c r="AK31" s="59"/>
      <c r="AL31" s="445">
        <f>IFERROR(VLOOKUP($C31,'Proposed Rates'!$B:$J,AL$11,FALSE),0)</f>
        <v>0</v>
      </c>
      <c r="AM31" s="446">
        <f t="shared" si="35"/>
        <v>1000</v>
      </c>
      <c r="AN31" s="532">
        <f t="shared" si="36"/>
        <v>0</v>
      </c>
      <c r="AO31" s="448"/>
      <c r="AP31" s="432">
        <f t="shared" si="22"/>
        <v>0</v>
      </c>
      <c r="AQ31" s="433" t="str">
        <f t="shared" si="23"/>
        <v/>
      </c>
      <c r="AR31" s="434"/>
    </row>
    <row r="32" ht="12.75" customHeight="1">
      <c r="A32" s="59"/>
      <c r="B32" s="435" t="s">
        <v>244</v>
      </c>
      <c r="C32" s="426" t="str">
        <f t="shared" si="24"/>
        <v>Residential.CBR Class B Rate Riders</v>
      </c>
      <c r="D32" s="427" t="s">
        <v>308</v>
      </c>
      <c r="E32" s="351"/>
      <c r="F32" s="445">
        <f>IFERROR(VLOOKUP($C32,'Proposed Rates'!$B:$J,F$11,FALSE),0)</f>
        <v>0.0002</v>
      </c>
      <c r="G32" s="446">
        <f t="shared" si="25"/>
        <v>1000</v>
      </c>
      <c r="H32" s="431">
        <f t="shared" si="26"/>
        <v>0.2</v>
      </c>
      <c r="I32" s="519"/>
      <c r="J32" s="445">
        <f>IFERROR(VLOOKUP($C32,'Proposed Rates'!$B:$J,J$11,FALSE),0)</f>
        <v>0.0004</v>
      </c>
      <c r="K32" s="446">
        <f t="shared" si="27"/>
        <v>1000</v>
      </c>
      <c r="L32" s="447">
        <f t="shared" si="28"/>
        <v>0.4</v>
      </c>
      <c r="M32" s="448"/>
      <c r="N32" s="432">
        <f t="shared" si="6"/>
        <v>0.2</v>
      </c>
      <c r="O32" s="433">
        <f t="shared" si="7"/>
        <v>1</v>
      </c>
      <c r="P32" s="59"/>
      <c r="Q32" s="445">
        <f>IFERROR(VLOOKUP($C32,'Proposed Rates'!$B:$J,Q$11,FALSE),0)</f>
        <v>0</v>
      </c>
      <c r="R32" s="446">
        <f t="shared" si="29"/>
        <v>1000</v>
      </c>
      <c r="S32" s="431">
        <f t="shared" si="30"/>
        <v>0</v>
      </c>
      <c r="T32" s="448"/>
      <c r="U32" s="432">
        <f t="shared" si="10"/>
        <v>-0.4</v>
      </c>
      <c r="V32" s="433">
        <f t="shared" si="11"/>
        <v>-1</v>
      </c>
      <c r="W32" s="59"/>
      <c r="X32" s="445">
        <f>IFERROR(VLOOKUP($C32,'Proposed Rates'!$B:$J,X$11,FALSE),0)</f>
        <v>0</v>
      </c>
      <c r="Y32" s="446">
        <f t="shared" si="31"/>
        <v>1000</v>
      </c>
      <c r="Z32" s="431">
        <f t="shared" si="32"/>
        <v>0</v>
      </c>
      <c r="AA32" s="448"/>
      <c r="AB32" s="432">
        <f t="shared" si="14"/>
        <v>0</v>
      </c>
      <c r="AC32" s="433" t="str">
        <f t="shared" si="15"/>
        <v/>
      </c>
      <c r="AD32" s="59"/>
      <c r="AE32" s="445">
        <f>IFERROR(VLOOKUP($C32,'Proposed Rates'!$B:$J,AE$11,FALSE),0)</f>
        <v>0</v>
      </c>
      <c r="AF32" s="446">
        <f t="shared" si="33"/>
        <v>1000</v>
      </c>
      <c r="AG32" s="431">
        <f t="shared" si="34"/>
        <v>0</v>
      </c>
      <c r="AH32" s="448"/>
      <c r="AI32" s="432">
        <f t="shared" si="18"/>
        <v>0</v>
      </c>
      <c r="AJ32" s="433" t="str">
        <f t="shared" si="19"/>
        <v/>
      </c>
      <c r="AK32" s="59"/>
      <c r="AL32" s="445">
        <f>IFERROR(VLOOKUP($C32,'Proposed Rates'!$B:$J,AL$11,FALSE),0)</f>
        <v>0</v>
      </c>
      <c r="AM32" s="446">
        <f t="shared" si="35"/>
        <v>1000</v>
      </c>
      <c r="AN32" s="431">
        <f t="shared" si="36"/>
        <v>0</v>
      </c>
      <c r="AO32" s="448"/>
      <c r="AP32" s="432">
        <f t="shared" si="22"/>
        <v>0</v>
      </c>
      <c r="AQ32" s="433" t="str">
        <f t="shared" si="23"/>
        <v/>
      </c>
      <c r="AR32" s="434"/>
    </row>
    <row r="33" ht="12.75" customHeight="1">
      <c r="A33" s="59"/>
      <c r="B33" s="435" t="s">
        <v>311</v>
      </c>
      <c r="C33" s="426" t="str">
        <f t="shared" si="24"/>
        <v>Residential.GA Disposition Rate Rider-NonRPP</v>
      </c>
      <c r="D33" s="427" t="s">
        <v>308</v>
      </c>
      <c r="E33" s="351"/>
      <c r="F33" s="445">
        <f>IFERROR(VLOOKUP($C33,'Proposed Rates'!$B:$J,F$11,FALSE),0)</f>
        <v>0</v>
      </c>
      <c r="G33" s="446">
        <f t="shared" si="25"/>
        <v>1000</v>
      </c>
      <c r="H33" s="431">
        <f t="shared" si="26"/>
        <v>0</v>
      </c>
      <c r="I33" s="519"/>
      <c r="J33" s="445">
        <f>IFERROR(VLOOKUP($C33,'Proposed Rates'!$B:$J,J$11,FALSE),0)</f>
        <v>0</v>
      </c>
      <c r="K33" s="446">
        <f t="shared" si="27"/>
        <v>1000</v>
      </c>
      <c r="L33" s="447">
        <f t="shared" si="28"/>
        <v>0</v>
      </c>
      <c r="M33" s="448"/>
      <c r="N33" s="432">
        <f t="shared" si="6"/>
        <v>0</v>
      </c>
      <c r="O33" s="433" t="str">
        <f t="shared" si="7"/>
        <v/>
      </c>
      <c r="P33" s="59"/>
      <c r="Q33" s="445">
        <f>IFERROR(VLOOKUP($C33,'Proposed Rates'!$B:$J,Q$11,FALSE),0)</f>
        <v>0</v>
      </c>
      <c r="R33" s="446">
        <f t="shared" si="29"/>
        <v>1000</v>
      </c>
      <c r="S33" s="431">
        <f t="shared" si="30"/>
        <v>0</v>
      </c>
      <c r="T33" s="448"/>
      <c r="U33" s="432">
        <f t="shared" si="10"/>
        <v>0</v>
      </c>
      <c r="V33" s="433" t="str">
        <f t="shared" si="11"/>
        <v/>
      </c>
      <c r="W33" s="59"/>
      <c r="X33" s="445">
        <f>IFERROR(VLOOKUP($C33,'Proposed Rates'!$B:$J,X$11,FALSE),0)</f>
        <v>0</v>
      </c>
      <c r="Y33" s="446">
        <f t="shared" si="31"/>
        <v>1000</v>
      </c>
      <c r="Z33" s="431">
        <f t="shared" si="32"/>
        <v>0</v>
      </c>
      <c r="AA33" s="448"/>
      <c r="AB33" s="432">
        <f t="shared" si="14"/>
        <v>0</v>
      </c>
      <c r="AC33" s="433" t="str">
        <f t="shared" si="15"/>
        <v/>
      </c>
      <c r="AD33" s="59"/>
      <c r="AE33" s="445">
        <f>IFERROR(VLOOKUP($C33,'Proposed Rates'!$B:$J,AE$11,FALSE),0)</f>
        <v>0</v>
      </c>
      <c r="AF33" s="446">
        <f t="shared" si="33"/>
        <v>1000</v>
      </c>
      <c r="AG33" s="431">
        <f t="shared" si="34"/>
        <v>0</v>
      </c>
      <c r="AH33" s="448"/>
      <c r="AI33" s="432">
        <f t="shared" si="18"/>
        <v>0</v>
      </c>
      <c r="AJ33" s="433" t="str">
        <f t="shared" si="19"/>
        <v/>
      </c>
      <c r="AK33" s="59"/>
      <c r="AL33" s="445">
        <f>IFERROR(VLOOKUP($C33,'Proposed Rates'!$B:$J,AL$11,FALSE),0)</f>
        <v>0</v>
      </c>
      <c r="AM33" s="446">
        <f t="shared" si="35"/>
        <v>1000</v>
      </c>
      <c r="AN33" s="431">
        <f t="shared" si="36"/>
        <v>0</v>
      </c>
      <c r="AO33" s="448"/>
      <c r="AP33" s="432">
        <f t="shared" si="22"/>
        <v>0</v>
      </c>
      <c r="AQ33" s="433" t="str">
        <f t="shared" si="23"/>
        <v/>
      </c>
      <c r="AR33" s="434"/>
    </row>
    <row r="34" ht="12.75" customHeight="1">
      <c r="A34" s="59"/>
      <c r="B34" s="351" t="s">
        <v>269</v>
      </c>
      <c r="C34" s="426" t="str">
        <f t="shared" si="24"/>
        <v>Residential.Low Voltage Service Charge</v>
      </c>
      <c r="D34" s="427" t="s">
        <v>308</v>
      </c>
      <c r="E34" s="351"/>
      <c r="F34" s="449">
        <f>IFERROR(VLOOKUP($C34,'Proposed Rates'!$B:$J,F$11,FALSE),0)</f>
        <v>0.00005</v>
      </c>
      <c r="G34" s="450">
        <f>$F$10*(1+F$63)</f>
        <v>1033.8</v>
      </c>
      <c r="H34" s="431">
        <f t="shared" si="26"/>
        <v>0.05169</v>
      </c>
      <c r="I34" s="80"/>
      <c r="J34" s="449">
        <f>IFERROR(VLOOKUP($C34,'Proposed Rates'!$B:$J,J$11,FALSE),0)</f>
        <v>0.00007</v>
      </c>
      <c r="K34" s="450">
        <f>$F$10*(1+J$63)</f>
        <v>1033.5</v>
      </c>
      <c r="L34" s="447">
        <f t="shared" si="28"/>
        <v>0.072345</v>
      </c>
      <c r="M34" s="80"/>
      <c r="N34" s="432">
        <f t="shared" si="6"/>
        <v>0.020655</v>
      </c>
      <c r="O34" s="433">
        <f t="shared" si="7"/>
        <v>0.3995937319</v>
      </c>
      <c r="P34" s="59"/>
      <c r="Q34" s="449">
        <f>IFERROR(VLOOKUP($C34,'Proposed Rates'!$B:$J,Q$11,FALSE),0)</f>
        <v>0.00007</v>
      </c>
      <c r="R34" s="450">
        <f>$F$10*(1+Q$63)</f>
        <v>1033.5</v>
      </c>
      <c r="S34" s="431">
        <f t="shared" si="30"/>
        <v>0.072345</v>
      </c>
      <c r="T34" s="80"/>
      <c r="U34" s="432">
        <f t="shared" si="10"/>
        <v>0</v>
      </c>
      <c r="V34" s="433">
        <f t="shared" si="11"/>
        <v>0</v>
      </c>
      <c r="W34" s="59"/>
      <c r="X34" s="449">
        <f>IFERROR(VLOOKUP($C34,'Proposed Rates'!$B:$J,X$11,FALSE),0)</f>
        <v>0.00008</v>
      </c>
      <c r="Y34" s="450">
        <f>$F$10*(1+X$63)</f>
        <v>1033.5</v>
      </c>
      <c r="Z34" s="431">
        <f t="shared" si="32"/>
        <v>0.08268</v>
      </c>
      <c r="AA34" s="80"/>
      <c r="AB34" s="432">
        <f t="shared" si="14"/>
        <v>0.010335</v>
      </c>
      <c r="AC34" s="433">
        <f t="shared" si="15"/>
        <v>0.1428571429</v>
      </c>
      <c r="AD34" s="59"/>
      <c r="AE34" s="449">
        <f>IFERROR(VLOOKUP($C34,'Proposed Rates'!$B:$J,AE$11,FALSE),0)</f>
        <v>0.00008</v>
      </c>
      <c r="AF34" s="450">
        <f>$F$10*(1+AE$63)</f>
        <v>1033.5</v>
      </c>
      <c r="AG34" s="431">
        <f t="shared" si="34"/>
        <v>0.08268</v>
      </c>
      <c r="AH34" s="80"/>
      <c r="AI34" s="432">
        <f t="shared" si="18"/>
        <v>0</v>
      </c>
      <c r="AJ34" s="433">
        <f t="shared" si="19"/>
        <v>0</v>
      </c>
      <c r="AK34" s="59"/>
      <c r="AL34" s="449">
        <f>IFERROR(VLOOKUP($C34,'Proposed Rates'!$B:$J,AL$11,FALSE),0)</f>
        <v>0.00008</v>
      </c>
      <c r="AM34" s="450">
        <f>$F$10*(1+AL$63)</f>
        <v>1033.5</v>
      </c>
      <c r="AN34" s="431">
        <f t="shared" si="36"/>
        <v>0.08268</v>
      </c>
      <c r="AO34" s="80"/>
      <c r="AP34" s="432">
        <f t="shared" si="22"/>
        <v>0</v>
      </c>
      <c r="AQ34" s="433">
        <f t="shared" si="23"/>
        <v>0</v>
      </c>
      <c r="AR34" s="434"/>
    </row>
    <row r="35" ht="12.75" customHeight="1">
      <c r="A35" s="59"/>
      <c r="B35" s="351" t="s">
        <v>312</v>
      </c>
      <c r="C35" s="426" t="str">
        <f t="shared" si="24"/>
        <v>Residential.Line Losses on Cost of Power</v>
      </c>
      <c r="D35" s="427" t="s">
        <v>308</v>
      </c>
      <c r="E35" s="351"/>
      <c r="F35" s="451">
        <f>'Proposed Rates'!$K$249*F$44+'Proposed Rates'!$K$250*F$45+'Proposed Rates'!$K$251*F$46</f>
        <v>0.09904</v>
      </c>
      <c r="G35" s="452">
        <f>$F$10*(1+F$63)-$F$10</f>
        <v>33.8</v>
      </c>
      <c r="H35" s="431">
        <f t="shared" si="26"/>
        <v>3.347552</v>
      </c>
      <c r="I35" s="80"/>
      <c r="J35" s="451">
        <f>'Proposed Rates'!$K$249*J$44+'Proposed Rates'!$K$250*J$45+'Proposed Rates'!$K$251*J$46</f>
        <v>0.09904</v>
      </c>
      <c r="K35" s="452">
        <f>$F$10*(1+J$63)-$F$10</f>
        <v>33.5</v>
      </c>
      <c r="L35" s="447">
        <f t="shared" si="28"/>
        <v>3.31784</v>
      </c>
      <c r="M35" s="80"/>
      <c r="N35" s="432">
        <f t="shared" si="6"/>
        <v>-0.029712</v>
      </c>
      <c r="O35" s="433">
        <f t="shared" si="7"/>
        <v>-0.008875739645</v>
      </c>
      <c r="P35" s="59"/>
      <c r="Q35" s="451">
        <f>'Proposed Rates'!$K$249*Q$44+'Proposed Rates'!$K$250*Q$45+'Proposed Rates'!$K$251*Q$46</f>
        <v>0.09904</v>
      </c>
      <c r="R35" s="452">
        <f>$F$10*(1+Q$63)-$F$10</f>
        <v>33.5</v>
      </c>
      <c r="S35" s="431">
        <f t="shared" si="30"/>
        <v>3.31784</v>
      </c>
      <c r="T35" s="80"/>
      <c r="U35" s="432">
        <f t="shared" si="10"/>
        <v>0</v>
      </c>
      <c r="V35" s="433">
        <f t="shared" si="11"/>
        <v>0</v>
      </c>
      <c r="W35" s="59"/>
      <c r="X35" s="451">
        <f>'Proposed Rates'!$K$249*X$44+'Proposed Rates'!$K$250*X$45+'Proposed Rates'!$K$251*X$46</f>
        <v>0.09904</v>
      </c>
      <c r="Y35" s="452">
        <f>$F$10*(1+X$63)-$F$10</f>
        <v>33.5</v>
      </c>
      <c r="Z35" s="431">
        <f t="shared" si="32"/>
        <v>3.31784</v>
      </c>
      <c r="AA35" s="80"/>
      <c r="AB35" s="432">
        <f t="shared" si="14"/>
        <v>0</v>
      </c>
      <c r="AC35" s="433">
        <f t="shared" si="15"/>
        <v>0</v>
      </c>
      <c r="AD35" s="59"/>
      <c r="AE35" s="451">
        <f>'Proposed Rates'!$K$249*AE$44+'Proposed Rates'!$K$250*AE$45+'Proposed Rates'!$K$251*AE$46</f>
        <v>0.09904</v>
      </c>
      <c r="AF35" s="452">
        <f>$F$10*(1+AE$63)-$F$10</f>
        <v>33.5</v>
      </c>
      <c r="AG35" s="431">
        <f t="shared" si="34"/>
        <v>3.31784</v>
      </c>
      <c r="AH35" s="80"/>
      <c r="AI35" s="432">
        <f t="shared" si="18"/>
        <v>0</v>
      </c>
      <c r="AJ35" s="433">
        <f t="shared" si="19"/>
        <v>0</v>
      </c>
      <c r="AK35" s="59"/>
      <c r="AL35" s="451">
        <f>'Proposed Rates'!$K$249*AL$44+'Proposed Rates'!$K$250*AL$45+'Proposed Rates'!$K$251*AL$46</f>
        <v>0.09904</v>
      </c>
      <c r="AM35" s="452">
        <f>$F$10*(1+AL$63)-$F$10</f>
        <v>33.5</v>
      </c>
      <c r="AN35" s="431">
        <f t="shared" si="36"/>
        <v>3.31784</v>
      </c>
      <c r="AO35" s="80"/>
      <c r="AP35" s="432">
        <f t="shared" si="22"/>
        <v>0</v>
      </c>
      <c r="AQ35" s="433">
        <f t="shared" si="23"/>
        <v>0</v>
      </c>
      <c r="AR35" s="434"/>
    </row>
    <row r="36" ht="12.75" customHeight="1">
      <c r="A36" s="59"/>
      <c r="B36" s="351" t="s">
        <v>271</v>
      </c>
      <c r="C36" s="426" t="str">
        <f t="shared" si="24"/>
        <v>Residential.Smart Meter Entity Charge</v>
      </c>
      <c r="D36" s="427" t="s">
        <v>306</v>
      </c>
      <c r="E36" s="351"/>
      <c r="F36" s="428">
        <f>IFERROR(VLOOKUP($C36,'Proposed Rates'!$B:$J,F$11,FALSE),0)</f>
        <v>0.42</v>
      </c>
      <c r="G36" s="446">
        <f>IF($D36="Monthly",1,IF($D36="per KWH",$F$10,0))</f>
        <v>1</v>
      </c>
      <c r="H36" s="431">
        <f t="shared" si="26"/>
        <v>0.42</v>
      </c>
      <c r="I36" s="80"/>
      <c r="J36" s="428">
        <f>IFERROR(VLOOKUP($C36,'Proposed Rates'!$B:$J,J$11,FALSE),0)</f>
        <v>0.42</v>
      </c>
      <c r="K36" s="446">
        <f>IF($D36="Monthly",1,IF($D36="per KWH",$F$10,0))</f>
        <v>1</v>
      </c>
      <c r="L36" s="447">
        <f t="shared" si="28"/>
        <v>0.42</v>
      </c>
      <c r="M36" s="80"/>
      <c r="N36" s="432">
        <f t="shared" si="6"/>
        <v>0</v>
      </c>
      <c r="O36" s="433">
        <f t="shared" si="7"/>
        <v>0</v>
      </c>
      <c r="P36" s="59"/>
      <c r="Q36" s="428">
        <f>IFERROR(VLOOKUP($C36,'Proposed Rates'!$B:$J,Q$11,FALSE),0)</f>
        <v>0.42</v>
      </c>
      <c r="R36" s="446">
        <f>IF($D36="Monthly",1,IF($D36="per KWH",$F$10,0))</f>
        <v>1</v>
      </c>
      <c r="S36" s="431">
        <f t="shared" si="30"/>
        <v>0.42</v>
      </c>
      <c r="T36" s="80"/>
      <c r="U36" s="432">
        <f t="shared" si="10"/>
        <v>0</v>
      </c>
      <c r="V36" s="433">
        <f t="shared" si="11"/>
        <v>0</v>
      </c>
      <c r="W36" s="59"/>
      <c r="X36" s="428">
        <f>IFERROR(VLOOKUP($C36,'Proposed Rates'!$B:$J,X$11,FALSE),0)</f>
        <v>0.43</v>
      </c>
      <c r="Y36" s="446">
        <f>IF($D36="Monthly",1,IF($D36="per KWH",$F$10,0))</f>
        <v>1</v>
      </c>
      <c r="Z36" s="431">
        <f t="shared" si="32"/>
        <v>0.43</v>
      </c>
      <c r="AA36" s="80"/>
      <c r="AB36" s="432">
        <f t="shared" si="14"/>
        <v>0.01</v>
      </c>
      <c r="AC36" s="433">
        <f t="shared" si="15"/>
        <v>0.02380952381</v>
      </c>
      <c r="AD36" s="59"/>
      <c r="AE36" s="428">
        <f>IFERROR(VLOOKUP($C36,'Proposed Rates'!$B:$J,AE$11,FALSE),0)</f>
        <v>0.44</v>
      </c>
      <c r="AF36" s="446">
        <f>IF($D36="Monthly",1,IF($D36="per KWH",$F$10,0))</f>
        <v>1</v>
      </c>
      <c r="AG36" s="431">
        <f t="shared" si="34"/>
        <v>0.44</v>
      </c>
      <c r="AH36" s="80"/>
      <c r="AI36" s="432">
        <f t="shared" si="18"/>
        <v>0.01</v>
      </c>
      <c r="AJ36" s="433">
        <f t="shared" si="19"/>
        <v>0.02325581395</v>
      </c>
      <c r="AK36" s="59"/>
      <c r="AL36" s="428">
        <f>IFERROR(VLOOKUP($C36,'Proposed Rates'!$B:$J,AL$11,FALSE),0)</f>
        <v>0.45</v>
      </c>
      <c r="AM36" s="446">
        <f>IF($D36="Monthly",1,IF($D36="per KWH",$F$10,0))</f>
        <v>1</v>
      </c>
      <c r="AN36" s="431">
        <f t="shared" si="36"/>
        <v>0.45</v>
      </c>
      <c r="AO36" s="80"/>
      <c r="AP36" s="432">
        <f t="shared" si="22"/>
        <v>0.01</v>
      </c>
      <c r="AQ36" s="433">
        <f t="shared" si="23"/>
        <v>0.02272727273</v>
      </c>
      <c r="AR36" s="434"/>
    </row>
    <row r="37" ht="12.75" customHeight="1">
      <c r="A37" s="59"/>
      <c r="B37" s="436" t="s">
        <v>313</v>
      </c>
      <c r="C37" s="453"/>
      <c r="D37" s="453"/>
      <c r="E37" s="453"/>
      <c r="F37" s="454"/>
      <c r="G37" s="455"/>
      <c r="H37" s="440">
        <f>SUM(H30:H36)+H29</f>
        <v>38.329242</v>
      </c>
      <c r="I37" s="456"/>
      <c r="J37" s="454"/>
      <c r="K37" s="455"/>
      <c r="L37" s="440">
        <f>SUM(L30:L36)+L29</f>
        <v>44.050185</v>
      </c>
      <c r="M37" s="456"/>
      <c r="N37" s="442">
        <f t="shared" si="6"/>
        <v>5.720943</v>
      </c>
      <c r="O37" s="443">
        <f t="shared" si="7"/>
        <v>0.1492579217</v>
      </c>
      <c r="P37" s="59"/>
      <c r="Q37" s="454"/>
      <c r="R37" s="455"/>
      <c r="S37" s="440">
        <f>SUM(S30:S36)+S29</f>
        <v>47.610185</v>
      </c>
      <c r="T37" s="456"/>
      <c r="U37" s="442">
        <f t="shared" si="10"/>
        <v>3.56</v>
      </c>
      <c r="V37" s="443">
        <f t="shared" si="11"/>
        <v>0.08081691371</v>
      </c>
      <c r="W37" s="59"/>
      <c r="X37" s="454"/>
      <c r="Y37" s="455"/>
      <c r="Z37" s="440">
        <f>SUM(Z30:Z36)+Z29</f>
        <v>51.45052</v>
      </c>
      <c r="AA37" s="456"/>
      <c r="AB37" s="442">
        <f t="shared" si="14"/>
        <v>3.840335</v>
      </c>
      <c r="AC37" s="443">
        <f t="shared" si="15"/>
        <v>0.08066204742</v>
      </c>
      <c r="AD37" s="59"/>
      <c r="AE37" s="454"/>
      <c r="AF37" s="455"/>
      <c r="AG37" s="440">
        <f>SUM(AG30:AG36)+AG29</f>
        <v>54.24052</v>
      </c>
      <c r="AH37" s="456"/>
      <c r="AI37" s="442">
        <f t="shared" si="18"/>
        <v>2.79</v>
      </c>
      <c r="AJ37" s="443">
        <f t="shared" si="19"/>
        <v>0.05422685718</v>
      </c>
      <c r="AK37" s="59"/>
      <c r="AL37" s="454"/>
      <c r="AM37" s="455"/>
      <c r="AN37" s="440">
        <f>SUM(AN30:AN36)+AN29</f>
        <v>57.00052</v>
      </c>
      <c r="AO37" s="456"/>
      <c r="AP37" s="442">
        <f t="shared" si="22"/>
        <v>2.76</v>
      </c>
      <c r="AQ37" s="443">
        <f t="shared" si="23"/>
        <v>0.05088446792</v>
      </c>
      <c r="AR37" s="444"/>
    </row>
    <row r="38" ht="12.75" customHeight="1">
      <c r="A38" s="59"/>
      <c r="B38" s="80" t="s">
        <v>255</v>
      </c>
      <c r="C38" s="426" t="str">
        <f t="shared" ref="C38:C39" si="37">D$6&amp;"."&amp;B38</f>
        <v>Residential.RTSR - Network</v>
      </c>
      <c r="D38" s="457" t="s">
        <v>308</v>
      </c>
      <c r="E38" s="80"/>
      <c r="F38" s="445">
        <f>IFERROR(VLOOKUP($C38,'Proposed Rates'!$B:$J,F$11,FALSE),0)</f>
        <v>0.0126</v>
      </c>
      <c r="G38" s="450">
        <f t="shared" ref="G38:G39" si="38">$F$10*(1+F$63)</f>
        <v>1033.8</v>
      </c>
      <c r="H38" s="431">
        <f t="shared" ref="H38:H39" si="39">G38*F38</f>
        <v>13.02588</v>
      </c>
      <c r="I38" s="80"/>
      <c r="J38" s="445">
        <f>IFERROR(VLOOKUP($C38,'Proposed Rates'!$B:$J,J$11,FALSE),0)</f>
        <v>0.0141</v>
      </c>
      <c r="K38" s="450">
        <f t="shared" ref="K38:K39" si="40">$F$10*(1+J$63)</f>
        <v>1033.5</v>
      </c>
      <c r="L38" s="431">
        <f t="shared" ref="L38:L39" si="41">K38*J38</f>
        <v>14.57235</v>
      </c>
      <c r="M38" s="80"/>
      <c r="N38" s="432">
        <f t="shared" si="6"/>
        <v>1.54647</v>
      </c>
      <c r="O38" s="433">
        <f t="shared" si="7"/>
        <v>0.1187228809</v>
      </c>
      <c r="P38" s="59"/>
      <c r="Q38" s="445">
        <f>IFERROR(VLOOKUP($C38,'Proposed Rates'!$B:$J,Q$11,FALSE),0)</f>
        <v>0.0141</v>
      </c>
      <c r="R38" s="450">
        <f t="shared" ref="R38:R39" si="42">$F$10*(1+Q$63)</f>
        <v>1033.5</v>
      </c>
      <c r="S38" s="431">
        <f t="shared" ref="S38:S39" si="43">R38*Q38</f>
        <v>14.57235</v>
      </c>
      <c r="T38" s="80"/>
      <c r="U38" s="432">
        <f t="shared" si="10"/>
        <v>0</v>
      </c>
      <c r="V38" s="433">
        <f t="shared" si="11"/>
        <v>0</v>
      </c>
      <c r="W38" s="59"/>
      <c r="X38" s="445">
        <f>IFERROR(VLOOKUP($C38,'Proposed Rates'!$B:$J,X$11,FALSE),0)</f>
        <v>0.0141</v>
      </c>
      <c r="Y38" s="450">
        <f t="shared" ref="Y38:Y39" si="44">$F$10*(1+X$63)</f>
        <v>1033.5</v>
      </c>
      <c r="Z38" s="431">
        <f t="shared" ref="Z38:Z39" si="45">Y38*X38</f>
        <v>14.57235</v>
      </c>
      <c r="AA38" s="80"/>
      <c r="AB38" s="432">
        <f t="shared" si="14"/>
        <v>0</v>
      </c>
      <c r="AC38" s="433">
        <f t="shared" si="15"/>
        <v>0</v>
      </c>
      <c r="AD38" s="59"/>
      <c r="AE38" s="445">
        <f>IFERROR(VLOOKUP($C38,'Proposed Rates'!$B:$J,AE$11,FALSE),0)</f>
        <v>0.0141</v>
      </c>
      <c r="AF38" s="450">
        <f t="shared" ref="AF38:AF39" si="46">$F$10*(1+AE$63)</f>
        <v>1033.5</v>
      </c>
      <c r="AG38" s="431">
        <f t="shared" ref="AG38:AG39" si="47">AF38*AE38</f>
        <v>14.57235</v>
      </c>
      <c r="AH38" s="80"/>
      <c r="AI38" s="432">
        <f t="shared" si="18"/>
        <v>0</v>
      </c>
      <c r="AJ38" s="433">
        <f t="shared" si="19"/>
        <v>0</v>
      </c>
      <c r="AK38" s="59"/>
      <c r="AL38" s="445">
        <f>IFERROR(VLOOKUP($C38,'Proposed Rates'!$B:$J,AL$11,FALSE),0)</f>
        <v>0.0141</v>
      </c>
      <c r="AM38" s="450">
        <f t="shared" ref="AM38:AM39" si="48">$F$10*(1+AL$63)</f>
        <v>1033.5</v>
      </c>
      <c r="AN38" s="431">
        <f t="shared" ref="AN38:AN39" si="49">AM38*AL38</f>
        <v>14.57235</v>
      </c>
      <c r="AO38" s="80"/>
      <c r="AP38" s="432">
        <f t="shared" si="22"/>
        <v>0</v>
      </c>
      <c r="AQ38" s="433">
        <f t="shared" si="23"/>
        <v>0</v>
      </c>
      <c r="AR38" s="434"/>
    </row>
    <row r="39" ht="12.75" customHeight="1">
      <c r="A39" s="59"/>
      <c r="B39" s="80" t="s">
        <v>256</v>
      </c>
      <c r="C39" s="426" t="str">
        <f t="shared" si="37"/>
        <v>Residential.RTSR - Line and Transformation Connection</v>
      </c>
      <c r="D39" s="457" t="s">
        <v>308</v>
      </c>
      <c r="E39" s="80"/>
      <c r="F39" s="445">
        <f>IFERROR(VLOOKUP($C39,'Proposed Rates'!$B:$J,F$11,FALSE),0)</f>
        <v>0.0072</v>
      </c>
      <c r="G39" s="450">
        <f t="shared" si="38"/>
        <v>1033.8</v>
      </c>
      <c r="H39" s="431">
        <f t="shared" si="39"/>
        <v>7.44336</v>
      </c>
      <c r="I39" s="80"/>
      <c r="J39" s="445">
        <f>IFERROR(VLOOKUP($C39,'Proposed Rates'!$B:$J,J$11,FALSE),0)</f>
        <v>0.0079</v>
      </c>
      <c r="K39" s="450">
        <f t="shared" si="40"/>
        <v>1033.5</v>
      </c>
      <c r="L39" s="431">
        <f t="shared" si="41"/>
        <v>8.16465</v>
      </c>
      <c r="M39" s="80"/>
      <c r="N39" s="432">
        <f t="shared" si="6"/>
        <v>0.72129</v>
      </c>
      <c r="O39" s="433">
        <f t="shared" si="7"/>
        <v>0.09690381763</v>
      </c>
      <c r="P39" s="59"/>
      <c r="Q39" s="445">
        <f>IFERROR(VLOOKUP($C39,'Proposed Rates'!$B:$J,Q$11,FALSE),0)</f>
        <v>0.0079</v>
      </c>
      <c r="R39" s="450">
        <f t="shared" si="42"/>
        <v>1033.5</v>
      </c>
      <c r="S39" s="431">
        <f t="shared" si="43"/>
        <v>8.16465</v>
      </c>
      <c r="T39" s="80"/>
      <c r="U39" s="432">
        <f t="shared" si="10"/>
        <v>0</v>
      </c>
      <c r="V39" s="433">
        <f t="shared" si="11"/>
        <v>0</v>
      </c>
      <c r="W39" s="59"/>
      <c r="X39" s="445">
        <f>IFERROR(VLOOKUP($C39,'Proposed Rates'!$B:$J,X$11,FALSE),0)</f>
        <v>0.0079</v>
      </c>
      <c r="Y39" s="450">
        <f t="shared" si="44"/>
        <v>1033.5</v>
      </c>
      <c r="Z39" s="431">
        <f t="shared" si="45"/>
        <v>8.16465</v>
      </c>
      <c r="AA39" s="80"/>
      <c r="AB39" s="432">
        <f t="shared" si="14"/>
        <v>0</v>
      </c>
      <c r="AC39" s="433">
        <f t="shared" si="15"/>
        <v>0</v>
      </c>
      <c r="AD39" s="59"/>
      <c r="AE39" s="445">
        <f>IFERROR(VLOOKUP($C39,'Proposed Rates'!$B:$J,AE$11,FALSE),0)</f>
        <v>0.0079</v>
      </c>
      <c r="AF39" s="450">
        <f t="shared" si="46"/>
        <v>1033.5</v>
      </c>
      <c r="AG39" s="431">
        <f t="shared" si="47"/>
        <v>8.16465</v>
      </c>
      <c r="AH39" s="80"/>
      <c r="AI39" s="432">
        <f t="shared" si="18"/>
        <v>0</v>
      </c>
      <c r="AJ39" s="433">
        <f t="shared" si="19"/>
        <v>0</v>
      </c>
      <c r="AK39" s="59"/>
      <c r="AL39" s="445">
        <f>IFERROR(VLOOKUP($C39,'Proposed Rates'!$B:$J,AL$11,FALSE),0)</f>
        <v>0.0079</v>
      </c>
      <c r="AM39" s="450">
        <f t="shared" si="48"/>
        <v>1033.5</v>
      </c>
      <c r="AN39" s="431">
        <f t="shared" si="49"/>
        <v>8.16465</v>
      </c>
      <c r="AO39" s="80"/>
      <c r="AP39" s="432">
        <f t="shared" si="22"/>
        <v>0</v>
      </c>
      <c r="AQ39" s="433">
        <f t="shared" si="23"/>
        <v>0</v>
      </c>
      <c r="AR39" s="434"/>
    </row>
    <row r="40" ht="12.75" customHeight="1">
      <c r="A40" s="59"/>
      <c r="B40" s="436" t="s">
        <v>314</v>
      </c>
      <c r="C40" s="458"/>
      <c r="D40" s="458"/>
      <c r="E40" s="458"/>
      <c r="F40" s="459"/>
      <c r="G40" s="460"/>
      <c r="H40" s="440">
        <f>SUM(H37:H39)</f>
        <v>58.798482</v>
      </c>
      <c r="I40" s="441"/>
      <c r="J40" s="459"/>
      <c r="K40" s="460"/>
      <c r="L40" s="440">
        <f>SUM(L37:L39)</f>
        <v>66.787185</v>
      </c>
      <c r="M40" s="441"/>
      <c r="N40" s="442">
        <f t="shared" si="6"/>
        <v>7.988703</v>
      </c>
      <c r="O40" s="443">
        <f t="shared" si="7"/>
        <v>0.1358658035</v>
      </c>
      <c r="P40" s="59"/>
      <c r="Q40" s="459"/>
      <c r="R40" s="460"/>
      <c r="S40" s="440">
        <f>SUM(S37:S39)</f>
        <v>70.347185</v>
      </c>
      <c r="T40" s="441"/>
      <c r="U40" s="442">
        <f t="shared" si="10"/>
        <v>3.56</v>
      </c>
      <c r="V40" s="443">
        <f t="shared" si="11"/>
        <v>0.05330363901</v>
      </c>
      <c r="W40" s="59"/>
      <c r="X40" s="459"/>
      <c r="Y40" s="460"/>
      <c r="Z40" s="440">
        <f>SUM(Z37:Z39)</f>
        <v>74.18752</v>
      </c>
      <c r="AA40" s="441"/>
      <c r="AB40" s="442">
        <f t="shared" si="14"/>
        <v>3.840335</v>
      </c>
      <c r="AC40" s="443">
        <f t="shared" si="15"/>
        <v>0.05459116808</v>
      </c>
      <c r="AD40" s="59"/>
      <c r="AE40" s="459"/>
      <c r="AF40" s="460"/>
      <c r="AG40" s="440">
        <f>SUM(AG37:AG39)</f>
        <v>76.97752</v>
      </c>
      <c r="AH40" s="441"/>
      <c r="AI40" s="442">
        <f t="shared" si="18"/>
        <v>2.79</v>
      </c>
      <c r="AJ40" s="443">
        <f t="shared" si="19"/>
        <v>0.03760740351</v>
      </c>
      <c r="AK40" s="59"/>
      <c r="AL40" s="459"/>
      <c r="AM40" s="460"/>
      <c r="AN40" s="440">
        <f>SUM(AN37:AN39)</f>
        <v>79.73752</v>
      </c>
      <c r="AO40" s="441"/>
      <c r="AP40" s="442">
        <f t="shared" si="22"/>
        <v>2.76</v>
      </c>
      <c r="AQ40" s="443">
        <f t="shared" si="23"/>
        <v>0.03585462353</v>
      </c>
      <c r="AR40" s="444"/>
    </row>
    <row r="41" ht="12.75" customHeight="1">
      <c r="A41" s="59"/>
      <c r="B41" s="351" t="s">
        <v>257</v>
      </c>
      <c r="C41" s="426" t="str">
        <f t="shared" ref="C41:C48" si="50">D$6&amp;"."&amp;B41</f>
        <v>Residential.Wholesale Market Service Charge (WMSC)</v>
      </c>
      <c r="D41" s="427" t="s">
        <v>308</v>
      </c>
      <c r="E41" s="351"/>
      <c r="F41" s="445">
        <f>IFERROR(VLOOKUP($C41,'Proposed Rates'!$B:$J,F$11,FALSE),0)</f>
        <v>0.0045</v>
      </c>
      <c r="G41" s="450">
        <f t="shared" ref="G41:G42" si="51">$F$10*(1+F$63)</f>
        <v>1033.8</v>
      </c>
      <c r="H41" s="431">
        <f t="shared" ref="H41:H48" si="52">G41*F41</f>
        <v>4.6521</v>
      </c>
      <c r="I41" s="80"/>
      <c r="J41" s="445">
        <f>IFERROR(VLOOKUP($C41,'Proposed Rates'!$B:$J,J$11,FALSE),0)</f>
        <v>0.0045</v>
      </c>
      <c r="K41" s="450">
        <f t="shared" ref="K41:K42" si="53">$F$10*(1+J$63)</f>
        <v>1033.5</v>
      </c>
      <c r="L41" s="431">
        <f t="shared" ref="L41:L48" si="54">K41*J41</f>
        <v>4.65075</v>
      </c>
      <c r="M41" s="80"/>
      <c r="N41" s="432">
        <f t="shared" si="6"/>
        <v>-0.00135</v>
      </c>
      <c r="O41" s="433">
        <f t="shared" si="7"/>
        <v>-0.0002901915264</v>
      </c>
      <c r="P41" s="59"/>
      <c r="Q41" s="445">
        <f>IFERROR(VLOOKUP($C41,'Proposed Rates'!$B:$J,Q$11,FALSE),0)</f>
        <v>0.0045</v>
      </c>
      <c r="R41" s="450">
        <f t="shared" ref="R41:R42" si="55">$F$10*(1+Q$63)</f>
        <v>1033.5</v>
      </c>
      <c r="S41" s="431">
        <f t="shared" ref="S41:S48" si="56">R41*Q41</f>
        <v>4.65075</v>
      </c>
      <c r="T41" s="80"/>
      <c r="U41" s="432">
        <f t="shared" si="10"/>
        <v>0</v>
      </c>
      <c r="V41" s="433">
        <f t="shared" si="11"/>
        <v>0</v>
      </c>
      <c r="W41" s="59"/>
      <c r="X41" s="445">
        <f>IFERROR(VLOOKUP($C41,'Proposed Rates'!$B:$J,X$11,FALSE),0)</f>
        <v>0.0045</v>
      </c>
      <c r="Y41" s="450">
        <f t="shared" ref="Y41:Y42" si="57">$F$10*(1+X$63)</f>
        <v>1033.5</v>
      </c>
      <c r="Z41" s="431">
        <f t="shared" ref="Z41:Z48" si="58">Y41*X41</f>
        <v>4.65075</v>
      </c>
      <c r="AA41" s="80"/>
      <c r="AB41" s="432">
        <f t="shared" si="14"/>
        <v>0</v>
      </c>
      <c r="AC41" s="433">
        <f t="shared" si="15"/>
        <v>0</v>
      </c>
      <c r="AD41" s="59"/>
      <c r="AE41" s="445">
        <f>IFERROR(VLOOKUP($C41,'Proposed Rates'!$B:$J,AE$11,FALSE),0)</f>
        <v>0.0045</v>
      </c>
      <c r="AF41" s="450">
        <f t="shared" ref="AF41:AF42" si="59">$F$10*(1+AE$63)</f>
        <v>1033.5</v>
      </c>
      <c r="AG41" s="431">
        <f t="shared" ref="AG41:AG48" si="60">AF41*AE41</f>
        <v>4.65075</v>
      </c>
      <c r="AH41" s="80"/>
      <c r="AI41" s="432">
        <f t="shared" si="18"/>
        <v>0</v>
      </c>
      <c r="AJ41" s="433">
        <f t="shared" si="19"/>
        <v>0</v>
      </c>
      <c r="AK41" s="59"/>
      <c r="AL41" s="445">
        <f>IFERROR(VLOOKUP($C41,'Proposed Rates'!$B:$J,AL$11,FALSE),0)</f>
        <v>0.0045</v>
      </c>
      <c r="AM41" s="450">
        <f t="shared" ref="AM41:AM42" si="61">$F$10*(1+AL$63)</f>
        <v>1033.5</v>
      </c>
      <c r="AN41" s="431">
        <f t="shared" ref="AN41:AN48" si="62">AM41*AL41</f>
        <v>4.65075</v>
      </c>
      <c r="AO41" s="80"/>
      <c r="AP41" s="432">
        <f t="shared" si="22"/>
        <v>0</v>
      </c>
      <c r="AQ41" s="433">
        <f t="shared" si="23"/>
        <v>0</v>
      </c>
      <c r="AR41" s="434"/>
    </row>
    <row r="42" ht="12.75" customHeight="1">
      <c r="A42" s="59"/>
      <c r="B42" s="351" t="s">
        <v>258</v>
      </c>
      <c r="C42" s="426" t="str">
        <f t="shared" si="50"/>
        <v>Residential.Rural and Remote Rate Protection (RRRP)</v>
      </c>
      <c r="D42" s="427" t="s">
        <v>308</v>
      </c>
      <c r="E42" s="351"/>
      <c r="F42" s="445">
        <f>IFERROR(VLOOKUP($C42,'Proposed Rates'!$B:$J,F$11,FALSE),0)</f>
        <v>0.0015</v>
      </c>
      <c r="G42" s="450">
        <f t="shared" si="51"/>
        <v>1033.8</v>
      </c>
      <c r="H42" s="431">
        <f t="shared" si="52"/>
        <v>1.5507</v>
      </c>
      <c r="I42" s="80"/>
      <c r="J42" s="445">
        <f>IFERROR(VLOOKUP($C42,'Proposed Rates'!$B:$J,J$11,FALSE),0)</f>
        <v>0.0015</v>
      </c>
      <c r="K42" s="450">
        <f t="shared" si="53"/>
        <v>1033.5</v>
      </c>
      <c r="L42" s="431">
        <f t="shared" si="54"/>
        <v>1.55025</v>
      </c>
      <c r="M42" s="80"/>
      <c r="N42" s="432">
        <f t="shared" si="6"/>
        <v>-0.00045</v>
      </c>
      <c r="O42" s="433">
        <f t="shared" si="7"/>
        <v>-0.0002901915264</v>
      </c>
      <c r="P42" s="59"/>
      <c r="Q42" s="445">
        <f>IFERROR(VLOOKUP($C42,'Proposed Rates'!$B:$J,Q$11,FALSE),0)</f>
        <v>0.0015</v>
      </c>
      <c r="R42" s="450">
        <f t="shared" si="55"/>
        <v>1033.5</v>
      </c>
      <c r="S42" s="431">
        <f t="shared" si="56"/>
        <v>1.55025</v>
      </c>
      <c r="T42" s="80"/>
      <c r="U42" s="432">
        <f t="shared" si="10"/>
        <v>0</v>
      </c>
      <c r="V42" s="433">
        <f t="shared" si="11"/>
        <v>0</v>
      </c>
      <c r="W42" s="59"/>
      <c r="X42" s="445">
        <f>IFERROR(VLOOKUP($C42,'Proposed Rates'!$B:$J,X$11,FALSE),0)</f>
        <v>0.0015</v>
      </c>
      <c r="Y42" s="450">
        <f t="shared" si="57"/>
        <v>1033.5</v>
      </c>
      <c r="Z42" s="431">
        <f t="shared" si="58"/>
        <v>1.55025</v>
      </c>
      <c r="AA42" s="80"/>
      <c r="AB42" s="432">
        <f t="shared" si="14"/>
        <v>0</v>
      </c>
      <c r="AC42" s="433">
        <f t="shared" si="15"/>
        <v>0</v>
      </c>
      <c r="AD42" s="59"/>
      <c r="AE42" s="445">
        <f>IFERROR(VLOOKUP($C42,'Proposed Rates'!$B:$J,AE$11,FALSE),0)</f>
        <v>0.0015</v>
      </c>
      <c r="AF42" s="450">
        <f t="shared" si="59"/>
        <v>1033.5</v>
      </c>
      <c r="AG42" s="431">
        <f t="shared" si="60"/>
        <v>1.55025</v>
      </c>
      <c r="AH42" s="80"/>
      <c r="AI42" s="432">
        <f t="shared" si="18"/>
        <v>0</v>
      </c>
      <c r="AJ42" s="433">
        <f t="shared" si="19"/>
        <v>0</v>
      </c>
      <c r="AK42" s="59"/>
      <c r="AL42" s="445">
        <f>IFERROR(VLOOKUP($C42,'Proposed Rates'!$B:$J,AL$11,FALSE),0)</f>
        <v>0.0015</v>
      </c>
      <c r="AM42" s="450">
        <f t="shared" si="61"/>
        <v>1033.5</v>
      </c>
      <c r="AN42" s="431">
        <f t="shared" si="62"/>
        <v>1.55025</v>
      </c>
      <c r="AO42" s="80"/>
      <c r="AP42" s="432">
        <f t="shared" si="22"/>
        <v>0</v>
      </c>
      <c r="AQ42" s="433">
        <f t="shared" si="23"/>
        <v>0</v>
      </c>
      <c r="AR42" s="434"/>
    </row>
    <row r="43" ht="12.75" customHeight="1">
      <c r="A43" s="59"/>
      <c r="B43" s="351" t="s">
        <v>260</v>
      </c>
      <c r="C43" s="426" t="str">
        <f t="shared" si="50"/>
        <v>Residential.Standard Supply Service Charge</v>
      </c>
      <c r="D43" s="427" t="s">
        <v>306</v>
      </c>
      <c r="E43" s="351"/>
      <c r="F43" s="445">
        <f>IFERROR(VLOOKUP($C43,'Proposed Rates'!$B:$J,F$11,FALSE),0)</f>
        <v>0.25</v>
      </c>
      <c r="G43" s="446">
        <f>IF($D43="Monthly",1,IF($D43="per KWH",$F$10,0))</f>
        <v>1</v>
      </c>
      <c r="H43" s="431">
        <f t="shared" si="52"/>
        <v>0.25</v>
      </c>
      <c r="I43" s="80"/>
      <c r="J43" s="445">
        <f>IFERROR(VLOOKUP($C43,'Proposed Rates'!$B:$J,J$11,FALSE),0)</f>
        <v>1.51</v>
      </c>
      <c r="K43" s="446">
        <f>IF($D43="Monthly",1,IF($D43="per KWH",$F$10,0))</f>
        <v>1</v>
      </c>
      <c r="L43" s="431">
        <f t="shared" si="54"/>
        <v>1.51</v>
      </c>
      <c r="M43" s="80"/>
      <c r="N43" s="432">
        <f t="shared" si="6"/>
        <v>1.26</v>
      </c>
      <c r="O43" s="433">
        <f t="shared" si="7"/>
        <v>5.04</v>
      </c>
      <c r="P43" s="59"/>
      <c r="Q43" s="445">
        <f>IFERROR(VLOOKUP($C43,'Proposed Rates'!$B:$J,Q$11,FALSE),0)</f>
        <v>1.54</v>
      </c>
      <c r="R43" s="446">
        <f>IF($D43="Monthly",1,IF($D43="per KWH",$F$10,0))</f>
        <v>1</v>
      </c>
      <c r="S43" s="431">
        <f t="shared" si="56"/>
        <v>1.54</v>
      </c>
      <c r="T43" s="80"/>
      <c r="U43" s="432">
        <f t="shared" si="10"/>
        <v>0.03</v>
      </c>
      <c r="V43" s="433">
        <f t="shared" si="11"/>
        <v>0.01986754967</v>
      </c>
      <c r="W43" s="59"/>
      <c r="X43" s="445">
        <f>IFERROR(VLOOKUP($C43,'Proposed Rates'!$B:$J,X$11,FALSE),0)</f>
        <v>1.57</v>
      </c>
      <c r="Y43" s="446">
        <f>IF($D43="Monthly",1,IF($D43="per KWH",$F$10,0))</f>
        <v>1</v>
      </c>
      <c r="Z43" s="431">
        <f t="shared" si="58"/>
        <v>1.57</v>
      </c>
      <c r="AA43" s="80"/>
      <c r="AB43" s="432">
        <f t="shared" si="14"/>
        <v>0.03</v>
      </c>
      <c r="AC43" s="433">
        <f t="shared" si="15"/>
        <v>0.01948051948</v>
      </c>
      <c r="AD43" s="59"/>
      <c r="AE43" s="445">
        <f>IFERROR(VLOOKUP($C43,'Proposed Rates'!$B:$J,AE$11,FALSE),0)</f>
        <v>1.6</v>
      </c>
      <c r="AF43" s="446">
        <f>IF($D43="Monthly",1,IF($D43="per KWH",$F$10,0))</f>
        <v>1</v>
      </c>
      <c r="AG43" s="431">
        <f t="shared" si="60"/>
        <v>1.6</v>
      </c>
      <c r="AH43" s="80"/>
      <c r="AI43" s="432">
        <f t="shared" si="18"/>
        <v>0.03</v>
      </c>
      <c r="AJ43" s="433">
        <f t="shared" si="19"/>
        <v>0.01910828025</v>
      </c>
      <c r="AK43" s="59"/>
      <c r="AL43" s="445">
        <f>IFERROR(VLOOKUP($C43,'Proposed Rates'!$B:$J,AL$11,FALSE),0)</f>
        <v>1.63</v>
      </c>
      <c r="AM43" s="446">
        <f>IF($D43="Monthly",1,IF($D43="per KWH",$F$10,0))</f>
        <v>1</v>
      </c>
      <c r="AN43" s="431">
        <f t="shared" si="62"/>
        <v>1.63</v>
      </c>
      <c r="AO43" s="80"/>
      <c r="AP43" s="432">
        <f t="shared" si="22"/>
        <v>0.03</v>
      </c>
      <c r="AQ43" s="433">
        <f t="shared" si="23"/>
        <v>0.01875</v>
      </c>
      <c r="AR43" s="434"/>
    </row>
    <row r="44" ht="12.75" customHeight="1">
      <c r="A44" s="59"/>
      <c r="B44" s="351" t="s">
        <v>262</v>
      </c>
      <c r="C44" s="426" t="str">
        <f t="shared" si="50"/>
        <v>Residential.TOU - Off Peak</v>
      </c>
      <c r="D44" s="427" t="s">
        <v>308</v>
      </c>
      <c r="E44" s="351"/>
      <c r="F44" s="461">
        <f>VLOOKUP($B44,'Proposed Rates'!$D$248:$J$254,+F$11-2,FALSE)</f>
        <v>0.076</v>
      </c>
      <c r="G44" s="452">
        <f>$F$10*'Proposed Rates'!$K$249</f>
        <v>640</v>
      </c>
      <c r="H44" s="431">
        <f t="shared" si="52"/>
        <v>48.64</v>
      </c>
      <c r="I44" s="80"/>
      <c r="J44" s="461">
        <f>VLOOKUP($B44,'Proposed Rates'!$D$248:$J$254,+J$11-2,FALSE)</f>
        <v>0.076</v>
      </c>
      <c r="K44" s="452">
        <f>$F$10*'Proposed Rates'!$K$249</f>
        <v>640</v>
      </c>
      <c r="L44" s="431">
        <f t="shared" si="54"/>
        <v>48.64</v>
      </c>
      <c r="M44" s="80"/>
      <c r="N44" s="432">
        <f t="shared" si="6"/>
        <v>0</v>
      </c>
      <c r="O44" s="433">
        <f t="shared" si="7"/>
        <v>0</v>
      </c>
      <c r="P44" s="59"/>
      <c r="Q44" s="461">
        <f>VLOOKUP($B44,'Proposed Rates'!$D$248:$J$254,+Q$11-2,FALSE)</f>
        <v>0.076</v>
      </c>
      <c r="R44" s="452">
        <f>$F$10*'Proposed Rates'!$K$249</f>
        <v>640</v>
      </c>
      <c r="S44" s="431">
        <f t="shared" si="56"/>
        <v>48.64</v>
      </c>
      <c r="T44" s="80"/>
      <c r="U44" s="432">
        <f t="shared" si="10"/>
        <v>0</v>
      </c>
      <c r="V44" s="433">
        <f t="shared" si="11"/>
        <v>0</v>
      </c>
      <c r="W44" s="59"/>
      <c r="X44" s="461">
        <f>VLOOKUP($B44,'Proposed Rates'!$D$248:$J$254,+X$11-2,FALSE)</f>
        <v>0.076</v>
      </c>
      <c r="Y44" s="452">
        <f>$F$10*'Proposed Rates'!$K$249</f>
        <v>640</v>
      </c>
      <c r="Z44" s="431">
        <f t="shared" si="58"/>
        <v>48.64</v>
      </c>
      <c r="AA44" s="80"/>
      <c r="AB44" s="432">
        <f t="shared" si="14"/>
        <v>0</v>
      </c>
      <c r="AC44" s="433">
        <f t="shared" si="15"/>
        <v>0</v>
      </c>
      <c r="AD44" s="59"/>
      <c r="AE44" s="461">
        <f>VLOOKUP($B44,'Proposed Rates'!$D$248:$J$254,+AE$11-2,FALSE)</f>
        <v>0.076</v>
      </c>
      <c r="AF44" s="452">
        <f>$F$10*'Proposed Rates'!$K$249</f>
        <v>640</v>
      </c>
      <c r="AG44" s="431">
        <f t="shared" si="60"/>
        <v>48.64</v>
      </c>
      <c r="AH44" s="80"/>
      <c r="AI44" s="432">
        <f t="shared" si="18"/>
        <v>0</v>
      </c>
      <c r="AJ44" s="433">
        <f t="shared" si="19"/>
        <v>0</v>
      </c>
      <c r="AK44" s="59"/>
      <c r="AL44" s="461">
        <f>VLOOKUP($B44,'Proposed Rates'!$D$248:$J$254,+AL$11-2,FALSE)</f>
        <v>0.076</v>
      </c>
      <c r="AM44" s="452">
        <f>$F$10*'Proposed Rates'!$K$249</f>
        <v>640</v>
      </c>
      <c r="AN44" s="431">
        <f t="shared" si="62"/>
        <v>48.64</v>
      </c>
      <c r="AO44" s="80"/>
      <c r="AP44" s="432">
        <f t="shared" si="22"/>
        <v>0</v>
      </c>
      <c r="AQ44" s="433">
        <f t="shared" si="23"/>
        <v>0</v>
      </c>
      <c r="AR44" s="434"/>
    </row>
    <row r="45" ht="12.75" customHeight="1">
      <c r="A45" s="59"/>
      <c r="B45" s="351" t="s">
        <v>263</v>
      </c>
      <c r="C45" s="426" t="str">
        <f t="shared" si="50"/>
        <v>Residential.TOU - Mid Peak</v>
      </c>
      <c r="D45" s="427" t="s">
        <v>308</v>
      </c>
      <c r="E45" s="351"/>
      <c r="F45" s="461">
        <f>VLOOKUP($B45,'Proposed Rates'!$D$248:$J$254,+F$11-2,FALSE)</f>
        <v>0.122</v>
      </c>
      <c r="G45" s="452">
        <f>$F$10*'Proposed Rates'!$K$250</f>
        <v>180</v>
      </c>
      <c r="H45" s="431">
        <f t="shared" si="52"/>
        <v>21.96</v>
      </c>
      <c r="I45" s="80"/>
      <c r="J45" s="461">
        <f>VLOOKUP($B45,'Proposed Rates'!$D$248:$J$254,+J$11-2,FALSE)</f>
        <v>0.122</v>
      </c>
      <c r="K45" s="452">
        <f>$F$10*'Proposed Rates'!$K$250</f>
        <v>180</v>
      </c>
      <c r="L45" s="431">
        <f t="shared" si="54"/>
        <v>21.96</v>
      </c>
      <c r="M45" s="80"/>
      <c r="N45" s="432">
        <f t="shared" si="6"/>
        <v>0</v>
      </c>
      <c r="O45" s="433">
        <f t="shared" si="7"/>
        <v>0</v>
      </c>
      <c r="P45" s="59"/>
      <c r="Q45" s="461">
        <f>VLOOKUP($B45,'Proposed Rates'!$D$248:$J$254,+Q$11-2,FALSE)</f>
        <v>0.122</v>
      </c>
      <c r="R45" s="452">
        <f>$F$10*'Proposed Rates'!$K$250</f>
        <v>180</v>
      </c>
      <c r="S45" s="431">
        <f t="shared" si="56"/>
        <v>21.96</v>
      </c>
      <c r="T45" s="80"/>
      <c r="U45" s="432">
        <f t="shared" si="10"/>
        <v>0</v>
      </c>
      <c r="V45" s="433">
        <f t="shared" si="11"/>
        <v>0</v>
      </c>
      <c r="W45" s="59"/>
      <c r="X45" s="461">
        <f>VLOOKUP($B45,'Proposed Rates'!$D$248:$J$254,+X$11-2,FALSE)</f>
        <v>0.122</v>
      </c>
      <c r="Y45" s="452">
        <f>$F$10*'Proposed Rates'!$K$250</f>
        <v>180</v>
      </c>
      <c r="Z45" s="431">
        <f t="shared" si="58"/>
        <v>21.96</v>
      </c>
      <c r="AA45" s="80"/>
      <c r="AB45" s="432">
        <f t="shared" si="14"/>
        <v>0</v>
      </c>
      <c r="AC45" s="433">
        <f t="shared" si="15"/>
        <v>0</v>
      </c>
      <c r="AD45" s="59"/>
      <c r="AE45" s="461">
        <f>VLOOKUP($B45,'Proposed Rates'!$D$248:$J$254,+AE$11-2,FALSE)</f>
        <v>0.122</v>
      </c>
      <c r="AF45" s="452">
        <f>$F$10*'Proposed Rates'!$K$250</f>
        <v>180</v>
      </c>
      <c r="AG45" s="431">
        <f t="shared" si="60"/>
        <v>21.96</v>
      </c>
      <c r="AH45" s="80"/>
      <c r="AI45" s="432">
        <f t="shared" si="18"/>
        <v>0</v>
      </c>
      <c r="AJ45" s="433">
        <f t="shared" si="19"/>
        <v>0</v>
      </c>
      <c r="AK45" s="59"/>
      <c r="AL45" s="461">
        <f>VLOOKUP($B45,'Proposed Rates'!$D$248:$J$254,+AL$11-2,FALSE)</f>
        <v>0.122</v>
      </c>
      <c r="AM45" s="452">
        <f>$F$10*'Proposed Rates'!$K$250</f>
        <v>180</v>
      </c>
      <c r="AN45" s="431">
        <f t="shared" si="62"/>
        <v>21.96</v>
      </c>
      <c r="AO45" s="80"/>
      <c r="AP45" s="432">
        <f t="shared" si="22"/>
        <v>0</v>
      </c>
      <c r="AQ45" s="433">
        <f t="shared" si="23"/>
        <v>0</v>
      </c>
      <c r="AR45" s="434"/>
    </row>
    <row r="46" ht="12.75" customHeight="1">
      <c r="A46" s="59"/>
      <c r="B46" s="59" t="s">
        <v>264</v>
      </c>
      <c r="C46" s="426" t="str">
        <f t="shared" si="50"/>
        <v>Residential.TOU - On Peak</v>
      </c>
      <c r="D46" s="427" t="s">
        <v>308</v>
      </c>
      <c r="E46" s="351"/>
      <c r="F46" s="461">
        <f>VLOOKUP($B46,'Proposed Rates'!$D$248:$J$254,+F$11-2,FALSE)</f>
        <v>0.158</v>
      </c>
      <c r="G46" s="452">
        <f>$F$10*'Proposed Rates'!$K$251</f>
        <v>180</v>
      </c>
      <c r="H46" s="431">
        <f t="shared" si="52"/>
        <v>28.44</v>
      </c>
      <c r="I46" s="80"/>
      <c r="J46" s="461">
        <f>VLOOKUP($B46,'Proposed Rates'!$D$248:$J$254,+J$11-2,FALSE)</f>
        <v>0.158</v>
      </c>
      <c r="K46" s="452">
        <f>$F$10*'Proposed Rates'!$K$251</f>
        <v>180</v>
      </c>
      <c r="L46" s="431">
        <f t="shared" si="54"/>
        <v>28.44</v>
      </c>
      <c r="M46" s="80"/>
      <c r="N46" s="432">
        <f t="shared" si="6"/>
        <v>0</v>
      </c>
      <c r="O46" s="433">
        <f t="shared" si="7"/>
        <v>0</v>
      </c>
      <c r="P46" s="59"/>
      <c r="Q46" s="461">
        <f>VLOOKUP($B46,'Proposed Rates'!$D$248:$J$254,+Q$11-2,FALSE)</f>
        <v>0.158</v>
      </c>
      <c r="R46" s="452">
        <f>$F$10*'Proposed Rates'!$K$251</f>
        <v>180</v>
      </c>
      <c r="S46" s="431">
        <f t="shared" si="56"/>
        <v>28.44</v>
      </c>
      <c r="T46" s="80"/>
      <c r="U46" s="432">
        <f t="shared" si="10"/>
        <v>0</v>
      </c>
      <c r="V46" s="433">
        <f t="shared" si="11"/>
        <v>0</v>
      </c>
      <c r="W46" s="59"/>
      <c r="X46" s="461">
        <f>VLOOKUP($B46,'Proposed Rates'!$D$248:$J$254,+X$11-2,FALSE)</f>
        <v>0.158</v>
      </c>
      <c r="Y46" s="452">
        <f>$F$10*'Proposed Rates'!$K$251</f>
        <v>180</v>
      </c>
      <c r="Z46" s="431">
        <f t="shared" si="58"/>
        <v>28.44</v>
      </c>
      <c r="AA46" s="80"/>
      <c r="AB46" s="432">
        <f t="shared" si="14"/>
        <v>0</v>
      </c>
      <c r="AC46" s="433">
        <f t="shared" si="15"/>
        <v>0</v>
      </c>
      <c r="AD46" s="59"/>
      <c r="AE46" s="461">
        <f>VLOOKUP($B46,'Proposed Rates'!$D$248:$J$254,+AE$11-2,FALSE)</f>
        <v>0.158</v>
      </c>
      <c r="AF46" s="452">
        <f>$F$10*'Proposed Rates'!$K$251</f>
        <v>180</v>
      </c>
      <c r="AG46" s="431">
        <f t="shared" si="60"/>
        <v>28.44</v>
      </c>
      <c r="AH46" s="80"/>
      <c r="AI46" s="432">
        <f t="shared" si="18"/>
        <v>0</v>
      </c>
      <c r="AJ46" s="433">
        <f t="shared" si="19"/>
        <v>0</v>
      </c>
      <c r="AK46" s="59"/>
      <c r="AL46" s="461">
        <f>VLOOKUP($B46,'Proposed Rates'!$D$248:$J$254,+AL$11-2,FALSE)</f>
        <v>0.158</v>
      </c>
      <c r="AM46" s="452">
        <f>$F$10*'Proposed Rates'!$K$251</f>
        <v>180</v>
      </c>
      <c r="AN46" s="431">
        <f t="shared" si="62"/>
        <v>28.44</v>
      </c>
      <c r="AO46" s="80"/>
      <c r="AP46" s="432">
        <f t="shared" si="22"/>
        <v>0</v>
      </c>
      <c r="AQ46" s="433">
        <f t="shared" si="23"/>
        <v>0</v>
      </c>
      <c r="AR46" s="434"/>
    </row>
    <row r="47" ht="12.75" customHeight="1">
      <c r="A47" s="59"/>
      <c r="B47" s="351" t="s">
        <v>265</v>
      </c>
      <c r="C47" s="426" t="str">
        <f t="shared" si="50"/>
        <v>Residential.Energy - RPP - Tier 1</v>
      </c>
      <c r="D47" s="427" t="s">
        <v>308</v>
      </c>
      <c r="E47" s="351"/>
      <c r="F47" s="461">
        <f>VLOOKUP($B47,'Proposed Rates'!$D$248:$J$254,+F$11-2,FALSE)</f>
        <v>0.093</v>
      </c>
      <c r="G47" s="462">
        <f>IF(AND($S$2=1, $F$10&gt;=600), 600, IF(AND($S$2=1, AND($F$10&lt;600, $F$10&gt;=0)), $F$10, IF(AND($S$2=2, $F$10&gt;=1000), 1000, IF(AND($S$2=2, AND($F$10&lt;1000, $F$10&gt;=0)), $F$10))))</f>
        <v>600</v>
      </c>
      <c r="H47" s="431">
        <f t="shared" si="52"/>
        <v>55.8</v>
      </c>
      <c r="I47" s="80"/>
      <c r="J47" s="461">
        <f>VLOOKUP($B47,'Proposed Rates'!$D$248:$J$254,+J$11-2,FALSE)</f>
        <v>0.093</v>
      </c>
      <c r="K47" s="462">
        <f>IF(AND($S$2=1, $F$10&gt;=600), 600, IF(AND($S$2=1, AND($F$10&lt;600, $F$10&gt;=0)), $F$10, IF(AND($S$2=2, $F$10&gt;=1000), 1000, IF(AND($S$2=2, AND($F$10&lt;1000, $F$10&gt;=0)), $F$10))))</f>
        <v>600</v>
      </c>
      <c r="L47" s="431">
        <f t="shared" si="54"/>
        <v>55.8</v>
      </c>
      <c r="M47" s="80"/>
      <c r="N47" s="432">
        <f t="shared" si="6"/>
        <v>0</v>
      </c>
      <c r="O47" s="433">
        <f t="shared" si="7"/>
        <v>0</v>
      </c>
      <c r="P47" s="59"/>
      <c r="Q47" s="461">
        <f>VLOOKUP($B47,'Proposed Rates'!$D$248:$J$254,+Q$11-2,FALSE)</f>
        <v>0.093</v>
      </c>
      <c r="R47" s="462">
        <f>IF(AND($S$2=1, $F$10&gt;=600), 600, IF(AND($S$2=1, AND($F$10&lt;600, $F$10&gt;=0)), $F$10, IF(AND($S$2=2, $F$10&gt;=1000), 1000, IF(AND($S$2=2, AND($F$10&lt;1000, $F$10&gt;=0)), $F$10))))</f>
        <v>600</v>
      </c>
      <c r="S47" s="431">
        <f t="shared" si="56"/>
        <v>55.8</v>
      </c>
      <c r="T47" s="80"/>
      <c r="U47" s="432">
        <f t="shared" si="10"/>
        <v>0</v>
      </c>
      <c r="V47" s="433">
        <f t="shared" si="11"/>
        <v>0</v>
      </c>
      <c r="W47" s="59"/>
      <c r="X47" s="461">
        <f>VLOOKUP($B47,'Proposed Rates'!$D$248:$J$254,+X$11-2,FALSE)</f>
        <v>0.093</v>
      </c>
      <c r="Y47" s="462">
        <f>IF(AND($S$2=1, $F$10&gt;=600), 600, IF(AND($S$2=1, AND($F$10&lt;600, $F$10&gt;=0)), $F$10, IF(AND($S$2=2, $F$10&gt;=1000), 1000, IF(AND($S$2=2, AND($F$10&lt;1000, $F$10&gt;=0)), $F$10))))</f>
        <v>600</v>
      </c>
      <c r="Z47" s="431">
        <f t="shared" si="58"/>
        <v>55.8</v>
      </c>
      <c r="AA47" s="80"/>
      <c r="AB47" s="432">
        <f t="shared" si="14"/>
        <v>0</v>
      </c>
      <c r="AC47" s="433">
        <f t="shared" si="15"/>
        <v>0</v>
      </c>
      <c r="AD47" s="59"/>
      <c r="AE47" s="461">
        <f>VLOOKUP($B47,'Proposed Rates'!$D$248:$J$254,+AE$11-2,FALSE)</f>
        <v>0.093</v>
      </c>
      <c r="AF47" s="462">
        <f>IF(AND($S$2=1, $F$10&gt;=600), 600, IF(AND($S$2=1, AND($F$10&lt;600, $F$10&gt;=0)), $F$10, IF(AND($S$2=2, $F$10&gt;=1000), 1000, IF(AND($S$2=2, AND($F$10&lt;1000, $F$10&gt;=0)), $F$10))))</f>
        <v>600</v>
      </c>
      <c r="AG47" s="431">
        <f t="shared" si="60"/>
        <v>55.8</v>
      </c>
      <c r="AH47" s="80"/>
      <c r="AI47" s="432">
        <f t="shared" si="18"/>
        <v>0</v>
      </c>
      <c r="AJ47" s="433">
        <f t="shared" si="19"/>
        <v>0</v>
      </c>
      <c r="AK47" s="59"/>
      <c r="AL47" s="461">
        <f>VLOOKUP($B47,'Proposed Rates'!$D$248:$J$254,+AL$11-2,FALSE)</f>
        <v>0.093</v>
      </c>
      <c r="AM47" s="462">
        <f>IF(AND($S$2=1, $F$10&gt;=600), 600, IF(AND($S$2=1, AND($F$10&lt;600, $F$10&gt;=0)), $F$10, IF(AND($S$2=2, $F$10&gt;=1000), 1000, IF(AND($S$2=2, AND($F$10&lt;1000, $F$10&gt;=0)), $F$10))))</f>
        <v>600</v>
      </c>
      <c r="AN47" s="431">
        <f t="shared" si="62"/>
        <v>55.8</v>
      </c>
      <c r="AO47" s="80"/>
      <c r="AP47" s="432">
        <f t="shared" si="22"/>
        <v>0</v>
      </c>
      <c r="AQ47" s="433">
        <f t="shared" si="23"/>
        <v>0</v>
      </c>
      <c r="AR47" s="434"/>
    </row>
    <row r="48" ht="12.75" customHeight="1">
      <c r="A48" s="59"/>
      <c r="B48" s="351" t="s">
        <v>266</v>
      </c>
      <c r="C48" s="426" t="str">
        <f t="shared" si="50"/>
        <v>Residential.Energy - RPP - Tier 2</v>
      </c>
      <c r="D48" s="427" t="s">
        <v>308</v>
      </c>
      <c r="E48" s="351"/>
      <c r="F48" s="461">
        <f>VLOOKUP($B48,'Proposed Rates'!$D$248:$J$254,+F$11-2,FALSE)</f>
        <v>0.11</v>
      </c>
      <c r="G48" s="464">
        <f>IF(AND($S$2=1, $F$10&gt;=600), $F$10-600, IF(AND($S$2=1, AND($F$10&lt;600, $F$10&gt;=0)), 0, IF(AND($S$2=2, $F$10&gt;=1000), $F$10-1000, IF(AND($S$2=2, AND($F$10&lt;1000, $F$10&gt;=0)), 0))))</f>
        <v>400</v>
      </c>
      <c r="H48" s="431">
        <f t="shared" si="52"/>
        <v>44</v>
      </c>
      <c r="I48" s="80"/>
      <c r="J48" s="461">
        <f>VLOOKUP($B48,'Proposed Rates'!$D$248:$J$254,+J$11-2,FALSE)</f>
        <v>0.11</v>
      </c>
      <c r="K48" s="464">
        <f>IF(AND($S$2=1, $F$10&gt;=600), $F$10-600, IF(AND($S$2=1, AND($F$10&lt;600, $F$10&gt;=0)), 0, IF(AND($S$2=2, $F$10&gt;=1000), $F$10-1000, IF(AND($S$2=2, AND($F$10&lt;1000, $F$10&gt;=0)), 0))))</f>
        <v>400</v>
      </c>
      <c r="L48" s="431">
        <f t="shared" si="54"/>
        <v>44</v>
      </c>
      <c r="M48" s="80"/>
      <c r="N48" s="432">
        <f t="shared" si="6"/>
        <v>0</v>
      </c>
      <c r="O48" s="433">
        <f t="shared" si="7"/>
        <v>0</v>
      </c>
      <c r="P48" s="59"/>
      <c r="Q48" s="461">
        <f>VLOOKUP($B48,'Proposed Rates'!$D$248:$J$254,+Q$11-2,FALSE)</f>
        <v>0.11</v>
      </c>
      <c r="R48" s="464">
        <f>IF(AND($S$2=1, $F$10&gt;=600), $F$10-600, IF(AND($S$2=1, AND($F$10&lt;600, $F$10&gt;=0)), 0, IF(AND($S$2=2, $F$10&gt;=1000), $F$10-1000, IF(AND($S$2=2, AND($F$10&lt;1000, $F$10&gt;=0)), 0))))</f>
        <v>400</v>
      </c>
      <c r="S48" s="431">
        <f t="shared" si="56"/>
        <v>44</v>
      </c>
      <c r="T48" s="80"/>
      <c r="U48" s="432">
        <f t="shared" si="10"/>
        <v>0</v>
      </c>
      <c r="V48" s="433">
        <f t="shared" si="11"/>
        <v>0</v>
      </c>
      <c r="W48" s="59"/>
      <c r="X48" s="461">
        <f>VLOOKUP($B48,'Proposed Rates'!$D$248:$J$254,+X$11-2,FALSE)</f>
        <v>0.11</v>
      </c>
      <c r="Y48" s="464">
        <f>IF(AND($S$2=1, $F$10&gt;=600), $F$10-600, IF(AND($S$2=1, AND($F$10&lt;600, $F$10&gt;=0)), 0, IF(AND($S$2=2, $F$10&gt;=1000), $F$10-1000, IF(AND($S$2=2, AND($F$10&lt;1000, $F$10&gt;=0)), 0))))</f>
        <v>400</v>
      </c>
      <c r="Z48" s="431">
        <f t="shared" si="58"/>
        <v>44</v>
      </c>
      <c r="AA48" s="80"/>
      <c r="AB48" s="432">
        <f t="shared" si="14"/>
        <v>0</v>
      </c>
      <c r="AC48" s="433">
        <f t="shared" si="15"/>
        <v>0</v>
      </c>
      <c r="AD48" s="59"/>
      <c r="AE48" s="461">
        <f>VLOOKUP($B48,'Proposed Rates'!$D$248:$J$254,+AE$11-2,FALSE)</f>
        <v>0.11</v>
      </c>
      <c r="AF48" s="464">
        <f>IF(AND($S$2=1, $F$10&gt;=600), $F$10-600, IF(AND($S$2=1, AND($F$10&lt;600, $F$10&gt;=0)), 0, IF(AND($S$2=2, $F$10&gt;=1000), $F$10-1000, IF(AND($S$2=2, AND($F$10&lt;1000, $F$10&gt;=0)), 0))))</f>
        <v>400</v>
      </c>
      <c r="AG48" s="431">
        <f t="shared" si="60"/>
        <v>44</v>
      </c>
      <c r="AH48" s="80"/>
      <c r="AI48" s="432">
        <f t="shared" si="18"/>
        <v>0</v>
      </c>
      <c r="AJ48" s="433">
        <f t="shared" si="19"/>
        <v>0</v>
      </c>
      <c r="AK48" s="59"/>
      <c r="AL48" s="461">
        <f>VLOOKUP($B48,'Proposed Rates'!$D$248:$J$254,+AL$11-2,FALSE)</f>
        <v>0.11</v>
      </c>
      <c r="AM48" s="464">
        <f>IF(AND($S$2=1, $F$10&gt;=600), $F$10-600, IF(AND($S$2=1, AND($F$10&lt;600, $F$10&gt;=0)), 0, IF(AND($S$2=2, $F$10&gt;=1000), $F$10-1000, IF(AND($S$2=2, AND($F$10&lt;1000, $F$10&gt;=0)), 0))))</f>
        <v>400</v>
      </c>
      <c r="AN48" s="431">
        <f t="shared" si="62"/>
        <v>44</v>
      </c>
      <c r="AO48" s="80"/>
      <c r="AP48" s="432">
        <f t="shared" si="22"/>
        <v>0</v>
      </c>
      <c r="AQ48" s="433">
        <f t="shared" si="23"/>
        <v>0</v>
      </c>
      <c r="AR48" s="434"/>
    </row>
    <row r="49" ht="8.25" customHeight="1">
      <c r="A49" s="59"/>
      <c r="B49" s="465"/>
      <c r="C49" s="466"/>
      <c r="D49" s="466"/>
      <c r="E49" s="466"/>
      <c r="F49" s="467"/>
      <c r="G49" s="509"/>
      <c r="H49" s="469"/>
      <c r="I49" s="471"/>
      <c r="J49" s="467"/>
      <c r="K49" s="468"/>
      <c r="L49" s="469"/>
      <c r="M49" s="471"/>
      <c r="N49" s="472"/>
      <c r="O49" s="473"/>
      <c r="P49" s="59"/>
      <c r="Q49" s="467"/>
      <c r="R49" s="468"/>
      <c r="S49" s="469"/>
      <c r="T49" s="471"/>
      <c r="U49" s="472"/>
      <c r="V49" s="473"/>
      <c r="W49" s="59"/>
      <c r="X49" s="467"/>
      <c r="Y49" s="468"/>
      <c r="Z49" s="469"/>
      <c r="AA49" s="471"/>
      <c r="AB49" s="472"/>
      <c r="AC49" s="473"/>
      <c r="AD49" s="59"/>
      <c r="AE49" s="467"/>
      <c r="AF49" s="468"/>
      <c r="AG49" s="469"/>
      <c r="AH49" s="471"/>
      <c r="AI49" s="472"/>
      <c r="AJ49" s="473"/>
      <c r="AK49" s="59"/>
      <c r="AL49" s="467"/>
      <c r="AM49" s="468"/>
      <c r="AN49" s="469"/>
      <c r="AO49" s="471"/>
      <c r="AP49" s="472"/>
      <c r="AQ49" s="473"/>
      <c r="AR49" s="474"/>
    </row>
    <row r="50" ht="12.75" customHeight="1">
      <c r="A50" s="59"/>
      <c r="B50" s="475" t="s">
        <v>315</v>
      </c>
      <c r="C50" s="351"/>
      <c r="D50" s="351"/>
      <c r="E50" s="351"/>
      <c r="F50" s="476"/>
      <c r="G50" s="523"/>
      <c r="H50" s="478">
        <f>SUM(H41:H46,H40)</f>
        <v>164.291282</v>
      </c>
      <c r="I50" s="516"/>
      <c r="J50" s="476"/>
      <c r="K50" s="477"/>
      <c r="L50" s="478">
        <f>SUM(L41:L46,L40)</f>
        <v>173.538185</v>
      </c>
      <c r="M50" s="480"/>
      <c r="N50" s="479">
        <f t="shared" ref="N50:N54" si="63">L50-H50</f>
        <v>9.246903</v>
      </c>
      <c r="O50" s="481">
        <f t="shared" ref="O50:O54" si="64">IF((H50)=0,"",(N50/H50))</f>
        <v>0.05628358905</v>
      </c>
      <c r="P50" s="59"/>
      <c r="Q50" s="477"/>
      <c r="R50" s="477"/>
      <c r="S50" s="479">
        <f>SUM(S41:S46,S40)</f>
        <v>177.128185</v>
      </c>
      <c r="T50" s="480"/>
      <c r="U50" s="479">
        <f t="shared" ref="U50:U54" si="65">S50-L50</f>
        <v>3.59</v>
      </c>
      <c r="V50" s="481">
        <f t="shared" ref="V50:V54" si="66">IF((L50)=0,"",(U50/L50))</f>
        <v>0.0206870897</v>
      </c>
      <c r="W50" s="59"/>
      <c r="X50" s="477"/>
      <c r="Y50" s="477"/>
      <c r="Z50" s="479">
        <f>SUM(Z41:Z46,Z40)</f>
        <v>180.99852</v>
      </c>
      <c r="AA50" s="480"/>
      <c r="AB50" s="479">
        <f t="shared" ref="AB50:AB54" si="67">Z50-S50</f>
        <v>3.870335</v>
      </c>
      <c r="AC50" s="481">
        <f t="shared" ref="AC50:AC54" si="68">IF((S50)=0,"",(AB50/S50))</f>
        <v>0.02185047512</v>
      </c>
      <c r="AD50" s="59"/>
      <c r="AE50" s="477"/>
      <c r="AF50" s="477"/>
      <c r="AG50" s="479">
        <f>SUM(AG41:AG46,AG40)</f>
        <v>183.81852</v>
      </c>
      <c r="AH50" s="480"/>
      <c r="AI50" s="479">
        <f t="shared" ref="AI50:AI54" si="69">AG50-Z50</f>
        <v>2.82</v>
      </c>
      <c r="AJ50" s="481">
        <f t="shared" ref="AJ50:AJ54" si="70">IF((Z50)=0,"",(AI50/Z50))</f>
        <v>0.01558023789</v>
      </c>
      <c r="AK50" s="59"/>
      <c r="AL50" s="477"/>
      <c r="AM50" s="477"/>
      <c r="AN50" s="479">
        <f>SUM(AN41:AN46,AN40)</f>
        <v>186.60852</v>
      </c>
      <c r="AO50" s="480"/>
      <c r="AP50" s="479">
        <f t="shared" ref="AP50:AP54" si="71">AN50-AG50</f>
        <v>2.79</v>
      </c>
      <c r="AQ50" s="481">
        <f t="shared" ref="AQ50:AQ54" si="72">IF((AG50)=0,"",(AP50/AG50))</f>
        <v>0.01517801362</v>
      </c>
      <c r="AR50" s="482"/>
    </row>
    <row r="51" ht="12.75" customHeight="1">
      <c r="A51" s="59"/>
      <c r="B51" s="483" t="s">
        <v>316</v>
      </c>
      <c r="C51" s="351"/>
      <c r="D51" s="351"/>
      <c r="E51" s="351"/>
      <c r="F51" s="476">
        <v>0.13</v>
      </c>
      <c r="G51" s="80"/>
      <c r="H51" s="524">
        <f>H50*F51</f>
        <v>21.35786666</v>
      </c>
      <c r="I51" s="448"/>
      <c r="J51" s="476">
        <v>0.13</v>
      </c>
      <c r="K51" s="448"/>
      <c r="L51" s="431">
        <f>L50*J51</f>
        <v>22.55996405</v>
      </c>
      <c r="M51" s="80"/>
      <c r="N51" s="432">
        <f t="shared" si="63"/>
        <v>1.20209739</v>
      </c>
      <c r="O51" s="433">
        <f t="shared" si="64"/>
        <v>0.05628358905</v>
      </c>
      <c r="P51" s="59"/>
      <c r="Q51" s="484">
        <v>0.13</v>
      </c>
      <c r="R51" s="448"/>
      <c r="S51" s="431">
        <f>S50*Q51</f>
        <v>23.02666405</v>
      </c>
      <c r="T51" s="80"/>
      <c r="U51" s="432">
        <f t="shared" si="65"/>
        <v>0.4667</v>
      </c>
      <c r="V51" s="433">
        <f t="shared" si="66"/>
        <v>0.0206870897</v>
      </c>
      <c r="W51" s="59"/>
      <c r="X51" s="484">
        <v>0.13</v>
      </c>
      <c r="Y51" s="448"/>
      <c r="Z51" s="431">
        <f>Z50*X51</f>
        <v>23.5298076</v>
      </c>
      <c r="AA51" s="80"/>
      <c r="AB51" s="432">
        <f t="shared" si="67"/>
        <v>0.50314355</v>
      </c>
      <c r="AC51" s="433">
        <f t="shared" si="68"/>
        <v>0.02185047512</v>
      </c>
      <c r="AD51" s="59"/>
      <c r="AE51" s="484">
        <v>0.13</v>
      </c>
      <c r="AF51" s="448"/>
      <c r="AG51" s="431">
        <f>AG50*AE51</f>
        <v>23.8964076</v>
      </c>
      <c r="AH51" s="80"/>
      <c r="AI51" s="432">
        <f t="shared" si="69"/>
        <v>0.3666</v>
      </c>
      <c r="AJ51" s="433">
        <f t="shared" si="70"/>
        <v>0.01558023789</v>
      </c>
      <c r="AK51" s="59"/>
      <c r="AL51" s="484">
        <v>0.13</v>
      </c>
      <c r="AM51" s="448"/>
      <c r="AN51" s="431">
        <f>AN50*AL51</f>
        <v>24.2591076</v>
      </c>
      <c r="AO51" s="80"/>
      <c r="AP51" s="432">
        <f t="shared" si="71"/>
        <v>0.3627</v>
      </c>
      <c r="AQ51" s="433">
        <f t="shared" si="72"/>
        <v>0.01517801362</v>
      </c>
      <c r="AR51" s="434"/>
    </row>
    <row r="52" ht="12.75" customHeight="1">
      <c r="A52" s="59"/>
      <c r="B52" s="485" t="s">
        <v>354</v>
      </c>
      <c r="C52" s="351"/>
      <c r="D52" s="351"/>
      <c r="E52" s="351"/>
      <c r="F52" s="486"/>
      <c r="G52" s="80"/>
      <c r="H52" s="524">
        <f>H50+H51</f>
        <v>185.6491487</v>
      </c>
      <c r="I52" s="448"/>
      <c r="J52" s="486"/>
      <c r="K52" s="448"/>
      <c r="L52" s="431">
        <f>L50+L51</f>
        <v>196.0981491</v>
      </c>
      <c r="M52" s="80"/>
      <c r="N52" s="432">
        <f t="shared" si="63"/>
        <v>10.44900039</v>
      </c>
      <c r="O52" s="433">
        <f t="shared" si="64"/>
        <v>0.05628358905</v>
      </c>
      <c r="P52" s="59"/>
      <c r="Q52" s="448"/>
      <c r="R52" s="448"/>
      <c r="S52" s="431">
        <f>S50+S51</f>
        <v>200.1548491</v>
      </c>
      <c r="T52" s="80"/>
      <c r="U52" s="432">
        <f t="shared" si="65"/>
        <v>4.0567</v>
      </c>
      <c r="V52" s="433">
        <f t="shared" si="66"/>
        <v>0.0206870897</v>
      </c>
      <c r="W52" s="59"/>
      <c r="X52" s="448"/>
      <c r="Y52" s="448"/>
      <c r="Z52" s="431">
        <f>Z50+Z51</f>
        <v>204.5283276</v>
      </c>
      <c r="AA52" s="80"/>
      <c r="AB52" s="432">
        <f t="shared" si="67"/>
        <v>4.37347855</v>
      </c>
      <c r="AC52" s="433">
        <f t="shared" si="68"/>
        <v>0.02185047512</v>
      </c>
      <c r="AD52" s="59"/>
      <c r="AE52" s="448"/>
      <c r="AF52" s="448"/>
      <c r="AG52" s="431">
        <f>AG50+AG51</f>
        <v>207.7149276</v>
      </c>
      <c r="AH52" s="80"/>
      <c r="AI52" s="432">
        <f t="shared" si="69"/>
        <v>3.1866</v>
      </c>
      <c r="AJ52" s="433">
        <f t="shared" si="70"/>
        <v>0.01558023789</v>
      </c>
      <c r="AK52" s="59"/>
      <c r="AL52" s="448"/>
      <c r="AM52" s="448"/>
      <c r="AN52" s="431">
        <f>AN50+AN51</f>
        <v>210.8676276</v>
      </c>
      <c r="AO52" s="80"/>
      <c r="AP52" s="432">
        <f t="shared" si="71"/>
        <v>3.1527</v>
      </c>
      <c r="AQ52" s="433">
        <f t="shared" si="72"/>
        <v>0.01517801362</v>
      </c>
      <c r="AR52" s="434"/>
    </row>
    <row r="53" ht="15.75" customHeight="1">
      <c r="A53" s="59"/>
      <c r="B53" s="487" t="s">
        <v>273</v>
      </c>
      <c r="E53" s="351"/>
      <c r="F53" s="488">
        <f>'Proposed Rates'!E286</f>
        <v>0.131</v>
      </c>
      <c r="G53" s="80"/>
      <c r="H53" s="526">
        <f>F53*H50</f>
        <v>21.52215794</v>
      </c>
      <c r="I53" s="448"/>
      <c r="J53" s="488">
        <f>'Proposed Rates'!F286</f>
        <v>0.131</v>
      </c>
      <c r="K53" s="448"/>
      <c r="L53" s="489">
        <f>J53*L50</f>
        <v>22.73350224</v>
      </c>
      <c r="M53" s="80"/>
      <c r="N53" s="489">
        <f t="shared" si="63"/>
        <v>1.211344293</v>
      </c>
      <c r="O53" s="491">
        <f t="shared" si="64"/>
        <v>0.05628358905</v>
      </c>
      <c r="P53" s="59"/>
      <c r="Q53" s="490">
        <f>'Proposed Rates'!G286</f>
        <v>0.131</v>
      </c>
      <c r="R53" s="448"/>
      <c r="S53" s="489">
        <f>Q53*S50</f>
        <v>23.20379224</v>
      </c>
      <c r="T53" s="80"/>
      <c r="U53" s="489">
        <f t="shared" si="65"/>
        <v>0.47029</v>
      </c>
      <c r="V53" s="491">
        <f t="shared" si="66"/>
        <v>0.0206870897</v>
      </c>
      <c r="W53" s="59"/>
      <c r="X53" s="490">
        <f>'Proposed Rates'!H286</f>
        <v>0.131</v>
      </c>
      <c r="Y53" s="448"/>
      <c r="Z53" s="489">
        <f>X53*Z50</f>
        <v>23.71080612</v>
      </c>
      <c r="AA53" s="80"/>
      <c r="AB53" s="489">
        <f t="shared" si="67"/>
        <v>0.507013885</v>
      </c>
      <c r="AC53" s="491">
        <f t="shared" si="68"/>
        <v>0.02185047512</v>
      </c>
      <c r="AD53" s="59"/>
      <c r="AE53" s="490">
        <f>'Proposed Rates'!I286</f>
        <v>0.131</v>
      </c>
      <c r="AF53" s="448"/>
      <c r="AG53" s="489">
        <f>AE53*AG50</f>
        <v>24.08022612</v>
      </c>
      <c r="AH53" s="80"/>
      <c r="AI53" s="489">
        <f t="shared" si="69"/>
        <v>0.36942</v>
      </c>
      <c r="AJ53" s="491">
        <f t="shared" si="70"/>
        <v>0.01558023789</v>
      </c>
      <c r="AK53" s="59"/>
      <c r="AL53" s="490">
        <f>'Proposed Rates'!J286</f>
        <v>0.131</v>
      </c>
      <c r="AM53" s="448"/>
      <c r="AN53" s="489">
        <f>AL53*AN50</f>
        <v>24.44571612</v>
      </c>
      <c r="AO53" s="80"/>
      <c r="AP53" s="489">
        <f t="shared" si="71"/>
        <v>0.36549</v>
      </c>
      <c r="AQ53" s="491">
        <f t="shared" si="72"/>
        <v>0.01517801362</v>
      </c>
      <c r="AR53" s="492"/>
    </row>
    <row r="54" ht="12.75" customHeight="1">
      <c r="A54" s="59"/>
      <c r="B54" s="493" t="s">
        <v>318</v>
      </c>
      <c r="C54" s="71"/>
      <c r="D54" s="72"/>
      <c r="E54" s="494"/>
      <c r="F54" s="495"/>
      <c r="G54" s="527"/>
      <c r="H54" s="528">
        <f>H52-H53</f>
        <v>164.1269907</v>
      </c>
      <c r="I54" s="496"/>
      <c r="J54" s="495"/>
      <c r="K54" s="496"/>
      <c r="L54" s="497">
        <f>L52-L53</f>
        <v>173.3646468</v>
      </c>
      <c r="M54" s="498"/>
      <c r="N54" s="499">
        <f t="shared" si="63"/>
        <v>9.237656097</v>
      </c>
      <c r="O54" s="500">
        <f t="shared" si="64"/>
        <v>0.05628358905</v>
      </c>
      <c r="P54" s="59"/>
      <c r="Q54" s="496"/>
      <c r="R54" s="496"/>
      <c r="S54" s="497">
        <f>S52-S53</f>
        <v>176.9510568</v>
      </c>
      <c r="T54" s="498"/>
      <c r="U54" s="499">
        <f t="shared" si="65"/>
        <v>3.58641</v>
      </c>
      <c r="V54" s="500">
        <f t="shared" si="66"/>
        <v>0.0206870897</v>
      </c>
      <c r="W54" s="59"/>
      <c r="X54" s="496"/>
      <c r="Y54" s="496"/>
      <c r="Z54" s="497">
        <f>Z52-Z53</f>
        <v>180.8175215</v>
      </c>
      <c r="AA54" s="498"/>
      <c r="AB54" s="499">
        <f t="shared" si="67"/>
        <v>3.866464665</v>
      </c>
      <c r="AC54" s="500">
        <f t="shared" si="68"/>
        <v>0.02185047512</v>
      </c>
      <c r="AD54" s="59"/>
      <c r="AE54" s="496"/>
      <c r="AF54" s="496"/>
      <c r="AG54" s="497">
        <f>AG52-AG53</f>
        <v>183.6347015</v>
      </c>
      <c r="AH54" s="498"/>
      <c r="AI54" s="499">
        <f t="shared" si="69"/>
        <v>2.81718</v>
      </c>
      <c r="AJ54" s="500">
        <f t="shared" si="70"/>
        <v>0.01558023789</v>
      </c>
      <c r="AK54" s="59"/>
      <c r="AL54" s="496"/>
      <c r="AM54" s="496"/>
      <c r="AN54" s="497">
        <f>AN52-AN53</f>
        <v>186.4219115</v>
      </c>
      <c r="AO54" s="498"/>
      <c r="AP54" s="499">
        <f t="shared" si="71"/>
        <v>2.78721</v>
      </c>
      <c r="AQ54" s="500">
        <f t="shared" si="72"/>
        <v>0.01517801362</v>
      </c>
      <c r="AR54" s="501"/>
    </row>
    <row r="55" ht="8.25" customHeight="1">
      <c r="A55" s="59"/>
      <c r="B55" s="465"/>
      <c r="C55" s="466"/>
      <c r="D55" s="466"/>
      <c r="E55" s="466"/>
      <c r="F55" s="467"/>
      <c r="G55" s="509"/>
      <c r="H55" s="469"/>
      <c r="I55" s="471"/>
      <c r="J55" s="467"/>
      <c r="K55" s="468"/>
      <c r="L55" s="469"/>
      <c r="M55" s="471"/>
      <c r="N55" s="472"/>
      <c r="O55" s="473"/>
      <c r="P55" s="59"/>
      <c r="Q55" s="467"/>
      <c r="R55" s="468"/>
      <c r="S55" s="469"/>
      <c r="T55" s="471"/>
      <c r="U55" s="472"/>
      <c r="V55" s="473"/>
      <c r="W55" s="59"/>
      <c r="X55" s="467"/>
      <c r="Y55" s="468"/>
      <c r="Z55" s="469"/>
      <c r="AA55" s="471"/>
      <c r="AB55" s="472"/>
      <c r="AC55" s="473"/>
      <c r="AD55" s="59"/>
      <c r="AE55" s="467"/>
      <c r="AF55" s="468"/>
      <c r="AG55" s="469"/>
      <c r="AH55" s="471"/>
      <c r="AI55" s="472"/>
      <c r="AJ55" s="473"/>
      <c r="AK55" s="59"/>
      <c r="AL55" s="467"/>
      <c r="AM55" s="468"/>
      <c r="AN55" s="469"/>
      <c r="AO55" s="471"/>
      <c r="AP55" s="472"/>
      <c r="AQ55" s="473"/>
      <c r="AR55" s="474"/>
    </row>
    <row r="56" ht="12.75" customHeight="1">
      <c r="A56" s="59"/>
      <c r="B56" s="475" t="s">
        <v>319</v>
      </c>
      <c r="C56" s="351"/>
      <c r="D56" s="351"/>
      <c r="E56" s="351"/>
      <c r="F56" s="476"/>
      <c r="G56" s="523"/>
      <c r="H56" s="478">
        <f>SUM(H47:H48,H40,H41:H43)</f>
        <v>165.051282</v>
      </c>
      <c r="I56" s="516"/>
      <c r="J56" s="476"/>
      <c r="K56" s="477"/>
      <c r="L56" s="478">
        <f>SUM(L47:L48,L40,L41:L43)</f>
        <v>174.298185</v>
      </c>
      <c r="M56" s="480"/>
      <c r="N56" s="479">
        <f t="shared" ref="N56:N60" si="73">L56-H56</f>
        <v>9.246903</v>
      </c>
      <c r="O56" s="481">
        <f t="shared" ref="O56:O60" si="74">IF((H56)=0,"",(N56/H56))</f>
        <v>0.05602442397</v>
      </c>
      <c r="P56" s="59"/>
      <c r="Q56" s="477"/>
      <c r="R56" s="477"/>
      <c r="S56" s="479">
        <f>SUM(S47:S48,S40,S41:S43)</f>
        <v>177.888185</v>
      </c>
      <c r="T56" s="480"/>
      <c r="U56" s="479">
        <f t="shared" ref="U56:U60" si="75">S56-L56</f>
        <v>3.59</v>
      </c>
      <c r="V56" s="481">
        <f t="shared" ref="V56:V60" si="76">IF((L56)=0,"",(U56/L56))</f>
        <v>0.02059688688</v>
      </c>
      <c r="W56" s="59"/>
      <c r="X56" s="477"/>
      <c r="Y56" s="477"/>
      <c r="Z56" s="479">
        <f>SUM(Z47:Z48,Z40,Z41:Z43)</f>
        <v>181.75852</v>
      </c>
      <c r="AA56" s="480"/>
      <c r="AB56" s="479">
        <f t="shared" ref="AB56:AB60" si="77">Z56-S56</f>
        <v>3.870335</v>
      </c>
      <c r="AC56" s="481">
        <f t="shared" ref="AC56:AC60" si="78">IF((S56)=0,"",(AB56/S56))</f>
        <v>0.02175712232</v>
      </c>
      <c r="AD56" s="59"/>
      <c r="AE56" s="477"/>
      <c r="AF56" s="477"/>
      <c r="AG56" s="479">
        <f>SUM(AG47:AG48,AG40,AG41:AG43)</f>
        <v>184.57852</v>
      </c>
      <c r="AH56" s="480"/>
      <c r="AI56" s="479">
        <f t="shared" ref="AI56:AI60" si="79">AG56-Z56</f>
        <v>2.82</v>
      </c>
      <c r="AJ56" s="481">
        <f t="shared" ref="AJ56:AJ60" si="80">IF((Z56)=0,"",(AI56/Z56))</f>
        <v>0.01551509112</v>
      </c>
      <c r="AK56" s="59"/>
      <c r="AL56" s="477"/>
      <c r="AM56" s="477"/>
      <c r="AN56" s="479">
        <f>SUM(AN47:AN48,AN40,AN41:AN43)</f>
        <v>187.36852</v>
      </c>
      <c r="AO56" s="480"/>
      <c r="AP56" s="479">
        <f t="shared" ref="AP56:AP60" si="81">AN56-AG56</f>
        <v>2.79</v>
      </c>
      <c r="AQ56" s="481">
        <f t="shared" ref="AQ56:AQ60" si="82">IF((AG56)=0,"",(AP56/AG56))</f>
        <v>0.01511551832</v>
      </c>
      <c r="AR56" s="482"/>
    </row>
    <row r="57" ht="12.75" customHeight="1">
      <c r="A57" s="59"/>
      <c r="B57" s="483" t="s">
        <v>316</v>
      </c>
      <c r="C57" s="351"/>
      <c r="D57" s="351"/>
      <c r="E57" s="351"/>
      <c r="F57" s="476">
        <v>0.13</v>
      </c>
      <c r="G57" s="523"/>
      <c r="H57" s="524">
        <f>H56*F57</f>
        <v>21.45666666</v>
      </c>
      <c r="I57" s="448"/>
      <c r="J57" s="476">
        <v>0.13</v>
      </c>
      <c r="K57" s="484"/>
      <c r="L57" s="431">
        <f>L56*J57</f>
        <v>22.65876405</v>
      </c>
      <c r="M57" s="80"/>
      <c r="N57" s="432">
        <f t="shared" si="73"/>
        <v>1.20209739</v>
      </c>
      <c r="O57" s="433">
        <f t="shared" si="74"/>
        <v>0.05602442397</v>
      </c>
      <c r="P57" s="59"/>
      <c r="Q57" s="476">
        <v>0.13</v>
      </c>
      <c r="R57" s="484"/>
      <c r="S57" s="431">
        <f>S56*Q57</f>
        <v>23.12546405</v>
      </c>
      <c r="T57" s="80"/>
      <c r="U57" s="432">
        <f t="shared" si="75"/>
        <v>0.4667</v>
      </c>
      <c r="V57" s="433">
        <f t="shared" si="76"/>
        <v>0.02059688688</v>
      </c>
      <c r="W57" s="59"/>
      <c r="X57" s="476">
        <v>0.13</v>
      </c>
      <c r="Y57" s="484"/>
      <c r="Z57" s="431">
        <f>Z56*X57</f>
        <v>23.6286076</v>
      </c>
      <c r="AA57" s="80"/>
      <c r="AB57" s="432">
        <f t="shared" si="77"/>
        <v>0.50314355</v>
      </c>
      <c r="AC57" s="433">
        <f t="shared" si="78"/>
        <v>0.02175712232</v>
      </c>
      <c r="AD57" s="59"/>
      <c r="AE57" s="476">
        <v>0.13</v>
      </c>
      <c r="AF57" s="484"/>
      <c r="AG57" s="431">
        <f>AG56*AE57</f>
        <v>23.9952076</v>
      </c>
      <c r="AH57" s="80"/>
      <c r="AI57" s="432">
        <f t="shared" si="79"/>
        <v>0.3666</v>
      </c>
      <c r="AJ57" s="433">
        <f t="shared" si="80"/>
        <v>0.01551509112</v>
      </c>
      <c r="AK57" s="59"/>
      <c r="AL57" s="476">
        <v>0.13</v>
      </c>
      <c r="AM57" s="484"/>
      <c r="AN57" s="431">
        <f>AN56*AL57</f>
        <v>24.3579076</v>
      </c>
      <c r="AO57" s="80"/>
      <c r="AP57" s="432">
        <f t="shared" si="81"/>
        <v>0.3627</v>
      </c>
      <c r="AQ57" s="433">
        <f t="shared" si="82"/>
        <v>0.01511551832</v>
      </c>
      <c r="AR57" s="434"/>
    </row>
    <row r="58" ht="12.75" customHeight="1">
      <c r="A58" s="59"/>
      <c r="B58" s="485" t="s">
        <v>355</v>
      </c>
      <c r="C58" s="351"/>
      <c r="D58" s="351"/>
      <c r="E58" s="351"/>
      <c r="F58" s="486"/>
      <c r="G58" s="80"/>
      <c r="H58" s="524">
        <f>H56+H57</f>
        <v>186.5079487</v>
      </c>
      <c r="I58" s="448"/>
      <c r="J58" s="486"/>
      <c r="K58" s="448"/>
      <c r="L58" s="431">
        <f>L56+L57</f>
        <v>196.9569491</v>
      </c>
      <c r="M58" s="80"/>
      <c r="N58" s="432">
        <f t="shared" si="73"/>
        <v>10.44900039</v>
      </c>
      <c r="O58" s="433">
        <f t="shared" si="74"/>
        <v>0.05602442397</v>
      </c>
      <c r="P58" s="59"/>
      <c r="Q58" s="448"/>
      <c r="R58" s="448"/>
      <c r="S58" s="431">
        <f>S56+S57</f>
        <v>201.0136491</v>
      </c>
      <c r="T58" s="80"/>
      <c r="U58" s="432">
        <f t="shared" si="75"/>
        <v>4.0567</v>
      </c>
      <c r="V58" s="433">
        <f t="shared" si="76"/>
        <v>0.02059688688</v>
      </c>
      <c r="W58" s="59"/>
      <c r="X58" s="448"/>
      <c r="Y58" s="448"/>
      <c r="Z58" s="431">
        <f>Z56+Z57</f>
        <v>205.3871276</v>
      </c>
      <c r="AA58" s="80"/>
      <c r="AB58" s="432">
        <f t="shared" si="77"/>
        <v>4.37347855</v>
      </c>
      <c r="AC58" s="433">
        <f t="shared" si="78"/>
        <v>0.02175712232</v>
      </c>
      <c r="AD58" s="59"/>
      <c r="AE58" s="448"/>
      <c r="AF58" s="448"/>
      <c r="AG58" s="431">
        <f>AG56+AG57</f>
        <v>208.5737276</v>
      </c>
      <c r="AH58" s="80"/>
      <c r="AI58" s="432">
        <f t="shared" si="79"/>
        <v>3.1866</v>
      </c>
      <c r="AJ58" s="433">
        <f t="shared" si="80"/>
        <v>0.01551509112</v>
      </c>
      <c r="AK58" s="59"/>
      <c r="AL58" s="448"/>
      <c r="AM58" s="448"/>
      <c r="AN58" s="431">
        <f>AN56+AN57</f>
        <v>211.7264276</v>
      </c>
      <c r="AO58" s="80"/>
      <c r="AP58" s="432">
        <f t="shared" si="81"/>
        <v>3.1527</v>
      </c>
      <c r="AQ58" s="433">
        <f t="shared" si="82"/>
        <v>0.01511551832</v>
      </c>
      <c r="AR58" s="434"/>
    </row>
    <row r="59" ht="15.75" customHeight="1">
      <c r="A59" s="59"/>
      <c r="B59" s="487" t="s">
        <v>273</v>
      </c>
      <c r="E59" s="351"/>
      <c r="F59" s="488">
        <f>F53</f>
        <v>0.131</v>
      </c>
      <c r="G59" s="80"/>
      <c r="H59" s="526">
        <f>F59*H56</f>
        <v>21.62171794</v>
      </c>
      <c r="I59" s="448"/>
      <c r="J59" s="488">
        <f>J53</f>
        <v>0.131</v>
      </c>
      <c r="K59" s="448"/>
      <c r="L59" s="489">
        <f>J59*L56</f>
        <v>22.83306224</v>
      </c>
      <c r="M59" s="80"/>
      <c r="N59" s="489">
        <f t="shared" si="73"/>
        <v>1.211344293</v>
      </c>
      <c r="O59" s="491">
        <f t="shared" si="74"/>
        <v>0.05602442397</v>
      </c>
      <c r="P59" s="59"/>
      <c r="Q59" s="490">
        <f>Q53</f>
        <v>0.131</v>
      </c>
      <c r="R59" s="448"/>
      <c r="S59" s="489">
        <f>Q59*S56</f>
        <v>23.30335224</v>
      </c>
      <c r="T59" s="80"/>
      <c r="U59" s="489">
        <f t="shared" si="75"/>
        <v>0.47029</v>
      </c>
      <c r="V59" s="491">
        <f t="shared" si="76"/>
        <v>0.02059688688</v>
      </c>
      <c r="W59" s="59"/>
      <c r="X59" s="490">
        <f>X53</f>
        <v>0.131</v>
      </c>
      <c r="Y59" s="448"/>
      <c r="Z59" s="489">
        <f>X59*Z56</f>
        <v>23.81036612</v>
      </c>
      <c r="AA59" s="80"/>
      <c r="AB59" s="489">
        <f t="shared" si="77"/>
        <v>0.507013885</v>
      </c>
      <c r="AC59" s="491">
        <f t="shared" si="78"/>
        <v>0.02175712232</v>
      </c>
      <c r="AD59" s="59"/>
      <c r="AE59" s="490">
        <f>AE53</f>
        <v>0.131</v>
      </c>
      <c r="AF59" s="448"/>
      <c r="AG59" s="489">
        <f>AE59*AG56</f>
        <v>24.17978612</v>
      </c>
      <c r="AH59" s="80"/>
      <c r="AI59" s="489">
        <f t="shared" si="79"/>
        <v>0.36942</v>
      </c>
      <c r="AJ59" s="491">
        <f t="shared" si="80"/>
        <v>0.01551509112</v>
      </c>
      <c r="AK59" s="59"/>
      <c r="AL59" s="490">
        <f>AL53</f>
        <v>0.131</v>
      </c>
      <c r="AM59" s="448"/>
      <c r="AN59" s="489">
        <f>AL59*AN56</f>
        <v>24.54527612</v>
      </c>
      <c r="AO59" s="80"/>
      <c r="AP59" s="489">
        <f t="shared" si="81"/>
        <v>0.36549</v>
      </c>
      <c r="AQ59" s="491">
        <f t="shared" si="82"/>
        <v>0.01511551832</v>
      </c>
      <c r="AR59" s="492"/>
    </row>
    <row r="60" ht="12.75" customHeight="1">
      <c r="A60" s="59"/>
      <c r="B60" s="493" t="s">
        <v>321</v>
      </c>
      <c r="C60" s="71"/>
      <c r="D60" s="72"/>
      <c r="E60" s="494"/>
      <c r="F60" s="502"/>
      <c r="G60" s="529"/>
      <c r="H60" s="530">
        <f>H58-H59</f>
        <v>164.8862307</v>
      </c>
      <c r="I60" s="503"/>
      <c r="J60" s="502"/>
      <c r="K60" s="503"/>
      <c r="L60" s="504">
        <f>L58-L59</f>
        <v>174.1238868</v>
      </c>
      <c r="M60" s="505"/>
      <c r="N60" s="506">
        <f t="shared" si="73"/>
        <v>9.237656097</v>
      </c>
      <c r="O60" s="507">
        <f t="shared" si="74"/>
        <v>0.05602442397</v>
      </c>
      <c r="P60" s="59"/>
      <c r="Q60" s="503"/>
      <c r="R60" s="503"/>
      <c r="S60" s="504">
        <f>S58-S59</f>
        <v>177.7102968</v>
      </c>
      <c r="T60" s="505"/>
      <c r="U60" s="506">
        <f t="shared" si="75"/>
        <v>3.58641</v>
      </c>
      <c r="V60" s="507">
        <f t="shared" si="76"/>
        <v>0.02059688688</v>
      </c>
      <c r="W60" s="59"/>
      <c r="X60" s="503"/>
      <c r="Y60" s="503"/>
      <c r="Z60" s="504">
        <f>Z58-Z59</f>
        <v>181.5767615</v>
      </c>
      <c r="AA60" s="505"/>
      <c r="AB60" s="506">
        <f t="shared" si="77"/>
        <v>3.866464665</v>
      </c>
      <c r="AC60" s="507">
        <f t="shared" si="78"/>
        <v>0.02175712232</v>
      </c>
      <c r="AD60" s="59"/>
      <c r="AE60" s="503"/>
      <c r="AF60" s="503"/>
      <c r="AG60" s="504">
        <f>AG58-AG59</f>
        <v>184.3939415</v>
      </c>
      <c r="AH60" s="505"/>
      <c r="AI60" s="506">
        <f t="shared" si="79"/>
        <v>2.81718</v>
      </c>
      <c r="AJ60" s="507">
        <f t="shared" si="80"/>
        <v>0.01551509112</v>
      </c>
      <c r="AK60" s="59"/>
      <c r="AL60" s="503"/>
      <c r="AM60" s="503"/>
      <c r="AN60" s="504">
        <f>AN58-AN59</f>
        <v>187.1811515</v>
      </c>
      <c r="AO60" s="505"/>
      <c r="AP60" s="506">
        <f t="shared" si="81"/>
        <v>2.78721</v>
      </c>
      <c r="AQ60" s="507">
        <f t="shared" si="82"/>
        <v>0.01511551832</v>
      </c>
      <c r="AR60" s="501"/>
    </row>
    <row r="61" ht="8.25" customHeight="1">
      <c r="A61" s="59"/>
      <c r="B61" s="465"/>
      <c r="C61" s="466"/>
      <c r="D61" s="466"/>
      <c r="E61" s="466"/>
      <c r="F61" s="508"/>
      <c r="G61" s="471"/>
      <c r="H61" s="531"/>
      <c r="I61" s="509"/>
      <c r="J61" s="508"/>
      <c r="K61" s="509"/>
      <c r="L61" s="472"/>
      <c r="M61" s="471"/>
      <c r="N61" s="510"/>
      <c r="O61" s="473"/>
      <c r="P61" s="59"/>
      <c r="Q61" s="508"/>
      <c r="R61" s="509"/>
      <c r="S61" s="472"/>
      <c r="T61" s="471"/>
      <c r="U61" s="510"/>
      <c r="V61" s="473"/>
      <c r="W61" s="59"/>
      <c r="X61" s="508"/>
      <c r="Y61" s="509"/>
      <c r="Z61" s="472"/>
      <c r="AA61" s="471"/>
      <c r="AB61" s="510"/>
      <c r="AC61" s="473"/>
      <c r="AD61" s="59"/>
      <c r="AE61" s="508"/>
      <c r="AF61" s="509"/>
      <c r="AG61" s="472"/>
      <c r="AH61" s="471"/>
      <c r="AI61" s="510"/>
      <c r="AJ61" s="473"/>
      <c r="AK61" s="59"/>
      <c r="AL61" s="508"/>
      <c r="AM61" s="509"/>
      <c r="AN61" s="472"/>
      <c r="AO61" s="471"/>
      <c r="AP61" s="510"/>
      <c r="AQ61" s="473"/>
      <c r="AR61" s="474"/>
    </row>
    <row r="62" ht="12.75" customHeight="1">
      <c r="A62" s="59"/>
      <c r="B62" s="59"/>
      <c r="C62" s="59"/>
      <c r="D62" s="59"/>
      <c r="E62" s="59"/>
      <c r="F62" s="59"/>
      <c r="G62" s="59"/>
      <c r="H62" s="59"/>
      <c r="I62" s="59"/>
      <c r="J62" s="59"/>
      <c r="K62" s="59"/>
      <c r="L62" s="140"/>
      <c r="M62" s="59"/>
      <c r="N62" s="59"/>
      <c r="O62" s="59"/>
      <c r="P62" s="59"/>
      <c r="Q62" s="59"/>
      <c r="R62" s="59"/>
      <c r="S62" s="140"/>
      <c r="T62" s="59"/>
      <c r="U62" s="59"/>
      <c r="V62" s="59"/>
      <c r="W62" s="59"/>
      <c r="X62" s="59"/>
      <c r="Y62" s="59"/>
      <c r="Z62" s="140"/>
      <c r="AA62" s="59"/>
      <c r="AB62" s="59"/>
      <c r="AC62" s="59"/>
      <c r="AD62" s="59"/>
      <c r="AE62" s="59"/>
      <c r="AF62" s="59"/>
      <c r="AG62" s="140"/>
      <c r="AH62" s="59"/>
      <c r="AI62" s="59"/>
      <c r="AJ62" s="59"/>
      <c r="AK62" s="59"/>
      <c r="AL62" s="59"/>
      <c r="AM62" s="59"/>
      <c r="AN62" s="140"/>
      <c r="AO62" s="59"/>
      <c r="AP62" s="59"/>
      <c r="AQ62" s="59"/>
      <c r="AR62" s="59"/>
    </row>
    <row r="63" ht="12.75" customHeight="1">
      <c r="A63" s="59"/>
      <c r="B63" s="337" t="s">
        <v>322</v>
      </c>
      <c r="C63" s="59"/>
      <c r="D63" s="59"/>
      <c r="E63" s="59"/>
      <c r="F63" s="511">
        <f>'Proposed Rates'!$E$299</f>
        <v>0.0338</v>
      </c>
      <c r="G63" s="59"/>
      <c r="H63" s="59"/>
      <c r="I63" s="59"/>
      <c r="J63" s="511">
        <f>'Proposed Rates'!$F$299</f>
        <v>0.0335</v>
      </c>
      <c r="K63" s="59"/>
      <c r="L63" s="59"/>
      <c r="M63" s="59"/>
      <c r="N63" s="59"/>
      <c r="O63" s="59"/>
      <c r="P63" s="59"/>
      <c r="Q63" s="511">
        <f>'Proposed Rates'!$G$299</f>
        <v>0.0335</v>
      </c>
      <c r="R63" s="59"/>
      <c r="S63" s="59"/>
      <c r="T63" s="59"/>
      <c r="U63" s="59"/>
      <c r="V63" s="59"/>
      <c r="W63" s="59"/>
      <c r="X63" s="511">
        <f>'Proposed Rates'!$H$299</f>
        <v>0.0335</v>
      </c>
      <c r="Y63" s="59"/>
      <c r="Z63" s="59"/>
      <c r="AA63" s="59"/>
      <c r="AB63" s="59"/>
      <c r="AC63" s="59"/>
      <c r="AD63" s="59"/>
      <c r="AE63" s="511">
        <f>'Proposed Rates'!$I$299</f>
        <v>0.0335</v>
      </c>
      <c r="AF63" s="59"/>
      <c r="AG63" s="59"/>
      <c r="AH63" s="59"/>
      <c r="AI63" s="59"/>
      <c r="AJ63" s="59"/>
      <c r="AK63" s="59"/>
      <c r="AL63" s="511">
        <f>'Proposed Rates'!$J$299</f>
        <v>0.0335</v>
      </c>
      <c r="AM63" s="59"/>
      <c r="AN63" s="59"/>
      <c r="AO63" s="59"/>
      <c r="AP63" s="59"/>
      <c r="AQ63" s="59"/>
      <c r="AR63" s="59"/>
    </row>
    <row r="64" ht="12.75" customHeight="1">
      <c r="A64" s="59"/>
      <c r="B64" s="59"/>
      <c r="C64" s="59"/>
      <c r="D64" s="59"/>
      <c r="E64" s="59"/>
      <c r="F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59"/>
      <c r="AK64" s="59"/>
      <c r="AL64" s="59"/>
      <c r="AM64" s="59"/>
      <c r="AN64" s="59"/>
      <c r="AO64" s="59"/>
      <c r="AP64" s="59"/>
      <c r="AQ64" s="59"/>
      <c r="AR64" s="59"/>
    </row>
    <row r="65" ht="15.75" customHeight="1">
      <c r="A65" s="512" t="s">
        <v>356</v>
      </c>
      <c r="B65" s="59"/>
      <c r="C65" s="59"/>
      <c r="D65" s="59"/>
      <c r="E65" s="59"/>
      <c r="F65" s="59"/>
      <c r="G65" s="59"/>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c r="AJ65" s="59"/>
      <c r="AK65" s="59"/>
      <c r="AL65" s="59"/>
      <c r="AM65" s="59"/>
      <c r="AN65" s="59"/>
      <c r="AO65" s="59"/>
      <c r="AP65" s="59"/>
      <c r="AQ65" s="59"/>
      <c r="AR65" s="59"/>
    </row>
    <row r="66" ht="13.5" customHeight="1">
      <c r="A66" s="59"/>
      <c r="B66" s="59"/>
      <c r="C66" s="59"/>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9"/>
      <c r="AR66" s="59"/>
    </row>
    <row r="67" ht="8.25" customHeight="1">
      <c r="A67" s="59" t="s">
        <v>324</v>
      </c>
      <c r="B67" s="59"/>
      <c r="C67" s="59"/>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c r="AP67" s="59"/>
      <c r="AQ67" s="59"/>
      <c r="AR67" s="59"/>
    </row>
    <row r="68" ht="12.75" customHeight="1">
      <c r="A68" s="59" t="s">
        <v>325</v>
      </c>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c r="AP68" s="59"/>
      <c r="AQ68" s="59"/>
      <c r="AR68" s="59"/>
    </row>
    <row r="69" ht="12.75" customHeight="1">
      <c r="A69" s="59"/>
      <c r="B69" s="59"/>
      <c r="C69" s="59"/>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59"/>
      <c r="AM69" s="59"/>
      <c r="AN69" s="59"/>
      <c r="AO69" s="59"/>
      <c r="AP69" s="59"/>
      <c r="AQ69" s="59"/>
      <c r="AR69" s="59"/>
    </row>
    <row r="70" ht="12.75" customHeight="1">
      <c r="A70" s="59" t="s">
        <v>326</v>
      </c>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c r="AP70" s="59"/>
      <c r="AQ70" s="59"/>
      <c r="AR70" s="59"/>
    </row>
    <row r="71" ht="12.75" customHeight="1">
      <c r="A71" s="59" t="s">
        <v>327</v>
      </c>
      <c r="B71" s="59"/>
      <c r="C71" s="59"/>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59"/>
      <c r="AO71" s="59"/>
      <c r="AP71" s="59"/>
      <c r="AQ71" s="59"/>
      <c r="AR71" s="59"/>
    </row>
    <row r="72" ht="12.75" customHeight="1">
      <c r="A72" s="59"/>
      <c r="B72" s="59"/>
      <c r="C72" s="59"/>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N72" s="59"/>
      <c r="AO72" s="59"/>
      <c r="AP72" s="59"/>
      <c r="AQ72" s="59"/>
      <c r="AR72" s="59"/>
    </row>
    <row r="73" ht="12.75" customHeight="1">
      <c r="A73" s="59" t="s">
        <v>328</v>
      </c>
      <c r="B73" s="59"/>
      <c r="C73" s="59"/>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59"/>
      <c r="AK73" s="59"/>
      <c r="AL73" s="59"/>
      <c r="AM73" s="59"/>
      <c r="AN73" s="59"/>
      <c r="AO73" s="59"/>
      <c r="AP73" s="59"/>
      <c r="AQ73" s="59"/>
      <c r="AR73" s="59"/>
    </row>
    <row r="74" ht="12.75" customHeight="1">
      <c r="A74" s="59" t="s">
        <v>329</v>
      </c>
      <c r="B74" s="59"/>
      <c r="C74" s="59"/>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9"/>
      <c r="AR74" s="59"/>
    </row>
    <row r="75" ht="12.75" customHeight="1">
      <c r="A75" s="59" t="s">
        <v>330</v>
      </c>
      <c r="B75" s="59"/>
      <c r="C75" s="59"/>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c r="AJ75" s="59"/>
      <c r="AK75" s="59"/>
      <c r="AL75" s="59"/>
      <c r="AM75" s="59"/>
      <c r="AN75" s="59"/>
      <c r="AO75" s="59"/>
      <c r="AP75" s="59"/>
      <c r="AQ75" s="59"/>
      <c r="AR75" s="59"/>
    </row>
    <row r="76" ht="12.75" customHeight="1">
      <c r="A76" s="59" t="s">
        <v>331</v>
      </c>
      <c r="B76" s="59"/>
      <c r="C76" s="59"/>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c r="AJ76" s="59"/>
      <c r="AK76" s="59"/>
      <c r="AL76" s="59"/>
      <c r="AM76" s="59"/>
      <c r="AN76" s="59"/>
      <c r="AO76" s="59"/>
      <c r="AP76" s="59"/>
      <c r="AQ76" s="59"/>
      <c r="AR76" s="59"/>
    </row>
    <row r="77" ht="12.75" customHeight="1">
      <c r="A77" s="59" t="s">
        <v>332</v>
      </c>
      <c r="B77" s="59"/>
      <c r="C77" s="59"/>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c r="AJ77" s="59"/>
      <c r="AK77" s="59"/>
      <c r="AL77" s="59"/>
      <c r="AM77" s="59"/>
      <c r="AN77" s="59"/>
      <c r="AO77" s="59"/>
      <c r="AP77" s="59"/>
      <c r="AQ77" s="59"/>
      <c r="AR77" s="59"/>
    </row>
    <row r="78" ht="12.75" customHeight="1">
      <c r="A78" s="59"/>
      <c r="B78" s="59"/>
      <c r="C78" s="59"/>
      <c r="D78" s="59"/>
      <c r="E78" s="59"/>
      <c r="F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9"/>
      <c r="AR78" s="59"/>
    </row>
    <row r="79" ht="12.75" customHeight="1">
      <c r="A79" s="513"/>
      <c r="B79" s="59" t="s">
        <v>333</v>
      </c>
      <c r="C79" s="59"/>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59"/>
      <c r="AK79" s="59"/>
      <c r="AL79" s="59"/>
      <c r="AM79" s="59"/>
      <c r="AN79" s="59"/>
      <c r="AO79" s="59"/>
      <c r="AP79" s="59"/>
      <c r="AQ79" s="59"/>
      <c r="AR79" s="59"/>
    </row>
    <row r="80" ht="12.75" customHeight="1">
      <c r="A80" s="59"/>
      <c r="B80" s="59"/>
      <c r="C80" s="59"/>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9"/>
      <c r="AR80" s="59"/>
    </row>
    <row r="81" ht="12.75" customHeight="1">
      <c r="A81" s="59"/>
      <c r="B81" s="59" t="s">
        <v>334</v>
      </c>
      <c r="C81" s="59"/>
      <c r="D81" s="59"/>
      <c r="E81" s="59"/>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c r="AR81" s="59"/>
    </row>
    <row r="82" ht="12.75" customHeight="1">
      <c r="A82" s="59"/>
      <c r="B82" s="59"/>
      <c r="C82" s="59"/>
      <c r="D82" s="59"/>
      <c r="E82" s="59"/>
      <c r="F82" s="59"/>
      <c r="G82" s="59"/>
      <c r="H82" s="59"/>
      <c r="I82" s="59"/>
      <c r="J82" s="59"/>
      <c r="K82" s="59"/>
      <c r="L82" s="59"/>
      <c r="M82" s="59"/>
      <c r="N82" s="59"/>
      <c r="O82" s="59"/>
      <c r="P82" s="59"/>
      <c r="Q82" s="59"/>
      <c r="R82" s="59"/>
      <c r="S82" s="59"/>
      <c r="T82" s="59"/>
      <c r="U82" s="59"/>
      <c r="V82" s="59"/>
      <c r="W82" s="59"/>
      <c r="X82" s="59"/>
      <c r="Y82" s="59"/>
      <c r="Z82" s="59"/>
      <c r="AA82" s="59"/>
      <c r="AB82" s="59"/>
      <c r="AC82" s="59"/>
      <c r="AD82" s="59"/>
      <c r="AE82" s="59"/>
      <c r="AF82" s="59"/>
      <c r="AG82" s="59"/>
      <c r="AH82" s="59"/>
      <c r="AI82" s="59"/>
      <c r="AJ82" s="59"/>
      <c r="AK82" s="59"/>
      <c r="AL82" s="59"/>
      <c r="AM82" s="59"/>
      <c r="AN82" s="59"/>
      <c r="AO82" s="59"/>
      <c r="AP82" s="59"/>
      <c r="AQ82" s="59"/>
      <c r="AR82" s="59"/>
    </row>
    <row r="83" ht="12.75" customHeight="1">
      <c r="A83" s="59"/>
      <c r="B83" s="59"/>
      <c r="C83" s="59"/>
      <c r="D83" s="59"/>
      <c r="E83" s="59"/>
      <c r="F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83" s="59"/>
      <c r="AN83" s="59"/>
      <c r="AO83" s="59"/>
      <c r="AP83" s="59"/>
      <c r="AQ83" s="59"/>
      <c r="AR83" s="59"/>
    </row>
    <row r="84" ht="12.75" customHeight="1">
      <c r="A84" s="59"/>
      <c r="B84" s="59"/>
      <c r="C84" s="59"/>
      <c r="D84" s="59"/>
      <c r="E84" s="59"/>
      <c r="F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row>
    <row r="85" ht="12.75" customHeight="1">
      <c r="A85" s="59"/>
      <c r="B85" s="59"/>
      <c r="C85" s="59"/>
      <c r="D85" s="59"/>
      <c r="E85" s="59"/>
      <c r="F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row>
    <row r="86" ht="12.75" customHeight="1">
      <c r="A86" s="59"/>
      <c r="B86" s="59"/>
      <c r="C86" s="59"/>
      <c r="D86" s="59"/>
      <c r="E86" s="59"/>
      <c r="F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row>
    <row r="87" ht="12.75" customHeight="1">
      <c r="A87" s="59"/>
      <c r="B87" s="59"/>
      <c r="C87" s="59"/>
      <c r="D87" s="59"/>
      <c r="E87" s="59"/>
      <c r="F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c r="AR87" s="59"/>
    </row>
    <row r="88" ht="12.75" customHeight="1">
      <c r="A88" s="59"/>
      <c r="B88" s="59"/>
      <c r="C88" s="59"/>
      <c r="D88" s="59"/>
      <c r="E88" s="59"/>
      <c r="F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9"/>
      <c r="AR88" s="59"/>
    </row>
    <row r="89" ht="12.75" customHeight="1">
      <c r="A89" s="59"/>
      <c r="B89" s="59"/>
      <c r="C89" s="59"/>
      <c r="D89" s="59"/>
      <c r="E89" s="59"/>
      <c r="F89" s="59"/>
      <c r="G89" s="59"/>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c r="AQ89" s="59"/>
      <c r="AR89" s="59"/>
    </row>
    <row r="90" ht="12.75" customHeight="1">
      <c r="A90" s="59"/>
      <c r="B90" s="59"/>
      <c r="C90" s="59"/>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row>
    <row r="91" ht="12.75" customHeight="1">
      <c r="A91" s="59"/>
      <c r="B91" s="59"/>
      <c r="C91" s="59"/>
      <c r="D91" s="59"/>
      <c r="E91" s="59"/>
      <c r="F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c r="AF91" s="59"/>
      <c r="AG91" s="59"/>
      <c r="AH91" s="59"/>
      <c r="AI91" s="59"/>
      <c r="AJ91" s="59"/>
      <c r="AK91" s="59"/>
      <c r="AL91" s="59"/>
      <c r="AM91" s="59"/>
      <c r="AN91" s="59"/>
      <c r="AO91" s="59"/>
      <c r="AP91" s="59"/>
      <c r="AQ91" s="59"/>
      <c r="AR91" s="59"/>
    </row>
    <row r="92" ht="12.75" customHeight="1">
      <c r="A92" s="59"/>
      <c r="B92" s="59"/>
      <c r="C92" s="59"/>
      <c r="D92" s="59"/>
      <c r="E92" s="59"/>
      <c r="F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c r="AR92" s="59"/>
    </row>
    <row r="93" ht="12.75" customHeight="1">
      <c r="A93" s="59"/>
      <c r="B93" s="59"/>
      <c r="C93" s="59"/>
      <c r="D93" s="59"/>
      <c r="E93" s="59"/>
      <c r="F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c r="AR93" s="59"/>
    </row>
    <row r="94" ht="12.75" customHeight="1">
      <c r="A94" s="59"/>
      <c r="B94" s="59"/>
      <c r="C94" s="59"/>
      <c r="D94" s="59"/>
      <c r="E94" s="59"/>
      <c r="F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c r="AJ94" s="59"/>
      <c r="AK94" s="59"/>
      <c r="AL94" s="59"/>
      <c r="AM94" s="59"/>
      <c r="AN94" s="59"/>
      <c r="AO94" s="59"/>
      <c r="AP94" s="59"/>
      <c r="AQ94" s="59"/>
      <c r="AR94" s="59"/>
    </row>
    <row r="95" ht="12.75" customHeight="1">
      <c r="A95" s="59"/>
      <c r="B95" s="59"/>
      <c r="C95" s="59"/>
      <c r="D95" s="59"/>
      <c r="E95" s="59"/>
      <c r="F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c r="AJ95" s="59"/>
      <c r="AK95" s="59"/>
      <c r="AL95" s="59"/>
      <c r="AM95" s="59"/>
      <c r="AN95" s="59"/>
      <c r="AO95" s="59"/>
      <c r="AP95" s="59"/>
      <c r="AQ95" s="59"/>
      <c r="AR95" s="59"/>
    </row>
    <row r="96" ht="12.75" customHeight="1">
      <c r="A96" s="59"/>
      <c r="B96" s="59"/>
      <c r="C96" s="59"/>
      <c r="D96" s="59"/>
      <c r="E96" s="59"/>
      <c r="F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c r="AQ96" s="59"/>
      <c r="AR96" s="59"/>
    </row>
    <row r="97" ht="12.75" customHeight="1">
      <c r="A97" s="59"/>
      <c r="B97" s="59"/>
      <c r="C97" s="59"/>
      <c r="D97" s="59"/>
      <c r="E97" s="59"/>
      <c r="F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c r="AM97" s="59"/>
      <c r="AN97" s="59"/>
      <c r="AO97" s="59"/>
      <c r="AP97" s="59"/>
      <c r="AQ97" s="59"/>
      <c r="AR97" s="59"/>
    </row>
    <row r="98" ht="12.75" customHeight="1">
      <c r="A98" s="59"/>
      <c r="B98" s="59"/>
      <c r="C98" s="59"/>
      <c r="D98" s="59"/>
      <c r="E98" s="59"/>
      <c r="F98" s="59"/>
      <c r="G98" s="59"/>
      <c r="H98" s="59"/>
      <c r="I98" s="59"/>
      <c r="J98" s="59"/>
      <c r="K98" s="59"/>
      <c r="L98" s="59"/>
      <c r="M98" s="59"/>
      <c r="N98" s="59"/>
      <c r="O98" s="59"/>
      <c r="P98" s="59"/>
      <c r="Q98" s="59"/>
      <c r="R98" s="59"/>
      <c r="S98" s="59"/>
      <c r="T98" s="59"/>
      <c r="U98" s="59"/>
      <c r="V98" s="59"/>
      <c r="W98" s="59"/>
      <c r="X98" s="59"/>
      <c r="Y98" s="59"/>
      <c r="Z98" s="59"/>
      <c r="AA98" s="59"/>
      <c r="AB98" s="59"/>
      <c r="AC98" s="59"/>
      <c r="AD98" s="59"/>
      <c r="AE98" s="59"/>
      <c r="AF98" s="59"/>
      <c r="AG98" s="59"/>
      <c r="AH98" s="59"/>
      <c r="AI98" s="59"/>
      <c r="AJ98" s="59"/>
      <c r="AK98" s="59"/>
      <c r="AL98" s="59"/>
      <c r="AM98" s="59"/>
      <c r="AN98" s="59"/>
      <c r="AO98" s="59"/>
      <c r="AP98" s="59"/>
      <c r="AQ98" s="59"/>
      <c r="AR98" s="59"/>
    </row>
    <row r="99" ht="12.75" customHeight="1">
      <c r="A99" s="59"/>
      <c r="B99" s="59"/>
      <c r="C99" s="59"/>
      <c r="D99" s="59"/>
      <c r="E99" s="59"/>
      <c r="F99" s="59"/>
      <c r="G99" s="59"/>
      <c r="H99" s="59"/>
      <c r="I99" s="59"/>
      <c r="J99" s="59"/>
      <c r="K99" s="59"/>
      <c r="L99" s="59"/>
      <c r="M99" s="59"/>
      <c r="N99" s="59"/>
      <c r="O99" s="59"/>
      <c r="P99" s="59"/>
      <c r="Q99" s="59"/>
      <c r="R99" s="59"/>
      <c r="S99" s="59"/>
      <c r="T99" s="59"/>
      <c r="U99" s="59"/>
      <c r="V99" s="59"/>
      <c r="W99" s="59"/>
      <c r="X99" s="59"/>
      <c r="Y99" s="59"/>
      <c r="Z99" s="59"/>
      <c r="AA99" s="59"/>
      <c r="AB99" s="59"/>
      <c r="AC99" s="59"/>
      <c r="AD99" s="59"/>
      <c r="AE99" s="59"/>
      <c r="AF99" s="59"/>
      <c r="AG99" s="59"/>
      <c r="AH99" s="59"/>
      <c r="AI99" s="59"/>
      <c r="AJ99" s="59"/>
      <c r="AK99" s="59"/>
      <c r="AL99" s="59"/>
      <c r="AM99" s="59"/>
      <c r="AN99" s="59"/>
      <c r="AO99" s="59"/>
      <c r="AP99" s="59"/>
      <c r="AQ99" s="59"/>
      <c r="AR99" s="59"/>
    </row>
    <row r="100" ht="12.75" customHeight="1">
      <c r="A100" s="59"/>
      <c r="B100" s="59"/>
      <c r="C100" s="59"/>
      <c r="D100" s="59"/>
      <c r="E100" s="59"/>
      <c r="F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59"/>
      <c r="AQ100" s="59"/>
      <c r="AR100" s="59"/>
    </row>
    <row r="101" ht="12.75" customHeight="1">
      <c r="A101" s="59"/>
      <c r="B101" s="59"/>
      <c r="C101" s="59"/>
      <c r="D101" s="59"/>
      <c r="E101" s="59"/>
      <c r="F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c r="AH101" s="59"/>
      <c r="AI101" s="59"/>
      <c r="AJ101" s="59"/>
      <c r="AK101" s="59"/>
      <c r="AL101" s="59"/>
      <c r="AM101" s="59"/>
      <c r="AN101" s="59"/>
      <c r="AO101" s="59"/>
      <c r="AP101" s="59"/>
      <c r="AQ101" s="59"/>
      <c r="AR101" s="59"/>
    </row>
    <row r="102" ht="12.75" customHeight="1">
      <c r="A102" s="59"/>
      <c r="B102" s="59"/>
      <c r="C102" s="59"/>
      <c r="D102" s="59"/>
      <c r="E102" s="59"/>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c r="AH102" s="59"/>
      <c r="AI102" s="59"/>
      <c r="AJ102" s="59"/>
      <c r="AK102" s="59"/>
      <c r="AL102" s="59"/>
      <c r="AM102" s="59"/>
      <c r="AN102" s="59"/>
      <c r="AO102" s="59"/>
      <c r="AP102" s="59"/>
      <c r="AQ102" s="59"/>
      <c r="AR102" s="59"/>
    </row>
    <row r="103" ht="12.75" customHeight="1">
      <c r="A103" s="59"/>
      <c r="B103" s="59"/>
      <c r="C103" s="59"/>
      <c r="D103" s="59"/>
      <c r="E103" s="59"/>
      <c r="F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9"/>
      <c r="AJ103" s="59"/>
      <c r="AK103" s="59"/>
      <c r="AL103" s="59"/>
      <c r="AM103" s="59"/>
      <c r="AN103" s="59"/>
      <c r="AO103" s="59"/>
      <c r="AP103" s="59"/>
      <c r="AQ103" s="59"/>
      <c r="AR103" s="59"/>
    </row>
    <row r="104" ht="12.75" customHeight="1">
      <c r="A104" s="59"/>
      <c r="B104" s="59"/>
      <c r="C104" s="59"/>
      <c r="D104" s="59"/>
      <c r="E104" s="59"/>
      <c r="F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c r="AR104" s="59"/>
    </row>
    <row r="105" ht="12.75" customHeight="1">
      <c r="A105" s="59"/>
      <c r="B105" s="59"/>
      <c r="C105" s="59"/>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c r="AL105" s="59"/>
      <c r="AM105" s="59"/>
      <c r="AN105" s="59"/>
      <c r="AO105" s="59"/>
      <c r="AP105" s="59"/>
      <c r="AQ105" s="59"/>
      <c r="AR105" s="59"/>
    </row>
    <row r="106" ht="12.75" customHeight="1">
      <c r="A106" s="59"/>
      <c r="B106" s="59"/>
      <c r="C106" s="59"/>
      <c r="D106" s="59"/>
      <c r="E106" s="59"/>
      <c r="F106" s="59"/>
      <c r="G106" s="59"/>
      <c r="H106" s="59"/>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c r="AH106" s="59"/>
      <c r="AI106" s="59"/>
      <c r="AJ106" s="59"/>
      <c r="AK106" s="59"/>
      <c r="AL106" s="59"/>
      <c r="AM106" s="59"/>
      <c r="AN106" s="59"/>
      <c r="AO106" s="59"/>
      <c r="AP106" s="59"/>
      <c r="AQ106" s="59"/>
      <c r="AR106" s="59"/>
    </row>
    <row r="107" ht="12.75" customHeight="1">
      <c r="A107" s="59"/>
      <c r="B107" s="59"/>
      <c r="C107" s="59"/>
      <c r="D107" s="59"/>
      <c r="E107" s="59"/>
      <c r="F107" s="59"/>
      <c r="G107" s="59"/>
      <c r="H107" s="59"/>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c r="AF107" s="59"/>
      <c r="AG107" s="59"/>
      <c r="AH107" s="59"/>
      <c r="AI107" s="59"/>
      <c r="AJ107" s="59"/>
      <c r="AK107" s="59"/>
      <c r="AL107" s="59"/>
      <c r="AM107" s="59"/>
      <c r="AN107" s="59"/>
      <c r="AO107" s="59"/>
      <c r="AP107" s="59"/>
      <c r="AQ107" s="59"/>
      <c r="AR107" s="59"/>
    </row>
    <row r="108" ht="12.75" customHeight="1">
      <c r="A108" s="59"/>
      <c r="B108" s="59"/>
      <c r="C108" s="59"/>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E108" s="59"/>
      <c r="AF108" s="59"/>
      <c r="AG108" s="59"/>
      <c r="AH108" s="59"/>
      <c r="AI108" s="59"/>
      <c r="AJ108" s="59"/>
      <c r="AK108" s="59"/>
      <c r="AL108" s="59"/>
      <c r="AM108" s="59"/>
      <c r="AN108" s="59"/>
      <c r="AO108" s="59"/>
      <c r="AP108" s="59"/>
      <c r="AQ108" s="59"/>
      <c r="AR108" s="59"/>
    </row>
    <row r="109" ht="12.75" customHeight="1">
      <c r="A109" s="59"/>
      <c r="B109" s="59"/>
      <c r="C109" s="59"/>
      <c r="D109" s="59"/>
      <c r="E109" s="59"/>
      <c r="F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c r="AE109" s="59"/>
      <c r="AF109" s="59"/>
      <c r="AG109" s="59"/>
      <c r="AH109" s="59"/>
      <c r="AI109" s="59"/>
      <c r="AJ109" s="59"/>
      <c r="AK109" s="59"/>
      <c r="AL109" s="59"/>
      <c r="AM109" s="59"/>
      <c r="AN109" s="59"/>
      <c r="AO109" s="59"/>
      <c r="AP109" s="59"/>
      <c r="AQ109" s="59"/>
      <c r="AR109" s="59"/>
    </row>
    <row r="110" ht="12.75" customHeight="1">
      <c r="A110" s="59"/>
      <c r="B110" s="59"/>
      <c r="C110" s="59"/>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c r="AH110" s="59"/>
      <c r="AI110" s="59"/>
      <c r="AJ110" s="59"/>
      <c r="AK110" s="59"/>
      <c r="AL110" s="59"/>
      <c r="AM110" s="59"/>
      <c r="AN110" s="59"/>
      <c r="AO110" s="59"/>
      <c r="AP110" s="59"/>
      <c r="AQ110" s="59"/>
      <c r="AR110" s="59"/>
    </row>
    <row r="111" ht="12.75" customHeight="1">
      <c r="A111" s="59"/>
      <c r="B111" s="59"/>
      <c r="C111" s="59"/>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c r="AH111" s="59"/>
      <c r="AI111" s="59"/>
      <c r="AJ111" s="59"/>
      <c r="AK111" s="59"/>
      <c r="AL111" s="59"/>
      <c r="AM111" s="59"/>
      <c r="AN111" s="59"/>
      <c r="AO111" s="59"/>
      <c r="AP111" s="59"/>
      <c r="AQ111" s="59"/>
      <c r="AR111" s="59"/>
    </row>
    <row r="112" ht="12.75" customHeight="1">
      <c r="A112" s="59"/>
      <c r="B112" s="59"/>
      <c r="C112" s="59"/>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9"/>
      <c r="AM112" s="59"/>
      <c r="AN112" s="59"/>
      <c r="AO112" s="59"/>
      <c r="AP112" s="59"/>
      <c r="AQ112" s="59"/>
      <c r="AR112" s="59"/>
    </row>
    <row r="113" ht="12.75" customHeight="1">
      <c r="A113" s="59"/>
      <c r="B113" s="59"/>
      <c r="C113" s="59"/>
      <c r="D113" s="59"/>
      <c r="E113" s="59"/>
      <c r="F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E113" s="59"/>
      <c r="AF113" s="59"/>
      <c r="AG113" s="59"/>
      <c r="AH113" s="59"/>
      <c r="AI113" s="59"/>
      <c r="AJ113" s="59"/>
      <c r="AK113" s="59"/>
      <c r="AL113" s="59"/>
      <c r="AM113" s="59"/>
      <c r="AN113" s="59"/>
      <c r="AO113" s="59"/>
      <c r="AP113" s="59"/>
      <c r="AQ113" s="59"/>
      <c r="AR113" s="59"/>
    </row>
    <row r="114" ht="12.75" customHeight="1">
      <c r="A114" s="59"/>
      <c r="B114" s="59"/>
      <c r="C114" s="59"/>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c r="AH114" s="59"/>
      <c r="AI114" s="59"/>
      <c r="AJ114" s="59"/>
      <c r="AK114" s="59"/>
      <c r="AL114" s="59"/>
      <c r="AM114" s="59"/>
      <c r="AN114" s="59"/>
      <c r="AO114" s="59"/>
      <c r="AP114" s="59"/>
      <c r="AQ114" s="59"/>
      <c r="AR114" s="59"/>
    </row>
    <row r="115" ht="12.75" customHeight="1">
      <c r="A115" s="59"/>
      <c r="B115" s="59"/>
      <c r="C115" s="59"/>
      <c r="D115" s="59"/>
      <c r="E115" s="59"/>
      <c r="F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c r="AH115" s="59"/>
      <c r="AI115" s="59"/>
      <c r="AJ115" s="59"/>
      <c r="AK115" s="59"/>
      <c r="AL115" s="59"/>
      <c r="AM115" s="59"/>
      <c r="AN115" s="59"/>
      <c r="AO115" s="59"/>
      <c r="AP115" s="59"/>
      <c r="AQ115" s="59"/>
      <c r="AR115" s="59"/>
    </row>
    <row r="116" ht="12.75" customHeight="1">
      <c r="A116" s="59"/>
      <c r="B116" s="59"/>
      <c r="C116" s="59"/>
      <c r="D116" s="59"/>
      <c r="E116" s="59"/>
      <c r="F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9"/>
      <c r="AR116" s="59"/>
    </row>
    <row r="117" ht="12.75" customHeight="1">
      <c r="A117" s="59"/>
      <c r="B117" s="59"/>
      <c r="C117" s="59"/>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c r="AJ117" s="59"/>
      <c r="AK117" s="59"/>
      <c r="AL117" s="59"/>
      <c r="AM117" s="59"/>
      <c r="AN117" s="59"/>
      <c r="AO117" s="59"/>
      <c r="AP117" s="59"/>
      <c r="AQ117" s="59"/>
      <c r="AR117" s="59"/>
    </row>
    <row r="118" ht="12.75" customHeight="1">
      <c r="A118" s="59"/>
      <c r="B118" s="59"/>
      <c r="C118" s="59"/>
      <c r="D118" s="59"/>
      <c r="E118" s="59"/>
      <c r="F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c r="AJ118" s="59"/>
      <c r="AK118" s="59"/>
      <c r="AL118" s="59"/>
      <c r="AM118" s="59"/>
      <c r="AN118" s="59"/>
      <c r="AO118" s="59"/>
      <c r="AP118" s="59"/>
      <c r="AQ118" s="59"/>
      <c r="AR118" s="59"/>
    </row>
    <row r="119" ht="12.75" customHeight="1">
      <c r="A119" s="59"/>
      <c r="B119" s="59"/>
      <c r="C119" s="59"/>
      <c r="D119" s="59"/>
      <c r="E119" s="59"/>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59"/>
      <c r="AL119" s="59"/>
      <c r="AM119" s="59"/>
      <c r="AN119" s="59"/>
      <c r="AO119" s="59"/>
      <c r="AP119" s="59"/>
      <c r="AQ119" s="59"/>
      <c r="AR119" s="59"/>
    </row>
    <row r="120" ht="12.75" customHeight="1">
      <c r="A120" s="59"/>
      <c r="B120" s="59"/>
      <c r="C120" s="59"/>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c r="AJ120" s="59"/>
      <c r="AK120" s="59"/>
      <c r="AL120" s="59"/>
      <c r="AM120" s="59"/>
      <c r="AN120" s="59"/>
      <c r="AO120" s="59"/>
      <c r="AP120" s="59"/>
      <c r="AQ120" s="59"/>
      <c r="AR120" s="59"/>
    </row>
    <row r="121" ht="12.75" customHeight="1">
      <c r="A121" s="59"/>
      <c r="B121" s="59"/>
      <c r="C121" s="59"/>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c r="AJ121" s="59"/>
      <c r="AK121" s="59"/>
      <c r="AL121" s="59"/>
      <c r="AM121" s="59"/>
      <c r="AN121" s="59"/>
      <c r="AO121" s="59"/>
      <c r="AP121" s="59"/>
      <c r="AQ121" s="59"/>
      <c r="AR121" s="59"/>
    </row>
    <row r="122" ht="12.75" customHeight="1">
      <c r="A122" s="59"/>
      <c r="B122" s="59"/>
      <c r="C122" s="59"/>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c r="AH122" s="59"/>
      <c r="AI122" s="59"/>
      <c r="AJ122" s="59"/>
      <c r="AK122" s="59"/>
      <c r="AL122" s="59"/>
      <c r="AM122" s="59"/>
      <c r="AN122" s="59"/>
      <c r="AO122" s="59"/>
      <c r="AP122" s="59"/>
      <c r="AQ122" s="59"/>
      <c r="AR122" s="59"/>
    </row>
    <row r="123" ht="12.75" customHeight="1">
      <c r="A123" s="59"/>
      <c r="B123" s="59"/>
      <c r="C123" s="59"/>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c r="AH123" s="59"/>
      <c r="AI123" s="59"/>
      <c r="AJ123" s="59"/>
      <c r="AK123" s="59"/>
      <c r="AL123" s="59"/>
      <c r="AM123" s="59"/>
      <c r="AN123" s="59"/>
      <c r="AO123" s="59"/>
      <c r="AP123" s="59"/>
      <c r="AQ123" s="59"/>
      <c r="AR123" s="59"/>
    </row>
    <row r="124" ht="12.75" customHeight="1">
      <c r="A124" s="59"/>
      <c r="B124" s="59"/>
      <c r="C124" s="59"/>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c r="AH124" s="59"/>
      <c r="AI124" s="59"/>
      <c r="AJ124" s="59"/>
      <c r="AK124" s="59"/>
      <c r="AL124" s="59"/>
      <c r="AM124" s="59"/>
      <c r="AN124" s="59"/>
      <c r="AO124" s="59"/>
      <c r="AP124" s="59"/>
      <c r="AQ124" s="59"/>
      <c r="AR124" s="59"/>
    </row>
    <row r="125" ht="12.75" customHeight="1">
      <c r="A125" s="59"/>
      <c r="B125" s="59"/>
      <c r="C125" s="59"/>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59"/>
      <c r="AK125" s="59"/>
      <c r="AL125" s="59"/>
      <c r="AM125" s="59"/>
      <c r="AN125" s="59"/>
      <c r="AO125" s="59"/>
      <c r="AP125" s="59"/>
      <c r="AQ125" s="59"/>
      <c r="AR125" s="59"/>
    </row>
    <row r="126" ht="12.75" customHeight="1">
      <c r="A126" s="59"/>
      <c r="B126" s="59"/>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59"/>
      <c r="AK126" s="59"/>
      <c r="AL126" s="59"/>
      <c r="AM126" s="59"/>
      <c r="AN126" s="59"/>
      <c r="AO126" s="59"/>
      <c r="AP126" s="59"/>
      <c r="AQ126" s="59"/>
      <c r="AR126" s="59"/>
    </row>
    <row r="127" ht="12.75" customHeight="1">
      <c r="A127" s="59"/>
      <c r="B127" s="59"/>
      <c r="C127" s="59"/>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c r="AJ127" s="59"/>
      <c r="AK127" s="59"/>
      <c r="AL127" s="59"/>
      <c r="AM127" s="59"/>
      <c r="AN127" s="59"/>
      <c r="AO127" s="59"/>
      <c r="AP127" s="59"/>
      <c r="AQ127" s="59"/>
      <c r="AR127" s="59"/>
    </row>
    <row r="128" ht="12.75" customHeight="1">
      <c r="A128" s="59"/>
      <c r="B128" s="59"/>
      <c r="C128" s="59"/>
      <c r="D128" s="59"/>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59"/>
      <c r="AK128" s="59"/>
      <c r="AL128" s="59"/>
      <c r="AM128" s="59"/>
      <c r="AN128" s="59"/>
      <c r="AO128" s="59"/>
      <c r="AP128" s="59"/>
      <c r="AQ128" s="59"/>
      <c r="AR128" s="59"/>
    </row>
    <row r="129" ht="12.75" customHeight="1">
      <c r="A129" s="59"/>
      <c r="B129" s="59"/>
      <c r="C129" s="59"/>
      <c r="D129" s="59"/>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59"/>
      <c r="AK129" s="59"/>
      <c r="AL129" s="59"/>
      <c r="AM129" s="59"/>
      <c r="AN129" s="59"/>
      <c r="AO129" s="59"/>
      <c r="AP129" s="59"/>
      <c r="AQ129" s="59"/>
      <c r="AR129" s="59"/>
    </row>
    <row r="130" ht="12.75" customHeight="1">
      <c r="A130" s="59"/>
      <c r="B130" s="59"/>
      <c r="C130" s="59"/>
      <c r="D130" s="59"/>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c r="AH130" s="59"/>
      <c r="AI130" s="59"/>
      <c r="AJ130" s="59"/>
      <c r="AK130" s="59"/>
      <c r="AL130" s="59"/>
      <c r="AM130" s="59"/>
      <c r="AN130" s="59"/>
      <c r="AO130" s="59"/>
      <c r="AP130" s="59"/>
      <c r="AQ130" s="59"/>
      <c r="AR130" s="59"/>
    </row>
    <row r="131" ht="12.75" customHeight="1">
      <c r="A131" s="59"/>
      <c r="B131" s="59"/>
      <c r="C131" s="59"/>
      <c r="D131" s="59"/>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59"/>
      <c r="AK131" s="59"/>
      <c r="AL131" s="59"/>
      <c r="AM131" s="59"/>
      <c r="AN131" s="59"/>
      <c r="AO131" s="59"/>
      <c r="AP131" s="59"/>
      <c r="AQ131" s="59"/>
      <c r="AR131" s="59"/>
    </row>
    <row r="132" ht="12.75" customHeight="1">
      <c r="A132" s="59"/>
      <c r="B132" s="59"/>
      <c r="C132" s="59"/>
      <c r="D132" s="59"/>
      <c r="E132" s="59"/>
      <c r="F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c r="AH132" s="59"/>
      <c r="AI132" s="59"/>
      <c r="AJ132" s="59"/>
      <c r="AK132" s="59"/>
      <c r="AL132" s="59"/>
      <c r="AM132" s="59"/>
      <c r="AN132" s="59"/>
      <c r="AO132" s="59"/>
      <c r="AP132" s="59"/>
      <c r="AQ132" s="59"/>
      <c r="AR132" s="59"/>
    </row>
    <row r="133" ht="12.75" customHeight="1">
      <c r="A133" s="59"/>
      <c r="B133" s="59"/>
      <c r="C133" s="59"/>
      <c r="D133" s="59"/>
      <c r="E133" s="59"/>
      <c r="F133" s="59"/>
      <c r="G133" s="59"/>
      <c r="H133" s="59"/>
      <c r="I133" s="59"/>
      <c r="J133" s="59"/>
      <c r="K133" s="59"/>
      <c r="L133" s="59"/>
      <c r="M133" s="59"/>
      <c r="N133" s="59"/>
      <c r="O133" s="59"/>
      <c r="P133" s="59"/>
      <c r="Q133" s="59"/>
      <c r="R133" s="59"/>
      <c r="S133" s="59"/>
      <c r="T133" s="59"/>
      <c r="U133" s="59"/>
      <c r="V133" s="59"/>
      <c r="W133" s="59"/>
      <c r="X133" s="59"/>
      <c r="Y133" s="59"/>
      <c r="Z133" s="59"/>
      <c r="AA133" s="59"/>
      <c r="AB133" s="59"/>
      <c r="AC133" s="59"/>
      <c r="AD133" s="59"/>
      <c r="AE133" s="59"/>
      <c r="AF133" s="59"/>
      <c r="AG133" s="59"/>
      <c r="AH133" s="59"/>
      <c r="AI133" s="59"/>
      <c r="AJ133" s="59"/>
      <c r="AK133" s="59"/>
      <c r="AL133" s="59"/>
      <c r="AM133" s="59"/>
      <c r="AN133" s="59"/>
      <c r="AO133" s="59"/>
      <c r="AP133" s="59"/>
      <c r="AQ133" s="59"/>
      <c r="AR133" s="59"/>
    </row>
    <row r="134" ht="12.75" customHeight="1">
      <c r="A134" s="59"/>
      <c r="B134" s="59"/>
      <c r="C134" s="59"/>
      <c r="D134" s="59"/>
      <c r="E134" s="59"/>
      <c r="F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59"/>
      <c r="AE134" s="59"/>
      <c r="AF134" s="59"/>
      <c r="AG134" s="59"/>
      <c r="AH134" s="59"/>
      <c r="AI134" s="59"/>
      <c r="AJ134" s="59"/>
      <c r="AK134" s="59"/>
      <c r="AL134" s="59"/>
      <c r="AM134" s="59"/>
      <c r="AN134" s="59"/>
      <c r="AO134" s="59"/>
      <c r="AP134" s="59"/>
      <c r="AQ134" s="59"/>
      <c r="AR134" s="59"/>
    </row>
    <row r="135" ht="12.75" customHeight="1">
      <c r="A135" s="59"/>
      <c r="B135" s="59"/>
      <c r="C135" s="59"/>
      <c r="D135" s="59"/>
      <c r="E135" s="59"/>
      <c r="F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c r="AE135" s="59"/>
      <c r="AF135" s="59"/>
      <c r="AG135" s="59"/>
      <c r="AH135" s="59"/>
      <c r="AI135" s="59"/>
      <c r="AJ135" s="59"/>
      <c r="AK135" s="59"/>
      <c r="AL135" s="59"/>
      <c r="AM135" s="59"/>
      <c r="AN135" s="59"/>
      <c r="AO135" s="59"/>
      <c r="AP135" s="59"/>
      <c r="AQ135" s="59"/>
      <c r="AR135" s="59"/>
    </row>
    <row r="136" ht="12.75" customHeight="1">
      <c r="A136" s="59"/>
      <c r="B136" s="59"/>
      <c r="C136" s="59"/>
      <c r="D136" s="59"/>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c r="AH136" s="59"/>
      <c r="AI136" s="59"/>
      <c r="AJ136" s="59"/>
      <c r="AK136" s="59"/>
      <c r="AL136" s="59"/>
      <c r="AM136" s="59"/>
      <c r="AN136" s="59"/>
      <c r="AO136" s="59"/>
      <c r="AP136" s="59"/>
      <c r="AQ136" s="59"/>
      <c r="AR136" s="59"/>
    </row>
    <row r="137" ht="12.75" customHeight="1">
      <c r="A137" s="59"/>
      <c r="B137" s="59"/>
      <c r="C137" s="59"/>
      <c r="D137" s="59"/>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c r="AJ137" s="59"/>
      <c r="AK137" s="59"/>
      <c r="AL137" s="59"/>
      <c r="AM137" s="59"/>
      <c r="AN137" s="59"/>
      <c r="AO137" s="59"/>
      <c r="AP137" s="59"/>
      <c r="AQ137" s="59"/>
      <c r="AR137" s="59"/>
    </row>
    <row r="138" ht="12.75" customHeight="1">
      <c r="A138" s="59"/>
      <c r="B138" s="59"/>
      <c r="C138" s="59"/>
      <c r="D138" s="59"/>
      <c r="E138" s="59"/>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c r="AH138" s="59"/>
      <c r="AI138" s="59"/>
      <c r="AJ138" s="59"/>
      <c r="AK138" s="59"/>
      <c r="AL138" s="59"/>
      <c r="AM138" s="59"/>
      <c r="AN138" s="59"/>
      <c r="AO138" s="59"/>
      <c r="AP138" s="59"/>
      <c r="AQ138" s="59"/>
      <c r="AR138" s="59"/>
    </row>
    <row r="139" ht="12.75" customHeight="1">
      <c r="A139" s="59"/>
      <c r="B139" s="59"/>
      <c r="C139" s="59"/>
      <c r="D139" s="59"/>
      <c r="E139" s="59"/>
      <c r="F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c r="AH139" s="59"/>
      <c r="AI139" s="59"/>
      <c r="AJ139" s="59"/>
      <c r="AK139" s="59"/>
      <c r="AL139" s="59"/>
      <c r="AM139" s="59"/>
      <c r="AN139" s="59"/>
      <c r="AO139" s="59"/>
      <c r="AP139" s="59"/>
      <c r="AQ139" s="59"/>
      <c r="AR139" s="59"/>
    </row>
    <row r="140" ht="12.75" customHeight="1">
      <c r="A140" s="59"/>
      <c r="B140" s="59"/>
      <c r="C140" s="59"/>
      <c r="D140" s="59"/>
      <c r="E140" s="59"/>
      <c r="F140" s="59"/>
      <c r="G140" s="59"/>
      <c r="H140" s="59"/>
      <c r="I140" s="59"/>
      <c r="J140" s="59"/>
      <c r="K140" s="59"/>
      <c r="L140" s="59"/>
      <c r="M140" s="59"/>
      <c r="N140" s="59"/>
      <c r="O140" s="59"/>
      <c r="P140" s="59"/>
      <c r="Q140" s="59"/>
      <c r="R140" s="59"/>
      <c r="S140" s="59"/>
      <c r="T140" s="59"/>
      <c r="U140" s="59"/>
      <c r="V140" s="59"/>
      <c r="W140" s="59"/>
      <c r="X140" s="59"/>
      <c r="Y140" s="59"/>
      <c r="Z140" s="59"/>
      <c r="AA140" s="59"/>
      <c r="AB140" s="59"/>
      <c r="AC140" s="59"/>
      <c r="AD140" s="59"/>
      <c r="AE140" s="59"/>
      <c r="AF140" s="59"/>
      <c r="AG140" s="59"/>
      <c r="AH140" s="59"/>
      <c r="AI140" s="59"/>
      <c r="AJ140" s="59"/>
      <c r="AK140" s="59"/>
      <c r="AL140" s="59"/>
      <c r="AM140" s="59"/>
      <c r="AN140" s="59"/>
      <c r="AO140" s="59"/>
      <c r="AP140" s="59"/>
      <c r="AQ140" s="59"/>
      <c r="AR140" s="59"/>
    </row>
    <row r="141" ht="12.75" customHeight="1">
      <c r="A141" s="59"/>
      <c r="B141" s="59"/>
      <c r="C141" s="59"/>
      <c r="D141" s="59"/>
      <c r="E141" s="59"/>
      <c r="F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c r="AH141" s="59"/>
      <c r="AI141" s="59"/>
      <c r="AJ141" s="59"/>
      <c r="AK141" s="59"/>
      <c r="AL141" s="59"/>
      <c r="AM141" s="59"/>
      <c r="AN141" s="59"/>
      <c r="AO141" s="59"/>
      <c r="AP141" s="59"/>
      <c r="AQ141" s="59"/>
      <c r="AR141" s="59"/>
    </row>
    <row r="142" ht="12.75" customHeight="1">
      <c r="A142" s="59"/>
      <c r="B142" s="59"/>
      <c r="C142" s="59"/>
      <c r="D142" s="59"/>
      <c r="E142" s="59"/>
      <c r="F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c r="AD142" s="59"/>
      <c r="AE142" s="59"/>
      <c r="AF142" s="59"/>
      <c r="AG142" s="59"/>
      <c r="AH142" s="59"/>
      <c r="AI142" s="59"/>
      <c r="AJ142" s="59"/>
      <c r="AK142" s="59"/>
      <c r="AL142" s="59"/>
      <c r="AM142" s="59"/>
      <c r="AN142" s="59"/>
      <c r="AO142" s="59"/>
      <c r="AP142" s="59"/>
      <c r="AQ142" s="59"/>
      <c r="AR142" s="59"/>
    </row>
    <row r="143" ht="12.75" customHeight="1">
      <c r="A143" s="59"/>
      <c r="B143" s="59"/>
      <c r="C143" s="59"/>
      <c r="D143" s="59"/>
      <c r="E143" s="59"/>
      <c r="F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c r="AD143" s="59"/>
      <c r="AE143" s="59"/>
      <c r="AF143" s="59"/>
      <c r="AG143" s="59"/>
      <c r="AH143" s="59"/>
      <c r="AI143" s="59"/>
      <c r="AJ143" s="59"/>
      <c r="AK143" s="59"/>
      <c r="AL143" s="59"/>
      <c r="AM143" s="59"/>
      <c r="AN143" s="59"/>
      <c r="AO143" s="59"/>
      <c r="AP143" s="59"/>
      <c r="AQ143" s="59"/>
      <c r="AR143" s="59"/>
    </row>
    <row r="144" ht="12.75" customHeight="1">
      <c r="A144" s="59"/>
      <c r="B144" s="59"/>
      <c r="C144" s="59"/>
      <c r="D144" s="59"/>
      <c r="E144" s="59"/>
      <c r="F144" s="59"/>
      <c r="G144" s="59"/>
      <c r="H144" s="59"/>
      <c r="I144" s="59"/>
      <c r="J144" s="59"/>
      <c r="K144" s="59"/>
      <c r="L144" s="59"/>
      <c r="M144" s="59"/>
      <c r="N144" s="59"/>
      <c r="O144" s="59"/>
      <c r="P144" s="59"/>
      <c r="Q144" s="59"/>
      <c r="R144" s="59"/>
      <c r="S144" s="59"/>
      <c r="T144" s="59"/>
      <c r="U144" s="59"/>
      <c r="V144" s="59"/>
      <c r="W144" s="59"/>
      <c r="X144" s="59"/>
      <c r="Y144" s="59"/>
      <c r="Z144" s="59"/>
      <c r="AA144" s="59"/>
      <c r="AB144" s="59"/>
      <c r="AC144" s="59"/>
      <c r="AD144" s="59"/>
      <c r="AE144" s="59"/>
      <c r="AF144" s="59"/>
      <c r="AG144" s="59"/>
      <c r="AH144" s="59"/>
      <c r="AI144" s="59"/>
      <c r="AJ144" s="59"/>
      <c r="AK144" s="59"/>
      <c r="AL144" s="59"/>
      <c r="AM144" s="59"/>
      <c r="AN144" s="59"/>
      <c r="AO144" s="59"/>
      <c r="AP144" s="59"/>
      <c r="AQ144" s="59"/>
      <c r="AR144" s="59"/>
    </row>
    <row r="145" ht="12.75" customHeight="1">
      <c r="A145" s="59"/>
      <c r="B145" s="59"/>
      <c r="C145" s="59"/>
      <c r="D145" s="59"/>
      <c r="E145" s="59"/>
      <c r="F145" s="5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c r="AD145" s="59"/>
      <c r="AE145" s="59"/>
      <c r="AF145" s="59"/>
      <c r="AG145" s="59"/>
      <c r="AH145" s="59"/>
      <c r="AI145" s="59"/>
      <c r="AJ145" s="59"/>
      <c r="AK145" s="59"/>
      <c r="AL145" s="59"/>
      <c r="AM145" s="59"/>
      <c r="AN145" s="59"/>
      <c r="AO145" s="59"/>
      <c r="AP145" s="59"/>
      <c r="AQ145" s="59"/>
      <c r="AR145" s="59"/>
    </row>
    <row r="146" ht="12.75" customHeight="1">
      <c r="A146" s="59"/>
      <c r="B146" s="59"/>
      <c r="C146" s="59"/>
      <c r="D146" s="59"/>
      <c r="E146" s="59"/>
      <c r="F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c r="AD146" s="59"/>
      <c r="AE146" s="59"/>
      <c r="AF146" s="59"/>
      <c r="AG146" s="59"/>
      <c r="AH146" s="59"/>
      <c r="AI146" s="59"/>
      <c r="AJ146" s="59"/>
      <c r="AK146" s="59"/>
      <c r="AL146" s="59"/>
      <c r="AM146" s="59"/>
      <c r="AN146" s="59"/>
      <c r="AO146" s="59"/>
      <c r="AP146" s="59"/>
      <c r="AQ146" s="59"/>
      <c r="AR146" s="59"/>
    </row>
    <row r="147" ht="12.75" customHeight="1">
      <c r="A147" s="59"/>
      <c r="B147" s="59"/>
      <c r="C147" s="59"/>
      <c r="D147" s="59"/>
      <c r="E147" s="59"/>
      <c r="F147" s="59"/>
      <c r="G147" s="59"/>
      <c r="H147" s="59"/>
      <c r="I147" s="59"/>
      <c r="J147" s="59"/>
      <c r="K147" s="59"/>
      <c r="L147" s="59"/>
      <c r="M147" s="59"/>
      <c r="N147" s="59"/>
      <c r="O147" s="59"/>
      <c r="P147" s="59"/>
      <c r="Q147" s="59"/>
      <c r="R147" s="59"/>
      <c r="S147" s="59"/>
      <c r="T147" s="59"/>
      <c r="U147" s="59"/>
      <c r="V147" s="59"/>
      <c r="W147" s="59"/>
      <c r="X147" s="59"/>
      <c r="Y147" s="59"/>
      <c r="Z147" s="59"/>
      <c r="AA147" s="59"/>
      <c r="AB147" s="59"/>
      <c r="AC147" s="59"/>
      <c r="AD147" s="59"/>
      <c r="AE147" s="59"/>
      <c r="AF147" s="59"/>
      <c r="AG147" s="59"/>
      <c r="AH147" s="59"/>
      <c r="AI147" s="59"/>
      <c r="AJ147" s="59"/>
      <c r="AK147" s="59"/>
      <c r="AL147" s="59"/>
      <c r="AM147" s="59"/>
      <c r="AN147" s="59"/>
      <c r="AO147" s="59"/>
      <c r="AP147" s="59"/>
      <c r="AQ147" s="59"/>
      <c r="AR147" s="59"/>
    </row>
    <row r="148" ht="12.75" customHeight="1">
      <c r="A148" s="59"/>
      <c r="B148" s="59"/>
      <c r="C148" s="59"/>
      <c r="D148" s="59"/>
      <c r="E148" s="59"/>
      <c r="F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E148" s="59"/>
      <c r="AF148" s="59"/>
      <c r="AG148" s="59"/>
      <c r="AH148" s="59"/>
      <c r="AI148" s="59"/>
      <c r="AJ148" s="59"/>
      <c r="AK148" s="59"/>
      <c r="AL148" s="59"/>
      <c r="AM148" s="59"/>
      <c r="AN148" s="59"/>
      <c r="AO148" s="59"/>
      <c r="AP148" s="59"/>
      <c r="AQ148" s="59"/>
      <c r="AR148" s="59"/>
    </row>
    <row r="149" ht="12.75" customHeight="1">
      <c r="A149" s="59"/>
      <c r="B149" s="59"/>
      <c r="C149" s="59"/>
      <c r="D149" s="59"/>
      <c r="E149" s="59"/>
      <c r="F149" s="59"/>
      <c r="G149" s="59"/>
      <c r="H149" s="59"/>
      <c r="I149" s="59"/>
      <c r="J149" s="59"/>
      <c r="K149" s="59"/>
      <c r="L149" s="59"/>
      <c r="M149" s="59"/>
      <c r="N149" s="59"/>
      <c r="O149" s="59"/>
      <c r="P149" s="59"/>
      <c r="Q149" s="59"/>
      <c r="R149" s="59"/>
      <c r="S149" s="59"/>
      <c r="T149" s="59"/>
      <c r="U149" s="59"/>
      <c r="V149" s="59"/>
      <c r="W149" s="59"/>
      <c r="X149" s="59"/>
      <c r="Y149" s="59"/>
      <c r="Z149" s="59"/>
      <c r="AA149" s="59"/>
      <c r="AB149" s="59"/>
      <c r="AC149" s="59"/>
      <c r="AD149" s="59"/>
      <c r="AE149" s="59"/>
      <c r="AF149" s="59"/>
      <c r="AG149" s="59"/>
      <c r="AH149" s="59"/>
      <c r="AI149" s="59"/>
      <c r="AJ149" s="59"/>
      <c r="AK149" s="59"/>
      <c r="AL149" s="59"/>
      <c r="AM149" s="59"/>
      <c r="AN149" s="59"/>
      <c r="AO149" s="59"/>
      <c r="AP149" s="59"/>
      <c r="AQ149" s="59"/>
      <c r="AR149" s="59"/>
    </row>
    <row r="150" ht="12.75" customHeight="1">
      <c r="A150" s="59"/>
      <c r="B150" s="59"/>
      <c r="C150" s="59"/>
      <c r="D150" s="59"/>
      <c r="E150" s="59"/>
      <c r="F150" s="59"/>
      <c r="G150" s="59"/>
      <c r="H150" s="59"/>
      <c r="I150" s="59"/>
      <c r="J150" s="59"/>
      <c r="K150" s="59"/>
      <c r="L150" s="59"/>
      <c r="M150" s="59"/>
      <c r="N150" s="59"/>
      <c r="O150" s="59"/>
      <c r="P150" s="59"/>
      <c r="Q150" s="59"/>
      <c r="R150" s="59"/>
      <c r="S150" s="59"/>
      <c r="T150" s="59"/>
      <c r="U150" s="59"/>
      <c r="V150" s="59"/>
      <c r="W150" s="59"/>
      <c r="X150" s="59"/>
      <c r="Y150" s="59"/>
      <c r="Z150" s="59"/>
      <c r="AA150" s="59"/>
      <c r="AB150" s="59"/>
      <c r="AC150" s="59"/>
      <c r="AD150" s="59"/>
      <c r="AE150" s="59"/>
      <c r="AF150" s="59"/>
      <c r="AG150" s="59"/>
      <c r="AH150" s="59"/>
      <c r="AI150" s="59"/>
      <c r="AJ150" s="59"/>
      <c r="AK150" s="59"/>
      <c r="AL150" s="59"/>
      <c r="AM150" s="59"/>
      <c r="AN150" s="59"/>
      <c r="AO150" s="59"/>
      <c r="AP150" s="59"/>
      <c r="AQ150" s="59"/>
      <c r="AR150" s="59"/>
    </row>
    <row r="151" ht="12.75" customHeight="1">
      <c r="A151" s="59"/>
      <c r="B151" s="59"/>
      <c r="C151" s="59"/>
      <c r="D151" s="59"/>
      <c r="E151" s="59"/>
      <c r="F151" s="59"/>
      <c r="G151" s="59"/>
      <c r="H151" s="59"/>
      <c r="I151" s="59"/>
      <c r="J151" s="59"/>
      <c r="K151" s="59"/>
      <c r="L151" s="59"/>
      <c r="M151" s="59"/>
      <c r="N151" s="59"/>
      <c r="O151" s="59"/>
      <c r="P151" s="59"/>
      <c r="Q151" s="59"/>
      <c r="R151" s="59"/>
      <c r="S151" s="59"/>
      <c r="T151" s="59"/>
      <c r="U151" s="59"/>
      <c r="V151" s="59"/>
      <c r="W151" s="59"/>
      <c r="X151" s="59"/>
      <c r="Y151" s="59"/>
      <c r="Z151" s="59"/>
      <c r="AA151" s="59"/>
      <c r="AB151" s="59"/>
      <c r="AC151" s="59"/>
      <c r="AD151" s="59"/>
      <c r="AE151" s="59"/>
      <c r="AF151" s="59"/>
      <c r="AG151" s="59"/>
      <c r="AH151" s="59"/>
      <c r="AI151" s="59"/>
      <c r="AJ151" s="59"/>
      <c r="AK151" s="59"/>
      <c r="AL151" s="59"/>
      <c r="AM151" s="59"/>
      <c r="AN151" s="59"/>
      <c r="AO151" s="59"/>
      <c r="AP151" s="59"/>
      <c r="AQ151" s="59"/>
      <c r="AR151" s="59"/>
    </row>
    <row r="152" ht="12.75" customHeight="1">
      <c r="A152" s="59"/>
      <c r="B152" s="59"/>
      <c r="C152" s="59"/>
      <c r="D152" s="59"/>
      <c r="E152" s="59"/>
      <c r="F152" s="59"/>
      <c r="G152" s="59"/>
      <c r="H152" s="59"/>
      <c r="I152" s="59"/>
      <c r="J152" s="59"/>
      <c r="K152" s="59"/>
      <c r="L152" s="59"/>
      <c r="M152" s="59"/>
      <c r="N152" s="59"/>
      <c r="O152" s="59"/>
      <c r="P152" s="59"/>
      <c r="Q152" s="59"/>
      <c r="R152" s="59"/>
      <c r="S152" s="59"/>
      <c r="T152" s="59"/>
      <c r="U152" s="59"/>
      <c r="V152" s="59"/>
      <c r="W152" s="59"/>
      <c r="X152" s="59"/>
      <c r="Y152" s="59"/>
      <c r="Z152" s="59"/>
      <c r="AA152" s="59"/>
      <c r="AB152" s="59"/>
      <c r="AC152" s="59"/>
      <c r="AD152" s="59"/>
      <c r="AE152" s="59"/>
      <c r="AF152" s="59"/>
      <c r="AG152" s="59"/>
      <c r="AH152" s="59"/>
      <c r="AI152" s="59"/>
      <c r="AJ152" s="59"/>
      <c r="AK152" s="59"/>
      <c r="AL152" s="59"/>
      <c r="AM152" s="59"/>
      <c r="AN152" s="59"/>
      <c r="AO152" s="59"/>
      <c r="AP152" s="59"/>
      <c r="AQ152" s="59"/>
      <c r="AR152" s="59"/>
    </row>
    <row r="153" ht="12.75" customHeight="1">
      <c r="A153" s="59"/>
      <c r="B153" s="59"/>
      <c r="C153" s="59"/>
      <c r="D153" s="59"/>
      <c r="E153" s="59"/>
      <c r="F153" s="59"/>
      <c r="G153" s="59"/>
      <c r="H153" s="59"/>
      <c r="I153" s="59"/>
      <c r="J153" s="59"/>
      <c r="K153" s="59"/>
      <c r="L153" s="59"/>
      <c r="M153" s="59"/>
      <c r="N153" s="59"/>
      <c r="O153" s="59"/>
      <c r="P153" s="59"/>
      <c r="Q153" s="59"/>
      <c r="R153" s="59"/>
      <c r="S153" s="59"/>
      <c r="T153" s="59"/>
      <c r="U153" s="59"/>
      <c r="V153" s="59"/>
      <c r="W153" s="59"/>
      <c r="X153" s="59"/>
      <c r="Y153" s="59"/>
      <c r="Z153" s="59"/>
      <c r="AA153" s="59"/>
      <c r="AB153" s="59"/>
      <c r="AC153" s="59"/>
      <c r="AD153" s="59"/>
      <c r="AE153" s="59"/>
      <c r="AF153" s="59"/>
      <c r="AG153" s="59"/>
      <c r="AH153" s="59"/>
      <c r="AI153" s="59"/>
      <c r="AJ153" s="59"/>
      <c r="AK153" s="59"/>
      <c r="AL153" s="59"/>
      <c r="AM153" s="59"/>
      <c r="AN153" s="59"/>
      <c r="AO153" s="59"/>
      <c r="AP153" s="59"/>
      <c r="AQ153" s="59"/>
      <c r="AR153" s="59"/>
    </row>
    <row r="154" ht="12.75" customHeight="1">
      <c r="A154" s="59"/>
      <c r="B154" s="59"/>
      <c r="C154" s="59"/>
      <c r="D154" s="59"/>
      <c r="E154" s="59"/>
      <c r="F154" s="59"/>
      <c r="G154" s="59"/>
      <c r="H154" s="59"/>
      <c r="I154" s="59"/>
      <c r="J154" s="59"/>
      <c r="K154" s="59"/>
      <c r="L154" s="59"/>
      <c r="M154" s="59"/>
      <c r="N154" s="59"/>
      <c r="O154" s="59"/>
      <c r="P154" s="59"/>
      <c r="Q154" s="59"/>
      <c r="R154" s="59"/>
      <c r="S154" s="59"/>
      <c r="T154" s="59"/>
      <c r="U154" s="59"/>
      <c r="V154" s="59"/>
      <c r="W154" s="59"/>
      <c r="X154" s="59"/>
      <c r="Y154" s="59"/>
      <c r="Z154" s="59"/>
      <c r="AA154" s="59"/>
      <c r="AB154" s="59"/>
      <c r="AC154" s="59"/>
      <c r="AD154" s="59"/>
      <c r="AE154" s="59"/>
      <c r="AF154" s="59"/>
      <c r="AG154" s="59"/>
      <c r="AH154" s="59"/>
      <c r="AI154" s="59"/>
      <c r="AJ154" s="59"/>
      <c r="AK154" s="59"/>
      <c r="AL154" s="59"/>
      <c r="AM154" s="59"/>
      <c r="AN154" s="59"/>
      <c r="AO154" s="59"/>
      <c r="AP154" s="59"/>
      <c r="AQ154" s="59"/>
      <c r="AR154" s="59"/>
    </row>
    <row r="155" ht="12.75" customHeight="1">
      <c r="A155" s="59"/>
      <c r="B155" s="59"/>
      <c r="C155" s="59"/>
      <c r="D155" s="59"/>
      <c r="E155" s="59"/>
      <c r="F155" s="59"/>
      <c r="G155" s="59"/>
      <c r="H155" s="59"/>
      <c r="I155" s="59"/>
      <c r="J155" s="59"/>
      <c r="K155" s="59"/>
      <c r="L155" s="59"/>
      <c r="M155" s="59"/>
      <c r="N155" s="59"/>
      <c r="O155" s="59"/>
      <c r="P155" s="59"/>
      <c r="Q155" s="59"/>
      <c r="R155" s="59"/>
      <c r="S155" s="59"/>
      <c r="T155" s="59"/>
      <c r="U155" s="59"/>
      <c r="V155" s="59"/>
      <c r="W155" s="59"/>
      <c r="X155" s="59"/>
      <c r="Y155" s="59"/>
      <c r="Z155" s="59"/>
      <c r="AA155" s="59"/>
      <c r="AB155" s="59"/>
      <c r="AC155" s="59"/>
      <c r="AD155" s="59"/>
      <c r="AE155" s="59"/>
      <c r="AF155" s="59"/>
      <c r="AG155" s="59"/>
      <c r="AH155" s="59"/>
      <c r="AI155" s="59"/>
      <c r="AJ155" s="59"/>
      <c r="AK155" s="59"/>
      <c r="AL155" s="59"/>
      <c r="AM155" s="59"/>
      <c r="AN155" s="59"/>
      <c r="AO155" s="59"/>
      <c r="AP155" s="59"/>
      <c r="AQ155" s="59"/>
      <c r="AR155" s="59"/>
    </row>
    <row r="156" ht="12.75" customHeight="1">
      <c r="A156" s="59"/>
      <c r="B156" s="59"/>
      <c r="C156" s="59"/>
      <c r="D156" s="59"/>
      <c r="E156" s="59"/>
      <c r="F156" s="59"/>
      <c r="G156" s="59"/>
      <c r="H156" s="59"/>
      <c r="I156" s="59"/>
      <c r="J156" s="59"/>
      <c r="K156" s="59"/>
      <c r="L156" s="59"/>
      <c r="M156" s="59"/>
      <c r="N156" s="59"/>
      <c r="O156" s="59"/>
      <c r="P156" s="59"/>
      <c r="Q156" s="59"/>
      <c r="R156" s="59"/>
      <c r="S156" s="59"/>
      <c r="T156" s="59"/>
      <c r="U156" s="59"/>
      <c r="V156" s="59"/>
      <c r="W156" s="59"/>
      <c r="X156" s="59"/>
      <c r="Y156" s="59"/>
      <c r="Z156" s="59"/>
      <c r="AA156" s="59"/>
      <c r="AB156" s="59"/>
      <c r="AC156" s="59"/>
      <c r="AD156" s="59"/>
      <c r="AE156" s="59"/>
      <c r="AF156" s="59"/>
      <c r="AG156" s="59"/>
      <c r="AH156" s="59"/>
      <c r="AI156" s="59"/>
      <c r="AJ156" s="59"/>
      <c r="AK156" s="59"/>
      <c r="AL156" s="59"/>
      <c r="AM156" s="59"/>
      <c r="AN156" s="59"/>
      <c r="AO156" s="59"/>
      <c r="AP156" s="59"/>
      <c r="AQ156" s="59"/>
      <c r="AR156" s="59"/>
    </row>
    <row r="157" ht="12.75" customHeight="1">
      <c r="A157" s="59"/>
      <c r="B157" s="59"/>
      <c r="C157" s="59"/>
      <c r="D157" s="59"/>
      <c r="E157" s="59"/>
      <c r="F157" s="59"/>
      <c r="G157" s="59"/>
      <c r="H157" s="59"/>
      <c r="I157" s="59"/>
      <c r="J157" s="59"/>
      <c r="K157" s="59"/>
      <c r="L157" s="59"/>
      <c r="M157" s="59"/>
      <c r="N157" s="59"/>
      <c r="O157" s="59"/>
      <c r="P157" s="59"/>
      <c r="Q157" s="59"/>
      <c r="R157" s="59"/>
      <c r="S157" s="59"/>
      <c r="T157" s="59"/>
      <c r="U157" s="59"/>
      <c r="V157" s="59"/>
      <c r="W157" s="59"/>
      <c r="X157" s="59"/>
      <c r="Y157" s="59"/>
      <c r="Z157" s="59"/>
      <c r="AA157" s="59"/>
      <c r="AB157" s="59"/>
      <c r="AC157" s="59"/>
      <c r="AD157" s="59"/>
      <c r="AE157" s="59"/>
      <c r="AF157" s="59"/>
      <c r="AG157" s="59"/>
      <c r="AH157" s="59"/>
      <c r="AI157" s="59"/>
      <c r="AJ157" s="59"/>
      <c r="AK157" s="59"/>
      <c r="AL157" s="59"/>
      <c r="AM157" s="59"/>
      <c r="AN157" s="59"/>
      <c r="AO157" s="59"/>
      <c r="AP157" s="59"/>
      <c r="AQ157" s="59"/>
      <c r="AR157" s="59"/>
    </row>
    <row r="158" ht="12.75" customHeight="1">
      <c r="A158" s="59"/>
      <c r="B158" s="59"/>
      <c r="C158" s="59"/>
      <c r="D158" s="59"/>
      <c r="E158" s="59"/>
      <c r="F158" s="59"/>
      <c r="G158" s="59"/>
      <c r="H158" s="59"/>
      <c r="I158" s="59"/>
      <c r="J158" s="59"/>
      <c r="K158" s="59"/>
      <c r="L158" s="59"/>
      <c r="M158" s="59"/>
      <c r="N158" s="59"/>
      <c r="O158" s="59"/>
      <c r="P158" s="59"/>
      <c r="Q158" s="59"/>
      <c r="R158" s="59"/>
      <c r="S158" s="59"/>
      <c r="T158" s="59"/>
      <c r="U158" s="59"/>
      <c r="V158" s="59"/>
      <c r="W158" s="59"/>
      <c r="X158" s="59"/>
      <c r="Y158" s="59"/>
      <c r="Z158" s="59"/>
      <c r="AA158" s="59"/>
      <c r="AB158" s="59"/>
      <c r="AC158" s="59"/>
      <c r="AD158" s="59"/>
      <c r="AE158" s="59"/>
      <c r="AF158" s="59"/>
      <c r="AG158" s="59"/>
      <c r="AH158" s="59"/>
      <c r="AI158" s="59"/>
      <c r="AJ158" s="59"/>
      <c r="AK158" s="59"/>
      <c r="AL158" s="59"/>
      <c r="AM158" s="59"/>
      <c r="AN158" s="59"/>
      <c r="AO158" s="59"/>
      <c r="AP158" s="59"/>
      <c r="AQ158" s="59"/>
      <c r="AR158" s="59"/>
    </row>
    <row r="159" ht="12.75" customHeight="1">
      <c r="A159" s="59"/>
      <c r="B159" s="59"/>
      <c r="C159" s="59"/>
      <c r="D159" s="59"/>
      <c r="E159" s="59"/>
      <c r="F159" s="59"/>
      <c r="G159" s="59"/>
      <c r="H159" s="59"/>
      <c r="I159" s="59"/>
      <c r="J159" s="59"/>
      <c r="K159" s="59"/>
      <c r="L159" s="59"/>
      <c r="M159" s="59"/>
      <c r="N159" s="59"/>
      <c r="O159" s="59"/>
      <c r="P159" s="59"/>
      <c r="Q159" s="59"/>
      <c r="R159" s="59"/>
      <c r="S159" s="59"/>
      <c r="T159" s="59"/>
      <c r="U159" s="59"/>
      <c r="V159" s="59"/>
      <c r="W159" s="59"/>
      <c r="X159" s="59"/>
      <c r="Y159" s="59"/>
      <c r="Z159" s="59"/>
      <c r="AA159" s="59"/>
      <c r="AB159" s="59"/>
      <c r="AC159" s="59"/>
      <c r="AD159" s="59"/>
      <c r="AE159" s="59"/>
      <c r="AF159" s="59"/>
      <c r="AG159" s="59"/>
      <c r="AH159" s="59"/>
      <c r="AI159" s="59"/>
      <c r="AJ159" s="59"/>
      <c r="AK159" s="59"/>
      <c r="AL159" s="59"/>
      <c r="AM159" s="59"/>
      <c r="AN159" s="59"/>
      <c r="AO159" s="59"/>
      <c r="AP159" s="59"/>
      <c r="AQ159" s="59"/>
      <c r="AR159" s="59"/>
    </row>
    <row r="160" ht="12.75" customHeight="1">
      <c r="A160" s="59"/>
      <c r="B160" s="59"/>
      <c r="C160" s="59"/>
      <c r="D160" s="59"/>
      <c r="E160" s="59"/>
      <c r="F160" s="59"/>
      <c r="G160" s="59"/>
      <c r="H160" s="59"/>
      <c r="I160" s="59"/>
      <c r="J160" s="59"/>
      <c r="K160" s="59"/>
      <c r="L160" s="59"/>
      <c r="M160" s="59"/>
      <c r="N160" s="59"/>
      <c r="O160" s="59"/>
      <c r="P160" s="59"/>
      <c r="Q160" s="59"/>
      <c r="R160" s="59"/>
      <c r="S160" s="59"/>
      <c r="T160" s="59"/>
      <c r="U160" s="59"/>
      <c r="V160" s="59"/>
      <c r="W160" s="59"/>
      <c r="X160" s="59"/>
      <c r="Y160" s="59"/>
      <c r="Z160" s="59"/>
      <c r="AA160" s="59"/>
      <c r="AB160" s="59"/>
      <c r="AC160" s="59"/>
      <c r="AD160" s="59"/>
      <c r="AE160" s="59"/>
      <c r="AF160" s="59"/>
      <c r="AG160" s="59"/>
      <c r="AH160" s="59"/>
      <c r="AI160" s="59"/>
      <c r="AJ160" s="59"/>
      <c r="AK160" s="59"/>
      <c r="AL160" s="59"/>
      <c r="AM160" s="59"/>
      <c r="AN160" s="59"/>
      <c r="AO160" s="59"/>
      <c r="AP160" s="59"/>
      <c r="AQ160" s="59"/>
      <c r="AR160" s="59"/>
    </row>
    <row r="161" ht="12.75" customHeight="1">
      <c r="A161" s="59"/>
      <c r="B161" s="59"/>
      <c r="C161" s="59"/>
      <c r="D161" s="59"/>
      <c r="E161" s="59"/>
      <c r="F161" s="59"/>
      <c r="G161" s="59"/>
      <c r="H161" s="59"/>
      <c r="I161" s="59"/>
      <c r="J161" s="59"/>
      <c r="K161" s="59"/>
      <c r="L161" s="59"/>
      <c r="M161" s="59"/>
      <c r="N161" s="59"/>
      <c r="O161" s="59"/>
      <c r="P161" s="59"/>
      <c r="Q161" s="59"/>
      <c r="R161" s="59"/>
      <c r="S161" s="59"/>
      <c r="T161" s="59"/>
      <c r="U161" s="59"/>
      <c r="V161" s="59"/>
      <c r="W161" s="59"/>
      <c r="X161" s="59"/>
      <c r="Y161" s="59"/>
      <c r="Z161" s="59"/>
      <c r="AA161" s="59"/>
      <c r="AB161" s="59"/>
      <c r="AC161" s="59"/>
      <c r="AD161" s="59"/>
      <c r="AE161" s="59"/>
      <c r="AF161" s="59"/>
      <c r="AG161" s="59"/>
      <c r="AH161" s="59"/>
      <c r="AI161" s="59"/>
      <c r="AJ161" s="59"/>
      <c r="AK161" s="59"/>
      <c r="AL161" s="59"/>
      <c r="AM161" s="59"/>
      <c r="AN161" s="59"/>
      <c r="AO161" s="59"/>
      <c r="AP161" s="59"/>
      <c r="AQ161" s="59"/>
      <c r="AR161" s="59"/>
    </row>
    <row r="162" ht="12.75" customHeight="1">
      <c r="A162" s="59"/>
      <c r="B162" s="59"/>
      <c r="C162" s="59"/>
      <c r="D162" s="59"/>
      <c r="E162" s="59"/>
      <c r="F162" s="59"/>
      <c r="G162" s="59"/>
      <c r="H162" s="59"/>
      <c r="I162" s="59"/>
      <c r="J162" s="59"/>
      <c r="K162" s="59"/>
      <c r="L162" s="59"/>
      <c r="M162" s="59"/>
      <c r="N162" s="59"/>
      <c r="O162" s="59"/>
      <c r="P162" s="59"/>
      <c r="Q162" s="59"/>
      <c r="R162" s="59"/>
      <c r="S162" s="59"/>
      <c r="T162" s="59"/>
      <c r="U162" s="59"/>
      <c r="V162" s="59"/>
      <c r="W162" s="59"/>
      <c r="X162" s="59"/>
      <c r="Y162" s="59"/>
      <c r="Z162" s="59"/>
      <c r="AA162" s="59"/>
      <c r="AB162" s="59"/>
      <c r="AC162" s="59"/>
      <c r="AD162" s="59"/>
      <c r="AE162" s="59"/>
      <c r="AF162" s="59"/>
      <c r="AG162" s="59"/>
      <c r="AH162" s="59"/>
      <c r="AI162" s="59"/>
      <c r="AJ162" s="59"/>
      <c r="AK162" s="59"/>
      <c r="AL162" s="59"/>
      <c r="AM162" s="59"/>
      <c r="AN162" s="59"/>
      <c r="AO162" s="59"/>
      <c r="AP162" s="59"/>
      <c r="AQ162" s="59"/>
      <c r="AR162" s="59"/>
    </row>
    <row r="163" ht="12.75" customHeight="1">
      <c r="A163" s="59"/>
      <c r="B163" s="59"/>
      <c r="C163" s="59"/>
      <c r="D163" s="59"/>
      <c r="E163" s="59"/>
      <c r="F163" s="59"/>
      <c r="G163" s="59"/>
      <c r="H163" s="59"/>
      <c r="I163" s="59"/>
      <c r="J163" s="59"/>
      <c r="K163" s="59"/>
      <c r="L163" s="59"/>
      <c r="M163" s="59"/>
      <c r="N163" s="59"/>
      <c r="O163" s="59"/>
      <c r="P163" s="59"/>
      <c r="Q163" s="59"/>
      <c r="R163" s="59"/>
      <c r="S163" s="59"/>
      <c r="T163" s="59"/>
      <c r="U163" s="59"/>
      <c r="V163" s="59"/>
      <c r="W163" s="59"/>
      <c r="X163" s="59"/>
      <c r="Y163" s="59"/>
      <c r="Z163" s="59"/>
      <c r="AA163" s="59"/>
      <c r="AB163" s="59"/>
      <c r="AC163" s="59"/>
      <c r="AD163" s="59"/>
      <c r="AE163" s="59"/>
      <c r="AF163" s="59"/>
      <c r="AG163" s="59"/>
      <c r="AH163" s="59"/>
      <c r="AI163" s="59"/>
      <c r="AJ163" s="59"/>
      <c r="AK163" s="59"/>
      <c r="AL163" s="59"/>
      <c r="AM163" s="59"/>
      <c r="AN163" s="59"/>
      <c r="AO163" s="59"/>
      <c r="AP163" s="59"/>
      <c r="AQ163" s="59"/>
      <c r="AR163" s="59"/>
    </row>
    <row r="164" ht="12.75" customHeight="1">
      <c r="A164" s="59"/>
      <c r="B164" s="59"/>
      <c r="C164" s="59"/>
      <c r="D164" s="59"/>
      <c r="E164" s="59"/>
      <c r="F164" s="59"/>
      <c r="G164" s="59"/>
      <c r="H164" s="59"/>
      <c r="I164" s="59"/>
      <c r="J164" s="59"/>
      <c r="K164" s="59"/>
      <c r="L164" s="59"/>
      <c r="M164" s="59"/>
      <c r="N164" s="59"/>
      <c r="O164" s="59"/>
      <c r="P164" s="59"/>
      <c r="Q164" s="59"/>
      <c r="R164" s="59"/>
      <c r="S164" s="59"/>
      <c r="T164" s="59"/>
      <c r="U164" s="59"/>
      <c r="V164" s="59"/>
      <c r="W164" s="59"/>
      <c r="X164" s="59"/>
      <c r="Y164" s="59"/>
      <c r="Z164" s="59"/>
      <c r="AA164" s="59"/>
      <c r="AB164" s="59"/>
      <c r="AC164" s="59"/>
      <c r="AD164" s="59"/>
      <c r="AE164" s="59"/>
      <c r="AF164" s="59"/>
      <c r="AG164" s="59"/>
      <c r="AH164" s="59"/>
      <c r="AI164" s="59"/>
      <c r="AJ164" s="59"/>
      <c r="AK164" s="59"/>
      <c r="AL164" s="59"/>
      <c r="AM164" s="59"/>
      <c r="AN164" s="59"/>
      <c r="AO164" s="59"/>
      <c r="AP164" s="59"/>
      <c r="AQ164" s="59"/>
      <c r="AR164" s="59"/>
    </row>
    <row r="165" ht="12.75" customHeight="1">
      <c r="A165" s="59"/>
      <c r="B165" s="59"/>
      <c r="C165" s="59"/>
      <c r="D165" s="59"/>
      <c r="E165" s="59"/>
      <c r="F165" s="59"/>
      <c r="G165" s="59"/>
      <c r="H165" s="59"/>
      <c r="I165" s="59"/>
      <c r="J165" s="59"/>
      <c r="K165" s="59"/>
      <c r="L165" s="59"/>
      <c r="M165" s="59"/>
      <c r="N165" s="59"/>
      <c r="O165" s="59"/>
      <c r="P165" s="59"/>
      <c r="Q165" s="59"/>
      <c r="R165" s="59"/>
      <c r="S165" s="59"/>
      <c r="T165" s="59"/>
      <c r="U165" s="59"/>
      <c r="V165" s="59"/>
      <c r="W165" s="59"/>
      <c r="X165" s="59"/>
      <c r="Y165" s="59"/>
      <c r="Z165" s="59"/>
      <c r="AA165" s="59"/>
      <c r="AB165" s="59"/>
      <c r="AC165" s="59"/>
      <c r="AD165" s="59"/>
      <c r="AE165" s="59"/>
      <c r="AF165" s="59"/>
      <c r="AG165" s="59"/>
      <c r="AH165" s="59"/>
      <c r="AI165" s="59"/>
      <c r="AJ165" s="59"/>
      <c r="AK165" s="59"/>
      <c r="AL165" s="59"/>
      <c r="AM165" s="59"/>
      <c r="AN165" s="59"/>
      <c r="AO165" s="59"/>
      <c r="AP165" s="59"/>
      <c r="AQ165" s="59"/>
      <c r="AR165" s="59"/>
    </row>
    <row r="166" ht="12.75" customHeight="1">
      <c r="A166" s="59"/>
      <c r="B166" s="59"/>
      <c r="C166" s="59"/>
      <c r="D166" s="59"/>
      <c r="E166" s="59"/>
      <c r="F166" s="59"/>
      <c r="G166" s="59"/>
      <c r="H166" s="59"/>
      <c r="I166" s="59"/>
      <c r="J166" s="59"/>
      <c r="K166" s="59"/>
      <c r="L166" s="59"/>
      <c r="M166" s="59"/>
      <c r="N166" s="59"/>
      <c r="O166" s="59"/>
      <c r="P166" s="59"/>
      <c r="Q166" s="59"/>
      <c r="R166" s="59"/>
      <c r="S166" s="59"/>
      <c r="T166" s="59"/>
      <c r="U166" s="59"/>
      <c r="V166" s="59"/>
      <c r="W166" s="59"/>
      <c r="X166" s="59"/>
      <c r="Y166" s="59"/>
      <c r="Z166" s="59"/>
      <c r="AA166" s="59"/>
      <c r="AB166" s="59"/>
      <c r="AC166" s="59"/>
      <c r="AD166" s="59"/>
      <c r="AE166" s="59"/>
      <c r="AF166" s="59"/>
      <c r="AG166" s="59"/>
      <c r="AH166" s="59"/>
      <c r="AI166" s="59"/>
      <c r="AJ166" s="59"/>
      <c r="AK166" s="59"/>
      <c r="AL166" s="59"/>
      <c r="AM166" s="59"/>
      <c r="AN166" s="59"/>
      <c r="AO166" s="59"/>
      <c r="AP166" s="59"/>
      <c r="AQ166" s="59"/>
      <c r="AR166" s="59"/>
    </row>
    <row r="167" ht="12.75" customHeight="1">
      <c r="A167" s="59"/>
      <c r="B167" s="59"/>
      <c r="C167" s="59"/>
      <c r="D167" s="59"/>
      <c r="E167" s="59"/>
      <c r="F167" s="59"/>
      <c r="G167" s="59"/>
      <c r="H167" s="59"/>
      <c r="I167" s="59"/>
      <c r="J167" s="59"/>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c r="AH167" s="59"/>
      <c r="AI167" s="59"/>
      <c r="AJ167" s="59"/>
      <c r="AK167" s="59"/>
      <c r="AL167" s="59"/>
      <c r="AM167" s="59"/>
      <c r="AN167" s="59"/>
      <c r="AO167" s="59"/>
      <c r="AP167" s="59"/>
      <c r="AQ167" s="59"/>
      <c r="AR167" s="59"/>
    </row>
    <row r="168" ht="12.75" customHeight="1">
      <c r="A168" s="59"/>
      <c r="B168" s="59"/>
      <c r="C168" s="59"/>
      <c r="D168" s="59"/>
      <c r="E168" s="59"/>
      <c r="F168" s="59"/>
      <c r="G168" s="59"/>
      <c r="H168" s="59"/>
      <c r="I168" s="59"/>
      <c r="J168" s="59"/>
      <c r="K168" s="59"/>
      <c r="L168" s="59"/>
      <c r="M168" s="59"/>
      <c r="N168" s="59"/>
      <c r="O168" s="59"/>
      <c r="P168" s="59"/>
      <c r="Q168" s="59"/>
      <c r="R168" s="59"/>
      <c r="S168" s="59"/>
      <c r="T168" s="59"/>
      <c r="U168" s="59"/>
      <c r="V168" s="59"/>
      <c r="W168" s="59"/>
      <c r="X168" s="59"/>
      <c r="Y168" s="59"/>
      <c r="Z168" s="59"/>
      <c r="AA168" s="59"/>
      <c r="AB168" s="59"/>
      <c r="AC168" s="59"/>
      <c r="AD168" s="59"/>
      <c r="AE168" s="59"/>
      <c r="AF168" s="59"/>
      <c r="AG168" s="59"/>
      <c r="AH168" s="59"/>
      <c r="AI168" s="59"/>
      <c r="AJ168" s="59"/>
      <c r="AK168" s="59"/>
      <c r="AL168" s="59"/>
      <c r="AM168" s="59"/>
      <c r="AN168" s="59"/>
      <c r="AO168" s="59"/>
      <c r="AP168" s="59"/>
      <c r="AQ168" s="59"/>
      <c r="AR168" s="59"/>
    </row>
    <row r="169" ht="12.75" customHeight="1">
      <c r="A169" s="59"/>
      <c r="B169" s="59"/>
      <c r="C169" s="59"/>
      <c r="D169" s="59"/>
      <c r="E169" s="59"/>
      <c r="F169" s="59"/>
      <c r="G169" s="59"/>
      <c r="H169" s="59"/>
      <c r="I169" s="59"/>
      <c r="J169" s="59"/>
      <c r="K169" s="5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9"/>
      <c r="AR169" s="59"/>
    </row>
    <row r="170" ht="12.75" customHeight="1">
      <c r="A170" s="59"/>
      <c r="B170" s="59"/>
      <c r="C170" s="59"/>
      <c r="D170" s="59"/>
      <c r="E170" s="59"/>
      <c r="F170" s="59"/>
      <c r="G170" s="59"/>
      <c r="H170" s="59"/>
      <c r="I170" s="59"/>
      <c r="J170" s="59"/>
      <c r="K170" s="59"/>
      <c r="L170" s="59"/>
      <c r="M170" s="59"/>
      <c r="N170" s="59"/>
      <c r="O170" s="59"/>
      <c r="P170" s="59"/>
      <c r="Q170" s="59"/>
      <c r="R170" s="59"/>
      <c r="S170" s="59"/>
      <c r="T170" s="59"/>
      <c r="U170" s="59"/>
      <c r="V170" s="59"/>
      <c r="W170" s="59"/>
      <c r="X170" s="59"/>
      <c r="Y170" s="59"/>
      <c r="Z170" s="59"/>
      <c r="AA170" s="59"/>
      <c r="AB170" s="59"/>
      <c r="AC170" s="59"/>
      <c r="AD170" s="59"/>
      <c r="AE170" s="59"/>
      <c r="AF170" s="59"/>
      <c r="AG170" s="59"/>
      <c r="AH170" s="59"/>
      <c r="AI170" s="59"/>
      <c r="AJ170" s="59"/>
      <c r="AK170" s="59"/>
      <c r="AL170" s="59"/>
      <c r="AM170" s="59"/>
      <c r="AN170" s="59"/>
      <c r="AO170" s="59"/>
      <c r="AP170" s="59"/>
      <c r="AQ170" s="59"/>
      <c r="AR170" s="59"/>
    </row>
    <row r="171" ht="12.75" customHeight="1">
      <c r="A171" s="59"/>
      <c r="B171" s="59"/>
      <c r="C171" s="59"/>
      <c r="D171" s="59"/>
      <c r="E171" s="59"/>
      <c r="F171" s="59"/>
      <c r="G171" s="59"/>
      <c r="H171" s="59"/>
      <c r="I171" s="59"/>
      <c r="J171" s="59"/>
      <c r="K171" s="59"/>
      <c r="L171" s="59"/>
      <c r="M171" s="59"/>
      <c r="N171" s="59"/>
      <c r="O171" s="59"/>
      <c r="P171" s="59"/>
      <c r="Q171" s="59"/>
      <c r="R171" s="59"/>
      <c r="S171" s="59"/>
      <c r="T171" s="59"/>
      <c r="U171" s="59"/>
      <c r="V171" s="59"/>
      <c r="W171" s="59"/>
      <c r="X171" s="59"/>
      <c r="Y171" s="59"/>
      <c r="Z171" s="59"/>
      <c r="AA171" s="59"/>
      <c r="AB171" s="59"/>
      <c r="AC171" s="59"/>
      <c r="AD171" s="59"/>
      <c r="AE171" s="59"/>
      <c r="AF171" s="59"/>
      <c r="AG171" s="59"/>
      <c r="AH171" s="59"/>
      <c r="AI171" s="59"/>
      <c r="AJ171" s="59"/>
      <c r="AK171" s="59"/>
      <c r="AL171" s="59"/>
      <c r="AM171" s="59"/>
      <c r="AN171" s="59"/>
      <c r="AO171" s="59"/>
      <c r="AP171" s="59"/>
      <c r="AQ171" s="59"/>
      <c r="AR171" s="59"/>
    </row>
    <row r="172" ht="12.75" customHeight="1">
      <c r="A172" s="59"/>
      <c r="B172" s="59"/>
      <c r="C172" s="59"/>
      <c r="D172" s="59"/>
      <c r="E172" s="59"/>
      <c r="F172" s="59"/>
      <c r="G172" s="59"/>
      <c r="H172" s="59"/>
      <c r="I172" s="59"/>
      <c r="J172" s="59"/>
      <c r="K172" s="59"/>
      <c r="L172" s="59"/>
      <c r="M172" s="59"/>
      <c r="N172" s="59"/>
      <c r="O172" s="59"/>
      <c r="P172" s="59"/>
      <c r="Q172" s="59"/>
      <c r="R172" s="59"/>
      <c r="S172" s="59"/>
      <c r="T172" s="59"/>
      <c r="U172" s="59"/>
      <c r="V172" s="59"/>
      <c r="W172" s="59"/>
      <c r="X172" s="59"/>
      <c r="Y172" s="59"/>
      <c r="Z172" s="59"/>
      <c r="AA172" s="59"/>
      <c r="AB172" s="59"/>
      <c r="AC172" s="59"/>
      <c r="AD172" s="59"/>
      <c r="AE172" s="59"/>
      <c r="AF172" s="59"/>
      <c r="AG172" s="59"/>
      <c r="AH172" s="59"/>
      <c r="AI172" s="59"/>
      <c r="AJ172" s="59"/>
      <c r="AK172" s="59"/>
      <c r="AL172" s="59"/>
      <c r="AM172" s="59"/>
      <c r="AN172" s="59"/>
      <c r="AO172" s="59"/>
      <c r="AP172" s="59"/>
      <c r="AQ172" s="59"/>
      <c r="AR172" s="59"/>
    </row>
    <row r="173" ht="12.75" customHeight="1">
      <c r="A173" s="59"/>
      <c r="B173" s="59"/>
      <c r="C173" s="59"/>
      <c r="D173" s="59"/>
      <c r="E173" s="59"/>
      <c r="F173" s="59"/>
      <c r="G173" s="59"/>
      <c r="H173" s="59"/>
      <c r="I173" s="59"/>
      <c r="J173" s="59"/>
      <c r="K173" s="59"/>
      <c r="L173" s="59"/>
      <c r="M173" s="59"/>
      <c r="N173" s="59"/>
      <c r="O173" s="59"/>
      <c r="P173" s="59"/>
      <c r="Q173" s="59"/>
      <c r="R173" s="59"/>
      <c r="S173" s="59"/>
      <c r="T173" s="59"/>
      <c r="U173" s="59"/>
      <c r="V173" s="59"/>
      <c r="W173" s="59"/>
      <c r="X173" s="59"/>
      <c r="Y173" s="59"/>
      <c r="Z173" s="59"/>
      <c r="AA173" s="59"/>
      <c r="AB173" s="59"/>
      <c r="AC173" s="59"/>
      <c r="AD173" s="59"/>
      <c r="AE173" s="59"/>
      <c r="AF173" s="59"/>
      <c r="AG173" s="59"/>
      <c r="AH173" s="59"/>
      <c r="AI173" s="59"/>
      <c r="AJ173" s="59"/>
      <c r="AK173" s="59"/>
      <c r="AL173" s="59"/>
      <c r="AM173" s="59"/>
      <c r="AN173" s="59"/>
      <c r="AO173" s="59"/>
      <c r="AP173" s="59"/>
      <c r="AQ173" s="59"/>
      <c r="AR173" s="59"/>
    </row>
    <row r="174" ht="12.75" customHeight="1">
      <c r="A174" s="59"/>
      <c r="B174" s="59"/>
      <c r="C174" s="59"/>
      <c r="D174" s="59"/>
      <c r="E174" s="59"/>
      <c r="F174" s="59"/>
      <c r="G174" s="59"/>
      <c r="H174" s="59"/>
      <c r="I174" s="59"/>
      <c r="J174" s="59"/>
      <c r="K174" s="59"/>
      <c r="L174" s="59"/>
      <c r="M174" s="59"/>
      <c r="N174" s="59"/>
      <c r="O174" s="59"/>
      <c r="P174" s="59"/>
      <c r="Q174" s="59"/>
      <c r="R174" s="59"/>
      <c r="S174" s="59"/>
      <c r="T174" s="59"/>
      <c r="U174" s="59"/>
      <c r="V174" s="59"/>
      <c r="W174" s="59"/>
      <c r="X174" s="59"/>
      <c r="Y174" s="59"/>
      <c r="Z174" s="59"/>
      <c r="AA174" s="59"/>
      <c r="AB174" s="59"/>
      <c r="AC174" s="59"/>
      <c r="AD174" s="59"/>
      <c r="AE174" s="59"/>
      <c r="AF174" s="59"/>
      <c r="AG174" s="59"/>
      <c r="AH174" s="59"/>
      <c r="AI174" s="59"/>
      <c r="AJ174" s="59"/>
      <c r="AK174" s="59"/>
      <c r="AL174" s="59"/>
      <c r="AM174" s="59"/>
      <c r="AN174" s="59"/>
      <c r="AO174" s="59"/>
      <c r="AP174" s="59"/>
      <c r="AQ174" s="59"/>
      <c r="AR174" s="59"/>
    </row>
    <row r="175" ht="12.75" customHeight="1">
      <c r="A175" s="59"/>
      <c r="B175" s="59"/>
      <c r="C175" s="59"/>
      <c r="D175" s="59"/>
      <c r="E175" s="59"/>
      <c r="F175" s="59"/>
      <c r="G175" s="59"/>
      <c r="H175" s="59"/>
      <c r="I175" s="59"/>
      <c r="J175" s="59"/>
      <c r="K175" s="59"/>
      <c r="L175" s="59"/>
      <c r="M175" s="59"/>
      <c r="N175" s="59"/>
      <c r="O175" s="59"/>
      <c r="P175" s="59"/>
      <c r="Q175" s="59"/>
      <c r="R175" s="59"/>
      <c r="S175" s="59"/>
      <c r="T175" s="59"/>
      <c r="U175" s="59"/>
      <c r="V175" s="59"/>
      <c r="W175" s="59"/>
      <c r="X175" s="59"/>
      <c r="Y175" s="59"/>
      <c r="Z175" s="59"/>
      <c r="AA175" s="59"/>
      <c r="AB175" s="59"/>
      <c r="AC175" s="59"/>
      <c r="AD175" s="59"/>
      <c r="AE175" s="59"/>
      <c r="AF175" s="59"/>
      <c r="AG175" s="59"/>
      <c r="AH175" s="59"/>
      <c r="AI175" s="59"/>
      <c r="AJ175" s="59"/>
      <c r="AK175" s="59"/>
      <c r="AL175" s="59"/>
      <c r="AM175" s="59"/>
      <c r="AN175" s="59"/>
      <c r="AO175" s="59"/>
      <c r="AP175" s="59"/>
      <c r="AQ175" s="59"/>
      <c r="AR175" s="59"/>
    </row>
    <row r="176" ht="12.75" customHeight="1">
      <c r="A176" s="59"/>
      <c r="B176" s="59"/>
      <c r="C176" s="59"/>
      <c r="D176" s="59"/>
      <c r="E176" s="59"/>
      <c r="F176" s="59"/>
      <c r="G176" s="59"/>
      <c r="H176" s="59"/>
      <c r="I176" s="59"/>
      <c r="J176" s="59"/>
      <c r="K176" s="59"/>
      <c r="L176" s="59"/>
      <c r="M176" s="59"/>
      <c r="N176" s="59"/>
      <c r="O176" s="59"/>
      <c r="P176" s="59"/>
      <c r="Q176" s="59"/>
      <c r="R176" s="59"/>
      <c r="S176" s="59"/>
      <c r="T176" s="59"/>
      <c r="U176" s="59"/>
      <c r="V176" s="59"/>
      <c r="W176" s="59"/>
      <c r="X176" s="59"/>
      <c r="Y176" s="59"/>
      <c r="Z176" s="59"/>
      <c r="AA176" s="59"/>
      <c r="AB176" s="59"/>
      <c r="AC176" s="59"/>
      <c r="AD176" s="59"/>
      <c r="AE176" s="59"/>
      <c r="AF176" s="59"/>
      <c r="AG176" s="59"/>
      <c r="AH176" s="59"/>
      <c r="AI176" s="59"/>
      <c r="AJ176" s="59"/>
      <c r="AK176" s="59"/>
      <c r="AL176" s="59"/>
      <c r="AM176" s="59"/>
      <c r="AN176" s="59"/>
      <c r="AO176" s="59"/>
      <c r="AP176" s="59"/>
      <c r="AQ176" s="59"/>
      <c r="AR176" s="59"/>
    </row>
    <row r="177" ht="12.75" customHeight="1">
      <c r="A177" s="59"/>
      <c r="B177" s="59"/>
      <c r="C177" s="59"/>
      <c r="D177" s="59"/>
      <c r="E177" s="59"/>
      <c r="F177" s="59"/>
      <c r="G177" s="59"/>
      <c r="H177" s="59"/>
      <c r="I177" s="59"/>
      <c r="J177" s="59"/>
      <c r="K177" s="59"/>
      <c r="L177" s="59"/>
      <c r="M177" s="59"/>
      <c r="N177" s="59"/>
      <c r="O177" s="59"/>
      <c r="P177" s="59"/>
      <c r="Q177" s="59"/>
      <c r="R177" s="59"/>
      <c r="S177" s="59"/>
      <c r="T177" s="59"/>
      <c r="U177" s="59"/>
      <c r="V177" s="59"/>
      <c r="W177" s="59"/>
      <c r="X177" s="59"/>
      <c r="Y177" s="59"/>
      <c r="Z177" s="59"/>
      <c r="AA177" s="59"/>
      <c r="AB177" s="59"/>
      <c r="AC177" s="59"/>
      <c r="AD177" s="59"/>
      <c r="AE177" s="59"/>
      <c r="AF177" s="59"/>
      <c r="AG177" s="59"/>
      <c r="AH177" s="59"/>
      <c r="AI177" s="59"/>
      <c r="AJ177" s="59"/>
      <c r="AK177" s="59"/>
      <c r="AL177" s="59"/>
      <c r="AM177" s="59"/>
      <c r="AN177" s="59"/>
      <c r="AO177" s="59"/>
      <c r="AP177" s="59"/>
      <c r="AQ177" s="59"/>
      <c r="AR177" s="59"/>
    </row>
    <row r="178" ht="12.75" customHeight="1">
      <c r="A178" s="59"/>
      <c r="B178" s="59"/>
      <c r="C178" s="59"/>
      <c r="D178" s="59"/>
      <c r="E178" s="59"/>
      <c r="F178" s="59"/>
      <c r="G178" s="59"/>
      <c r="H178" s="59"/>
      <c r="I178" s="59"/>
      <c r="J178" s="59"/>
      <c r="K178" s="59"/>
      <c r="L178" s="59"/>
      <c r="M178" s="59"/>
      <c r="N178" s="59"/>
      <c r="O178" s="59"/>
      <c r="P178" s="59"/>
      <c r="Q178" s="59"/>
      <c r="R178" s="59"/>
      <c r="S178" s="59"/>
      <c r="T178" s="59"/>
      <c r="U178" s="59"/>
      <c r="V178" s="59"/>
      <c r="W178" s="59"/>
      <c r="X178" s="59"/>
      <c r="Y178" s="59"/>
      <c r="Z178" s="59"/>
      <c r="AA178" s="59"/>
      <c r="AB178" s="59"/>
      <c r="AC178" s="59"/>
      <c r="AD178" s="59"/>
      <c r="AE178" s="59"/>
      <c r="AF178" s="59"/>
      <c r="AG178" s="59"/>
      <c r="AH178" s="59"/>
      <c r="AI178" s="59"/>
      <c r="AJ178" s="59"/>
      <c r="AK178" s="59"/>
      <c r="AL178" s="59"/>
      <c r="AM178" s="59"/>
      <c r="AN178" s="59"/>
      <c r="AO178" s="59"/>
      <c r="AP178" s="59"/>
      <c r="AQ178" s="59"/>
      <c r="AR178" s="59"/>
    </row>
    <row r="179" ht="12.75" customHeight="1">
      <c r="A179" s="59"/>
      <c r="B179" s="59"/>
      <c r="C179" s="59"/>
      <c r="D179" s="59"/>
      <c r="E179" s="59"/>
      <c r="F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c r="AD179" s="59"/>
      <c r="AE179" s="59"/>
      <c r="AF179" s="59"/>
      <c r="AG179" s="59"/>
      <c r="AH179" s="59"/>
      <c r="AI179" s="59"/>
      <c r="AJ179" s="59"/>
      <c r="AK179" s="59"/>
      <c r="AL179" s="59"/>
      <c r="AM179" s="59"/>
      <c r="AN179" s="59"/>
      <c r="AO179" s="59"/>
      <c r="AP179" s="59"/>
      <c r="AQ179" s="59"/>
      <c r="AR179" s="59"/>
    </row>
    <row r="180" ht="12.75" customHeight="1">
      <c r="A180" s="59"/>
      <c r="B180" s="59"/>
      <c r="C180" s="59"/>
      <c r="D180" s="59"/>
      <c r="E180" s="59"/>
      <c r="F180" s="59"/>
      <c r="G180" s="59"/>
      <c r="H180" s="59"/>
      <c r="I180" s="59"/>
      <c r="J180" s="59"/>
      <c r="K180" s="59"/>
      <c r="L180" s="59"/>
      <c r="M180" s="59"/>
      <c r="N180" s="59"/>
      <c r="O180" s="59"/>
      <c r="P180" s="59"/>
      <c r="Q180" s="59"/>
      <c r="R180" s="59"/>
      <c r="S180" s="59"/>
      <c r="T180" s="59"/>
      <c r="U180" s="59"/>
      <c r="V180" s="59"/>
      <c r="W180" s="59"/>
      <c r="X180" s="59"/>
      <c r="Y180" s="59"/>
      <c r="Z180" s="59"/>
      <c r="AA180" s="59"/>
      <c r="AB180" s="59"/>
      <c r="AC180" s="59"/>
      <c r="AD180" s="59"/>
      <c r="AE180" s="59"/>
      <c r="AF180" s="59"/>
      <c r="AG180" s="59"/>
      <c r="AH180" s="59"/>
      <c r="AI180" s="59"/>
      <c r="AJ180" s="59"/>
      <c r="AK180" s="59"/>
      <c r="AL180" s="59"/>
      <c r="AM180" s="59"/>
      <c r="AN180" s="59"/>
      <c r="AO180" s="59"/>
      <c r="AP180" s="59"/>
      <c r="AQ180" s="59"/>
      <c r="AR180" s="59"/>
    </row>
    <row r="181" ht="12.75" customHeight="1">
      <c r="A181" s="59"/>
      <c r="B181" s="59"/>
      <c r="C181" s="59"/>
      <c r="D181" s="59"/>
      <c r="E181" s="59"/>
      <c r="F181" s="59"/>
      <c r="G181" s="59"/>
      <c r="H181" s="59"/>
      <c r="I181" s="59"/>
      <c r="J181" s="59"/>
      <c r="K181" s="59"/>
      <c r="L181" s="59"/>
      <c r="M181" s="59"/>
      <c r="N181" s="59"/>
      <c r="O181" s="59"/>
      <c r="P181" s="59"/>
      <c r="Q181" s="59"/>
      <c r="R181" s="59"/>
      <c r="S181" s="59"/>
      <c r="T181" s="59"/>
      <c r="U181" s="59"/>
      <c r="V181" s="59"/>
      <c r="W181" s="59"/>
      <c r="X181" s="59"/>
      <c r="Y181" s="59"/>
      <c r="Z181" s="59"/>
      <c r="AA181" s="59"/>
      <c r="AB181" s="59"/>
      <c r="AC181" s="59"/>
      <c r="AD181" s="59"/>
      <c r="AE181" s="59"/>
      <c r="AF181" s="59"/>
      <c r="AG181" s="59"/>
      <c r="AH181" s="59"/>
      <c r="AI181" s="59"/>
      <c r="AJ181" s="59"/>
      <c r="AK181" s="59"/>
      <c r="AL181" s="59"/>
      <c r="AM181" s="59"/>
      <c r="AN181" s="59"/>
      <c r="AO181" s="59"/>
      <c r="AP181" s="59"/>
      <c r="AQ181" s="59"/>
      <c r="AR181" s="59"/>
    </row>
    <row r="182" ht="12.75" customHeight="1">
      <c r="A182" s="59"/>
      <c r="B182" s="59"/>
      <c r="C182" s="59"/>
      <c r="D182" s="59"/>
      <c r="E182" s="59"/>
      <c r="F182" s="59"/>
      <c r="G182" s="59"/>
      <c r="H182" s="59"/>
      <c r="I182" s="59"/>
      <c r="J182" s="59"/>
      <c r="K182" s="59"/>
      <c r="L182" s="59"/>
      <c r="M182" s="59"/>
      <c r="N182" s="59"/>
      <c r="O182" s="59"/>
      <c r="P182" s="59"/>
      <c r="Q182" s="59"/>
      <c r="R182" s="59"/>
      <c r="S182" s="59"/>
      <c r="T182" s="59"/>
      <c r="U182" s="59"/>
      <c r="V182" s="59"/>
      <c r="W182" s="59"/>
      <c r="X182" s="59"/>
      <c r="Y182" s="59"/>
      <c r="Z182" s="59"/>
      <c r="AA182" s="59"/>
      <c r="AB182" s="59"/>
      <c r="AC182" s="59"/>
      <c r="AD182" s="59"/>
      <c r="AE182" s="59"/>
      <c r="AF182" s="59"/>
      <c r="AG182" s="59"/>
      <c r="AH182" s="59"/>
      <c r="AI182" s="59"/>
      <c r="AJ182" s="59"/>
      <c r="AK182" s="59"/>
      <c r="AL182" s="59"/>
      <c r="AM182" s="59"/>
      <c r="AN182" s="59"/>
      <c r="AO182" s="59"/>
      <c r="AP182" s="59"/>
      <c r="AQ182" s="59"/>
      <c r="AR182" s="59"/>
    </row>
    <row r="183" ht="12.75" customHeight="1">
      <c r="A183" s="59"/>
      <c r="B183" s="59"/>
      <c r="C183" s="59"/>
      <c r="D183" s="59"/>
      <c r="E183" s="59"/>
      <c r="F183" s="59"/>
      <c r="G183" s="59"/>
      <c r="H183" s="59"/>
      <c r="I183" s="59"/>
      <c r="J183" s="59"/>
      <c r="K183" s="59"/>
      <c r="L183" s="59"/>
      <c r="M183" s="59"/>
      <c r="N183" s="59"/>
      <c r="O183" s="59"/>
      <c r="P183" s="59"/>
      <c r="Q183" s="59"/>
      <c r="R183" s="59"/>
      <c r="S183" s="59"/>
      <c r="T183" s="59"/>
      <c r="U183" s="59"/>
      <c r="V183" s="59"/>
      <c r="W183" s="59"/>
      <c r="X183" s="59"/>
      <c r="Y183" s="59"/>
      <c r="Z183" s="59"/>
      <c r="AA183" s="59"/>
      <c r="AB183" s="59"/>
      <c r="AC183" s="59"/>
      <c r="AD183" s="59"/>
      <c r="AE183" s="59"/>
      <c r="AF183" s="59"/>
      <c r="AG183" s="59"/>
      <c r="AH183" s="59"/>
      <c r="AI183" s="59"/>
      <c r="AJ183" s="59"/>
      <c r="AK183" s="59"/>
      <c r="AL183" s="59"/>
      <c r="AM183" s="59"/>
      <c r="AN183" s="59"/>
      <c r="AO183" s="59"/>
      <c r="AP183" s="59"/>
      <c r="AQ183" s="59"/>
      <c r="AR183" s="59"/>
    </row>
    <row r="184" ht="12.75" customHeight="1">
      <c r="A184" s="59"/>
      <c r="B184" s="59"/>
      <c r="C184" s="59"/>
      <c r="D184" s="59"/>
      <c r="E184" s="59"/>
      <c r="F184" s="59"/>
      <c r="G184" s="59"/>
      <c r="H184" s="59"/>
      <c r="I184" s="59"/>
      <c r="J184" s="59"/>
      <c r="K184" s="59"/>
      <c r="L184" s="59"/>
      <c r="M184" s="59"/>
      <c r="N184" s="59"/>
      <c r="O184" s="59"/>
      <c r="P184" s="59"/>
      <c r="Q184" s="59"/>
      <c r="R184" s="59"/>
      <c r="S184" s="59"/>
      <c r="T184" s="59"/>
      <c r="U184" s="59"/>
      <c r="V184" s="59"/>
      <c r="W184" s="59"/>
      <c r="X184" s="59"/>
      <c r="Y184" s="59"/>
      <c r="Z184" s="59"/>
      <c r="AA184" s="59"/>
      <c r="AB184" s="59"/>
      <c r="AC184" s="59"/>
      <c r="AD184" s="59"/>
      <c r="AE184" s="59"/>
      <c r="AF184" s="59"/>
      <c r="AG184" s="59"/>
      <c r="AH184" s="59"/>
      <c r="AI184" s="59"/>
      <c r="AJ184" s="59"/>
      <c r="AK184" s="59"/>
      <c r="AL184" s="59"/>
      <c r="AM184" s="59"/>
      <c r="AN184" s="59"/>
      <c r="AO184" s="59"/>
      <c r="AP184" s="59"/>
      <c r="AQ184" s="59"/>
      <c r="AR184" s="59"/>
    </row>
    <row r="185" ht="12.75" customHeight="1">
      <c r="A185" s="59"/>
      <c r="B185" s="59"/>
      <c r="C185" s="59"/>
      <c r="D185" s="59"/>
      <c r="E185" s="59"/>
      <c r="F185" s="59"/>
      <c r="G185" s="59"/>
      <c r="H185" s="59"/>
      <c r="I185" s="59"/>
      <c r="J185" s="59"/>
      <c r="K185" s="59"/>
      <c r="L185" s="59"/>
      <c r="M185" s="59"/>
      <c r="N185" s="59"/>
      <c r="O185" s="59"/>
      <c r="P185" s="59"/>
      <c r="Q185" s="59"/>
      <c r="R185" s="59"/>
      <c r="S185" s="59"/>
      <c r="T185" s="59"/>
      <c r="U185" s="59"/>
      <c r="V185" s="59"/>
      <c r="W185" s="59"/>
      <c r="X185" s="59"/>
      <c r="Y185" s="59"/>
      <c r="Z185" s="59"/>
      <c r="AA185" s="59"/>
      <c r="AB185" s="59"/>
      <c r="AC185" s="59"/>
      <c r="AD185" s="59"/>
      <c r="AE185" s="59"/>
      <c r="AF185" s="59"/>
      <c r="AG185" s="59"/>
      <c r="AH185" s="59"/>
      <c r="AI185" s="59"/>
      <c r="AJ185" s="59"/>
      <c r="AK185" s="59"/>
      <c r="AL185" s="59"/>
      <c r="AM185" s="59"/>
      <c r="AN185" s="59"/>
      <c r="AO185" s="59"/>
      <c r="AP185" s="59"/>
      <c r="AQ185" s="59"/>
      <c r="AR185" s="59"/>
    </row>
    <row r="186" ht="12.75" customHeight="1">
      <c r="A186" s="59"/>
      <c r="B186" s="59"/>
      <c r="C186" s="59"/>
      <c r="D186" s="59"/>
      <c r="E186" s="59"/>
      <c r="F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c r="AE186" s="59"/>
      <c r="AF186" s="59"/>
      <c r="AG186" s="59"/>
      <c r="AH186" s="59"/>
      <c r="AI186" s="59"/>
      <c r="AJ186" s="59"/>
      <c r="AK186" s="59"/>
      <c r="AL186" s="59"/>
      <c r="AM186" s="59"/>
      <c r="AN186" s="59"/>
      <c r="AO186" s="59"/>
      <c r="AP186" s="59"/>
      <c r="AQ186" s="59"/>
      <c r="AR186" s="59"/>
    </row>
    <row r="187" ht="12.75" customHeight="1">
      <c r="A187" s="59"/>
      <c r="B187" s="59"/>
      <c r="C187" s="59"/>
      <c r="D187" s="59"/>
      <c r="E187" s="59"/>
      <c r="F187" s="59"/>
      <c r="G187" s="59"/>
      <c r="H187" s="59"/>
      <c r="I187" s="59"/>
      <c r="J187" s="59"/>
      <c r="K187" s="59"/>
      <c r="L187" s="59"/>
      <c r="M187" s="59"/>
      <c r="N187" s="59"/>
      <c r="O187" s="59"/>
      <c r="P187" s="59"/>
      <c r="Q187" s="59"/>
      <c r="R187" s="59"/>
      <c r="S187" s="59"/>
      <c r="T187" s="59"/>
      <c r="U187" s="59"/>
      <c r="V187" s="59"/>
      <c r="W187" s="59"/>
      <c r="X187" s="59"/>
      <c r="Y187" s="59"/>
      <c r="Z187" s="59"/>
      <c r="AA187" s="59"/>
      <c r="AB187" s="59"/>
      <c r="AC187" s="59"/>
      <c r="AD187" s="59"/>
      <c r="AE187" s="59"/>
      <c r="AF187" s="59"/>
      <c r="AG187" s="59"/>
      <c r="AH187" s="59"/>
      <c r="AI187" s="59"/>
      <c r="AJ187" s="59"/>
      <c r="AK187" s="59"/>
      <c r="AL187" s="59"/>
      <c r="AM187" s="59"/>
      <c r="AN187" s="59"/>
      <c r="AO187" s="59"/>
      <c r="AP187" s="59"/>
      <c r="AQ187" s="59"/>
      <c r="AR187" s="59"/>
    </row>
    <row r="188" ht="12.75" customHeight="1">
      <c r="A188" s="59"/>
      <c r="B188" s="59"/>
      <c r="C188" s="59"/>
      <c r="D188" s="59"/>
      <c r="E188" s="59"/>
      <c r="F188" s="59"/>
      <c r="G188" s="59"/>
      <c r="H188" s="59"/>
      <c r="I188" s="59"/>
      <c r="J188" s="59"/>
      <c r="K188" s="59"/>
      <c r="L188" s="59"/>
      <c r="M188" s="59"/>
      <c r="N188" s="59"/>
      <c r="O188" s="59"/>
      <c r="P188" s="59"/>
      <c r="Q188" s="59"/>
      <c r="R188" s="59"/>
      <c r="S188" s="59"/>
      <c r="T188" s="59"/>
      <c r="U188" s="59"/>
      <c r="V188" s="59"/>
      <c r="W188" s="59"/>
      <c r="X188" s="59"/>
      <c r="Y188" s="59"/>
      <c r="Z188" s="59"/>
      <c r="AA188" s="59"/>
      <c r="AB188" s="59"/>
      <c r="AC188" s="59"/>
      <c r="AD188" s="59"/>
      <c r="AE188" s="59"/>
      <c r="AF188" s="59"/>
      <c r="AG188" s="59"/>
      <c r="AH188" s="59"/>
      <c r="AI188" s="59"/>
      <c r="AJ188" s="59"/>
      <c r="AK188" s="59"/>
      <c r="AL188" s="59"/>
      <c r="AM188" s="59"/>
      <c r="AN188" s="59"/>
      <c r="AO188" s="59"/>
      <c r="AP188" s="59"/>
      <c r="AQ188" s="59"/>
      <c r="AR188" s="59"/>
    </row>
    <row r="189" ht="12.75" customHeight="1">
      <c r="A189" s="59"/>
      <c r="B189" s="59"/>
      <c r="C189" s="59"/>
      <c r="D189" s="59"/>
      <c r="E189" s="59"/>
      <c r="F189" s="59"/>
      <c r="G189" s="59"/>
      <c r="H189" s="59"/>
      <c r="I189" s="59"/>
      <c r="J189" s="59"/>
      <c r="K189" s="59"/>
      <c r="L189" s="59"/>
      <c r="M189" s="59"/>
      <c r="N189" s="59"/>
      <c r="O189" s="59"/>
      <c r="P189" s="59"/>
      <c r="Q189" s="59"/>
      <c r="R189" s="59"/>
      <c r="S189" s="59"/>
      <c r="T189" s="59"/>
      <c r="U189" s="59"/>
      <c r="V189" s="59"/>
      <c r="W189" s="59"/>
      <c r="X189" s="59"/>
      <c r="Y189" s="59"/>
      <c r="Z189" s="59"/>
      <c r="AA189" s="59"/>
      <c r="AB189" s="59"/>
      <c r="AC189" s="59"/>
      <c r="AD189" s="59"/>
      <c r="AE189" s="59"/>
      <c r="AF189" s="59"/>
      <c r="AG189" s="59"/>
      <c r="AH189" s="59"/>
      <c r="AI189" s="59"/>
      <c r="AJ189" s="59"/>
      <c r="AK189" s="59"/>
      <c r="AL189" s="59"/>
      <c r="AM189" s="59"/>
      <c r="AN189" s="59"/>
      <c r="AO189" s="59"/>
      <c r="AP189" s="59"/>
      <c r="AQ189" s="59"/>
      <c r="AR189" s="59"/>
    </row>
    <row r="190" ht="12.75" customHeight="1">
      <c r="A190" s="59"/>
      <c r="B190" s="59"/>
      <c r="C190" s="59"/>
      <c r="D190" s="59"/>
      <c r="E190" s="59"/>
      <c r="F190" s="59"/>
      <c r="G190" s="59"/>
      <c r="H190" s="59"/>
      <c r="I190" s="59"/>
      <c r="J190" s="59"/>
      <c r="K190" s="59"/>
      <c r="L190" s="59"/>
      <c r="M190" s="59"/>
      <c r="N190" s="59"/>
      <c r="O190" s="59"/>
      <c r="P190" s="59"/>
      <c r="Q190" s="59"/>
      <c r="R190" s="59"/>
      <c r="S190" s="59"/>
      <c r="T190" s="59"/>
      <c r="U190" s="59"/>
      <c r="V190" s="59"/>
      <c r="W190" s="59"/>
      <c r="X190" s="59"/>
      <c r="Y190" s="59"/>
      <c r="Z190" s="59"/>
      <c r="AA190" s="59"/>
      <c r="AB190" s="59"/>
      <c r="AC190" s="59"/>
      <c r="AD190" s="59"/>
      <c r="AE190" s="59"/>
      <c r="AF190" s="59"/>
      <c r="AG190" s="59"/>
      <c r="AH190" s="59"/>
      <c r="AI190" s="59"/>
      <c r="AJ190" s="59"/>
      <c r="AK190" s="59"/>
      <c r="AL190" s="59"/>
      <c r="AM190" s="59"/>
      <c r="AN190" s="59"/>
      <c r="AO190" s="59"/>
      <c r="AP190" s="59"/>
      <c r="AQ190" s="59"/>
      <c r="AR190" s="59"/>
    </row>
    <row r="191" ht="12.75" customHeight="1">
      <c r="A191" s="59"/>
      <c r="B191" s="59"/>
      <c r="C191" s="59"/>
      <c r="D191" s="59"/>
      <c r="E191" s="59"/>
      <c r="F191" s="59"/>
      <c r="G191" s="59"/>
      <c r="H191" s="59"/>
      <c r="I191" s="59"/>
      <c r="J191" s="59"/>
      <c r="K191" s="59"/>
      <c r="L191" s="59"/>
      <c r="M191" s="59"/>
      <c r="N191" s="59"/>
      <c r="O191" s="59"/>
      <c r="P191" s="59"/>
      <c r="Q191" s="59"/>
      <c r="R191" s="59"/>
      <c r="S191" s="59"/>
      <c r="T191" s="59"/>
      <c r="U191" s="59"/>
      <c r="V191" s="59"/>
      <c r="W191" s="59"/>
      <c r="X191" s="59"/>
      <c r="Y191" s="59"/>
      <c r="Z191" s="59"/>
      <c r="AA191" s="59"/>
      <c r="AB191" s="59"/>
      <c r="AC191" s="59"/>
      <c r="AD191" s="59"/>
      <c r="AE191" s="59"/>
      <c r="AF191" s="59"/>
      <c r="AG191" s="59"/>
      <c r="AH191" s="59"/>
      <c r="AI191" s="59"/>
      <c r="AJ191" s="59"/>
      <c r="AK191" s="59"/>
      <c r="AL191" s="59"/>
      <c r="AM191" s="59"/>
      <c r="AN191" s="59"/>
      <c r="AO191" s="59"/>
      <c r="AP191" s="59"/>
      <c r="AQ191" s="59"/>
      <c r="AR191" s="59"/>
    </row>
    <row r="192" ht="12.75" customHeight="1">
      <c r="A192" s="59"/>
      <c r="B192" s="59"/>
      <c r="C192" s="59"/>
      <c r="D192" s="59"/>
      <c r="E192" s="59"/>
      <c r="F192" s="59"/>
      <c r="G192" s="59"/>
      <c r="H192" s="59"/>
      <c r="I192" s="59"/>
      <c r="J192" s="59"/>
      <c r="K192" s="59"/>
      <c r="L192" s="59"/>
      <c r="M192" s="59"/>
      <c r="N192" s="59"/>
      <c r="O192" s="59"/>
      <c r="P192" s="59"/>
      <c r="Q192" s="59"/>
      <c r="R192" s="59"/>
      <c r="S192" s="59"/>
      <c r="T192" s="59"/>
      <c r="U192" s="59"/>
      <c r="V192" s="59"/>
      <c r="W192" s="59"/>
      <c r="X192" s="59"/>
      <c r="Y192" s="59"/>
      <c r="Z192" s="59"/>
      <c r="AA192" s="59"/>
      <c r="AB192" s="59"/>
      <c r="AC192" s="59"/>
      <c r="AD192" s="59"/>
      <c r="AE192" s="59"/>
      <c r="AF192" s="59"/>
      <c r="AG192" s="59"/>
      <c r="AH192" s="59"/>
      <c r="AI192" s="59"/>
      <c r="AJ192" s="59"/>
      <c r="AK192" s="59"/>
      <c r="AL192" s="59"/>
      <c r="AM192" s="59"/>
      <c r="AN192" s="59"/>
      <c r="AO192" s="59"/>
      <c r="AP192" s="59"/>
      <c r="AQ192" s="59"/>
      <c r="AR192" s="59"/>
    </row>
    <row r="193" ht="12.75" customHeight="1">
      <c r="A193" s="59"/>
      <c r="B193" s="59"/>
      <c r="C193" s="59"/>
      <c r="D193" s="59"/>
      <c r="E193" s="59"/>
      <c r="F193" s="59"/>
      <c r="G193" s="59"/>
      <c r="H193" s="59"/>
      <c r="I193" s="59"/>
      <c r="J193" s="59"/>
      <c r="K193" s="59"/>
      <c r="L193" s="59"/>
      <c r="M193" s="59"/>
      <c r="N193" s="59"/>
      <c r="O193" s="59"/>
      <c r="P193" s="59"/>
      <c r="Q193" s="59"/>
      <c r="R193" s="59"/>
      <c r="S193" s="59"/>
      <c r="T193" s="59"/>
      <c r="U193" s="59"/>
      <c r="V193" s="59"/>
      <c r="W193" s="59"/>
      <c r="X193" s="59"/>
      <c r="Y193" s="59"/>
      <c r="Z193" s="59"/>
      <c r="AA193" s="59"/>
      <c r="AB193" s="59"/>
      <c r="AC193" s="59"/>
      <c r="AD193" s="59"/>
      <c r="AE193" s="59"/>
      <c r="AF193" s="59"/>
      <c r="AG193" s="59"/>
      <c r="AH193" s="59"/>
      <c r="AI193" s="59"/>
      <c r="AJ193" s="59"/>
      <c r="AK193" s="59"/>
      <c r="AL193" s="59"/>
      <c r="AM193" s="59"/>
      <c r="AN193" s="59"/>
      <c r="AO193" s="59"/>
      <c r="AP193" s="59"/>
      <c r="AQ193" s="59"/>
      <c r="AR193" s="59"/>
    </row>
    <row r="194" ht="12.75" customHeight="1">
      <c r="A194" s="59"/>
      <c r="B194" s="59"/>
      <c r="C194" s="59"/>
      <c r="D194" s="59"/>
      <c r="E194" s="59"/>
      <c r="F194" s="59"/>
      <c r="G194" s="59"/>
      <c r="H194" s="59"/>
      <c r="I194" s="59"/>
      <c r="J194" s="59"/>
      <c r="K194" s="59"/>
      <c r="L194" s="59"/>
      <c r="M194" s="59"/>
      <c r="N194" s="59"/>
      <c r="O194" s="59"/>
      <c r="P194" s="59"/>
      <c r="Q194" s="59"/>
      <c r="R194" s="59"/>
      <c r="S194" s="59"/>
      <c r="T194" s="59"/>
      <c r="U194" s="59"/>
      <c r="V194" s="59"/>
      <c r="W194" s="59"/>
      <c r="X194" s="59"/>
      <c r="Y194" s="59"/>
      <c r="Z194" s="59"/>
      <c r="AA194" s="59"/>
      <c r="AB194" s="59"/>
      <c r="AC194" s="59"/>
      <c r="AD194" s="59"/>
      <c r="AE194" s="59"/>
      <c r="AF194" s="59"/>
      <c r="AG194" s="59"/>
      <c r="AH194" s="59"/>
      <c r="AI194" s="59"/>
      <c r="AJ194" s="59"/>
      <c r="AK194" s="59"/>
      <c r="AL194" s="59"/>
      <c r="AM194" s="59"/>
      <c r="AN194" s="59"/>
      <c r="AO194" s="59"/>
      <c r="AP194" s="59"/>
      <c r="AQ194" s="59"/>
      <c r="AR194" s="59"/>
    </row>
    <row r="195" ht="12.75" customHeight="1">
      <c r="A195" s="59"/>
      <c r="B195" s="59"/>
      <c r="C195" s="59"/>
      <c r="D195" s="59"/>
      <c r="E195" s="59"/>
      <c r="F195" s="59"/>
      <c r="G195" s="59"/>
      <c r="H195" s="59"/>
      <c r="I195" s="59"/>
      <c r="J195" s="59"/>
      <c r="K195" s="59"/>
      <c r="L195" s="59"/>
      <c r="M195" s="59"/>
      <c r="N195" s="59"/>
      <c r="O195" s="59"/>
      <c r="P195" s="59"/>
      <c r="Q195" s="59"/>
      <c r="R195" s="59"/>
      <c r="S195" s="59"/>
      <c r="T195" s="59"/>
      <c r="U195" s="59"/>
      <c r="V195" s="59"/>
      <c r="W195" s="59"/>
      <c r="X195" s="59"/>
      <c r="Y195" s="59"/>
      <c r="Z195" s="59"/>
      <c r="AA195" s="59"/>
      <c r="AB195" s="59"/>
      <c r="AC195" s="59"/>
      <c r="AD195" s="59"/>
      <c r="AE195" s="59"/>
      <c r="AF195" s="59"/>
      <c r="AG195" s="59"/>
      <c r="AH195" s="59"/>
      <c r="AI195" s="59"/>
      <c r="AJ195" s="59"/>
      <c r="AK195" s="59"/>
      <c r="AL195" s="59"/>
      <c r="AM195" s="59"/>
      <c r="AN195" s="59"/>
      <c r="AO195" s="59"/>
      <c r="AP195" s="59"/>
      <c r="AQ195" s="59"/>
      <c r="AR195" s="59"/>
    </row>
    <row r="196" ht="12.75" customHeight="1">
      <c r="A196" s="59"/>
      <c r="B196" s="59"/>
      <c r="C196" s="59"/>
      <c r="D196" s="59"/>
      <c r="E196" s="59"/>
      <c r="F196" s="59"/>
      <c r="G196" s="59"/>
      <c r="H196" s="59"/>
      <c r="I196" s="59"/>
      <c r="J196" s="59"/>
      <c r="K196" s="59"/>
      <c r="L196" s="59"/>
      <c r="M196" s="59"/>
      <c r="N196" s="59"/>
      <c r="O196" s="59"/>
      <c r="P196" s="59"/>
      <c r="Q196" s="59"/>
      <c r="R196" s="59"/>
      <c r="S196" s="59"/>
      <c r="T196" s="59"/>
      <c r="U196" s="59"/>
      <c r="V196" s="59"/>
      <c r="W196" s="59"/>
      <c r="X196" s="59"/>
      <c r="Y196" s="59"/>
      <c r="Z196" s="59"/>
      <c r="AA196" s="59"/>
      <c r="AB196" s="59"/>
      <c r="AC196" s="59"/>
      <c r="AD196" s="59"/>
      <c r="AE196" s="59"/>
      <c r="AF196" s="59"/>
      <c r="AG196" s="59"/>
      <c r="AH196" s="59"/>
      <c r="AI196" s="59"/>
      <c r="AJ196" s="59"/>
      <c r="AK196" s="59"/>
      <c r="AL196" s="59"/>
      <c r="AM196" s="59"/>
      <c r="AN196" s="59"/>
      <c r="AO196" s="59"/>
      <c r="AP196" s="59"/>
      <c r="AQ196" s="59"/>
      <c r="AR196" s="59"/>
    </row>
    <row r="197" ht="12.75" customHeight="1">
      <c r="A197" s="59"/>
      <c r="B197" s="59"/>
      <c r="C197" s="59"/>
      <c r="D197" s="59"/>
      <c r="E197" s="59"/>
      <c r="F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c r="AD197" s="59"/>
      <c r="AE197" s="59"/>
      <c r="AF197" s="59"/>
      <c r="AG197" s="59"/>
      <c r="AH197" s="59"/>
      <c r="AI197" s="59"/>
      <c r="AJ197" s="59"/>
      <c r="AK197" s="59"/>
      <c r="AL197" s="59"/>
      <c r="AM197" s="59"/>
      <c r="AN197" s="59"/>
      <c r="AO197" s="59"/>
      <c r="AP197" s="59"/>
      <c r="AQ197" s="59"/>
      <c r="AR197" s="59"/>
    </row>
    <row r="198" ht="12.75" customHeight="1">
      <c r="A198" s="59"/>
      <c r="B198" s="59"/>
      <c r="C198" s="59"/>
      <c r="D198" s="59"/>
      <c r="E198" s="59"/>
      <c r="F198" s="59"/>
      <c r="G198" s="59"/>
      <c r="H198" s="59"/>
      <c r="I198" s="59"/>
      <c r="J198" s="59"/>
      <c r="K198" s="59"/>
      <c r="L198" s="59"/>
      <c r="M198" s="59"/>
      <c r="N198" s="59"/>
      <c r="O198" s="59"/>
      <c r="P198" s="59"/>
      <c r="Q198" s="59"/>
      <c r="R198" s="59"/>
      <c r="S198" s="59"/>
      <c r="T198" s="59"/>
      <c r="U198" s="59"/>
      <c r="V198" s="59"/>
      <c r="W198" s="59"/>
      <c r="X198" s="59"/>
      <c r="Y198" s="59"/>
      <c r="Z198" s="59"/>
      <c r="AA198" s="59"/>
      <c r="AB198" s="59"/>
      <c r="AC198" s="59"/>
      <c r="AD198" s="59"/>
      <c r="AE198" s="59"/>
      <c r="AF198" s="59"/>
      <c r="AG198" s="59"/>
      <c r="AH198" s="59"/>
      <c r="AI198" s="59"/>
      <c r="AJ198" s="59"/>
      <c r="AK198" s="59"/>
      <c r="AL198" s="59"/>
      <c r="AM198" s="59"/>
      <c r="AN198" s="59"/>
      <c r="AO198" s="59"/>
      <c r="AP198" s="59"/>
      <c r="AQ198" s="59"/>
      <c r="AR198" s="59"/>
    </row>
    <row r="199" ht="12.75" customHeight="1">
      <c r="A199" s="59"/>
      <c r="B199" s="59"/>
      <c r="C199" s="59"/>
      <c r="D199" s="59"/>
      <c r="E199" s="59"/>
      <c r="F199" s="59"/>
      <c r="G199" s="59"/>
      <c r="H199" s="59"/>
      <c r="I199" s="59"/>
      <c r="J199" s="59"/>
      <c r="K199" s="59"/>
      <c r="L199" s="59"/>
      <c r="M199" s="59"/>
      <c r="N199" s="59"/>
      <c r="O199" s="59"/>
      <c r="P199" s="59"/>
      <c r="Q199" s="59"/>
      <c r="R199" s="59"/>
      <c r="S199" s="59"/>
      <c r="T199" s="59"/>
      <c r="U199" s="59"/>
      <c r="V199" s="59"/>
      <c r="W199" s="59"/>
      <c r="X199" s="59"/>
      <c r="Y199" s="59"/>
      <c r="Z199" s="59"/>
      <c r="AA199" s="59"/>
      <c r="AB199" s="59"/>
      <c r="AC199" s="59"/>
      <c r="AD199" s="59"/>
      <c r="AE199" s="59"/>
      <c r="AF199" s="59"/>
      <c r="AG199" s="59"/>
      <c r="AH199" s="59"/>
      <c r="AI199" s="59"/>
      <c r="AJ199" s="59"/>
      <c r="AK199" s="59"/>
      <c r="AL199" s="59"/>
      <c r="AM199" s="59"/>
      <c r="AN199" s="59"/>
      <c r="AO199" s="59"/>
      <c r="AP199" s="59"/>
      <c r="AQ199" s="59"/>
      <c r="AR199" s="59"/>
    </row>
    <row r="200" ht="12.75" customHeight="1">
      <c r="A200" s="59"/>
      <c r="B200" s="59"/>
      <c r="C200" s="59"/>
      <c r="D200" s="59"/>
      <c r="E200" s="59"/>
      <c r="F200" s="59"/>
      <c r="G200" s="59"/>
      <c r="H200" s="59"/>
      <c r="I200" s="59"/>
      <c r="J200" s="59"/>
      <c r="K200" s="59"/>
      <c r="L200" s="59"/>
      <c r="M200" s="59"/>
      <c r="N200" s="59"/>
      <c r="O200" s="59"/>
      <c r="P200" s="59"/>
      <c r="Q200" s="59"/>
      <c r="R200" s="59"/>
      <c r="S200" s="59"/>
      <c r="T200" s="59"/>
      <c r="U200" s="59"/>
      <c r="V200" s="59"/>
      <c r="W200" s="59"/>
      <c r="X200" s="59"/>
      <c r="Y200" s="59"/>
      <c r="Z200" s="59"/>
      <c r="AA200" s="59"/>
      <c r="AB200" s="59"/>
      <c r="AC200" s="59"/>
      <c r="AD200" s="59"/>
      <c r="AE200" s="59"/>
      <c r="AF200" s="59"/>
      <c r="AG200" s="59"/>
      <c r="AH200" s="59"/>
      <c r="AI200" s="59"/>
      <c r="AJ200" s="59"/>
      <c r="AK200" s="59"/>
      <c r="AL200" s="59"/>
      <c r="AM200" s="59"/>
      <c r="AN200" s="59"/>
      <c r="AO200" s="59"/>
      <c r="AP200" s="59"/>
      <c r="AQ200" s="59"/>
      <c r="AR200" s="59"/>
    </row>
    <row r="201" ht="12.75" customHeight="1">
      <c r="A201" s="59"/>
      <c r="B201" s="59"/>
      <c r="C201" s="59"/>
      <c r="D201" s="59"/>
      <c r="E201" s="59"/>
      <c r="F201" s="59"/>
      <c r="G201" s="59"/>
      <c r="H201" s="59"/>
      <c r="I201" s="59"/>
      <c r="J201" s="59"/>
      <c r="K201" s="59"/>
      <c r="L201" s="59"/>
      <c r="M201" s="59"/>
      <c r="N201" s="59"/>
      <c r="O201" s="59"/>
      <c r="P201" s="59"/>
      <c r="Q201" s="59"/>
      <c r="R201" s="59"/>
      <c r="S201" s="59"/>
      <c r="T201" s="59"/>
      <c r="U201" s="59"/>
      <c r="V201" s="59"/>
      <c r="W201" s="59"/>
      <c r="X201" s="59"/>
      <c r="Y201" s="59"/>
      <c r="Z201" s="59"/>
      <c r="AA201" s="59"/>
      <c r="AB201" s="59"/>
      <c r="AC201" s="59"/>
      <c r="AD201" s="59"/>
      <c r="AE201" s="59"/>
      <c r="AF201" s="59"/>
      <c r="AG201" s="59"/>
      <c r="AH201" s="59"/>
      <c r="AI201" s="59"/>
      <c r="AJ201" s="59"/>
      <c r="AK201" s="59"/>
      <c r="AL201" s="59"/>
      <c r="AM201" s="59"/>
      <c r="AN201" s="59"/>
      <c r="AO201" s="59"/>
      <c r="AP201" s="59"/>
      <c r="AQ201" s="59"/>
      <c r="AR201" s="59"/>
    </row>
    <row r="202" ht="12.75" customHeight="1">
      <c r="A202" s="59"/>
      <c r="B202" s="59"/>
      <c r="C202" s="59"/>
      <c r="D202" s="59"/>
      <c r="E202" s="59"/>
      <c r="F202" s="59"/>
      <c r="G202" s="59"/>
      <c r="H202" s="59"/>
      <c r="I202" s="59"/>
      <c r="J202" s="59"/>
      <c r="K202" s="59"/>
      <c r="L202" s="59"/>
      <c r="M202" s="59"/>
      <c r="N202" s="59"/>
      <c r="O202" s="59"/>
      <c r="P202" s="59"/>
      <c r="Q202" s="59"/>
      <c r="R202" s="59"/>
      <c r="S202" s="59"/>
      <c r="T202" s="59"/>
      <c r="U202" s="59"/>
      <c r="V202" s="59"/>
      <c r="W202" s="59"/>
      <c r="X202" s="59"/>
      <c r="Y202" s="59"/>
      <c r="Z202" s="59"/>
      <c r="AA202" s="59"/>
      <c r="AB202" s="59"/>
      <c r="AC202" s="59"/>
      <c r="AD202" s="59"/>
      <c r="AE202" s="59"/>
      <c r="AF202" s="59"/>
      <c r="AG202" s="59"/>
      <c r="AH202" s="59"/>
      <c r="AI202" s="59"/>
      <c r="AJ202" s="59"/>
      <c r="AK202" s="59"/>
      <c r="AL202" s="59"/>
      <c r="AM202" s="59"/>
      <c r="AN202" s="59"/>
      <c r="AO202" s="59"/>
      <c r="AP202" s="59"/>
      <c r="AQ202" s="59"/>
      <c r="AR202" s="59"/>
    </row>
    <row r="203" ht="12.75" customHeight="1">
      <c r="A203" s="59"/>
      <c r="B203" s="59"/>
      <c r="C203" s="59"/>
      <c r="D203" s="59"/>
      <c r="E203" s="59"/>
      <c r="F203" s="59"/>
      <c r="G203" s="59"/>
      <c r="H203" s="59"/>
      <c r="I203" s="59"/>
      <c r="J203" s="59"/>
      <c r="K203" s="59"/>
      <c r="L203" s="59"/>
      <c r="M203" s="59"/>
      <c r="N203" s="59"/>
      <c r="O203" s="59"/>
      <c r="P203" s="59"/>
      <c r="Q203" s="59"/>
      <c r="R203" s="59"/>
      <c r="S203" s="59"/>
      <c r="T203" s="59"/>
      <c r="U203" s="59"/>
      <c r="V203" s="59"/>
      <c r="W203" s="59"/>
      <c r="X203" s="59"/>
      <c r="Y203" s="59"/>
      <c r="Z203" s="59"/>
      <c r="AA203" s="59"/>
      <c r="AB203" s="59"/>
      <c r="AC203" s="59"/>
      <c r="AD203" s="59"/>
      <c r="AE203" s="59"/>
      <c r="AF203" s="59"/>
      <c r="AG203" s="59"/>
      <c r="AH203" s="59"/>
      <c r="AI203" s="59"/>
      <c r="AJ203" s="59"/>
      <c r="AK203" s="59"/>
      <c r="AL203" s="59"/>
      <c r="AM203" s="59"/>
      <c r="AN203" s="59"/>
      <c r="AO203" s="59"/>
      <c r="AP203" s="59"/>
      <c r="AQ203" s="59"/>
      <c r="AR203" s="59"/>
    </row>
    <row r="204" ht="12.75" customHeight="1">
      <c r="A204" s="59"/>
      <c r="B204" s="59"/>
      <c r="C204" s="59"/>
      <c r="D204" s="59"/>
      <c r="E204" s="59"/>
      <c r="F204" s="59"/>
      <c r="G204" s="59"/>
      <c r="H204" s="59"/>
      <c r="I204" s="59"/>
      <c r="J204" s="59"/>
      <c r="K204" s="59"/>
      <c r="L204" s="59"/>
      <c r="M204" s="59"/>
      <c r="N204" s="59"/>
      <c r="O204" s="59"/>
      <c r="P204" s="59"/>
      <c r="Q204" s="59"/>
      <c r="R204" s="59"/>
      <c r="S204" s="59"/>
      <c r="T204" s="59"/>
      <c r="U204" s="59"/>
      <c r="V204" s="59"/>
      <c r="W204" s="59"/>
      <c r="X204" s="59"/>
      <c r="Y204" s="59"/>
      <c r="Z204" s="59"/>
      <c r="AA204" s="59"/>
      <c r="AB204" s="59"/>
      <c r="AC204" s="59"/>
      <c r="AD204" s="59"/>
      <c r="AE204" s="59"/>
      <c r="AF204" s="59"/>
      <c r="AG204" s="59"/>
      <c r="AH204" s="59"/>
      <c r="AI204" s="59"/>
      <c r="AJ204" s="59"/>
      <c r="AK204" s="59"/>
      <c r="AL204" s="59"/>
      <c r="AM204" s="59"/>
      <c r="AN204" s="59"/>
      <c r="AO204" s="59"/>
      <c r="AP204" s="59"/>
      <c r="AQ204" s="59"/>
      <c r="AR204" s="59"/>
    </row>
    <row r="205" ht="12.75" customHeight="1">
      <c r="A205" s="59"/>
      <c r="B205" s="59"/>
      <c r="C205" s="59"/>
      <c r="D205" s="59"/>
      <c r="E205" s="59"/>
      <c r="F205" s="59"/>
      <c r="G205" s="59"/>
      <c r="H205" s="59"/>
      <c r="I205" s="59"/>
      <c r="J205" s="59"/>
      <c r="K205" s="59"/>
      <c r="L205" s="59"/>
      <c r="M205" s="59"/>
      <c r="N205" s="59"/>
      <c r="O205" s="59"/>
      <c r="P205" s="59"/>
      <c r="Q205" s="59"/>
      <c r="R205" s="59"/>
      <c r="S205" s="59"/>
      <c r="T205" s="59"/>
      <c r="U205" s="59"/>
      <c r="V205" s="59"/>
      <c r="W205" s="59"/>
      <c r="X205" s="59"/>
      <c r="Y205" s="59"/>
      <c r="Z205" s="59"/>
      <c r="AA205" s="59"/>
      <c r="AB205" s="59"/>
      <c r="AC205" s="59"/>
      <c r="AD205" s="59"/>
      <c r="AE205" s="59"/>
      <c r="AF205" s="59"/>
      <c r="AG205" s="59"/>
      <c r="AH205" s="59"/>
      <c r="AI205" s="59"/>
      <c r="AJ205" s="59"/>
      <c r="AK205" s="59"/>
      <c r="AL205" s="59"/>
      <c r="AM205" s="59"/>
      <c r="AN205" s="59"/>
      <c r="AO205" s="59"/>
      <c r="AP205" s="59"/>
      <c r="AQ205" s="59"/>
      <c r="AR205" s="59"/>
    </row>
    <row r="206" ht="12.75" customHeight="1">
      <c r="A206" s="59"/>
      <c r="B206" s="59"/>
      <c r="C206" s="59"/>
      <c r="D206" s="59"/>
      <c r="E206" s="59"/>
      <c r="F206" s="59"/>
      <c r="G206" s="59"/>
      <c r="H206" s="59"/>
      <c r="I206" s="59"/>
      <c r="J206" s="59"/>
      <c r="K206" s="59"/>
      <c r="L206" s="59"/>
      <c r="M206" s="59"/>
      <c r="N206" s="59"/>
      <c r="O206" s="59"/>
      <c r="P206" s="59"/>
      <c r="Q206" s="59"/>
      <c r="R206" s="59"/>
      <c r="S206" s="59"/>
      <c r="T206" s="59"/>
      <c r="U206" s="59"/>
      <c r="V206" s="59"/>
      <c r="W206" s="59"/>
      <c r="X206" s="59"/>
      <c r="Y206" s="59"/>
      <c r="Z206" s="59"/>
      <c r="AA206" s="59"/>
      <c r="AB206" s="59"/>
      <c r="AC206" s="59"/>
      <c r="AD206" s="59"/>
      <c r="AE206" s="59"/>
      <c r="AF206" s="59"/>
      <c r="AG206" s="59"/>
      <c r="AH206" s="59"/>
      <c r="AI206" s="59"/>
      <c r="AJ206" s="59"/>
      <c r="AK206" s="59"/>
      <c r="AL206" s="59"/>
      <c r="AM206" s="59"/>
      <c r="AN206" s="59"/>
      <c r="AO206" s="59"/>
      <c r="AP206" s="59"/>
      <c r="AQ206" s="59"/>
      <c r="AR206" s="59"/>
    </row>
    <row r="207" ht="12.75" customHeight="1">
      <c r="A207" s="59"/>
      <c r="B207" s="59"/>
      <c r="C207" s="59"/>
      <c r="D207" s="59"/>
      <c r="E207" s="59"/>
      <c r="F207" s="59"/>
      <c r="G207" s="59"/>
      <c r="H207" s="59"/>
      <c r="I207" s="59"/>
      <c r="J207" s="59"/>
      <c r="K207" s="59"/>
      <c r="L207" s="59"/>
      <c r="M207" s="59"/>
      <c r="N207" s="59"/>
      <c r="O207" s="59"/>
      <c r="P207" s="59"/>
      <c r="Q207" s="59"/>
      <c r="R207" s="59"/>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9"/>
      <c r="AR207" s="59"/>
    </row>
    <row r="208" ht="12.75" customHeight="1">
      <c r="A208" s="59"/>
      <c r="B208" s="59"/>
      <c r="C208" s="59"/>
      <c r="D208" s="59"/>
      <c r="E208" s="59"/>
      <c r="F208" s="59"/>
      <c r="G208" s="59"/>
      <c r="H208" s="59"/>
      <c r="I208" s="59"/>
      <c r="J208" s="59"/>
      <c r="K208" s="59"/>
      <c r="L208" s="59"/>
      <c r="M208" s="59"/>
      <c r="N208" s="59"/>
      <c r="O208" s="59"/>
      <c r="P208" s="59"/>
      <c r="Q208" s="59"/>
      <c r="R208" s="59"/>
      <c r="S208" s="59"/>
      <c r="T208" s="59"/>
      <c r="U208" s="59"/>
      <c r="V208" s="59"/>
      <c r="W208" s="59"/>
      <c r="X208" s="59"/>
      <c r="Y208" s="59"/>
      <c r="Z208" s="59"/>
      <c r="AA208" s="59"/>
      <c r="AB208" s="59"/>
      <c r="AC208" s="59"/>
      <c r="AD208" s="59"/>
      <c r="AE208" s="59"/>
      <c r="AF208" s="59"/>
      <c r="AG208" s="59"/>
      <c r="AH208" s="59"/>
      <c r="AI208" s="59"/>
      <c r="AJ208" s="59"/>
      <c r="AK208" s="59"/>
      <c r="AL208" s="59"/>
      <c r="AM208" s="59"/>
      <c r="AN208" s="59"/>
      <c r="AO208" s="59"/>
      <c r="AP208" s="59"/>
      <c r="AQ208" s="59"/>
      <c r="AR208" s="59"/>
    </row>
    <row r="209" ht="12.75" customHeight="1">
      <c r="A209" s="59"/>
      <c r="B209" s="59"/>
      <c r="C209" s="59"/>
      <c r="D209" s="59"/>
      <c r="E209" s="59"/>
      <c r="F209" s="59"/>
      <c r="G209" s="59"/>
      <c r="H209" s="59"/>
      <c r="I209" s="59"/>
      <c r="J209" s="59"/>
      <c r="K209" s="59"/>
      <c r="L209" s="59"/>
      <c r="M209" s="59"/>
      <c r="N209" s="59"/>
      <c r="O209" s="59"/>
      <c r="P209" s="59"/>
      <c r="Q209" s="59"/>
      <c r="R209" s="59"/>
      <c r="S209" s="59"/>
      <c r="T209" s="59"/>
      <c r="U209" s="59"/>
      <c r="V209" s="59"/>
      <c r="W209" s="59"/>
      <c r="X209" s="59"/>
      <c r="Y209" s="59"/>
      <c r="Z209" s="59"/>
      <c r="AA209" s="59"/>
      <c r="AB209" s="59"/>
      <c r="AC209" s="59"/>
      <c r="AD209" s="59"/>
      <c r="AE209" s="59"/>
      <c r="AF209" s="59"/>
      <c r="AG209" s="59"/>
      <c r="AH209" s="59"/>
      <c r="AI209" s="59"/>
      <c r="AJ209" s="59"/>
      <c r="AK209" s="59"/>
      <c r="AL209" s="59"/>
      <c r="AM209" s="59"/>
      <c r="AN209" s="59"/>
      <c r="AO209" s="59"/>
      <c r="AP209" s="59"/>
      <c r="AQ209" s="59"/>
      <c r="AR209" s="59"/>
    </row>
    <row r="210" ht="12.75" customHeight="1">
      <c r="A210" s="59"/>
      <c r="B210" s="59"/>
      <c r="C210" s="59"/>
      <c r="D210" s="59"/>
      <c r="E210" s="59"/>
      <c r="F210" s="59"/>
      <c r="G210" s="59"/>
      <c r="H210" s="59"/>
      <c r="I210" s="59"/>
      <c r="J210" s="59"/>
      <c r="K210" s="59"/>
      <c r="L210" s="59"/>
      <c r="M210" s="59"/>
      <c r="N210" s="59"/>
      <c r="O210" s="59"/>
      <c r="P210" s="59"/>
      <c r="Q210" s="59"/>
      <c r="R210" s="59"/>
      <c r="S210" s="59"/>
      <c r="T210" s="59"/>
      <c r="U210" s="59"/>
      <c r="V210" s="59"/>
      <c r="W210" s="59"/>
      <c r="X210" s="59"/>
      <c r="Y210" s="59"/>
      <c r="Z210" s="59"/>
      <c r="AA210" s="59"/>
      <c r="AB210" s="59"/>
      <c r="AC210" s="59"/>
      <c r="AD210" s="59"/>
      <c r="AE210" s="59"/>
      <c r="AF210" s="59"/>
      <c r="AG210" s="59"/>
      <c r="AH210" s="59"/>
      <c r="AI210" s="59"/>
      <c r="AJ210" s="59"/>
      <c r="AK210" s="59"/>
      <c r="AL210" s="59"/>
      <c r="AM210" s="59"/>
      <c r="AN210" s="59"/>
      <c r="AO210" s="59"/>
      <c r="AP210" s="59"/>
      <c r="AQ210" s="59"/>
      <c r="AR210" s="59"/>
    </row>
    <row r="211" ht="12.75" customHeight="1">
      <c r="A211" s="59"/>
      <c r="B211" s="59"/>
      <c r="C211" s="59"/>
      <c r="D211" s="59"/>
      <c r="E211" s="59"/>
      <c r="F211" s="59"/>
      <c r="G211" s="59"/>
      <c r="H211" s="59"/>
      <c r="I211" s="59"/>
      <c r="J211" s="59"/>
      <c r="K211" s="59"/>
      <c r="L211" s="59"/>
      <c r="M211" s="59"/>
      <c r="N211" s="59"/>
      <c r="O211" s="59"/>
      <c r="P211" s="59"/>
      <c r="Q211" s="59"/>
      <c r="R211" s="59"/>
      <c r="S211" s="59"/>
      <c r="T211" s="59"/>
      <c r="U211" s="59"/>
      <c r="V211" s="59"/>
      <c r="W211" s="59"/>
      <c r="X211" s="59"/>
      <c r="Y211" s="59"/>
      <c r="Z211" s="59"/>
      <c r="AA211" s="59"/>
      <c r="AB211" s="59"/>
      <c r="AC211" s="59"/>
      <c r="AD211" s="59"/>
      <c r="AE211" s="59"/>
      <c r="AF211" s="59"/>
      <c r="AG211" s="59"/>
      <c r="AH211" s="59"/>
      <c r="AI211" s="59"/>
      <c r="AJ211" s="59"/>
      <c r="AK211" s="59"/>
      <c r="AL211" s="59"/>
      <c r="AM211" s="59"/>
      <c r="AN211" s="59"/>
      <c r="AO211" s="59"/>
      <c r="AP211" s="59"/>
      <c r="AQ211" s="59"/>
      <c r="AR211" s="59"/>
    </row>
    <row r="212" ht="12.75" customHeight="1">
      <c r="A212" s="59"/>
      <c r="B212" s="59"/>
      <c r="C212" s="59"/>
      <c r="D212" s="59"/>
      <c r="E212" s="59"/>
      <c r="F212" s="59"/>
      <c r="G212" s="59"/>
      <c r="H212" s="59"/>
      <c r="I212" s="59"/>
      <c r="J212" s="59"/>
      <c r="K212" s="59"/>
      <c r="L212" s="59"/>
      <c r="M212" s="59"/>
      <c r="N212" s="59"/>
      <c r="O212" s="59"/>
      <c r="P212" s="59"/>
      <c r="Q212" s="59"/>
      <c r="R212" s="59"/>
      <c r="S212" s="59"/>
      <c r="T212" s="59"/>
      <c r="U212" s="59"/>
      <c r="V212" s="59"/>
      <c r="W212" s="59"/>
      <c r="X212" s="59"/>
      <c r="Y212" s="59"/>
      <c r="Z212" s="59"/>
      <c r="AA212" s="59"/>
      <c r="AB212" s="59"/>
      <c r="AC212" s="59"/>
      <c r="AD212" s="59"/>
      <c r="AE212" s="59"/>
      <c r="AF212" s="59"/>
      <c r="AG212" s="59"/>
      <c r="AH212" s="59"/>
      <c r="AI212" s="59"/>
      <c r="AJ212" s="59"/>
      <c r="AK212" s="59"/>
      <c r="AL212" s="59"/>
      <c r="AM212" s="59"/>
      <c r="AN212" s="59"/>
      <c r="AO212" s="59"/>
      <c r="AP212" s="59"/>
      <c r="AQ212" s="59"/>
      <c r="AR212" s="59"/>
    </row>
    <row r="213" ht="12.75" customHeight="1">
      <c r="A213" s="59"/>
      <c r="B213" s="59"/>
      <c r="C213" s="59"/>
      <c r="D213" s="59"/>
      <c r="E213" s="59"/>
      <c r="F213" s="59"/>
      <c r="G213" s="59"/>
      <c r="H213" s="59"/>
      <c r="I213" s="59"/>
      <c r="J213" s="59"/>
      <c r="K213" s="59"/>
      <c r="L213" s="59"/>
      <c r="M213" s="59"/>
      <c r="N213" s="59"/>
      <c r="O213" s="59"/>
      <c r="P213" s="59"/>
      <c r="Q213" s="59"/>
      <c r="R213" s="59"/>
      <c r="S213" s="59"/>
      <c r="T213" s="59"/>
      <c r="U213" s="59"/>
      <c r="V213" s="59"/>
      <c r="W213" s="59"/>
      <c r="X213" s="59"/>
      <c r="Y213" s="59"/>
      <c r="Z213" s="59"/>
      <c r="AA213" s="59"/>
      <c r="AB213" s="59"/>
      <c r="AC213" s="59"/>
      <c r="AD213" s="59"/>
      <c r="AE213" s="59"/>
      <c r="AF213" s="59"/>
      <c r="AG213" s="59"/>
      <c r="AH213" s="59"/>
      <c r="AI213" s="59"/>
      <c r="AJ213" s="59"/>
      <c r="AK213" s="59"/>
      <c r="AL213" s="59"/>
      <c r="AM213" s="59"/>
      <c r="AN213" s="59"/>
      <c r="AO213" s="59"/>
      <c r="AP213" s="59"/>
      <c r="AQ213" s="59"/>
      <c r="AR213" s="59"/>
    </row>
    <row r="214" ht="12.75" customHeight="1">
      <c r="A214" s="59"/>
      <c r="B214" s="59"/>
      <c r="C214" s="59"/>
      <c r="D214" s="59"/>
      <c r="E214" s="59"/>
      <c r="F214" s="59"/>
      <c r="G214" s="59"/>
      <c r="H214" s="59"/>
      <c r="I214" s="59"/>
      <c r="J214" s="59"/>
      <c r="K214" s="59"/>
      <c r="L214" s="59"/>
      <c r="M214" s="59"/>
      <c r="N214" s="59"/>
      <c r="O214" s="59"/>
      <c r="P214" s="59"/>
      <c r="Q214" s="59"/>
      <c r="R214" s="59"/>
      <c r="S214" s="59"/>
      <c r="T214" s="59"/>
      <c r="U214" s="59"/>
      <c r="V214" s="59"/>
      <c r="W214" s="59"/>
      <c r="X214" s="59"/>
      <c r="Y214" s="59"/>
      <c r="Z214" s="59"/>
      <c r="AA214" s="59"/>
      <c r="AB214" s="59"/>
      <c r="AC214" s="59"/>
      <c r="AD214" s="59"/>
      <c r="AE214" s="59"/>
      <c r="AF214" s="59"/>
      <c r="AG214" s="59"/>
      <c r="AH214" s="59"/>
      <c r="AI214" s="59"/>
      <c r="AJ214" s="59"/>
      <c r="AK214" s="59"/>
      <c r="AL214" s="59"/>
      <c r="AM214" s="59"/>
      <c r="AN214" s="59"/>
      <c r="AO214" s="59"/>
      <c r="AP214" s="59"/>
      <c r="AQ214" s="59"/>
      <c r="AR214" s="59"/>
    </row>
    <row r="215" ht="12.75" customHeight="1">
      <c r="A215" s="59"/>
      <c r="B215" s="59"/>
      <c r="C215" s="59"/>
      <c r="D215" s="59"/>
      <c r="E215" s="59"/>
      <c r="F215" s="59"/>
      <c r="G215" s="59"/>
      <c r="H215" s="59"/>
      <c r="I215" s="59"/>
      <c r="J215" s="59"/>
      <c r="K215" s="59"/>
      <c r="L215" s="59"/>
      <c r="M215" s="59"/>
      <c r="N215" s="59"/>
      <c r="O215" s="59"/>
      <c r="P215" s="59"/>
      <c r="Q215" s="59"/>
      <c r="R215" s="59"/>
      <c r="S215" s="59"/>
      <c r="T215" s="59"/>
      <c r="U215" s="59"/>
      <c r="V215" s="59"/>
      <c r="W215" s="59"/>
      <c r="X215" s="59"/>
      <c r="Y215" s="59"/>
      <c r="Z215" s="59"/>
      <c r="AA215" s="59"/>
      <c r="AB215" s="59"/>
      <c r="AC215" s="59"/>
      <c r="AD215" s="59"/>
      <c r="AE215" s="59"/>
      <c r="AF215" s="59"/>
      <c r="AG215" s="59"/>
      <c r="AH215" s="59"/>
      <c r="AI215" s="59"/>
      <c r="AJ215" s="59"/>
      <c r="AK215" s="59"/>
      <c r="AL215" s="59"/>
      <c r="AM215" s="59"/>
      <c r="AN215" s="59"/>
      <c r="AO215" s="59"/>
      <c r="AP215" s="59"/>
      <c r="AQ215" s="59"/>
      <c r="AR215" s="59"/>
    </row>
    <row r="216" ht="12.75" customHeight="1">
      <c r="A216" s="59"/>
      <c r="B216" s="59"/>
      <c r="C216" s="59"/>
      <c r="D216" s="59"/>
      <c r="E216" s="59"/>
      <c r="F216" s="59"/>
      <c r="G216" s="59"/>
      <c r="H216" s="59"/>
      <c r="I216" s="59"/>
      <c r="J216" s="59"/>
      <c r="K216" s="59"/>
      <c r="L216" s="59"/>
      <c r="M216" s="59"/>
      <c r="N216" s="59"/>
      <c r="O216" s="59"/>
      <c r="P216" s="59"/>
      <c r="Q216" s="59"/>
      <c r="R216" s="59"/>
      <c r="S216" s="59"/>
      <c r="T216" s="59"/>
      <c r="U216" s="59"/>
      <c r="V216" s="59"/>
      <c r="W216" s="59"/>
      <c r="X216" s="59"/>
      <c r="Y216" s="59"/>
      <c r="Z216" s="59"/>
      <c r="AA216" s="59"/>
      <c r="AB216" s="59"/>
      <c r="AC216" s="59"/>
      <c r="AD216" s="59"/>
      <c r="AE216" s="59"/>
      <c r="AF216" s="59"/>
      <c r="AG216" s="59"/>
      <c r="AH216" s="59"/>
      <c r="AI216" s="59"/>
      <c r="AJ216" s="59"/>
      <c r="AK216" s="59"/>
      <c r="AL216" s="59"/>
      <c r="AM216" s="59"/>
      <c r="AN216" s="59"/>
      <c r="AO216" s="59"/>
      <c r="AP216" s="59"/>
      <c r="AQ216" s="59"/>
      <c r="AR216" s="59"/>
    </row>
    <row r="217" ht="12.75" customHeight="1">
      <c r="A217" s="59"/>
      <c r="B217" s="59"/>
      <c r="C217" s="59"/>
      <c r="D217" s="59"/>
      <c r="E217" s="59"/>
      <c r="F217" s="59"/>
      <c r="G217" s="59"/>
      <c r="H217" s="59"/>
      <c r="I217" s="59"/>
      <c r="J217" s="59"/>
      <c r="K217" s="59"/>
      <c r="L217" s="59"/>
      <c r="M217" s="59"/>
      <c r="N217" s="59"/>
      <c r="O217" s="59"/>
      <c r="P217" s="59"/>
      <c r="Q217" s="59"/>
      <c r="R217" s="59"/>
      <c r="S217" s="59"/>
      <c r="T217" s="59"/>
      <c r="U217" s="59"/>
      <c r="V217" s="59"/>
      <c r="W217" s="59"/>
      <c r="X217" s="59"/>
      <c r="Y217" s="59"/>
      <c r="Z217" s="59"/>
      <c r="AA217" s="59"/>
      <c r="AB217" s="59"/>
      <c r="AC217" s="59"/>
      <c r="AD217" s="59"/>
      <c r="AE217" s="59"/>
      <c r="AF217" s="59"/>
      <c r="AG217" s="59"/>
      <c r="AH217" s="59"/>
      <c r="AI217" s="59"/>
      <c r="AJ217" s="59"/>
      <c r="AK217" s="59"/>
      <c r="AL217" s="59"/>
      <c r="AM217" s="59"/>
      <c r="AN217" s="59"/>
      <c r="AO217" s="59"/>
      <c r="AP217" s="59"/>
      <c r="AQ217" s="59"/>
      <c r="AR217" s="59"/>
    </row>
    <row r="218" ht="12.75" customHeight="1">
      <c r="A218" s="59"/>
      <c r="B218" s="59"/>
      <c r="C218" s="59"/>
      <c r="D218" s="59"/>
      <c r="E218" s="59"/>
      <c r="F218" s="59"/>
      <c r="G218" s="59"/>
      <c r="H218" s="59"/>
      <c r="I218" s="59"/>
      <c r="J218" s="59"/>
      <c r="K218" s="59"/>
      <c r="L218" s="59"/>
      <c r="M218" s="59"/>
      <c r="N218" s="59"/>
      <c r="O218" s="59"/>
      <c r="P218" s="59"/>
      <c r="Q218" s="59"/>
      <c r="R218" s="59"/>
      <c r="S218" s="59"/>
      <c r="T218" s="59"/>
      <c r="U218" s="59"/>
      <c r="V218" s="59"/>
      <c r="W218" s="59"/>
      <c r="X218" s="59"/>
      <c r="Y218" s="59"/>
      <c r="Z218" s="59"/>
      <c r="AA218" s="59"/>
      <c r="AB218" s="59"/>
      <c r="AC218" s="59"/>
      <c r="AD218" s="59"/>
      <c r="AE218" s="59"/>
      <c r="AF218" s="59"/>
      <c r="AG218" s="59"/>
      <c r="AH218" s="59"/>
      <c r="AI218" s="59"/>
      <c r="AJ218" s="59"/>
      <c r="AK218" s="59"/>
      <c r="AL218" s="59"/>
      <c r="AM218" s="59"/>
      <c r="AN218" s="59"/>
      <c r="AO218" s="59"/>
      <c r="AP218" s="59"/>
      <c r="AQ218" s="59"/>
      <c r="AR218" s="59"/>
    </row>
    <row r="219" ht="12.75" customHeight="1">
      <c r="A219" s="59"/>
      <c r="B219" s="59"/>
      <c r="C219" s="59"/>
      <c r="D219" s="59"/>
      <c r="E219" s="59"/>
      <c r="F219" s="59"/>
      <c r="G219" s="59"/>
      <c r="H219" s="59"/>
      <c r="I219" s="59"/>
      <c r="J219" s="59"/>
      <c r="K219" s="59"/>
      <c r="L219" s="59"/>
      <c r="M219" s="59"/>
      <c r="N219" s="59"/>
      <c r="O219" s="59"/>
      <c r="P219" s="59"/>
      <c r="Q219" s="59"/>
      <c r="R219" s="59"/>
      <c r="S219" s="59"/>
      <c r="T219" s="59"/>
      <c r="U219" s="59"/>
      <c r="V219" s="59"/>
      <c r="W219" s="59"/>
      <c r="X219" s="59"/>
      <c r="Y219" s="59"/>
      <c r="Z219" s="59"/>
      <c r="AA219" s="59"/>
      <c r="AB219" s="59"/>
      <c r="AC219" s="59"/>
      <c r="AD219" s="59"/>
      <c r="AE219" s="59"/>
      <c r="AF219" s="59"/>
      <c r="AG219" s="59"/>
      <c r="AH219" s="59"/>
      <c r="AI219" s="59"/>
      <c r="AJ219" s="59"/>
      <c r="AK219" s="59"/>
      <c r="AL219" s="59"/>
      <c r="AM219" s="59"/>
      <c r="AN219" s="59"/>
      <c r="AO219" s="59"/>
      <c r="AP219" s="59"/>
      <c r="AQ219" s="59"/>
      <c r="AR219" s="59"/>
    </row>
    <row r="220" ht="12.75" customHeight="1">
      <c r="A220" s="59"/>
      <c r="B220" s="59"/>
      <c r="C220" s="59"/>
      <c r="D220" s="59"/>
      <c r="E220" s="59"/>
      <c r="F220" s="59"/>
      <c r="G220" s="59"/>
      <c r="H220" s="59"/>
      <c r="I220" s="59"/>
      <c r="J220" s="59"/>
      <c r="K220" s="59"/>
      <c r="L220" s="59"/>
      <c r="M220" s="59"/>
      <c r="N220" s="59"/>
      <c r="O220" s="59"/>
      <c r="P220" s="59"/>
      <c r="Q220" s="59"/>
      <c r="R220" s="59"/>
      <c r="S220" s="59"/>
      <c r="T220" s="59"/>
      <c r="U220" s="59"/>
      <c r="V220" s="59"/>
      <c r="W220" s="59"/>
      <c r="X220" s="59"/>
      <c r="Y220" s="59"/>
      <c r="Z220" s="59"/>
      <c r="AA220" s="59"/>
      <c r="AB220" s="59"/>
      <c r="AC220" s="59"/>
      <c r="AD220" s="59"/>
      <c r="AE220" s="59"/>
      <c r="AF220" s="59"/>
      <c r="AG220" s="59"/>
      <c r="AH220" s="59"/>
      <c r="AI220" s="59"/>
      <c r="AJ220" s="59"/>
      <c r="AK220" s="59"/>
      <c r="AL220" s="59"/>
      <c r="AM220" s="59"/>
      <c r="AN220" s="59"/>
      <c r="AO220" s="59"/>
      <c r="AP220" s="59"/>
      <c r="AQ220" s="59"/>
      <c r="AR220" s="59"/>
    </row>
    <row r="221" ht="12.75" customHeight="1">
      <c r="A221" s="59"/>
      <c r="B221" s="59"/>
      <c r="C221" s="59"/>
      <c r="D221" s="59"/>
      <c r="E221" s="59"/>
      <c r="F221" s="59"/>
      <c r="G221" s="59"/>
      <c r="H221" s="59"/>
      <c r="I221" s="59"/>
      <c r="J221" s="59"/>
      <c r="K221" s="59"/>
      <c r="L221" s="59"/>
      <c r="M221" s="59"/>
      <c r="N221" s="59"/>
      <c r="O221" s="59"/>
      <c r="P221" s="59"/>
      <c r="Q221" s="59"/>
      <c r="R221" s="59"/>
      <c r="S221" s="59"/>
      <c r="T221" s="59"/>
      <c r="U221" s="59"/>
      <c r="V221" s="59"/>
      <c r="W221" s="59"/>
      <c r="X221" s="59"/>
      <c r="Y221" s="59"/>
      <c r="Z221" s="59"/>
      <c r="AA221" s="59"/>
      <c r="AB221" s="59"/>
      <c r="AC221" s="59"/>
      <c r="AD221" s="59"/>
      <c r="AE221" s="59"/>
      <c r="AF221" s="59"/>
      <c r="AG221" s="59"/>
      <c r="AH221" s="59"/>
      <c r="AI221" s="59"/>
      <c r="AJ221" s="59"/>
      <c r="AK221" s="59"/>
      <c r="AL221" s="59"/>
      <c r="AM221" s="59"/>
      <c r="AN221" s="59"/>
      <c r="AO221" s="59"/>
      <c r="AP221" s="59"/>
      <c r="AQ221" s="59"/>
      <c r="AR221" s="59"/>
    </row>
    <row r="222" ht="12.75" customHeight="1">
      <c r="A222" s="59"/>
      <c r="B222" s="59"/>
      <c r="C222" s="59"/>
      <c r="D222" s="59"/>
      <c r="E222" s="59"/>
      <c r="F222" s="59"/>
      <c r="G222" s="59"/>
      <c r="H222" s="59"/>
      <c r="I222" s="59"/>
      <c r="J222" s="59"/>
      <c r="K222" s="59"/>
      <c r="L222" s="59"/>
      <c r="M222" s="59"/>
      <c r="N222" s="59"/>
      <c r="O222" s="59"/>
      <c r="P222" s="59"/>
      <c r="Q222" s="59"/>
      <c r="R222" s="59"/>
      <c r="S222" s="59"/>
      <c r="T222" s="59"/>
      <c r="U222" s="59"/>
      <c r="V222" s="59"/>
      <c r="W222" s="59"/>
      <c r="X222" s="59"/>
      <c r="Y222" s="59"/>
      <c r="Z222" s="59"/>
      <c r="AA222" s="59"/>
      <c r="AB222" s="59"/>
      <c r="AC222" s="59"/>
      <c r="AD222" s="59"/>
      <c r="AE222" s="59"/>
      <c r="AF222" s="59"/>
      <c r="AG222" s="59"/>
      <c r="AH222" s="59"/>
      <c r="AI222" s="59"/>
      <c r="AJ222" s="59"/>
      <c r="AK222" s="59"/>
      <c r="AL222" s="59"/>
      <c r="AM222" s="59"/>
      <c r="AN222" s="59"/>
      <c r="AO222" s="59"/>
      <c r="AP222" s="59"/>
      <c r="AQ222" s="59"/>
      <c r="AR222" s="59"/>
    </row>
    <row r="223" ht="12.75" customHeight="1">
      <c r="A223" s="59"/>
      <c r="B223" s="59"/>
      <c r="C223" s="59"/>
      <c r="D223" s="59"/>
      <c r="E223" s="59"/>
      <c r="F223" s="59"/>
      <c r="G223" s="59"/>
      <c r="H223" s="59"/>
      <c r="I223" s="59"/>
      <c r="J223" s="59"/>
      <c r="K223" s="59"/>
      <c r="L223" s="59"/>
      <c r="M223" s="59"/>
      <c r="N223" s="59"/>
      <c r="O223" s="59"/>
      <c r="P223" s="59"/>
      <c r="Q223" s="59"/>
      <c r="R223" s="59"/>
      <c r="S223" s="59"/>
      <c r="T223" s="59"/>
      <c r="U223" s="59"/>
      <c r="V223" s="59"/>
      <c r="W223" s="59"/>
      <c r="X223" s="59"/>
      <c r="Y223" s="59"/>
      <c r="Z223" s="59"/>
      <c r="AA223" s="59"/>
      <c r="AB223" s="59"/>
      <c r="AC223" s="59"/>
      <c r="AD223" s="59"/>
      <c r="AE223" s="59"/>
      <c r="AF223" s="59"/>
      <c r="AG223" s="59"/>
      <c r="AH223" s="59"/>
      <c r="AI223" s="59"/>
      <c r="AJ223" s="59"/>
      <c r="AK223" s="59"/>
      <c r="AL223" s="59"/>
      <c r="AM223" s="59"/>
      <c r="AN223" s="59"/>
      <c r="AO223" s="59"/>
      <c r="AP223" s="59"/>
      <c r="AQ223" s="59"/>
      <c r="AR223" s="59"/>
    </row>
    <row r="224" ht="12.75" customHeight="1">
      <c r="A224" s="59"/>
      <c r="B224" s="59"/>
      <c r="C224" s="59"/>
      <c r="D224" s="59"/>
      <c r="E224" s="59"/>
      <c r="F224" s="59"/>
      <c r="G224" s="59"/>
      <c r="H224" s="59"/>
      <c r="I224" s="59"/>
      <c r="J224" s="59"/>
      <c r="K224" s="59"/>
      <c r="L224" s="59"/>
      <c r="M224" s="59"/>
      <c r="N224" s="59"/>
      <c r="O224" s="59"/>
      <c r="P224" s="59"/>
      <c r="Q224" s="59"/>
      <c r="R224" s="59"/>
      <c r="S224" s="59"/>
      <c r="T224" s="59"/>
      <c r="U224" s="59"/>
      <c r="V224" s="59"/>
      <c r="W224" s="59"/>
      <c r="X224" s="59"/>
      <c r="Y224" s="59"/>
      <c r="Z224" s="59"/>
      <c r="AA224" s="59"/>
      <c r="AB224" s="59"/>
      <c r="AC224" s="59"/>
      <c r="AD224" s="59"/>
      <c r="AE224" s="59"/>
      <c r="AF224" s="59"/>
      <c r="AG224" s="59"/>
      <c r="AH224" s="59"/>
      <c r="AI224" s="59"/>
      <c r="AJ224" s="59"/>
      <c r="AK224" s="59"/>
      <c r="AL224" s="59"/>
      <c r="AM224" s="59"/>
      <c r="AN224" s="59"/>
      <c r="AO224" s="59"/>
      <c r="AP224" s="59"/>
      <c r="AQ224" s="59"/>
      <c r="AR224" s="59"/>
    </row>
    <row r="225" ht="12.75" customHeight="1">
      <c r="A225" s="59"/>
      <c r="B225" s="59"/>
      <c r="C225" s="59"/>
      <c r="D225" s="59"/>
      <c r="E225" s="59"/>
      <c r="F225" s="59"/>
      <c r="G225" s="59"/>
      <c r="H225" s="59"/>
      <c r="I225" s="59"/>
      <c r="J225" s="59"/>
      <c r="K225" s="59"/>
      <c r="L225" s="59"/>
      <c r="M225" s="59"/>
      <c r="N225" s="59"/>
      <c r="O225" s="59"/>
      <c r="P225" s="59"/>
      <c r="Q225" s="59"/>
      <c r="R225" s="59"/>
      <c r="S225" s="59"/>
      <c r="T225" s="59"/>
      <c r="U225" s="59"/>
      <c r="V225" s="59"/>
      <c r="W225" s="59"/>
      <c r="X225" s="59"/>
      <c r="Y225" s="59"/>
      <c r="Z225" s="59"/>
      <c r="AA225" s="59"/>
      <c r="AB225" s="59"/>
      <c r="AC225" s="59"/>
      <c r="AD225" s="59"/>
      <c r="AE225" s="59"/>
      <c r="AF225" s="59"/>
      <c r="AG225" s="59"/>
      <c r="AH225" s="59"/>
      <c r="AI225" s="59"/>
      <c r="AJ225" s="59"/>
      <c r="AK225" s="59"/>
      <c r="AL225" s="59"/>
      <c r="AM225" s="59"/>
      <c r="AN225" s="59"/>
      <c r="AO225" s="59"/>
      <c r="AP225" s="59"/>
      <c r="AQ225" s="59"/>
      <c r="AR225" s="59"/>
    </row>
    <row r="226" ht="12.75" customHeight="1">
      <c r="A226" s="59"/>
      <c r="B226" s="59"/>
      <c r="C226" s="59"/>
      <c r="D226" s="59"/>
      <c r="E226" s="59"/>
      <c r="F226" s="59"/>
      <c r="G226" s="59"/>
      <c r="H226" s="59"/>
      <c r="I226" s="59"/>
      <c r="J226" s="59"/>
      <c r="K226" s="59"/>
      <c r="L226" s="59"/>
      <c r="M226" s="59"/>
      <c r="N226" s="59"/>
      <c r="O226" s="59"/>
      <c r="P226" s="59"/>
      <c r="Q226" s="59"/>
      <c r="R226" s="59"/>
      <c r="S226" s="59"/>
      <c r="T226" s="59"/>
      <c r="U226" s="59"/>
      <c r="V226" s="59"/>
      <c r="W226" s="59"/>
      <c r="X226" s="59"/>
      <c r="Y226" s="59"/>
      <c r="Z226" s="59"/>
      <c r="AA226" s="59"/>
      <c r="AB226" s="59"/>
      <c r="AC226" s="59"/>
      <c r="AD226" s="59"/>
      <c r="AE226" s="59"/>
      <c r="AF226" s="59"/>
      <c r="AG226" s="59"/>
      <c r="AH226" s="59"/>
      <c r="AI226" s="59"/>
      <c r="AJ226" s="59"/>
      <c r="AK226" s="59"/>
      <c r="AL226" s="59"/>
      <c r="AM226" s="59"/>
      <c r="AN226" s="59"/>
      <c r="AO226" s="59"/>
      <c r="AP226" s="59"/>
      <c r="AQ226" s="59"/>
      <c r="AR226" s="59"/>
    </row>
    <row r="227" ht="12.75" customHeight="1">
      <c r="A227" s="59"/>
      <c r="B227" s="59"/>
      <c r="C227" s="59"/>
      <c r="D227" s="59"/>
      <c r="E227" s="59"/>
      <c r="F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59"/>
      <c r="AD227" s="59"/>
      <c r="AE227" s="59"/>
      <c r="AF227" s="59"/>
      <c r="AG227" s="59"/>
      <c r="AH227" s="59"/>
      <c r="AI227" s="59"/>
      <c r="AJ227" s="59"/>
      <c r="AK227" s="59"/>
      <c r="AL227" s="59"/>
      <c r="AM227" s="59"/>
      <c r="AN227" s="59"/>
      <c r="AO227" s="59"/>
      <c r="AP227" s="59"/>
      <c r="AQ227" s="59"/>
      <c r="AR227" s="59"/>
    </row>
    <row r="228" ht="12.75" customHeight="1">
      <c r="A228" s="59"/>
      <c r="B228" s="59"/>
      <c r="C228" s="59"/>
      <c r="D228" s="59"/>
      <c r="E228" s="59"/>
      <c r="F228" s="59"/>
      <c r="G228" s="59"/>
      <c r="H228" s="59"/>
      <c r="I228" s="59"/>
      <c r="J228" s="59"/>
      <c r="K228" s="59"/>
      <c r="L228" s="59"/>
      <c r="M228" s="59"/>
      <c r="N228" s="59"/>
      <c r="O228" s="59"/>
      <c r="P228" s="59"/>
      <c r="Q228" s="59"/>
      <c r="R228" s="59"/>
      <c r="S228" s="59"/>
      <c r="T228" s="59"/>
      <c r="U228" s="59"/>
      <c r="V228" s="59"/>
      <c r="W228" s="59"/>
      <c r="X228" s="59"/>
      <c r="Y228" s="59"/>
      <c r="Z228" s="59"/>
      <c r="AA228" s="59"/>
      <c r="AB228" s="59"/>
      <c r="AC228" s="59"/>
      <c r="AD228" s="59"/>
      <c r="AE228" s="59"/>
      <c r="AF228" s="59"/>
      <c r="AG228" s="59"/>
      <c r="AH228" s="59"/>
      <c r="AI228" s="59"/>
      <c r="AJ228" s="59"/>
      <c r="AK228" s="59"/>
      <c r="AL228" s="59"/>
      <c r="AM228" s="59"/>
      <c r="AN228" s="59"/>
      <c r="AO228" s="59"/>
      <c r="AP228" s="59"/>
      <c r="AQ228" s="59"/>
      <c r="AR228" s="59"/>
    </row>
    <row r="229" ht="12.75" customHeight="1">
      <c r="A229" s="59"/>
      <c r="B229" s="59"/>
      <c r="C229" s="59"/>
      <c r="D229" s="59"/>
      <c r="E229" s="59"/>
      <c r="F229" s="59"/>
      <c r="G229" s="59"/>
      <c r="H229" s="59"/>
      <c r="I229" s="59"/>
      <c r="J229" s="59"/>
      <c r="K229" s="59"/>
      <c r="L229" s="59"/>
      <c r="M229" s="59"/>
      <c r="N229" s="59"/>
      <c r="O229" s="59"/>
      <c r="P229" s="59"/>
      <c r="Q229" s="59"/>
      <c r="R229" s="59"/>
      <c r="S229" s="59"/>
      <c r="T229" s="59"/>
      <c r="U229" s="59"/>
      <c r="V229" s="59"/>
      <c r="W229" s="59"/>
      <c r="X229" s="59"/>
      <c r="Y229" s="59"/>
      <c r="Z229" s="59"/>
      <c r="AA229" s="59"/>
      <c r="AB229" s="59"/>
      <c r="AC229" s="59"/>
      <c r="AD229" s="59"/>
      <c r="AE229" s="59"/>
      <c r="AF229" s="59"/>
      <c r="AG229" s="59"/>
      <c r="AH229" s="59"/>
      <c r="AI229" s="59"/>
      <c r="AJ229" s="59"/>
      <c r="AK229" s="59"/>
      <c r="AL229" s="59"/>
      <c r="AM229" s="59"/>
      <c r="AN229" s="59"/>
      <c r="AO229" s="59"/>
      <c r="AP229" s="59"/>
      <c r="AQ229" s="59"/>
      <c r="AR229" s="59"/>
    </row>
    <row r="230" ht="12.75" customHeight="1">
      <c r="A230" s="59"/>
      <c r="B230" s="59"/>
      <c r="C230" s="59"/>
      <c r="D230" s="59"/>
      <c r="E230" s="59"/>
      <c r="F230" s="59"/>
      <c r="G230" s="59"/>
      <c r="H230" s="59"/>
      <c r="I230" s="59"/>
      <c r="J230" s="59"/>
      <c r="K230" s="59"/>
      <c r="L230" s="59"/>
      <c r="M230" s="59"/>
      <c r="N230" s="59"/>
      <c r="O230" s="59"/>
      <c r="P230" s="59"/>
      <c r="Q230" s="59"/>
      <c r="R230" s="59"/>
      <c r="S230" s="59"/>
      <c r="T230" s="59"/>
      <c r="U230" s="59"/>
      <c r="V230" s="59"/>
      <c r="W230" s="59"/>
      <c r="X230" s="59"/>
      <c r="Y230" s="59"/>
      <c r="Z230" s="59"/>
      <c r="AA230" s="59"/>
      <c r="AB230" s="59"/>
      <c r="AC230" s="59"/>
      <c r="AD230" s="59"/>
      <c r="AE230" s="59"/>
      <c r="AF230" s="59"/>
      <c r="AG230" s="59"/>
      <c r="AH230" s="59"/>
      <c r="AI230" s="59"/>
      <c r="AJ230" s="59"/>
      <c r="AK230" s="59"/>
      <c r="AL230" s="59"/>
      <c r="AM230" s="59"/>
      <c r="AN230" s="59"/>
      <c r="AO230" s="59"/>
      <c r="AP230" s="59"/>
      <c r="AQ230" s="59"/>
      <c r="AR230" s="59"/>
    </row>
    <row r="231" ht="12.75" customHeight="1">
      <c r="A231" s="59"/>
      <c r="B231" s="59"/>
      <c r="C231" s="59"/>
      <c r="D231" s="59"/>
      <c r="E231" s="59"/>
      <c r="F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c r="AD231" s="59"/>
      <c r="AE231" s="59"/>
      <c r="AF231" s="59"/>
      <c r="AG231" s="59"/>
      <c r="AH231" s="59"/>
      <c r="AI231" s="59"/>
      <c r="AJ231" s="59"/>
      <c r="AK231" s="59"/>
      <c r="AL231" s="59"/>
      <c r="AM231" s="59"/>
      <c r="AN231" s="59"/>
      <c r="AO231" s="59"/>
      <c r="AP231" s="59"/>
      <c r="AQ231" s="59"/>
      <c r="AR231" s="59"/>
    </row>
    <row r="232" ht="12.75" customHeight="1">
      <c r="A232" s="59"/>
      <c r="B232" s="59"/>
      <c r="C232" s="59"/>
      <c r="D232" s="59"/>
      <c r="E232" s="59"/>
      <c r="F232" s="59"/>
      <c r="G232" s="59"/>
      <c r="H232" s="59"/>
      <c r="I232" s="59"/>
      <c r="J232" s="59"/>
      <c r="K232" s="59"/>
      <c r="L232" s="59"/>
      <c r="M232" s="59"/>
      <c r="N232" s="59"/>
      <c r="O232" s="59"/>
      <c r="P232" s="59"/>
      <c r="Q232" s="59"/>
      <c r="R232" s="59"/>
      <c r="S232" s="59"/>
      <c r="T232" s="59"/>
      <c r="U232" s="59"/>
      <c r="V232" s="59"/>
      <c r="W232" s="59"/>
      <c r="X232" s="59"/>
      <c r="Y232" s="59"/>
      <c r="Z232" s="59"/>
      <c r="AA232" s="59"/>
      <c r="AB232" s="59"/>
      <c r="AC232" s="59"/>
      <c r="AD232" s="59"/>
      <c r="AE232" s="59"/>
      <c r="AF232" s="59"/>
      <c r="AG232" s="59"/>
      <c r="AH232" s="59"/>
      <c r="AI232" s="59"/>
      <c r="AJ232" s="59"/>
      <c r="AK232" s="59"/>
      <c r="AL232" s="59"/>
      <c r="AM232" s="59"/>
      <c r="AN232" s="59"/>
      <c r="AO232" s="59"/>
      <c r="AP232" s="59"/>
      <c r="AQ232" s="59"/>
      <c r="AR232" s="59"/>
    </row>
    <row r="233" ht="12.75" customHeight="1">
      <c r="A233" s="59"/>
      <c r="B233" s="59"/>
      <c r="C233" s="59"/>
      <c r="D233" s="59"/>
      <c r="E233" s="59"/>
      <c r="F233" s="59"/>
      <c r="G233" s="59"/>
      <c r="H233" s="59"/>
      <c r="I233" s="59"/>
      <c r="J233" s="59"/>
      <c r="K233" s="59"/>
      <c r="L233" s="59"/>
      <c r="M233" s="59"/>
      <c r="N233" s="59"/>
      <c r="O233" s="59"/>
      <c r="P233" s="59"/>
      <c r="Q233" s="59"/>
      <c r="R233" s="59"/>
      <c r="S233" s="59"/>
      <c r="T233" s="59"/>
      <c r="U233" s="59"/>
      <c r="V233" s="59"/>
      <c r="W233" s="59"/>
      <c r="X233" s="59"/>
      <c r="Y233" s="59"/>
      <c r="Z233" s="59"/>
      <c r="AA233" s="59"/>
      <c r="AB233" s="59"/>
      <c r="AC233" s="59"/>
      <c r="AD233" s="59"/>
      <c r="AE233" s="59"/>
      <c r="AF233" s="59"/>
      <c r="AG233" s="59"/>
      <c r="AH233" s="59"/>
      <c r="AI233" s="59"/>
      <c r="AJ233" s="59"/>
      <c r="AK233" s="59"/>
      <c r="AL233" s="59"/>
      <c r="AM233" s="59"/>
      <c r="AN233" s="59"/>
      <c r="AO233" s="59"/>
      <c r="AP233" s="59"/>
      <c r="AQ233" s="59"/>
      <c r="AR233" s="59"/>
    </row>
    <row r="234" ht="12.75" customHeight="1">
      <c r="A234" s="59"/>
      <c r="B234" s="59"/>
      <c r="C234" s="59"/>
      <c r="D234" s="59"/>
      <c r="E234" s="59"/>
      <c r="F234" s="59"/>
      <c r="G234" s="59"/>
      <c r="H234" s="59"/>
      <c r="I234" s="59"/>
      <c r="J234" s="59"/>
      <c r="K234" s="59"/>
      <c r="L234" s="59"/>
      <c r="M234" s="59"/>
      <c r="N234" s="59"/>
      <c r="O234" s="59"/>
      <c r="P234" s="59"/>
      <c r="Q234" s="59"/>
      <c r="R234" s="59"/>
      <c r="S234" s="59"/>
      <c r="T234" s="59"/>
      <c r="U234" s="59"/>
      <c r="V234" s="59"/>
      <c r="W234" s="59"/>
      <c r="X234" s="59"/>
      <c r="Y234" s="59"/>
      <c r="Z234" s="59"/>
      <c r="AA234" s="59"/>
      <c r="AB234" s="59"/>
      <c r="AC234" s="59"/>
      <c r="AD234" s="59"/>
      <c r="AE234" s="59"/>
      <c r="AF234" s="59"/>
      <c r="AG234" s="59"/>
      <c r="AH234" s="59"/>
      <c r="AI234" s="59"/>
      <c r="AJ234" s="59"/>
      <c r="AK234" s="59"/>
      <c r="AL234" s="59"/>
      <c r="AM234" s="59"/>
      <c r="AN234" s="59"/>
      <c r="AO234" s="59"/>
      <c r="AP234" s="59"/>
      <c r="AQ234" s="59"/>
      <c r="AR234" s="59"/>
    </row>
    <row r="235" ht="12.75" customHeight="1">
      <c r="A235" s="59"/>
      <c r="B235" s="59"/>
      <c r="C235" s="59"/>
      <c r="D235" s="59"/>
      <c r="E235" s="59"/>
      <c r="F235" s="59"/>
      <c r="G235" s="59"/>
      <c r="H235" s="59"/>
      <c r="I235" s="59"/>
      <c r="J235" s="59"/>
      <c r="K235" s="59"/>
      <c r="L235" s="59"/>
      <c r="M235" s="59"/>
      <c r="N235" s="59"/>
      <c r="O235" s="59"/>
      <c r="P235" s="59"/>
      <c r="Q235" s="59"/>
      <c r="R235" s="59"/>
      <c r="S235" s="59"/>
      <c r="T235" s="59"/>
      <c r="U235" s="59"/>
      <c r="V235" s="59"/>
      <c r="W235" s="59"/>
      <c r="X235" s="59"/>
      <c r="Y235" s="59"/>
      <c r="Z235" s="59"/>
      <c r="AA235" s="59"/>
      <c r="AB235" s="59"/>
      <c r="AC235" s="59"/>
      <c r="AD235" s="59"/>
      <c r="AE235" s="59"/>
      <c r="AF235" s="59"/>
      <c r="AG235" s="59"/>
      <c r="AH235" s="59"/>
      <c r="AI235" s="59"/>
      <c r="AJ235" s="59"/>
      <c r="AK235" s="59"/>
      <c r="AL235" s="59"/>
      <c r="AM235" s="59"/>
      <c r="AN235" s="59"/>
      <c r="AO235" s="59"/>
      <c r="AP235" s="59"/>
      <c r="AQ235" s="59"/>
      <c r="AR235" s="59"/>
    </row>
    <row r="236" ht="12.75" customHeight="1">
      <c r="A236" s="59"/>
      <c r="B236" s="59"/>
      <c r="C236" s="59"/>
      <c r="D236" s="59"/>
      <c r="E236" s="59"/>
      <c r="F236" s="59"/>
      <c r="G236" s="59"/>
      <c r="H236" s="59"/>
      <c r="I236" s="59"/>
      <c r="J236" s="59"/>
      <c r="K236" s="59"/>
      <c r="L236" s="59"/>
      <c r="M236" s="59"/>
      <c r="N236" s="59"/>
      <c r="O236" s="59"/>
      <c r="P236" s="59"/>
      <c r="Q236" s="59"/>
      <c r="R236" s="59"/>
      <c r="S236" s="59"/>
      <c r="T236" s="59"/>
      <c r="U236" s="59"/>
      <c r="V236" s="59"/>
      <c r="W236" s="59"/>
      <c r="X236" s="59"/>
      <c r="Y236" s="59"/>
      <c r="Z236" s="59"/>
      <c r="AA236" s="59"/>
      <c r="AB236" s="59"/>
      <c r="AC236" s="59"/>
      <c r="AD236" s="59"/>
      <c r="AE236" s="59"/>
      <c r="AF236" s="59"/>
      <c r="AG236" s="59"/>
      <c r="AH236" s="59"/>
      <c r="AI236" s="59"/>
      <c r="AJ236" s="59"/>
      <c r="AK236" s="59"/>
      <c r="AL236" s="59"/>
      <c r="AM236" s="59"/>
      <c r="AN236" s="59"/>
      <c r="AO236" s="59"/>
      <c r="AP236" s="59"/>
      <c r="AQ236" s="59"/>
      <c r="AR236" s="59"/>
    </row>
    <row r="237" ht="12.75" customHeight="1">
      <c r="A237" s="59"/>
      <c r="B237" s="59"/>
      <c r="C237" s="59"/>
      <c r="D237" s="59"/>
      <c r="E237" s="59"/>
      <c r="F237" s="59"/>
      <c r="G237" s="59"/>
      <c r="H237" s="59"/>
      <c r="I237" s="59"/>
      <c r="J237" s="59"/>
      <c r="K237" s="59"/>
      <c r="L237" s="59"/>
      <c r="M237" s="59"/>
      <c r="N237" s="59"/>
      <c r="O237" s="59"/>
      <c r="P237" s="59"/>
      <c r="Q237" s="59"/>
      <c r="R237" s="59"/>
      <c r="S237" s="59"/>
      <c r="T237" s="59"/>
      <c r="U237" s="59"/>
      <c r="V237" s="59"/>
      <c r="W237" s="59"/>
      <c r="X237" s="59"/>
      <c r="Y237" s="59"/>
      <c r="Z237" s="59"/>
      <c r="AA237" s="59"/>
      <c r="AB237" s="59"/>
      <c r="AC237" s="59"/>
      <c r="AD237" s="59"/>
      <c r="AE237" s="59"/>
      <c r="AF237" s="59"/>
      <c r="AG237" s="59"/>
      <c r="AH237" s="59"/>
      <c r="AI237" s="59"/>
      <c r="AJ237" s="59"/>
      <c r="AK237" s="59"/>
      <c r="AL237" s="59"/>
      <c r="AM237" s="59"/>
      <c r="AN237" s="59"/>
      <c r="AO237" s="59"/>
      <c r="AP237" s="59"/>
      <c r="AQ237" s="59"/>
      <c r="AR237" s="59"/>
    </row>
    <row r="238" ht="12.75" customHeight="1">
      <c r="A238" s="59"/>
      <c r="B238" s="59"/>
      <c r="C238" s="59"/>
      <c r="D238" s="59"/>
      <c r="E238" s="59"/>
      <c r="F238" s="59"/>
      <c r="G238" s="59"/>
      <c r="H238" s="59"/>
      <c r="I238" s="59"/>
      <c r="J238" s="59"/>
      <c r="K238" s="59"/>
      <c r="L238" s="59"/>
      <c r="M238" s="59"/>
      <c r="N238" s="59"/>
      <c r="O238" s="59"/>
      <c r="P238" s="59"/>
      <c r="Q238" s="59"/>
      <c r="R238" s="59"/>
      <c r="S238" s="59"/>
      <c r="T238" s="59"/>
      <c r="U238" s="59"/>
      <c r="V238" s="59"/>
      <c r="W238" s="59"/>
      <c r="X238" s="59"/>
      <c r="Y238" s="59"/>
      <c r="Z238" s="59"/>
      <c r="AA238" s="59"/>
      <c r="AB238" s="59"/>
      <c r="AC238" s="59"/>
      <c r="AD238" s="59"/>
      <c r="AE238" s="59"/>
      <c r="AF238" s="59"/>
      <c r="AG238" s="59"/>
      <c r="AH238" s="59"/>
      <c r="AI238" s="59"/>
      <c r="AJ238" s="59"/>
      <c r="AK238" s="59"/>
      <c r="AL238" s="59"/>
      <c r="AM238" s="59"/>
      <c r="AN238" s="59"/>
      <c r="AO238" s="59"/>
      <c r="AP238" s="59"/>
      <c r="AQ238" s="59"/>
      <c r="AR238" s="59"/>
    </row>
    <row r="239" ht="12.75" customHeight="1">
      <c r="A239" s="59"/>
      <c r="B239" s="59"/>
      <c r="C239" s="59"/>
      <c r="D239" s="59"/>
      <c r="E239" s="59"/>
      <c r="F239" s="59"/>
      <c r="G239" s="59"/>
      <c r="H239" s="59"/>
      <c r="I239" s="59"/>
      <c r="J239" s="59"/>
      <c r="K239" s="59"/>
      <c r="L239" s="59"/>
      <c r="M239" s="59"/>
      <c r="N239" s="59"/>
      <c r="O239" s="59"/>
      <c r="P239" s="59"/>
      <c r="Q239" s="59"/>
      <c r="R239" s="59"/>
      <c r="S239" s="59"/>
      <c r="T239" s="59"/>
      <c r="U239" s="59"/>
      <c r="V239" s="59"/>
      <c r="W239" s="59"/>
      <c r="X239" s="59"/>
      <c r="Y239" s="59"/>
      <c r="Z239" s="59"/>
      <c r="AA239" s="59"/>
      <c r="AB239" s="59"/>
      <c r="AC239" s="59"/>
      <c r="AD239" s="59"/>
      <c r="AE239" s="59"/>
      <c r="AF239" s="59"/>
      <c r="AG239" s="59"/>
      <c r="AH239" s="59"/>
      <c r="AI239" s="59"/>
      <c r="AJ239" s="59"/>
      <c r="AK239" s="59"/>
      <c r="AL239" s="59"/>
      <c r="AM239" s="59"/>
      <c r="AN239" s="59"/>
      <c r="AO239" s="59"/>
      <c r="AP239" s="59"/>
      <c r="AQ239" s="59"/>
      <c r="AR239" s="59"/>
    </row>
    <row r="240" ht="12.75" customHeight="1">
      <c r="A240" s="59"/>
      <c r="B240" s="59"/>
      <c r="C240" s="59"/>
      <c r="D240" s="59"/>
      <c r="E240" s="59"/>
      <c r="F240" s="59"/>
      <c r="G240" s="59"/>
      <c r="H240" s="59"/>
      <c r="I240" s="59"/>
      <c r="J240" s="59"/>
      <c r="K240" s="59"/>
      <c r="L240" s="59"/>
      <c r="M240" s="59"/>
      <c r="N240" s="59"/>
      <c r="O240" s="59"/>
      <c r="P240" s="59"/>
      <c r="Q240" s="59"/>
      <c r="R240" s="59"/>
      <c r="S240" s="59"/>
      <c r="T240" s="59"/>
      <c r="U240" s="59"/>
      <c r="V240" s="59"/>
      <c r="W240" s="59"/>
      <c r="X240" s="59"/>
      <c r="Y240" s="59"/>
      <c r="Z240" s="59"/>
      <c r="AA240" s="59"/>
      <c r="AB240" s="59"/>
      <c r="AC240" s="59"/>
      <c r="AD240" s="59"/>
      <c r="AE240" s="59"/>
      <c r="AF240" s="59"/>
      <c r="AG240" s="59"/>
      <c r="AH240" s="59"/>
      <c r="AI240" s="59"/>
      <c r="AJ240" s="59"/>
      <c r="AK240" s="59"/>
      <c r="AL240" s="59"/>
      <c r="AM240" s="59"/>
      <c r="AN240" s="59"/>
      <c r="AO240" s="59"/>
      <c r="AP240" s="59"/>
      <c r="AQ240" s="59"/>
      <c r="AR240" s="59"/>
    </row>
    <row r="241" ht="12.75" customHeight="1">
      <c r="A241" s="59"/>
      <c r="B241" s="59"/>
      <c r="C241" s="59"/>
      <c r="D241" s="59"/>
      <c r="E241" s="59"/>
      <c r="F241" s="59"/>
      <c r="G241" s="59"/>
      <c r="H241" s="59"/>
      <c r="I241" s="59"/>
      <c r="J241" s="59"/>
      <c r="K241" s="59"/>
      <c r="L241" s="59"/>
      <c r="M241" s="59"/>
      <c r="N241" s="59"/>
      <c r="O241" s="59"/>
      <c r="P241" s="59"/>
      <c r="Q241" s="59"/>
      <c r="R241" s="59"/>
      <c r="S241" s="59"/>
      <c r="T241" s="59"/>
      <c r="U241" s="59"/>
      <c r="V241" s="59"/>
      <c r="W241" s="59"/>
      <c r="X241" s="59"/>
      <c r="Y241" s="59"/>
      <c r="Z241" s="59"/>
      <c r="AA241" s="59"/>
      <c r="AB241" s="59"/>
      <c r="AC241" s="59"/>
      <c r="AD241" s="59"/>
      <c r="AE241" s="59"/>
      <c r="AF241" s="59"/>
      <c r="AG241" s="59"/>
      <c r="AH241" s="59"/>
      <c r="AI241" s="59"/>
      <c r="AJ241" s="59"/>
      <c r="AK241" s="59"/>
      <c r="AL241" s="59"/>
      <c r="AM241" s="59"/>
      <c r="AN241" s="59"/>
      <c r="AO241" s="59"/>
      <c r="AP241" s="59"/>
      <c r="AQ241" s="59"/>
      <c r="AR241" s="59"/>
    </row>
    <row r="242" ht="12.75" customHeight="1">
      <c r="A242" s="59"/>
      <c r="B242" s="59"/>
      <c r="C242" s="59"/>
      <c r="D242" s="59"/>
      <c r="E242" s="59"/>
      <c r="F242" s="59"/>
      <c r="G242" s="59"/>
      <c r="H242" s="59"/>
      <c r="I242" s="59"/>
      <c r="J242" s="59"/>
      <c r="K242" s="59"/>
      <c r="L242" s="59"/>
      <c r="M242" s="59"/>
      <c r="N242" s="59"/>
      <c r="O242" s="59"/>
      <c r="P242" s="59"/>
      <c r="Q242" s="59"/>
      <c r="R242" s="59"/>
      <c r="S242" s="59"/>
      <c r="T242" s="59"/>
      <c r="U242" s="59"/>
      <c r="V242" s="59"/>
      <c r="W242" s="59"/>
      <c r="X242" s="59"/>
      <c r="Y242" s="59"/>
      <c r="Z242" s="59"/>
      <c r="AA242" s="59"/>
      <c r="AB242" s="59"/>
      <c r="AC242" s="59"/>
      <c r="AD242" s="59"/>
      <c r="AE242" s="59"/>
      <c r="AF242" s="59"/>
      <c r="AG242" s="59"/>
      <c r="AH242" s="59"/>
      <c r="AI242" s="59"/>
      <c r="AJ242" s="59"/>
      <c r="AK242" s="59"/>
      <c r="AL242" s="59"/>
      <c r="AM242" s="59"/>
      <c r="AN242" s="59"/>
      <c r="AO242" s="59"/>
      <c r="AP242" s="59"/>
      <c r="AQ242" s="59"/>
      <c r="AR242" s="59"/>
    </row>
    <row r="243" ht="12.75" customHeight="1">
      <c r="A243" s="59"/>
      <c r="B243" s="59"/>
      <c r="C243" s="59"/>
      <c r="D243" s="59"/>
      <c r="E243" s="59"/>
      <c r="F243" s="59"/>
      <c r="G243" s="59"/>
      <c r="H243" s="59"/>
      <c r="I243" s="59"/>
      <c r="J243" s="59"/>
      <c r="K243" s="59"/>
      <c r="L243" s="59"/>
      <c r="M243" s="59"/>
      <c r="N243" s="59"/>
      <c r="O243" s="59"/>
      <c r="P243" s="59"/>
      <c r="Q243" s="59"/>
      <c r="R243" s="59"/>
      <c r="S243" s="59"/>
      <c r="T243" s="59"/>
      <c r="U243" s="59"/>
      <c r="V243" s="59"/>
      <c r="W243" s="59"/>
      <c r="X243" s="59"/>
      <c r="Y243" s="59"/>
      <c r="Z243" s="59"/>
      <c r="AA243" s="59"/>
      <c r="AB243" s="59"/>
      <c r="AC243" s="59"/>
      <c r="AD243" s="59"/>
      <c r="AE243" s="59"/>
      <c r="AF243" s="59"/>
      <c r="AG243" s="59"/>
      <c r="AH243" s="59"/>
      <c r="AI243" s="59"/>
      <c r="AJ243" s="59"/>
      <c r="AK243" s="59"/>
      <c r="AL243" s="59"/>
      <c r="AM243" s="59"/>
      <c r="AN243" s="59"/>
      <c r="AO243" s="59"/>
      <c r="AP243" s="59"/>
      <c r="AQ243" s="59"/>
      <c r="AR243" s="59"/>
    </row>
    <row r="244" ht="12.75" customHeight="1">
      <c r="A244" s="59"/>
      <c r="B244" s="59"/>
      <c r="C244" s="59"/>
      <c r="D244" s="59"/>
      <c r="E244" s="59"/>
      <c r="F244" s="59"/>
      <c r="G244" s="59"/>
      <c r="H244" s="59"/>
      <c r="I244" s="59"/>
      <c r="J244" s="59"/>
      <c r="K244" s="59"/>
      <c r="L244" s="59"/>
      <c r="M244" s="59"/>
      <c r="N244" s="59"/>
      <c r="O244" s="59"/>
      <c r="P244" s="59"/>
      <c r="Q244" s="59"/>
      <c r="R244" s="59"/>
      <c r="S244" s="59"/>
      <c r="T244" s="59"/>
      <c r="U244" s="59"/>
      <c r="V244" s="59"/>
      <c r="W244" s="59"/>
      <c r="X244" s="59"/>
      <c r="Y244" s="59"/>
      <c r="Z244" s="59"/>
      <c r="AA244" s="59"/>
      <c r="AB244" s="59"/>
      <c r="AC244" s="59"/>
      <c r="AD244" s="59"/>
      <c r="AE244" s="59"/>
      <c r="AF244" s="59"/>
      <c r="AG244" s="59"/>
      <c r="AH244" s="59"/>
      <c r="AI244" s="59"/>
      <c r="AJ244" s="59"/>
      <c r="AK244" s="59"/>
      <c r="AL244" s="59"/>
      <c r="AM244" s="59"/>
      <c r="AN244" s="59"/>
      <c r="AO244" s="59"/>
      <c r="AP244" s="59"/>
      <c r="AQ244" s="59"/>
      <c r="AR244" s="59"/>
    </row>
    <row r="245" ht="12.75" customHeight="1">
      <c r="A245" s="59"/>
      <c r="B245" s="59"/>
      <c r="C245" s="59"/>
      <c r="D245" s="59"/>
      <c r="E245" s="59"/>
      <c r="F245" s="59"/>
      <c r="G245" s="59"/>
      <c r="H245" s="59"/>
      <c r="I245" s="59"/>
      <c r="J245" s="59"/>
      <c r="K245" s="59"/>
      <c r="L245" s="59"/>
      <c r="M245" s="59"/>
      <c r="N245" s="59"/>
      <c r="O245" s="59"/>
      <c r="P245" s="59"/>
      <c r="Q245" s="59"/>
      <c r="R245" s="59"/>
      <c r="S245" s="59"/>
      <c r="T245" s="59"/>
      <c r="U245" s="59"/>
      <c r="V245" s="59"/>
      <c r="W245" s="59"/>
      <c r="X245" s="59"/>
      <c r="Y245" s="59"/>
      <c r="Z245" s="59"/>
      <c r="AA245" s="59"/>
      <c r="AB245" s="59"/>
      <c r="AC245" s="59"/>
      <c r="AD245" s="59"/>
      <c r="AE245" s="59"/>
      <c r="AF245" s="59"/>
      <c r="AG245" s="59"/>
      <c r="AH245" s="59"/>
      <c r="AI245" s="59"/>
      <c r="AJ245" s="59"/>
      <c r="AK245" s="59"/>
      <c r="AL245" s="59"/>
      <c r="AM245" s="59"/>
      <c r="AN245" s="59"/>
      <c r="AO245" s="59"/>
      <c r="AP245" s="59"/>
      <c r="AQ245" s="59"/>
      <c r="AR245" s="59"/>
    </row>
    <row r="246" ht="12.75" customHeight="1">
      <c r="A246" s="59"/>
      <c r="B246" s="59"/>
      <c r="C246" s="59"/>
      <c r="D246" s="59"/>
      <c r="E246" s="59"/>
      <c r="F246" s="59"/>
      <c r="G246" s="59"/>
      <c r="H246" s="59"/>
      <c r="I246" s="59"/>
      <c r="J246" s="59"/>
      <c r="K246" s="59"/>
      <c r="L246" s="59"/>
      <c r="M246" s="59"/>
      <c r="N246" s="59"/>
      <c r="O246" s="59"/>
      <c r="P246" s="59"/>
      <c r="Q246" s="59"/>
      <c r="R246" s="59"/>
      <c r="S246" s="59"/>
      <c r="T246" s="59"/>
      <c r="U246" s="59"/>
      <c r="V246" s="59"/>
      <c r="W246" s="59"/>
      <c r="X246" s="59"/>
      <c r="Y246" s="59"/>
      <c r="Z246" s="59"/>
      <c r="AA246" s="59"/>
      <c r="AB246" s="59"/>
      <c r="AC246" s="59"/>
      <c r="AD246" s="59"/>
      <c r="AE246" s="59"/>
      <c r="AF246" s="59"/>
      <c r="AG246" s="59"/>
      <c r="AH246" s="59"/>
      <c r="AI246" s="59"/>
      <c r="AJ246" s="59"/>
      <c r="AK246" s="59"/>
      <c r="AL246" s="59"/>
      <c r="AM246" s="59"/>
      <c r="AN246" s="59"/>
      <c r="AO246" s="59"/>
      <c r="AP246" s="59"/>
      <c r="AQ246" s="59"/>
      <c r="AR246" s="59"/>
    </row>
    <row r="247" ht="12.75" customHeight="1">
      <c r="A247" s="59"/>
      <c r="B247" s="59"/>
      <c r="C247" s="59"/>
      <c r="D247" s="59"/>
      <c r="E247" s="59"/>
      <c r="F247" s="59"/>
      <c r="G247" s="59"/>
      <c r="H247" s="59"/>
      <c r="I247" s="59"/>
      <c r="J247" s="59"/>
      <c r="K247" s="59"/>
      <c r="L247" s="59"/>
      <c r="M247" s="59"/>
      <c r="N247" s="59"/>
      <c r="O247" s="59"/>
      <c r="P247" s="59"/>
      <c r="Q247" s="59"/>
      <c r="R247" s="59"/>
      <c r="S247" s="59"/>
      <c r="T247" s="59"/>
      <c r="U247" s="59"/>
      <c r="V247" s="59"/>
      <c r="W247" s="59"/>
      <c r="X247" s="59"/>
      <c r="Y247" s="59"/>
      <c r="Z247" s="59"/>
      <c r="AA247" s="59"/>
      <c r="AB247" s="59"/>
      <c r="AC247" s="59"/>
      <c r="AD247" s="59"/>
      <c r="AE247" s="59"/>
      <c r="AF247" s="59"/>
      <c r="AG247" s="59"/>
      <c r="AH247" s="59"/>
      <c r="AI247" s="59"/>
      <c r="AJ247" s="59"/>
      <c r="AK247" s="59"/>
      <c r="AL247" s="59"/>
      <c r="AM247" s="59"/>
      <c r="AN247" s="59"/>
      <c r="AO247" s="59"/>
      <c r="AP247" s="59"/>
      <c r="AQ247" s="59"/>
      <c r="AR247" s="59"/>
    </row>
    <row r="248" ht="12.75" customHeight="1">
      <c r="A248" s="59"/>
      <c r="B248" s="59"/>
      <c r="C248" s="59"/>
      <c r="D248" s="59"/>
      <c r="E248" s="59"/>
      <c r="F248" s="59"/>
      <c r="G248" s="59"/>
      <c r="H248" s="59"/>
      <c r="I248" s="59"/>
      <c r="J248" s="59"/>
      <c r="K248" s="59"/>
      <c r="L248" s="59"/>
      <c r="M248" s="59"/>
      <c r="N248" s="59"/>
      <c r="O248" s="59"/>
      <c r="P248" s="59"/>
      <c r="Q248" s="59"/>
      <c r="R248" s="59"/>
      <c r="S248" s="59"/>
      <c r="T248" s="59"/>
      <c r="U248" s="59"/>
      <c r="V248" s="59"/>
      <c r="W248" s="59"/>
      <c r="X248" s="59"/>
      <c r="Y248" s="59"/>
      <c r="Z248" s="59"/>
      <c r="AA248" s="59"/>
      <c r="AB248" s="59"/>
      <c r="AC248" s="59"/>
      <c r="AD248" s="59"/>
      <c r="AE248" s="59"/>
      <c r="AF248" s="59"/>
      <c r="AG248" s="59"/>
      <c r="AH248" s="59"/>
      <c r="AI248" s="59"/>
      <c r="AJ248" s="59"/>
      <c r="AK248" s="59"/>
      <c r="AL248" s="59"/>
      <c r="AM248" s="59"/>
      <c r="AN248" s="59"/>
      <c r="AO248" s="59"/>
      <c r="AP248" s="59"/>
      <c r="AQ248" s="59"/>
      <c r="AR248" s="59"/>
    </row>
    <row r="249" ht="12.75" customHeight="1">
      <c r="A249" s="59"/>
      <c r="B249" s="59"/>
      <c r="C249" s="59"/>
      <c r="D249" s="59"/>
      <c r="E249" s="59"/>
      <c r="F249" s="59"/>
      <c r="G249" s="59"/>
      <c r="H249" s="59"/>
      <c r="I249" s="59"/>
      <c r="J249" s="59"/>
      <c r="K249" s="59"/>
      <c r="L249" s="59"/>
      <c r="M249" s="59"/>
      <c r="N249" s="59"/>
      <c r="O249" s="59"/>
      <c r="P249" s="59"/>
      <c r="Q249" s="59"/>
      <c r="R249" s="59"/>
      <c r="S249" s="59"/>
      <c r="T249" s="59"/>
      <c r="U249" s="59"/>
      <c r="V249" s="59"/>
      <c r="W249" s="59"/>
      <c r="X249" s="59"/>
      <c r="Y249" s="59"/>
      <c r="Z249" s="59"/>
      <c r="AA249" s="59"/>
      <c r="AB249" s="59"/>
      <c r="AC249" s="59"/>
      <c r="AD249" s="59"/>
      <c r="AE249" s="59"/>
      <c r="AF249" s="59"/>
      <c r="AG249" s="59"/>
      <c r="AH249" s="59"/>
      <c r="AI249" s="59"/>
      <c r="AJ249" s="59"/>
      <c r="AK249" s="59"/>
      <c r="AL249" s="59"/>
      <c r="AM249" s="59"/>
      <c r="AN249" s="59"/>
      <c r="AO249" s="59"/>
      <c r="AP249" s="59"/>
      <c r="AQ249" s="59"/>
      <c r="AR249" s="59"/>
    </row>
    <row r="250" ht="12.75" customHeight="1">
      <c r="A250" s="59"/>
      <c r="B250" s="59"/>
      <c r="C250" s="59"/>
      <c r="D250" s="59"/>
      <c r="E250" s="59"/>
      <c r="F250" s="59"/>
      <c r="G250" s="59"/>
      <c r="H250" s="59"/>
      <c r="I250" s="59"/>
      <c r="J250" s="59"/>
      <c r="K250" s="59"/>
      <c r="L250" s="59"/>
      <c r="M250" s="59"/>
      <c r="N250" s="59"/>
      <c r="O250" s="59"/>
      <c r="P250" s="59"/>
      <c r="Q250" s="59"/>
      <c r="R250" s="59"/>
      <c r="S250" s="59"/>
      <c r="T250" s="59"/>
      <c r="U250" s="59"/>
      <c r="V250" s="59"/>
      <c r="W250" s="59"/>
      <c r="X250" s="59"/>
      <c r="Y250" s="59"/>
      <c r="Z250" s="59"/>
      <c r="AA250" s="59"/>
      <c r="AB250" s="59"/>
      <c r="AC250" s="59"/>
      <c r="AD250" s="59"/>
      <c r="AE250" s="59"/>
      <c r="AF250" s="59"/>
      <c r="AG250" s="59"/>
      <c r="AH250" s="59"/>
      <c r="AI250" s="59"/>
      <c r="AJ250" s="59"/>
      <c r="AK250" s="59"/>
      <c r="AL250" s="59"/>
      <c r="AM250" s="59"/>
      <c r="AN250" s="59"/>
      <c r="AO250" s="59"/>
      <c r="AP250" s="59"/>
      <c r="AQ250" s="59"/>
      <c r="AR250" s="59"/>
    </row>
    <row r="251" ht="12.75" customHeight="1">
      <c r="A251" s="59"/>
      <c r="B251" s="59"/>
      <c r="C251" s="59"/>
      <c r="D251" s="59"/>
      <c r="E251" s="59"/>
      <c r="F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c r="AD251" s="59"/>
      <c r="AE251" s="59"/>
      <c r="AF251" s="59"/>
      <c r="AG251" s="59"/>
      <c r="AH251" s="59"/>
      <c r="AI251" s="59"/>
      <c r="AJ251" s="59"/>
      <c r="AK251" s="59"/>
      <c r="AL251" s="59"/>
      <c r="AM251" s="59"/>
      <c r="AN251" s="59"/>
      <c r="AO251" s="59"/>
      <c r="AP251" s="59"/>
      <c r="AQ251" s="59"/>
      <c r="AR251" s="59"/>
    </row>
    <row r="252" ht="12.75" customHeight="1">
      <c r="A252" s="59"/>
      <c r="B252" s="59"/>
      <c r="C252" s="59"/>
      <c r="D252" s="59"/>
      <c r="E252" s="59"/>
      <c r="F252" s="59"/>
      <c r="G252" s="59"/>
      <c r="H252" s="59"/>
      <c r="I252" s="59"/>
      <c r="J252" s="59"/>
      <c r="K252" s="59"/>
      <c r="L252" s="59"/>
      <c r="M252" s="59"/>
      <c r="N252" s="59"/>
      <c r="O252" s="59"/>
      <c r="P252" s="59"/>
      <c r="Q252" s="59"/>
      <c r="R252" s="59"/>
      <c r="S252" s="59"/>
      <c r="T252" s="59"/>
      <c r="U252" s="59"/>
      <c r="V252" s="59"/>
      <c r="W252" s="59"/>
      <c r="X252" s="59"/>
      <c r="Y252" s="59"/>
      <c r="Z252" s="59"/>
      <c r="AA252" s="59"/>
      <c r="AB252" s="59"/>
      <c r="AC252" s="59"/>
      <c r="AD252" s="59"/>
      <c r="AE252" s="59"/>
      <c r="AF252" s="59"/>
      <c r="AG252" s="59"/>
      <c r="AH252" s="59"/>
      <c r="AI252" s="59"/>
      <c r="AJ252" s="59"/>
      <c r="AK252" s="59"/>
      <c r="AL252" s="59"/>
      <c r="AM252" s="59"/>
      <c r="AN252" s="59"/>
      <c r="AO252" s="59"/>
      <c r="AP252" s="59"/>
      <c r="AQ252" s="59"/>
      <c r="AR252" s="59"/>
    </row>
    <row r="253" ht="12.75" customHeight="1">
      <c r="A253" s="59"/>
      <c r="B253" s="59"/>
      <c r="C253" s="59"/>
      <c r="D253" s="59"/>
      <c r="E253" s="59"/>
      <c r="F253" s="59"/>
      <c r="G253" s="59"/>
      <c r="H253" s="59"/>
      <c r="I253" s="59"/>
      <c r="J253" s="59"/>
      <c r="K253" s="59"/>
      <c r="L253" s="59"/>
      <c r="M253" s="59"/>
      <c r="N253" s="59"/>
      <c r="O253" s="59"/>
      <c r="P253" s="59"/>
      <c r="Q253" s="59"/>
      <c r="R253" s="59"/>
      <c r="S253" s="59"/>
      <c r="T253" s="59"/>
      <c r="U253" s="59"/>
      <c r="V253" s="59"/>
      <c r="W253" s="59"/>
      <c r="X253" s="59"/>
      <c r="Y253" s="59"/>
      <c r="Z253" s="59"/>
      <c r="AA253" s="59"/>
      <c r="AB253" s="59"/>
      <c r="AC253" s="59"/>
      <c r="AD253" s="59"/>
      <c r="AE253" s="59"/>
      <c r="AF253" s="59"/>
      <c r="AG253" s="59"/>
      <c r="AH253" s="59"/>
      <c r="AI253" s="59"/>
      <c r="AJ253" s="59"/>
      <c r="AK253" s="59"/>
      <c r="AL253" s="59"/>
      <c r="AM253" s="59"/>
      <c r="AN253" s="59"/>
      <c r="AO253" s="59"/>
      <c r="AP253" s="59"/>
      <c r="AQ253" s="59"/>
      <c r="AR253" s="59"/>
    </row>
    <row r="254" ht="12.75" customHeight="1">
      <c r="A254" s="59"/>
      <c r="B254" s="59"/>
      <c r="C254" s="59"/>
      <c r="D254" s="59"/>
      <c r="E254" s="59"/>
      <c r="F254" s="59"/>
      <c r="G254" s="59"/>
      <c r="H254" s="59"/>
      <c r="I254" s="59"/>
      <c r="J254" s="59"/>
      <c r="K254" s="59"/>
      <c r="L254" s="59"/>
      <c r="M254" s="59"/>
      <c r="N254" s="59"/>
      <c r="O254" s="59"/>
      <c r="P254" s="59"/>
      <c r="Q254" s="59"/>
      <c r="R254" s="59"/>
      <c r="S254" s="59"/>
      <c r="T254" s="59"/>
      <c r="U254" s="59"/>
      <c r="V254" s="59"/>
      <c r="W254" s="59"/>
      <c r="X254" s="59"/>
      <c r="Y254" s="59"/>
      <c r="Z254" s="59"/>
      <c r="AA254" s="59"/>
      <c r="AB254" s="59"/>
      <c r="AC254" s="59"/>
      <c r="AD254" s="59"/>
      <c r="AE254" s="59"/>
      <c r="AF254" s="59"/>
      <c r="AG254" s="59"/>
      <c r="AH254" s="59"/>
      <c r="AI254" s="59"/>
      <c r="AJ254" s="59"/>
      <c r="AK254" s="59"/>
      <c r="AL254" s="59"/>
      <c r="AM254" s="59"/>
      <c r="AN254" s="59"/>
      <c r="AO254" s="59"/>
      <c r="AP254" s="59"/>
      <c r="AQ254" s="59"/>
      <c r="AR254" s="59"/>
    </row>
    <row r="255" ht="12.75" customHeight="1">
      <c r="A255" s="59"/>
      <c r="B255" s="59"/>
      <c r="C255" s="59"/>
      <c r="D255" s="59"/>
      <c r="E255" s="59"/>
      <c r="F255" s="59"/>
      <c r="G255" s="59"/>
      <c r="H255" s="59"/>
      <c r="I255" s="59"/>
      <c r="J255" s="59"/>
      <c r="K255" s="59"/>
      <c r="L255" s="59"/>
      <c r="M255" s="59"/>
      <c r="N255" s="59"/>
      <c r="O255" s="59"/>
      <c r="P255" s="59"/>
      <c r="Q255" s="59"/>
      <c r="R255" s="59"/>
      <c r="S255" s="59"/>
      <c r="T255" s="59"/>
      <c r="U255" s="59"/>
      <c r="V255" s="59"/>
      <c r="W255" s="59"/>
      <c r="X255" s="59"/>
      <c r="Y255" s="59"/>
      <c r="Z255" s="59"/>
      <c r="AA255" s="59"/>
      <c r="AB255" s="59"/>
      <c r="AC255" s="59"/>
      <c r="AD255" s="59"/>
      <c r="AE255" s="59"/>
      <c r="AF255" s="59"/>
      <c r="AG255" s="59"/>
      <c r="AH255" s="59"/>
      <c r="AI255" s="59"/>
      <c r="AJ255" s="59"/>
      <c r="AK255" s="59"/>
      <c r="AL255" s="59"/>
      <c r="AM255" s="59"/>
      <c r="AN255" s="59"/>
      <c r="AO255" s="59"/>
      <c r="AP255" s="59"/>
      <c r="AQ255" s="59"/>
      <c r="AR255" s="59"/>
    </row>
    <row r="256" ht="12.75" customHeight="1">
      <c r="A256" s="59"/>
      <c r="B256" s="59"/>
      <c r="C256" s="59"/>
      <c r="D256" s="59"/>
      <c r="E256" s="59"/>
      <c r="F256" s="59"/>
      <c r="G256" s="59"/>
      <c r="H256" s="59"/>
      <c r="I256" s="59"/>
      <c r="J256" s="59"/>
      <c r="K256" s="59"/>
      <c r="L256" s="59"/>
      <c r="M256" s="59"/>
      <c r="N256" s="59"/>
      <c r="O256" s="59"/>
      <c r="P256" s="59"/>
      <c r="Q256" s="59"/>
      <c r="R256" s="59"/>
      <c r="S256" s="59"/>
      <c r="T256" s="59"/>
      <c r="U256" s="59"/>
      <c r="V256" s="59"/>
      <c r="W256" s="59"/>
      <c r="X256" s="59"/>
      <c r="Y256" s="59"/>
      <c r="Z256" s="59"/>
      <c r="AA256" s="59"/>
      <c r="AB256" s="59"/>
      <c r="AC256" s="59"/>
      <c r="AD256" s="59"/>
      <c r="AE256" s="59"/>
      <c r="AF256" s="59"/>
      <c r="AG256" s="59"/>
      <c r="AH256" s="59"/>
      <c r="AI256" s="59"/>
      <c r="AJ256" s="59"/>
      <c r="AK256" s="59"/>
      <c r="AL256" s="59"/>
      <c r="AM256" s="59"/>
      <c r="AN256" s="59"/>
      <c r="AO256" s="59"/>
      <c r="AP256" s="59"/>
      <c r="AQ256" s="59"/>
      <c r="AR256" s="59"/>
    </row>
    <row r="257" ht="12.75" customHeight="1">
      <c r="A257" s="59"/>
      <c r="B257" s="59"/>
      <c r="C257" s="59"/>
      <c r="D257" s="59"/>
      <c r="E257" s="59"/>
      <c r="F257" s="59"/>
      <c r="G257" s="59"/>
      <c r="H257" s="59"/>
      <c r="I257" s="59"/>
      <c r="J257" s="59"/>
      <c r="K257" s="59"/>
      <c r="L257" s="59"/>
      <c r="M257" s="59"/>
      <c r="N257" s="59"/>
      <c r="O257" s="59"/>
      <c r="P257" s="59"/>
      <c r="Q257" s="59"/>
      <c r="R257" s="59"/>
      <c r="S257" s="59"/>
      <c r="T257" s="59"/>
      <c r="U257" s="59"/>
      <c r="V257" s="59"/>
      <c r="W257" s="59"/>
      <c r="X257" s="59"/>
      <c r="Y257" s="59"/>
      <c r="Z257" s="59"/>
      <c r="AA257" s="59"/>
      <c r="AB257" s="59"/>
      <c r="AC257" s="59"/>
      <c r="AD257" s="59"/>
      <c r="AE257" s="59"/>
      <c r="AF257" s="59"/>
      <c r="AG257" s="59"/>
      <c r="AH257" s="59"/>
      <c r="AI257" s="59"/>
      <c r="AJ257" s="59"/>
      <c r="AK257" s="59"/>
      <c r="AL257" s="59"/>
      <c r="AM257" s="59"/>
      <c r="AN257" s="59"/>
      <c r="AO257" s="59"/>
      <c r="AP257" s="59"/>
      <c r="AQ257" s="59"/>
      <c r="AR257" s="59"/>
    </row>
    <row r="258" ht="12.75" customHeight="1">
      <c r="A258" s="59"/>
      <c r="B258" s="59"/>
      <c r="C258" s="59"/>
      <c r="D258" s="59"/>
      <c r="E258" s="59"/>
      <c r="F258" s="59"/>
      <c r="G258" s="59"/>
      <c r="H258" s="59"/>
      <c r="I258" s="59"/>
      <c r="J258" s="59"/>
      <c r="K258" s="59"/>
      <c r="L258" s="59"/>
      <c r="M258" s="59"/>
      <c r="N258" s="59"/>
      <c r="O258" s="59"/>
      <c r="P258" s="59"/>
      <c r="Q258" s="59"/>
      <c r="R258" s="59"/>
      <c r="S258" s="59"/>
      <c r="T258" s="59"/>
      <c r="U258" s="59"/>
      <c r="V258" s="59"/>
      <c r="W258" s="59"/>
      <c r="X258" s="59"/>
      <c r="Y258" s="59"/>
      <c r="Z258" s="59"/>
      <c r="AA258" s="59"/>
      <c r="AB258" s="59"/>
      <c r="AC258" s="59"/>
      <c r="AD258" s="59"/>
      <c r="AE258" s="59"/>
      <c r="AF258" s="59"/>
      <c r="AG258" s="59"/>
      <c r="AH258" s="59"/>
      <c r="AI258" s="59"/>
      <c r="AJ258" s="59"/>
      <c r="AK258" s="59"/>
      <c r="AL258" s="59"/>
      <c r="AM258" s="59"/>
      <c r="AN258" s="59"/>
      <c r="AO258" s="59"/>
      <c r="AP258" s="59"/>
      <c r="AQ258" s="59"/>
      <c r="AR258" s="59"/>
    </row>
    <row r="259" ht="12.75" customHeight="1">
      <c r="A259" s="59"/>
      <c r="B259" s="59"/>
      <c r="C259" s="59"/>
      <c r="D259" s="59"/>
      <c r="E259" s="59"/>
      <c r="F259" s="59"/>
      <c r="G259" s="59"/>
      <c r="H259" s="59"/>
      <c r="I259" s="59"/>
      <c r="J259" s="59"/>
      <c r="K259" s="59"/>
      <c r="L259" s="59"/>
      <c r="M259" s="59"/>
      <c r="N259" s="59"/>
      <c r="O259" s="59"/>
      <c r="P259" s="59"/>
      <c r="Q259" s="59"/>
      <c r="R259" s="59"/>
      <c r="S259" s="59"/>
      <c r="T259" s="59"/>
      <c r="U259" s="59"/>
      <c r="V259" s="59"/>
      <c r="W259" s="59"/>
      <c r="X259" s="59"/>
      <c r="Y259" s="59"/>
      <c r="Z259" s="59"/>
      <c r="AA259" s="59"/>
      <c r="AB259" s="59"/>
      <c r="AC259" s="59"/>
      <c r="AD259" s="59"/>
      <c r="AE259" s="59"/>
      <c r="AF259" s="59"/>
      <c r="AG259" s="59"/>
      <c r="AH259" s="59"/>
      <c r="AI259" s="59"/>
      <c r="AJ259" s="59"/>
      <c r="AK259" s="59"/>
      <c r="AL259" s="59"/>
      <c r="AM259" s="59"/>
      <c r="AN259" s="59"/>
      <c r="AO259" s="59"/>
      <c r="AP259" s="59"/>
      <c r="AQ259" s="59"/>
      <c r="AR259" s="59"/>
    </row>
    <row r="260" ht="12.75" customHeight="1">
      <c r="A260" s="59"/>
      <c r="B260" s="59"/>
      <c r="C260" s="59"/>
      <c r="D260" s="59"/>
      <c r="E260" s="59"/>
      <c r="F260" s="59"/>
      <c r="G260" s="59"/>
      <c r="H260" s="59"/>
      <c r="I260" s="59"/>
      <c r="J260" s="59"/>
      <c r="K260" s="59"/>
      <c r="L260" s="59"/>
      <c r="M260" s="59"/>
      <c r="N260" s="59"/>
      <c r="O260" s="59"/>
      <c r="P260" s="59"/>
      <c r="Q260" s="59"/>
      <c r="R260" s="59"/>
      <c r="S260" s="59"/>
      <c r="T260" s="59"/>
      <c r="U260" s="59"/>
      <c r="V260" s="59"/>
      <c r="W260" s="59"/>
      <c r="X260" s="59"/>
      <c r="Y260" s="59"/>
      <c r="Z260" s="59"/>
      <c r="AA260" s="59"/>
      <c r="AB260" s="59"/>
      <c r="AC260" s="59"/>
      <c r="AD260" s="59"/>
      <c r="AE260" s="59"/>
      <c r="AF260" s="59"/>
      <c r="AG260" s="59"/>
      <c r="AH260" s="59"/>
      <c r="AI260" s="59"/>
      <c r="AJ260" s="59"/>
      <c r="AK260" s="59"/>
      <c r="AL260" s="59"/>
      <c r="AM260" s="59"/>
      <c r="AN260" s="59"/>
      <c r="AO260" s="59"/>
      <c r="AP260" s="59"/>
      <c r="AQ260" s="59"/>
      <c r="AR260" s="59"/>
    </row>
    <row r="261" ht="12.75" customHeight="1">
      <c r="A261" s="59"/>
      <c r="B261" s="59"/>
      <c r="C261" s="59"/>
      <c r="D261" s="59"/>
      <c r="E261" s="59"/>
      <c r="F261" s="59"/>
      <c r="G261" s="59"/>
      <c r="H261" s="59"/>
      <c r="I261" s="59"/>
      <c r="J261" s="59"/>
      <c r="K261" s="59"/>
      <c r="L261" s="59"/>
      <c r="M261" s="59"/>
      <c r="N261" s="59"/>
      <c r="O261" s="59"/>
      <c r="P261" s="59"/>
      <c r="Q261" s="59"/>
      <c r="R261" s="59"/>
      <c r="S261" s="59"/>
      <c r="T261" s="59"/>
      <c r="U261" s="59"/>
      <c r="V261" s="59"/>
      <c r="W261" s="59"/>
      <c r="X261" s="59"/>
      <c r="Y261" s="59"/>
      <c r="Z261" s="59"/>
      <c r="AA261" s="59"/>
      <c r="AB261" s="59"/>
      <c r="AC261" s="59"/>
      <c r="AD261" s="59"/>
      <c r="AE261" s="59"/>
      <c r="AF261" s="59"/>
      <c r="AG261" s="59"/>
      <c r="AH261" s="59"/>
      <c r="AI261" s="59"/>
      <c r="AJ261" s="59"/>
      <c r="AK261" s="59"/>
      <c r="AL261" s="59"/>
      <c r="AM261" s="59"/>
      <c r="AN261" s="59"/>
      <c r="AO261" s="59"/>
      <c r="AP261" s="59"/>
      <c r="AQ261" s="59"/>
      <c r="AR261" s="59"/>
    </row>
    <row r="262" ht="12.75" customHeight="1">
      <c r="A262" s="59"/>
      <c r="B262" s="59"/>
      <c r="C262" s="59"/>
      <c r="D262" s="59"/>
      <c r="E262" s="59"/>
      <c r="F262" s="59"/>
      <c r="G262" s="59"/>
      <c r="H262" s="59"/>
      <c r="I262" s="59"/>
      <c r="J262" s="59"/>
      <c r="K262" s="59"/>
      <c r="L262" s="59"/>
      <c r="M262" s="59"/>
      <c r="N262" s="59"/>
      <c r="O262" s="59"/>
      <c r="P262" s="59"/>
      <c r="Q262" s="59"/>
      <c r="R262" s="59"/>
      <c r="S262" s="59"/>
      <c r="T262" s="59"/>
      <c r="U262" s="59"/>
      <c r="V262" s="59"/>
      <c r="W262" s="59"/>
      <c r="X262" s="59"/>
      <c r="Y262" s="59"/>
      <c r="Z262" s="59"/>
      <c r="AA262" s="59"/>
      <c r="AB262" s="59"/>
      <c r="AC262" s="59"/>
      <c r="AD262" s="59"/>
      <c r="AE262" s="59"/>
      <c r="AF262" s="59"/>
      <c r="AG262" s="59"/>
      <c r="AH262" s="59"/>
      <c r="AI262" s="59"/>
      <c r="AJ262" s="59"/>
      <c r="AK262" s="59"/>
      <c r="AL262" s="59"/>
      <c r="AM262" s="59"/>
      <c r="AN262" s="59"/>
      <c r="AO262" s="59"/>
      <c r="AP262" s="59"/>
      <c r="AQ262" s="59"/>
      <c r="AR262" s="59"/>
    </row>
    <row r="263" ht="12.75" customHeight="1">
      <c r="A263" s="59"/>
      <c r="B263" s="59"/>
      <c r="C263" s="59"/>
      <c r="D263" s="59"/>
      <c r="E263" s="59"/>
      <c r="F263" s="59"/>
      <c r="G263" s="59"/>
      <c r="H263" s="59"/>
      <c r="I263" s="59"/>
      <c r="J263" s="59"/>
      <c r="K263" s="59"/>
      <c r="L263" s="59"/>
      <c r="M263" s="59"/>
      <c r="N263" s="59"/>
      <c r="O263" s="59"/>
      <c r="P263" s="59"/>
      <c r="Q263" s="59"/>
      <c r="R263" s="59"/>
      <c r="S263" s="59"/>
      <c r="T263" s="59"/>
      <c r="U263" s="59"/>
      <c r="V263" s="59"/>
      <c r="W263" s="59"/>
      <c r="X263" s="59"/>
      <c r="Y263" s="59"/>
      <c r="Z263" s="59"/>
      <c r="AA263" s="59"/>
      <c r="AB263" s="59"/>
      <c r="AC263" s="59"/>
      <c r="AD263" s="59"/>
      <c r="AE263" s="59"/>
      <c r="AF263" s="59"/>
      <c r="AG263" s="59"/>
      <c r="AH263" s="59"/>
      <c r="AI263" s="59"/>
      <c r="AJ263" s="59"/>
      <c r="AK263" s="59"/>
      <c r="AL263" s="59"/>
      <c r="AM263" s="59"/>
      <c r="AN263" s="59"/>
      <c r="AO263" s="59"/>
      <c r="AP263" s="59"/>
      <c r="AQ263" s="59"/>
      <c r="AR263" s="59"/>
    </row>
    <row r="264" ht="12.75" customHeight="1">
      <c r="A264" s="59"/>
      <c r="B264" s="59"/>
      <c r="C264" s="59"/>
      <c r="D264" s="59"/>
      <c r="E264" s="59"/>
      <c r="F264" s="59"/>
      <c r="G264" s="59"/>
      <c r="H264" s="59"/>
      <c r="I264" s="59"/>
      <c r="J264" s="59"/>
      <c r="K264" s="59"/>
      <c r="L264" s="59"/>
      <c r="M264" s="59"/>
      <c r="N264" s="59"/>
      <c r="O264" s="59"/>
      <c r="P264" s="59"/>
      <c r="Q264" s="59"/>
      <c r="R264" s="59"/>
      <c r="S264" s="59"/>
      <c r="T264" s="59"/>
      <c r="U264" s="59"/>
      <c r="V264" s="59"/>
      <c r="W264" s="59"/>
      <c r="X264" s="59"/>
      <c r="Y264" s="59"/>
      <c r="Z264" s="59"/>
      <c r="AA264" s="59"/>
      <c r="AB264" s="59"/>
      <c r="AC264" s="59"/>
      <c r="AD264" s="59"/>
      <c r="AE264" s="59"/>
      <c r="AF264" s="59"/>
      <c r="AG264" s="59"/>
      <c r="AH264" s="59"/>
      <c r="AI264" s="59"/>
      <c r="AJ264" s="59"/>
      <c r="AK264" s="59"/>
      <c r="AL264" s="59"/>
      <c r="AM264" s="59"/>
      <c r="AN264" s="59"/>
      <c r="AO264" s="59"/>
      <c r="AP264" s="59"/>
      <c r="AQ264" s="59"/>
      <c r="AR264" s="59"/>
    </row>
    <row r="265" ht="12.75" customHeight="1">
      <c r="A265" s="59"/>
      <c r="B265" s="59"/>
      <c r="C265" s="59"/>
      <c r="D265" s="59"/>
      <c r="E265" s="59"/>
      <c r="F265" s="59"/>
      <c r="G265" s="59"/>
      <c r="H265" s="59"/>
      <c r="I265" s="59"/>
      <c r="J265" s="59"/>
      <c r="K265" s="59"/>
      <c r="L265" s="59"/>
      <c r="M265" s="59"/>
      <c r="N265" s="59"/>
      <c r="O265" s="59"/>
      <c r="P265" s="59"/>
      <c r="Q265" s="59"/>
      <c r="R265" s="59"/>
      <c r="S265" s="59"/>
      <c r="T265" s="59"/>
      <c r="U265" s="59"/>
      <c r="V265" s="59"/>
      <c r="W265" s="59"/>
      <c r="X265" s="59"/>
      <c r="Y265" s="59"/>
      <c r="Z265" s="59"/>
      <c r="AA265" s="59"/>
      <c r="AB265" s="59"/>
      <c r="AC265" s="59"/>
      <c r="AD265" s="59"/>
      <c r="AE265" s="59"/>
      <c r="AF265" s="59"/>
      <c r="AG265" s="59"/>
      <c r="AH265" s="59"/>
      <c r="AI265" s="59"/>
      <c r="AJ265" s="59"/>
      <c r="AK265" s="59"/>
      <c r="AL265" s="59"/>
      <c r="AM265" s="59"/>
      <c r="AN265" s="59"/>
      <c r="AO265" s="59"/>
      <c r="AP265" s="59"/>
      <c r="AQ265" s="59"/>
      <c r="AR265" s="59"/>
    </row>
    <row r="266" ht="12.75" customHeight="1">
      <c r="A266" s="59"/>
      <c r="B266" s="59"/>
      <c r="C266" s="59"/>
      <c r="D266" s="59"/>
      <c r="E266" s="59"/>
      <c r="F266" s="59"/>
      <c r="G266" s="59"/>
      <c r="H266" s="59"/>
      <c r="I266" s="59"/>
      <c r="J266" s="59"/>
      <c r="K266" s="59"/>
      <c r="L266" s="59"/>
      <c r="M266" s="59"/>
      <c r="N266" s="59"/>
      <c r="O266" s="59"/>
      <c r="P266" s="59"/>
      <c r="Q266" s="59"/>
      <c r="R266" s="59"/>
      <c r="S266" s="59"/>
      <c r="T266" s="59"/>
      <c r="U266" s="59"/>
      <c r="V266" s="59"/>
      <c r="W266" s="59"/>
      <c r="X266" s="59"/>
      <c r="Y266" s="59"/>
      <c r="Z266" s="59"/>
      <c r="AA266" s="59"/>
      <c r="AB266" s="59"/>
      <c r="AC266" s="59"/>
      <c r="AD266" s="59"/>
      <c r="AE266" s="59"/>
      <c r="AF266" s="59"/>
      <c r="AG266" s="59"/>
      <c r="AH266" s="59"/>
      <c r="AI266" s="59"/>
      <c r="AJ266" s="59"/>
      <c r="AK266" s="59"/>
      <c r="AL266" s="59"/>
      <c r="AM266" s="59"/>
      <c r="AN266" s="59"/>
      <c r="AO266" s="59"/>
      <c r="AP266" s="59"/>
      <c r="AQ266" s="59"/>
      <c r="AR266" s="59"/>
    </row>
    <row r="267" ht="12.75" customHeight="1">
      <c r="A267" s="59"/>
      <c r="B267" s="59"/>
      <c r="C267" s="59"/>
      <c r="D267" s="59"/>
      <c r="E267" s="59"/>
      <c r="F267" s="59"/>
      <c r="G267" s="59"/>
      <c r="H267" s="59"/>
      <c r="I267" s="59"/>
      <c r="J267" s="59"/>
      <c r="K267" s="59"/>
      <c r="L267" s="59"/>
      <c r="M267" s="59"/>
      <c r="N267" s="59"/>
      <c r="O267" s="59"/>
      <c r="P267" s="59"/>
      <c r="Q267" s="59"/>
      <c r="R267" s="59"/>
      <c r="S267" s="59"/>
      <c r="T267" s="59"/>
      <c r="U267" s="59"/>
      <c r="V267" s="59"/>
      <c r="W267" s="59"/>
      <c r="X267" s="59"/>
      <c r="Y267" s="59"/>
      <c r="Z267" s="59"/>
      <c r="AA267" s="59"/>
      <c r="AB267" s="59"/>
      <c r="AC267" s="59"/>
      <c r="AD267" s="59"/>
      <c r="AE267" s="59"/>
      <c r="AF267" s="59"/>
      <c r="AG267" s="59"/>
      <c r="AH267" s="59"/>
      <c r="AI267" s="59"/>
      <c r="AJ267" s="59"/>
      <c r="AK267" s="59"/>
      <c r="AL267" s="59"/>
      <c r="AM267" s="59"/>
      <c r="AN267" s="59"/>
      <c r="AO267" s="59"/>
      <c r="AP267" s="59"/>
      <c r="AQ267" s="59"/>
      <c r="AR267" s="59"/>
    </row>
    <row r="268" ht="12.75" customHeight="1">
      <c r="A268" s="59"/>
      <c r="B268" s="59"/>
      <c r="C268" s="59"/>
      <c r="D268" s="59"/>
      <c r="E268" s="59"/>
      <c r="F268" s="59"/>
      <c r="G268" s="59"/>
      <c r="H268" s="59"/>
      <c r="I268" s="59"/>
      <c r="J268" s="59"/>
      <c r="K268" s="59"/>
      <c r="L268" s="59"/>
      <c r="M268" s="59"/>
      <c r="N268" s="59"/>
      <c r="O268" s="59"/>
      <c r="P268" s="59"/>
      <c r="Q268" s="59"/>
      <c r="R268" s="59"/>
      <c r="S268" s="59"/>
      <c r="T268" s="59"/>
      <c r="U268" s="59"/>
      <c r="V268" s="59"/>
      <c r="W268" s="59"/>
      <c r="X268" s="59"/>
      <c r="Y268" s="59"/>
      <c r="Z268" s="59"/>
      <c r="AA268" s="59"/>
      <c r="AB268" s="59"/>
      <c r="AC268" s="59"/>
      <c r="AD268" s="59"/>
      <c r="AE268" s="59"/>
      <c r="AF268" s="59"/>
      <c r="AG268" s="59"/>
      <c r="AH268" s="59"/>
      <c r="AI268" s="59"/>
      <c r="AJ268" s="59"/>
      <c r="AK268" s="59"/>
      <c r="AL268" s="59"/>
      <c r="AM268" s="59"/>
      <c r="AN268" s="59"/>
      <c r="AO268" s="59"/>
      <c r="AP268" s="59"/>
      <c r="AQ268" s="59"/>
      <c r="AR268" s="59"/>
    </row>
    <row r="269" ht="12.75" customHeight="1">
      <c r="A269" s="59"/>
      <c r="B269" s="59"/>
      <c r="C269" s="59"/>
      <c r="D269" s="59"/>
      <c r="E269" s="59"/>
      <c r="F269" s="59"/>
      <c r="G269" s="59"/>
      <c r="H269" s="59"/>
      <c r="I269" s="59"/>
      <c r="J269" s="59"/>
      <c r="K269" s="59"/>
      <c r="L269" s="59"/>
      <c r="M269" s="59"/>
      <c r="N269" s="59"/>
      <c r="O269" s="59"/>
      <c r="P269" s="59"/>
      <c r="Q269" s="59"/>
      <c r="R269" s="59"/>
      <c r="S269" s="59"/>
      <c r="T269" s="59"/>
      <c r="U269" s="59"/>
      <c r="V269" s="59"/>
      <c r="W269" s="59"/>
      <c r="X269" s="59"/>
      <c r="Y269" s="59"/>
      <c r="Z269" s="59"/>
      <c r="AA269" s="59"/>
      <c r="AB269" s="59"/>
      <c r="AC269" s="59"/>
      <c r="AD269" s="59"/>
      <c r="AE269" s="59"/>
      <c r="AF269" s="59"/>
      <c r="AG269" s="59"/>
      <c r="AH269" s="59"/>
      <c r="AI269" s="59"/>
      <c r="AJ269" s="59"/>
      <c r="AK269" s="59"/>
      <c r="AL269" s="59"/>
      <c r="AM269" s="59"/>
      <c r="AN269" s="59"/>
      <c r="AO269" s="59"/>
      <c r="AP269" s="59"/>
      <c r="AQ269" s="59"/>
      <c r="AR269" s="59"/>
    </row>
    <row r="270" ht="12.75" customHeight="1">
      <c r="A270" s="59"/>
      <c r="B270" s="59"/>
      <c r="C270" s="59"/>
      <c r="D270" s="59"/>
      <c r="E270" s="59"/>
      <c r="F270" s="59"/>
      <c r="G270" s="59"/>
      <c r="H270" s="59"/>
      <c r="I270" s="59"/>
      <c r="J270" s="59"/>
      <c r="K270" s="59"/>
      <c r="L270" s="59"/>
      <c r="M270" s="59"/>
      <c r="N270" s="59"/>
      <c r="O270" s="59"/>
      <c r="P270" s="59"/>
      <c r="Q270" s="59"/>
      <c r="R270" s="59"/>
      <c r="S270" s="59"/>
      <c r="T270" s="59"/>
      <c r="U270" s="59"/>
      <c r="V270" s="59"/>
      <c r="W270" s="59"/>
      <c r="X270" s="59"/>
      <c r="Y270" s="59"/>
      <c r="Z270" s="59"/>
      <c r="AA270" s="59"/>
      <c r="AB270" s="59"/>
      <c r="AC270" s="59"/>
      <c r="AD270" s="59"/>
      <c r="AE270" s="59"/>
      <c r="AF270" s="59"/>
      <c r="AG270" s="59"/>
      <c r="AH270" s="59"/>
      <c r="AI270" s="59"/>
      <c r="AJ270" s="59"/>
      <c r="AK270" s="59"/>
      <c r="AL270" s="59"/>
      <c r="AM270" s="59"/>
      <c r="AN270" s="59"/>
      <c r="AO270" s="59"/>
      <c r="AP270" s="59"/>
      <c r="AQ270" s="59"/>
      <c r="AR270" s="59"/>
    </row>
    <row r="271" ht="12.75" customHeight="1">
      <c r="A271" s="59"/>
      <c r="B271" s="59"/>
      <c r="C271" s="59"/>
      <c r="D271" s="59"/>
      <c r="E271" s="59"/>
      <c r="F271" s="59"/>
      <c r="G271" s="59"/>
      <c r="H271" s="59"/>
      <c r="I271" s="59"/>
      <c r="J271" s="59"/>
      <c r="K271" s="59"/>
      <c r="L271" s="59"/>
      <c r="M271" s="59"/>
      <c r="N271" s="59"/>
      <c r="O271" s="59"/>
      <c r="P271" s="59"/>
      <c r="Q271" s="59"/>
      <c r="R271" s="59"/>
      <c r="S271" s="59"/>
      <c r="T271" s="59"/>
      <c r="U271" s="59"/>
      <c r="V271" s="59"/>
      <c r="W271" s="59"/>
      <c r="X271" s="59"/>
      <c r="Y271" s="59"/>
      <c r="Z271" s="59"/>
      <c r="AA271" s="59"/>
      <c r="AB271" s="59"/>
      <c r="AC271" s="59"/>
      <c r="AD271" s="59"/>
      <c r="AE271" s="59"/>
      <c r="AF271" s="59"/>
      <c r="AG271" s="59"/>
      <c r="AH271" s="59"/>
      <c r="AI271" s="59"/>
      <c r="AJ271" s="59"/>
      <c r="AK271" s="59"/>
      <c r="AL271" s="59"/>
      <c r="AM271" s="59"/>
      <c r="AN271" s="59"/>
      <c r="AO271" s="59"/>
      <c r="AP271" s="59"/>
      <c r="AQ271" s="59"/>
      <c r="AR271" s="59"/>
    </row>
    <row r="272" ht="12.75" customHeight="1">
      <c r="A272" s="59"/>
      <c r="B272" s="59"/>
      <c r="C272" s="59"/>
      <c r="D272" s="59"/>
      <c r="E272" s="59"/>
      <c r="F272" s="59"/>
      <c r="G272" s="59"/>
      <c r="H272" s="59"/>
      <c r="I272" s="59"/>
      <c r="J272" s="59"/>
      <c r="K272" s="59"/>
      <c r="L272" s="59"/>
      <c r="M272" s="59"/>
      <c r="N272" s="59"/>
      <c r="O272" s="59"/>
      <c r="P272" s="59"/>
      <c r="Q272" s="59"/>
      <c r="R272" s="59"/>
      <c r="S272" s="59"/>
      <c r="T272" s="59"/>
      <c r="U272" s="59"/>
      <c r="V272" s="59"/>
      <c r="W272" s="59"/>
      <c r="X272" s="59"/>
      <c r="Y272" s="59"/>
      <c r="Z272" s="59"/>
      <c r="AA272" s="59"/>
      <c r="AB272" s="59"/>
      <c r="AC272" s="59"/>
      <c r="AD272" s="59"/>
      <c r="AE272" s="59"/>
      <c r="AF272" s="59"/>
      <c r="AG272" s="59"/>
      <c r="AH272" s="59"/>
      <c r="AI272" s="59"/>
      <c r="AJ272" s="59"/>
      <c r="AK272" s="59"/>
      <c r="AL272" s="59"/>
      <c r="AM272" s="59"/>
      <c r="AN272" s="59"/>
      <c r="AO272" s="59"/>
      <c r="AP272" s="59"/>
      <c r="AQ272" s="59"/>
      <c r="AR272" s="59"/>
    </row>
    <row r="273" ht="12.75" customHeight="1">
      <c r="A273" s="59"/>
      <c r="B273" s="59"/>
      <c r="C273" s="59"/>
      <c r="D273" s="59"/>
      <c r="E273" s="59"/>
      <c r="F273" s="59"/>
      <c r="G273" s="59"/>
      <c r="H273" s="59"/>
      <c r="I273" s="59"/>
      <c r="J273" s="59"/>
      <c r="K273" s="59"/>
      <c r="L273" s="59"/>
      <c r="M273" s="59"/>
      <c r="N273" s="59"/>
      <c r="O273" s="59"/>
      <c r="P273" s="59"/>
      <c r="Q273" s="59"/>
      <c r="R273" s="59"/>
      <c r="S273" s="59"/>
      <c r="T273" s="59"/>
      <c r="U273" s="59"/>
      <c r="V273" s="59"/>
      <c r="W273" s="59"/>
      <c r="X273" s="59"/>
      <c r="Y273" s="59"/>
      <c r="Z273" s="59"/>
      <c r="AA273" s="59"/>
      <c r="AB273" s="59"/>
      <c r="AC273" s="59"/>
      <c r="AD273" s="59"/>
      <c r="AE273" s="59"/>
      <c r="AF273" s="59"/>
      <c r="AG273" s="59"/>
      <c r="AH273" s="59"/>
      <c r="AI273" s="59"/>
      <c r="AJ273" s="59"/>
      <c r="AK273" s="59"/>
      <c r="AL273" s="59"/>
      <c r="AM273" s="59"/>
      <c r="AN273" s="59"/>
      <c r="AO273" s="59"/>
      <c r="AP273" s="59"/>
      <c r="AQ273" s="59"/>
      <c r="AR273" s="59"/>
    </row>
    <row r="274" ht="12.75" customHeight="1">
      <c r="A274" s="59"/>
      <c r="B274" s="59"/>
      <c r="C274" s="59"/>
      <c r="D274" s="59"/>
      <c r="E274" s="59"/>
      <c r="F274" s="59"/>
      <c r="G274" s="59"/>
      <c r="H274" s="59"/>
      <c r="I274" s="59"/>
      <c r="J274" s="59"/>
      <c r="K274" s="59"/>
      <c r="L274" s="59"/>
      <c r="M274" s="59"/>
      <c r="N274" s="59"/>
      <c r="O274" s="59"/>
      <c r="P274" s="59"/>
      <c r="Q274" s="59"/>
      <c r="R274" s="59"/>
      <c r="S274" s="59"/>
      <c r="T274" s="59"/>
      <c r="U274" s="59"/>
      <c r="V274" s="59"/>
      <c r="W274" s="59"/>
      <c r="X274" s="59"/>
      <c r="Y274" s="59"/>
      <c r="Z274" s="59"/>
      <c r="AA274" s="59"/>
      <c r="AB274" s="59"/>
      <c r="AC274" s="59"/>
      <c r="AD274" s="59"/>
      <c r="AE274" s="59"/>
      <c r="AF274" s="59"/>
      <c r="AG274" s="59"/>
      <c r="AH274" s="59"/>
      <c r="AI274" s="59"/>
      <c r="AJ274" s="59"/>
      <c r="AK274" s="59"/>
      <c r="AL274" s="59"/>
      <c r="AM274" s="59"/>
      <c r="AN274" s="59"/>
      <c r="AO274" s="59"/>
      <c r="AP274" s="59"/>
      <c r="AQ274" s="59"/>
      <c r="AR274" s="59"/>
    </row>
    <row r="275" ht="12.75" customHeight="1">
      <c r="A275" s="59"/>
      <c r="B275" s="59"/>
      <c r="C275" s="59"/>
      <c r="D275" s="59"/>
      <c r="E275" s="59"/>
      <c r="F275" s="59"/>
      <c r="G275" s="59"/>
      <c r="H275" s="59"/>
      <c r="I275" s="59"/>
      <c r="J275" s="59"/>
      <c r="K275" s="59"/>
      <c r="L275" s="59"/>
      <c r="M275" s="59"/>
      <c r="N275" s="59"/>
      <c r="O275" s="59"/>
      <c r="P275" s="59"/>
      <c r="Q275" s="59"/>
      <c r="R275" s="59"/>
      <c r="S275" s="59"/>
      <c r="T275" s="59"/>
      <c r="U275" s="59"/>
      <c r="V275" s="59"/>
      <c r="W275" s="59"/>
      <c r="X275" s="59"/>
      <c r="Y275" s="59"/>
      <c r="Z275" s="59"/>
      <c r="AA275" s="59"/>
      <c r="AB275" s="59"/>
      <c r="AC275" s="59"/>
      <c r="AD275" s="59"/>
      <c r="AE275" s="59"/>
      <c r="AF275" s="59"/>
      <c r="AG275" s="59"/>
      <c r="AH275" s="59"/>
      <c r="AI275" s="59"/>
      <c r="AJ275" s="59"/>
      <c r="AK275" s="59"/>
      <c r="AL275" s="59"/>
      <c r="AM275" s="59"/>
      <c r="AN275" s="59"/>
      <c r="AO275" s="59"/>
      <c r="AP275" s="59"/>
      <c r="AQ275" s="59"/>
      <c r="AR275" s="59"/>
    </row>
    <row r="276" ht="12.75" customHeight="1">
      <c r="A276" s="59"/>
      <c r="B276" s="59"/>
      <c r="C276" s="59"/>
      <c r="D276" s="59"/>
      <c r="E276" s="59"/>
      <c r="F276" s="59"/>
      <c r="G276" s="59"/>
      <c r="H276" s="59"/>
      <c r="I276" s="59"/>
      <c r="J276" s="59"/>
      <c r="K276" s="59"/>
      <c r="L276" s="59"/>
      <c r="M276" s="59"/>
      <c r="N276" s="59"/>
      <c r="O276" s="59"/>
      <c r="P276" s="59"/>
      <c r="Q276" s="59"/>
      <c r="R276" s="59"/>
      <c r="S276" s="59"/>
      <c r="T276" s="59"/>
      <c r="U276" s="59"/>
      <c r="V276" s="59"/>
      <c r="W276" s="59"/>
      <c r="X276" s="59"/>
      <c r="Y276" s="59"/>
      <c r="Z276" s="59"/>
      <c r="AA276" s="59"/>
      <c r="AB276" s="59"/>
      <c r="AC276" s="59"/>
      <c r="AD276" s="59"/>
      <c r="AE276" s="59"/>
      <c r="AF276" s="59"/>
      <c r="AG276" s="59"/>
      <c r="AH276" s="59"/>
      <c r="AI276" s="59"/>
      <c r="AJ276" s="59"/>
      <c r="AK276" s="59"/>
      <c r="AL276" s="59"/>
      <c r="AM276" s="59"/>
      <c r="AN276" s="59"/>
      <c r="AO276" s="59"/>
      <c r="AP276" s="59"/>
      <c r="AQ276" s="59"/>
      <c r="AR276" s="59"/>
    </row>
    <row r="277" ht="12.75" customHeight="1">
      <c r="A277" s="59"/>
      <c r="B277" s="59"/>
      <c r="C277" s="59"/>
      <c r="D277" s="59"/>
      <c r="E277" s="59"/>
      <c r="F277" s="59"/>
      <c r="G277" s="59"/>
      <c r="H277" s="59"/>
      <c r="I277" s="59"/>
      <c r="J277" s="59"/>
      <c r="K277" s="59"/>
      <c r="L277" s="59"/>
      <c r="M277" s="59"/>
      <c r="N277" s="59"/>
      <c r="O277" s="59"/>
      <c r="P277" s="59"/>
      <c r="Q277" s="59"/>
      <c r="R277" s="59"/>
      <c r="S277" s="59"/>
      <c r="T277" s="59"/>
      <c r="U277" s="59"/>
      <c r="V277" s="59"/>
      <c r="W277" s="59"/>
      <c r="X277" s="59"/>
      <c r="Y277" s="59"/>
      <c r="Z277" s="59"/>
      <c r="AA277" s="59"/>
      <c r="AB277" s="59"/>
      <c r="AC277" s="59"/>
      <c r="AD277" s="59"/>
      <c r="AE277" s="59"/>
      <c r="AF277" s="59"/>
      <c r="AG277" s="59"/>
      <c r="AH277" s="59"/>
      <c r="AI277" s="59"/>
      <c r="AJ277" s="59"/>
      <c r="AK277" s="59"/>
      <c r="AL277" s="59"/>
      <c r="AM277" s="59"/>
      <c r="AN277" s="59"/>
      <c r="AO277" s="59"/>
      <c r="AP277" s="59"/>
      <c r="AQ277" s="59"/>
      <c r="AR277" s="59"/>
    </row>
    <row r="278" ht="12.75" customHeight="1">
      <c r="A278" s="59"/>
      <c r="B278" s="59"/>
      <c r="C278" s="59"/>
      <c r="D278" s="59"/>
      <c r="E278" s="59"/>
      <c r="F278" s="59"/>
      <c r="G278" s="59"/>
      <c r="H278" s="59"/>
      <c r="I278" s="59"/>
      <c r="J278" s="59"/>
      <c r="K278" s="59"/>
      <c r="L278" s="59"/>
      <c r="M278" s="59"/>
      <c r="N278" s="59"/>
      <c r="O278" s="59"/>
      <c r="P278" s="59"/>
      <c r="Q278" s="59"/>
      <c r="R278" s="59"/>
      <c r="S278" s="59"/>
      <c r="T278" s="59"/>
      <c r="U278" s="59"/>
      <c r="V278" s="59"/>
      <c r="W278" s="59"/>
      <c r="X278" s="59"/>
      <c r="Y278" s="59"/>
      <c r="Z278" s="59"/>
      <c r="AA278" s="59"/>
      <c r="AB278" s="59"/>
      <c r="AC278" s="59"/>
      <c r="AD278" s="59"/>
      <c r="AE278" s="59"/>
      <c r="AF278" s="59"/>
      <c r="AG278" s="59"/>
      <c r="AH278" s="59"/>
      <c r="AI278" s="59"/>
      <c r="AJ278" s="59"/>
      <c r="AK278" s="59"/>
      <c r="AL278" s="59"/>
      <c r="AM278" s="59"/>
      <c r="AN278" s="59"/>
      <c r="AO278" s="59"/>
      <c r="AP278" s="59"/>
      <c r="AQ278" s="59"/>
      <c r="AR278" s="59"/>
    </row>
    <row r="279" ht="12.75" customHeight="1">
      <c r="A279" s="59"/>
      <c r="B279" s="59"/>
      <c r="C279" s="59"/>
      <c r="D279" s="59"/>
      <c r="E279" s="59"/>
      <c r="F279" s="59"/>
      <c r="G279" s="59"/>
      <c r="H279" s="59"/>
      <c r="I279" s="59"/>
      <c r="J279" s="59"/>
      <c r="K279" s="59"/>
      <c r="L279" s="59"/>
      <c r="M279" s="59"/>
      <c r="N279" s="59"/>
      <c r="O279" s="59"/>
      <c r="P279" s="59"/>
      <c r="Q279" s="59"/>
      <c r="R279" s="59"/>
      <c r="S279" s="59"/>
      <c r="T279" s="59"/>
      <c r="U279" s="59"/>
      <c r="V279" s="59"/>
      <c r="W279" s="59"/>
      <c r="X279" s="59"/>
      <c r="Y279" s="59"/>
      <c r="Z279" s="59"/>
      <c r="AA279" s="59"/>
      <c r="AB279" s="59"/>
      <c r="AC279" s="59"/>
      <c r="AD279" s="59"/>
      <c r="AE279" s="59"/>
      <c r="AF279" s="59"/>
      <c r="AG279" s="59"/>
      <c r="AH279" s="59"/>
      <c r="AI279" s="59"/>
      <c r="AJ279" s="59"/>
      <c r="AK279" s="59"/>
      <c r="AL279" s="59"/>
      <c r="AM279" s="59"/>
      <c r="AN279" s="59"/>
      <c r="AO279" s="59"/>
      <c r="AP279" s="59"/>
      <c r="AQ279" s="59"/>
      <c r="AR279" s="59"/>
    </row>
    <row r="280" ht="12.75" customHeight="1">
      <c r="A280" s="59"/>
      <c r="B280" s="59"/>
      <c r="C280" s="59"/>
      <c r="D280" s="59"/>
      <c r="E280" s="59"/>
      <c r="F280" s="59"/>
      <c r="G280" s="59"/>
      <c r="H280" s="59"/>
      <c r="I280" s="59"/>
      <c r="J280" s="59"/>
      <c r="K280" s="59"/>
      <c r="L280" s="59"/>
      <c r="M280" s="59"/>
      <c r="N280" s="59"/>
      <c r="O280" s="59"/>
      <c r="P280" s="59"/>
      <c r="Q280" s="59"/>
      <c r="R280" s="59"/>
      <c r="S280" s="59"/>
      <c r="T280" s="59"/>
      <c r="U280" s="59"/>
      <c r="V280" s="59"/>
      <c r="W280" s="59"/>
      <c r="X280" s="59"/>
      <c r="Y280" s="59"/>
      <c r="Z280" s="59"/>
      <c r="AA280" s="59"/>
      <c r="AB280" s="59"/>
      <c r="AC280" s="59"/>
      <c r="AD280" s="59"/>
      <c r="AE280" s="59"/>
      <c r="AF280" s="59"/>
      <c r="AG280" s="59"/>
      <c r="AH280" s="59"/>
      <c r="AI280" s="59"/>
      <c r="AJ280" s="59"/>
      <c r="AK280" s="59"/>
      <c r="AL280" s="59"/>
      <c r="AM280" s="59"/>
      <c r="AN280" s="59"/>
      <c r="AO280" s="59"/>
      <c r="AP280" s="59"/>
      <c r="AQ280" s="59"/>
      <c r="AR280" s="59"/>
    </row>
    <row r="281" ht="12.75" customHeight="1">
      <c r="A281" s="59"/>
      <c r="B281" s="59"/>
      <c r="C281" s="59"/>
      <c r="D281" s="59"/>
      <c r="E281" s="59"/>
      <c r="F281" s="59"/>
      <c r="G281" s="59"/>
      <c r="H281" s="59"/>
      <c r="I281" s="59"/>
      <c r="J281" s="59"/>
      <c r="K281" s="59"/>
      <c r="L281" s="59"/>
      <c r="M281" s="59"/>
      <c r="N281" s="59"/>
      <c r="O281" s="59"/>
      <c r="P281" s="59"/>
      <c r="Q281" s="59"/>
      <c r="R281" s="59"/>
      <c r="S281" s="59"/>
      <c r="T281" s="59"/>
      <c r="U281" s="59"/>
      <c r="V281" s="59"/>
      <c r="W281" s="59"/>
      <c r="X281" s="59"/>
      <c r="Y281" s="59"/>
      <c r="Z281" s="59"/>
      <c r="AA281" s="59"/>
      <c r="AB281" s="59"/>
      <c r="AC281" s="59"/>
      <c r="AD281" s="59"/>
      <c r="AE281" s="59"/>
      <c r="AF281" s="59"/>
      <c r="AG281" s="59"/>
      <c r="AH281" s="59"/>
      <c r="AI281" s="59"/>
      <c r="AJ281" s="59"/>
      <c r="AK281" s="59"/>
      <c r="AL281" s="59"/>
      <c r="AM281" s="59"/>
      <c r="AN281" s="59"/>
      <c r="AO281" s="59"/>
      <c r="AP281" s="59"/>
      <c r="AQ281" s="59"/>
      <c r="AR281" s="59"/>
    </row>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X12:Z12"/>
    <mergeCell ref="AB12:AC12"/>
    <mergeCell ref="AE12:AG12"/>
    <mergeCell ref="AI12:AJ12"/>
    <mergeCell ref="AL12:AN12"/>
    <mergeCell ref="AP12:AQ12"/>
    <mergeCell ref="N12:O12"/>
    <mergeCell ref="N13:N14"/>
    <mergeCell ref="O13:O14"/>
    <mergeCell ref="B53:D53"/>
    <mergeCell ref="B54:D54"/>
    <mergeCell ref="B59:D59"/>
    <mergeCell ref="B60:D60"/>
    <mergeCell ref="U13:U14"/>
    <mergeCell ref="V13:V14"/>
    <mergeCell ref="AB13:AB14"/>
    <mergeCell ref="AC13:AC14"/>
    <mergeCell ref="AI13:AI14"/>
    <mergeCell ref="AJ13:AJ14"/>
    <mergeCell ref="AP13:AP14"/>
    <mergeCell ref="AQ13:AQ14"/>
    <mergeCell ref="S1:Y1"/>
    <mergeCell ref="T2:Y2"/>
    <mergeCell ref="F12:H12"/>
    <mergeCell ref="J12:L12"/>
    <mergeCell ref="Q12:S12"/>
    <mergeCell ref="U12:V12"/>
    <mergeCell ref="D13:D14"/>
  </mergeCells>
  <dataValidations>
    <dataValidation type="list" allowBlank="1" showErrorMessage="1" sqref="D8">
      <formula1>"TOU,non-TOU"</formula1>
    </dataValidation>
    <dataValidation type="list" allowBlank="1" showErrorMessage="1" sqref="E15:E28 E30:E36 E38:E39 E41:E49 E55 E61">
      <formula1>#REF!</formula1>
    </dataValidation>
    <dataValidation type="list" allowBlank="1" showInputMessage="1" showErrorMessage="1" prompt="Select Charge Unit - monthly, per kWh, per kW" sqref="D15:D28 D30:D36 D38:D39 D41:D49 D55 D61">
      <formula1>"Monthly,per kWh,per kW"</formula1>
    </dataValidation>
  </dataValidations>
  <printOptions/>
  <pageMargins bottom="0.984251968503937" footer="0.0" header="0.0" left="0.7480314960629921" right="0.7480314960629921" top="0.984251968503937"/>
  <pageSetup orientation="landscape"/>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14.0" topLeftCell="A15" activePane="bottomLeft" state="frozen"/>
      <selection activeCell="B16" sqref="B16" pane="bottomLeft"/>
    </sheetView>
  </sheetViews>
  <sheetFormatPr customHeight="1" defaultColWidth="12.63" defaultRowHeight="15.0"/>
  <cols>
    <col customWidth="1" min="1" max="1" width="2.13"/>
    <col customWidth="1" min="2" max="2" width="26.38"/>
    <col customWidth="1" min="3" max="3" width="1.88"/>
    <col customWidth="1" min="4" max="4" width="11.38"/>
    <col customWidth="1" min="5" max="5" width="1.38"/>
    <col customWidth="1" min="6" max="6" width="10.63"/>
    <col customWidth="1" min="7" max="7" width="8.0"/>
    <col customWidth="1" min="8" max="8" width="9.25"/>
    <col customWidth="1" min="9" max="9" width="1.38"/>
    <col customWidth="1" min="10" max="10" width="10.38"/>
    <col customWidth="1" min="11" max="11" width="8.0"/>
    <col customWidth="1" min="12" max="12" width="9.25"/>
    <col customWidth="1" min="13" max="13" width="1.0"/>
    <col customWidth="1" min="14" max="14" width="9.38"/>
    <col customWidth="1" min="15" max="15" width="10.0"/>
    <col customWidth="1" min="16" max="16" width="1.25"/>
    <col customWidth="1" min="17" max="17" width="10.38"/>
    <col customWidth="1" min="18" max="18" width="8.0"/>
    <col customWidth="1" min="19" max="19" width="9.25"/>
    <col customWidth="1" min="20" max="20" width="1.25"/>
    <col customWidth="1" min="21" max="21" width="9.38"/>
    <col customWidth="1" min="22" max="22" width="10.0"/>
    <col customWidth="1" min="23" max="23" width="0.75"/>
    <col customWidth="1" min="24" max="24" width="10.38"/>
    <col customWidth="1" min="25" max="25" width="8.0"/>
    <col customWidth="1" min="26" max="26" width="9.25"/>
    <col customWidth="1" min="27" max="27" width="1.38"/>
    <col customWidth="1" min="28" max="28" width="9.38"/>
    <col customWidth="1" min="29" max="29" width="10.0"/>
    <col customWidth="1" min="30" max="30" width="0.88"/>
    <col customWidth="1" min="31" max="31" width="10.38"/>
    <col customWidth="1" min="32" max="32" width="8.0"/>
    <col customWidth="1" min="33" max="33" width="9.25"/>
    <col customWidth="1" min="34" max="34" width="2.88"/>
    <col customWidth="1" min="35" max="35" width="9.38"/>
    <col customWidth="1" min="36" max="36" width="10.0"/>
    <col customWidth="1" min="37" max="37" width="0.38"/>
    <col customWidth="1" min="38" max="38" width="10.38"/>
    <col customWidth="1" min="39" max="39" width="8.0"/>
    <col customWidth="1" min="40" max="40" width="9.25"/>
    <col customWidth="1" min="41" max="41" width="2.88"/>
    <col customWidth="1" min="42" max="42" width="9.38"/>
    <col customWidth="1" min="43" max="43" width="10.0"/>
    <col customWidth="1" min="44" max="44" width="1.13"/>
  </cols>
  <sheetData>
    <row r="1" ht="15.0" customHeight="1">
      <c r="A1" s="3"/>
      <c r="B1" s="3"/>
      <c r="C1" s="3"/>
      <c r="D1" s="3"/>
      <c r="E1" s="3"/>
      <c r="F1" s="3"/>
      <c r="G1" s="3"/>
      <c r="H1" s="3"/>
      <c r="I1" s="3"/>
      <c r="J1" s="3"/>
      <c r="K1" s="3"/>
      <c r="L1" s="3"/>
      <c r="M1" s="3"/>
      <c r="N1" s="3"/>
      <c r="O1" s="3"/>
      <c r="P1" s="3"/>
      <c r="Q1" s="3"/>
      <c r="R1" s="3"/>
      <c r="S1" s="398" t="s">
        <v>290</v>
      </c>
      <c r="T1" s="399"/>
      <c r="U1" s="399"/>
      <c r="V1" s="399"/>
      <c r="W1" s="399"/>
      <c r="X1" s="399"/>
      <c r="Y1" s="400"/>
      <c r="Z1" s="3"/>
      <c r="AA1" s="3"/>
      <c r="AB1" s="3"/>
      <c r="AC1" s="3"/>
      <c r="AD1" s="3"/>
      <c r="AE1" s="3"/>
      <c r="AF1" s="3"/>
      <c r="AG1" s="3"/>
      <c r="AH1" s="3"/>
      <c r="AI1" s="3"/>
      <c r="AJ1" s="3"/>
      <c r="AK1" s="3"/>
      <c r="AL1" s="3"/>
      <c r="AM1" s="3"/>
      <c r="AN1" s="3"/>
      <c r="AO1" s="3"/>
      <c r="AP1" s="3"/>
      <c r="AQ1" s="3"/>
      <c r="AR1" s="3"/>
    </row>
    <row r="2" ht="18.75" customHeight="1">
      <c r="A2" s="59"/>
      <c r="B2" s="59"/>
      <c r="C2" s="401"/>
      <c r="D2" s="401"/>
      <c r="E2" s="401"/>
      <c r="F2" s="401" t="s">
        <v>291</v>
      </c>
      <c r="G2" s="401"/>
      <c r="H2" s="401"/>
      <c r="I2" s="401"/>
      <c r="J2" s="401"/>
      <c r="K2" s="401"/>
      <c r="L2" s="401"/>
      <c r="M2" s="401"/>
      <c r="N2" s="401"/>
      <c r="O2" s="401"/>
      <c r="Q2" s="59"/>
      <c r="R2" s="59"/>
      <c r="S2" s="402">
        <f>'Res (100)'!$S$2</f>
        <v>1</v>
      </c>
      <c r="T2" s="514" t="s">
        <v>292</v>
      </c>
      <c r="U2" s="399"/>
      <c r="V2" s="399"/>
      <c r="W2" s="399"/>
      <c r="X2" s="399"/>
      <c r="Y2" s="400"/>
      <c r="Z2" s="59"/>
      <c r="AA2" s="59"/>
      <c r="AB2" s="59"/>
      <c r="AC2" s="59"/>
      <c r="AD2" s="59"/>
      <c r="AE2" s="59"/>
      <c r="AF2" s="59"/>
      <c r="AG2" s="59"/>
      <c r="AH2" s="59"/>
      <c r="AI2" s="59"/>
      <c r="AJ2" s="59"/>
      <c r="AK2" s="59"/>
      <c r="AL2" s="59"/>
      <c r="AM2" s="59"/>
      <c r="AN2" s="59"/>
      <c r="AO2" s="59"/>
      <c r="AP2" s="59"/>
      <c r="AQ2" s="59"/>
      <c r="AR2" s="59"/>
    </row>
    <row r="3" ht="18.75" customHeight="1">
      <c r="A3" s="59"/>
      <c r="B3" s="59"/>
      <c r="C3" s="401"/>
      <c r="D3" s="401"/>
      <c r="E3" s="401"/>
      <c r="F3" s="401" t="s">
        <v>293</v>
      </c>
      <c r="G3" s="401"/>
      <c r="H3" s="401"/>
      <c r="I3" s="401"/>
      <c r="J3" s="401"/>
      <c r="K3" s="401"/>
      <c r="L3" s="401"/>
      <c r="M3" s="401"/>
      <c r="N3" s="401"/>
      <c r="O3" s="401"/>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row>
    <row r="4" ht="7.5" customHeight="1">
      <c r="A4" s="59"/>
      <c r="B4" s="59"/>
      <c r="C4" s="59"/>
      <c r="D4" s="59"/>
      <c r="E4" s="59"/>
      <c r="F4" s="59"/>
      <c r="G4" s="59"/>
      <c r="H4" s="59"/>
      <c r="I4" s="59"/>
      <c r="J4" s="59"/>
      <c r="K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row>
    <row r="5" ht="7.5" customHeight="1">
      <c r="A5" s="59"/>
      <c r="B5" s="59"/>
      <c r="C5" s="59"/>
      <c r="D5" s="59"/>
      <c r="E5" s="59"/>
      <c r="F5" s="59"/>
      <c r="G5" s="59"/>
      <c r="H5" s="59"/>
      <c r="I5" s="59"/>
      <c r="J5" s="59"/>
      <c r="K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row>
    <row r="6" ht="12.75" customHeight="1">
      <c r="A6" s="59"/>
      <c r="B6" s="350" t="s">
        <v>294</v>
      </c>
      <c r="C6" s="59"/>
      <c r="D6" s="406" t="s">
        <v>219</v>
      </c>
      <c r="E6" s="406"/>
      <c r="F6" s="407"/>
      <c r="G6" s="407"/>
      <c r="H6" s="407"/>
      <c r="I6" s="407"/>
      <c r="J6" s="407"/>
      <c r="K6" s="407"/>
      <c r="L6" s="407"/>
      <c r="M6" s="407"/>
      <c r="N6" s="407"/>
      <c r="O6" s="407"/>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row>
    <row r="7" ht="7.5" customHeight="1">
      <c r="A7" s="59"/>
      <c r="B7" s="408"/>
      <c r="C7" s="59"/>
      <c r="D7" s="409"/>
      <c r="E7" s="409"/>
      <c r="F7" s="409"/>
      <c r="G7" s="409"/>
      <c r="H7" s="409"/>
      <c r="I7" s="409"/>
      <c r="J7" s="409"/>
      <c r="K7" s="409"/>
      <c r="L7" s="409"/>
      <c r="M7" s="409"/>
      <c r="N7" s="409"/>
      <c r="O7" s="40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row>
    <row r="8" ht="12.75" customHeight="1">
      <c r="A8" s="59"/>
      <c r="B8" s="350" t="s">
        <v>295</v>
      </c>
      <c r="C8" s="59"/>
      <c r="D8" s="410" t="s">
        <v>296</v>
      </c>
      <c r="E8" s="409"/>
      <c r="F8" s="409"/>
      <c r="G8" s="409"/>
      <c r="H8" s="409"/>
      <c r="I8" s="409"/>
      <c r="J8" s="409"/>
      <c r="K8" s="409"/>
      <c r="L8" s="409"/>
      <c r="M8" s="409"/>
      <c r="N8" s="409"/>
      <c r="O8" s="40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row>
    <row r="9" ht="12.75" customHeight="1">
      <c r="A9" s="59"/>
      <c r="B9" s="408"/>
      <c r="C9" s="59"/>
      <c r="D9" s="409"/>
      <c r="E9" s="409"/>
      <c r="F9" s="409"/>
      <c r="G9" s="409"/>
      <c r="H9" s="409"/>
      <c r="I9" s="409"/>
      <c r="J9" s="409"/>
      <c r="K9" s="409"/>
      <c r="L9" s="409"/>
      <c r="M9" s="409"/>
      <c r="N9" s="409"/>
      <c r="O9" s="40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row>
    <row r="10" ht="12.75" customHeight="1">
      <c r="A10" s="59"/>
      <c r="B10" s="59"/>
      <c r="C10" s="59"/>
      <c r="D10" s="337" t="s">
        <v>297</v>
      </c>
      <c r="E10" s="337"/>
      <c r="F10" s="411">
        <v>1500.0</v>
      </c>
      <c r="G10" s="337" t="s">
        <v>298</v>
      </c>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row>
    <row r="11" ht="12.75" customHeight="1">
      <c r="A11" s="59"/>
      <c r="B11" s="59"/>
      <c r="C11" s="59"/>
      <c r="D11" s="59"/>
      <c r="E11" s="59"/>
      <c r="F11" s="412">
        <v>4.0</v>
      </c>
      <c r="G11" s="412"/>
      <c r="H11" s="412" t="str">
        <f>F12</f>
        <v>2025A</v>
      </c>
      <c r="I11" s="412"/>
      <c r="J11" s="412">
        <v>5.0</v>
      </c>
      <c r="K11" s="412"/>
      <c r="L11" s="412" t="str">
        <f>J12</f>
        <v>2026F</v>
      </c>
      <c r="M11" s="412"/>
      <c r="N11" s="412"/>
      <c r="O11" s="412" t="str">
        <f>L11&amp;"%"</f>
        <v>2026F%</v>
      </c>
      <c r="P11" s="412"/>
      <c r="Q11" s="412">
        <v>6.0</v>
      </c>
      <c r="R11" s="412"/>
      <c r="S11" s="412" t="str">
        <f>Q12</f>
        <v>2027F</v>
      </c>
      <c r="T11" s="412"/>
      <c r="U11" s="412"/>
      <c r="V11" s="412" t="str">
        <f>S11&amp;"%"</f>
        <v>2027F%</v>
      </c>
      <c r="W11" s="412"/>
      <c r="X11" s="412">
        <v>7.0</v>
      </c>
      <c r="Y11" s="412"/>
      <c r="Z11" s="412" t="str">
        <f>X12</f>
        <v>2028F</v>
      </c>
      <c r="AA11" s="412"/>
      <c r="AB11" s="412"/>
      <c r="AC11" s="412" t="str">
        <f>Z11&amp;"%"</f>
        <v>2028F%</v>
      </c>
      <c r="AD11" s="412"/>
      <c r="AE11" s="412">
        <v>8.0</v>
      </c>
      <c r="AF11" s="412"/>
      <c r="AG11" s="412" t="str">
        <f>AE12</f>
        <v>2029F</v>
      </c>
      <c r="AH11" s="412"/>
      <c r="AI11" s="412"/>
      <c r="AJ11" s="412" t="str">
        <f>AG11&amp;"%"</f>
        <v>2029F%</v>
      </c>
      <c r="AK11" s="412"/>
      <c r="AL11" s="412">
        <v>9.0</v>
      </c>
      <c r="AM11" s="412"/>
      <c r="AN11" s="412" t="str">
        <f>AL12</f>
        <v>2030F</v>
      </c>
      <c r="AO11" s="412"/>
      <c r="AP11" s="412"/>
      <c r="AQ11" s="412" t="str">
        <f>AN11&amp;"%"</f>
        <v>2030F%</v>
      </c>
      <c r="AR11" s="412"/>
    </row>
    <row r="12" ht="12.75" customHeight="1">
      <c r="A12" s="59"/>
      <c r="B12" s="59"/>
      <c r="C12" s="59"/>
      <c r="D12" s="337"/>
      <c r="E12" s="337"/>
      <c r="F12" s="413" t="s">
        <v>1</v>
      </c>
      <c r="G12" s="46"/>
      <c r="H12" s="47"/>
      <c r="I12" s="59"/>
      <c r="J12" s="413" t="s">
        <v>2</v>
      </c>
      <c r="K12" s="46"/>
      <c r="L12" s="47"/>
      <c r="M12" s="59"/>
      <c r="N12" s="414" t="str">
        <f>"Impact "&amp;F12&amp;" vs "&amp;J12</f>
        <v>Impact 2025A vs 2026F</v>
      </c>
      <c r="O12" s="47"/>
      <c r="P12" s="59"/>
      <c r="Q12" s="413" t="s">
        <v>3</v>
      </c>
      <c r="R12" s="46"/>
      <c r="S12" s="47"/>
      <c r="T12" s="59"/>
      <c r="U12" s="414" t="str">
        <f>"Impact "&amp;J12&amp;" vs "&amp;Q12</f>
        <v>Impact 2026F vs 2027F</v>
      </c>
      <c r="V12" s="47"/>
      <c r="W12" s="59"/>
      <c r="X12" s="413" t="s">
        <v>4</v>
      </c>
      <c r="Y12" s="46"/>
      <c r="Z12" s="47"/>
      <c r="AA12" s="59"/>
      <c r="AB12" s="414" t="str">
        <f>"Impact "&amp;Q12&amp;" vs "&amp;X12</f>
        <v>Impact 2027F vs 2028F</v>
      </c>
      <c r="AC12" s="47"/>
      <c r="AD12" s="59"/>
      <c r="AE12" s="413" t="s">
        <v>5</v>
      </c>
      <c r="AF12" s="46"/>
      <c r="AG12" s="47"/>
      <c r="AH12" s="59"/>
      <c r="AI12" s="414" t="str">
        <f>"Impact "&amp;X12&amp;" vs "&amp;AE12</f>
        <v>Impact 2028F vs 2029F</v>
      </c>
      <c r="AJ12" s="47"/>
      <c r="AK12" s="59"/>
      <c r="AL12" s="413" t="s">
        <v>6</v>
      </c>
      <c r="AM12" s="46"/>
      <c r="AN12" s="47"/>
      <c r="AO12" s="59"/>
      <c r="AP12" s="414" t="str">
        <f>"Impact "&amp;AE12&amp;" vs "&amp;AL12</f>
        <v>Impact 2029F vs 2030F</v>
      </c>
      <c r="AQ12" s="47"/>
      <c r="AR12" s="340"/>
    </row>
    <row r="13" ht="12.75" customHeight="1">
      <c r="A13" s="59"/>
      <c r="B13" s="59"/>
      <c r="C13" s="59"/>
      <c r="D13" s="415" t="s">
        <v>299</v>
      </c>
      <c r="E13" s="340"/>
      <c r="F13" s="416" t="s">
        <v>300</v>
      </c>
      <c r="G13" s="416" t="s">
        <v>301</v>
      </c>
      <c r="H13" s="418" t="s">
        <v>302</v>
      </c>
      <c r="I13" s="59"/>
      <c r="J13" s="416" t="s">
        <v>300</v>
      </c>
      <c r="K13" s="417" t="s">
        <v>301</v>
      </c>
      <c r="L13" s="418" t="s">
        <v>302</v>
      </c>
      <c r="M13" s="59"/>
      <c r="N13" s="419" t="s">
        <v>303</v>
      </c>
      <c r="O13" s="420" t="s">
        <v>304</v>
      </c>
      <c r="P13" s="59"/>
      <c r="Q13" s="416" t="s">
        <v>300</v>
      </c>
      <c r="R13" s="417" t="s">
        <v>301</v>
      </c>
      <c r="S13" s="418" t="s">
        <v>302</v>
      </c>
      <c r="T13" s="59"/>
      <c r="U13" s="419" t="s">
        <v>303</v>
      </c>
      <c r="V13" s="420" t="s">
        <v>304</v>
      </c>
      <c r="W13" s="59"/>
      <c r="X13" s="416" t="s">
        <v>300</v>
      </c>
      <c r="Y13" s="417" t="s">
        <v>301</v>
      </c>
      <c r="Z13" s="418" t="s">
        <v>302</v>
      </c>
      <c r="AA13" s="59"/>
      <c r="AB13" s="419" t="s">
        <v>303</v>
      </c>
      <c r="AC13" s="420" t="s">
        <v>304</v>
      </c>
      <c r="AD13" s="59"/>
      <c r="AE13" s="416" t="s">
        <v>300</v>
      </c>
      <c r="AF13" s="417" t="s">
        <v>301</v>
      </c>
      <c r="AG13" s="418" t="s">
        <v>302</v>
      </c>
      <c r="AH13" s="59"/>
      <c r="AI13" s="419" t="s">
        <v>303</v>
      </c>
      <c r="AJ13" s="420" t="s">
        <v>304</v>
      </c>
      <c r="AK13" s="59"/>
      <c r="AL13" s="416" t="s">
        <v>300</v>
      </c>
      <c r="AM13" s="417" t="s">
        <v>301</v>
      </c>
      <c r="AN13" s="418" t="s">
        <v>302</v>
      </c>
      <c r="AO13" s="59"/>
      <c r="AP13" s="419" t="s">
        <v>303</v>
      </c>
      <c r="AQ13" s="420" t="s">
        <v>304</v>
      </c>
      <c r="AR13" s="415"/>
    </row>
    <row r="14" ht="12.75" customHeight="1">
      <c r="A14" s="59"/>
      <c r="B14" s="59"/>
      <c r="C14" s="59"/>
      <c r="E14" s="340"/>
      <c r="F14" s="421" t="s">
        <v>305</v>
      </c>
      <c r="G14" s="517"/>
      <c r="H14" s="423" t="s">
        <v>305</v>
      </c>
      <c r="I14" s="59"/>
      <c r="J14" s="421" t="s">
        <v>305</v>
      </c>
      <c r="K14" s="422"/>
      <c r="L14" s="423" t="s">
        <v>305</v>
      </c>
      <c r="M14" s="59"/>
      <c r="N14" s="424"/>
      <c r="O14" s="425"/>
      <c r="P14" s="59"/>
      <c r="Q14" s="421" t="s">
        <v>305</v>
      </c>
      <c r="R14" s="422"/>
      <c r="S14" s="423" t="s">
        <v>305</v>
      </c>
      <c r="T14" s="59"/>
      <c r="U14" s="424"/>
      <c r="V14" s="425"/>
      <c r="W14" s="59"/>
      <c r="X14" s="421" t="s">
        <v>305</v>
      </c>
      <c r="Y14" s="422"/>
      <c r="Z14" s="423" t="s">
        <v>305</v>
      </c>
      <c r="AA14" s="59"/>
      <c r="AB14" s="424"/>
      <c r="AC14" s="425"/>
      <c r="AD14" s="59"/>
      <c r="AE14" s="421" t="s">
        <v>305</v>
      </c>
      <c r="AF14" s="422"/>
      <c r="AG14" s="423" t="s">
        <v>305</v>
      </c>
      <c r="AH14" s="59"/>
      <c r="AI14" s="424"/>
      <c r="AJ14" s="425"/>
      <c r="AK14" s="59"/>
      <c r="AL14" s="421" t="s">
        <v>305</v>
      </c>
      <c r="AM14" s="422"/>
      <c r="AN14" s="423" t="s">
        <v>305</v>
      </c>
      <c r="AO14" s="59"/>
      <c r="AP14" s="424"/>
      <c r="AQ14" s="425"/>
      <c r="AR14" s="415"/>
    </row>
    <row r="15" ht="12.75" customHeight="1">
      <c r="A15" s="59"/>
      <c r="B15" s="351" t="s">
        <v>218</v>
      </c>
      <c r="C15" s="426" t="str">
        <f t="shared" ref="C15:C28" si="1">D$6&amp;"."&amp;B15</f>
        <v>Residential.Monthly Service Charge</v>
      </c>
      <c r="D15" s="427" t="s">
        <v>306</v>
      </c>
      <c r="E15" s="351"/>
      <c r="F15" s="428">
        <f>IFERROR(VLOOKUP($C15,'Proposed Rates'!$B:$J,F$11,FALSE),0)</f>
        <v>34.26</v>
      </c>
      <c r="G15" s="429">
        <f t="shared" ref="G15:G28" si="2">IF($D15="Monthly",1,IF($D15="per KWH",$F$10,0))</f>
        <v>1</v>
      </c>
      <c r="H15" s="431">
        <f t="shared" ref="H15:H28" si="3">G15*F15</f>
        <v>34.26</v>
      </c>
      <c r="I15" s="80"/>
      <c r="J15" s="428">
        <f>IFERROR(VLOOKUP($C15,'Proposed Rates'!$B:$J,J$11,FALSE),0)</f>
        <v>40.88</v>
      </c>
      <c r="K15" s="429">
        <f t="shared" ref="K15:K28" si="4">IF($D15="Monthly",1,IF($D15="per KWH",$F$10,0))</f>
        <v>1</v>
      </c>
      <c r="L15" s="431">
        <f t="shared" ref="L15:L28" si="5">K15*J15</f>
        <v>40.88</v>
      </c>
      <c r="M15" s="80"/>
      <c r="N15" s="432">
        <f t="shared" ref="N15:N30" si="6">L15-H15</f>
        <v>6.62</v>
      </c>
      <c r="O15" s="433">
        <f t="shared" ref="O15:O30" si="7">IF((H15)=0,"",(N15/H15))</f>
        <v>0.1932282545</v>
      </c>
      <c r="P15" s="59"/>
      <c r="Q15" s="428">
        <f>IFERROR(VLOOKUP($C15,'Proposed Rates'!$B:$J,Q$11,FALSE),0)</f>
        <v>43.8</v>
      </c>
      <c r="R15" s="429">
        <f t="shared" ref="R15:R28" si="8">IF($D15="Monthly",1,IF($D15="per KWH",$F$10,0))</f>
        <v>1</v>
      </c>
      <c r="S15" s="431">
        <f t="shared" ref="S15:S28" si="9">R15*Q15</f>
        <v>43.8</v>
      </c>
      <c r="T15" s="80"/>
      <c r="U15" s="432">
        <f t="shared" ref="U15:U48" si="10">S15-L15</f>
        <v>2.92</v>
      </c>
      <c r="V15" s="433">
        <f t="shared" ref="V15:V48" si="11">IF((L15)=0,"",(U15/L15))</f>
        <v>0.07142857143</v>
      </c>
      <c r="W15" s="59"/>
      <c r="X15" s="428">
        <f>IFERROR(VLOOKUP($C15,'Proposed Rates'!$B:$J,X$11,FALSE),0)</f>
        <v>47.62</v>
      </c>
      <c r="Y15" s="429">
        <f t="shared" ref="Y15:Y28" si="12">IF($D15="Monthly",1,IF($D15="per KWH",$F$10,0))</f>
        <v>1</v>
      </c>
      <c r="Z15" s="431">
        <f t="shared" ref="Z15:Z28" si="13">Y15*X15</f>
        <v>47.62</v>
      </c>
      <c r="AA15" s="80"/>
      <c r="AB15" s="432">
        <f t="shared" ref="AB15:AB48" si="14">Z15-S15</f>
        <v>3.82</v>
      </c>
      <c r="AC15" s="433">
        <f t="shared" ref="AC15:AC48" si="15">IF((S15)=0,"",(AB15/S15))</f>
        <v>0.08721461187</v>
      </c>
      <c r="AD15" s="59"/>
      <c r="AE15" s="428">
        <f>IFERROR(VLOOKUP($C15,'Proposed Rates'!$B:$J,AE$11,FALSE),0)</f>
        <v>50.4</v>
      </c>
      <c r="AF15" s="429">
        <f t="shared" ref="AF15:AF28" si="16">IF($D15="Monthly",1,IF($D15="per KWH",$F$10,0))</f>
        <v>1</v>
      </c>
      <c r="AG15" s="431">
        <f t="shared" ref="AG15:AG28" si="17">AF15*AE15</f>
        <v>50.4</v>
      </c>
      <c r="AH15" s="80"/>
      <c r="AI15" s="432">
        <f t="shared" ref="AI15:AI48" si="18">AG15-Z15</f>
        <v>2.78</v>
      </c>
      <c r="AJ15" s="433">
        <f t="shared" ref="AJ15:AJ48" si="19">IF((Z15)=0,"",(AI15/Z15))</f>
        <v>0.05837883242</v>
      </c>
      <c r="AK15" s="59"/>
      <c r="AL15" s="428">
        <f>IFERROR(VLOOKUP($C15,'Proposed Rates'!$B:$J,AL$11,FALSE),0)</f>
        <v>53.15</v>
      </c>
      <c r="AM15" s="429">
        <f t="shared" ref="AM15:AM28" si="20">IF($D15="Monthly",1,IF($D15="per KWH",$F$10,0))</f>
        <v>1</v>
      </c>
      <c r="AN15" s="431">
        <f t="shared" ref="AN15:AN28" si="21">AM15*AL15</f>
        <v>53.15</v>
      </c>
      <c r="AO15" s="80"/>
      <c r="AP15" s="432">
        <f t="shared" ref="AP15:AP48" si="22">AN15-AG15</f>
        <v>2.75</v>
      </c>
      <c r="AQ15" s="433">
        <f t="shared" ref="AQ15:AQ48" si="23">IF((AG15)=0,"",(AP15/AG15))</f>
        <v>0.05456349206</v>
      </c>
      <c r="AR15" s="434"/>
    </row>
    <row r="16" ht="12.75" customHeight="1">
      <c r="A16" s="59"/>
      <c r="B16" s="351" t="s">
        <v>307</v>
      </c>
      <c r="C16" s="426" t="str">
        <f t="shared" si="1"/>
        <v>Residential.Smart Meter Rate Adder</v>
      </c>
      <c r="D16" s="427" t="s">
        <v>306</v>
      </c>
      <c r="E16" s="351"/>
      <c r="F16" s="428">
        <f>IFERROR(VLOOKUP($C16,'Proposed Rates'!$B:$J,F$11,FALSE),0)</f>
        <v>0</v>
      </c>
      <c r="G16" s="429">
        <f t="shared" si="2"/>
        <v>1</v>
      </c>
      <c r="H16" s="431">
        <f t="shared" si="3"/>
        <v>0</v>
      </c>
      <c r="I16" s="80"/>
      <c r="J16" s="428">
        <f>IFERROR(VLOOKUP($C16,'Proposed Rates'!$B:$J,J$11,FALSE),0)</f>
        <v>0</v>
      </c>
      <c r="K16" s="429">
        <f t="shared" si="4"/>
        <v>1</v>
      </c>
      <c r="L16" s="431">
        <f t="shared" si="5"/>
        <v>0</v>
      </c>
      <c r="M16" s="80"/>
      <c r="N16" s="432">
        <f t="shared" si="6"/>
        <v>0</v>
      </c>
      <c r="O16" s="433" t="str">
        <f t="shared" si="7"/>
        <v/>
      </c>
      <c r="P16" s="59"/>
      <c r="Q16" s="428">
        <f>IFERROR(VLOOKUP($C16,'Proposed Rates'!$B:$J,Q$11,FALSE),0)</f>
        <v>0</v>
      </c>
      <c r="R16" s="429">
        <f t="shared" si="8"/>
        <v>1</v>
      </c>
      <c r="S16" s="431">
        <f t="shared" si="9"/>
        <v>0</v>
      </c>
      <c r="T16" s="80"/>
      <c r="U16" s="432">
        <f t="shared" si="10"/>
        <v>0</v>
      </c>
      <c r="V16" s="433" t="str">
        <f t="shared" si="11"/>
        <v/>
      </c>
      <c r="W16" s="59"/>
      <c r="X16" s="428">
        <f>IFERROR(VLOOKUP($C16,'Proposed Rates'!$B:$J,X$11,FALSE),0)</f>
        <v>0</v>
      </c>
      <c r="Y16" s="429">
        <f t="shared" si="12"/>
        <v>1</v>
      </c>
      <c r="Z16" s="431">
        <f t="shared" si="13"/>
        <v>0</v>
      </c>
      <c r="AA16" s="80"/>
      <c r="AB16" s="432">
        <f t="shared" si="14"/>
        <v>0</v>
      </c>
      <c r="AC16" s="433" t="str">
        <f t="shared" si="15"/>
        <v/>
      </c>
      <c r="AD16" s="59"/>
      <c r="AE16" s="428">
        <f>IFERROR(VLOOKUP($C16,'Proposed Rates'!$B:$J,AE$11,FALSE),0)</f>
        <v>0</v>
      </c>
      <c r="AF16" s="429">
        <f t="shared" si="16"/>
        <v>1</v>
      </c>
      <c r="AG16" s="431">
        <f t="shared" si="17"/>
        <v>0</v>
      </c>
      <c r="AH16" s="80"/>
      <c r="AI16" s="432">
        <f t="shared" si="18"/>
        <v>0</v>
      </c>
      <c r="AJ16" s="433" t="str">
        <f t="shared" si="19"/>
        <v/>
      </c>
      <c r="AK16" s="59"/>
      <c r="AL16" s="428">
        <f>IFERROR(VLOOKUP($C16,'Proposed Rates'!$B:$J,AL$11,FALSE),0)</f>
        <v>0</v>
      </c>
      <c r="AM16" s="429">
        <f t="shared" si="20"/>
        <v>1</v>
      </c>
      <c r="AN16" s="431">
        <f t="shared" si="21"/>
        <v>0</v>
      </c>
      <c r="AO16" s="80"/>
      <c r="AP16" s="432">
        <f t="shared" si="22"/>
        <v>0</v>
      </c>
      <c r="AQ16" s="433" t="str">
        <f t="shared" si="23"/>
        <v/>
      </c>
      <c r="AR16" s="434"/>
    </row>
    <row r="17" ht="12.75" customHeight="1">
      <c r="A17" s="59"/>
      <c r="B17" s="435" t="str">
        <f>'Proposed Rates'!C115</f>
        <v>Rate Rider Calculation for PILs</v>
      </c>
      <c r="C17" s="426" t="str">
        <f t="shared" si="1"/>
        <v>Residential.Rate Rider Calculation for PILs</v>
      </c>
      <c r="D17" s="427" t="s">
        <v>308</v>
      </c>
      <c r="E17" s="351"/>
      <c r="F17" s="428" t="str">
        <f>IFERROR(VLOOKUP($C17,'Proposed Rates'!$B:$J,F$11,FALSE),0)</f>
        <v/>
      </c>
      <c r="G17" s="429">
        <f t="shared" si="2"/>
        <v>1500</v>
      </c>
      <c r="H17" s="431">
        <f t="shared" si="3"/>
        <v>0</v>
      </c>
      <c r="I17" s="80"/>
      <c r="J17" s="428" t="str">
        <f>IFERROR(VLOOKUP($C17,'Proposed Rates'!$B:$J,J$11,FALSE),0)</f>
        <v/>
      </c>
      <c r="K17" s="429">
        <f t="shared" si="4"/>
        <v>1500</v>
      </c>
      <c r="L17" s="431">
        <f t="shared" si="5"/>
        <v>0</v>
      </c>
      <c r="M17" s="80"/>
      <c r="N17" s="432">
        <f t="shared" si="6"/>
        <v>0</v>
      </c>
      <c r="O17" s="433" t="str">
        <f t="shared" si="7"/>
        <v/>
      </c>
      <c r="P17" s="59"/>
      <c r="Q17" s="428" t="str">
        <f>IFERROR(VLOOKUP($C17,'Proposed Rates'!$B:$J,Q$11,FALSE),0)</f>
        <v/>
      </c>
      <c r="R17" s="429">
        <f t="shared" si="8"/>
        <v>1500</v>
      </c>
      <c r="S17" s="431">
        <f t="shared" si="9"/>
        <v>0</v>
      </c>
      <c r="T17" s="80"/>
      <c r="U17" s="432">
        <f t="shared" si="10"/>
        <v>0</v>
      </c>
      <c r="V17" s="433" t="str">
        <f t="shared" si="11"/>
        <v/>
      </c>
      <c r="W17" s="59"/>
      <c r="X17" s="428" t="str">
        <f>IFERROR(VLOOKUP($C17,'Proposed Rates'!$B:$J,X$11,FALSE),0)</f>
        <v/>
      </c>
      <c r="Y17" s="429">
        <f t="shared" si="12"/>
        <v>1500</v>
      </c>
      <c r="Z17" s="431">
        <f t="shared" si="13"/>
        <v>0</v>
      </c>
      <c r="AA17" s="80"/>
      <c r="AB17" s="432">
        <f t="shared" si="14"/>
        <v>0</v>
      </c>
      <c r="AC17" s="433" t="str">
        <f t="shared" si="15"/>
        <v/>
      </c>
      <c r="AD17" s="59"/>
      <c r="AE17" s="428" t="str">
        <f>IFERROR(VLOOKUP($C17,'Proposed Rates'!$B:$J,AE$11,FALSE),0)</f>
        <v/>
      </c>
      <c r="AF17" s="429">
        <f t="shared" si="16"/>
        <v>1500</v>
      </c>
      <c r="AG17" s="431">
        <f t="shared" si="17"/>
        <v>0</v>
      </c>
      <c r="AH17" s="80"/>
      <c r="AI17" s="432">
        <f t="shared" si="18"/>
        <v>0</v>
      </c>
      <c r="AJ17" s="433" t="str">
        <f t="shared" si="19"/>
        <v/>
      </c>
      <c r="AK17" s="59"/>
      <c r="AL17" s="428" t="str">
        <f>IFERROR(VLOOKUP($C17,'Proposed Rates'!$B:$J,AL$11,FALSE),0)</f>
        <v/>
      </c>
      <c r="AM17" s="429">
        <f t="shared" si="20"/>
        <v>1500</v>
      </c>
      <c r="AN17" s="431">
        <f t="shared" si="21"/>
        <v>0</v>
      </c>
      <c r="AO17" s="80"/>
      <c r="AP17" s="432">
        <f t="shared" si="22"/>
        <v>0</v>
      </c>
      <c r="AQ17" s="433" t="str">
        <f t="shared" si="23"/>
        <v/>
      </c>
      <c r="AR17" s="434"/>
    </row>
    <row r="18" ht="12.75" customHeight="1">
      <c r="A18" s="59"/>
      <c r="B18" s="435" t="str">
        <f>'Proposed Rates'!C128</f>
        <v>Rate Rider Calculation for Generic</v>
      </c>
      <c r="C18" s="426" t="str">
        <f t="shared" si="1"/>
        <v>Residential.Rate Rider Calculation for Generic</v>
      </c>
      <c r="D18" s="427" t="s">
        <v>306</v>
      </c>
      <c r="E18" s="351"/>
      <c r="F18" s="428" t="str">
        <f>IFERROR(VLOOKUP($C18,'Proposed Rates'!$B:$J,F$11,FALSE),0)</f>
        <v/>
      </c>
      <c r="G18" s="429">
        <f t="shared" si="2"/>
        <v>1</v>
      </c>
      <c r="H18" s="431">
        <f t="shared" si="3"/>
        <v>0</v>
      </c>
      <c r="I18" s="80"/>
      <c r="J18" s="428" t="str">
        <f>IFERROR(VLOOKUP($C18,'Proposed Rates'!$B:$J,J$11,FALSE),0)</f>
        <v/>
      </c>
      <c r="K18" s="429">
        <f t="shared" si="4"/>
        <v>1</v>
      </c>
      <c r="L18" s="431">
        <f t="shared" si="5"/>
        <v>0</v>
      </c>
      <c r="M18" s="80"/>
      <c r="N18" s="432">
        <f t="shared" si="6"/>
        <v>0</v>
      </c>
      <c r="O18" s="433" t="str">
        <f t="shared" si="7"/>
        <v/>
      </c>
      <c r="P18" s="59"/>
      <c r="Q18" s="428" t="str">
        <f>IFERROR(VLOOKUP($C18,'Proposed Rates'!$B:$J,Q$11,FALSE),0)</f>
        <v/>
      </c>
      <c r="R18" s="429">
        <f t="shared" si="8"/>
        <v>1</v>
      </c>
      <c r="S18" s="431">
        <f t="shared" si="9"/>
        <v>0</v>
      </c>
      <c r="T18" s="80"/>
      <c r="U18" s="432">
        <f t="shared" si="10"/>
        <v>0</v>
      </c>
      <c r="V18" s="433" t="str">
        <f t="shared" si="11"/>
        <v/>
      </c>
      <c r="W18" s="59"/>
      <c r="X18" s="428" t="str">
        <f>IFERROR(VLOOKUP($C18,'Proposed Rates'!$B:$J,X$11,FALSE),0)</f>
        <v/>
      </c>
      <c r="Y18" s="429">
        <f t="shared" si="12"/>
        <v>1</v>
      </c>
      <c r="Z18" s="431">
        <f t="shared" si="13"/>
        <v>0</v>
      </c>
      <c r="AA18" s="80"/>
      <c r="AB18" s="432">
        <f t="shared" si="14"/>
        <v>0</v>
      </c>
      <c r="AC18" s="433" t="str">
        <f t="shared" si="15"/>
        <v/>
      </c>
      <c r="AD18" s="59"/>
      <c r="AE18" s="428" t="str">
        <f>IFERROR(VLOOKUP($C18,'Proposed Rates'!$B:$J,AE$11,FALSE),0)</f>
        <v/>
      </c>
      <c r="AF18" s="429">
        <f t="shared" si="16"/>
        <v>1</v>
      </c>
      <c r="AG18" s="431">
        <f t="shared" si="17"/>
        <v>0</v>
      </c>
      <c r="AH18" s="80"/>
      <c r="AI18" s="432">
        <f t="shared" si="18"/>
        <v>0</v>
      </c>
      <c r="AJ18" s="433" t="str">
        <f t="shared" si="19"/>
        <v/>
      </c>
      <c r="AK18" s="59"/>
      <c r="AL18" s="428" t="str">
        <f>IFERROR(VLOOKUP($C18,'Proposed Rates'!$B:$J,AL$11,FALSE),0)</f>
        <v/>
      </c>
      <c r="AM18" s="429">
        <f t="shared" si="20"/>
        <v>1</v>
      </c>
      <c r="AN18" s="431">
        <f t="shared" si="21"/>
        <v>0</v>
      </c>
      <c r="AO18" s="80"/>
      <c r="AP18" s="432">
        <f t="shared" si="22"/>
        <v>0</v>
      </c>
      <c r="AQ18" s="433" t="str">
        <f t="shared" si="23"/>
        <v/>
      </c>
      <c r="AR18" s="434"/>
    </row>
    <row r="19" ht="12.75" customHeight="1">
      <c r="A19" s="59"/>
      <c r="B19" s="351" t="s">
        <v>116</v>
      </c>
      <c r="C19" s="426" t="str">
        <f t="shared" si="1"/>
        <v>Residential.Distribution Volumetric Rate</v>
      </c>
      <c r="D19" s="427" t="s">
        <v>308</v>
      </c>
      <c r="E19" s="351"/>
      <c r="F19" s="428">
        <f>IFERROR(VLOOKUP($C19,'Proposed Rates'!$B:$J,F$11,FALSE),0)</f>
        <v>0</v>
      </c>
      <c r="G19" s="429">
        <f t="shared" si="2"/>
        <v>1500</v>
      </c>
      <c r="H19" s="431">
        <f t="shared" si="3"/>
        <v>0</v>
      </c>
      <c r="I19" s="80"/>
      <c r="J19" s="428">
        <f>IFERROR(VLOOKUP($C19,'Proposed Rates'!$B:$J,J$11,FALSE),0)</f>
        <v>0</v>
      </c>
      <c r="K19" s="429">
        <f t="shared" si="4"/>
        <v>1500</v>
      </c>
      <c r="L19" s="431">
        <f t="shared" si="5"/>
        <v>0</v>
      </c>
      <c r="M19" s="80"/>
      <c r="N19" s="432">
        <f t="shared" si="6"/>
        <v>0</v>
      </c>
      <c r="O19" s="433" t="str">
        <f t="shared" si="7"/>
        <v/>
      </c>
      <c r="P19" s="59"/>
      <c r="Q19" s="428">
        <f>IFERROR(VLOOKUP($C19,'Proposed Rates'!$B:$J,Q$11,FALSE),0)</f>
        <v>0</v>
      </c>
      <c r="R19" s="429">
        <f t="shared" si="8"/>
        <v>1500</v>
      </c>
      <c r="S19" s="431">
        <f t="shared" si="9"/>
        <v>0</v>
      </c>
      <c r="T19" s="80"/>
      <c r="U19" s="432">
        <f t="shared" si="10"/>
        <v>0</v>
      </c>
      <c r="V19" s="433" t="str">
        <f t="shared" si="11"/>
        <v/>
      </c>
      <c r="W19" s="59"/>
      <c r="X19" s="428">
        <f>IFERROR(VLOOKUP($C19,'Proposed Rates'!$B:$J,X$11,FALSE),0)</f>
        <v>0</v>
      </c>
      <c r="Y19" s="429">
        <f t="shared" si="12"/>
        <v>1500</v>
      </c>
      <c r="Z19" s="431">
        <f t="shared" si="13"/>
        <v>0</v>
      </c>
      <c r="AA19" s="80"/>
      <c r="AB19" s="432">
        <f t="shared" si="14"/>
        <v>0</v>
      </c>
      <c r="AC19" s="433" t="str">
        <f t="shared" si="15"/>
        <v/>
      </c>
      <c r="AD19" s="59"/>
      <c r="AE19" s="428">
        <f>IFERROR(VLOOKUP($C19,'Proposed Rates'!$B:$J,AE$11,FALSE),0)</f>
        <v>0</v>
      </c>
      <c r="AF19" s="429">
        <f t="shared" si="16"/>
        <v>1500</v>
      </c>
      <c r="AG19" s="431">
        <f t="shared" si="17"/>
        <v>0</v>
      </c>
      <c r="AH19" s="80"/>
      <c r="AI19" s="432">
        <f t="shared" si="18"/>
        <v>0</v>
      </c>
      <c r="AJ19" s="433" t="str">
        <f t="shared" si="19"/>
        <v/>
      </c>
      <c r="AK19" s="59"/>
      <c r="AL19" s="428">
        <f>IFERROR(VLOOKUP($C19,'Proposed Rates'!$B:$J,AL$11,FALSE),0)</f>
        <v>0</v>
      </c>
      <c r="AM19" s="429">
        <f t="shared" si="20"/>
        <v>1500</v>
      </c>
      <c r="AN19" s="431">
        <f t="shared" si="21"/>
        <v>0</v>
      </c>
      <c r="AO19" s="80"/>
      <c r="AP19" s="432">
        <f t="shared" si="22"/>
        <v>0</v>
      </c>
      <c r="AQ19" s="433" t="str">
        <f t="shared" si="23"/>
        <v/>
      </c>
      <c r="AR19" s="434"/>
    </row>
    <row r="20" ht="12.75" customHeight="1">
      <c r="A20" s="59"/>
      <c r="B20" s="351" t="s">
        <v>309</v>
      </c>
      <c r="C20" s="426" t="str">
        <f t="shared" si="1"/>
        <v>Residential.Smart Meter Disposition Rider</v>
      </c>
      <c r="D20" s="427" t="s">
        <v>308</v>
      </c>
      <c r="E20" s="351"/>
      <c r="F20" s="428">
        <f>IFERROR(VLOOKUP($C20,'Proposed Rates'!$B:$J,F$11,FALSE),0)</f>
        <v>0</v>
      </c>
      <c r="G20" s="429">
        <f t="shared" si="2"/>
        <v>1500</v>
      </c>
      <c r="H20" s="431">
        <f t="shared" si="3"/>
        <v>0</v>
      </c>
      <c r="I20" s="80"/>
      <c r="J20" s="428">
        <f>IFERROR(VLOOKUP($C20,'Proposed Rates'!$B:$J,J$11,FALSE),0)</f>
        <v>0</v>
      </c>
      <c r="K20" s="429">
        <f t="shared" si="4"/>
        <v>1500</v>
      </c>
      <c r="L20" s="431">
        <f t="shared" si="5"/>
        <v>0</v>
      </c>
      <c r="M20" s="80"/>
      <c r="N20" s="432">
        <f t="shared" si="6"/>
        <v>0</v>
      </c>
      <c r="O20" s="433" t="str">
        <f t="shared" si="7"/>
        <v/>
      </c>
      <c r="P20" s="59"/>
      <c r="Q20" s="428">
        <f>IFERROR(VLOOKUP($C20,'Proposed Rates'!$B:$J,Q$11,FALSE),0)</f>
        <v>0</v>
      </c>
      <c r="R20" s="429">
        <f t="shared" si="8"/>
        <v>1500</v>
      </c>
      <c r="S20" s="431">
        <f t="shared" si="9"/>
        <v>0</v>
      </c>
      <c r="T20" s="80"/>
      <c r="U20" s="432">
        <f t="shared" si="10"/>
        <v>0</v>
      </c>
      <c r="V20" s="433" t="str">
        <f t="shared" si="11"/>
        <v/>
      </c>
      <c r="W20" s="59"/>
      <c r="X20" s="428">
        <f>IFERROR(VLOOKUP($C20,'Proposed Rates'!$B:$J,X$11,FALSE),0)</f>
        <v>0</v>
      </c>
      <c r="Y20" s="429">
        <f t="shared" si="12"/>
        <v>1500</v>
      </c>
      <c r="Z20" s="431">
        <f t="shared" si="13"/>
        <v>0</v>
      </c>
      <c r="AA20" s="80"/>
      <c r="AB20" s="432">
        <f t="shared" si="14"/>
        <v>0</v>
      </c>
      <c r="AC20" s="433" t="str">
        <f t="shared" si="15"/>
        <v/>
      </c>
      <c r="AD20" s="59"/>
      <c r="AE20" s="428">
        <f>IFERROR(VLOOKUP($C20,'Proposed Rates'!$B:$J,AE$11,FALSE),0)</f>
        <v>0</v>
      </c>
      <c r="AF20" s="429">
        <f t="shared" si="16"/>
        <v>1500</v>
      </c>
      <c r="AG20" s="431">
        <f t="shared" si="17"/>
        <v>0</v>
      </c>
      <c r="AH20" s="80"/>
      <c r="AI20" s="432">
        <f t="shared" si="18"/>
        <v>0</v>
      </c>
      <c r="AJ20" s="433" t="str">
        <f t="shared" si="19"/>
        <v/>
      </c>
      <c r="AK20" s="59"/>
      <c r="AL20" s="428">
        <f>IFERROR(VLOOKUP($C20,'Proposed Rates'!$B:$J,AL$11,FALSE),0)</f>
        <v>0</v>
      </c>
      <c r="AM20" s="429">
        <f t="shared" si="20"/>
        <v>1500</v>
      </c>
      <c r="AN20" s="431">
        <f t="shared" si="21"/>
        <v>0</v>
      </c>
      <c r="AO20" s="80"/>
      <c r="AP20" s="432">
        <f t="shared" si="22"/>
        <v>0</v>
      </c>
      <c r="AQ20" s="433" t="str">
        <f t="shared" si="23"/>
        <v/>
      </c>
      <c r="AR20" s="434"/>
    </row>
    <row r="21" ht="12.75" customHeight="1">
      <c r="A21" s="59"/>
      <c r="B21" s="351" t="s">
        <v>241</v>
      </c>
      <c r="C21" s="426" t="str">
        <f t="shared" si="1"/>
        <v>Residential.LRAM Rate Rider</v>
      </c>
      <c r="D21" s="427" t="s">
        <v>306</v>
      </c>
      <c r="E21" s="351"/>
      <c r="F21" s="428">
        <f>'Proposed Rates'!E77+'Proposed Rates'!E90</f>
        <v>0.25</v>
      </c>
      <c r="G21" s="429">
        <f t="shared" si="2"/>
        <v>1</v>
      </c>
      <c r="H21" s="430">
        <f t="shared" si="3"/>
        <v>0.25</v>
      </c>
      <c r="I21" s="59"/>
      <c r="J21" s="428">
        <f>'Proposed Rates'!F77+'Proposed Rates'!F90</f>
        <v>0</v>
      </c>
      <c r="K21" s="429">
        <f t="shared" si="4"/>
        <v>1</v>
      </c>
      <c r="L21" s="431">
        <f t="shared" si="5"/>
        <v>0</v>
      </c>
      <c r="M21" s="80"/>
      <c r="N21" s="432">
        <f t="shared" si="6"/>
        <v>-0.25</v>
      </c>
      <c r="O21" s="433">
        <f t="shared" si="7"/>
        <v>-1</v>
      </c>
      <c r="P21" s="59"/>
      <c r="Q21" s="428">
        <f>'Proposed Rates'!G77+'Proposed Rates'!G90</f>
        <v>0</v>
      </c>
      <c r="R21" s="429">
        <f t="shared" si="8"/>
        <v>1</v>
      </c>
      <c r="S21" s="431">
        <f t="shared" si="9"/>
        <v>0</v>
      </c>
      <c r="T21" s="80"/>
      <c r="U21" s="432">
        <f t="shared" si="10"/>
        <v>0</v>
      </c>
      <c r="V21" s="433" t="str">
        <f t="shared" si="11"/>
        <v/>
      </c>
      <c r="W21" s="59"/>
      <c r="X21" s="428">
        <f>IFERROR(VLOOKUP($C21,'Proposed Rates'!$B:$J,X$11,FALSE),0)</f>
        <v>0</v>
      </c>
      <c r="Y21" s="429">
        <f t="shared" si="12"/>
        <v>1</v>
      </c>
      <c r="Z21" s="431">
        <f t="shared" si="13"/>
        <v>0</v>
      </c>
      <c r="AA21" s="80"/>
      <c r="AB21" s="432">
        <f t="shared" si="14"/>
        <v>0</v>
      </c>
      <c r="AC21" s="433" t="str">
        <f t="shared" si="15"/>
        <v/>
      </c>
      <c r="AD21" s="59"/>
      <c r="AE21" s="428">
        <f>IFERROR(VLOOKUP($C21,'Proposed Rates'!$B:$J,AE$11,FALSE),0)</f>
        <v>0</v>
      </c>
      <c r="AF21" s="429">
        <f t="shared" si="16"/>
        <v>1</v>
      </c>
      <c r="AG21" s="431">
        <f t="shared" si="17"/>
        <v>0</v>
      </c>
      <c r="AH21" s="80"/>
      <c r="AI21" s="432">
        <f t="shared" si="18"/>
        <v>0</v>
      </c>
      <c r="AJ21" s="433" t="str">
        <f t="shared" si="19"/>
        <v/>
      </c>
      <c r="AK21" s="59"/>
      <c r="AL21" s="428">
        <f>IFERROR(VLOOKUP($C21,'Proposed Rates'!$B:$J,AL$11,FALSE),0)</f>
        <v>0</v>
      </c>
      <c r="AM21" s="429">
        <f t="shared" si="20"/>
        <v>1</v>
      </c>
      <c r="AN21" s="431">
        <f t="shared" si="21"/>
        <v>0</v>
      </c>
      <c r="AO21" s="80"/>
      <c r="AP21" s="432">
        <f t="shared" si="22"/>
        <v>0</v>
      </c>
      <c r="AQ21" s="433" t="str">
        <f t="shared" si="23"/>
        <v/>
      </c>
      <c r="AR21" s="434"/>
    </row>
    <row r="22" ht="12.75" customHeight="1">
      <c r="A22" s="59"/>
      <c r="B22" s="435" t="s">
        <v>237</v>
      </c>
      <c r="C22" s="426" t="str">
        <f t="shared" si="1"/>
        <v>Residential.Deferral/Variance Account Disposition Rate Rider Group 2</v>
      </c>
      <c r="D22" s="427" t="s">
        <v>306</v>
      </c>
      <c r="E22" s="351"/>
      <c r="F22" s="428">
        <f>IFERROR(VLOOKUP($C22,'Proposed Rates'!$B:$J,F$11,FALSE),0)</f>
        <v>0</v>
      </c>
      <c r="G22" s="429">
        <f t="shared" si="2"/>
        <v>1</v>
      </c>
      <c r="H22" s="431">
        <f t="shared" si="3"/>
        <v>0</v>
      </c>
      <c r="I22" s="80"/>
      <c r="J22" s="428">
        <f>IFERROR(VLOOKUP($C22,'Proposed Rates'!$B:$J,J$11,FALSE),0)</f>
        <v>-0.54</v>
      </c>
      <c r="K22" s="429">
        <f t="shared" si="4"/>
        <v>1</v>
      </c>
      <c r="L22" s="431">
        <f t="shared" si="5"/>
        <v>-0.54</v>
      </c>
      <c r="M22" s="80"/>
      <c r="N22" s="432">
        <f t="shared" si="6"/>
        <v>-0.54</v>
      </c>
      <c r="O22" s="433" t="str">
        <f t="shared" si="7"/>
        <v/>
      </c>
      <c r="P22" s="59"/>
      <c r="Q22" s="428">
        <f>IFERROR(VLOOKUP($C22,'Proposed Rates'!$B:$J,Q$11,FALSE),0)</f>
        <v>0</v>
      </c>
      <c r="R22" s="429">
        <f t="shared" si="8"/>
        <v>1</v>
      </c>
      <c r="S22" s="431">
        <f t="shared" si="9"/>
        <v>0</v>
      </c>
      <c r="T22" s="80"/>
      <c r="U22" s="432">
        <f t="shared" si="10"/>
        <v>0.54</v>
      </c>
      <c r="V22" s="433">
        <f t="shared" si="11"/>
        <v>-1</v>
      </c>
      <c r="W22" s="59"/>
      <c r="X22" s="428">
        <f>IFERROR(VLOOKUP($C22,'Proposed Rates'!$B:$J,X$11,FALSE),0)</f>
        <v>0</v>
      </c>
      <c r="Y22" s="429">
        <f t="shared" si="12"/>
        <v>1</v>
      </c>
      <c r="Z22" s="431">
        <f t="shared" si="13"/>
        <v>0</v>
      </c>
      <c r="AA22" s="80"/>
      <c r="AB22" s="432">
        <f t="shared" si="14"/>
        <v>0</v>
      </c>
      <c r="AC22" s="433" t="str">
        <f t="shared" si="15"/>
        <v/>
      </c>
      <c r="AD22" s="59"/>
      <c r="AE22" s="428">
        <f>IFERROR(VLOOKUP($C22,'Proposed Rates'!$B:$J,AE$11,FALSE),0)</f>
        <v>0</v>
      </c>
      <c r="AF22" s="429">
        <f t="shared" si="16"/>
        <v>1</v>
      </c>
      <c r="AG22" s="431">
        <f t="shared" si="17"/>
        <v>0</v>
      </c>
      <c r="AH22" s="80"/>
      <c r="AI22" s="432">
        <f t="shared" si="18"/>
        <v>0</v>
      </c>
      <c r="AJ22" s="433" t="str">
        <f t="shared" si="19"/>
        <v/>
      </c>
      <c r="AK22" s="59"/>
      <c r="AL22" s="428">
        <f>IFERROR(VLOOKUP($C22,'Proposed Rates'!$B:$J,AL$11,FALSE),0)</f>
        <v>0</v>
      </c>
      <c r="AM22" s="429">
        <f t="shared" si="20"/>
        <v>1</v>
      </c>
      <c r="AN22" s="431">
        <f t="shared" si="21"/>
        <v>0</v>
      </c>
      <c r="AO22" s="80"/>
      <c r="AP22" s="432">
        <f t="shared" si="22"/>
        <v>0</v>
      </c>
      <c r="AQ22" s="433" t="str">
        <f t="shared" si="23"/>
        <v/>
      </c>
      <c r="AR22" s="434"/>
    </row>
    <row r="23" ht="12.75" customHeight="1">
      <c r="A23" s="59"/>
      <c r="B23" s="435"/>
      <c r="C23" s="426" t="str">
        <f t="shared" si="1"/>
        <v>Residential.</v>
      </c>
      <c r="D23" s="427"/>
      <c r="E23" s="351"/>
      <c r="F23" s="428">
        <f>IFERROR(VLOOKUP($C23,'Proposed Rates'!$B:$J,F$11,FALSE),0)</f>
        <v>0</v>
      </c>
      <c r="G23" s="429">
        <f t="shared" si="2"/>
        <v>0</v>
      </c>
      <c r="H23" s="431">
        <f t="shared" si="3"/>
        <v>0</v>
      </c>
      <c r="I23" s="80"/>
      <c r="J23" s="428">
        <f>IFERROR(VLOOKUP($C23,'Proposed Rates'!$B:$J,J$11,FALSE),0)</f>
        <v>0</v>
      </c>
      <c r="K23" s="429">
        <f t="shared" si="4"/>
        <v>0</v>
      </c>
      <c r="L23" s="431">
        <f t="shared" si="5"/>
        <v>0</v>
      </c>
      <c r="M23" s="80"/>
      <c r="N23" s="432">
        <f t="shared" si="6"/>
        <v>0</v>
      </c>
      <c r="O23" s="433" t="str">
        <f t="shared" si="7"/>
        <v/>
      </c>
      <c r="P23" s="59"/>
      <c r="Q23" s="428">
        <f>IFERROR(VLOOKUP($C23,'Proposed Rates'!$B:$J,Q$11,FALSE),0)</f>
        <v>0</v>
      </c>
      <c r="R23" s="429">
        <f t="shared" si="8"/>
        <v>0</v>
      </c>
      <c r="S23" s="431">
        <f t="shared" si="9"/>
        <v>0</v>
      </c>
      <c r="T23" s="80"/>
      <c r="U23" s="432">
        <f t="shared" si="10"/>
        <v>0</v>
      </c>
      <c r="V23" s="433" t="str">
        <f t="shared" si="11"/>
        <v/>
      </c>
      <c r="W23" s="59"/>
      <c r="X23" s="428">
        <f>IFERROR(VLOOKUP($C23,'Proposed Rates'!$B:$J,X$11,FALSE),0)</f>
        <v>0</v>
      </c>
      <c r="Y23" s="429">
        <f t="shared" si="12"/>
        <v>0</v>
      </c>
      <c r="Z23" s="431">
        <f t="shared" si="13"/>
        <v>0</v>
      </c>
      <c r="AA23" s="80"/>
      <c r="AB23" s="432">
        <f t="shared" si="14"/>
        <v>0</v>
      </c>
      <c r="AC23" s="433" t="str">
        <f t="shared" si="15"/>
        <v/>
      </c>
      <c r="AD23" s="59"/>
      <c r="AE23" s="428">
        <f>IFERROR(VLOOKUP($C23,'Proposed Rates'!$B:$J,AE$11,FALSE),0)</f>
        <v>0</v>
      </c>
      <c r="AF23" s="429">
        <f t="shared" si="16"/>
        <v>0</v>
      </c>
      <c r="AG23" s="431">
        <f t="shared" si="17"/>
        <v>0</v>
      </c>
      <c r="AH23" s="80"/>
      <c r="AI23" s="432">
        <f t="shared" si="18"/>
        <v>0</v>
      </c>
      <c r="AJ23" s="433" t="str">
        <f t="shared" si="19"/>
        <v/>
      </c>
      <c r="AK23" s="59"/>
      <c r="AL23" s="428">
        <f>IFERROR(VLOOKUP($C23,'Proposed Rates'!$B:$J,AL$11,FALSE),0)</f>
        <v>0</v>
      </c>
      <c r="AM23" s="429">
        <f t="shared" si="20"/>
        <v>0</v>
      </c>
      <c r="AN23" s="431">
        <f t="shared" si="21"/>
        <v>0</v>
      </c>
      <c r="AO23" s="80"/>
      <c r="AP23" s="432">
        <f t="shared" si="22"/>
        <v>0</v>
      </c>
      <c r="AQ23" s="433" t="str">
        <f t="shared" si="23"/>
        <v/>
      </c>
      <c r="AR23" s="434"/>
    </row>
    <row r="24" ht="12.75" customHeight="1">
      <c r="A24" s="59"/>
      <c r="B24" s="435"/>
      <c r="C24" s="426" t="str">
        <f t="shared" si="1"/>
        <v>Residential.</v>
      </c>
      <c r="D24" s="427"/>
      <c r="E24" s="351"/>
      <c r="F24" s="428">
        <f>IFERROR(VLOOKUP($C24,'Proposed Rates'!$B:$J,F$11,FALSE),0)</f>
        <v>0</v>
      </c>
      <c r="G24" s="429">
        <f t="shared" si="2"/>
        <v>0</v>
      </c>
      <c r="H24" s="431">
        <f t="shared" si="3"/>
        <v>0</v>
      </c>
      <c r="I24" s="80"/>
      <c r="J24" s="428">
        <f>IFERROR(VLOOKUP($C24,'Proposed Rates'!$B:$J,J$11,FALSE),0)</f>
        <v>0</v>
      </c>
      <c r="K24" s="429">
        <f t="shared" si="4"/>
        <v>0</v>
      </c>
      <c r="L24" s="431">
        <f t="shared" si="5"/>
        <v>0</v>
      </c>
      <c r="M24" s="80"/>
      <c r="N24" s="432">
        <f t="shared" si="6"/>
        <v>0</v>
      </c>
      <c r="O24" s="433" t="str">
        <f t="shared" si="7"/>
        <v/>
      </c>
      <c r="P24" s="59"/>
      <c r="Q24" s="428">
        <f>IFERROR(VLOOKUP($C24,'Proposed Rates'!$B:$J,Q$11,FALSE),0)</f>
        <v>0</v>
      </c>
      <c r="R24" s="429">
        <f t="shared" si="8"/>
        <v>0</v>
      </c>
      <c r="S24" s="431">
        <f t="shared" si="9"/>
        <v>0</v>
      </c>
      <c r="T24" s="80"/>
      <c r="U24" s="432">
        <f t="shared" si="10"/>
        <v>0</v>
      </c>
      <c r="V24" s="433" t="str">
        <f t="shared" si="11"/>
        <v/>
      </c>
      <c r="W24" s="59"/>
      <c r="X24" s="428">
        <f>IFERROR(VLOOKUP($C24,'Proposed Rates'!$B:$J,X$11,FALSE),0)</f>
        <v>0</v>
      </c>
      <c r="Y24" s="429">
        <f t="shared" si="12"/>
        <v>0</v>
      </c>
      <c r="Z24" s="431">
        <f t="shared" si="13"/>
        <v>0</v>
      </c>
      <c r="AA24" s="80"/>
      <c r="AB24" s="432">
        <f t="shared" si="14"/>
        <v>0</v>
      </c>
      <c r="AC24" s="433" t="str">
        <f t="shared" si="15"/>
        <v/>
      </c>
      <c r="AD24" s="59"/>
      <c r="AE24" s="428">
        <f>IFERROR(VLOOKUP($C24,'Proposed Rates'!$B:$J,AE$11,FALSE),0)</f>
        <v>0</v>
      </c>
      <c r="AF24" s="429">
        <f t="shared" si="16"/>
        <v>0</v>
      </c>
      <c r="AG24" s="431">
        <f t="shared" si="17"/>
        <v>0</v>
      </c>
      <c r="AH24" s="80"/>
      <c r="AI24" s="432">
        <f t="shared" si="18"/>
        <v>0</v>
      </c>
      <c r="AJ24" s="433" t="str">
        <f t="shared" si="19"/>
        <v/>
      </c>
      <c r="AK24" s="59"/>
      <c r="AL24" s="428">
        <f>IFERROR(VLOOKUP($C24,'Proposed Rates'!$B:$J,AL$11,FALSE),0)</f>
        <v>0</v>
      </c>
      <c r="AM24" s="429">
        <f t="shared" si="20"/>
        <v>0</v>
      </c>
      <c r="AN24" s="431">
        <f t="shared" si="21"/>
        <v>0</v>
      </c>
      <c r="AO24" s="80"/>
      <c r="AP24" s="432">
        <f t="shared" si="22"/>
        <v>0</v>
      </c>
      <c r="AQ24" s="433" t="str">
        <f t="shared" si="23"/>
        <v/>
      </c>
      <c r="AR24" s="434"/>
    </row>
    <row r="25" ht="12.75" customHeight="1">
      <c r="A25" s="59"/>
      <c r="B25" s="435"/>
      <c r="C25" s="426" t="str">
        <f t="shared" si="1"/>
        <v>Residential.</v>
      </c>
      <c r="D25" s="427"/>
      <c r="E25" s="351"/>
      <c r="F25" s="428">
        <f>IFERROR(VLOOKUP($C25,'Proposed Rates'!$B:$J,F$11,FALSE),0)</f>
        <v>0</v>
      </c>
      <c r="G25" s="429">
        <f t="shared" si="2"/>
        <v>0</v>
      </c>
      <c r="H25" s="431">
        <f t="shared" si="3"/>
        <v>0</v>
      </c>
      <c r="I25" s="80"/>
      <c r="J25" s="428">
        <f>IFERROR(VLOOKUP($C25,'Proposed Rates'!$B:$J,J$11,FALSE),0)</f>
        <v>0</v>
      </c>
      <c r="K25" s="429">
        <f t="shared" si="4"/>
        <v>0</v>
      </c>
      <c r="L25" s="431">
        <f t="shared" si="5"/>
        <v>0</v>
      </c>
      <c r="M25" s="80"/>
      <c r="N25" s="432">
        <f t="shared" si="6"/>
        <v>0</v>
      </c>
      <c r="O25" s="433" t="str">
        <f t="shared" si="7"/>
        <v/>
      </c>
      <c r="P25" s="59"/>
      <c r="Q25" s="428">
        <f>IFERROR(VLOOKUP($C25,'Proposed Rates'!$B:$J,Q$11,FALSE),0)</f>
        <v>0</v>
      </c>
      <c r="R25" s="429">
        <f t="shared" si="8"/>
        <v>0</v>
      </c>
      <c r="S25" s="431">
        <f t="shared" si="9"/>
        <v>0</v>
      </c>
      <c r="T25" s="80"/>
      <c r="U25" s="432">
        <f t="shared" si="10"/>
        <v>0</v>
      </c>
      <c r="V25" s="433" t="str">
        <f t="shared" si="11"/>
        <v/>
      </c>
      <c r="W25" s="59"/>
      <c r="X25" s="428">
        <f>IFERROR(VLOOKUP($C25,'Proposed Rates'!$B:$J,X$11,FALSE),0)</f>
        <v>0</v>
      </c>
      <c r="Y25" s="429">
        <f t="shared" si="12"/>
        <v>0</v>
      </c>
      <c r="Z25" s="431">
        <f t="shared" si="13"/>
        <v>0</v>
      </c>
      <c r="AA25" s="80"/>
      <c r="AB25" s="432">
        <f t="shared" si="14"/>
        <v>0</v>
      </c>
      <c r="AC25" s="433" t="str">
        <f t="shared" si="15"/>
        <v/>
      </c>
      <c r="AD25" s="59"/>
      <c r="AE25" s="428">
        <f>IFERROR(VLOOKUP($C25,'Proposed Rates'!$B:$J,AE$11,FALSE),0)</f>
        <v>0</v>
      </c>
      <c r="AF25" s="429">
        <f t="shared" si="16"/>
        <v>0</v>
      </c>
      <c r="AG25" s="431">
        <f t="shared" si="17"/>
        <v>0</v>
      </c>
      <c r="AH25" s="80"/>
      <c r="AI25" s="432">
        <f t="shared" si="18"/>
        <v>0</v>
      </c>
      <c r="AJ25" s="433" t="str">
        <f t="shared" si="19"/>
        <v/>
      </c>
      <c r="AK25" s="59"/>
      <c r="AL25" s="428">
        <f>IFERROR(VLOOKUP($C25,'Proposed Rates'!$B:$J,AL$11,FALSE),0)</f>
        <v>0</v>
      </c>
      <c r="AM25" s="429">
        <f t="shared" si="20"/>
        <v>0</v>
      </c>
      <c r="AN25" s="431">
        <f t="shared" si="21"/>
        <v>0</v>
      </c>
      <c r="AO25" s="80"/>
      <c r="AP25" s="432">
        <f t="shared" si="22"/>
        <v>0</v>
      </c>
      <c r="AQ25" s="433" t="str">
        <f t="shared" si="23"/>
        <v/>
      </c>
      <c r="AR25" s="434"/>
    </row>
    <row r="26" ht="12.75" customHeight="1">
      <c r="A26" s="59"/>
      <c r="B26" s="435"/>
      <c r="C26" s="426" t="str">
        <f t="shared" si="1"/>
        <v>Residential.</v>
      </c>
      <c r="D26" s="427"/>
      <c r="E26" s="351"/>
      <c r="F26" s="428">
        <f>IFERROR(VLOOKUP($C26,'Proposed Rates'!$B:$J,F$11,FALSE),0)</f>
        <v>0</v>
      </c>
      <c r="G26" s="429">
        <f t="shared" si="2"/>
        <v>0</v>
      </c>
      <c r="H26" s="431">
        <f t="shared" si="3"/>
        <v>0</v>
      </c>
      <c r="I26" s="80"/>
      <c r="J26" s="428">
        <f>IFERROR(VLOOKUP($C26,'Proposed Rates'!$B:$J,J$11,FALSE),0)</f>
        <v>0</v>
      </c>
      <c r="K26" s="429">
        <f t="shared" si="4"/>
        <v>0</v>
      </c>
      <c r="L26" s="431">
        <f t="shared" si="5"/>
        <v>0</v>
      </c>
      <c r="M26" s="80"/>
      <c r="N26" s="432">
        <f t="shared" si="6"/>
        <v>0</v>
      </c>
      <c r="O26" s="433" t="str">
        <f t="shared" si="7"/>
        <v/>
      </c>
      <c r="P26" s="59"/>
      <c r="Q26" s="428">
        <f>IFERROR(VLOOKUP($C26,'Proposed Rates'!$B:$J,Q$11,FALSE),0)</f>
        <v>0</v>
      </c>
      <c r="R26" s="429">
        <f t="shared" si="8"/>
        <v>0</v>
      </c>
      <c r="S26" s="431">
        <f t="shared" si="9"/>
        <v>0</v>
      </c>
      <c r="T26" s="80"/>
      <c r="U26" s="432">
        <f t="shared" si="10"/>
        <v>0</v>
      </c>
      <c r="V26" s="433" t="str">
        <f t="shared" si="11"/>
        <v/>
      </c>
      <c r="W26" s="59"/>
      <c r="X26" s="428">
        <f>IFERROR(VLOOKUP($C26,'Proposed Rates'!$B:$J,X$11,FALSE),0)</f>
        <v>0</v>
      </c>
      <c r="Y26" s="429">
        <f t="shared" si="12"/>
        <v>0</v>
      </c>
      <c r="Z26" s="431">
        <f t="shared" si="13"/>
        <v>0</v>
      </c>
      <c r="AA26" s="80"/>
      <c r="AB26" s="432">
        <f t="shared" si="14"/>
        <v>0</v>
      </c>
      <c r="AC26" s="433" t="str">
        <f t="shared" si="15"/>
        <v/>
      </c>
      <c r="AD26" s="59"/>
      <c r="AE26" s="428">
        <f>IFERROR(VLOOKUP($C26,'Proposed Rates'!$B:$J,AE$11,FALSE),0)</f>
        <v>0</v>
      </c>
      <c r="AF26" s="429">
        <f t="shared" si="16"/>
        <v>0</v>
      </c>
      <c r="AG26" s="431">
        <f t="shared" si="17"/>
        <v>0</v>
      </c>
      <c r="AH26" s="80"/>
      <c r="AI26" s="432">
        <f t="shared" si="18"/>
        <v>0</v>
      </c>
      <c r="AJ26" s="433" t="str">
        <f t="shared" si="19"/>
        <v/>
      </c>
      <c r="AK26" s="59"/>
      <c r="AL26" s="428">
        <f>IFERROR(VLOOKUP($C26,'Proposed Rates'!$B:$J,AL$11,FALSE),0)</f>
        <v>0</v>
      </c>
      <c r="AM26" s="429">
        <f t="shared" si="20"/>
        <v>0</v>
      </c>
      <c r="AN26" s="431">
        <f t="shared" si="21"/>
        <v>0</v>
      </c>
      <c r="AO26" s="80"/>
      <c r="AP26" s="432">
        <f t="shared" si="22"/>
        <v>0</v>
      </c>
      <c r="AQ26" s="433" t="str">
        <f t="shared" si="23"/>
        <v/>
      </c>
      <c r="AR26" s="434"/>
    </row>
    <row r="27" ht="12.75" customHeight="1">
      <c r="A27" s="59"/>
      <c r="B27" s="435"/>
      <c r="C27" s="426" t="str">
        <f t="shared" si="1"/>
        <v>Residential.</v>
      </c>
      <c r="D27" s="427"/>
      <c r="E27" s="351"/>
      <c r="F27" s="428">
        <f>IFERROR(VLOOKUP($C27,'Proposed Rates'!$B:$J,F$11,FALSE),0)</f>
        <v>0</v>
      </c>
      <c r="G27" s="429">
        <f t="shared" si="2"/>
        <v>0</v>
      </c>
      <c r="H27" s="431">
        <f t="shared" si="3"/>
        <v>0</v>
      </c>
      <c r="I27" s="80"/>
      <c r="J27" s="428">
        <f>IFERROR(VLOOKUP($C27,'Proposed Rates'!$B:$J,J$11,FALSE),0)</f>
        <v>0</v>
      </c>
      <c r="K27" s="429">
        <f t="shared" si="4"/>
        <v>0</v>
      </c>
      <c r="L27" s="431">
        <f t="shared" si="5"/>
        <v>0</v>
      </c>
      <c r="M27" s="80"/>
      <c r="N27" s="432">
        <f t="shared" si="6"/>
        <v>0</v>
      </c>
      <c r="O27" s="433" t="str">
        <f t="shared" si="7"/>
        <v/>
      </c>
      <c r="P27" s="59"/>
      <c r="Q27" s="428">
        <f>IFERROR(VLOOKUP($C27,'Proposed Rates'!$B:$J,Q$11,FALSE),0)</f>
        <v>0</v>
      </c>
      <c r="R27" s="429">
        <f t="shared" si="8"/>
        <v>0</v>
      </c>
      <c r="S27" s="431">
        <f t="shared" si="9"/>
        <v>0</v>
      </c>
      <c r="T27" s="80"/>
      <c r="U27" s="432">
        <f t="shared" si="10"/>
        <v>0</v>
      </c>
      <c r="V27" s="433" t="str">
        <f t="shared" si="11"/>
        <v/>
      </c>
      <c r="W27" s="59"/>
      <c r="X27" s="428">
        <f>IFERROR(VLOOKUP($C27,'Proposed Rates'!$B:$J,X$11,FALSE),0)</f>
        <v>0</v>
      </c>
      <c r="Y27" s="429">
        <f t="shared" si="12"/>
        <v>0</v>
      </c>
      <c r="Z27" s="431">
        <f t="shared" si="13"/>
        <v>0</v>
      </c>
      <c r="AA27" s="80"/>
      <c r="AB27" s="432">
        <f t="shared" si="14"/>
        <v>0</v>
      </c>
      <c r="AC27" s="433" t="str">
        <f t="shared" si="15"/>
        <v/>
      </c>
      <c r="AD27" s="59"/>
      <c r="AE27" s="428">
        <f>IFERROR(VLOOKUP($C27,'Proposed Rates'!$B:$J,AE$11,FALSE),0)</f>
        <v>0</v>
      </c>
      <c r="AF27" s="429">
        <f t="shared" si="16"/>
        <v>0</v>
      </c>
      <c r="AG27" s="431">
        <f t="shared" si="17"/>
        <v>0</v>
      </c>
      <c r="AH27" s="80"/>
      <c r="AI27" s="432">
        <f t="shared" si="18"/>
        <v>0</v>
      </c>
      <c r="AJ27" s="433" t="str">
        <f t="shared" si="19"/>
        <v/>
      </c>
      <c r="AK27" s="59"/>
      <c r="AL27" s="428">
        <f>IFERROR(VLOOKUP($C27,'Proposed Rates'!$B:$J,AL$11,FALSE),0)</f>
        <v>0</v>
      </c>
      <c r="AM27" s="429">
        <f t="shared" si="20"/>
        <v>0</v>
      </c>
      <c r="AN27" s="431">
        <f t="shared" si="21"/>
        <v>0</v>
      </c>
      <c r="AO27" s="80"/>
      <c r="AP27" s="432">
        <f t="shared" si="22"/>
        <v>0</v>
      </c>
      <c r="AQ27" s="433" t="str">
        <f t="shared" si="23"/>
        <v/>
      </c>
      <c r="AR27" s="434"/>
    </row>
    <row r="28" ht="12.75" customHeight="1">
      <c r="A28" s="59"/>
      <c r="B28" s="435"/>
      <c r="C28" s="426" t="str">
        <f t="shared" si="1"/>
        <v>Residential.</v>
      </c>
      <c r="D28" s="427"/>
      <c r="E28" s="351"/>
      <c r="F28" s="428">
        <f>IFERROR(VLOOKUP($C28,'Proposed Rates'!$B:$J,F$11,FALSE),0)</f>
        <v>0</v>
      </c>
      <c r="G28" s="429">
        <f t="shared" si="2"/>
        <v>0</v>
      </c>
      <c r="H28" s="431">
        <f t="shared" si="3"/>
        <v>0</v>
      </c>
      <c r="I28" s="80"/>
      <c r="J28" s="428">
        <f>IFERROR(VLOOKUP($C28,'Proposed Rates'!$B:$J,J$11,FALSE),0)</f>
        <v>0</v>
      </c>
      <c r="K28" s="429">
        <f t="shared" si="4"/>
        <v>0</v>
      </c>
      <c r="L28" s="431">
        <f t="shared" si="5"/>
        <v>0</v>
      </c>
      <c r="M28" s="80"/>
      <c r="N28" s="432">
        <f t="shared" si="6"/>
        <v>0</v>
      </c>
      <c r="O28" s="433" t="str">
        <f t="shared" si="7"/>
        <v/>
      </c>
      <c r="P28" s="59"/>
      <c r="Q28" s="428">
        <f>IFERROR(VLOOKUP($C28,'Proposed Rates'!$B:$J,Q$11,FALSE),0)</f>
        <v>0</v>
      </c>
      <c r="R28" s="429">
        <f t="shared" si="8"/>
        <v>0</v>
      </c>
      <c r="S28" s="431">
        <f t="shared" si="9"/>
        <v>0</v>
      </c>
      <c r="T28" s="80"/>
      <c r="U28" s="432">
        <f t="shared" si="10"/>
        <v>0</v>
      </c>
      <c r="V28" s="433" t="str">
        <f t="shared" si="11"/>
        <v/>
      </c>
      <c r="W28" s="59"/>
      <c r="X28" s="428">
        <f>IFERROR(VLOOKUP($C28,'Proposed Rates'!$B:$J,X$11,FALSE),0)</f>
        <v>0</v>
      </c>
      <c r="Y28" s="429">
        <f t="shared" si="12"/>
        <v>0</v>
      </c>
      <c r="Z28" s="431">
        <f t="shared" si="13"/>
        <v>0</v>
      </c>
      <c r="AA28" s="80"/>
      <c r="AB28" s="432">
        <f t="shared" si="14"/>
        <v>0</v>
      </c>
      <c r="AC28" s="433" t="str">
        <f t="shared" si="15"/>
        <v/>
      </c>
      <c r="AD28" s="59"/>
      <c r="AE28" s="428">
        <f>IFERROR(VLOOKUP($C28,'Proposed Rates'!$B:$J,AE$11,FALSE),0)</f>
        <v>0</v>
      </c>
      <c r="AF28" s="429">
        <f t="shared" si="16"/>
        <v>0</v>
      </c>
      <c r="AG28" s="431">
        <f t="shared" si="17"/>
        <v>0</v>
      </c>
      <c r="AH28" s="80"/>
      <c r="AI28" s="432">
        <f t="shared" si="18"/>
        <v>0</v>
      </c>
      <c r="AJ28" s="433" t="str">
        <f t="shared" si="19"/>
        <v/>
      </c>
      <c r="AK28" s="59"/>
      <c r="AL28" s="428">
        <f>IFERROR(VLOOKUP($C28,'Proposed Rates'!$B:$J,AL$11,FALSE),0)</f>
        <v>0</v>
      </c>
      <c r="AM28" s="429">
        <f t="shared" si="20"/>
        <v>0</v>
      </c>
      <c r="AN28" s="431">
        <f t="shared" si="21"/>
        <v>0</v>
      </c>
      <c r="AO28" s="80"/>
      <c r="AP28" s="432">
        <f t="shared" si="22"/>
        <v>0</v>
      </c>
      <c r="AQ28" s="433" t="str">
        <f t="shared" si="23"/>
        <v/>
      </c>
      <c r="AR28" s="434"/>
    </row>
    <row r="29" ht="12.75" customHeight="1">
      <c r="A29" s="337"/>
      <c r="B29" s="436" t="s">
        <v>310</v>
      </c>
      <c r="C29" s="437"/>
      <c r="D29" s="437"/>
      <c r="E29" s="437"/>
      <c r="F29" s="438"/>
      <c r="G29" s="439"/>
      <c r="H29" s="440">
        <f>SUM(H15:H28)</f>
        <v>34.51</v>
      </c>
      <c r="I29" s="441"/>
      <c r="J29" s="438"/>
      <c r="K29" s="439"/>
      <c r="L29" s="440">
        <f>SUM(L15:L28)</f>
        <v>40.34</v>
      </c>
      <c r="M29" s="441"/>
      <c r="N29" s="442">
        <f t="shared" si="6"/>
        <v>5.83</v>
      </c>
      <c r="O29" s="443">
        <f t="shared" si="7"/>
        <v>0.1689365401</v>
      </c>
      <c r="P29" s="337"/>
      <c r="Q29" s="438"/>
      <c r="R29" s="439"/>
      <c r="S29" s="440">
        <f>SUM(S15:S28)</f>
        <v>43.8</v>
      </c>
      <c r="T29" s="441"/>
      <c r="U29" s="442">
        <f t="shared" si="10"/>
        <v>3.46</v>
      </c>
      <c r="V29" s="443">
        <f t="shared" si="11"/>
        <v>0.08577094695</v>
      </c>
      <c r="W29" s="337"/>
      <c r="X29" s="438"/>
      <c r="Y29" s="439"/>
      <c r="Z29" s="440">
        <f>SUM(Z15:Z28)</f>
        <v>47.62</v>
      </c>
      <c r="AA29" s="441"/>
      <c r="AB29" s="442">
        <f t="shared" si="14"/>
        <v>3.82</v>
      </c>
      <c r="AC29" s="443">
        <f t="shared" si="15"/>
        <v>0.08721461187</v>
      </c>
      <c r="AD29" s="337"/>
      <c r="AE29" s="438"/>
      <c r="AF29" s="439"/>
      <c r="AG29" s="440">
        <f>SUM(AG15:AG28)</f>
        <v>50.4</v>
      </c>
      <c r="AH29" s="441"/>
      <c r="AI29" s="442">
        <f t="shared" si="18"/>
        <v>2.78</v>
      </c>
      <c r="AJ29" s="443">
        <f t="shared" si="19"/>
        <v>0.05837883242</v>
      </c>
      <c r="AK29" s="337"/>
      <c r="AL29" s="438"/>
      <c r="AM29" s="439"/>
      <c r="AN29" s="440">
        <f>SUM(AN15:AN28)</f>
        <v>53.15</v>
      </c>
      <c r="AO29" s="441"/>
      <c r="AP29" s="442">
        <f t="shared" si="22"/>
        <v>2.75</v>
      </c>
      <c r="AQ29" s="443">
        <f t="shared" si="23"/>
        <v>0.05456349206</v>
      </c>
      <c r="AR29" s="444"/>
    </row>
    <row r="30" ht="12.75" customHeight="1">
      <c r="A30" s="59"/>
      <c r="B30" s="435" t="s">
        <v>234</v>
      </c>
      <c r="C30" s="426" t="str">
        <f t="shared" ref="C30:C36" si="24">D$6&amp;"."&amp;B30</f>
        <v>Residential.DVA Disposition Rate Rider Group 1 -2025</v>
      </c>
      <c r="D30" s="427" t="s">
        <v>308</v>
      </c>
      <c r="E30" s="351"/>
      <c r="F30" s="445">
        <f>IFERROR(VLOOKUP($C30,'Proposed Rates'!$B:$J,F$11,FALSE),0)</f>
        <v>-0.0002</v>
      </c>
      <c r="G30" s="446">
        <f t="shared" ref="G30:G33" si="25">IF($D30="Monthly",1,IF($D30="per KWH",$F$10,0))</f>
        <v>1500</v>
      </c>
      <c r="H30" s="431">
        <f t="shared" ref="H30:H36" si="26">G30*F30</f>
        <v>-0.3</v>
      </c>
      <c r="I30" s="80"/>
      <c r="J30" s="445">
        <f>IFERROR(VLOOKUP($C30,'Proposed Rates'!$B:$J,J$11,FALSE),0)</f>
        <v>-0.0005</v>
      </c>
      <c r="K30" s="446">
        <f t="shared" ref="K30:K33" si="27">IF($D30="Monthly",1,IF($D30="per KWH",$F$10,0))</f>
        <v>1500</v>
      </c>
      <c r="L30" s="447">
        <f t="shared" ref="L30:L36" si="28">K30*J30</f>
        <v>-0.75</v>
      </c>
      <c r="M30" s="80"/>
      <c r="N30" s="432">
        <f t="shared" si="6"/>
        <v>-0.45</v>
      </c>
      <c r="O30" s="433">
        <f t="shared" si="7"/>
        <v>1.5</v>
      </c>
      <c r="P30" s="59"/>
      <c r="Q30" s="445">
        <f>IFERROR(VLOOKUP($C30,'Proposed Rates'!$B:$J,Q$11,FALSE),0)</f>
        <v>0</v>
      </c>
      <c r="R30" s="446">
        <f t="shared" ref="R30:R33" si="29">IF($D30="Monthly",1,IF($D30="per KWH",$F$10,0))</f>
        <v>1500</v>
      </c>
      <c r="S30" s="431">
        <f t="shared" ref="S30:S36" si="30">R30*Q30</f>
        <v>0</v>
      </c>
      <c r="T30" s="80"/>
      <c r="U30" s="432">
        <f t="shared" si="10"/>
        <v>0.75</v>
      </c>
      <c r="V30" s="433">
        <f t="shared" si="11"/>
        <v>-1</v>
      </c>
      <c r="W30" s="59"/>
      <c r="X30" s="445">
        <f>IFERROR(VLOOKUP($C30,'Proposed Rates'!$B:$J,X$11,FALSE),0)</f>
        <v>0</v>
      </c>
      <c r="Y30" s="446">
        <f t="shared" ref="Y30:Y33" si="31">IF($D30="Monthly",1,IF($D30="per KWH",$F$10,0))</f>
        <v>1500</v>
      </c>
      <c r="Z30" s="431">
        <f t="shared" ref="Z30:Z36" si="32">Y30*X30</f>
        <v>0</v>
      </c>
      <c r="AA30" s="80"/>
      <c r="AB30" s="432">
        <f t="shared" si="14"/>
        <v>0</v>
      </c>
      <c r="AC30" s="433" t="str">
        <f t="shared" si="15"/>
        <v/>
      </c>
      <c r="AD30" s="59"/>
      <c r="AE30" s="445">
        <f>IFERROR(VLOOKUP($C30,'Proposed Rates'!$B:$J,AE$11,FALSE),0)</f>
        <v>0</v>
      </c>
      <c r="AF30" s="446">
        <f t="shared" ref="AF30:AF33" si="33">IF($D30="Monthly",1,IF($D30="per KWH",$F$10,0))</f>
        <v>1500</v>
      </c>
      <c r="AG30" s="431">
        <f t="shared" ref="AG30:AG36" si="34">AF30*AE30</f>
        <v>0</v>
      </c>
      <c r="AH30" s="80"/>
      <c r="AI30" s="432">
        <f t="shared" si="18"/>
        <v>0</v>
      </c>
      <c r="AJ30" s="433" t="str">
        <f t="shared" si="19"/>
        <v/>
      </c>
      <c r="AK30" s="59"/>
      <c r="AL30" s="445">
        <f>IFERROR(VLOOKUP($C30,'Proposed Rates'!$B:$J,AL$11,FALSE),0)</f>
        <v>0</v>
      </c>
      <c r="AM30" s="446">
        <f t="shared" ref="AM30:AM33" si="35">IF($D30="Monthly",1,IF($D30="per KWH",$F$10,0))</f>
        <v>1500</v>
      </c>
      <c r="AN30" s="431">
        <f t="shared" ref="AN30:AN36" si="36">AM30*AL30</f>
        <v>0</v>
      </c>
      <c r="AO30" s="80"/>
      <c r="AP30" s="432">
        <f t="shared" si="22"/>
        <v>0</v>
      </c>
      <c r="AQ30" s="433" t="str">
        <f t="shared" si="23"/>
        <v/>
      </c>
      <c r="AR30" s="434"/>
    </row>
    <row r="31" ht="12.75" customHeight="1">
      <c r="A31" s="59"/>
      <c r="B31" s="435" t="s">
        <v>236</v>
      </c>
      <c r="C31" s="426" t="str">
        <f t="shared" si="24"/>
        <v>Residential.DVA Disposition Rate Rider Group 1 - 2024</v>
      </c>
      <c r="D31" s="427" t="s">
        <v>308</v>
      </c>
      <c r="E31" s="351"/>
      <c r="F31" s="445" t="str">
        <f>IFERROR(VLOOKUP($C31,'Proposed Rates'!$B:$J,F$11,FALSE),0)</f>
        <v/>
      </c>
      <c r="G31" s="446">
        <f t="shared" si="25"/>
        <v>1500</v>
      </c>
      <c r="H31" s="532">
        <f t="shared" si="26"/>
        <v>0</v>
      </c>
      <c r="I31" s="519"/>
      <c r="J31" s="445">
        <f>IFERROR(VLOOKUP($C31,'Proposed Rates'!$B:$J,J$11,FALSE),0)</f>
        <v>0</v>
      </c>
      <c r="K31" s="446">
        <f t="shared" si="27"/>
        <v>1500</v>
      </c>
      <c r="L31" s="532">
        <f t="shared" si="28"/>
        <v>0</v>
      </c>
      <c r="M31" s="448"/>
      <c r="N31" s="432"/>
      <c r="O31" s="433"/>
      <c r="P31" s="59"/>
      <c r="Q31" s="445">
        <f>IFERROR(VLOOKUP($C31,'Proposed Rates'!$B:$J,Q$11,FALSE),0)</f>
        <v>0</v>
      </c>
      <c r="R31" s="446">
        <f t="shared" si="29"/>
        <v>1500</v>
      </c>
      <c r="S31" s="532">
        <f t="shared" si="30"/>
        <v>0</v>
      </c>
      <c r="T31" s="448"/>
      <c r="U31" s="432">
        <f t="shared" si="10"/>
        <v>0</v>
      </c>
      <c r="V31" s="433" t="str">
        <f t="shared" si="11"/>
        <v/>
      </c>
      <c r="W31" s="59"/>
      <c r="X31" s="445">
        <f>IFERROR(VLOOKUP($C31,'Proposed Rates'!$B:$J,X$11,FALSE),0)</f>
        <v>0</v>
      </c>
      <c r="Y31" s="446">
        <f t="shared" si="31"/>
        <v>1500</v>
      </c>
      <c r="Z31" s="532">
        <f t="shared" si="32"/>
        <v>0</v>
      </c>
      <c r="AA31" s="448"/>
      <c r="AB31" s="432">
        <f t="shared" si="14"/>
        <v>0</v>
      </c>
      <c r="AC31" s="433" t="str">
        <f t="shared" si="15"/>
        <v/>
      </c>
      <c r="AD31" s="59"/>
      <c r="AE31" s="445">
        <f>IFERROR(VLOOKUP($C31,'Proposed Rates'!$B:$J,AE$11,FALSE),0)</f>
        <v>0</v>
      </c>
      <c r="AF31" s="446">
        <f t="shared" si="33"/>
        <v>1500</v>
      </c>
      <c r="AG31" s="532">
        <f t="shared" si="34"/>
        <v>0</v>
      </c>
      <c r="AH31" s="448"/>
      <c r="AI31" s="432">
        <f t="shared" si="18"/>
        <v>0</v>
      </c>
      <c r="AJ31" s="433" t="str">
        <f t="shared" si="19"/>
        <v/>
      </c>
      <c r="AK31" s="59"/>
      <c r="AL31" s="445">
        <f>IFERROR(VLOOKUP($C31,'Proposed Rates'!$B:$J,AL$11,FALSE),0)</f>
        <v>0</v>
      </c>
      <c r="AM31" s="446">
        <f t="shared" si="35"/>
        <v>1500</v>
      </c>
      <c r="AN31" s="532">
        <f t="shared" si="36"/>
        <v>0</v>
      </c>
      <c r="AO31" s="448"/>
      <c r="AP31" s="432">
        <f t="shared" si="22"/>
        <v>0</v>
      </c>
      <c r="AQ31" s="433" t="str">
        <f t="shared" si="23"/>
        <v/>
      </c>
      <c r="AR31" s="434"/>
    </row>
    <row r="32" ht="12.75" customHeight="1">
      <c r="A32" s="59"/>
      <c r="B32" s="435" t="s">
        <v>244</v>
      </c>
      <c r="C32" s="426" t="str">
        <f t="shared" si="24"/>
        <v>Residential.CBR Class B Rate Riders</v>
      </c>
      <c r="D32" s="427" t="s">
        <v>308</v>
      </c>
      <c r="E32" s="351"/>
      <c r="F32" s="445">
        <f>IFERROR(VLOOKUP($C32,'Proposed Rates'!$B:$J,F$11,FALSE),0)</f>
        <v>0.0002</v>
      </c>
      <c r="G32" s="446">
        <f t="shared" si="25"/>
        <v>1500</v>
      </c>
      <c r="H32" s="431">
        <f t="shared" si="26"/>
        <v>0.3</v>
      </c>
      <c r="I32" s="519"/>
      <c r="J32" s="445">
        <f>IFERROR(VLOOKUP($C32,'Proposed Rates'!$B:$J,J$11,FALSE),0)</f>
        <v>0.0004</v>
      </c>
      <c r="K32" s="446">
        <f t="shared" si="27"/>
        <v>1500</v>
      </c>
      <c r="L32" s="431">
        <f t="shared" si="28"/>
        <v>0.6</v>
      </c>
      <c r="M32" s="448"/>
      <c r="N32" s="432">
        <f t="shared" ref="N32:N48" si="37">L32-H32</f>
        <v>0.3</v>
      </c>
      <c r="O32" s="433">
        <f t="shared" ref="O32:O48" si="38">IF((H32)=0,"",(N32/H32))</f>
        <v>1</v>
      </c>
      <c r="P32" s="59"/>
      <c r="Q32" s="445">
        <f>IFERROR(VLOOKUP($C32,'Proposed Rates'!$B:$J,Q$11,FALSE),0)</f>
        <v>0</v>
      </c>
      <c r="R32" s="446">
        <f t="shared" si="29"/>
        <v>1500</v>
      </c>
      <c r="S32" s="431">
        <f t="shared" si="30"/>
        <v>0</v>
      </c>
      <c r="T32" s="448"/>
      <c r="U32" s="432">
        <f t="shared" si="10"/>
        <v>-0.6</v>
      </c>
      <c r="V32" s="433">
        <f t="shared" si="11"/>
        <v>-1</v>
      </c>
      <c r="W32" s="59"/>
      <c r="X32" s="445">
        <f>IFERROR(VLOOKUP($C32,'Proposed Rates'!$B:$J,X$11,FALSE),0)</f>
        <v>0</v>
      </c>
      <c r="Y32" s="446">
        <f t="shared" si="31"/>
        <v>1500</v>
      </c>
      <c r="Z32" s="431">
        <f t="shared" si="32"/>
        <v>0</v>
      </c>
      <c r="AA32" s="448"/>
      <c r="AB32" s="432">
        <f t="shared" si="14"/>
        <v>0</v>
      </c>
      <c r="AC32" s="433" t="str">
        <f t="shared" si="15"/>
        <v/>
      </c>
      <c r="AD32" s="59"/>
      <c r="AE32" s="445">
        <f>IFERROR(VLOOKUP($C32,'Proposed Rates'!$B:$J,AE$11,FALSE),0)</f>
        <v>0</v>
      </c>
      <c r="AF32" s="446">
        <f t="shared" si="33"/>
        <v>1500</v>
      </c>
      <c r="AG32" s="431">
        <f t="shared" si="34"/>
        <v>0</v>
      </c>
      <c r="AH32" s="448"/>
      <c r="AI32" s="432">
        <f t="shared" si="18"/>
        <v>0</v>
      </c>
      <c r="AJ32" s="433" t="str">
        <f t="shared" si="19"/>
        <v/>
      </c>
      <c r="AK32" s="59"/>
      <c r="AL32" s="445">
        <f>IFERROR(VLOOKUP($C32,'Proposed Rates'!$B:$J,AL$11,FALSE),0)</f>
        <v>0</v>
      </c>
      <c r="AM32" s="446">
        <f t="shared" si="35"/>
        <v>1500</v>
      </c>
      <c r="AN32" s="431">
        <f t="shared" si="36"/>
        <v>0</v>
      </c>
      <c r="AO32" s="448"/>
      <c r="AP32" s="432">
        <f t="shared" si="22"/>
        <v>0</v>
      </c>
      <c r="AQ32" s="433" t="str">
        <f t="shared" si="23"/>
        <v/>
      </c>
      <c r="AR32" s="434"/>
    </row>
    <row r="33" ht="12.75" customHeight="1">
      <c r="A33" s="59"/>
      <c r="B33" s="435" t="s">
        <v>311</v>
      </c>
      <c r="C33" s="426" t="str">
        <f t="shared" si="24"/>
        <v>Residential.GA Disposition Rate Rider-NonRPP</v>
      </c>
      <c r="D33" s="427" t="s">
        <v>308</v>
      </c>
      <c r="E33" s="351"/>
      <c r="F33" s="445">
        <f>IFERROR(VLOOKUP($C33,'Proposed Rates'!$B:$J,F$11,FALSE),0)</f>
        <v>0</v>
      </c>
      <c r="G33" s="446">
        <f t="shared" si="25"/>
        <v>1500</v>
      </c>
      <c r="H33" s="431">
        <f t="shared" si="26"/>
        <v>0</v>
      </c>
      <c r="I33" s="519"/>
      <c r="J33" s="445">
        <f>IFERROR(VLOOKUP($C33,'Proposed Rates'!$B:$J,J$11,FALSE),0)</f>
        <v>0</v>
      </c>
      <c r="K33" s="446">
        <f t="shared" si="27"/>
        <v>1500</v>
      </c>
      <c r="L33" s="431">
        <f t="shared" si="28"/>
        <v>0</v>
      </c>
      <c r="M33" s="448"/>
      <c r="N33" s="432">
        <f t="shared" si="37"/>
        <v>0</v>
      </c>
      <c r="O33" s="433" t="str">
        <f t="shared" si="38"/>
        <v/>
      </c>
      <c r="P33" s="59"/>
      <c r="Q33" s="445">
        <f>IFERROR(VLOOKUP($C33,'Proposed Rates'!$B:$J,Q$11,FALSE),0)</f>
        <v>0</v>
      </c>
      <c r="R33" s="446">
        <f t="shared" si="29"/>
        <v>1500</v>
      </c>
      <c r="S33" s="431">
        <f t="shared" si="30"/>
        <v>0</v>
      </c>
      <c r="T33" s="448"/>
      <c r="U33" s="432">
        <f t="shared" si="10"/>
        <v>0</v>
      </c>
      <c r="V33" s="433" t="str">
        <f t="shared" si="11"/>
        <v/>
      </c>
      <c r="W33" s="59"/>
      <c r="X33" s="445">
        <f>IFERROR(VLOOKUP($C33,'Proposed Rates'!$B:$J,X$11,FALSE),0)</f>
        <v>0</v>
      </c>
      <c r="Y33" s="446">
        <f t="shared" si="31"/>
        <v>1500</v>
      </c>
      <c r="Z33" s="431">
        <f t="shared" si="32"/>
        <v>0</v>
      </c>
      <c r="AA33" s="448"/>
      <c r="AB33" s="432">
        <f t="shared" si="14"/>
        <v>0</v>
      </c>
      <c r="AC33" s="433" t="str">
        <f t="shared" si="15"/>
        <v/>
      </c>
      <c r="AD33" s="59"/>
      <c r="AE33" s="445">
        <f>IFERROR(VLOOKUP($C33,'Proposed Rates'!$B:$J,AE$11,FALSE),0)</f>
        <v>0</v>
      </c>
      <c r="AF33" s="446">
        <f t="shared" si="33"/>
        <v>1500</v>
      </c>
      <c r="AG33" s="431">
        <f t="shared" si="34"/>
        <v>0</v>
      </c>
      <c r="AH33" s="448"/>
      <c r="AI33" s="432">
        <f t="shared" si="18"/>
        <v>0</v>
      </c>
      <c r="AJ33" s="433" t="str">
        <f t="shared" si="19"/>
        <v/>
      </c>
      <c r="AK33" s="59"/>
      <c r="AL33" s="445">
        <f>IFERROR(VLOOKUP($C33,'Proposed Rates'!$B:$J,AL$11,FALSE),0)</f>
        <v>0</v>
      </c>
      <c r="AM33" s="446">
        <f t="shared" si="35"/>
        <v>1500</v>
      </c>
      <c r="AN33" s="431">
        <f t="shared" si="36"/>
        <v>0</v>
      </c>
      <c r="AO33" s="448"/>
      <c r="AP33" s="432">
        <f t="shared" si="22"/>
        <v>0</v>
      </c>
      <c r="AQ33" s="433" t="str">
        <f t="shared" si="23"/>
        <v/>
      </c>
      <c r="AR33" s="434"/>
    </row>
    <row r="34" ht="12.75" customHeight="1">
      <c r="A34" s="59"/>
      <c r="B34" s="351" t="s">
        <v>269</v>
      </c>
      <c r="C34" s="426" t="str">
        <f t="shared" si="24"/>
        <v>Residential.Low Voltage Service Charge</v>
      </c>
      <c r="D34" s="427" t="s">
        <v>308</v>
      </c>
      <c r="E34" s="351"/>
      <c r="F34" s="449">
        <f>IFERROR(VLOOKUP($C34,'Proposed Rates'!$B:$J,F$11,FALSE),0)</f>
        <v>0.00005</v>
      </c>
      <c r="G34" s="450">
        <f>$F$10*(1+F$63)</f>
        <v>1550.7</v>
      </c>
      <c r="H34" s="431">
        <f t="shared" si="26"/>
        <v>0.077535</v>
      </c>
      <c r="I34" s="80"/>
      <c r="J34" s="449">
        <f>IFERROR(VLOOKUP($C34,'Proposed Rates'!$B:$J,J$11,FALSE),0)</f>
        <v>0.00007</v>
      </c>
      <c r="K34" s="450">
        <f>$F$10*(1+J$63)</f>
        <v>1550.25</v>
      </c>
      <c r="L34" s="431">
        <f t="shared" si="28"/>
        <v>0.1085175</v>
      </c>
      <c r="M34" s="80"/>
      <c r="N34" s="432">
        <f t="shared" si="37"/>
        <v>0.0309825</v>
      </c>
      <c r="O34" s="433">
        <f t="shared" si="38"/>
        <v>0.3995937319</v>
      </c>
      <c r="P34" s="59"/>
      <c r="Q34" s="449">
        <f>IFERROR(VLOOKUP($C34,'Proposed Rates'!$B:$J,Q$11,FALSE),0)</f>
        <v>0.00007</v>
      </c>
      <c r="R34" s="450">
        <f>$F$10*(1+Q$63)</f>
        <v>1550.25</v>
      </c>
      <c r="S34" s="431">
        <f t="shared" si="30"/>
        <v>0.1085175</v>
      </c>
      <c r="T34" s="80"/>
      <c r="U34" s="432">
        <f t="shared" si="10"/>
        <v>0</v>
      </c>
      <c r="V34" s="433">
        <f t="shared" si="11"/>
        <v>0</v>
      </c>
      <c r="W34" s="59"/>
      <c r="X34" s="449">
        <f>IFERROR(VLOOKUP($C34,'Proposed Rates'!$B:$J,X$11,FALSE),0)</f>
        <v>0.00008</v>
      </c>
      <c r="Y34" s="450">
        <f>$F$10*(1+X$63)</f>
        <v>1550.25</v>
      </c>
      <c r="Z34" s="431">
        <f t="shared" si="32"/>
        <v>0.12402</v>
      </c>
      <c r="AA34" s="80"/>
      <c r="AB34" s="432">
        <f t="shared" si="14"/>
        <v>0.0155025</v>
      </c>
      <c r="AC34" s="433">
        <f t="shared" si="15"/>
        <v>0.1428571429</v>
      </c>
      <c r="AD34" s="59"/>
      <c r="AE34" s="449">
        <f>IFERROR(VLOOKUP($C34,'Proposed Rates'!$B:$J,AE$11,FALSE),0)</f>
        <v>0.00008</v>
      </c>
      <c r="AF34" s="450">
        <f>$F$10*(1+AE$63)</f>
        <v>1550.25</v>
      </c>
      <c r="AG34" s="431">
        <f t="shared" si="34"/>
        <v>0.12402</v>
      </c>
      <c r="AH34" s="80"/>
      <c r="AI34" s="432">
        <f t="shared" si="18"/>
        <v>0</v>
      </c>
      <c r="AJ34" s="433">
        <f t="shared" si="19"/>
        <v>0</v>
      </c>
      <c r="AK34" s="59"/>
      <c r="AL34" s="449">
        <f>IFERROR(VLOOKUP($C34,'Proposed Rates'!$B:$J,AL$11,FALSE),0)</f>
        <v>0.00008</v>
      </c>
      <c r="AM34" s="450">
        <f>$F$10*(1+AL$63)</f>
        <v>1550.25</v>
      </c>
      <c r="AN34" s="431">
        <f t="shared" si="36"/>
        <v>0.12402</v>
      </c>
      <c r="AO34" s="80"/>
      <c r="AP34" s="432">
        <f t="shared" si="22"/>
        <v>0</v>
      </c>
      <c r="AQ34" s="433">
        <f t="shared" si="23"/>
        <v>0</v>
      </c>
      <c r="AR34" s="434"/>
    </row>
    <row r="35" ht="12.75" customHeight="1">
      <c r="A35" s="59"/>
      <c r="B35" s="351" t="s">
        <v>312</v>
      </c>
      <c r="C35" s="426" t="str">
        <f t="shared" si="24"/>
        <v>Residential.Line Losses on Cost of Power</v>
      </c>
      <c r="D35" s="427" t="s">
        <v>308</v>
      </c>
      <c r="E35" s="351"/>
      <c r="F35" s="451">
        <f>'Proposed Rates'!$K$249*F$44+'Proposed Rates'!$K$250*F$45+'Proposed Rates'!$K$251*F$46</f>
        <v>0.09904</v>
      </c>
      <c r="G35" s="452">
        <f>$F$10*(1+F$63)-$F$10</f>
        <v>50.7</v>
      </c>
      <c r="H35" s="431">
        <f t="shared" si="26"/>
        <v>5.021328</v>
      </c>
      <c r="I35" s="80"/>
      <c r="J35" s="451">
        <f>'Proposed Rates'!$K$249*J$44+'Proposed Rates'!$K$250*J$45+'Proposed Rates'!$K$251*J$46</f>
        <v>0.09904</v>
      </c>
      <c r="K35" s="452">
        <f>$F$10*(1+J$63)-$F$10</f>
        <v>50.25</v>
      </c>
      <c r="L35" s="431">
        <f t="shared" si="28"/>
        <v>4.97676</v>
      </c>
      <c r="M35" s="80"/>
      <c r="N35" s="432">
        <f t="shared" si="37"/>
        <v>-0.044568</v>
      </c>
      <c r="O35" s="433">
        <f t="shared" si="38"/>
        <v>-0.008875739645</v>
      </c>
      <c r="P35" s="59"/>
      <c r="Q35" s="451">
        <f>'Proposed Rates'!$K$249*Q$44+'Proposed Rates'!$K$250*Q$45+'Proposed Rates'!$K$251*Q$46</f>
        <v>0.09904</v>
      </c>
      <c r="R35" s="452">
        <f>$F$10*(1+Q$63)-$F$10</f>
        <v>50.25</v>
      </c>
      <c r="S35" s="431">
        <f t="shared" si="30"/>
        <v>4.97676</v>
      </c>
      <c r="T35" s="80"/>
      <c r="U35" s="432">
        <f t="shared" si="10"/>
        <v>0</v>
      </c>
      <c r="V35" s="433">
        <f t="shared" si="11"/>
        <v>0</v>
      </c>
      <c r="W35" s="59"/>
      <c r="X35" s="451">
        <f>'Proposed Rates'!$K$249*X$44+'Proposed Rates'!$K$250*X$45+'Proposed Rates'!$K$251*X$46</f>
        <v>0.09904</v>
      </c>
      <c r="Y35" s="452">
        <f>$F$10*(1+X$63)-$F$10</f>
        <v>50.25</v>
      </c>
      <c r="Z35" s="431">
        <f t="shared" si="32"/>
        <v>4.97676</v>
      </c>
      <c r="AA35" s="80"/>
      <c r="AB35" s="432">
        <f t="shared" si="14"/>
        <v>0</v>
      </c>
      <c r="AC35" s="433">
        <f t="shared" si="15"/>
        <v>0</v>
      </c>
      <c r="AD35" s="59"/>
      <c r="AE35" s="451">
        <f>'Proposed Rates'!$K$249*AE$44+'Proposed Rates'!$K$250*AE$45+'Proposed Rates'!$K$251*AE$46</f>
        <v>0.09904</v>
      </c>
      <c r="AF35" s="452">
        <f>$F$10*(1+AE$63)-$F$10</f>
        <v>50.25</v>
      </c>
      <c r="AG35" s="431">
        <f t="shared" si="34"/>
        <v>4.97676</v>
      </c>
      <c r="AH35" s="80"/>
      <c r="AI35" s="432">
        <f t="shared" si="18"/>
        <v>0</v>
      </c>
      <c r="AJ35" s="433">
        <f t="shared" si="19"/>
        <v>0</v>
      </c>
      <c r="AK35" s="59"/>
      <c r="AL35" s="451">
        <f>'Proposed Rates'!$K$249*AL$44+'Proposed Rates'!$K$250*AL$45+'Proposed Rates'!$K$251*AL$46</f>
        <v>0.09904</v>
      </c>
      <c r="AM35" s="452">
        <f>$F$10*(1+AL$63)-$F$10</f>
        <v>50.25</v>
      </c>
      <c r="AN35" s="431">
        <f t="shared" si="36"/>
        <v>4.97676</v>
      </c>
      <c r="AO35" s="80"/>
      <c r="AP35" s="432">
        <f t="shared" si="22"/>
        <v>0</v>
      </c>
      <c r="AQ35" s="433">
        <f t="shared" si="23"/>
        <v>0</v>
      </c>
      <c r="AR35" s="434"/>
    </row>
    <row r="36" ht="12.75" customHeight="1">
      <c r="A36" s="59"/>
      <c r="B36" s="351" t="s">
        <v>271</v>
      </c>
      <c r="C36" s="426" t="str">
        <f t="shared" si="24"/>
        <v>Residential.Smart Meter Entity Charge</v>
      </c>
      <c r="D36" s="427" t="s">
        <v>306</v>
      </c>
      <c r="E36" s="351"/>
      <c r="F36" s="428">
        <f>IFERROR(VLOOKUP($C36,'Proposed Rates'!$B:$J,F$11,FALSE),0)</f>
        <v>0.42</v>
      </c>
      <c r="G36" s="446">
        <f>IF($D36="Monthly",1,IF($D36="per KWH",$F$10,0))</f>
        <v>1</v>
      </c>
      <c r="H36" s="431">
        <f t="shared" si="26"/>
        <v>0.42</v>
      </c>
      <c r="I36" s="80"/>
      <c r="J36" s="428">
        <f>IFERROR(VLOOKUP($C36,'Proposed Rates'!$B:$J,J$11,FALSE),0)</f>
        <v>0.42</v>
      </c>
      <c r="K36" s="446">
        <f>IF($D36="Monthly",1,IF($D36="per KWH",$F$10,0))</f>
        <v>1</v>
      </c>
      <c r="L36" s="431">
        <f t="shared" si="28"/>
        <v>0.42</v>
      </c>
      <c r="M36" s="80"/>
      <c r="N36" s="432">
        <f t="shared" si="37"/>
        <v>0</v>
      </c>
      <c r="O36" s="433">
        <f t="shared" si="38"/>
        <v>0</v>
      </c>
      <c r="P36" s="59"/>
      <c r="Q36" s="428">
        <f>IFERROR(VLOOKUP($C36,'Proposed Rates'!$B:$J,Q$11,FALSE),0)</f>
        <v>0.42</v>
      </c>
      <c r="R36" s="446">
        <f>IF($D36="Monthly",1,IF($D36="per KWH",$F$10,0))</f>
        <v>1</v>
      </c>
      <c r="S36" s="431">
        <f t="shared" si="30"/>
        <v>0.42</v>
      </c>
      <c r="T36" s="80"/>
      <c r="U36" s="432">
        <f t="shared" si="10"/>
        <v>0</v>
      </c>
      <c r="V36" s="433">
        <f t="shared" si="11"/>
        <v>0</v>
      </c>
      <c r="W36" s="59"/>
      <c r="X36" s="428">
        <f>IFERROR(VLOOKUP($C36,'Proposed Rates'!$B:$J,X$11,FALSE),0)</f>
        <v>0.43</v>
      </c>
      <c r="Y36" s="446">
        <f>IF($D36="Monthly",1,IF($D36="per KWH",$F$10,0))</f>
        <v>1</v>
      </c>
      <c r="Z36" s="431">
        <f t="shared" si="32"/>
        <v>0.43</v>
      </c>
      <c r="AA36" s="80"/>
      <c r="AB36" s="432">
        <f t="shared" si="14"/>
        <v>0.01</v>
      </c>
      <c r="AC36" s="433">
        <f t="shared" si="15"/>
        <v>0.02380952381</v>
      </c>
      <c r="AD36" s="59"/>
      <c r="AE36" s="428">
        <f>IFERROR(VLOOKUP($C36,'Proposed Rates'!$B:$J,AE$11,FALSE),0)</f>
        <v>0.44</v>
      </c>
      <c r="AF36" s="446">
        <f>IF($D36="Monthly",1,IF($D36="per KWH",$F$10,0))</f>
        <v>1</v>
      </c>
      <c r="AG36" s="431">
        <f t="shared" si="34"/>
        <v>0.44</v>
      </c>
      <c r="AH36" s="80"/>
      <c r="AI36" s="432">
        <f t="shared" si="18"/>
        <v>0.01</v>
      </c>
      <c r="AJ36" s="433">
        <f t="shared" si="19"/>
        <v>0.02325581395</v>
      </c>
      <c r="AK36" s="59"/>
      <c r="AL36" s="428">
        <f>IFERROR(VLOOKUP($C36,'Proposed Rates'!$B:$J,AL$11,FALSE),0)</f>
        <v>0.45</v>
      </c>
      <c r="AM36" s="446">
        <f>IF($D36="Monthly",1,IF($D36="per KWH",$F$10,0))</f>
        <v>1</v>
      </c>
      <c r="AN36" s="431">
        <f t="shared" si="36"/>
        <v>0.45</v>
      </c>
      <c r="AO36" s="80"/>
      <c r="AP36" s="432">
        <f t="shared" si="22"/>
        <v>0.01</v>
      </c>
      <c r="AQ36" s="433">
        <f t="shared" si="23"/>
        <v>0.02272727273</v>
      </c>
      <c r="AR36" s="434"/>
    </row>
    <row r="37" ht="12.75" customHeight="1">
      <c r="A37" s="59"/>
      <c r="B37" s="436" t="s">
        <v>313</v>
      </c>
      <c r="C37" s="453"/>
      <c r="D37" s="453"/>
      <c r="E37" s="453"/>
      <c r="F37" s="454"/>
      <c r="G37" s="455"/>
      <c r="H37" s="440">
        <f>SUM(H30:H36)+H29</f>
        <v>40.028863</v>
      </c>
      <c r="I37" s="456"/>
      <c r="J37" s="454"/>
      <c r="K37" s="455"/>
      <c r="L37" s="440">
        <f>SUM(L30:L36)+L29</f>
        <v>45.6952775</v>
      </c>
      <c r="M37" s="456"/>
      <c r="N37" s="442">
        <f t="shared" si="37"/>
        <v>5.6664145</v>
      </c>
      <c r="O37" s="443">
        <f t="shared" si="38"/>
        <v>0.1415582176</v>
      </c>
      <c r="P37" s="59"/>
      <c r="Q37" s="454"/>
      <c r="R37" s="455"/>
      <c r="S37" s="440">
        <f>SUM(S30:S36)+S29</f>
        <v>49.3052775</v>
      </c>
      <c r="T37" s="456"/>
      <c r="U37" s="442">
        <f t="shared" si="10"/>
        <v>3.61</v>
      </c>
      <c r="V37" s="443">
        <f t="shared" si="11"/>
        <v>0.07900159924</v>
      </c>
      <c r="W37" s="59"/>
      <c r="X37" s="454"/>
      <c r="Y37" s="455"/>
      <c r="Z37" s="440">
        <f>SUM(Z30:Z36)+Z29</f>
        <v>53.15078</v>
      </c>
      <c r="AA37" s="456"/>
      <c r="AB37" s="442">
        <f t="shared" si="14"/>
        <v>3.8455025</v>
      </c>
      <c r="AC37" s="443">
        <f t="shared" si="15"/>
        <v>0.07799372998</v>
      </c>
      <c r="AD37" s="59"/>
      <c r="AE37" s="454"/>
      <c r="AF37" s="455"/>
      <c r="AG37" s="440">
        <f>SUM(AG30:AG36)+AG29</f>
        <v>55.94078</v>
      </c>
      <c r="AH37" s="456"/>
      <c r="AI37" s="442">
        <f t="shared" si="18"/>
        <v>2.79</v>
      </c>
      <c r="AJ37" s="443">
        <f t="shared" si="19"/>
        <v>0.05249217415</v>
      </c>
      <c r="AK37" s="59"/>
      <c r="AL37" s="454"/>
      <c r="AM37" s="455"/>
      <c r="AN37" s="440">
        <f>SUM(AN30:AN36)+AN29</f>
        <v>58.70078</v>
      </c>
      <c r="AO37" s="456"/>
      <c r="AP37" s="442">
        <f t="shared" si="22"/>
        <v>2.76</v>
      </c>
      <c r="AQ37" s="443">
        <f t="shared" si="23"/>
        <v>0.0493378891</v>
      </c>
      <c r="AR37" s="444"/>
    </row>
    <row r="38" ht="12.75" customHeight="1">
      <c r="A38" s="59"/>
      <c r="B38" s="80" t="s">
        <v>255</v>
      </c>
      <c r="C38" s="426" t="str">
        <f t="shared" ref="C38:C39" si="39">D$6&amp;"."&amp;B38</f>
        <v>Residential.RTSR - Network</v>
      </c>
      <c r="D38" s="457" t="s">
        <v>308</v>
      </c>
      <c r="E38" s="80"/>
      <c r="F38" s="445">
        <f>IFERROR(VLOOKUP($C38,'Proposed Rates'!$B:$J,F$11,FALSE),0)</f>
        <v>0.0126</v>
      </c>
      <c r="G38" s="450">
        <f t="shared" ref="G38:G39" si="40">$F$10*(1+F$63)</f>
        <v>1550.7</v>
      </c>
      <c r="H38" s="431">
        <f t="shared" ref="H38:H39" si="41">G38*F38</f>
        <v>19.53882</v>
      </c>
      <c r="I38" s="80"/>
      <c r="J38" s="445">
        <f>IFERROR(VLOOKUP($C38,'Proposed Rates'!$B:$J,J$11,FALSE),0)</f>
        <v>0.0141</v>
      </c>
      <c r="K38" s="450">
        <f t="shared" ref="K38:K39" si="42">$F$10*(1+J$63)</f>
        <v>1550.25</v>
      </c>
      <c r="L38" s="431">
        <f t="shared" ref="L38:L39" si="43">K38*J38</f>
        <v>21.858525</v>
      </c>
      <c r="M38" s="80"/>
      <c r="N38" s="432">
        <f t="shared" si="37"/>
        <v>2.319705</v>
      </c>
      <c r="O38" s="433">
        <f t="shared" si="38"/>
        <v>0.1187228809</v>
      </c>
      <c r="P38" s="59"/>
      <c r="Q38" s="445">
        <f>IFERROR(VLOOKUP($C38,'Proposed Rates'!$B:$J,Q$11,FALSE),0)</f>
        <v>0.0141</v>
      </c>
      <c r="R38" s="450">
        <f t="shared" ref="R38:R39" si="44">$F$10*(1+Q$63)</f>
        <v>1550.25</v>
      </c>
      <c r="S38" s="431">
        <f t="shared" ref="S38:S39" si="45">R38*Q38</f>
        <v>21.858525</v>
      </c>
      <c r="T38" s="80"/>
      <c r="U38" s="432">
        <f t="shared" si="10"/>
        <v>0</v>
      </c>
      <c r="V38" s="433">
        <f t="shared" si="11"/>
        <v>0</v>
      </c>
      <c r="W38" s="59"/>
      <c r="X38" s="445">
        <f>IFERROR(VLOOKUP($C38,'Proposed Rates'!$B:$J,X$11,FALSE),0)</f>
        <v>0.0141</v>
      </c>
      <c r="Y38" s="450">
        <f t="shared" ref="Y38:Y39" si="46">$F$10*(1+X$63)</f>
        <v>1550.25</v>
      </c>
      <c r="Z38" s="431">
        <f t="shared" ref="Z38:Z39" si="47">Y38*X38</f>
        <v>21.858525</v>
      </c>
      <c r="AA38" s="80"/>
      <c r="AB38" s="432">
        <f t="shared" si="14"/>
        <v>0</v>
      </c>
      <c r="AC38" s="433">
        <f t="shared" si="15"/>
        <v>0</v>
      </c>
      <c r="AD38" s="59"/>
      <c r="AE38" s="445">
        <f>IFERROR(VLOOKUP($C38,'Proposed Rates'!$B:$J,AE$11,FALSE),0)</f>
        <v>0.0141</v>
      </c>
      <c r="AF38" s="450">
        <f t="shared" ref="AF38:AF39" si="48">$F$10*(1+AE$63)</f>
        <v>1550.25</v>
      </c>
      <c r="AG38" s="431">
        <f t="shared" ref="AG38:AG39" si="49">AF38*AE38</f>
        <v>21.858525</v>
      </c>
      <c r="AH38" s="80"/>
      <c r="AI38" s="432">
        <f t="shared" si="18"/>
        <v>0</v>
      </c>
      <c r="AJ38" s="433">
        <f t="shared" si="19"/>
        <v>0</v>
      </c>
      <c r="AK38" s="59"/>
      <c r="AL38" s="445">
        <f>IFERROR(VLOOKUP($C38,'Proposed Rates'!$B:$J,AL$11,FALSE),0)</f>
        <v>0.0141</v>
      </c>
      <c r="AM38" s="450">
        <f t="shared" ref="AM38:AM39" si="50">$F$10*(1+AL$63)</f>
        <v>1550.25</v>
      </c>
      <c r="AN38" s="431">
        <f t="shared" ref="AN38:AN39" si="51">AM38*AL38</f>
        <v>21.858525</v>
      </c>
      <c r="AO38" s="80"/>
      <c r="AP38" s="432">
        <f t="shared" si="22"/>
        <v>0</v>
      </c>
      <c r="AQ38" s="433">
        <f t="shared" si="23"/>
        <v>0</v>
      </c>
      <c r="AR38" s="434"/>
    </row>
    <row r="39" ht="12.75" customHeight="1">
      <c r="A39" s="59"/>
      <c r="B39" s="80" t="s">
        <v>256</v>
      </c>
      <c r="C39" s="426" t="str">
        <f t="shared" si="39"/>
        <v>Residential.RTSR - Line and Transformation Connection</v>
      </c>
      <c r="D39" s="457" t="s">
        <v>308</v>
      </c>
      <c r="E39" s="80"/>
      <c r="F39" s="445">
        <f>IFERROR(VLOOKUP($C39,'Proposed Rates'!$B:$J,F$11,FALSE),0)</f>
        <v>0.0072</v>
      </c>
      <c r="G39" s="450">
        <f t="shared" si="40"/>
        <v>1550.7</v>
      </c>
      <c r="H39" s="431">
        <f t="shared" si="41"/>
        <v>11.16504</v>
      </c>
      <c r="I39" s="80"/>
      <c r="J39" s="445">
        <f>IFERROR(VLOOKUP($C39,'Proposed Rates'!$B:$J,J$11,FALSE),0)</f>
        <v>0.0079</v>
      </c>
      <c r="K39" s="450">
        <f t="shared" si="42"/>
        <v>1550.25</v>
      </c>
      <c r="L39" s="431">
        <f t="shared" si="43"/>
        <v>12.246975</v>
      </c>
      <c r="M39" s="80"/>
      <c r="N39" s="432">
        <f t="shared" si="37"/>
        <v>1.081935</v>
      </c>
      <c r="O39" s="433">
        <f t="shared" si="38"/>
        <v>0.09690381763</v>
      </c>
      <c r="P39" s="59"/>
      <c r="Q39" s="445">
        <f>IFERROR(VLOOKUP($C39,'Proposed Rates'!$B:$J,Q$11,FALSE),0)</f>
        <v>0.0079</v>
      </c>
      <c r="R39" s="450">
        <f t="shared" si="44"/>
        <v>1550.25</v>
      </c>
      <c r="S39" s="431">
        <f t="shared" si="45"/>
        <v>12.246975</v>
      </c>
      <c r="T39" s="80"/>
      <c r="U39" s="432">
        <f t="shared" si="10"/>
        <v>0</v>
      </c>
      <c r="V39" s="433">
        <f t="shared" si="11"/>
        <v>0</v>
      </c>
      <c r="W39" s="59"/>
      <c r="X39" s="445">
        <f>IFERROR(VLOOKUP($C39,'Proposed Rates'!$B:$J,X$11,FALSE),0)</f>
        <v>0.0079</v>
      </c>
      <c r="Y39" s="450">
        <f t="shared" si="46"/>
        <v>1550.25</v>
      </c>
      <c r="Z39" s="431">
        <f t="shared" si="47"/>
        <v>12.246975</v>
      </c>
      <c r="AA39" s="80"/>
      <c r="AB39" s="432">
        <f t="shared" si="14"/>
        <v>0</v>
      </c>
      <c r="AC39" s="433">
        <f t="shared" si="15"/>
        <v>0</v>
      </c>
      <c r="AD39" s="59"/>
      <c r="AE39" s="445">
        <f>IFERROR(VLOOKUP($C39,'Proposed Rates'!$B:$J,AE$11,FALSE),0)</f>
        <v>0.0079</v>
      </c>
      <c r="AF39" s="450">
        <f t="shared" si="48"/>
        <v>1550.25</v>
      </c>
      <c r="AG39" s="431">
        <f t="shared" si="49"/>
        <v>12.246975</v>
      </c>
      <c r="AH39" s="80"/>
      <c r="AI39" s="432">
        <f t="shared" si="18"/>
        <v>0</v>
      </c>
      <c r="AJ39" s="433">
        <f t="shared" si="19"/>
        <v>0</v>
      </c>
      <c r="AK39" s="59"/>
      <c r="AL39" s="445">
        <f>IFERROR(VLOOKUP($C39,'Proposed Rates'!$B:$J,AL$11,FALSE),0)</f>
        <v>0.0079</v>
      </c>
      <c r="AM39" s="450">
        <f t="shared" si="50"/>
        <v>1550.25</v>
      </c>
      <c r="AN39" s="431">
        <f t="shared" si="51"/>
        <v>12.246975</v>
      </c>
      <c r="AO39" s="80"/>
      <c r="AP39" s="432">
        <f t="shared" si="22"/>
        <v>0</v>
      </c>
      <c r="AQ39" s="433">
        <f t="shared" si="23"/>
        <v>0</v>
      </c>
      <c r="AR39" s="434"/>
    </row>
    <row r="40" ht="12.75" customHeight="1">
      <c r="A40" s="59"/>
      <c r="B40" s="436" t="s">
        <v>314</v>
      </c>
      <c r="C40" s="458"/>
      <c r="D40" s="458"/>
      <c r="E40" s="458"/>
      <c r="F40" s="459"/>
      <c r="G40" s="460"/>
      <c r="H40" s="440">
        <f>SUM(H37:H39)</f>
        <v>70.732723</v>
      </c>
      <c r="I40" s="441"/>
      <c r="J40" s="459"/>
      <c r="K40" s="460"/>
      <c r="L40" s="440">
        <f>SUM(L37:L39)</f>
        <v>79.8007775</v>
      </c>
      <c r="M40" s="441"/>
      <c r="N40" s="442">
        <f t="shared" si="37"/>
        <v>9.0680545</v>
      </c>
      <c r="O40" s="443">
        <f t="shared" si="38"/>
        <v>0.1282016882</v>
      </c>
      <c r="P40" s="59"/>
      <c r="Q40" s="459"/>
      <c r="R40" s="460"/>
      <c r="S40" s="440">
        <f>SUM(S37:S39)</f>
        <v>83.4107775</v>
      </c>
      <c r="T40" s="441"/>
      <c r="U40" s="442">
        <f t="shared" si="10"/>
        <v>3.61</v>
      </c>
      <c r="V40" s="443">
        <f t="shared" si="11"/>
        <v>0.04523765448</v>
      </c>
      <c r="W40" s="59"/>
      <c r="X40" s="459"/>
      <c r="Y40" s="460"/>
      <c r="Z40" s="440">
        <f>SUM(Z37:Z39)</f>
        <v>87.25628</v>
      </c>
      <c r="AA40" s="441"/>
      <c r="AB40" s="442">
        <f t="shared" si="14"/>
        <v>3.8455025</v>
      </c>
      <c r="AC40" s="443">
        <f t="shared" si="15"/>
        <v>0.04610318493</v>
      </c>
      <c r="AD40" s="59"/>
      <c r="AE40" s="459"/>
      <c r="AF40" s="460"/>
      <c r="AG40" s="440">
        <f>SUM(AG37:AG39)</f>
        <v>90.04628</v>
      </c>
      <c r="AH40" s="441"/>
      <c r="AI40" s="442">
        <f t="shared" si="18"/>
        <v>2.79</v>
      </c>
      <c r="AJ40" s="443">
        <f t="shared" si="19"/>
        <v>0.03197477591</v>
      </c>
      <c r="AK40" s="59"/>
      <c r="AL40" s="459"/>
      <c r="AM40" s="460"/>
      <c r="AN40" s="440">
        <f>SUM(AN37:AN39)</f>
        <v>92.80628</v>
      </c>
      <c r="AO40" s="441"/>
      <c r="AP40" s="442">
        <f t="shared" si="22"/>
        <v>2.76</v>
      </c>
      <c r="AQ40" s="443">
        <f t="shared" si="23"/>
        <v>0.03065090529</v>
      </c>
      <c r="AR40" s="444"/>
    </row>
    <row r="41" ht="12.75" customHeight="1">
      <c r="A41" s="59"/>
      <c r="B41" s="351" t="s">
        <v>257</v>
      </c>
      <c r="C41" s="426" t="str">
        <f t="shared" ref="C41:C48" si="52">D$6&amp;"."&amp;B41</f>
        <v>Residential.Wholesale Market Service Charge (WMSC)</v>
      </c>
      <c r="D41" s="427" t="s">
        <v>308</v>
      </c>
      <c r="E41" s="351"/>
      <c r="F41" s="445">
        <f>IFERROR(VLOOKUP($C41,'Proposed Rates'!$B:$J,F$11,FALSE),0)</f>
        <v>0.0045</v>
      </c>
      <c r="G41" s="450">
        <f t="shared" ref="G41:G42" si="53">$F$10*(1+F$63)</f>
        <v>1550.7</v>
      </c>
      <c r="H41" s="431">
        <f t="shared" ref="H41:H48" si="54">G41*F41</f>
        <v>6.97815</v>
      </c>
      <c r="I41" s="80"/>
      <c r="J41" s="445">
        <f>IFERROR(VLOOKUP($C41,'Proposed Rates'!$B:$J,J$11,FALSE),0)</f>
        <v>0.0045</v>
      </c>
      <c r="K41" s="450">
        <f t="shared" ref="K41:K42" si="55">$F$10*(1+J$63)</f>
        <v>1550.25</v>
      </c>
      <c r="L41" s="431">
        <f t="shared" ref="L41:L48" si="56">K41*J41</f>
        <v>6.976125</v>
      </c>
      <c r="M41" s="80"/>
      <c r="N41" s="432">
        <f t="shared" si="37"/>
        <v>-0.002025</v>
      </c>
      <c r="O41" s="433">
        <f t="shared" si="38"/>
        <v>-0.0002901915264</v>
      </c>
      <c r="P41" s="59"/>
      <c r="Q41" s="445">
        <f>IFERROR(VLOOKUP($C41,'Proposed Rates'!$B:$J,Q$11,FALSE),0)</f>
        <v>0.0045</v>
      </c>
      <c r="R41" s="450">
        <f t="shared" ref="R41:R42" si="57">$F$10*(1+Q$63)</f>
        <v>1550.25</v>
      </c>
      <c r="S41" s="431">
        <f t="shared" ref="S41:S48" si="58">R41*Q41</f>
        <v>6.976125</v>
      </c>
      <c r="T41" s="80"/>
      <c r="U41" s="432">
        <f t="shared" si="10"/>
        <v>0</v>
      </c>
      <c r="V41" s="433">
        <f t="shared" si="11"/>
        <v>0</v>
      </c>
      <c r="W41" s="59"/>
      <c r="X41" s="445">
        <f>IFERROR(VLOOKUP($C41,'Proposed Rates'!$B:$J,X$11,FALSE),0)</f>
        <v>0.0045</v>
      </c>
      <c r="Y41" s="450">
        <f t="shared" ref="Y41:Y42" si="59">$F$10*(1+X$63)</f>
        <v>1550.25</v>
      </c>
      <c r="Z41" s="431">
        <f t="shared" ref="Z41:Z48" si="60">Y41*X41</f>
        <v>6.976125</v>
      </c>
      <c r="AA41" s="80"/>
      <c r="AB41" s="432">
        <f t="shared" si="14"/>
        <v>0</v>
      </c>
      <c r="AC41" s="433">
        <f t="shared" si="15"/>
        <v>0</v>
      </c>
      <c r="AD41" s="59"/>
      <c r="AE41" s="445">
        <f>IFERROR(VLOOKUP($C41,'Proposed Rates'!$B:$J,AE$11,FALSE),0)</f>
        <v>0.0045</v>
      </c>
      <c r="AF41" s="450">
        <f t="shared" ref="AF41:AF42" si="61">$F$10*(1+AE$63)</f>
        <v>1550.25</v>
      </c>
      <c r="AG41" s="431">
        <f t="shared" ref="AG41:AG48" si="62">AF41*AE41</f>
        <v>6.976125</v>
      </c>
      <c r="AH41" s="80"/>
      <c r="AI41" s="432">
        <f t="shared" si="18"/>
        <v>0</v>
      </c>
      <c r="AJ41" s="433">
        <f t="shared" si="19"/>
        <v>0</v>
      </c>
      <c r="AK41" s="59"/>
      <c r="AL41" s="445">
        <f>IFERROR(VLOOKUP($C41,'Proposed Rates'!$B:$J,AL$11,FALSE),0)</f>
        <v>0.0045</v>
      </c>
      <c r="AM41" s="450">
        <f t="shared" ref="AM41:AM42" si="63">$F$10*(1+AL$63)</f>
        <v>1550.25</v>
      </c>
      <c r="AN41" s="431">
        <f t="shared" ref="AN41:AN48" si="64">AM41*AL41</f>
        <v>6.976125</v>
      </c>
      <c r="AO41" s="80"/>
      <c r="AP41" s="432">
        <f t="shared" si="22"/>
        <v>0</v>
      </c>
      <c r="AQ41" s="433">
        <f t="shared" si="23"/>
        <v>0</v>
      </c>
      <c r="AR41" s="434"/>
    </row>
    <row r="42" ht="12.75" customHeight="1">
      <c r="A42" s="59"/>
      <c r="B42" s="351" t="s">
        <v>258</v>
      </c>
      <c r="C42" s="426" t="str">
        <f t="shared" si="52"/>
        <v>Residential.Rural and Remote Rate Protection (RRRP)</v>
      </c>
      <c r="D42" s="427" t="s">
        <v>308</v>
      </c>
      <c r="E42" s="351"/>
      <c r="F42" s="445">
        <f>IFERROR(VLOOKUP($C42,'Proposed Rates'!$B:$J,F$11,FALSE),0)</f>
        <v>0.0015</v>
      </c>
      <c r="G42" s="450">
        <f t="shared" si="53"/>
        <v>1550.7</v>
      </c>
      <c r="H42" s="431">
        <f t="shared" si="54"/>
        <v>2.32605</v>
      </c>
      <c r="I42" s="80"/>
      <c r="J42" s="445">
        <f>IFERROR(VLOOKUP($C42,'Proposed Rates'!$B:$J,J$11,FALSE),0)</f>
        <v>0.0015</v>
      </c>
      <c r="K42" s="450">
        <f t="shared" si="55"/>
        <v>1550.25</v>
      </c>
      <c r="L42" s="431">
        <f t="shared" si="56"/>
        <v>2.325375</v>
      </c>
      <c r="M42" s="80"/>
      <c r="N42" s="432">
        <f t="shared" si="37"/>
        <v>-0.000675</v>
      </c>
      <c r="O42" s="433">
        <f t="shared" si="38"/>
        <v>-0.0002901915264</v>
      </c>
      <c r="P42" s="59"/>
      <c r="Q42" s="445">
        <f>IFERROR(VLOOKUP($C42,'Proposed Rates'!$B:$J,Q$11,FALSE),0)</f>
        <v>0.0015</v>
      </c>
      <c r="R42" s="450">
        <f t="shared" si="57"/>
        <v>1550.25</v>
      </c>
      <c r="S42" s="431">
        <f t="shared" si="58"/>
        <v>2.325375</v>
      </c>
      <c r="T42" s="80"/>
      <c r="U42" s="432">
        <f t="shared" si="10"/>
        <v>0</v>
      </c>
      <c r="V42" s="433">
        <f t="shared" si="11"/>
        <v>0</v>
      </c>
      <c r="W42" s="59"/>
      <c r="X42" s="445">
        <f>IFERROR(VLOOKUP($C42,'Proposed Rates'!$B:$J,X$11,FALSE),0)</f>
        <v>0.0015</v>
      </c>
      <c r="Y42" s="450">
        <f t="shared" si="59"/>
        <v>1550.25</v>
      </c>
      <c r="Z42" s="431">
        <f t="shared" si="60"/>
        <v>2.325375</v>
      </c>
      <c r="AA42" s="80"/>
      <c r="AB42" s="432">
        <f t="shared" si="14"/>
        <v>0</v>
      </c>
      <c r="AC42" s="433">
        <f t="shared" si="15"/>
        <v>0</v>
      </c>
      <c r="AD42" s="59"/>
      <c r="AE42" s="445">
        <f>IFERROR(VLOOKUP($C42,'Proposed Rates'!$B:$J,AE$11,FALSE),0)</f>
        <v>0.0015</v>
      </c>
      <c r="AF42" s="450">
        <f t="shared" si="61"/>
        <v>1550.25</v>
      </c>
      <c r="AG42" s="431">
        <f t="shared" si="62"/>
        <v>2.325375</v>
      </c>
      <c r="AH42" s="80"/>
      <c r="AI42" s="432">
        <f t="shared" si="18"/>
        <v>0</v>
      </c>
      <c r="AJ42" s="433">
        <f t="shared" si="19"/>
        <v>0</v>
      </c>
      <c r="AK42" s="59"/>
      <c r="AL42" s="445">
        <f>IFERROR(VLOOKUP($C42,'Proposed Rates'!$B:$J,AL$11,FALSE),0)</f>
        <v>0.0015</v>
      </c>
      <c r="AM42" s="450">
        <f t="shared" si="63"/>
        <v>1550.25</v>
      </c>
      <c r="AN42" s="431">
        <f t="shared" si="64"/>
        <v>2.325375</v>
      </c>
      <c r="AO42" s="80"/>
      <c r="AP42" s="432">
        <f t="shared" si="22"/>
        <v>0</v>
      </c>
      <c r="AQ42" s="433">
        <f t="shared" si="23"/>
        <v>0</v>
      </c>
      <c r="AR42" s="434"/>
    </row>
    <row r="43" ht="12.75" customHeight="1">
      <c r="A43" s="59"/>
      <c r="B43" s="351" t="s">
        <v>260</v>
      </c>
      <c r="C43" s="426" t="str">
        <f t="shared" si="52"/>
        <v>Residential.Standard Supply Service Charge</v>
      </c>
      <c r="D43" s="427" t="s">
        <v>306</v>
      </c>
      <c r="E43" s="351"/>
      <c r="F43" s="445">
        <f>IFERROR(VLOOKUP($C43,'Proposed Rates'!$B:$J,F$11,FALSE),0)</f>
        <v>0.25</v>
      </c>
      <c r="G43" s="446">
        <f>IF($D43="Monthly",1,IF($D43="per KWH",$F$10,0))</f>
        <v>1</v>
      </c>
      <c r="H43" s="431">
        <f t="shared" si="54"/>
        <v>0.25</v>
      </c>
      <c r="I43" s="80"/>
      <c r="J43" s="445">
        <f>IFERROR(VLOOKUP($C43,'Proposed Rates'!$B:$J,J$11,FALSE),0)</f>
        <v>1.51</v>
      </c>
      <c r="K43" s="446">
        <f>IF($D43="Monthly",1,IF($D43="per KWH",$F$10,0))</f>
        <v>1</v>
      </c>
      <c r="L43" s="431">
        <f t="shared" si="56"/>
        <v>1.51</v>
      </c>
      <c r="M43" s="80"/>
      <c r="N43" s="432">
        <f t="shared" si="37"/>
        <v>1.26</v>
      </c>
      <c r="O43" s="433">
        <f t="shared" si="38"/>
        <v>5.04</v>
      </c>
      <c r="P43" s="59"/>
      <c r="Q43" s="445">
        <f>IFERROR(VLOOKUP($C43,'Proposed Rates'!$B:$J,Q$11,FALSE),0)</f>
        <v>1.54</v>
      </c>
      <c r="R43" s="446">
        <f>IF($D43="Monthly",1,IF($D43="per KWH",$F$10,0))</f>
        <v>1</v>
      </c>
      <c r="S43" s="431">
        <f t="shared" si="58"/>
        <v>1.54</v>
      </c>
      <c r="T43" s="80"/>
      <c r="U43" s="432">
        <f t="shared" si="10"/>
        <v>0.03</v>
      </c>
      <c r="V43" s="433">
        <f t="shared" si="11"/>
        <v>0.01986754967</v>
      </c>
      <c r="W43" s="59"/>
      <c r="X43" s="445">
        <f>IFERROR(VLOOKUP($C43,'Proposed Rates'!$B:$J,X$11,FALSE),0)</f>
        <v>1.57</v>
      </c>
      <c r="Y43" s="446">
        <f>IF($D43="Monthly",1,IF($D43="per KWH",$F$10,0))</f>
        <v>1</v>
      </c>
      <c r="Z43" s="431">
        <f t="shared" si="60"/>
        <v>1.57</v>
      </c>
      <c r="AA43" s="80"/>
      <c r="AB43" s="432">
        <f t="shared" si="14"/>
        <v>0.03</v>
      </c>
      <c r="AC43" s="433">
        <f t="shared" si="15"/>
        <v>0.01948051948</v>
      </c>
      <c r="AD43" s="59"/>
      <c r="AE43" s="445">
        <f>IFERROR(VLOOKUP($C43,'Proposed Rates'!$B:$J,AE$11,FALSE),0)</f>
        <v>1.6</v>
      </c>
      <c r="AF43" s="446">
        <f>IF($D43="Monthly",1,IF($D43="per KWH",$F$10,0))</f>
        <v>1</v>
      </c>
      <c r="AG43" s="431">
        <f t="shared" si="62"/>
        <v>1.6</v>
      </c>
      <c r="AH43" s="80"/>
      <c r="AI43" s="432">
        <f t="shared" si="18"/>
        <v>0.03</v>
      </c>
      <c r="AJ43" s="433">
        <f t="shared" si="19"/>
        <v>0.01910828025</v>
      </c>
      <c r="AK43" s="59"/>
      <c r="AL43" s="445">
        <f>IFERROR(VLOOKUP($C43,'Proposed Rates'!$B:$J,AL$11,FALSE),0)</f>
        <v>1.63</v>
      </c>
      <c r="AM43" s="446">
        <f>IF($D43="Monthly",1,IF($D43="per KWH",$F$10,0))</f>
        <v>1</v>
      </c>
      <c r="AN43" s="431">
        <f t="shared" si="64"/>
        <v>1.63</v>
      </c>
      <c r="AO43" s="80"/>
      <c r="AP43" s="432">
        <f t="shared" si="22"/>
        <v>0.03</v>
      </c>
      <c r="AQ43" s="433">
        <f t="shared" si="23"/>
        <v>0.01875</v>
      </c>
      <c r="AR43" s="434"/>
    </row>
    <row r="44" ht="12.75" customHeight="1">
      <c r="A44" s="59"/>
      <c r="B44" s="351" t="s">
        <v>262</v>
      </c>
      <c r="C44" s="426" t="str">
        <f t="shared" si="52"/>
        <v>Residential.TOU - Off Peak</v>
      </c>
      <c r="D44" s="427" t="s">
        <v>308</v>
      </c>
      <c r="E44" s="351"/>
      <c r="F44" s="461">
        <f>VLOOKUP($B44,'Proposed Rates'!$D$248:$J$254,+F$11-2,FALSE)</f>
        <v>0.076</v>
      </c>
      <c r="G44" s="452">
        <f>$F$10*'Proposed Rates'!$K$249</f>
        <v>960</v>
      </c>
      <c r="H44" s="431">
        <f t="shared" si="54"/>
        <v>72.96</v>
      </c>
      <c r="I44" s="80"/>
      <c r="J44" s="461">
        <f>VLOOKUP($B44,'Proposed Rates'!$D$248:$J$254,+J$11-2,FALSE)</f>
        <v>0.076</v>
      </c>
      <c r="K44" s="452">
        <f>$F$10*'Proposed Rates'!$K$249</f>
        <v>960</v>
      </c>
      <c r="L44" s="431">
        <f t="shared" si="56"/>
        <v>72.96</v>
      </c>
      <c r="M44" s="80"/>
      <c r="N44" s="432">
        <f t="shared" si="37"/>
        <v>0</v>
      </c>
      <c r="O44" s="433">
        <f t="shared" si="38"/>
        <v>0</v>
      </c>
      <c r="P44" s="59"/>
      <c r="Q44" s="461">
        <f>VLOOKUP($B44,'Proposed Rates'!$D$248:$J$254,+Q$11-2,FALSE)</f>
        <v>0.076</v>
      </c>
      <c r="R44" s="452">
        <f>$F$10*'Proposed Rates'!$K$249</f>
        <v>960</v>
      </c>
      <c r="S44" s="431">
        <f t="shared" si="58"/>
        <v>72.96</v>
      </c>
      <c r="T44" s="80"/>
      <c r="U44" s="432">
        <f t="shared" si="10"/>
        <v>0</v>
      </c>
      <c r="V44" s="433">
        <f t="shared" si="11"/>
        <v>0</v>
      </c>
      <c r="W44" s="59"/>
      <c r="X44" s="461">
        <f>VLOOKUP($B44,'Proposed Rates'!$D$248:$J$254,+X$11-2,FALSE)</f>
        <v>0.076</v>
      </c>
      <c r="Y44" s="452">
        <f>$F$10*'Proposed Rates'!$K$249</f>
        <v>960</v>
      </c>
      <c r="Z44" s="431">
        <f t="shared" si="60"/>
        <v>72.96</v>
      </c>
      <c r="AA44" s="80"/>
      <c r="AB44" s="432">
        <f t="shared" si="14"/>
        <v>0</v>
      </c>
      <c r="AC44" s="433">
        <f t="shared" si="15"/>
        <v>0</v>
      </c>
      <c r="AD44" s="59"/>
      <c r="AE44" s="461">
        <f>VLOOKUP($B44,'Proposed Rates'!$D$248:$J$254,+AE$11-2,FALSE)</f>
        <v>0.076</v>
      </c>
      <c r="AF44" s="452">
        <f>$F$10*'Proposed Rates'!$K$249</f>
        <v>960</v>
      </c>
      <c r="AG44" s="431">
        <f t="shared" si="62"/>
        <v>72.96</v>
      </c>
      <c r="AH44" s="80"/>
      <c r="AI44" s="432">
        <f t="shared" si="18"/>
        <v>0</v>
      </c>
      <c r="AJ44" s="433">
        <f t="shared" si="19"/>
        <v>0</v>
      </c>
      <c r="AK44" s="59"/>
      <c r="AL44" s="461">
        <f>VLOOKUP($B44,'Proposed Rates'!$D$248:$J$254,+AL$11-2,FALSE)</f>
        <v>0.076</v>
      </c>
      <c r="AM44" s="452">
        <f>$F$10*'Proposed Rates'!$K$249</f>
        <v>960</v>
      </c>
      <c r="AN44" s="431">
        <f t="shared" si="64"/>
        <v>72.96</v>
      </c>
      <c r="AO44" s="80"/>
      <c r="AP44" s="432">
        <f t="shared" si="22"/>
        <v>0</v>
      </c>
      <c r="AQ44" s="433">
        <f t="shared" si="23"/>
        <v>0</v>
      </c>
      <c r="AR44" s="434"/>
    </row>
    <row r="45" ht="12.75" customHeight="1">
      <c r="A45" s="59"/>
      <c r="B45" s="351" t="s">
        <v>263</v>
      </c>
      <c r="C45" s="426" t="str">
        <f t="shared" si="52"/>
        <v>Residential.TOU - Mid Peak</v>
      </c>
      <c r="D45" s="427" t="s">
        <v>308</v>
      </c>
      <c r="E45" s="351"/>
      <c r="F45" s="461">
        <f>VLOOKUP($B45,'Proposed Rates'!$D$248:$J$254,+F$11-2,FALSE)</f>
        <v>0.122</v>
      </c>
      <c r="G45" s="452">
        <f>$F$10*'Proposed Rates'!$K$250</f>
        <v>270</v>
      </c>
      <c r="H45" s="431">
        <f t="shared" si="54"/>
        <v>32.94</v>
      </c>
      <c r="I45" s="80"/>
      <c r="J45" s="461">
        <f>VLOOKUP($B45,'Proposed Rates'!$D$248:$J$254,+J$11-2,FALSE)</f>
        <v>0.122</v>
      </c>
      <c r="K45" s="452">
        <f>$F$10*'Proposed Rates'!$K$250</f>
        <v>270</v>
      </c>
      <c r="L45" s="431">
        <f t="shared" si="56"/>
        <v>32.94</v>
      </c>
      <c r="M45" s="80"/>
      <c r="N45" s="432">
        <f t="shared" si="37"/>
        <v>0</v>
      </c>
      <c r="O45" s="433">
        <f t="shared" si="38"/>
        <v>0</v>
      </c>
      <c r="P45" s="59"/>
      <c r="Q45" s="461">
        <f>VLOOKUP($B45,'Proposed Rates'!$D$248:$J$254,+Q$11-2,FALSE)</f>
        <v>0.122</v>
      </c>
      <c r="R45" s="452">
        <f>$F$10*'Proposed Rates'!$K$250</f>
        <v>270</v>
      </c>
      <c r="S45" s="431">
        <f t="shared" si="58"/>
        <v>32.94</v>
      </c>
      <c r="T45" s="80"/>
      <c r="U45" s="432">
        <f t="shared" si="10"/>
        <v>0</v>
      </c>
      <c r="V45" s="433">
        <f t="shared" si="11"/>
        <v>0</v>
      </c>
      <c r="W45" s="59"/>
      <c r="X45" s="461">
        <f>VLOOKUP($B45,'Proposed Rates'!$D$248:$J$254,+X$11-2,FALSE)</f>
        <v>0.122</v>
      </c>
      <c r="Y45" s="452">
        <f>$F$10*'Proposed Rates'!$K$250</f>
        <v>270</v>
      </c>
      <c r="Z45" s="431">
        <f t="shared" si="60"/>
        <v>32.94</v>
      </c>
      <c r="AA45" s="80"/>
      <c r="AB45" s="432">
        <f t="shared" si="14"/>
        <v>0</v>
      </c>
      <c r="AC45" s="433">
        <f t="shared" si="15"/>
        <v>0</v>
      </c>
      <c r="AD45" s="59"/>
      <c r="AE45" s="461">
        <f>VLOOKUP($B45,'Proposed Rates'!$D$248:$J$254,+AE$11-2,FALSE)</f>
        <v>0.122</v>
      </c>
      <c r="AF45" s="452">
        <f>$F$10*'Proposed Rates'!$K$250</f>
        <v>270</v>
      </c>
      <c r="AG45" s="431">
        <f t="shared" si="62"/>
        <v>32.94</v>
      </c>
      <c r="AH45" s="80"/>
      <c r="AI45" s="432">
        <f t="shared" si="18"/>
        <v>0</v>
      </c>
      <c r="AJ45" s="433">
        <f t="shared" si="19"/>
        <v>0</v>
      </c>
      <c r="AK45" s="59"/>
      <c r="AL45" s="461">
        <f>VLOOKUP($B45,'Proposed Rates'!$D$248:$J$254,+AL$11-2,FALSE)</f>
        <v>0.122</v>
      </c>
      <c r="AM45" s="452">
        <f>$F$10*'Proposed Rates'!$K$250</f>
        <v>270</v>
      </c>
      <c r="AN45" s="431">
        <f t="shared" si="64"/>
        <v>32.94</v>
      </c>
      <c r="AO45" s="80"/>
      <c r="AP45" s="432">
        <f t="shared" si="22"/>
        <v>0</v>
      </c>
      <c r="AQ45" s="433">
        <f t="shared" si="23"/>
        <v>0</v>
      </c>
      <c r="AR45" s="434"/>
    </row>
    <row r="46" ht="12.75" customHeight="1">
      <c r="A46" s="59"/>
      <c r="B46" s="59" t="s">
        <v>264</v>
      </c>
      <c r="C46" s="426" t="str">
        <f t="shared" si="52"/>
        <v>Residential.TOU - On Peak</v>
      </c>
      <c r="D46" s="427" t="s">
        <v>308</v>
      </c>
      <c r="E46" s="351"/>
      <c r="F46" s="461">
        <f>VLOOKUP($B46,'Proposed Rates'!$D$248:$J$254,+F$11-2,FALSE)</f>
        <v>0.158</v>
      </c>
      <c r="G46" s="452">
        <f>$F$10*'Proposed Rates'!$K$251</f>
        <v>270</v>
      </c>
      <c r="H46" s="431">
        <f t="shared" si="54"/>
        <v>42.66</v>
      </c>
      <c r="I46" s="80"/>
      <c r="J46" s="461">
        <f>VLOOKUP($B46,'Proposed Rates'!$D$248:$J$254,+J$11-2,FALSE)</f>
        <v>0.158</v>
      </c>
      <c r="K46" s="452">
        <f>$F$10*'Proposed Rates'!$K$251</f>
        <v>270</v>
      </c>
      <c r="L46" s="431">
        <f t="shared" si="56"/>
        <v>42.66</v>
      </c>
      <c r="M46" s="80"/>
      <c r="N46" s="432">
        <f t="shared" si="37"/>
        <v>0</v>
      </c>
      <c r="O46" s="433">
        <f t="shared" si="38"/>
        <v>0</v>
      </c>
      <c r="P46" s="59"/>
      <c r="Q46" s="461">
        <f>VLOOKUP($B46,'Proposed Rates'!$D$248:$J$254,+Q$11-2,FALSE)</f>
        <v>0.158</v>
      </c>
      <c r="R46" s="452">
        <f>$F$10*'Proposed Rates'!$K$251</f>
        <v>270</v>
      </c>
      <c r="S46" s="431">
        <f t="shared" si="58"/>
        <v>42.66</v>
      </c>
      <c r="T46" s="80"/>
      <c r="U46" s="432">
        <f t="shared" si="10"/>
        <v>0</v>
      </c>
      <c r="V46" s="433">
        <f t="shared" si="11"/>
        <v>0</v>
      </c>
      <c r="W46" s="59"/>
      <c r="X46" s="461">
        <f>VLOOKUP($B46,'Proposed Rates'!$D$248:$J$254,+X$11-2,FALSE)</f>
        <v>0.158</v>
      </c>
      <c r="Y46" s="452">
        <f>$F$10*'Proposed Rates'!$K$251</f>
        <v>270</v>
      </c>
      <c r="Z46" s="431">
        <f t="shared" si="60"/>
        <v>42.66</v>
      </c>
      <c r="AA46" s="80"/>
      <c r="AB46" s="432">
        <f t="shared" si="14"/>
        <v>0</v>
      </c>
      <c r="AC46" s="433">
        <f t="shared" si="15"/>
        <v>0</v>
      </c>
      <c r="AD46" s="59"/>
      <c r="AE46" s="461">
        <f>VLOOKUP($B46,'Proposed Rates'!$D$248:$J$254,+AE$11-2,FALSE)</f>
        <v>0.158</v>
      </c>
      <c r="AF46" s="452">
        <f>$F$10*'Proposed Rates'!$K$251</f>
        <v>270</v>
      </c>
      <c r="AG46" s="431">
        <f t="shared" si="62"/>
        <v>42.66</v>
      </c>
      <c r="AH46" s="80"/>
      <c r="AI46" s="432">
        <f t="shared" si="18"/>
        <v>0</v>
      </c>
      <c r="AJ46" s="433">
        <f t="shared" si="19"/>
        <v>0</v>
      </c>
      <c r="AK46" s="59"/>
      <c r="AL46" s="461">
        <f>VLOOKUP($B46,'Proposed Rates'!$D$248:$J$254,+AL$11-2,FALSE)</f>
        <v>0.158</v>
      </c>
      <c r="AM46" s="452">
        <f>$F$10*'Proposed Rates'!$K$251</f>
        <v>270</v>
      </c>
      <c r="AN46" s="431">
        <f t="shared" si="64"/>
        <v>42.66</v>
      </c>
      <c r="AO46" s="80"/>
      <c r="AP46" s="432">
        <f t="shared" si="22"/>
        <v>0</v>
      </c>
      <c r="AQ46" s="433">
        <f t="shared" si="23"/>
        <v>0</v>
      </c>
      <c r="AR46" s="434"/>
    </row>
    <row r="47" ht="12.75" customHeight="1">
      <c r="A47" s="59"/>
      <c r="B47" s="351" t="s">
        <v>265</v>
      </c>
      <c r="C47" s="426" t="str">
        <f t="shared" si="52"/>
        <v>Residential.Energy - RPP - Tier 1</v>
      </c>
      <c r="D47" s="427" t="s">
        <v>308</v>
      </c>
      <c r="E47" s="351"/>
      <c r="F47" s="461">
        <f>VLOOKUP($B47,'Proposed Rates'!$D$248:$J$254,+F$11-2,FALSE)</f>
        <v>0.093</v>
      </c>
      <c r="G47" s="462">
        <f>IF(AND($S$2=1, $F$10&gt;=600), 600, IF(AND($S$2=1, AND($F$10&lt;600, $F$10&gt;=0)), $F$10, IF(AND($S$2=2, $F$10&gt;=1000), 1000, IF(AND($S$2=2, AND($F$10&lt;1000, $F$10&gt;=0)), $F$10))))</f>
        <v>600</v>
      </c>
      <c r="H47" s="431">
        <f t="shared" si="54"/>
        <v>55.8</v>
      </c>
      <c r="I47" s="80"/>
      <c r="J47" s="461">
        <f>VLOOKUP($B47,'Proposed Rates'!$D$248:$J$254,+J$11-2,FALSE)</f>
        <v>0.093</v>
      </c>
      <c r="K47" s="462">
        <f>IF(AND($S$2=1, $F$10&gt;=600), 600, IF(AND($S$2=1, AND($F$10&lt;600, $F$10&gt;=0)), $F$10, IF(AND($S$2=2, $F$10&gt;=1000), 1000, IF(AND($S$2=2, AND($F$10&lt;1000, $F$10&gt;=0)), $F$10))))</f>
        <v>600</v>
      </c>
      <c r="L47" s="431">
        <f t="shared" si="56"/>
        <v>55.8</v>
      </c>
      <c r="M47" s="80"/>
      <c r="N47" s="432">
        <f t="shared" si="37"/>
        <v>0</v>
      </c>
      <c r="O47" s="433">
        <f t="shared" si="38"/>
        <v>0</v>
      </c>
      <c r="P47" s="59"/>
      <c r="Q47" s="461">
        <f>VLOOKUP($B47,'Proposed Rates'!$D$248:$J$254,+Q$11-2,FALSE)</f>
        <v>0.093</v>
      </c>
      <c r="R47" s="462">
        <f>IF(AND($S$2=1, $F$10&gt;=600), 600, IF(AND($S$2=1, AND($F$10&lt;600, $F$10&gt;=0)), $F$10, IF(AND($S$2=2, $F$10&gt;=1000), 1000, IF(AND($S$2=2, AND($F$10&lt;1000, $F$10&gt;=0)), $F$10))))</f>
        <v>600</v>
      </c>
      <c r="S47" s="431">
        <f t="shared" si="58"/>
        <v>55.8</v>
      </c>
      <c r="T47" s="80"/>
      <c r="U47" s="432">
        <f t="shared" si="10"/>
        <v>0</v>
      </c>
      <c r="V47" s="433">
        <f t="shared" si="11"/>
        <v>0</v>
      </c>
      <c r="W47" s="59"/>
      <c r="X47" s="461">
        <f>VLOOKUP($B47,'Proposed Rates'!$D$248:$J$254,+X$11-2,FALSE)</f>
        <v>0.093</v>
      </c>
      <c r="Y47" s="462">
        <f>IF(AND($S$2=1, $F$10&gt;=600), 600, IF(AND($S$2=1, AND($F$10&lt;600, $F$10&gt;=0)), $F$10, IF(AND($S$2=2, $F$10&gt;=1000), 1000, IF(AND($S$2=2, AND($F$10&lt;1000, $F$10&gt;=0)), $F$10))))</f>
        <v>600</v>
      </c>
      <c r="Z47" s="431">
        <f t="shared" si="60"/>
        <v>55.8</v>
      </c>
      <c r="AA47" s="80"/>
      <c r="AB47" s="432">
        <f t="shared" si="14"/>
        <v>0</v>
      </c>
      <c r="AC47" s="433">
        <f t="shared" si="15"/>
        <v>0</v>
      </c>
      <c r="AD47" s="59"/>
      <c r="AE47" s="461">
        <f>VLOOKUP($B47,'Proposed Rates'!$D$248:$J$254,+AE$11-2,FALSE)</f>
        <v>0.093</v>
      </c>
      <c r="AF47" s="462">
        <f>IF(AND($S$2=1, $F$10&gt;=600), 600, IF(AND($S$2=1, AND($F$10&lt;600, $F$10&gt;=0)), $F$10, IF(AND($S$2=2, $F$10&gt;=1000), 1000, IF(AND($S$2=2, AND($F$10&lt;1000, $F$10&gt;=0)), $F$10))))</f>
        <v>600</v>
      </c>
      <c r="AG47" s="431">
        <f t="shared" si="62"/>
        <v>55.8</v>
      </c>
      <c r="AH47" s="80"/>
      <c r="AI47" s="432">
        <f t="shared" si="18"/>
        <v>0</v>
      </c>
      <c r="AJ47" s="433">
        <f t="shared" si="19"/>
        <v>0</v>
      </c>
      <c r="AK47" s="59"/>
      <c r="AL47" s="461">
        <f>VLOOKUP($B47,'Proposed Rates'!$D$248:$J$254,+AL$11-2,FALSE)</f>
        <v>0.093</v>
      </c>
      <c r="AM47" s="462">
        <f>IF(AND($S$2=1, $F$10&gt;=600), 600, IF(AND($S$2=1, AND($F$10&lt;600, $F$10&gt;=0)), $F$10, IF(AND($S$2=2, $F$10&gt;=1000), 1000, IF(AND($S$2=2, AND($F$10&lt;1000, $F$10&gt;=0)), $F$10))))</f>
        <v>600</v>
      </c>
      <c r="AN47" s="431">
        <f t="shared" si="64"/>
        <v>55.8</v>
      </c>
      <c r="AO47" s="80"/>
      <c r="AP47" s="432">
        <f t="shared" si="22"/>
        <v>0</v>
      </c>
      <c r="AQ47" s="433">
        <f t="shared" si="23"/>
        <v>0</v>
      </c>
      <c r="AR47" s="434"/>
    </row>
    <row r="48" ht="12.75" customHeight="1">
      <c r="A48" s="59"/>
      <c r="B48" s="351" t="s">
        <v>266</v>
      </c>
      <c r="C48" s="426" t="str">
        <f t="shared" si="52"/>
        <v>Residential.Energy - RPP - Tier 2</v>
      </c>
      <c r="D48" s="427" t="s">
        <v>308</v>
      </c>
      <c r="E48" s="351"/>
      <c r="F48" s="461">
        <f>VLOOKUP($B48,'Proposed Rates'!$D$248:$J$254,+F$11-2,FALSE)</f>
        <v>0.11</v>
      </c>
      <c r="G48" s="464">
        <f>IF(AND($S$2=1, $F$10&gt;=600), $F$10-600, IF(AND($S$2=1, AND($F$10&lt;600, $F$10&gt;=0)), 0, IF(AND($S$2=2, $F$10&gt;=1000), $F$10-1000, IF(AND($S$2=2, AND($F$10&lt;1000, $F$10&gt;=0)), 0))))</f>
        <v>900</v>
      </c>
      <c r="H48" s="431">
        <f t="shared" si="54"/>
        <v>99</v>
      </c>
      <c r="I48" s="80"/>
      <c r="J48" s="461">
        <f>VLOOKUP($B48,'Proposed Rates'!$D$248:$J$254,+J$11-2,FALSE)</f>
        <v>0.11</v>
      </c>
      <c r="K48" s="464">
        <f>IF(AND($S$2=1, $F$10&gt;=600), $F$10-600, IF(AND($S$2=1, AND($F$10&lt;600, $F$10&gt;=0)), 0, IF(AND($S$2=2, $F$10&gt;=1000), $F$10-1000, IF(AND($S$2=2, AND($F$10&lt;1000, $F$10&gt;=0)), 0))))</f>
        <v>900</v>
      </c>
      <c r="L48" s="431">
        <f t="shared" si="56"/>
        <v>99</v>
      </c>
      <c r="M48" s="80"/>
      <c r="N48" s="432">
        <f t="shared" si="37"/>
        <v>0</v>
      </c>
      <c r="O48" s="433">
        <f t="shared" si="38"/>
        <v>0</v>
      </c>
      <c r="P48" s="59"/>
      <c r="Q48" s="461">
        <f>VLOOKUP($B48,'Proposed Rates'!$D$248:$J$254,+Q$11-2,FALSE)</f>
        <v>0.11</v>
      </c>
      <c r="R48" s="464">
        <f>IF(AND($S$2=1, $F$10&gt;=600), $F$10-600, IF(AND($S$2=1, AND($F$10&lt;600, $F$10&gt;=0)), 0, IF(AND($S$2=2, $F$10&gt;=1000), $F$10-1000, IF(AND($S$2=2, AND($F$10&lt;1000, $F$10&gt;=0)), 0))))</f>
        <v>900</v>
      </c>
      <c r="S48" s="431">
        <f t="shared" si="58"/>
        <v>99</v>
      </c>
      <c r="T48" s="80"/>
      <c r="U48" s="432">
        <f t="shared" si="10"/>
        <v>0</v>
      </c>
      <c r="V48" s="433">
        <f t="shared" si="11"/>
        <v>0</v>
      </c>
      <c r="W48" s="59"/>
      <c r="X48" s="461">
        <f>VLOOKUP($B48,'Proposed Rates'!$D$248:$J$254,+X$11-2,FALSE)</f>
        <v>0.11</v>
      </c>
      <c r="Y48" s="464">
        <f>IF(AND($S$2=1, $F$10&gt;=600), $F$10-600, IF(AND($S$2=1, AND($F$10&lt;600, $F$10&gt;=0)), 0, IF(AND($S$2=2, $F$10&gt;=1000), $F$10-1000, IF(AND($S$2=2, AND($F$10&lt;1000, $F$10&gt;=0)), 0))))</f>
        <v>900</v>
      </c>
      <c r="Z48" s="431">
        <f t="shared" si="60"/>
        <v>99</v>
      </c>
      <c r="AA48" s="80"/>
      <c r="AB48" s="432">
        <f t="shared" si="14"/>
        <v>0</v>
      </c>
      <c r="AC48" s="433">
        <f t="shared" si="15"/>
        <v>0</v>
      </c>
      <c r="AD48" s="59"/>
      <c r="AE48" s="461">
        <f>VLOOKUP($B48,'Proposed Rates'!$D$248:$J$254,+AE$11-2,FALSE)</f>
        <v>0.11</v>
      </c>
      <c r="AF48" s="464">
        <f>IF(AND($S$2=1, $F$10&gt;=600), $F$10-600, IF(AND($S$2=1, AND($F$10&lt;600, $F$10&gt;=0)), 0, IF(AND($S$2=2, $F$10&gt;=1000), $F$10-1000, IF(AND($S$2=2, AND($F$10&lt;1000, $F$10&gt;=0)), 0))))</f>
        <v>900</v>
      </c>
      <c r="AG48" s="431">
        <f t="shared" si="62"/>
        <v>99</v>
      </c>
      <c r="AH48" s="80"/>
      <c r="AI48" s="432">
        <f t="shared" si="18"/>
        <v>0</v>
      </c>
      <c r="AJ48" s="433">
        <f t="shared" si="19"/>
        <v>0</v>
      </c>
      <c r="AK48" s="59"/>
      <c r="AL48" s="461">
        <f>VLOOKUP($B48,'Proposed Rates'!$D$248:$J$254,+AL$11-2,FALSE)</f>
        <v>0.11</v>
      </c>
      <c r="AM48" s="464">
        <f>IF(AND($S$2=1, $F$10&gt;=600), $F$10-600, IF(AND($S$2=1, AND($F$10&lt;600, $F$10&gt;=0)), 0, IF(AND($S$2=2, $F$10&gt;=1000), $F$10-1000, IF(AND($S$2=2, AND($F$10&lt;1000, $F$10&gt;=0)), 0))))</f>
        <v>900</v>
      </c>
      <c r="AN48" s="431">
        <f t="shared" si="64"/>
        <v>99</v>
      </c>
      <c r="AO48" s="80"/>
      <c r="AP48" s="432">
        <f t="shared" si="22"/>
        <v>0</v>
      </c>
      <c r="AQ48" s="433">
        <f t="shared" si="23"/>
        <v>0</v>
      </c>
      <c r="AR48" s="434"/>
    </row>
    <row r="49" ht="8.25" customHeight="1">
      <c r="A49" s="59"/>
      <c r="B49" s="465"/>
      <c r="C49" s="466"/>
      <c r="D49" s="466"/>
      <c r="E49" s="466"/>
      <c r="F49" s="467"/>
      <c r="G49" s="509"/>
      <c r="H49" s="469"/>
      <c r="I49" s="471"/>
      <c r="J49" s="467"/>
      <c r="K49" s="468"/>
      <c r="L49" s="469"/>
      <c r="M49" s="471"/>
      <c r="N49" s="472"/>
      <c r="O49" s="473"/>
      <c r="P49" s="59"/>
      <c r="Q49" s="467"/>
      <c r="R49" s="468"/>
      <c r="S49" s="469"/>
      <c r="T49" s="471"/>
      <c r="U49" s="472"/>
      <c r="V49" s="473"/>
      <c r="W49" s="59"/>
      <c r="X49" s="467"/>
      <c r="Y49" s="468"/>
      <c r="Z49" s="469"/>
      <c r="AA49" s="471"/>
      <c r="AB49" s="472"/>
      <c r="AC49" s="473"/>
      <c r="AD49" s="59"/>
      <c r="AE49" s="467"/>
      <c r="AF49" s="468"/>
      <c r="AG49" s="469"/>
      <c r="AH49" s="471"/>
      <c r="AI49" s="472"/>
      <c r="AJ49" s="473"/>
      <c r="AK49" s="59"/>
      <c r="AL49" s="467"/>
      <c r="AM49" s="468"/>
      <c r="AN49" s="469"/>
      <c r="AO49" s="471"/>
      <c r="AP49" s="472"/>
      <c r="AQ49" s="473"/>
      <c r="AR49" s="474"/>
    </row>
    <row r="50" ht="12.75" customHeight="1">
      <c r="A50" s="59"/>
      <c r="B50" s="475" t="s">
        <v>315</v>
      </c>
      <c r="C50" s="351"/>
      <c r="D50" s="351"/>
      <c r="E50" s="351"/>
      <c r="F50" s="476"/>
      <c r="G50" s="523"/>
      <c r="H50" s="478">
        <f>SUM(H41:H46,H40)</f>
        <v>228.846923</v>
      </c>
      <c r="I50" s="516"/>
      <c r="J50" s="476"/>
      <c r="K50" s="477"/>
      <c r="L50" s="478">
        <f>SUM(L41:L46,L40)</f>
        <v>239.1722775</v>
      </c>
      <c r="M50" s="480"/>
      <c r="N50" s="479">
        <f t="shared" ref="N50:N54" si="65">L50-H50</f>
        <v>10.3253545</v>
      </c>
      <c r="O50" s="481">
        <f t="shared" ref="O50:O54" si="66">IF((H50)=0,"",(N50/H50))</f>
        <v>0.04511904449</v>
      </c>
      <c r="P50" s="59"/>
      <c r="Q50" s="477"/>
      <c r="R50" s="477"/>
      <c r="S50" s="479">
        <f>SUM(S41:S46,S40)</f>
        <v>242.8122775</v>
      </c>
      <c r="T50" s="480"/>
      <c r="U50" s="479">
        <f t="shared" ref="U50:U54" si="67">S50-L50</f>
        <v>3.64</v>
      </c>
      <c r="V50" s="481">
        <f t="shared" ref="V50:V54" si="68">IF((L50)=0,"",(U50/L50))</f>
        <v>0.01521915515</v>
      </c>
      <c r="W50" s="59"/>
      <c r="X50" s="477"/>
      <c r="Y50" s="477"/>
      <c r="Z50" s="479">
        <f>SUM(Z41:Z46,Z40)</f>
        <v>246.68778</v>
      </c>
      <c r="AA50" s="480"/>
      <c r="AB50" s="479">
        <f t="shared" ref="AB50:AB54" si="69">Z50-S50</f>
        <v>3.8755025</v>
      </c>
      <c r="AC50" s="481">
        <f t="shared" ref="AC50:AC54" si="70">IF((S50)=0,"",(AB50/S50))</f>
        <v>0.01596090008</v>
      </c>
      <c r="AD50" s="59"/>
      <c r="AE50" s="477"/>
      <c r="AF50" s="477"/>
      <c r="AG50" s="479">
        <f>SUM(AG41:AG46,AG40)</f>
        <v>249.50778</v>
      </c>
      <c r="AH50" s="480"/>
      <c r="AI50" s="479">
        <f t="shared" ref="AI50:AI54" si="71">AG50-Z50</f>
        <v>2.82</v>
      </c>
      <c r="AJ50" s="481">
        <f t="shared" ref="AJ50:AJ54" si="72">IF((Z50)=0,"",(AI50/Z50))</f>
        <v>0.01143145396</v>
      </c>
      <c r="AK50" s="59"/>
      <c r="AL50" s="477"/>
      <c r="AM50" s="477"/>
      <c r="AN50" s="479">
        <f>SUM(AN41:AN46,AN40)</f>
        <v>252.29778</v>
      </c>
      <c r="AO50" s="480"/>
      <c r="AP50" s="479">
        <f t="shared" ref="AP50:AP54" si="73">AN50-AG50</f>
        <v>2.79</v>
      </c>
      <c r="AQ50" s="481">
        <f t="shared" ref="AQ50:AQ54" si="74">IF((AG50)=0,"",(AP50/AG50))</f>
        <v>0.01118201605</v>
      </c>
      <c r="AR50" s="482"/>
    </row>
    <row r="51" ht="12.75" customHeight="1">
      <c r="A51" s="59"/>
      <c r="B51" s="483" t="s">
        <v>316</v>
      </c>
      <c r="C51" s="351"/>
      <c r="D51" s="351"/>
      <c r="E51" s="351"/>
      <c r="F51" s="476">
        <v>0.13</v>
      </c>
      <c r="G51" s="80"/>
      <c r="H51" s="524">
        <f>H50*F51</f>
        <v>29.75009999</v>
      </c>
      <c r="I51" s="448"/>
      <c r="J51" s="476">
        <v>0.13</v>
      </c>
      <c r="K51" s="448"/>
      <c r="L51" s="431">
        <f>L50*J51</f>
        <v>31.09239608</v>
      </c>
      <c r="M51" s="80"/>
      <c r="N51" s="432">
        <f t="shared" si="65"/>
        <v>1.342296085</v>
      </c>
      <c r="O51" s="433">
        <f t="shared" si="66"/>
        <v>0.04511904449</v>
      </c>
      <c r="P51" s="59"/>
      <c r="Q51" s="484">
        <v>0.13</v>
      </c>
      <c r="R51" s="448"/>
      <c r="S51" s="431">
        <f>S50*Q51</f>
        <v>31.56559608</v>
      </c>
      <c r="T51" s="80"/>
      <c r="U51" s="432">
        <f t="shared" si="67"/>
        <v>0.4732</v>
      </c>
      <c r="V51" s="433">
        <f t="shared" si="68"/>
        <v>0.01521915515</v>
      </c>
      <c r="W51" s="59"/>
      <c r="X51" s="484">
        <v>0.13</v>
      </c>
      <c r="Y51" s="448"/>
      <c r="Z51" s="431">
        <f>Z50*X51</f>
        <v>32.0694114</v>
      </c>
      <c r="AA51" s="80"/>
      <c r="AB51" s="432">
        <f t="shared" si="69"/>
        <v>0.503815325</v>
      </c>
      <c r="AC51" s="433">
        <f t="shared" si="70"/>
        <v>0.01596090008</v>
      </c>
      <c r="AD51" s="59"/>
      <c r="AE51" s="484">
        <v>0.13</v>
      </c>
      <c r="AF51" s="448"/>
      <c r="AG51" s="431">
        <f>AG50*AE51</f>
        <v>32.4360114</v>
      </c>
      <c r="AH51" s="80"/>
      <c r="AI51" s="432">
        <f t="shared" si="71"/>
        <v>0.3666</v>
      </c>
      <c r="AJ51" s="433">
        <f t="shared" si="72"/>
        <v>0.01143145396</v>
      </c>
      <c r="AK51" s="59"/>
      <c r="AL51" s="484">
        <v>0.13</v>
      </c>
      <c r="AM51" s="448"/>
      <c r="AN51" s="431">
        <f>AN50*AL51</f>
        <v>32.7987114</v>
      </c>
      <c r="AO51" s="80"/>
      <c r="AP51" s="432">
        <f t="shared" si="73"/>
        <v>0.3627</v>
      </c>
      <c r="AQ51" s="433">
        <f t="shared" si="74"/>
        <v>0.01118201605</v>
      </c>
      <c r="AR51" s="434"/>
    </row>
    <row r="52" ht="12.75" customHeight="1">
      <c r="A52" s="59"/>
      <c r="B52" s="485" t="s">
        <v>357</v>
      </c>
      <c r="C52" s="351"/>
      <c r="D52" s="351"/>
      <c r="E52" s="351"/>
      <c r="F52" s="486"/>
      <c r="G52" s="80"/>
      <c r="H52" s="524">
        <f>H50+H51</f>
        <v>258.597023</v>
      </c>
      <c r="I52" s="448"/>
      <c r="J52" s="486"/>
      <c r="K52" s="448"/>
      <c r="L52" s="431">
        <f>L50+L51</f>
        <v>270.2646736</v>
      </c>
      <c r="M52" s="80"/>
      <c r="N52" s="432">
        <f t="shared" si="65"/>
        <v>11.66765059</v>
      </c>
      <c r="O52" s="433">
        <f t="shared" si="66"/>
        <v>0.04511904449</v>
      </c>
      <c r="P52" s="59"/>
      <c r="Q52" s="448"/>
      <c r="R52" s="448"/>
      <c r="S52" s="431">
        <f>S50+S51</f>
        <v>274.3778736</v>
      </c>
      <c r="T52" s="80"/>
      <c r="U52" s="432">
        <f t="shared" si="67"/>
        <v>4.1132</v>
      </c>
      <c r="V52" s="433">
        <f t="shared" si="68"/>
        <v>0.01521915515</v>
      </c>
      <c r="W52" s="59"/>
      <c r="X52" s="448"/>
      <c r="Y52" s="448"/>
      <c r="Z52" s="431">
        <f>Z50+Z51</f>
        <v>278.7571914</v>
      </c>
      <c r="AA52" s="80"/>
      <c r="AB52" s="432">
        <f t="shared" si="69"/>
        <v>4.379317825</v>
      </c>
      <c r="AC52" s="433">
        <f t="shared" si="70"/>
        <v>0.01596090008</v>
      </c>
      <c r="AD52" s="59"/>
      <c r="AE52" s="448"/>
      <c r="AF52" s="448"/>
      <c r="AG52" s="431">
        <f>AG50+AG51</f>
        <v>281.9437914</v>
      </c>
      <c r="AH52" s="80"/>
      <c r="AI52" s="432">
        <f t="shared" si="71"/>
        <v>3.1866</v>
      </c>
      <c r="AJ52" s="433">
        <f t="shared" si="72"/>
        <v>0.01143145396</v>
      </c>
      <c r="AK52" s="59"/>
      <c r="AL52" s="448"/>
      <c r="AM52" s="448"/>
      <c r="AN52" s="431">
        <f>AN50+AN51</f>
        <v>285.0964914</v>
      </c>
      <c r="AO52" s="80"/>
      <c r="AP52" s="432">
        <f t="shared" si="73"/>
        <v>3.1527</v>
      </c>
      <c r="AQ52" s="433">
        <f t="shared" si="74"/>
        <v>0.01118201605</v>
      </c>
      <c r="AR52" s="434"/>
    </row>
    <row r="53" ht="15.75" customHeight="1">
      <c r="A53" s="59"/>
      <c r="B53" s="487" t="s">
        <v>273</v>
      </c>
      <c r="E53" s="351"/>
      <c r="F53" s="488">
        <f>'Proposed Rates'!E286</f>
        <v>0.131</v>
      </c>
      <c r="G53" s="80"/>
      <c r="H53" s="526">
        <f>F53*H50</f>
        <v>29.97894691</v>
      </c>
      <c r="I53" s="448"/>
      <c r="J53" s="488">
        <f>'Proposed Rates'!F286</f>
        <v>0.131</v>
      </c>
      <c r="K53" s="448"/>
      <c r="L53" s="489">
        <f>J53*L50</f>
        <v>31.33156835</v>
      </c>
      <c r="M53" s="80"/>
      <c r="N53" s="489">
        <f t="shared" si="65"/>
        <v>1.35262144</v>
      </c>
      <c r="O53" s="491">
        <f t="shared" si="66"/>
        <v>0.04511904449</v>
      </c>
      <c r="P53" s="59"/>
      <c r="Q53" s="490">
        <f>'Proposed Rates'!G286</f>
        <v>0.131</v>
      </c>
      <c r="R53" s="448"/>
      <c r="S53" s="489">
        <f>Q53*S50</f>
        <v>31.80840835</v>
      </c>
      <c r="T53" s="80"/>
      <c r="U53" s="489">
        <f t="shared" si="67"/>
        <v>0.47684</v>
      </c>
      <c r="V53" s="491">
        <f t="shared" si="68"/>
        <v>0.01521915515</v>
      </c>
      <c r="W53" s="59"/>
      <c r="X53" s="490">
        <f>'Proposed Rates'!H286</f>
        <v>0.131</v>
      </c>
      <c r="Y53" s="448"/>
      <c r="Z53" s="489">
        <f>X53*Z50</f>
        <v>32.31609918</v>
      </c>
      <c r="AA53" s="80"/>
      <c r="AB53" s="489">
        <f t="shared" si="69"/>
        <v>0.5076908275</v>
      </c>
      <c r="AC53" s="491">
        <f t="shared" si="70"/>
        <v>0.01596090008</v>
      </c>
      <c r="AD53" s="59"/>
      <c r="AE53" s="490">
        <f>'Proposed Rates'!I286</f>
        <v>0.131</v>
      </c>
      <c r="AF53" s="448"/>
      <c r="AG53" s="489">
        <f>AE53*AG50</f>
        <v>32.68551918</v>
      </c>
      <c r="AH53" s="80"/>
      <c r="AI53" s="489">
        <f t="shared" si="71"/>
        <v>0.36942</v>
      </c>
      <c r="AJ53" s="491">
        <f t="shared" si="72"/>
        <v>0.01143145396</v>
      </c>
      <c r="AK53" s="59"/>
      <c r="AL53" s="490">
        <f>'Proposed Rates'!J286</f>
        <v>0.131</v>
      </c>
      <c r="AM53" s="448"/>
      <c r="AN53" s="489">
        <f>AL53*AN50</f>
        <v>33.05100918</v>
      </c>
      <c r="AO53" s="80"/>
      <c r="AP53" s="489">
        <f t="shared" si="73"/>
        <v>0.36549</v>
      </c>
      <c r="AQ53" s="491">
        <f t="shared" si="74"/>
        <v>0.01118201605</v>
      </c>
      <c r="AR53" s="492"/>
    </row>
    <row r="54" ht="12.75" customHeight="1">
      <c r="A54" s="59"/>
      <c r="B54" s="493" t="s">
        <v>318</v>
      </c>
      <c r="C54" s="71"/>
      <c r="D54" s="72"/>
      <c r="E54" s="494"/>
      <c r="F54" s="495"/>
      <c r="G54" s="527"/>
      <c r="H54" s="528">
        <f>H52-H53</f>
        <v>228.6180761</v>
      </c>
      <c r="I54" s="496"/>
      <c r="J54" s="495"/>
      <c r="K54" s="496"/>
      <c r="L54" s="497">
        <f>L52-L53</f>
        <v>238.9331052</v>
      </c>
      <c r="M54" s="498"/>
      <c r="N54" s="499">
        <f t="shared" si="65"/>
        <v>10.31502915</v>
      </c>
      <c r="O54" s="500">
        <f t="shared" si="66"/>
        <v>0.04511904449</v>
      </c>
      <c r="P54" s="59"/>
      <c r="Q54" s="496"/>
      <c r="R54" s="496"/>
      <c r="S54" s="497">
        <f>S52-S53</f>
        <v>242.5694652</v>
      </c>
      <c r="T54" s="498"/>
      <c r="U54" s="499">
        <f t="shared" si="67"/>
        <v>3.63636</v>
      </c>
      <c r="V54" s="500">
        <f t="shared" si="68"/>
        <v>0.01521915515</v>
      </c>
      <c r="W54" s="59"/>
      <c r="X54" s="496"/>
      <c r="Y54" s="496"/>
      <c r="Z54" s="497">
        <f>Z52-Z53</f>
        <v>246.4410922</v>
      </c>
      <c r="AA54" s="498"/>
      <c r="AB54" s="499">
        <f t="shared" si="69"/>
        <v>3.871626997</v>
      </c>
      <c r="AC54" s="500">
        <f t="shared" si="70"/>
        <v>0.01596090008</v>
      </c>
      <c r="AD54" s="59"/>
      <c r="AE54" s="496"/>
      <c r="AF54" s="496"/>
      <c r="AG54" s="497">
        <f>AG52-AG53</f>
        <v>249.2582722</v>
      </c>
      <c r="AH54" s="498"/>
      <c r="AI54" s="499">
        <f t="shared" si="71"/>
        <v>2.81718</v>
      </c>
      <c r="AJ54" s="500">
        <f t="shared" si="72"/>
        <v>0.01143145396</v>
      </c>
      <c r="AK54" s="59"/>
      <c r="AL54" s="496"/>
      <c r="AM54" s="496"/>
      <c r="AN54" s="497">
        <f>AN52-AN53</f>
        <v>252.0454822</v>
      </c>
      <c r="AO54" s="498"/>
      <c r="AP54" s="499">
        <f t="shared" si="73"/>
        <v>2.78721</v>
      </c>
      <c r="AQ54" s="500">
        <f t="shared" si="74"/>
        <v>0.01118201605</v>
      </c>
      <c r="AR54" s="501"/>
    </row>
    <row r="55" ht="8.25" customHeight="1">
      <c r="A55" s="59"/>
      <c r="B55" s="465"/>
      <c r="C55" s="466"/>
      <c r="D55" s="466"/>
      <c r="E55" s="466"/>
      <c r="F55" s="467"/>
      <c r="G55" s="509"/>
      <c r="H55" s="469"/>
      <c r="I55" s="471"/>
      <c r="J55" s="467"/>
      <c r="K55" s="468"/>
      <c r="L55" s="469"/>
      <c r="M55" s="471"/>
      <c r="N55" s="472"/>
      <c r="O55" s="473"/>
      <c r="P55" s="59"/>
      <c r="Q55" s="467"/>
      <c r="R55" s="468"/>
      <c r="S55" s="469"/>
      <c r="T55" s="471"/>
      <c r="U55" s="472"/>
      <c r="V55" s="473"/>
      <c r="W55" s="59"/>
      <c r="X55" s="467"/>
      <c r="Y55" s="468"/>
      <c r="Z55" s="469"/>
      <c r="AA55" s="471"/>
      <c r="AB55" s="472"/>
      <c r="AC55" s="473"/>
      <c r="AD55" s="59"/>
      <c r="AE55" s="467"/>
      <c r="AF55" s="468"/>
      <c r="AG55" s="469"/>
      <c r="AH55" s="471"/>
      <c r="AI55" s="472"/>
      <c r="AJ55" s="473"/>
      <c r="AK55" s="59"/>
      <c r="AL55" s="467"/>
      <c r="AM55" s="468"/>
      <c r="AN55" s="469"/>
      <c r="AO55" s="471"/>
      <c r="AP55" s="472"/>
      <c r="AQ55" s="473"/>
      <c r="AR55" s="474"/>
    </row>
    <row r="56" ht="12.75" customHeight="1">
      <c r="A56" s="59"/>
      <c r="B56" s="475" t="s">
        <v>319</v>
      </c>
      <c r="C56" s="351"/>
      <c r="D56" s="351"/>
      <c r="E56" s="351"/>
      <c r="F56" s="476"/>
      <c r="G56" s="523"/>
      <c r="H56" s="478">
        <f>SUM(H47:H48,H40,H41:H43)</f>
        <v>235.086923</v>
      </c>
      <c r="I56" s="516"/>
      <c r="J56" s="476"/>
      <c r="K56" s="477"/>
      <c r="L56" s="478">
        <f>SUM(L47:L48,L40,L41:L43)</f>
        <v>245.4122775</v>
      </c>
      <c r="M56" s="480"/>
      <c r="N56" s="479">
        <f t="shared" ref="N56:N60" si="75">L56-H56</f>
        <v>10.3253545</v>
      </c>
      <c r="O56" s="481">
        <f t="shared" ref="O56:O60" si="76">IF((H56)=0,"",(N56/H56))</f>
        <v>0.04392143284</v>
      </c>
      <c r="P56" s="59"/>
      <c r="Q56" s="477"/>
      <c r="R56" s="477"/>
      <c r="S56" s="479">
        <f>SUM(S47:S48,S40,S41:S43)</f>
        <v>249.0522775</v>
      </c>
      <c r="T56" s="480"/>
      <c r="U56" s="479">
        <f t="shared" ref="U56:U60" si="77">S56-L56</f>
        <v>3.64</v>
      </c>
      <c r="V56" s="481">
        <f t="shared" ref="V56:V60" si="78">IF((L56)=0,"",(U56/L56))</f>
        <v>0.01483218377</v>
      </c>
      <c r="W56" s="59"/>
      <c r="X56" s="477"/>
      <c r="Y56" s="477"/>
      <c r="Z56" s="479">
        <f>SUM(Z47:Z48,Z40,Z41:Z43)</f>
        <v>252.92778</v>
      </c>
      <c r="AA56" s="480"/>
      <c r="AB56" s="479">
        <f t="shared" ref="AB56:AB60" si="79">Z56-S56</f>
        <v>3.8755025</v>
      </c>
      <c r="AC56" s="481">
        <f t="shared" ref="AC56:AC60" si="80">IF((S56)=0,"",(AB56/S56))</f>
        <v>0.01556100004</v>
      </c>
      <c r="AD56" s="59"/>
      <c r="AE56" s="477"/>
      <c r="AF56" s="477"/>
      <c r="AG56" s="479">
        <f>SUM(AG47:AG48,AG40,AG41:AG43)</f>
        <v>255.74778</v>
      </c>
      <c r="AH56" s="480"/>
      <c r="AI56" s="479">
        <f t="shared" ref="AI56:AI60" si="81">AG56-Z56</f>
        <v>2.82</v>
      </c>
      <c r="AJ56" s="481">
        <f t="shared" ref="AJ56:AJ60" si="82">IF((Z56)=0,"",(AI56/Z56))</f>
        <v>0.01114942771</v>
      </c>
      <c r="AK56" s="59"/>
      <c r="AL56" s="477"/>
      <c r="AM56" s="477"/>
      <c r="AN56" s="479">
        <f>SUM(AN47:AN48,AN40,AN41:AN43)</f>
        <v>258.53778</v>
      </c>
      <c r="AO56" s="480"/>
      <c r="AP56" s="479">
        <f t="shared" ref="AP56:AP60" si="83">AN56-AG56</f>
        <v>2.79</v>
      </c>
      <c r="AQ56" s="481">
        <f t="shared" ref="AQ56:AQ60" si="84">IF((AG56)=0,"",(AP56/AG56))</f>
        <v>0.0109091856</v>
      </c>
      <c r="AR56" s="482"/>
    </row>
    <row r="57" ht="12.75" customHeight="1">
      <c r="A57" s="59"/>
      <c r="B57" s="483" t="s">
        <v>316</v>
      </c>
      <c r="C57" s="351"/>
      <c r="D57" s="351"/>
      <c r="E57" s="351"/>
      <c r="F57" s="476">
        <v>0.13</v>
      </c>
      <c r="G57" s="523"/>
      <c r="H57" s="524">
        <f>H56*F57</f>
        <v>30.56129999</v>
      </c>
      <c r="I57" s="448"/>
      <c r="J57" s="476">
        <v>0.13</v>
      </c>
      <c r="K57" s="484"/>
      <c r="L57" s="431">
        <f>L56*J57</f>
        <v>31.90359608</v>
      </c>
      <c r="M57" s="80"/>
      <c r="N57" s="432">
        <f t="shared" si="75"/>
        <v>1.342296085</v>
      </c>
      <c r="O57" s="433">
        <f t="shared" si="76"/>
        <v>0.04392143284</v>
      </c>
      <c r="P57" s="59"/>
      <c r="Q57" s="476">
        <v>0.13</v>
      </c>
      <c r="R57" s="484"/>
      <c r="S57" s="431">
        <f>S56*Q57</f>
        <v>32.37679608</v>
      </c>
      <c r="T57" s="80"/>
      <c r="U57" s="432">
        <f t="shared" si="77"/>
        <v>0.4732</v>
      </c>
      <c r="V57" s="433">
        <f t="shared" si="78"/>
        <v>0.01483218377</v>
      </c>
      <c r="W57" s="59"/>
      <c r="X57" s="476">
        <v>0.13</v>
      </c>
      <c r="Y57" s="484"/>
      <c r="Z57" s="431">
        <f>Z56*X57</f>
        <v>32.8806114</v>
      </c>
      <c r="AA57" s="80"/>
      <c r="AB57" s="432">
        <f t="shared" si="79"/>
        <v>0.503815325</v>
      </c>
      <c r="AC57" s="433">
        <f t="shared" si="80"/>
        <v>0.01556100004</v>
      </c>
      <c r="AD57" s="59"/>
      <c r="AE57" s="476">
        <v>0.13</v>
      </c>
      <c r="AF57" s="484"/>
      <c r="AG57" s="431">
        <f>AG56*AE57</f>
        <v>33.2472114</v>
      </c>
      <c r="AH57" s="80"/>
      <c r="AI57" s="432">
        <f t="shared" si="81"/>
        <v>0.3666</v>
      </c>
      <c r="AJ57" s="433">
        <f t="shared" si="82"/>
        <v>0.01114942771</v>
      </c>
      <c r="AK57" s="59"/>
      <c r="AL57" s="476">
        <v>0.13</v>
      </c>
      <c r="AM57" s="484"/>
      <c r="AN57" s="431">
        <f>AN56*AL57</f>
        <v>33.6099114</v>
      </c>
      <c r="AO57" s="80"/>
      <c r="AP57" s="432">
        <f t="shared" si="83"/>
        <v>0.3627</v>
      </c>
      <c r="AQ57" s="433">
        <f t="shared" si="84"/>
        <v>0.0109091856</v>
      </c>
      <c r="AR57" s="434"/>
    </row>
    <row r="58" ht="12.75" customHeight="1">
      <c r="A58" s="59"/>
      <c r="B58" s="485" t="s">
        <v>358</v>
      </c>
      <c r="C58" s="351"/>
      <c r="D58" s="351"/>
      <c r="E58" s="351"/>
      <c r="F58" s="486"/>
      <c r="G58" s="80"/>
      <c r="H58" s="524">
        <f>H56+H57</f>
        <v>265.648223</v>
      </c>
      <c r="I58" s="448"/>
      <c r="J58" s="486"/>
      <c r="K58" s="448"/>
      <c r="L58" s="431">
        <f>L56+L57</f>
        <v>277.3158736</v>
      </c>
      <c r="M58" s="80"/>
      <c r="N58" s="432">
        <f t="shared" si="75"/>
        <v>11.66765059</v>
      </c>
      <c r="O58" s="433">
        <f t="shared" si="76"/>
        <v>0.04392143284</v>
      </c>
      <c r="P58" s="59"/>
      <c r="Q58" s="448"/>
      <c r="R58" s="448"/>
      <c r="S58" s="431">
        <f>S56+S57</f>
        <v>281.4290736</v>
      </c>
      <c r="T58" s="80"/>
      <c r="U58" s="432">
        <f t="shared" si="77"/>
        <v>4.1132</v>
      </c>
      <c r="V58" s="433">
        <f t="shared" si="78"/>
        <v>0.01483218377</v>
      </c>
      <c r="W58" s="59"/>
      <c r="X58" s="448"/>
      <c r="Y58" s="448"/>
      <c r="Z58" s="431">
        <f>Z56+Z57</f>
        <v>285.8083914</v>
      </c>
      <c r="AA58" s="80"/>
      <c r="AB58" s="432">
        <f t="shared" si="79"/>
        <v>4.379317825</v>
      </c>
      <c r="AC58" s="433">
        <f t="shared" si="80"/>
        <v>0.01556100004</v>
      </c>
      <c r="AD58" s="59"/>
      <c r="AE58" s="448"/>
      <c r="AF58" s="448"/>
      <c r="AG58" s="431">
        <f>AG56+AG57</f>
        <v>288.9949914</v>
      </c>
      <c r="AH58" s="80"/>
      <c r="AI58" s="432">
        <f t="shared" si="81"/>
        <v>3.1866</v>
      </c>
      <c r="AJ58" s="433">
        <f t="shared" si="82"/>
        <v>0.01114942771</v>
      </c>
      <c r="AK58" s="59"/>
      <c r="AL58" s="448"/>
      <c r="AM58" s="448"/>
      <c r="AN58" s="431">
        <f>AN56+AN57</f>
        <v>292.1476914</v>
      </c>
      <c r="AO58" s="80"/>
      <c r="AP58" s="432">
        <f t="shared" si="83"/>
        <v>3.1527</v>
      </c>
      <c r="AQ58" s="433">
        <f t="shared" si="84"/>
        <v>0.0109091856</v>
      </c>
      <c r="AR58" s="434"/>
    </row>
    <row r="59" ht="15.75" customHeight="1">
      <c r="A59" s="59"/>
      <c r="B59" s="487" t="s">
        <v>273</v>
      </c>
      <c r="E59" s="351"/>
      <c r="F59" s="488">
        <f>F53</f>
        <v>0.131</v>
      </c>
      <c r="G59" s="80"/>
      <c r="H59" s="526">
        <f>F59*H56</f>
        <v>30.79638691</v>
      </c>
      <c r="I59" s="448"/>
      <c r="J59" s="488">
        <f>J53</f>
        <v>0.131</v>
      </c>
      <c r="K59" s="448"/>
      <c r="L59" s="489">
        <f>J59*L56</f>
        <v>32.14900835</v>
      </c>
      <c r="M59" s="80"/>
      <c r="N59" s="489">
        <f t="shared" si="75"/>
        <v>1.35262144</v>
      </c>
      <c r="O59" s="491">
        <f t="shared" si="76"/>
        <v>0.04392143284</v>
      </c>
      <c r="P59" s="59"/>
      <c r="Q59" s="490">
        <f>Q53</f>
        <v>0.131</v>
      </c>
      <c r="R59" s="448"/>
      <c r="S59" s="489">
        <f>Q59*S56</f>
        <v>32.62584835</v>
      </c>
      <c r="T59" s="80"/>
      <c r="U59" s="489">
        <f t="shared" si="77"/>
        <v>0.47684</v>
      </c>
      <c r="V59" s="491">
        <f t="shared" si="78"/>
        <v>0.01483218377</v>
      </c>
      <c r="W59" s="59"/>
      <c r="X59" s="490">
        <f>X53</f>
        <v>0.131</v>
      </c>
      <c r="Y59" s="448"/>
      <c r="Z59" s="489">
        <f>X59*Z56</f>
        <v>33.13353918</v>
      </c>
      <c r="AA59" s="80"/>
      <c r="AB59" s="489">
        <f t="shared" si="79"/>
        <v>0.5076908275</v>
      </c>
      <c r="AC59" s="491">
        <f t="shared" si="80"/>
        <v>0.01556100004</v>
      </c>
      <c r="AD59" s="59"/>
      <c r="AE59" s="490">
        <f>AE53</f>
        <v>0.131</v>
      </c>
      <c r="AF59" s="448"/>
      <c r="AG59" s="489">
        <f>AE59*AG56</f>
        <v>33.50295918</v>
      </c>
      <c r="AH59" s="80"/>
      <c r="AI59" s="489">
        <f t="shared" si="81"/>
        <v>0.36942</v>
      </c>
      <c r="AJ59" s="491">
        <f t="shared" si="82"/>
        <v>0.01114942771</v>
      </c>
      <c r="AK59" s="59"/>
      <c r="AL59" s="490">
        <f>AL53</f>
        <v>0.131</v>
      </c>
      <c r="AM59" s="448"/>
      <c r="AN59" s="489">
        <f>AL59*AN56</f>
        <v>33.86844918</v>
      </c>
      <c r="AO59" s="80"/>
      <c r="AP59" s="489">
        <f t="shared" si="83"/>
        <v>0.36549</v>
      </c>
      <c r="AQ59" s="491">
        <f t="shared" si="84"/>
        <v>0.0109091856</v>
      </c>
      <c r="AR59" s="492"/>
    </row>
    <row r="60" ht="12.75" customHeight="1">
      <c r="A60" s="59"/>
      <c r="B60" s="493" t="s">
        <v>321</v>
      </c>
      <c r="C60" s="71"/>
      <c r="D60" s="72"/>
      <c r="E60" s="494"/>
      <c r="F60" s="502"/>
      <c r="G60" s="529"/>
      <c r="H60" s="530">
        <f>H58-H59</f>
        <v>234.8518361</v>
      </c>
      <c r="I60" s="503"/>
      <c r="J60" s="502"/>
      <c r="K60" s="503"/>
      <c r="L60" s="504">
        <f>L58-L59</f>
        <v>245.1668652</v>
      </c>
      <c r="M60" s="505"/>
      <c r="N60" s="506">
        <f t="shared" si="75"/>
        <v>10.31502915</v>
      </c>
      <c r="O60" s="507">
        <f t="shared" si="76"/>
        <v>0.04392143284</v>
      </c>
      <c r="P60" s="59"/>
      <c r="Q60" s="503"/>
      <c r="R60" s="503"/>
      <c r="S60" s="504">
        <f>S58-S59</f>
        <v>248.8032252</v>
      </c>
      <c r="T60" s="505"/>
      <c r="U60" s="506">
        <f t="shared" si="77"/>
        <v>3.63636</v>
      </c>
      <c r="V60" s="507">
        <f t="shared" si="78"/>
        <v>0.01483218377</v>
      </c>
      <c r="W60" s="59"/>
      <c r="X60" s="503"/>
      <c r="Y60" s="503"/>
      <c r="Z60" s="504">
        <f>Z58-Z59</f>
        <v>252.6748522</v>
      </c>
      <c r="AA60" s="505"/>
      <c r="AB60" s="506">
        <f t="shared" si="79"/>
        <v>3.871626998</v>
      </c>
      <c r="AC60" s="507">
        <f t="shared" si="80"/>
        <v>0.01556100004</v>
      </c>
      <c r="AD60" s="59"/>
      <c r="AE60" s="503"/>
      <c r="AF60" s="503"/>
      <c r="AG60" s="504">
        <f>AG58-AG59</f>
        <v>255.4920322</v>
      </c>
      <c r="AH60" s="505"/>
      <c r="AI60" s="506">
        <f t="shared" si="81"/>
        <v>2.81718</v>
      </c>
      <c r="AJ60" s="507">
        <f t="shared" si="82"/>
        <v>0.01114942771</v>
      </c>
      <c r="AK60" s="59"/>
      <c r="AL60" s="503"/>
      <c r="AM60" s="503"/>
      <c r="AN60" s="504">
        <f>AN58-AN59</f>
        <v>258.2792422</v>
      </c>
      <c r="AO60" s="505"/>
      <c r="AP60" s="506">
        <f t="shared" si="83"/>
        <v>2.78721</v>
      </c>
      <c r="AQ60" s="507">
        <f t="shared" si="84"/>
        <v>0.0109091856</v>
      </c>
      <c r="AR60" s="501"/>
    </row>
    <row r="61" ht="8.25" customHeight="1">
      <c r="A61" s="59"/>
      <c r="B61" s="465"/>
      <c r="C61" s="466"/>
      <c r="D61" s="466"/>
      <c r="E61" s="466"/>
      <c r="F61" s="508"/>
      <c r="G61" s="471"/>
      <c r="H61" s="531"/>
      <c r="I61" s="509"/>
      <c r="J61" s="508"/>
      <c r="K61" s="509"/>
      <c r="L61" s="472"/>
      <c r="M61" s="471"/>
      <c r="N61" s="510"/>
      <c r="O61" s="473"/>
      <c r="P61" s="59"/>
      <c r="Q61" s="508"/>
      <c r="R61" s="509"/>
      <c r="S61" s="472"/>
      <c r="T61" s="471"/>
      <c r="U61" s="510"/>
      <c r="V61" s="473"/>
      <c r="W61" s="59"/>
      <c r="X61" s="508"/>
      <c r="Y61" s="509"/>
      <c r="Z61" s="472"/>
      <c r="AA61" s="471"/>
      <c r="AB61" s="510"/>
      <c r="AC61" s="473"/>
      <c r="AD61" s="59"/>
      <c r="AE61" s="508"/>
      <c r="AF61" s="509"/>
      <c r="AG61" s="472"/>
      <c r="AH61" s="471"/>
      <c r="AI61" s="510"/>
      <c r="AJ61" s="473"/>
      <c r="AK61" s="59"/>
      <c r="AL61" s="508"/>
      <c r="AM61" s="509"/>
      <c r="AN61" s="472"/>
      <c r="AO61" s="471"/>
      <c r="AP61" s="510"/>
      <c r="AQ61" s="473"/>
      <c r="AR61" s="474"/>
    </row>
    <row r="62" ht="12.75" customHeight="1">
      <c r="A62" s="59"/>
      <c r="B62" s="59"/>
      <c r="C62" s="59"/>
      <c r="D62" s="59"/>
      <c r="E62" s="59"/>
      <c r="F62" s="59"/>
      <c r="G62" s="59"/>
      <c r="H62" s="59"/>
      <c r="I62" s="59"/>
      <c r="J62" s="59"/>
      <c r="K62" s="59"/>
      <c r="L62" s="140"/>
      <c r="M62" s="59"/>
      <c r="N62" s="59"/>
      <c r="O62" s="59"/>
      <c r="P62" s="59"/>
      <c r="Q62" s="59"/>
      <c r="R62" s="59"/>
      <c r="S62" s="140"/>
      <c r="T62" s="59"/>
      <c r="U62" s="59"/>
      <c r="V62" s="59"/>
      <c r="W62" s="59"/>
      <c r="X62" s="59"/>
      <c r="Y62" s="59"/>
      <c r="Z62" s="140"/>
      <c r="AA62" s="59"/>
      <c r="AB62" s="59"/>
      <c r="AC62" s="59"/>
      <c r="AD62" s="59"/>
      <c r="AE62" s="59"/>
      <c r="AF62" s="59"/>
      <c r="AG62" s="140"/>
      <c r="AH62" s="59"/>
      <c r="AI62" s="59"/>
      <c r="AJ62" s="59"/>
      <c r="AK62" s="59"/>
      <c r="AL62" s="59"/>
      <c r="AM62" s="59"/>
      <c r="AN62" s="140"/>
      <c r="AO62" s="59"/>
      <c r="AP62" s="59"/>
      <c r="AQ62" s="59"/>
      <c r="AR62" s="59"/>
    </row>
    <row r="63" ht="12.75" customHeight="1">
      <c r="A63" s="59"/>
      <c r="B63" s="337" t="s">
        <v>322</v>
      </c>
      <c r="C63" s="59"/>
      <c r="D63" s="59"/>
      <c r="E63" s="59"/>
      <c r="F63" s="511">
        <f>'Proposed Rates'!$E$299</f>
        <v>0.0338</v>
      </c>
      <c r="G63" s="59"/>
      <c r="H63" s="59"/>
      <c r="I63" s="59"/>
      <c r="J63" s="511">
        <f>'Proposed Rates'!$F$299</f>
        <v>0.0335</v>
      </c>
      <c r="K63" s="59"/>
      <c r="L63" s="59"/>
      <c r="M63" s="59"/>
      <c r="N63" s="59"/>
      <c r="O63" s="59"/>
      <c r="P63" s="59"/>
      <c r="Q63" s="511">
        <f>'Proposed Rates'!$G$299</f>
        <v>0.0335</v>
      </c>
      <c r="R63" s="59"/>
      <c r="S63" s="59"/>
      <c r="T63" s="59"/>
      <c r="U63" s="59"/>
      <c r="V63" s="59"/>
      <c r="W63" s="59"/>
      <c r="X63" s="511">
        <f>'Proposed Rates'!$H$299</f>
        <v>0.0335</v>
      </c>
      <c r="Y63" s="59"/>
      <c r="Z63" s="59"/>
      <c r="AA63" s="59"/>
      <c r="AB63" s="59"/>
      <c r="AC63" s="59"/>
      <c r="AD63" s="59"/>
      <c r="AE63" s="511">
        <f>'Proposed Rates'!$I$299</f>
        <v>0.0335</v>
      </c>
      <c r="AF63" s="59"/>
      <c r="AG63" s="59"/>
      <c r="AH63" s="59"/>
      <c r="AI63" s="59"/>
      <c r="AJ63" s="59"/>
      <c r="AK63" s="59"/>
      <c r="AL63" s="511">
        <f>'Proposed Rates'!$J$299</f>
        <v>0.0335</v>
      </c>
      <c r="AM63" s="59"/>
      <c r="AN63" s="59"/>
      <c r="AO63" s="59"/>
      <c r="AP63" s="59"/>
      <c r="AQ63" s="59"/>
      <c r="AR63" s="59"/>
    </row>
    <row r="64" ht="12.75" customHeight="1">
      <c r="A64" s="59"/>
      <c r="B64" s="59"/>
      <c r="C64" s="59"/>
      <c r="D64" s="59"/>
      <c r="E64" s="59"/>
      <c r="F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59"/>
      <c r="AK64" s="59"/>
      <c r="AL64" s="59"/>
      <c r="AM64" s="59"/>
      <c r="AN64" s="59"/>
      <c r="AO64" s="59"/>
      <c r="AP64" s="59"/>
      <c r="AQ64" s="59"/>
      <c r="AR64" s="59"/>
    </row>
    <row r="65" ht="15.75" customHeight="1">
      <c r="A65" s="512" t="s">
        <v>359</v>
      </c>
      <c r="B65" s="59"/>
      <c r="C65" s="59"/>
      <c r="D65" s="59"/>
      <c r="E65" s="59"/>
      <c r="F65" s="59"/>
      <c r="G65" s="59"/>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c r="AJ65" s="59"/>
      <c r="AK65" s="59"/>
      <c r="AL65" s="59"/>
      <c r="AM65" s="59"/>
      <c r="AN65" s="59"/>
      <c r="AO65" s="59"/>
      <c r="AP65" s="59"/>
      <c r="AQ65" s="59"/>
      <c r="AR65" s="59"/>
    </row>
    <row r="66" ht="13.5" customHeight="1">
      <c r="A66" s="59"/>
      <c r="B66" s="59"/>
      <c r="C66" s="59"/>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9"/>
      <c r="AR66" s="59"/>
    </row>
    <row r="67" ht="8.25" customHeight="1">
      <c r="A67" s="59" t="s">
        <v>324</v>
      </c>
      <c r="B67" s="59"/>
      <c r="C67" s="59"/>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c r="AP67" s="59"/>
      <c r="AQ67" s="59"/>
      <c r="AR67" s="59"/>
    </row>
    <row r="68" ht="12.75" customHeight="1">
      <c r="A68" s="59" t="s">
        <v>325</v>
      </c>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c r="AP68" s="59"/>
      <c r="AQ68" s="59"/>
      <c r="AR68" s="59"/>
    </row>
    <row r="69" ht="12.75" customHeight="1">
      <c r="A69" s="59"/>
      <c r="B69" s="59"/>
      <c r="C69" s="59"/>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59"/>
      <c r="AM69" s="59"/>
      <c r="AN69" s="59"/>
      <c r="AO69" s="59"/>
      <c r="AP69" s="59"/>
      <c r="AQ69" s="59"/>
      <c r="AR69" s="59"/>
    </row>
    <row r="70" ht="12.75" customHeight="1">
      <c r="A70" s="59" t="s">
        <v>326</v>
      </c>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c r="AP70" s="59"/>
      <c r="AQ70" s="59"/>
      <c r="AR70" s="59"/>
    </row>
    <row r="71" ht="12.75" customHeight="1">
      <c r="A71" s="59" t="s">
        <v>327</v>
      </c>
      <c r="B71" s="59"/>
      <c r="C71" s="59"/>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59"/>
      <c r="AO71" s="59"/>
      <c r="AP71" s="59"/>
      <c r="AQ71" s="59"/>
      <c r="AR71" s="59"/>
    </row>
    <row r="72" ht="12.75" customHeight="1">
      <c r="A72" s="59"/>
      <c r="B72" s="59"/>
      <c r="C72" s="59"/>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N72" s="59"/>
      <c r="AO72" s="59"/>
      <c r="AP72" s="59"/>
      <c r="AQ72" s="59"/>
      <c r="AR72" s="59"/>
    </row>
    <row r="73" ht="12.75" customHeight="1">
      <c r="A73" s="59" t="s">
        <v>328</v>
      </c>
      <c r="B73" s="59"/>
      <c r="C73" s="59"/>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59"/>
      <c r="AK73" s="59"/>
      <c r="AL73" s="59"/>
      <c r="AM73" s="59"/>
      <c r="AN73" s="59"/>
      <c r="AO73" s="59"/>
      <c r="AP73" s="59"/>
      <c r="AQ73" s="59"/>
      <c r="AR73" s="59"/>
    </row>
    <row r="74" ht="12.75" customHeight="1">
      <c r="A74" s="59" t="s">
        <v>329</v>
      </c>
      <c r="B74" s="59"/>
      <c r="C74" s="59"/>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9"/>
      <c r="AR74" s="59"/>
    </row>
    <row r="75" ht="12.75" customHeight="1">
      <c r="A75" s="59" t="s">
        <v>330</v>
      </c>
      <c r="B75" s="59"/>
      <c r="C75" s="59"/>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c r="AJ75" s="59"/>
      <c r="AK75" s="59"/>
      <c r="AL75" s="59"/>
      <c r="AM75" s="59"/>
      <c r="AN75" s="59"/>
      <c r="AO75" s="59"/>
      <c r="AP75" s="59"/>
      <c r="AQ75" s="59"/>
      <c r="AR75" s="59"/>
    </row>
    <row r="76" ht="12.75" customHeight="1">
      <c r="A76" s="59" t="s">
        <v>331</v>
      </c>
      <c r="B76" s="59"/>
      <c r="C76" s="59"/>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c r="AJ76" s="59"/>
      <c r="AK76" s="59"/>
      <c r="AL76" s="59"/>
      <c r="AM76" s="59"/>
      <c r="AN76" s="59"/>
      <c r="AO76" s="59"/>
      <c r="AP76" s="59"/>
      <c r="AQ76" s="59"/>
      <c r="AR76" s="59"/>
    </row>
    <row r="77" ht="12.75" customHeight="1">
      <c r="A77" s="59" t="s">
        <v>332</v>
      </c>
      <c r="B77" s="59"/>
      <c r="C77" s="59"/>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c r="AJ77" s="59"/>
      <c r="AK77" s="59"/>
      <c r="AL77" s="59"/>
      <c r="AM77" s="59"/>
      <c r="AN77" s="59"/>
      <c r="AO77" s="59"/>
      <c r="AP77" s="59"/>
      <c r="AQ77" s="59"/>
      <c r="AR77" s="59"/>
    </row>
    <row r="78" ht="12.75" customHeight="1">
      <c r="A78" s="59"/>
      <c r="B78" s="59"/>
      <c r="C78" s="59"/>
      <c r="D78" s="59"/>
      <c r="E78" s="59"/>
      <c r="F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9"/>
      <c r="AR78" s="59"/>
    </row>
    <row r="79" ht="12.75" customHeight="1">
      <c r="A79" s="513"/>
      <c r="B79" s="59" t="s">
        <v>333</v>
      </c>
      <c r="C79" s="59"/>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59"/>
      <c r="AK79" s="59"/>
      <c r="AL79" s="59"/>
      <c r="AM79" s="59"/>
      <c r="AN79" s="59"/>
      <c r="AO79" s="59"/>
      <c r="AP79" s="59"/>
      <c r="AQ79" s="59"/>
      <c r="AR79" s="59"/>
    </row>
    <row r="80" ht="12.75" customHeight="1">
      <c r="A80" s="59"/>
      <c r="B80" s="59"/>
      <c r="C80" s="59"/>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9"/>
      <c r="AR80" s="59"/>
    </row>
    <row r="81" ht="12.75" customHeight="1">
      <c r="A81" s="59"/>
      <c r="B81" s="59" t="s">
        <v>334</v>
      </c>
      <c r="C81" s="59"/>
      <c r="D81" s="59"/>
      <c r="E81" s="59"/>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c r="AR81" s="59"/>
    </row>
    <row r="82" ht="12.75" customHeight="1">
      <c r="A82" s="59"/>
      <c r="B82" s="59"/>
      <c r="C82" s="59"/>
      <c r="D82" s="59"/>
      <c r="E82" s="59"/>
      <c r="F82" s="59"/>
      <c r="G82" s="59"/>
      <c r="H82" s="59"/>
      <c r="I82" s="59"/>
      <c r="J82" s="59"/>
      <c r="K82" s="59"/>
      <c r="L82" s="59"/>
      <c r="M82" s="59"/>
      <c r="N82" s="59"/>
      <c r="O82" s="59"/>
      <c r="P82" s="59"/>
      <c r="Q82" s="59"/>
      <c r="R82" s="59"/>
      <c r="S82" s="59"/>
      <c r="T82" s="59"/>
      <c r="U82" s="59"/>
      <c r="V82" s="59"/>
      <c r="W82" s="59"/>
      <c r="X82" s="59"/>
      <c r="Y82" s="59"/>
      <c r="Z82" s="59"/>
      <c r="AA82" s="59"/>
      <c r="AB82" s="59"/>
      <c r="AC82" s="59"/>
      <c r="AD82" s="59"/>
      <c r="AE82" s="59"/>
      <c r="AF82" s="59"/>
      <c r="AG82" s="59"/>
      <c r="AH82" s="59"/>
      <c r="AI82" s="59"/>
      <c r="AJ82" s="59"/>
      <c r="AK82" s="59"/>
      <c r="AL82" s="59"/>
      <c r="AM82" s="59"/>
      <c r="AN82" s="59"/>
      <c r="AO82" s="59"/>
      <c r="AP82" s="59"/>
      <c r="AQ82" s="59"/>
      <c r="AR82" s="59"/>
    </row>
    <row r="83" ht="12.75" customHeight="1">
      <c r="A83" s="59"/>
      <c r="B83" s="59"/>
      <c r="C83" s="59"/>
      <c r="D83" s="59"/>
      <c r="E83" s="59"/>
      <c r="F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83" s="59"/>
      <c r="AN83" s="59"/>
      <c r="AO83" s="59"/>
      <c r="AP83" s="59"/>
      <c r="AQ83" s="59"/>
      <c r="AR83" s="59"/>
    </row>
    <row r="84" ht="12.75" customHeight="1">
      <c r="A84" s="59"/>
      <c r="B84" s="59"/>
      <c r="C84" s="59"/>
      <c r="D84" s="59"/>
      <c r="E84" s="59"/>
      <c r="F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row>
    <row r="85" ht="12.75" customHeight="1">
      <c r="A85" s="59"/>
      <c r="B85" s="59"/>
      <c r="C85" s="59"/>
      <c r="D85" s="59"/>
      <c r="E85" s="59"/>
      <c r="F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row>
    <row r="86" ht="12.75" customHeight="1">
      <c r="A86" s="59"/>
      <c r="B86" s="59"/>
      <c r="C86" s="59"/>
      <c r="D86" s="59"/>
      <c r="E86" s="59"/>
      <c r="F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row>
    <row r="87" ht="12.75" customHeight="1">
      <c r="A87" s="59"/>
      <c r="B87" s="59"/>
      <c r="C87" s="59"/>
      <c r="D87" s="59"/>
      <c r="E87" s="59"/>
      <c r="F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c r="AR87" s="59"/>
    </row>
    <row r="88" ht="12.75" customHeight="1">
      <c r="A88" s="59"/>
      <c r="B88" s="59"/>
      <c r="C88" s="59"/>
      <c r="D88" s="59"/>
      <c r="E88" s="59"/>
      <c r="F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9"/>
      <c r="AR88" s="59"/>
    </row>
    <row r="89" ht="12.75" customHeight="1">
      <c r="A89" s="59"/>
      <c r="B89" s="59"/>
      <c r="C89" s="59"/>
      <c r="D89" s="59"/>
      <c r="E89" s="59"/>
      <c r="F89" s="59"/>
      <c r="G89" s="59"/>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c r="AQ89" s="59"/>
      <c r="AR89" s="59"/>
    </row>
    <row r="90" ht="12.75" customHeight="1">
      <c r="A90" s="59"/>
      <c r="B90" s="59"/>
      <c r="C90" s="59"/>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row>
    <row r="91" ht="12.75" customHeight="1">
      <c r="A91" s="59"/>
      <c r="B91" s="59"/>
      <c r="C91" s="59"/>
      <c r="D91" s="59"/>
      <c r="E91" s="59"/>
      <c r="F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c r="AF91" s="59"/>
      <c r="AG91" s="59"/>
      <c r="AH91" s="59"/>
      <c r="AI91" s="59"/>
      <c r="AJ91" s="59"/>
      <c r="AK91" s="59"/>
      <c r="AL91" s="59"/>
      <c r="AM91" s="59"/>
      <c r="AN91" s="59"/>
      <c r="AO91" s="59"/>
      <c r="AP91" s="59"/>
      <c r="AQ91" s="59"/>
      <c r="AR91" s="59"/>
    </row>
    <row r="92" ht="12.75" customHeight="1">
      <c r="A92" s="59"/>
      <c r="B92" s="59"/>
      <c r="C92" s="59"/>
      <c r="D92" s="59"/>
      <c r="E92" s="59"/>
      <c r="F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c r="AR92" s="59"/>
    </row>
    <row r="93" ht="12.75" customHeight="1">
      <c r="A93" s="59"/>
      <c r="B93" s="59"/>
      <c r="C93" s="59"/>
      <c r="D93" s="59"/>
      <c r="E93" s="59"/>
      <c r="F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c r="AR93" s="59"/>
    </row>
    <row r="94" ht="12.75" customHeight="1">
      <c r="A94" s="59"/>
      <c r="B94" s="59"/>
      <c r="C94" s="59"/>
      <c r="D94" s="59"/>
      <c r="E94" s="59"/>
      <c r="F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c r="AJ94" s="59"/>
      <c r="AK94" s="59"/>
      <c r="AL94" s="59"/>
      <c r="AM94" s="59"/>
      <c r="AN94" s="59"/>
      <c r="AO94" s="59"/>
      <c r="AP94" s="59"/>
      <c r="AQ94" s="59"/>
      <c r="AR94" s="59"/>
    </row>
    <row r="95" ht="12.75" customHeight="1">
      <c r="A95" s="59"/>
      <c r="B95" s="59"/>
      <c r="C95" s="59"/>
      <c r="D95" s="59"/>
      <c r="E95" s="59"/>
      <c r="F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c r="AJ95" s="59"/>
      <c r="AK95" s="59"/>
      <c r="AL95" s="59"/>
      <c r="AM95" s="59"/>
      <c r="AN95" s="59"/>
      <c r="AO95" s="59"/>
      <c r="AP95" s="59"/>
      <c r="AQ95" s="59"/>
      <c r="AR95" s="59"/>
    </row>
    <row r="96" ht="12.75" customHeight="1">
      <c r="A96" s="59"/>
      <c r="B96" s="59"/>
      <c r="C96" s="59"/>
      <c r="D96" s="59"/>
      <c r="E96" s="59"/>
      <c r="F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c r="AQ96" s="59"/>
      <c r="AR96" s="59"/>
    </row>
    <row r="97" ht="12.75" customHeight="1">
      <c r="A97" s="59"/>
      <c r="B97" s="59"/>
      <c r="C97" s="59"/>
      <c r="D97" s="59"/>
      <c r="E97" s="59"/>
      <c r="F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c r="AM97" s="59"/>
      <c r="AN97" s="59"/>
      <c r="AO97" s="59"/>
      <c r="AP97" s="59"/>
      <c r="AQ97" s="59"/>
      <c r="AR97" s="59"/>
    </row>
    <row r="98" ht="12.75" customHeight="1">
      <c r="A98" s="59"/>
      <c r="B98" s="59"/>
      <c r="C98" s="59"/>
      <c r="D98" s="59"/>
      <c r="E98" s="59"/>
      <c r="F98" s="59"/>
      <c r="G98" s="59"/>
      <c r="H98" s="59"/>
      <c r="I98" s="59"/>
      <c r="J98" s="59"/>
      <c r="K98" s="59"/>
      <c r="L98" s="59"/>
      <c r="M98" s="59"/>
      <c r="N98" s="59"/>
      <c r="O98" s="59"/>
      <c r="P98" s="59"/>
      <c r="Q98" s="59"/>
      <c r="R98" s="59"/>
      <c r="S98" s="59"/>
      <c r="T98" s="59"/>
      <c r="U98" s="59"/>
      <c r="V98" s="59"/>
      <c r="W98" s="59"/>
      <c r="X98" s="59"/>
      <c r="Y98" s="59"/>
      <c r="Z98" s="59"/>
      <c r="AA98" s="59"/>
      <c r="AB98" s="59"/>
      <c r="AC98" s="59"/>
      <c r="AD98" s="59"/>
      <c r="AE98" s="59"/>
      <c r="AF98" s="59"/>
      <c r="AG98" s="59"/>
      <c r="AH98" s="59"/>
      <c r="AI98" s="59"/>
      <c r="AJ98" s="59"/>
      <c r="AK98" s="59"/>
      <c r="AL98" s="59"/>
      <c r="AM98" s="59"/>
      <c r="AN98" s="59"/>
      <c r="AO98" s="59"/>
      <c r="AP98" s="59"/>
      <c r="AQ98" s="59"/>
      <c r="AR98" s="59"/>
    </row>
    <row r="99" ht="12.75" customHeight="1">
      <c r="A99" s="59"/>
      <c r="B99" s="59"/>
      <c r="C99" s="59"/>
      <c r="D99" s="59"/>
      <c r="E99" s="59"/>
      <c r="F99" s="59"/>
      <c r="G99" s="59"/>
      <c r="H99" s="59"/>
      <c r="I99" s="59"/>
      <c r="J99" s="59"/>
      <c r="K99" s="59"/>
      <c r="L99" s="59"/>
      <c r="M99" s="59"/>
      <c r="N99" s="59"/>
      <c r="O99" s="59"/>
      <c r="P99" s="59"/>
      <c r="Q99" s="59"/>
      <c r="R99" s="59"/>
      <c r="S99" s="59"/>
      <c r="T99" s="59"/>
      <c r="U99" s="59"/>
      <c r="V99" s="59"/>
      <c r="W99" s="59"/>
      <c r="X99" s="59"/>
      <c r="Y99" s="59"/>
      <c r="Z99" s="59"/>
      <c r="AA99" s="59"/>
      <c r="AB99" s="59"/>
      <c r="AC99" s="59"/>
      <c r="AD99" s="59"/>
      <c r="AE99" s="59"/>
      <c r="AF99" s="59"/>
      <c r="AG99" s="59"/>
      <c r="AH99" s="59"/>
      <c r="AI99" s="59"/>
      <c r="AJ99" s="59"/>
      <c r="AK99" s="59"/>
      <c r="AL99" s="59"/>
      <c r="AM99" s="59"/>
      <c r="AN99" s="59"/>
      <c r="AO99" s="59"/>
      <c r="AP99" s="59"/>
      <c r="AQ99" s="59"/>
      <c r="AR99" s="59"/>
    </row>
    <row r="100" ht="12.75" customHeight="1">
      <c r="A100" s="59"/>
      <c r="B100" s="59"/>
      <c r="C100" s="59"/>
      <c r="D100" s="59"/>
      <c r="E100" s="59"/>
      <c r="F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59"/>
      <c r="AQ100" s="59"/>
      <c r="AR100" s="59"/>
    </row>
    <row r="101" ht="12.75" customHeight="1">
      <c r="A101" s="59"/>
      <c r="B101" s="59"/>
      <c r="C101" s="59"/>
      <c r="D101" s="59"/>
      <c r="E101" s="59"/>
      <c r="F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c r="AH101" s="59"/>
      <c r="AI101" s="59"/>
      <c r="AJ101" s="59"/>
      <c r="AK101" s="59"/>
      <c r="AL101" s="59"/>
      <c r="AM101" s="59"/>
      <c r="AN101" s="59"/>
      <c r="AO101" s="59"/>
      <c r="AP101" s="59"/>
      <c r="AQ101" s="59"/>
      <c r="AR101" s="59"/>
    </row>
    <row r="102" ht="12.75" customHeight="1">
      <c r="A102" s="59"/>
      <c r="B102" s="59"/>
      <c r="C102" s="59"/>
      <c r="D102" s="59"/>
      <c r="E102" s="59"/>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c r="AH102" s="59"/>
      <c r="AI102" s="59"/>
      <c r="AJ102" s="59"/>
      <c r="AK102" s="59"/>
      <c r="AL102" s="59"/>
      <c r="AM102" s="59"/>
      <c r="AN102" s="59"/>
      <c r="AO102" s="59"/>
      <c r="AP102" s="59"/>
      <c r="AQ102" s="59"/>
      <c r="AR102" s="59"/>
    </row>
    <row r="103" ht="12.75" customHeight="1">
      <c r="A103" s="59"/>
      <c r="B103" s="59"/>
      <c r="C103" s="59"/>
      <c r="D103" s="59"/>
      <c r="E103" s="59"/>
      <c r="F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9"/>
      <c r="AJ103" s="59"/>
      <c r="AK103" s="59"/>
      <c r="AL103" s="59"/>
      <c r="AM103" s="59"/>
      <c r="AN103" s="59"/>
      <c r="AO103" s="59"/>
      <c r="AP103" s="59"/>
      <c r="AQ103" s="59"/>
      <c r="AR103" s="59"/>
    </row>
    <row r="104" ht="12.75" customHeight="1">
      <c r="A104" s="59"/>
      <c r="B104" s="59"/>
      <c r="C104" s="59"/>
      <c r="D104" s="59"/>
      <c r="E104" s="59"/>
      <c r="F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c r="AR104" s="59"/>
    </row>
    <row r="105" ht="12.75" customHeight="1">
      <c r="A105" s="59"/>
      <c r="B105" s="59"/>
      <c r="C105" s="59"/>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c r="AL105" s="59"/>
      <c r="AM105" s="59"/>
      <c r="AN105" s="59"/>
      <c r="AO105" s="59"/>
      <c r="AP105" s="59"/>
      <c r="AQ105" s="59"/>
      <c r="AR105" s="59"/>
    </row>
    <row r="106" ht="12.75" customHeight="1">
      <c r="A106" s="59"/>
      <c r="B106" s="59"/>
      <c r="C106" s="59"/>
      <c r="D106" s="59"/>
      <c r="E106" s="59"/>
      <c r="F106" s="59"/>
      <c r="G106" s="59"/>
      <c r="H106" s="59"/>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c r="AH106" s="59"/>
      <c r="AI106" s="59"/>
      <c r="AJ106" s="59"/>
      <c r="AK106" s="59"/>
      <c r="AL106" s="59"/>
      <c r="AM106" s="59"/>
      <c r="AN106" s="59"/>
      <c r="AO106" s="59"/>
      <c r="AP106" s="59"/>
      <c r="AQ106" s="59"/>
      <c r="AR106" s="59"/>
    </row>
    <row r="107" ht="12.75" customHeight="1">
      <c r="A107" s="59"/>
      <c r="B107" s="59"/>
      <c r="C107" s="59"/>
      <c r="D107" s="59"/>
      <c r="E107" s="59"/>
      <c r="F107" s="59"/>
      <c r="G107" s="59"/>
      <c r="H107" s="59"/>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c r="AF107" s="59"/>
      <c r="AG107" s="59"/>
      <c r="AH107" s="59"/>
      <c r="AI107" s="59"/>
      <c r="AJ107" s="59"/>
      <c r="AK107" s="59"/>
      <c r="AL107" s="59"/>
      <c r="AM107" s="59"/>
      <c r="AN107" s="59"/>
      <c r="AO107" s="59"/>
      <c r="AP107" s="59"/>
      <c r="AQ107" s="59"/>
      <c r="AR107" s="59"/>
    </row>
    <row r="108" ht="12.75" customHeight="1">
      <c r="A108" s="59"/>
      <c r="B108" s="59"/>
      <c r="C108" s="59"/>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E108" s="59"/>
      <c r="AF108" s="59"/>
      <c r="AG108" s="59"/>
      <c r="AH108" s="59"/>
      <c r="AI108" s="59"/>
      <c r="AJ108" s="59"/>
      <c r="AK108" s="59"/>
      <c r="AL108" s="59"/>
      <c r="AM108" s="59"/>
      <c r="AN108" s="59"/>
      <c r="AO108" s="59"/>
      <c r="AP108" s="59"/>
      <c r="AQ108" s="59"/>
      <c r="AR108" s="59"/>
    </row>
    <row r="109" ht="12.75" customHeight="1">
      <c r="A109" s="59"/>
      <c r="B109" s="59"/>
      <c r="C109" s="59"/>
      <c r="D109" s="59"/>
      <c r="E109" s="59"/>
      <c r="F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c r="AE109" s="59"/>
      <c r="AF109" s="59"/>
      <c r="AG109" s="59"/>
      <c r="AH109" s="59"/>
      <c r="AI109" s="59"/>
      <c r="AJ109" s="59"/>
      <c r="AK109" s="59"/>
      <c r="AL109" s="59"/>
      <c r="AM109" s="59"/>
      <c r="AN109" s="59"/>
      <c r="AO109" s="59"/>
      <c r="AP109" s="59"/>
      <c r="AQ109" s="59"/>
      <c r="AR109" s="59"/>
    </row>
    <row r="110" ht="12.75" customHeight="1">
      <c r="A110" s="59"/>
      <c r="B110" s="59"/>
      <c r="C110" s="59"/>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c r="AH110" s="59"/>
      <c r="AI110" s="59"/>
      <c r="AJ110" s="59"/>
      <c r="AK110" s="59"/>
      <c r="AL110" s="59"/>
      <c r="AM110" s="59"/>
      <c r="AN110" s="59"/>
      <c r="AO110" s="59"/>
      <c r="AP110" s="59"/>
      <c r="AQ110" s="59"/>
      <c r="AR110" s="59"/>
    </row>
    <row r="111" ht="12.75" customHeight="1">
      <c r="A111" s="59"/>
      <c r="B111" s="59"/>
      <c r="C111" s="59"/>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c r="AH111" s="59"/>
      <c r="AI111" s="59"/>
      <c r="AJ111" s="59"/>
      <c r="AK111" s="59"/>
      <c r="AL111" s="59"/>
      <c r="AM111" s="59"/>
      <c r="AN111" s="59"/>
      <c r="AO111" s="59"/>
      <c r="AP111" s="59"/>
      <c r="AQ111" s="59"/>
      <c r="AR111" s="59"/>
    </row>
    <row r="112" ht="12.75" customHeight="1">
      <c r="A112" s="59"/>
      <c r="B112" s="59"/>
      <c r="C112" s="59"/>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9"/>
      <c r="AM112" s="59"/>
      <c r="AN112" s="59"/>
      <c r="AO112" s="59"/>
      <c r="AP112" s="59"/>
      <c r="AQ112" s="59"/>
      <c r="AR112" s="59"/>
    </row>
    <row r="113" ht="12.75" customHeight="1">
      <c r="A113" s="59"/>
      <c r="B113" s="59"/>
      <c r="C113" s="59"/>
      <c r="D113" s="59"/>
      <c r="E113" s="59"/>
      <c r="F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E113" s="59"/>
      <c r="AF113" s="59"/>
      <c r="AG113" s="59"/>
      <c r="AH113" s="59"/>
      <c r="AI113" s="59"/>
      <c r="AJ113" s="59"/>
      <c r="AK113" s="59"/>
      <c r="AL113" s="59"/>
      <c r="AM113" s="59"/>
      <c r="AN113" s="59"/>
      <c r="AO113" s="59"/>
      <c r="AP113" s="59"/>
      <c r="AQ113" s="59"/>
      <c r="AR113" s="59"/>
    </row>
    <row r="114" ht="12.75" customHeight="1">
      <c r="A114" s="59"/>
      <c r="B114" s="59"/>
      <c r="C114" s="59"/>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c r="AH114" s="59"/>
      <c r="AI114" s="59"/>
      <c r="AJ114" s="59"/>
      <c r="AK114" s="59"/>
      <c r="AL114" s="59"/>
      <c r="AM114" s="59"/>
      <c r="AN114" s="59"/>
      <c r="AO114" s="59"/>
      <c r="AP114" s="59"/>
      <c r="AQ114" s="59"/>
      <c r="AR114" s="59"/>
    </row>
    <row r="115" ht="12.75" customHeight="1">
      <c r="A115" s="59"/>
      <c r="B115" s="59"/>
      <c r="C115" s="59"/>
      <c r="D115" s="59"/>
      <c r="E115" s="59"/>
      <c r="F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c r="AH115" s="59"/>
      <c r="AI115" s="59"/>
      <c r="AJ115" s="59"/>
      <c r="AK115" s="59"/>
      <c r="AL115" s="59"/>
      <c r="AM115" s="59"/>
      <c r="AN115" s="59"/>
      <c r="AO115" s="59"/>
      <c r="AP115" s="59"/>
      <c r="AQ115" s="59"/>
      <c r="AR115" s="59"/>
    </row>
    <row r="116" ht="12.75" customHeight="1">
      <c r="A116" s="59"/>
      <c r="B116" s="59"/>
      <c r="C116" s="59"/>
      <c r="D116" s="59"/>
      <c r="E116" s="59"/>
      <c r="F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9"/>
      <c r="AR116" s="59"/>
    </row>
    <row r="117" ht="12.75" customHeight="1">
      <c r="A117" s="59"/>
      <c r="B117" s="59"/>
      <c r="C117" s="59"/>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c r="AJ117" s="59"/>
      <c r="AK117" s="59"/>
      <c r="AL117" s="59"/>
      <c r="AM117" s="59"/>
      <c r="AN117" s="59"/>
      <c r="AO117" s="59"/>
      <c r="AP117" s="59"/>
      <c r="AQ117" s="59"/>
      <c r="AR117" s="59"/>
    </row>
    <row r="118" ht="12.75" customHeight="1">
      <c r="A118" s="59"/>
      <c r="B118" s="59"/>
      <c r="C118" s="59"/>
      <c r="D118" s="59"/>
      <c r="E118" s="59"/>
      <c r="F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c r="AJ118" s="59"/>
      <c r="AK118" s="59"/>
      <c r="AL118" s="59"/>
      <c r="AM118" s="59"/>
      <c r="AN118" s="59"/>
      <c r="AO118" s="59"/>
      <c r="AP118" s="59"/>
      <c r="AQ118" s="59"/>
      <c r="AR118" s="59"/>
    </row>
    <row r="119" ht="12.75" customHeight="1">
      <c r="A119" s="59"/>
      <c r="B119" s="59"/>
      <c r="C119" s="59"/>
      <c r="D119" s="59"/>
      <c r="E119" s="59"/>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59"/>
      <c r="AL119" s="59"/>
      <c r="AM119" s="59"/>
      <c r="AN119" s="59"/>
      <c r="AO119" s="59"/>
      <c r="AP119" s="59"/>
      <c r="AQ119" s="59"/>
      <c r="AR119" s="59"/>
    </row>
    <row r="120" ht="12.75" customHeight="1">
      <c r="A120" s="59"/>
      <c r="B120" s="59"/>
      <c r="C120" s="59"/>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c r="AJ120" s="59"/>
      <c r="AK120" s="59"/>
      <c r="AL120" s="59"/>
      <c r="AM120" s="59"/>
      <c r="AN120" s="59"/>
      <c r="AO120" s="59"/>
      <c r="AP120" s="59"/>
      <c r="AQ120" s="59"/>
      <c r="AR120" s="59"/>
    </row>
    <row r="121" ht="12.75" customHeight="1">
      <c r="A121" s="59"/>
      <c r="B121" s="59"/>
      <c r="C121" s="59"/>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c r="AJ121" s="59"/>
      <c r="AK121" s="59"/>
      <c r="AL121" s="59"/>
      <c r="AM121" s="59"/>
      <c r="AN121" s="59"/>
      <c r="AO121" s="59"/>
      <c r="AP121" s="59"/>
      <c r="AQ121" s="59"/>
      <c r="AR121" s="59"/>
    </row>
    <row r="122" ht="12.75" customHeight="1">
      <c r="A122" s="59"/>
      <c r="B122" s="59"/>
      <c r="C122" s="59"/>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c r="AH122" s="59"/>
      <c r="AI122" s="59"/>
      <c r="AJ122" s="59"/>
      <c r="AK122" s="59"/>
      <c r="AL122" s="59"/>
      <c r="AM122" s="59"/>
      <c r="AN122" s="59"/>
      <c r="AO122" s="59"/>
      <c r="AP122" s="59"/>
      <c r="AQ122" s="59"/>
      <c r="AR122" s="59"/>
    </row>
    <row r="123" ht="12.75" customHeight="1">
      <c r="A123" s="59"/>
      <c r="B123" s="59"/>
      <c r="C123" s="59"/>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c r="AH123" s="59"/>
      <c r="AI123" s="59"/>
      <c r="AJ123" s="59"/>
      <c r="AK123" s="59"/>
      <c r="AL123" s="59"/>
      <c r="AM123" s="59"/>
      <c r="AN123" s="59"/>
      <c r="AO123" s="59"/>
      <c r="AP123" s="59"/>
      <c r="AQ123" s="59"/>
      <c r="AR123" s="59"/>
    </row>
    <row r="124" ht="12.75" customHeight="1">
      <c r="A124" s="59"/>
      <c r="B124" s="59"/>
      <c r="C124" s="59"/>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c r="AH124" s="59"/>
      <c r="AI124" s="59"/>
      <c r="AJ124" s="59"/>
      <c r="AK124" s="59"/>
      <c r="AL124" s="59"/>
      <c r="AM124" s="59"/>
      <c r="AN124" s="59"/>
      <c r="AO124" s="59"/>
      <c r="AP124" s="59"/>
      <c r="AQ124" s="59"/>
      <c r="AR124" s="59"/>
    </row>
    <row r="125" ht="12.75" customHeight="1">
      <c r="A125" s="59"/>
      <c r="B125" s="59"/>
      <c r="C125" s="59"/>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59"/>
      <c r="AK125" s="59"/>
      <c r="AL125" s="59"/>
      <c r="AM125" s="59"/>
      <c r="AN125" s="59"/>
      <c r="AO125" s="59"/>
      <c r="AP125" s="59"/>
      <c r="AQ125" s="59"/>
      <c r="AR125" s="59"/>
    </row>
    <row r="126" ht="12.75" customHeight="1">
      <c r="A126" s="59"/>
      <c r="B126" s="59"/>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59"/>
      <c r="AK126" s="59"/>
      <c r="AL126" s="59"/>
      <c r="AM126" s="59"/>
      <c r="AN126" s="59"/>
      <c r="AO126" s="59"/>
      <c r="AP126" s="59"/>
      <c r="AQ126" s="59"/>
      <c r="AR126" s="59"/>
    </row>
    <row r="127" ht="12.75" customHeight="1">
      <c r="A127" s="59"/>
      <c r="B127" s="59"/>
      <c r="C127" s="59"/>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c r="AJ127" s="59"/>
      <c r="AK127" s="59"/>
      <c r="AL127" s="59"/>
      <c r="AM127" s="59"/>
      <c r="AN127" s="59"/>
      <c r="AO127" s="59"/>
      <c r="AP127" s="59"/>
      <c r="AQ127" s="59"/>
      <c r="AR127" s="59"/>
    </row>
    <row r="128" ht="12.75" customHeight="1">
      <c r="A128" s="59"/>
      <c r="B128" s="59"/>
      <c r="C128" s="59"/>
      <c r="D128" s="59"/>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59"/>
      <c r="AK128" s="59"/>
      <c r="AL128" s="59"/>
      <c r="AM128" s="59"/>
      <c r="AN128" s="59"/>
      <c r="AO128" s="59"/>
      <c r="AP128" s="59"/>
      <c r="AQ128" s="59"/>
      <c r="AR128" s="59"/>
    </row>
    <row r="129" ht="12.75" customHeight="1">
      <c r="A129" s="59"/>
      <c r="B129" s="59"/>
      <c r="C129" s="59"/>
      <c r="D129" s="59"/>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59"/>
      <c r="AK129" s="59"/>
      <c r="AL129" s="59"/>
      <c r="AM129" s="59"/>
      <c r="AN129" s="59"/>
      <c r="AO129" s="59"/>
      <c r="AP129" s="59"/>
      <c r="AQ129" s="59"/>
      <c r="AR129" s="59"/>
    </row>
    <row r="130" ht="12.75" customHeight="1">
      <c r="A130" s="59"/>
      <c r="B130" s="59"/>
      <c r="C130" s="59"/>
      <c r="D130" s="59"/>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c r="AH130" s="59"/>
      <c r="AI130" s="59"/>
      <c r="AJ130" s="59"/>
      <c r="AK130" s="59"/>
      <c r="AL130" s="59"/>
      <c r="AM130" s="59"/>
      <c r="AN130" s="59"/>
      <c r="AO130" s="59"/>
      <c r="AP130" s="59"/>
      <c r="AQ130" s="59"/>
      <c r="AR130" s="59"/>
    </row>
    <row r="131" ht="12.75" customHeight="1">
      <c r="A131" s="59"/>
      <c r="B131" s="59"/>
      <c r="C131" s="59"/>
      <c r="D131" s="59"/>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59"/>
      <c r="AK131" s="59"/>
      <c r="AL131" s="59"/>
      <c r="AM131" s="59"/>
      <c r="AN131" s="59"/>
      <c r="AO131" s="59"/>
      <c r="AP131" s="59"/>
      <c r="AQ131" s="59"/>
      <c r="AR131" s="59"/>
    </row>
    <row r="132" ht="12.75" customHeight="1">
      <c r="A132" s="59"/>
      <c r="B132" s="59"/>
      <c r="C132" s="59"/>
      <c r="D132" s="59"/>
      <c r="E132" s="59"/>
      <c r="F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c r="AH132" s="59"/>
      <c r="AI132" s="59"/>
      <c r="AJ132" s="59"/>
      <c r="AK132" s="59"/>
      <c r="AL132" s="59"/>
      <c r="AM132" s="59"/>
      <c r="AN132" s="59"/>
      <c r="AO132" s="59"/>
      <c r="AP132" s="59"/>
      <c r="AQ132" s="59"/>
      <c r="AR132" s="59"/>
    </row>
    <row r="133" ht="12.75" customHeight="1">
      <c r="A133" s="59"/>
      <c r="B133" s="59"/>
      <c r="C133" s="59"/>
      <c r="D133" s="59"/>
      <c r="E133" s="59"/>
      <c r="F133" s="59"/>
      <c r="G133" s="59"/>
      <c r="H133" s="59"/>
      <c r="I133" s="59"/>
      <c r="J133" s="59"/>
      <c r="K133" s="59"/>
      <c r="L133" s="59"/>
      <c r="M133" s="59"/>
      <c r="N133" s="59"/>
      <c r="O133" s="59"/>
      <c r="P133" s="59"/>
      <c r="Q133" s="59"/>
      <c r="R133" s="59"/>
      <c r="S133" s="59"/>
      <c r="T133" s="59"/>
      <c r="U133" s="59"/>
      <c r="V133" s="59"/>
      <c r="W133" s="59"/>
      <c r="X133" s="59"/>
      <c r="Y133" s="59"/>
      <c r="Z133" s="59"/>
      <c r="AA133" s="59"/>
      <c r="AB133" s="59"/>
      <c r="AC133" s="59"/>
      <c r="AD133" s="59"/>
      <c r="AE133" s="59"/>
      <c r="AF133" s="59"/>
      <c r="AG133" s="59"/>
      <c r="AH133" s="59"/>
      <c r="AI133" s="59"/>
      <c r="AJ133" s="59"/>
      <c r="AK133" s="59"/>
      <c r="AL133" s="59"/>
      <c r="AM133" s="59"/>
      <c r="AN133" s="59"/>
      <c r="AO133" s="59"/>
      <c r="AP133" s="59"/>
      <c r="AQ133" s="59"/>
      <c r="AR133" s="59"/>
    </row>
    <row r="134" ht="12.75" customHeight="1">
      <c r="A134" s="59"/>
      <c r="B134" s="59"/>
      <c r="C134" s="59"/>
      <c r="D134" s="59"/>
      <c r="E134" s="59"/>
      <c r="F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59"/>
      <c r="AE134" s="59"/>
      <c r="AF134" s="59"/>
      <c r="AG134" s="59"/>
      <c r="AH134" s="59"/>
      <c r="AI134" s="59"/>
      <c r="AJ134" s="59"/>
      <c r="AK134" s="59"/>
      <c r="AL134" s="59"/>
      <c r="AM134" s="59"/>
      <c r="AN134" s="59"/>
      <c r="AO134" s="59"/>
      <c r="AP134" s="59"/>
      <c r="AQ134" s="59"/>
      <c r="AR134" s="59"/>
    </row>
    <row r="135" ht="12.75" customHeight="1">
      <c r="A135" s="59"/>
      <c r="B135" s="59"/>
      <c r="C135" s="59"/>
      <c r="D135" s="59"/>
      <c r="E135" s="59"/>
      <c r="F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c r="AE135" s="59"/>
      <c r="AF135" s="59"/>
      <c r="AG135" s="59"/>
      <c r="AH135" s="59"/>
      <c r="AI135" s="59"/>
      <c r="AJ135" s="59"/>
      <c r="AK135" s="59"/>
      <c r="AL135" s="59"/>
      <c r="AM135" s="59"/>
      <c r="AN135" s="59"/>
      <c r="AO135" s="59"/>
      <c r="AP135" s="59"/>
      <c r="AQ135" s="59"/>
      <c r="AR135" s="59"/>
    </row>
    <row r="136" ht="12.75" customHeight="1">
      <c r="A136" s="59"/>
      <c r="B136" s="59"/>
      <c r="C136" s="59"/>
      <c r="D136" s="59"/>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c r="AH136" s="59"/>
      <c r="AI136" s="59"/>
      <c r="AJ136" s="59"/>
      <c r="AK136" s="59"/>
      <c r="AL136" s="59"/>
      <c r="AM136" s="59"/>
      <c r="AN136" s="59"/>
      <c r="AO136" s="59"/>
      <c r="AP136" s="59"/>
      <c r="AQ136" s="59"/>
      <c r="AR136" s="59"/>
    </row>
    <row r="137" ht="12.75" customHeight="1">
      <c r="A137" s="59"/>
      <c r="B137" s="59"/>
      <c r="C137" s="59"/>
      <c r="D137" s="59"/>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c r="AJ137" s="59"/>
      <c r="AK137" s="59"/>
      <c r="AL137" s="59"/>
      <c r="AM137" s="59"/>
      <c r="AN137" s="59"/>
      <c r="AO137" s="59"/>
      <c r="AP137" s="59"/>
      <c r="AQ137" s="59"/>
      <c r="AR137" s="59"/>
    </row>
    <row r="138" ht="12.75" customHeight="1">
      <c r="A138" s="59"/>
      <c r="B138" s="59"/>
      <c r="C138" s="59"/>
      <c r="D138" s="59"/>
      <c r="E138" s="59"/>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c r="AH138" s="59"/>
      <c r="AI138" s="59"/>
      <c r="AJ138" s="59"/>
      <c r="AK138" s="59"/>
      <c r="AL138" s="59"/>
      <c r="AM138" s="59"/>
      <c r="AN138" s="59"/>
      <c r="AO138" s="59"/>
      <c r="AP138" s="59"/>
      <c r="AQ138" s="59"/>
      <c r="AR138" s="59"/>
    </row>
    <row r="139" ht="12.75" customHeight="1">
      <c r="A139" s="59"/>
      <c r="B139" s="59"/>
      <c r="C139" s="59"/>
      <c r="D139" s="59"/>
      <c r="E139" s="59"/>
      <c r="F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c r="AH139" s="59"/>
      <c r="AI139" s="59"/>
      <c r="AJ139" s="59"/>
      <c r="AK139" s="59"/>
      <c r="AL139" s="59"/>
      <c r="AM139" s="59"/>
      <c r="AN139" s="59"/>
      <c r="AO139" s="59"/>
      <c r="AP139" s="59"/>
      <c r="AQ139" s="59"/>
      <c r="AR139" s="59"/>
    </row>
    <row r="140" ht="12.75" customHeight="1">
      <c r="A140" s="59"/>
      <c r="B140" s="59"/>
      <c r="C140" s="59"/>
      <c r="D140" s="59"/>
      <c r="E140" s="59"/>
      <c r="F140" s="59"/>
      <c r="G140" s="59"/>
      <c r="H140" s="59"/>
      <c r="I140" s="59"/>
      <c r="J140" s="59"/>
      <c r="K140" s="59"/>
      <c r="L140" s="59"/>
      <c r="M140" s="59"/>
      <c r="N140" s="59"/>
      <c r="O140" s="59"/>
      <c r="P140" s="59"/>
      <c r="Q140" s="59"/>
      <c r="R140" s="59"/>
      <c r="S140" s="59"/>
      <c r="T140" s="59"/>
      <c r="U140" s="59"/>
      <c r="V140" s="59"/>
      <c r="W140" s="59"/>
      <c r="X140" s="59"/>
      <c r="Y140" s="59"/>
      <c r="Z140" s="59"/>
      <c r="AA140" s="59"/>
      <c r="AB140" s="59"/>
      <c r="AC140" s="59"/>
      <c r="AD140" s="59"/>
      <c r="AE140" s="59"/>
      <c r="AF140" s="59"/>
      <c r="AG140" s="59"/>
      <c r="AH140" s="59"/>
      <c r="AI140" s="59"/>
      <c r="AJ140" s="59"/>
      <c r="AK140" s="59"/>
      <c r="AL140" s="59"/>
      <c r="AM140" s="59"/>
      <c r="AN140" s="59"/>
      <c r="AO140" s="59"/>
      <c r="AP140" s="59"/>
      <c r="AQ140" s="59"/>
      <c r="AR140" s="59"/>
    </row>
    <row r="141" ht="12.75" customHeight="1">
      <c r="A141" s="59"/>
      <c r="B141" s="59"/>
      <c r="C141" s="59"/>
      <c r="D141" s="59"/>
      <c r="E141" s="59"/>
      <c r="F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c r="AH141" s="59"/>
      <c r="AI141" s="59"/>
      <c r="AJ141" s="59"/>
      <c r="AK141" s="59"/>
      <c r="AL141" s="59"/>
      <c r="AM141" s="59"/>
      <c r="AN141" s="59"/>
      <c r="AO141" s="59"/>
      <c r="AP141" s="59"/>
      <c r="AQ141" s="59"/>
      <c r="AR141" s="59"/>
    </row>
    <row r="142" ht="12.75" customHeight="1">
      <c r="A142" s="59"/>
      <c r="B142" s="59"/>
      <c r="C142" s="59"/>
      <c r="D142" s="59"/>
      <c r="E142" s="59"/>
      <c r="F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c r="AD142" s="59"/>
      <c r="AE142" s="59"/>
      <c r="AF142" s="59"/>
      <c r="AG142" s="59"/>
      <c r="AH142" s="59"/>
      <c r="AI142" s="59"/>
      <c r="AJ142" s="59"/>
      <c r="AK142" s="59"/>
      <c r="AL142" s="59"/>
      <c r="AM142" s="59"/>
      <c r="AN142" s="59"/>
      <c r="AO142" s="59"/>
      <c r="AP142" s="59"/>
      <c r="AQ142" s="59"/>
      <c r="AR142" s="59"/>
    </row>
    <row r="143" ht="12.75" customHeight="1">
      <c r="A143" s="59"/>
      <c r="B143" s="59"/>
      <c r="C143" s="59"/>
      <c r="D143" s="59"/>
      <c r="E143" s="59"/>
      <c r="F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c r="AD143" s="59"/>
      <c r="AE143" s="59"/>
      <c r="AF143" s="59"/>
      <c r="AG143" s="59"/>
      <c r="AH143" s="59"/>
      <c r="AI143" s="59"/>
      <c r="AJ143" s="59"/>
      <c r="AK143" s="59"/>
      <c r="AL143" s="59"/>
      <c r="AM143" s="59"/>
      <c r="AN143" s="59"/>
      <c r="AO143" s="59"/>
      <c r="AP143" s="59"/>
      <c r="AQ143" s="59"/>
      <c r="AR143" s="59"/>
    </row>
    <row r="144" ht="12.75" customHeight="1">
      <c r="A144" s="59"/>
      <c r="B144" s="59"/>
      <c r="C144" s="59"/>
      <c r="D144" s="59"/>
      <c r="E144" s="59"/>
      <c r="F144" s="59"/>
      <c r="G144" s="59"/>
      <c r="H144" s="59"/>
      <c r="I144" s="59"/>
      <c r="J144" s="59"/>
      <c r="K144" s="59"/>
      <c r="L144" s="59"/>
      <c r="M144" s="59"/>
      <c r="N144" s="59"/>
      <c r="O144" s="59"/>
      <c r="P144" s="59"/>
      <c r="Q144" s="59"/>
      <c r="R144" s="59"/>
      <c r="S144" s="59"/>
      <c r="T144" s="59"/>
      <c r="U144" s="59"/>
      <c r="V144" s="59"/>
      <c r="W144" s="59"/>
      <c r="X144" s="59"/>
      <c r="Y144" s="59"/>
      <c r="Z144" s="59"/>
      <c r="AA144" s="59"/>
      <c r="AB144" s="59"/>
      <c r="AC144" s="59"/>
      <c r="AD144" s="59"/>
      <c r="AE144" s="59"/>
      <c r="AF144" s="59"/>
      <c r="AG144" s="59"/>
      <c r="AH144" s="59"/>
      <c r="AI144" s="59"/>
      <c r="AJ144" s="59"/>
      <c r="AK144" s="59"/>
      <c r="AL144" s="59"/>
      <c r="AM144" s="59"/>
      <c r="AN144" s="59"/>
      <c r="AO144" s="59"/>
      <c r="AP144" s="59"/>
      <c r="AQ144" s="59"/>
      <c r="AR144" s="59"/>
    </row>
    <row r="145" ht="12.75" customHeight="1">
      <c r="A145" s="59"/>
      <c r="B145" s="59"/>
      <c r="C145" s="59"/>
      <c r="D145" s="59"/>
      <c r="E145" s="59"/>
      <c r="F145" s="5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c r="AD145" s="59"/>
      <c r="AE145" s="59"/>
      <c r="AF145" s="59"/>
      <c r="AG145" s="59"/>
      <c r="AH145" s="59"/>
      <c r="AI145" s="59"/>
      <c r="AJ145" s="59"/>
      <c r="AK145" s="59"/>
      <c r="AL145" s="59"/>
      <c r="AM145" s="59"/>
      <c r="AN145" s="59"/>
      <c r="AO145" s="59"/>
      <c r="AP145" s="59"/>
      <c r="AQ145" s="59"/>
      <c r="AR145" s="59"/>
    </row>
    <row r="146" ht="12.75" customHeight="1">
      <c r="A146" s="59"/>
      <c r="B146" s="59"/>
      <c r="C146" s="59"/>
      <c r="D146" s="59"/>
      <c r="E146" s="59"/>
      <c r="F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c r="AD146" s="59"/>
      <c r="AE146" s="59"/>
      <c r="AF146" s="59"/>
      <c r="AG146" s="59"/>
      <c r="AH146" s="59"/>
      <c r="AI146" s="59"/>
      <c r="AJ146" s="59"/>
      <c r="AK146" s="59"/>
      <c r="AL146" s="59"/>
      <c r="AM146" s="59"/>
      <c r="AN146" s="59"/>
      <c r="AO146" s="59"/>
      <c r="AP146" s="59"/>
      <c r="AQ146" s="59"/>
      <c r="AR146" s="59"/>
    </row>
    <row r="147" ht="12.75" customHeight="1">
      <c r="A147" s="59"/>
      <c r="B147" s="59"/>
      <c r="C147" s="59"/>
      <c r="D147" s="59"/>
      <c r="E147" s="59"/>
      <c r="F147" s="59"/>
      <c r="G147" s="59"/>
      <c r="H147" s="59"/>
      <c r="I147" s="59"/>
      <c r="J147" s="59"/>
      <c r="K147" s="59"/>
      <c r="L147" s="59"/>
      <c r="M147" s="59"/>
      <c r="N147" s="59"/>
      <c r="O147" s="59"/>
      <c r="P147" s="59"/>
      <c r="Q147" s="59"/>
      <c r="R147" s="59"/>
      <c r="S147" s="59"/>
      <c r="T147" s="59"/>
      <c r="U147" s="59"/>
      <c r="V147" s="59"/>
      <c r="W147" s="59"/>
      <c r="X147" s="59"/>
      <c r="Y147" s="59"/>
      <c r="Z147" s="59"/>
      <c r="AA147" s="59"/>
      <c r="AB147" s="59"/>
      <c r="AC147" s="59"/>
      <c r="AD147" s="59"/>
      <c r="AE147" s="59"/>
      <c r="AF147" s="59"/>
      <c r="AG147" s="59"/>
      <c r="AH147" s="59"/>
      <c r="AI147" s="59"/>
      <c r="AJ147" s="59"/>
      <c r="AK147" s="59"/>
      <c r="AL147" s="59"/>
      <c r="AM147" s="59"/>
      <c r="AN147" s="59"/>
      <c r="AO147" s="59"/>
      <c r="AP147" s="59"/>
      <c r="AQ147" s="59"/>
      <c r="AR147" s="59"/>
    </row>
    <row r="148" ht="12.75" customHeight="1">
      <c r="A148" s="59"/>
      <c r="B148" s="59"/>
      <c r="C148" s="59"/>
      <c r="D148" s="59"/>
      <c r="E148" s="59"/>
      <c r="F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E148" s="59"/>
      <c r="AF148" s="59"/>
      <c r="AG148" s="59"/>
      <c r="AH148" s="59"/>
      <c r="AI148" s="59"/>
      <c r="AJ148" s="59"/>
      <c r="AK148" s="59"/>
      <c r="AL148" s="59"/>
      <c r="AM148" s="59"/>
      <c r="AN148" s="59"/>
      <c r="AO148" s="59"/>
      <c r="AP148" s="59"/>
      <c r="AQ148" s="59"/>
      <c r="AR148" s="59"/>
    </row>
    <row r="149" ht="12.75" customHeight="1">
      <c r="A149" s="59"/>
      <c r="B149" s="59"/>
      <c r="C149" s="59"/>
      <c r="D149" s="59"/>
      <c r="E149" s="59"/>
      <c r="F149" s="59"/>
      <c r="G149" s="59"/>
      <c r="H149" s="59"/>
      <c r="I149" s="59"/>
      <c r="J149" s="59"/>
      <c r="K149" s="59"/>
      <c r="L149" s="59"/>
      <c r="M149" s="59"/>
      <c r="N149" s="59"/>
      <c r="O149" s="59"/>
      <c r="P149" s="59"/>
      <c r="Q149" s="59"/>
      <c r="R149" s="59"/>
      <c r="S149" s="59"/>
      <c r="T149" s="59"/>
      <c r="U149" s="59"/>
      <c r="V149" s="59"/>
      <c r="W149" s="59"/>
      <c r="X149" s="59"/>
      <c r="Y149" s="59"/>
      <c r="Z149" s="59"/>
      <c r="AA149" s="59"/>
      <c r="AB149" s="59"/>
      <c r="AC149" s="59"/>
      <c r="AD149" s="59"/>
      <c r="AE149" s="59"/>
      <c r="AF149" s="59"/>
      <c r="AG149" s="59"/>
      <c r="AH149" s="59"/>
      <c r="AI149" s="59"/>
      <c r="AJ149" s="59"/>
      <c r="AK149" s="59"/>
      <c r="AL149" s="59"/>
      <c r="AM149" s="59"/>
      <c r="AN149" s="59"/>
      <c r="AO149" s="59"/>
      <c r="AP149" s="59"/>
      <c r="AQ149" s="59"/>
      <c r="AR149" s="59"/>
    </row>
    <row r="150" ht="12.75" customHeight="1">
      <c r="A150" s="59"/>
      <c r="B150" s="59"/>
      <c r="C150" s="59"/>
      <c r="D150" s="59"/>
      <c r="E150" s="59"/>
      <c r="F150" s="59"/>
      <c r="G150" s="59"/>
      <c r="H150" s="59"/>
      <c r="I150" s="59"/>
      <c r="J150" s="59"/>
      <c r="K150" s="59"/>
      <c r="L150" s="59"/>
      <c r="M150" s="59"/>
      <c r="N150" s="59"/>
      <c r="O150" s="59"/>
      <c r="P150" s="59"/>
      <c r="Q150" s="59"/>
      <c r="R150" s="59"/>
      <c r="S150" s="59"/>
      <c r="T150" s="59"/>
      <c r="U150" s="59"/>
      <c r="V150" s="59"/>
      <c r="W150" s="59"/>
      <c r="X150" s="59"/>
      <c r="Y150" s="59"/>
      <c r="Z150" s="59"/>
      <c r="AA150" s="59"/>
      <c r="AB150" s="59"/>
      <c r="AC150" s="59"/>
      <c r="AD150" s="59"/>
      <c r="AE150" s="59"/>
      <c r="AF150" s="59"/>
      <c r="AG150" s="59"/>
      <c r="AH150" s="59"/>
      <c r="AI150" s="59"/>
      <c r="AJ150" s="59"/>
      <c r="AK150" s="59"/>
      <c r="AL150" s="59"/>
      <c r="AM150" s="59"/>
      <c r="AN150" s="59"/>
      <c r="AO150" s="59"/>
      <c r="AP150" s="59"/>
      <c r="AQ150" s="59"/>
      <c r="AR150" s="59"/>
    </row>
    <row r="151" ht="12.75" customHeight="1">
      <c r="A151" s="59"/>
      <c r="B151" s="59"/>
      <c r="C151" s="59"/>
      <c r="D151" s="59"/>
      <c r="E151" s="59"/>
      <c r="F151" s="59"/>
      <c r="G151" s="59"/>
      <c r="H151" s="59"/>
      <c r="I151" s="59"/>
      <c r="J151" s="59"/>
      <c r="K151" s="59"/>
      <c r="L151" s="59"/>
      <c r="M151" s="59"/>
      <c r="N151" s="59"/>
      <c r="O151" s="59"/>
      <c r="P151" s="59"/>
      <c r="Q151" s="59"/>
      <c r="R151" s="59"/>
      <c r="S151" s="59"/>
      <c r="T151" s="59"/>
      <c r="U151" s="59"/>
      <c r="V151" s="59"/>
      <c r="W151" s="59"/>
      <c r="X151" s="59"/>
      <c r="Y151" s="59"/>
      <c r="Z151" s="59"/>
      <c r="AA151" s="59"/>
      <c r="AB151" s="59"/>
      <c r="AC151" s="59"/>
      <c r="AD151" s="59"/>
      <c r="AE151" s="59"/>
      <c r="AF151" s="59"/>
      <c r="AG151" s="59"/>
      <c r="AH151" s="59"/>
      <c r="AI151" s="59"/>
      <c r="AJ151" s="59"/>
      <c r="AK151" s="59"/>
      <c r="AL151" s="59"/>
      <c r="AM151" s="59"/>
      <c r="AN151" s="59"/>
      <c r="AO151" s="59"/>
      <c r="AP151" s="59"/>
      <c r="AQ151" s="59"/>
      <c r="AR151" s="59"/>
    </row>
    <row r="152" ht="12.75" customHeight="1">
      <c r="A152" s="59"/>
      <c r="B152" s="59"/>
      <c r="C152" s="59"/>
      <c r="D152" s="59"/>
      <c r="E152" s="59"/>
      <c r="F152" s="59"/>
      <c r="G152" s="59"/>
      <c r="H152" s="59"/>
      <c r="I152" s="59"/>
      <c r="J152" s="59"/>
      <c r="K152" s="59"/>
      <c r="L152" s="59"/>
      <c r="M152" s="59"/>
      <c r="N152" s="59"/>
      <c r="O152" s="59"/>
      <c r="P152" s="59"/>
      <c r="Q152" s="59"/>
      <c r="R152" s="59"/>
      <c r="S152" s="59"/>
      <c r="T152" s="59"/>
      <c r="U152" s="59"/>
      <c r="V152" s="59"/>
      <c r="W152" s="59"/>
      <c r="X152" s="59"/>
      <c r="Y152" s="59"/>
      <c r="Z152" s="59"/>
      <c r="AA152" s="59"/>
      <c r="AB152" s="59"/>
      <c r="AC152" s="59"/>
      <c r="AD152" s="59"/>
      <c r="AE152" s="59"/>
      <c r="AF152" s="59"/>
      <c r="AG152" s="59"/>
      <c r="AH152" s="59"/>
      <c r="AI152" s="59"/>
      <c r="AJ152" s="59"/>
      <c r="AK152" s="59"/>
      <c r="AL152" s="59"/>
      <c r="AM152" s="59"/>
      <c r="AN152" s="59"/>
      <c r="AO152" s="59"/>
      <c r="AP152" s="59"/>
      <c r="AQ152" s="59"/>
      <c r="AR152" s="59"/>
    </row>
    <row r="153" ht="12.75" customHeight="1">
      <c r="A153" s="59"/>
      <c r="B153" s="59"/>
      <c r="C153" s="59"/>
      <c r="D153" s="59"/>
      <c r="E153" s="59"/>
      <c r="F153" s="59"/>
      <c r="G153" s="59"/>
      <c r="H153" s="59"/>
      <c r="I153" s="59"/>
      <c r="J153" s="59"/>
      <c r="K153" s="59"/>
      <c r="L153" s="59"/>
      <c r="M153" s="59"/>
      <c r="N153" s="59"/>
      <c r="O153" s="59"/>
      <c r="P153" s="59"/>
      <c r="Q153" s="59"/>
      <c r="R153" s="59"/>
      <c r="S153" s="59"/>
      <c r="T153" s="59"/>
      <c r="U153" s="59"/>
      <c r="V153" s="59"/>
      <c r="W153" s="59"/>
      <c r="X153" s="59"/>
      <c r="Y153" s="59"/>
      <c r="Z153" s="59"/>
      <c r="AA153" s="59"/>
      <c r="AB153" s="59"/>
      <c r="AC153" s="59"/>
      <c r="AD153" s="59"/>
      <c r="AE153" s="59"/>
      <c r="AF153" s="59"/>
      <c r="AG153" s="59"/>
      <c r="AH153" s="59"/>
      <c r="AI153" s="59"/>
      <c r="AJ153" s="59"/>
      <c r="AK153" s="59"/>
      <c r="AL153" s="59"/>
      <c r="AM153" s="59"/>
      <c r="AN153" s="59"/>
      <c r="AO153" s="59"/>
      <c r="AP153" s="59"/>
      <c r="AQ153" s="59"/>
      <c r="AR153" s="59"/>
    </row>
    <row r="154" ht="12.75" customHeight="1">
      <c r="A154" s="59"/>
      <c r="B154" s="59"/>
      <c r="C154" s="59"/>
      <c r="D154" s="59"/>
      <c r="E154" s="59"/>
      <c r="F154" s="59"/>
      <c r="G154" s="59"/>
      <c r="H154" s="59"/>
      <c r="I154" s="59"/>
      <c r="J154" s="59"/>
      <c r="K154" s="59"/>
      <c r="L154" s="59"/>
      <c r="M154" s="59"/>
      <c r="N154" s="59"/>
      <c r="O154" s="59"/>
      <c r="P154" s="59"/>
      <c r="Q154" s="59"/>
      <c r="R154" s="59"/>
      <c r="S154" s="59"/>
      <c r="T154" s="59"/>
      <c r="U154" s="59"/>
      <c r="V154" s="59"/>
      <c r="W154" s="59"/>
      <c r="X154" s="59"/>
      <c r="Y154" s="59"/>
      <c r="Z154" s="59"/>
      <c r="AA154" s="59"/>
      <c r="AB154" s="59"/>
      <c r="AC154" s="59"/>
      <c r="AD154" s="59"/>
      <c r="AE154" s="59"/>
      <c r="AF154" s="59"/>
      <c r="AG154" s="59"/>
      <c r="AH154" s="59"/>
      <c r="AI154" s="59"/>
      <c r="AJ154" s="59"/>
      <c r="AK154" s="59"/>
      <c r="AL154" s="59"/>
      <c r="AM154" s="59"/>
      <c r="AN154" s="59"/>
      <c r="AO154" s="59"/>
      <c r="AP154" s="59"/>
      <c r="AQ154" s="59"/>
      <c r="AR154" s="59"/>
    </row>
    <row r="155" ht="12.75" customHeight="1">
      <c r="A155" s="59"/>
      <c r="B155" s="59"/>
      <c r="C155" s="59"/>
      <c r="D155" s="59"/>
      <c r="E155" s="59"/>
      <c r="F155" s="59"/>
      <c r="G155" s="59"/>
      <c r="H155" s="59"/>
      <c r="I155" s="59"/>
      <c r="J155" s="59"/>
      <c r="K155" s="59"/>
      <c r="L155" s="59"/>
      <c r="M155" s="59"/>
      <c r="N155" s="59"/>
      <c r="O155" s="59"/>
      <c r="P155" s="59"/>
      <c r="Q155" s="59"/>
      <c r="R155" s="59"/>
      <c r="S155" s="59"/>
      <c r="T155" s="59"/>
      <c r="U155" s="59"/>
      <c r="V155" s="59"/>
      <c r="W155" s="59"/>
      <c r="X155" s="59"/>
      <c r="Y155" s="59"/>
      <c r="Z155" s="59"/>
      <c r="AA155" s="59"/>
      <c r="AB155" s="59"/>
      <c r="AC155" s="59"/>
      <c r="AD155" s="59"/>
      <c r="AE155" s="59"/>
      <c r="AF155" s="59"/>
      <c r="AG155" s="59"/>
      <c r="AH155" s="59"/>
      <c r="AI155" s="59"/>
      <c r="AJ155" s="59"/>
      <c r="AK155" s="59"/>
      <c r="AL155" s="59"/>
      <c r="AM155" s="59"/>
      <c r="AN155" s="59"/>
      <c r="AO155" s="59"/>
      <c r="AP155" s="59"/>
      <c r="AQ155" s="59"/>
      <c r="AR155" s="59"/>
    </row>
    <row r="156" ht="12.75" customHeight="1">
      <c r="A156" s="59"/>
      <c r="B156" s="59"/>
      <c r="C156" s="59"/>
      <c r="D156" s="59"/>
      <c r="E156" s="59"/>
      <c r="F156" s="59"/>
      <c r="G156" s="59"/>
      <c r="H156" s="59"/>
      <c r="I156" s="59"/>
      <c r="J156" s="59"/>
      <c r="K156" s="59"/>
      <c r="L156" s="59"/>
      <c r="M156" s="59"/>
      <c r="N156" s="59"/>
      <c r="O156" s="59"/>
      <c r="P156" s="59"/>
      <c r="Q156" s="59"/>
      <c r="R156" s="59"/>
      <c r="S156" s="59"/>
      <c r="T156" s="59"/>
      <c r="U156" s="59"/>
      <c r="V156" s="59"/>
      <c r="W156" s="59"/>
      <c r="X156" s="59"/>
      <c r="Y156" s="59"/>
      <c r="Z156" s="59"/>
      <c r="AA156" s="59"/>
      <c r="AB156" s="59"/>
      <c r="AC156" s="59"/>
      <c r="AD156" s="59"/>
      <c r="AE156" s="59"/>
      <c r="AF156" s="59"/>
      <c r="AG156" s="59"/>
      <c r="AH156" s="59"/>
      <c r="AI156" s="59"/>
      <c r="AJ156" s="59"/>
      <c r="AK156" s="59"/>
      <c r="AL156" s="59"/>
      <c r="AM156" s="59"/>
      <c r="AN156" s="59"/>
      <c r="AO156" s="59"/>
      <c r="AP156" s="59"/>
      <c r="AQ156" s="59"/>
      <c r="AR156" s="59"/>
    </row>
    <row r="157" ht="12.75" customHeight="1">
      <c r="A157" s="59"/>
      <c r="B157" s="59"/>
      <c r="C157" s="59"/>
      <c r="D157" s="59"/>
      <c r="E157" s="59"/>
      <c r="F157" s="59"/>
      <c r="G157" s="59"/>
      <c r="H157" s="59"/>
      <c r="I157" s="59"/>
      <c r="J157" s="59"/>
      <c r="K157" s="59"/>
      <c r="L157" s="59"/>
      <c r="M157" s="59"/>
      <c r="N157" s="59"/>
      <c r="O157" s="59"/>
      <c r="P157" s="59"/>
      <c r="Q157" s="59"/>
      <c r="R157" s="59"/>
      <c r="S157" s="59"/>
      <c r="T157" s="59"/>
      <c r="U157" s="59"/>
      <c r="V157" s="59"/>
      <c r="W157" s="59"/>
      <c r="X157" s="59"/>
      <c r="Y157" s="59"/>
      <c r="Z157" s="59"/>
      <c r="AA157" s="59"/>
      <c r="AB157" s="59"/>
      <c r="AC157" s="59"/>
      <c r="AD157" s="59"/>
      <c r="AE157" s="59"/>
      <c r="AF157" s="59"/>
      <c r="AG157" s="59"/>
      <c r="AH157" s="59"/>
      <c r="AI157" s="59"/>
      <c r="AJ157" s="59"/>
      <c r="AK157" s="59"/>
      <c r="AL157" s="59"/>
      <c r="AM157" s="59"/>
      <c r="AN157" s="59"/>
      <c r="AO157" s="59"/>
      <c r="AP157" s="59"/>
      <c r="AQ157" s="59"/>
      <c r="AR157" s="59"/>
    </row>
    <row r="158" ht="12.75" customHeight="1">
      <c r="A158" s="59"/>
      <c r="B158" s="59"/>
      <c r="C158" s="59"/>
      <c r="D158" s="59"/>
      <c r="E158" s="59"/>
      <c r="F158" s="59"/>
      <c r="G158" s="59"/>
      <c r="H158" s="59"/>
      <c r="I158" s="59"/>
      <c r="J158" s="59"/>
      <c r="K158" s="59"/>
      <c r="L158" s="59"/>
      <c r="M158" s="59"/>
      <c r="N158" s="59"/>
      <c r="O158" s="59"/>
      <c r="P158" s="59"/>
      <c r="Q158" s="59"/>
      <c r="R158" s="59"/>
      <c r="S158" s="59"/>
      <c r="T158" s="59"/>
      <c r="U158" s="59"/>
      <c r="V158" s="59"/>
      <c r="W158" s="59"/>
      <c r="X158" s="59"/>
      <c r="Y158" s="59"/>
      <c r="Z158" s="59"/>
      <c r="AA158" s="59"/>
      <c r="AB158" s="59"/>
      <c r="AC158" s="59"/>
      <c r="AD158" s="59"/>
      <c r="AE158" s="59"/>
      <c r="AF158" s="59"/>
      <c r="AG158" s="59"/>
      <c r="AH158" s="59"/>
      <c r="AI158" s="59"/>
      <c r="AJ158" s="59"/>
      <c r="AK158" s="59"/>
      <c r="AL158" s="59"/>
      <c r="AM158" s="59"/>
      <c r="AN158" s="59"/>
      <c r="AO158" s="59"/>
      <c r="AP158" s="59"/>
      <c r="AQ158" s="59"/>
      <c r="AR158" s="59"/>
    </row>
    <row r="159" ht="12.75" customHeight="1">
      <c r="A159" s="59"/>
      <c r="B159" s="59"/>
      <c r="C159" s="59"/>
      <c r="D159" s="59"/>
      <c r="E159" s="59"/>
      <c r="F159" s="59"/>
      <c r="G159" s="59"/>
      <c r="H159" s="59"/>
      <c r="I159" s="59"/>
      <c r="J159" s="59"/>
      <c r="K159" s="59"/>
      <c r="L159" s="59"/>
      <c r="M159" s="59"/>
      <c r="N159" s="59"/>
      <c r="O159" s="59"/>
      <c r="P159" s="59"/>
      <c r="Q159" s="59"/>
      <c r="R159" s="59"/>
      <c r="S159" s="59"/>
      <c r="T159" s="59"/>
      <c r="U159" s="59"/>
      <c r="V159" s="59"/>
      <c r="W159" s="59"/>
      <c r="X159" s="59"/>
      <c r="Y159" s="59"/>
      <c r="Z159" s="59"/>
      <c r="AA159" s="59"/>
      <c r="AB159" s="59"/>
      <c r="AC159" s="59"/>
      <c r="AD159" s="59"/>
      <c r="AE159" s="59"/>
      <c r="AF159" s="59"/>
      <c r="AG159" s="59"/>
      <c r="AH159" s="59"/>
      <c r="AI159" s="59"/>
      <c r="AJ159" s="59"/>
      <c r="AK159" s="59"/>
      <c r="AL159" s="59"/>
      <c r="AM159" s="59"/>
      <c r="AN159" s="59"/>
      <c r="AO159" s="59"/>
      <c r="AP159" s="59"/>
      <c r="AQ159" s="59"/>
      <c r="AR159" s="59"/>
    </row>
    <row r="160" ht="12.75" customHeight="1">
      <c r="A160" s="59"/>
      <c r="B160" s="59"/>
      <c r="C160" s="59"/>
      <c r="D160" s="59"/>
      <c r="E160" s="59"/>
      <c r="F160" s="59"/>
      <c r="G160" s="59"/>
      <c r="H160" s="59"/>
      <c r="I160" s="59"/>
      <c r="J160" s="59"/>
      <c r="K160" s="59"/>
      <c r="L160" s="59"/>
      <c r="M160" s="59"/>
      <c r="N160" s="59"/>
      <c r="O160" s="59"/>
      <c r="P160" s="59"/>
      <c r="Q160" s="59"/>
      <c r="R160" s="59"/>
      <c r="S160" s="59"/>
      <c r="T160" s="59"/>
      <c r="U160" s="59"/>
      <c r="V160" s="59"/>
      <c r="W160" s="59"/>
      <c r="X160" s="59"/>
      <c r="Y160" s="59"/>
      <c r="Z160" s="59"/>
      <c r="AA160" s="59"/>
      <c r="AB160" s="59"/>
      <c r="AC160" s="59"/>
      <c r="AD160" s="59"/>
      <c r="AE160" s="59"/>
      <c r="AF160" s="59"/>
      <c r="AG160" s="59"/>
      <c r="AH160" s="59"/>
      <c r="AI160" s="59"/>
      <c r="AJ160" s="59"/>
      <c r="AK160" s="59"/>
      <c r="AL160" s="59"/>
      <c r="AM160" s="59"/>
      <c r="AN160" s="59"/>
      <c r="AO160" s="59"/>
      <c r="AP160" s="59"/>
      <c r="AQ160" s="59"/>
      <c r="AR160" s="59"/>
    </row>
    <row r="161" ht="12.75" customHeight="1">
      <c r="A161" s="59"/>
      <c r="B161" s="59"/>
      <c r="C161" s="59"/>
      <c r="D161" s="59"/>
      <c r="E161" s="59"/>
      <c r="F161" s="59"/>
      <c r="G161" s="59"/>
      <c r="H161" s="59"/>
      <c r="I161" s="59"/>
      <c r="J161" s="59"/>
      <c r="K161" s="59"/>
      <c r="L161" s="59"/>
      <c r="M161" s="59"/>
      <c r="N161" s="59"/>
      <c r="O161" s="59"/>
      <c r="P161" s="59"/>
      <c r="Q161" s="59"/>
      <c r="R161" s="59"/>
      <c r="S161" s="59"/>
      <c r="T161" s="59"/>
      <c r="U161" s="59"/>
      <c r="V161" s="59"/>
      <c r="W161" s="59"/>
      <c r="X161" s="59"/>
      <c r="Y161" s="59"/>
      <c r="Z161" s="59"/>
      <c r="AA161" s="59"/>
      <c r="AB161" s="59"/>
      <c r="AC161" s="59"/>
      <c r="AD161" s="59"/>
      <c r="AE161" s="59"/>
      <c r="AF161" s="59"/>
      <c r="AG161" s="59"/>
      <c r="AH161" s="59"/>
      <c r="AI161" s="59"/>
      <c r="AJ161" s="59"/>
      <c r="AK161" s="59"/>
      <c r="AL161" s="59"/>
      <c r="AM161" s="59"/>
      <c r="AN161" s="59"/>
      <c r="AO161" s="59"/>
      <c r="AP161" s="59"/>
      <c r="AQ161" s="59"/>
      <c r="AR161" s="59"/>
    </row>
    <row r="162" ht="12.75" customHeight="1">
      <c r="A162" s="59"/>
      <c r="B162" s="59"/>
      <c r="C162" s="59"/>
      <c r="D162" s="59"/>
      <c r="E162" s="59"/>
      <c r="F162" s="59"/>
      <c r="G162" s="59"/>
      <c r="H162" s="59"/>
      <c r="I162" s="59"/>
      <c r="J162" s="59"/>
      <c r="K162" s="59"/>
      <c r="L162" s="59"/>
      <c r="M162" s="59"/>
      <c r="N162" s="59"/>
      <c r="O162" s="59"/>
      <c r="P162" s="59"/>
      <c r="Q162" s="59"/>
      <c r="R162" s="59"/>
      <c r="S162" s="59"/>
      <c r="T162" s="59"/>
      <c r="U162" s="59"/>
      <c r="V162" s="59"/>
      <c r="W162" s="59"/>
      <c r="X162" s="59"/>
      <c r="Y162" s="59"/>
      <c r="Z162" s="59"/>
      <c r="AA162" s="59"/>
      <c r="AB162" s="59"/>
      <c r="AC162" s="59"/>
      <c r="AD162" s="59"/>
      <c r="AE162" s="59"/>
      <c r="AF162" s="59"/>
      <c r="AG162" s="59"/>
      <c r="AH162" s="59"/>
      <c r="AI162" s="59"/>
      <c r="AJ162" s="59"/>
      <c r="AK162" s="59"/>
      <c r="AL162" s="59"/>
      <c r="AM162" s="59"/>
      <c r="AN162" s="59"/>
      <c r="AO162" s="59"/>
      <c r="AP162" s="59"/>
      <c r="AQ162" s="59"/>
      <c r="AR162" s="59"/>
    </row>
    <row r="163" ht="12.75" customHeight="1">
      <c r="A163" s="59"/>
      <c r="B163" s="59"/>
      <c r="C163" s="59"/>
      <c r="D163" s="59"/>
      <c r="E163" s="59"/>
      <c r="F163" s="59"/>
      <c r="G163" s="59"/>
      <c r="H163" s="59"/>
      <c r="I163" s="59"/>
      <c r="J163" s="59"/>
      <c r="K163" s="59"/>
      <c r="L163" s="59"/>
      <c r="M163" s="59"/>
      <c r="N163" s="59"/>
      <c r="O163" s="59"/>
      <c r="P163" s="59"/>
      <c r="Q163" s="59"/>
      <c r="R163" s="59"/>
      <c r="S163" s="59"/>
      <c r="T163" s="59"/>
      <c r="U163" s="59"/>
      <c r="V163" s="59"/>
      <c r="W163" s="59"/>
      <c r="X163" s="59"/>
      <c r="Y163" s="59"/>
      <c r="Z163" s="59"/>
      <c r="AA163" s="59"/>
      <c r="AB163" s="59"/>
      <c r="AC163" s="59"/>
      <c r="AD163" s="59"/>
      <c r="AE163" s="59"/>
      <c r="AF163" s="59"/>
      <c r="AG163" s="59"/>
      <c r="AH163" s="59"/>
      <c r="AI163" s="59"/>
      <c r="AJ163" s="59"/>
      <c r="AK163" s="59"/>
      <c r="AL163" s="59"/>
      <c r="AM163" s="59"/>
      <c r="AN163" s="59"/>
      <c r="AO163" s="59"/>
      <c r="AP163" s="59"/>
      <c r="AQ163" s="59"/>
      <c r="AR163" s="59"/>
    </row>
    <row r="164" ht="12.75" customHeight="1">
      <c r="A164" s="59"/>
      <c r="B164" s="59"/>
      <c r="C164" s="59"/>
      <c r="D164" s="59"/>
      <c r="E164" s="59"/>
      <c r="F164" s="59"/>
      <c r="G164" s="59"/>
      <c r="H164" s="59"/>
      <c r="I164" s="59"/>
      <c r="J164" s="59"/>
      <c r="K164" s="59"/>
      <c r="L164" s="59"/>
      <c r="M164" s="59"/>
      <c r="N164" s="59"/>
      <c r="O164" s="59"/>
      <c r="P164" s="59"/>
      <c r="Q164" s="59"/>
      <c r="R164" s="59"/>
      <c r="S164" s="59"/>
      <c r="T164" s="59"/>
      <c r="U164" s="59"/>
      <c r="V164" s="59"/>
      <c r="W164" s="59"/>
      <c r="X164" s="59"/>
      <c r="Y164" s="59"/>
      <c r="Z164" s="59"/>
      <c r="AA164" s="59"/>
      <c r="AB164" s="59"/>
      <c r="AC164" s="59"/>
      <c r="AD164" s="59"/>
      <c r="AE164" s="59"/>
      <c r="AF164" s="59"/>
      <c r="AG164" s="59"/>
      <c r="AH164" s="59"/>
      <c r="AI164" s="59"/>
      <c r="AJ164" s="59"/>
      <c r="AK164" s="59"/>
      <c r="AL164" s="59"/>
      <c r="AM164" s="59"/>
      <c r="AN164" s="59"/>
      <c r="AO164" s="59"/>
      <c r="AP164" s="59"/>
      <c r="AQ164" s="59"/>
      <c r="AR164" s="59"/>
    </row>
    <row r="165" ht="12.75" customHeight="1">
      <c r="A165" s="59"/>
      <c r="B165" s="59"/>
      <c r="C165" s="59"/>
      <c r="D165" s="59"/>
      <c r="E165" s="59"/>
      <c r="F165" s="59"/>
      <c r="G165" s="59"/>
      <c r="H165" s="59"/>
      <c r="I165" s="59"/>
      <c r="J165" s="59"/>
      <c r="K165" s="59"/>
      <c r="L165" s="59"/>
      <c r="M165" s="59"/>
      <c r="N165" s="59"/>
      <c r="O165" s="59"/>
      <c r="P165" s="59"/>
      <c r="Q165" s="59"/>
      <c r="R165" s="59"/>
      <c r="S165" s="59"/>
      <c r="T165" s="59"/>
      <c r="U165" s="59"/>
      <c r="V165" s="59"/>
      <c r="W165" s="59"/>
      <c r="X165" s="59"/>
      <c r="Y165" s="59"/>
      <c r="Z165" s="59"/>
      <c r="AA165" s="59"/>
      <c r="AB165" s="59"/>
      <c r="AC165" s="59"/>
      <c r="AD165" s="59"/>
      <c r="AE165" s="59"/>
      <c r="AF165" s="59"/>
      <c r="AG165" s="59"/>
      <c r="AH165" s="59"/>
      <c r="AI165" s="59"/>
      <c r="AJ165" s="59"/>
      <c r="AK165" s="59"/>
      <c r="AL165" s="59"/>
      <c r="AM165" s="59"/>
      <c r="AN165" s="59"/>
      <c r="AO165" s="59"/>
      <c r="AP165" s="59"/>
      <c r="AQ165" s="59"/>
      <c r="AR165" s="59"/>
    </row>
    <row r="166" ht="12.75" customHeight="1">
      <c r="A166" s="59"/>
      <c r="B166" s="59"/>
      <c r="C166" s="59"/>
      <c r="D166" s="59"/>
      <c r="E166" s="59"/>
      <c r="F166" s="59"/>
      <c r="G166" s="59"/>
      <c r="H166" s="59"/>
      <c r="I166" s="59"/>
      <c r="J166" s="59"/>
      <c r="K166" s="59"/>
      <c r="L166" s="59"/>
      <c r="M166" s="59"/>
      <c r="N166" s="59"/>
      <c r="O166" s="59"/>
      <c r="P166" s="59"/>
      <c r="Q166" s="59"/>
      <c r="R166" s="59"/>
      <c r="S166" s="59"/>
      <c r="T166" s="59"/>
      <c r="U166" s="59"/>
      <c r="V166" s="59"/>
      <c r="W166" s="59"/>
      <c r="X166" s="59"/>
      <c r="Y166" s="59"/>
      <c r="Z166" s="59"/>
      <c r="AA166" s="59"/>
      <c r="AB166" s="59"/>
      <c r="AC166" s="59"/>
      <c r="AD166" s="59"/>
      <c r="AE166" s="59"/>
      <c r="AF166" s="59"/>
      <c r="AG166" s="59"/>
      <c r="AH166" s="59"/>
      <c r="AI166" s="59"/>
      <c r="AJ166" s="59"/>
      <c r="AK166" s="59"/>
      <c r="AL166" s="59"/>
      <c r="AM166" s="59"/>
      <c r="AN166" s="59"/>
      <c r="AO166" s="59"/>
      <c r="AP166" s="59"/>
      <c r="AQ166" s="59"/>
      <c r="AR166" s="59"/>
    </row>
    <row r="167" ht="12.75" customHeight="1">
      <c r="A167" s="59"/>
      <c r="B167" s="59"/>
      <c r="C167" s="59"/>
      <c r="D167" s="59"/>
      <c r="E167" s="59"/>
      <c r="F167" s="59"/>
      <c r="G167" s="59"/>
      <c r="H167" s="59"/>
      <c r="I167" s="59"/>
      <c r="J167" s="59"/>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c r="AH167" s="59"/>
      <c r="AI167" s="59"/>
      <c r="AJ167" s="59"/>
      <c r="AK167" s="59"/>
      <c r="AL167" s="59"/>
      <c r="AM167" s="59"/>
      <c r="AN167" s="59"/>
      <c r="AO167" s="59"/>
      <c r="AP167" s="59"/>
      <c r="AQ167" s="59"/>
      <c r="AR167" s="59"/>
    </row>
    <row r="168" ht="12.75" customHeight="1">
      <c r="A168" s="59"/>
      <c r="B168" s="59"/>
      <c r="C168" s="59"/>
      <c r="D168" s="59"/>
      <c r="E168" s="59"/>
      <c r="F168" s="59"/>
      <c r="G168" s="59"/>
      <c r="H168" s="59"/>
      <c r="I168" s="59"/>
      <c r="J168" s="59"/>
      <c r="K168" s="59"/>
      <c r="L168" s="59"/>
      <c r="M168" s="59"/>
      <c r="N168" s="59"/>
      <c r="O168" s="59"/>
      <c r="P168" s="59"/>
      <c r="Q168" s="59"/>
      <c r="R168" s="59"/>
      <c r="S168" s="59"/>
      <c r="T168" s="59"/>
      <c r="U168" s="59"/>
      <c r="V168" s="59"/>
      <c r="W168" s="59"/>
      <c r="X168" s="59"/>
      <c r="Y168" s="59"/>
      <c r="Z168" s="59"/>
      <c r="AA168" s="59"/>
      <c r="AB168" s="59"/>
      <c r="AC168" s="59"/>
      <c r="AD168" s="59"/>
      <c r="AE168" s="59"/>
      <c r="AF168" s="59"/>
      <c r="AG168" s="59"/>
      <c r="AH168" s="59"/>
      <c r="AI168" s="59"/>
      <c r="AJ168" s="59"/>
      <c r="AK168" s="59"/>
      <c r="AL168" s="59"/>
      <c r="AM168" s="59"/>
      <c r="AN168" s="59"/>
      <c r="AO168" s="59"/>
      <c r="AP168" s="59"/>
      <c r="AQ168" s="59"/>
      <c r="AR168" s="59"/>
    </row>
    <row r="169" ht="12.75" customHeight="1">
      <c r="A169" s="59"/>
      <c r="B169" s="59"/>
      <c r="C169" s="59"/>
      <c r="D169" s="59"/>
      <c r="E169" s="59"/>
      <c r="F169" s="59"/>
      <c r="G169" s="59"/>
      <c r="H169" s="59"/>
      <c r="I169" s="59"/>
      <c r="J169" s="59"/>
      <c r="K169" s="5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9"/>
      <c r="AR169" s="59"/>
    </row>
    <row r="170" ht="12.75" customHeight="1">
      <c r="A170" s="59"/>
      <c r="B170" s="59"/>
      <c r="C170" s="59"/>
      <c r="D170" s="59"/>
      <c r="E170" s="59"/>
      <c r="F170" s="59"/>
      <c r="G170" s="59"/>
      <c r="H170" s="59"/>
      <c r="I170" s="59"/>
      <c r="J170" s="59"/>
      <c r="K170" s="59"/>
      <c r="L170" s="59"/>
      <c r="M170" s="59"/>
      <c r="N170" s="59"/>
      <c r="O170" s="59"/>
      <c r="P170" s="59"/>
      <c r="Q170" s="59"/>
      <c r="R170" s="59"/>
      <c r="S170" s="59"/>
      <c r="T170" s="59"/>
      <c r="U170" s="59"/>
      <c r="V170" s="59"/>
      <c r="W170" s="59"/>
      <c r="X170" s="59"/>
      <c r="Y170" s="59"/>
      <c r="Z170" s="59"/>
      <c r="AA170" s="59"/>
      <c r="AB170" s="59"/>
      <c r="AC170" s="59"/>
      <c r="AD170" s="59"/>
      <c r="AE170" s="59"/>
      <c r="AF170" s="59"/>
      <c r="AG170" s="59"/>
      <c r="AH170" s="59"/>
      <c r="AI170" s="59"/>
      <c r="AJ170" s="59"/>
      <c r="AK170" s="59"/>
      <c r="AL170" s="59"/>
      <c r="AM170" s="59"/>
      <c r="AN170" s="59"/>
      <c r="AO170" s="59"/>
      <c r="AP170" s="59"/>
      <c r="AQ170" s="59"/>
      <c r="AR170" s="59"/>
    </row>
    <row r="171" ht="12.75" customHeight="1">
      <c r="A171" s="59"/>
      <c r="B171" s="59"/>
      <c r="C171" s="59"/>
      <c r="D171" s="59"/>
      <c r="E171" s="59"/>
      <c r="F171" s="59"/>
      <c r="G171" s="59"/>
      <c r="H171" s="59"/>
      <c r="I171" s="59"/>
      <c r="J171" s="59"/>
      <c r="K171" s="59"/>
      <c r="L171" s="59"/>
      <c r="M171" s="59"/>
      <c r="N171" s="59"/>
      <c r="O171" s="59"/>
      <c r="P171" s="59"/>
      <c r="Q171" s="59"/>
      <c r="R171" s="59"/>
      <c r="S171" s="59"/>
      <c r="T171" s="59"/>
      <c r="U171" s="59"/>
      <c r="V171" s="59"/>
      <c r="W171" s="59"/>
      <c r="X171" s="59"/>
      <c r="Y171" s="59"/>
      <c r="Z171" s="59"/>
      <c r="AA171" s="59"/>
      <c r="AB171" s="59"/>
      <c r="AC171" s="59"/>
      <c r="AD171" s="59"/>
      <c r="AE171" s="59"/>
      <c r="AF171" s="59"/>
      <c r="AG171" s="59"/>
      <c r="AH171" s="59"/>
      <c r="AI171" s="59"/>
      <c r="AJ171" s="59"/>
      <c r="AK171" s="59"/>
      <c r="AL171" s="59"/>
      <c r="AM171" s="59"/>
      <c r="AN171" s="59"/>
      <c r="AO171" s="59"/>
      <c r="AP171" s="59"/>
      <c r="AQ171" s="59"/>
      <c r="AR171" s="59"/>
    </row>
    <row r="172" ht="12.75" customHeight="1">
      <c r="A172" s="59"/>
      <c r="B172" s="59"/>
      <c r="C172" s="59"/>
      <c r="D172" s="59"/>
      <c r="E172" s="59"/>
      <c r="F172" s="59"/>
      <c r="G172" s="59"/>
      <c r="H172" s="59"/>
      <c r="I172" s="59"/>
      <c r="J172" s="59"/>
      <c r="K172" s="59"/>
      <c r="L172" s="59"/>
      <c r="M172" s="59"/>
      <c r="N172" s="59"/>
      <c r="O172" s="59"/>
      <c r="P172" s="59"/>
      <c r="Q172" s="59"/>
      <c r="R172" s="59"/>
      <c r="S172" s="59"/>
      <c r="T172" s="59"/>
      <c r="U172" s="59"/>
      <c r="V172" s="59"/>
      <c r="W172" s="59"/>
      <c r="X172" s="59"/>
      <c r="Y172" s="59"/>
      <c r="Z172" s="59"/>
      <c r="AA172" s="59"/>
      <c r="AB172" s="59"/>
      <c r="AC172" s="59"/>
      <c r="AD172" s="59"/>
      <c r="AE172" s="59"/>
      <c r="AF172" s="59"/>
      <c r="AG172" s="59"/>
      <c r="AH172" s="59"/>
      <c r="AI172" s="59"/>
      <c r="AJ172" s="59"/>
      <c r="AK172" s="59"/>
      <c r="AL172" s="59"/>
      <c r="AM172" s="59"/>
      <c r="AN172" s="59"/>
      <c r="AO172" s="59"/>
      <c r="AP172" s="59"/>
      <c r="AQ172" s="59"/>
      <c r="AR172" s="59"/>
    </row>
    <row r="173" ht="12.75" customHeight="1">
      <c r="A173" s="59"/>
      <c r="B173" s="59"/>
      <c r="C173" s="59"/>
      <c r="D173" s="59"/>
      <c r="E173" s="59"/>
      <c r="F173" s="59"/>
      <c r="G173" s="59"/>
      <c r="H173" s="59"/>
      <c r="I173" s="59"/>
      <c r="J173" s="59"/>
      <c r="K173" s="59"/>
      <c r="L173" s="59"/>
      <c r="M173" s="59"/>
      <c r="N173" s="59"/>
      <c r="O173" s="59"/>
      <c r="P173" s="59"/>
      <c r="Q173" s="59"/>
      <c r="R173" s="59"/>
      <c r="S173" s="59"/>
      <c r="T173" s="59"/>
      <c r="U173" s="59"/>
      <c r="V173" s="59"/>
      <c r="W173" s="59"/>
      <c r="X173" s="59"/>
      <c r="Y173" s="59"/>
      <c r="Z173" s="59"/>
      <c r="AA173" s="59"/>
      <c r="AB173" s="59"/>
      <c r="AC173" s="59"/>
      <c r="AD173" s="59"/>
      <c r="AE173" s="59"/>
      <c r="AF173" s="59"/>
      <c r="AG173" s="59"/>
      <c r="AH173" s="59"/>
      <c r="AI173" s="59"/>
      <c r="AJ173" s="59"/>
      <c r="AK173" s="59"/>
      <c r="AL173" s="59"/>
      <c r="AM173" s="59"/>
      <c r="AN173" s="59"/>
      <c r="AO173" s="59"/>
      <c r="AP173" s="59"/>
      <c r="AQ173" s="59"/>
      <c r="AR173" s="59"/>
    </row>
    <row r="174" ht="12.75" customHeight="1">
      <c r="A174" s="59"/>
      <c r="B174" s="59"/>
      <c r="C174" s="59"/>
      <c r="D174" s="59"/>
      <c r="E174" s="59"/>
      <c r="F174" s="59"/>
      <c r="G174" s="59"/>
      <c r="H174" s="59"/>
      <c r="I174" s="59"/>
      <c r="J174" s="59"/>
      <c r="K174" s="59"/>
      <c r="L174" s="59"/>
      <c r="M174" s="59"/>
      <c r="N174" s="59"/>
      <c r="O174" s="59"/>
      <c r="P174" s="59"/>
      <c r="Q174" s="59"/>
      <c r="R174" s="59"/>
      <c r="S174" s="59"/>
      <c r="T174" s="59"/>
      <c r="U174" s="59"/>
      <c r="V174" s="59"/>
      <c r="W174" s="59"/>
      <c r="X174" s="59"/>
      <c r="Y174" s="59"/>
      <c r="Z174" s="59"/>
      <c r="AA174" s="59"/>
      <c r="AB174" s="59"/>
      <c r="AC174" s="59"/>
      <c r="AD174" s="59"/>
      <c r="AE174" s="59"/>
      <c r="AF174" s="59"/>
      <c r="AG174" s="59"/>
      <c r="AH174" s="59"/>
      <c r="AI174" s="59"/>
      <c r="AJ174" s="59"/>
      <c r="AK174" s="59"/>
      <c r="AL174" s="59"/>
      <c r="AM174" s="59"/>
      <c r="AN174" s="59"/>
      <c r="AO174" s="59"/>
      <c r="AP174" s="59"/>
      <c r="AQ174" s="59"/>
      <c r="AR174" s="59"/>
    </row>
    <row r="175" ht="12.75" customHeight="1">
      <c r="A175" s="59"/>
      <c r="B175" s="59"/>
      <c r="C175" s="59"/>
      <c r="D175" s="59"/>
      <c r="E175" s="59"/>
      <c r="F175" s="59"/>
      <c r="G175" s="59"/>
      <c r="H175" s="59"/>
      <c r="I175" s="59"/>
      <c r="J175" s="59"/>
      <c r="K175" s="59"/>
      <c r="L175" s="59"/>
      <c r="M175" s="59"/>
      <c r="N175" s="59"/>
      <c r="O175" s="59"/>
      <c r="P175" s="59"/>
      <c r="Q175" s="59"/>
      <c r="R175" s="59"/>
      <c r="S175" s="59"/>
      <c r="T175" s="59"/>
      <c r="U175" s="59"/>
      <c r="V175" s="59"/>
      <c r="W175" s="59"/>
      <c r="X175" s="59"/>
      <c r="Y175" s="59"/>
      <c r="Z175" s="59"/>
      <c r="AA175" s="59"/>
      <c r="AB175" s="59"/>
      <c r="AC175" s="59"/>
      <c r="AD175" s="59"/>
      <c r="AE175" s="59"/>
      <c r="AF175" s="59"/>
      <c r="AG175" s="59"/>
      <c r="AH175" s="59"/>
      <c r="AI175" s="59"/>
      <c r="AJ175" s="59"/>
      <c r="AK175" s="59"/>
      <c r="AL175" s="59"/>
      <c r="AM175" s="59"/>
      <c r="AN175" s="59"/>
      <c r="AO175" s="59"/>
      <c r="AP175" s="59"/>
      <c r="AQ175" s="59"/>
      <c r="AR175" s="59"/>
    </row>
    <row r="176" ht="12.75" customHeight="1">
      <c r="A176" s="59"/>
      <c r="B176" s="59"/>
      <c r="C176" s="59"/>
      <c r="D176" s="59"/>
      <c r="E176" s="59"/>
      <c r="F176" s="59"/>
      <c r="G176" s="59"/>
      <c r="H176" s="59"/>
      <c r="I176" s="59"/>
      <c r="J176" s="59"/>
      <c r="K176" s="59"/>
      <c r="L176" s="59"/>
      <c r="M176" s="59"/>
      <c r="N176" s="59"/>
      <c r="O176" s="59"/>
      <c r="P176" s="59"/>
      <c r="Q176" s="59"/>
      <c r="R176" s="59"/>
      <c r="S176" s="59"/>
      <c r="T176" s="59"/>
      <c r="U176" s="59"/>
      <c r="V176" s="59"/>
      <c r="W176" s="59"/>
      <c r="X176" s="59"/>
      <c r="Y176" s="59"/>
      <c r="Z176" s="59"/>
      <c r="AA176" s="59"/>
      <c r="AB176" s="59"/>
      <c r="AC176" s="59"/>
      <c r="AD176" s="59"/>
      <c r="AE176" s="59"/>
      <c r="AF176" s="59"/>
      <c r="AG176" s="59"/>
      <c r="AH176" s="59"/>
      <c r="AI176" s="59"/>
      <c r="AJ176" s="59"/>
      <c r="AK176" s="59"/>
      <c r="AL176" s="59"/>
      <c r="AM176" s="59"/>
      <c r="AN176" s="59"/>
      <c r="AO176" s="59"/>
      <c r="AP176" s="59"/>
      <c r="AQ176" s="59"/>
      <c r="AR176" s="59"/>
    </row>
    <row r="177" ht="12.75" customHeight="1">
      <c r="A177" s="59"/>
      <c r="B177" s="59"/>
      <c r="C177" s="59"/>
      <c r="D177" s="59"/>
      <c r="E177" s="59"/>
      <c r="F177" s="59"/>
      <c r="G177" s="59"/>
      <c r="H177" s="59"/>
      <c r="I177" s="59"/>
      <c r="J177" s="59"/>
      <c r="K177" s="59"/>
      <c r="L177" s="59"/>
      <c r="M177" s="59"/>
      <c r="N177" s="59"/>
      <c r="O177" s="59"/>
      <c r="P177" s="59"/>
      <c r="Q177" s="59"/>
      <c r="R177" s="59"/>
      <c r="S177" s="59"/>
      <c r="T177" s="59"/>
      <c r="U177" s="59"/>
      <c r="V177" s="59"/>
      <c r="W177" s="59"/>
      <c r="X177" s="59"/>
      <c r="Y177" s="59"/>
      <c r="Z177" s="59"/>
      <c r="AA177" s="59"/>
      <c r="AB177" s="59"/>
      <c r="AC177" s="59"/>
      <c r="AD177" s="59"/>
      <c r="AE177" s="59"/>
      <c r="AF177" s="59"/>
      <c r="AG177" s="59"/>
      <c r="AH177" s="59"/>
      <c r="AI177" s="59"/>
      <c r="AJ177" s="59"/>
      <c r="AK177" s="59"/>
      <c r="AL177" s="59"/>
      <c r="AM177" s="59"/>
      <c r="AN177" s="59"/>
      <c r="AO177" s="59"/>
      <c r="AP177" s="59"/>
      <c r="AQ177" s="59"/>
      <c r="AR177" s="59"/>
    </row>
    <row r="178" ht="12.75" customHeight="1">
      <c r="A178" s="59"/>
      <c r="B178" s="59"/>
      <c r="C178" s="59"/>
      <c r="D178" s="59"/>
      <c r="E178" s="59"/>
      <c r="F178" s="59"/>
      <c r="G178" s="59"/>
      <c r="H178" s="59"/>
      <c r="I178" s="59"/>
      <c r="J178" s="59"/>
      <c r="K178" s="59"/>
      <c r="L178" s="59"/>
      <c r="M178" s="59"/>
      <c r="N178" s="59"/>
      <c r="O178" s="59"/>
      <c r="P178" s="59"/>
      <c r="Q178" s="59"/>
      <c r="R178" s="59"/>
      <c r="S178" s="59"/>
      <c r="T178" s="59"/>
      <c r="U178" s="59"/>
      <c r="V178" s="59"/>
      <c r="W178" s="59"/>
      <c r="X178" s="59"/>
      <c r="Y178" s="59"/>
      <c r="Z178" s="59"/>
      <c r="AA178" s="59"/>
      <c r="AB178" s="59"/>
      <c r="AC178" s="59"/>
      <c r="AD178" s="59"/>
      <c r="AE178" s="59"/>
      <c r="AF178" s="59"/>
      <c r="AG178" s="59"/>
      <c r="AH178" s="59"/>
      <c r="AI178" s="59"/>
      <c r="AJ178" s="59"/>
      <c r="AK178" s="59"/>
      <c r="AL178" s="59"/>
      <c r="AM178" s="59"/>
      <c r="AN178" s="59"/>
      <c r="AO178" s="59"/>
      <c r="AP178" s="59"/>
      <c r="AQ178" s="59"/>
      <c r="AR178" s="59"/>
    </row>
    <row r="179" ht="12.75" customHeight="1">
      <c r="A179" s="59"/>
      <c r="B179" s="59"/>
      <c r="C179" s="59"/>
      <c r="D179" s="59"/>
      <c r="E179" s="59"/>
      <c r="F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c r="AD179" s="59"/>
      <c r="AE179" s="59"/>
      <c r="AF179" s="59"/>
      <c r="AG179" s="59"/>
      <c r="AH179" s="59"/>
      <c r="AI179" s="59"/>
      <c r="AJ179" s="59"/>
      <c r="AK179" s="59"/>
      <c r="AL179" s="59"/>
      <c r="AM179" s="59"/>
      <c r="AN179" s="59"/>
      <c r="AO179" s="59"/>
      <c r="AP179" s="59"/>
      <c r="AQ179" s="59"/>
      <c r="AR179" s="59"/>
    </row>
    <row r="180" ht="12.75" customHeight="1">
      <c r="A180" s="59"/>
      <c r="B180" s="59"/>
      <c r="C180" s="59"/>
      <c r="D180" s="59"/>
      <c r="E180" s="59"/>
      <c r="F180" s="59"/>
      <c r="G180" s="59"/>
      <c r="H180" s="59"/>
      <c r="I180" s="59"/>
      <c r="J180" s="59"/>
      <c r="K180" s="59"/>
      <c r="L180" s="59"/>
      <c r="M180" s="59"/>
      <c r="N180" s="59"/>
      <c r="O180" s="59"/>
      <c r="P180" s="59"/>
      <c r="Q180" s="59"/>
      <c r="R180" s="59"/>
      <c r="S180" s="59"/>
      <c r="T180" s="59"/>
      <c r="U180" s="59"/>
      <c r="V180" s="59"/>
      <c r="W180" s="59"/>
      <c r="X180" s="59"/>
      <c r="Y180" s="59"/>
      <c r="Z180" s="59"/>
      <c r="AA180" s="59"/>
      <c r="AB180" s="59"/>
      <c r="AC180" s="59"/>
      <c r="AD180" s="59"/>
      <c r="AE180" s="59"/>
      <c r="AF180" s="59"/>
      <c r="AG180" s="59"/>
      <c r="AH180" s="59"/>
      <c r="AI180" s="59"/>
      <c r="AJ180" s="59"/>
      <c r="AK180" s="59"/>
      <c r="AL180" s="59"/>
      <c r="AM180" s="59"/>
      <c r="AN180" s="59"/>
      <c r="AO180" s="59"/>
      <c r="AP180" s="59"/>
      <c r="AQ180" s="59"/>
      <c r="AR180" s="59"/>
    </row>
    <row r="181" ht="12.75" customHeight="1">
      <c r="A181" s="59"/>
      <c r="B181" s="59"/>
      <c r="C181" s="59"/>
      <c r="D181" s="59"/>
      <c r="E181" s="59"/>
      <c r="F181" s="59"/>
      <c r="G181" s="59"/>
      <c r="H181" s="59"/>
      <c r="I181" s="59"/>
      <c r="J181" s="59"/>
      <c r="K181" s="59"/>
      <c r="L181" s="59"/>
      <c r="M181" s="59"/>
      <c r="N181" s="59"/>
      <c r="O181" s="59"/>
      <c r="P181" s="59"/>
      <c r="Q181" s="59"/>
      <c r="R181" s="59"/>
      <c r="S181" s="59"/>
      <c r="T181" s="59"/>
      <c r="U181" s="59"/>
      <c r="V181" s="59"/>
      <c r="W181" s="59"/>
      <c r="X181" s="59"/>
      <c r="Y181" s="59"/>
      <c r="Z181" s="59"/>
      <c r="AA181" s="59"/>
      <c r="AB181" s="59"/>
      <c r="AC181" s="59"/>
      <c r="AD181" s="59"/>
      <c r="AE181" s="59"/>
      <c r="AF181" s="59"/>
      <c r="AG181" s="59"/>
      <c r="AH181" s="59"/>
      <c r="AI181" s="59"/>
      <c r="AJ181" s="59"/>
      <c r="AK181" s="59"/>
      <c r="AL181" s="59"/>
      <c r="AM181" s="59"/>
      <c r="AN181" s="59"/>
      <c r="AO181" s="59"/>
      <c r="AP181" s="59"/>
      <c r="AQ181" s="59"/>
      <c r="AR181" s="59"/>
    </row>
    <row r="182" ht="12.75" customHeight="1">
      <c r="A182" s="59"/>
      <c r="B182" s="59"/>
      <c r="C182" s="59"/>
      <c r="D182" s="59"/>
      <c r="E182" s="59"/>
      <c r="F182" s="59"/>
      <c r="G182" s="59"/>
      <c r="H182" s="59"/>
      <c r="I182" s="59"/>
      <c r="J182" s="59"/>
      <c r="K182" s="59"/>
      <c r="L182" s="59"/>
      <c r="M182" s="59"/>
      <c r="N182" s="59"/>
      <c r="O182" s="59"/>
      <c r="P182" s="59"/>
      <c r="Q182" s="59"/>
      <c r="R182" s="59"/>
      <c r="S182" s="59"/>
      <c r="T182" s="59"/>
      <c r="U182" s="59"/>
      <c r="V182" s="59"/>
      <c r="W182" s="59"/>
      <c r="X182" s="59"/>
      <c r="Y182" s="59"/>
      <c r="Z182" s="59"/>
      <c r="AA182" s="59"/>
      <c r="AB182" s="59"/>
      <c r="AC182" s="59"/>
      <c r="AD182" s="59"/>
      <c r="AE182" s="59"/>
      <c r="AF182" s="59"/>
      <c r="AG182" s="59"/>
      <c r="AH182" s="59"/>
      <c r="AI182" s="59"/>
      <c r="AJ182" s="59"/>
      <c r="AK182" s="59"/>
      <c r="AL182" s="59"/>
      <c r="AM182" s="59"/>
      <c r="AN182" s="59"/>
      <c r="AO182" s="59"/>
      <c r="AP182" s="59"/>
      <c r="AQ182" s="59"/>
      <c r="AR182" s="59"/>
    </row>
    <row r="183" ht="12.75" customHeight="1">
      <c r="A183" s="59"/>
      <c r="B183" s="59"/>
      <c r="C183" s="59"/>
      <c r="D183" s="59"/>
      <c r="E183" s="59"/>
      <c r="F183" s="59"/>
      <c r="G183" s="59"/>
      <c r="H183" s="59"/>
      <c r="I183" s="59"/>
      <c r="J183" s="59"/>
      <c r="K183" s="59"/>
      <c r="L183" s="59"/>
      <c r="M183" s="59"/>
      <c r="N183" s="59"/>
      <c r="O183" s="59"/>
      <c r="P183" s="59"/>
      <c r="Q183" s="59"/>
      <c r="R183" s="59"/>
      <c r="S183" s="59"/>
      <c r="T183" s="59"/>
      <c r="U183" s="59"/>
      <c r="V183" s="59"/>
      <c r="W183" s="59"/>
      <c r="X183" s="59"/>
      <c r="Y183" s="59"/>
      <c r="Z183" s="59"/>
      <c r="AA183" s="59"/>
      <c r="AB183" s="59"/>
      <c r="AC183" s="59"/>
      <c r="AD183" s="59"/>
      <c r="AE183" s="59"/>
      <c r="AF183" s="59"/>
      <c r="AG183" s="59"/>
      <c r="AH183" s="59"/>
      <c r="AI183" s="59"/>
      <c r="AJ183" s="59"/>
      <c r="AK183" s="59"/>
      <c r="AL183" s="59"/>
      <c r="AM183" s="59"/>
      <c r="AN183" s="59"/>
      <c r="AO183" s="59"/>
      <c r="AP183" s="59"/>
      <c r="AQ183" s="59"/>
      <c r="AR183" s="59"/>
    </row>
    <row r="184" ht="12.75" customHeight="1">
      <c r="A184" s="59"/>
      <c r="B184" s="59"/>
      <c r="C184" s="59"/>
      <c r="D184" s="59"/>
      <c r="E184" s="59"/>
      <c r="F184" s="59"/>
      <c r="G184" s="59"/>
      <c r="H184" s="59"/>
      <c r="I184" s="59"/>
      <c r="J184" s="59"/>
      <c r="K184" s="59"/>
      <c r="L184" s="59"/>
      <c r="M184" s="59"/>
      <c r="N184" s="59"/>
      <c r="O184" s="59"/>
      <c r="P184" s="59"/>
      <c r="Q184" s="59"/>
      <c r="R184" s="59"/>
      <c r="S184" s="59"/>
      <c r="T184" s="59"/>
      <c r="U184" s="59"/>
      <c r="V184" s="59"/>
      <c r="W184" s="59"/>
      <c r="X184" s="59"/>
      <c r="Y184" s="59"/>
      <c r="Z184" s="59"/>
      <c r="AA184" s="59"/>
      <c r="AB184" s="59"/>
      <c r="AC184" s="59"/>
      <c r="AD184" s="59"/>
      <c r="AE184" s="59"/>
      <c r="AF184" s="59"/>
      <c r="AG184" s="59"/>
      <c r="AH184" s="59"/>
      <c r="AI184" s="59"/>
      <c r="AJ184" s="59"/>
      <c r="AK184" s="59"/>
      <c r="AL184" s="59"/>
      <c r="AM184" s="59"/>
      <c r="AN184" s="59"/>
      <c r="AO184" s="59"/>
      <c r="AP184" s="59"/>
      <c r="AQ184" s="59"/>
      <c r="AR184" s="59"/>
    </row>
    <row r="185" ht="12.75" customHeight="1">
      <c r="A185" s="59"/>
      <c r="B185" s="59"/>
      <c r="C185" s="59"/>
      <c r="D185" s="59"/>
      <c r="E185" s="59"/>
      <c r="F185" s="59"/>
      <c r="G185" s="59"/>
      <c r="H185" s="59"/>
      <c r="I185" s="59"/>
      <c r="J185" s="59"/>
      <c r="K185" s="59"/>
      <c r="L185" s="59"/>
      <c r="M185" s="59"/>
      <c r="N185" s="59"/>
      <c r="O185" s="59"/>
      <c r="P185" s="59"/>
      <c r="Q185" s="59"/>
      <c r="R185" s="59"/>
      <c r="S185" s="59"/>
      <c r="T185" s="59"/>
      <c r="U185" s="59"/>
      <c r="V185" s="59"/>
      <c r="W185" s="59"/>
      <c r="X185" s="59"/>
      <c r="Y185" s="59"/>
      <c r="Z185" s="59"/>
      <c r="AA185" s="59"/>
      <c r="AB185" s="59"/>
      <c r="AC185" s="59"/>
      <c r="AD185" s="59"/>
      <c r="AE185" s="59"/>
      <c r="AF185" s="59"/>
      <c r="AG185" s="59"/>
      <c r="AH185" s="59"/>
      <c r="AI185" s="59"/>
      <c r="AJ185" s="59"/>
      <c r="AK185" s="59"/>
      <c r="AL185" s="59"/>
      <c r="AM185" s="59"/>
      <c r="AN185" s="59"/>
      <c r="AO185" s="59"/>
      <c r="AP185" s="59"/>
      <c r="AQ185" s="59"/>
      <c r="AR185" s="59"/>
    </row>
    <row r="186" ht="12.75" customHeight="1">
      <c r="A186" s="59"/>
      <c r="B186" s="59"/>
      <c r="C186" s="59"/>
      <c r="D186" s="59"/>
      <c r="E186" s="59"/>
      <c r="F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c r="AE186" s="59"/>
      <c r="AF186" s="59"/>
      <c r="AG186" s="59"/>
      <c r="AH186" s="59"/>
      <c r="AI186" s="59"/>
      <c r="AJ186" s="59"/>
      <c r="AK186" s="59"/>
      <c r="AL186" s="59"/>
      <c r="AM186" s="59"/>
      <c r="AN186" s="59"/>
      <c r="AO186" s="59"/>
      <c r="AP186" s="59"/>
      <c r="AQ186" s="59"/>
      <c r="AR186" s="59"/>
    </row>
    <row r="187" ht="12.75" customHeight="1">
      <c r="A187" s="59"/>
      <c r="B187" s="59"/>
      <c r="C187" s="59"/>
      <c r="D187" s="59"/>
      <c r="E187" s="59"/>
      <c r="F187" s="59"/>
      <c r="G187" s="59"/>
      <c r="H187" s="59"/>
      <c r="I187" s="59"/>
      <c r="J187" s="59"/>
      <c r="K187" s="59"/>
      <c r="L187" s="59"/>
      <c r="M187" s="59"/>
      <c r="N187" s="59"/>
      <c r="O187" s="59"/>
      <c r="P187" s="59"/>
      <c r="Q187" s="59"/>
      <c r="R187" s="59"/>
      <c r="S187" s="59"/>
      <c r="T187" s="59"/>
      <c r="U187" s="59"/>
      <c r="V187" s="59"/>
      <c r="W187" s="59"/>
      <c r="X187" s="59"/>
      <c r="Y187" s="59"/>
      <c r="Z187" s="59"/>
      <c r="AA187" s="59"/>
      <c r="AB187" s="59"/>
      <c r="AC187" s="59"/>
      <c r="AD187" s="59"/>
      <c r="AE187" s="59"/>
      <c r="AF187" s="59"/>
      <c r="AG187" s="59"/>
      <c r="AH187" s="59"/>
      <c r="AI187" s="59"/>
      <c r="AJ187" s="59"/>
      <c r="AK187" s="59"/>
      <c r="AL187" s="59"/>
      <c r="AM187" s="59"/>
      <c r="AN187" s="59"/>
      <c r="AO187" s="59"/>
      <c r="AP187" s="59"/>
      <c r="AQ187" s="59"/>
      <c r="AR187" s="59"/>
    </row>
    <row r="188" ht="12.75" customHeight="1">
      <c r="A188" s="59"/>
      <c r="B188" s="59"/>
      <c r="C188" s="59"/>
      <c r="D188" s="59"/>
      <c r="E188" s="59"/>
      <c r="F188" s="59"/>
      <c r="G188" s="59"/>
      <c r="H188" s="59"/>
      <c r="I188" s="59"/>
      <c r="J188" s="59"/>
      <c r="K188" s="59"/>
      <c r="L188" s="59"/>
      <c r="M188" s="59"/>
      <c r="N188" s="59"/>
      <c r="O188" s="59"/>
      <c r="P188" s="59"/>
      <c r="Q188" s="59"/>
      <c r="R188" s="59"/>
      <c r="S188" s="59"/>
      <c r="T188" s="59"/>
      <c r="U188" s="59"/>
      <c r="V188" s="59"/>
      <c r="W188" s="59"/>
      <c r="X188" s="59"/>
      <c r="Y188" s="59"/>
      <c r="Z188" s="59"/>
      <c r="AA188" s="59"/>
      <c r="AB188" s="59"/>
      <c r="AC188" s="59"/>
      <c r="AD188" s="59"/>
      <c r="AE188" s="59"/>
      <c r="AF188" s="59"/>
      <c r="AG188" s="59"/>
      <c r="AH188" s="59"/>
      <c r="AI188" s="59"/>
      <c r="AJ188" s="59"/>
      <c r="AK188" s="59"/>
      <c r="AL188" s="59"/>
      <c r="AM188" s="59"/>
      <c r="AN188" s="59"/>
      <c r="AO188" s="59"/>
      <c r="AP188" s="59"/>
      <c r="AQ188" s="59"/>
      <c r="AR188" s="59"/>
    </row>
    <row r="189" ht="12.75" customHeight="1">
      <c r="A189" s="59"/>
      <c r="B189" s="59"/>
      <c r="C189" s="59"/>
      <c r="D189" s="59"/>
      <c r="E189" s="59"/>
      <c r="F189" s="59"/>
      <c r="G189" s="59"/>
      <c r="H189" s="59"/>
      <c r="I189" s="59"/>
      <c r="J189" s="59"/>
      <c r="K189" s="59"/>
      <c r="L189" s="59"/>
      <c r="M189" s="59"/>
      <c r="N189" s="59"/>
      <c r="O189" s="59"/>
      <c r="P189" s="59"/>
      <c r="Q189" s="59"/>
      <c r="R189" s="59"/>
      <c r="S189" s="59"/>
      <c r="T189" s="59"/>
      <c r="U189" s="59"/>
      <c r="V189" s="59"/>
      <c r="W189" s="59"/>
      <c r="X189" s="59"/>
      <c r="Y189" s="59"/>
      <c r="Z189" s="59"/>
      <c r="AA189" s="59"/>
      <c r="AB189" s="59"/>
      <c r="AC189" s="59"/>
      <c r="AD189" s="59"/>
      <c r="AE189" s="59"/>
      <c r="AF189" s="59"/>
      <c r="AG189" s="59"/>
      <c r="AH189" s="59"/>
      <c r="AI189" s="59"/>
      <c r="AJ189" s="59"/>
      <c r="AK189" s="59"/>
      <c r="AL189" s="59"/>
      <c r="AM189" s="59"/>
      <c r="AN189" s="59"/>
      <c r="AO189" s="59"/>
      <c r="AP189" s="59"/>
      <c r="AQ189" s="59"/>
      <c r="AR189" s="59"/>
    </row>
    <row r="190" ht="12.75" customHeight="1">
      <c r="A190" s="59"/>
      <c r="B190" s="59"/>
      <c r="C190" s="59"/>
      <c r="D190" s="59"/>
      <c r="E190" s="59"/>
      <c r="F190" s="59"/>
      <c r="G190" s="59"/>
      <c r="H190" s="59"/>
      <c r="I190" s="59"/>
      <c r="J190" s="59"/>
      <c r="K190" s="59"/>
      <c r="L190" s="59"/>
      <c r="M190" s="59"/>
      <c r="N190" s="59"/>
      <c r="O190" s="59"/>
      <c r="P190" s="59"/>
      <c r="Q190" s="59"/>
      <c r="R190" s="59"/>
      <c r="S190" s="59"/>
      <c r="T190" s="59"/>
      <c r="U190" s="59"/>
      <c r="V190" s="59"/>
      <c r="W190" s="59"/>
      <c r="X190" s="59"/>
      <c r="Y190" s="59"/>
      <c r="Z190" s="59"/>
      <c r="AA190" s="59"/>
      <c r="AB190" s="59"/>
      <c r="AC190" s="59"/>
      <c r="AD190" s="59"/>
      <c r="AE190" s="59"/>
      <c r="AF190" s="59"/>
      <c r="AG190" s="59"/>
      <c r="AH190" s="59"/>
      <c r="AI190" s="59"/>
      <c r="AJ190" s="59"/>
      <c r="AK190" s="59"/>
      <c r="AL190" s="59"/>
      <c r="AM190" s="59"/>
      <c r="AN190" s="59"/>
      <c r="AO190" s="59"/>
      <c r="AP190" s="59"/>
      <c r="AQ190" s="59"/>
      <c r="AR190" s="59"/>
    </row>
    <row r="191" ht="12.75" customHeight="1">
      <c r="A191" s="59"/>
      <c r="B191" s="59"/>
      <c r="C191" s="59"/>
      <c r="D191" s="59"/>
      <c r="E191" s="59"/>
      <c r="F191" s="59"/>
      <c r="G191" s="59"/>
      <c r="H191" s="59"/>
      <c r="I191" s="59"/>
      <c r="J191" s="59"/>
      <c r="K191" s="59"/>
      <c r="L191" s="59"/>
      <c r="M191" s="59"/>
      <c r="N191" s="59"/>
      <c r="O191" s="59"/>
      <c r="P191" s="59"/>
      <c r="Q191" s="59"/>
      <c r="R191" s="59"/>
      <c r="S191" s="59"/>
      <c r="T191" s="59"/>
      <c r="U191" s="59"/>
      <c r="V191" s="59"/>
      <c r="W191" s="59"/>
      <c r="X191" s="59"/>
      <c r="Y191" s="59"/>
      <c r="Z191" s="59"/>
      <c r="AA191" s="59"/>
      <c r="AB191" s="59"/>
      <c r="AC191" s="59"/>
      <c r="AD191" s="59"/>
      <c r="AE191" s="59"/>
      <c r="AF191" s="59"/>
      <c r="AG191" s="59"/>
      <c r="AH191" s="59"/>
      <c r="AI191" s="59"/>
      <c r="AJ191" s="59"/>
      <c r="AK191" s="59"/>
      <c r="AL191" s="59"/>
      <c r="AM191" s="59"/>
      <c r="AN191" s="59"/>
      <c r="AO191" s="59"/>
      <c r="AP191" s="59"/>
      <c r="AQ191" s="59"/>
      <c r="AR191" s="59"/>
    </row>
    <row r="192" ht="12.75" customHeight="1">
      <c r="A192" s="59"/>
      <c r="B192" s="59"/>
      <c r="C192" s="59"/>
      <c r="D192" s="59"/>
      <c r="E192" s="59"/>
      <c r="F192" s="59"/>
      <c r="G192" s="59"/>
      <c r="H192" s="59"/>
      <c r="I192" s="59"/>
      <c r="J192" s="59"/>
      <c r="K192" s="59"/>
      <c r="L192" s="59"/>
      <c r="M192" s="59"/>
      <c r="N192" s="59"/>
      <c r="O192" s="59"/>
      <c r="P192" s="59"/>
      <c r="Q192" s="59"/>
      <c r="R192" s="59"/>
      <c r="S192" s="59"/>
      <c r="T192" s="59"/>
      <c r="U192" s="59"/>
      <c r="V192" s="59"/>
      <c r="W192" s="59"/>
      <c r="X192" s="59"/>
      <c r="Y192" s="59"/>
      <c r="Z192" s="59"/>
      <c r="AA192" s="59"/>
      <c r="AB192" s="59"/>
      <c r="AC192" s="59"/>
      <c r="AD192" s="59"/>
      <c r="AE192" s="59"/>
      <c r="AF192" s="59"/>
      <c r="AG192" s="59"/>
      <c r="AH192" s="59"/>
      <c r="AI192" s="59"/>
      <c r="AJ192" s="59"/>
      <c r="AK192" s="59"/>
      <c r="AL192" s="59"/>
      <c r="AM192" s="59"/>
      <c r="AN192" s="59"/>
      <c r="AO192" s="59"/>
      <c r="AP192" s="59"/>
      <c r="AQ192" s="59"/>
      <c r="AR192" s="59"/>
    </row>
    <row r="193" ht="12.75" customHeight="1">
      <c r="A193" s="59"/>
      <c r="B193" s="59"/>
      <c r="C193" s="59"/>
      <c r="D193" s="59"/>
      <c r="E193" s="59"/>
      <c r="F193" s="59"/>
      <c r="G193" s="59"/>
      <c r="H193" s="59"/>
      <c r="I193" s="59"/>
      <c r="J193" s="59"/>
      <c r="K193" s="59"/>
      <c r="L193" s="59"/>
      <c r="M193" s="59"/>
      <c r="N193" s="59"/>
      <c r="O193" s="59"/>
      <c r="P193" s="59"/>
      <c r="Q193" s="59"/>
      <c r="R193" s="59"/>
      <c r="S193" s="59"/>
      <c r="T193" s="59"/>
      <c r="U193" s="59"/>
      <c r="V193" s="59"/>
      <c r="W193" s="59"/>
      <c r="X193" s="59"/>
      <c r="Y193" s="59"/>
      <c r="Z193" s="59"/>
      <c r="AA193" s="59"/>
      <c r="AB193" s="59"/>
      <c r="AC193" s="59"/>
      <c r="AD193" s="59"/>
      <c r="AE193" s="59"/>
      <c r="AF193" s="59"/>
      <c r="AG193" s="59"/>
      <c r="AH193" s="59"/>
      <c r="AI193" s="59"/>
      <c r="AJ193" s="59"/>
      <c r="AK193" s="59"/>
      <c r="AL193" s="59"/>
      <c r="AM193" s="59"/>
      <c r="AN193" s="59"/>
      <c r="AO193" s="59"/>
      <c r="AP193" s="59"/>
      <c r="AQ193" s="59"/>
      <c r="AR193" s="59"/>
    </row>
    <row r="194" ht="12.75" customHeight="1">
      <c r="A194" s="59"/>
      <c r="B194" s="59"/>
      <c r="C194" s="59"/>
      <c r="D194" s="59"/>
      <c r="E194" s="59"/>
      <c r="F194" s="59"/>
      <c r="G194" s="59"/>
      <c r="H194" s="59"/>
      <c r="I194" s="59"/>
      <c r="J194" s="59"/>
      <c r="K194" s="59"/>
      <c r="L194" s="59"/>
      <c r="M194" s="59"/>
      <c r="N194" s="59"/>
      <c r="O194" s="59"/>
      <c r="P194" s="59"/>
      <c r="Q194" s="59"/>
      <c r="R194" s="59"/>
      <c r="S194" s="59"/>
      <c r="T194" s="59"/>
      <c r="U194" s="59"/>
      <c r="V194" s="59"/>
      <c r="W194" s="59"/>
      <c r="X194" s="59"/>
      <c r="Y194" s="59"/>
      <c r="Z194" s="59"/>
      <c r="AA194" s="59"/>
      <c r="AB194" s="59"/>
      <c r="AC194" s="59"/>
      <c r="AD194" s="59"/>
      <c r="AE194" s="59"/>
      <c r="AF194" s="59"/>
      <c r="AG194" s="59"/>
      <c r="AH194" s="59"/>
      <c r="AI194" s="59"/>
      <c r="AJ194" s="59"/>
      <c r="AK194" s="59"/>
      <c r="AL194" s="59"/>
      <c r="AM194" s="59"/>
      <c r="AN194" s="59"/>
      <c r="AO194" s="59"/>
      <c r="AP194" s="59"/>
      <c r="AQ194" s="59"/>
      <c r="AR194" s="59"/>
    </row>
    <row r="195" ht="12.75" customHeight="1">
      <c r="A195" s="59"/>
      <c r="B195" s="59"/>
      <c r="C195" s="59"/>
      <c r="D195" s="59"/>
      <c r="E195" s="59"/>
      <c r="F195" s="59"/>
      <c r="G195" s="59"/>
      <c r="H195" s="59"/>
      <c r="I195" s="59"/>
      <c r="J195" s="59"/>
      <c r="K195" s="59"/>
      <c r="L195" s="59"/>
      <c r="M195" s="59"/>
      <c r="N195" s="59"/>
      <c r="O195" s="59"/>
      <c r="P195" s="59"/>
      <c r="Q195" s="59"/>
      <c r="R195" s="59"/>
      <c r="S195" s="59"/>
      <c r="T195" s="59"/>
      <c r="U195" s="59"/>
      <c r="V195" s="59"/>
      <c r="W195" s="59"/>
      <c r="X195" s="59"/>
      <c r="Y195" s="59"/>
      <c r="Z195" s="59"/>
      <c r="AA195" s="59"/>
      <c r="AB195" s="59"/>
      <c r="AC195" s="59"/>
      <c r="AD195" s="59"/>
      <c r="AE195" s="59"/>
      <c r="AF195" s="59"/>
      <c r="AG195" s="59"/>
      <c r="AH195" s="59"/>
      <c r="AI195" s="59"/>
      <c r="AJ195" s="59"/>
      <c r="AK195" s="59"/>
      <c r="AL195" s="59"/>
      <c r="AM195" s="59"/>
      <c r="AN195" s="59"/>
      <c r="AO195" s="59"/>
      <c r="AP195" s="59"/>
      <c r="AQ195" s="59"/>
      <c r="AR195" s="59"/>
    </row>
    <row r="196" ht="12.75" customHeight="1">
      <c r="A196" s="59"/>
      <c r="B196" s="59"/>
      <c r="C196" s="59"/>
      <c r="D196" s="59"/>
      <c r="E196" s="59"/>
      <c r="F196" s="59"/>
      <c r="G196" s="59"/>
      <c r="H196" s="59"/>
      <c r="I196" s="59"/>
      <c r="J196" s="59"/>
      <c r="K196" s="59"/>
      <c r="L196" s="59"/>
      <c r="M196" s="59"/>
      <c r="N196" s="59"/>
      <c r="O196" s="59"/>
      <c r="P196" s="59"/>
      <c r="Q196" s="59"/>
      <c r="R196" s="59"/>
      <c r="S196" s="59"/>
      <c r="T196" s="59"/>
      <c r="U196" s="59"/>
      <c r="V196" s="59"/>
      <c r="W196" s="59"/>
      <c r="X196" s="59"/>
      <c r="Y196" s="59"/>
      <c r="Z196" s="59"/>
      <c r="AA196" s="59"/>
      <c r="AB196" s="59"/>
      <c r="AC196" s="59"/>
      <c r="AD196" s="59"/>
      <c r="AE196" s="59"/>
      <c r="AF196" s="59"/>
      <c r="AG196" s="59"/>
      <c r="AH196" s="59"/>
      <c r="AI196" s="59"/>
      <c r="AJ196" s="59"/>
      <c r="AK196" s="59"/>
      <c r="AL196" s="59"/>
      <c r="AM196" s="59"/>
      <c r="AN196" s="59"/>
      <c r="AO196" s="59"/>
      <c r="AP196" s="59"/>
      <c r="AQ196" s="59"/>
      <c r="AR196" s="59"/>
    </row>
    <row r="197" ht="12.75" customHeight="1">
      <c r="A197" s="59"/>
      <c r="B197" s="59"/>
      <c r="C197" s="59"/>
      <c r="D197" s="59"/>
      <c r="E197" s="59"/>
      <c r="F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c r="AD197" s="59"/>
      <c r="AE197" s="59"/>
      <c r="AF197" s="59"/>
      <c r="AG197" s="59"/>
      <c r="AH197" s="59"/>
      <c r="AI197" s="59"/>
      <c r="AJ197" s="59"/>
      <c r="AK197" s="59"/>
      <c r="AL197" s="59"/>
      <c r="AM197" s="59"/>
      <c r="AN197" s="59"/>
      <c r="AO197" s="59"/>
      <c r="AP197" s="59"/>
      <c r="AQ197" s="59"/>
      <c r="AR197" s="59"/>
    </row>
    <row r="198" ht="12.75" customHeight="1">
      <c r="A198" s="59"/>
      <c r="B198" s="59"/>
      <c r="C198" s="59"/>
      <c r="D198" s="59"/>
      <c r="E198" s="59"/>
      <c r="F198" s="59"/>
      <c r="G198" s="59"/>
      <c r="H198" s="59"/>
      <c r="I198" s="59"/>
      <c r="J198" s="59"/>
      <c r="K198" s="59"/>
      <c r="L198" s="59"/>
      <c r="M198" s="59"/>
      <c r="N198" s="59"/>
      <c r="O198" s="59"/>
      <c r="P198" s="59"/>
      <c r="Q198" s="59"/>
      <c r="R198" s="59"/>
      <c r="S198" s="59"/>
      <c r="T198" s="59"/>
      <c r="U198" s="59"/>
      <c r="V198" s="59"/>
      <c r="W198" s="59"/>
      <c r="X198" s="59"/>
      <c r="Y198" s="59"/>
      <c r="Z198" s="59"/>
      <c r="AA198" s="59"/>
      <c r="AB198" s="59"/>
      <c r="AC198" s="59"/>
      <c r="AD198" s="59"/>
      <c r="AE198" s="59"/>
      <c r="AF198" s="59"/>
      <c r="AG198" s="59"/>
      <c r="AH198" s="59"/>
      <c r="AI198" s="59"/>
      <c r="AJ198" s="59"/>
      <c r="AK198" s="59"/>
      <c r="AL198" s="59"/>
      <c r="AM198" s="59"/>
      <c r="AN198" s="59"/>
      <c r="AO198" s="59"/>
      <c r="AP198" s="59"/>
      <c r="AQ198" s="59"/>
      <c r="AR198" s="59"/>
    </row>
    <row r="199" ht="12.75" customHeight="1">
      <c r="A199" s="59"/>
      <c r="B199" s="59"/>
      <c r="C199" s="59"/>
      <c r="D199" s="59"/>
      <c r="E199" s="59"/>
      <c r="F199" s="59"/>
      <c r="G199" s="59"/>
      <c r="H199" s="59"/>
      <c r="I199" s="59"/>
      <c r="J199" s="59"/>
      <c r="K199" s="59"/>
      <c r="L199" s="59"/>
      <c r="M199" s="59"/>
      <c r="N199" s="59"/>
      <c r="O199" s="59"/>
      <c r="P199" s="59"/>
      <c r="Q199" s="59"/>
      <c r="R199" s="59"/>
      <c r="S199" s="59"/>
      <c r="T199" s="59"/>
      <c r="U199" s="59"/>
      <c r="V199" s="59"/>
      <c r="W199" s="59"/>
      <c r="X199" s="59"/>
      <c r="Y199" s="59"/>
      <c r="Z199" s="59"/>
      <c r="AA199" s="59"/>
      <c r="AB199" s="59"/>
      <c r="AC199" s="59"/>
      <c r="AD199" s="59"/>
      <c r="AE199" s="59"/>
      <c r="AF199" s="59"/>
      <c r="AG199" s="59"/>
      <c r="AH199" s="59"/>
      <c r="AI199" s="59"/>
      <c r="AJ199" s="59"/>
      <c r="AK199" s="59"/>
      <c r="AL199" s="59"/>
      <c r="AM199" s="59"/>
      <c r="AN199" s="59"/>
      <c r="AO199" s="59"/>
      <c r="AP199" s="59"/>
      <c r="AQ199" s="59"/>
      <c r="AR199" s="59"/>
    </row>
    <row r="200" ht="12.75" customHeight="1">
      <c r="A200" s="59"/>
      <c r="B200" s="59"/>
      <c r="C200" s="59"/>
      <c r="D200" s="59"/>
      <c r="E200" s="59"/>
      <c r="F200" s="59"/>
      <c r="G200" s="59"/>
      <c r="H200" s="59"/>
      <c r="I200" s="59"/>
      <c r="J200" s="59"/>
      <c r="K200" s="59"/>
      <c r="L200" s="59"/>
      <c r="M200" s="59"/>
      <c r="N200" s="59"/>
      <c r="O200" s="59"/>
      <c r="P200" s="59"/>
      <c r="Q200" s="59"/>
      <c r="R200" s="59"/>
      <c r="S200" s="59"/>
      <c r="T200" s="59"/>
      <c r="U200" s="59"/>
      <c r="V200" s="59"/>
      <c r="W200" s="59"/>
      <c r="X200" s="59"/>
      <c r="Y200" s="59"/>
      <c r="Z200" s="59"/>
      <c r="AA200" s="59"/>
      <c r="AB200" s="59"/>
      <c r="AC200" s="59"/>
      <c r="AD200" s="59"/>
      <c r="AE200" s="59"/>
      <c r="AF200" s="59"/>
      <c r="AG200" s="59"/>
      <c r="AH200" s="59"/>
      <c r="AI200" s="59"/>
      <c r="AJ200" s="59"/>
      <c r="AK200" s="59"/>
      <c r="AL200" s="59"/>
      <c r="AM200" s="59"/>
      <c r="AN200" s="59"/>
      <c r="AO200" s="59"/>
      <c r="AP200" s="59"/>
      <c r="AQ200" s="59"/>
      <c r="AR200" s="59"/>
    </row>
    <row r="201" ht="12.75" customHeight="1">
      <c r="A201" s="59"/>
      <c r="B201" s="59"/>
      <c r="C201" s="59"/>
      <c r="D201" s="59"/>
      <c r="E201" s="59"/>
      <c r="F201" s="59"/>
      <c r="G201" s="59"/>
      <c r="H201" s="59"/>
      <c r="I201" s="59"/>
      <c r="J201" s="59"/>
      <c r="K201" s="59"/>
      <c r="L201" s="59"/>
      <c r="M201" s="59"/>
      <c r="N201" s="59"/>
      <c r="O201" s="59"/>
      <c r="P201" s="59"/>
      <c r="Q201" s="59"/>
      <c r="R201" s="59"/>
      <c r="S201" s="59"/>
      <c r="T201" s="59"/>
      <c r="U201" s="59"/>
      <c r="V201" s="59"/>
      <c r="W201" s="59"/>
      <c r="X201" s="59"/>
      <c r="Y201" s="59"/>
      <c r="Z201" s="59"/>
      <c r="AA201" s="59"/>
      <c r="AB201" s="59"/>
      <c r="AC201" s="59"/>
      <c r="AD201" s="59"/>
      <c r="AE201" s="59"/>
      <c r="AF201" s="59"/>
      <c r="AG201" s="59"/>
      <c r="AH201" s="59"/>
      <c r="AI201" s="59"/>
      <c r="AJ201" s="59"/>
      <c r="AK201" s="59"/>
      <c r="AL201" s="59"/>
      <c r="AM201" s="59"/>
      <c r="AN201" s="59"/>
      <c r="AO201" s="59"/>
      <c r="AP201" s="59"/>
      <c r="AQ201" s="59"/>
      <c r="AR201" s="59"/>
    </row>
    <row r="202" ht="12.75" customHeight="1">
      <c r="A202" s="59"/>
      <c r="B202" s="59"/>
      <c r="C202" s="59"/>
      <c r="D202" s="59"/>
      <c r="E202" s="59"/>
      <c r="F202" s="59"/>
      <c r="G202" s="59"/>
      <c r="H202" s="59"/>
      <c r="I202" s="59"/>
      <c r="J202" s="59"/>
      <c r="K202" s="59"/>
      <c r="L202" s="59"/>
      <c r="M202" s="59"/>
      <c r="N202" s="59"/>
      <c r="O202" s="59"/>
      <c r="P202" s="59"/>
      <c r="Q202" s="59"/>
      <c r="R202" s="59"/>
      <c r="S202" s="59"/>
      <c r="T202" s="59"/>
      <c r="U202" s="59"/>
      <c r="V202" s="59"/>
      <c r="W202" s="59"/>
      <c r="X202" s="59"/>
      <c r="Y202" s="59"/>
      <c r="Z202" s="59"/>
      <c r="AA202" s="59"/>
      <c r="AB202" s="59"/>
      <c r="AC202" s="59"/>
      <c r="AD202" s="59"/>
      <c r="AE202" s="59"/>
      <c r="AF202" s="59"/>
      <c r="AG202" s="59"/>
      <c r="AH202" s="59"/>
      <c r="AI202" s="59"/>
      <c r="AJ202" s="59"/>
      <c r="AK202" s="59"/>
      <c r="AL202" s="59"/>
      <c r="AM202" s="59"/>
      <c r="AN202" s="59"/>
      <c r="AO202" s="59"/>
      <c r="AP202" s="59"/>
      <c r="AQ202" s="59"/>
      <c r="AR202" s="59"/>
    </row>
    <row r="203" ht="12.75" customHeight="1">
      <c r="A203" s="59"/>
      <c r="B203" s="59"/>
      <c r="C203" s="59"/>
      <c r="D203" s="59"/>
      <c r="E203" s="59"/>
      <c r="F203" s="59"/>
      <c r="G203" s="59"/>
      <c r="H203" s="59"/>
      <c r="I203" s="59"/>
      <c r="J203" s="59"/>
      <c r="K203" s="59"/>
      <c r="L203" s="59"/>
      <c r="M203" s="59"/>
      <c r="N203" s="59"/>
      <c r="O203" s="59"/>
      <c r="P203" s="59"/>
      <c r="Q203" s="59"/>
      <c r="R203" s="59"/>
      <c r="S203" s="59"/>
      <c r="T203" s="59"/>
      <c r="U203" s="59"/>
      <c r="V203" s="59"/>
      <c r="W203" s="59"/>
      <c r="X203" s="59"/>
      <c r="Y203" s="59"/>
      <c r="Z203" s="59"/>
      <c r="AA203" s="59"/>
      <c r="AB203" s="59"/>
      <c r="AC203" s="59"/>
      <c r="AD203" s="59"/>
      <c r="AE203" s="59"/>
      <c r="AF203" s="59"/>
      <c r="AG203" s="59"/>
      <c r="AH203" s="59"/>
      <c r="AI203" s="59"/>
      <c r="AJ203" s="59"/>
      <c r="AK203" s="59"/>
      <c r="AL203" s="59"/>
      <c r="AM203" s="59"/>
      <c r="AN203" s="59"/>
      <c r="AO203" s="59"/>
      <c r="AP203" s="59"/>
      <c r="AQ203" s="59"/>
      <c r="AR203" s="59"/>
    </row>
    <row r="204" ht="12.75" customHeight="1">
      <c r="A204" s="59"/>
      <c r="B204" s="59"/>
      <c r="C204" s="59"/>
      <c r="D204" s="59"/>
      <c r="E204" s="59"/>
      <c r="F204" s="59"/>
      <c r="G204" s="59"/>
      <c r="H204" s="59"/>
      <c r="I204" s="59"/>
      <c r="J204" s="59"/>
      <c r="K204" s="59"/>
      <c r="L204" s="59"/>
      <c r="M204" s="59"/>
      <c r="N204" s="59"/>
      <c r="O204" s="59"/>
      <c r="P204" s="59"/>
      <c r="Q204" s="59"/>
      <c r="R204" s="59"/>
      <c r="S204" s="59"/>
      <c r="T204" s="59"/>
      <c r="U204" s="59"/>
      <c r="V204" s="59"/>
      <c r="W204" s="59"/>
      <c r="X204" s="59"/>
      <c r="Y204" s="59"/>
      <c r="Z204" s="59"/>
      <c r="AA204" s="59"/>
      <c r="AB204" s="59"/>
      <c r="AC204" s="59"/>
      <c r="AD204" s="59"/>
      <c r="AE204" s="59"/>
      <c r="AF204" s="59"/>
      <c r="AG204" s="59"/>
      <c r="AH204" s="59"/>
      <c r="AI204" s="59"/>
      <c r="AJ204" s="59"/>
      <c r="AK204" s="59"/>
      <c r="AL204" s="59"/>
      <c r="AM204" s="59"/>
      <c r="AN204" s="59"/>
      <c r="AO204" s="59"/>
      <c r="AP204" s="59"/>
      <c r="AQ204" s="59"/>
      <c r="AR204" s="59"/>
    </row>
    <row r="205" ht="12.75" customHeight="1">
      <c r="A205" s="59"/>
      <c r="B205" s="59"/>
      <c r="C205" s="59"/>
      <c r="D205" s="59"/>
      <c r="E205" s="59"/>
      <c r="F205" s="59"/>
      <c r="G205" s="59"/>
      <c r="H205" s="59"/>
      <c r="I205" s="59"/>
      <c r="J205" s="59"/>
      <c r="K205" s="59"/>
      <c r="L205" s="59"/>
      <c r="M205" s="59"/>
      <c r="N205" s="59"/>
      <c r="O205" s="59"/>
      <c r="P205" s="59"/>
      <c r="Q205" s="59"/>
      <c r="R205" s="59"/>
      <c r="S205" s="59"/>
      <c r="T205" s="59"/>
      <c r="U205" s="59"/>
      <c r="V205" s="59"/>
      <c r="W205" s="59"/>
      <c r="X205" s="59"/>
      <c r="Y205" s="59"/>
      <c r="Z205" s="59"/>
      <c r="AA205" s="59"/>
      <c r="AB205" s="59"/>
      <c r="AC205" s="59"/>
      <c r="AD205" s="59"/>
      <c r="AE205" s="59"/>
      <c r="AF205" s="59"/>
      <c r="AG205" s="59"/>
      <c r="AH205" s="59"/>
      <c r="AI205" s="59"/>
      <c r="AJ205" s="59"/>
      <c r="AK205" s="59"/>
      <c r="AL205" s="59"/>
      <c r="AM205" s="59"/>
      <c r="AN205" s="59"/>
      <c r="AO205" s="59"/>
      <c r="AP205" s="59"/>
      <c r="AQ205" s="59"/>
      <c r="AR205" s="59"/>
    </row>
    <row r="206" ht="12.75" customHeight="1">
      <c r="A206" s="59"/>
      <c r="B206" s="59"/>
      <c r="C206" s="59"/>
      <c r="D206" s="59"/>
      <c r="E206" s="59"/>
      <c r="F206" s="59"/>
      <c r="G206" s="59"/>
      <c r="H206" s="59"/>
      <c r="I206" s="59"/>
      <c r="J206" s="59"/>
      <c r="K206" s="59"/>
      <c r="L206" s="59"/>
      <c r="M206" s="59"/>
      <c r="N206" s="59"/>
      <c r="O206" s="59"/>
      <c r="P206" s="59"/>
      <c r="Q206" s="59"/>
      <c r="R206" s="59"/>
      <c r="S206" s="59"/>
      <c r="T206" s="59"/>
      <c r="U206" s="59"/>
      <c r="V206" s="59"/>
      <c r="W206" s="59"/>
      <c r="X206" s="59"/>
      <c r="Y206" s="59"/>
      <c r="Z206" s="59"/>
      <c r="AA206" s="59"/>
      <c r="AB206" s="59"/>
      <c r="AC206" s="59"/>
      <c r="AD206" s="59"/>
      <c r="AE206" s="59"/>
      <c r="AF206" s="59"/>
      <c r="AG206" s="59"/>
      <c r="AH206" s="59"/>
      <c r="AI206" s="59"/>
      <c r="AJ206" s="59"/>
      <c r="AK206" s="59"/>
      <c r="AL206" s="59"/>
      <c r="AM206" s="59"/>
      <c r="AN206" s="59"/>
      <c r="AO206" s="59"/>
      <c r="AP206" s="59"/>
      <c r="AQ206" s="59"/>
      <c r="AR206" s="59"/>
    </row>
    <row r="207" ht="12.75" customHeight="1">
      <c r="A207" s="59"/>
      <c r="B207" s="59"/>
      <c r="C207" s="59"/>
      <c r="D207" s="59"/>
      <c r="E207" s="59"/>
      <c r="F207" s="59"/>
      <c r="G207" s="59"/>
      <c r="H207" s="59"/>
      <c r="I207" s="59"/>
      <c r="J207" s="59"/>
      <c r="K207" s="59"/>
      <c r="L207" s="59"/>
      <c r="M207" s="59"/>
      <c r="N207" s="59"/>
      <c r="O207" s="59"/>
      <c r="P207" s="59"/>
      <c r="Q207" s="59"/>
      <c r="R207" s="59"/>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9"/>
      <c r="AR207" s="59"/>
    </row>
    <row r="208" ht="12.75" customHeight="1">
      <c r="A208" s="59"/>
      <c r="B208" s="59"/>
      <c r="C208" s="59"/>
      <c r="D208" s="59"/>
      <c r="E208" s="59"/>
      <c r="F208" s="59"/>
      <c r="G208" s="59"/>
      <c r="H208" s="59"/>
      <c r="I208" s="59"/>
      <c r="J208" s="59"/>
      <c r="K208" s="59"/>
      <c r="L208" s="59"/>
      <c r="M208" s="59"/>
      <c r="N208" s="59"/>
      <c r="O208" s="59"/>
      <c r="P208" s="59"/>
      <c r="Q208" s="59"/>
      <c r="R208" s="59"/>
      <c r="S208" s="59"/>
      <c r="T208" s="59"/>
      <c r="U208" s="59"/>
      <c r="V208" s="59"/>
      <c r="W208" s="59"/>
      <c r="X208" s="59"/>
      <c r="Y208" s="59"/>
      <c r="Z208" s="59"/>
      <c r="AA208" s="59"/>
      <c r="AB208" s="59"/>
      <c r="AC208" s="59"/>
      <c r="AD208" s="59"/>
      <c r="AE208" s="59"/>
      <c r="AF208" s="59"/>
      <c r="AG208" s="59"/>
      <c r="AH208" s="59"/>
      <c r="AI208" s="59"/>
      <c r="AJ208" s="59"/>
      <c r="AK208" s="59"/>
      <c r="AL208" s="59"/>
      <c r="AM208" s="59"/>
      <c r="AN208" s="59"/>
      <c r="AO208" s="59"/>
      <c r="AP208" s="59"/>
      <c r="AQ208" s="59"/>
      <c r="AR208" s="59"/>
    </row>
    <row r="209" ht="12.75" customHeight="1">
      <c r="A209" s="59"/>
      <c r="B209" s="59"/>
      <c r="C209" s="59"/>
      <c r="D209" s="59"/>
      <c r="E209" s="59"/>
      <c r="F209" s="59"/>
      <c r="G209" s="59"/>
      <c r="H209" s="59"/>
      <c r="I209" s="59"/>
      <c r="J209" s="59"/>
      <c r="K209" s="59"/>
      <c r="L209" s="59"/>
      <c r="M209" s="59"/>
      <c r="N209" s="59"/>
      <c r="O209" s="59"/>
      <c r="P209" s="59"/>
      <c r="Q209" s="59"/>
      <c r="R209" s="59"/>
      <c r="S209" s="59"/>
      <c r="T209" s="59"/>
      <c r="U209" s="59"/>
      <c r="V209" s="59"/>
      <c r="W209" s="59"/>
      <c r="X209" s="59"/>
      <c r="Y209" s="59"/>
      <c r="Z209" s="59"/>
      <c r="AA209" s="59"/>
      <c r="AB209" s="59"/>
      <c r="AC209" s="59"/>
      <c r="AD209" s="59"/>
      <c r="AE209" s="59"/>
      <c r="AF209" s="59"/>
      <c r="AG209" s="59"/>
      <c r="AH209" s="59"/>
      <c r="AI209" s="59"/>
      <c r="AJ209" s="59"/>
      <c r="AK209" s="59"/>
      <c r="AL209" s="59"/>
      <c r="AM209" s="59"/>
      <c r="AN209" s="59"/>
      <c r="AO209" s="59"/>
      <c r="AP209" s="59"/>
      <c r="AQ209" s="59"/>
      <c r="AR209" s="59"/>
    </row>
    <row r="210" ht="12.75" customHeight="1">
      <c r="A210" s="59"/>
      <c r="B210" s="59"/>
      <c r="C210" s="59"/>
      <c r="D210" s="59"/>
      <c r="E210" s="59"/>
      <c r="F210" s="59"/>
      <c r="G210" s="59"/>
      <c r="H210" s="59"/>
      <c r="I210" s="59"/>
      <c r="J210" s="59"/>
      <c r="K210" s="59"/>
      <c r="L210" s="59"/>
      <c r="M210" s="59"/>
      <c r="N210" s="59"/>
      <c r="O210" s="59"/>
      <c r="P210" s="59"/>
      <c r="Q210" s="59"/>
      <c r="R210" s="59"/>
      <c r="S210" s="59"/>
      <c r="T210" s="59"/>
      <c r="U210" s="59"/>
      <c r="V210" s="59"/>
      <c r="W210" s="59"/>
      <c r="X210" s="59"/>
      <c r="Y210" s="59"/>
      <c r="Z210" s="59"/>
      <c r="AA210" s="59"/>
      <c r="AB210" s="59"/>
      <c r="AC210" s="59"/>
      <c r="AD210" s="59"/>
      <c r="AE210" s="59"/>
      <c r="AF210" s="59"/>
      <c r="AG210" s="59"/>
      <c r="AH210" s="59"/>
      <c r="AI210" s="59"/>
      <c r="AJ210" s="59"/>
      <c r="AK210" s="59"/>
      <c r="AL210" s="59"/>
      <c r="AM210" s="59"/>
      <c r="AN210" s="59"/>
      <c r="AO210" s="59"/>
      <c r="AP210" s="59"/>
      <c r="AQ210" s="59"/>
      <c r="AR210" s="59"/>
    </row>
    <row r="211" ht="12.75" customHeight="1">
      <c r="A211" s="59"/>
      <c r="B211" s="59"/>
      <c r="C211" s="59"/>
      <c r="D211" s="59"/>
      <c r="E211" s="59"/>
      <c r="F211" s="59"/>
      <c r="G211" s="59"/>
      <c r="H211" s="59"/>
      <c r="I211" s="59"/>
      <c r="J211" s="59"/>
      <c r="K211" s="59"/>
      <c r="L211" s="59"/>
      <c r="M211" s="59"/>
      <c r="N211" s="59"/>
      <c r="O211" s="59"/>
      <c r="P211" s="59"/>
      <c r="Q211" s="59"/>
      <c r="R211" s="59"/>
      <c r="S211" s="59"/>
      <c r="T211" s="59"/>
      <c r="U211" s="59"/>
      <c r="V211" s="59"/>
      <c r="W211" s="59"/>
      <c r="X211" s="59"/>
      <c r="Y211" s="59"/>
      <c r="Z211" s="59"/>
      <c r="AA211" s="59"/>
      <c r="AB211" s="59"/>
      <c r="AC211" s="59"/>
      <c r="AD211" s="59"/>
      <c r="AE211" s="59"/>
      <c r="AF211" s="59"/>
      <c r="AG211" s="59"/>
      <c r="AH211" s="59"/>
      <c r="AI211" s="59"/>
      <c r="AJ211" s="59"/>
      <c r="AK211" s="59"/>
      <c r="AL211" s="59"/>
      <c r="AM211" s="59"/>
      <c r="AN211" s="59"/>
      <c r="AO211" s="59"/>
      <c r="AP211" s="59"/>
      <c r="AQ211" s="59"/>
      <c r="AR211" s="59"/>
    </row>
    <row r="212" ht="12.75" customHeight="1">
      <c r="A212" s="59"/>
      <c r="B212" s="59"/>
      <c r="C212" s="59"/>
      <c r="D212" s="59"/>
      <c r="E212" s="59"/>
      <c r="F212" s="59"/>
      <c r="G212" s="59"/>
      <c r="H212" s="59"/>
      <c r="I212" s="59"/>
      <c r="J212" s="59"/>
      <c r="K212" s="59"/>
      <c r="L212" s="59"/>
      <c r="M212" s="59"/>
      <c r="N212" s="59"/>
      <c r="O212" s="59"/>
      <c r="P212" s="59"/>
      <c r="Q212" s="59"/>
      <c r="R212" s="59"/>
      <c r="S212" s="59"/>
      <c r="T212" s="59"/>
      <c r="U212" s="59"/>
      <c r="V212" s="59"/>
      <c r="W212" s="59"/>
      <c r="X212" s="59"/>
      <c r="Y212" s="59"/>
      <c r="Z212" s="59"/>
      <c r="AA212" s="59"/>
      <c r="AB212" s="59"/>
      <c r="AC212" s="59"/>
      <c r="AD212" s="59"/>
      <c r="AE212" s="59"/>
      <c r="AF212" s="59"/>
      <c r="AG212" s="59"/>
      <c r="AH212" s="59"/>
      <c r="AI212" s="59"/>
      <c r="AJ212" s="59"/>
      <c r="AK212" s="59"/>
      <c r="AL212" s="59"/>
      <c r="AM212" s="59"/>
      <c r="AN212" s="59"/>
      <c r="AO212" s="59"/>
      <c r="AP212" s="59"/>
      <c r="AQ212" s="59"/>
      <c r="AR212" s="59"/>
    </row>
    <row r="213" ht="12.75" customHeight="1">
      <c r="A213" s="59"/>
      <c r="B213" s="59"/>
      <c r="C213" s="59"/>
      <c r="D213" s="59"/>
      <c r="E213" s="59"/>
      <c r="F213" s="59"/>
      <c r="G213" s="59"/>
      <c r="H213" s="59"/>
      <c r="I213" s="59"/>
      <c r="J213" s="59"/>
      <c r="K213" s="59"/>
      <c r="L213" s="59"/>
      <c r="M213" s="59"/>
      <c r="N213" s="59"/>
      <c r="O213" s="59"/>
      <c r="P213" s="59"/>
      <c r="Q213" s="59"/>
      <c r="R213" s="59"/>
      <c r="S213" s="59"/>
      <c r="T213" s="59"/>
      <c r="U213" s="59"/>
      <c r="V213" s="59"/>
      <c r="W213" s="59"/>
      <c r="X213" s="59"/>
      <c r="Y213" s="59"/>
      <c r="Z213" s="59"/>
      <c r="AA213" s="59"/>
      <c r="AB213" s="59"/>
      <c r="AC213" s="59"/>
      <c r="AD213" s="59"/>
      <c r="AE213" s="59"/>
      <c r="AF213" s="59"/>
      <c r="AG213" s="59"/>
      <c r="AH213" s="59"/>
      <c r="AI213" s="59"/>
      <c r="AJ213" s="59"/>
      <c r="AK213" s="59"/>
      <c r="AL213" s="59"/>
      <c r="AM213" s="59"/>
      <c r="AN213" s="59"/>
      <c r="AO213" s="59"/>
      <c r="AP213" s="59"/>
      <c r="AQ213" s="59"/>
      <c r="AR213" s="59"/>
    </row>
    <row r="214" ht="12.75" customHeight="1">
      <c r="A214" s="59"/>
      <c r="B214" s="59"/>
      <c r="C214" s="59"/>
      <c r="D214" s="59"/>
      <c r="E214" s="59"/>
      <c r="F214" s="59"/>
      <c r="G214" s="59"/>
      <c r="H214" s="59"/>
      <c r="I214" s="59"/>
      <c r="J214" s="59"/>
      <c r="K214" s="59"/>
      <c r="L214" s="59"/>
      <c r="M214" s="59"/>
      <c r="N214" s="59"/>
      <c r="O214" s="59"/>
      <c r="P214" s="59"/>
      <c r="Q214" s="59"/>
      <c r="R214" s="59"/>
      <c r="S214" s="59"/>
      <c r="T214" s="59"/>
      <c r="U214" s="59"/>
      <c r="V214" s="59"/>
      <c r="W214" s="59"/>
      <c r="X214" s="59"/>
      <c r="Y214" s="59"/>
      <c r="Z214" s="59"/>
      <c r="AA214" s="59"/>
      <c r="AB214" s="59"/>
      <c r="AC214" s="59"/>
      <c r="AD214" s="59"/>
      <c r="AE214" s="59"/>
      <c r="AF214" s="59"/>
      <c r="AG214" s="59"/>
      <c r="AH214" s="59"/>
      <c r="AI214" s="59"/>
      <c r="AJ214" s="59"/>
      <c r="AK214" s="59"/>
      <c r="AL214" s="59"/>
      <c r="AM214" s="59"/>
      <c r="AN214" s="59"/>
      <c r="AO214" s="59"/>
      <c r="AP214" s="59"/>
      <c r="AQ214" s="59"/>
      <c r="AR214" s="59"/>
    </row>
    <row r="215" ht="12.75" customHeight="1">
      <c r="A215" s="59"/>
      <c r="B215" s="59"/>
      <c r="C215" s="59"/>
      <c r="D215" s="59"/>
      <c r="E215" s="59"/>
      <c r="F215" s="59"/>
      <c r="G215" s="59"/>
      <c r="H215" s="59"/>
      <c r="I215" s="59"/>
      <c r="J215" s="59"/>
      <c r="K215" s="59"/>
      <c r="L215" s="59"/>
      <c r="M215" s="59"/>
      <c r="N215" s="59"/>
      <c r="O215" s="59"/>
      <c r="P215" s="59"/>
      <c r="Q215" s="59"/>
      <c r="R215" s="59"/>
      <c r="S215" s="59"/>
      <c r="T215" s="59"/>
      <c r="U215" s="59"/>
      <c r="V215" s="59"/>
      <c r="W215" s="59"/>
      <c r="X215" s="59"/>
      <c r="Y215" s="59"/>
      <c r="Z215" s="59"/>
      <c r="AA215" s="59"/>
      <c r="AB215" s="59"/>
      <c r="AC215" s="59"/>
      <c r="AD215" s="59"/>
      <c r="AE215" s="59"/>
      <c r="AF215" s="59"/>
      <c r="AG215" s="59"/>
      <c r="AH215" s="59"/>
      <c r="AI215" s="59"/>
      <c r="AJ215" s="59"/>
      <c r="AK215" s="59"/>
      <c r="AL215" s="59"/>
      <c r="AM215" s="59"/>
      <c r="AN215" s="59"/>
      <c r="AO215" s="59"/>
      <c r="AP215" s="59"/>
      <c r="AQ215" s="59"/>
      <c r="AR215" s="59"/>
    </row>
    <row r="216" ht="12.75" customHeight="1">
      <c r="A216" s="59"/>
      <c r="B216" s="59"/>
      <c r="C216" s="59"/>
      <c r="D216" s="59"/>
      <c r="E216" s="59"/>
      <c r="F216" s="59"/>
      <c r="G216" s="59"/>
      <c r="H216" s="59"/>
      <c r="I216" s="59"/>
      <c r="J216" s="59"/>
      <c r="K216" s="59"/>
      <c r="L216" s="59"/>
      <c r="M216" s="59"/>
      <c r="N216" s="59"/>
      <c r="O216" s="59"/>
      <c r="P216" s="59"/>
      <c r="Q216" s="59"/>
      <c r="R216" s="59"/>
      <c r="S216" s="59"/>
      <c r="T216" s="59"/>
      <c r="U216" s="59"/>
      <c r="V216" s="59"/>
      <c r="W216" s="59"/>
      <c r="X216" s="59"/>
      <c r="Y216" s="59"/>
      <c r="Z216" s="59"/>
      <c r="AA216" s="59"/>
      <c r="AB216" s="59"/>
      <c r="AC216" s="59"/>
      <c r="AD216" s="59"/>
      <c r="AE216" s="59"/>
      <c r="AF216" s="59"/>
      <c r="AG216" s="59"/>
      <c r="AH216" s="59"/>
      <c r="AI216" s="59"/>
      <c r="AJ216" s="59"/>
      <c r="AK216" s="59"/>
      <c r="AL216" s="59"/>
      <c r="AM216" s="59"/>
      <c r="AN216" s="59"/>
      <c r="AO216" s="59"/>
      <c r="AP216" s="59"/>
      <c r="AQ216" s="59"/>
      <c r="AR216" s="59"/>
    </row>
    <row r="217" ht="12.75" customHeight="1">
      <c r="A217" s="59"/>
      <c r="B217" s="59"/>
      <c r="C217" s="59"/>
      <c r="D217" s="59"/>
      <c r="E217" s="59"/>
      <c r="F217" s="59"/>
      <c r="G217" s="59"/>
      <c r="H217" s="59"/>
      <c r="I217" s="59"/>
      <c r="J217" s="59"/>
      <c r="K217" s="59"/>
      <c r="L217" s="59"/>
      <c r="M217" s="59"/>
      <c r="N217" s="59"/>
      <c r="O217" s="59"/>
      <c r="P217" s="59"/>
      <c r="Q217" s="59"/>
      <c r="R217" s="59"/>
      <c r="S217" s="59"/>
      <c r="T217" s="59"/>
      <c r="U217" s="59"/>
      <c r="V217" s="59"/>
      <c r="W217" s="59"/>
      <c r="X217" s="59"/>
      <c r="Y217" s="59"/>
      <c r="Z217" s="59"/>
      <c r="AA217" s="59"/>
      <c r="AB217" s="59"/>
      <c r="AC217" s="59"/>
      <c r="AD217" s="59"/>
      <c r="AE217" s="59"/>
      <c r="AF217" s="59"/>
      <c r="AG217" s="59"/>
      <c r="AH217" s="59"/>
      <c r="AI217" s="59"/>
      <c r="AJ217" s="59"/>
      <c r="AK217" s="59"/>
      <c r="AL217" s="59"/>
      <c r="AM217" s="59"/>
      <c r="AN217" s="59"/>
      <c r="AO217" s="59"/>
      <c r="AP217" s="59"/>
      <c r="AQ217" s="59"/>
      <c r="AR217" s="59"/>
    </row>
    <row r="218" ht="12.75" customHeight="1">
      <c r="A218" s="59"/>
      <c r="B218" s="59"/>
      <c r="C218" s="59"/>
      <c r="D218" s="59"/>
      <c r="E218" s="59"/>
      <c r="F218" s="59"/>
      <c r="G218" s="59"/>
      <c r="H218" s="59"/>
      <c r="I218" s="59"/>
      <c r="J218" s="59"/>
      <c r="K218" s="59"/>
      <c r="L218" s="59"/>
      <c r="M218" s="59"/>
      <c r="N218" s="59"/>
      <c r="O218" s="59"/>
      <c r="P218" s="59"/>
      <c r="Q218" s="59"/>
      <c r="R218" s="59"/>
      <c r="S218" s="59"/>
      <c r="T218" s="59"/>
      <c r="U218" s="59"/>
      <c r="V218" s="59"/>
      <c r="W218" s="59"/>
      <c r="X218" s="59"/>
      <c r="Y218" s="59"/>
      <c r="Z218" s="59"/>
      <c r="AA218" s="59"/>
      <c r="AB218" s="59"/>
      <c r="AC218" s="59"/>
      <c r="AD218" s="59"/>
      <c r="AE218" s="59"/>
      <c r="AF218" s="59"/>
      <c r="AG218" s="59"/>
      <c r="AH218" s="59"/>
      <c r="AI218" s="59"/>
      <c r="AJ218" s="59"/>
      <c r="AK218" s="59"/>
      <c r="AL218" s="59"/>
      <c r="AM218" s="59"/>
      <c r="AN218" s="59"/>
      <c r="AO218" s="59"/>
      <c r="AP218" s="59"/>
      <c r="AQ218" s="59"/>
      <c r="AR218" s="59"/>
    </row>
    <row r="219" ht="12.75" customHeight="1">
      <c r="A219" s="59"/>
      <c r="B219" s="59"/>
      <c r="C219" s="59"/>
      <c r="D219" s="59"/>
      <c r="E219" s="59"/>
      <c r="F219" s="59"/>
      <c r="G219" s="59"/>
      <c r="H219" s="59"/>
      <c r="I219" s="59"/>
      <c r="J219" s="59"/>
      <c r="K219" s="59"/>
      <c r="L219" s="59"/>
      <c r="M219" s="59"/>
      <c r="N219" s="59"/>
      <c r="O219" s="59"/>
      <c r="P219" s="59"/>
      <c r="Q219" s="59"/>
      <c r="R219" s="59"/>
      <c r="S219" s="59"/>
      <c r="T219" s="59"/>
      <c r="U219" s="59"/>
      <c r="V219" s="59"/>
      <c r="W219" s="59"/>
      <c r="X219" s="59"/>
      <c r="Y219" s="59"/>
      <c r="Z219" s="59"/>
      <c r="AA219" s="59"/>
      <c r="AB219" s="59"/>
      <c r="AC219" s="59"/>
      <c r="AD219" s="59"/>
      <c r="AE219" s="59"/>
      <c r="AF219" s="59"/>
      <c r="AG219" s="59"/>
      <c r="AH219" s="59"/>
      <c r="AI219" s="59"/>
      <c r="AJ219" s="59"/>
      <c r="AK219" s="59"/>
      <c r="AL219" s="59"/>
      <c r="AM219" s="59"/>
      <c r="AN219" s="59"/>
      <c r="AO219" s="59"/>
      <c r="AP219" s="59"/>
      <c r="AQ219" s="59"/>
      <c r="AR219" s="59"/>
    </row>
    <row r="220" ht="12.75" customHeight="1">
      <c r="A220" s="59"/>
      <c r="B220" s="59"/>
      <c r="C220" s="59"/>
      <c r="D220" s="59"/>
      <c r="E220" s="59"/>
      <c r="F220" s="59"/>
      <c r="G220" s="59"/>
      <c r="H220" s="59"/>
      <c r="I220" s="59"/>
      <c r="J220" s="59"/>
      <c r="K220" s="59"/>
      <c r="L220" s="59"/>
      <c r="M220" s="59"/>
      <c r="N220" s="59"/>
      <c r="O220" s="59"/>
      <c r="P220" s="59"/>
      <c r="Q220" s="59"/>
      <c r="R220" s="59"/>
      <c r="S220" s="59"/>
      <c r="T220" s="59"/>
      <c r="U220" s="59"/>
      <c r="V220" s="59"/>
      <c r="W220" s="59"/>
      <c r="X220" s="59"/>
      <c r="Y220" s="59"/>
      <c r="Z220" s="59"/>
      <c r="AA220" s="59"/>
      <c r="AB220" s="59"/>
      <c r="AC220" s="59"/>
      <c r="AD220" s="59"/>
      <c r="AE220" s="59"/>
      <c r="AF220" s="59"/>
      <c r="AG220" s="59"/>
      <c r="AH220" s="59"/>
      <c r="AI220" s="59"/>
      <c r="AJ220" s="59"/>
      <c r="AK220" s="59"/>
      <c r="AL220" s="59"/>
      <c r="AM220" s="59"/>
      <c r="AN220" s="59"/>
      <c r="AO220" s="59"/>
      <c r="AP220" s="59"/>
      <c r="AQ220" s="59"/>
      <c r="AR220" s="59"/>
    </row>
    <row r="221" ht="12.75" customHeight="1">
      <c r="A221" s="59"/>
      <c r="B221" s="59"/>
      <c r="C221" s="59"/>
      <c r="D221" s="59"/>
      <c r="E221" s="59"/>
      <c r="F221" s="59"/>
      <c r="G221" s="59"/>
      <c r="H221" s="59"/>
      <c r="I221" s="59"/>
      <c r="J221" s="59"/>
      <c r="K221" s="59"/>
      <c r="L221" s="59"/>
      <c r="M221" s="59"/>
      <c r="N221" s="59"/>
      <c r="O221" s="59"/>
      <c r="P221" s="59"/>
      <c r="Q221" s="59"/>
      <c r="R221" s="59"/>
      <c r="S221" s="59"/>
      <c r="T221" s="59"/>
      <c r="U221" s="59"/>
      <c r="V221" s="59"/>
      <c r="W221" s="59"/>
      <c r="X221" s="59"/>
      <c r="Y221" s="59"/>
      <c r="Z221" s="59"/>
      <c r="AA221" s="59"/>
      <c r="AB221" s="59"/>
      <c r="AC221" s="59"/>
      <c r="AD221" s="59"/>
      <c r="AE221" s="59"/>
      <c r="AF221" s="59"/>
      <c r="AG221" s="59"/>
      <c r="AH221" s="59"/>
      <c r="AI221" s="59"/>
      <c r="AJ221" s="59"/>
      <c r="AK221" s="59"/>
      <c r="AL221" s="59"/>
      <c r="AM221" s="59"/>
      <c r="AN221" s="59"/>
      <c r="AO221" s="59"/>
      <c r="AP221" s="59"/>
      <c r="AQ221" s="59"/>
      <c r="AR221" s="59"/>
    </row>
    <row r="222" ht="12.75" customHeight="1">
      <c r="A222" s="59"/>
      <c r="B222" s="59"/>
      <c r="C222" s="59"/>
      <c r="D222" s="59"/>
      <c r="E222" s="59"/>
      <c r="F222" s="59"/>
      <c r="G222" s="59"/>
      <c r="H222" s="59"/>
      <c r="I222" s="59"/>
      <c r="J222" s="59"/>
      <c r="K222" s="59"/>
      <c r="L222" s="59"/>
      <c r="M222" s="59"/>
      <c r="N222" s="59"/>
      <c r="O222" s="59"/>
      <c r="P222" s="59"/>
      <c r="Q222" s="59"/>
      <c r="R222" s="59"/>
      <c r="S222" s="59"/>
      <c r="T222" s="59"/>
      <c r="U222" s="59"/>
      <c r="V222" s="59"/>
      <c r="W222" s="59"/>
      <c r="X222" s="59"/>
      <c r="Y222" s="59"/>
      <c r="Z222" s="59"/>
      <c r="AA222" s="59"/>
      <c r="AB222" s="59"/>
      <c r="AC222" s="59"/>
      <c r="AD222" s="59"/>
      <c r="AE222" s="59"/>
      <c r="AF222" s="59"/>
      <c r="AG222" s="59"/>
      <c r="AH222" s="59"/>
      <c r="AI222" s="59"/>
      <c r="AJ222" s="59"/>
      <c r="AK222" s="59"/>
      <c r="AL222" s="59"/>
      <c r="AM222" s="59"/>
      <c r="AN222" s="59"/>
      <c r="AO222" s="59"/>
      <c r="AP222" s="59"/>
      <c r="AQ222" s="59"/>
      <c r="AR222" s="59"/>
    </row>
    <row r="223" ht="12.75" customHeight="1">
      <c r="A223" s="59"/>
      <c r="B223" s="59"/>
      <c r="C223" s="59"/>
      <c r="D223" s="59"/>
      <c r="E223" s="59"/>
      <c r="F223" s="59"/>
      <c r="G223" s="59"/>
      <c r="H223" s="59"/>
      <c r="I223" s="59"/>
      <c r="J223" s="59"/>
      <c r="K223" s="59"/>
      <c r="L223" s="59"/>
      <c r="M223" s="59"/>
      <c r="N223" s="59"/>
      <c r="O223" s="59"/>
      <c r="P223" s="59"/>
      <c r="Q223" s="59"/>
      <c r="R223" s="59"/>
      <c r="S223" s="59"/>
      <c r="T223" s="59"/>
      <c r="U223" s="59"/>
      <c r="V223" s="59"/>
      <c r="W223" s="59"/>
      <c r="X223" s="59"/>
      <c r="Y223" s="59"/>
      <c r="Z223" s="59"/>
      <c r="AA223" s="59"/>
      <c r="AB223" s="59"/>
      <c r="AC223" s="59"/>
      <c r="AD223" s="59"/>
      <c r="AE223" s="59"/>
      <c r="AF223" s="59"/>
      <c r="AG223" s="59"/>
      <c r="AH223" s="59"/>
      <c r="AI223" s="59"/>
      <c r="AJ223" s="59"/>
      <c r="AK223" s="59"/>
      <c r="AL223" s="59"/>
      <c r="AM223" s="59"/>
      <c r="AN223" s="59"/>
      <c r="AO223" s="59"/>
      <c r="AP223" s="59"/>
      <c r="AQ223" s="59"/>
      <c r="AR223" s="59"/>
    </row>
    <row r="224" ht="12.75" customHeight="1">
      <c r="A224" s="59"/>
      <c r="B224" s="59"/>
      <c r="C224" s="59"/>
      <c r="D224" s="59"/>
      <c r="E224" s="59"/>
      <c r="F224" s="59"/>
      <c r="G224" s="59"/>
      <c r="H224" s="59"/>
      <c r="I224" s="59"/>
      <c r="J224" s="59"/>
      <c r="K224" s="59"/>
      <c r="L224" s="59"/>
      <c r="M224" s="59"/>
      <c r="N224" s="59"/>
      <c r="O224" s="59"/>
      <c r="P224" s="59"/>
      <c r="Q224" s="59"/>
      <c r="R224" s="59"/>
      <c r="S224" s="59"/>
      <c r="T224" s="59"/>
      <c r="U224" s="59"/>
      <c r="V224" s="59"/>
      <c r="W224" s="59"/>
      <c r="X224" s="59"/>
      <c r="Y224" s="59"/>
      <c r="Z224" s="59"/>
      <c r="AA224" s="59"/>
      <c r="AB224" s="59"/>
      <c r="AC224" s="59"/>
      <c r="AD224" s="59"/>
      <c r="AE224" s="59"/>
      <c r="AF224" s="59"/>
      <c r="AG224" s="59"/>
      <c r="AH224" s="59"/>
      <c r="AI224" s="59"/>
      <c r="AJ224" s="59"/>
      <c r="AK224" s="59"/>
      <c r="AL224" s="59"/>
      <c r="AM224" s="59"/>
      <c r="AN224" s="59"/>
      <c r="AO224" s="59"/>
      <c r="AP224" s="59"/>
      <c r="AQ224" s="59"/>
      <c r="AR224" s="59"/>
    </row>
    <row r="225" ht="12.75" customHeight="1">
      <c r="A225" s="59"/>
      <c r="B225" s="59"/>
      <c r="C225" s="59"/>
      <c r="D225" s="59"/>
      <c r="E225" s="59"/>
      <c r="F225" s="59"/>
      <c r="G225" s="59"/>
      <c r="H225" s="59"/>
      <c r="I225" s="59"/>
      <c r="J225" s="59"/>
      <c r="K225" s="59"/>
      <c r="L225" s="59"/>
      <c r="M225" s="59"/>
      <c r="N225" s="59"/>
      <c r="O225" s="59"/>
      <c r="P225" s="59"/>
      <c r="Q225" s="59"/>
      <c r="R225" s="59"/>
      <c r="S225" s="59"/>
      <c r="T225" s="59"/>
      <c r="U225" s="59"/>
      <c r="V225" s="59"/>
      <c r="W225" s="59"/>
      <c r="X225" s="59"/>
      <c r="Y225" s="59"/>
      <c r="Z225" s="59"/>
      <c r="AA225" s="59"/>
      <c r="AB225" s="59"/>
      <c r="AC225" s="59"/>
      <c r="AD225" s="59"/>
      <c r="AE225" s="59"/>
      <c r="AF225" s="59"/>
      <c r="AG225" s="59"/>
      <c r="AH225" s="59"/>
      <c r="AI225" s="59"/>
      <c r="AJ225" s="59"/>
      <c r="AK225" s="59"/>
      <c r="AL225" s="59"/>
      <c r="AM225" s="59"/>
      <c r="AN225" s="59"/>
      <c r="AO225" s="59"/>
      <c r="AP225" s="59"/>
      <c r="AQ225" s="59"/>
      <c r="AR225" s="59"/>
    </row>
    <row r="226" ht="12.75" customHeight="1">
      <c r="A226" s="59"/>
      <c r="B226" s="59"/>
      <c r="C226" s="59"/>
      <c r="D226" s="59"/>
      <c r="E226" s="59"/>
      <c r="F226" s="59"/>
      <c r="G226" s="59"/>
      <c r="H226" s="59"/>
      <c r="I226" s="59"/>
      <c r="J226" s="59"/>
      <c r="K226" s="59"/>
      <c r="L226" s="59"/>
      <c r="M226" s="59"/>
      <c r="N226" s="59"/>
      <c r="O226" s="59"/>
      <c r="P226" s="59"/>
      <c r="Q226" s="59"/>
      <c r="R226" s="59"/>
      <c r="S226" s="59"/>
      <c r="T226" s="59"/>
      <c r="U226" s="59"/>
      <c r="V226" s="59"/>
      <c r="W226" s="59"/>
      <c r="X226" s="59"/>
      <c r="Y226" s="59"/>
      <c r="Z226" s="59"/>
      <c r="AA226" s="59"/>
      <c r="AB226" s="59"/>
      <c r="AC226" s="59"/>
      <c r="AD226" s="59"/>
      <c r="AE226" s="59"/>
      <c r="AF226" s="59"/>
      <c r="AG226" s="59"/>
      <c r="AH226" s="59"/>
      <c r="AI226" s="59"/>
      <c r="AJ226" s="59"/>
      <c r="AK226" s="59"/>
      <c r="AL226" s="59"/>
      <c r="AM226" s="59"/>
      <c r="AN226" s="59"/>
      <c r="AO226" s="59"/>
      <c r="AP226" s="59"/>
      <c r="AQ226" s="59"/>
      <c r="AR226" s="59"/>
    </row>
    <row r="227" ht="12.75" customHeight="1">
      <c r="A227" s="59"/>
      <c r="B227" s="59"/>
      <c r="C227" s="59"/>
      <c r="D227" s="59"/>
      <c r="E227" s="59"/>
      <c r="F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59"/>
      <c r="AD227" s="59"/>
      <c r="AE227" s="59"/>
      <c r="AF227" s="59"/>
      <c r="AG227" s="59"/>
      <c r="AH227" s="59"/>
      <c r="AI227" s="59"/>
      <c r="AJ227" s="59"/>
      <c r="AK227" s="59"/>
      <c r="AL227" s="59"/>
      <c r="AM227" s="59"/>
      <c r="AN227" s="59"/>
      <c r="AO227" s="59"/>
      <c r="AP227" s="59"/>
      <c r="AQ227" s="59"/>
      <c r="AR227" s="59"/>
    </row>
    <row r="228" ht="12.75" customHeight="1">
      <c r="A228" s="59"/>
      <c r="B228" s="59"/>
      <c r="C228" s="59"/>
      <c r="D228" s="59"/>
      <c r="E228" s="59"/>
      <c r="F228" s="59"/>
      <c r="G228" s="59"/>
      <c r="H228" s="59"/>
      <c r="I228" s="59"/>
      <c r="J228" s="59"/>
      <c r="K228" s="59"/>
      <c r="L228" s="59"/>
      <c r="M228" s="59"/>
      <c r="N228" s="59"/>
      <c r="O228" s="59"/>
      <c r="P228" s="59"/>
      <c r="Q228" s="59"/>
      <c r="R228" s="59"/>
      <c r="S228" s="59"/>
      <c r="T228" s="59"/>
      <c r="U228" s="59"/>
      <c r="V228" s="59"/>
      <c r="W228" s="59"/>
      <c r="X228" s="59"/>
      <c r="Y228" s="59"/>
      <c r="Z228" s="59"/>
      <c r="AA228" s="59"/>
      <c r="AB228" s="59"/>
      <c r="AC228" s="59"/>
      <c r="AD228" s="59"/>
      <c r="AE228" s="59"/>
      <c r="AF228" s="59"/>
      <c r="AG228" s="59"/>
      <c r="AH228" s="59"/>
      <c r="AI228" s="59"/>
      <c r="AJ228" s="59"/>
      <c r="AK228" s="59"/>
      <c r="AL228" s="59"/>
      <c r="AM228" s="59"/>
      <c r="AN228" s="59"/>
      <c r="AO228" s="59"/>
      <c r="AP228" s="59"/>
      <c r="AQ228" s="59"/>
      <c r="AR228" s="59"/>
    </row>
    <row r="229" ht="12.75" customHeight="1">
      <c r="A229" s="59"/>
      <c r="B229" s="59"/>
      <c r="C229" s="59"/>
      <c r="D229" s="59"/>
      <c r="E229" s="59"/>
      <c r="F229" s="59"/>
      <c r="G229" s="59"/>
      <c r="H229" s="59"/>
      <c r="I229" s="59"/>
      <c r="J229" s="59"/>
      <c r="K229" s="59"/>
      <c r="L229" s="59"/>
      <c r="M229" s="59"/>
      <c r="N229" s="59"/>
      <c r="O229" s="59"/>
      <c r="P229" s="59"/>
      <c r="Q229" s="59"/>
      <c r="R229" s="59"/>
      <c r="S229" s="59"/>
      <c r="T229" s="59"/>
      <c r="U229" s="59"/>
      <c r="V229" s="59"/>
      <c r="W229" s="59"/>
      <c r="X229" s="59"/>
      <c r="Y229" s="59"/>
      <c r="Z229" s="59"/>
      <c r="AA229" s="59"/>
      <c r="AB229" s="59"/>
      <c r="AC229" s="59"/>
      <c r="AD229" s="59"/>
      <c r="AE229" s="59"/>
      <c r="AF229" s="59"/>
      <c r="AG229" s="59"/>
      <c r="AH229" s="59"/>
      <c r="AI229" s="59"/>
      <c r="AJ229" s="59"/>
      <c r="AK229" s="59"/>
      <c r="AL229" s="59"/>
      <c r="AM229" s="59"/>
      <c r="AN229" s="59"/>
      <c r="AO229" s="59"/>
      <c r="AP229" s="59"/>
      <c r="AQ229" s="59"/>
      <c r="AR229" s="59"/>
    </row>
    <row r="230" ht="12.75" customHeight="1">
      <c r="A230" s="59"/>
      <c r="B230" s="59"/>
      <c r="C230" s="59"/>
      <c r="D230" s="59"/>
      <c r="E230" s="59"/>
      <c r="F230" s="59"/>
      <c r="G230" s="59"/>
      <c r="H230" s="59"/>
      <c r="I230" s="59"/>
      <c r="J230" s="59"/>
      <c r="K230" s="59"/>
      <c r="L230" s="59"/>
      <c r="M230" s="59"/>
      <c r="N230" s="59"/>
      <c r="O230" s="59"/>
      <c r="P230" s="59"/>
      <c r="Q230" s="59"/>
      <c r="R230" s="59"/>
      <c r="S230" s="59"/>
      <c r="T230" s="59"/>
      <c r="U230" s="59"/>
      <c r="V230" s="59"/>
      <c r="W230" s="59"/>
      <c r="X230" s="59"/>
      <c r="Y230" s="59"/>
      <c r="Z230" s="59"/>
      <c r="AA230" s="59"/>
      <c r="AB230" s="59"/>
      <c r="AC230" s="59"/>
      <c r="AD230" s="59"/>
      <c r="AE230" s="59"/>
      <c r="AF230" s="59"/>
      <c r="AG230" s="59"/>
      <c r="AH230" s="59"/>
      <c r="AI230" s="59"/>
      <c r="AJ230" s="59"/>
      <c r="AK230" s="59"/>
      <c r="AL230" s="59"/>
      <c r="AM230" s="59"/>
      <c r="AN230" s="59"/>
      <c r="AO230" s="59"/>
      <c r="AP230" s="59"/>
      <c r="AQ230" s="59"/>
      <c r="AR230" s="59"/>
    </row>
    <row r="231" ht="12.75" customHeight="1">
      <c r="A231" s="59"/>
      <c r="B231" s="59"/>
      <c r="C231" s="59"/>
      <c r="D231" s="59"/>
      <c r="E231" s="59"/>
      <c r="F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c r="AD231" s="59"/>
      <c r="AE231" s="59"/>
      <c r="AF231" s="59"/>
      <c r="AG231" s="59"/>
      <c r="AH231" s="59"/>
      <c r="AI231" s="59"/>
      <c r="AJ231" s="59"/>
      <c r="AK231" s="59"/>
      <c r="AL231" s="59"/>
      <c r="AM231" s="59"/>
      <c r="AN231" s="59"/>
      <c r="AO231" s="59"/>
      <c r="AP231" s="59"/>
      <c r="AQ231" s="59"/>
      <c r="AR231" s="59"/>
    </row>
    <row r="232" ht="12.75" customHeight="1">
      <c r="A232" s="59"/>
      <c r="B232" s="59"/>
      <c r="C232" s="59"/>
      <c r="D232" s="59"/>
      <c r="E232" s="59"/>
      <c r="F232" s="59"/>
      <c r="G232" s="59"/>
      <c r="H232" s="59"/>
      <c r="I232" s="59"/>
      <c r="J232" s="59"/>
      <c r="K232" s="59"/>
      <c r="L232" s="59"/>
      <c r="M232" s="59"/>
      <c r="N232" s="59"/>
      <c r="O232" s="59"/>
      <c r="P232" s="59"/>
      <c r="Q232" s="59"/>
      <c r="R232" s="59"/>
      <c r="S232" s="59"/>
      <c r="T232" s="59"/>
      <c r="U232" s="59"/>
      <c r="V232" s="59"/>
      <c r="W232" s="59"/>
      <c r="X232" s="59"/>
      <c r="Y232" s="59"/>
      <c r="Z232" s="59"/>
      <c r="AA232" s="59"/>
      <c r="AB232" s="59"/>
      <c r="AC232" s="59"/>
      <c r="AD232" s="59"/>
      <c r="AE232" s="59"/>
      <c r="AF232" s="59"/>
      <c r="AG232" s="59"/>
      <c r="AH232" s="59"/>
      <c r="AI232" s="59"/>
      <c r="AJ232" s="59"/>
      <c r="AK232" s="59"/>
      <c r="AL232" s="59"/>
      <c r="AM232" s="59"/>
      <c r="AN232" s="59"/>
      <c r="AO232" s="59"/>
      <c r="AP232" s="59"/>
      <c r="AQ232" s="59"/>
      <c r="AR232" s="59"/>
    </row>
    <row r="233" ht="12.75" customHeight="1">
      <c r="A233" s="59"/>
      <c r="B233" s="59"/>
      <c r="C233" s="59"/>
      <c r="D233" s="59"/>
      <c r="E233" s="59"/>
      <c r="F233" s="59"/>
      <c r="G233" s="59"/>
      <c r="H233" s="59"/>
      <c r="I233" s="59"/>
      <c r="J233" s="59"/>
      <c r="K233" s="59"/>
      <c r="L233" s="59"/>
      <c r="M233" s="59"/>
      <c r="N233" s="59"/>
      <c r="O233" s="59"/>
      <c r="P233" s="59"/>
      <c r="Q233" s="59"/>
      <c r="R233" s="59"/>
      <c r="S233" s="59"/>
      <c r="T233" s="59"/>
      <c r="U233" s="59"/>
      <c r="V233" s="59"/>
      <c r="W233" s="59"/>
      <c r="X233" s="59"/>
      <c r="Y233" s="59"/>
      <c r="Z233" s="59"/>
      <c r="AA233" s="59"/>
      <c r="AB233" s="59"/>
      <c r="AC233" s="59"/>
      <c r="AD233" s="59"/>
      <c r="AE233" s="59"/>
      <c r="AF233" s="59"/>
      <c r="AG233" s="59"/>
      <c r="AH233" s="59"/>
      <c r="AI233" s="59"/>
      <c r="AJ233" s="59"/>
      <c r="AK233" s="59"/>
      <c r="AL233" s="59"/>
      <c r="AM233" s="59"/>
      <c r="AN233" s="59"/>
      <c r="AO233" s="59"/>
      <c r="AP233" s="59"/>
      <c r="AQ233" s="59"/>
      <c r="AR233" s="59"/>
    </row>
    <row r="234" ht="12.75" customHeight="1">
      <c r="A234" s="59"/>
      <c r="B234" s="59"/>
      <c r="C234" s="59"/>
      <c r="D234" s="59"/>
      <c r="E234" s="59"/>
      <c r="F234" s="59"/>
      <c r="G234" s="59"/>
      <c r="H234" s="59"/>
      <c r="I234" s="59"/>
      <c r="J234" s="59"/>
      <c r="K234" s="59"/>
      <c r="L234" s="59"/>
      <c r="M234" s="59"/>
      <c r="N234" s="59"/>
      <c r="O234" s="59"/>
      <c r="P234" s="59"/>
      <c r="Q234" s="59"/>
      <c r="R234" s="59"/>
      <c r="S234" s="59"/>
      <c r="T234" s="59"/>
      <c r="U234" s="59"/>
      <c r="V234" s="59"/>
      <c r="W234" s="59"/>
      <c r="X234" s="59"/>
      <c r="Y234" s="59"/>
      <c r="Z234" s="59"/>
      <c r="AA234" s="59"/>
      <c r="AB234" s="59"/>
      <c r="AC234" s="59"/>
      <c r="AD234" s="59"/>
      <c r="AE234" s="59"/>
      <c r="AF234" s="59"/>
      <c r="AG234" s="59"/>
      <c r="AH234" s="59"/>
      <c r="AI234" s="59"/>
      <c r="AJ234" s="59"/>
      <c r="AK234" s="59"/>
      <c r="AL234" s="59"/>
      <c r="AM234" s="59"/>
      <c r="AN234" s="59"/>
      <c r="AO234" s="59"/>
      <c r="AP234" s="59"/>
      <c r="AQ234" s="59"/>
      <c r="AR234" s="59"/>
    </row>
    <row r="235" ht="12.75" customHeight="1">
      <c r="A235" s="59"/>
      <c r="B235" s="59"/>
      <c r="C235" s="59"/>
      <c r="D235" s="59"/>
      <c r="E235" s="59"/>
      <c r="F235" s="59"/>
      <c r="G235" s="59"/>
      <c r="H235" s="59"/>
      <c r="I235" s="59"/>
      <c r="J235" s="59"/>
      <c r="K235" s="59"/>
      <c r="L235" s="59"/>
      <c r="M235" s="59"/>
      <c r="N235" s="59"/>
      <c r="O235" s="59"/>
      <c r="P235" s="59"/>
      <c r="Q235" s="59"/>
      <c r="R235" s="59"/>
      <c r="S235" s="59"/>
      <c r="T235" s="59"/>
      <c r="U235" s="59"/>
      <c r="V235" s="59"/>
      <c r="W235" s="59"/>
      <c r="X235" s="59"/>
      <c r="Y235" s="59"/>
      <c r="Z235" s="59"/>
      <c r="AA235" s="59"/>
      <c r="AB235" s="59"/>
      <c r="AC235" s="59"/>
      <c r="AD235" s="59"/>
      <c r="AE235" s="59"/>
      <c r="AF235" s="59"/>
      <c r="AG235" s="59"/>
      <c r="AH235" s="59"/>
      <c r="AI235" s="59"/>
      <c r="AJ235" s="59"/>
      <c r="AK235" s="59"/>
      <c r="AL235" s="59"/>
      <c r="AM235" s="59"/>
      <c r="AN235" s="59"/>
      <c r="AO235" s="59"/>
      <c r="AP235" s="59"/>
      <c r="AQ235" s="59"/>
      <c r="AR235" s="59"/>
    </row>
    <row r="236" ht="12.75" customHeight="1">
      <c r="A236" s="59"/>
      <c r="B236" s="59"/>
      <c r="C236" s="59"/>
      <c r="D236" s="59"/>
      <c r="E236" s="59"/>
      <c r="F236" s="59"/>
      <c r="G236" s="59"/>
      <c r="H236" s="59"/>
      <c r="I236" s="59"/>
      <c r="J236" s="59"/>
      <c r="K236" s="59"/>
      <c r="L236" s="59"/>
      <c r="M236" s="59"/>
      <c r="N236" s="59"/>
      <c r="O236" s="59"/>
      <c r="P236" s="59"/>
      <c r="Q236" s="59"/>
      <c r="R236" s="59"/>
      <c r="S236" s="59"/>
      <c r="T236" s="59"/>
      <c r="U236" s="59"/>
      <c r="V236" s="59"/>
      <c r="W236" s="59"/>
      <c r="X236" s="59"/>
      <c r="Y236" s="59"/>
      <c r="Z236" s="59"/>
      <c r="AA236" s="59"/>
      <c r="AB236" s="59"/>
      <c r="AC236" s="59"/>
      <c r="AD236" s="59"/>
      <c r="AE236" s="59"/>
      <c r="AF236" s="59"/>
      <c r="AG236" s="59"/>
      <c r="AH236" s="59"/>
      <c r="AI236" s="59"/>
      <c r="AJ236" s="59"/>
      <c r="AK236" s="59"/>
      <c r="AL236" s="59"/>
      <c r="AM236" s="59"/>
      <c r="AN236" s="59"/>
      <c r="AO236" s="59"/>
      <c r="AP236" s="59"/>
      <c r="AQ236" s="59"/>
      <c r="AR236" s="59"/>
    </row>
    <row r="237" ht="12.75" customHeight="1">
      <c r="A237" s="59"/>
      <c r="B237" s="59"/>
      <c r="C237" s="59"/>
      <c r="D237" s="59"/>
      <c r="E237" s="59"/>
      <c r="F237" s="59"/>
      <c r="G237" s="59"/>
      <c r="H237" s="59"/>
      <c r="I237" s="59"/>
      <c r="J237" s="59"/>
      <c r="K237" s="59"/>
      <c r="L237" s="59"/>
      <c r="M237" s="59"/>
      <c r="N237" s="59"/>
      <c r="O237" s="59"/>
      <c r="P237" s="59"/>
      <c r="Q237" s="59"/>
      <c r="R237" s="59"/>
      <c r="S237" s="59"/>
      <c r="T237" s="59"/>
      <c r="U237" s="59"/>
      <c r="V237" s="59"/>
      <c r="W237" s="59"/>
      <c r="X237" s="59"/>
      <c r="Y237" s="59"/>
      <c r="Z237" s="59"/>
      <c r="AA237" s="59"/>
      <c r="AB237" s="59"/>
      <c r="AC237" s="59"/>
      <c r="AD237" s="59"/>
      <c r="AE237" s="59"/>
      <c r="AF237" s="59"/>
      <c r="AG237" s="59"/>
      <c r="AH237" s="59"/>
      <c r="AI237" s="59"/>
      <c r="AJ237" s="59"/>
      <c r="AK237" s="59"/>
      <c r="AL237" s="59"/>
      <c r="AM237" s="59"/>
      <c r="AN237" s="59"/>
      <c r="AO237" s="59"/>
      <c r="AP237" s="59"/>
      <c r="AQ237" s="59"/>
      <c r="AR237" s="59"/>
    </row>
    <row r="238" ht="12.75" customHeight="1">
      <c r="A238" s="59"/>
      <c r="B238" s="59"/>
      <c r="C238" s="59"/>
      <c r="D238" s="59"/>
      <c r="E238" s="59"/>
      <c r="F238" s="59"/>
      <c r="G238" s="59"/>
      <c r="H238" s="59"/>
      <c r="I238" s="59"/>
      <c r="J238" s="59"/>
      <c r="K238" s="59"/>
      <c r="L238" s="59"/>
      <c r="M238" s="59"/>
      <c r="N238" s="59"/>
      <c r="O238" s="59"/>
      <c r="P238" s="59"/>
      <c r="Q238" s="59"/>
      <c r="R238" s="59"/>
      <c r="S238" s="59"/>
      <c r="T238" s="59"/>
      <c r="U238" s="59"/>
      <c r="V238" s="59"/>
      <c r="W238" s="59"/>
      <c r="X238" s="59"/>
      <c r="Y238" s="59"/>
      <c r="Z238" s="59"/>
      <c r="AA238" s="59"/>
      <c r="AB238" s="59"/>
      <c r="AC238" s="59"/>
      <c r="AD238" s="59"/>
      <c r="AE238" s="59"/>
      <c r="AF238" s="59"/>
      <c r="AG238" s="59"/>
      <c r="AH238" s="59"/>
      <c r="AI238" s="59"/>
      <c r="AJ238" s="59"/>
      <c r="AK238" s="59"/>
      <c r="AL238" s="59"/>
      <c r="AM238" s="59"/>
      <c r="AN238" s="59"/>
      <c r="AO238" s="59"/>
      <c r="AP238" s="59"/>
      <c r="AQ238" s="59"/>
      <c r="AR238" s="59"/>
    </row>
    <row r="239" ht="12.75" customHeight="1">
      <c r="A239" s="59"/>
      <c r="B239" s="59"/>
      <c r="C239" s="59"/>
      <c r="D239" s="59"/>
      <c r="E239" s="59"/>
      <c r="F239" s="59"/>
      <c r="G239" s="59"/>
      <c r="H239" s="59"/>
      <c r="I239" s="59"/>
      <c r="J239" s="59"/>
      <c r="K239" s="59"/>
      <c r="L239" s="59"/>
      <c r="M239" s="59"/>
      <c r="N239" s="59"/>
      <c r="O239" s="59"/>
      <c r="P239" s="59"/>
      <c r="Q239" s="59"/>
      <c r="R239" s="59"/>
      <c r="S239" s="59"/>
      <c r="T239" s="59"/>
      <c r="U239" s="59"/>
      <c r="V239" s="59"/>
      <c r="W239" s="59"/>
      <c r="X239" s="59"/>
      <c r="Y239" s="59"/>
      <c r="Z239" s="59"/>
      <c r="AA239" s="59"/>
      <c r="AB239" s="59"/>
      <c r="AC239" s="59"/>
      <c r="AD239" s="59"/>
      <c r="AE239" s="59"/>
      <c r="AF239" s="59"/>
      <c r="AG239" s="59"/>
      <c r="AH239" s="59"/>
      <c r="AI239" s="59"/>
      <c r="AJ239" s="59"/>
      <c r="AK239" s="59"/>
      <c r="AL239" s="59"/>
      <c r="AM239" s="59"/>
      <c r="AN239" s="59"/>
      <c r="AO239" s="59"/>
      <c r="AP239" s="59"/>
      <c r="AQ239" s="59"/>
      <c r="AR239" s="59"/>
    </row>
    <row r="240" ht="12.75" customHeight="1">
      <c r="A240" s="59"/>
      <c r="B240" s="59"/>
      <c r="C240" s="59"/>
      <c r="D240" s="59"/>
      <c r="E240" s="59"/>
      <c r="F240" s="59"/>
      <c r="G240" s="59"/>
      <c r="H240" s="59"/>
      <c r="I240" s="59"/>
      <c r="J240" s="59"/>
      <c r="K240" s="59"/>
      <c r="L240" s="59"/>
      <c r="M240" s="59"/>
      <c r="N240" s="59"/>
      <c r="O240" s="59"/>
      <c r="P240" s="59"/>
      <c r="Q240" s="59"/>
      <c r="R240" s="59"/>
      <c r="S240" s="59"/>
      <c r="T240" s="59"/>
      <c r="U240" s="59"/>
      <c r="V240" s="59"/>
      <c r="W240" s="59"/>
      <c r="X240" s="59"/>
      <c r="Y240" s="59"/>
      <c r="Z240" s="59"/>
      <c r="AA240" s="59"/>
      <c r="AB240" s="59"/>
      <c r="AC240" s="59"/>
      <c r="AD240" s="59"/>
      <c r="AE240" s="59"/>
      <c r="AF240" s="59"/>
      <c r="AG240" s="59"/>
      <c r="AH240" s="59"/>
      <c r="AI240" s="59"/>
      <c r="AJ240" s="59"/>
      <c r="AK240" s="59"/>
      <c r="AL240" s="59"/>
      <c r="AM240" s="59"/>
      <c r="AN240" s="59"/>
      <c r="AO240" s="59"/>
      <c r="AP240" s="59"/>
      <c r="AQ240" s="59"/>
      <c r="AR240" s="59"/>
    </row>
    <row r="241" ht="12.75" customHeight="1">
      <c r="A241" s="59"/>
      <c r="B241" s="59"/>
      <c r="C241" s="59"/>
      <c r="D241" s="59"/>
      <c r="E241" s="59"/>
      <c r="F241" s="59"/>
      <c r="G241" s="59"/>
      <c r="H241" s="59"/>
      <c r="I241" s="59"/>
      <c r="J241" s="59"/>
      <c r="K241" s="59"/>
      <c r="L241" s="59"/>
      <c r="M241" s="59"/>
      <c r="N241" s="59"/>
      <c r="O241" s="59"/>
      <c r="P241" s="59"/>
      <c r="Q241" s="59"/>
      <c r="R241" s="59"/>
      <c r="S241" s="59"/>
      <c r="T241" s="59"/>
      <c r="U241" s="59"/>
      <c r="V241" s="59"/>
      <c r="W241" s="59"/>
      <c r="X241" s="59"/>
      <c r="Y241" s="59"/>
      <c r="Z241" s="59"/>
      <c r="AA241" s="59"/>
      <c r="AB241" s="59"/>
      <c r="AC241" s="59"/>
      <c r="AD241" s="59"/>
      <c r="AE241" s="59"/>
      <c r="AF241" s="59"/>
      <c r="AG241" s="59"/>
      <c r="AH241" s="59"/>
      <c r="AI241" s="59"/>
      <c r="AJ241" s="59"/>
      <c r="AK241" s="59"/>
      <c r="AL241" s="59"/>
      <c r="AM241" s="59"/>
      <c r="AN241" s="59"/>
      <c r="AO241" s="59"/>
      <c r="AP241" s="59"/>
      <c r="AQ241" s="59"/>
      <c r="AR241" s="59"/>
    </row>
    <row r="242" ht="12.75" customHeight="1">
      <c r="A242" s="59"/>
      <c r="B242" s="59"/>
      <c r="C242" s="59"/>
      <c r="D242" s="59"/>
      <c r="E242" s="59"/>
      <c r="F242" s="59"/>
      <c r="G242" s="59"/>
      <c r="H242" s="59"/>
      <c r="I242" s="59"/>
      <c r="J242" s="59"/>
      <c r="K242" s="59"/>
      <c r="L242" s="59"/>
      <c r="M242" s="59"/>
      <c r="N242" s="59"/>
      <c r="O242" s="59"/>
      <c r="P242" s="59"/>
      <c r="Q242" s="59"/>
      <c r="R242" s="59"/>
      <c r="S242" s="59"/>
      <c r="T242" s="59"/>
      <c r="U242" s="59"/>
      <c r="V242" s="59"/>
      <c r="W242" s="59"/>
      <c r="X242" s="59"/>
      <c r="Y242" s="59"/>
      <c r="Z242" s="59"/>
      <c r="AA242" s="59"/>
      <c r="AB242" s="59"/>
      <c r="AC242" s="59"/>
      <c r="AD242" s="59"/>
      <c r="AE242" s="59"/>
      <c r="AF242" s="59"/>
      <c r="AG242" s="59"/>
      <c r="AH242" s="59"/>
      <c r="AI242" s="59"/>
      <c r="AJ242" s="59"/>
      <c r="AK242" s="59"/>
      <c r="AL242" s="59"/>
      <c r="AM242" s="59"/>
      <c r="AN242" s="59"/>
      <c r="AO242" s="59"/>
      <c r="AP242" s="59"/>
      <c r="AQ242" s="59"/>
      <c r="AR242" s="59"/>
    </row>
    <row r="243" ht="12.75" customHeight="1">
      <c r="A243" s="59"/>
      <c r="B243" s="59"/>
      <c r="C243" s="59"/>
      <c r="D243" s="59"/>
      <c r="E243" s="59"/>
      <c r="F243" s="59"/>
      <c r="G243" s="59"/>
      <c r="H243" s="59"/>
      <c r="I243" s="59"/>
      <c r="J243" s="59"/>
      <c r="K243" s="59"/>
      <c r="L243" s="59"/>
      <c r="M243" s="59"/>
      <c r="N243" s="59"/>
      <c r="O243" s="59"/>
      <c r="P243" s="59"/>
      <c r="Q243" s="59"/>
      <c r="R243" s="59"/>
      <c r="S243" s="59"/>
      <c r="T243" s="59"/>
      <c r="U243" s="59"/>
      <c r="V243" s="59"/>
      <c r="W243" s="59"/>
      <c r="X243" s="59"/>
      <c r="Y243" s="59"/>
      <c r="Z243" s="59"/>
      <c r="AA243" s="59"/>
      <c r="AB243" s="59"/>
      <c r="AC243" s="59"/>
      <c r="AD243" s="59"/>
      <c r="AE243" s="59"/>
      <c r="AF243" s="59"/>
      <c r="AG243" s="59"/>
      <c r="AH243" s="59"/>
      <c r="AI243" s="59"/>
      <c r="AJ243" s="59"/>
      <c r="AK243" s="59"/>
      <c r="AL243" s="59"/>
      <c r="AM243" s="59"/>
      <c r="AN243" s="59"/>
      <c r="AO243" s="59"/>
      <c r="AP243" s="59"/>
      <c r="AQ243" s="59"/>
      <c r="AR243" s="59"/>
    </row>
    <row r="244" ht="12.75" customHeight="1">
      <c r="A244" s="59"/>
      <c r="B244" s="59"/>
      <c r="C244" s="59"/>
      <c r="D244" s="59"/>
      <c r="E244" s="59"/>
      <c r="F244" s="59"/>
      <c r="G244" s="59"/>
      <c r="H244" s="59"/>
      <c r="I244" s="59"/>
      <c r="J244" s="59"/>
      <c r="K244" s="59"/>
      <c r="L244" s="59"/>
      <c r="M244" s="59"/>
      <c r="N244" s="59"/>
      <c r="O244" s="59"/>
      <c r="P244" s="59"/>
      <c r="Q244" s="59"/>
      <c r="R244" s="59"/>
      <c r="S244" s="59"/>
      <c r="T244" s="59"/>
      <c r="U244" s="59"/>
      <c r="V244" s="59"/>
      <c r="W244" s="59"/>
      <c r="X244" s="59"/>
      <c r="Y244" s="59"/>
      <c r="Z244" s="59"/>
      <c r="AA244" s="59"/>
      <c r="AB244" s="59"/>
      <c r="AC244" s="59"/>
      <c r="AD244" s="59"/>
      <c r="AE244" s="59"/>
      <c r="AF244" s="59"/>
      <c r="AG244" s="59"/>
      <c r="AH244" s="59"/>
      <c r="AI244" s="59"/>
      <c r="AJ244" s="59"/>
      <c r="AK244" s="59"/>
      <c r="AL244" s="59"/>
      <c r="AM244" s="59"/>
      <c r="AN244" s="59"/>
      <c r="AO244" s="59"/>
      <c r="AP244" s="59"/>
      <c r="AQ244" s="59"/>
      <c r="AR244" s="59"/>
    </row>
    <row r="245" ht="12.75" customHeight="1">
      <c r="A245" s="59"/>
      <c r="B245" s="59"/>
      <c r="C245" s="59"/>
      <c r="D245" s="59"/>
      <c r="E245" s="59"/>
      <c r="F245" s="59"/>
      <c r="G245" s="59"/>
      <c r="H245" s="59"/>
      <c r="I245" s="59"/>
      <c r="J245" s="59"/>
      <c r="K245" s="59"/>
      <c r="L245" s="59"/>
      <c r="M245" s="59"/>
      <c r="N245" s="59"/>
      <c r="O245" s="59"/>
      <c r="P245" s="59"/>
      <c r="Q245" s="59"/>
      <c r="R245" s="59"/>
      <c r="S245" s="59"/>
      <c r="T245" s="59"/>
      <c r="U245" s="59"/>
      <c r="V245" s="59"/>
      <c r="W245" s="59"/>
      <c r="X245" s="59"/>
      <c r="Y245" s="59"/>
      <c r="Z245" s="59"/>
      <c r="AA245" s="59"/>
      <c r="AB245" s="59"/>
      <c r="AC245" s="59"/>
      <c r="AD245" s="59"/>
      <c r="AE245" s="59"/>
      <c r="AF245" s="59"/>
      <c r="AG245" s="59"/>
      <c r="AH245" s="59"/>
      <c r="AI245" s="59"/>
      <c r="AJ245" s="59"/>
      <c r="AK245" s="59"/>
      <c r="AL245" s="59"/>
      <c r="AM245" s="59"/>
      <c r="AN245" s="59"/>
      <c r="AO245" s="59"/>
      <c r="AP245" s="59"/>
      <c r="AQ245" s="59"/>
      <c r="AR245" s="59"/>
    </row>
    <row r="246" ht="12.75" customHeight="1">
      <c r="A246" s="59"/>
      <c r="B246" s="59"/>
      <c r="C246" s="59"/>
      <c r="D246" s="59"/>
      <c r="E246" s="59"/>
      <c r="F246" s="59"/>
      <c r="G246" s="59"/>
      <c r="H246" s="59"/>
      <c r="I246" s="59"/>
      <c r="J246" s="59"/>
      <c r="K246" s="59"/>
      <c r="L246" s="59"/>
      <c r="M246" s="59"/>
      <c r="N246" s="59"/>
      <c r="O246" s="59"/>
      <c r="P246" s="59"/>
      <c r="Q246" s="59"/>
      <c r="R246" s="59"/>
      <c r="S246" s="59"/>
      <c r="T246" s="59"/>
      <c r="U246" s="59"/>
      <c r="V246" s="59"/>
      <c r="W246" s="59"/>
      <c r="X246" s="59"/>
      <c r="Y246" s="59"/>
      <c r="Z246" s="59"/>
      <c r="AA246" s="59"/>
      <c r="AB246" s="59"/>
      <c r="AC246" s="59"/>
      <c r="AD246" s="59"/>
      <c r="AE246" s="59"/>
      <c r="AF246" s="59"/>
      <c r="AG246" s="59"/>
      <c r="AH246" s="59"/>
      <c r="AI246" s="59"/>
      <c r="AJ246" s="59"/>
      <c r="AK246" s="59"/>
      <c r="AL246" s="59"/>
      <c r="AM246" s="59"/>
      <c r="AN246" s="59"/>
      <c r="AO246" s="59"/>
      <c r="AP246" s="59"/>
      <c r="AQ246" s="59"/>
      <c r="AR246" s="59"/>
    </row>
    <row r="247" ht="12.75" customHeight="1">
      <c r="A247" s="59"/>
      <c r="B247" s="59"/>
      <c r="C247" s="59"/>
      <c r="D247" s="59"/>
      <c r="E247" s="59"/>
      <c r="F247" s="59"/>
      <c r="G247" s="59"/>
      <c r="H247" s="59"/>
      <c r="I247" s="59"/>
      <c r="J247" s="59"/>
      <c r="K247" s="59"/>
      <c r="L247" s="59"/>
      <c r="M247" s="59"/>
      <c r="N247" s="59"/>
      <c r="O247" s="59"/>
      <c r="P247" s="59"/>
      <c r="Q247" s="59"/>
      <c r="R247" s="59"/>
      <c r="S247" s="59"/>
      <c r="T247" s="59"/>
      <c r="U247" s="59"/>
      <c r="V247" s="59"/>
      <c r="W247" s="59"/>
      <c r="X247" s="59"/>
      <c r="Y247" s="59"/>
      <c r="Z247" s="59"/>
      <c r="AA247" s="59"/>
      <c r="AB247" s="59"/>
      <c r="AC247" s="59"/>
      <c r="AD247" s="59"/>
      <c r="AE247" s="59"/>
      <c r="AF247" s="59"/>
      <c r="AG247" s="59"/>
      <c r="AH247" s="59"/>
      <c r="AI247" s="59"/>
      <c r="AJ247" s="59"/>
      <c r="AK247" s="59"/>
      <c r="AL247" s="59"/>
      <c r="AM247" s="59"/>
      <c r="AN247" s="59"/>
      <c r="AO247" s="59"/>
      <c r="AP247" s="59"/>
      <c r="AQ247" s="59"/>
      <c r="AR247" s="59"/>
    </row>
    <row r="248" ht="12.75" customHeight="1">
      <c r="A248" s="59"/>
      <c r="B248" s="59"/>
      <c r="C248" s="59"/>
      <c r="D248" s="59"/>
      <c r="E248" s="59"/>
      <c r="F248" s="59"/>
      <c r="G248" s="59"/>
      <c r="H248" s="59"/>
      <c r="I248" s="59"/>
      <c r="J248" s="59"/>
      <c r="K248" s="59"/>
      <c r="L248" s="59"/>
      <c r="M248" s="59"/>
      <c r="N248" s="59"/>
      <c r="O248" s="59"/>
      <c r="P248" s="59"/>
      <c r="Q248" s="59"/>
      <c r="R248" s="59"/>
      <c r="S248" s="59"/>
      <c r="T248" s="59"/>
      <c r="U248" s="59"/>
      <c r="V248" s="59"/>
      <c r="W248" s="59"/>
      <c r="X248" s="59"/>
      <c r="Y248" s="59"/>
      <c r="Z248" s="59"/>
      <c r="AA248" s="59"/>
      <c r="AB248" s="59"/>
      <c r="AC248" s="59"/>
      <c r="AD248" s="59"/>
      <c r="AE248" s="59"/>
      <c r="AF248" s="59"/>
      <c r="AG248" s="59"/>
      <c r="AH248" s="59"/>
      <c r="AI248" s="59"/>
      <c r="AJ248" s="59"/>
      <c r="AK248" s="59"/>
      <c r="AL248" s="59"/>
      <c r="AM248" s="59"/>
      <c r="AN248" s="59"/>
      <c r="AO248" s="59"/>
      <c r="AP248" s="59"/>
      <c r="AQ248" s="59"/>
      <c r="AR248" s="59"/>
    </row>
    <row r="249" ht="12.75" customHeight="1">
      <c r="A249" s="59"/>
      <c r="B249" s="59"/>
      <c r="C249" s="59"/>
      <c r="D249" s="59"/>
      <c r="E249" s="59"/>
      <c r="F249" s="59"/>
      <c r="G249" s="59"/>
      <c r="H249" s="59"/>
      <c r="I249" s="59"/>
      <c r="J249" s="59"/>
      <c r="K249" s="59"/>
      <c r="L249" s="59"/>
      <c r="M249" s="59"/>
      <c r="N249" s="59"/>
      <c r="O249" s="59"/>
      <c r="P249" s="59"/>
      <c r="Q249" s="59"/>
      <c r="R249" s="59"/>
      <c r="S249" s="59"/>
      <c r="T249" s="59"/>
      <c r="U249" s="59"/>
      <c r="V249" s="59"/>
      <c r="W249" s="59"/>
      <c r="X249" s="59"/>
      <c r="Y249" s="59"/>
      <c r="Z249" s="59"/>
      <c r="AA249" s="59"/>
      <c r="AB249" s="59"/>
      <c r="AC249" s="59"/>
      <c r="AD249" s="59"/>
      <c r="AE249" s="59"/>
      <c r="AF249" s="59"/>
      <c r="AG249" s="59"/>
      <c r="AH249" s="59"/>
      <c r="AI249" s="59"/>
      <c r="AJ249" s="59"/>
      <c r="AK249" s="59"/>
      <c r="AL249" s="59"/>
      <c r="AM249" s="59"/>
      <c r="AN249" s="59"/>
      <c r="AO249" s="59"/>
      <c r="AP249" s="59"/>
      <c r="AQ249" s="59"/>
      <c r="AR249" s="59"/>
    </row>
    <row r="250" ht="12.75" customHeight="1">
      <c r="A250" s="59"/>
      <c r="B250" s="59"/>
      <c r="C250" s="59"/>
      <c r="D250" s="59"/>
      <c r="E250" s="59"/>
      <c r="F250" s="59"/>
      <c r="G250" s="59"/>
      <c r="H250" s="59"/>
      <c r="I250" s="59"/>
      <c r="J250" s="59"/>
      <c r="K250" s="59"/>
      <c r="L250" s="59"/>
      <c r="M250" s="59"/>
      <c r="N250" s="59"/>
      <c r="O250" s="59"/>
      <c r="P250" s="59"/>
      <c r="Q250" s="59"/>
      <c r="R250" s="59"/>
      <c r="S250" s="59"/>
      <c r="T250" s="59"/>
      <c r="U250" s="59"/>
      <c r="V250" s="59"/>
      <c r="W250" s="59"/>
      <c r="X250" s="59"/>
      <c r="Y250" s="59"/>
      <c r="Z250" s="59"/>
      <c r="AA250" s="59"/>
      <c r="AB250" s="59"/>
      <c r="AC250" s="59"/>
      <c r="AD250" s="59"/>
      <c r="AE250" s="59"/>
      <c r="AF250" s="59"/>
      <c r="AG250" s="59"/>
      <c r="AH250" s="59"/>
      <c r="AI250" s="59"/>
      <c r="AJ250" s="59"/>
      <c r="AK250" s="59"/>
      <c r="AL250" s="59"/>
      <c r="AM250" s="59"/>
      <c r="AN250" s="59"/>
      <c r="AO250" s="59"/>
      <c r="AP250" s="59"/>
      <c r="AQ250" s="59"/>
      <c r="AR250" s="59"/>
    </row>
    <row r="251" ht="12.75" customHeight="1">
      <c r="A251" s="59"/>
      <c r="B251" s="59"/>
      <c r="C251" s="59"/>
      <c r="D251" s="59"/>
      <c r="E251" s="59"/>
      <c r="F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c r="AD251" s="59"/>
      <c r="AE251" s="59"/>
      <c r="AF251" s="59"/>
      <c r="AG251" s="59"/>
      <c r="AH251" s="59"/>
      <c r="AI251" s="59"/>
      <c r="AJ251" s="59"/>
      <c r="AK251" s="59"/>
      <c r="AL251" s="59"/>
      <c r="AM251" s="59"/>
      <c r="AN251" s="59"/>
      <c r="AO251" s="59"/>
      <c r="AP251" s="59"/>
      <c r="AQ251" s="59"/>
      <c r="AR251" s="59"/>
    </row>
    <row r="252" ht="12.75" customHeight="1">
      <c r="A252" s="59"/>
      <c r="B252" s="59"/>
      <c r="C252" s="59"/>
      <c r="D252" s="59"/>
      <c r="E252" s="59"/>
      <c r="F252" s="59"/>
      <c r="G252" s="59"/>
      <c r="H252" s="59"/>
      <c r="I252" s="59"/>
      <c r="J252" s="59"/>
      <c r="K252" s="59"/>
      <c r="L252" s="59"/>
      <c r="M252" s="59"/>
      <c r="N252" s="59"/>
      <c r="O252" s="59"/>
      <c r="P252" s="59"/>
      <c r="Q252" s="59"/>
      <c r="R252" s="59"/>
      <c r="S252" s="59"/>
      <c r="T252" s="59"/>
      <c r="U252" s="59"/>
      <c r="V252" s="59"/>
      <c r="W252" s="59"/>
      <c r="X252" s="59"/>
      <c r="Y252" s="59"/>
      <c r="Z252" s="59"/>
      <c r="AA252" s="59"/>
      <c r="AB252" s="59"/>
      <c r="AC252" s="59"/>
      <c r="AD252" s="59"/>
      <c r="AE252" s="59"/>
      <c r="AF252" s="59"/>
      <c r="AG252" s="59"/>
      <c r="AH252" s="59"/>
      <c r="AI252" s="59"/>
      <c r="AJ252" s="59"/>
      <c r="AK252" s="59"/>
      <c r="AL252" s="59"/>
      <c r="AM252" s="59"/>
      <c r="AN252" s="59"/>
      <c r="AO252" s="59"/>
      <c r="AP252" s="59"/>
      <c r="AQ252" s="59"/>
      <c r="AR252" s="59"/>
    </row>
    <row r="253" ht="12.75" customHeight="1">
      <c r="A253" s="59"/>
      <c r="B253" s="59"/>
      <c r="C253" s="59"/>
      <c r="D253" s="59"/>
      <c r="E253" s="59"/>
      <c r="F253" s="59"/>
      <c r="G253" s="59"/>
      <c r="H253" s="59"/>
      <c r="I253" s="59"/>
      <c r="J253" s="59"/>
      <c r="K253" s="59"/>
      <c r="L253" s="59"/>
      <c r="M253" s="59"/>
      <c r="N253" s="59"/>
      <c r="O253" s="59"/>
      <c r="P253" s="59"/>
      <c r="Q253" s="59"/>
      <c r="R253" s="59"/>
      <c r="S253" s="59"/>
      <c r="T253" s="59"/>
      <c r="U253" s="59"/>
      <c r="V253" s="59"/>
      <c r="W253" s="59"/>
      <c r="X253" s="59"/>
      <c r="Y253" s="59"/>
      <c r="Z253" s="59"/>
      <c r="AA253" s="59"/>
      <c r="AB253" s="59"/>
      <c r="AC253" s="59"/>
      <c r="AD253" s="59"/>
      <c r="AE253" s="59"/>
      <c r="AF253" s="59"/>
      <c r="AG253" s="59"/>
      <c r="AH253" s="59"/>
      <c r="AI253" s="59"/>
      <c r="AJ253" s="59"/>
      <c r="AK253" s="59"/>
      <c r="AL253" s="59"/>
      <c r="AM253" s="59"/>
      <c r="AN253" s="59"/>
      <c r="AO253" s="59"/>
      <c r="AP253" s="59"/>
      <c r="AQ253" s="59"/>
      <c r="AR253" s="59"/>
    </row>
    <row r="254" ht="12.75" customHeight="1">
      <c r="A254" s="59"/>
      <c r="B254" s="59"/>
      <c r="C254" s="59"/>
      <c r="D254" s="59"/>
      <c r="E254" s="59"/>
      <c r="F254" s="59"/>
      <c r="G254" s="59"/>
      <c r="H254" s="59"/>
      <c r="I254" s="59"/>
      <c r="J254" s="59"/>
      <c r="K254" s="59"/>
      <c r="L254" s="59"/>
      <c r="M254" s="59"/>
      <c r="N254" s="59"/>
      <c r="O254" s="59"/>
      <c r="P254" s="59"/>
      <c r="Q254" s="59"/>
      <c r="R254" s="59"/>
      <c r="S254" s="59"/>
      <c r="T254" s="59"/>
      <c r="U254" s="59"/>
      <c r="V254" s="59"/>
      <c r="W254" s="59"/>
      <c r="X254" s="59"/>
      <c r="Y254" s="59"/>
      <c r="Z254" s="59"/>
      <c r="AA254" s="59"/>
      <c r="AB254" s="59"/>
      <c r="AC254" s="59"/>
      <c r="AD254" s="59"/>
      <c r="AE254" s="59"/>
      <c r="AF254" s="59"/>
      <c r="AG254" s="59"/>
      <c r="AH254" s="59"/>
      <c r="AI254" s="59"/>
      <c r="AJ254" s="59"/>
      <c r="AK254" s="59"/>
      <c r="AL254" s="59"/>
      <c r="AM254" s="59"/>
      <c r="AN254" s="59"/>
      <c r="AO254" s="59"/>
      <c r="AP254" s="59"/>
      <c r="AQ254" s="59"/>
      <c r="AR254" s="59"/>
    </row>
    <row r="255" ht="12.75" customHeight="1">
      <c r="A255" s="59"/>
      <c r="B255" s="59"/>
      <c r="C255" s="59"/>
      <c r="D255" s="59"/>
      <c r="E255" s="59"/>
      <c r="F255" s="59"/>
      <c r="G255" s="59"/>
      <c r="H255" s="59"/>
      <c r="I255" s="59"/>
      <c r="J255" s="59"/>
      <c r="K255" s="59"/>
      <c r="L255" s="59"/>
      <c r="M255" s="59"/>
      <c r="N255" s="59"/>
      <c r="O255" s="59"/>
      <c r="P255" s="59"/>
      <c r="Q255" s="59"/>
      <c r="R255" s="59"/>
      <c r="S255" s="59"/>
      <c r="T255" s="59"/>
      <c r="U255" s="59"/>
      <c r="V255" s="59"/>
      <c r="W255" s="59"/>
      <c r="X255" s="59"/>
      <c r="Y255" s="59"/>
      <c r="Z255" s="59"/>
      <c r="AA255" s="59"/>
      <c r="AB255" s="59"/>
      <c r="AC255" s="59"/>
      <c r="AD255" s="59"/>
      <c r="AE255" s="59"/>
      <c r="AF255" s="59"/>
      <c r="AG255" s="59"/>
      <c r="AH255" s="59"/>
      <c r="AI255" s="59"/>
      <c r="AJ255" s="59"/>
      <c r="AK255" s="59"/>
      <c r="AL255" s="59"/>
      <c r="AM255" s="59"/>
      <c r="AN255" s="59"/>
      <c r="AO255" s="59"/>
      <c r="AP255" s="59"/>
      <c r="AQ255" s="59"/>
      <c r="AR255" s="59"/>
    </row>
    <row r="256" ht="12.75" customHeight="1">
      <c r="A256" s="59"/>
      <c r="B256" s="59"/>
      <c r="C256" s="59"/>
      <c r="D256" s="59"/>
      <c r="E256" s="59"/>
      <c r="F256" s="59"/>
      <c r="G256" s="59"/>
      <c r="H256" s="59"/>
      <c r="I256" s="59"/>
      <c r="J256" s="59"/>
      <c r="K256" s="59"/>
      <c r="L256" s="59"/>
      <c r="M256" s="59"/>
      <c r="N256" s="59"/>
      <c r="O256" s="59"/>
      <c r="P256" s="59"/>
      <c r="Q256" s="59"/>
      <c r="R256" s="59"/>
      <c r="S256" s="59"/>
      <c r="T256" s="59"/>
      <c r="U256" s="59"/>
      <c r="V256" s="59"/>
      <c r="W256" s="59"/>
      <c r="X256" s="59"/>
      <c r="Y256" s="59"/>
      <c r="Z256" s="59"/>
      <c r="AA256" s="59"/>
      <c r="AB256" s="59"/>
      <c r="AC256" s="59"/>
      <c r="AD256" s="59"/>
      <c r="AE256" s="59"/>
      <c r="AF256" s="59"/>
      <c r="AG256" s="59"/>
      <c r="AH256" s="59"/>
      <c r="AI256" s="59"/>
      <c r="AJ256" s="59"/>
      <c r="AK256" s="59"/>
      <c r="AL256" s="59"/>
      <c r="AM256" s="59"/>
      <c r="AN256" s="59"/>
      <c r="AO256" s="59"/>
      <c r="AP256" s="59"/>
      <c r="AQ256" s="59"/>
      <c r="AR256" s="59"/>
    </row>
    <row r="257" ht="12.75" customHeight="1">
      <c r="A257" s="59"/>
      <c r="B257" s="59"/>
      <c r="C257" s="59"/>
      <c r="D257" s="59"/>
      <c r="E257" s="59"/>
      <c r="F257" s="59"/>
      <c r="G257" s="59"/>
      <c r="H257" s="59"/>
      <c r="I257" s="59"/>
      <c r="J257" s="59"/>
      <c r="K257" s="59"/>
      <c r="L257" s="59"/>
      <c r="M257" s="59"/>
      <c r="N257" s="59"/>
      <c r="O257" s="59"/>
      <c r="P257" s="59"/>
      <c r="Q257" s="59"/>
      <c r="R257" s="59"/>
      <c r="S257" s="59"/>
      <c r="T257" s="59"/>
      <c r="U257" s="59"/>
      <c r="V257" s="59"/>
      <c r="W257" s="59"/>
      <c r="X257" s="59"/>
      <c r="Y257" s="59"/>
      <c r="Z257" s="59"/>
      <c r="AA257" s="59"/>
      <c r="AB257" s="59"/>
      <c r="AC257" s="59"/>
      <c r="AD257" s="59"/>
      <c r="AE257" s="59"/>
      <c r="AF257" s="59"/>
      <c r="AG257" s="59"/>
      <c r="AH257" s="59"/>
      <c r="AI257" s="59"/>
      <c r="AJ257" s="59"/>
      <c r="AK257" s="59"/>
      <c r="AL257" s="59"/>
      <c r="AM257" s="59"/>
      <c r="AN257" s="59"/>
      <c r="AO257" s="59"/>
      <c r="AP257" s="59"/>
      <c r="AQ257" s="59"/>
      <c r="AR257" s="59"/>
    </row>
    <row r="258" ht="12.75" customHeight="1">
      <c r="A258" s="59"/>
      <c r="B258" s="59"/>
      <c r="C258" s="59"/>
      <c r="D258" s="59"/>
      <c r="E258" s="59"/>
      <c r="F258" s="59"/>
      <c r="G258" s="59"/>
      <c r="H258" s="59"/>
      <c r="I258" s="59"/>
      <c r="J258" s="59"/>
      <c r="K258" s="59"/>
      <c r="L258" s="59"/>
      <c r="M258" s="59"/>
      <c r="N258" s="59"/>
      <c r="O258" s="59"/>
      <c r="P258" s="59"/>
      <c r="Q258" s="59"/>
      <c r="R258" s="59"/>
      <c r="S258" s="59"/>
      <c r="T258" s="59"/>
      <c r="U258" s="59"/>
      <c r="V258" s="59"/>
      <c r="W258" s="59"/>
      <c r="X258" s="59"/>
      <c r="Y258" s="59"/>
      <c r="Z258" s="59"/>
      <c r="AA258" s="59"/>
      <c r="AB258" s="59"/>
      <c r="AC258" s="59"/>
      <c r="AD258" s="59"/>
      <c r="AE258" s="59"/>
      <c r="AF258" s="59"/>
      <c r="AG258" s="59"/>
      <c r="AH258" s="59"/>
      <c r="AI258" s="59"/>
      <c r="AJ258" s="59"/>
      <c r="AK258" s="59"/>
      <c r="AL258" s="59"/>
      <c r="AM258" s="59"/>
      <c r="AN258" s="59"/>
      <c r="AO258" s="59"/>
      <c r="AP258" s="59"/>
      <c r="AQ258" s="59"/>
      <c r="AR258" s="59"/>
    </row>
    <row r="259" ht="12.75" customHeight="1">
      <c r="A259" s="59"/>
      <c r="B259" s="59"/>
      <c r="C259" s="59"/>
      <c r="D259" s="59"/>
      <c r="E259" s="59"/>
      <c r="F259" s="59"/>
      <c r="G259" s="59"/>
      <c r="H259" s="59"/>
      <c r="I259" s="59"/>
      <c r="J259" s="59"/>
      <c r="K259" s="59"/>
      <c r="L259" s="59"/>
      <c r="M259" s="59"/>
      <c r="N259" s="59"/>
      <c r="O259" s="59"/>
      <c r="P259" s="59"/>
      <c r="Q259" s="59"/>
      <c r="R259" s="59"/>
      <c r="S259" s="59"/>
      <c r="T259" s="59"/>
      <c r="U259" s="59"/>
      <c r="V259" s="59"/>
      <c r="W259" s="59"/>
      <c r="X259" s="59"/>
      <c r="Y259" s="59"/>
      <c r="Z259" s="59"/>
      <c r="AA259" s="59"/>
      <c r="AB259" s="59"/>
      <c r="AC259" s="59"/>
      <c r="AD259" s="59"/>
      <c r="AE259" s="59"/>
      <c r="AF259" s="59"/>
      <c r="AG259" s="59"/>
      <c r="AH259" s="59"/>
      <c r="AI259" s="59"/>
      <c r="AJ259" s="59"/>
      <c r="AK259" s="59"/>
      <c r="AL259" s="59"/>
      <c r="AM259" s="59"/>
      <c r="AN259" s="59"/>
      <c r="AO259" s="59"/>
      <c r="AP259" s="59"/>
      <c r="AQ259" s="59"/>
      <c r="AR259" s="59"/>
    </row>
    <row r="260" ht="12.75" customHeight="1">
      <c r="A260" s="59"/>
      <c r="B260" s="59"/>
      <c r="C260" s="59"/>
      <c r="D260" s="59"/>
      <c r="E260" s="59"/>
      <c r="F260" s="59"/>
      <c r="G260" s="59"/>
      <c r="H260" s="59"/>
      <c r="I260" s="59"/>
      <c r="J260" s="59"/>
      <c r="K260" s="59"/>
      <c r="L260" s="59"/>
      <c r="M260" s="59"/>
      <c r="N260" s="59"/>
      <c r="O260" s="59"/>
      <c r="P260" s="59"/>
      <c r="Q260" s="59"/>
      <c r="R260" s="59"/>
      <c r="S260" s="59"/>
      <c r="T260" s="59"/>
      <c r="U260" s="59"/>
      <c r="V260" s="59"/>
      <c r="W260" s="59"/>
      <c r="X260" s="59"/>
      <c r="Y260" s="59"/>
      <c r="Z260" s="59"/>
      <c r="AA260" s="59"/>
      <c r="AB260" s="59"/>
      <c r="AC260" s="59"/>
      <c r="AD260" s="59"/>
      <c r="AE260" s="59"/>
      <c r="AF260" s="59"/>
      <c r="AG260" s="59"/>
      <c r="AH260" s="59"/>
      <c r="AI260" s="59"/>
      <c r="AJ260" s="59"/>
      <c r="AK260" s="59"/>
      <c r="AL260" s="59"/>
      <c r="AM260" s="59"/>
      <c r="AN260" s="59"/>
      <c r="AO260" s="59"/>
      <c r="AP260" s="59"/>
      <c r="AQ260" s="59"/>
      <c r="AR260" s="59"/>
    </row>
    <row r="261" ht="12.75" customHeight="1">
      <c r="A261" s="59"/>
      <c r="B261" s="59"/>
      <c r="C261" s="59"/>
      <c r="D261" s="59"/>
      <c r="E261" s="59"/>
      <c r="F261" s="59"/>
      <c r="G261" s="59"/>
      <c r="H261" s="59"/>
      <c r="I261" s="59"/>
      <c r="J261" s="59"/>
      <c r="K261" s="59"/>
      <c r="L261" s="59"/>
      <c r="M261" s="59"/>
      <c r="N261" s="59"/>
      <c r="O261" s="59"/>
      <c r="P261" s="59"/>
      <c r="Q261" s="59"/>
      <c r="R261" s="59"/>
      <c r="S261" s="59"/>
      <c r="T261" s="59"/>
      <c r="U261" s="59"/>
      <c r="V261" s="59"/>
      <c r="W261" s="59"/>
      <c r="X261" s="59"/>
      <c r="Y261" s="59"/>
      <c r="Z261" s="59"/>
      <c r="AA261" s="59"/>
      <c r="AB261" s="59"/>
      <c r="AC261" s="59"/>
      <c r="AD261" s="59"/>
      <c r="AE261" s="59"/>
      <c r="AF261" s="59"/>
      <c r="AG261" s="59"/>
      <c r="AH261" s="59"/>
      <c r="AI261" s="59"/>
      <c r="AJ261" s="59"/>
      <c r="AK261" s="59"/>
      <c r="AL261" s="59"/>
      <c r="AM261" s="59"/>
      <c r="AN261" s="59"/>
      <c r="AO261" s="59"/>
      <c r="AP261" s="59"/>
      <c r="AQ261" s="59"/>
      <c r="AR261" s="59"/>
    </row>
    <row r="262" ht="12.75" customHeight="1">
      <c r="A262" s="59"/>
      <c r="B262" s="59"/>
      <c r="C262" s="59"/>
      <c r="D262" s="59"/>
      <c r="E262" s="59"/>
      <c r="F262" s="59"/>
      <c r="G262" s="59"/>
      <c r="H262" s="59"/>
      <c r="I262" s="59"/>
      <c r="J262" s="59"/>
      <c r="K262" s="59"/>
      <c r="L262" s="59"/>
      <c r="M262" s="59"/>
      <c r="N262" s="59"/>
      <c r="O262" s="59"/>
      <c r="P262" s="59"/>
      <c r="Q262" s="59"/>
      <c r="R262" s="59"/>
      <c r="S262" s="59"/>
      <c r="T262" s="59"/>
      <c r="U262" s="59"/>
      <c r="V262" s="59"/>
      <c r="W262" s="59"/>
      <c r="X262" s="59"/>
      <c r="Y262" s="59"/>
      <c r="Z262" s="59"/>
      <c r="AA262" s="59"/>
      <c r="AB262" s="59"/>
      <c r="AC262" s="59"/>
      <c r="AD262" s="59"/>
      <c r="AE262" s="59"/>
      <c r="AF262" s="59"/>
      <c r="AG262" s="59"/>
      <c r="AH262" s="59"/>
      <c r="AI262" s="59"/>
      <c r="AJ262" s="59"/>
      <c r="AK262" s="59"/>
      <c r="AL262" s="59"/>
      <c r="AM262" s="59"/>
      <c r="AN262" s="59"/>
      <c r="AO262" s="59"/>
      <c r="AP262" s="59"/>
      <c r="AQ262" s="59"/>
      <c r="AR262" s="59"/>
    </row>
    <row r="263" ht="12.75" customHeight="1">
      <c r="A263" s="59"/>
      <c r="B263" s="59"/>
      <c r="C263" s="59"/>
      <c r="D263" s="59"/>
      <c r="E263" s="59"/>
      <c r="F263" s="59"/>
      <c r="G263" s="59"/>
      <c r="H263" s="59"/>
      <c r="I263" s="59"/>
      <c r="J263" s="59"/>
      <c r="K263" s="59"/>
      <c r="L263" s="59"/>
      <c r="M263" s="59"/>
      <c r="N263" s="59"/>
      <c r="O263" s="59"/>
      <c r="P263" s="59"/>
      <c r="Q263" s="59"/>
      <c r="R263" s="59"/>
      <c r="S263" s="59"/>
      <c r="T263" s="59"/>
      <c r="U263" s="59"/>
      <c r="V263" s="59"/>
      <c r="W263" s="59"/>
      <c r="X263" s="59"/>
      <c r="Y263" s="59"/>
      <c r="Z263" s="59"/>
      <c r="AA263" s="59"/>
      <c r="AB263" s="59"/>
      <c r="AC263" s="59"/>
      <c r="AD263" s="59"/>
      <c r="AE263" s="59"/>
      <c r="AF263" s="59"/>
      <c r="AG263" s="59"/>
      <c r="AH263" s="59"/>
      <c r="AI263" s="59"/>
      <c r="AJ263" s="59"/>
      <c r="AK263" s="59"/>
      <c r="AL263" s="59"/>
      <c r="AM263" s="59"/>
      <c r="AN263" s="59"/>
      <c r="AO263" s="59"/>
      <c r="AP263" s="59"/>
      <c r="AQ263" s="59"/>
      <c r="AR263" s="59"/>
    </row>
    <row r="264" ht="12.75" customHeight="1">
      <c r="A264" s="59"/>
      <c r="B264" s="59"/>
      <c r="C264" s="59"/>
      <c r="D264" s="59"/>
      <c r="E264" s="59"/>
      <c r="F264" s="59"/>
      <c r="G264" s="59"/>
      <c r="H264" s="59"/>
      <c r="I264" s="59"/>
      <c r="J264" s="59"/>
      <c r="K264" s="59"/>
      <c r="L264" s="59"/>
      <c r="M264" s="59"/>
      <c r="N264" s="59"/>
      <c r="O264" s="59"/>
      <c r="P264" s="59"/>
      <c r="Q264" s="59"/>
      <c r="R264" s="59"/>
      <c r="S264" s="59"/>
      <c r="T264" s="59"/>
      <c r="U264" s="59"/>
      <c r="V264" s="59"/>
      <c r="W264" s="59"/>
      <c r="X264" s="59"/>
      <c r="Y264" s="59"/>
      <c r="Z264" s="59"/>
      <c r="AA264" s="59"/>
      <c r="AB264" s="59"/>
      <c r="AC264" s="59"/>
      <c r="AD264" s="59"/>
      <c r="AE264" s="59"/>
      <c r="AF264" s="59"/>
      <c r="AG264" s="59"/>
      <c r="AH264" s="59"/>
      <c r="AI264" s="59"/>
      <c r="AJ264" s="59"/>
      <c r="AK264" s="59"/>
      <c r="AL264" s="59"/>
      <c r="AM264" s="59"/>
      <c r="AN264" s="59"/>
      <c r="AO264" s="59"/>
      <c r="AP264" s="59"/>
      <c r="AQ264" s="59"/>
      <c r="AR264" s="59"/>
    </row>
    <row r="265" ht="12.75" customHeight="1">
      <c r="A265" s="59"/>
      <c r="B265" s="59"/>
      <c r="C265" s="59"/>
      <c r="D265" s="59"/>
      <c r="E265" s="59"/>
      <c r="F265" s="59"/>
      <c r="G265" s="59"/>
      <c r="H265" s="59"/>
      <c r="I265" s="59"/>
      <c r="J265" s="59"/>
      <c r="K265" s="59"/>
      <c r="L265" s="59"/>
      <c r="M265" s="59"/>
      <c r="N265" s="59"/>
      <c r="O265" s="59"/>
      <c r="P265" s="59"/>
      <c r="Q265" s="59"/>
      <c r="R265" s="59"/>
      <c r="S265" s="59"/>
      <c r="T265" s="59"/>
      <c r="U265" s="59"/>
      <c r="V265" s="59"/>
      <c r="W265" s="59"/>
      <c r="X265" s="59"/>
      <c r="Y265" s="59"/>
      <c r="Z265" s="59"/>
      <c r="AA265" s="59"/>
      <c r="AB265" s="59"/>
      <c r="AC265" s="59"/>
      <c r="AD265" s="59"/>
      <c r="AE265" s="59"/>
      <c r="AF265" s="59"/>
      <c r="AG265" s="59"/>
      <c r="AH265" s="59"/>
      <c r="AI265" s="59"/>
      <c r="AJ265" s="59"/>
      <c r="AK265" s="59"/>
      <c r="AL265" s="59"/>
      <c r="AM265" s="59"/>
      <c r="AN265" s="59"/>
      <c r="AO265" s="59"/>
      <c r="AP265" s="59"/>
      <c r="AQ265" s="59"/>
      <c r="AR265" s="59"/>
    </row>
    <row r="266" ht="12.75" customHeight="1">
      <c r="A266" s="59"/>
      <c r="B266" s="59"/>
      <c r="C266" s="59"/>
      <c r="D266" s="59"/>
      <c r="E266" s="59"/>
      <c r="F266" s="59"/>
      <c r="G266" s="59"/>
      <c r="H266" s="59"/>
      <c r="I266" s="59"/>
      <c r="J266" s="59"/>
      <c r="K266" s="59"/>
      <c r="L266" s="59"/>
      <c r="M266" s="59"/>
      <c r="N266" s="59"/>
      <c r="O266" s="59"/>
      <c r="P266" s="59"/>
      <c r="Q266" s="59"/>
      <c r="R266" s="59"/>
      <c r="S266" s="59"/>
      <c r="T266" s="59"/>
      <c r="U266" s="59"/>
      <c r="V266" s="59"/>
      <c r="W266" s="59"/>
      <c r="X266" s="59"/>
      <c r="Y266" s="59"/>
      <c r="Z266" s="59"/>
      <c r="AA266" s="59"/>
      <c r="AB266" s="59"/>
      <c r="AC266" s="59"/>
      <c r="AD266" s="59"/>
      <c r="AE266" s="59"/>
      <c r="AF266" s="59"/>
      <c r="AG266" s="59"/>
      <c r="AH266" s="59"/>
      <c r="AI266" s="59"/>
      <c r="AJ266" s="59"/>
      <c r="AK266" s="59"/>
      <c r="AL266" s="59"/>
      <c r="AM266" s="59"/>
      <c r="AN266" s="59"/>
      <c r="AO266" s="59"/>
      <c r="AP266" s="59"/>
      <c r="AQ266" s="59"/>
      <c r="AR266" s="59"/>
    </row>
    <row r="267" ht="12.75" customHeight="1">
      <c r="A267" s="59"/>
      <c r="B267" s="59"/>
      <c r="C267" s="59"/>
      <c r="D267" s="59"/>
      <c r="E267" s="59"/>
      <c r="F267" s="59"/>
      <c r="G267" s="59"/>
      <c r="H267" s="59"/>
      <c r="I267" s="59"/>
      <c r="J267" s="59"/>
      <c r="K267" s="59"/>
      <c r="L267" s="59"/>
      <c r="M267" s="59"/>
      <c r="N267" s="59"/>
      <c r="O267" s="59"/>
      <c r="P267" s="59"/>
      <c r="Q267" s="59"/>
      <c r="R267" s="59"/>
      <c r="S267" s="59"/>
      <c r="T267" s="59"/>
      <c r="U267" s="59"/>
      <c r="V267" s="59"/>
      <c r="W267" s="59"/>
      <c r="X267" s="59"/>
      <c r="Y267" s="59"/>
      <c r="Z267" s="59"/>
      <c r="AA267" s="59"/>
      <c r="AB267" s="59"/>
      <c r="AC267" s="59"/>
      <c r="AD267" s="59"/>
      <c r="AE267" s="59"/>
      <c r="AF267" s="59"/>
      <c r="AG267" s="59"/>
      <c r="AH267" s="59"/>
      <c r="AI267" s="59"/>
      <c r="AJ267" s="59"/>
      <c r="AK267" s="59"/>
      <c r="AL267" s="59"/>
      <c r="AM267" s="59"/>
      <c r="AN267" s="59"/>
      <c r="AO267" s="59"/>
      <c r="AP267" s="59"/>
      <c r="AQ267" s="59"/>
      <c r="AR267" s="59"/>
    </row>
    <row r="268" ht="12.75" customHeight="1">
      <c r="A268" s="59"/>
      <c r="B268" s="59"/>
      <c r="C268" s="59"/>
      <c r="D268" s="59"/>
      <c r="E268" s="59"/>
      <c r="F268" s="59"/>
      <c r="G268" s="59"/>
      <c r="H268" s="59"/>
      <c r="I268" s="59"/>
      <c r="J268" s="59"/>
      <c r="K268" s="59"/>
      <c r="L268" s="59"/>
      <c r="M268" s="59"/>
      <c r="N268" s="59"/>
      <c r="O268" s="59"/>
      <c r="P268" s="59"/>
      <c r="Q268" s="59"/>
      <c r="R268" s="59"/>
      <c r="S268" s="59"/>
      <c r="T268" s="59"/>
      <c r="U268" s="59"/>
      <c r="V268" s="59"/>
      <c r="W268" s="59"/>
      <c r="X268" s="59"/>
      <c r="Y268" s="59"/>
      <c r="Z268" s="59"/>
      <c r="AA268" s="59"/>
      <c r="AB268" s="59"/>
      <c r="AC268" s="59"/>
      <c r="AD268" s="59"/>
      <c r="AE268" s="59"/>
      <c r="AF268" s="59"/>
      <c r="AG268" s="59"/>
      <c r="AH268" s="59"/>
      <c r="AI268" s="59"/>
      <c r="AJ268" s="59"/>
      <c r="AK268" s="59"/>
      <c r="AL268" s="59"/>
      <c r="AM268" s="59"/>
      <c r="AN268" s="59"/>
      <c r="AO268" s="59"/>
      <c r="AP268" s="59"/>
      <c r="AQ268" s="59"/>
      <c r="AR268" s="59"/>
    </row>
    <row r="269" ht="12.75" customHeight="1">
      <c r="A269" s="59"/>
      <c r="B269" s="59"/>
      <c r="C269" s="59"/>
      <c r="D269" s="59"/>
      <c r="E269" s="59"/>
      <c r="F269" s="59"/>
      <c r="G269" s="59"/>
      <c r="H269" s="59"/>
      <c r="I269" s="59"/>
      <c r="J269" s="59"/>
      <c r="K269" s="59"/>
      <c r="L269" s="59"/>
      <c r="M269" s="59"/>
      <c r="N269" s="59"/>
      <c r="O269" s="59"/>
      <c r="P269" s="59"/>
      <c r="Q269" s="59"/>
      <c r="R269" s="59"/>
      <c r="S269" s="59"/>
      <c r="T269" s="59"/>
      <c r="U269" s="59"/>
      <c r="V269" s="59"/>
      <c r="W269" s="59"/>
      <c r="X269" s="59"/>
      <c r="Y269" s="59"/>
      <c r="Z269" s="59"/>
      <c r="AA269" s="59"/>
      <c r="AB269" s="59"/>
      <c r="AC269" s="59"/>
      <c r="AD269" s="59"/>
      <c r="AE269" s="59"/>
      <c r="AF269" s="59"/>
      <c r="AG269" s="59"/>
      <c r="AH269" s="59"/>
      <c r="AI269" s="59"/>
      <c r="AJ269" s="59"/>
      <c r="AK269" s="59"/>
      <c r="AL269" s="59"/>
      <c r="AM269" s="59"/>
      <c r="AN269" s="59"/>
      <c r="AO269" s="59"/>
      <c r="AP269" s="59"/>
      <c r="AQ269" s="59"/>
      <c r="AR269" s="59"/>
    </row>
    <row r="270" ht="12.75" customHeight="1">
      <c r="A270" s="59"/>
      <c r="B270" s="59"/>
      <c r="C270" s="59"/>
      <c r="D270" s="59"/>
      <c r="E270" s="59"/>
      <c r="F270" s="59"/>
      <c r="G270" s="59"/>
      <c r="H270" s="59"/>
      <c r="I270" s="59"/>
      <c r="J270" s="59"/>
      <c r="K270" s="59"/>
      <c r="L270" s="59"/>
      <c r="M270" s="59"/>
      <c r="N270" s="59"/>
      <c r="O270" s="59"/>
      <c r="P270" s="59"/>
      <c r="Q270" s="59"/>
      <c r="R270" s="59"/>
      <c r="S270" s="59"/>
      <c r="T270" s="59"/>
      <c r="U270" s="59"/>
      <c r="V270" s="59"/>
      <c r="W270" s="59"/>
      <c r="X270" s="59"/>
      <c r="Y270" s="59"/>
      <c r="Z270" s="59"/>
      <c r="AA270" s="59"/>
      <c r="AB270" s="59"/>
      <c r="AC270" s="59"/>
      <c r="AD270" s="59"/>
      <c r="AE270" s="59"/>
      <c r="AF270" s="59"/>
      <c r="AG270" s="59"/>
      <c r="AH270" s="59"/>
      <c r="AI270" s="59"/>
      <c r="AJ270" s="59"/>
      <c r="AK270" s="59"/>
      <c r="AL270" s="59"/>
      <c r="AM270" s="59"/>
      <c r="AN270" s="59"/>
      <c r="AO270" s="59"/>
      <c r="AP270" s="59"/>
      <c r="AQ270" s="59"/>
      <c r="AR270" s="59"/>
    </row>
    <row r="271" ht="12.75" customHeight="1">
      <c r="A271" s="59"/>
      <c r="B271" s="59"/>
      <c r="C271" s="59"/>
      <c r="D271" s="59"/>
      <c r="E271" s="59"/>
      <c r="F271" s="59"/>
      <c r="G271" s="59"/>
      <c r="H271" s="59"/>
      <c r="I271" s="59"/>
      <c r="J271" s="59"/>
      <c r="K271" s="59"/>
      <c r="L271" s="59"/>
      <c r="M271" s="59"/>
      <c r="N271" s="59"/>
      <c r="O271" s="59"/>
      <c r="P271" s="59"/>
      <c r="Q271" s="59"/>
      <c r="R271" s="59"/>
      <c r="S271" s="59"/>
      <c r="T271" s="59"/>
      <c r="U271" s="59"/>
      <c r="V271" s="59"/>
      <c r="W271" s="59"/>
      <c r="X271" s="59"/>
      <c r="Y271" s="59"/>
      <c r="Z271" s="59"/>
      <c r="AA271" s="59"/>
      <c r="AB271" s="59"/>
      <c r="AC271" s="59"/>
      <c r="AD271" s="59"/>
      <c r="AE271" s="59"/>
      <c r="AF271" s="59"/>
      <c r="AG271" s="59"/>
      <c r="AH271" s="59"/>
      <c r="AI271" s="59"/>
      <c r="AJ271" s="59"/>
      <c r="AK271" s="59"/>
      <c r="AL271" s="59"/>
      <c r="AM271" s="59"/>
      <c r="AN271" s="59"/>
      <c r="AO271" s="59"/>
      <c r="AP271" s="59"/>
      <c r="AQ271" s="59"/>
      <c r="AR271" s="59"/>
    </row>
    <row r="272" ht="12.75" customHeight="1">
      <c r="A272" s="59"/>
      <c r="B272" s="59"/>
      <c r="C272" s="59"/>
      <c r="D272" s="59"/>
      <c r="E272" s="59"/>
      <c r="F272" s="59"/>
      <c r="G272" s="59"/>
      <c r="H272" s="59"/>
      <c r="I272" s="59"/>
      <c r="J272" s="59"/>
      <c r="K272" s="59"/>
      <c r="L272" s="59"/>
      <c r="M272" s="59"/>
      <c r="N272" s="59"/>
      <c r="O272" s="59"/>
      <c r="P272" s="59"/>
      <c r="Q272" s="59"/>
      <c r="R272" s="59"/>
      <c r="S272" s="59"/>
      <c r="T272" s="59"/>
      <c r="U272" s="59"/>
      <c r="V272" s="59"/>
      <c r="W272" s="59"/>
      <c r="X272" s="59"/>
      <c r="Y272" s="59"/>
      <c r="Z272" s="59"/>
      <c r="AA272" s="59"/>
      <c r="AB272" s="59"/>
      <c r="AC272" s="59"/>
      <c r="AD272" s="59"/>
      <c r="AE272" s="59"/>
      <c r="AF272" s="59"/>
      <c r="AG272" s="59"/>
      <c r="AH272" s="59"/>
      <c r="AI272" s="59"/>
      <c r="AJ272" s="59"/>
      <c r="AK272" s="59"/>
      <c r="AL272" s="59"/>
      <c r="AM272" s="59"/>
      <c r="AN272" s="59"/>
      <c r="AO272" s="59"/>
      <c r="AP272" s="59"/>
      <c r="AQ272" s="59"/>
      <c r="AR272" s="59"/>
    </row>
    <row r="273" ht="12.75" customHeight="1">
      <c r="A273" s="59"/>
      <c r="B273" s="59"/>
      <c r="C273" s="59"/>
      <c r="D273" s="59"/>
      <c r="E273" s="59"/>
      <c r="F273" s="59"/>
      <c r="G273" s="59"/>
      <c r="H273" s="59"/>
      <c r="I273" s="59"/>
      <c r="J273" s="59"/>
      <c r="K273" s="59"/>
      <c r="L273" s="59"/>
      <c r="M273" s="59"/>
      <c r="N273" s="59"/>
      <c r="O273" s="59"/>
      <c r="P273" s="59"/>
      <c r="Q273" s="59"/>
      <c r="R273" s="59"/>
      <c r="S273" s="59"/>
      <c r="T273" s="59"/>
      <c r="U273" s="59"/>
      <c r="V273" s="59"/>
      <c r="W273" s="59"/>
      <c r="X273" s="59"/>
      <c r="Y273" s="59"/>
      <c r="Z273" s="59"/>
      <c r="AA273" s="59"/>
      <c r="AB273" s="59"/>
      <c r="AC273" s="59"/>
      <c r="AD273" s="59"/>
      <c r="AE273" s="59"/>
      <c r="AF273" s="59"/>
      <c r="AG273" s="59"/>
      <c r="AH273" s="59"/>
      <c r="AI273" s="59"/>
      <c r="AJ273" s="59"/>
      <c r="AK273" s="59"/>
      <c r="AL273" s="59"/>
      <c r="AM273" s="59"/>
      <c r="AN273" s="59"/>
      <c r="AO273" s="59"/>
      <c r="AP273" s="59"/>
      <c r="AQ273" s="59"/>
      <c r="AR273" s="59"/>
    </row>
    <row r="274" ht="12.75" customHeight="1">
      <c r="A274" s="59"/>
      <c r="B274" s="59"/>
      <c r="C274" s="59"/>
      <c r="D274" s="59"/>
      <c r="E274" s="59"/>
      <c r="F274" s="59"/>
      <c r="G274" s="59"/>
      <c r="H274" s="59"/>
      <c r="I274" s="59"/>
      <c r="J274" s="59"/>
      <c r="K274" s="59"/>
      <c r="L274" s="59"/>
      <c r="M274" s="59"/>
      <c r="N274" s="59"/>
      <c r="O274" s="59"/>
      <c r="P274" s="59"/>
      <c r="Q274" s="59"/>
      <c r="R274" s="59"/>
      <c r="S274" s="59"/>
      <c r="T274" s="59"/>
      <c r="U274" s="59"/>
      <c r="V274" s="59"/>
      <c r="W274" s="59"/>
      <c r="X274" s="59"/>
      <c r="Y274" s="59"/>
      <c r="Z274" s="59"/>
      <c r="AA274" s="59"/>
      <c r="AB274" s="59"/>
      <c r="AC274" s="59"/>
      <c r="AD274" s="59"/>
      <c r="AE274" s="59"/>
      <c r="AF274" s="59"/>
      <c r="AG274" s="59"/>
      <c r="AH274" s="59"/>
      <c r="AI274" s="59"/>
      <c r="AJ274" s="59"/>
      <c r="AK274" s="59"/>
      <c r="AL274" s="59"/>
      <c r="AM274" s="59"/>
      <c r="AN274" s="59"/>
      <c r="AO274" s="59"/>
      <c r="AP274" s="59"/>
      <c r="AQ274" s="59"/>
      <c r="AR274" s="59"/>
    </row>
    <row r="275" ht="12.75" customHeight="1">
      <c r="A275" s="59"/>
      <c r="B275" s="59"/>
      <c r="C275" s="59"/>
      <c r="D275" s="59"/>
      <c r="E275" s="59"/>
      <c r="F275" s="59"/>
      <c r="G275" s="59"/>
      <c r="H275" s="59"/>
      <c r="I275" s="59"/>
      <c r="J275" s="59"/>
      <c r="K275" s="59"/>
      <c r="L275" s="59"/>
      <c r="M275" s="59"/>
      <c r="N275" s="59"/>
      <c r="O275" s="59"/>
      <c r="P275" s="59"/>
      <c r="Q275" s="59"/>
      <c r="R275" s="59"/>
      <c r="S275" s="59"/>
      <c r="T275" s="59"/>
      <c r="U275" s="59"/>
      <c r="V275" s="59"/>
      <c r="W275" s="59"/>
      <c r="X275" s="59"/>
      <c r="Y275" s="59"/>
      <c r="Z275" s="59"/>
      <c r="AA275" s="59"/>
      <c r="AB275" s="59"/>
      <c r="AC275" s="59"/>
      <c r="AD275" s="59"/>
      <c r="AE275" s="59"/>
      <c r="AF275" s="59"/>
      <c r="AG275" s="59"/>
      <c r="AH275" s="59"/>
      <c r="AI275" s="59"/>
      <c r="AJ275" s="59"/>
      <c r="AK275" s="59"/>
      <c r="AL275" s="59"/>
      <c r="AM275" s="59"/>
      <c r="AN275" s="59"/>
      <c r="AO275" s="59"/>
      <c r="AP275" s="59"/>
      <c r="AQ275" s="59"/>
      <c r="AR275" s="59"/>
    </row>
    <row r="276" ht="12.75" customHeight="1">
      <c r="A276" s="59"/>
      <c r="B276" s="59"/>
      <c r="C276" s="59"/>
      <c r="D276" s="59"/>
      <c r="E276" s="59"/>
      <c r="F276" s="59"/>
      <c r="G276" s="59"/>
      <c r="H276" s="59"/>
      <c r="I276" s="59"/>
      <c r="J276" s="59"/>
      <c r="K276" s="59"/>
      <c r="L276" s="59"/>
      <c r="M276" s="59"/>
      <c r="N276" s="59"/>
      <c r="O276" s="59"/>
      <c r="P276" s="59"/>
      <c r="Q276" s="59"/>
      <c r="R276" s="59"/>
      <c r="S276" s="59"/>
      <c r="T276" s="59"/>
      <c r="U276" s="59"/>
      <c r="V276" s="59"/>
      <c r="W276" s="59"/>
      <c r="X276" s="59"/>
      <c r="Y276" s="59"/>
      <c r="Z276" s="59"/>
      <c r="AA276" s="59"/>
      <c r="AB276" s="59"/>
      <c r="AC276" s="59"/>
      <c r="AD276" s="59"/>
      <c r="AE276" s="59"/>
      <c r="AF276" s="59"/>
      <c r="AG276" s="59"/>
      <c r="AH276" s="59"/>
      <c r="AI276" s="59"/>
      <c r="AJ276" s="59"/>
      <c r="AK276" s="59"/>
      <c r="AL276" s="59"/>
      <c r="AM276" s="59"/>
      <c r="AN276" s="59"/>
      <c r="AO276" s="59"/>
      <c r="AP276" s="59"/>
      <c r="AQ276" s="59"/>
      <c r="AR276" s="59"/>
    </row>
    <row r="277" ht="12.75" customHeight="1">
      <c r="A277" s="59"/>
      <c r="B277" s="59"/>
      <c r="C277" s="59"/>
      <c r="D277" s="59"/>
      <c r="E277" s="59"/>
      <c r="F277" s="59"/>
      <c r="G277" s="59"/>
      <c r="H277" s="59"/>
      <c r="I277" s="59"/>
      <c r="J277" s="59"/>
      <c r="K277" s="59"/>
      <c r="L277" s="59"/>
      <c r="M277" s="59"/>
      <c r="N277" s="59"/>
      <c r="O277" s="59"/>
      <c r="P277" s="59"/>
      <c r="Q277" s="59"/>
      <c r="R277" s="59"/>
      <c r="S277" s="59"/>
      <c r="T277" s="59"/>
      <c r="U277" s="59"/>
      <c r="V277" s="59"/>
      <c r="W277" s="59"/>
      <c r="X277" s="59"/>
      <c r="Y277" s="59"/>
      <c r="Z277" s="59"/>
      <c r="AA277" s="59"/>
      <c r="AB277" s="59"/>
      <c r="AC277" s="59"/>
      <c r="AD277" s="59"/>
      <c r="AE277" s="59"/>
      <c r="AF277" s="59"/>
      <c r="AG277" s="59"/>
      <c r="AH277" s="59"/>
      <c r="AI277" s="59"/>
      <c r="AJ277" s="59"/>
      <c r="AK277" s="59"/>
      <c r="AL277" s="59"/>
      <c r="AM277" s="59"/>
      <c r="AN277" s="59"/>
      <c r="AO277" s="59"/>
      <c r="AP277" s="59"/>
      <c r="AQ277" s="59"/>
      <c r="AR277" s="59"/>
    </row>
    <row r="278" ht="12.75" customHeight="1">
      <c r="A278" s="59"/>
      <c r="B278" s="59"/>
      <c r="C278" s="59"/>
      <c r="D278" s="59"/>
      <c r="E278" s="59"/>
      <c r="F278" s="59"/>
      <c r="G278" s="59"/>
      <c r="H278" s="59"/>
      <c r="I278" s="59"/>
      <c r="J278" s="59"/>
      <c r="K278" s="59"/>
      <c r="L278" s="59"/>
      <c r="M278" s="59"/>
      <c r="N278" s="59"/>
      <c r="O278" s="59"/>
      <c r="P278" s="59"/>
      <c r="Q278" s="59"/>
      <c r="R278" s="59"/>
      <c r="S278" s="59"/>
      <c r="T278" s="59"/>
      <c r="U278" s="59"/>
      <c r="V278" s="59"/>
      <c r="W278" s="59"/>
      <c r="X278" s="59"/>
      <c r="Y278" s="59"/>
      <c r="Z278" s="59"/>
      <c r="AA278" s="59"/>
      <c r="AB278" s="59"/>
      <c r="AC278" s="59"/>
      <c r="AD278" s="59"/>
      <c r="AE278" s="59"/>
      <c r="AF278" s="59"/>
      <c r="AG278" s="59"/>
      <c r="AH278" s="59"/>
      <c r="AI278" s="59"/>
      <c r="AJ278" s="59"/>
      <c r="AK278" s="59"/>
      <c r="AL278" s="59"/>
      <c r="AM278" s="59"/>
      <c r="AN278" s="59"/>
      <c r="AO278" s="59"/>
      <c r="AP278" s="59"/>
      <c r="AQ278" s="59"/>
      <c r="AR278" s="59"/>
    </row>
    <row r="279" ht="12.75" customHeight="1">
      <c r="A279" s="59"/>
      <c r="B279" s="59"/>
      <c r="C279" s="59"/>
      <c r="D279" s="59"/>
      <c r="E279" s="59"/>
      <c r="F279" s="59"/>
      <c r="G279" s="59"/>
      <c r="H279" s="59"/>
      <c r="I279" s="59"/>
      <c r="J279" s="59"/>
      <c r="K279" s="59"/>
      <c r="L279" s="59"/>
      <c r="M279" s="59"/>
      <c r="N279" s="59"/>
      <c r="O279" s="59"/>
      <c r="P279" s="59"/>
      <c r="Q279" s="59"/>
      <c r="R279" s="59"/>
      <c r="S279" s="59"/>
      <c r="T279" s="59"/>
      <c r="U279" s="59"/>
      <c r="V279" s="59"/>
      <c r="W279" s="59"/>
      <c r="X279" s="59"/>
      <c r="Y279" s="59"/>
      <c r="Z279" s="59"/>
      <c r="AA279" s="59"/>
      <c r="AB279" s="59"/>
      <c r="AC279" s="59"/>
      <c r="AD279" s="59"/>
      <c r="AE279" s="59"/>
      <c r="AF279" s="59"/>
      <c r="AG279" s="59"/>
      <c r="AH279" s="59"/>
      <c r="AI279" s="59"/>
      <c r="AJ279" s="59"/>
      <c r="AK279" s="59"/>
      <c r="AL279" s="59"/>
      <c r="AM279" s="59"/>
      <c r="AN279" s="59"/>
      <c r="AO279" s="59"/>
      <c r="AP279" s="59"/>
      <c r="AQ279" s="59"/>
      <c r="AR279" s="59"/>
    </row>
    <row r="280" ht="12.75" customHeight="1">
      <c r="A280" s="59"/>
      <c r="B280" s="59"/>
      <c r="C280" s="59"/>
      <c r="D280" s="59"/>
      <c r="E280" s="59"/>
      <c r="F280" s="59"/>
      <c r="G280" s="59"/>
      <c r="H280" s="59"/>
      <c r="I280" s="59"/>
      <c r="J280" s="59"/>
      <c r="K280" s="59"/>
      <c r="L280" s="59"/>
      <c r="M280" s="59"/>
      <c r="N280" s="59"/>
      <c r="O280" s="59"/>
      <c r="P280" s="59"/>
      <c r="Q280" s="59"/>
      <c r="R280" s="59"/>
      <c r="S280" s="59"/>
      <c r="T280" s="59"/>
      <c r="U280" s="59"/>
      <c r="V280" s="59"/>
      <c r="W280" s="59"/>
      <c r="X280" s="59"/>
      <c r="Y280" s="59"/>
      <c r="Z280" s="59"/>
      <c r="AA280" s="59"/>
      <c r="AB280" s="59"/>
      <c r="AC280" s="59"/>
      <c r="AD280" s="59"/>
      <c r="AE280" s="59"/>
      <c r="AF280" s="59"/>
      <c r="AG280" s="59"/>
      <c r="AH280" s="59"/>
      <c r="AI280" s="59"/>
      <c r="AJ280" s="59"/>
      <c r="AK280" s="59"/>
      <c r="AL280" s="59"/>
      <c r="AM280" s="59"/>
      <c r="AN280" s="59"/>
      <c r="AO280" s="59"/>
      <c r="AP280" s="59"/>
      <c r="AQ280" s="59"/>
      <c r="AR280" s="59"/>
    </row>
    <row r="281" ht="12.75" customHeight="1">
      <c r="A281" s="59"/>
      <c r="B281" s="59"/>
      <c r="C281" s="59"/>
      <c r="D281" s="59"/>
      <c r="E281" s="59"/>
      <c r="F281" s="59"/>
      <c r="G281" s="59"/>
      <c r="H281" s="59"/>
      <c r="I281" s="59"/>
      <c r="J281" s="59"/>
      <c r="K281" s="59"/>
      <c r="L281" s="59"/>
      <c r="M281" s="59"/>
      <c r="N281" s="59"/>
      <c r="O281" s="59"/>
      <c r="P281" s="59"/>
      <c r="Q281" s="59"/>
      <c r="R281" s="59"/>
      <c r="S281" s="59"/>
      <c r="T281" s="59"/>
      <c r="U281" s="59"/>
      <c r="V281" s="59"/>
      <c r="W281" s="59"/>
      <c r="X281" s="59"/>
      <c r="Y281" s="59"/>
      <c r="Z281" s="59"/>
      <c r="AA281" s="59"/>
      <c r="AB281" s="59"/>
      <c r="AC281" s="59"/>
      <c r="AD281" s="59"/>
      <c r="AE281" s="59"/>
      <c r="AF281" s="59"/>
      <c r="AG281" s="59"/>
      <c r="AH281" s="59"/>
      <c r="AI281" s="59"/>
      <c r="AJ281" s="59"/>
      <c r="AK281" s="59"/>
      <c r="AL281" s="59"/>
      <c r="AM281" s="59"/>
      <c r="AN281" s="59"/>
      <c r="AO281" s="59"/>
      <c r="AP281" s="59"/>
      <c r="AQ281" s="59"/>
      <c r="AR281" s="59"/>
    </row>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X12:Z12"/>
    <mergeCell ref="AB12:AC12"/>
    <mergeCell ref="AE12:AG12"/>
    <mergeCell ref="AI12:AJ12"/>
    <mergeCell ref="AL12:AN12"/>
    <mergeCell ref="AP12:AQ12"/>
    <mergeCell ref="N12:O12"/>
    <mergeCell ref="N13:N14"/>
    <mergeCell ref="O13:O14"/>
    <mergeCell ref="B53:D53"/>
    <mergeCell ref="B54:D54"/>
    <mergeCell ref="B59:D59"/>
    <mergeCell ref="B60:D60"/>
    <mergeCell ref="U13:U14"/>
    <mergeCell ref="V13:V14"/>
    <mergeCell ref="AB13:AB14"/>
    <mergeCell ref="AC13:AC14"/>
    <mergeCell ref="AI13:AI14"/>
    <mergeCell ref="AJ13:AJ14"/>
    <mergeCell ref="AP13:AP14"/>
    <mergeCell ref="AQ13:AQ14"/>
    <mergeCell ref="S1:Y1"/>
    <mergeCell ref="T2:Y2"/>
    <mergeCell ref="F12:H12"/>
    <mergeCell ref="J12:L12"/>
    <mergeCell ref="Q12:S12"/>
    <mergeCell ref="U12:V12"/>
    <mergeCell ref="D13:D14"/>
  </mergeCells>
  <dataValidations>
    <dataValidation type="list" allowBlank="1" showErrorMessage="1" sqref="D8">
      <formula1>"TOU,non-TOU"</formula1>
    </dataValidation>
    <dataValidation type="list" allowBlank="1" showErrorMessage="1" sqref="E15:E28 E30:E36 E38:E39 E41:E49 E55 E61">
      <formula1>#REF!</formula1>
    </dataValidation>
    <dataValidation type="list" allowBlank="1" showInputMessage="1" showErrorMessage="1" prompt="Select Charge Unit - monthly, per kWh, per kW" sqref="D15:D28 D30:D36 D38:D39 D41:D49 D55 D61">
      <formula1>"Monthly,per kWh,per kW"</formula1>
    </dataValidation>
  </dataValidations>
  <printOptions/>
  <pageMargins bottom="0.984251968503937" footer="0.0" header="0.0" left="0.7480314960629921" right="0.7480314960629921" top="0.984251968503937"/>
  <pageSetup orientation="landscape"/>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14.0" topLeftCell="A15" activePane="bottomLeft" state="frozen"/>
      <selection activeCell="B16" sqref="B16" pane="bottomLeft"/>
    </sheetView>
  </sheetViews>
  <sheetFormatPr customHeight="1" defaultColWidth="12.63" defaultRowHeight="15.0"/>
  <cols>
    <col customWidth="1" min="1" max="1" width="2.13"/>
    <col customWidth="1" min="2" max="2" width="26.38"/>
    <col customWidth="1" min="3" max="3" width="1.88"/>
    <col customWidth="1" min="4" max="4" width="11.38"/>
    <col customWidth="1" min="5" max="5" width="1.38"/>
    <col customWidth="1" min="6" max="6" width="10.88"/>
    <col customWidth="1" min="7" max="7" width="8.0"/>
    <col customWidth="1" min="8" max="8" width="9.25"/>
    <col customWidth="1" min="9" max="9" width="1.38"/>
    <col customWidth="1" min="10" max="10" width="10.38"/>
    <col customWidth="1" min="11" max="11" width="8.0"/>
    <col customWidth="1" min="12" max="12" width="9.25"/>
    <col customWidth="1" min="13" max="13" width="1.0"/>
    <col customWidth="1" min="14" max="14" width="9.38"/>
    <col customWidth="1" min="15" max="15" width="10.0"/>
    <col customWidth="1" min="16" max="16" width="1.25"/>
    <col customWidth="1" min="17" max="17" width="10.38"/>
    <col customWidth="1" min="18" max="18" width="8.0"/>
    <col customWidth="1" min="19" max="19" width="9.25"/>
    <col customWidth="1" min="20" max="20" width="1.25"/>
    <col customWidth="1" min="21" max="21" width="9.38"/>
    <col customWidth="1" min="22" max="22" width="10.0"/>
    <col customWidth="1" min="23" max="23" width="0.75"/>
    <col customWidth="1" min="24" max="24" width="10.38"/>
    <col customWidth="1" min="25" max="25" width="8.0"/>
    <col customWidth="1" min="26" max="26" width="9.25"/>
    <col customWidth="1" min="27" max="27" width="1.38"/>
    <col customWidth="1" min="28" max="28" width="9.38"/>
    <col customWidth="1" min="29" max="29" width="10.0"/>
    <col customWidth="1" min="30" max="30" width="0.88"/>
    <col customWidth="1" min="31" max="31" width="10.38"/>
    <col customWidth="1" min="32" max="32" width="8.0"/>
    <col customWidth="1" min="33" max="33" width="9.25"/>
    <col customWidth="1" min="34" max="34" width="2.88"/>
    <col customWidth="1" min="35" max="35" width="9.38"/>
    <col customWidth="1" min="36" max="36" width="10.0"/>
    <col customWidth="1" min="37" max="37" width="0.38"/>
    <col customWidth="1" min="38" max="38" width="10.38"/>
    <col customWidth="1" min="39" max="39" width="8.0"/>
    <col customWidth="1" min="40" max="40" width="9.25"/>
    <col customWidth="1" min="41" max="41" width="2.88"/>
    <col customWidth="1" min="42" max="42" width="9.38"/>
    <col customWidth="1" min="43" max="43" width="10.0"/>
    <col customWidth="1" min="44" max="44" width="1.13"/>
    <col customWidth="1" min="45" max="45" width="12.38"/>
  </cols>
  <sheetData>
    <row r="1" ht="12.0" customHeight="1">
      <c r="A1" s="59"/>
      <c r="B1" s="59"/>
      <c r="C1" s="59"/>
      <c r="D1" s="59"/>
      <c r="E1" s="59"/>
      <c r="F1" s="59"/>
      <c r="G1" s="59"/>
      <c r="H1" s="59"/>
      <c r="I1" s="59"/>
      <c r="J1" s="59"/>
      <c r="K1" s="59"/>
      <c r="Q1" s="59"/>
      <c r="R1" s="59"/>
      <c r="S1" s="398" t="s">
        <v>290</v>
      </c>
      <c r="T1" s="399"/>
      <c r="U1" s="399"/>
      <c r="V1" s="399"/>
      <c r="W1" s="399"/>
      <c r="X1" s="399"/>
      <c r="Y1" s="400"/>
      <c r="Z1" s="59"/>
      <c r="AA1" s="59"/>
      <c r="AB1" s="59"/>
      <c r="AC1" s="59"/>
      <c r="AD1" s="59"/>
      <c r="AE1" s="59"/>
      <c r="AF1" s="59"/>
      <c r="AG1" s="59"/>
      <c r="AH1" s="59"/>
      <c r="AI1" s="59"/>
      <c r="AJ1" s="59"/>
      <c r="AK1" s="59"/>
      <c r="AL1" s="59"/>
      <c r="AM1" s="59"/>
      <c r="AN1" s="59"/>
      <c r="AO1" s="59"/>
      <c r="AP1" s="59"/>
      <c r="AQ1" s="59"/>
      <c r="AR1" s="59"/>
    </row>
    <row r="2" ht="12.0" customHeight="1">
      <c r="A2" s="59"/>
      <c r="B2" s="59"/>
      <c r="C2" s="401"/>
      <c r="D2" s="401"/>
      <c r="E2" s="401"/>
      <c r="F2" s="401" t="s">
        <v>291</v>
      </c>
      <c r="G2" s="401"/>
      <c r="H2" s="401"/>
      <c r="I2" s="401"/>
      <c r="J2" s="401"/>
      <c r="K2" s="401"/>
      <c r="L2" s="401"/>
      <c r="M2" s="401"/>
      <c r="N2" s="401"/>
      <c r="O2" s="401"/>
      <c r="Q2" s="59"/>
      <c r="R2" s="59"/>
      <c r="S2" s="402">
        <f>'Res (100)'!$S$2</f>
        <v>1</v>
      </c>
      <c r="T2" s="514" t="s">
        <v>292</v>
      </c>
      <c r="U2" s="399"/>
      <c r="V2" s="399"/>
      <c r="W2" s="399"/>
      <c r="X2" s="399"/>
      <c r="Y2" s="400"/>
      <c r="Z2" s="59"/>
      <c r="AA2" s="59"/>
      <c r="AB2" s="59"/>
      <c r="AC2" s="59"/>
      <c r="AD2" s="59"/>
      <c r="AE2" s="59"/>
      <c r="AF2" s="59"/>
      <c r="AG2" s="59"/>
      <c r="AH2" s="59"/>
      <c r="AI2" s="59"/>
      <c r="AJ2" s="59"/>
      <c r="AK2" s="59"/>
      <c r="AL2" s="59"/>
      <c r="AM2" s="59"/>
      <c r="AN2" s="59"/>
      <c r="AO2" s="59"/>
      <c r="AP2" s="59"/>
      <c r="AQ2" s="59"/>
      <c r="AR2" s="59"/>
    </row>
    <row r="3" ht="12.0" customHeight="1">
      <c r="A3" s="59"/>
      <c r="B3" s="59"/>
      <c r="C3" s="401"/>
      <c r="D3" s="401"/>
      <c r="E3" s="401"/>
      <c r="F3" s="401" t="s">
        <v>293</v>
      </c>
      <c r="G3" s="401"/>
      <c r="H3" s="401"/>
      <c r="I3" s="401"/>
      <c r="J3" s="401"/>
      <c r="K3" s="401"/>
      <c r="L3" s="401"/>
      <c r="M3" s="401"/>
      <c r="N3" s="401"/>
      <c r="O3" s="401"/>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row>
    <row r="4" ht="12.0" customHeight="1">
      <c r="A4" s="59"/>
      <c r="B4" s="59"/>
      <c r="C4" s="59"/>
      <c r="D4" s="59"/>
      <c r="E4" s="59"/>
      <c r="F4" s="59"/>
      <c r="G4" s="59"/>
      <c r="H4" s="59"/>
      <c r="I4" s="59"/>
      <c r="J4" s="59"/>
      <c r="K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row>
    <row r="5" ht="12.0" customHeight="1">
      <c r="A5" s="59"/>
      <c r="B5" s="59"/>
      <c r="C5" s="59"/>
      <c r="D5" s="59"/>
      <c r="E5" s="59"/>
      <c r="F5" s="59"/>
      <c r="G5" s="59"/>
      <c r="H5" s="59"/>
      <c r="I5" s="59"/>
      <c r="J5" s="59"/>
      <c r="K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row>
    <row r="6" ht="12.0" customHeight="1">
      <c r="A6" s="59"/>
      <c r="B6" s="350" t="s">
        <v>294</v>
      </c>
      <c r="C6" s="59"/>
      <c r="D6" s="406" t="s">
        <v>219</v>
      </c>
      <c r="E6" s="406"/>
      <c r="F6" s="407"/>
      <c r="G6" s="407"/>
      <c r="H6" s="407"/>
      <c r="I6" s="407"/>
      <c r="J6" s="407"/>
      <c r="K6" s="407"/>
      <c r="L6" s="407"/>
      <c r="M6" s="407"/>
      <c r="N6" s="407"/>
      <c r="O6" s="407"/>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3"/>
    </row>
    <row r="7" ht="12.0" customHeight="1">
      <c r="A7" s="59"/>
      <c r="B7" s="408"/>
      <c r="C7" s="59"/>
      <c r="D7" s="409"/>
      <c r="E7" s="409"/>
      <c r="F7" s="409"/>
      <c r="G7" s="409"/>
      <c r="H7" s="409"/>
      <c r="I7" s="409"/>
      <c r="J7" s="409"/>
      <c r="K7" s="409"/>
      <c r="L7" s="409"/>
      <c r="M7" s="409"/>
      <c r="N7" s="409"/>
      <c r="O7" s="40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row>
    <row r="8" ht="12.0" customHeight="1">
      <c r="A8" s="59"/>
      <c r="B8" s="350" t="s">
        <v>295</v>
      </c>
      <c r="C8" s="59"/>
      <c r="D8" s="410" t="s">
        <v>296</v>
      </c>
      <c r="E8" s="409"/>
      <c r="F8" s="409"/>
      <c r="G8" s="409"/>
      <c r="H8" s="409"/>
      <c r="I8" s="409"/>
      <c r="J8" s="409"/>
      <c r="K8" s="409"/>
      <c r="L8" s="409"/>
      <c r="M8" s="409"/>
      <c r="N8" s="409"/>
      <c r="O8" s="40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row>
    <row r="9" ht="12.0" customHeight="1">
      <c r="A9" s="59"/>
      <c r="B9" s="408"/>
      <c r="C9" s="59"/>
      <c r="D9" s="409"/>
      <c r="E9" s="409"/>
      <c r="F9" s="409"/>
      <c r="G9" s="409"/>
      <c r="H9" s="409"/>
      <c r="I9" s="409"/>
      <c r="J9" s="409"/>
      <c r="K9" s="409"/>
      <c r="L9" s="409"/>
      <c r="M9" s="409"/>
      <c r="N9" s="409"/>
      <c r="O9" s="40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row>
    <row r="10" ht="12.0" customHeight="1">
      <c r="A10" s="59"/>
      <c r="B10" s="59"/>
      <c r="C10" s="59"/>
      <c r="D10" s="337" t="s">
        <v>297</v>
      </c>
      <c r="E10" s="337"/>
      <c r="F10" s="411">
        <v>2000.0</v>
      </c>
      <c r="G10" s="337" t="s">
        <v>298</v>
      </c>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row>
    <row r="11" ht="12.0" customHeight="1">
      <c r="A11" s="59"/>
      <c r="B11" s="59"/>
      <c r="C11" s="59"/>
      <c r="D11" s="59"/>
      <c r="E11" s="59"/>
      <c r="F11" s="412">
        <v>4.0</v>
      </c>
      <c r="G11" s="412"/>
      <c r="H11" s="412" t="str">
        <f>F12</f>
        <v>2025A</v>
      </c>
      <c r="I11" s="412"/>
      <c r="J11" s="412">
        <v>5.0</v>
      </c>
      <c r="K11" s="412"/>
      <c r="L11" s="412" t="str">
        <f>J12</f>
        <v>2026F</v>
      </c>
      <c r="M11" s="412"/>
      <c r="N11" s="412"/>
      <c r="O11" s="412" t="str">
        <f>L11&amp;"%"</f>
        <v>2026F%</v>
      </c>
      <c r="P11" s="412"/>
      <c r="Q11" s="412">
        <v>6.0</v>
      </c>
      <c r="R11" s="412"/>
      <c r="S11" s="412" t="str">
        <f>Q12</f>
        <v>2027F</v>
      </c>
      <c r="T11" s="412"/>
      <c r="U11" s="412"/>
      <c r="V11" s="412" t="str">
        <f>S11&amp;"%"</f>
        <v>2027F%</v>
      </c>
      <c r="W11" s="412"/>
      <c r="X11" s="412">
        <v>7.0</v>
      </c>
      <c r="Y11" s="412"/>
      <c r="Z11" s="412" t="str">
        <f>X12</f>
        <v>2028F</v>
      </c>
      <c r="AA11" s="412"/>
      <c r="AB11" s="412"/>
      <c r="AC11" s="412" t="str">
        <f>Z11&amp;"%"</f>
        <v>2028F%</v>
      </c>
      <c r="AD11" s="412"/>
      <c r="AE11" s="412">
        <v>8.0</v>
      </c>
      <c r="AF11" s="412"/>
      <c r="AG11" s="412" t="str">
        <f>AE12</f>
        <v>2029F</v>
      </c>
      <c r="AH11" s="412"/>
      <c r="AI11" s="412"/>
      <c r="AJ11" s="412" t="str">
        <f>AG11&amp;"%"</f>
        <v>2029F%</v>
      </c>
      <c r="AK11" s="412"/>
      <c r="AL11" s="412">
        <v>9.0</v>
      </c>
      <c r="AM11" s="412"/>
      <c r="AN11" s="412" t="str">
        <f>AL12</f>
        <v>2030F</v>
      </c>
      <c r="AO11" s="412"/>
      <c r="AP11" s="412"/>
      <c r="AQ11" s="412" t="str">
        <f>AN11&amp;"%"</f>
        <v>2030F%</v>
      </c>
      <c r="AR11" s="412"/>
    </row>
    <row r="12" ht="12.0" customHeight="1">
      <c r="A12" s="59"/>
      <c r="B12" s="59"/>
      <c r="C12" s="59"/>
      <c r="D12" s="337"/>
      <c r="E12" s="337"/>
      <c r="F12" s="413" t="s">
        <v>1</v>
      </c>
      <c r="G12" s="46"/>
      <c r="H12" s="47"/>
      <c r="I12" s="59"/>
      <c r="J12" s="413" t="s">
        <v>2</v>
      </c>
      <c r="K12" s="46"/>
      <c r="L12" s="47"/>
      <c r="M12" s="59"/>
      <c r="N12" s="414" t="str">
        <f>"Impact "&amp;F12&amp;" vs "&amp;J12</f>
        <v>Impact 2025A vs 2026F</v>
      </c>
      <c r="O12" s="47"/>
      <c r="P12" s="59"/>
      <c r="Q12" s="413" t="s">
        <v>3</v>
      </c>
      <c r="R12" s="46"/>
      <c r="S12" s="47"/>
      <c r="T12" s="59"/>
      <c r="U12" s="414" t="str">
        <f>"Impact "&amp;J12&amp;" vs "&amp;Q12</f>
        <v>Impact 2026F vs 2027F</v>
      </c>
      <c r="V12" s="47"/>
      <c r="W12" s="59"/>
      <c r="X12" s="413" t="s">
        <v>4</v>
      </c>
      <c r="Y12" s="46"/>
      <c r="Z12" s="47"/>
      <c r="AA12" s="59"/>
      <c r="AB12" s="414" t="str">
        <f>"Impact "&amp;Q12&amp;" vs "&amp;X12</f>
        <v>Impact 2027F vs 2028F</v>
      </c>
      <c r="AC12" s="47"/>
      <c r="AD12" s="59"/>
      <c r="AE12" s="413" t="s">
        <v>5</v>
      </c>
      <c r="AF12" s="46"/>
      <c r="AG12" s="47"/>
      <c r="AH12" s="59"/>
      <c r="AI12" s="414" t="str">
        <f>"Impact "&amp;X12&amp;" vs "&amp;AE12</f>
        <v>Impact 2028F vs 2029F</v>
      </c>
      <c r="AJ12" s="47"/>
      <c r="AK12" s="59"/>
      <c r="AL12" s="413" t="s">
        <v>6</v>
      </c>
      <c r="AM12" s="46"/>
      <c r="AN12" s="47"/>
      <c r="AO12" s="59"/>
      <c r="AP12" s="414" t="str">
        <f>"Impact "&amp;AE12&amp;" vs "&amp;AL12</f>
        <v>Impact 2029F vs 2030F</v>
      </c>
      <c r="AQ12" s="47"/>
      <c r="AR12" s="340"/>
    </row>
    <row r="13" ht="12.0" customHeight="1">
      <c r="A13" s="59"/>
      <c r="B13" s="59"/>
      <c r="C13" s="59"/>
      <c r="D13" s="415" t="s">
        <v>299</v>
      </c>
      <c r="E13" s="340"/>
      <c r="F13" s="416" t="s">
        <v>300</v>
      </c>
      <c r="G13" s="416" t="s">
        <v>301</v>
      </c>
      <c r="H13" s="418" t="s">
        <v>302</v>
      </c>
      <c r="I13" s="59"/>
      <c r="J13" s="416" t="s">
        <v>300</v>
      </c>
      <c r="K13" s="417" t="s">
        <v>301</v>
      </c>
      <c r="L13" s="418" t="s">
        <v>302</v>
      </c>
      <c r="M13" s="59"/>
      <c r="N13" s="419" t="s">
        <v>303</v>
      </c>
      <c r="O13" s="420" t="s">
        <v>304</v>
      </c>
      <c r="P13" s="59"/>
      <c r="Q13" s="416" t="s">
        <v>300</v>
      </c>
      <c r="R13" s="417" t="s">
        <v>301</v>
      </c>
      <c r="S13" s="418" t="s">
        <v>302</v>
      </c>
      <c r="T13" s="59"/>
      <c r="U13" s="419" t="s">
        <v>303</v>
      </c>
      <c r="V13" s="420" t="s">
        <v>304</v>
      </c>
      <c r="W13" s="59"/>
      <c r="X13" s="416" t="s">
        <v>300</v>
      </c>
      <c r="Y13" s="417" t="s">
        <v>301</v>
      </c>
      <c r="Z13" s="418" t="s">
        <v>302</v>
      </c>
      <c r="AA13" s="59"/>
      <c r="AB13" s="419" t="s">
        <v>303</v>
      </c>
      <c r="AC13" s="420" t="s">
        <v>304</v>
      </c>
      <c r="AD13" s="59"/>
      <c r="AE13" s="416" t="s">
        <v>300</v>
      </c>
      <c r="AF13" s="417" t="s">
        <v>301</v>
      </c>
      <c r="AG13" s="418" t="s">
        <v>302</v>
      </c>
      <c r="AH13" s="59"/>
      <c r="AI13" s="419" t="s">
        <v>303</v>
      </c>
      <c r="AJ13" s="420" t="s">
        <v>304</v>
      </c>
      <c r="AK13" s="59"/>
      <c r="AL13" s="416" t="s">
        <v>300</v>
      </c>
      <c r="AM13" s="417" t="s">
        <v>301</v>
      </c>
      <c r="AN13" s="418" t="s">
        <v>302</v>
      </c>
      <c r="AO13" s="59"/>
      <c r="AP13" s="419" t="s">
        <v>303</v>
      </c>
      <c r="AQ13" s="420" t="s">
        <v>304</v>
      </c>
      <c r="AR13" s="415"/>
    </row>
    <row r="14" ht="12.0" customHeight="1">
      <c r="A14" s="59"/>
      <c r="B14" s="59"/>
      <c r="C14" s="59"/>
      <c r="E14" s="340"/>
      <c r="F14" s="421" t="s">
        <v>305</v>
      </c>
      <c r="G14" s="517"/>
      <c r="H14" s="423" t="s">
        <v>305</v>
      </c>
      <c r="I14" s="59"/>
      <c r="J14" s="421" t="s">
        <v>305</v>
      </c>
      <c r="K14" s="422"/>
      <c r="L14" s="423" t="s">
        <v>305</v>
      </c>
      <c r="M14" s="59"/>
      <c r="N14" s="424"/>
      <c r="O14" s="425"/>
      <c r="P14" s="59"/>
      <c r="Q14" s="421" t="s">
        <v>305</v>
      </c>
      <c r="R14" s="422"/>
      <c r="S14" s="423" t="s">
        <v>305</v>
      </c>
      <c r="T14" s="59"/>
      <c r="U14" s="424"/>
      <c r="V14" s="425"/>
      <c r="W14" s="59"/>
      <c r="X14" s="421" t="s">
        <v>305</v>
      </c>
      <c r="Y14" s="422"/>
      <c r="Z14" s="423" t="s">
        <v>305</v>
      </c>
      <c r="AA14" s="59"/>
      <c r="AB14" s="424"/>
      <c r="AC14" s="425"/>
      <c r="AD14" s="59"/>
      <c r="AE14" s="421" t="s">
        <v>305</v>
      </c>
      <c r="AF14" s="422"/>
      <c r="AG14" s="423" t="s">
        <v>305</v>
      </c>
      <c r="AH14" s="59"/>
      <c r="AI14" s="424"/>
      <c r="AJ14" s="425"/>
      <c r="AK14" s="59"/>
      <c r="AL14" s="421" t="s">
        <v>305</v>
      </c>
      <c r="AM14" s="422"/>
      <c r="AN14" s="423" t="s">
        <v>305</v>
      </c>
      <c r="AO14" s="59"/>
      <c r="AP14" s="424"/>
      <c r="AQ14" s="425"/>
      <c r="AR14" s="415"/>
    </row>
    <row r="15" ht="12.0" customHeight="1">
      <c r="A15" s="59"/>
      <c r="B15" s="351" t="s">
        <v>218</v>
      </c>
      <c r="C15" s="426" t="str">
        <f t="shared" ref="C15:C28" si="1">D$6&amp;"."&amp;B15</f>
        <v>Residential.Monthly Service Charge</v>
      </c>
      <c r="D15" s="427" t="s">
        <v>306</v>
      </c>
      <c r="E15" s="351"/>
      <c r="F15" s="428">
        <f>IFERROR(VLOOKUP($C15,'Proposed Rates'!$B:$J,F$11,FALSE),0)</f>
        <v>34.26</v>
      </c>
      <c r="G15" s="429">
        <f t="shared" ref="G15:G28" si="2">IF($D15="Monthly",1,IF($D15="per KWH",$F$10,0))</f>
        <v>1</v>
      </c>
      <c r="H15" s="431">
        <f t="shared" ref="H15:H28" si="3">G15*F15</f>
        <v>34.26</v>
      </c>
      <c r="I15" s="80"/>
      <c r="J15" s="428">
        <f>IFERROR(VLOOKUP($C15,'Proposed Rates'!$B:$J,J$11,FALSE),0)</f>
        <v>40.88</v>
      </c>
      <c r="K15" s="429">
        <f t="shared" ref="K15:K28" si="4">IF($D15="Monthly",1,IF($D15="per KWH",$F$10,0))</f>
        <v>1</v>
      </c>
      <c r="L15" s="431">
        <f t="shared" ref="L15:L28" si="5">K15*J15</f>
        <v>40.88</v>
      </c>
      <c r="M15" s="80"/>
      <c r="N15" s="432">
        <f t="shared" ref="N15:N48" si="6">L15-H15</f>
        <v>6.62</v>
      </c>
      <c r="O15" s="433">
        <f t="shared" ref="O15:O48" si="7">IF((H15)=0,"",(N15/H15))</f>
        <v>0.1932282545</v>
      </c>
      <c r="P15" s="59"/>
      <c r="Q15" s="428">
        <f>IFERROR(VLOOKUP($C15,'Proposed Rates'!$B:$J,Q$11,FALSE),0)</f>
        <v>43.8</v>
      </c>
      <c r="R15" s="429">
        <f t="shared" ref="R15:R28" si="8">IF($D15="Monthly",1,IF($D15="per KWH",$F$10,0))</f>
        <v>1</v>
      </c>
      <c r="S15" s="431">
        <f t="shared" ref="S15:S28" si="9">R15*Q15</f>
        <v>43.8</v>
      </c>
      <c r="T15" s="80"/>
      <c r="U15" s="432">
        <f t="shared" ref="U15:U48" si="10">S15-L15</f>
        <v>2.92</v>
      </c>
      <c r="V15" s="433">
        <f t="shared" ref="V15:V48" si="11">IF((L15)=0,"",(U15/L15))</f>
        <v>0.07142857143</v>
      </c>
      <c r="W15" s="59"/>
      <c r="X15" s="428">
        <f>IFERROR(VLOOKUP($C15,'Proposed Rates'!$B:$J,X$11,FALSE),0)</f>
        <v>47.62</v>
      </c>
      <c r="Y15" s="429">
        <f t="shared" ref="Y15:Y28" si="12">IF($D15="Monthly",1,IF($D15="per KWH",$F$10,0))</f>
        <v>1</v>
      </c>
      <c r="Z15" s="431">
        <f t="shared" ref="Z15:Z28" si="13">Y15*X15</f>
        <v>47.62</v>
      </c>
      <c r="AA15" s="80"/>
      <c r="AB15" s="432">
        <f t="shared" ref="AB15:AB48" si="14">Z15-S15</f>
        <v>3.82</v>
      </c>
      <c r="AC15" s="433">
        <f t="shared" ref="AC15:AC48" si="15">IF((S15)=0,"",(AB15/S15))</f>
        <v>0.08721461187</v>
      </c>
      <c r="AD15" s="59"/>
      <c r="AE15" s="428">
        <f>IFERROR(VLOOKUP($C15,'Proposed Rates'!$B:$J,AE$11,FALSE),0)</f>
        <v>50.4</v>
      </c>
      <c r="AF15" s="429">
        <f t="shared" ref="AF15:AF28" si="16">IF($D15="Monthly",1,IF($D15="per KWH",$F$10,0))</f>
        <v>1</v>
      </c>
      <c r="AG15" s="431">
        <f t="shared" ref="AG15:AG28" si="17">AF15*AE15</f>
        <v>50.4</v>
      </c>
      <c r="AH15" s="80"/>
      <c r="AI15" s="432">
        <f t="shared" ref="AI15:AI48" si="18">AG15-Z15</f>
        <v>2.78</v>
      </c>
      <c r="AJ15" s="433">
        <f t="shared" ref="AJ15:AJ48" si="19">IF((Z15)=0,"",(AI15/Z15))</f>
        <v>0.05837883242</v>
      </c>
      <c r="AK15" s="59"/>
      <c r="AL15" s="428">
        <f>IFERROR(VLOOKUP($C15,'Proposed Rates'!$B:$J,AL$11,FALSE),0)</f>
        <v>53.15</v>
      </c>
      <c r="AM15" s="429">
        <f t="shared" ref="AM15:AM28" si="20">IF($D15="Monthly",1,IF($D15="per KWH",$F$10,0))</f>
        <v>1</v>
      </c>
      <c r="AN15" s="431">
        <f t="shared" ref="AN15:AN28" si="21">AM15*AL15</f>
        <v>53.15</v>
      </c>
      <c r="AO15" s="80"/>
      <c r="AP15" s="432">
        <f t="shared" ref="AP15:AP48" si="22">AN15-AG15</f>
        <v>2.75</v>
      </c>
      <c r="AQ15" s="433">
        <f t="shared" ref="AQ15:AQ48" si="23">IF((AG15)=0,"",(AP15/AG15))</f>
        <v>0.05456349206</v>
      </c>
      <c r="AR15" s="434"/>
    </row>
    <row r="16" ht="12.0" customHeight="1">
      <c r="A16" s="59"/>
      <c r="B16" s="351" t="s">
        <v>307</v>
      </c>
      <c r="C16" s="426" t="str">
        <f t="shared" si="1"/>
        <v>Residential.Smart Meter Rate Adder</v>
      </c>
      <c r="D16" s="427" t="s">
        <v>306</v>
      </c>
      <c r="E16" s="351"/>
      <c r="F16" s="428">
        <f>IFERROR(VLOOKUP($C16,'Proposed Rates'!$B:$J,F$11,FALSE),0)</f>
        <v>0</v>
      </c>
      <c r="G16" s="429">
        <f t="shared" si="2"/>
        <v>1</v>
      </c>
      <c r="H16" s="431">
        <f t="shared" si="3"/>
        <v>0</v>
      </c>
      <c r="I16" s="80"/>
      <c r="J16" s="428">
        <f>IFERROR(VLOOKUP($C16,'Proposed Rates'!$B:$J,J$11,FALSE),0)</f>
        <v>0</v>
      </c>
      <c r="K16" s="429">
        <f t="shared" si="4"/>
        <v>1</v>
      </c>
      <c r="L16" s="431">
        <f t="shared" si="5"/>
        <v>0</v>
      </c>
      <c r="M16" s="80"/>
      <c r="N16" s="432">
        <f t="shared" si="6"/>
        <v>0</v>
      </c>
      <c r="O16" s="433" t="str">
        <f t="shared" si="7"/>
        <v/>
      </c>
      <c r="P16" s="59"/>
      <c r="Q16" s="428">
        <f>IFERROR(VLOOKUP($C16,'Proposed Rates'!$B:$J,Q$11,FALSE),0)</f>
        <v>0</v>
      </c>
      <c r="R16" s="429">
        <f t="shared" si="8"/>
        <v>1</v>
      </c>
      <c r="S16" s="431">
        <f t="shared" si="9"/>
        <v>0</v>
      </c>
      <c r="T16" s="80"/>
      <c r="U16" s="432">
        <f t="shared" si="10"/>
        <v>0</v>
      </c>
      <c r="V16" s="433" t="str">
        <f t="shared" si="11"/>
        <v/>
      </c>
      <c r="W16" s="59"/>
      <c r="X16" s="428">
        <f>IFERROR(VLOOKUP($C16,'Proposed Rates'!$B:$J,X$11,FALSE),0)</f>
        <v>0</v>
      </c>
      <c r="Y16" s="429">
        <f t="shared" si="12"/>
        <v>1</v>
      </c>
      <c r="Z16" s="431">
        <f t="shared" si="13"/>
        <v>0</v>
      </c>
      <c r="AA16" s="80"/>
      <c r="AB16" s="432">
        <f t="shared" si="14"/>
        <v>0</v>
      </c>
      <c r="AC16" s="433" t="str">
        <f t="shared" si="15"/>
        <v/>
      </c>
      <c r="AD16" s="59"/>
      <c r="AE16" s="428">
        <f>IFERROR(VLOOKUP($C16,'Proposed Rates'!$B:$J,AE$11,FALSE),0)</f>
        <v>0</v>
      </c>
      <c r="AF16" s="429">
        <f t="shared" si="16"/>
        <v>1</v>
      </c>
      <c r="AG16" s="431">
        <f t="shared" si="17"/>
        <v>0</v>
      </c>
      <c r="AH16" s="80"/>
      <c r="AI16" s="432">
        <f t="shared" si="18"/>
        <v>0</v>
      </c>
      <c r="AJ16" s="433" t="str">
        <f t="shared" si="19"/>
        <v/>
      </c>
      <c r="AK16" s="59"/>
      <c r="AL16" s="428">
        <f>IFERROR(VLOOKUP($C16,'Proposed Rates'!$B:$J,AL$11,FALSE),0)</f>
        <v>0</v>
      </c>
      <c r="AM16" s="429">
        <f t="shared" si="20"/>
        <v>1</v>
      </c>
      <c r="AN16" s="431">
        <f t="shared" si="21"/>
        <v>0</v>
      </c>
      <c r="AO16" s="80"/>
      <c r="AP16" s="432">
        <f t="shared" si="22"/>
        <v>0</v>
      </c>
      <c r="AQ16" s="433" t="str">
        <f t="shared" si="23"/>
        <v/>
      </c>
      <c r="AR16" s="434"/>
    </row>
    <row r="17" ht="12.0" customHeight="1">
      <c r="A17" s="59"/>
      <c r="B17" s="435" t="str">
        <f>'Proposed Rates'!C115</f>
        <v>Rate Rider Calculation for PILs</v>
      </c>
      <c r="C17" s="426" t="str">
        <f t="shared" si="1"/>
        <v>Residential.Rate Rider Calculation for PILs</v>
      </c>
      <c r="D17" s="427" t="s">
        <v>308</v>
      </c>
      <c r="E17" s="351"/>
      <c r="F17" s="428" t="str">
        <f>IFERROR(VLOOKUP($C17,'Proposed Rates'!$B:$J,F$11,FALSE),0)</f>
        <v/>
      </c>
      <c r="G17" s="429">
        <f t="shared" si="2"/>
        <v>2000</v>
      </c>
      <c r="H17" s="431">
        <f t="shared" si="3"/>
        <v>0</v>
      </c>
      <c r="I17" s="80"/>
      <c r="J17" s="428" t="str">
        <f>IFERROR(VLOOKUP($C17,'Proposed Rates'!$B:$J,J$11,FALSE),0)</f>
        <v/>
      </c>
      <c r="K17" s="429">
        <f t="shared" si="4"/>
        <v>2000</v>
      </c>
      <c r="L17" s="431">
        <f t="shared" si="5"/>
        <v>0</v>
      </c>
      <c r="M17" s="80"/>
      <c r="N17" s="432">
        <f t="shared" si="6"/>
        <v>0</v>
      </c>
      <c r="O17" s="433" t="str">
        <f t="shared" si="7"/>
        <v/>
      </c>
      <c r="P17" s="59"/>
      <c r="Q17" s="428" t="str">
        <f>IFERROR(VLOOKUP($C17,'Proposed Rates'!$B:$J,Q$11,FALSE),0)</f>
        <v/>
      </c>
      <c r="R17" s="429">
        <f t="shared" si="8"/>
        <v>2000</v>
      </c>
      <c r="S17" s="431">
        <f t="shared" si="9"/>
        <v>0</v>
      </c>
      <c r="T17" s="80"/>
      <c r="U17" s="432">
        <f t="shared" si="10"/>
        <v>0</v>
      </c>
      <c r="V17" s="433" t="str">
        <f t="shared" si="11"/>
        <v/>
      </c>
      <c r="W17" s="59"/>
      <c r="X17" s="428" t="str">
        <f>IFERROR(VLOOKUP($C17,'Proposed Rates'!$B:$J,X$11,FALSE),0)</f>
        <v/>
      </c>
      <c r="Y17" s="429">
        <f t="shared" si="12"/>
        <v>2000</v>
      </c>
      <c r="Z17" s="431">
        <f t="shared" si="13"/>
        <v>0</v>
      </c>
      <c r="AA17" s="80"/>
      <c r="AB17" s="432">
        <f t="shared" si="14"/>
        <v>0</v>
      </c>
      <c r="AC17" s="433" t="str">
        <f t="shared" si="15"/>
        <v/>
      </c>
      <c r="AD17" s="59"/>
      <c r="AE17" s="428" t="str">
        <f>IFERROR(VLOOKUP($C17,'Proposed Rates'!$B:$J,AE$11,FALSE),0)</f>
        <v/>
      </c>
      <c r="AF17" s="429">
        <f t="shared" si="16"/>
        <v>2000</v>
      </c>
      <c r="AG17" s="431">
        <f t="shared" si="17"/>
        <v>0</v>
      </c>
      <c r="AH17" s="80"/>
      <c r="AI17" s="432">
        <f t="shared" si="18"/>
        <v>0</v>
      </c>
      <c r="AJ17" s="433" t="str">
        <f t="shared" si="19"/>
        <v/>
      </c>
      <c r="AK17" s="59"/>
      <c r="AL17" s="428" t="str">
        <f>IFERROR(VLOOKUP($C17,'Proposed Rates'!$B:$J,AL$11,FALSE),0)</f>
        <v/>
      </c>
      <c r="AM17" s="429">
        <f t="shared" si="20"/>
        <v>2000</v>
      </c>
      <c r="AN17" s="431">
        <f t="shared" si="21"/>
        <v>0</v>
      </c>
      <c r="AO17" s="80"/>
      <c r="AP17" s="432">
        <f t="shared" si="22"/>
        <v>0</v>
      </c>
      <c r="AQ17" s="433" t="str">
        <f t="shared" si="23"/>
        <v/>
      </c>
      <c r="AR17" s="434"/>
    </row>
    <row r="18" ht="12.0" customHeight="1">
      <c r="A18" s="59"/>
      <c r="B18" s="435" t="str">
        <f>'Proposed Rates'!C128</f>
        <v>Rate Rider Calculation for Generic</v>
      </c>
      <c r="C18" s="426" t="str">
        <f t="shared" si="1"/>
        <v>Residential.Rate Rider Calculation for Generic</v>
      </c>
      <c r="D18" s="427" t="s">
        <v>306</v>
      </c>
      <c r="E18" s="351"/>
      <c r="F18" s="428" t="str">
        <f>IFERROR(VLOOKUP($C18,'Proposed Rates'!$B:$J,F$11,FALSE),0)</f>
        <v/>
      </c>
      <c r="G18" s="429">
        <f t="shared" si="2"/>
        <v>1</v>
      </c>
      <c r="H18" s="431">
        <f t="shared" si="3"/>
        <v>0</v>
      </c>
      <c r="I18" s="80"/>
      <c r="J18" s="428" t="str">
        <f>IFERROR(VLOOKUP($C18,'Proposed Rates'!$B:$J,J$11,FALSE),0)</f>
        <v/>
      </c>
      <c r="K18" s="429">
        <f t="shared" si="4"/>
        <v>1</v>
      </c>
      <c r="L18" s="431">
        <f t="shared" si="5"/>
        <v>0</v>
      </c>
      <c r="M18" s="80"/>
      <c r="N18" s="432">
        <f t="shared" si="6"/>
        <v>0</v>
      </c>
      <c r="O18" s="433" t="str">
        <f t="shared" si="7"/>
        <v/>
      </c>
      <c r="P18" s="59"/>
      <c r="Q18" s="428" t="str">
        <f>IFERROR(VLOOKUP($C18,'Proposed Rates'!$B:$J,Q$11,FALSE),0)</f>
        <v/>
      </c>
      <c r="R18" s="429">
        <f t="shared" si="8"/>
        <v>1</v>
      </c>
      <c r="S18" s="431">
        <f t="shared" si="9"/>
        <v>0</v>
      </c>
      <c r="T18" s="80"/>
      <c r="U18" s="432">
        <f t="shared" si="10"/>
        <v>0</v>
      </c>
      <c r="V18" s="433" t="str">
        <f t="shared" si="11"/>
        <v/>
      </c>
      <c r="W18" s="59"/>
      <c r="X18" s="428" t="str">
        <f>IFERROR(VLOOKUP($C18,'Proposed Rates'!$B:$J,X$11,FALSE),0)</f>
        <v/>
      </c>
      <c r="Y18" s="429">
        <f t="shared" si="12"/>
        <v>1</v>
      </c>
      <c r="Z18" s="431">
        <f t="shared" si="13"/>
        <v>0</v>
      </c>
      <c r="AA18" s="80"/>
      <c r="AB18" s="432">
        <f t="shared" si="14"/>
        <v>0</v>
      </c>
      <c r="AC18" s="433" t="str">
        <f t="shared" si="15"/>
        <v/>
      </c>
      <c r="AD18" s="59"/>
      <c r="AE18" s="428" t="str">
        <f>IFERROR(VLOOKUP($C18,'Proposed Rates'!$B:$J,AE$11,FALSE),0)</f>
        <v/>
      </c>
      <c r="AF18" s="429">
        <f t="shared" si="16"/>
        <v>1</v>
      </c>
      <c r="AG18" s="431">
        <f t="shared" si="17"/>
        <v>0</v>
      </c>
      <c r="AH18" s="80"/>
      <c r="AI18" s="432">
        <f t="shared" si="18"/>
        <v>0</v>
      </c>
      <c r="AJ18" s="433" t="str">
        <f t="shared" si="19"/>
        <v/>
      </c>
      <c r="AK18" s="59"/>
      <c r="AL18" s="428" t="str">
        <f>IFERROR(VLOOKUP($C18,'Proposed Rates'!$B:$J,AL$11,FALSE),0)</f>
        <v/>
      </c>
      <c r="AM18" s="429">
        <f t="shared" si="20"/>
        <v>1</v>
      </c>
      <c r="AN18" s="431">
        <f t="shared" si="21"/>
        <v>0</v>
      </c>
      <c r="AO18" s="80"/>
      <c r="AP18" s="432">
        <f t="shared" si="22"/>
        <v>0</v>
      </c>
      <c r="AQ18" s="433" t="str">
        <f t="shared" si="23"/>
        <v/>
      </c>
      <c r="AR18" s="434"/>
    </row>
    <row r="19" ht="12.0" customHeight="1">
      <c r="A19" s="59"/>
      <c r="B19" s="351" t="s">
        <v>116</v>
      </c>
      <c r="C19" s="426" t="str">
        <f t="shared" si="1"/>
        <v>Residential.Distribution Volumetric Rate</v>
      </c>
      <c r="D19" s="427" t="s">
        <v>308</v>
      </c>
      <c r="E19" s="351"/>
      <c r="F19" s="428">
        <f>IFERROR(VLOOKUP($C19,'Proposed Rates'!$B:$J,F$11,FALSE),0)</f>
        <v>0</v>
      </c>
      <c r="G19" s="429">
        <f t="shared" si="2"/>
        <v>2000</v>
      </c>
      <c r="H19" s="431">
        <f t="shared" si="3"/>
        <v>0</v>
      </c>
      <c r="I19" s="80"/>
      <c r="J19" s="428">
        <f>IFERROR(VLOOKUP($C19,'Proposed Rates'!$B:$J,J$11,FALSE),0)</f>
        <v>0</v>
      </c>
      <c r="K19" s="429">
        <f t="shared" si="4"/>
        <v>2000</v>
      </c>
      <c r="L19" s="431">
        <f t="shared" si="5"/>
        <v>0</v>
      </c>
      <c r="M19" s="80"/>
      <c r="N19" s="432">
        <f t="shared" si="6"/>
        <v>0</v>
      </c>
      <c r="O19" s="433" t="str">
        <f t="shared" si="7"/>
        <v/>
      </c>
      <c r="P19" s="59"/>
      <c r="Q19" s="428">
        <f>IFERROR(VLOOKUP($C19,'Proposed Rates'!$B:$J,Q$11,FALSE),0)</f>
        <v>0</v>
      </c>
      <c r="R19" s="429">
        <f t="shared" si="8"/>
        <v>2000</v>
      </c>
      <c r="S19" s="431">
        <f t="shared" si="9"/>
        <v>0</v>
      </c>
      <c r="T19" s="80"/>
      <c r="U19" s="432">
        <f t="shared" si="10"/>
        <v>0</v>
      </c>
      <c r="V19" s="433" t="str">
        <f t="shared" si="11"/>
        <v/>
      </c>
      <c r="W19" s="59"/>
      <c r="X19" s="428">
        <f>IFERROR(VLOOKUP($C19,'Proposed Rates'!$B:$J,X$11,FALSE),0)</f>
        <v>0</v>
      </c>
      <c r="Y19" s="429">
        <f t="shared" si="12"/>
        <v>2000</v>
      </c>
      <c r="Z19" s="431">
        <f t="shared" si="13"/>
        <v>0</v>
      </c>
      <c r="AA19" s="80"/>
      <c r="AB19" s="432">
        <f t="shared" si="14"/>
        <v>0</v>
      </c>
      <c r="AC19" s="433" t="str">
        <f t="shared" si="15"/>
        <v/>
      </c>
      <c r="AD19" s="59"/>
      <c r="AE19" s="428">
        <f>IFERROR(VLOOKUP($C19,'Proposed Rates'!$B:$J,AE$11,FALSE),0)</f>
        <v>0</v>
      </c>
      <c r="AF19" s="429">
        <f t="shared" si="16"/>
        <v>2000</v>
      </c>
      <c r="AG19" s="431">
        <f t="shared" si="17"/>
        <v>0</v>
      </c>
      <c r="AH19" s="80"/>
      <c r="AI19" s="432">
        <f t="shared" si="18"/>
        <v>0</v>
      </c>
      <c r="AJ19" s="433" t="str">
        <f t="shared" si="19"/>
        <v/>
      </c>
      <c r="AK19" s="59"/>
      <c r="AL19" s="428">
        <f>IFERROR(VLOOKUP($C19,'Proposed Rates'!$B:$J,AL$11,FALSE),0)</f>
        <v>0</v>
      </c>
      <c r="AM19" s="429">
        <f t="shared" si="20"/>
        <v>2000</v>
      </c>
      <c r="AN19" s="431">
        <f t="shared" si="21"/>
        <v>0</v>
      </c>
      <c r="AO19" s="80"/>
      <c r="AP19" s="432">
        <f t="shared" si="22"/>
        <v>0</v>
      </c>
      <c r="AQ19" s="433" t="str">
        <f t="shared" si="23"/>
        <v/>
      </c>
      <c r="AR19" s="434"/>
    </row>
    <row r="20" ht="12.0" customHeight="1">
      <c r="A20" s="59"/>
      <c r="B20" s="351" t="s">
        <v>309</v>
      </c>
      <c r="C20" s="426" t="str">
        <f t="shared" si="1"/>
        <v>Residential.Smart Meter Disposition Rider</v>
      </c>
      <c r="D20" s="427" t="s">
        <v>308</v>
      </c>
      <c r="E20" s="351"/>
      <c r="F20" s="428">
        <f>IFERROR(VLOOKUP($C20,'Proposed Rates'!$B:$J,F$11,FALSE),0)</f>
        <v>0</v>
      </c>
      <c r="G20" s="429">
        <f t="shared" si="2"/>
        <v>2000</v>
      </c>
      <c r="H20" s="431">
        <f t="shared" si="3"/>
        <v>0</v>
      </c>
      <c r="I20" s="80"/>
      <c r="J20" s="428">
        <f>IFERROR(VLOOKUP($C20,'Proposed Rates'!$B:$J,J$11,FALSE),0)</f>
        <v>0</v>
      </c>
      <c r="K20" s="429">
        <f t="shared" si="4"/>
        <v>2000</v>
      </c>
      <c r="L20" s="431">
        <f t="shared" si="5"/>
        <v>0</v>
      </c>
      <c r="M20" s="80"/>
      <c r="N20" s="432">
        <f t="shared" si="6"/>
        <v>0</v>
      </c>
      <c r="O20" s="433" t="str">
        <f t="shared" si="7"/>
        <v/>
      </c>
      <c r="P20" s="59"/>
      <c r="Q20" s="428">
        <f>IFERROR(VLOOKUP($C20,'Proposed Rates'!$B:$J,Q$11,FALSE),0)</f>
        <v>0</v>
      </c>
      <c r="R20" s="429">
        <f t="shared" si="8"/>
        <v>2000</v>
      </c>
      <c r="S20" s="431">
        <f t="shared" si="9"/>
        <v>0</v>
      </c>
      <c r="T20" s="80"/>
      <c r="U20" s="432">
        <f t="shared" si="10"/>
        <v>0</v>
      </c>
      <c r="V20" s="433" t="str">
        <f t="shared" si="11"/>
        <v/>
      </c>
      <c r="W20" s="59"/>
      <c r="X20" s="428">
        <f>IFERROR(VLOOKUP($C20,'Proposed Rates'!$B:$J,X$11,FALSE),0)</f>
        <v>0</v>
      </c>
      <c r="Y20" s="429">
        <f t="shared" si="12"/>
        <v>2000</v>
      </c>
      <c r="Z20" s="431">
        <f t="shared" si="13"/>
        <v>0</v>
      </c>
      <c r="AA20" s="80"/>
      <c r="AB20" s="432">
        <f t="shared" si="14"/>
        <v>0</v>
      </c>
      <c r="AC20" s="433" t="str">
        <f t="shared" si="15"/>
        <v/>
      </c>
      <c r="AD20" s="59"/>
      <c r="AE20" s="428">
        <f>IFERROR(VLOOKUP($C20,'Proposed Rates'!$B:$J,AE$11,FALSE),0)</f>
        <v>0</v>
      </c>
      <c r="AF20" s="429">
        <f t="shared" si="16"/>
        <v>2000</v>
      </c>
      <c r="AG20" s="431">
        <f t="shared" si="17"/>
        <v>0</v>
      </c>
      <c r="AH20" s="80"/>
      <c r="AI20" s="432">
        <f t="shared" si="18"/>
        <v>0</v>
      </c>
      <c r="AJ20" s="433" t="str">
        <f t="shared" si="19"/>
        <v/>
      </c>
      <c r="AK20" s="59"/>
      <c r="AL20" s="428">
        <f>IFERROR(VLOOKUP($C20,'Proposed Rates'!$B:$J,AL$11,FALSE),0)</f>
        <v>0</v>
      </c>
      <c r="AM20" s="429">
        <f t="shared" si="20"/>
        <v>2000</v>
      </c>
      <c r="AN20" s="431">
        <f t="shared" si="21"/>
        <v>0</v>
      </c>
      <c r="AO20" s="80"/>
      <c r="AP20" s="432">
        <f t="shared" si="22"/>
        <v>0</v>
      </c>
      <c r="AQ20" s="433" t="str">
        <f t="shared" si="23"/>
        <v/>
      </c>
      <c r="AR20" s="434"/>
    </row>
    <row r="21" ht="12.0" customHeight="1">
      <c r="A21" s="59"/>
      <c r="B21" s="351" t="s">
        <v>241</v>
      </c>
      <c r="C21" s="426" t="str">
        <f t="shared" si="1"/>
        <v>Residential.LRAM Rate Rider</v>
      </c>
      <c r="D21" s="427" t="s">
        <v>306</v>
      </c>
      <c r="E21" s="351"/>
      <c r="F21" s="428">
        <f>'Proposed Rates'!E77+'Proposed Rates'!E90</f>
        <v>0.25</v>
      </c>
      <c r="G21" s="429">
        <f t="shared" si="2"/>
        <v>1</v>
      </c>
      <c r="H21" s="430">
        <f t="shared" si="3"/>
        <v>0.25</v>
      </c>
      <c r="I21" s="59"/>
      <c r="J21" s="428">
        <f>'Proposed Rates'!F77+'Proposed Rates'!F90</f>
        <v>0</v>
      </c>
      <c r="K21" s="429">
        <f t="shared" si="4"/>
        <v>1</v>
      </c>
      <c r="L21" s="431">
        <f t="shared" si="5"/>
        <v>0</v>
      </c>
      <c r="M21" s="80"/>
      <c r="N21" s="432">
        <f t="shared" si="6"/>
        <v>-0.25</v>
      </c>
      <c r="O21" s="433">
        <f t="shared" si="7"/>
        <v>-1</v>
      </c>
      <c r="P21" s="59"/>
      <c r="Q21" s="428">
        <f>'Proposed Rates'!G77+'Proposed Rates'!G90</f>
        <v>0</v>
      </c>
      <c r="R21" s="429">
        <f t="shared" si="8"/>
        <v>1</v>
      </c>
      <c r="S21" s="431">
        <f t="shared" si="9"/>
        <v>0</v>
      </c>
      <c r="T21" s="80"/>
      <c r="U21" s="432">
        <f t="shared" si="10"/>
        <v>0</v>
      </c>
      <c r="V21" s="433" t="str">
        <f t="shared" si="11"/>
        <v/>
      </c>
      <c r="W21" s="59"/>
      <c r="X21" s="428">
        <f>IFERROR(VLOOKUP($C21,'Proposed Rates'!$B:$J,X$11,FALSE),0)</f>
        <v>0</v>
      </c>
      <c r="Y21" s="429">
        <f t="shared" si="12"/>
        <v>1</v>
      </c>
      <c r="Z21" s="431">
        <f t="shared" si="13"/>
        <v>0</v>
      </c>
      <c r="AA21" s="80"/>
      <c r="AB21" s="432">
        <f t="shared" si="14"/>
        <v>0</v>
      </c>
      <c r="AC21" s="433" t="str">
        <f t="shared" si="15"/>
        <v/>
      </c>
      <c r="AD21" s="59"/>
      <c r="AE21" s="428">
        <f>IFERROR(VLOOKUP($C21,'Proposed Rates'!$B:$J,AE$11,FALSE),0)</f>
        <v>0</v>
      </c>
      <c r="AF21" s="429">
        <f t="shared" si="16"/>
        <v>1</v>
      </c>
      <c r="AG21" s="431">
        <f t="shared" si="17"/>
        <v>0</v>
      </c>
      <c r="AH21" s="80"/>
      <c r="AI21" s="432">
        <f t="shared" si="18"/>
        <v>0</v>
      </c>
      <c r="AJ21" s="433" t="str">
        <f t="shared" si="19"/>
        <v/>
      </c>
      <c r="AK21" s="59"/>
      <c r="AL21" s="428">
        <f>IFERROR(VLOOKUP($C21,'Proposed Rates'!$B:$J,AL$11,FALSE),0)</f>
        <v>0</v>
      </c>
      <c r="AM21" s="429">
        <f t="shared" si="20"/>
        <v>1</v>
      </c>
      <c r="AN21" s="431">
        <f t="shared" si="21"/>
        <v>0</v>
      </c>
      <c r="AO21" s="80"/>
      <c r="AP21" s="432">
        <f t="shared" si="22"/>
        <v>0</v>
      </c>
      <c r="AQ21" s="433" t="str">
        <f t="shared" si="23"/>
        <v/>
      </c>
      <c r="AR21" s="434"/>
    </row>
    <row r="22" ht="12.0" customHeight="1">
      <c r="A22" s="59"/>
      <c r="B22" s="435" t="s">
        <v>237</v>
      </c>
      <c r="C22" s="426" t="str">
        <f t="shared" si="1"/>
        <v>Residential.Deferral/Variance Account Disposition Rate Rider Group 2</v>
      </c>
      <c r="D22" s="427" t="s">
        <v>306</v>
      </c>
      <c r="E22" s="351"/>
      <c r="F22" s="428">
        <f>IFERROR(VLOOKUP($C22,'Proposed Rates'!$B:$J,F$11,FALSE),0)</f>
        <v>0</v>
      </c>
      <c r="G22" s="429">
        <f t="shared" si="2"/>
        <v>1</v>
      </c>
      <c r="H22" s="431">
        <f t="shared" si="3"/>
        <v>0</v>
      </c>
      <c r="I22" s="80"/>
      <c r="J22" s="428">
        <f>IFERROR(VLOOKUP($C22,'Proposed Rates'!$B:$J,J$11,FALSE),0)</f>
        <v>-0.54</v>
      </c>
      <c r="K22" s="429">
        <f t="shared" si="4"/>
        <v>1</v>
      </c>
      <c r="L22" s="431">
        <f t="shared" si="5"/>
        <v>-0.54</v>
      </c>
      <c r="M22" s="80"/>
      <c r="N22" s="432">
        <f t="shared" si="6"/>
        <v>-0.54</v>
      </c>
      <c r="O22" s="433" t="str">
        <f t="shared" si="7"/>
        <v/>
      </c>
      <c r="P22" s="59"/>
      <c r="Q22" s="428">
        <f>IFERROR(VLOOKUP($C22,'Proposed Rates'!$B:$J,Q$11,FALSE),0)</f>
        <v>0</v>
      </c>
      <c r="R22" s="429">
        <f t="shared" si="8"/>
        <v>1</v>
      </c>
      <c r="S22" s="431">
        <f t="shared" si="9"/>
        <v>0</v>
      </c>
      <c r="T22" s="80"/>
      <c r="U22" s="432">
        <f t="shared" si="10"/>
        <v>0.54</v>
      </c>
      <c r="V22" s="433">
        <f t="shared" si="11"/>
        <v>-1</v>
      </c>
      <c r="W22" s="59"/>
      <c r="X22" s="428">
        <f>IFERROR(VLOOKUP($C22,'Proposed Rates'!$B:$J,X$11,FALSE),0)</f>
        <v>0</v>
      </c>
      <c r="Y22" s="429">
        <f t="shared" si="12"/>
        <v>1</v>
      </c>
      <c r="Z22" s="431">
        <f t="shared" si="13"/>
        <v>0</v>
      </c>
      <c r="AA22" s="80"/>
      <c r="AB22" s="432">
        <f t="shared" si="14"/>
        <v>0</v>
      </c>
      <c r="AC22" s="433" t="str">
        <f t="shared" si="15"/>
        <v/>
      </c>
      <c r="AD22" s="59"/>
      <c r="AE22" s="428">
        <f>IFERROR(VLOOKUP($C22,'Proposed Rates'!$B:$J,AE$11,FALSE),0)</f>
        <v>0</v>
      </c>
      <c r="AF22" s="429">
        <f t="shared" si="16"/>
        <v>1</v>
      </c>
      <c r="AG22" s="431">
        <f t="shared" si="17"/>
        <v>0</v>
      </c>
      <c r="AH22" s="80"/>
      <c r="AI22" s="432">
        <f t="shared" si="18"/>
        <v>0</v>
      </c>
      <c r="AJ22" s="433" t="str">
        <f t="shared" si="19"/>
        <v/>
      </c>
      <c r="AK22" s="59"/>
      <c r="AL22" s="428">
        <f>IFERROR(VLOOKUP($C22,'Proposed Rates'!$B:$J,AL$11,FALSE),0)</f>
        <v>0</v>
      </c>
      <c r="AM22" s="429">
        <f t="shared" si="20"/>
        <v>1</v>
      </c>
      <c r="AN22" s="431">
        <f t="shared" si="21"/>
        <v>0</v>
      </c>
      <c r="AO22" s="80"/>
      <c r="AP22" s="432">
        <f t="shared" si="22"/>
        <v>0</v>
      </c>
      <c r="AQ22" s="433" t="str">
        <f t="shared" si="23"/>
        <v/>
      </c>
      <c r="AR22" s="434"/>
    </row>
    <row r="23" ht="12.0" customHeight="1">
      <c r="A23" s="59"/>
      <c r="B23" s="435"/>
      <c r="C23" s="426" t="str">
        <f t="shared" si="1"/>
        <v>Residential.</v>
      </c>
      <c r="D23" s="427"/>
      <c r="E23" s="351"/>
      <c r="F23" s="428">
        <f>IFERROR(VLOOKUP($C23,'Proposed Rates'!$B:$J,F$11,FALSE),0)</f>
        <v>0</v>
      </c>
      <c r="G23" s="429">
        <f t="shared" si="2"/>
        <v>0</v>
      </c>
      <c r="H23" s="431">
        <f t="shared" si="3"/>
        <v>0</v>
      </c>
      <c r="I23" s="80"/>
      <c r="J23" s="428">
        <f>IFERROR(VLOOKUP($C23,'Proposed Rates'!$B:$J,J$11,FALSE),0)</f>
        <v>0</v>
      </c>
      <c r="K23" s="429">
        <f t="shared" si="4"/>
        <v>0</v>
      </c>
      <c r="L23" s="431">
        <f t="shared" si="5"/>
        <v>0</v>
      </c>
      <c r="M23" s="80"/>
      <c r="N23" s="432">
        <f t="shared" si="6"/>
        <v>0</v>
      </c>
      <c r="O23" s="433" t="str">
        <f t="shared" si="7"/>
        <v/>
      </c>
      <c r="P23" s="59"/>
      <c r="Q23" s="428">
        <f>IFERROR(VLOOKUP($C23,'Proposed Rates'!$B:$J,Q$11,FALSE),0)</f>
        <v>0</v>
      </c>
      <c r="R23" s="429">
        <f t="shared" si="8"/>
        <v>0</v>
      </c>
      <c r="S23" s="431">
        <f t="shared" si="9"/>
        <v>0</v>
      </c>
      <c r="T23" s="80"/>
      <c r="U23" s="432">
        <f t="shared" si="10"/>
        <v>0</v>
      </c>
      <c r="V23" s="433" t="str">
        <f t="shared" si="11"/>
        <v/>
      </c>
      <c r="W23" s="59"/>
      <c r="X23" s="428">
        <f>IFERROR(VLOOKUP($C23,'Proposed Rates'!$B:$J,X$11,FALSE),0)</f>
        <v>0</v>
      </c>
      <c r="Y23" s="429">
        <f t="shared" si="12"/>
        <v>0</v>
      </c>
      <c r="Z23" s="431">
        <f t="shared" si="13"/>
        <v>0</v>
      </c>
      <c r="AA23" s="80"/>
      <c r="AB23" s="432">
        <f t="shared" si="14"/>
        <v>0</v>
      </c>
      <c r="AC23" s="433" t="str">
        <f t="shared" si="15"/>
        <v/>
      </c>
      <c r="AD23" s="59"/>
      <c r="AE23" s="428">
        <f>IFERROR(VLOOKUP($C23,'Proposed Rates'!$B:$J,AE$11,FALSE),0)</f>
        <v>0</v>
      </c>
      <c r="AF23" s="429">
        <f t="shared" si="16"/>
        <v>0</v>
      </c>
      <c r="AG23" s="431">
        <f t="shared" si="17"/>
        <v>0</v>
      </c>
      <c r="AH23" s="80"/>
      <c r="AI23" s="432">
        <f t="shared" si="18"/>
        <v>0</v>
      </c>
      <c r="AJ23" s="433" t="str">
        <f t="shared" si="19"/>
        <v/>
      </c>
      <c r="AK23" s="59"/>
      <c r="AL23" s="428">
        <f>IFERROR(VLOOKUP($C23,'Proposed Rates'!$B:$J,AL$11,FALSE),0)</f>
        <v>0</v>
      </c>
      <c r="AM23" s="429">
        <f t="shared" si="20"/>
        <v>0</v>
      </c>
      <c r="AN23" s="431">
        <f t="shared" si="21"/>
        <v>0</v>
      </c>
      <c r="AO23" s="80"/>
      <c r="AP23" s="432">
        <f t="shared" si="22"/>
        <v>0</v>
      </c>
      <c r="AQ23" s="433" t="str">
        <f t="shared" si="23"/>
        <v/>
      </c>
      <c r="AR23" s="434"/>
    </row>
    <row r="24" ht="12.0" customHeight="1">
      <c r="A24" s="59"/>
      <c r="B24" s="435"/>
      <c r="C24" s="426" t="str">
        <f t="shared" si="1"/>
        <v>Residential.</v>
      </c>
      <c r="D24" s="427"/>
      <c r="E24" s="351"/>
      <c r="F24" s="428">
        <f>IFERROR(VLOOKUP($C24,'Proposed Rates'!$B:$J,F$11,FALSE),0)</f>
        <v>0</v>
      </c>
      <c r="G24" s="429">
        <f t="shared" si="2"/>
        <v>0</v>
      </c>
      <c r="H24" s="431">
        <f t="shared" si="3"/>
        <v>0</v>
      </c>
      <c r="I24" s="80"/>
      <c r="J24" s="428">
        <f>IFERROR(VLOOKUP($C24,'Proposed Rates'!$B:$J,J$11,FALSE),0)</f>
        <v>0</v>
      </c>
      <c r="K24" s="429">
        <f t="shared" si="4"/>
        <v>0</v>
      </c>
      <c r="L24" s="431">
        <f t="shared" si="5"/>
        <v>0</v>
      </c>
      <c r="M24" s="80"/>
      <c r="N24" s="432">
        <f t="shared" si="6"/>
        <v>0</v>
      </c>
      <c r="O24" s="433" t="str">
        <f t="shared" si="7"/>
        <v/>
      </c>
      <c r="P24" s="59"/>
      <c r="Q24" s="428">
        <f>IFERROR(VLOOKUP($C24,'Proposed Rates'!$B:$J,Q$11,FALSE),0)</f>
        <v>0</v>
      </c>
      <c r="R24" s="429">
        <f t="shared" si="8"/>
        <v>0</v>
      </c>
      <c r="S24" s="431">
        <f t="shared" si="9"/>
        <v>0</v>
      </c>
      <c r="T24" s="80"/>
      <c r="U24" s="432">
        <f t="shared" si="10"/>
        <v>0</v>
      </c>
      <c r="V24" s="433" t="str">
        <f t="shared" si="11"/>
        <v/>
      </c>
      <c r="W24" s="59"/>
      <c r="X24" s="428">
        <f>IFERROR(VLOOKUP($C24,'Proposed Rates'!$B:$J,X$11,FALSE),0)</f>
        <v>0</v>
      </c>
      <c r="Y24" s="429">
        <f t="shared" si="12"/>
        <v>0</v>
      </c>
      <c r="Z24" s="431">
        <f t="shared" si="13"/>
        <v>0</v>
      </c>
      <c r="AA24" s="80"/>
      <c r="AB24" s="432">
        <f t="shared" si="14"/>
        <v>0</v>
      </c>
      <c r="AC24" s="433" t="str">
        <f t="shared" si="15"/>
        <v/>
      </c>
      <c r="AD24" s="59"/>
      <c r="AE24" s="428">
        <f>IFERROR(VLOOKUP($C24,'Proposed Rates'!$B:$J,AE$11,FALSE),0)</f>
        <v>0</v>
      </c>
      <c r="AF24" s="429">
        <f t="shared" si="16"/>
        <v>0</v>
      </c>
      <c r="AG24" s="431">
        <f t="shared" si="17"/>
        <v>0</v>
      </c>
      <c r="AH24" s="80"/>
      <c r="AI24" s="432">
        <f t="shared" si="18"/>
        <v>0</v>
      </c>
      <c r="AJ24" s="433" t="str">
        <f t="shared" si="19"/>
        <v/>
      </c>
      <c r="AK24" s="59"/>
      <c r="AL24" s="428">
        <f>IFERROR(VLOOKUP($C24,'Proposed Rates'!$B:$J,AL$11,FALSE),0)</f>
        <v>0</v>
      </c>
      <c r="AM24" s="429">
        <f t="shared" si="20"/>
        <v>0</v>
      </c>
      <c r="AN24" s="431">
        <f t="shared" si="21"/>
        <v>0</v>
      </c>
      <c r="AO24" s="80"/>
      <c r="AP24" s="432">
        <f t="shared" si="22"/>
        <v>0</v>
      </c>
      <c r="AQ24" s="433" t="str">
        <f t="shared" si="23"/>
        <v/>
      </c>
      <c r="AR24" s="434"/>
    </row>
    <row r="25" ht="12.0" customHeight="1">
      <c r="A25" s="59"/>
      <c r="B25" s="435"/>
      <c r="C25" s="426" t="str">
        <f t="shared" si="1"/>
        <v>Residential.</v>
      </c>
      <c r="D25" s="427"/>
      <c r="E25" s="351"/>
      <c r="F25" s="428">
        <f>IFERROR(VLOOKUP($C25,'Proposed Rates'!$B:$J,F$11,FALSE),0)</f>
        <v>0</v>
      </c>
      <c r="G25" s="429">
        <f t="shared" si="2"/>
        <v>0</v>
      </c>
      <c r="H25" s="431">
        <f t="shared" si="3"/>
        <v>0</v>
      </c>
      <c r="I25" s="80"/>
      <c r="J25" s="428">
        <f>IFERROR(VLOOKUP($C25,'Proposed Rates'!$B:$J,J$11,FALSE),0)</f>
        <v>0</v>
      </c>
      <c r="K25" s="429">
        <f t="shared" si="4"/>
        <v>0</v>
      </c>
      <c r="L25" s="431">
        <f t="shared" si="5"/>
        <v>0</v>
      </c>
      <c r="M25" s="80"/>
      <c r="N25" s="432">
        <f t="shared" si="6"/>
        <v>0</v>
      </c>
      <c r="O25" s="433" t="str">
        <f t="shared" si="7"/>
        <v/>
      </c>
      <c r="P25" s="59"/>
      <c r="Q25" s="428">
        <f>IFERROR(VLOOKUP($C25,'Proposed Rates'!$B:$J,Q$11,FALSE),0)</f>
        <v>0</v>
      </c>
      <c r="R25" s="429">
        <f t="shared" si="8"/>
        <v>0</v>
      </c>
      <c r="S25" s="431">
        <f t="shared" si="9"/>
        <v>0</v>
      </c>
      <c r="T25" s="80"/>
      <c r="U25" s="432">
        <f t="shared" si="10"/>
        <v>0</v>
      </c>
      <c r="V25" s="433" t="str">
        <f t="shared" si="11"/>
        <v/>
      </c>
      <c r="W25" s="59"/>
      <c r="X25" s="428">
        <f>IFERROR(VLOOKUP($C25,'Proposed Rates'!$B:$J,X$11,FALSE),0)</f>
        <v>0</v>
      </c>
      <c r="Y25" s="429">
        <f t="shared" si="12"/>
        <v>0</v>
      </c>
      <c r="Z25" s="431">
        <f t="shared" si="13"/>
        <v>0</v>
      </c>
      <c r="AA25" s="80"/>
      <c r="AB25" s="432">
        <f t="shared" si="14"/>
        <v>0</v>
      </c>
      <c r="AC25" s="433" t="str">
        <f t="shared" si="15"/>
        <v/>
      </c>
      <c r="AD25" s="59"/>
      <c r="AE25" s="428">
        <f>IFERROR(VLOOKUP($C25,'Proposed Rates'!$B:$J,AE$11,FALSE),0)</f>
        <v>0</v>
      </c>
      <c r="AF25" s="429">
        <f t="shared" si="16"/>
        <v>0</v>
      </c>
      <c r="AG25" s="431">
        <f t="shared" si="17"/>
        <v>0</v>
      </c>
      <c r="AH25" s="80"/>
      <c r="AI25" s="432">
        <f t="shared" si="18"/>
        <v>0</v>
      </c>
      <c r="AJ25" s="433" t="str">
        <f t="shared" si="19"/>
        <v/>
      </c>
      <c r="AK25" s="59"/>
      <c r="AL25" s="428">
        <f>IFERROR(VLOOKUP($C25,'Proposed Rates'!$B:$J,AL$11,FALSE),0)</f>
        <v>0</v>
      </c>
      <c r="AM25" s="429">
        <f t="shared" si="20"/>
        <v>0</v>
      </c>
      <c r="AN25" s="431">
        <f t="shared" si="21"/>
        <v>0</v>
      </c>
      <c r="AO25" s="80"/>
      <c r="AP25" s="432">
        <f t="shared" si="22"/>
        <v>0</v>
      </c>
      <c r="AQ25" s="433" t="str">
        <f t="shared" si="23"/>
        <v/>
      </c>
      <c r="AR25" s="434"/>
    </row>
    <row r="26" ht="12.0" customHeight="1">
      <c r="A26" s="59"/>
      <c r="B26" s="435"/>
      <c r="C26" s="426" t="str">
        <f t="shared" si="1"/>
        <v>Residential.</v>
      </c>
      <c r="D26" s="427"/>
      <c r="E26" s="351"/>
      <c r="F26" s="428">
        <f>IFERROR(VLOOKUP($C26,'Proposed Rates'!$B:$J,F$11,FALSE),0)</f>
        <v>0</v>
      </c>
      <c r="G26" s="429">
        <f t="shared" si="2"/>
        <v>0</v>
      </c>
      <c r="H26" s="431">
        <f t="shared" si="3"/>
        <v>0</v>
      </c>
      <c r="I26" s="80"/>
      <c r="J26" s="428">
        <f>IFERROR(VLOOKUP($C26,'Proposed Rates'!$B:$J,J$11,FALSE),0)</f>
        <v>0</v>
      </c>
      <c r="K26" s="429">
        <f t="shared" si="4"/>
        <v>0</v>
      </c>
      <c r="L26" s="431">
        <f t="shared" si="5"/>
        <v>0</v>
      </c>
      <c r="M26" s="80"/>
      <c r="N26" s="432">
        <f t="shared" si="6"/>
        <v>0</v>
      </c>
      <c r="O26" s="433" t="str">
        <f t="shared" si="7"/>
        <v/>
      </c>
      <c r="P26" s="59"/>
      <c r="Q26" s="428">
        <f>IFERROR(VLOOKUP($C26,'Proposed Rates'!$B:$J,Q$11,FALSE),0)</f>
        <v>0</v>
      </c>
      <c r="R26" s="429">
        <f t="shared" si="8"/>
        <v>0</v>
      </c>
      <c r="S26" s="431">
        <f t="shared" si="9"/>
        <v>0</v>
      </c>
      <c r="T26" s="80"/>
      <c r="U26" s="432">
        <f t="shared" si="10"/>
        <v>0</v>
      </c>
      <c r="V26" s="433" t="str">
        <f t="shared" si="11"/>
        <v/>
      </c>
      <c r="W26" s="59"/>
      <c r="X26" s="428">
        <f>IFERROR(VLOOKUP($C26,'Proposed Rates'!$B:$J,X$11,FALSE),0)</f>
        <v>0</v>
      </c>
      <c r="Y26" s="429">
        <f t="shared" si="12"/>
        <v>0</v>
      </c>
      <c r="Z26" s="431">
        <f t="shared" si="13"/>
        <v>0</v>
      </c>
      <c r="AA26" s="80"/>
      <c r="AB26" s="432">
        <f t="shared" si="14"/>
        <v>0</v>
      </c>
      <c r="AC26" s="433" t="str">
        <f t="shared" si="15"/>
        <v/>
      </c>
      <c r="AD26" s="59"/>
      <c r="AE26" s="428">
        <f>IFERROR(VLOOKUP($C26,'Proposed Rates'!$B:$J,AE$11,FALSE),0)</f>
        <v>0</v>
      </c>
      <c r="AF26" s="429">
        <f t="shared" si="16"/>
        <v>0</v>
      </c>
      <c r="AG26" s="431">
        <f t="shared" si="17"/>
        <v>0</v>
      </c>
      <c r="AH26" s="80"/>
      <c r="AI26" s="432">
        <f t="shared" si="18"/>
        <v>0</v>
      </c>
      <c r="AJ26" s="433" t="str">
        <f t="shared" si="19"/>
        <v/>
      </c>
      <c r="AK26" s="59"/>
      <c r="AL26" s="428">
        <f>IFERROR(VLOOKUP($C26,'Proposed Rates'!$B:$J,AL$11,FALSE),0)</f>
        <v>0</v>
      </c>
      <c r="AM26" s="429">
        <f t="shared" si="20"/>
        <v>0</v>
      </c>
      <c r="AN26" s="431">
        <f t="shared" si="21"/>
        <v>0</v>
      </c>
      <c r="AO26" s="80"/>
      <c r="AP26" s="432">
        <f t="shared" si="22"/>
        <v>0</v>
      </c>
      <c r="AQ26" s="433" t="str">
        <f t="shared" si="23"/>
        <v/>
      </c>
      <c r="AR26" s="434"/>
    </row>
    <row r="27" ht="12.0" customHeight="1">
      <c r="A27" s="59"/>
      <c r="B27" s="435"/>
      <c r="C27" s="426" t="str">
        <f t="shared" si="1"/>
        <v>Residential.</v>
      </c>
      <c r="D27" s="427"/>
      <c r="E27" s="351"/>
      <c r="F27" s="428">
        <f>IFERROR(VLOOKUP($C27,'Proposed Rates'!$B:$J,F$11,FALSE),0)</f>
        <v>0</v>
      </c>
      <c r="G27" s="429">
        <f t="shared" si="2"/>
        <v>0</v>
      </c>
      <c r="H27" s="431">
        <f t="shared" si="3"/>
        <v>0</v>
      </c>
      <c r="I27" s="80"/>
      <c r="J27" s="428">
        <f>IFERROR(VLOOKUP($C27,'Proposed Rates'!$B:$J,J$11,FALSE),0)</f>
        <v>0</v>
      </c>
      <c r="K27" s="429">
        <f t="shared" si="4"/>
        <v>0</v>
      </c>
      <c r="L27" s="431">
        <f t="shared" si="5"/>
        <v>0</v>
      </c>
      <c r="M27" s="80"/>
      <c r="N27" s="432">
        <f t="shared" si="6"/>
        <v>0</v>
      </c>
      <c r="O27" s="433" t="str">
        <f t="shared" si="7"/>
        <v/>
      </c>
      <c r="P27" s="59"/>
      <c r="Q27" s="428">
        <f>IFERROR(VLOOKUP($C27,'Proposed Rates'!$B:$J,Q$11,FALSE),0)</f>
        <v>0</v>
      </c>
      <c r="R27" s="429">
        <f t="shared" si="8"/>
        <v>0</v>
      </c>
      <c r="S27" s="431">
        <f t="shared" si="9"/>
        <v>0</v>
      </c>
      <c r="T27" s="80"/>
      <c r="U27" s="432">
        <f t="shared" si="10"/>
        <v>0</v>
      </c>
      <c r="V27" s="433" t="str">
        <f t="shared" si="11"/>
        <v/>
      </c>
      <c r="W27" s="59"/>
      <c r="X27" s="428">
        <f>IFERROR(VLOOKUP($C27,'Proposed Rates'!$B:$J,X$11,FALSE),0)</f>
        <v>0</v>
      </c>
      <c r="Y27" s="429">
        <f t="shared" si="12"/>
        <v>0</v>
      </c>
      <c r="Z27" s="431">
        <f t="shared" si="13"/>
        <v>0</v>
      </c>
      <c r="AA27" s="80"/>
      <c r="AB27" s="432">
        <f t="shared" si="14"/>
        <v>0</v>
      </c>
      <c r="AC27" s="433" t="str">
        <f t="shared" si="15"/>
        <v/>
      </c>
      <c r="AD27" s="59"/>
      <c r="AE27" s="428">
        <f>IFERROR(VLOOKUP($C27,'Proposed Rates'!$B:$J,AE$11,FALSE),0)</f>
        <v>0</v>
      </c>
      <c r="AF27" s="429">
        <f t="shared" si="16"/>
        <v>0</v>
      </c>
      <c r="AG27" s="431">
        <f t="shared" si="17"/>
        <v>0</v>
      </c>
      <c r="AH27" s="80"/>
      <c r="AI27" s="432">
        <f t="shared" si="18"/>
        <v>0</v>
      </c>
      <c r="AJ27" s="433" t="str">
        <f t="shared" si="19"/>
        <v/>
      </c>
      <c r="AK27" s="59"/>
      <c r="AL27" s="428">
        <f>IFERROR(VLOOKUP($C27,'Proposed Rates'!$B:$J,AL$11,FALSE),0)</f>
        <v>0</v>
      </c>
      <c r="AM27" s="429">
        <f t="shared" si="20"/>
        <v>0</v>
      </c>
      <c r="AN27" s="431">
        <f t="shared" si="21"/>
        <v>0</v>
      </c>
      <c r="AO27" s="80"/>
      <c r="AP27" s="432">
        <f t="shared" si="22"/>
        <v>0</v>
      </c>
      <c r="AQ27" s="433" t="str">
        <f t="shared" si="23"/>
        <v/>
      </c>
      <c r="AR27" s="434"/>
    </row>
    <row r="28" ht="12.0" customHeight="1">
      <c r="A28" s="59"/>
      <c r="B28" s="435"/>
      <c r="C28" s="426" t="str">
        <f t="shared" si="1"/>
        <v>Residential.</v>
      </c>
      <c r="D28" s="427"/>
      <c r="E28" s="351"/>
      <c r="F28" s="428">
        <f>IFERROR(VLOOKUP($C28,'Proposed Rates'!$B:$J,F$11,FALSE),0)</f>
        <v>0</v>
      </c>
      <c r="G28" s="429">
        <f t="shared" si="2"/>
        <v>0</v>
      </c>
      <c r="H28" s="431">
        <f t="shared" si="3"/>
        <v>0</v>
      </c>
      <c r="I28" s="80"/>
      <c r="J28" s="428">
        <f>IFERROR(VLOOKUP($C28,'Proposed Rates'!$B:$J,J$11,FALSE),0)</f>
        <v>0</v>
      </c>
      <c r="K28" s="429">
        <f t="shared" si="4"/>
        <v>0</v>
      </c>
      <c r="L28" s="431">
        <f t="shared" si="5"/>
        <v>0</v>
      </c>
      <c r="M28" s="80"/>
      <c r="N28" s="432">
        <f t="shared" si="6"/>
        <v>0</v>
      </c>
      <c r="O28" s="433" t="str">
        <f t="shared" si="7"/>
        <v/>
      </c>
      <c r="P28" s="59"/>
      <c r="Q28" s="428">
        <f>IFERROR(VLOOKUP($C28,'Proposed Rates'!$B:$J,Q$11,FALSE),0)</f>
        <v>0</v>
      </c>
      <c r="R28" s="429">
        <f t="shared" si="8"/>
        <v>0</v>
      </c>
      <c r="S28" s="431">
        <f t="shared" si="9"/>
        <v>0</v>
      </c>
      <c r="T28" s="80"/>
      <c r="U28" s="432">
        <f t="shared" si="10"/>
        <v>0</v>
      </c>
      <c r="V28" s="433" t="str">
        <f t="shared" si="11"/>
        <v/>
      </c>
      <c r="W28" s="59"/>
      <c r="X28" s="428">
        <f>IFERROR(VLOOKUP($C28,'Proposed Rates'!$B:$J,X$11,FALSE),0)</f>
        <v>0</v>
      </c>
      <c r="Y28" s="429">
        <f t="shared" si="12"/>
        <v>0</v>
      </c>
      <c r="Z28" s="431">
        <f t="shared" si="13"/>
        <v>0</v>
      </c>
      <c r="AA28" s="80"/>
      <c r="AB28" s="432">
        <f t="shared" si="14"/>
        <v>0</v>
      </c>
      <c r="AC28" s="433" t="str">
        <f t="shared" si="15"/>
        <v/>
      </c>
      <c r="AD28" s="59"/>
      <c r="AE28" s="428">
        <f>IFERROR(VLOOKUP($C28,'Proposed Rates'!$B:$J,AE$11,FALSE),0)</f>
        <v>0</v>
      </c>
      <c r="AF28" s="429">
        <f t="shared" si="16"/>
        <v>0</v>
      </c>
      <c r="AG28" s="431">
        <f t="shared" si="17"/>
        <v>0</v>
      </c>
      <c r="AH28" s="80"/>
      <c r="AI28" s="432">
        <f t="shared" si="18"/>
        <v>0</v>
      </c>
      <c r="AJ28" s="433" t="str">
        <f t="shared" si="19"/>
        <v/>
      </c>
      <c r="AK28" s="59"/>
      <c r="AL28" s="428">
        <f>IFERROR(VLOOKUP($C28,'Proposed Rates'!$B:$J,AL$11,FALSE),0)</f>
        <v>0</v>
      </c>
      <c r="AM28" s="429">
        <f t="shared" si="20"/>
        <v>0</v>
      </c>
      <c r="AN28" s="431">
        <f t="shared" si="21"/>
        <v>0</v>
      </c>
      <c r="AO28" s="80"/>
      <c r="AP28" s="432">
        <f t="shared" si="22"/>
        <v>0</v>
      </c>
      <c r="AQ28" s="433" t="str">
        <f t="shared" si="23"/>
        <v/>
      </c>
      <c r="AR28" s="434"/>
    </row>
    <row r="29" ht="12.0" customHeight="1">
      <c r="A29" s="337"/>
      <c r="B29" s="436" t="s">
        <v>310</v>
      </c>
      <c r="C29" s="437"/>
      <c r="D29" s="437"/>
      <c r="E29" s="437"/>
      <c r="F29" s="438"/>
      <c r="G29" s="439"/>
      <c r="H29" s="440">
        <f>SUM(H15:H28)</f>
        <v>34.51</v>
      </c>
      <c r="I29" s="441"/>
      <c r="J29" s="438"/>
      <c r="K29" s="439"/>
      <c r="L29" s="440">
        <f>SUM(L15:L28)</f>
        <v>40.34</v>
      </c>
      <c r="M29" s="441"/>
      <c r="N29" s="442">
        <f t="shared" si="6"/>
        <v>5.83</v>
      </c>
      <c r="O29" s="443">
        <f t="shared" si="7"/>
        <v>0.1689365401</v>
      </c>
      <c r="P29" s="337"/>
      <c r="Q29" s="438"/>
      <c r="R29" s="439"/>
      <c r="S29" s="440">
        <f>SUM(S15:S28)</f>
        <v>43.8</v>
      </c>
      <c r="T29" s="441"/>
      <c r="U29" s="442">
        <f t="shared" si="10"/>
        <v>3.46</v>
      </c>
      <c r="V29" s="443">
        <f t="shared" si="11"/>
        <v>0.08577094695</v>
      </c>
      <c r="W29" s="337"/>
      <c r="X29" s="438"/>
      <c r="Y29" s="439"/>
      <c r="Z29" s="440">
        <f>SUM(Z15:Z28)</f>
        <v>47.62</v>
      </c>
      <c r="AA29" s="441"/>
      <c r="AB29" s="442">
        <f t="shared" si="14"/>
        <v>3.82</v>
      </c>
      <c r="AC29" s="443">
        <f t="shared" si="15"/>
        <v>0.08721461187</v>
      </c>
      <c r="AD29" s="337"/>
      <c r="AE29" s="438"/>
      <c r="AF29" s="439"/>
      <c r="AG29" s="440">
        <f>SUM(AG15:AG28)</f>
        <v>50.4</v>
      </c>
      <c r="AH29" s="441"/>
      <c r="AI29" s="442">
        <f t="shared" si="18"/>
        <v>2.78</v>
      </c>
      <c r="AJ29" s="443">
        <f t="shared" si="19"/>
        <v>0.05837883242</v>
      </c>
      <c r="AK29" s="337"/>
      <c r="AL29" s="438"/>
      <c r="AM29" s="439"/>
      <c r="AN29" s="440">
        <f>SUM(AN15:AN28)</f>
        <v>53.15</v>
      </c>
      <c r="AO29" s="441"/>
      <c r="AP29" s="442">
        <f t="shared" si="22"/>
        <v>2.75</v>
      </c>
      <c r="AQ29" s="443">
        <f t="shared" si="23"/>
        <v>0.05456349206</v>
      </c>
      <c r="AR29" s="444"/>
    </row>
    <row r="30" ht="12.0" customHeight="1">
      <c r="A30" s="59"/>
      <c r="B30" s="435" t="s">
        <v>234</v>
      </c>
      <c r="C30" s="426" t="str">
        <f t="shared" ref="C30:C36" si="24">D$6&amp;"."&amp;B30</f>
        <v>Residential.DVA Disposition Rate Rider Group 1 -2025</v>
      </c>
      <c r="D30" s="427" t="s">
        <v>308</v>
      </c>
      <c r="E30" s="351"/>
      <c r="F30" s="445">
        <f>IFERROR(VLOOKUP($C30,'Proposed Rates'!$B:$J,F$11,FALSE),0)</f>
        <v>-0.0002</v>
      </c>
      <c r="G30" s="446">
        <f t="shared" ref="G30:G33" si="25">IF($D30="Monthly",1,IF($D30="per KWH",$F$10,0))</f>
        <v>2000</v>
      </c>
      <c r="H30" s="431">
        <f t="shared" ref="H30:H36" si="26">G30*F30</f>
        <v>-0.4</v>
      </c>
      <c r="I30" s="80"/>
      <c r="J30" s="445">
        <f>IFERROR(VLOOKUP($C30,'Proposed Rates'!$B:$J,J$11,FALSE),0)</f>
        <v>-0.0005</v>
      </c>
      <c r="K30" s="446">
        <f t="shared" ref="K30:K33" si="27">IF($D30="Monthly",1,IF($D30="per KWH",$F$10,0))</f>
        <v>2000</v>
      </c>
      <c r="L30" s="447">
        <f t="shared" ref="L30:L36" si="28">K30*J30</f>
        <v>-1</v>
      </c>
      <c r="M30" s="80"/>
      <c r="N30" s="432">
        <f t="shared" si="6"/>
        <v>-0.6</v>
      </c>
      <c r="O30" s="433">
        <f t="shared" si="7"/>
        <v>1.5</v>
      </c>
      <c r="P30" s="59"/>
      <c r="Q30" s="445">
        <f>IFERROR(VLOOKUP($C30,'Proposed Rates'!$B:$J,Q$11,FALSE),0)</f>
        <v>0</v>
      </c>
      <c r="R30" s="446">
        <f t="shared" ref="R30:R33" si="29">IF($D30="Monthly",1,IF($D30="per KWH",$F$10,0))</f>
        <v>2000</v>
      </c>
      <c r="S30" s="431">
        <f t="shared" ref="S30:S36" si="30">R30*Q30</f>
        <v>0</v>
      </c>
      <c r="T30" s="80"/>
      <c r="U30" s="432">
        <f t="shared" si="10"/>
        <v>1</v>
      </c>
      <c r="V30" s="433">
        <f t="shared" si="11"/>
        <v>-1</v>
      </c>
      <c r="W30" s="59"/>
      <c r="X30" s="445">
        <f>IFERROR(VLOOKUP($C30,'Proposed Rates'!$B:$J,X$11,FALSE),0)</f>
        <v>0</v>
      </c>
      <c r="Y30" s="446">
        <f t="shared" ref="Y30:Y33" si="31">IF($D30="Monthly",1,IF($D30="per KWH",$F$10,0))</f>
        <v>2000</v>
      </c>
      <c r="Z30" s="431">
        <f t="shared" ref="Z30:Z36" si="32">Y30*X30</f>
        <v>0</v>
      </c>
      <c r="AA30" s="80"/>
      <c r="AB30" s="432">
        <f t="shared" si="14"/>
        <v>0</v>
      </c>
      <c r="AC30" s="433" t="str">
        <f t="shared" si="15"/>
        <v/>
      </c>
      <c r="AD30" s="59"/>
      <c r="AE30" s="445">
        <f>IFERROR(VLOOKUP($C30,'Proposed Rates'!$B:$J,AE$11,FALSE),0)</f>
        <v>0</v>
      </c>
      <c r="AF30" s="446">
        <f t="shared" ref="AF30:AF33" si="33">IF($D30="Monthly",1,IF($D30="per KWH",$F$10,0))</f>
        <v>2000</v>
      </c>
      <c r="AG30" s="431">
        <f t="shared" ref="AG30:AG36" si="34">AF30*AE30</f>
        <v>0</v>
      </c>
      <c r="AH30" s="80"/>
      <c r="AI30" s="432">
        <f t="shared" si="18"/>
        <v>0</v>
      </c>
      <c r="AJ30" s="433" t="str">
        <f t="shared" si="19"/>
        <v/>
      </c>
      <c r="AK30" s="59"/>
      <c r="AL30" s="445">
        <f>IFERROR(VLOOKUP($C30,'Proposed Rates'!$B:$J,AL$11,FALSE),0)</f>
        <v>0</v>
      </c>
      <c r="AM30" s="446">
        <f t="shared" ref="AM30:AM33" si="35">IF($D30="Monthly",1,IF($D30="per KWH",$F$10,0))</f>
        <v>2000</v>
      </c>
      <c r="AN30" s="431">
        <f t="shared" ref="AN30:AN36" si="36">AM30*AL30</f>
        <v>0</v>
      </c>
      <c r="AO30" s="80"/>
      <c r="AP30" s="432">
        <f t="shared" si="22"/>
        <v>0</v>
      </c>
      <c r="AQ30" s="433" t="str">
        <f t="shared" si="23"/>
        <v/>
      </c>
      <c r="AR30" s="434"/>
    </row>
    <row r="31" ht="12.0" customHeight="1">
      <c r="A31" s="59"/>
      <c r="B31" s="435" t="s">
        <v>236</v>
      </c>
      <c r="C31" s="426" t="str">
        <f t="shared" si="24"/>
        <v>Residential.DVA Disposition Rate Rider Group 1 - 2024</v>
      </c>
      <c r="D31" s="427" t="s">
        <v>308</v>
      </c>
      <c r="E31" s="351"/>
      <c r="F31" s="445" t="str">
        <f>IFERROR(VLOOKUP($C31,'Proposed Rates'!$B:$J,F$11,FALSE),0)</f>
        <v/>
      </c>
      <c r="G31" s="446">
        <f t="shared" si="25"/>
        <v>2000</v>
      </c>
      <c r="H31" s="532">
        <f t="shared" si="26"/>
        <v>0</v>
      </c>
      <c r="I31" s="519"/>
      <c r="J31" s="445">
        <f>IFERROR(VLOOKUP($C31,'Proposed Rates'!$B:$J,J$11,FALSE),0)</f>
        <v>0</v>
      </c>
      <c r="K31" s="446">
        <f t="shared" si="27"/>
        <v>2000</v>
      </c>
      <c r="L31" s="532">
        <f t="shared" si="28"/>
        <v>0</v>
      </c>
      <c r="M31" s="448"/>
      <c r="N31" s="432">
        <f t="shared" si="6"/>
        <v>0</v>
      </c>
      <c r="O31" s="433" t="str">
        <f t="shared" si="7"/>
        <v/>
      </c>
      <c r="P31" s="59"/>
      <c r="Q31" s="445">
        <f>IFERROR(VLOOKUP($C31,'Proposed Rates'!$B:$J,Q$11,FALSE),0)</f>
        <v>0</v>
      </c>
      <c r="R31" s="446">
        <f t="shared" si="29"/>
        <v>2000</v>
      </c>
      <c r="S31" s="532">
        <f t="shared" si="30"/>
        <v>0</v>
      </c>
      <c r="T31" s="448"/>
      <c r="U31" s="432">
        <f t="shared" si="10"/>
        <v>0</v>
      </c>
      <c r="V31" s="433" t="str">
        <f t="shared" si="11"/>
        <v/>
      </c>
      <c r="W31" s="59"/>
      <c r="X31" s="445">
        <f>IFERROR(VLOOKUP($C31,'Proposed Rates'!$B:$J,X$11,FALSE),0)</f>
        <v>0</v>
      </c>
      <c r="Y31" s="446">
        <f t="shared" si="31"/>
        <v>2000</v>
      </c>
      <c r="Z31" s="532">
        <f t="shared" si="32"/>
        <v>0</v>
      </c>
      <c r="AA31" s="448"/>
      <c r="AB31" s="432">
        <f t="shared" si="14"/>
        <v>0</v>
      </c>
      <c r="AC31" s="433" t="str">
        <f t="shared" si="15"/>
        <v/>
      </c>
      <c r="AD31" s="59"/>
      <c r="AE31" s="445">
        <f>IFERROR(VLOOKUP($C31,'Proposed Rates'!$B:$J,AE$11,FALSE),0)</f>
        <v>0</v>
      </c>
      <c r="AF31" s="446">
        <f t="shared" si="33"/>
        <v>2000</v>
      </c>
      <c r="AG31" s="532">
        <f t="shared" si="34"/>
        <v>0</v>
      </c>
      <c r="AH31" s="448"/>
      <c r="AI31" s="432">
        <f t="shared" si="18"/>
        <v>0</v>
      </c>
      <c r="AJ31" s="433" t="str">
        <f t="shared" si="19"/>
        <v/>
      </c>
      <c r="AK31" s="59"/>
      <c r="AL31" s="445">
        <f>IFERROR(VLOOKUP($C31,'Proposed Rates'!$B:$J,AL$11,FALSE),0)</f>
        <v>0</v>
      </c>
      <c r="AM31" s="446">
        <f t="shared" si="35"/>
        <v>2000</v>
      </c>
      <c r="AN31" s="532">
        <f t="shared" si="36"/>
        <v>0</v>
      </c>
      <c r="AO31" s="448"/>
      <c r="AP31" s="432">
        <f t="shared" si="22"/>
        <v>0</v>
      </c>
      <c r="AQ31" s="433" t="str">
        <f t="shared" si="23"/>
        <v/>
      </c>
      <c r="AR31" s="434"/>
    </row>
    <row r="32" ht="12.0" customHeight="1">
      <c r="A32" s="59"/>
      <c r="B32" s="435" t="s">
        <v>244</v>
      </c>
      <c r="C32" s="426" t="str">
        <f t="shared" si="24"/>
        <v>Residential.CBR Class B Rate Riders</v>
      </c>
      <c r="D32" s="427" t="s">
        <v>308</v>
      </c>
      <c r="E32" s="351"/>
      <c r="F32" s="445">
        <f>IFERROR(VLOOKUP($C32,'Proposed Rates'!$B:$J,F$11,FALSE),0)</f>
        <v>0.0002</v>
      </c>
      <c r="G32" s="446">
        <f t="shared" si="25"/>
        <v>2000</v>
      </c>
      <c r="H32" s="431">
        <f t="shared" si="26"/>
        <v>0.4</v>
      </c>
      <c r="I32" s="519"/>
      <c r="J32" s="445">
        <f>IFERROR(VLOOKUP($C32,'Proposed Rates'!$B:$J,J$11,FALSE),0)</f>
        <v>0.0004</v>
      </c>
      <c r="K32" s="446">
        <f t="shared" si="27"/>
        <v>2000</v>
      </c>
      <c r="L32" s="431">
        <f t="shared" si="28"/>
        <v>0.8</v>
      </c>
      <c r="M32" s="448"/>
      <c r="N32" s="432">
        <f t="shared" si="6"/>
        <v>0.4</v>
      </c>
      <c r="O32" s="433">
        <f t="shared" si="7"/>
        <v>1</v>
      </c>
      <c r="P32" s="59"/>
      <c r="Q32" s="445">
        <f>IFERROR(VLOOKUP($C32,'Proposed Rates'!$B:$J,Q$11,FALSE),0)</f>
        <v>0</v>
      </c>
      <c r="R32" s="446">
        <f t="shared" si="29"/>
        <v>2000</v>
      </c>
      <c r="S32" s="431">
        <f t="shared" si="30"/>
        <v>0</v>
      </c>
      <c r="T32" s="448"/>
      <c r="U32" s="432">
        <f t="shared" si="10"/>
        <v>-0.8</v>
      </c>
      <c r="V32" s="433">
        <f t="shared" si="11"/>
        <v>-1</v>
      </c>
      <c r="W32" s="59"/>
      <c r="X32" s="445">
        <f>IFERROR(VLOOKUP($C32,'Proposed Rates'!$B:$J,X$11,FALSE),0)</f>
        <v>0</v>
      </c>
      <c r="Y32" s="446">
        <f t="shared" si="31"/>
        <v>2000</v>
      </c>
      <c r="Z32" s="431">
        <f t="shared" si="32"/>
        <v>0</v>
      </c>
      <c r="AA32" s="448"/>
      <c r="AB32" s="432">
        <f t="shared" si="14"/>
        <v>0</v>
      </c>
      <c r="AC32" s="433" t="str">
        <f t="shared" si="15"/>
        <v/>
      </c>
      <c r="AD32" s="59"/>
      <c r="AE32" s="445">
        <f>IFERROR(VLOOKUP($C32,'Proposed Rates'!$B:$J,AE$11,FALSE),0)</f>
        <v>0</v>
      </c>
      <c r="AF32" s="446">
        <f t="shared" si="33"/>
        <v>2000</v>
      </c>
      <c r="AG32" s="431">
        <f t="shared" si="34"/>
        <v>0</v>
      </c>
      <c r="AH32" s="448"/>
      <c r="AI32" s="432">
        <f t="shared" si="18"/>
        <v>0</v>
      </c>
      <c r="AJ32" s="433" t="str">
        <f t="shared" si="19"/>
        <v/>
      </c>
      <c r="AK32" s="59"/>
      <c r="AL32" s="445">
        <f>IFERROR(VLOOKUP($C32,'Proposed Rates'!$B:$J,AL$11,FALSE),0)</f>
        <v>0</v>
      </c>
      <c r="AM32" s="446">
        <f t="shared" si="35"/>
        <v>2000</v>
      </c>
      <c r="AN32" s="431">
        <f t="shared" si="36"/>
        <v>0</v>
      </c>
      <c r="AO32" s="448"/>
      <c r="AP32" s="432">
        <f t="shared" si="22"/>
        <v>0</v>
      </c>
      <c r="AQ32" s="433" t="str">
        <f t="shared" si="23"/>
        <v/>
      </c>
      <c r="AR32" s="434"/>
    </row>
    <row r="33" ht="12.0" customHeight="1">
      <c r="A33" s="59"/>
      <c r="B33" s="435" t="s">
        <v>311</v>
      </c>
      <c r="C33" s="426" t="str">
        <f t="shared" si="24"/>
        <v>Residential.GA Disposition Rate Rider-NonRPP</v>
      </c>
      <c r="D33" s="427" t="s">
        <v>308</v>
      </c>
      <c r="E33" s="351"/>
      <c r="F33" s="445">
        <f>IFERROR(VLOOKUP($C33,'Proposed Rates'!$B:$J,F$11,FALSE),0)</f>
        <v>0</v>
      </c>
      <c r="G33" s="446">
        <f t="shared" si="25"/>
        <v>2000</v>
      </c>
      <c r="H33" s="431">
        <f t="shared" si="26"/>
        <v>0</v>
      </c>
      <c r="I33" s="519"/>
      <c r="J33" s="445">
        <f>IFERROR(VLOOKUP($C33,'Proposed Rates'!$B:$J,J$11,FALSE),0)</f>
        <v>0</v>
      </c>
      <c r="K33" s="446">
        <f t="shared" si="27"/>
        <v>2000</v>
      </c>
      <c r="L33" s="431">
        <f t="shared" si="28"/>
        <v>0</v>
      </c>
      <c r="M33" s="448"/>
      <c r="N33" s="432">
        <f t="shared" si="6"/>
        <v>0</v>
      </c>
      <c r="O33" s="433" t="str">
        <f t="shared" si="7"/>
        <v/>
      </c>
      <c r="P33" s="59"/>
      <c r="Q33" s="445">
        <f>IFERROR(VLOOKUP($C33,'Proposed Rates'!$B:$J,Q$11,FALSE),0)</f>
        <v>0</v>
      </c>
      <c r="R33" s="446">
        <f t="shared" si="29"/>
        <v>2000</v>
      </c>
      <c r="S33" s="431">
        <f t="shared" si="30"/>
        <v>0</v>
      </c>
      <c r="T33" s="448"/>
      <c r="U33" s="432">
        <f t="shared" si="10"/>
        <v>0</v>
      </c>
      <c r="V33" s="433" t="str">
        <f t="shared" si="11"/>
        <v/>
      </c>
      <c r="W33" s="59"/>
      <c r="X33" s="445">
        <f>IFERROR(VLOOKUP($C33,'Proposed Rates'!$B:$J,X$11,FALSE),0)</f>
        <v>0</v>
      </c>
      <c r="Y33" s="446">
        <f t="shared" si="31"/>
        <v>2000</v>
      </c>
      <c r="Z33" s="431">
        <f t="shared" si="32"/>
        <v>0</v>
      </c>
      <c r="AA33" s="448"/>
      <c r="AB33" s="432">
        <f t="shared" si="14"/>
        <v>0</v>
      </c>
      <c r="AC33" s="433" t="str">
        <f t="shared" si="15"/>
        <v/>
      </c>
      <c r="AD33" s="59"/>
      <c r="AE33" s="445">
        <f>IFERROR(VLOOKUP($C33,'Proposed Rates'!$B:$J,AE$11,FALSE),0)</f>
        <v>0</v>
      </c>
      <c r="AF33" s="446">
        <f t="shared" si="33"/>
        <v>2000</v>
      </c>
      <c r="AG33" s="431">
        <f t="shared" si="34"/>
        <v>0</v>
      </c>
      <c r="AH33" s="448"/>
      <c r="AI33" s="432">
        <f t="shared" si="18"/>
        <v>0</v>
      </c>
      <c r="AJ33" s="433" t="str">
        <f t="shared" si="19"/>
        <v/>
      </c>
      <c r="AK33" s="59"/>
      <c r="AL33" s="445">
        <f>IFERROR(VLOOKUP($C33,'Proposed Rates'!$B:$J,AL$11,FALSE),0)</f>
        <v>0</v>
      </c>
      <c r="AM33" s="446">
        <f t="shared" si="35"/>
        <v>2000</v>
      </c>
      <c r="AN33" s="431">
        <f t="shared" si="36"/>
        <v>0</v>
      </c>
      <c r="AO33" s="448"/>
      <c r="AP33" s="432">
        <f t="shared" si="22"/>
        <v>0</v>
      </c>
      <c r="AQ33" s="433" t="str">
        <f t="shared" si="23"/>
        <v/>
      </c>
      <c r="AR33" s="434"/>
    </row>
    <row r="34" ht="12.0" customHeight="1">
      <c r="A34" s="59"/>
      <c r="B34" s="351" t="s">
        <v>269</v>
      </c>
      <c r="C34" s="426" t="str">
        <f t="shared" si="24"/>
        <v>Residential.Low Voltage Service Charge</v>
      </c>
      <c r="D34" s="427" t="s">
        <v>308</v>
      </c>
      <c r="E34" s="351"/>
      <c r="F34" s="449">
        <f>IFERROR(VLOOKUP($C34,'Proposed Rates'!$B:$J,F$11,FALSE),0)</f>
        <v>0.00005</v>
      </c>
      <c r="G34" s="450">
        <f>$F$10*(1+F$63)</f>
        <v>2067.6</v>
      </c>
      <c r="H34" s="431">
        <f t="shared" si="26"/>
        <v>0.10338</v>
      </c>
      <c r="I34" s="80"/>
      <c r="J34" s="449">
        <f>IFERROR(VLOOKUP($C34,'Proposed Rates'!$B:$J,J$11,FALSE),0)</f>
        <v>0.00007</v>
      </c>
      <c r="K34" s="450">
        <f>$F$10*(1+J$63)</f>
        <v>2067</v>
      </c>
      <c r="L34" s="431">
        <f t="shared" si="28"/>
        <v>0.14469</v>
      </c>
      <c r="M34" s="80"/>
      <c r="N34" s="432">
        <f t="shared" si="6"/>
        <v>0.04131</v>
      </c>
      <c r="O34" s="433">
        <f t="shared" si="7"/>
        <v>0.3995937319</v>
      </c>
      <c r="P34" s="59"/>
      <c r="Q34" s="449">
        <f>IFERROR(VLOOKUP($C34,'Proposed Rates'!$B:$J,Q$11,FALSE),0)</f>
        <v>0.00007</v>
      </c>
      <c r="R34" s="450">
        <f>$F$10*(1+Q$63)</f>
        <v>2067</v>
      </c>
      <c r="S34" s="431">
        <f t="shared" si="30"/>
        <v>0.14469</v>
      </c>
      <c r="T34" s="80"/>
      <c r="U34" s="432">
        <f t="shared" si="10"/>
        <v>0</v>
      </c>
      <c r="V34" s="433">
        <f t="shared" si="11"/>
        <v>0</v>
      </c>
      <c r="W34" s="59"/>
      <c r="X34" s="449">
        <f>IFERROR(VLOOKUP($C34,'Proposed Rates'!$B:$J,X$11,FALSE),0)</f>
        <v>0.00008</v>
      </c>
      <c r="Y34" s="450">
        <f>$F$10*(1+X$63)</f>
        <v>2067</v>
      </c>
      <c r="Z34" s="431">
        <f t="shared" si="32"/>
        <v>0.16536</v>
      </c>
      <c r="AA34" s="80"/>
      <c r="AB34" s="432">
        <f t="shared" si="14"/>
        <v>0.02067</v>
      </c>
      <c r="AC34" s="433">
        <f t="shared" si="15"/>
        <v>0.1428571429</v>
      </c>
      <c r="AD34" s="59"/>
      <c r="AE34" s="449">
        <f>IFERROR(VLOOKUP($C34,'Proposed Rates'!$B:$J,AE$11,FALSE),0)</f>
        <v>0.00008</v>
      </c>
      <c r="AF34" s="450">
        <f>$F$10*(1+AE$63)</f>
        <v>2067</v>
      </c>
      <c r="AG34" s="431">
        <f t="shared" si="34"/>
        <v>0.16536</v>
      </c>
      <c r="AH34" s="80"/>
      <c r="AI34" s="432">
        <f t="shared" si="18"/>
        <v>0</v>
      </c>
      <c r="AJ34" s="433">
        <f t="shared" si="19"/>
        <v>0</v>
      </c>
      <c r="AK34" s="59"/>
      <c r="AL34" s="449">
        <f>IFERROR(VLOOKUP($C34,'Proposed Rates'!$B:$J,AL$11,FALSE),0)</f>
        <v>0.00008</v>
      </c>
      <c r="AM34" s="450">
        <f>$F$10*(1+AL$63)</f>
        <v>2067</v>
      </c>
      <c r="AN34" s="431">
        <f t="shared" si="36"/>
        <v>0.16536</v>
      </c>
      <c r="AO34" s="80"/>
      <c r="AP34" s="432">
        <f t="shared" si="22"/>
        <v>0</v>
      </c>
      <c r="AQ34" s="433">
        <f t="shared" si="23"/>
        <v>0</v>
      </c>
      <c r="AR34" s="434"/>
    </row>
    <row r="35" ht="12.0" customHeight="1">
      <c r="A35" s="59"/>
      <c r="B35" s="351" t="s">
        <v>312</v>
      </c>
      <c r="C35" s="426" t="str">
        <f t="shared" si="24"/>
        <v>Residential.Line Losses on Cost of Power</v>
      </c>
      <c r="D35" s="427" t="s">
        <v>308</v>
      </c>
      <c r="E35" s="351"/>
      <c r="F35" s="451">
        <f>'Proposed Rates'!$K$249*F$44+'Proposed Rates'!$K$250*F$45+'Proposed Rates'!$K$251*F$46</f>
        <v>0.09904</v>
      </c>
      <c r="G35" s="452">
        <f>$F$10*(1+F$63)-$F$10</f>
        <v>67.6</v>
      </c>
      <c r="H35" s="431">
        <f t="shared" si="26"/>
        <v>6.695104</v>
      </c>
      <c r="I35" s="80"/>
      <c r="J35" s="451">
        <f>'Proposed Rates'!$K$249*J$44+'Proposed Rates'!$K$250*J$45+'Proposed Rates'!$K$251*J$46</f>
        <v>0.09904</v>
      </c>
      <c r="K35" s="452">
        <f>$F$10*(1+J$63)-$F$10</f>
        <v>67</v>
      </c>
      <c r="L35" s="431">
        <f t="shared" si="28"/>
        <v>6.63568</v>
      </c>
      <c r="M35" s="80"/>
      <c r="N35" s="432">
        <f t="shared" si="6"/>
        <v>-0.059424</v>
      </c>
      <c r="O35" s="433">
        <f t="shared" si="7"/>
        <v>-0.008875739645</v>
      </c>
      <c r="P35" s="59"/>
      <c r="Q35" s="451">
        <f>'Proposed Rates'!$K$249*Q$44+'Proposed Rates'!$K$250*Q$45+'Proposed Rates'!$K$251*Q$46</f>
        <v>0.09904</v>
      </c>
      <c r="R35" s="452">
        <f>$F$10*(1+Q$63)-$F$10</f>
        <v>67</v>
      </c>
      <c r="S35" s="431">
        <f t="shared" si="30"/>
        <v>6.63568</v>
      </c>
      <c r="T35" s="80"/>
      <c r="U35" s="432">
        <f t="shared" si="10"/>
        <v>0</v>
      </c>
      <c r="V35" s="433">
        <f t="shared" si="11"/>
        <v>0</v>
      </c>
      <c r="W35" s="59"/>
      <c r="X35" s="451">
        <f>'Proposed Rates'!$K$249*X$44+'Proposed Rates'!$K$250*X$45+'Proposed Rates'!$K$251*X$46</f>
        <v>0.09904</v>
      </c>
      <c r="Y35" s="452">
        <f>$F$10*(1+X$63)-$F$10</f>
        <v>67</v>
      </c>
      <c r="Z35" s="431">
        <f t="shared" si="32"/>
        <v>6.63568</v>
      </c>
      <c r="AA35" s="80"/>
      <c r="AB35" s="432">
        <f t="shared" si="14"/>
        <v>0</v>
      </c>
      <c r="AC35" s="433">
        <f t="shared" si="15"/>
        <v>0</v>
      </c>
      <c r="AD35" s="59"/>
      <c r="AE35" s="451">
        <f>'Proposed Rates'!$K$249*AE$44+'Proposed Rates'!$K$250*AE$45+'Proposed Rates'!$K$251*AE$46</f>
        <v>0.09904</v>
      </c>
      <c r="AF35" s="452">
        <f>$F$10*(1+AE$63)-$F$10</f>
        <v>67</v>
      </c>
      <c r="AG35" s="431">
        <f t="shared" si="34"/>
        <v>6.63568</v>
      </c>
      <c r="AH35" s="80"/>
      <c r="AI35" s="432">
        <f t="shared" si="18"/>
        <v>0</v>
      </c>
      <c r="AJ35" s="433">
        <f t="shared" si="19"/>
        <v>0</v>
      </c>
      <c r="AK35" s="59"/>
      <c r="AL35" s="451">
        <f>'Proposed Rates'!$K$249*AL$44+'Proposed Rates'!$K$250*AL$45+'Proposed Rates'!$K$251*AL$46</f>
        <v>0.09904</v>
      </c>
      <c r="AM35" s="452">
        <f>$F$10*(1+AL$63)-$F$10</f>
        <v>67</v>
      </c>
      <c r="AN35" s="431">
        <f t="shared" si="36"/>
        <v>6.63568</v>
      </c>
      <c r="AO35" s="80"/>
      <c r="AP35" s="432">
        <f t="shared" si="22"/>
        <v>0</v>
      </c>
      <c r="AQ35" s="433">
        <f t="shared" si="23"/>
        <v>0</v>
      </c>
      <c r="AR35" s="434"/>
    </row>
    <row r="36" ht="12.0" customHeight="1">
      <c r="A36" s="59"/>
      <c r="B36" s="351" t="s">
        <v>271</v>
      </c>
      <c r="C36" s="426" t="str">
        <f t="shared" si="24"/>
        <v>Residential.Smart Meter Entity Charge</v>
      </c>
      <c r="D36" s="427" t="s">
        <v>306</v>
      </c>
      <c r="E36" s="351"/>
      <c r="F36" s="428">
        <f>IFERROR(VLOOKUP($C36,'Proposed Rates'!$B:$J,F$11,FALSE),0)</f>
        <v>0.42</v>
      </c>
      <c r="G36" s="446">
        <f>IF($D36="Monthly",1,IF($D36="per KWH",$F$10,0))</f>
        <v>1</v>
      </c>
      <c r="H36" s="431">
        <f t="shared" si="26"/>
        <v>0.42</v>
      </c>
      <c r="I36" s="80"/>
      <c r="J36" s="428">
        <f>IFERROR(VLOOKUP($C36,'Proposed Rates'!$B:$J,J$11,FALSE),0)</f>
        <v>0.42</v>
      </c>
      <c r="K36" s="446">
        <f>IF($D36="Monthly",1,IF($D36="per KWH",$F$10,0))</f>
        <v>1</v>
      </c>
      <c r="L36" s="431">
        <f t="shared" si="28"/>
        <v>0.42</v>
      </c>
      <c r="M36" s="80"/>
      <c r="N36" s="432">
        <f t="shared" si="6"/>
        <v>0</v>
      </c>
      <c r="O36" s="433">
        <f t="shared" si="7"/>
        <v>0</v>
      </c>
      <c r="P36" s="59"/>
      <c r="Q36" s="428">
        <f>IFERROR(VLOOKUP($C36,'Proposed Rates'!$B:$J,Q$11,FALSE),0)</f>
        <v>0.42</v>
      </c>
      <c r="R36" s="446">
        <f>IF($D36="Monthly",1,IF($D36="per KWH",$F$10,0))</f>
        <v>1</v>
      </c>
      <c r="S36" s="431">
        <f t="shared" si="30"/>
        <v>0.42</v>
      </c>
      <c r="T36" s="80"/>
      <c r="U36" s="432">
        <f t="shared" si="10"/>
        <v>0</v>
      </c>
      <c r="V36" s="433">
        <f t="shared" si="11"/>
        <v>0</v>
      </c>
      <c r="W36" s="59"/>
      <c r="X36" s="428">
        <f>IFERROR(VLOOKUP($C36,'Proposed Rates'!$B:$J,X$11,FALSE),0)</f>
        <v>0.43</v>
      </c>
      <c r="Y36" s="446">
        <f>IF($D36="Monthly",1,IF($D36="per KWH",$F$10,0))</f>
        <v>1</v>
      </c>
      <c r="Z36" s="431">
        <f t="shared" si="32"/>
        <v>0.43</v>
      </c>
      <c r="AA36" s="80"/>
      <c r="AB36" s="432">
        <f t="shared" si="14"/>
        <v>0.01</v>
      </c>
      <c r="AC36" s="433">
        <f t="shared" si="15"/>
        <v>0.02380952381</v>
      </c>
      <c r="AD36" s="59"/>
      <c r="AE36" s="428">
        <f>IFERROR(VLOOKUP($C36,'Proposed Rates'!$B:$J,AE$11,FALSE),0)</f>
        <v>0.44</v>
      </c>
      <c r="AF36" s="446">
        <f>IF($D36="Monthly",1,IF($D36="per KWH",$F$10,0))</f>
        <v>1</v>
      </c>
      <c r="AG36" s="431">
        <f t="shared" si="34"/>
        <v>0.44</v>
      </c>
      <c r="AH36" s="80"/>
      <c r="AI36" s="432">
        <f t="shared" si="18"/>
        <v>0.01</v>
      </c>
      <c r="AJ36" s="433">
        <f t="shared" si="19"/>
        <v>0.02325581395</v>
      </c>
      <c r="AK36" s="59"/>
      <c r="AL36" s="428">
        <f>IFERROR(VLOOKUP($C36,'Proposed Rates'!$B:$J,AL$11,FALSE),0)</f>
        <v>0.45</v>
      </c>
      <c r="AM36" s="446">
        <f>IF($D36="Monthly",1,IF($D36="per KWH",$F$10,0))</f>
        <v>1</v>
      </c>
      <c r="AN36" s="431">
        <f t="shared" si="36"/>
        <v>0.45</v>
      </c>
      <c r="AO36" s="80"/>
      <c r="AP36" s="432">
        <f t="shared" si="22"/>
        <v>0.01</v>
      </c>
      <c r="AQ36" s="433">
        <f t="shared" si="23"/>
        <v>0.02272727273</v>
      </c>
      <c r="AR36" s="434"/>
    </row>
    <row r="37" ht="12.0" customHeight="1">
      <c r="A37" s="59"/>
      <c r="B37" s="436" t="s">
        <v>313</v>
      </c>
      <c r="C37" s="453"/>
      <c r="D37" s="453"/>
      <c r="E37" s="453"/>
      <c r="F37" s="454"/>
      <c r="G37" s="455"/>
      <c r="H37" s="440">
        <f>SUM(H30:H36)+H29</f>
        <v>41.728484</v>
      </c>
      <c r="I37" s="456"/>
      <c r="J37" s="454"/>
      <c r="K37" s="455"/>
      <c r="L37" s="440">
        <f>SUM(L30:L36)+L29</f>
        <v>47.34037</v>
      </c>
      <c r="M37" s="456"/>
      <c r="N37" s="442">
        <f t="shared" si="6"/>
        <v>5.611886</v>
      </c>
      <c r="O37" s="443">
        <f t="shared" si="7"/>
        <v>0.1344857388</v>
      </c>
      <c r="P37" s="59"/>
      <c r="Q37" s="454"/>
      <c r="R37" s="455"/>
      <c r="S37" s="440">
        <f>SUM(S30:S36)+S29</f>
        <v>51.00037</v>
      </c>
      <c r="T37" s="456"/>
      <c r="U37" s="442">
        <f t="shared" si="10"/>
        <v>3.66</v>
      </c>
      <c r="V37" s="443">
        <f t="shared" si="11"/>
        <v>0.07731245024</v>
      </c>
      <c r="W37" s="59"/>
      <c r="X37" s="454"/>
      <c r="Y37" s="455"/>
      <c r="Z37" s="440">
        <f>SUM(Z30:Z36)+Z29</f>
        <v>54.85104</v>
      </c>
      <c r="AA37" s="456"/>
      <c r="AB37" s="442">
        <f t="shared" si="14"/>
        <v>3.85067</v>
      </c>
      <c r="AC37" s="443">
        <f t="shared" si="15"/>
        <v>0.07550278557</v>
      </c>
      <c r="AD37" s="59"/>
      <c r="AE37" s="454"/>
      <c r="AF37" s="455"/>
      <c r="AG37" s="440">
        <f>SUM(AG30:AG36)+AG29</f>
        <v>57.64104</v>
      </c>
      <c r="AH37" s="456"/>
      <c r="AI37" s="442">
        <f t="shared" si="18"/>
        <v>2.79</v>
      </c>
      <c r="AJ37" s="443">
        <f t="shared" si="19"/>
        <v>0.05086503374</v>
      </c>
      <c r="AK37" s="59"/>
      <c r="AL37" s="454"/>
      <c r="AM37" s="455"/>
      <c r="AN37" s="440">
        <f>SUM(AN30:AN36)+AN29</f>
        <v>60.40104</v>
      </c>
      <c r="AO37" s="456"/>
      <c r="AP37" s="442">
        <f t="shared" si="22"/>
        <v>2.76</v>
      </c>
      <c r="AQ37" s="443">
        <f t="shared" si="23"/>
        <v>0.04788255035</v>
      </c>
      <c r="AR37" s="444"/>
    </row>
    <row r="38" ht="12.0" customHeight="1">
      <c r="A38" s="59"/>
      <c r="B38" s="80" t="s">
        <v>255</v>
      </c>
      <c r="C38" s="426" t="str">
        <f t="shared" ref="C38:C39" si="37">D$6&amp;"."&amp;B38</f>
        <v>Residential.RTSR - Network</v>
      </c>
      <c r="D38" s="457" t="s">
        <v>308</v>
      </c>
      <c r="E38" s="80"/>
      <c r="F38" s="445">
        <f>IFERROR(VLOOKUP($C38,'Proposed Rates'!$B:$J,F$11,FALSE),0)</f>
        <v>0.0126</v>
      </c>
      <c r="G38" s="450">
        <f t="shared" ref="G38:G39" si="38">$F$10*(1+F$63)</f>
        <v>2067.6</v>
      </c>
      <c r="H38" s="431">
        <f t="shared" ref="H38:H39" si="39">G38*F38</f>
        <v>26.05176</v>
      </c>
      <c r="I38" s="80"/>
      <c r="J38" s="445">
        <f>IFERROR(VLOOKUP($C38,'Proposed Rates'!$B:$J,J$11,FALSE),0)</f>
        <v>0.0141</v>
      </c>
      <c r="K38" s="450">
        <f t="shared" ref="K38:K39" si="40">$F$10*(1+J$63)</f>
        <v>2067</v>
      </c>
      <c r="L38" s="431">
        <f t="shared" ref="L38:L39" si="41">K38*J38</f>
        <v>29.1447</v>
      </c>
      <c r="M38" s="80"/>
      <c r="N38" s="432">
        <f t="shared" si="6"/>
        <v>3.09294</v>
      </c>
      <c r="O38" s="433">
        <f t="shared" si="7"/>
        <v>0.1187228809</v>
      </c>
      <c r="P38" s="59"/>
      <c r="Q38" s="445">
        <f>IFERROR(VLOOKUP($C38,'Proposed Rates'!$B:$J,Q$11,FALSE),0)</f>
        <v>0.0141</v>
      </c>
      <c r="R38" s="450">
        <f t="shared" ref="R38:R39" si="42">$F$10*(1+Q$63)</f>
        <v>2067</v>
      </c>
      <c r="S38" s="431">
        <f t="shared" ref="S38:S39" si="43">R38*Q38</f>
        <v>29.1447</v>
      </c>
      <c r="T38" s="80"/>
      <c r="U38" s="432">
        <f t="shared" si="10"/>
        <v>0</v>
      </c>
      <c r="V38" s="433">
        <f t="shared" si="11"/>
        <v>0</v>
      </c>
      <c r="W38" s="59"/>
      <c r="X38" s="445">
        <f>IFERROR(VLOOKUP($C38,'Proposed Rates'!$B:$J,X$11,FALSE),0)</f>
        <v>0.0141</v>
      </c>
      <c r="Y38" s="450">
        <f t="shared" ref="Y38:Y39" si="44">$F$10*(1+X$63)</f>
        <v>2067</v>
      </c>
      <c r="Z38" s="431">
        <f t="shared" ref="Z38:Z39" si="45">Y38*X38</f>
        <v>29.1447</v>
      </c>
      <c r="AA38" s="80"/>
      <c r="AB38" s="432">
        <f t="shared" si="14"/>
        <v>0</v>
      </c>
      <c r="AC38" s="433">
        <f t="shared" si="15"/>
        <v>0</v>
      </c>
      <c r="AD38" s="59"/>
      <c r="AE38" s="445">
        <f>IFERROR(VLOOKUP($C38,'Proposed Rates'!$B:$J,AE$11,FALSE),0)</f>
        <v>0.0141</v>
      </c>
      <c r="AF38" s="450">
        <f t="shared" ref="AF38:AF39" si="46">$F$10*(1+AE$63)</f>
        <v>2067</v>
      </c>
      <c r="AG38" s="431">
        <f t="shared" ref="AG38:AG39" si="47">AF38*AE38</f>
        <v>29.1447</v>
      </c>
      <c r="AH38" s="80"/>
      <c r="AI38" s="432">
        <f t="shared" si="18"/>
        <v>0</v>
      </c>
      <c r="AJ38" s="433">
        <f t="shared" si="19"/>
        <v>0</v>
      </c>
      <c r="AK38" s="59"/>
      <c r="AL38" s="445">
        <f>IFERROR(VLOOKUP($C38,'Proposed Rates'!$B:$J,AL$11,FALSE),0)</f>
        <v>0.0141</v>
      </c>
      <c r="AM38" s="450">
        <f t="shared" ref="AM38:AM39" si="48">$F$10*(1+AL$63)</f>
        <v>2067</v>
      </c>
      <c r="AN38" s="431">
        <f t="shared" ref="AN38:AN39" si="49">AM38*AL38</f>
        <v>29.1447</v>
      </c>
      <c r="AO38" s="80"/>
      <c r="AP38" s="432">
        <f t="shared" si="22"/>
        <v>0</v>
      </c>
      <c r="AQ38" s="433">
        <f t="shared" si="23"/>
        <v>0</v>
      </c>
      <c r="AR38" s="434"/>
    </row>
    <row r="39" ht="12.0" customHeight="1">
      <c r="A39" s="59"/>
      <c r="B39" s="80" t="s">
        <v>256</v>
      </c>
      <c r="C39" s="426" t="str">
        <f t="shared" si="37"/>
        <v>Residential.RTSR - Line and Transformation Connection</v>
      </c>
      <c r="D39" s="457" t="s">
        <v>308</v>
      </c>
      <c r="E39" s="80"/>
      <c r="F39" s="445">
        <f>IFERROR(VLOOKUP($C39,'Proposed Rates'!$B:$J,F$11,FALSE),0)</f>
        <v>0.0072</v>
      </c>
      <c r="G39" s="450">
        <f t="shared" si="38"/>
        <v>2067.6</v>
      </c>
      <c r="H39" s="431">
        <f t="shared" si="39"/>
        <v>14.88672</v>
      </c>
      <c r="I39" s="80"/>
      <c r="J39" s="445">
        <f>IFERROR(VLOOKUP($C39,'Proposed Rates'!$B:$J,J$11,FALSE),0)</f>
        <v>0.0079</v>
      </c>
      <c r="K39" s="450">
        <f t="shared" si="40"/>
        <v>2067</v>
      </c>
      <c r="L39" s="431">
        <f t="shared" si="41"/>
        <v>16.3293</v>
      </c>
      <c r="M39" s="80"/>
      <c r="N39" s="432">
        <f t="shared" si="6"/>
        <v>1.44258</v>
      </c>
      <c r="O39" s="433">
        <f t="shared" si="7"/>
        <v>0.09690381763</v>
      </c>
      <c r="P39" s="59"/>
      <c r="Q39" s="445">
        <f>IFERROR(VLOOKUP($C39,'Proposed Rates'!$B:$J,Q$11,FALSE),0)</f>
        <v>0.0079</v>
      </c>
      <c r="R39" s="450">
        <f t="shared" si="42"/>
        <v>2067</v>
      </c>
      <c r="S39" s="431">
        <f t="shared" si="43"/>
        <v>16.3293</v>
      </c>
      <c r="T39" s="80"/>
      <c r="U39" s="432">
        <f t="shared" si="10"/>
        <v>0</v>
      </c>
      <c r="V39" s="433">
        <f t="shared" si="11"/>
        <v>0</v>
      </c>
      <c r="W39" s="59"/>
      <c r="X39" s="445">
        <f>IFERROR(VLOOKUP($C39,'Proposed Rates'!$B:$J,X$11,FALSE),0)</f>
        <v>0.0079</v>
      </c>
      <c r="Y39" s="450">
        <f t="shared" si="44"/>
        <v>2067</v>
      </c>
      <c r="Z39" s="431">
        <f t="shared" si="45"/>
        <v>16.3293</v>
      </c>
      <c r="AA39" s="80"/>
      <c r="AB39" s="432">
        <f t="shared" si="14"/>
        <v>0</v>
      </c>
      <c r="AC39" s="433">
        <f t="shared" si="15"/>
        <v>0</v>
      </c>
      <c r="AD39" s="59"/>
      <c r="AE39" s="445">
        <f>IFERROR(VLOOKUP($C39,'Proposed Rates'!$B:$J,AE$11,FALSE),0)</f>
        <v>0.0079</v>
      </c>
      <c r="AF39" s="450">
        <f t="shared" si="46"/>
        <v>2067</v>
      </c>
      <c r="AG39" s="431">
        <f t="shared" si="47"/>
        <v>16.3293</v>
      </c>
      <c r="AH39" s="80"/>
      <c r="AI39" s="432">
        <f t="shared" si="18"/>
        <v>0</v>
      </c>
      <c r="AJ39" s="433">
        <f t="shared" si="19"/>
        <v>0</v>
      </c>
      <c r="AK39" s="59"/>
      <c r="AL39" s="445">
        <f>IFERROR(VLOOKUP($C39,'Proposed Rates'!$B:$J,AL$11,FALSE),0)</f>
        <v>0.0079</v>
      </c>
      <c r="AM39" s="450">
        <f t="shared" si="48"/>
        <v>2067</v>
      </c>
      <c r="AN39" s="431">
        <f t="shared" si="49"/>
        <v>16.3293</v>
      </c>
      <c r="AO39" s="80"/>
      <c r="AP39" s="432">
        <f t="shared" si="22"/>
        <v>0</v>
      </c>
      <c r="AQ39" s="433">
        <f t="shared" si="23"/>
        <v>0</v>
      </c>
      <c r="AR39" s="434"/>
    </row>
    <row r="40" ht="12.0" customHeight="1">
      <c r="A40" s="59"/>
      <c r="B40" s="436" t="s">
        <v>314</v>
      </c>
      <c r="C40" s="458"/>
      <c r="D40" s="458"/>
      <c r="E40" s="458"/>
      <c r="F40" s="459"/>
      <c r="G40" s="460"/>
      <c r="H40" s="440">
        <f>SUM(H37:H39)</f>
        <v>82.666964</v>
      </c>
      <c r="I40" s="441"/>
      <c r="J40" s="459"/>
      <c r="K40" s="460"/>
      <c r="L40" s="440">
        <f>SUM(L37:L39)</f>
        <v>92.81437</v>
      </c>
      <c r="M40" s="441"/>
      <c r="N40" s="442">
        <f t="shared" si="6"/>
        <v>10.147406</v>
      </c>
      <c r="O40" s="443">
        <f t="shared" si="7"/>
        <v>0.1227504375</v>
      </c>
      <c r="P40" s="59"/>
      <c r="Q40" s="459"/>
      <c r="R40" s="460"/>
      <c r="S40" s="440">
        <f>SUM(S37:S39)</f>
        <v>96.47437</v>
      </c>
      <c r="T40" s="441"/>
      <c r="U40" s="442">
        <f t="shared" si="10"/>
        <v>3.66</v>
      </c>
      <c r="V40" s="443">
        <f t="shared" si="11"/>
        <v>0.03943354892</v>
      </c>
      <c r="W40" s="59"/>
      <c r="X40" s="459"/>
      <c r="Y40" s="460"/>
      <c r="Z40" s="440">
        <f>SUM(Z37:Z39)</f>
        <v>100.32504</v>
      </c>
      <c r="AA40" s="441"/>
      <c r="AB40" s="442">
        <f t="shared" si="14"/>
        <v>3.85067</v>
      </c>
      <c r="AC40" s="443">
        <f t="shared" si="15"/>
        <v>0.03991391703</v>
      </c>
      <c r="AD40" s="59"/>
      <c r="AE40" s="459"/>
      <c r="AF40" s="460"/>
      <c r="AG40" s="440">
        <f>SUM(AG37:AG39)</f>
        <v>103.11504</v>
      </c>
      <c r="AH40" s="441"/>
      <c r="AI40" s="442">
        <f t="shared" si="18"/>
        <v>2.79</v>
      </c>
      <c r="AJ40" s="443">
        <f t="shared" si="19"/>
        <v>0.02780960765</v>
      </c>
      <c r="AK40" s="59"/>
      <c r="AL40" s="459"/>
      <c r="AM40" s="460"/>
      <c r="AN40" s="440">
        <f>SUM(AN37:AN39)</f>
        <v>105.87504</v>
      </c>
      <c r="AO40" s="441"/>
      <c r="AP40" s="442">
        <f t="shared" si="22"/>
        <v>2.76</v>
      </c>
      <c r="AQ40" s="443">
        <f t="shared" si="23"/>
        <v>0.02676622149</v>
      </c>
      <c r="AR40" s="444"/>
    </row>
    <row r="41" ht="12.0" customHeight="1">
      <c r="A41" s="59"/>
      <c r="B41" s="351" t="s">
        <v>257</v>
      </c>
      <c r="C41" s="426" t="str">
        <f t="shared" ref="C41:C48" si="50">D$6&amp;"."&amp;B41</f>
        <v>Residential.Wholesale Market Service Charge (WMSC)</v>
      </c>
      <c r="D41" s="427" t="s">
        <v>308</v>
      </c>
      <c r="E41" s="351"/>
      <c r="F41" s="445">
        <f>IFERROR(VLOOKUP($C41,'Proposed Rates'!$B:$J,F$11,FALSE),0)</f>
        <v>0.0045</v>
      </c>
      <c r="G41" s="450">
        <f t="shared" ref="G41:G42" si="51">$F$10*(1+F$63)</f>
        <v>2067.6</v>
      </c>
      <c r="H41" s="431">
        <f t="shared" ref="H41:H48" si="52">G41*F41</f>
        <v>9.3042</v>
      </c>
      <c r="I41" s="80"/>
      <c r="J41" s="445">
        <f>IFERROR(VLOOKUP($C41,'Proposed Rates'!$B:$J,J$11,FALSE),0)</f>
        <v>0.0045</v>
      </c>
      <c r="K41" s="450">
        <f t="shared" ref="K41:K42" si="53">$F$10*(1+J$63)</f>
        <v>2067</v>
      </c>
      <c r="L41" s="431">
        <f t="shared" ref="L41:L48" si="54">K41*J41</f>
        <v>9.3015</v>
      </c>
      <c r="M41" s="80"/>
      <c r="N41" s="432">
        <f t="shared" si="6"/>
        <v>-0.0027</v>
      </c>
      <c r="O41" s="433">
        <f t="shared" si="7"/>
        <v>-0.0002901915264</v>
      </c>
      <c r="P41" s="59"/>
      <c r="Q41" s="445">
        <f>IFERROR(VLOOKUP($C41,'Proposed Rates'!$B:$J,Q$11,FALSE),0)</f>
        <v>0.0045</v>
      </c>
      <c r="R41" s="450">
        <f t="shared" ref="R41:R42" si="55">$F$10*(1+Q$63)</f>
        <v>2067</v>
      </c>
      <c r="S41" s="431">
        <f t="shared" ref="S41:S48" si="56">R41*Q41</f>
        <v>9.3015</v>
      </c>
      <c r="T41" s="80"/>
      <c r="U41" s="432">
        <f t="shared" si="10"/>
        <v>0</v>
      </c>
      <c r="V41" s="433">
        <f t="shared" si="11"/>
        <v>0</v>
      </c>
      <c r="W41" s="59"/>
      <c r="X41" s="445">
        <f>IFERROR(VLOOKUP($C41,'Proposed Rates'!$B:$J,X$11,FALSE),0)</f>
        <v>0.0045</v>
      </c>
      <c r="Y41" s="450">
        <f t="shared" ref="Y41:Y42" si="57">$F$10*(1+X$63)</f>
        <v>2067</v>
      </c>
      <c r="Z41" s="431">
        <f t="shared" ref="Z41:Z48" si="58">Y41*X41</f>
        <v>9.3015</v>
      </c>
      <c r="AA41" s="80"/>
      <c r="AB41" s="432">
        <f t="shared" si="14"/>
        <v>0</v>
      </c>
      <c r="AC41" s="433">
        <f t="shared" si="15"/>
        <v>0</v>
      </c>
      <c r="AD41" s="59"/>
      <c r="AE41" s="445">
        <f>IFERROR(VLOOKUP($C41,'Proposed Rates'!$B:$J,AE$11,FALSE),0)</f>
        <v>0.0045</v>
      </c>
      <c r="AF41" s="450">
        <f t="shared" ref="AF41:AF42" si="59">$F$10*(1+AE$63)</f>
        <v>2067</v>
      </c>
      <c r="AG41" s="431">
        <f t="shared" ref="AG41:AG48" si="60">AF41*AE41</f>
        <v>9.3015</v>
      </c>
      <c r="AH41" s="80"/>
      <c r="AI41" s="432">
        <f t="shared" si="18"/>
        <v>0</v>
      </c>
      <c r="AJ41" s="433">
        <f t="shared" si="19"/>
        <v>0</v>
      </c>
      <c r="AK41" s="59"/>
      <c r="AL41" s="445">
        <f>IFERROR(VLOOKUP($C41,'Proposed Rates'!$B:$J,AL$11,FALSE),0)</f>
        <v>0.0045</v>
      </c>
      <c r="AM41" s="450">
        <f t="shared" ref="AM41:AM42" si="61">$F$10*(1+AL$63)</f>
        <v>2067</v>
      </c>
      <c r="AN41" s="431">
        <f t="shared" ref="AN41:AN48" si="62">AM41*AL41</f>
        <v>9.3015</v>
      </c>
      <c r="AO41" s="80"/>
      <c r="AP41" s="432">
        <f t="shared" si="22"/>
        <v>0</v>
      </c>
      <c r="AQ41" s="433">
        <f t="shared" si="23"/>
        <v>0</v>
      </c>
      <c r="AR41" s="434"/>
    </row>
    <row r="42" ht="12.0" customHeight="1">
      <c r="A42" s="59"/>
      <c r="B42" s="351" t="s">
        <v>258</v>
      </c>
      <c r="C42" s="426" t="str">
        <f t="shared" si="50"/>
        <v>Residential.Rural and Remote Rate Protection (RRRP)</v>
      </c>
      <c r="D42" s="427" t="s">
        <v>308</v>
      </c>
      <c r="E42" s="351"/>
      <c r="F42" s="445">
        <f>IFERROR(VLOOKUP($C42,'Proposed Rates'!$B:$J,F$11,FALSE),0)</f>
        <v>0.0015</v>
      </c>
      <c r="G42" s="450">
        <f t="shared" si="51"/>
        <v>2067.6</v>
      </c>
      <c r="H42" s="431">
        <f t="shared" si="52"/>
        <v>3.1014</v>
      </c>
      <c r="I42" s="80"/>
      <c r="J42" s="445">
        <f>IFERROR(VLOOKUP($C42,'Proposed Rates'!$B:$J,J$11,FALSE),0)</f>
        <v>0.0015</v>
      </c>
      <c r="K42" s="450">
        <f t="shared" si="53"/>
        <v>2067</v>
      </c>
      <c r="L42" s="431">
        <f t="shared" si="54"/>
        <v>3.1005</v>
      </c>
      <c r="M42" s="80"/>
      <c r="N42" s="432">
        <f t="shared" si="6"/>
        <v>-0.0009</v>
      </c>
      <c r="O42" s="433">
        <f t="shared" si="7"/>
        <v>-0.0002901915264</v>
      </c>
      <c r="P42" s="59"/>
      <c r="Q42" s="445">
        <f>IFERROR(VLOOKUP($C42,'Proposed Rates'!$B:$J,Q$11,FALSE),0)</f>
        <v>0.0015</v>
      </c>
      <c r="R42" s="450">
        <f t="shared" si="55"/>
        <v>2067</v>
      </c>
      <c r="S42" s="431">
        <f t="shared" si="56"/>
        <v>3.1005</v>
      </c>
      <c r="T42" s="80"/>
      <c r="U42" s="432">
        <f t="shared" si="10"/>
        <v>0</v>
      </c>
      <c r="V42" s="433">
        <f t="shared" si="11"/>
        <v>0</v>
      </c>
      <c r="W42" s="59"/>
      <c r="X42" s="445">
        <f>IFERROR(VLOOKUP($C42,'Proposed Rates'!$B:$J,X$11,FALSE),0)</f>
        <v>0.0015</v>
      </c>
      <c r="Y42" s="450">
        <f t="shared" si="57"/>
        <v>2067</v>
      </c>
      <c r="Z42" s="431">
        <f t="shared" si="58"/>
        <v>3.1005</v>
      </c>
      <c r="AA42" s="80"/>
      <c r="AB42" s="432">
        <f t="shared" si="14"/>
        <v>0</v>
      </c>
      <c r="AC42" s="433">
        <f t="shared" si="15"/>
        <v>0</v>
      </c>
      <c r="AD42" s="59"/>
      <c r="AE42" s="445">
        <f>IFERROR(VLOOKUP($C42,'Proposed Rates'!$B:$J,AE$11,FALSE),0)</f>
        <v>0.0015</v>
      </c>
      <c r="AF42" s="450">
        <f t="shared" si="59"/>
        <v>2067</v>
      </c>
      <c r="AG42" s="431">
        <f t="shared" si="60"/>
        <v>3.1005</v>
      </c>
      <c r="AH42" s="80"/>
      <c r="AI42" s="432">
        <f t="shared" si="18"/>
        <v>0</v>
      </c>
      <c r="AJ42" s="433">
        <f t="shared" si="19"/>
        <v>0</v>
      </c>
      <c r="AK42" s="59"/>
      <c r="AL42" s="445">
        <f>IFERROR(VLOOKUP($C42,'Proposed Rates'!$B:$J,AL$11,FALSE),0)</f>
        <v>0.0015</v>
      </c>
      <c r="AM42" s="450">
        <f t="shared" si="61"/>
        <v>2067</v>
      </c>
      <c r="AN42" s="431">
        <f t="shared" si="62"/>
        <v>3.1005</v>
      </c>
      <c r="AO42" s="80"/>
      <c r="AP42" s="432">
        <f t="shared" si="22"/>
        <v>0</v>
      </c>
      <c r="AQ42" s="433">
        <f t="shared" si="23"/>
        <v>0</v>
      </c>
      <c r="AR42" s="434"/>
    </row>
    <row r="43" ht="12.0" customHeight="1">
      <c r="A43" s="59"/>
      <c r="B43" s="351" t="s">
        <v>260</v>
      </c>
      <c r="C43" s="426" t="str">
        <f t="shared" si="50"/>
        <v>Residential.Standard Supply Service Charge</v>
      </c>
      <c r="D43" s="427" t="s">
        <v>306</v>
      </c>
      <c r="E43" s="351"/>
      <c r="F43" s="445">
        <f>IFERROR(VLOOKUP($C43,'Proposed Rates'!$B:$J,F$11,FALSE),0)</f>
        <v>0.25</v>
      </c>
      <c r="G43" s="446">
        <f>IF($D43="Monthly",1,IF($D43="per KWH",$F$10,0))</f>
        <v>1</v>
      </c>
      <c r="H43" s="431">
        <f t="shared" si="52"/>
        <v>0.25</v>
      </c>
      <c r="I43" s="80"/>
      <c r="J43" s="445">
        <f>IFERROR(VLOOKUP($C43,'Proposed Rates'!$B:$J,J$11,FALSE),0)</f>
        <v>1.51</v>
      </c>
      <c r="K43" s="446">
        <f>IF($D43="Monthly",1,IF($D43="per KWH",$F$10,0))</f>
        <v>1</v>
      </c>
      <c r="L43" s="431">
        <f t="shared" si="54"/>
        <v>1.51</v>
      </c>
      <c r="M43" s="80"/>
      <c r="N43" s="432">
        <f t="shared" si="6"/>
        <v>1.26</v>
      </c>
      <c r="O43" s="433">
        <f t="shared" si="7"/>
        <v>5.04</v>
      </c>
      <c r="P43" s="59"/>
      <c r="Q43" s="445">
        <f>IFERROR(VLOOKUP($C43,'Proposed Rates'!$B:$J,Q$11,FALSE),0)</f>
        <v>1.54</v>
      </c>
      <c r="R43" s="446">
        <f>IF($D43="Monthly",1,IF($D43="per KWH",$F$10,0))</f>
        <v>1</v>
      </c>
      <c r="S43" s="431">
        <f t="shared" si="56"/>
        <v>1.54</v>
      </c>
      <c r="T43" s="80"/>
      <c r="U43" s="432">
        <f t="shared" si="10"/>
        <v>0.03</v>
      </c>
      <c r="V43" s="433">
        <f t="shared" si="11"/>
        <v>0.01986754967</v>
      </c>
      <c r="W43" s="59"/>
      <c r="X43" s="445">
        <f>IFERROR(VLOOKUP($C43,'Proposed Rates'!$B:$J,X$11,FALSE),0)</f>
        <v>1.57</v>
      </c>
      <c r="Y43" s="446">
        <f>IF($D43="Monthly",1,IF($D43="per KWH",$F$10,0))</f>
        <v>1</v>
      </c>
      <c r="Z43" s="431">
        <f t="shared" si="58"/>
        <v>1.57</v>
      </c>
      <c r="AA43" s="80"/>
      <c r="AB43" s="432">
        <f t="shared" si="14"/>
        <v>0.03</v>
      </c>
      <c r="AC43" s="433">
        <f t="shared" si="15"/>
        <v>0.01948051948</v>
      </c>
      <c r="AD43" s="59"/>
      <c r="AE43" s="445">
        <f>IFERROR(VLOOKUP($C43,'Proposed Rates'!$B:$J,AE$11,FALSE),0)</f>
        <v>1.6</v>
      </c>
      <c r="AF43" s="446">
        <f>IF($D43="Monthly",1,IF($D43="per KWH",$F$10,0))</f>
        <v>1</v>
      </c>
      <c r="AG43" s="431">
        <f t="shared" si="60"/>
        <v>1.6</v>
      </c>
      <c r="AH43" s="80"/>
      <c r="AI43" s="432">
        <f t="shared" si="18"/>
        <v>0.03</v>
      </c>
      <c r="AJ43" s="433">
        <f t="shared" si="19"/>
        <v>0.01910828025</v>
      </c>
      <c r="AK43" s="59"/>
      <c r="AL43" s="445">
        <f>IFERROR(VLOOKUP($C43,'Proposed Rates'!$B:$J,AL$11,FALSE),0)</f>
        <v>1.63</v>
      </c>
      <c r="AM43" s="446">
        <f>IF($D43="Monthly",1,IF($D43="per KWH",$F$10,0))</f>
        <v>1</v>
      </c>
      <c r="AN43" s="431">
        <f t="shared" si="62"/>
        <v>1.63</v>
      </c>
      <c r="AO43" s="80"/>
      <c r="AP43" s="432">
        <f t="shared" si="22"/>
        <v>0.03</v>
      </c>
      <c r="AQ43" s="433">
        <f t="shared" si="23"/>
        <v>0.01875</v>
      </c>
      <c r="AR43" s="434"/>
    </row>
    <row r="44" ht="12.0" customHeight="1">
      <c r="A44" s="59"/>
      <c r="B44" s="351" t="s">
        <v>262</v>
      </c>
      <c r="C44" s="426" t="str">
        <f t="shared" si="50"/>
        <v>Residential.TOU - Off Peak</v>
      </c>
      <c r="D44" s="427" t="s">
        <v>308</v>
      </c>
      <c r="E44" s="351"/>
      <c r="F44" s="461">
        <f>VLOOKUP($B44,'Proposed Rates'!$D$248:$J$254,+F$11-2,FALSE)</f>
        <v>0.076</v>
      </c>
      <c r="G44" s="452">
        <f>$F$10*'Proposed Rates'!$K$249</f>
        <v>1280</v>
      </c>
      <c r="H44" s="431">
        <f t="shared" si="52"/>
        <v>97.28</v>
      </c>
      <c r="I44" s="80"/>
      <c r="J44" s="461">
        <f>VLOOKUP($B44,'Proposed Rates'!$D$248:$J$254,+J$11-2,FALSE)</f>
        <v>0.076</v>
      </c>
      <c r="K44" s="452">
        <f>$F$10*'Proposed Rates'!$K$249</f>
        <v>1280</v>
      </c>
      <c r="L44" s="431">
        <f t="shared" si="54"/>
        <v>97.28</v>
      </c>
      <c r="M44" s="80"/>
      <c r="N44" s="432">
        <f t="shared" si="6"/>
        <v>0</v>
      </c>
      <c r="O44" s="433">
        <f t="shared" si="7"/>
        <v>0</v>
      </c>
      <c r="P44" s="59"/>
      <c r="Q44" s="461">
        <f>VLOOKUP($B44,'Proposed Rates'!$D$248:$J$254,+Q$11-2,FALSE)</f>
        <v>0.076</v>
      </c>
      <c r="R44" s="452">
        <f>$F$10*'Proposed Rates'!$K$249</f>
        <v>1280</v>
      </c>
      <c r="S44" s="431">
        <f t="shared" si="56"/>
        <v>97.28</v>
      </c>
      <c r="T44" s="80"/>
      <c r="U44" s="432">
        <f t="shared" si="10"/>
        <v>0</v>
      </c>
      <c r="V44" s="433">
        <f t="shared" si="11"/>
        <v>0</v>
      </c>
      <c r="W44" s="59"/>
      <c r="X44" s="461">
        <f>VLOOKUP($B44,'Proposed Rates'!$D$248:$J$254,+X$11-2,FALSE)</f>
        <v>0.076</v>
      </c>
      <c r="Y44" s="452">
        <f>$F$10*'Proposed Rates'!$K$249</f>
        <v>1280</v>
      </c>
      <c r="Z44" s="431">
        <f t="shared" si="58"/>
        <v>97.28</v>
      </c>
      <c r="AA44" s="80"/>
      <c r="AB44" s="432">
        <f t="shared" si="14"/>
        <v>0</v>
      </c>
      <c r="AC44" s="433">
        <f t="shared" si="15"/>
        <v>0</v>
      </c>
      <c r="AD44" s="59"/>
      <c r="AE44" s="461">
        <f>VLOOKUP($B44,'Proposed Rates'!$D$248:$J$254,+AE$11-2,FALSE)</f>
        <v>0.076</v>
      </c>
      <c r="AF44" s="452">
        <f>$F$10*'Proposed Rates'!$K$249</f>
        <v>1280</v>
      </c>
      <c r="AG44" s="431">
        <f t="shared" si="60"/>
        <v>97.28</v>
      </c>
      <c r="AH44" s="80"/>
      <c r="AI44" s="432">
        <f t="shared" si="18"/>
        <v>0</v>
      </c>
      <c r="AJ44" s="433">
        <f t="shared" si="19"/>
        <v>0</v>
      </c>
      <c r="AK44" s="59"/>
      <c r="AL44" s="461">
        <f>VLOOKUP($B44,'Proposed Rates'!$D$248:$J$254,+AL$11-2,FALSE)</f>
        <v>0.076</v>
      </c>
      <c r="AM44" s="452">
        <f>$F$10*'Proposed Rates'!$K$249</f>
        <v>1280</v>
      </c>
      <c r="AN44" s="431">
        <f t="shared" si="62"/>
        <v>97.28</v>
      </c>
      <c r="AO44" s="80"/>
      <c r="AP44" s="432">
        <f t="shared" si="22"/>
        <v>0</v>
      </c>
      <c r="AQ44" s="433">
        <f t="shared" si="23"/>
        <v>0</v>
      </c>
      <c r="AR44" s="434"/>
    </row>
    <row r="45" ht="12.0" customHeight="1">
      <c r="A45" s="59"/>
      <c r="B45" s="351" t="s">
        <v>263</v>
      </c>
      <c r="C45" s="426" t="str">
        <f t="shared" si="50"/>
        <v>Residential.TOU - Mid Peak</v>
      </c>
      <c r="D45" s="427" t="s">
        <v>308</v>
      </c>
      <c r="E45" s="351"/>
      <c r="F45" s="461">
        <f>VLOOKUP($B45,'Proposed Rates'!$D$248:$J$254,+F$11-2,FALSE)</f>
        <v>0.122</v>
      </c>
      <c r="G45" s="452">
        <f>$F$10*'Proposed Rates'!$K$250</f>
        <v>360</v>
      </c>
      <c r="H45" s="431">
        <f t="shared" si="52"/>
        <v>43.92</v>
      </c>
      <c r="I45" s="80"/>
      <c r="J45" s="461">
        <f>VLOOKUP($B45,'Proposed Rates'!$D$248:$J$254,+J$11-2,FALSE)</f>
        <v>0.122</v>
      </c>
      <c r="K45" s="452">
        <f>$F$10*'Proposed Rates'!$K$250</f>
        <v>360</v>
      </c>
      <c r="L45" s="431">
        <f t="shared" si="54"/>
        <v>43.92</v>
      </c>
      <c r="M45" s="80"/>
      <c r="N45" s="432">
        <f t="shared" si="6"/>
        <v>0</v>
      </c>
      <c r="O45" s="433">
        <f t="shared" si="7"/>
        <v>0</v>
      </c>
      <c r="P45" s="59"/>
      <c r="Q45" s="461">
        <f>VLOOKUP($B45,'Proposed Rates'!$D$248:$J$254,+Q$11-2,FALSE)</f>
        <v>0.122</v>
      </c>
      <c r="R45" s="452">
        <f>$F$10*'Proposed Rates'!$K$250</f>
        <v>360</v>
      </c>
      <c r="S45" s="431">
        <f t="shared" si="56"/>
        <v>43.92</v>
      </c>
      <c r="T45" s="80"/>
      <c r="U45" s="432">
        <f t="shared" si="10"/>
        <v>0</v>
      </c>
      <c r="V45" s="433">
        <f t="shared" si="11"/>
        <v>0</v>
      </c>
      <c r="W45" s="59"/>
      <c r="X45" s="461">
        <f>VLOOKUP($B45,'Proposed Rates'!$D$248:$J$254,+X$11-2,FALSE)</f>
        <v>0.122</v>
      </c>
      <c r="Y45" s="452">
        <f>$F$10*'Proposed Rates'!$K$250</f>
        <v>360</v>
      </c>
      <c r="Z45" s="431">
        <f t="shared" si="58"/>
        <v>43.92</v>
      </c>
      <c r="AA45" s="80"/>
      <c r="AB45" s="432">
        <f t="shared" si="14"/>
        <v>0</v>
      </c>
      <c r="AC45" s="433">
        <f t="shared" si="15"/>
        <v>0</v>
      </c>
      <c r="AD45" s="59"/>
      <c r="AE45" s="461">
        <f>VLOOKUP($B45,'Proposed Rates'!$D$248:$J$254,+AE$11-2,FALSE)</f>
        <v>0.122</v>
      </c>
      <c r="AF45" s="452">
        <f>$F$10*'Proposed Rates'!$K$250</f>
        <v>360</v>
      </c>
      <c r="AG45" s="431">
        <f t="shared" si="60"/>
        <v>43.92</v>
      </c>
      <c r="AH45" s="80"/>
      <c r="AI45" s="432">
        <f t="shared" si="18"/>
        <v>0</v>
      </c>
      <c r="AJ45" s="433">
        <f t="shared" si="19"/>
        <v>0</v>
      </c>
      <c r="AK45" s="59"/>
      <c r="AL45" s="461">
        <f>VLOOKUP($B45,'Proposed Rates'!$D$248:$J$254,+AL$11-2,FALSE)</f>
        <v>0.122</v>
      </c>
      <c r="AM45" s="452">
        <f>$F$10*'Proposed Rates'!$K$250</f>
        <v>360</v>
      </c>
      <c r="AN45" s="431">
        <f t="shared" si="62"/>
        <v>43.92</v>
      </c>
      <c r="AO45" s="80"/>
      <c r="AP45" s="432">
        <f t="shared" si="22"/>
        <v>0</v>
      </c>
      <c r="AQ45" s="433">
        <f t="shared" si="23"/>
        <v>0</v>
      </c>
      <c r="AR45" s="434"/>
    </row>
    <row r="46" ht="12.0" customHeight="1">
      <c r="A46" s="59"/>
      <c r="B46" s="59" t="s">
        <v>264</v>
      </c>
      <c r="C46" s="426" t="str">
        <f t="shared" si="50"/>
        <v>Residential.TOU - On Peak</v>
      </c>
      <c r="D46" s="427" t="s">
        <v>308</v>
      </c>
      <c r="E46" s="351"/>
      <c r="F46" s="461">
        <f>VLOOKUP($B46,'Proposed Rates'!$D$248:$J$254,+F$11-2,FALSE)</f>
        <v>0.158</v>
      </c>
      <c r="G46" s="452">
        <f>$F$10*'Proposed Rates'!$K$251</f>
        <v>360</v>
      </c>
      <c r="H46" s="431">
        <f t="shared" si="52"/>
        <v>56.88</v>
      </c>
      <c r="I46" s="80"/>
      <c r="J46" s="461">
        <f>VLOOKUP($B46,'Proposed Rates'!$D$248:$J$254,+J$11-2,FALSE)</f>
        <v>0.158</v>
      </c>
      <c r="K46" s="452">
        <f>$F$10*'Proposed Rates'!$K$251</f>
        <v>360</v>
      </c>
      <c r="L46" s="431">
        <f t="shared" si="54"/>
        <v>56.88</v>
      </c>
      <c r="M46" s="80"/>
      <c r="N46" s="432">
        <f t="shared" si="6"/>
        <v>0</v>
      </c>
      <c r="O46" s="433">
        <f t="shared" si="7"/>
        <v>0</v>
      </c>
      <c r="P46" s="59"/>
      <c r="Q46" s="461">
        <f>VLOOKUP($B46,'Proposed Rates'!$D$248:$J$254,+Q$11-2,FALSE)</f>
        <v>0.158</v>
      </c>
      <c r="R46" s="452">
        <f>$F$10*'Proposed Rates'!$K$251</f>
        <v>360</v>
      </c>
      <c r="S46" s="431">
        <f t="shared" si="56"/>
        <v>56.88</v>
      </c>
      <c r="T46" s="80"/>
      <c r="U46" s="432">
        <f t="shared" si="10"/>
        <v>0</v>
      </c>
      <c r="V46" s="433">
        <f t="shared" si="11"/>
        <v>0</v>
      </c>
      <c r="W46" s="59"/>
      <c r="X46" s="461">
        <f>VLOOKUP($B46,'Proposed Rates'!$D$248:$J$254,+X$11-2,FALSE)</f>
        <v>0.158</v>
      </c>
      <c r="Y46" s="452">
        <f>$F$10*'Proposed Rates'!$K$251</f>
        <v>360</v>
      </c>
      <c r="Z46" s="431">
        <f t="shared" si="58"/>
        <v>56.88</v>
      </c>
      <c r="AA46" s="80"/>
      <c r="AB46" s="432">
        <f t="shared" si="14"/>
        <v>0</v>
      </c>
      <c r="AC46" s="433">
        <f t="shared" si="15"/>
        <v>0</v>
      </c>
      <c r="AD46" s="59"/>
      <c r="AE46" s="461">
        <f>VLOOKUP($B46,'Proposed Rates'!$D$248:$J$254,+AE$11-2,FALSE)</f>
        <v>0.158</v>
      </c>
      <c r="AF46" s="452">
        <f>$F$10*'Proposed Rates'!$K$251</f>
        <v>360</v>
      </c>
      <c r="AG46" s="431">
        <f t="shared" si="60"/>
        <v>56.88</v>
      </c>
      <c r="AH46" s="80"/>
      <c r="AI46" s="432">
        <f t="shared" si="18"/>
        <v>0</v>
      </c>
      <c r="AJ46" s="433">
        <f t="shared" si="19"/>
        <v>0</v>
      </c>
      <c r="AK46" s="59"/>
      <c r="AL46" s="461">
        <f>VLOOKUP($B46,'Proposed Rates'!$D$248:$J$254,+AL$11-2,FALSE)</f>
        <v>0.158</v>
      </c>
      <c r="AM46" s="452">
        <f>$F$10*'Proposed Rates'!$K$251</f>
        <v>360</v>
      </c>
      <c r="AN46" s="431">
        <f t="shared" si="62"/>
        <v>56.88</v>
      </c>
      <c r="AO46" s="80"/>
      <c r="AP46" s="432">
        <f t="shared" si="22"/>
        <v>0</v>
      </c>
      <c r="AQ46" s="433">
        <f t="shared" si="23"/>
        <v>0</v>
      </c>
      <c r="AR46" s="434"/>
    </row>
    <row r="47" ht="12.0" customHeight="1">
      <c r="A47" s="59"/>
      <c r="B47" s="351" t="s">
        <v>265</v>
      </c>
      <c r="C47" s="426" t="str">
        <f t="shared" si="50"/>
        <v>Residential.Energy - RPP - Tier 1</v>
      </c>
      <c r="D47" s="427" t="s">
        <v>308</v>
      </c>
      <c r="E47" s="351"/>
      <c r="F47" s="461">
        <f>VLOOKUP($B47,'Proposed Rates'!$D$248:$J$254,+F$11-2,FALSE)</f>
        <v>0.093</v>
      </c>
      <c r="G47" s="462">
        <f>IF(AND($S$2=1, $F$10&gt;=600), 600, IF(AND($S$2=1, AND($F$10&lt;600, $F$10&gt;=0)), $F$10, IF(AND($S$2=2, $F$10&gt;=1000), 1000, IF(AND($S$2=2, AND($F$10&lt;1000, $F$10&gt;=0)), $F$10))))</f>
        <v>600</v>
      </c>
      <c r="H47" s="431">
        <f t="shared" si="52"/>
        <v>55.8</v>
      </c>
      <c r="I47" s="80"/>
      <c r="J47" s="461">
        <f>VLOOKUP($B47,'Proposed Rates'!$D$248:$J$254,+J$11-2,FALSE)</f>
        <v>0.093</v>
      </c>
      <c r="K47" s="462">
        <f>IF(AND($S$2=1, $F$10&gt;=600), 600, IF(AND($S$2=1, AND($F$10&lt;600, $F$10&gt;=0)), $F$10, IF(AND($S$2=2, $F$10&gt;=1000), 1000, IF(AND($S$2=2, AND($F$10&lt;1000, $F$10&gt;=0)), $F$10))))</f>
        <v>600</v>
      </c>
      <c r="L47" s="431">
        <f t="shared" si="54"/>
        <v>55.8</v>
      </c>
      <c r="M47" s="80"/>
      <c r="N47" s="432">
        <f t="shared" si="6"/>
        <v>0</v>
      </c>
      <c r="O47" s="433">
        <f t="shared" si="7"/>
        <v>0</v>
      </c>
      <c r="P47" s="59"/>
      <c r="Q47" s="461">
        <f>VLOOKUP($B47,'Proposed Rates'!$D$248:$J$254,+Q$11-2,FALSE)</f>
        <v>0.093</v>
      </c>
      <c r="R47" s="462">
        <f>IF(AND($S$2=1, $F$10&gt;=600), 600, IF(AND($S$2=1, AND($F$10&lt;600, $F$10&gt;=0)), $F$10, IF(AND($S$2=2, $F$10&gt;=1000), 1000, IF(AND($S$2=2, AND($F$10&lt;1000, $F$10&gt;=0)), $F$10))))</f>
        <v>600</v>
      </c>
      <c r="S47" s="431">
        <f t="shared" si="56"/>
        <v>55.8</v>
      </c>
      <c r="T47" s="80"/>
      <c r="U47" s="432">
        <f t="shared" si="10"/>
        <v>0</v>
      </c>
      <c r="V47" s="433">
        <f t="shared" si="11"/>
        <v>0</v>
      </c>
      <c r="W47" s="59"/>
      <c r="X47" s="461">
        <f>VLOOKUP($B47,'Proposed Rates'!$D$248:$J$254,+X$11-2,FALSE)</f>
        <v>0.093</v>
      </c>
      <c r="Y47" s="462">
        <f>IF(AND($S$2=1, $F$10&gt;=600), 600, IF(AND($S$2=1, AND($F$10&lt;600, $F$10&gt;=0)), $F$10, IF(AND($S$2=2, $F$10&gt;=1000), 1000, IF(AND($S$2=2, AND($F$10&lt;1000, $F$10&gt;=0)), $F$10))))</f>
        <v>600</v>
      </c>
      <c r="Z47" s="431">
        <f t="shared" si="58"/>
        <v>55.8</v>
      </c>
      <c r="AA47" s="80"/>
      <c r="AB47" s="432">
        <f t="shared" si="14"/>
        <v>0</v>
      </c>
      <c r="AC47" s="433">
        <f t="shared" si="15"/>
        <v>0</v>
      </c>
      <c r="AD47" s="59"/>
      <c r="AE47" s="461">
        <f>VLOOKUP($B47,'Proposed Rates'!$D$248:$J$254,+AE$11-2,FALSE)</f>
        <v>0.093</v>
      </c>
      <c r="AF47" s="462">
        <f>IF(AND($S$2=1, $F$10&gt;=600), 600, IF(AND($S$2=1, AND($F$10&lt;600, $F$10&gt;=0)), $F$10, IF(AND($S$2=2, $F$10&gt;=1000), 1000, IF(AND($S$2=2, AND($F$10&lt;1000, $F$10&gt;=0)), $F$10))))</f>
        <v>600</v>
      </c>
      <c r="AG47" s="431">
        <f t="shared" si="60"/>
        <v>55.8</v>
      </c>
      <c r="AH47" s="80"/>
      <c r="AI47" s="432">
        <f t="shared" si="18"/>
        <v>0</v>
      </c>
      <c r="AJ47" s="433">
        <f t="shared" si="19"/>
        <v>0</v>
      </c>
      <c r="AK47" s="59"/>
      <c r="AL47" s="461">
        <f>VLOOKUP($B47,'Proposed Rates'!$D$248:$J$254,+AL$11-2,FALSE)</f>
        <v>0.093</v>
      </c>
      <c r="AM47" s="462">
        <f>IF(AND($S$2=1, $F$10&gt;=600), 600, IF(AND($S$2=1, AND($F$10&lt;600, $F$10&gt;=0)), $F$10, IF(AND($S$2=2, $F$10&gt;=1000), 1000, IF(AND($S$2=2, AND($F$10&lt;1000, $F$10&gt;=0)), $F$10))))</f>
        <v>600</v>
      </c>
      <c r="AN47" s="431">
        <f t="shared" si="62"/>
        <v>55.8</v>
      </c>
      <c r="AO47" s="80"/>
      <c r="AP47" s="432">
        <f t="shared" si="22"/>
        <v>0</v>
      </c>
      <c r="AQ47" s="433">
        <f t="shared" si="23"/>
        <v>0</v>
      </c>
      <c r="AR47" s="434"/>
    </row>
    <row r="48" ht="12.0" customHeight="1">
      <c r="A48" s="59"/>
      <c r="B48" s="351" t="s">
        <v>266</v>
      </c>
      <c r="C48" s="426" t="str">
        <f t="shared" si="50"/>
        <v>Residential.Energy - RPP - Tier 2</v>
      </c>
      <c r="D48" s="427" t="s">
        <v>308</v>
      </c>
      <c r="E48" s="351"/>
      <c r="F48" s="461">
        <f>VLOOKUP($B48,'Proposed Rates'!$D$248:$J$254,+F$11-2,FALSE)</f>
        <v>0.11</v>
      </c>
      <c r="G48" s="464">
        <f>IF(AND($S$2=1, $F$10&gt;=600), $F$10-600, IF(AND($S$2=1, AND($F$10&lt;600, $F$10&gt;=0)), 0, IF(AND($S$2=2, $F$10&gt;=1000), $F$10-1000, IF(AND($S$2=2, AND($F$10&lt;1000, $F$10&gt;=0)), 0))))</f>
        <v>1400</v>
      </c>
      <c r="H48" s="431">
        <f t="shared" si="52"/>
        <v>154</v>
      </c>
      <c r="I48" s="80"/>
      <c r="J48" s="461">
        <f>VLOOKUP($B48,'Proposed Rates'!$D$248:$J$254,+J$11-2,FALSE)</f>
        <v>0.11</v>
      </c>
      <c r="K48" s="464">
        <f>IF(AND($S$2=1, $F$10&gt;=600), $F$10-600, IF(AND($S$2=1, AND($F$10&lt;600, $F$10&gt;=0)), 0, IF(AND($S$2=2, $F$10&gt;=1000), $F$10-1000, IF(AND($S$2=2, AND($F$10&lt;1000, $F$10&gt;=0)), 0))))</f>
        <v>1400</v>
      </c>
      <c r="L48" s="431">
        <f t="shared" si="54"/>
        <v>154</v>
      </c>
      <c r="M48" s="80"/>
      <c r="N48" s="432">
        <f t="shared" si="6"/>
        <v>0</v>
      </c>
      <c r="O48" s="433">
        <f t="shared" si="7"/>
        <v>0</v>
      </c>
      <c r="P48" s="59"/>
      <c r="Q48" s="461">
        <f>VLOOKUP($B48,'Proposed Rates'!$D$248:$J$254,+Q$11-2,FALSE)</f>
        <v>0.11</v>
      </c>
      <c r="R48" s="464">
        <f>IF(AND($S$2=1, $F$10&gt;=600), $F$10-600, IF(AND($S$2=1, AND($F$10&lt;600, $F$10&gt;=0)), 0, IF(AND($S$2=2, $F$10&gt;=1000), $F$10-1000, IF(AND($S$2=2, AND($F$10&lt;1000, $F$10&gt;=0)), 0))))</f>
        <v>1400</v>
      </c>
      <c r="S48" s="431">
        <f t="shared" si="56"/>
        <v>154</v>
      </c>
      <c r="T48" s="80"/>
      <c r="U48" s="432">
        <f t="shared" si="10"/>
        <v>0</v>
      </c>
      <c r="V48" s="433">
        <f t="shared" si="11"/>
        <v>0</v>
      </c>
      <c r="W48" s="59"/>
      <c r="X48" s="461">
        <f>VLOOKUP($B48,'Proposed Rates'!$D$248:$J$254,+X$11-2,FALSE)</f>
        <v>0.11</v>
      </c>
      <c r="Y48" s="464">
        <f>IF(AND($S$2=1, $F$10&gt;=600), $F$10-600, IF(AND($S$2=1, AND($F$10&lt;600, $F$10&gt;=0)), 0, IF(AND($S$2=2, $F$10&gt;=1000), $F$10-1000, IF(AND($S$2=2, AND($F$10&lt;1000, $F$10&gt;=0)), 0))))</f>
        <v>1400</v>
      </c>
      <c r="Z48" s="431">
        <f t="shared" si="58"/>
        <v>154</v>
      </c>
      <c r="AA48" s="80"/>
      <c r="AB48" s="432">
        <f t="shared" si="14"/>
        <v>0</v>
      </c>
      <c r="AC48" s="433">
        <f t="shared" si="15"/>
        <v>0</v>
      </c>
      <c r="AD48" s="59"/>
      <c r="AE48" s="461">
        <f>VLOOKUP($B48,'Proposed Rates'!$D$248:$J$254,+AE$11-2,FALSE)</f>
        <v>0.11</v>
      </c>
      <c r="AF48" s="464">
        <f>IF(AND($S$2=1, $F$10&gt;=600), $F$10-600, IF(AND($S$2=1, AND($F$10&lt;600, $F$10&gt;=0)), 0, IF(AND($S$2=2, $F$10&gt;=1000), $F$10-1000, IF(AND($S$2=2, AND($F$10&lt;1000, $F$10&gt;=0)), 0))))</f>
        <v>1400</v>
      </c>
      <c r="AG48" s="431">
        <f t="shared" si="60"/>
        <v>154</v>
      </c>
      <c r="AH48" s="80"/>
      <c r="AI48" s="432">
        <f t="shared" si="18"/>
        <v>0</v>
      </c>
      <c r="AJ48" s="433">
        <f t="shared" si="19"/>
        <v>0</v>
      </c>
      <c r="AK48" s="59"/>
      <c r="AL48" s="461">
        <f>VLOOKUP($B48,'Proposed Rates'!$D$248:$J$254,+AL$11-2,FALSE)</f>
        <v>0.11</v>
      </c>
      <c r="AM48" s="464">
        <f>IF(AND($S$2=1, $F$10&gt;=600), $F$10-600, IF(AND($S$2=1, AND($F$10&lt;600, $F$10&gt;=0)), 0, IF(AND($S$2=2, $F$10&gt;=1000), $F$10-1000, IF(AND($S$2=2, AND($F$10&lt;1000, $F$10&gt;=0)), 0))))</f>
        <v>1400</v>
      </c>
      <c r="AN48" s="431">
        <f t="shared" si="62"/>
        <v>154</v>
      </c>
      <c r="AO48" s="80"/>
      <c r="AP48" s="432">
        <f t="shared" si="22"/>
        <v>0</v>
      </c>
      <c r="AQ48" s="433">
        <f t="shared" si="23"/>
        <v>0</v>
      </c>
      <c r="AR48" s="434"/>
    </row>
    <row r="49" ht="12.0" customHeight="1">
      <c r="A49" s="59"/>
      <c r="B49" s="465"/>
      <c r="C49" s="466"/>
      <c r="D49" s="466"/>
      <c r="E49" s="466"/>
      <c r="F49" s="467"/>
      <c r="G49" s="509"/>
      <c r="H49" s="469"/>
      <c r="I49" s="471"/>
      <c r="J49" s="467"/>
      <c r="K49" s="468"/>
      <c r="L49" s="469"/>
      <c r="M49" s="471"/>
      <c r="N49" s="472"/>
      <c r="O49" s="473"/>
      <c r="P49" s="59"/>
      <c r="Q49" s="467"/>
      <c r="R49" s="468"/>
      <c r="S49" s="469"/>
      <c r="T49" s="471"/>
      <c r="U49" s="472"/>
      <c r="V49" s="473"/>
      <c r="W49" s="59"/>
      <c r="X49" s="467"/>
      <c r="Y49" s="468"/>
      <c r="Z49" s="469"/>
      <c r="AA49" s="471"/>
      <c r="AB49" s="472"/>
      <c r="AC49" s="473"/>
      <c r="AD49" s="59"/>
      <c r="AE49" s="467"/>
      <c r="AF49" s="468"/>
      <c r="AG49" s="469"/>
      <c r="AH49" s="471"/>
      <c r="AI49" s="472"/>
      <c r="AJ49" s="473"/>
      <c r="AK49" s="59"/>
      <c r="AL49" s="467"/>
      <c r="AM49" s="468"/>
      <c r="AN49" s="469"/>
      <c r="AO49" s="471"/>
      <c r="AP49" s="472"/>
      <c r="AQ49" s="473"/>
      <c r="AR49" s="474"/>
    </row>
    <row r="50" ht="12.0" customHeight="1">
      <c r="A50" s="59"/>
      <c r="B50" s="475" t="s">
        <v>315</v>
      </c>
      <c r="C50" s="351"/>
      <c r="D50" s="351"/>
      <c r="E50" s="351"/>
      <c r="F50" s="476"/>
      <c r="G50" s="523"/>
      <c r="H50" s="478">
        <f>SUM(H41:H46,H40)</f>
        <v>293.402564</v>
      </c>
      <c r="I50" s="516"/>
      <c r="J50" s="476"/>
      <c r="K50" s="477"/>
      <c r="L50" s="478">
        <f>SUM(L41:L46,L40)</f>
        <v>304.80637</v>
      </c>
      <c r="M50" s="480"/>
      <c r="N50" s="479">
        <f t="shared" ref="N50:N54" si="63">L50-H50</f>
        <v>11.403806</v>
      </c>
      <c r="O50" s="481">
        <f t="shared" ref="O50:O54" si="64">IF((H50)=0,"",(N50/H50))</f>
        <v>0.03886743812</v>
      </c>
      <c r="P50" s="59"/>
      <c r="Q50" s="477"/>
      <c r="R50" s="477"/>
      <c r="S50" s="479">
        <f>SUM(S41:S46,S40)</f>
        <v>308.49637</v>
      </c>
      <c r="T50" s="480"/>
      <c r="U50" s="479">
        <f t="shared" ref="U50:U54" si="65">S50-L50</f>
        <v>3.69</v>
      </c>
      <c r="V50" s="481">
        <f t="shared" ref="V50:V54" si="66">IF((L50)=0,"",(U50/L50))</f>
        <v>0.01210604621</v>
      </c>
      <c r="W50" s="59"/>
      <c r="X50" s="477"/>
      <c r="Y50" s="477"/>
      <c r="Z50" s="479">
        <f>SUM(Z41:Z46,Z40)</f>
        <v>312.37704</v>
      </c>
      <c r="AA50" s="480"/>
      <c r="AB50" s="479">
        <f t="shared" ref="AB50:AB54" si="67">Z50-S50</f>
        <v>3.88067</v>
      </c>
      <c r="AC50" s="481">
        <f t="shared" ref="AC50:AC54" si="68">IF((S50)=0,"",(AB50/S50))</f>
        <v>0.01257930523</v>
      </c>
      <c r="AD50" s="59"/>
      <c r="AE50" s="477"/>
      <c r="AF50" s="477"/>
      <c r="AG50" s="479">
        <f>SUM(AG41:AG46,AG40)</f>
        <v>315.19704</v>
      </c>
      <c r="AH50" s="480"/>
      <c r="AI50" s="479">
        <f t="shared" ref="AI50:AI54" si="69">AG50-Z50</f>
        <v>2.82</v>
      </c>
      <c r="AJ50" s="481">
        <f t="shared" ref="AJ50:AJ54" si="70">IF((Z50)=0,"",(AI50/Z50))</f>
        <v>0.009027552089</v>
      </c>
      <c r="AK50" s="59"/>
      <c r="AL50" s="477"/>
      <c r="AM50" s="477"/>
      <c r="AN50" s="479">
        <f>SUM(AN41:AN46,AN40)</f>
        <v>317.98704</v>
      </c>
      <c r="AO50" s="480"/>
      <c r="AP50" s="479">
        <f t="shared" ref="AP50:AP54" si="71">AN50-AG50</f>
        <v>2.79</v>
      </c>
      <c r="AQ50" s="481">
        <f t="shared" ref="AQ50:AQ54" si="72">IF((AG50)=0,"",(AP50/AG50))</f>
        <v>0.008851605967</v>
      </c>
      <c r="AR50" s="482"/>
    </row>
    <row r="51" ht="12.0" customHeight="1">
      <c r="A51" s="59"/>
      <c r="B51" s="483" t="s">
        <v>316</v>
      </c>
      <c r="C51" s="351"/>
      <c r="D51" s="351"/>
      <c r="E51" s="351"/>
      <c r="F51" s="476">
        <v>0.13</v>
      </c>
      <c r="G51" s="80"/>
      <c r="H51" s="524">
        <f>H50*F51</f>
        <v>38.14233332</v>
      </c>
      <c r="I51" s="448"/>
      <c r="J51" s="476">
        <v>0.13</v>
      </c>
      <c r="K51" s="448"/>
      <c r="L51" s="431">
        <f>L50*J51</f>
        <v>39.6248281</v>
      </c>
      <c r="M51" s="80"/>
      <c r="N51" s="432">
        <f t="shared" si="63"/>
        <v>1.48249478</v>
      </c>
      <c r="O51" s="433">
        <f t="shared" si="64"/>
        <v>0.03886743812</v>
      </c>
      <c r="P51" s="59"/>
      <c r="Q51" s="484">
        <v>0.13</v>
      </c>
      <c r="R51" s="448"/>
      <c r="S51" s="431">
        <f>S50*Q51</f>
        <v>40.1045281</v>
      </c>
      <c r="T51" s="80"/>
      <c r="U51" s="432">
        <f t="shared" si="65"/>
        <v>0.4797</v>
      </c>
      <c r="V51" s="433">
        <f t="shared" si="66"/>
        <v>0.01210604621</v>
      </c>
      <c r="W51" s="59"/>
      <c r="X51" s="484">
        <v>0.13</v>
      </c>
      <c r="Y51" s="448"/>
      <c r="Z51" s="431">
        <f>Z50*X51</f>
        <v>40.6090152</v>
      </c>
      <c r="AA51" s="80"/>
      <c r="AB51" s="432">
        <f t="shared" si="67"/>
        <v>0.5044871</v>
      </c>
      <c r="AC51" s="433">
        <f t="shared" si="68"/>
        <v>0.01257930523</v>
      </c>
      <c r="AD51" s="59"/>
      <c r="AE51" s="484">
        <v>0.13</v>
      </c>
      <c r="AF51" s="448"/>
      <c r="AG51" s="431">
        <f>AG50*AE51</f>
        <v>40.9756152</v>
      </c>
      <c r="AH51" s="80"/>
      <c r="AI51" s="432">
        <f t="shared" si="69"/>
        <v>0.3666</v>
      </c>
      <c r="AJ51" s="433">
        <f t="shared" si="70"/>
        <v>0.009027552089</v>
      </c>
      <c r="AK51" s="59"/>
      <c r="AL51" s="484">
        <v>0.13</v>
      </c>
      <c r="AM51" s="448"/>
      <c r="AN51" s="431">
        <f>AN50*AL51</f>
        <v>41.3383152</v>
      </c>
      <c r="AO51" s="80"/>
      <c r="AP51" s="432">
        <f t="shared" si="71"/>
        <v>0.3627</v>
      </c>
      <c r="AQ51" s="433">
        <f t="shared" si="72"/>
        <v>0.008851605967</v>
      </c>
      <c r="AR51" s="434"/>
    </row>
    <row r="52" ht="12.0" customHeight="1">
      <c r="A52" s="59"/>
      <c r="B52" s="485" t="s">
        <v>360</v>
      </c>
      <c r="C52" s="351"/>
      <c r="D52" s="351"/>
      <c r="E52" s="351"/>
      <c r="F52" s="486"/>
      <c r="G52" s="80"/>
      <c r="H52" s="524">
        <f>H50+H51</f>
        <v>331.5448973</v>
      </c>
      <c r="I52" s="448"/>
      <c r="J52" s="486"/>
      <c r="K52" s="448"/>
      <c r="L52" s="431">
        <f>L50+L51</f>
        <v>344.4311981</v>
      </c>
      <c r="M52" s="80"/>
      <c r="N52" s="432">
        <f t="shared" si="63"/>
        <v>12.88630078</v>
      </c>
      <c r="O52" s="433">
        <f t="shared" si="64"/>
        <v>0.03886743812</v>
      </c>
      <c r="P52" s="59"/>
      <c r="Q52" s="448"/>
      <c r="R52" s="448"/>
      <c r="S52" s="431">
        <f>S50+S51</f>
        <v>348.6008981</v>
      </c>
      <c r="T52" s="80"/>
      <c r="U52" s="432">
        <f t="shared" si="65"/>
        <v>4.1697</v>
      </c>
      <c r="V52" s="433">
        <f t="shared" si="66"/>
        <v>0.01210604621</v>
      </c>
      <c r="W52" s="59"/>
      <c r="X52" s="448"/>
      <c r="Y52" s="448"/>
      <c r="Z52" s="431">
        <f>Z50+Z51</f>
        <v>352.9860552</v>
      </c>
      <c r="AA52" s="80"/>
      <c r="AB52" s="432">
        <f t="shared" si="67"/>
        <v>4.3851571</v>
      </c>
      <c r="AC52" s="433">
        <f t="shared" si="68"/>
        <v>0.01257930523</v>
      </c>
      <c r="AD52" s="59"/>
      <c r="AE52" s="448"/>
      <c r="AF52" s="448"/>
      <c r="AG52" s="431">
        <f>AG50+AG51</f>
        <v>356.1726552</v>
      </c>
      <c r="AH52" s="80"/>
      <c r="AI52" s="432">
        <f t="shared" si="69"/>
        <v>3.1866</v>
      </c>
      <c r="AJ52" s="433">
        <f t="shared" si="70"/>
        <v>0.009027552089</v>
      </c>
      <c r="AK52" s="59"/>
      <c r="AL52" s="448"/>
      <c r="AM52" s="448"/>
      <c r="AN52" s="431">
        <f>AN50+AN51</f>
        <v>359.3253552</v>
      </c>
      <c r="AO52" s="80"/>
      <c r="AP52" s="432">
        <f t="shared" si="71"/>
        <v>3.1527</v>
      </c>
      <c r="AQ52" s="433">
        <f t="shared" si="72"/>
        <v>0.008851605967</v>
      </c>
      <c r="AR52" s="434"/>
    </row>
    <row r="53" ht="12.0" customHeight="1">
      <c r="A53" s="59"/>
      <c r="B53" s="487" t="s">
        <v>273</v>
      </c>
      <c r="E53" s="351"/>
      <c r="F53" s="488">
        <f>'Proposed Rates'!E286</f>
        <v>0.131</v>
      </c>
      <c r="G53" s="80"/>
      <c r="H53" s="526">
        <f>F53*H50</f>
        <v>38.43573588</v>
      </c>
      <c r="I53" s="448"/>
      <c r="J53" s="488">
        <f>'Proposed Rates'!F286</f>
        <v>0.131</v>
      </c>
      <c r="K53" s="448"/>
      <c r="L53" s="489">
        <f>J53*L50</f>
        <v>39.92963447</v>
      </c>
      <c r="M53" s="80"/>
      <c r="N53" s="489">
        <f t="shared" si="63"/>
        <v>1.493898586</v>
      </c>
      <c r="O53" s="491">
        <f t="shared" si="64"/>
        <v>0.03886743812</v>
      </c>
      <c r="P53" s="59"/>
      <c r="Q53" s="490">
        <f>'Proposed Rates'!G286</f>
        <v>0.131</v>
      </c>
      <c r="R53" s="448"/>
      <c r="S53" s="489">
        <f>Q53*S50</f>
        <v>40.41302447</v>
      </c>
      <c r="T53" s="80"/>
      <c r="U53" s="489">
        <f t="shared" si="65"/>
        <v>0.48339</v>
      </c>
      <c r="V53" s="491">
        <f t="shared" si="66"/>
        <v>0.01210604621</v>
      </c>
      <c r="W53" s="59"/>
      <c r="X53" s="490">
        <f>'Proposed Rates'!H286</f>
        <v>0.131</v>
      </c>
      <c r="Y53" s="448"/>
      <c r="Z53" s="489">
        <f>X53*Z50</f>
        <v>40.92139224</v>
      </c>
      <c r="AA53" s="80"/>
      <c r="AB53" s="489">
        <f t="shared" si="67"/>
        <v>0.50836777</v>
      </c>
      <c r="AC53" s="491">
        <f t="shared" si="68"/>
        <v>0.01257930523</v>
      </c>
      <c r="AD53" s="59"/>
      <c r="AE53" s="490">
        <f>'Proposed Rates'!I286</f>
        <v>0.131</v>
      </c>
      <c r="AF53" s="448"/>
      <c r="AG53" s="489">
        <f>AE53*AG50</f>
        <v>41.29081224</v>
      </c>
      <c r="AH53" s="80"/>
      <c r="AI53" s="489">
        <f t="shared" si="69"/>
        <v>0.36942</v>
      </c>
      <c r="AJ53" s="491">
        <f t="shared" si="70"/>
        <v>0.009027552089</v>
      </c>
      <c r="AK53" s="59"/>
      <c r="AL53" s="490">
        <f>'Proposed Rates'!J286</f>
        <v>0.131</v>
      </c>
      <c r="AM53" s="448"/>
      <c r="AN53" s="489">
        <f>AL53*AN50</f>
        <v>41.65630224</v>
      </c>
      <c r="AO53" s="80"/>
      <c r="AP53" s="489">
        <f t="shared" si="71"/>
        <v>0.36549</v>
      </c>
      <c r="AQ53" s="491">
        <f t="shared" si="72"/>
        <v>0.008851605967</v>
      </c>
      <c r="AR53" s="492"/>
    </row>
    <row r="54" ht="12.0" customHeight="1">
      <c r="A54" s="59"/>
      <c r="B54" s="493" t="s">
        <v>318</v>
      </c>
      <c r="C54" s="71"/>
      <c r="D54" s="72"/>
      <c r="E54" s="494"/>
      <c r="F54" s="495"/>
      <c r="G54" s="527"/>
      <c r="H54" s="528">
        <f>H52-H53</f>
        <v>293.1091614</v>
      </c>
      <c r="I54" s="496"/>
      <c r="J54" s="495"/>
      <c r="K54" s="496"/>
      <c r="L54" s="497">
        <f>L52-L53</f>
        <v>304.5015636</v>
      </c>
      <c r="M54" s="498"/>
      <c r="N54" s="499">
        <f t="shared" si="63"/>
        <v>11.39240219</v>
      </c>
      <c r="O54" s="500">
        <f t="shared" si="64"/>
        <v>0.03886743812</v>
      </c>
      <c r="P54" s="59"/>
      <c r="Q54" s="496"/>
      <c r="R54" s="496"/>
      <c r="S54" s="497">
        <f>S52-S53</f>
        <v>308.1878736</v>
      </c>
      <c r="T54" s="498"/>
      <c r="U54" s="499">
        <f t="shared" si="65"/>
        <v>3.68631</v>
      </c>
      <c r="V54" s="500">
        <f t="shared" si="66"/>
        <v>0.01210604621</v>
      </c>
      <c r="W54" s="59"/>
      <c r="X54" s="496"/>
      <c r="Y54" s="496"/>
      <c r="Z54" s="497">
        <f>Z52-Z53</f>
        <v>312.064663</v>
      </c>
      <c r="AA54" s="498"/>
      <c r="AB54" s="499">
        <f t="shared" si="67"/>
        <v>3.87678933</v>
      </c>
      <c r="AC54" s="500">
        <f t="shared" si="68"/>
        <v>0.01257930523</v>
      </c>
      <c r="AD54" s="59"/>
      <c r="AE54" s="496"/>
      <c r="AF54" s="496"/>
      <c r="AG54" s="497">
        <f>AG52-AG53</f>
        <v>314.881843</v>
      </c>
      <c r="AH54" s="498"/>
      <c r="AI54" s="499">
        <f t="shared" si="69"/>
        <v>2.81718</v>
      </c>
      <c r="AJ54" s="500">
        <f t="shared" si="70"/>
        <v>0.009027552089</v>
      </c>
      <c r="AK54" s="59"/>
      <c r="AL54" s="496"/>
      <c r="AM54" s="496"/>
      <c r="AN54" s="497">
        <f>AN52-AN53</f>
        <v>317.669053</v>
      </c>
      <c r="AO54" s="498"/>
      <c r="AP54" s="499">
        <f t="shared" si="71"/>
        <v>2.78721</v>
      </c>
      <c r="AQ54" s="500">
        <f t="shared" si="72"/>
        <v>0.008851605967</v>
      </c>
      <c r="AR54" s="501"/>
    </row>
    <row r="55" ht="12.0" customHeight="1">
      <c r="A55" s="59"/>
      <c r="B55" s="465"/>
      <c r="C55" s="466"/>
      <c r="D55" s="466"/>
      <c r="E55" s="466"/>
      <c r="F55" s="467"/>
      <c r="G55" s="509"/>
      <c r="H55" s="469"/>
      <c r="I55" s="471"/>
      <c r="J55" s="467"/>
      <c r="K55" s="468"/>
      <c r="L55" s="469"/>
      <c r="M55" s="471"/>
      <c r="N55" s="472"/>
      <c r="O55" s="473"/>
      <c r="P55" s="59"/>
      <c r="Q55" s="467"/>
      <c r="R55" s="468"/>
      <c r="S55" s="469"/>
      <c r="T55" s="471"/>
      <c r="U55" s="472"/>
      <c r="V55" s="473"/>
      <c r="W55" s="59"/>
      <c r="X55" s="467"/>
      <c r="Y55" s="468"/>
      <c r="Z55" s="469"/>
      <c r="AA55" s="471"/>
      <c r="AB55" s="472"/>
      <c r="AC55" s="473"/>
      <c r="AD55" s="59"/>
      <c r="AE55" s="467"/>
      <c r="AF55" s="468"/>
      <c r="AG55" s="469"/>
      <c r="AH55" s="471"/>
      <c r="AI55" s="472"/>
      <c r="AJ55" s="473"/>
      <c r="AK55" s="59"/>
      <c r="AL55" s="467"/>
      <c r="AM55" s="468"/>
      <c r="AN55" s="469"/>
      <c r="AO55" s="471"/>
      <c r="AP55" s="472"/>
      <c r="AQ55" s="473"/>
      <c r="AR55" s="474"/>
    </row>
    <row r="56" ht="12.0" customHeight="1">
      <c r="A56" s="59"/>
      <c r="B56" s="475" t="s">
        <v>319</v>
      </c>
      <c r="C56" s="351"/>
      <c r="D56" s="351"/>
      <c r="E56" s="351"/>
      <c r="F56" s="476"/>
      <c r="G56" s="523"/>
      <c r="H56" s="478">
        <f>SUM(H47:H48,H40,H41:H43)</f>
        <v>305.122564</v>
      </c>
      <c r="I56" s="516"/>
      <c r="J56" s="476"/>
      <c r="K56" s="477"/>
      <c r="L56" s="478">
        <f>SUM(L47:L48,L40,L41:L43)</f>
        <v>316.52637</v>
      </c>
      <c r="M56" s="480"/>
      <c r="N56" s="479">
        <f t="shared" ref="N56:N60" si="73">L56-H56</f>
        <v>11.403806</v>
      </c>
      <c r="O56" s="481">
        <f t="shared" ref="O56:O60" si="74">IF((H56)=0,"",(N56/H56))</f>
        <v>0.03737450895</v>
      </c>
      <c r="P56" s="59"/>
      <c r="Q56" s="477"/>
      <c r="R56" s="477"/>
      <c r="S56" s="479">
        <f>SUM(S47:S48,S40,S41:S43)</f>
        <v>320.21637</v>
      </c>
      <c r="T56" s="480"/>
      <c r="U56" s="479">
        <f t="shared" ref="U56:U60" si="75">S56-L56</f>
        <v>3.69</v>
      </c>
      <c r="V56" s="481">
        <f t="shared" ref="V56:V60" si="76">IF((L56)=0,"",(U56/L56))</f>
        <v>0.01165779647</v>
      </c>
      <c r="W56" s="59"/>
      <c r="X56" s="477"/>
      <c r="Y56" s="477"/>
      <c r="Z56" s="479">
        <f>SUM(Z47:Z48,Z40,Z41:Z43)</f>
        <v>324.09704</v>
      </c>
      <c r="AA56" s="480"/>
      <c r="AB56" s="479">
        <f t="shared" ref="AB56:AB60" si="77">Z56-S56</f>
        <v>3.88067</v>
      </c>
      <c r="AC56" s="481">
        <f t="shared" ref="AC56:AC60" si="78">IF((S56)=0,"",(AB56/S56))</f>
        <v>0.01211889948</v>
      </c>
      <c r="AD56" s="59"/>
      <c r="AE56" s="477"/>
      <c r="AF56" s="477"/>
      <c r="AG56" s="479">
        <f>SUM(AG47:AG48,AG40,AG41:AG43)</f>
        <v>326.91704</v>
      </c>
      <c r="AH56" s="480"/>
      <c r="AI56" s="479">
        <f t="shared" ref="AI56:AI60" si="79">AG56-Z56</f>
        <v>2.82</v>
      </c>
      <c r="AJ56" s="481">
        <f t="shared" ref="AJ56:AJ60" si="80">IF((Z56)=0,"",(AI56/Z56))</f>
        <v>0.008701097671</v>
      </c>
      <c r="AK56" s="59"/>
      <c r="AL56" s="477"/>
      <c r="AM56" s="477"/>
      <c r="AN56" s="479">
        <f>SUM(AN47:AN48,AN40,AN41:AN43)</f>
        <v>329.70704</v>
      </c>
      <c r="AO56" s="480"/>
      <c r="AP56" s="479">
        <f t="shared" ref="AP56:AP60" si="81">AN56-AG56</f>
        <v>2.79</v>
      </c>
      <c r="AQ56" s="481">
        <f t="shared" ref="AQ56:AQ60" si="82">IF((AG56)=0,"",(AP56/AG56))</f>
        <v>0.00853427524</v>
      </c>
      <c r="AR56" s="482"/>
    </row>
    <row r="57" ht="12.0" customHeight="1">
      <c r="A57" s="59"/>
      <c r="B57" s="483" t="s">
        <v>316</v>
      </c>
      <c r="C57" s="351"/>
      <c r="D57" s="351"/>
      <c r="E57" s="351"/>
      <c r="F57" s="476">
        <v>0.13</v>
      </c>
      <c r="G57" s="523"/>
      <c r="H57" s="524">
        <f>H56*F57</f>
        <v>39.66593332</v>
      </c>
      <c r="I57" s="448"/>
      <c r="J57" s="476">
        <v>0.13</v>
      </c>
      <c r="K57" s="484"/>
      <c r="L57" s="431">
        <f>L56*J57</f>
        <v>41.1484281</v>
      </c>
      <c r="M57" s="80"/>
      <c r="N57" s="432">
        <f t="shared" si="73"/>
        <v>1.48249478</v>
      </c>
      <c r="O57" s="433">
        <f t="shared" si="74"/>
        <v>0.03737450895</v>
      </c>
      <c r="P57" s="59"/>
      <c r="Q57" s="476">
        <v>0.13</v>
      </c>
      <c r="R57" s="484"/>
      <c r="S57" s="431">
        <f>S56*Q57</f>
        <v>41.6281281</v>
      </c>
      <c r="T57" s="80"/>
      <c r="U57" s="432">
        <f t="shared" si="75"/>
        <v>0.4797</v>
      </c>
      <c r="V57" s="433">
        <f t="shared" si="76"/>
        <v>0.01165779647</v>
      </c>
      <c r="W57" s="59"/>
      <c r="X57" s="476">
        <v>0.13</v>
      </c>
      <c r="Y57" s="484"/>
      <c r="Z57" s="431">
        <f>Z56*X57</f>
        <v>42.1326152</v>
      </c>
      <c r="AA57" s="80"/>
      <c r="AB57" s="432">
        <f t="shared" si="77"/>
        <v>0.5044871</v>
      </c>
      <c r="AC57" s="433">
        <f t="shared" si="78"/>
        <v>0.01211889948</v>
      </c>
      <c r="AD57" s="59"/>
      <c r="AE57" s="476">
        <v>0.13</v>
      </c>
      <c r="AF57" s="484"/>
      <c r="AG57" s="431">
        <f>AG56*AE57</f>
        <v>42.4992152</v>
      </c>
      <c r="AH57" s="80"/>
      <c r="AI57" s="432">
        <f t="shared" si="79"/>
        <v>0.3666</v>
      </c>
      <c r="AJ57" s="433">
        <f t="shared" si="80"/>
        <v>0.008701097671</v>
      </c>
      <c r="AK57" s="59"/>
      <c r="AL57" s="476">
        <v>0.13</v>
      </c>
      <c r="AM57" s="484"/>
      <c r="AN57" s="431">
        <f>AN56*AL57</f>
        <v>42.8619152</v>
      </c>
      <c r="AO57" s="80"/>
      <c r="AP57" s="432">
        <f t="shared" si="81"/>
        <v>0.3627</v>
      </c>
      <c r="AQ57" s="433">
        <f t="shared" si="82"/>
        <v>0.00853427524</v>
      </c>
      <c r="AR57" s="434"/>
    </row>
    <row r="58" ht="12.0" customHeight="1">
      <c r="A58" s="59"/>
      <c r="B58" s="485" t="s">
        <v>361</v>
      </c>
      <c r="C58" s="351"/>
      <c r="D58" s="351"/>
      <c r="E58" s="351"/>
      <c r="F58" s="486"/>
      <c r="G58" s="80"/>
      <c r="H58" s="524">
        <f>H56+H57</f>
        <v>344.7884973</v>
      </c>
      <c r="I58" s="448"/>
      <c r="J58" s="486"/>
      <c r="K58" s="448"/>
      <c r="L58" s="431">
        <f>L56+L57</f>
        <v>357.6747981</v>
      </c>
      <c r="M58" s="80"/>
      <c r="N58" s="432">
        <f t="shared" si="73"/>
        <v>12.88630078</v>
      </c>
      <c r="O58" s="433">
        <f t="shared" si="74"/>
        <v>0.03737450895</v>
      </c>
      <c r="P58" s="59"/>
      <c r="Q58" s="448"/>
      <c r="R58" s="448"/>
      <c r="S58" s="431">
        <f>S56+S57</f>
        <v>361.8444981</v>
      </c>
      <c r="T58" s="80"/>
      <c r="U58" s="432">
        <f t="shared" si="75"/>
        <v>4.1697</v>
      </c>
      <c r="V58" s="433">
        <f t="shared" si="76"/>
        <v>0.01165779647</v>
      </c>
      <c r="W58" s="59"/>
      <c r="X58" s="448"/>
      <c r="Y58" s="448"/>
      <c r="Z58" s="431">
        <f>Z56+Z57</f>
        <v>366.2296552</v>
      </c>
      <c r="AA58" s="80"/>
      <c r="AB58" s="432">
        <f t="shared" si="77"/>
        <v>4.3851571</v>
      </c>
      <c r="AC58" s="433">
        <f t="shared" si="78"/>
        <v>0.01211889948</v>
      </c>
      <c r="AD58" s="59"/>
      <c r="AE58" s="448"/>
      <c r="AF58" s="448"/>
      <c r="AG58" s="431">
        <f>AG56+AG57</f>
        <v>369.4162552</v>
      </c>
      <c r="AH58" s="80"/>
      <c r="AI58" s="432">
        <f t="shared" si="79"/>
        <v>3.1866</v>
      </c>
      <c r="AJ58" s="433">
        <f t="shared" si="80"/>
        <v>0.008701097671</v>
      </c>
      <c r="AK58" s="59"/>
      <c r="AL58" s="448"/>
      <c r="AM58" s="448"/>
      <c r="AN58" s="431">
        <f>AN56+AN57</f>
        <v>372.5689552</v>
      </c>
      <c r="AO58" s="80"/>
      <c r="AP58" s="432">
        <f t="shared" si="81"/>
        <v>3.1527</v>
      </c>
      <c r="AQ58" s="433">
        <f t="shared" si="82"/>
        <v>0.00853427524</v>
      </c>
      <c r="AR58" s="434"/>
    </row>
    <row r="59" ht="12.0" customHeight="1">
      <c r="A59" s="59"/>
      <c r="B59" s="487" t="s">
        <v>273</v>
      </c>
      <c r="E59" s="351"/>
      <c r="F59" s="488">
        <f>F53</f>
        <v>0.131</v>
      </c>
      <c r="G59" s="80"/>
      <c r="H59" s="526">
        <f>F59*H56</f>
        <v>39.97105588</v>
      </c>
      <c r="I59" s="448"/>
      <c r="J59" s="488">
        <f>J53</f>
        <v>0.131</v>
      </c>
      <c r="K59" s="448"/>
      <c r="L59" s="489">
        <f>J59*L56</f>
        <v>41.46495447</v>
      </c>
      <c r="M59" s="80"/>
      <c r="N59" s="489">
        <f t="shared" si="73"/>
        <v>1.493898586</v>
      </c>
      <c r="O59" s="491">
        <f t="shared" si="74"/>
        <v>0.03737450895</v>
      </c>
      <c r="P59" s="59"/>
      <c r="Q59" s="490">
        <f>Q53</f>
        <v>0.131</v>
      </c>
      <c r="R59" s="448"/>
      <c r="S59" s="489">
        <f>Q59*S56</f>
        <v>41.94834447</v>
      </c>
      <c r="T59" s="80"/>
      <c r="U59" s="489">
        <f t="shared" si="75"/>
        <v>0.48339</v>
      </c>
      <c r="V59" s="491">
        <f t="shared" si="76"/>
        <v>0.01165779647</v>
      </c>
      <c r="W59" s="59"/>
      <c r="X59" s="490">
        <f>X53</f>
        <v>0.131</v>
      </c>
      <c r="Y59" s="448"/>
      <c r="Z59" s="489">
        <f>X59*Z56</f>
        <v>42.45671224</v>
      </c>
      <c r="AA59" s="80"/>
      <c r="AB59" s="489">
        <f t="shared" si="77"/>
        <v>0.50836777</v>
      </c>
      <c r="AC59" s="491">
        <f t="shared" si="78"/>
        <v>0.01211889948</v>
      </c>
      <c r="AD59" s="59"/>
      <c r="AE59" s="490">
        <f>AE53</f>
        <v>0.131</v>
      </c>
      <c r="AF59" s="448"/>
      <c r="AG59" s="489">
        <f>AE59*AG56</f>
        <v>42.82613224</v>
      </c>
      <c r="AH59" s="80"/>
      <c r="AI59" s="489">
        <f t="shared" si="79"/>
        <v>0.36942</v>
      </c>
      <c r="AJ59" s="491">
        <f t="shared" si="80"/>
        <v>0.008701097671</v>
      </c>
      <c r="AK59" s="59"/>
      <c r="AL59" s="490">
        <f>AL53</f>
        <v>0.131</v>
      </c>
      <c r="AM59" s="448"/>
      <c r="AN59" s="489">
        <f>AL59*AN56</f>
        <v>43.19162224</v>
      </c>
      <c r="AO59" s="80"/>
      <c r="AP59" s="489">
        <f t="shared" si="81"/>
        <v>0.36549</v>
      </c>
      <c r="AQ59" s="491">
        <f t="shared" si="82"/>
        <v>0.00853427524</v>
      </c>
      <c r="AR59" s="492"/>
    </row>
    <row r="60" ht="12.0" customHeight="1">
      <c r="A60" s="59"/>
      <c r="B60" s="493" t="s">
        <v>321</v>
      </c>
      <c r="C60" s="71"/>
      <c r="D60" s="72"/>
      <c r="E60" s="494"/>
      <c r="F60" s="502"/>
      <c r="G60" s="529"/>
      <c r="H60" s="530">
        <f>H58-H59</f>
        <v>304.8174414</v>
      </c>
      <c r="I60" s="503"/>
      <c r="J60" s="502"/>
      <c r="K60" s="503"/>
      <c r="L60" s="504">
        <f>L58-L59</f>
        <v>316.2098436</v>
      </c>
      <c r="M60" s="505"/>
      <c r="N60" s="506">
        <f t="shared" si="73"/>
        <v>11.39240219</v>
      </c>
      <c r="O60" s="507">
        <f t="shared" si="74"/>
        <v>0.03737450895</v>
      </c>
      <c r="P60" s="59"/>
      <c r="Q60" s="503"/>
      <c r="R60" s="503"/>
      <c r="S60" s="504">
        <f>S58-S59</f>
        <v>319.8961536</v>
      </c>
      <c r="T60" s="505"/>
      <c r="U60" s="506">
        <f t="shared" si="75"/>
        <v>3.68631</v>
      </c>
      <c r="V60" s="507">
        <f t="shared" si="76"/>
        <v>0.01165779647</v>
      </c>
      <c r="W60" s="59"/>
      <c r="X60" s="503"/>
      <c r="Y60" s="503"/>
      <c r="Z60" s="504">
        <f>Z58-Z59</f>
        <v>323.772943</v>
      </c>
      <c r="AA60" s="505"/>
      <c r="AB60" s="506">
        <f t="shared" si="77"/>
        <v>3.87678933</v>
      </c>
      <c r="AC60" s="507">
        <f t="shared" si="78"/>
        <v>0.01211889948</v>
      </c>
      <c r="AD60" s="59"/>
      <c r="AE60" s="503"/>
      <c r="AF60" s="503"/>
      <c r="AG60" s="504">
        <f>AG58-AG59</f>
        <v>326.590123</v>
      </c>
      <c r="AH60" s="505"/>
      <c r="AI60" s="506">
        <f t="shared" si="79"/>
        <v>2.81718</v>
      </c>
      <c r="AJ60" s="507">
        <f t="shared" si="80"/>
        <v>0.008701097671</v>
      </c>
      <c r="AK60" s="59"/>
      <c r="AL60" s="503"/>
      <c r="AM60" s="503"/>
      <c r="AN60" s="504">
        <f>AN58-AN59</f>
        <v>329.377333</v>
      </c>
      <c r="AO60" s="505"/>
      <c r="AP60" s="506">
        <f t="shared" si="81"/>
        <v>2.78721</v>
      </c>
      <c r="AQ60" s="507">
        <f t="shared" si="82"/>
        <v>0.00853427524</v>
      </c>
      <c r="AR60" s="501"/>
    </row>
    <row r="61" ht="12.0" customHeight="1">
      <c r="A61" s="59"/>
      <c r="B61" s="465"/>
      <c r="C61" s="466"/>
      <c r="D61" s="466"/>
      <c r="E61" s="466"/>
      <c r="F61" s="508"/>
      <c r="G61" s="471"/>
      <c r="H61" s="531"/>
      <c r="I61" s="509"/>
      <c r="J61" s="508"/>
      <c r="K61" s="509"/>
      <c r="L61" s="472"/>
      <c r="M61" s="471"/>
      <c r="N61" s="510"/>
      <c r="O61" s="473"/>
      <c r="P61" s="59"/>
      <c r="Q61" s="508"/>
      <c r="R61" s="509"/>
      <c r="S61" s="472"/>
      <c r="T61" s="471"/>
      <c r="U61" s="510"/>
      <c r="V61" s="473"/>
      <c r="W61" s="59"/>
      <c r="X61" s="508"/>
      <c r="Y61" s="509"/>
      <c r="Z61" s="472"/>
      <c r="AA61" s="471"/>
      <c r="AB61" s="510"/>
      <c r="AC61" s="473"/>
      <c r="AD61" s="59"/>
      <c r="AE61" s="508"/>
      <c r="AF61" s="509"/>
      <c r="AG61" s="472"/>
      <c r="AH61" s="471"/>
      <c r="AI61" s="510"/>
      <c r="AJ61" s="473"/>
      <c r="AK61" s="59"/>
      <c r="AL61" s="508"/>
      <c r="AM61" s="509"/>
      <c r="AN61" s="472"/>
      <c r="AO61" s="471"/>
      <c r="AP61" s="510"/>
      <c r="AQ61" s="473"/>
      <c r="AR61" s="474"/>
    </row>
    <row r="62" ht="12.0" customHeight="1">
      <c r="A62" s="59"/>
      <c r="B62" s="59"/>
      <c r="C62" s="59"/>
      <c r="D62" s="59"/>
      <c r="E62" s="59"/>
      <c r="F62" s="59"/>
      <c r="G62" s="59"/>
      <c r="H62" s="59"/>
      <c r="I62" s="59"/>
      <c r="J62" s="59"/>
      <c r="K62" s="59"/>
      <c r="L62" s="140"/>
      <c r="M62" s="59"/>
      <c r="N62" s="59"/>
      <c r="O62" s="59"/>
      <c r="P62" s="59"/>
      <c r="Q62" s="59"/>
      <c r="R62" s="59"/>
      <c r="S62" s="140"/>
      <c r="T62" s="59"/>
      <c r="U62" s="59"/>
      <c r="V62" s="59"/>
      <c r="W62" s="59"/>
      <c r="X62" s="59"/>
      <c r="Y62" s="59"/>
      <c r="Z62" s="140"/>
      <c r="AA62" s="59"/>
      <c r="AB62" s="59"/>
      <c r="AC62" s="59"/>
      <c r="AD62" s="59"/>
      <c r="AE62" s="59"/>
      <c r="AF62" s="59"/>
      <c r="AG62" s="140"/>
      <c r="AH62" s="59"/>
      <c r="AI62" s="59"/>
      <c r="AJ62" s="59"/>
      <c r="AK62" s="59"/>
      <c r="AL62" s="59"/>
      <c r="AM62" s="59"/>
      <c r="AN62" s="140"/>
      <c r="AO62" s="59"/>
      <c r="AP62" s="59"/>
      <c r="AQ62" s="59"/>
      <c r="AR62" s="59"/>
    </row>
    <row r="63" ht="12.0" customHeight="1">
      <c r="A63" s="59"/>
      <c r="B63" s="337" t="s">
        <v>322</v>
      </c>
      <c r="C63" s="59"/>
      <c r="D63" s="59"/>
      <c r="E63" s="59"/>
      <c r="F63" s="511">
        <f>'Proposed Rates'!$E$299</f>
        <v>0.0338</v>
      </c>
      <c r="G63" s="59"/>
      <c r="H63" s="59"/>
      <c r="I63" s="59"/>
      <c r="J63" s="511">
        <f>'Proposed Rates'!$F$299</f>
        <v>0.0335</v>
      </c>
      <c r="K63" s="59"/>
      <c r="L63" s="59"/>
      <c r="M63" s="59"/>
      <c r="N63" s="59"/>
      <c r="O63" s="59"/>
      <c r="P63" s="59"/>
      <c r="Q63" s="511">
        <f>'Proposed Rates'!$G$299</f>
        <v>0.0335</v>
      </c>
      <c r="R63" s="59"/>
      <c r="S63" s="59"/>
      <c r="T63" s="59"/>
      <c r="U63" s="59"/>
      <c r="V63" s="59"/>
      <c r="W63" s="59"/>
      <c r="X63" s="511">
        <f>'Proposed Rates'!$H$299</f>
        <v>0.0335</v>
      </c>
      <c r="Y63" s="59"/>
      <c r="Z63" s="59"/>
      <c r="AA63" s="59"/>
      <c r="AB63" s="59"/>
      <c r="AC63" s="59"/>
      <c r="AD63" s="59"/>
      <c r="AE63" s="511">
        <f>'Proposed Rates'!$I$299</f>
        <v>0.0335</v>
      </c>
      <c r="AF63" s="59"/>
      <c r="AG63" s="59"/>
      <c r="AH63" s="59"/>
      <c r="AI63" s="59"/>
      <c r="AJ63" s="59"/>
      <c r="AK63" s="59"/>
      <c r="AL63" s="511">
        <f>'Proposed Rates'!$J$299</f>
        <v>0.0335</v>
      </c>
      <c r="AM63" s="59"/>
      <c r="AN63" s="59"/>
      <c r="AO63" s="59"/>
      <c r="AP63" s="59"/>
      <c r="AQ63" s="59"/>
      <c r="AR63" s="59"/>
    </row>
    <row r="64" ht="12.0" customHeight="1">
      <c r="A64" s="59"/>
      <c r="B64" s="59"/>
      <c r="C64" s="59"/>
      <c r="D64" s="59"/>
      <c r="E64" s="59"/>
      <c r="F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59"/>
      <c r="AK64" s="59"/>
      <c r="AL64" s="59"/>
      <c r="AM64" s="59"/>
      <c r="AN64" s="59"/>
      <c r="AO64" s="59"/>
      <c r="AP64" s="59"/>
      <c r="AQ64" s="59"/>
      <c r="AR64" s="59"/>
    </row>
    <row r="65" ht="12.0" customHeight="1">
      <c r="A65" s="512" t="s">
        <v>362</v>
      </c>
      <c r="B65" s="59"/>
      <c r="C65" s="59"/>
      <c r="D65" s="59"/>
      <c r="E65" s="59"/>
      <c r="F65" s="59"/>
      <c r="G65" s="59"/>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c r="AJ65" s="59"/>
      <c r="AK65" s="59"/>
      <c r="AL65" s="59"/>
      <c r="AM65" s="59"/>
      <c r="AN65" s="59"/>
      <c r="AO65" s="59"/>
      <c r="AP65" s="59"/>
      <c r="AQ65" s="59"/>
      <c r="AR65" s="59"/>
    </row>
    <row r="66" ht="12.0" customHeight="1">
      <c r="A66" s="59"/>
      <c r="B66" s="59"/>
      <c r="C66" s="59"/>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9"/>
      <c r="AR66" s="59"/>
    </row>
    <row r="67" ht="12.0" customHeight="1">
      <c r="A67" s="59" t="s">
        <v>324</v>
      </c>
      <c r="B67" s="59"/>
      <c r="C67" s="59"/>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c r="AP67" s="59"/>
      <c r="AQ67" s="59"/>
      <c r="AR67" s="59"/>
    </row>
    <row r="68" ht="12.0" customHeight="1">
      <c r="A68" s="59" t="s">
        <v>325</v>
      </c>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c r="AP68" s="59"/>
      <c r="AQ68" s="59"/>
      <c r="AR68" s="59"/>
    </row>
    <row r="69" ht="12.0" customHeight="1">
      <c r="A69" s="59"/>
      <c r="B69" s="59"/>
      <c r="C69" s="59"/>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59"/>
      <c r="AM69" s="59"/>
      <c r="AN69" s="59"/>
      <c r="AO69" s="59"/>
      <c r="AP69" s="59"/>
      <c r="AQ69" s="59"/>
      <c r="AR69" s="59"/>
    </row>
    <row r="70" ht="12.0" customHeight="1">
      <c r="A70" s="59" t="s">
        <v>326</v>
      </c>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c r="AP70" s="59"/>
      <c r="AQ70" s="59"/>
      <c r="AR70" s="59"/>
    </row>
    <row r="71" ht="12.0" customHeight="1">
      <c r="A71" s="59" t="s">
        <v>327</v>
      </c>
      <c r="B71" s="59"/>
      <c r="C71" s="59"/>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59"/>
      <c r="AO71" s="59"/>
      <c r="AP71" s="59"/>
      <c r="AQ71" s="59"/>
      <c r="AR71" s="59"/>
    </row>
    <row r="72" ht="12.0" customHeight="1">
      <c r="A72" s="59"/>
      <c r="B72" s="59"/>
      <c r="C72" s="59"/>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N72" s="59"/>
      <c r="AO72" s="59"/>
      <c r="AP72" s="59"/>
      <c r="AQ72" s="59"/>
      <c r="AR72" s="59"/>
    </row>
    <row r="73" ht="12.0" customHeight="1">
      <c r="A73" s="59" t="s">
        <v>328</v>
      </c>
      <c r="B73" s="59"/>
      <c r="C73" s="59"/>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59"/>
      <c r="AK73" s="59"/>
      <c r="AL73" s="59"/>
      <c r="AM73" s="59"/>
      <c r="AN73" s="59"/>
      <c r="AO73" s="59"/>
      <c r="AP73" s="59"/>
      <c r="AQ73" s="59"/>
      <c r="AR73" s="59"/>
    </row>
    <row r="74" ht="12.0" customHeight="1">
      <c r="A74" s="59" t="s">
        <v>329</v>
      </c>
      <c r="B74" s="59"/>
      <c r="C74" s="59"/>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9"/>
      <c r="AR74" s="59"/>
    </row>
    <row r="75" ht="12.0" customHeight="1">
      <c r="A75" s="59" t="s">
        <v>330</v>
      </c>
      <c r="B75" s="59"/>
      <c r="C75" s="59"/>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c r="AJ75" s="59"/>
      <c r="AK75" s="59"/>
      <c r="AL75" s="59"/>
      <c r="AM75" s="59"/>
      <c r="AN75" s="59"/>
      <c r="AO75" s="59"/>
      <c r="AP75" s="59"/>
      <c r="AQ75" s="59"/>
      <c r="AR75" s="59"/>
    </row>
    <row r="76" ht="12.0" customHeight="1">
      <c r="A76" s="59" t="s">
        <v>331</v>
      </c>
      <c r="B76" s="59"/>
      <c r="C76" s="59"/>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c r="AJ76" s="59"/>
      <c r="AK76" s="59"/>
      <c r="AL76" s="59"/>
      <c r="AM76" s="59"/>
      <c r="AN76" s="59"/>
      <c r="AO76" s="59"/>
      <c r="AP76" s="59"/>
      <c r="AQ76" s="59"/>
      <c r="AR76" s="59"/>
    </row>
    <row r="77" ht="12.0" customHeight="1">
      <c r="A77" s="59" t="s">
        <v>332</v>
      </c>
      <c r="B77" s="59"/>
      <c r="C77" s="59"/>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c r="AJ77" s="59"/>
      <c r="AK77" s="59"/>
      <c r="AL77" s="59"/>
      <c r="AM77" s="59"/>
      <c r="AN77" s="59"/>
      <c r="AO77" s="59"/>
      <c r="AP77" s="59"/>
      <c r="AQ77" s="59"/>
      <c r="AR77" s="59"/>
    </row>
    <row r="78" ht="12.0" customHeight="1">
      <c r="A78" s="59"/>
      <c r="B78" s="59"/>
      <c r="C78" s="59"/>
      <c r="D78" s="59"/>
      <c r="E78" s="59"/>
      <c r="F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9"/>
      <c r="AR78" s="59"/>
    </row>
    <row r="79" ht="12.0" customHeight="1">
      <c r="A79" s="513"/>
      <c r="B79" s="59" t="s">
        <v>333</v>
      </c>
      <c r="C79" s="59"/>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59"/>
      <c r="AK79" s="59"/>
      <c r="AL79" s="59"/>
      <c r="AM79" s="59"/>
      <c r="AN79" s="59"/>
      <c r="AO79" s="59"/>
      <c r="AP79" s="59"/>
      <c r="AQ79" s="59"/>
      <c r="AR79" s="59"/>
    </row>
    <row r="80" ht="12.0" customHeight="1">
      <c r="A80" s="59"/>
      <c r="B80" s="59"/>
      <c r="C80" s="59"/>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9"/>
      <c r="AR80" s="59"/>
    </row>
    <row r="81" ht="12.0" customHeight="1">
      <c r="A81" s="59"/>
      <c r="B81" s="59" t="s">
        <v>334</v>
      </c>
      <c r="C81" s="59"/>
      <c r="D81" s="59"/>
      <c r="E81" s="59"/>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c r="AR81" s="59"/>
    </row>
    <row r="82" ht="12.0" customHeight="1">
      <c r="A82" s="59"/>
      <c r="B82" s="59"/>
      <c r="C82" s="59"/>
      <c r="D82" s="59"/>
      <c r="E82" s="59"/>
      <c r="F82" s="59"/>
      <c r="G82" s="59"/>
      <c r="H82" s="59"/>
      <c r="I82" s="59"/>
      <c r="J82" s="59"/>
      <c r="K82" s="59"/>
      <c r="L82" s="59"/>
      <c r="M82" s="59"/>
      <c r="N82" s="59"/>
      <c r="O82" s="59"/>
      <c r="P82" s="59"/>
      <c r="Q82" s="59"/>
      <c r="R82" s="59"/>
      <c r="S82" s="59"/>
      <c r="T82" s="59"/>
      <c r="U82" s="59"/>
      <c r="V82" s="59"/>
      <c r="W82" s="59"/>
      <c r="X82" s="59"/>
      <c r="Y82" s="59"/>
      <c r="Z82" s="59"/>
      <c r="AA82" s="59"/>
      <c r="AB82" s="59"/>
      <c r="AC82" s="59"/>
      <c r="AD82" s="59"/>
      <c r="AE82" s="59"/>
      <c r="AF82" s="59"/>
      <c r="AG82" s="59"/>
      <c r="AH82" s="59"/>
      <c r="AI82" s="59"/>
      <c r="AJ82" s="59"/>
      <c r="AK82" s="59"/>
      <c r="AL82" s="59"/>
      <c r="AM82" s="59"/>
      <c r="AN82" s="59"/>
      <c r="AO82" s="59"/>
      <c r="AP82" s="59"/>
      <c r="AQ82" s="59"/>
      <c r="AR82" s="59"/>
    </row>
    <row r="83" ht="12.0" customHeight="1">
      <c r="A83" s="59"/>
      <c r="B83" s="59"/>
      <c r="C83" s="59"/>
      <c r="D83" s="59"/>
      <c r="E83" s="59"/>
      <c r="F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83" s="59"/>
      <c r="AN83" s="59"/>
      <c r="AO83" s="59"/>
      <c r="AP83" s="59"/>
      <c r="AQ83" s="59"/>
      <c r="AR83" s="59"/>
    </row>
    <row r="84" ht="12.0" customHeight="1">
      <c r="A84" s="59"/>
      <c r="B84" s="59"/>
      <c r="C84" s="59"/>
      <c r="D84" s="59"/>
      <c r="E84" s="59"/>
      <c r="F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row>
    <row r="85" ht="12.0" customHeight="1">
      <c r="A85" s="59"/>
      <c r="B85" s="59"/>
      <c r="C85" s="59"/>
      <c r="D85" s="59"/>
      <c r="E85" s="59"/>
      <c r="F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row>
    <row r="86" ht="12.0" customHeight="1">
      <c r="A86" s="59"/>
      <c r="B86" s="59"/>
      <c r="C86" s="59"/>
      <c r="D86" s="59"/>
      <c r="E86" s="59"/>
      <c r="F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row>
    <row r="87" ht="12.0" customHeight="1">
      <c r="A87" s="59"/>
      <c r="B87" s="59"/>
      <c r="C87" s="59"/>
      <c r="D87" s="59"/>
      <c r="E87" s="59"/>
      <c r="F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c r="AR87" s="59"/>
    </row>
    <row r="88" ht="12.0" customHeight="1">
      <c r="A88" s="59"/>
      <c r="B88" s="59"/>
      <c r="C88" s="59"/>
      <c r="D88" s="59"/>
      <c r="E88" s="59"/>
      <c r="F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9"/>
      <c r="AR88" s="59"/>
    </row>
    <row r="89" ht="12.0" customHeight="1">
      <c r="A89" s="59"/>
      <c r="B89" s="59"/>
      <c r="C89" s="59"/>
      <c r="D89" s="59"/>
      <c r="E89" s="59"/>
      <c r="F89" s="59"/>
      <c r="G89" s="59"/>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c r="AQ89" s="59"/>
      <c r="AR89" s="59"/>
    </row>
    <row r="90" ht="12.0" customHeight="1">
      <c r="A90" s="59"/>
      <c r="B90" s="59"/>
      <c r="C90" s="59"/>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row>
    <row r="91" ht="12.0" customHeight="1">
      <c r="A91" s="59"/>
      <c r="B91" s="59"/>
      <c r="C91" s="59"/>
      <c r="D91" s="59"/>
      <c r="E91" s="59"/>
      <c r="F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c r="AF91" s="59"/>
      <c r="AG91" s="59"/>
      <c r="AH91" s="59"/>
      <c r="AI91" s="59"/>
      <c r="AJ91" s="59"/>
      <c r="AK91" s="59"/>
      <c r="AL91" s="59"/>
      <c r="AM91" s="59"/>
      <c r="AN91" s="59"/>
      <c r="AO91" s="59"/>
      <c r="AP91" s="59"/>
      <c r="AQ91" s="59"/>
      <c r="AR91" s="59"/>
    </row>
    <row r="92" ht="12.0" customHeight="1">
      <c r="A92" s="59"/>
      <c r="B92" s="59"/>
      <c r="C92" s="59"/>
      <c r="D92" s="59"/>
      <c r="E92" s="59"/>
      <c r="F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c r="AR92" s="59"/>
    </row>
    <row r="93" ht="12.0" customHeight="1">
      <c r="A93" s="59"/>
      <c r="B93" s="59"/>
      <c r="C93" s="59"/>
      <c r="D93" s="59"/>
      <c r="E93" s="59"/>
      <c r="F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c r="AR93" s="59"/>
    </row>
    <row r="94" ht="12.0" customHeight="1">
      <c r="A94" s="59"/>
      <c r="B94" s="59"/>
      <c r="C94" s="59"/>
      <c r="D94" s="59"/>
      <c r="E94" s="59"/>
      <c r="F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c r="AJ94" s="59"/>
      <c r="AK94" s="59"/>
      <c r="AL94" s="59"/>
      <c r="AM94" s="59"/>
      <c r="AN94" s="59"/>
      <c r="AO94" s="59"/>
      <c r="AP94" s="59"/>
      <c r="AQ94" s="59"/>
      <c r="AR94" s="59"/>
    </row>
    <row r="95" ht="12.0" customHeight="1">
      <c r="A95" s="59"/>
      <c r="B95" s="59"/>
      <c r="C95" s="59"/>
      <c r="D95" s="59"/>
      <c r="E95" s="59"/>
      <c r="F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c r="AJ95" s="59"/>
      <c r="AK95" s="59"/>
      <c r="AL95" s="59"/>
      <c r="AM95" s="59"/>
      <c r="AN95" s="59"/>
      <c r="AO95" s="59"/>
      <c r="AP95" s="59"/>
      <c r="AQ95" s="59"/>
      <c r="AR95" s="59"/>
    </row>
    <row r="96" ht="12.0" customHeight="1">
      <c r="A96" s="59"/>
      <c r="B96" s="59"/>
      <c r="C96" s="59"/>
      <c r="D96" s="59"/>
      <c r="E96" s="59"/>
      <c r="F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c r="AQ96" s="59"/>
      <c r="AR96" s="59"/>
    </row>
    <row r="97" ht="12.0" customHeight="1">
      <c r="A97" s="59"/>
      <c r="B97" s="59"/>
      <c r="C97" s="59"/>
      <c r="D97" s="59"/>
      <c r="E97" s="59"/>
      <c r="F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c r="AM97" s="59"/>
      <c r="AN97" s="59"/>
      <c r="AO97" s="59"/>
      <c r="AP97" s="59"/>
      <c r="AQ97" s="59"/>
      <c r="AR97" s="59"/>
    </row>
    <row r="98" ht="12.0" customHeight="1">
      <c r="A98" s="59"/>
      <c r="B98" s="59"/>
      <c r="C98" s="59"/>
      <c r="D98" s="59"/>
      <c r="E98" s="59"/>
      <c r="F98" s="59"/>
      <c r="G98" s="59"/>
      <c r="H98" s="59"/>
      <c r="I98" s="59"/>
      <c r="J98" s="59"/>
      <c r="K98" s="59"/>
      <c r="L98" s="59"/>
      <c r="M98" s="59"/>
      <c r="N98" s="59"/>
      <c r="O98" s="59"/>
      <c r="P98" s="59"/>
      <c r="Q98" s="59"/>
      <c r="R98" s="59"/>
      <c r="S98" s="59"/>
      <c r="T98" s="59"/>
      <c r="U98" s="59"/>
      <c r="V98" s="59"/>
      <c r="W98" s="59"/>
      <c r="X98" s="59"/>
      <c r="Y98" s="59"/>
      <c r="Z98" s="59"/>
      <c r="AA98" s="59"/>
      <c r="AB98" s="59"/>
      <c r="AC98" s="59"/>
      <c r="AD98" s="59"/>
      <c r="AE98" s="59"/>
      <c r="AF98" s="59"/>
      <c r="AG98" s="59"/>
      <c r="AH98" s="59"/>
      <c r="AI98" s="59"/>
      <c r="AJ98" s="59"/>
      <c r="AK98" s="59"/>
      <c r="AL98" s="59"/>
      <c r="AM98" s="59"/>
      <c r="AN98" s="59"/>
      <c r="AO98" s="59"/>
      <c r="AP98" s="59"/>
      <c r="AQ98" s="59"/>
      <c r="AR98" s="59"/>
    </row>
    <row r="99" ht="12.0" customHeight="1">
      <c r="A99" s="59"/>
      <c r="B99" s="59"/>
      <c r="C99" s="59"/>
      <c r="D99" s="59"/>
      <c r="E99" s="59"/>
      <c r="F99" s="59"/>
      <c r="G99" s="59"/>
      <c r="H99" s="59"/>
      <c r="I99" s="59"/>
      <c r="J99" s="59"/>
      <c r="K99" s="59"/>
      <c r="L99" s="59"/>
      <c r="M99" s="59"/>
      <c r="N99" s="59"/>
      <c r="O99" s="59"/>
      <c r="P99" s="59"/>
      <c r="Q99" s="59"/>
      <c r="R99" s="59"/>
      <c r="S99" s="59"/>
      <c r="T99" s="59"/>
      <c r="U99" s="59"/>
      <c r="V99" s="59"/>
      <c r="W99" s="59"/>
      <c r="X99" s="59"/>
      <c r="Y99" s="59"/>
      <c r="Z99" s="59"/>
      <c r="AA99" s="59"/>
      <c r="AB99" s="59"/>
      <c r="AC99" s="59"/>
      <c r="AD99" s="59"/>
      <c r="AE99" s="59"/>
      <c r="AF99" s="59"/>
      <c r="AG99" s="59"/>
      <c r="AH99" s="59"/>
      <c r="AI99" s="59"/>
      <c r="AJ99" s="59"/>
      <c r="AK99" s="59"/>
      <c r="AL99" s="59"/>
      <c r="AM99" s="59"/>
      <c r="AN99" s="59"/>
      <c r="AO99" s="59"/>
      <c r="AP99" s="59"/>
      <c r="AQ99" s="59"/>
      <c r="AR99" s="59"/>
    </row>
    <row r="100" ht="12.0" customHeight="1">
      <c r="A100" s="59"/>
      <c r="B100" s="59"/>
      <c r="C100" s="59"/>
      <c r="D100" s="59"/>
      <c r="E100" s="59"/>
      <c r="F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59"/>
      <c r="AQ100" s="59"/>
      <c r="AR100" s="59"/>
    </row>
    <row r="101" ht="12.0" customHeight="1">
      <c r="A101" s="59"/>
      <c r="B101" s="59"/>
      <c r="C101" s="59"/>
      <c r="D101" s="59"/>
      <c r="E101" s="59"/>
      <c r="F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c r="AH101" s="59"/>
      <c r="AI101" s="59"/>
      <c r="AJ101" s="59"/>
      <c r="AK101" s="59"/>
      <c r="AL101" s="59"/>
      <c r="AM101" s="59"/>
      <c r="AN101" s="59"/>
      <c r="AO101" s="59"/>
      <c r="AP101" s="59"/>
      <c r="AQ101" s="59"/>
      <c r="AR101" s="59"/>
    </row>
    <row r="102" ht="12.0" customHeight="1">
      <c r="A102" s="59"/>
      <c r="B102" s="59"/>
      <c r="C102" s="59"/>
      <c r="D102" s="59"/>
      <c r="E102" s="59"/>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c r="AH102" s="59"/>
      <c r="AI102" s="59"/>
      <c r="AJ102" s="59"/>
      <c r="AK102" s="59"/>
      <c r="AL102" s="59"/>
      <c r="AM102" s="59"/>
      <c r="AN102" s="59"/>
      <c r="AO102" s="59"/>
      <c r="AP102" s="59"/>
      <c r="AQ102" s="59"/>
      <c r="AR102" s="59"/>
    </row>
    <row r="103" ht="12.0" customHeight="1">
      <c r="A103" s="59"/>
      <c r="B103" s="59"/>
      <c r="C103" s="59"/>
      <c r="D103" s="59"/>
      <c r="E103" s="59"/>
      <c r="F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9"/>
      <c r="AJ103" s="59"/>
      <c r="AK103" s="59"/>
      <c r="AL103" s="59"/>
      <c r="AM103" s="59"/>
      <c r="AN103" s="59"/>
      <c r="AO103" s="59"/>
      <c r="AP103" s="59"/>
      <c r="AQ103" s="59"/>
      <c r="AR103" s="59"/>
    </row>
    <row r="104" ht="12.0" customHeight="1">
      <c r="A104" s="59"/>
      <c r="B104" s="59"/>
      <c r="C104" s="59"/>
      <c r="D104" s="59"/>
      <c r="E104" s="59"/>
      <c r="F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c r="AR104" s="59"/>
    </row>
    <row r="105" ht="12.0" customHeight="1">
      <c r="A105" s="59"/>
      <c r="B105" s="59"/>
      <c r="C105" s="59"/>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c r="AL105" s="59"/>
      <c r="AM105" s="59"/>
      <c r="AN105" s="59"/>
      <c r="AO105" s="59"/>
      <c r="AP105" s="59"/>
      <c r="AQ105" s="59"/>
      <c r="AR105" s="59"/>
    </row>
    <row r="106" ht="12.0" customHeight="1">
      <c r="A106" s="59"/>
      <c r="B106" s="59"/>
      <c r="C106" s="59"/>
      <c r="D106" s="59"/>
      <c r="E106" s="59"/>
      <c r="F106" s="59"/>
      <c r="G106" s="59"/>
      <c r="H106" s="59"/>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c r="AH106" s="59"/>
      <c r="AI106" s="59"/>
      <c r="AJ106" s="59"/>
      <c r="AK106" s="59"/>
      <c r="AL106" s="59"/>
      <c r="AM106" s="59"/>
      <c r="AN106" s="59"/>
      <c r="AO106" s="59"/>
      <c r="AP106" s="59"/>
      <c r="AQ106" s="59"/>
      <c r="AR106" s="59"/>
    </row>
    <row r="107" ht="12.0" customHeight="1">
      <c r="A107" s="59"/>
      <c r="B107" s="59"/>
      <c r="C107" s="59"/>
      <c r="D107" s="59"/>
      <c r="E107" s="59"/>
      <c r="F107" s="59"/>
      <c r="G107" s="59"/>
      <c r="H107" s="59"/>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c r="AF107" s="59"/>
      <c r="AG107" s="59"/>
      <c r="AH107" s="59"/>
      <c r="AI107" s="59"/>
      <c r="AJ107" s="59"/>
      <c r="AK107" s="59"/>
      <c r="AL107" s="59"/>
      <c r="AM107" s="59"/>
      <c r="AN107" s="59"/>
      <c r="AO107" s="59"/>
      <c r="AP107" s="59"/>
      <c r="AQ107" s="59"/>
      <c r="AR107" s="59"/>
    </row>
    <row r="108" ht="12.0" customHeight="1">
      <c r="A108" s="59"/>
      <c r="B108" s="59"/>
      <c r="C108" s="59"/>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E108" s="59"/>
      <c r="AF108" s="59"/>
      <c r="AG108" s="59"/>
      <c r="AH108" s="59"/>
      <c r="AI108" s="59"/>
      <c r="AJ108" s="59"/>
      <c r="AK108" s="59"/>
      <c r="AL108" s="59"/>
      <c r="AM108" s="59"/>
      <c r="AN108" s="59"/>
      <c r="AO108" s="59"/>
      <c r="AP108" s="59"/>
      <c r="AQ108" s="59"/>
      <c r="AR108" s="59"/>
    </row>
    <row r="109" ht="12.0" customHeight="1">
      <c r="A109" s="59"/>
      <c r="B109" s="59"/>
      <c r="C109" s="59"/>
      <c r="D109" s="59"/>
      <c r="E109" s="59"/>
      <c r="F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c r="AE109" s="59"/>
      <c r="AF109" s="59"/>
      <c r="AG109" s="59"/>
      <c r="AH109" s="59"/>
      <c r="AI109" s="59"/>
      <c r="AJ109" s="59"/>
      <c r="AK109" s="59"/>
      <c r="AL109" s="59"/>
      <c r="AM109" s="59"/>
      <c r="AN109" s="59"/>
      <c r="AO109" s="59"/>
      <c r="AP109" s="59"/>
      <c r="AQ109" s="59"/>
      <c r="AR109" s="59"/>
    </row>
    <row r="110" ht="12.0" customHeight="1">
      <c r="A110" s="59"/>
      <c r="B110" s="59"/>
      <c r="C110" s="59"/>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c r="AH110" s="59"/>
      <c r="AI110" s="59"/>
      <c r="AJ110" s="59"/>
      <c r="AK110" s="59"/>
      <c r="AL110" s="59"/>
      <c r="AM110" s="59"/>
      <c r="AN110" s="59"/>
      <c r="AO110" s="59"/>
      <c r="AP110" s="59"/>
      <c r="AQ110" s="59"/>
      <c r="AR110" s="59"/>
    </row>
    <row r="111" ht="12.0" customHeight="1">
      <c r="A111" s="59"/>
      <c r="B111" s="59"/>
      <c r="C111" s="59"/>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c r="AH111" s="59"/>
      <c r="AI111" s="59"/>
      <c r="AJ111" s="59"/>
      <c r="AK111" s="59"/>
      <c r="AL111" s="59"/>
      <c r="AM111" s="59"/>
      <c r="AN111" s="59"/>
      <c r="AO111" s="59"/>
      <c r="AP111" s="59"/>
      <c r="AQ111" s="59"/>
      <c r="AR111" s="59"/>
    </row>
    <row r="112" ht="12.0" customHeight="1">
      <c r="A112" s="59"/>
      <c r="B112" s="59"/>
      <c r="C112" s="59"/>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9"/>
      <c r="AM112" s="59"/>
      <c r="AN112" s="59"/>
      <c r="AO112" s="59"/>
      <c r="AP112" s="59"/>
      <c r="AQ112" s="59"/>
      <c r="AR112" s="59"/>
    </row>
    <row r="113" ht="12.0" customHeight="1">
      <c r="A113" s="59"/>
      <c r="B113" s="59"/>
      <c r="C113" s="59"/>
      <c r="D113" s="59"/>
      <c r="E113" s="59"/>
      <c r="F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E113" s="59"/>
      <c r="AF113" s="59"/>
      <c r="AG113" s="59"/>
      <c r="AH113" s="59"/>
      <c r="AI113" s="59"/>
      <c r="AJ113" s="59"/>
      <c r="AK113" s="59"/>
      <c r="AL113" s="59"/>
      <c r="AM113" s="59"/>
      <c r="AN113" s="59"/>
      <c r="AO113" s="59"/>
      <c r="AP113" s="59"/>
      <c r="AQ113" s="59"/>
      <c r="AR113" s="59"/>
    </row>
    <row r="114" ht="12.0" customHeight="1">
      <c r="A114" s="59"/>
      <c r="B114" s="59"/>
      <c r="C114" s="59"/>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c r="AH114" s="59"/>
      <c r="AI114" s="59"/>
      <c r="AJ114" s="59"/>
      <c r="AK114" s="59"/>
      <c r="AL114" s="59"/>
      <c r="AM114" s="59"/>
      <c r="AN114" s="59"/>
      <c r="AO114" s="59"/>
      <c r="AP114" s="59"/>
      <c r="AQ114" s="59"/>
      <c r="AR114" s="59"/>
    </row>
    <row r="115" ht="12.0" customHeight="1">
      <c r="A115" s="59"/>
      <c r="B115" s="59"/>
      <c r="C115" s="59"/>
      <c r="D115" s="59"/>
      <c r="E115" s="59"/>
      <c r="F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c r="AH115" s="59"/>
      <c r="AI115" s="59"/>
      <c r="AJ115" s="59"/>
      <c r="AK115" s="59"/>
      <c r="AL115" s="59"/>
      <c r="AM115" s="59"/>
      <c r="AN115" s="59"/>
      <c r="AO115" s="59"/>
      <c r="AP115" s="59"/>
      <c r="AQ115" s="59"/>
      <c r="AR115" s="59"/>
    </row>
    <row r="116" ht="12.0" customHeight="1">
      <c r="A116" s="59"/>
      <c r="B116" s="59"/>
      <c r="C116" s="59"/>
      <c r="D116" s="59"/>
      <c r="E116" s="59"/>
      <c r="F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9"/>
      <c r="AR116" s="59"/>
    </row>
    <row r="117" ht="12.0" customHeight="1">
      <c r="A117" s="59"/>
      <c r="B117" s="59"/>
      <c r="C117" s="59"/>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c r="AJ117" s="59"/>
      <c r="AK117" s="59"/>
      <c r="AL117" s="59"/>
      <c r="AM117" s="59"/>
      <c r="AN117" s="59"/>
      <c r="AO117" s="59"/>
      <c r="AP117" s="59"/>
      <c r="AQ117" s="59"/>
      <c r="AR117" s="59"/>
    </row>
    <row r="118" ht="12.0" customHeight="1">
      <c r="A118" s="59"/>
      <c r="B118" s="59"/>
      <c r="C118" s="59"/>
      <c r="D118" s="59"/>
      <c r="E118" s="59"/>
      <c r="F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c r="AJ118" s="59"/>
      <c r="AK118" s="59"/>
      <c r="AL118" s="59"/>
      <c r="AM118" s="59"/>
      <c r="AN118" s="59"/>
      <c r="AO118" s="59"/>
      <c r="AP118" s="59"/>
      <c r="AQ118" s="59"/>
      <c r="AR118" s="59"/>
    </row>
    <row r="119" ht="12.0" customHeight="1">
      <c r="A119" s="59"/>
      <c r="B119" s="59"/>
      <c r="C119" s="59"/>
      <c r="D119" s="59"/>
      <c r="E119" s="59"/>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59"/>
      <c r="AL119" s="59"/>
      <c r="AM119" s="59"/>
      <c r="AN119" s="59"/>
      <c r="AO119" s="59"/>
      <c r="AP119" s="59"/>
      <c r="AQ119" s="59"/>
      <c r="AR119" s="59"/>
    </row>
    <row r="120" ht="12.0" customHeight="1">
      <c r="A120" s="59"/>
      <c r="B120" s="59"/>
      <c r="C120" s="59"/>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c r="AJ120" s="59"/>
      <c r="AK120" s="59"/>
      <c r="AL120" s="59"/>
      <c r="AM120" s="59"/>
      <c r="AN120" s="59"/>
      <c r="AO120" s="59"/>
      <c r="AP120" s="59"/>
      <c r="AQ120" s="59"/>
      <c r="AR120" s="59"/>
    </row>
    <row r="121" ht="12.0" customHeight="1">
      <c r="A121" s="59"/>
      <c r="B121" s="59"/>
      <c r="C121" s="59"/>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c r="AJ121" s="59"/>
      <c r="AK121" s="59"/>
      <c r="AL121" s="59"/>
      <c r="AM121" s="59"/>
      <c r="AN121" s="59"/>
      <c r="AO121" s="59"/>
      <c r="AP121" s="59"/>
      <c r="AQ121" s="59"/>
      <c r="AR121" s="59"/>
    </row>
    <row r="122" ht="12.0" customHeight="1">
      <c r="A122" s="59"/>
      <c r="B122" s="59"/>
      <c r="C122" s="59"/>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c r="AH122" s="59"/>
      <c r="AI122" s="59"/>
      <c r="AJ122" s="59"/>
      <c r="AK122" s="59"/>
      <c r="AL122" s="59"/>
      <c r="AM122" s="59"/>
      <c r="AN122" s="59"/>
      <c r="AO122" s="59"/>
      <c r="AP122" s="59"/>
      <c r="AQ122" s="59"/>
      <c r="AR122" s="59"/>
    </row>
    <row r="123" ht="12.0" customHeight="1">
      <c r="A123" s="59"/>
      <c r="B123" s="59"/>
      <c r="C123" s="59"/>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c r="AH123" s="59"/>
      <c r="AI123" s="59"/>
      <c r="AJ123" s="59"/>
      <c r="AK123" s="59"/>
      <c r="AL123" s="59"/>
      <c r="AM123" s="59"/>
      <c r="AN123" s="59"/>
      <c r="AO123" s="59"/>
      <c r="AP123" s="59"/>
      <c r="AQ123" s="59"/>
      <c r="AR123" s="59"/>
    </row>
    <row r="124" ht="12.0" customHeight="1">
      <c r="A124" s="59"/>
      <c r="B124" s="59"/>
      <c r="C124" s="59"/>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c r="AH124" s="59"/>
      <c r="AI124" s="59"/>
      <c r="AJ124" s="59"/>
      <c r="AK124" s="59"/>
      <c r="AL124" s="59"/>
      <c r="AM124" s="59"/>
      <c r="AN124" s="59"/>
      <c r="AO124" s="59"/>
      <c r="AP124" s="59"/>
      <c r="AQ124" s="59"/>
      <c r="AR124" s="59"/>
    </row>
    <row r="125" ht="12.0" customHeight="1">
      <c r="A125" s="59"/>
      <c r="B125" s="59"/>
      <c r="C125" s="59"/>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59"/>
      <c r="AK125" s="59"/>
      <c r="AL125" s="59"/>
      <c r="AM125" s="59"/>
      <c r="AN125" s="59"/>
      <c r="AO125" s="59"/>
      <c r="AP125" s="59"/>
      <c r="AQ125" s="59"/>
      <c r="AR125" s="59"/>
    </row>
    <row r="126" ht="12.0" customHeight="1">
      <c r="A126" s="59"/>
      <c r="B126" s="59"/>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59"/>
      <c r="AK126" s="59"/>
      <c r="AL126" s="59"/>
      <c r="AM126" s="59"/>
      <c r="AN126" s="59"/>
      <c r="AO126" s="59"/>
      <c r="AP126" s="59"/>
      <c r="AQ126" s="59"/>
      <c r="AR126" s="59"/>
    </row>
    <row r="127" ht="12.0" customHeight="1">
      <c r="A127" s="59"/>
      <c r="B127" s="59"/>
      <c r="C127" s="59"/>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c r="AJ127" s="59"/>
      <c r="AK127" s="59"/>
      <c r="AL127" s="59"/>
      <c r="AM127" s="59"/>
      <c r="AN127" s="59"/>
      <c r="AO127" s="59"/>
      <c r="AP127" s="59"/>
      <c r="AQ127" s="59"/>
      <c r="AR127" s="59"/>
    </row>
    <row r="128" ht="12.0" customHeight="1">
      <c r="A128" s="59"/>
      <c r="B128" s="59"/>
      <c r="C128" s="59"/>
      <c r="D128" s="59"/>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59"/>
      <c r="AK128" s="59"/>
      <c r="AL128" s="59"/>
      <c r="AM128" s="59"/>
      <c r="AN128" s="59"/>
      <c r="AO128" s="59"/>
      <c r="AP128" s="59"/>
      <c r="AQ128" s="59"/>
      <c r="AR128" s="59"/>
    </row>
    <row r="129" ht="12.0" customHeight="1">
      <c r="A129" s="59"/>
      <c r="B129" s="59"/>
      <c r="C129" s="59"/>
      <c r="D129" s="59"/>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59"/>
      <c r="AK129" s="59"/>
      <c r="AL129" s="59"/>
      <c r="AM129" s="59"/>
      <c r="AN129" s="59"/>
      <c r="AO129" s="59"/>
      <c r="AP129" s="59"/>
      <c r="AQ129" s="59"/>
      <c r="AR129" s="59"/>
    </row>
    <row r="130" ht="12.0" customHeight="1">
      <c r="A130" s="59"/>
      <c r="B130" s="59"/>
      <c r="C130" s="59"/>
      <c r="D130" s="59"/>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c r="AH130" s="59"/>
      <c r="AI130" s="59"/>
      <c r="AJ130" s="59"/>
      <c r="AK130" s="59"/>
      <c r="AL130" s="59"/>
      <c r="AM130" s="59"/>
      <c r="AN130" s="59"/>
      <c r="AO130" s="59"/>
      <c r="AP130" s="59"/>
      <c r="AQ130" s="59"/>
      <c r="AR130" s="59"/>
    </row>
    <row r="131" ht="12.0" customHeight="1">
      <c r="A131" s="59"/>
      <c r="B131" s="59"/>
      <c r="C131" s="59"/>
      <c r="D131" s="59"/>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59"/>
      <c r="AK131" s="59"/>
      <c r="AL131" s="59"/>
      <c r="AM131" s="59"/>
      <c r="AN131" s="59"/>
      <c r="AO131" s="59"/>
      <c r="AP131" s="59"/>
      <c r="AQ131" s="59"/>
      <c r="AR131" s="59"/>
    </row>
    <row r="132" ht="12.0" customHeight="1">
      <c r="A132" s="59"/>
      <c r="B132" s="59"/>
      <c r="C132" s="59"/>
      <c r="D132" s="59"/>
      <c r="E132" s="59"/>
      <c r="F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c r="AH132" s="59"/>
      <c r="AI132" s="59"/>
      <c r="AJ132" s="59"/>
      <c r="AK132" s="59"/>
      <c r="AL132" s="59"/>
      <c r="AM132" s="59"/>
      <c r="AN132" s="59"/>
      <c r="AO132" s="59"/>
      <c r="AP132" s="59"/>
      <c r="AQ132" s="59"/>
      <c r="AR132" s="59"/>
    </row>
    <row r="133" ht="12.0" customHeight="1">
      <c r="A133" s="59"/>
      <c r="B133" s="59"/>
      <c r="C133" s="59"/>
      <c r="D133" s="59"/>
      <c r="E133" s="59"/>
      <c r="F133" s="59"/>
      <c r="G133" s="59"/>
      <c r="H133" s="59"/>
      <c r="I133" s="59"/>
      <c r="J133" s="59"/>
      <c r="K133" s="59"/>
      <c r="L133" s="59"/>
      <c r="M133" s="59"/>
      <c r="N133" s="59"/>
      <c r="O133" s="59"/>
      <c r="P133" s="59"/>
      <c r="Q133" s="59"/>
      <c r="R133" s="59"/>
      <c r="S133" s="59"/>
      <c r="T133" s="59"/>
      <c r="U133" s="59"/>
      <c r="V133" s="59"/>
      <c r="W133" s="59"/>
      <c r="X133" s="59"/>
      <c r="Y133" s="59"/>
      <c r="Z133" s="59"/>
      <c r="AA133" s="59"/>
      <c r="AB133" s="59"/>
      <c r="AC133" s="59"/>
      <c r="AD133" s="59"/>
      <c r="AE133" s="59"/>
      <c r="AF133" s="59"/>
      <c r="AG133" s="59"/>
      <c r="AH133" s="59"/>
      <c r="AI133" s="59"/>
      <c r="AJ133" s="59"/>
      <c r="AK133" s="59"/>
      <c r="AL133" s="59"/>
      <c r="AM133" s="59"/>
      <c r="AN133" s="59"/>
      <c r="AO133" s="59"/>
      <c r="AP133" s="59"/>
      <c r="AQ133" s="59"/>
      <c r="AR133" s="59"/>
    </row>
    <row r="134" ht="12.0" customHeight="1">
      <c r="A134" s="59"/>
      <c r="B134" s="59"/>
      <c r="C134" s="59"/>
      <c r="D134" s="59"/>
      <c r="E134" s="59"/>
      <c r="F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59"/>
      <c r="AE134" s="59"/>
      <c r="AF134" s="59"/>
      <c r="AG134" s="59"/>
      <c r="AH134" s="59"/>
      <c r="AI134" s="59"/>
      <c r="AJ134" s="59"/>
      <c r="AK134" s="59"/>
      <c r="AL134" s="59"/>
      <c r="AM134" s="59"/>
      <c r="AN134" s="59"/>
      <c r="AO134" s="59"/>
      <c r="AP134" s="59"/>
      <c r="AQ134" s="59"/>
      <c r="AR134" s="59"/>
    </row>
    <row r="135" ht="12.0" customHeight="1">
      <c r="A135" s="59"/>
      <c r="B135" s="59"/>
      <c r="C135" s="59"/>
      <c r="D135" s="59"/>
      <c r="E135" s="59"/>
      <c r="F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c r="AE135" s="59"/>
      <c r="AF135" s="59"/>
      <c r="AG135" s="59"/>
      <c r="AH135" s="59"/>
      <c r="AI135" s="59"/>
      <c r="AJ135" s="59"/>
      <c r="AK135" s="59"/>
      <c r="AL135" s="59"/>
      <c r="AM135" s="59"/>
      <c r="AN135" s="59"/>
      <c r="AO135" s="59"/>
      <c r="AP135" s="59"/>
      <c r="AQ135" s="59"/>
      <c r="AR135" s="59"/>
    </row>
    <row r="136" ht="12.0" customHeight="1">
      <c r="A136" s="59"/>
      <c r="B136" s="59"/>
      <c r="C136" s="59"/>
      <c r="D136" s="59"/>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c r="AH136" s="59"/>
      <c r="AI136" s="59"/>
      <c r="AJ136" s="59"/>
      <c r="AK136" s="59"/>
      <c r="AL136" s="59"/>
      <c r="AM136" s="59"/>
      <c r="AN136" s="59"/>
      <c r="AO136" s="59"/>
      <c r="AP136" s="59"/>
      <c r="AQ136" s="59"/>
      <c r="AR136" s="59"/>
    </row>
    <row r="137" ht="12.0" customHeight="1">
      <c r="A137" s="59"/>
      <c r="B137" s="59"/>
      <c r="C137" s="59"/>
      <c r="D137" s="59"/>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c r="AJ137" s="59"/>
      <c r="AK137" s="59"/>
      <c r="AL137" s="59"/>
      <c r="AM137" s="59"/>
      <c r="AN137" s="59"/>
      <c r="AO137" s="59"/>
      <c r="AP137" s="59"/>
      <c r="AQ137" s="59"/>
      <c r="AR137" s="59"/>
    </row>
    <row r="138" ht="12.0" customHeight="1">
      <c r="A138" s="59"/>
      <c r="B138" s="59"/>
      <c r="C138" s="59"/>
      <c r="D138" s="59"/>
      <c r="E138" s="59"/>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c r="AH138" s="59"/>
      <c r="AI138" s="59"/>
      <c r="AJ138" s="59"/>
      <c r="AK138" s="59"/>
      <c r="AL138" s="59"/>
      <c r="AM138" s="59"/>
      <c r="AN138" s="59"/>
      <c r="AO138" s="59"/>
      <c r="AP138" s="59"/>
      <c r="AQ138" s="59"/>
      <c r="AR138" s="59"/>
    </row>
    <row r="139" ht="12.0" customHeight="1">
      <c r="A139" s="59"/>
      <c r="B139" s="59"/>
      <c r="C139" s="59"/>
      <c r="D139" s="59"/>
      <c r="E139" s="59"/>
      <c r="F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c r="AH139" s="59"/>
      <c r="AI139" s="59"/>
      <c r="AJ139" s="59"/>
      <c r="AK139" s="59"/>
      <c r="AL139" s="59"/>
      <c r="AM139" s="59"/>
      <c r="AN139" s="59"/>
      <c r="AO139" s="59"/>
      <c r="AP139" s="59"/>
      <c r="AQ139" s="59"/>
      <c r="AR139" s="59"/>
    </row>
    <row r="140" ht="12.0" customHeight="1">
      <c r="A140" s="59"/>
      <c r="B140" s="59"/>
      <c r="C140" s="59"/>
      <c r="D140" s="59"/>
      <c r="E140" s="59"/>
      <c r="F140" s="59"/>
      <c r="G140" s="59"/>
      <c r="H140" s="59"/>
      <c r="I140" s="59"/>
      <c r="J140" s="59"/>
      <c r="K140" s="59"/>
      <c r="L140" s="59"/>
      <c r="M140" s="59"/>
      <c r="N140" s="59"/>
      <c r="O140" s="59"/>
      <c r="P140" s="59"/>
      <c r="Q140" s="59"/>
      <c r="R140" s="59"/>
      <c r="S140" s="59"/>
      <c r="T140" s="59"/>
      <c r="U140" s="59"/>
      <c r="V140" s="59"/>
      <c r="W140" s="59"/>
      <c r="X140" s="59"/>
      <c r="Y140" s="59"/>
      <c r="Z140" s="59"/>
      <c r="AA140" s="59"/>
      <c r="AB140" s="59"/>
      <c r="AC140" s="59"/>
      <c r="AD140" s="59"/>
      <c r="AE140" s="59"/>
      <c r="AF140" s="59"/>
      <c r="AG140" s="59"/>
      <c r="AH140" s="59"/>
      <c r="AI140" s="59"/>
      <c r="AJ140" s="59"/>
      <c r="AK140" s="59"/>
      <c r="AL140" s="59"/>
      <c r="AM140" s="59"/>
      <c r="AN140" s="59"/>
      <c r="AO140" s="59"/>
      <c r="AP140" s="59"/>
      <c r="AQ140" s="59"/>
      <c r="AR140" s="59"/>
    </row>
    <row r="141" ht="12.0" customHeight="1">
      <c r="A141" s="59"/>
      <c r="B141" s="59"/>
      <c r="C141" s="59"/>
      <c r="D141" s="59"/>
      <c r="E141" s="59"/>
      <c r="F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c r="AH141" s="59"/>
      <c r="AI141" s="59"/>
      <c r="AJ141" s="59"/>
      <c r="AK141" s="59"/>
      <c r="AL141" s="59"/>
      <c r="AM141" s="59"/>
      <c r="AN141" s="59"/>
      <c r="AO141" s="59"/>
      <c r="AP141" s="59"/>
      <c r="AQ141" s="59"/>
      <c r="AR141" s="59"/>
    </row>
    <row r="142" ht="12.0" customHeight="1">
      <c r="A142" s="59"/>
      <c r="B142" s="59"/>
      <c r="C142" s="59"/>
      <c r="D142" s="59"/>
      <c r="E142" s="59"/>
      <c r="F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c r="AD142" s="59"/>
      <c r="AE142" s="59"/>
      <c r="AF142" s="59"/>
      <c r="AG142" s="59"/>
      <c r="AH142" s="59"/>
      <c r="AI142" s="59"/>
      <c r="AJ142" s="59"/>
      <c r="AK142" s="59"/>
      <c r="AL142" s="59"/>
      <c r="AM142" s="59"/>
      <c r="AN142" s="59"/>
      <c r="AO142" s="59"/>
      <c r="AP142" s="59"/>
      <c r="AQ142" s="59"/>
      <c r="AR142" s="59"/>
    </row>
    <row r="143" ht="12.0" customHeight="1">
      <c r="A143" s="59"/>
      <c r="B143" s="59"/>
      <c r="C143" s="59"/>
      <c r="D143" s="59"/>
      <c r="E143" s="59"/>
      <c r="F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c r="AD143" s="59"/>
      <c r="AE143" s="59"/>
      <c r="AF143" s="59"/>
      <c r="AG143" s="59"/>
      <c r="AH143" s="59"/>
      <c r="AI143" s="59"/>
      <c r="AJ143" s="59"/>
      <c r="AK143" s="59"/>
      <c r="AL143" s="59"/>
      <c r="AM143" s="59"/>
      <c r="AN143" s="59"/>
      <c r="AO143" s="59"/>
      <c r="AP143" s="59"/>
      <c r="AQ143" s="59"/>
      <c r="AR143" s="59"/>
    </row>
    <row r="144" ht="12.0" customHeight="1">
      <c r="A144" s="59"/>
      <c r="B144" s="59"/>
      <c r="C144" s="59"/>
      <c r="D144" s="59"/>
      <c r="E144" s="59"/>
      <c r="F144" s="59"/>
      <c r="G144" s="59"/>
      <c r="H144" s="59"/>
      <c r="I144" s="59"/>
      <c r="J144" s="59"/>
      <c r="K144" s="59"/>
      <c r="L144" s="59"/>
      <c r="M144" s="59"/>
      <c r="N144" s="59"/>
      <c r="O144" s="59"/>
      <c r="P144" s="59"/>
      <c r="Q144" s="59"/>
      <c r="R144" s="59"/>
      <c r="S144" s="59"/>
      <c r="T144" s="59"/>
      <c r="U144" s="59"/>
      <c r="V144" s="59"/>
      <c r="W144" s="59"/>
      <c r="X144" s="59"/>
      <c r="Y144" s="59"/>
      <c r="Z144" s="59"/>
      <c r="AA144" s="59"/>
      <c r="AB144" s="59"/>
      <c r="AC144" s="59"/>
      <c r="AD144" s="59"/>
      <c r="AE144" s="59"/>
      <c r="AF144" s="59"/>
      <c r="AG144" s="59"/>
      <c r="AH144" s="59"/>
      <c r="AI144" s="59"/>
      <c r="AJ144" s="59"/>
      <c r="AK144" s="59"/>
      <c r="AL144" s="59"/>
      <c r="AM144" s="59"/>
      <c r="AN144" s="59"/>
      <c r="AO144" s="59"/>
      <c r="AP144" s="59"/>
      <c r="AQ144" s="59"/>
      <c r="AR144" s="59"/>
    </row>
    <row r="145" ht="12.0" customHeight="1">
      <c r="A145" s="59"/>
      <c r="B145" s="59"/>
      <c r="C145" s="59"/>
      <c r="D145" s="59"/>
      <c r="E145" s="59"/>
      <c r="F145" s="5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c r="AD145" s="59"/>
      <c r="AE145" s="59"/>
      <c r="AF145" s="59"/>
      <c r="AG145" s="59"/>
      <c r="AH145" s="59"/>
      <c r="AI145" s="59"/>
      <c r="AJ145" s="59"/>
      <c r="AK145" s="59"/>
      <c r="AL145" s="59"/>
      <c r="AM145" s="59"/>
      <c r="AN145" s="59"/>
      <c r="AO145" s="59"/>
      <c r="AP145" s="59"/>
      <c r="AQ145" s="59"/>
      <c r="AR145" s="59"/>
    </row>
    <row r="146" ht="12.0" customHeight="1">
      <c r="A146" s="59"/>
      <c r="B146" s="59"/>
      <c r="C146" s="59"/>
      <c r="D146" s="59"/>
      <c r="E146" s="59"/>
      <c r="F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c r="AD146" s="59"/>
      <c r="AE146" s="59"/>
      <c r="AF146" s="59"/>
      <c r="AG146" s="59"/>
      <c r="AH146" s="59"/>
      <c r="AI146" s="59"/>
      <c r="AJ146" s="59"/>
      <c r="AK146" s="59"/>
      <c r="AL146" s="59"/>
      <c r="AM146" s="59"/>
      <c r="AN146" s="59"/>
      <c r="AO146" s="59"/>
      <c r="AP146" s="59"/>
      <c r="AQ146" s="59"/>
      <c r="AR146" s="59"/>
    </row>
    <row r="147" ht="12.0" customHeight="1">
      <c r="A147" s="59"/>
      <c r="B147" s="59"/>
      <c r="C147" s="59"/>
      <c r="D147" s="59"/>
      <c r="E147" s="59"/>
      <c r="F147" s="59"/>
      <c r="G147" s="59"/>
      <c r="H147" s="59"/>
      <c r="I147" s="59"/>
      <c r="J147" s="59"/>
      <c r="K147" s="59"/>
      <c r="L147" s="59"/>
      <c r="M147" s="59"/>
      <c r="N147" s="59"/>
      <c r="O147" s="59"/>
      <c r="P147" s="59"/>
      <c r="Q147" s="59"/>
      <c r="R147" s="59"/>
      <c r="S147" s="59"/>
      <c r="T147" s="59"/>
      <c r="U147" s="59"/>
      <c r="V147" s="59"/>
      <c r="W147" s="59"/>
      <c r="X147" s="59"/>
      <c r="Y147" s="59"/>
      <c r="Z147" s="59"/>
      <c r="AA147" s="59"/>
      <c r="AB147" s="59"/>
      <c r="AC147" s="59"/>
      <c r="AD147" s="59"/>
      <c r="AE147" s="59"/>
      <c r="AF147" s="59"/>
      <c r="AG147" s="59"/>
      <c r="AH147" s="59"/>
      <c r="AI147" s="59"/>
      <c r="AJ147" s="59"/>
      <c r="AK147" s="59"/>
      <c r="AL147" s="59"/>
      <c r="AM147" s="59"/>
      <c r="AN147" s="59"/>
      <c r="AO147" s="59"/>
      <c r="AP147" s="59"/>
      <c r="AQ147" s="59"/>
      <c r="AR147" s="59"/>
    </row>
    <row r="148" ht="12.0" customHeight="1">
      <c r="A148" s="59"/>
      <c r="B148" s="59"/>
      <c r="C148" s="59"/>
      <c r="D148" s="59"/>
      <c r="E148" s="59"/>
      <c r="F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E148" s="59"/>
      <c r="AF148" s="59"/>
      <c r="AG148" s="59"/>
      <c r="AH148" s="59"/>
      <c r="AI148" s="59"/>
      <c r="AJ148" s="59"/>
      <c r="AK148" s="59"/>
      <c r="AL148" s="59"/>
      <c r="AM148" s="59"/>
      <c r="AN148" s="59"/>
      <c r="AO148" s="59"/>
      <c r="AP148" s="59"/>
      <c r="AQ148" s="59"/>
      <c r="AR148" s="59"/>
    </row>
    <row r="149" ht="12.0" customHeight="1">
      <c r="A149" s="59"/>
      <c r="B149" s="59"/>
      <c r="C149" s="59"/>
      <c r="D149" s="59"/>
      <c r="E149" s="59"/>
      <c r="F149" s="59"/>
      <c r="G149" s="59"/>
      <c r="H149" s="59"/>
      <c r="I149" s="59"/>
      <c r="J149" s="59"/>
      <c r="K149" s="59"/>
      <c r="L149" s="59"/>
      <c r="M149" s="59"/>
      <c r="N149" s="59"/>
      <c r="O149" s="59"/>
      <c r="P149" s="59"/>
      <c r="Q149" s="59"/>
      <c r="R149" s="59"/>
      <c r="S149" s="59"/>
      <c r="T149" s="59"/>
      <c r="U149" s="59"/>
      <c r="V149" s="59"/>
      <c r="W149" s="59"/>
      <c r="X149" s="59"/>
      <c r="Y149" s="59"/>
      <c r="Z149" s="59"/>
      <c r="AA149" s="59"/>
      <c r="AB149" s="59"/>
      <c r="AC149" s="59"/>
      <c r="AD149" s="59"/>
      <c r="AE149" s="59"/>
      <c r="AF149" s="59"/>
      <c r="AG149" s="59"/>
      <c r="AH149" s="59"/>
      <c r="AI149" s="59"/>
      <c r="AJ149" s="59"/>
      <c r="AK149" s="59"/>
      <c r="AL149" s="59"/>
      <c r="AM149" s="59"/>
      <c r="AN149" s="59"/>
      <c r="AO149" s="59"/>
      <c r="AP149" s="59"/>
      <c r="AQ149" s="59"/>
      <c r="AR149" s="59"/>
    </row>
    <row r="150" ht="12.0" customHeight="1">
      <c r="A150" s="59"/>
      <c r="B150" s="59"/>
      <c r="C150" s="59"/>
      <c r="D150" s="59"/>
      <c r="E150" s="59"/>
      <c r="F150" s="59"/>
      <c r="G150" s="59"/>
      <c r="H150" s="59"/>
      <c r="I150" s="59"/>
      <c r="J150" s="59"/>
      <c r="K150" s="59"/>
      <c r="L150" s="59"/>
      <c r="M150" s="59"/>
      <c r="N150" s="59"/>
      <c r="O150" s="59"/>
      <c r="P150" s="59"/>
      <c r="Q150" s="59"/>
      <c r="R150" s="59"/>
      <c r="S150" s="59"/>
      <c r="T150" s="59"/>
      <c r="U150" s="59"/>
      <c r="V150" s="59"/>
      <c r="W150" s="59"/>
      <c r="X150" s="59"/>
      <c r="Y150" s="59"/>
      <c r="Z150" s="59"/>
      <c r="AA150" s="59"/>
      <c r="AB150" s="59"/>
      <c r="AC150" s="59"/>
      <c r="AD150" s="59"/>
      <c r="AE150" s="59"/>
      <c r="AF150" s="59"/>
      <c r="AG150" s="59"/>
      <c r="AH150" s="59"/>
      <c r="AI150" s="59"/>
      <c r="AJ150" s="59"/>
      <c r="AK150" s="59"/>
      <c r="AL150" s="59"/>
      <c r="AM150" s="59"/>
      <c r="AN150" s="59"/>
      <c r="AO150" s="59"/>
      <c r="AP150" s="59"/>
      <c r="AQ150" s="59"/>
      <c r="AR150" s="59"/>
    </row>
    <row r="151" ht="12.0" customHeight="1">
      <c r="A151" s="59"/>
      <c r="B151" s="59"/>
      <c r="C151" s="59"/>
      <c r="D151" s="59"/>
      <c r="E151" s="59"/>
      <c r="F151" s="59"/>
      <c r="G151" s="59"/>
      <c r="H151" s="59"/>
      <c r="I151" s="59"/>
      <c r="J151" s="59"/>
      <c r="K151" s="59"/>
      <c r="L151" s="59"/>
      <c r="M151" s="59"/>
      <c r="N151" s="59"/>
      <c r="O151" s="59"/>
      <c r="P151" s="59"/>
      <c r="Q151" s="59"/>
      <c r="R151" s="59"/>
      <c r="S151" s="59"/>
      <c r="T151" s="59"/>
      <c r="U151" s="59"/>
      <c r="V151" s="59"/>
      <c r="W151" s="59"/>
      <c r="X151" s="59"/>
      <c r="Y151" s="59"/>
      <c r="Z151" s="59"/>
      <c r="AA151" s="59"/>
      <c r="AB151" s="59"/>
      <c r="AC151" s="59"/>
      <c r="AD151" s="59"/>
      <c r="AE151" s="59"/>
      <c r="AF151" s="59"/>
      <c r="AG151" s="59"/>
      <c r="AH151" s="59"/>
      <c r="AI151" s="59"/>
      <c r="AJ151" s="59"/>
      <c r="AK151" s="59"/>
      <c r="AL151" s="59"/>
      <c r="AM151" s="59"/>
      <c r="AN151" s="59"/>
      <c r="AO151" s="59"/>
      <c r="AP151" s="59"/>
      <c r="AQ151" s="59"/>
      <c r="AR151" s="59"/>
    </row>
    <row r="152" ht="12.0" customHeight="1">
      <c r="A152" s="59"/>
      <c r="B152" s="59"/>
      <c r="C152" s="59"/>
      <c r="D152" s="59"/>
      <c r="E152" s="59"/>
      <c r="F152" s="59"/>
      <c r="G152" s="59"/>
      <c r="H152" s="59"/>
      <c r="I152" s="59"/>
      <c r="J152" s="59"/>
      <c r="K152" s="59"/>
      <c r="L152" s="59"/>
      <c r="M152" s="59"/>
      <c r="N152" s="59"/>
      <c r="O152" s="59"/>
      <c r="P152" s="59"/>
      <c r="Q152" s="59"/>
      <c r="R152" s="59"/>
      <c r="S152" s="59"/>
      <c r="T152" s="59"/>
      <c r="U152" s="59"/>
      <c r="V152" s="59"/>
      <c r="W152" s="59"/>
      <c r="X152" s="59"/>
      <c r="Y152" s="59"/>
      <c r="Z152" s="59"/>
      <c r="AA152" s="59"/>
      <c r="AB152" s="59"/>
      <c r="AC152" s="59"/>
      <c r="AD152" s="59"/>
      <c r="AE152" s="59"/>
      <c r="AF152" s="59"/>
      <c r="AG152" s="59"/>
      <c r="AH152" s="59"/>
      <c r="AI152" s="59"/>
      <c r="AJ152" s="59"/>
      <c r="AK152" s="59"/>
      <c r="AL152" s="59"/>
      <c r="AM152" s="59"/>
      <c r="AN152" s="59"/>
      <c r="AO152" s="59"/>
      <c r="AP152" s="59"/>
      <c r="AQ152" s="59"/>
      <c r="AR152" s="59"/>
    </row>
    <row r="153" ht="12.0" customHeight="1">
      <c r="A153" s="59"/>
      <c r="B153" s="59"/>
      <c r="C153" s="59"/>
      <c r="D153" s="59"/>
      <c r="E153" s="59"/>
      <c r="F153" s="59"/>
      <c r="G153" s="59"/>
      <c r="H153" s="59"/>
      <c r="I153" s="59"/>
      <c r="J153" s="59"/>
      <c r="K153" s="59"/>
      <c r="L153" s="59"/>
      <c r="M153" s="59"/>
      <c r="N153" s="59"/>
      <c r="O153" s="59"/>
      <c r="P153" s="59"/>
      <c r="Q153" s="59"/>
      <c r="R153" s="59"/>
      <c r="S153" s="59"/>
      <c r="T153" s="59"/>
      <c r="U153" s="59"/>
      <c r="V153" s="59"/>
      <c r="W153" s="59"/>
      <c r="X153" s="59"/>
      <c r="Y153" s="59"/>
      <c r="Z153" s="59"/>
      <c r="AA153" s="59"/>
      <c r="AB153" s="59"/>
      <c r="AC153" s="59"/>
      <c r="AD153" s="59"/>
      <c r="AE153" s="59"/>
      <c r="AF153" s="59"/>
      <c r="AG153" s="59"/>
      <c r="AH153" s="59"/>
      <c r="AI153" s="59"/>
      <c r="AJ153" s="59"/>
      <c r="AK153" s="59"/>
      <c r="AL153" s="59"/>
      <c r="AM153" s="59"/>
      <c r="AN153" s="59"/>
      <c r="AO153" s="59"/>
      <c r="AP153" s="59"/>
      <c r="AQ153" s="59"/>
      <c r="AR153" s="59"/>
    </row>
    <row r="154" ht="12.0" customHeight="1">
      <c r="A154" s="59"/>
      <c r="B154" s="59"/>
      <c r="C154" s="59"/>
      <c r="D154" s="59"/>
      <c r="E154" s="59"/>
      <c r="F154" s="59"/>
      <c r="G154" s="59"/>
      <c r="H154" s="59"/>
      <c r="I154" s="59"/>
      <c r="J154" s="59"/>
      <c r="K154" s="59"/>
      <c r="L154" s="59"/>
      <c r="M154" s="59"/>
      <c r="N154" s="59"/>
      <c r="O154" s="59"/>
      <c r="P154" s="59"/>
      <c r="Q154" s="59"/>
      <c r="R154" s="59"/>
      <c r="S154" s="59"/>
      <c r="T154" s="59"/>
      <c r="U154" s="59"/>
      <c r="V154" s="59"/>
      <c r="W154" s="59"/>
      <c r="X154" s="59"/>
      <c r="Y154" s="59"/>
      <c r="Z154" s="59"/>
      <c r="AA154" s="59"/>
      <c r="AB154" s="59"/>
      <c r="AC154" s="59"/>
      <c r="AD154" s="59"/>
      <c r="AE154" s="59"/>
      <c r="AF154" s="59"/>
      <c r="AG154" s="59"/>
      <c r="AH154" s="59"/>
      <c r="AI154" s="59"/>
      <c r="AJ154" s="59"/>
      <c r="AK154" s="59"/>
      <c r="AL154" s="59"/>
      <c r="AM154" s="59"/>
      <c r="AN154" s="59"/>
      <c r="AO154" s="59"/>
      <c r="AP154" s="59"/>
      <c r="AQ154" s="59"/>
      <c r="AR154" s="59"/>
    </row>
    <row r="155" ht="12.0" customHeight="1">
      <c r="A155" s="59"/>
      <c r="B155" s="59"/>
      <c r="C155" s="59"/>
      <c r="D155" s="59"/>
      <c r="E155" s="59"/>
      <c r="F155" s="59"/>
      <c r="G155" s="59"/>
      <c r="H155" s="59"/>
      <c r="I155" s="59"/>
      <c r="J155" s="59"/>
      <c r="K155" s="59"/>
      <c r="L155" s="59"/>
      <c r="M155" s="59"/>
      <c r="N155" s="59"/>
      <c r="O155" s="59"/>
      <c r="P155" s="59"/>
      <c r="Q155" s="59"/>
      <c r="R155" s="59"/>
      <c r="S155" s="59"/>
      <c r="T155" s="59"/>
      <c r="U155" s="59"/>
      <c r="V155" s="59"/>
      <c r="W155" s="59"/>
      <c r="X155" s="59"/>
      <c r="Y155" s="59"/>
      <c r="Z155" s="59"/>
      <c r="AA155" s="59"/>
      <c r="AB155" s="59"/>
      <c r="AC155" s="59"/>
      <c r="AD155" s="59"/>
      <c r="AE155" s="59"/>
      <c r="AF155" s="59"/>
      <c r="AG155" s="59"/>
      <c r="AH155" s="59"/>
      <c r="AI155" s="59"/>
      <c r="AJ155" s="59"/>
      <c r="AK155" s="59"/>
      <c r="AL155" s="59"/>
      <c r="AM155" s="59"/>
      <c r="AN155" s="59"/>
      <c r="AO155" s="59"/>
      <c r="AP155" s="59"/>
      <c r="AQ155" s="59"/>
      <c r="AR155" s="59"/>
    </row>
    <row r="156" ht="12.0" customHeight="1">
      <c r="A156" s="59"/>
      <c r="B156" s="59"/>
      <c r="C156" s="59"/>
      <c r="D156" s="59"/>
      <c r="E156" s="59"/>
      <c r="F156" s="59"/>
      <c r="G156" s="59"/>
      <c r="H156" s="59"/>
      <c r="I156" s="59"/>
      <c r="J156" s="59"/>
      <c r="K156" s="59"/>
      <c r="L156" s="59"/>
      <c r="M156" s="59"/>
      <c r="N156" s="59"/>
      <c r="O156" s="59"/>
      <c r="P156" s="59"/>
      <c r="Q156" s="59"/>
      <c r="R156" s="59"/>
      <c r="S156" s="59"/>
      <c r="T156" s="59"/>
      <c r="U156" s="59"/>
      <c r="V156" s="59"/>
      <c r="W156" s="59"/>
      <c r="X156" s="59"/>
      <c r="Y156" s="59"/>
      <c r="Z156" s="59"/>
      <c r="AA156" s="59"/>
      <c r="AB156" s="59"/>
      <c r="AC156" s="59"/>
      <c r="AD156" s="59"/>
      <c r="AE156" s="59"/>
      <c r="AF156" s="59"/>
      <c r="AG156" s="59"/>
      <c r="AH156" s="59"/>
      <c r="AI156" s="59"/>
      <c r="AJ156" s="59"/>
      <c r="AK156" s="59"/>
      <c r="AL156" s="59"/>
      <c r="AM156" s="59"/>
      <c r="AN156" s="59"/>
      <c r="AO156" s="59"/>
      <c r="AP156" s="59"/>
      <c r="AQ156" s="59"/>
      <c r="AR156" s="59"/>
    </row>
    <row r="157" ht="12.0" customHeight="1">
      <c r="A157" s="59"/>
      <c r="B157" s="59"/>
      <c r="C157" s="59"/>
      <c r="D157" s="59"/>
      <c r="E157" s="59"/>
      <c r="F157" s="59"/>
      <c r="G157" s="59"/>
      <c r="H157" s="59"/>
      <c r="I157" s="59"/>
      <c r="J157" s="59"/>
      <c r="K157" s="59"/>
      <c r="L157" s="59"/>
      <c r="M157" s="59"/>
      <c r="N157" s="59"/>
      <c r="O157" s="59"/>
      <c r="P157" s="59"/>
      <c r="Q157" s="59"/>
      <c r="R157" s="59"/>
      <c r="S157" s="59"/>
      <c r="T157" s="59"/>
      <c r="U157" s="59"/>
      <c r="V157" s="59"/>
      <c r="W157" s="59"/>
      <c r="X157" s="59"/>
      <c r="Y157" s="59"/>
      <c r="Z157" s="59"/>
      <c r="AA157" s="59"/>
      <c r="AB157" s="59"/>
      <c r="AC157" s="59"/>
      <c r="AD157" s="59"/>
      <c r="AE157" s="59"/>
      <c r="AF157" s="59"/>
      <c r="AG157" s="59"/>
      <c r="AH157" s="59"/>
      <c r="AI157" s="59"/>
      <c r="AJ157" s="59"/>
      <c r="AK157" s="59"/>
      <c r="AL157" s="59"/>
      <c r="AM157" s="59"/>
      <c r="AN157" s="59"/>
      <c r="AO157" s="59"/>
      <c r="AP157" s="59"/>
      <c r="AQ157" s="59"/>
      <c r="AR157" s="59"/>
    </row>
    <row r="158" ht="12.0" customHeight="1">
      <c r="A158" s="59"/>
      <c r="B158" s="59"/>
      <c r="C158" s="59"/>
      <c r="D158" s="59"/>
      <c r="E158" s="59"/>
      <c r="F158" s="59"/>
      <c r="G158" s="59"/>
      <c r="H158" s="59"/>
      <c r="I158" s="59"/>
      <c r="J158" s="59"/>
      <c r="K158" s="59"/>
      <c r="L158" s="59"/>
      <c r="M158" s="59"/>
      <c r="N158" s="59"/>
      <c r="O158" s="59"/>
      <c r="P158" s="59"/>
      <c r="Q158" s="59"/>
      <c r="R158" s="59"/>
      <c r="S158" s="59"/>
      <c r="T158" s="59"/>
      <c r="U158" s="59"/>
      <c r="V158" s="59"/>
      <c r="W158" s="59"/>
      <c r="X158" s="59"/>
      <c r="Y158" s="59"/>
      <c r="Z158" s="59"/>
      <c r="AA158" s="59"/>
      <c r="AB158" s="59"/>
      <c r="AC158" s="59"/>
      <c r="AD158" s="59"/>
      <c r="AE158" s="59"/>
      <c r="AF158" s="59"/>
      <c r="AG158" s="59"/>
      <c r="AH158" s="59"/>
      <c r="AI158" s="59"/>
      <c r="AJ158" s="59"/>
      <c r="AK158" s="59"/>
      <c r="AL158" s="59"/>
      <c r="AM158" s="59"/>
      <c r="AN158" s="59"/>
      <c r="AO158" s="59"/>
      <c r="AP158" s="59"/>
      <c r="AQ158" s="59"/>
      <c r="AR158" s="59"/>
    </row>
    <row r="159" ht="12.0" customHeight="1">
      <c r="A159" s="59"/>
      <c r="B159" s="59"/>
      <c r="C159" s="59"/>
      <c r="D159" s="59"/>
      <c r="E159" s="59"/>
      <c r="F159" s="59"/>
      <c r="G159" s="59"/>
      <c r="H159" s="59"/>
      <c r="I159" s="59"/>
      <c r="J159" s="59"/>
      <c r="K159" s="59"/>
      <c r="L159" s="59"/>
      <c r="M159" s="59"/>
      <c r="N159" s="59"/>
      <c r="O159" s="59"/>
      <c r="P159" s="59"/>
      <c r="Q159" s="59"/>
      <c r="R159" s="59"/>
      <c r="S159" s="59"/>
      <c r="T159" s="59"/>
      <c r="U159" s="59"/>
      <c r="V159" s="59"/>
      <c r="W159" s="59"/>
      <c r="X159" s="59"/>
      <c r="Y159" s="59"/>
      <c r="Z159" s="59"/>
      <c r="AA159" s="59"/>
      <c r="AB159" s="59"/>
      <c r="AC159" s="59"/>
      <c r="AD159" s="59"/>
      <c r="AE159" s="59"/>
      <c r="AF159" s="59"/>
      <c r="AG159" s="59"/>
      <c r="AH159" s="59"/>
      <c r="AI159" s="59"/>
      <c r="AJ159" s="59"/>
      <c r="AK159" s="59"/>
      <c r="AL159" s="59"/>
      <c r="AM159" s="59"/>
      <c r="AN159" s="59"/>
      <c r="AO159" s="59"/>
      <c r="AP159" s="59"/>
      <c r="AQ159" s="59"/>
      <c r="AR159" s="59"/>
    </row>
    <row r="160" ht="12.0" customHeight="1">
      <c r="A160" s="59"/>
      <c r="B160" s="59"/>
      <c r="C160" s="59"/>
      <c r="D160" s="59"/>
      <c r="E160" s="59"/>
      <c r="F160" s="59"/>
      <c r="G160" s="59"/>
      <c r="H160" s="59"/>
      <c r="I160" s="59"/>
      <c r="J160" s="59"/>
      <c r="K160" s="59"/>
      <c r="L160" s="59"/>
      <c r="M160" s="59"/>
      <c r="N160" s="59"/>
      <c r="O160" s="59"/>
      <c r="P160" s="59"/>
      <c r="Q160" s="59"/>
      <c r="R160" s="59"/>
      <c r="S160" s="59"/>
      <c r="T160" s="59"/>
      <c r="U160" s="59"/>
      <c r="V160" s="59"/>
      <c r="W160" s="59"/>
      <c r="X160" s="59"/>
      <c r="Y160" s="59"/>
      <c r="Z160" s="59"/>
      <c r="AA160" s="59"/>
      <c r="AB160" s="59"/>
      <c r="AC160" s="59"/>
      <c r="AD160" s="59"/>
      <c r="AE160" s="59"/>
      <c r="AF160" s="59"/>
      <c r="AG160" s="59"/>
      <c r="AH160" s="59"/>
      <c r="AI160" s="59"/>
      <c r="AJ160" s="59"/>
      <c r="AK160" s="59"/>
      <c r="AL160" s="59"/>
      <c r="AM160" s="59"/>
      <c r="AN160" s="59"/>
      <c r="AO160" s="59"/>
      <c r="AP160" s="59"/>
      <c r="AQ160" s="59"/>
      <c r="AR160" s="59"/>
    </row>
    <row r="161" ht="12.0" customHeight="1">
      <c r="A161" s="59"/>
      <c r="B161" s="59"/>
      <c r="C161" s="59"/>
      <c r="D161" s="59"/>
      <c r="E161" s="59"/>
      <c r="F161" s="59"/>
      <c r="G161" s="59"/>
      <c r="H161" s="59"/>
      <c r="I161" s="59"/>
      <c r="J161" s="59"/>
      <c r="K161" s="59"/>
      <c r="L161" s="59"/>
      <c r="M161" s="59"/>
      <c r="N161" s="59"/>
      <c r="O161" s="59"/>
      <c r="P161" s="59"/>
      <c r="Q161" s="59"/>
      <c r="R161" s="59"/>
      <c r="S161" s="59"/>
      <c r="T161" s="59"/>
      <c r="U161" s="59"/>
      <c r="V161" s="59"/>
      <c r="W161" s="59"/>
      <c r="X161" s="59"/>
      <c r="Y161" s="59"/>
      <c r="Z161" s="59"/>
      <c r="AA161" s="59"/>
      <c r="AB161" s="59"/>
      <c r="AC161" s="59"/>
      <c r="AD161" s="59"/>
      <c r="AE161" s="59"/>
      <c r="AF161" s="59"/>
      <c r="AG161" s="59"/>
      <c r="AH161" s="59"/>
      <c r="AI161" s="59"/>
      <c r="AJ161" s="59"/>
      <c r="AK161" s="59"/>
      <c r="AL161" s="59"/>
      <c r="AM161" s="59"/>
      <c r="AN161" s="59"/>
      <c r="AO161" s="59"/>
      <c r="AP161" s="59"/>
      <c r="AQ161" s="59"/>
      <c r="AR161" s="59"/>
    </row>
    <row r="162" ht="12.0" customHeight="1">
      <c r="A162" s="59"/>
      <c r="B162" s="59"/>
      <c r="C162" s="59"/>
      <c r="D162" s="59"/>
      <c r="E162" s="59"/>
      <c r="F162" s="59"/>
      <c r="G162" s="59"/>
      <c r="H162" s="59"/>
      <c r="I162" s="59"/>
      <c r="J162" s="59"/>
      <c r="K162" s="59"/>
      <c r="L162" s="59"/>
      <c r="M162" s="59"/>
      <c r="N162" s="59"/>
      <c r="O162" s="59"/>
      <c r="P162" s="59"/>
      <c r="Q162" s="59"/>
      <c r="R162" s="59"/>
      <c r="S162" s="59"/>
      <c r="T162" s="59"/>
      <c r="U162" s="59"/>
      <c r="V162" s="59"/>
      <c r="W162" s="59"/>
      <c r="X162" s="59"/>
      <c r="Y162" s="59"/>
      <c r="Z162" s="59"/>
      <c r="AA162" s="59"/>
      <c r="AB162" s="59"/>
      <c r="AC162" s="59"/>
      <c r="AD162" s="59"/>
      <c r="AE162" s="59"/>
      <c r="AF162" s="59"/>
      <c r="AG162" s="59"/>
      <c r="AH162" s="59"/>
      <c r="AI162" s="59"/>
      <c r="AJ162" s="59"/>
      <c r="AK162" s="59"/>
      <c r="AL162" s="59"/>
      <c r="AM162" s="59"/>
      <c r="AN162" s="59"/>
      <c r="AO162" s="59"/>
      <c r="AP162" s="59"/>
      <c r="AQ162" s="59"/>
      <c r="AR162" s="59"/>
    </row>
    <row r="163" ht="12.0" customHeight="1">
      <c r="A163" s="59"/>
      <c r="B163" s="59"/>
      <c r="C163" s="59"/>
      <c r="D163" s="59"/>
      <c r="E163" s="59"/>
      <c r="F163" s="59"/>
      <c r="G163" s="59"/>
      <c r="H163" s="59"/>
      <c r="I163" s="59"/>
      <c r="J163" s="59"/>
      <c r="K163" s="59"/>
      <c r="L163" s="59"/>
      <c r="M163" s="59"/>
      <c r="N163" s="59"/>
      <c r="O163" s="59"/>
      <c r="P163" s="59"/>
      <c r="Q163" s="59"/>
      <c r="R163" s="59"/>
      <c r="S163" s="59"/>
      <c r="T163" s="59"/>
      <c r="U163" s="59"/>
      <c r="V163" s="59"/>
      <c r="W163" s="59"/>
      <c r="X163" s="59"/>
      <c r="Y163" s="59"/>
      <c r="Z163" s="59"/>
      <c r="AA163" s="59"/>
      <c r="AB163" s="59"/>
      <c r="AC163" s="59"/>
      <c r="AD163" s="59"/>
      <c r="AE163" s="59"/>
      <c r="AF163" s="59"/>
      <c r="AG163" s="59"/>
      <c r="AH163" s="59"/>
      <c r="AI163" s="59"/>
      <c r="AJ163" s="59"/>
      <c r="AK163" s="59"/>
      <c r="AL163" s="59"/>
      <c r="AM163" s="59"/>
      <c r="AN163" s="59"/>
      <c r="AO163" s="59"/>
      <c r="AP163" s="59"/>
      <c r="AQ163" s="59"/>
      <c r="AR163" s="59"/>
    </row>
    <row r="164" ht="12.0" customHeight="1">
      <c r="A164" s="59"/>
      <c r="B164" s="59"/>
      <c r="C164" s="59"/>
      <c r="D164" s="59"/>
      <c r="E164" s="59"/>
      <c r="F164" s="59"/>
      <c r="G164" s="59"/>
      <c r="H164" s="59"/>
      <c r="I164" s="59"/>
      <c r="J164" s="59"/>
      <c r="K164" s="59"/>
      <c r="L164" s="59"/>
      <c r="M164" s="59"/>
      <c r="N164" s="59"/>
      <c r="O164" s="59"/>
      <c r="P164" s="59"/>
      <c r="Q164" s="59"/>
      <c r="R164" s="59"/>
      <c r="S164" s="59"/>
      <c r="T164" s="59"/>
      <c r="U164" s="59"/>
      <c r="V164" s="59"/>
      <c r="W164" s="59"/>
      <c r="X164" s="59"/>
      <c r="Y164" s="59"/>
      <c r="Z164" s="59"/>
      <c r="AA164" s="59"/>
      <c r="AB164" s="59"/>
      <c r="AC164" s="59"/>
      <c r="AD164" s="59"/>
      <c r="AE164" s="59"/>
      <c r="AF164" s="59"/>
      <c r="AG164" s="59"/>
      <c r="AH164" s="59"/>
      <c r="AI164" s="59"/>
      <c r="AJ164" s="59"/>
      <c r="AK164" s="59"/>
      <c r="AL164" s="59"/>
      <c r="AM164" s="59"/>
      <c r="AN164" s="59"/>
      <c r="AO164" s="59"/>
      <c r="AP164" s="59"/>
      <c r="AQ164" s="59"/>
      <c r="AR164" s="59"/>
    </row>
    <row r="165" ht="12.0" customHeight="1">
      <c r="A165" s="59"/>
      <c r="B165" s="59"/>
      <c r="C165" s="59"/>
      <c r="D165" s="59"/>
      <c r="E165" s="59"/>
      <c r="F165" s="59"/>
      <c r="G165" s="59"/>
      <c r="H165" s="59"/>
      <c r="I165" s="59"/>
      <c r="J165" s="59"/>
      <c r="K165" s="59"/>
      <c r="L165" s="59"/>
      <c r="M165" s="59"/>
      <c r="N165" s="59"/>
      <c r="O165" s="59"/>
      <c r="P165" s="59"/>
      <c r="Q165" s="59"/>
      <c r="R165" s="59"/>
      <c r="S165" s="59"/>
      <c r="T165" s="59"/>
      <c r="U165" s="59"/>
      <c r="V165" s="59"/>
      <c r="W165" s="59"/>
      <c r="X165" s="59"/>
      <c r="Y165" s="59"/>
      <c r="Z165" s="59"/>
      <c r="AA165" s="59"/>
      <c r="AB165" s="59"/>
      <c r="AC165" s="59"/>
      <c r="AD165" s="59"/>
      <c r="AE165" s="59"/>
      <c r="AF165" s="59"/>
      <c r="AG165" s="59"/>
      <c r="AH165" s="59"/>
      <c r="AI165" s="59"/>
      <c r="AJ165" s="59"/>
      <c r="AK165" s="59"/>
      <c r="AL165" s="59"/>
      <c r="AM165" s="59"/>
      <c r="AN165" s="59"/>
      <c r="AO165" s="59"/>
      <c r="AP165" s="59"/>
      <c r="AQ165" s="59"/>
      <c r="AR165" s="59"/>
    </row>
    <row r="166" ht="12.0" customHeight="1">
      <c r="A166" s="59"/>
      <c r="B166" s="59"/>
      <c r="C166" s="59"/>
      <c r="D166" s="59"/>
      <c r="E166" s="59"/>
      <c r="F166" s="59"/>
      <c r="G166" s="59"/>
      <c r="H166" s="59"/>
      <c r="I166" s="59"/>
      <c r="J166" s="59"/>
      <c r="K166" s="59"/>
      <c r="L166" s="59"/>
      <c r="M166" s="59"/>
      <c r="N166" s="59"/>
      <c r="O166" s="59"/>
      <c r="P166" s="59"/>
      <c r="Q166" s="59"/>
      <c r="R166" s="59"/>
      <c r="S166" s="59"/>
      <c r="T166" s="59"/>
      <c r="U166" s="59"/>
      <c r="V166" s="59"/>
      <c r="W166" s="59"/>
      <c r="X166" s="59"/>
      <c r="Y166" s="59"/>
      <c r="Z166" s="59"/>
      <c r="AA166" s="59"/>
      <c r="AB166" s="59"/>
      <c r="AC166" s="59"/>
      <c r="AD166" s="59"/>
      <c r="AE166" s="59"/>
      <c r="AF166" s="59"/>
      <c r="AG166" s="59"/>
      <c r="AH166" s="59"/>
      <c r="AI166" s="59"/>
      <c r="AJ166" s="59"/>
      <c r="AK166" s="59"/>
      <c r="AL166" s="59"/>
      <c r="AM166" s="59"/>
      <c r="AN166" s="59"/>
      <c r="AO166" s="59"/>
      <c r="AP166" s="59"/>
      <c r="AQ166" s="59"/>
      <c r="AR166" s="59"/>
    </row>
    <row r="167" ht="12.0" customHeight="1">
      <c r="A167" s="59"/>
      <c r="B167" s="59"/>
      <c r="C167" s="59"/>
      <c r="D167" s="59"/>
      <c r="E167" s="59"/>
      <c r="F167" s="59"/>
      <c r="G167" s="59"/>
      <c r="H167" s="59"/>
      <c r="I167" s="59"/>
      <c r="J167" s="59"/>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c r="AH167" s="59"/>
      <c r="AI167" s="59"/>
      <c r="AJ167" s="59"/>
      <c r="AK167" s="59"/>
      <c r="AL167" s="59"/>
      <c r="AM167" s="59"/>
      <c r="AN167" s="59"/>
      <c r="AO167" s="59"/>
      <c r="AP167" s="59"/>
      <c r="AQ167" s="59"/>
      <c r="AR167" s="59"/>
    </row>
    <row r="168" ht="12.0" customHeight="1">
      <c r="A168" s="59"/>
      <c r="B168" s="59"/>
      <c r="C168" s="59"/>
      <c r="D168" s="59"/>
      <c r="E168" s="59"/>
      <c r="F168" s="59"/>
      <c r="G168" s="59"/>
      <c r="H168" s="59"/>
      <c r="I168" s="59"/>
      <c r="J168" s="59"/>
      <c r="K168" s="59"/>
      <c r="L168" s="59"/>
      <c r="M168" s="59"/>
      <c r="N168" s="59"/>
      <c r="O168" s="59"/>
      <c r="P168" s="59"/>
      <c r="Q168" s="59"/>
      <c r="R168" s="59"/>
      <c r="S168" s="59"/>
      <c r="T168" s="59"/>
      <c r="U168" s="59"/>
      <c r="V168" s="59"/>
      <c r="W168" s="59"/>
      <c r="X168" s="59"/>
      <c r="Y168" s="59"/>
      <c r="Z168" s="59"/>
      <c r="AA168" s="59"/>
      <c r="AB168" s="59"/>
      <c r="AC168" s="59"/>
      <c r="AD168" s="59"/>
      <c r="AE168" s="59"/>
      <c r="AF168" s="59"/>
      <c r="AG168" s="59"/>
      <c r="AH168" s="59"/>
      <c r="AI168" s="59"/>
      <c r="AJ168" s="59"/>
      <c r="AK168" s="59"/>
      <c r="AL168" s="59"/>
      <c r="AM168" s="59"/>
      <c r="AN168" s="59"/>
      <c r="AO168" s="59"/>
      <c r="AP168" s="59"/>
      <c r="AQ168" s="59"/>
      <c r="AR168" s="59"/>
    </row>
    <row r="169" ht="12.0" customHeight="1">
      <c r="A169" s="59"/>
      <c r="B169" s="59"/>
      <c r="C169" s="59"/>
      <c r="D169" s="59"/>
      <c r="E169" s="59"/>
      <c r="F169" s="59"/>
      <c r="G169" s="59"/>
      <c r="H169" s="59"/>
      <c r="I169" s="59"/>
      <c r="J169" s="59"/>
      <c r="K169" s="5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9"/>
      <c r="AR169" s="59"/>
    </row>
    <row r="170" ht="12.0" customHeight="1">
      <c r="A170" s="59"/>
      <c r="B170" s="59"/>
      <c r="C170" s="59"/>
      <c r="D170" s="59"/>
      <c r="E170" s="59"/>
      <c r="F170" s="59"/>
      <c r="G170" s="59"/>
      <c r="H170" s="59"/>
      <c r="I170" s="59"/>
      <c r="J170" s="59"/>
      <c r="K170" s="59"/>
      <c r="L170" s="59"/>
      <c r="M170" s="59"/>
      <c r="N170" s="59"/>
      <c r="O170" s="59"/>
      <c r="P170" s="59"/>
      <c r="Q170" s="59"/>
      <c r="R170" s="59"/>
      <c r="S170" s="59"/>
      <c r="T170" s="59"/>
      <c r="U170" s="59"/>
      <c r="V170" s="59"/>
      <c r="W170" s="59"/>
      <c r="X170" s="59"/>
      <c r="Y170" s="59"/>
      <c r="Z170" s="59"/>
      <c r="AA170" s="59"/>
      <c r="AB170" s="59"/>
      <c r="AC170" s="59"/>
      <c r="AD170" s="59"/>
      <c r="AE170" s="59"/>
      <c r="AF170" s="59"/>
      <c r="AG170" s="59"/>
      <c r="AH170" s="59"/>
      <c r="AI170" s="59"/>
      <c r="AJ170" s="59"/>
      <c r="AK170" s="59"/>
      <c r="AL170" s="59"/>
      <c r="AM170" s="59"/>
      <c r="AN170" s="59"/>
      <c r="AO170" s="59"/>
      <c r="AP170" s="59"/>
      <c r="AQ170" s="59"/>
      <c r="AR170" s="59"/>
    </row>
    <row r="171" ht="12.0" customHeight="1">
      <c r="A171" s="59"/>
      <c r="B171" s="59"/>
      <c r="C171" s="59"/>
      <c r="D171" s="59"/>
      <c r="E171" s="59"/>
      <c r="F171" s="59"/>
      <c r="G171" s="59"/>
      <c r="H171" s="59"/>
      <c r="I171" s="59"/>
      <c r="J171" s="59"/>
      <c r="K171" s="59"/>
      <c r="L171" s="59"/>
      <c r="M171" s="59"/>
      <c r="N171" s="59"/>
      <c r="O171" s="59"/>
      <c r="P171" s="59"/>
      <c r="Q171" s="59"/>
      <c r="R171" s="59"/>
      <c r="S171" s="59"/>
      <c r="T171" s="59"/>
      <c r="U171" s="59"/>
      <c r="V171" s="59"/>
      <c r="W171" s="59"/>
      <c r="X171" s="59"/>
      <c r="Y171" s="59"/>
      <c r="Z171" s="59"/>
      <c r="AA171" s="59"/>
      <c r="AB171" s="59"/>
      <c r="AC171" s="59"/>
      <c r="AD171" s="59"/>
      <c r="AE171" s="59"/>
      <c r="AF171" s="59"/>
      <c r="AG171" s="59"/>
      <c r="AH171" s="59"/>
      <c r="AI171" s="59"/>
      <c r="AJ171" s="59"/>
      <c r="AK171" s="59"/>
      <c r="AL171" s="59"/>
      <c r="AM171" s="59"/>
      <c r="AN171" s="59"/>
      <c r="AO171" s="59"/>
      <c r="AP171" s="59"/>
      <c r="AQ171" s="59"/>
      <c r="AR171" s="59"/>
    </row>
    <row r="172" ht="12.0" customHeight="1">
      <c r="A172" s="59"/>
      <c r="B172" s="59"/>
      <c r="C172" s="59"/>
      <c r="D172" s="59"/>
      <c r="E172" s="59"/>
      <c r="F172" s="59"/>
      <c r="G172" s="59"/>
      <c r="H172" s="59"/>
      <c r="I172" s="59"/>
      <c r="J172" s="59"/>
      <c r="K172" s="59"/>
      <c r="L172" s="59"/>
      <c r="M172" s="59"/>
      <c r="N172" s="59"/>
      <c r="O172" s="59"/>
      <c r="P172" s="59"/>
      <c r="Q172" s="59"/>
      <c r="R172" s="59"/>
      <c r="S172" s="59"/>
      <c r="T172" s="59"/>
      <c r="U172" s="59"/>
      <c r="V172" s="59"/>
      <c r="W172" s="59"/>
      <c r="X172" s="59"/>
      <c r="Y172" s="59"/>
      <c r="Z172" s="59"/>
      <c r="AA172" s="59"/>
      <c r="AB172" s="59"/>
      <c r="AC172" s="59"/>
      <c r="AD172" s="59"/>
      <c r="AE172" s="59"/>
      <c r="AF172" s="59"/>
      <c r="AG172" s="59"/>
      <c r="AH172" s="59"/>
      <c r="AI172" s="59"/>
      <c r="AJ172" s="59"/>
      <c r="AK172" s="59"/>
      <c r="AL172" s="59"/>
      <c r="AM172" s="59"/>
      <c r="AN172" s="59"/>
      <c r="AO172" s="59"/>
      <c r="AP172" s="59"/>
      <c r="AQ172" s="59"/>
      <c r="AR172" s="59"/>
    </row>
    <row r="173" ht="12.0" customHeight="1">
      <c r="A173" s="59"/>
      <c r="B173" s="59"/>
      <c r="C173" s="59"/>
      <c r="D173" s="59"/>
      <c r="E173" s="59"/>
      <c r="F173" s="59"/>
      <c r="G173" s="59"/>
      <c r="H173" s="59"/>
      <c r="I173" s="59"/>
      <c r="J173" s="59"/>
      <c r="K173" s="59"/>
      <c r="L173" s="59"/>
      <c r="M173" s="59"/>
      <c r="N173" s="59"/>
      <c r="O173" s="59"/>
      <c r="P173" s="59"/>
      <c r="Q173" s="59"/>
      <c r="R173" s="59"/>
      <c r="S173" s="59"/>
      <c r="T173" s="59"/>
      <c r="U173" s="59"/>
      <c r="V173" s="59"/>
      <c r="W173" s="59"/>
      <c r="X173" s="59"/>
      <c r="Y173" s="59"/>
      <c r="Z173" s="59"/>
      <c r="AA173" s="59"/>
      <c r="AB173" s="59"/>
      <c r="AC173" s="59"/>
      <c r="AD173" s="59"/>
      <c r="AE173" s="59"/>
      <c r="AF173" s="59"/>
      <c r="AG173" s="59"/>
      <c r="AH173" s="59"/>
      <c r="AI173" s="59"/>
      <c r="AJ173" s="59"/>
      <c r="AK173" s="59"/>
      <c r="AL173" s="59"/>
      <c r="AM173" s="59"/>
      <c r="AN173" s="59"/>
      <c r="AO173" s="59"/>
      <c r="AP173" s="59"/>
      <c r="AQ173" s="59"/>
      <c r="AR173" s="59"/>
    </row>
    <row r="174" ht="12.0" customHeight="1">
      <c r="A174" s="59"/>
      <c r="B174" s="59"/>
      <c r="C174" s="59"/>
      <c r="D174" s="59"/>
      <c r="E174" s="59"/>
      <c r="F174" s="59"/>
      <c r="G174" s="59"/>
      <c r="H174" s="59"/>
      <c r="I174" s="59"/>
      <c r="J174" s="59"/>
      <c r="K174" s="59"/>
      <c r="L174" s="59"/>
      <c r="M174" s="59"/>
      <c r="N174" s="59"/>
      <c r="O174" s="59"/>
      <c r="P174" s="59"/>
      <c r="Q174" s="59"/>
      <c r="R174" s="59"/>
      <c r="S174" s="59"/>
      <c r="T174" s="59"/>
      <c r="U174" s="59"/>
      <c r="V174" s="59"/>
      <c r="W174" s="59"/>
      <c r="X174" s="59"/>
      <c r="Y174" s="59"/>
      <c r="Z174" s="59"/>
      <c r="AA174" s="59"/>
      <c r="AB174" s="59"/>
      <c r="AC174" s="59"/>
      <c r="AD174" s="59"/>
      <c r="AE174" s="59"/>
      <c r="AF174" s="59"/>
      <c r="AG174" s="59"/>
      <c r="AH174" s="59"/>
      <c r="AI174" s="59"/>
      <c r="AJ174" s="59"/>
      <c r="AK174" s="59"/>
      <c r="AL174" s="59"/>
      <c r="AM174" s="59"/>
      <c r="AN174" s="59"/>
      <c r="AO174" s="59"/>
      <c r="AP174" s="59"/>
      <c r="AQ174" s="59"/>
      <c r="AR174" s="59"/>
    </row>
    <row r="175" ht="12.0" customHeight="1">
      <c r="A175" s="59"/>
      <c r="B175" s="59"/>
      <c r="C175" s="59"/>
      <c r="D175" s="59"/>
      <c r="E175" s="59"/>
      <c r="F175" s="59"/>
      <c r="G175" s="59"/>
      <c r="H175" s="59"/>
      <c r="I175" s="59"/>
      <c r="J175" s="59"/>
      <c r="K175" s="59"/>
      <c r="L175" s="59"/>
      <c r="M175" s="59"/>
      <c r="N175" s="59"/>
      <c r="O175" s="59"/>
      <c r="P175" s="59"/>
      <c r="Q175" s="59"/>
      <c r="R175" s="59"/>
      <c r="S175" s="59"/>
      <c r="T175" s="59"/>
      <c r="U175" s="59"/>
      <c r="V175" s="59"/>
      <c r="W175" s="59"/>
      <c r="X175" s="59"/>
      <c r="Y175" s="59"/>
      <c r="Z175" s="59"/>
      <c r="AA175" s="59"/>
      <c r="AB175" s="59"/>
      <c r="AC175" s="59"/>
      <c r="AD175" s="59"/>
      <c r="AE175" s="59"/>
      <c r="AF175" s="59"/>
      <c r="AG175" s="59"/>
      <c r="AH175" s="59"/>
      <c r="AI175" s="59"/>
      <c r="AJ175" s="59"/>
      <c r="AK175" s="59"/>
      <c r="AL175" s="59"/>
      <c r="AM175" s="59"/>
      <c r="AN175" s="59"/>
      <c r="AO175" s="59"/>
      <c r="AP175" s="59"/>
      <c r="AQ175" s="59"/>
      <c r="AR175" s="59"/>
    </row>
    <row r="176" ht="12.0" customHeight="1">
      <c r="A176" s="59"/>
      <c r="B176" s="59"/>
      <c r="C176" s="59"/>
      <c r="D176" s="59"/>
      <c r="E176" s="59"/>
      <c r="F176" s="59"/>
      <c r="G176" s="59"/>
      <c r="H176" s="59"/>
      <c r="I176" s="59"/>
      <c r="J176" s="59"/>
      <c r="K176" s="59"/>
      <c r="L176" s="59"/>
      <c r="M176" s="59"/>
      <c r="N176" s="59"/>
      <c r="O176" s="59"/>
      <c r="P176" s="59"/>
      <c r="Q176" s="59"/>
      <c r="R176" s="59"/>
      <c r="S176" s="59"/>
      <c r="T176" s="59"/>
      <c r="U176" s="59"/>
      <c r="V176" s="59"/>
      <c r="W176" s="59"/>
      <c r="X176" s="59"/>
      <c r="Y176" s="59"/>
      <c r="Z176" s="59"/>
      <c r="AA176" s="59"/>
      <c r="AB176" s="59"/>
      <c r="AC176" s="59"/>
      <c r="AD176" s="59"/>
      <c r="AE176" s="59"/>
      <c r="AF176" s="59"/>
      <c r="AG176" s="59"/>
      <c r="AH176" s="59"/>
      <c r="AI176" s="59"/>
      <c r="AJ176" s="59"/>
      <c r="AK176" s="59"/>
      <c r="AL176" s="59"/>
      <c r="AM176" s="59"/>
      <c r="AN176" s="59"/>
      <c r="AO176" s="59"/>
      <c r="AP176" s="59"/>
      <c r="AQ176" s="59"/>
      <c r="AR176" s="59"/>
    </row>
    <row r="177" ht="12.0" customHeight="1">
      <c r="A177" s="59"/>
      <c r="B177" s="59"/>
      <c r="C177" s="59"/>
      <c r="D177" s="59"/>
      <c r="E177" s="59"/>
      <c r="F177" s="59"/>
      <c r="G177" s="59"/>
      <c r="H177" s="59"/>
      <c r="I177" s="59"/>
      <c r="J177" s="59"/>
      <c r="K177" s="59"/>
      <c r="L177" s="59"/>
      <c r="M177" s="59"/>
      <c r="N177" s="59"/>
      <c r="O177" s="59"/>
      <c r="P177" s="59"/>
      <c r="Q177" s="59"/>
      <c r="R177" s="59"/>
      <c r="S177" s="59"/>
      <c r="T177" s="59"/>
      <c r="U177" s="59"/>
      <c r="V177" s="59"/>
      <c r="W177" s="59"/>
      <c r="X177" s="59"/>
      <c r="Y177" s="59"/>
      <c r="Z177" s="59"/>
      <c r="AA177" s="59"/>
      <c r="AB177" s="59"/>
      <c r="AC177" s="59"/>
      <c r="AD177" s="59"/>
      <c r="AE177" s="59"/>
      <c r="AF177" s="59"/>
      <c r="AG177" s="59"/>
      <c r="AH177" s="59"/>
      <c r="AI177" s="59"/>
      <c r="AJ177" s="59"/>
      <c r="AK177" s="59"/>
      <c r="AL177" s="59"/>
      <c r="AM177" s="59"/>
      <c r="AN177" s="59"/>
      <c r="AO177" s="59"/>
      <c r="AP177" s="59"/>
      <c r="AQ177" s="59"/>
      <c r="AR177" s="59"/>
    </row>
    <row r="178" ht="12.0" customHeight="1">
      <c r="A178" s="59"/>
      <c r="B178" s="59"/>
      <c r="C178" s="59"/>
      <c r="D178" s="59"/>
      <c r="E178" s="59"/>
      <c r="F178" s="59"/>
      <c r="G178" s="59"/>
      <c r="H178" s="59"/>
      <c r="I178" s="59"/>
      <c r="J178" s="59"/>
      <c r="K178" s="59"/>
      <c r="L178" s="59"/>
      <c r="M178" s="59"/>
      <c r="N178" s="59"/>
      <c r="O178" s="59"/>
      <c r="P178" s="59"/>
      <c r="Q178" s="59"/>
      <c r="R178" s="59"/>
      <c r="S178" s="59"/>
      <c r="T178" s="59"/>
      <c r="U178" s="59"/>
      <c r="V178" s="59"/>
      <c r="W178" s="59"/>
      <c r="X178" s="59"/>
      <c r="Y178" s="59"/>
      <c r="Z178" s="59"/>
      <c r="AA178" s="59"/>
      <c r="AB178" s="59"/>
      <c r="AC178" s="59"/>
      <c r="AD178" s="59"/>
      <c r="AE178" s="59"/>
      <c r="AF178" s="59"/>
      <c r="AG178" s="59"/>
      <c r="AH178" s="59"/>
      <c r="AI178" s="59"/>
      <c r="AJ178" s="59"/>
      <c r="AK178" s="59"/>
      <c r="AL178" s="59"/>
      <c r="AM178" s="59"/>
      <c r="AN178" s="59"/>
      <c r="AO178" s="59"/>
      <c r="AP178" s="59"/>
      <c r="AQ178" s="59"/>
      <c r="AR178" s="59"/>
    </row>
    <row r="179" ht="12.0" customHeight="1">
      <c r="A179" s="59"/>
      <c r="B179" s="59"/>
      <c r="C179" s="59"/>
      <c r="D179" s="59"/>
      <c r="E179" s="59"/>
      <c r="F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c r="AD179" s="59"/>
      <c r="AE179" s="59"/>
      <c r="AF179" s="59"/>
      <c r="AG179" s="59"/>
      <c r="AH179" s="59"/>
      <c r="AI179" s="59"/>
      <c r="AJ179" s="59"/>
      <c r="AK179" s="59"/>
      <c r="AL179" s="59"/>
      <c r="AM179" s="59"/>
      <c r="AN179" s="59"/>
      <c r="AO179" s="59"/>
      <c r="AP179" s="59"/>
      <c r="AQ179" s="59"/>
      <c r="AR179" s="59"/>
    </row>
    <row r="180" ht="12.0" customHeight="1">
      <c r="A180" s="59"/>
      <c r="B180" s="59"/>
      <c r="C180" s="59"/>
      <c r="D180" s="59"/>
      <c r="E180" s="59"/>
      <c r="F180" s="59"/>
      <c r="G180" s="59"/>
      <c r="H180" s="59"/>
      <c r="I180" s="59"/>
      <c r="J180" s="59"/>
      <c r="K180" s="59"/>
      <c r="L180" s="59"/>
      <c r="M180" s="59"/>
      <c r="N180" s="59"/>
      <c r="O180" s="59"/>
      <c r="P180" s="59"/>
      <c r="Q180" s="59"/>
      <c r="R180" s="59"/>
      <c r="S180" s="59"/>
      <c r="T180" s="59"/>
      <c r="U180" s="59"/>
      <c r="V180" s="59"/>
      <c r="W180" s="59"/>
      <c r="X180" s="59"/>
      <c r="Y180" s="59"/>
      <c r="Z180" s="59"/>
      <c r="AA180" s="59"/>
      <c r="AB180" s="59"/>
      <c r="AC180" s="59"/>
      <c r="AD180" s="59"/>
      <c r="AE180" s="59"/>
      <c r="AF180" s="59"/>
      <c r="AG180" s="59"/>
      <c r="AH180" s="59"/>
      <c r="AI180" s="59"/>
      <c r="AJ180" s="59"/>
      <c r="AK180" s="59"/>
      <c r="AL180" s="59"/>
      <c r="AM180" s="59"/>
      <c r="AN180" s="59"/>
      <c r="AO180" s="59"/>
      <c r="AP180" s="59"/>
      <c r="AQ180" s="59"/>
      <c r="AR180" s="59"/>
    </row>
    <row r="181" ht="12.0" customHeight="1">
      <c r="A181" s="59"/>
      <c r="B181" s="59"/>
      <c r="C181" s="59"/>
      <c r="D181" s="59"/>
      <c r="E181" s="59"/>
      <c r="F181" s="59"/>
      <c r="G181" s="59"/>
      <c r="H181" s="59"/>
      <c r="I181" s="59"/>
      <c r="J181" s="59"/>
      <c r="K181" s="59"/>
      <c r="L181" s="59"/>
      <c r="M181" s="59"/>
      <c r="N181" s="59"/>
      <c r="O181" s="59"/>
      <c r="P181" s="59"/>
      <c r="Q181" s="59"/>
      <c r="R181" s="59"/>
      <c r="S181" s="59"/>
      <c r="T181" s="59"/>
      <c r="U181" s="59"/>
      <c r="V181" s="59"/>
      <c r="W181" s="59"/>
      <c r="X181" s="59"/>
      <c r="Y181" s="59"/>
      <c r="Z181" s="59"/>
      <c r="AA181" s="59"/>
      <c r="AB181" s="59"/>
      <c r="AC181" s="59"/>
      <c r="AD181" s="59"/>
      <c r="AE181" s="59"/>
      <c r="AF181" s="59"/>
      <c r="AG181" s="59"/>
      <c r="AH181" s="59"/>
      <c r="AI181" s="59"/>
      <c r="AJ181" s="59"/>
      <c r="AK181" s="59"/>
      <c r="AL181" s="59"/>
      <c r="AM181" s="59"/>
      <c r="AN181" s="59"/>
      <c r="AO181" s="59"/>
      <c r="AP181" s="59"/>
      <c r="AQ181" s="59"/>
      <c r="AR181" s="59"/>
    </row>
    <row r="182" ht="12.0" customHeight="1">
      <c r="A182" s="59"/>
      <c r="B182" s="59"/>
      <c r="C182" s="59"/>
      <c r="D182" s="59"/>
      <c r="E182" s="59"/>
      <c r="F182" s="59"/>
      <c r="G182" s="59"/>
      <c r="H182" s="59"/>
      <c r="I182" s="59"/>
      <c r="J182" s="59"/>
      <c r="K182" s="59"/>
      <c r="L182" s="59"/>
      <c r="M182" s="59"/>
      <c r="N182" s="59"/>
      <c r="O182" s="59"/>
      <c r="P182" s="59"/>
      <c r="Q182" s="59"/>
      <c r="R182" s="59"/>
      <c r="S182" s="59"/>
      <c r="T182" s="59"/>
      <c r="U182" s="59"/>
      <c r="V182" s="59"/>
      <c r="W182" s="59"/>
      <c r="X182" s="59"/>
      <c r="Y182" s="59"/>
      <c r="Z182" s="59"/>
      <c r="AA182" s="59"/>
      <c r="AB182" s="59"/>
      <c r="AC182" s="59"/>
      <c r="AD182" s="59"/>
      <c r="AE182" s="59"/>
      <c r="AF182" s="59"/>
      <c r="AG182" s="59"/>
      <c r="AH182" s="59"/>
      <c r="AI182" s="59"/>
      <c r="AJ182" s="59"/>
      <c r="AK182" s="59"/>
      <c r="AL182" s="59"/>
      <c r="AM182" s="59"/>
      <c r="AN182" s="59"/>
      <c r="AO182" s="59"/>
      <c r="AP182" s="59"/>
      <c r="AQ182" s="59"/>
      <c r="AR182" s="59"/>
    </row>
    <row r="183" ht="12.0" customHeight="1">
      <c r="A183" s="59"/>
      <c r="B183" s="59"/>
      <c r="C183" s="59"/>
      <c r="D183" s="59"/>
      <c r="E183" s="59"/>
      <c r="F183" s="59"/>
      <c r="G183" s="59"/>
      <c r="H183" s="59"/>
      <c r="I183" s="59"/>
      <c r="J183" s="59"/>
      <c r="K183" s="59"/>
      <c r="L183" s="59"/>
      <c r="M183" s="59"/>
      <c r="N183" s="59"/>
      <c r="O183" s="59"/>
      <c r="P183" s="59"/>
      <c r="Q183" s="59"/>
      <c r="R183" s="59"/>
      <c r="S183" s="59"/>
      <c r="T183" s="59"/>
      <c r="U183" s="59"/>
      <c r="V183" s="59"/>
      <c r="W183" s="59"/>
      <c r="X183" s="59"/>
      <c r="Y183" s="59"/>
      <c r="Z183" s="59"/>
      <c r="AA183" s="59"/>
      <c r="AB183" s="59"/>
      <c r="AC183" s="59"/>
      <c r="AD183" s="59"/>
      <c r="AE183" s="59"/>
      <c r="AF183" s="59"/>
      <c r="AG183" s="59"/>
      <c r="AH183" s="59"/>
      <c r="AI183" s="59"/>
      <c r="AJ183" s="59"/>
      <c r="AK183" s="59"/>
      <c r="AL183" s="59"/>
      <c r="AM183" s="59"/>
      <c r="AN183" s="59"/>
      <c r="AO183" s="59"/>
      <c r="AP183" s="59"/>
      <c r="AQ183" s="59"/>
      <c r="AR183" s="59"/>
    </row>
    <row r="184" ht="12.0" customHeight="1">
      <c r="A184" s="59"/>
      <c r="B184" s="59"/>
      <c r="C184" s="59"/>
      <c r="D184" s="59"/>
      <c r="E184" s="59"/>
      <c r="F184" s="59"/>
      <c r="G184" s="59"/>
      <c r="H184" s="59"/>
      <c r="I184" s="59"/>
      <c r="J184" s="59"/>
      <c r="K184" s="59"/>
      <c r="L184" s="59"/>
      <c r="M184" s="59"/>
      <c r="N184" s="59"/>
      <c r="O184" s="59"/>
      <c r="P184" s="59"/>
      <c r="Q184" s="59"/>
      <c r="R184" s="59"/>
      <c r="S184" s="59"/>
      <c r="T184" s="59"/>
      <c r="U184" s="59"/>
      <c r="V184" s="59"/>
      <c r="W184" s="59"/>
      <c r="X184" s="59"/>
      <c r="Y184" s="59"/>
      <c r="Z184" s="59"/>
      <c r="AA184" s="59"/>
      <c r="AB184" s="59"/>
      <c r="AC184" s="59"/>
      <c r="AD184" s="59"/>
      <c r="AE184" s="59"/>
      <c r="AF184" s="59"/>
      <c r="AG184" s="59"/>
      <c r="AH184" s="59"/>
      <c r="AI184" s="59"/>
      <c r="AJ184" s="59"/>
      <c r="AK184" s="59"/>
      <c r="AL184" s="59"/>
      <c r="AM184" s="59"/>
      <c r="AN184" s="59"/>
      <c r="AO184" s="59"/>
      <c r="AP184" s="59"/>
      <c r="AQ184" s="59"/>
      <c r="AR184" s="59"/>
    </row>
    <row r="185" ht="12.0" customHeight="1">
      <c r="A185" s="59"/>
      <c r="B185" s="59"/>
      <c r="C185" s="59"/>
      <c r="D185" s="59"/>
      <c r="E185" s="59"/>
      <c r="F185" s="59"/>
      <c r="G185" s="59"/>
      <c r="H185" s="59"/>
      <c r="I185" s="59"/>
      <c r="J185" s="59"/>
      <c r="K185" s="59"/>
      <c r="L185" s="59"/>
      <c r="M185" s="59"/>
      <c r="N185" s="59"/>
      <c r="O185" s="59"/>
      <c r="P185" s="59"/>
      <c r="Q185" s="59"/>
      <c r="R185" s="59"/>
      <c r="S185" s="59"/>
      <c r="T185" s="59"/>
      <c r="U185" s="59"/>
      <c r="V185" s="59"/>
      <c r="W185" s="59"/>
      <c r="X185" s="59"/>
      <c r="Y185" s="59"/>
      <c r="Z185" s="59"/>
      <c r="AA185" s="59"/>
      <c r="AB185" s="59"/>
      <c r="AC185" s="59"/>
      <c r="AD185" s="59"/>
      <c r="AE185" s="59"/>
      <c r="AF185" s="59"/>
      <c r="AG185" s="59"/>
      <c r="AH185" s="59"/>
      <c r="AI185" s="59"/>
      <c r="AJ185" s="59"/>
      <c r="AK185" s="59"/>
      <c r="AL185" s="59"/>
      <c r="AM185" s="59"/>
      <c r="AN185" s="59"/>
      <c r="AO185" s="59"/>
      <c r="AP185" s="59"/>
      <c r="AQ185" s="59"/>
      <c r="AR185" s="59"/>
    </row>
    <row r="186" ht="12.0" customHeight="1">
      <c r="A186" s="59"/>
      <c r="B186" s="59"/>
      <c r="C186" s="59"/>
      <c r="D186" s="59"/>
      <c r="E186" s="59"/>
      <c r="F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c r="AE186" s="59"/>
      <c r="AF186" s="59"/>
      <c r="AG186" s="59"/>
      <c r="AH186" s="59"/>
      <c r="AI186" s="59"/>
      <c r="AJ186" s="59"/>
      <c r="AK186" s="59"/>
      <c r="AL186" s="59"/>
      <c r="AM186" s="59"/>
      <c r="AN186" s="59"/>
      <c r="AO186" s="59"/>
      <c r="AP186" s="59"/>
      <c r="AQ186" s="59"/>
      <c r="AR186" s="59"/>
    </row>
    <row r="187" ht="12.0" customHeight="1">
      <c r="A187" s="59"/>
      <c r="B187" s="59"/>
      <c r="C187" s="59"/>
      <c r="D187" s="59"/>
      <c r="E187" s="59"/>
      <c r="F187" s="59"/>
      <c r="G187" s="59"/>
      <c r="H187" s="59"/>
      <c r="I187" s="59"/>
      <c r="J187" s="59"/>
      <c r="K187" s="59"/>
      <c r="L187" s="59"/>
      <c r="M187" s="59"/>
      <c r="N187" s="59"/>
      <c r="O187" s="59"/>
      <c r="P187" s="59"/>
      <c r="Q187" s="59"/>
      <c r="R187" s="59"/>
      <c r="S187" s="59"/>
      <c r="T187" s="59"/>
      <c r="U187" s="59"/>
      <c r="V187" s="59"/>
      <c r="W187" s="59"/>
      <c r="X187" s="59"/>
      <c r="Y187" s="59"/>
      <c r="Z187" s="59"/>
      <c r="AA187" s="59"/>
      <c r="AB187" s="59"/>
      <c r="AC187" s="59"/>
      <c r="AD187" s="59"/>
      <c r="AE187" s="59"/>
      <c r="AF187" s="59"/>
      <c r="AG187" s="59"/>
      <c r="AH187" s="59"/>
      <c r="AI187" s="59"/>
      <c r="AJ187" s="59"/>
      <c r="AK187" s="59"/>
      <c r="AL187" s="59"/>
      <c r="AM187" s="59"/>
      <c r="AN187" s="59"/>
      <c r="AO187" s="59"/>
      <c r="AP187" s="59"/>
      <c r="AQ187" s="59"/>
      <c r="AR187" s="59"/>
    </row>
    <row r="188" ht="12.0" customHeight="1">
      <c r="A188" s="59"/>
      <c r="B188" s="59"/>
      <c r="C188" s="59"/>
      <c r="D188" s="59"/>
      <c r="E188" s="59"/>
      <c r="F188" s="59"/>
      <c r="G188" s="59"/>
      <c r="H188" s="59"/>
      <c r="I188" s="59"/>
      <c r="J188" s="59"/>
      <c r="K188" s="59"/>
      <c r="L188" s="59"/>
      <c r="M188" s="59"/>
      <c r="N188" s="59"/>
      <c r="O188" s="59"/>
      <c r="P188" s="59"/>
      <c r="Q188" s="59"/>
      <c r="R188" s="59"/>
      <c r="S188" s="59"/>
      <c r="T188" s="59"/>
      <c r="U188" s="59"/>
      <c r="V188" s="59"/>
      <c r="W188" s="59"/>
      <c r="X188" s="59"/>
      <c r="Y188" s="59"/>
      <c r="Z188" s="59"/>
      <c r="AA188" s="59"/>
      <c r="AB188" s="59"/>
      <c r="AC188" s="59"/>
      <c r="AD188" s="59"/>
      <c r="AE188" s="59"/>
      <c r="AF188" s="59"/>
      <c r="AG188" s="59"/>
      <c r="AH188" s="59"/>
      <c r="AI188" s="59"/>
      <c r="AJ188" s="59"/>
      <c r="AK188" s="59"/>
      <c r="AL188" s="59"/>
      <c r="AM188" s="59"/>
      <c r="AN188" s="59"/>
      <c r="AO188" s="59"/>
      <c r="AP188" s="59"/>
      <c r="AQ188" s="59"/>
      <c r="AR188" s="59"/>
    </row>
    <row r="189" ht="12.0" customHeight="1">
      <c r="A189" s="59"/>
      <c r="B189" s="59"/>
      <c r="C189" s="59"/>
      <c r="D189" s="59"/>
      <c r="E189" s="59"/>
      <c r="F189" s="59"/>
      <c r="G189" s="59"/>
      <c r="H189" s="59"/>
      <c r="I189" s="59"/>
      <c r="J189" s="59"/>
      <c r="K189" s="59"/>
      <c r="L189" s="59"/>
      <c r="M189" s="59"/>
      <c r="N189" s="59"/>
      <c r="O189" s="59"/>
      <c r="P189" s="59"/>
      <c r="Q189" s="59"/>
      <c r="R189" s="59"/>
      <c r="S189" s="59"/>
      <c r="T189" s="59"/>
      <c r="U189" s="59"/>
      <c r="V189" s="59"/>
      <c r="W189" s="59"/>
      <c r="X189" s="59"/>
      <c r="Y189" s="59"/>
      <c r="Z189" s="59"/>
      <c r="AA189" s="59"/>
      <c r="AB189" s="59"/>
      <c r="AC189" s="59"/>
      <c r="AD189" s="59"/>
      <c r="AE189" s="59"/>
      <c r="AF189" s="59"/>
      <c r="AG189" s="59"/>
      <c r="AH189" s="59"/>
      <c r="AI189" s="59"/>
      <c r="AJ189" s="59"/>
      <c r="AK189" s="59"/>
      <c r="AL189" s="59"/>
      <c r="AM189" s="59"/>
      <c r="AN189" s="59"/>
      <c r="AO189" s="59"/>
      <c r="AP189" s="59"/>
      <c r="AQ189" s="59"/>
      <c r="AR189" s="59"/>
    </row>
    <row r="190" ht="12.0" customHeight="1">
      <c r="A190" s="59"/>
      <c r="B190" s="59"/>
      <c r="C190" s="59"/>
      <c r="D190" s="59"/>
      <c r="E190" s="59"/>
      <c r="F190" s="59"/>
      <c r="G190" s="59"/>
      <c r="H190" s="59"/>
      <c r="I190" s="59"/>
      <c r="J190" s="59"/>
      <c r="K190" s="59"/>
      <c r="L190" s="59"/>
      <c r="M190" s="59"/>
      <c r="N190" s="59"/>
      <c r="O190" s="59"/>
      <c r="P190" s="59"/>
      <c r="Q190" s="59"/>
      <c r="R190" s="59"/>
      <c r="S190" s="59"/>
      <c r="T190" s="59"/>
      <c r="U190" s="59"/>
      <c r="V190" s="59"/>
      <c r="W190" s="59"/>
      <c r="X190" s="59"/>
      <c r="Y190" s="59"/>
      <c r="Z190" s="59"/>
      <c r="AA190" s="59"/>
      <c r="AB190" s="59"/>
      <c r="AC190" s="59"/>
      <c r="AD190" s="59"/>
      <c r="AE190" s="59"/>
      <c r="AF190" s="59"/>
      <c r="AG190" s="59"/>
      <c r="AH190" s="59"/>
      <c r="AI190" s="59"/>
      <c r="AJ190" s="59"/>
      <c r="AK190" s="59"/>
      <c r="AL190" s="59"/>
      <c r="AM190" s="59"/>
      <c r="AN190" s="59"/>
      <c r="AO190" s="59"/>
      <c r="AP190" s="59"/>
      <c r="AQ190" s="59"/>
      <c r="AR190" s="59"/>
    </row>
    <row r="191" ht="12.0" customHeight="1">
      <c r="A191" s="59"/>
      <c r="B191" s="59"/>
      <c r="C191" s="59"/>
      <c r="D191" s="59"/>
      <c r="E191" s="59"/>
      <c r="F191" s="59"/>
      <c r="G191" s="59"/>
      <c r="H191" s="59"/>
      <c r="I191" s="59"/>
      <c r="J191" s="59"/>
      <c r="K191" s="59"/>
      <c r="L191" s="59"/>
      <c r="M191" s="59"/>
      <c r="N191" s="59"/>
      <c r="O191" s="59"/>
      <c r="P191" s="59"/>
      <c r="Q191" s="59"/>
      <c r="R191" s="59"/>
      <c r="S191" s="59"/>
      <c r="T191" s="59"/>
      <c r="U191" s="59"/>
      <c r="V191" s="59"/>
      <c r="W191" s="59"/>
      <c r="X191" s="59"/>
      <c r="Y191" s="59"/>
      <c r="Z191" s="59"/>
      <c r="AA191" s="59"/>
      <c r="AB191" s="59"/>
      <c r="AC191" s="59"/>
      <c r="AD191" s="59"/>
      <c r="AE191" s="59"/>
      <c r="AF191" s="59"/>
      <c r="AG191" s="59"/>
      <c r="AH191" s="59"/>
      <c r="AI191" s="59"/>
      <c r="AJ191" s="59"/>
      <c r="AK191" s="59"/>
      <c r="AL191" s="59"/>
      <c r="AM191" s="59"/>
      <c r="AN191" s="59"/>
      <c r="AO191" s="59"/>
      <c r="AP191" s="59"/>
      <c r="AQ191" s="59"/>
      <c r="AR191" s="59"/>
    </row>
    <row r="192" ht="12.0" customHeight="1">
      <c r="A192" s="59"/>
      <c r="B192" s="59"/>
      <c r="C192" s="59"/>
      <c r="D192" s="59"/>
      <c r="E192" s="59"/>
      <c r="F192" s="59"/>
      <c r="G192" s="59"/>
      <c r="H192" s="59"/>
      <c r="I192" s="59"/>
      <c r="J192" s="59"/>
      <c r="K192" s="59"/>
      <c r="L192" s="59"/>
      <c r="M192" s="59"/>
      <c r="N192" s="59"/>
      <c r="O192" s="59"/>
      <c r="P192" s="59"/>
      <c r="Q192" s="59"/>
      <c r="R192" s="59"/>
      <c r="S192" s="59"/>
      <c r="T192" s="59"/>
      <c r="U192" s="59"/>
      <c r="V192" s="59"/>
      <c r="W192" s="59"/>
      <c r="X192" s="59"/>
      <c r="Y192" s="59"/>
      <c r="Z192" s="59"/>
      <c r="AA192" s="59"/>
      <c r="AB192" s="59"/>
      <c r="AC192" s="59"/>
      <c r="AD192" s="59"/>
      <c r="AE192" s="59"/>
      <c r="AF192" s="59"/>
      <c r="AG192" s="59"/>
      <c r="AH192" s="59"/>
      <c r="AI192" s="59"/>
      <c r="AJ192" s="59"/>
      <c r="AK192" s="59"/>
      <c r="AL192" s="59"/>
      <c r="AM192" s="59"/>
      <c r="AN192" s="59"/>
      <c r="AO192" s="59"/>
      <c r="AP192" s="59"/>
      <c r="AQ192" s="59"/>
      <c r="AR192" s="59"/>
    </row>
    <row r="193" ht="12.0" customHeight="1">
      <c r="A193" s="59"/>
      <c r="B193" s="59"/>
      <c r="C193" s="59"/>
      <c r="D193" s="59"/>
      <c r="E193" s="59"/>
      <c r="F193" s="59"/>
      <c r="G193" s="59"/>
      <c r="H193" s="59"/>
      <c r="I193" s="59"/>
      <c r="J193" s="59"/>
      <c r="K193" s="59"/>
      <c r="L193" s="59"/>
      <c r="M193" s="59"/>
      <c r="N193" s="59"/>
      <c r="O193" s="59"/>
      <c r="P193" s="59"/>
      <c r="Q193" s="59"/>
      <c r="R193" s="59"/>
      <c r="S193" s="59"/>
      <c r="T193" s="59"/>
      <c r="U193" s="59"/>
      <c r="V193" s="59"/>
      <c r="W193" s="59"/>
      <c r="X193" s="59"/>
      <c r="Y193" s="59"/>
      <c r="Z193" s="59"/>
      <c r="AA193" s="59"/>
      <c r="AB193" s="59"/>
      <c r="AC193" s="59"/>
      <c r="AD193" s="59"/>
      <c r="AE193" s="59"/>
      <c r="AF193" s="59"/>
      <c r="AG193" s="59"/>
      <c r="AH193" s="59"/>
      <c r="AI193" s="59"/>
      <c r="AJ193" s="59"/>
      <c r="AK193" s="59"/>
      <c r="AL193" s="59"/>
      <c r="AM193" s="59"/>
      <c r="AN193" s="59"/>
      <c r="AO193" s="59"/>
      <c r="AP193" s="59"/>
      <c r="AQ193" s="59"/>
      <c r="AR193" s="59"/>
    </row>
    <row r="194" ht="12.0" customHeight="1">
      <c r="A194" s="59"/>
      <c r="B194" s="59"/>
      <c r="C194" s="59"/>
      <c r="D194" s="59"/>
      <c r="E194" s="59"/>
      <c r="F194" s="59"/>
      <c r="G194" s="59"/>
      <c r="H194" s="59"/>
      <c r="I194" s="59"/>
      <c r="J194" s="59"/>
      <c r="K194" s="59"/>
      <c r="L194" s="59"/>
      <c r="M194" s="59"/>
      <c r="N194" s="59"/>
      <c r="O194" s="59"/>
      <c r="P194" s="59"/>
      <c r="Q194" s="59"/>
      <c r="R194" s="59"/>
      <c r="S194" s="59"/>
      <c r="T194" s="59"/>
      <c r="U194" s="59"/>
      <c r="V194" s="59"/>
      <c r="W194" s="59"/>
      <c r="X194" s="59"/>
      <c r="Y194" s="59"/>
      <c r="Z194" s="59"/>
      <c r="AA194" s="59"/>
      <c r="AB194" s="59"/>
      <c r="AC194" s="59"/>
      <c r="AD194" s="59"/>
      <c r="AE194" s="59"/>
      <c r="AF194" s="59"/>
      <c r="AG194" s="59"/>
      <c r="AH194" s="59"/>
      <c r="AI194" s="59"/>
      <c r="AJ194" s="59"/>
      <c r="AK194" s="59"/>
      <c r="AL194" s="59"/>
      <c r="AM194" s="59"/>
      <c r="AN194" s="59"/>
      <c r="AO194" s="59"/>
      <c r="AP194" s="59"/>
      <c r="AQ194" s="59"/>
      <c r="AR194" s="59"/>
    </row>
    <row r="195" ht="12.0" customHeight="1">
      <c r="A195" s="59"/>
      <c r="B195" s="59"/>
      <c r="C195" s="59"/>
      <c r="D195" s="59"/>
      <c r="E195" s="59"/>
      <c r="F195" s="59"/>
      <c r="G195" s="59"/>
      <c r="H195" s="59"/>
      <c r="I195" s="59"/>
      <c r="J195" s="59"/>
      <c r="K195" s="59"/>
      <c r="L195" s="59"/>
      <c r="M195" s="59"/>
      <c r="N195" s="59"/>
      <c r="O195" s="59"/>
      <c r="P195" s="59"/>
      <c r="Q195" s="59"/>
      <c r="R195" s="59"/>
      <c r="S195" s="59"/>
      <c r="T195" s="59"/>
      <c r="U195" s="59"/>
      <c r="V195" s="59"/>
      <c r="W195" s="59"/>
      <c r="X195" s="59"/>
      <c r="Y195" s="59"/>
      <c r="Z195" s="59"/>
      <c r="AA195" s="59"/>
      <c r="AB195" s="59"/>
      <c r="AC195" s="59"/>
      <c r="AD195" s="59"/>
      <c r="AE195" s="59"/>
      <c r="AF195" s="59"/>
      <c r="AG195" s="59"/>
      <c r="AH195" s="59"/>
      <c r="AI195" s="59"/>
      <c r="AJ195" s="59"/>
      <c r="AK195" s="59"/>
      <c r="AL195" s="59"/>
      <c r="AM195" s="59"/>
      <c r="AN195" s="59"/>
      <c r="AO195" s="59"/>
      <c r="AP195" s="59"/>
      <c r="AQ195" s="59"/>
      <c r="AR195" s="59"/>
    </row>
    <row r="196" ht="12.0" customHeight="1">
      <c r="A196" s="59"/>
      <c r="B196" s="59"/>
      <c r="C196" s="59"/>
      <c r="D196" s="59"/>
      <c r="E196" s="59"/>
      <c r="F196" s="59"/>
      <c r="G196" s="59"/>
      <c r="H196" s="59"/>
      <c r="I196" s="59"/>
      <c r="J196" s="59"/>
      <c r="K196" s="59"/>
      <c r="L196" s="59"/>
      <c r="M196" s="59"/>
      <c r="N196" s="59"/>
      <c r="O196" s="59"/>
      <c r="P196" s="59"/>
      <c r="Q196" s="59"/>
      <c r="R196" s="59"/>
      <c r="S196" s="59"/>
      <c r="T196" s="59"/>
      <c r="U196" s="59"/>
      <c r="V196" s="59"/>
      <c r="W196" s="59"/>
      <c r="X196" s="59"/>
      <c r="Y196" s="59"/>
      <c r="Z196" s="59"/>
      <c r="AA196" s="59"/>
      <c r="AB196" s="59"/>
      <c r="AC196" s="59"/>
      <c r="AD196" s="59"/>
      <c r="AE196" s="59"/>
      <c r="AF196" s="59"/>
      <c r="AG196" s="59"/>
      <c r="AH196" s="59"/>
      <c r="AI196" s="59"/>
      <c r="AJ196" s="59"/>
      <c r="AK196" s="59"/>
      <c r="AL196" s="59"/>
      <c r="AM196" s="59"/>
      <c r="AN196" s="59"/>
      <c r="AO196" s="59"/>
      <c r="AP196" s="59"/>
      <c r="AQ196" s="59"/>
      <c r="AR196" s="59"/>
    </row>
    <row r="197" ht="12.0" customHeight="1">
      <c r="A197" s="59"/>
      <c r="B197" s="59"/>
      <c r="C197" s="59"/>
      <c r="D197" s="59"/>
      <c r="E197" s="59"/>
      <c r="F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c r="AD197" s="59"/>
      <c r="AE197" s="59"/>
      <c r="AF197" s="59"/>
      <c r="AG197" s="59"/>
      <c r="AH197" s="59"/>
      <c r="AI197" s="59"/>
      <c r="AJ197" s="59"/>
      <c r="AK197" s="59"/>
      <c r="AL197" s="59"/>
      <c r="AM197" s="59"/>
      <c r="AN197" s="59"/>
      <c r="AO197" s="59"/>
      <c r="AP197" s="59"/>
      <c r="AQ197" s="59"/>
      <c r="AR197" s="59"/>
    </row>
    <row r="198" ht="12.0" customHeight="1">
      <c r="A198" s="59"/>
      <c r="B198" s="59"/>
      <c r="C198" s="59"/>
      <c r="D198" s="59"/>
      <c r="E198" s="59"/>
      <c r="F198" s="59"/>
      <c r="G198" s="59"/>
      <c r="H198" s="59"/>
      <c r="I198" s="59"/>
      <c r="J198" s="59"/>
      <c r="K198" s="59"/>
      <c r="L198" s="59"/>
      <c r="M198" s="59"/>
      <c r="N198" s="59"/>
      <c r="O198" s="59"/>
      <c r="P198" s="59"/>
      <c r="Q198" s="59"/>
      <c r="R198" s="59"/>
      <c r="S198" s="59"/>
      <c r="T198" s="59"/>
      <c r="U198" s="59"/>
      <c r="V198" s="59"/>
      <c r="W198" s="59"/>
      <c r="X198" s="59"/>
      <c r="Y198" s="59"/>
      <c r="Z198" s="59"/>
      <c r="AA198" s="59"/>
      <c r="AB198" s="59"/>
      <c r="AC198" s="59"/>
      <c r="AD198" s="59"/>
      <c r="AE198" s="59"/>
      <c r="AF198" s="59"/>
      <c r="AG198" s="59"/>
      <c r="AH198" s="59"/>
      <c r="AI198" s="59"/>
      <c r="AJ198" s="59"/>
      <c r="AK198" s="59"/>
      <c r="AL198" s="59"/>
      <c r="AM198" s="59"/>
      <c r="AN198" s="59"/>
      <c r="AO198" s="59"/>
      <c r="AP198" s="59"/>
      <c r="AQ198" s="59"/>
      <c r="AR198" s="59"/>
    </row>
    <row r="199" ht="12.0" customHeight="1">
      <c r="A199" s="59"/>
      <c r="B199" s="59"/>
      <c r="C199" s="59"/>
      <c r="D199" s="59"/>
      <c r="E199" s="59"/>
      <c r="F199" s="59"/>
      <c r="G199" s="59"/>
      <c r="H199" s="59"/>
      <c r="I199" s="59"/>
      <c r="J199" s="59"/>
      <c r="K199" s="59"/>
      <c r="L199" s="59"/>
      <c r="M199" s="59"/>
      <c r="N199" s="59"/>
      <c r="O199" s="59"/>
      <c r="P199" s="59"/>
      <c r="Q199" s="59"/>
      <c r="R199" s="59"/>
      <c r="S199" s="59"/>
      <c r="T199" s="59"/>
      <c r="U199" s="59"/>
      <c r="V199" s="59"/>
      <c r="W199" s="59"/>
      <c r="X199" s="59"/>
      <c r="Y199" s="59"/>
      <c r="Z199" s="59"/>
      <c r="AA199" s="59"/>
      <c r="AB199" s="59"/>
      <c r="AC199" s="59"/>
      <c r="AD199" s="59"/>
      <c r="AE199" s="59"/>
      <c r="AF199" s="59"/>
      <c r="AG199" s="59"/>
      <c r="AH199" s="59"/>
      <c r="AI199" s="59"/>
      <c r="AJ199" s="59"/>
      <c r="AK199" s="59"/>
      <c r="AL199" s="59"/>
      <c r="AM199" s="59"/>
      <c r="AN199" s="59"/>
      <c r="AO199" s="59"/>
      <c r="AP199" s="59"/>
      <c r="AQ199" s="59"/>
      <c r="AR199" s="59"/>
    </row>
    <row r="200" ht="12.0" customHeight="1">
      <c r="A200" s="59"/>
      <c r="B200" s="59"/>
      <c r="C200" s="59"/>
      <c r="D200" s="59"/>
      <c r="E200" s="59"/>
      <c r="F200" s="59"/>
      <c r="G200" s="59"/>
      <c r="H200" s="59"/>
      <c r="I200" s="59"/>
      <c r="J200" s="59"/>
      <c r="K200" s="59"/>
      <c r="L200" s="59"/>
      <c r="M200" s="59"/>
      <c r="N200" s="59"/>
      <c r="O200" s="59"/>
      <c r="P200" s="59"/>
      <c r="Q200" s="59"/>
      <c r="R200" s="59"/>
      <c r="S200" s="59"/>
      <c r="T200" s="59"/>
      <c r="U200" s="59"/>
      <c r="V200" s="59"/>
      <c r="W200" s="59"/>
      <c r="X200" s="59"/>
      <c r="Y200" s="59"/>
      <c r="Z200" s="59"/>
      <c r="AA200" s="59"/>
      <c r="AB200" s="59"/>
      <c r="AC200" s="59"/>
      <c r="AD200" s="59"/>
      <c r="AE200" s="59"/>
      <c r="AF200" s="59"/>
      <c r="AG200" s="59"/>
      <c r="AH200" s="59"/>
      <c r="AI200" s="59"/>
      <c r="AJ200" s="59"/>
      <c r="AK200" s="59"/>
      <c r="AL200" s="59"/>
      <c r="AM200" s="59"/>
      <c r="AN200" s="59"/>
      <c r="AO200" s="59"/>
      <c r="AP200" s="59"/>
      <c r="AQ200" s="59"/>
      <c r="AR200" s="59"/>
    </row>
    <row r="201" ht="12.0" customHeight="1">
      <c r="A201" s="59"/>
      <c r="B201" s="59"/>
      <c r="C201" s="59"/>
      <c r="D201" s="59"/>
      <c r="E201" s="59"/>
      <c r="F201" s="59"/>
      <c r="G201" s="59"/>
      <c r="H201" s="59"/>
      <c r="I201" s="59"/>
      <c r="J201" s="59"/>
      <c r="K201" s="59"/>
      <c r="L201" s="59"/>
      <c r="M201" s="59"/>
      <c r="N201" s="59"/>
      <c r="O201" s="59"/>
      <c r="P201" s="59"/>
      <c r="Q201" s="59"/>
      <c r="R201" s="59"/>
      <c r="S201" s="59"/>
      <c r="T201" s="59"/>
      <c r="U201" s="59"/>
      <c r="V201" s="59"/>
      <c r="W201" s="59"/>
      <c r="X201" s="59"/>
      <c r="Y201" s="59"/>
      <c r="Z201" s="59"/>
      <c r="AA201" s="59"/>
      <c r="AB201" s="59"/>
      <c r="AC201" s="59"/>
      <c r="AD201" s="59"/>
      <c r="AE201" s="59"/>
      <c r="AF201" s="59"/>
      <c r="AG201" s="59"/>
      <c r="AH201" s="59"/>
      <c r="AI201" s="59"/>
      <c r="AJ201" s="59"/>
      <c r="AK201" s="59"/>
      <c r="AL201" s="59"/>
      <c r="AM201" s="59"/>
      <c r="AN201" s="59"/>
      <c r="AO201" s="59"/>
      <c r="AP201" s="59"/>
      <c r="AQ201" s="59"/>
      <c r="AR201" s="59"/>
    </row>
    <row r="202" ht="12.0" customHeight="1">
      <c r="A202" s="59"/>
      <c r="B202" s="59"/>
      <c r="C202" s="59"/>
      <c r="D202" s="59"/>
      <c r="E202" s="59"/>
      <c r="F202" s="59"/>
      <c r="G202" s="59"/>
      <c r="H202" s="59"/>
      <c r="I202" s="59"/>
      <c r="J202" s="59"/>
      <c r="K202" s="59"/>
      <c r="L202" s="59"/>
      <c r="M202" s="59"/>
      <c r="N202" s="59"/>
      <c r="O202" s="59"/>
      <c r="P202" s="59"/>
      <c r="Q202" s="59"/>
      <c r="R202" s="59"/>
      <c r="S202" s="59"/>
      <c r="T202" s="59"/>
      <c r="U202" s="59"/>
      <c r="V202" s="59"/>
      <c r="W202" s="59"/>
      <c r="X202" s="59"/>
      <c r="Y202" s="59"/>
      <c r="Z202" s="59"/>
      <c r="AA202" s="59"/>
      <c r="AB202" s="59"/>
      <c r="AC202" s="59"/>
      <c r="AD202" s="59"/>
      <c r="AE202" s="59"/>
      <c r="AF202" s="59"/>
      <c r="AG202" s="59"/>
      <c r="AH202" s="59"/>
      <c r="AI202" s="59"/>
      <c r="AJ202" s="59"/>
      <c r="AK202" s="59"/>
      <c r="AL202" s="59"/>
      <c r="AM202" s="59"/>
      <c r="AN202" s="59"/>
      <c r="AO202" s="59"/>
      <c r="AP202" s="59"/>
      <c r="AQ202" s="59"/>
      <c r="AR202" s="59"/>
    </row>
    <row r="203" ht="12.0" customHeight="1">
      <c r="A203" s="59"/>
      <c r="B203" s="59"/>
      <c r="C203" s="59"/>
      <c r="D203" s="59"/>
      <c r="E203" s="59"/>
      <c r="F203" s="59"/>
      <c r="G203" s="59"/>
      <c r="H203" s="59"/>
      <c r="I203" s="59"/>
      <c r="J203" s="59"/>
      <c r="K203" s="59"/>
      <c r="L203" s="59"/>
      <c r="M203" s="59"/>
      <c r="N203" s="59"/>
      <c r="O203" s="59"/>
      <c r="P203" s="59"/>
      <c r="Q203" s="59"/>
      <c r="R203" s="59"/>
      <c r="S203" s="59"/>
      <c r="T203" s="59"/>
      <c r="U203" s="59"/>
      <c r="V203" s="59"/>
      <c r="W203" s="59"/>
      <c r="X203" s="59"/>
      <c r="Y203" s="59"/>
      <c r="Z203" s="59"/>
      <c r="AA203" s="59"/>
      <c r="AB203" s="59"/>
      <c r="AC203" s="59"/>
      <c r="AD203" s="59"/>
      <c r="AE203" s="59"/>
      <c r="AF203" s="59"/>
      <c r="AG203" s="59"/>
      <c r="AH203" s="59"/>
      <c r="AI203" s="59"/>
      <c r="AJ203" s="59"/>
      <c r="AK203" s="59"/>
      <c r="AL203" s="59"/>
      <c r="AM203" s="59"/>
      <c r="AN203" s="59"/>
      <c r="AO203" s="59"/>
      <c r="AP203" s="59"/>
      <c r="AQ203" s="59"/>
      <c r="AR203" s="59"/>
    </row>
    <row r="204" ht="12.0" customHeight="1">
      <c r="A204" s="59"/>
      <c r="B204" s="59"/>
      <c r="C204" s="59"/>
      <c r="D204" s="59"/>
      <c r="E204" s="59"/>
      <c r="F204" s="59"/>
      <c r="G204" s="59"/>
      <c r="H204" s="59"/>
      <c r="I204" s="59"/>
      <c r="J204" s="59"/>
      <c r="K204" s="59"/>
      <c r="L204" s="59"/>
      <c r="M204" s="59"/>
      <c r="N204" s="59"/>
      <c r="O204" s="59"/>
      <c r="P204" s="59"/>
      <c r="Q204" s="59"/>
      <c r="R204" s="59"/>
      <c r="S204" s="59"/>
      <c r="T204" s="59"/>
      <c r="U204" s="59"/>
      <c r="V204" s="59"/>
      <c r="W204" s="59"/>
      <c r="X204" s="59"/>
      <c r="Y204" s="59"/>
      <c r="Z204" s="59"/>
      <c r="AA204" s="59"/>
      <c r="AB204" s="59"/>
      <c r="AC204" s="59"/>
      <c r="AD204" s="59"/>
      <c r="AE204" s="59"/>
      <c r="AF204" s="59"/>
      <c r="AG204" s="59"/>
      <c r="AH204" s="59"/>
      <c r="AI204" s="59"/>
      <c r="AJ204" s="59"/>
      <c r="AK204" s="59"/>
      <c r="AL204" s="59"/>
      <c r="AM204" s="59"/>
      <c r="AN204" s="59"/>
      <c r="AO204" s="59"/>
      <c r="AP204" s="59"/>
      <c r="AQ204" s="59"/>
      <c r="AR204" s="59"/>
    </row>
    <row r="205" ht="12.0" customHeight="1">
      <c r="A205" s="59"/>
      <c r="B205" s="59"/>
      <c r="C205" s="59"/>
      <c r="D205" s="59"/>
      <c r="E205" s="59"/>
      <c r="F205" s="59"/>
      <c r="G205" s="59"/>
      <c r="H205" s="59"/>
      <c r="I205" s="59"/>
      <c r="J205" s="59"/>
      <c r="K205" s="59"/>
      <c r="L205" s="59"/>
      <c r="M205" s="59"/>
      <c r="N205" s="59"/>
      <c r="O205" s="59"/>
      <c r="P205" s="59"/>
      <c r="Q205" s="59"/>
      <c r="R205" s="59"/>
      <c r="S205" s="59"/>
      <c r="T205" s="59"/>
      <c r="U205" s="59"/>
      <c r="V205" s="59"/>
      <c r="W205" s="59"/>
      <c r="X205" s="59"/>
      <c r="Y205" s="59"/>
      <c r="Z205" s="59"/>
      <c r="AA205" s="59"/>
      <c r="AB205" s="59"/>
      <c r="AC205" s="59"/>
      <c r="AD205" s="59"/>
      <c r="AE205" s="59"/>
      <c r="AF205" s="59"/>
      <c r="AG205" s="59"/>
      <c r="AH205" s="59"/>
      <c r="AI205" s="59"/>
      <c r="AJ205" s="59"/>
      <c r="AK205" s="59"/>
      <c r="AL205" s="59"/>
      <c r="AM205" s="59"/>
      <c r="AN205" s="59"/>
      <c r="AO205" s="59"/>
      <c r="AP205" s="59"/>
      <c r="AQ205" s="59"/>
      <c r="AR205" s="59"/>
    </row>
    <row r="206" ht="12.0" customHeight="1">
      <c r="A206" s="59"/>
      <c r="B206" s="59"/>
      <c r="C206" s="59"/>
      <c r="D206" s="59"/>
      <c r="E206" s="59"/>
      <c r="F206" s="59"/>
      <c r="G206" s="59"/>
      <c r="H206" s="59"/>
      <c r="I206" s="59"/>
      <c r="J206" s="59"/>
      <c r="K206" s="59"/>
      <c r="L206" s="59"/>
      <c r="M206" s="59"/>
      <c r="N206" s="59"/>
      <c r="O206" s="59"/>
      <c r="P206" s="59"/>
      <c r="Q206" s="59"/>
      <c r="R206" s="59"/>
      <c r="S206" s="59"/>
      <c r="T206" s="59"/>
      <c r="U206" s="59"/>
      <c r="V206" s="59"/>
      <c r="W206" s="59"/>
      <c r="X206" s="59"/>
      <c r="Y206" s="59"/>
      <c r="Z206" s="59"/>
      <c r="AA206" s="59"/>
      <c r="AB206" s="59"/>
      <c r="AC206" s="59"/>
      <c r="AD206" s="59"/>
      <c r="AE206" s="59"/>
      <c r="AF206" s="59"/>
      <c r="AG206" s="59"/>
      <c r="AH206" s="59"/>
      <c r="AI206" s="59"/>
      <c r="AJ206" s="59"/>
      <c r="AK206" s="59"/>
      <c r="AL206" s="59"/>
      <c r="AM206" s="59"/>
      <c r="AN206" s="59"/>
      <c r="AO206" s="59"/>
      <c r="AP206" s="59"/>
      <c r="AQ206" s="59"/>
      <c r="AR206" s="59"/>
    </row>
    <row r="207" ht="12.0" customHeight="1">
      <c r="A207" s="59"/>
      <c r="B207" s="59"/>
      <c r="C207" s="59"/>
      <c r="D207" s="59"/>
      <c r="E207" s="59"/>
      <c r="F207" s="59"/>
      <c r="G207" s="59"/>
      <c r="H207" s="59"/>
      <c r="I207" s="59"/>
      <c r="J207" s="59"/>
      <c r="K207" s="59"/>
      <c r="L207" s="59"/>
      <c r="M207" s="59"/>
      <c r="N207" s="59"/>
      <c r="O207" s="59"/>
      <c r="P207" s="59"/>
      <c r="Q207" s="59"/>
      <c r="R207" s="59"/>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9"/>
      <c r="AR207" s="59"/>
    </row>
    <row r="208" ht="12.0" customHeight="1">
      <c r="A208" s="59"/>
      <c r="B208" s="59"/>
      <c r="C208" s="59"/>
      <c r="D208" s="59"/>
      <c r="E208" s="59"/>
      <c r="F208" s="59"/>
      <c r="G208" s="59"/>
      <c r="H208" s="59"/>
      <c r="I208" s="59"/>
      <c r="J208" s="59"/>
      <c r="K208" s="59"/>
      <c r="L208" s="59"/>
      <c r="M208" s="59"/>
      <c r="N208" s="59"/>
      <c r="O208" s="59"/>
      <c r="P208" s="59"/>
      <c r="Q208" s="59"/>
      <c r="R208" s="59"/>
      <c r="S208" s="59"/>
      <c r="T208" s="59"/>
      <c r="U208" s="59"/>
      <c r="V208" s="59"/>
      <c r="W208" s="59"/>
      <c r="X208" s="59"/>
      <c r="Y208" s="59"/>
      <c r="Z208" s="59"/>
      <c r="AA208" s="59"/>
      <c r="AB208" s="59"/>
      <c r="AC208" s="59"/>
      <c r="AD208" s="59"/>
      <c r="AE208" s="59"/>
      <c r="AF208" s="59"/>
      <c r="AG208" s="59"/>
      <c r="AH208" s="59"/>
      <c r="AI208" s="59"/>
      <c r="AJ208" s="59"/>
      <c r="AK208" s="59"/>
      <c r="AL208" s="59"/>
      <c r="AM208" s="59"/>
      <c r="AN208" s="59"/>
      <c r="AO208" s="59"/>
      <c r="AP208" s="59"/>
      <c r="AQ208" s="59"/>
      <c r="AR208" s="59"/>
    </row>
    <row r="209" ht="12.0" customHeight="1">
      <c r="A209" s="59"/>
      <c r="B209" s="59"/>
      <c r="C209" s="59"/>
      <c r="D209" s="59"/>
      <c r="E209" s="59"/>
      <c r="F209" s="59"/>
      <c r="G209" s="59"/>
      <c r="H209" s="59"/>
      <c r="I209" s="59"/>
      <c r="J209" s="59"/>
      <c r="K209" s="59"/>
      <c r="L209" s="59"/>
      <c r="M209" s="59"/>
      <c r="N209" s="59"/>
      <c r="O209" s="59"/>
      <c r="P209" s="59"/>
      <c r="Q209" s="59"/>
      <c r="R209" s="59"/>
      <c r="S209" s="59"/>
      <c r="T209" s="59"/>
      <c r="U209" s="59"/>
      <c r="V209" s="59"/>
      <c r="W209" s="59"/>
      <c r="X209" s="59"/>
      <c r="Y209" s="59"/>
      <c r="Z209" s="59"/>
      <c r="AA209" s="59"/>
      <c r="AB209" s="59"/>
      <c r="AC209" s="59"/>
      <c r="AD209" s="59"/>
      <c r="AE209" s="59"/>
      <c r="AF209" s="59"/>
      <c r="AG209" s="59"/>
      <c r="AH209" s="59"/>
      <c r="AI209" s="59"/>
      <c r="AJ209" s="59"/>
      <c r="AK209" s="59"/>
      <c r="AL209" s="59"/>
      <c r="AM209" s="59"/>
      <c r="AN209" s="59"/>
      <c r="AO209" s="59"/>
      <c r="AP209" s="59"/>
      <c r="AQ209" s="59"/>
      <c r="AR209" s="59"/>
    </row>
    <row r="210" ht="12.0" customHeight="1">
      <c r="A210" s="59"/>
      <c r="B210" s="59"/>
      <c r="C210" s="59"/>
      <c r="D210" s="59"/>
      <c r="E210" s="59"/>
      <c r="F210" s="59"/>
      <c r="G210" s="59"/>
      <c r="H210" s="59"/>
      <c r="I210" s="59"/>
      <c r="J210" s="59"/>
      <c r="K210" s="59"/>
      <c r="L210" s="59"/>
      <c r="M210" s="59"/>
      <c r="N210" s="59"/>
      <c r="O210" s="59"/>
      <c r="P210" s="59"/>
      <c r="Q210" s="59"/>
      <c r="R210" s="59"/>
      <c r="S210" s="59"/>
      <c r="T210" s="59"/>
      <c r="U210" s="59"/>
      <c r="V210" s="59"/>
      <c r="W210" s="59"/>
      <c r="X210" s="59"/>
      <c r="Y210" s="59"/>
      <c r="Z210" s="59"/>
      <c r="AA210" s="59"/>
      <c r="AB210" s="59"/>
      <c r="AC210" s="59"/>
      <c r="AD210" s="59"/>
      <c r="AE210" s="59"/>
      <c r="AF210" s="59"/>
      <c r="AG210" s="59"/>
      <c r="AH210" s="59"/>
      <c r="AI210" s="59"/>
      <c r="AJ210" s="59"/>
      <c r="AK210" s="59"/>
      <c r="AL210" s="59"/>
      <c r="AM210" s="59"/>
      <c r="AN210" s="59"/>
      <c r="AO210" s="59"/>
      <c r="AP210" s="59"/>
      <c r="AQ210" s="59"/>
      <c r="AR210" s="59"/>
    </row>
    <row r="211" ht="12.0" customHeight="1">
      <c r="A211" s="59"/>
      <c r="B211" s="59"/>
      <c r="C211" s="59"/>
      <c r="D211" s="59"/>
      <c r="E211" s="59"/>
      <c r="F211" s="59"/>
      <c r="G211" s="59"/>
      <c r="H211" s="59"/>
      <c r="I211" s="59"/>
      <c r="J211" s="59"/>
      <c r="K211" s="59"/>
      <c r="L211" s="59"/>
      <c r="M211" s="59"/>
      <c r="N211" s="59"/>
      <c r="O211" s="59"/>
      <c r="P211" s="59"/>
      <c r="Q211" s="59"/>
      <c r="R211" s="59"/>
      <c r="S211" s="59"/>
      <c r="T211" s="59"/>
      <c r="U211" s="59"/>
      <c r="V211" s="59"/>
      <c r="W211" s="59"/>
      <c r="X211" s="59"/>
      <c r="Y211" s="59"/>
      <c r="Z211" s="59"/>
      <c r="AA211" s="59"/>
      <c r="AB211" s="59"/>
      <c r="AC211" s="59"/>
      <c r="AD211" s="59"/>
      <c r="AE211" s="59"/>
      <c r="AF211" s="59"/>
      <c r="AG211" s="59"/>
      <c r="AH211" s="59"/>
      <c r="AI211" s="59"/>
      <c r="AJ211" s="59"/>
      <c r="AK211" s="59"/>
      <c r="AL211" s="59"/>
      <c r="AM211" s="59"/>
      <c r="AN211" s="59"/>
      <c r="AO211" s="59"/>
      <c r="AP211" s="59"/>
      <c r="AQ211" s="59"/>
      <c r="AR211" s="59"/>
    </row>
    <row r="212" ht="12.0" customHeight="1">
      <c r="A212" s="59"/>
      <c r="B212" s="59"/>
      <c r="C212" s="59"/>
      <c r="D212" s="59"/>
      <c r="E212" s="59"/>
      <c r="F212" s="59"/>
      <c r="G212" s="59"/>
      <c r="H212" s="59"/>
      <c r="I212" s="59"/>
      <c r="J212" s="59"/>
      <c r="K212" s="59"/>
      <c r="L212" s="59"/>
      <c r="M212" s="59"/>
      <c r="N212" s="59"/>
      <c r="O212" s="59"/>
      <c r="P212" s="59"/>
      <c r="Q212" s="59"/>
      <c r="R212" s="59"/>
      <c r="S212" s="59"/>
      <c r="T212" s="59"/>
      <c r="U212" s="59"/>
      <c r="V212" s="59"/>
      <c r="W212" s="59"/>
      <c r="X212" s="59"/>
      <c r="Y212" s="59"/>
      <c r="Z212" s="59"/>
      <c r="AA212" s="59"/>
      <c r="AB212" s="59"/>
      <c r="AC212" s="59"/>
      <c r="AD212" s="59"/>
      <c r="AE212" s="59"/>
      <c r="AF212" s="59"/>
      <c r="AG212" s="59"/>
      <c r="AH212" s="59"/>
      <c r="AI212" s="59"/>
      <c r="AJ212" s="59"/>
      <c r="AK212" s="59"/>
      <c r="AL212" s="59"/>
      <c r="AM212" s="59"/>
      <c r="AN212" s="59"/>
      <c r="AO212" s="59"/>
      <c r="AP212" s="59"/>
      <c r="AQ212" s="59"/>
      <c r="AR212" s="59"/>
    </row>
    <row r="213" ht="12.0" customHeight="1">
      <c r="A213" s="59"/>
      <c r="B213" s="59"/>
      <c r="C213" s="59"/>
      <c r="D213" s="59"/>
      <c r="E213" s="59"/>
      <c r="F213" s="59"/>
      <c r="G213" s="59"/>
      <c r="H213" s="59"/>
      <c r="I213" s="59"/>
      <c r="J213" s="59"/>
      <c r="K213" s="59"/>
      <c r="L213" s="59"/>
      <c r="M213" s="59"/>
      <c r="N213" s="59"/>
      <c r="O213" s="59"/>
      <c r="P213" s="59"/>
      <c r="Q213" s="59"/>
      <c r="R213" s="59"/>
      <c r="S213" s="59"/>
      <c r="T213" s="59"/>
      <c r="U213" s="59"/>
      <c r="V213" s="59"/>
      <c r="W213" s="59"/>
      <c r="X213" s="59"/>
      <c r="Y213" s="59"/>
      <c r="Z213" s="59"/>
      <c r="AA213" s="59"/>
      <c r="AB213" s="59"/>
      <c r="AC213" s="59"/>
      <c r="AD213" s="59"/>
      <c r="AE213" s="59"/>
      <c r="AF213" s="59"/>
      <c r="AG213" s="59"/>
      <c r="AH213" s="59"/>
      <c r="AI213" s="59"/>
      <c r="AJ213" s="59"/>
      <c r="AK213" s="59"/>
      <c r="AL213" s="59"/>
      <c r="AM213" s="59"/>
      <c r="AN213" s="59"/>
      <c r="AO213" s="59"/>
      <c r="AP213" s="59"/>
      <c r="AQ213" s="59"/>
      <c r="AR213" s="59"/>
    </row>
    <row r="214" ht="12.0" customHeight="1">
      <c r="A214" s="59"/>
      <c r="B214" s="59"/>
      <c r="C214" s="59"/>
      <c r="D214" s="59"/>
      <c r="E214" s="59"/>
      <c r="F214" s="59"/>
      <c r="G214" s="59"/>
      <c r="H214" s="59"/>
      <c r="I214" s="59"/>
      <c r="J214" s="59"/>
      <c r="K214" s="59"/>
      <c r="L214" s="59"/>
      <c r="M214" s="59"/>
      <c r="N214" s="59"/>
      <c r="O214" s="59"/>
      <c r="P214" s="59"/>
      <c r="Q214" s="59"/>
      <c r="R214" s="59"/>
      <c r="S214" s="59"/>
      <c r="T214" s="59"/>
      <c r="U214" s="59"/>
      <c r="V214" s="59"/>
      <c r="W214" s="59"/>
      <c r="X214" s="59"/>
      <c r="Y214" s="59"/>
      <c r="Z214" s="59"/>
      <c r="AA214" s="59"/>
      <c r="AB214" s="59"/>
      <c r="AC214" s="59"/>
      <c r="AD214" s="59"/>
      <c r="AE214" s="59"/>
      <c r="AF214" s="59"/>
      <c r="AG214" s="59"/>
      <c r="AH214" s="59"/>
      <c r="AI214" s="59"/>
      <c r="AJ214" s="59"/>
      <c r="AK214" s="59"/>
      <c r="AL214" s="59"/>
      <c r="AM214" s="59"/>
      <c r="AN214" s="59"/>
      <c r="AO214" s="59"/>
      <c r="AP214" s="59"/>
      <c r="AQ214" s="59"/>
      <c r="AR214" s="59"/>
    </row>
    <row r="215" ht="12.0" customHeight="1">
      <c r="A215" s="59"/>
      <c r="B215" s="59"/>
      <c r="C215" s="59"/>
      <c r="D215" s="59"/>
      <c r="E215" s="59"/>
      <c r="F215" s="59"/>
      <c r="G215" s="59"/>
      <c r="H215" s="59"/>
      <c r="I215" s="59"/>
      <c r="J215" s="59"/>
      <c r="K215" s="59"/>
      <c r="L215" s="59"/>
      <c r="M215" s="59"/>
      <c r="N215" s="59"/>
      <c r="O215" s="59"/>
      <c r="P215" s="59"/>
      <c r="Q215" s="59"/>
      <c r="R215" s="59"/>
      <c r="S215" s="59"/>
      <c r="T215" s="59"/>
      <c r="U215" s="59"/>
      <c r="V215" s="59"/>
      <c r="W215" s="59"/>
      <c r="X215" s="59"/>
      <c r="Y215" s="59"/>
      <c r="Z215" s="59"/>
      <c r="AA215" s="59"/>
      <c r="AB215" s="59"/>
      <c r="AC215" s="59"/>
      <c r="AD215" s="59"/>
      <c r="AE215" s="59"/>
      <c r="AF215" s="59"/>
      <c r="AG215" s="59"/>
      <c r="AH215" s="59"/>
      <c r="AI215" s="59"/>
      <c r="AJ215" s="59"/>
      <c r="AK215" s="59"/>
      <c r="AL215" s="59"/>
      <c r="AM215" s="59"/>
      <c r="AN215" s="59"/>
      <c r="AO215" s="59"/>
      <c r="AP215" s="59"/>
      <c r="AQ215" s="59"/>
      <c r="AR215" s="59"/>
    </row>
    <row r="216" ht="12.0" customHeight="1">
      <c r="A216" s="59"/>
      <c r="B216" s="59"/>
      <c r="C216" s="59"/>
      <c r="D216" s="59"/>
      <c r="E216" s="59"/>
      <c r="F216" s="59"/>
      <c r="G216" s="59"/>
      <c r="H216" s="59"/>
      <c r="I216" s="59"/>
      <c r="J216" s="59"/>
      <c r="K216" s="59"/>
      <c r="L216" s="59"/>
      <c r="M216" s="59"/>
      <c r="N216" s="59"/>
      <c r="O216" s="59"/>
      <c r="P216" s="59"/>
      <c r="Q216" s="59"/>
      <c r="R216" s="59"/>
      <c r="S216" s="59"/>
      <c r="T216" s="59"/>
      <c r="U216" s="59"/>
      <c r="V216" s="59"/>
      <c r="W216" s="59"/>
      <c r="X216" s="59"/>
      <c r="Y216" s="59"/>
      <c r="Z216" s="59"/>
      <c r="AA216" s="59"/>
      <c r="AB216" s="59"/>
      <c r="AC216" s="59"/>
      <c r="AD216" s="59"/>
      <c r="AE216" s="59"/>
      <c r="AF216" s="59"/>
      <c r="AG216" s="59"/>
      <c r="AH216" s="59"/>
      <c r="AI216" s="59"/>
      <c r="AJ216" s="59"/>
      <c r="AK216" s="59"/>
      <c r="AL216" s="59"/>
      <c r="AM216" s="59"/>
      <c r="AN216" s="59"/>
      <c r="AO216" s="59"/>
      <c r="AP216" s="59"/>
      <c r="AQ216" s="59"/>
      <c r="AR216" s="59"/>
    </row>
    <row r="217" ht="12.0" customHeight="1">
      <c r="A217" s="59"/>
      <c r="B217" s="59"/>
      <c r="C217" s="59"/>
      <c r="D217" s="59"/>
      <c r="E217" s="59"/>
      <c r="F217" s="59"/>
      <c r="G217" s="59"/>
      <c r="H217" s="59"/>
      <c r="I217" s="59"/>
      <c r="J217" s="59"/>
      <c r="K217" s="59"/>
      <c r="L217" s="59"/>
      <c r="M217" s="59"/>
      <c r="N217" s="59"/>
      <c r="O217" s="59"/>
      <c r="P217" s="59"/>
      <c r="Q217" s="59"/>
      <c r="R217" s="59"/>
      <c r="S217" s="59"/>
      <c r="T217" s="59"/>
      <c r="U217" s="59"/>
      <c r="V217" s="59"/>
      <c r="W217" s="59"/>
      <c r="X217" s="59"/>
      <c r="Y217" s="59"/>
      <c r="Z217" s="59"/>
      <c r="AA217" s="59"/>
      <c r="AB217" s="59"/>
      <c r="AC217" s="59"/>
      <c r="AD217" s="59"/>
      <c r="AE217" s="59"/>
      <c r="AF217" s="59"/>
      <c r="AG217" s="59"/>
      <c r="AH217" s="59"/>
      <c r="AI217" s="59"/>
      <c r="AJ217" s="59"/>
      <c r="AK217" s="59"/>
      <c r="AL217" s="59"/>
      <c r="AM217" s="59"/>
      <c r="AN217" s="59"/>
      <c r="AO217" s="59"/>
      <c r="AP217" s="59"/>
      <c r="AQ217" s="59"/>
      <c r="AR217" s="59"/>
    </row>
    <row r="218" ht="12.0" customHeight="1">
      <c r="A218" s="59"/>
      <c r="B218" s="59"/>
      <c r="C218" s="59"/>
      <c r="D218" s="59"/>
      <c r="E218" s="59"/>
      <c r="F218" s="59"/>
      <c r="G218" s="59"/>
      <c r="H218" s="59"/>
      <c r="I218" s="59"/>
      <c r="J218" s="59"/>
      <c r="K218" s="59"/>
      <c r="L218" s="59"/>
      <c r="M218" s="59"/>
      <c r="N218" s="59"/>
      <c r="O218" s="59"/>
      <c r="P218" s="59"/>
      <c r="Q218" s="59"/>
      <c r="R218" s="59"/>
      <c r="S218" s="59"/>
      <c r="T218" s="59"/>
      <c r="U218" s="59"/>
      <c r="V218" s="59"/>
      <c r="W218" s="59"/>
      <c r="X218" s="59"/>
      <c r="Y218" s="59"/>
      <c r="Z218" s="59"/>
      <c r="AA218" s="59"/>
      <c r="AB218" s="59"/>
      <c r="AC218" s="59"/>
      <c r="AD218" s="59"/>
      <c r="AE218" s="59"/>
      <c r="AF218" s="59"/>
      <c r="AG218" s="59"/>
      <c r="AH218" s="59"/>
      <c r="AI218" s="59"/>
      <c r="AJ218" s="59"/>
      <c r="AK218" s="59"/>
      <c r="AL218" s="59"/>
      <c r="AM218" s="59"/>
      <c r="AN218" s="59"/>
      <c r="AO218" s="59"/>
      <c r="AP218" s="59"/>
      <c r="AQ218" s="59"/>
      <c r="AR218" s="59"/>
    </row>
    <row r="219" ht="12.0" customHeight="1">
      <c r="A219" s="59"/>
      <c r="B219" s="59"/>
      <c r="C219" s="59"/>
      <c r="D219" s="59"/>
      <c r="E219" s="59"/>
      <c r="F219" s="59"/>
      <c r="G219" s="59"/>
      <c r="H219" s="59"/>
      <c r="I219" s="59"/>
      <c r="J219" s="59"/>
      <c r="K219" s="59"/>
      <c r="L219" s="59"/>
      <c r="M219" s="59"/>
      <c r="N219" s="59"/>
      <c r="O219" s="59"/>
      <c r="P219" s="59"/>
      <c r="Q219" s="59"/>
      <c r="R219" s="59"/>
      <c r="S219" s="59"/>
      <c r="T219" s="59"/>
      <c r="U219" s="59"/>
      <c r="V219" s="59"/>
      <c r="W219" s="59"/>
      <c r="X219" s="59"/>
      <c r="Y219" s="59"/>
      <c r="Z219" s="59"/>
      <c r="AA219" s="59"/>
      <c r="AB219" s="59"/>
      <c r="AC219" s="59"/>
      <c r="AD219" s="59"/>
      <c r="AE219" s="59"/>
      <c r="AF219" s="59"/>
      <c r="AG219" s="59"/>
      <c r="AH219" s="59"/>
      <c r="AI219" s="59"/>
      <c r="AJ219" s="59"/>
      <c r="AK219" s="59"/>
      <c r="AL219" s="59"/>
      <c r="AM219" s="59"/>
      <c r="AN219" s="59"/>
      <c r="AO219" s="59"/>
      <c r="AP219" s="59"/>
      <c r="AQ219" s="59"/>
      <c r="AR219" s="59"/>
    </row>
    <row r="220" ht="12.0" customHeight="1">
      <c r="A220" s="59"/>
      <c r="B220" s="59"/>
      <c r="C220" s="59"/>
      <c r="D220" s="59"/>
      <c r="E220" s="59"/>
      <c r="F220" s="59"/>
      <c r="G220" s="59"/>
      <c r="H220" s="59"/>
      <c r="I220" s="59"/>
      <c r="J220" s="59"/>
      <c r="K220" s="59"/>
      <c r="L220" s="59"/>
      <c r="M220" s="59"/>
      <c r="N220" s="59"/>
      <c r="O220" s="59"/>
      <c r="P220" s="59"/>
      <c r="Q220" s="59"/>
      <c r="R220" s="59"/>
      <c r="S220" s="59"/>
      <c r="T220" s="59"/>
      <c r="U220" s="59"/>
      <c r="V220" s="59"/>
      <c r="W220" s="59"/>
      <c r="X220" s="59"/>
      <c r="Y220" s="59"/>
      <c r="Z220" s="59"/>
      <c r="AA220" s="59"/>
      <c r="AB220" s="59"/>
      <c r="AC220" s="59"/>
      <c r="AD220" s="59"/>
      <c r="AE220" s="59"/>
      <c r="AF220" s="59"/>
      <c r="AG220" s="59"/>
      <c r="AH220" s="59"/>
      <c r="AI220" s="59"/>
      <c r="AJ220" s="59"/>
      <c r="AK220" s="59"/>
      <c r="AL220" s="59"/>
      <c r="AM220" s="59"/>
      <c r="AN220" s="59"/>
      <c r="AO220" s="59"/>
      <c r="AP220" s="59"/>
      <c r="AQ220" s="59"/>
      <c r="AR220" s="59"/>
    </row>
    <row r="221" ht="12.0" customHeight="1">
      <c r="A221" s="59"/>
      <c r="B221" s="59"/>
      <c r="C221" s="59"/>
      <c r="D221" s="59"/>
      <c r="E221" s="59"/>
      <c r="F221" s="59"/>
      <c r="G221" s="59"/>
      <c r="H221" s="59"/>
      <c r="I221" s="59"/>
      <c r="J221" s="59"/>
      <c r="K221" s="59"/>
      <c r="L221" s="59"/>
      <c r="M221" s="59"/>
      <c r="N221" s="59"/>
      <c r="O221" s="59"/>
      <c r="P221" s="59"/>
      <c r="Q221" s="59"/>
      <c r="R221" s="59"/>
      <c r="S221" s="59"/>
      <c r="T221" s="59"/>
      <c r="U221" s="59"/>
      <c r="V221" s="59"/>
      <c r="W221" s="59"/>
      <c r="X221" s="59"/>
      <c r="Y221" s="59"/>
      <c r="Z221" s="59"/>
      <c r="AA221" s="59"/>
      <c r="AB221" s="59"/>
      <c r="AC221" s="59"/>
      <c r="AD221" s="59"/>
      <c r="AE221" s="59"/>
      <c r="AF221" s="59"/>
      <c r="AG221" s="59"/>
      <c r="AH221" s="59"/>
      <c r="AI221" s="59"/>
      <c r="AJ221" s="59"/>
      <c r="AK221" s="59"/>
      <c r="AL221" s="59"/>
      <c r="AM221" s="59"/>
      <c r="AN221" s="59"/>
      <c r="AO221" s="59"/>
      <c r="AP221" s="59"/>
      <c r="AQ221" s="59"/>
      <c r="AR221" s="59"/>
    </row>
    <row r="222" ht="12.0" customHeight="1">
      <c r="A222" s="59"/>
      <c r="B222" s="59"/>
      <c r="C222" s="59"/>
      <c r="D222" s="59"/>
      <c r="E222" s="59"/>
      <c r="F222" s="59"/>
      <c r="G222" s="59"/>
      <c r="H222" s="59"/>
      <c r="I222" s="59"/>
      <c r="J222" s="59"/>
      <c r="K222" s="59"/>
      <c r="L222" s="59"/>
      <c r="M222" s="59"/>
      <c r="N222" s="59"/>
      <c r="O222" s="59"/>
      <c r="P222" s="59"/>
      <c r="Q222" s="59"/>
      <c r="R222" s="59"/>
      <c r="S222" s="59"/>
      <c r="T222" s="59"/>
      <c r="U222" s="59"/>
      <c r="V222" s="59"/>
      <c r="W222" s="59"/>
      <c r="X222" s="59"/>
      <c r="Y222" s="59"/>
      <c r="Z222" s="59"/>
      <c r="AA222" s="59"/>
      <c r="AB222" s="59"/>
      <c r="AC222" s="59"/>
      <c r="AD222" s="59"/>
      <c r="AE222" s="59"/>
      <c r="AF222" s="59"/>
      <c r="AG222" s="59"/>
      <c r="AH222" s="59"/>
      <c r="AI222" s="59"/>
      <c r="AJ222" s="59"/>
      <c r="AK222" s="59"/>
      <c r="AL222" s="59"/>
      <c r="AM222" s="59"/>
      <c r="AN222" s="59"/>
      <c r="AO222" s="59"/>
      <c r="AP222" s="59"/>
      <c r="AQ222" s="59"/>
      <c r="AR222" s="59"/>
    </row>
    <row r="223" ht="12.0" customHeight="1">
      <c r="A223" s="59"/>
      <c r="B223" s="59"/>
      <c r="C223" s="59"/>
      <c r="D223" s="59"/>
      <c r="E223" s="59"/>
      <c r="F223" s="59"/>
      <c r="G223" s="59"/>
      <c r="H223" s="59"/>
      <c r="I223" s="59"/>
      <c r="J223" s="59"/>
      <c r="K223" s="59"/>
      <c r="L223" s="59"/>
      <c r="M223" s="59"/>
      <c r="N223" s="59"/>
      <c r="O223" s="59"/>
      <c r="P223" s="59"/>
      <c r="Q223" s="59"/>
      <c r="R223" s="59"/>
      <c r="S223" s="59"/>
      <c r="T223" s="59"/>
      <c r="U223" s="59"/>
      <c r="V223" s="59"/>
      <c r="W223" s="59"/>
      <c r="X223" s="59"/>
      <c r="Y223" s="59"/>
      <c r="Z223" s="59"/>
      <c r="AA223" s="59"/>
      <c r="AB223" s="59"/>
      <c r="AC223" s="59"/>
      <c r="AD223" s="59"/>
      <c r="AE223" s="59"/>
      <c r="AF223" s="59"/>
      <c r="AG223" s="59"/>
      <c r="AH223" s="59"/>
      <c r="AI223" s="59"/>
      <c r="AJ223" s="59"/>
      <c r="AK223" s="59"/>
      <c r="AL223" s="59"/>
      <c r="AM223" s="59"/>
      <c r="AN223" s="59"/>
      <c r="AO223" s="59"/>
      <c r="AP223" s="59"/>
      <c r="AQ223" s="59"/>
      <c r="AR223" s="59"/>
    </row>
    <row r="224" ht="12.0" customHeight="1">
      <c r="A224" s="59"/>
      <c r="B224" s="59"/>
      <c r="C224" s="59"/>
      <c r="D224" s="59"/>
      <c r="E224" s="59"/>
      <c r="F224" s="59"/>
      <c r="G224" s="59"/>
      <c r="H224" s="59"/>
      <c r="I224" s="59"/>
      <c r="J224" s="59"/>
      <c r="K224" s="59"/>
      <c r="L224" s="59"/>
      <c r="M224" s="59"/>
      <c r="N224" s="59"/>
      <c r="O224" s="59"/>
      <c r="P224" s="59"/>
      <c r="Q224" s="59"/>
      <c r="R224" s="59"/>
      <c r="S224" s="59"/>
      <c r="T224" s="59"/>
      <c r="U224" s="59"/>
      <c r="V224" s="59"/>
      <c r="W224" s="59"/>
      <c r="X224" s="59"/>
      <c r="Y224" s="59"/>
      <c r="Z224" s="59"/>
      <c r="AA224" s="59"/>
      <c r="AB224" s="59"/>
      <c r="AC224" s="59"/>
      <c r="AD224" s="59"/>
      <c r="AE224" s="59"/>
      <c r="AF224" s="59"/>
      <c r="AG224" s="59"/>
      <c r="AH224" s="59"/>
      <c r="AI224" s="59"/>
      <c r="AJ224" s="59"/>
      <c r="AK224" s="59"/>
      <c r="AL224" s="59"/>
      <c r="AM224" s="59"/>
      <c r="AN224" s="59"/>
      <c r="AO224" s="59"/>
      <c r="AP224" s="59"/>
      <c r="AQ224" s="59"/>
      <c r="AR224" s="59"/>
    </row>
    <row r="225" ht="12.0" customHeight="1">
      <c r="A225" s="59"/>
      <c r="B225" s="59"/>
      <c r="C225" s="59"/>
      <c r="D225" s="59"/>
      <c r="E225" s="59"/>
      <c r="F225" s="59"/>
      <c r="G225" s="59"/>
      <c r="H225" s="59"/>
      <c r="I225" s="59"/>
      <c r="J225" s="59"/>
      <c r="K225" s="59"/>
      <c r="L225" s="59"/>
      <c r="M225" s="59"/>
      <c r="N225" s="59"/>
      <c r="O225" s="59"/>
      <c r="P225" s="59"/>
      <c r="Q225" s="59"/>
      <c r="R225" s="59"/>
      <c r="S225" s="59"/>
      <c r="T225" s="59"/>
      <c r="U225" s="59"/>
      <c r="V225" s="59"/>
      <c r="W225" s="59"/>
      <c r="X225" s="59"/>
      <c r="Y225" s="59"/>
      <c r="Z225" s="59"/>
      <c r="AA225" s="59"/>
      <c r="AB225" s="59"/>
      <c r="AC225" s="59"/>
      <c r="AD225" s="59"/>
      <c r="AE225" s="59"/>
      <c r="AF225" s="59"/>
      <c r="AG225" s="59"/>
      <c r="AH225" s="59"/>
      <c r="AI225" s="59"/>
      <c r="AJ225" s="59"/>
      <c r="AK225" s="59"/>
      <c r="AL225" s="59"/>
      <c r="AM225" s="59"/>
      <c r="AN225" s="59"/>
      <c r="AO225" s="59"/>
      <c r="AP225" s="59"/>
      <c r="AQ225" s="59"/>
      <c r="AR225" s="59"/>
    </row>
    <row r="226" ht="12.0" customHeight="1">
      <c r="A226" s="59"/>
      <c r="B226" s="59"/>
      <c r="C226" s="59"/>
      <c r="D226" s="59"/>
      <c r="E226" s="59"/>
      <c r="F226" s="59"/>
      <c r="G226" s="59"/>
      <c r="H226" s="59"/>
      <c r="I226" s="59"/>
      <c r="J226" s="59"/>
      <c r="K226" s="59"/>
      <c r="L226" s="59"/>
      <c r="M226" s="59"/>
      <c r="N226" s="59"/>
      <c r="O226" s="59"/>
      <c r="P226" s="59"/>
      <c r="Q226" s="59"/>
      <c r="R226" s="59"/>
      <c r="S226" s="59"/>
      <c r="T226" s="59"/>
      <c r="U226" s="59"/>
      <c r="V226" s="59"/>
      <c r="W226" s="59"/>
      <c r="X226" s="59"/>
      <c r="Y226" s="59"/>
      <c r="Z226" s="59"/>
      <c r="AA226" s="59"/>
      <c r="AB226" s="59"/>
      <c r="AC226" s="59"/>
      <c r="AD226" s="59"/>
      <c r="AE226" s="59"/>
      <c r="AF226" s="59"/>
      <c r="AG226" s="59"/>
      <c r="AH226" s="59"/>
      <c r="AI226" s="59"/>
      <c r="AJ226" s="59"/>
      <c r="AK226" s="59"/>
      <c r="AL226" s="59"/>
      <c r="AM226" s="59"/>
      <c r="AN226" s="59"/>
      <c r="AO226" s="59"/>
      <c r="AP226" s="59"/>
      <c r="AQ226" s="59"/>
      <c r="AR226" s="59"/>
    </row>
    <row r="227" ht="12.0" customHeight="1">
      <c r="A227" s="59"/>
      <c r="B227" s="59"/>
      <c r="C227" s="59"/>
      <c r="D227" s="59"/>
      <c r="E227" s="59"/>
      <c r="F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59"/>
      <c r="AD227" s="59"/>
      <c r="AE227" s="59"/>
      <c r="AF227" s="59"/>
      <c r="AG227" s="59"/>
      <c r="AH227" s="59"/>
      <c r="AI227" s="59"/>
      <c r="AJ227" s="59"/>
      <c r="AK227" s="59"/>
      <c r="AL227" s="59"/>
      <c r="AM227" s="59"/>
      <c r="AN227" s="59"/>
      <c r="AO227" s="59"/>
      <c r="AP227" s="59"/>
      <c r="AQ227" s="59"/>
      <c r="AR227" s="59"/>
    </row>
    <row r="228" ht="12.0" customHeight="1">
      <c r="A228" s="59"/>
      <c r="B228" s="59"/>
      <c r="C228" s="59"/>
      <c r="D228" s="59"/>
      <c r="E228" s="59"/>
      <c r="F228" s="59"/>
      <c r="G228" s="59"/>
      <c r="H228" s="59"/>
      <c r="I228" s="59"/>
      <c r="J228" s="59"/>
      <c r="K228" s="59"/>
      <c r="L228" s="59"/>
      <c r="M228" s="59"/>
      <c r="N228" s="59"/>
      <c r="O228" s="59"/>
      <c r="P228" s="59"/>
      <c r="Q228" s="59"/>
      <c r="R228" s="59"/>
      <c r="S228" s="59"/>
      <c r="T228" s="59"/>
      <c r="U228" s="59"/>
      <c r="V228" s="59"/>
      <c r="W228" s="59"/>
      <c r="X228" s="59"/>
      <c r="Y228" s="59"/>
      <c r="Z228" s="59"/>
      <c r="AA228" s="59"/>
      <c r="AB228" s="59"/>
      <c r="AC228" s="59"/>
      <c r="AD228" s="59"/>
      <c r="AE228" s="59"/>
      <c r="AF228" s="59"/>
      <c r="AG228" s="59"/>
      <c r="AH228" s="59"/>
      <c r="AI228" s="59"/>
      <c r="AJ228" s="59"/>
      <c r="AK228" s="59"/>
      <c r="AL228" s="59"/>
      <c r="AM228" s="59"/>
      <c r="AN228" s="59"/>
      <c r="AO228" s="59"/>
      <c r="AP228" s="59"/>
      <c r="AQ228" s="59"/>
      <c r="AR228" s="59"/>
    </row>
    <row r="229" ht="12.0" customHeight="1">
      <c r="A229" s="59"/>
      <c r="B229" s="59"/>
      <c r="C229" s="59"/>
      <c r="D229" s="59"/>
      <c r="E229" s="59"/>
      <c r="F229" s="59"/>
      <c r="G229" s="59"/>
      <c r="H229" s="59"/>
      <c r="I229" s="59"/>
      <c r="J229" s="59"/>
      <c r="K229" s="59"/>
      <c r="L229" s="59"/>
      <c r="M229" s="59"/>
      <c r="N229" s="59"/>
      <c r="O229" s="59"/>
      <c r="P229" s="59"/>
      <c r="Q229" s="59"/>
      <c r="R229" s="59"/>
      <c r="S229" s="59"/>
      <c r="T229" s="59"/>
      <c r="U229" s="59"/>
      <c r="V229" s="59"/>
      <c r="W229" s="59"/>
      <c r="X229" s="59"/>
      <c r="Y229" s="59"/>
      <c r="Z229" s="59"/>
      <c r="AA229" s="59"/>
      <c r="AB229" s="59"/>
      <c r="AC229" s="59"/>
      <c r="AD229" s="59"/>
      <c r="AE229" s="59"/>
      <c r="AF229" s="59"/>
      <c r="AG229" s="59"/>
      <c r="AH229" s="59"/>
      <c r="AI229" s="59"/>
      <c r="AJ229" s="59"/>
      <c r="AK229" s="59"/>
      <c r="AL229" s="59"/>
      <c r="AM229" s="59"/>
      <c r="AN229" s="59"/>
      <c r="AO229" s="59"/>
      <c r="AP229" s="59"/>
      <c r="AQ229" s="59"/>
      <c r="AR229" s="59"/>
    </row>
    <row r="230" ht="12.0" customHeight="1">
      <c r="A230" s="59"/>
      <c r="B230" s="59"/>
      <c r="C230" s="59"/>
      <c r="D230" s="59"/>
      <c r="E230" s="59"/>
      <c r="F230" s="59"/>
      <c r="G230" s="59"/>
      <c r="H230" s="59"/>
      <c r="I230" s="59"/>
      <c r="J230" s="59"/>
      <c r="K230" s="59"/>
      <c r="L230" s="59"/>
      <c r="M230" s="59"/>
      <c r="N230" s="59"/>
      <c r="O230" s="59"/>
      <c r="P230" s="59"/>
      <c r="Q230" s="59"/>
      <c r="R230" s="59"/>
      <c r="S230" s="59"/>
      <c r="T230" s="59"/>
      <c r="U230" s="59"/>
      <c r="V230" s="59"/>
      <c r="W230" s="59"/>
      <c r="X230" s="59"/>
      <c r="Y230" s="59"/>
      <c r="Z230" s="59"/>
      <c r="AA230" s="59"/>
      <c r="AB230" s="59"/>
      <c r="AC230" s="59"/>
      <c r="AD230" s="59"/>
      <c r="AE230" s="59"/>
      <c r="AF230" s="59"/>
      <c r="AG230" s="59"/>
      <c r="AH230" s="59"/>
      <c r="AI230" s="59"/>
      <c r="AJ230" s="59"/>
      <c r="AK230" s="59"/>
      <c r="AL230" s="59"/>
      <c r="AM230" s="59"/>
      <c r="AN230" s="59"/>
      <c r="AO230" s="59"/>
      <c r="AP230" s="59"/>
      <c r="AQ230" s="59"/>
      <c r="AR230" s="59"/>
    </row>
    <row r="231" ht="12.0" customHeight="1">
      <c r="A231" s="59"/>
      <c r="B231" s="59"/>
      <c r="C231" s="59"/>
      <c r="D231" s="59"/>
      <c r="E231" s="59"/>
      <c r="F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c r="AD231" s="59"/>
      <c r="AE231" s="59"/>
      <c r="AF231" s="59"/>
      <c r="AG231" s="59"/>
      <c r="AH231" s="59"/>
      <c r="AI231" s="59"/>
      <c r="AJ231" s="59"/>
      <c r="AK231" s="59"/>
      <c r="AL231" s="59"/>
      <c r="AM231" s="59"/>
      <c r="AN231" s="59"/>
      <c r="AO231" s="59"/>
      <c r="AP231" s="59"/>
      <c r="AQ231" s="59"/>
      <c r="AR231" s="59"/>
    </row>
    <row r="232" ht="12.0" customHeight="1">
      <c r="A232" s="59"/>
      <c r="B232" s="59"/>
      <c r="C232" s="59"/>
      <c r="D232" s="59"/>
      <c r="E232" s="59"/>
      <c r="F232" s="59"/>
      <c r="G232" s="59"/>
      <c r="H232" s="59"/>
      <c r="I232" s="59"/>
      <c r="J232" s="59"/>
      <c r="K232" s="59"/>
      <c r="L232" s="59"/>
      <c r="M232" s="59"/>
      <c r="N232" s="59"/>
      <c r="O232" s="59"/>
      <c r="P232" s="59"/>
      <c r="Q232" s="59"/>
      <c r="R232" s="59"/>
      <c r="S232" s="59"/>
      <c r="T232" s="59"/>
      <c r="U232" s="59"/>
      <c r="V232" s="59"/>
      <c r="W232" s="59"/>
      <c r="X232" s="59"/>
      <c r="Y232" s="59"/>
      <c r="Z232" s="59"/>
      <c r="AA232" s="59"/>
      <c r="AB232" s="59"/>
      <c r="AC232" s="59"/>
      <c r="AD232" s="59"/>
      <c r="AE232" s="59"/>
      <c r="AF232" s="59"/>
      <c r="AG232" s="59"/>
      <c r="AH232" s="59"/>
      <c r="AI232" s="59"/>
      <c r="AJ232" s="59"/>
      <c r="AK232" s="59"/>
      <c r="AL232" s="59"/>
      <c r="AM232" s="59"/>
      <c r="AN232" s="59"/>
      <c r="AO232" s="59"/>
      <c r="AP232" s="59"/>
      <c r="AQ232" s="59"/>
      <c r="AR232" s="59"/>
    </row>
    <row r="233" ht="12.0" customHeight="1">
      <c r="A233" s="59"/>
      <c r="B233" s="59"/>
      <c r="C233" s="59"/>
      <c r="D233" s="59"/>
      <c r="E233" s="59"/>
      <c r="F233" s="59"/>
      <c r="G233" s="59"/>
      <c r="H233" s="59"/>
      <c r="I233" s="59"/>
      <c r="J233" s="59"/>
      <c r="K233" s="59"/>
      <c r="L233" s="59"/>
      <c r="M233" s="59"/>
      <c r="N233" s="59"/>
      <c r="O233" s="59"/>
      <c r="P233" s="59"/>
      <c r="Q233" s="59"/>
      <c r="R233" s="59"/>
      <c r="S233" s="59"/>
      <c r="T233" s="59"/>
      <c r="U233" s="59"/>
      <c r="V233" s="59"/>
      <c r="W233" s="59"/>
      <c r="X233" s="59"/>
      <c r="Y233" s="59"/>
      <c r="Z233" s="59"/>
      <c r="AA233" s="59"/>
      <c r="AB233" s="59"/>
      <c r="AC233" s="59"/>
      <c r="AD233" s="59"/>
      <c r="AE233" s="59"/>
      <c r="AF233" s="59"/>
      <c r="AG233" s="59"/>
      <c r="AH233" s="59"/>
      <c r="AI233" s="59"/>
      <c r="AJ233" s="59"/>
      <c r="AK233" s="59"/>
      <c r="AL233" s="59"/>
      <c r="AM233" s="59"/>
      <c r="AN233" s="59"/>
      <c r="AO233" s="59"/>
      <c r="AP233" s="59"/>
      <c r="AQ233" s="59"/>
      <c r="AR233" s="59"/>
    </row>
    <row r="234" ht="12.0" customHeight="1">
      <c r="A234" s="59"/>
      <c r="B234" s="59"/>
      <c r="C234" s="59"/>
      <c r="D234" s="59"/>
      <c r="E234" s="59"/>
      <c r="F234" s="59"/>
      <c r="G234" s="59"/>
      <c r="H234" s="59"/>
      <c r="I234" s="59"/>
      <c r="J234" s="59"/>
      <c r="K234" s="59"/>
      <c r="L234" s="59"/>
      <c r="M234" s="59"/>
      <c r="N234" s="59"/>
      <c r="O234" s="59"/>
      <c r="P234" s="59"/>
      <c r="Q234" s="59"/>
      <c r="R234" s="59"/>
      <c r="S234" s="59"/>
      <c r="T234" s="59"/>
      <c r="U234" s="59"/>
      <c r="V234" s="59"/>
      <c r="W234" s="59"/>
      <c r="X234" s="59"/>
      <c r="Y234" s="59"/>
      <c r="Z234" s="59"/>
      <c r="AA234" s="59"/>
      <c r="AB234" s="59"/>
      <c r="AC234" s="59"/>
      <c r="AD234" s="59"/>
      <c r="AE234" s="59"/>
      <c r="AF234" s="59"/>
      <c r="AG234" s="59"/>
      <c r="AH234" s="59"/>
      <c r="AI234" s="59"/>
      <c r="AJ234" s="59"/>
      <c r="AK234" s="59"/>
      <c r="AL234" s="59"/>
      <c r="AM234" s="59"/>
      <c r="AN234" s="59"/>
      <c r="AO234" s="59"/>
      <c r="AP234" s="59"/>
      <c r="AQ234" s="59"/>
      <c r="AR234" s="59"/>
    </row>
    <row r="235" ht="12.0" customHeight="1">
      <c r="A235" s="59"/>
      <c r="B235" s="59"/>
      <c r="C235" s="59"/>
      <c r="D235" s="59"/>
      <c r="E235" s="59"/>
      <c r="F235" s="59"/>
      <c r="G235" s="59"/>
      <c r="H235" s="59"/>
      <c r="I235" s="59"/>
      <c r="J235" s="59"/>
      <c r="K235" s="59"/>
      <c r="L235" s="59"/>
      <c r="M235" s="59"/>
      <c r="N235" s="59"/>
      <c r="O235" s="59"/>
      <c r="P235" s="59"/>
      <c r="Q235" s="59"/>
      <c r="R235" s="59"/>
      <c r="S235" s="59"/>
      <c r="T235" s="59"/>
      <c r="U235" s="59"/>
      <c r="V235" s="59"/>
      <c r="W235" s="59"/>
      <c r="X235" s="59"/>
      <c r="Y235" s="59"/>
      <c r="Z235" s="59"/>
      <c r="AA235" s="59"/>
      <c r="AB235" s="59"/>
      <c r="AC235" s="59"/>
      <c r="AD235" s="59"/>
      <c r="AE235" s="59"/>
      <c r="AF235" s="59"/>
      <c r="AG235" s="59"/>
      <c r="AH235" s="59"/>
      <c r="AI235" s="59"/>
      <c r="AJ235" s="59"/>
      <c r="AK235" s="59"/>
      <c r="AL235" s="59"/>
      <c r="AM235" s="59"/>
      <c r="AN235" s="59"/>
      <c r="AO235" s="59"/>
      <c r="AP235" s="59"/>
      <c r="AQ235" s="59"/>
      <c r="AR235" s="59"/>
    </row>
    <row r="236" ht="12.0" customHeight="1">
      <c r="A236" s="59"/>
      <c r="B236" s="59"/>
      <c r="C236" s="59"/>
      <c r="D236" s="59"/>
      <c r="E236" s="59"/>
      <c r="F236" s="59"/>
      <c r="G236" s="59"/>
      <c r="H236" s="59"/>
      <c r="I236" s="59"/>
      <c r="J236" s="59"/>
      <c r="K236" s="59"/>
      <c r="L236" s="59"/>
      <c r="M236" s="59"/>
      <c r="N236" s="59"/>
      <c r="O236" s="59"/>
      <c r="P236" s="59"/>
      <c r="Q236" s="59"/>
      <c r="R236" s="59"/>
      <c r="S236" s="59"/>
      <c r="T236" s="59"/>
      <c r="U236" s="59"/>
      <c r="V236" s="59"/>
      <c r="W236" s="59"/>
      <c r="X236" s="59"/>
      <c r="Y236" s="59"/>
      <c r="Z236" s="59"/>
      <c r="AA236" s="59"/>
      <c r="AB236" s="59"/>
      <c r="AC236" s="59"/>
      <c r="AD236" s="59"/>
      <c r="AE236" s="59"/>
      <c r="AF236" s="59"/>
      <c r="AG236" s="59"/>
      <c r="AH236" s="59"/>
      <c r="AI236" s="59"/>
      <c r="AJ236" s="59"/>
      <c r="AK236" s="59"/>
      <c r="AL236" s="59"/>
      <c r="AM236" s="59"/>
      <c r="AN236" s="59"/>
      <c r="AO236" s="59"/>
      <c r="AP236" s="59"/>
      <c r="AQ236" s="59"/>
      <c r="AR236" s="59"/>
    </row>
    <row r="237" ht="12.0" customHeight="1">
      <c r="A237" s="59"/>
      <c r="B237" s="59"/>
      <c r="C237" s="59"/>
      <c r="D237" s="59"/>
      <c r="E237" s="59"/>
      <c r="F237" s="59"/>
      <c r="G237" s="59"/>
      <c r="H237" s="59"/>
      <c r="I237" s="59"/>
      <c r="J237" s="59"/>
      <c r="K237" s="59"/>
      <c r="L237" s="59"/>
      <c r="M237" s="59"/>
      <c r="N237" s="59"/>
      <c r="O237" s="59"/>
      <c r="P237" s="59"/>
      <c r="Q237" s="59"/>
      <c r="R237" s="59"/>
      <c r="S237" s="59"/>
      <c r="T237" s="59"/>
      <c r="U237" s="59"/>
      <c r="V237" s="59"/>
      <c r="W237" s="59"/>
      <c r="X237" s="59"/>
      <c r="Y237" s="59"/>
      <c r="Z237" s="59"/>
      <c r="AA237" s="59"/>
      <c r="AB237" s="59"/>
      <c r="AC237" s="59"/>
      <c r="AD237" s="59"/>
      <c r="AE237" s="59"/>
      <c r="AF237" s="59"/>
      <c r="AG237" s="59"/>
      <c r="AH237" s="59"/>
      <c r="AI237" s="59"/>
      <c r="AJ237" s="59"/>
      <c r="AK237" s="59"/>
      <c r="AL237" s="59"/>
      <c r="AM237" s="59"/>
      <c r="AN237" s="59"/>
      <c r="AO237" s="59"/>
      <c r="AP237" s="59"/>
      <c r="AQ237" s="59"/>
      <c r="AR237" s="59"/>
    </row>
    <row r="238" ht="12.0" customHeight="1">
      <c r="A238" s="59"/>
      <c r="B238" s="59"/>
      <c r="C238" s="59"/>
      <c r="D238" s="59"/>
      <c r="E238" s="59"/>
      <c r="F238" s="59"/>
      <c r="G238" s="59"/>
      <c r="H238" s="59"/>
      <c r="I238" s="59"/>
      <c r="J238" s="59"/>
      <c r="K238" s="59"/>
      <c r="L238" s="59"/>
      <c r="M238" s="59"/>
      <c r="N238" s="59"/>
      <c r="O238" s="59"/>
      <c r="P238" s="59"/>
      <c r="Q238" s="59"/>
      <c r="R238" s="59"/>
      <c r="S238" s="59"/>
      <c r="T238" s="59"/>
      <c r="U238" s="59"/>
      <c r="V238" s="59"/>
      <c r="W238" s="59"/>
      <c r="X238" s="59"/>
      <c r="Y238" s="59"/>
      <c r="Z238" s="59"/>
      <c r="AA238" s="59"/>
      <c r="AB238" s="59"/>
      <c r="AC238" s="59"/>
      <c r="AD238" s="59"/>
      <c r="AE238" s="59"/>
      <c r="AF238" s="59"/>
      <c r="AG238" s="59"/>
      <c r="AH238" s="59"/>
      <c r="AI238" s="59"/>
      <c r="AJ238" s="59"/>
      <c r="AK238" s="59"/>
      <c r="AL238" s="59"/>
      <c r="AM238" s="59"/>
      <c r="AN238" s="59"/>
      <c r="AO238" s="59"/>
      <c r="AP238" s="59"/>
      <c r="AQ238" s="59"/>
      <c r="AR238" s="59"/>
    </row>
    <row r="239" ht="12.0" customHeight="1">
      <c r="A239" s="59"/>
      <c r="B239" s="59"/>
      <c r="C239" s="59"/>
      <c r="D239" s="59"/>
      <c r="E239" s="59"/>
      <c r="F239" s="59"/>
      <c r="G239" s="59"/>
      <c r="H239" s="59"/>
      <c r="I239" s="59"/>
      <c r="J239" s="59"/>
      <c r="K239" s="59"/>
      <c r="L239" s="59"/>
      <c r="M239" s="59"/>
      <c r="N239" s="59"/>
      <c r="O239" s="59"/>
      <c r="P239" s="59"/>
      <c r="Q239" s="59"/>
      <c r="R239" s="59"/>
      <c r="S239" s="59"/>
      <c r="T239" s="59"/>
      <c r="U239" s="59"/>
      <c r="V239" s="59"/>
      <c r="W239" s="59"/>
      <c r="X239" s="59"/>
      <c r="Y239" s="59"/>
      <c r="Z239" s="59"/>
      <c r="AA239" s="59"/>
      <c r="AB239" s="59"/>
      <c r="AC239" s="59"/>
      <c r="AD239" s="59"/>
      <c r="AE239" s="59"/>
      <c r="AF239" s="59"/>
      <c r="AG239" s="59"/>
      <c r="AH239" s="59"/>
      <c r="AI239" s="59"/>
      <c r="AJ239" s="59"/>
      <c r="AK239" s="59"/>
      <c r="AL239" s="59"/>
      <c r="AM239" s="59"/>
      <c r="AN239" s="59"/>
      <c r="AO239" s="59"/>
      <c r="AP239" s="59"/>
      <c r="AQ239" s="59"/>
      <c r="AR239" s="59"/>
    </row>
    <row r="240" ht="12.0" customHeight="1">
      <c r="A240" s="59"/>
      <c r="B240" s="59"/>
      <c r="C240" s="59"/>
      <c r="D240" s="59"/>
      <c r="E240" s="59"/>
      <c r="F240" s="59"/>
      <c r="G240" s="59"/>
      <c r="H240" s="59"/>
      <c r="I240" s="59"/>
      <c r="J240" s="59"/>
      <c r="K240" s="59"/>
      <c r="L240" s="59"/>
      <c r="M240" s="59"/>
      <c r="N240" s="59"/>
      <c r="O240" s="59"/>
      <c r="P240" s="59"/>
      <c r="Q240" s="59"/>
      <c r="R240" s="59"/>
      <c r="S240" s="59"/>
      <c r="T240" s="59"/>
      <c r="U240" s="59"/>
      <c r="V240" s="59"/>
      <c r="W240" s="59"/>
      <c r="X240" s="59"/>
      <c r="Y240" s="59"/>
      <c r="Z240" s="59"/>
      <c r="AA240" s="59"/>
      <c r="AB240" s="59"/>
      <c r="AC240" s="59"/>
      <c r="AD240" s="59"/>
      <c r="AE240" s="59"/>
      <c r="AF240" s="59"/>
      <c r="AG240" s="59"/>
      <c r="AH240" s="59"/>
      <c r="AI240" s="59"/>
      <c r="AJ240" s="59"/>
      <c r="AK240" s="59"/>
      <c r="AL240" s="59"/>
      <c r="AM240" s="59"/>
      <c r="AN240" s="59"/>
      <c r="AO240" s="59"/>
      <c r="AP240" s="59"/>
      <c r="AQ240" s="59"/>
      <c r="AR240" s="59"/>
    </row>
    <row r="241" ht="12.0" customHeight="1">
      <c r="A241" s="59"/>
      <c r="B241" s="59"/>
      <c r="C241" s="59"/>
      <c r="D241" s="59"/>
      <c r="E241" s="59"/>
      <c r="F241" s="59"/>
      <c r="G241" s="59"/>
      <c r="H241" s="59"/>
      <c r="I241" s="59"/>
      <c r="J241" s="59"/>
      <c r="K241" s="59"/>
      <c r="L241" s="59"/>
      <c r="M241" s="59"/>
      <c r="N241" s="59"/>
      <c r="O241" s="59"/>
      <c r="P241" s="59"/>
      <c r="Q241" s="59"/>
      <c r="R241" s="59"/>
      <c r="S241" s="59"/>
      <c r="T241" s="59"/>
      <c r="U241" s="59"/>
      <c r="V241" s="59"/>
      <c r="W241" s="59"/>
      <c r="X241" s="59"/>
      <c r="Y241" s="59"/>
      <c r="Z241" s="59"/>
      <c r="AA241" s="59"/>
      <c r="AB241" s="59"/>
      <c r="AC241" s="59"/>
      <c r="AD241" s="59"/>
      <c r="AE241" s="59"/>
      <c r="AF241" s="59"/>
      <c r="AG241" s="59"/>
      <c r="AH241" s="59"/>
      <c r="AI241" s="59"/>
      <c r="AJ241" s="59"/>
      <c r="AK241" s="59"/>
      <c r="AL241" s="59"/>
      <c r="AM241" s="59"/>
      <c r="AN241" s="59"/>
      <c r="AO241" s="59"/>
      <c r="AP241" s="59"/>
      <c r="AQ241" s="59"/>
      <c r="AR241" s="59"/>
    </row>
    <row r="242" ht="12.0" customHeight="1">
      <c r="A242" s="59"/>
      <c r="B242" s="59"/>
      <c r="C242" s="59"/>
      <c r="D242" s="59"/>
      <c r="E242" s="59"/>
      <c r="F242" s="59"/>
      <c r="G242" s="59"/>
      <c r="H242" s="59"/>
      <c r="I242" s="59"/>
      <c r="J242" s="59"/>
      <c r="K242" s="59"/>
      <c r="L242" s="59"/>
      <c r="M242" s="59"/>
      <c r="N242" s="59"/>
      <c r="O242" s="59"/>
      <c r="P242" s="59"/>
      <c r="Q242" s="59"/>
      <c r="R242" s="59"/>
      <c r="S242" s="59"/>
      <c r="T242" s="59"/>
      <c r="U242" s="59"/>
      <c r="V242" s="59"/>
      <c r="W242" s="59"/>
      <c r="X242" s="59"/>
      <c r="Y242" s="59"/>
      <c r="Z242" s="59"/>
      <c r="AA242" s="59"/>
      <c r="AB242" s="59"/>
      <c r="AC242" s="59"/>
      <c r="AD242" s="59"/>
      <c r="AE242" s="59"/>
      <c r="AF242" s="59"/>
      <c r="AG242" s="59"/>
      <c r="AH242" s="59"/>
      <c r="AI242" s="59"/>
      <c r="AJ242" s="59"/>
      <c r="AK242" s="59"/>
      <c r="AL242" s="59"/>
      <c r="AM242" s="59"/>
      <c r="AN242" s="59"/>
      <c r="AO242" s="59"/>
      <c r="AP242" s="59"/>
      <c r="AQ242" s="59"/>
      <c r="AR242" s="59"/>
    </row>
    <row r="243" ht="12.0" customHeight="1">
      <c r="A243" s="59"/>
      <c r="B243" s="59"/>
      <c r="C243" s="59"/>
      <c r="D243" s="59"/>
      <c r="E243" s="59"/>
      <c r="F243" s="59"/>
      <c r="G243" s="59"/>
      <c r="H243" s="59"/>
      <c r="I243" s="59"/>
      <c r="J243" s="59"/>
      <c r="K243" s="59"/>
      <c r="L243" s="59"/>
      <c r="M243" s="59"/>
      <c r="N243" s="59"/>
      <c r="O243" s="59"/>
      <c r="P243" s="59"/>
      <c r="Q243" s="59"/>
      <c r="R243" s="59"/>
      <c r="S243" s="59"/>
      <c r="T243" s="59"/>
      <c r="U243" s="59"/>
      <c r="V243" s="59"/>
      <c r="W243" s="59"/>
      <c r="X243" s="59"/>
      <c r="Y243" s="59"/>
      <c r="Z243" s="59"/>
      <c r="AA243" s="59"/>
      <c r="AB243" s="59"/>
      <c r="AC243" s="59"/>
      <c r="AD243" s="59"/>
      <c r="AE243" s="59"/>
      <c r="AF243" s="59"/>
      <c r="AG243" s="59"/>
      <c r="AH243" s="59"/>
      <c r="AI243" s="59"/>
      <c r="AJ243" s="59"/>
      <c r="AK243" s="59"/>
      <c r="AL243" s="59"/>
      <c r="AM243" s="59"/>
      <c r="AN243" s="59"/>
      <c r="AO243" s="59"/>
      <c r="AP243" s="59"/>
      <c r="AQ243" s="59"/>
      <c r="AR243" s="59"/>
    </row>
    <row r="244" ht="12.0" customHeight="1">
      <c r="A244" s="59"/>
      <c r="B244" s="59"/>
      <c r="C244" s="59"/>
      <c r="D244" s="59"/>
      <c r="E244" s="59"/>
      <c r="F244" s="59"/>
      <c r="G244" s="59"/>
      <c r="H244" s="59"/>
      <c r="I244" s="59"/>
      <c r="J244" s="59"/>
      <c r="K244" s="59"/>
      <c r="L244" s="59"/>
      <c r="M244" s="59"/>
      <c r="N244" s="59"/>
      <c r="O244" s="59"/>
      <c r="P244" s="59"/>
      <c r="Q244" s="59"/>
      <c r="R244" s="59"/>
      <c r="S244" s="59"/>
      <c r="T244" s="59"/>
      <c r="U244" s="59"/>
      <c r="V244" s="59"/>
      <c r="W244" s="59"/>
      <c r="X244" s="59"/>
      <c r="Y244" s="59"/>
      <c r="Z244" s="59"/>
      <c r="AA244" s="59"/>
      <c r="AB244" s="59"/>
      <c r="AC244" s="59"/>
      <c r="AD244" s="59"/>
      <c r="AE244" s="59"/>
      <c r="AF244" s="59"/>
      <c r="AG244" s="59"/>
      <c r="AH244" s="59"/>
      <c r="AI244" s="59"/>
      <c r="AJ244" s="59"/>
      <c r="AK244" s="59"/>
      <c r="AL244" s="59"/>
      <c r="AM244" s="59"/>
      <c r="AN244" s="59"/>
      <c r="AO244" s="59"/>
      <c r="AP244" s="59"/>
      <c r="AQ244" s="59"/>
      <c r="AR244" s="59"/>
    </row>
    <row r="245" ht="12.0" customHeight="1">
      <c r="A245" s="59"/>
      <c r="B245" s="59"/>
      <c r="C245" s="59"/>
      <c r="D245" s="59"/>
      <c r="E245" s="59"/>
      <c r="F245" s="59"/>
      <c r="G245" s="59"/>
      <c r="H245" s="59"/>
      <c r="I245" s="59"/>
      <c r="J245" s="59"/>
      <c r="K245" s="59"/>
      <c r="L245" s="59"/>
      <c r="M245" s="59"/>
      <c r="N245" s="59"/>
      <c r="O245" s="59"/>
      <c r="P245" s="59"/>
      <c r="Q245" s="59"/>
      <c r="R245" s="59"/>
      <c r="S245" s="59"/>
      <c r="T245" s="59"/>
      <c r="U245" s="59"/>
      <c r="V245" s="59"/>
      <c r="W245" s="59"/>
      <c r="X245" s="59"/>
      <c r="Y245" s="59"/>
      <c r="Z245" s="59"/>
      <c r="AA245" s="59"/>
      <c r="AB245" s="59"/>
      <c r="AC245" s="59"/>
      <c r="AD245" s="59"/>
      <c r="AE245" s="59"/>
      <c r="AF245" s="59"/>
      <c r="AG245" s="59"/>
      <c r="AH245" s="59"/>
      <c r="AI245" s="59"/>
      <c r="AJ245" s="59"/>
      <c r="AK245" s="59"/>
      <c r="AL245" s="59"/>
      <c r="AM245" s="59"/>
      <c r="AN245" s="59"/>
      <c r="AO245" s="59"/>
      <c r="AP245" s="59"/>
      <c r="AQ245" s="59"/>
      <c r="AR245" s="59"/>
    </row>
    <row r="246" ht="12.0" customHeight="1">
      <c r="A246" s="59"/>
      <c r="B246" s="59"/>
      <c r="C246" s="59"/>
      <c r="D246" s="59"/>
      <c r="E246" s="59"/>
      <c r="F246" s="59"/>
      <c r="G246" s="59"/>
      <c r="H246" s="59"/>
      <c r="I246" s="59"/>
      <c r="J246" s="59"/>
      <c r="K246" s="59"/>
      <c r="L246" s="59"/>
      <c r="M246" s="59"/>
      <c r="N246" s="59"/>
      <c r="O246" s="59"/>
      <c r="P246" s="59"/>
      <c r="Q246" s="59"/>
      <c r="R246" s="59"/>
      <c r="S246" s="59"/>
      <c r="T246" s="59"/>
      <c r="U246" s="59"/>
      <c r="V246" s="59"/>
      <c r="W246" s="59"/>
      <c r="X246" s="59"/>
      <c r="Y246" s="59"/>
      <c r="Z246" s="59"/>
      <c r="AA246" s="59"/>
      <c r="AB246" s="59"/>
      <c r="AC246" s="59"/>
      <c r="AD246" s="59"/>
      <c r="AE246" s="59"/>
      <c r="AF246" s="59"/>
      <c r="AG246" s="59"/>
      <c r="AH246" s="59"/>
      <c r="AI246" s="59"/>
      <c r="AJ246" s="59"/>
      <c r="AK246" s="59"/>
      <c r="AL246" s="59"/>
      <c r="AM246" s="59"/>
      <c r="AN246" s="59"/>
      <c r="AO246" s="59"/>
      <c r="AP246" s="59"/>
      <c r="AQ246" s="59"/>
      <c r="AR246" s="59"/>
    </row>
    <row r="247" ht="12.0" customHeight="1">
      <c r="A247" s="59"/>
      <c r="B247" s="59"/>
      <c r="C247" s="59"/>
      <c r="D247" s="59"/>
      <c r="E247" s="59"/>
      <c r="F247" s="59"/>
      <c r="G247" s="59"/>
      <c r="H247" s="59"/>
      <c r="I247" s="59"/>
      <c r="J247" s="59"/>
      <c r="K247" s="59"/>
      <c r="L247" s="59"/>
      <c r="M247" s="59"/>
      <c r="N247" s="59"/>
      <c r="O247" s="59"/>
      <c r="P247" s="59"/>
      <c r="Q247" s="59"/>
      <c r="R247" s="59"/>
      <c r="S247" s="59"/>
      <c r="T247" s="59"/>
      <c r="U247" s="59"/>
      <c r="V247" s="59"/>
      <c r="W247" s="59"/>
      <c r="X247" s="59"/>
      <c r="Y247" s="59"/>
      <c r="Z247" s="59"/>
      <c r="AA247" s="59"/>
      <c r="AB247" s="59"/>
      <c r="AC247" s="59"/>
      <c r="AD247" s="59"/>
      <c r="AE247" s="59"/>
      <c r="AF247" s="59"/>
      <c r="AG247" s="59"/>
      <c r="AH247" s="59"/>
      <c r="AI247" s="59"/>
      <c r="AJ247" s="59"/>
      <c r="AK247" s="59"/>
      <c r="AL247" s="59"/>
      <c r="AM247" s="59"/>
      <c r="AN247" s="59"/>
      <c r="AO247" s="59"/>
      <c r="AP247" s="59"/>
      <c r="AQ247" s="59"/>
      <c r="AR247" s="59"/>
    </row>
    <row r="248" ht="12.0" customHeight="1">
      <c r="A248" s="59"/>
      <c r="B248" s="59"/>
      <c r="C248" s="59"/>
      <c r="D248" s="59"/>
      <c r="E248" s="59"/>
      <c r="F248" s="59"/>
      <c r="G248" s="59"/>
      <c r="H248" s="59"/>
      <c r="I248" s="59"/>
      <c r="J248" s="59"/>
      <c r="K248" s="59"/>
      <c r="L248" s="59"/>
      <c r="M248" s="59"/>
      <c r="N248" s="59"/>
      <c r="O248" s="59"/>
      <c r="P248" s="59"/>
      <c r="Q248" s="59"/>
      <c r="R248" s="59"/>
      <c r="S248" s="59"/>
      <c r="T248" s="59"/>
      <c r="U248" s="59"/>
      <c r="V248" s="59"/>
      <c r="W248" s="59"/>
      <c r="X248" s="59"/>
      <c r="Y248" s="59"/>
      <c r="Z248" s="59"/>
      <c r="AA248" s="59"/>
      <c r="AB248" s="59"/>
      <c r="AC248" s="59"/>
      <c r="AD248" s="59"/>
      <c r="AE248" s="59"/>
      <c r="AF248" s="59"/>
      <c r="AG248" s="59"/>
      <c r="AH248" s="59"/>
      <c r="AI248" s="59"/>
      <c r="AJ248" s="59"/>
      <c r="AK248" s="59"/>
      <c r="AL248" s="59"/>
      <c r="AM248" s="59"/>
      <c r="AN248" s="59"/>
      <c r="AO248" s="59"/>
      <c r="AP248" s="59"/>
      <c r="AQ248" s="59"/>
      <c r="AR248" s="59"/>
    </row>
    <row r="249" ht="12.0" customHeight="1">
      <c r="A249" s="59"/>
      <c r="B249" s="59"/>
      <c r="C249" s="59"/>
      <c r="D249" s="59"/>
      <c r="E249" s="59"/>
      <c r="F249" s="59"/>
      <c r="G249" s="59"/>
      <c r="H249" s="59"/>
      <c r="I249" s="59"/>
      <c r="J249" s="59"/>
      <c r="K249" s="59"/>
      <c r="L249" s="59"/>
      <c r="M249" s="59"/>
      <c r="N249" s="59"/>
      <c r="O249" s="59"/>
      <c r="P249" s="59"/>
      <c r="Q249" s="59"/>
      <c r="R249" s="59"/>
      <c r="S249" s="59"/>
      <c r="T249" s="59"/>
      <c r="U249" s="59"/>
      <c r="V249" s="59"/>
      <c r="W249" s="59"/>
      <c r="X249" s="59"/>
      <c r="Y249" s="59"/>
      <c r="Z249" s="59"/>
      <c r="AA249" s="59"/>
      <c r="AB249" s="59"/>
      <c r="AC249" s="59"/>
      <c r="AD249" s="59"/>
      <c r="AE249" s="59"/>
      <c r="AF249" s="59"/>
      <c r="AG249" s="59"/>
      <c r="AH249" s="59"/>
      <c r="AI249" s="59"/>
      <c r="AJ249" s="59"/>
      <c r="AK249" s="59"/>
      <c r="AL249" s="59"/>
      <c r="AM249" s="59"/>
      <c r="AN249" s="59"/>
      <c r="AO249" s="59"/>
      <c r="AP249" s="59"/>
      <c r="AQ249" s="59"/>
      <c r="AR249" s="59"/>
    </row>
    <row r="250" ht="12.0" customHeight="1">
      <c r="A250" s="59"/>
      <c r="B250" s="59"/>
      <c r="C250" s="59"/>
      <c r="D250" s="59"/>
      <c r="E250" s="59"/>
      <c r="F250" s="59"/>
      <c r="G250" s="59"/>
      <c r="H250" s="59"/>
      <c r="I250" s="59"/>
      <c r="J250" s="59"/>
      <c r="K250" s="59"/>
      <c r="L250" s="59"/>
      <c r="M250" s="59"/>
      <c r="N250" s="59"/>
      <c r="O250" s="59"/>
      <c r="P250" s="59"/>
      <c r="Q250" s="59"/>
      <c r="R250" s="59"/>
      <c r="S250" s="59"/>
      <c r="T250" s="59"/>
      <c r="U250" s="59"/>
      <c r="V250" s="59"/>
      <c r="W250" s="59"/>
      <c r="X250" s="59"/>
      <c r="Y250" s="59"/>
      <c r="Z250" s="59"/>
      <c r="AA250" s="59"/>
      <c r="AB250" s="59"/>
      <c r="AC250" s="59"/>
      <c r="AD250" s="59"/>
      <c r="AE250" s="59"/>
      <c r="AF250" s="59"/>
      <c r="AG250" s="59"/>
      <c r="AH250" s="59"/>
      <c r="AI250" s="59"/>
      <c r="AJ250" s="59"/>
      <c r="AK250" s="59"/>
      <c r="AL250" s="59"/>
      <c r="AM250" s="59"/>
      <c r="AN250" s="59"/>
      <c r="AO250" s="59"/>
      <c r="AP250" s="59"/>
      <c r="AQ250" s="59"/>
      <c r="AR250" s="59"/>
    </row>
    <row r="251" ht="12.0" customHeight="1">
      <c r="A251" s="59"/>
      <c r="B251" s="59"/>
      <c r="C251" s="59"/>
      <c r="D251" s="59"/>
      <c r="E251" s="59"/>
      <c r="F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c r="AD251" s="59"/>
      <c r="AE251" s="59"/>
      <c r="AF251" s="59"/>
      <c r="AG251" s="59"/>
      <c r="AH251" s="59"/>
      <c r="AI251" s="59"/>
      <c r="AJ251" s="59"/>
      <c r="AK251" s="59"/>
      <c r="AL251" s="59"/>
      <c r="AM251" s="59"/>
      <c r="AN251" s="59"/>
      <c r="AO251" s="59"/>
      <c r="AP251" s="59"/>
      <c r="AQ251" s="59"/>
      <c r="AR251" s="59"/>
    </row>
    <row r="252" ht="12.0" customHeight="1">
      <c r="A252" s="59"/>
      <c r="B252" s="59"/>
      <c r="C252" s="59"/>
      <c r="D252" s="59"/>
      <c r="E252" s="59"/>
      <c r="F252" s="59"/>
      <c r="G252" s="59"/>
      <c r="H252" s="59"/>
      <c r="I252" s="59"/>
      <c r="J252" s="59"/>
      <c r="K252" s="59"/>
      <c r="L252" s="59"/>
      <c r="M252" s="59"/>
      <c r="N252" s="59"/>
      <c r="O252" s="59"/>
      <c r="P252" s="59"/>
      <c r="Q252" s="59"/>
      <c r="R252" s="59"/>
      <c r="S252" s="59"/>
      <c r="T252" s="59"/>
      <c r="U252" s="59"/>
      <c r="V252" s="59"/>
      <c r="W252" s="59"/>
      <c r="X252" s="59"/>
      <c r="Y252" s="59"/>
      <c r="Z252" s="59"/>
      <c r="AA252" s="59"/>
      <c r="AB252" s="59"/>
      <c r="AC252" s="59"/>
      <c r="AD252" s="59"/>
      <c r="AE252" s="59"/>
      <c r="AF252" s="59"/>
      <c r="AG252" s="59"/>
      <c r="AH252" s="59"/>
      <c r="AI252" s="59"/>
      <c r="AJ252" s="59"/>
      <c r="AK252" s="59"/>
      <c r="AL252" s="59"/>
      <c r="AM252" s="59"/>
      <c r="AN252" s="59"/>
      <c r="AO252" s="59"/>
      <c r="AP252" s="59"/>
      <c r="AQ252" s="59"/>
      <c r="AR252" s="59"/>
    </row>
    <row r="253" ht="12.0" customHeight="1">
      <c r="A253" s="59"/>
      <c r="B253" s="59"/>
      <c r="C253" s="59"/>
      <c r="D253" s="59"/>
      <c r="E253" s="59"/>
      <c r="F253" s="59"/>
      <c r="G253" s="59"/>
      <c r="H253" s="59"/>
      <c r="I253" s="59"/>
      <c r="J253" s="59"/>
      <c r="K253" s="59"/>
      <c r="L253" s="59"/>
      <c r="M253" s="59"/>
      <c r="N253" s="59"/>
      <c r="O253" s="59"/>
      <c r="P253" s="59"/>
      <c r="Q253" s="59"/>
      <c r="R253" s="59"/>
      <c r="S253" s="59"/>
      <c r="T253" s="59"/>
      <c r="U253" s="59"/>
      <c r="V253" s="59"/>
      <c r="W253" s="59"/>
      <c r="X253" s="59"/>
      <c r="Y253" s="59"/>
      <c r="Z253" s="59"/>
      <c r="AA253" s="59"/>
      <c r="AB253" s="59"/>
      <c r="AC253" s="59"/>
      <c r="AD253" s="59"/>
      <c r="AE253" s="59"/>
      <c r="AF253" s="59"/>
      <c r="AG253" s="59"/>
      <c r="AH253" s="59"/>
      <c r="AI253" s="59"/>
      <c r="AJ253" s="59"/>
      <c r="AK253" s="59"/>
      <c r="AL253" s="59"/>
      <c r="AM253" s="59"/>
      <c r="AN253" s="59"/>
      <c r="AO253" s="59"/>
      <c r="AP253" s="59"/>
      <c r="AQ253" s="59"/>
      <c r="AR253" s="59"/>
    </row>
    <row r="254" ht="12.0" customHeight="1">
      <c r="A254" s="59"/>
      <c r="B254" s="59"/>
      <c r="C254" s="59"/>
      <c r="D254" s="59"/>
      <c r="E254" s="59"/>
      <c r="F254" s="59"/>
      <c r="G254" s="59"/>
      <c r="H254" s="59"/>
      <c r="I254" s="59"/>
      <c r="J254" s="59"/>
      <c r="K254" s="59"/>
      <c r="L254" s="59"/>
      <c r="M254" s="59"/>
      <c r="N254" s="59"/>
      <c r="O254" s="59"/>
      <c r="P254" s="59"/>
      <c r="Q254" s="59"/>
      <c r="R254" s="59"/>
      <c r="S254" s="59"/>
      <c r="T254" s="59"/>
      <c r="U254" s="59"/>
      <c r="V254" s="59"/>
      <c r="W254" s="59"/>
      <c r="X254" s="59"/>
      <c r="Y254" s="59"/>
      <c r="Z254" s="59"/>
      <c r="AA254" s="59"/>
      <c r="AB254" s="59"/>
      <c r="AC254" s="59"/>
      <c r="AD254" s="59"/>
      <c r="AE254" s="59"/>
      <c r="AF254" s="59"/>
      <c r="AG254" s="59"/>
      <c r="AH254" s="59"/>
      <c r="AI254" s="59"/>
      <c r="AJ254" s="59"/>
      <c r="AK254" s="59"/>
      <c r="AL254" s="59"/>
      <c r="AM254" s="59"/>
      <c r="AN254" s="59"/>
      <c r="AO254" s="59"/>
      <c r="AP254" s="59"/>
      <c r="AQ254" s="59"/>
      <c r="AR254" s="59"/>
    </row>
    <row r="255" ht="12.0" customHeight="1">
      <c r="A255" s="59"/>
      <c r="B255" s="59"/>
      <c r="C255" s="59"/>
      <c r="D255" s="59"/>
      <c r="E255" s="59"/>
      <c r="F255" s="59"/>
      <c r="G255" s="59"/>
      <c r="H255" s="59"/>
      <c r="I255" s="59"/>
      <c r="J255" s="59"/>
      <c r="K255" s="59"/>
      <c r="L255" s="59"/>
      <c r="M255" s="59"/>
      <c r="N255" s="59"/>
      <c r="O255" s="59"/>
      <c r="P255" s="59"/>
      <c r="Q255" s="59"/>
      <c r="R255" s="59"/>
      <c r="S255" s="59"/>
      <c r="T255" s="59"/>
      <c r="U255" s="59"/>
      <c r="V255" s="59"/>
      <c r="W255" s="59"/>
      <c r="X255" s="59"/>
      <c r="Y255" s="59"/>
      <c r="Z255" s="59"/>
      <c r="AA255" s="59"/>
      <c r="AB255" s="59"/>
      <c r="AC255" s="59"/>
      <c r="AD255" s="59"/>
      <c r="AE255" s="59"/>
      <c r="AF255" s="59"/>
      <c r="AG255" s="59"/>
      <c r="AH255" s="59"/>
      <c r="AI255" s="59"/>
      <c r="AJ255" s="59"/>
      <c r="AK255" s="59"/>
      <c r="AL255" s="59"/>
      <c r="AM255" s="59"/>
      <c r="AN255" s="59"/>
      <c r="AO255" s="59"/>
      <c r="AP255" s="59"/>
      <c r="AQ255" s="59"/>
      <c r="AR255" s="59"/>
    </row>
    <row r="256" ht="12.0" customHeight="1">
      <c r="A256" s="59"/>
      <c r="B256" s="59"/>
      <c r="C256" s="59"/>
      <c r="D256" s="59"/>
      <c r="E256" s="59"/>
      <c r="F256" s="59"/>
      <c r="G256" s="59"/>
      <c r="H256" s="59"/>
      <c r="I256" s="59"/>
      <c r="J256" s="59"/>
      <c r="K256" s="59"/>
      <c r="L256" s="59"/>
      <c r="M256" s="59"/>
      <c r="N256" s="59"/>
      <c r="O256" s="59"/>
      <c r="P256" s="59"/>
      <c r="Q256" s="59"/>
      <c r="R256" s="59"/>
      <c r="S256" s="59"/>
      <c r="T256" s="59"/>
      <c r="U256" s="59"/>
      <c r="V256" s="59"/>
      <c r="W256" s="59"/>
      <c r="X256" s="59"/>
      <c r="Y256" s="59"/>
      <c r="Z256" s="59"/>
      <c r="AA256" s="59"/>
      <c r="AB256" s="59"/>
      <c r="AC256" s="59"/>
      <c r="AD256" s="59"/>
      <c r="AE256" s="59"/>
      <c r="AF256" s="59"/>
      <c r="AG256" s="59"/>
      <c r="AH256" s="59"/>
      <c r="AI256" s="59"/>
      <c r="AJ256" s="59"/>
      <c r="AK256" s="59"/>
      <c r="AL256" s="59"/>
      <c r="AM256" s="59"/>
      <c r="AN256" s="59"/>
      <c r="AO256" s="59"/>
      <c r="AP256" s="59"/>
      <c r="AQ256" s="59"/>
      <c r="AR256" s="59"/>
    </row>
    <row r="257" ht="12.0" customHeight="1">
      <c r="A257" s="59"/>
      <c r="B257" s="59"/>
      <c r="C257" s="59"/>
      <c r="D257" s="59"/>
      <c r="E257" s="59"/>
      <c r="F257" s="59"/>
      <c r="G257" s="59"/>
      <c r="H257" s="59"/>
      <c r="I257" s="59"/>
      <c r="J257" s="59"/>
      <c r="K257" s="59"/>
      <c r="L257" s="59"/>
      <c r="M257" s="59"/>
      <c r="N257" s="59"/>
      <c r="O257" s="59"/>
      <c r="P257" s="59"/>
      <c r="Q257" s="59"/>
      <c r="R257" s="59"/>
      <c r="S257" s="59"/>
      <c r="T257" s="59"/>
      <c r="U257" s="59"/>
      <c r="V257" s="59"/>
      <c r="W257" s="59"/>
      <c r="X257" s="59"/>
      <c r="Y257" s="59"/>
      <c r="Z257" s="59"/>
      <c r="AA257" s="59"/>
      <c r="AB257" s="59"/>
      <c r="AC257" s="59"/>
      <c r="AD257" s="59"/>
      <c r="AE257" s="59"/>
      <c r="AF257" s="59"/>
      <c r="AG257" s="59"/>
      <c r="AH257" s="59"/>
      <c r="AI257" s="59"/>
      <c r="AJ257" s="59"/>
      <c r="AK257" s="59"/>
      <c r="AL257" s="59"/>
      <c r="AM257" s="59"/>
      <c r="AN257" s="59"/>
      <c r="AO257" s="59"/>
      <c r="AP257" s="59"/>
      <c r="AQ257" s="59"/>
      <c r="AR257" s="59"/>
    </row>
    <row r="258" ht="12.0" customHeight="1">
      <c r="A258" s="59"/>
      <c r="B258" s="59"/>
      <c r="C258" s="59"/>
      <c r="D258" s="59"/>
      <c r="E258" s="59"/>
      <c r="F258" s="59"/>
      <c r="G258" s="59"/>
      <c r="H258" s="59"/>
      <c r="I258" s="59"/>
      <c r="J258" s="59"/>
      <c r="K258" s="59"/>
      <c r="L258" s="59"/>
      <c r="M258" s="59"/>
      <c r="N258" s="59"/>
      <c r="O258" s="59"/>
      <c r="P258" s="59"/>
      <c r="Q258" s="59"/>
      <c r="R258" s="59"/>
      <c r="S258" s="59"/>
      <c r="T258" s="59"/>
      <c r="U258" s="59"/>
      <c r="V258" s="59"/>
      <c r="W258" s="59"/>
      <c r="X258" s="59"/>
      <c r="Y258" s="59"/>
      <c r="Z258" s="59"/>
      <c r="AA258" s="59"/>
      <c r="AB258" s="59"/>
      <c r="AC258" s="59"/>
      <c r="AD258" s="59"/>
      <c r="AE258" s="59"/>
      <c r="AF258" s="59"/>
      <c r="AG258" s="59"/>
      <c r="AH258" s="59"/>
      <c r="AI258" s="59"/>
      <c r="AJ258" s="59"/>
      <c r="AK258" s="59"/>
      <c r="AL258" s="59"/>
      <c r="AM258" s="59"/>
      <c r="AN258" s="59"/>
      <c r="AO258" s="59"/>
      <c r="AP258" s="59"/>
      <c r="AQ258" s="59"/>
      <c r="AR258" s="59"/>
    </row>
    <row r="259" ht="12.0" customHeight="1">
      <c r="A259" s="59"/>
      <c r="B259" s="59"/>
      <c r="C259" s="59"/>
      <c r="D259" s="59"/>
      <c r="E259" s="59"/>
      <c r="F259" s="59"/>
      <c r="G259" s="59"/>
      <c r="H259" s="59"/>
      <c r="I259" s="59"/>
      <c r="J259" s="59"/>
      <c r="K259" s="59"/>
      <c r="L259" s="59"/>
      <c r="M259" s="59"/>
      <c r="N259" s="59"/>
      <c r="O259" s="59"/>
      <c r="P259" s="59"/>
      <c r="Q259" s="59"/>
      <c r="R259" s="59"/>
      <c r="S259" s="59"/>
      <c r="T259" s="59"/>
      <c r="U259" s="59"/>
      <c r="V259" s="59"/>
      <c r="W259" s="59"/>
      <c r="X259" s="59"/>
      <c r="Y259" s="59"/>
      <c r="Z259" s="59"/>
      <c r="AA259" s="59"/>
      <c r="AB259" s="59"/>
      <c r="AC259" s="59"/>
      <c r="AD259" s="59"/>
      <c r="AE259" s="59"/>
      <c r="AF259" s="59"/>
      <c r="AG259" s="59"/>
      <c r="AH259" s="59"/>
      <c r="AI259" s="59"/>
      <c r="AJ259" s="59"/>
      <c r="AK259" s="59"/>
      <c r="AL259" s="59"/>
      <c r="AM259" s="59"/>
      <c r="AN259" s="59"/>
      <c r="AO259" s="59"/>
      <c r="AP259" s="59"/>
      <c r="AQ259" s="59"/>
      <c r="AR259" s="59"/>
    </row>
    <row r="260" ht="12.0" customHeight="1">
      <c r="A260" s="59"/>
      <c r="B260" s="59"/>
      <c r="C260" s="59"/>
      <c r="D260" s="59"/>
      <c r="E260" s="59"/>
      <c r="F260" s="59"/>
      <c r="G260" s="59"/>
      <c r="H260" s="59"/>
      <c r="I260" s="59"/>
      <c r="J260" s="59"/>
      <c r="K260" s="59"/>
      <c r="L260" s="59"/>
      <c r="M260" s="59"/>
      <c r="N260" s="59"/>
      <c r="O260" s="59"/>
      <c r="P260" s="59"/>
      <c r="Q260" s="59"/>
      <c r="R260" s="59"/>
      <c r="S260" s="59"/>
      <c r="T260" s="59"/>
      <c r="U260" s="59"/>
      <c r="V260" s="59"/>
      <c r="W260" s="59"/>
      <c r="X260" s="59"/>
      <c r="Y260" s="59"/>
      <c r="Z260" s="59"/>
      <c r="AA260" s="59"/>
      <c r="AB260" s="59"/>
      <c r="AC260" s="59"/>
      <c r="AD260" s="59"/>
      <c r="AE260" s="59"/>
      <c r="AF260" s="59"/>
      <c r="AG260" s="59"/>
      <c r="AH260" s="59"/>
      <c r="AI260" s="59"/>
      <c r="AJ260" s="59"/>
      <c r="AK260" s="59"/>
      <c r="AL260" s="59"/>
      <c r="AM260" s="59"/>
      <c r="AN260" s="59"/>
      <c r="AO260" s="59"/>
      <c r="AP260" s="59"/>
      <c r="AQ260" s="59"/>
      <c r="AR260" s="59"/>
    </row>
    <row r="261" ht="12.0" customHeight="1">
      <c r="A261" s="59"/>
      <c r="B261" s="59"/>
      <c r="C261" s="59"/>
      <c r="D261" s="59"/>
      <c r="E261" s="59"/>
      <c r="F261" s="59"/>
      <c r="G261" s="59"/>
      <c r="H261" s="59"/>
      <c r="I261" s="59"/>
      <c r="J261" s="59"/>
      <c r="K261" s="59"/>
      <c r="L261" s="59"/>
      <c r="M261" s="59"/>
      <c r="N261" s="59"/>
      <c r="O261" s="59"/>
      <c r="P261" s="59"/>
      <c r="Q261" s="59"/>
      <c r="R261" s="59"/>
      <c r="S261" s="59"/>
      <c r="T261" s="59"/>
      <c r="U261" s="59"/>
      <c r="V261" s="59"/>
      <c r="W261" s="59"/>
      <c r="X261" s="59"/>
      <c r="Y261" s="59"/>
      <c r="Z261" s="59"/>
      <c r="AA261" s="59"/>
      <c r="AB261" s="59"/>
      <c r="AC261" s="59"/>
      <c r="AD261" s="59"/>
      <c r="AE261" s="59"/>
      <c r="AF261" s="59"/>
      <c r="AG261" s="59"/>
      <c r="AH261" s="59"/>
      <c r="AI261" s="59"/>
      <c r="AJ261" s="59"/>
      <c r="AK261" s="59"/>
      <c r="AL261" s="59"/>
      <c r="AM261" s="59"/>
      <c r="AN261" s="59"/>
      <c r="AO261" s="59"/>
      <c r="AP261" s="59"/>
      <c r="AQ261" s="59"/>
      <c r="AR261" s="59"/>
    </row>
    <row r="262" ht="12.0" customHeight="1">
      <c r="A262" s="59"/>
      <c r="B262" s="59"/>
      <c r="C262" s="59"/>
      <c r="D262" s="59"/>
      <c r="E262" s="59"/>
      <c r="F262" s="59"/>
      <c r="G262" s="59"/>
      <c r="H262" s="59"/>
      <c r="I262" s="59"/>
      <c r="J262" s="59"/>
      <c r="K262" s="59"/>
      <c r="L262" s="59"/>
      <c r="M262" s="59"/>
      <c r="N262" s="59"/>
      <c r="O262" s="59"/>
      <c r="P262" s="59"/>
      <c r="Q262" s="59"/>
      <c r="R262" s="59"/>
      <c r="S262" s="59"/>
      <c r="T262" s="59"/>
      <c r="U262" s="59"/>
      <c r="V262" s="59"/>
      <c r="W262" s="59"/>
      <c r="X262" s="59"/>
      <c r="Y262" s="59"/>
      <c r="Z262" s="59"/>
      <c r="AA262" s="59"/>
      <c r="AB262" s="59"/>
      <c r="AC262" s="59"/>
      <c r="AD262" s="59"/>
      <c r="AE262" s="59"/>
      <c r="AF262" s="59"/>
      <c r="AG262" s="59"/>
      <c r="AH262" s="59"/>
      <c r="AI262" s="59"/>
      <c r="AJ262" s="59"/>
      <c r="AK262" s="59"/>
      <c r="AL262" s="59"/>
      <c r="AM262" s="59"/>
      <c r="AN262" s="59"/>
      <c r="AO262" s="59"/>
      <c r="AP262" s="59"/>
      <c r="AQ262" s="59"/>
      <c r="AR262" s="59"/>
    </row>
    <row r="263" ht="12.0" customHeight="1">
      <c r="A263" s="59"/>
      <c r="B263" s="59"/>
      <c r="C263" s="59"/>
      <c r="D263" s="59"/>
      <c r="E263" s="59"/>
      <c r="F263" s="59"/>
      <c r="G263" s="59"/>
      <c r="H263" s="59"/>
      <c r="I263" s="59"/>
      <c r="J263" s="59"/>
      <c r="K263" s="59"/>
      <c r="L263" s="59"/>
      <c r="M263" s="59"/>
      <c r="N263" s="59"/>
      <c r="O263" s="59"/>
      <c r="P263" s="59"/>
      <c r="Q263" s="59"/>
      <c r="R263" s="59"/>
      <c r="S263" s="59"/>
      <c r="T263" s="59"/>
      <c r="U263" s="59"/>
      <c r="V263" s="59"/>
      <c r="W263" s="59"/>
      <c r="X263" s="59"/>
      <c r="Y263" s="59"/>
      <c r="Z263" s="59"/>
      <c r="AA263" s="59"/>
      <c r="AB263" s="59"/>
      <c r="AC263" s="59"/>
      <c r="AD263" s="59"/>
      <c r="AE263" s="59"/>
      <c r="AF263" s="59"/>
      <c r="AG263" s="59"/>
      <c r="AH263" s="59"/>
      <c r="AI263" s="59"/>
      <c r="AJ263" s="59"/>
      <c r="AK263" s="59"/>
      <c r="AL263" s="59"/>
      <c r="AM263" s="59"/>
      <c r="AN263" s="59"/>
      <c r="AO263" s="59"/>
      <c r="AP263" s="59"/>
      <c r="AQ263" s="59"/>
      <c r="AR263" s="59"/>
    </row>
    <row r="264" ht="12.0" customHeight="1">
      <c r="A264" s="59"/>
      <c r="B264" s="59"/>
      <c r="C264" s="59"/>
      <c r="D264" s="59"/>
      <c r="E264" s="59"/>
      <c r="F264" s="59"/>
      <c r="G264" s="59"/>
      <c r="H264" s="59"/>
      <c r="I264" s="59"/>
      <c r="J264" s="59"/>
      <c r="K264" s="59"/>
      <c r="L264" s="59"/>
      <c r="M264" s="59"/>
      <c r="N264" s="59"/>
      <c r="O264" s="59"/>
      <c r="P264" s="59"/>
      <c r="Q264" s="59"/>
      <c r="R264" s="59"/>
      <c r="S264" s="59"/>
      <c r="T264" s="59"/>
      <c r="U264" s="59"/>
      <c r="V264" s="59"/>
      <c r="W264" s="59"/>
      <c r="X264" s="59"/>
      <c r="Y264" s="59"/>
      <c r="Z264" s="59"/>
      <c r="AA264" s="59"/>
      <c r="AB264" s="59"/>
      <c r="AC264" s="59"/>
      <c r="AD264" s="59"/>
      <c r="AE264" s="59"/>
      <c r="AF264" s="59"/>
      <c r="AG264" s="59"/>
      <c r="AH264" s="59"/>
      <c r="AI264" s="59"/>
      <c r="AJ264" s="59"/>
      <c r="AK264" s="59"/>
      <c r="AL264" s="59"/>
      <c r="AM264" s="59"/>
      <c r="AN264" s="59"/>
      <c r="AO264" s="59"/>
      <c r="AP264" s="59"/>
      <c r="AQ264" s="59"/>
      <c r="AR264" s="59"/>
    </row>
    <row r="265" ht="12.0" customHeight="1">
      <c r="A265" s="59"/>
      <c r="B265" s="59"/>
      <c r="C265" s="59"/>
      <c r="D265" s="59"/>
      <c r="E265" s="59"/>
      <c r="F265" s="59"/>
      <c r="G265" s="59"/>
      <c r="H265" s="59"/>
      <c r="I265" s="59"/>
      <c r="J265" s="59"/>
      <c r="K265" s="59"/>
      <c r="L265" s="59"/>
      <c r="M265" s="59"/>
      <c r="N265" s="59"/>
      <c r="O265" s="59"/>
      <c r="P265" s="59"/>
      <c r="Q265" s="59"/>
      <c r="R265" s="59"/>
      <c r="S265" s="59"/>
      <c r="T265" s="59"/>
      <c r="U265" s="59"/>
      <c r="V265" s="59"/>
      <c r="W265" s="59"/>
      <c r="X265" s="59"/>
      <c r="Y265" s="59"/>
      <c r="Z265" s="59"/>
      <c r="AA265" s="59"/>
      <c r="AB265" s="59"/>
      <c r="AC265" s="59"/>
      <c r="AD265" s="59"/>
      <c r="AE265" s="59"/>
      <c r="AF265" s="59"/>
      <c r="AG265" s="59"/>
      <c r="AH265" s="59"/>
      <c r="AI265" s="59"/>
      <c r="AJ265" s="59"/>
      <c r="AK265" s="59"/>
      <c r="AL265" s="59"/>
      <c r="AM265" s="59"/>
      <c r="AN265" s="59"/>
      <c r="AO265" s="59"/>
      <c r="AP265" s="59"/>
      <c r="AQ265" s="59"/>
      <c r="AR265" s="59"/>
    </row>
    <row r="266" ht="12.0" customHeight="1">
      <c r="A266" s="59"/>
      <c r="B266" s="59"/>
      <c r="C266" s="59"/>
      <c r="D266" s="59"/>
      <c r="E266" s="59"/>
      <c r="F266" s="59"/>
      <c r="G266" s="59"/>
      <c r="H266" s="59"/>
      <c r="I266" s="59"/>
      <c r="J266" s="59"/>
      <c r="K266" s="59"/>
      <c r="L266" s="59"/>
      <c r="M266" s="59"/>
      <c r="N266" s="59"/>
      <c r="O266" s="59"/>
      <c r="P266" s="59"/>
      <c r="Q266" s="59"/>
      <c r="R266" s="59"/>
      <c r="S266" s="59"/>
      <c r="T266" s="59"/>
      <c r="U266" s="59"/>
      <c r="V266" s="59"/>
      <c r="W266" s="59"/>
      <c r="X266" s="59"/>
      <c r="Y266" s="59"/>
      <c r="Z266" s="59"/>
      <c r="AA266" s="59"/>
      <c r="AB266" s="59"/>
      <c r="AC266" s="59"/>
      <c r="AD266" s="59"/>
      <c r="AE266" s="59"/>
      <c r="AF266" s="59"/>
      <c r="AG266" s="59"/>
      <c r="AH266" s="59"/>
      <c r="AI266" s="59"/>
      <c r="AJ266" s="59"/>
      <c r="AK266" s="59"/>
      <c r="AL266" s="59"/>
      <c r="AM266" s="59"/>
      <c r="AN266" s="59"/>
      <c r="AO266" s="59"/>
      <c r="AP266" s="59"/>
      <c r="AQ266" s="59"/>
      <c r="AR266" s="59"/>
    </row>
    <row r="267" ht="12.0" customHeight="1">
      <c r="A267" s="59"/>
      <c r="B267" s="59"/>
      <c r="C267" s="59"/>
      <c r="D267" s="59"/>
      <c r="E267" s="59"/>
      <c r="F267" s="59"/>
      <c r="G267" s="59"/>
      <c r="H267" s="59"/>
      <c r="I267" s="59"/>
      <c r="J267" s="59"/>
      <c r="K267" s="59"/>
      <c r="L267" s="59"/>
      <c r="M267" s="59"/>
      <c r="N267" s="59"/>
      <c r="O267" s="59"/>
      <c r="P267" s="59"/>
      <c r="Q267" s="59"/>
      <c r="R267" s="59"/>
      <c r="S267" s="59"/>
      <c r="T267" s="59"/>
      <c r="U267" s="59"/>
      <c r="V267" s="59"/>
      <c r="W267" s="59"/>
      <c r="X267" s="59"/>
      <c r="Y267" s="59"/>
      <c r="Z267" s="59"/>
      <c r="AA267" s="59"/>
      <c r="AB267" s="59"/>
      <c r="AC267" s="59"/>
      <c r="AD267" s="59"/>
      <c r="AE267" s="59"/>
      <c r="AF267" s="59"/>
      <c r="AG267" s="59"/>
      <c r="AH267" s="59"/>
      <c r="AI267" s="59"/>
      <c r="AJ267" s="59"/>
      <c r="AK267" s="59"/>
      <c r="AL267" s="59"/>
      <c r="AM267" s="59"/>
      <c r="AN267" s="59"/>
      <c r="AO267" s="59"/>
      <c r="AP267" s="59"/>
      <c r="AQ267" s="59"/>
      <c r="AR267" s="59"/>
    </row>
    <row r="268" ht="12.0" customHeight="1">
      <c r="A268" s="59"/>
      <c r="B268" s="59"/>
      <c r="C268" s="59"/>
      <c r="D268" s="59"/>
      <c r="E268" s="59"/>
      <c r="F268" s="59"/>
      <c r="G268" s="59"/>
      <c r="H268" s="59"/>
      <c r="I268" s="59"/>
      <c r="J268" s="59"/>
      <c r="K268" s="59"/>
      <c r="L268" s="59"/>
      <c r="M268" s="59"/>
      <c r="N268" s="59"/>
      <c r="O268" s="59"/>
      <c r="P268" s="59"/>
      <c r="Q268" s="59"/>
      <c r="R268" s="59"/>
      <c r="S268" s="59"/>
      <c r="T268" s="59"/>
      <c r="U268" s="59"/>
      <c r="V268" s="59"/>
      <c r="W268" s="59"/>
      <c r="X268" s="59"/>
      <c r="Y268" s="59"/>
      <c r="Z268" s="59"/>
      <c r="AA268" s="59"/>
      <c r="AB268" s="59"/>
      <c r="AC268" s="59"/>
      <c r="AD268" s="59"/>
      <c r="AE268" s="59"/>
      <c r="AF268" s="59"/>
      <c r="AG268" s="59"/>
      <c r="AH268" s="59"/>
      <c r="AI268" s="59"/>
      <c r="AJ268" s="59"/>
      <c r="AK268" s="59"/>
      <c r="AL268" s="59"/>
      <c r="AM268" s="59"/>
      <c r="AN268" s="59"/>
      <c r="AO268" s="59"/>
      <c r="AP268" s="59"/>
      <c r="AQ268" s="59"/>
      <c r="AR268" s="59"/>
    </row>
    <row r="269" ht="12.0" customHeight="1">
      <c r="A269" s="59"/>
      <c r="B269" s="59"/>
      <c r="C269" s="59"/>
      <c r="D269" s="59"/>
      <c r="E269" s="59"/>
      <c r="F269" s="59"/>
      <c r="G269" s="59"/>
      <c r="H269" s="59"/>
      <c r="I269" s="59"/>
      <c r="J269" s="59"/>
      <c r="K269" s="59"/>
      <c r="L269" s="59"/>
      <c r="M269" s="59"/>
      <c r="N269" s="59"/>
      <c r="O269" s="59"/>
      <c r="P269" s="59"/>
      <c r="Q269" s="59"/>
      <c r="R269" s="59"/>
      <c r="S269" s="59"/>
      <c r="T269" s="59"/>
      <c r="U269" s="59"/>
      <c r="V269" s="59"/>
      <c r="W269" s="59"/>
      <c r="X269" s="59"/>
      <c r="Y269" s="59"/>
      <c r="Z269" s="59"/>
      <c r="AA269" s="59"/>
      <c r="AB269" s="59"/>
      <c r="AC269" s="59"/>
      <c r="AD269" s="59"/>
      <c r="AE269" s="59"/>
      <c r="AF269" s="59"/>
      <c r="AG269" s="59"/>
      <c r="AH269" s="59"/>
      <c r="AI269" s="59"/>
      <c r="AJ269" s="59"/>
      <c r="AK269" s="59"/>
      <c r="AL269" s="59"/>
      <c r="AM269" s="59"/>
      <c r="AN269" s="59"/>
      <c r="AO269" s="59"/>
      <c r="AP269" s="59"/>
      <c r="AQ269" s="59"/>
      <c r="AR269" s="59"/>
    </row>
    <row r="270" ht="12.0" customHeight="1">
      <c r="A270" s="59"/>
      <c r="B270" s="59"/>
      <c r="C270" s="59"/>
      <c r="D270" s="59"/>
      <c r="E270" s="59"/>
      <c r="F270" s="59"/>
      <c r="G270" s="59"/>
      <c r="H270" s="59"/>
      <c r="I270" s="59"/>
      <c r="J270" s="59"/>
      <c r="K270" s="59"/>
      <c r="L270" s="59"/>
      <c r="M270" s="59"/>
      <c r="N270" s="59"/>
      <c r="O270" s="59"/>
      <c r="P270" s="59"/>
      <c r="Q270" s="59"/>
      <c r="R270" s="59"/>
      <c r="S270" s="59"/>
      <c r="T270" s="59"/>
      <c r="U270" s="59"/>
      <c r="V270" s="59"/>
      <c r="W270" s="59"/>
      <c r="X270" s="59"/>
      <c r="Y270" s="59"/>
      <c r="Z270" s="59"/>
      <c r="AA270" s="59"/>
      <c r="AB270" s="59"/>
      <c r="AC270" s="59"/>
      <c r="AD270" s="59"/>
      <c r="AE270" s="59"/>
      <c r="AF270" s="59"/>
      <c r="AG270" s="59"/>
      <c r="AH270" s="59"/>
      <c r="AI270" s="59"/>
      <c r="AJ270" s="59"/>
      <c r="AK270" s="59"/>
      <c r="AL270" s="59"/>
      <c r="AM270" s="59"/>
      <c r="AN270" s="59"/>
      <c r="AO270" s="59"/>
      <c r="AP270" s="59"/>
      <c r="AQ270" s="59"/>
      <c r="AR270" s="59"/>
    </row>
    <row r="271" ht="12.0" customHeight="1">
      <c r="A271" s="59"/>
      <c r="B271" s="59"/>
      <c r="C271" s="59"/>
      <c r="D271" s="59"/>
      <c r="E271" s="59"/>
      <c r="F271" s="59"/>
      <c r="G271" s="59"/>
      <c r="H271" s="59"/>
      <c r="I271" s="59"/>
      <c r="J271" s="59"/>
      <c r="K271" s="59"/>
      <c r="L271" s="59"/>
      <c r="M271" s="59"/>
      <c r="N271" s="59"/>
      <c r="O271" s="59"/>
      <c r="P271" s="59"/>
      <c r="Q271" s="59"/>
      <c r="R271" s="59"/>
      <c r="S271" s="59"/>
      <c r="T271" s="59"/>
      <c r="U271" s="59"/>
      <c r="V271" s="59"/>
      <c r="W271" s="59"/>
      <c r="X271" s="59"/>
      <c r="Y271" s="59"/>
      <c r="Z271" s="59"/>
      <c r="AA271" s="59"/>
      <c r="AB271" s="59"/>
      <c r="AC271" s="59"/>
      <c r="AD271" s="59"/>
      <c r="AE271" s="59"/>
      <c r="AF271" s="59"/>
      <c r="AG271" s="59"/>
      <c r="AH271" s="59"/>
      <c r="AI271" s="59"/>
      <c r="AJ271" s="59"/>
      <c r="AK271" s="59"/>
      <c r="AL271" s="59"/>
      <c r="AM271" s="59"/>
      <c r="AN271" s="59"/>
      <c r="AO271" s="59"/>
      <c r="AP271" s="59"/>
      <c r="AQ271" s="59"/>
      <c r="AR271" s="59"/>
    </row>
    <row r="272" ht="12.0" customHeight="1">
      <c r="A272" s="59"/>
      <c r="B272" s="59"/>
      <c r="C272" s="59"/>
      <c r="D272" s="59"/>
      <c r="E272" s="59"/>
      <c r="F272" s="59"/>
      <c r="G272" s="59"/>
      <c r="H272" s="59"/>
      <c r="I272" s="59"/>
      <c r="J272" s="59"/>
      <c r="K272" s="59"/>
      <c r="L272" s="59"/>
      <c r="M272" s="59"/>
      <c r="N272" s="59"/>
      <c r="O272" s="59"/>
      <c r="P272" s="59"/>
      <c r="Q272" s="59"/>
      <c r="R272" s="59"/>
      <c r="S272" s="59"/>
      <c r="T272" s="59"/>
      <c r="U272" s="59"/>
      <c r="V272" s="59"/>
      <c r="W272" s="59"/>
      <c r="X272" s="59"/>
      <c r="Y272" s="59"/>
      <c r="Z272" s="59"/>
      <c r="AA272" s="59"/>
      <c r="AB272" s="59"/>
      <c r="AC272" s="59"/>
      <c r="AD272" s="59"/>
      <c r="AE272" s="59"/>
      <c r="AF272" s="59"/>
      <c r="AG272" s="59"/>
      <c r="AH272" s="59"/>
      <c r="AI272" s="59"/>
      <c r="AJ272" s="59"/>
      <c r="AK272" s="59"/>
      <c r="AL272" s="59"/>
      <c r="AM272" s="59"/>
      <c r="AN272" s="59"/>
      <c r="AO272" s="59"/>
      <c r="AP272" s="59"/>
      <c r="AQ272" s="59"/>
      <c r="AR272" s="59"/>
    </row>
    <row r="273" ht="12.0" customHeight="1">
      <c r="A273" s="59"/>
      <c r="B273" s="59"/>
      <c r="C273" s="59"/>
      <c r="D273" s="59"/>
      <c r="E273" s="59"/>
      <c r="F273" s="59"/>
      <c r="G273" s="59"/>
      <c r="H273" s="59"/>
      <c r="I273" s="59"/>
      <c r="J273" s="59"/>
      <c r="K273" s="59"/>
      <c r="L273" s="59"/>
      <c r="M273" s="59"/>
      <c r="N273" s="59"/>
      <c r="O273" s="59"/>
      <c r="P273" s="59"/>
      <c r="Q273" s="59"/>
      <c r="R273" s="59"/>
      <c r="S273" s="59"/>
      <c r="T273" s="59"/>
      <c r="U273" s="59"/>
      <c r="V273" s="59"/>
      <c r="W273" s="59"/>
      <c r="X273" s="59"/>
      <c r="Y273" s="59"/>
      <c r="Z273" s="59"/>
      <c r="AA273" s="59"/>
      <c r="AB273" s="59"/>
      <c r="AC273" s="59"/>
      <c r="AD273" s="59"/>
      <c r="AE273" s="59"/>
      <c r="AF273" s="59"/>
      <c r="AG273" s="59"/>
      <c r="AH273" s="59"/>
      <c r="AI273" s="59"/>
      <c r="AJ273" s="59"/>
      <c r="AK273" s="59"/>
      <c r="AL273" s="59"/>
      <c r="AM273" s="59"/>
      <c r="AN273" s="59"/>
      <c r="AO273" s="59"/>
      <c r="AP273" s="59"/>
      <c r="AQ273" s="59"/>
      <c r="AR273" s="59"/>
    </row>
    <row r="274" ht="12.0" customHeight="1">
      <c r="A274" s="59"/>
      <c r="B274" s="59"/>
      <c r="C274" s="59"/>
      <c r="D274" s="59"/>
      <c r="E274" s="59"/>
      <c r="F274" s="59"/>
      <c r="G274" s="59"/>
      <c r="H274" s="59"/>
      <c r="I274" s="59"/>
      <c r="J274" s="59"/>
      <c r="K274" s="59"/>
      <c r="L274" s="59"/>
      <c r="M274" s="59"/>
      <c r="N274" s="59"/>
      <c r="O274" s="59"/>
      <c r="P274" s="59"/>
      <c r="Q274" s="59"/>
      <c r="R274" s="59"/>
      <c r="S274" s="59"/>
      <c r="T274" s="59"/>
      <c r="U274" s="59"/>
      <c r="V274" s="59"/>
      <c r="W274" s="59"/>
      <c r="X274" s="59"/>
      <c r="Y274" s="59"/>
      <c r="Z274" s="59"/>
      <c r="AA274" s="59"/>
      <c r="AB274" s="59"/>
      <c r="AC274" s="59"/>
      <c r="AD274" s="59"/>
      <c r="AE274" s="59"/>
      <c r="AF274" s="59"/>
      <c r="AG274" s="59"/>
      <c r="AH274" s="59"/>
      <c r="AI274" s="59"/>
      <c r="AJ274" s="59"/>
      <c r="AK274" s="59"/>
      <c r="AL274" s="59"/>
      <c r="AM274" s="59"/>
      <c r="AN274" s="59"/>
      <c r="AO274" s="59"/>
      <c r="AP274" s="59"/>
      <c r="AQ274" s="59"/>
      <c r="AR274" s="59"/>
    </row>
    <row r="275" ht="12.0" customHeight="1">
      <c r="A275" s="59"/>
      <c r="B275" s="59"/>
      <c r="C275" s="59"/>
      <c r="D275" s="59"/>
      <c r="E275" s="59"/>
      <c r="F275" s="59"/>
      <c r="G275" s="59"/>
      <c r="H275" s="59"/>
      <c r="I275" s="59"/>
      <c r="J275" s="59"/>
      <c r="K275" s="59"/>
      <c r="L275" s="59"/>
      <c r="M275" s="59"/>
      <c r="N275" s="59"/>
      <c r="O275" s="59"/>
      <c r="P275" s="59"/>
      <c r="Q275" s="59"/>
      <c r="R275" s="59"/>
      <c r="S275" s="59"/>
      <c r="T275" s="59"/>
      <c r="U275" s="59"/>
      <c r="V275" s="59"/>
      <c r="W275" s="59"/>
      <c r="X275" s="59"/>
      <c r="Y275" s="59"/>
      <c r="Z275" s="59"/>
      <c r="AA275" s="59"/>
      <c r="AB275" s="59"/>
      <c r="AC275" s="59"/>
      <c r="AD275" s="59"/>
      <c r="AE275" s="59"/>
      <c r="AF275" s="59"/>
      <c r="AG275" s="59"/>
      <c r="AH275" s="59"/>
      <c r="AI275" s="59"/>
      <c r="AJ275" s="59"/>
      <c r="AK275" s="59"/>
      <c r="AL275" s="59"/>
      <c r="AM275" s="59"/>
      <c r="AN275" s="59"/>
      <c r="AO275" s="59"/>
      <c r="AP275" s="59"/>
      <c r="AQ275" s="59"/>
      <c r="AR275" s="59"/>
    </row>
    <row r="276" ht="12.0" customHeight="1">
      <c r="A276" s="59"/>
      <c r="B276" s="59"/>
      <c r="C276" s="59"/>
      <c r="D276" s="59"/>
      <c r="E276" s="59"/>
      <c r="F276" s="59"/>
      <c r="G276" s="59"/>
      <c r="H276" s="59"/>
      <c r="I276" s="59"/>
      <c r="J276" s="59"/>
      <c r="K276" s="59"/>
      <c r="L276" s="59"/>
      <c r="M276" s="59"/>
      <c r="N276" s="59"/>
      <c r="O276" s="59"/>
      <c r="P276" s="59"/>
      <c r="Q276" s="59"/>
      <c r="R276" s="59"/>
      <c r="S276" s="59"/>
      <c r="T276" s="59"/>
      <c r="U276" s="59"/>
      <c r="V276" s="59"/>
      <c r="W276" s="59"/>
      <c r="X276" s="59"/>
      <c r="Y276" s="59"/>
      <c r="Z276" s="59"/>
      <c r="AA276" s="59"/>
      <c r="AB276" s="59"/>
      <c r="AC276" s="59"/>
      <c r="AD276" s="59"/>
      <c r="AE276" s="59"/>
      <c r="AF276" s="59"/>
      <c r="AG276" s="59"/>
      <c r="AH276" s="59"/>
      <c r="AI276" s="59"/>
      <c r="AJ276" s="59"/>
      <c r="AK276" s="59"/>
      <c r="AL276" s="59"/>
      <c r="AM276" s="59"/>
      <c r="AN276" s="59"/>
      <c r="AO276" s="59"/>
      <c r="AP276" s="59"/>
      <c r="AQ276" s="59"/>
      <c r="AR276" s="59"/>
    </row>
    <row r="277" ht="12.0" customHeight="1">
      <c r="A277" s="59"/>
      <c r="B277" s="59"/>
      <c r="C277" s="59"/>
      <c r="D277" s="59"/>
      <c r="E277" s="59"/>
      <c r="F277" s="59"/>
      <c r="G277" s="59"/>
      <c r="H277" s="59"/>
      <c r="I277" s="59"/>
      <c r="J277" s="59"/>
      <c r="K277" s="59"/>
      <c r="L277" s="59"/>
      <c r="M277" s="59"/>
      <c r="N277" s="59"/>
      <c r="O277" s="59"/>
      <c r="P277" s="59"/>
      <c r="Q277" s="59"/>
      <c r="R277" s="59"/>
      <c r="S277" s="59"/>
      <c r="T277" s="59"/>
      <c r="U277" s="59"/>
      <c r="V277" s="59"/>
      <c r="W277" s="59"/>
      <c r="X277" s="59"/>
      <c r="Y277" s="59"/>
      <c r="Z277" s="59"/>
      <c r="AA277" s="59"/>
      <c r="AB277" s="59"/>
      <c r="AC277" s="59"/>
      <c r="AD277" s="59"/>
      <c r="AE277" s="59"/>
      <c r="AF277" s="59"/>
      <c r="AG277" s="59"/>
      <c r="AH277" s="59"/>
      <c r="AI277" s="59"/>
      <c r="AJ277" s="59"/>
      <c r="AK277" s="59"/>
      <c r="AL277" s="59"/>
      <c r="AM277" s="59"/>
      <c r="AN277" s="59"/>
      <c r="AO277" s="59"/>
      <c r="AP277" s="59"/>
      <c r="AQ277" s="59"/>
      <c r="AR277" s="59"/>
    </row>
    <row r="278" ht="12.0" customHeight="1">
      <c r="A278" s="59"/>
      <c r="B278" s="59"/>
      <c r="C278" s="59"/>
      <c r="D278" s="59"/>
      <c r="E278" s="59"/>
      <c r="F278" s="59"/>
      <c r="G278" s="59"/>
      <c r="H278" s="59"/>
      <c r="I278" s="59"/>
      <c r="J278" s="59"/>
      <c r="K278" s="59"/>
      <c r="L278" s="59"/>
      <c r="M278" s="59"/>
      <c r="N278" s="59"/>
      <c r="O278" s="59"/>
      <c r="P278" s="59"/>
      <c r="Q278" s="59"/>
      <c r="R278" s="59"/>
      <c r="S278" s="59"/>
      <c r="T278" s="59"/>
      <c r="U278" s="59"/>
      <c r="V278" s="59"/>
      <c r="W278" s="59"/>
      <c r="X278" s="59"/>
      <c r="Y278" s="59"/>
      <c r="Z278" s="59"/>
      <c r="AA278" s="59"/>
      <c r="AB278" s="59"/>
      <c r="AC278" s="59"/>
      <c r="AD278" s="59"/>
      <c r="AE278" s="59"/>
      <c r="AF278" s="59"/>
      <c r="AG278" s="59"/>
      <c r="AH278" s="59"/>
      <c r="AI278" s="59"/>
      <c r="AJ278" s="59"/>
      <c r="AK278" s="59"/>
      <c r="AL278" s="59"/>
      <c r="AM278" s="59"/>
      <c r="AN278" s="59"/>
      <c r="AO278" s="59"/>
      <c r="AP278" s="59"/>
      <c r="AQ278" s="59"/>
      <c r="AR278" s="59"/>
    </row>
    <row r="279" ht="12.0" customHeight="1">
      <c r="A279" s="59"/>
      <c r="B279" s="59"/>
      <c r="C279" s="59"/>
      <c r="D279" s="59"/>
      <c r="E279" s="59"/>
      <c r="F279" s="59"/>
      <c r="G279" s="59"/>
      <c r="H279" s="59"/>
      <c r="I279" s="59"/>
      <c r="J279" s="59"/>
      <c r="K279" s="59"/>
      <c r="L279" s="59"/>
      <c r="M279" s="59"/>
      <c r="N279" s="59"/>
      <c r="O279" s="59"/>
      <c r="P279" s="59"/>
      <c r="Q279" s="59"/>
      <c r="R279" s="59"/>
      <c r="S279" s="59"/>
      <c r="T279" s="59"/>
      <c r="U279" s="59"/>
      <c r="V279" s="59"/>
      <c r="W279" s="59"/>
      <c r="X279" s="59"/>
      <c r="Y279" s="59"/>
      <c r="Z279" s="59"/>
      <c r="AA279" s="59"/>
      <c r="AB279" s="59"/>
      <c r="AC279" s="59"/>
      <c r="AD279" s="59"/>
      <c r="AE279" s="59"/>
      <c r="AF279" s="59"/>
      <c r="AG279" s="59"/>
      <c r="AH279" s="59"/>
      <c r="AI279" s="59"/>
      <c r="AJ279" s="59"/>
      <c r="AK279" s="59"/>
      <c r="AL279" s="59"/>
      <c r="AM279" s="59"/>
      <c r="AN279" s="59"/>
      <c r="AO279" s="59"/>
      <c r="AP279" s="59"/>
      <c r="AQ279" s="59"/>
      <c r="AR279" s="59"/>
    </row>
    <row r="280" ht="12.0" customHeight="1">
      <c r="A280" s="59"/>
      <c r="B280" s="59"/>
      <c r="C280" s="59"/>
      <c r="D280" s="59"/>
      <c r="E280" s="59"/>
      <c r="F280" s="59"/>
      <c r="G280" s="59"/>
      <c r="H280" s="59"/>
      <c r="I280" s="59"/>
      <c r="J280" s="59"/>
      <c r="K280" s="59"/>
      <c r="L280" s="59"/>
      <c r="M280" s="59"/>
      <c r="N280" s="59"/>
      <c r="O280" s="59"/>
      <c r="P280" s="59"/>
      <c r="Q280" s="59"/>
      <c r="R280" s="59"/>
      <c r="S280" s="59"/>
      <c r="T280" s="59"/>
      <c r="U280" s="59"/>
      <c r="V280" s="59"/>
      <c r="W280" s="59"/>
      <c r="X280" s="59"/>
      <c r="Y280" s="59"/>
      <c r="Z280" s="59"/>
      <c r="AA280" s="59"/>
      <c r="AB280" s="59"/>
      <c r="AC280" s="59"/>
      <c r="AD280" s="59"/>
      <c r="AE280" s="59"/>
      <c r="AF280" s="59"/>
      <c r="AG280" s="59"/>
      <c r="AH280" s="59"/>
      <c r="AI280" s="59"/>
      <c r="AJ280" s="59"/>
      <c r="AK280" s="59"/>
      <c r="AL280" s="59"/>
      <c r="AM280" s="59"/>
      <c r="AN280" s="59"/>
      <c r="AO280" s="59"/>
      <c r="AP280" s="59"/>
      <c r="AQ280" s="59"/>
      <c r="AR280" s="59"/>
    </row>
    <row r="281" ht="12.0" customHeight="1">
      <c r="A281" s="59"/>
      <c r="B281" s="59"/>
      <c r="C281" s="59"/>
      <c r="D281" s="59"/>
      <c r="E281" s="59"/>
      <c r="F281" s="59"/>
      <c r="G281" s="59"/>
      <c r="H281" s="59"/>
      <c r="I281" s="59"/>
      <c r="J281" s="59"/>
      <c r="K281" s="59"/>
      <c r="L281" s="59"/>
      <c r="M281" s="59"/>
      <c r="N281" s="59"/>
      <c r="O281" s="59"/>
      <c r="P281" s="59"/>
      <c r="Q281" s="59"/>
      <c r="R281" s="59"/>
      <c r="S281" s="59"/>
      <c r="T281" s="59"/>
      <c r="U281" s="59"/>
      <c r="V281" s="59"/>
      <c r="W281" s="59"/>
      <c r="X281" s="59"/>
      <c r="Y281" s="59"/>
      <c r="Z281" s="59"/>
      <c r="AA281" s="59"/>
      <c r="AB281" s="59"/>
      <c r="AC281" s="59"/>
      <c r="AD281" s="59"/>
      <c r="AE281" s="59"/>
      <c r="AF281" s="59"/>
      <c r="AG281" s="59"/>
      <c r="AH281" s="59"/>
      <c r="AI281" s="59"/>
      <c r="AJ281" s="59"/>
      <c r="AK281" s="59"/>
      <c r="AL281" s="59"/>
      <c r="AM281" s="59"/>
      <c r="AN281" s="59"/>
      <c r="AO281" s="59"/>
      <c r="AP281" s="59"/>
      <c r="AQ281" s="59"/>
      <c r="AR281" s="59"/>
    </row>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X12:Z12"/>
    <mergeCell ref="AB12:AC12"/>
    <mergeCell ref="AE12:AG12"/>
    <mergeCell ref="AI12:AJ12"/>
    <mergeCell ref="AL12:AN12"/>
    <mergeCell ref="AP12:AQ12"/>
    <mergeCell ref="N12:O12"/>
    <mergeCell ref="N13:N14"/>
    <mergeCell ref="O13:O14"/>
    <mergeCell ref="B53:D53"/>
    <mergeCell ref="B54:D54"/>
    <mergeCell ref="B59:D59"/>
    <mergeCell ref="B60:D60"/>
    <mergeCell ref="U13:U14"/>
    <mergeCell ref="V13:V14"/>
    <mergeCell ref="AB13:AB14"/>
    <mergeCell ref="AC13:AC14"/>
    <mergeCell ref="AI13:AI14"/>
    <mergeCell ref="AJ13:AJ14"/>
    <mergeCell ref="AP13:AP14"/>
    <mergeCell ref="AQ13:AQ14"/>
    <mergeCell ref="S1:Y1"/>
    <mergeCell ref="T2:Y2"/>
    <mergeCell ref="F12:H12"/>
    <mergeCell ref="J12:L12"/>
    <mergeCell ref="Q12:S12"/>
    <mergeCell ref="U12:V12"/>
    <mergeCell ref="D13:D14"/>
  </mergeCells>
  <dataValidations>
    <dataValidation type="list" allowBlank="1" showErrorMessage="1" sqref="D8">
      <formula1>"TOU,non-TOU"</formula1>
    </dataValidation>
    <dataValidation type="list" allowBlank="1" showErrorMessage="1" sqref="E15:E28 E30:E36 E38:E39 E41:E49 E55 E61">
      <formula1>#REF!</formula1>
    </dataValidation>
    <dataValidation type="list" allowBlank="1" showInputMessage="1" showErrorMessage="1" prompt="Select Charge Unit - monthly, per kWh, per kW" sqref="D15:D28 D30:D36 D38:D39 D41:D49 D55 D61">
      <formula1>"Monthly,per kWh,per kW"</formula1>
    </dataValidation>
  </dataValidations>
  <printOptions/>
  <pageMargins bottom="0.984251968503937" footer="0.0" header="0.0" left="0.7480314960629921" right="0.7480314960629921" top="0.984251968503937"/>
  <pageSetup orientation="landscape"/>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14.0" topLeftCell="A15" activePane="bottomLeft" state="frozen"/>
      <selection activeCell="B16" sqref="B16" pane="bottomLeft"/>
    </sheetView>
  </sheetViews>
  <sheetFormatPr customHeight="1" defaultColWidth="12.63" defaultRowHeight="15.0"/>
  <cols>
    <col customWidth="1" min="1" max="1" width="2.13"/>
    <col customWidth="1" min="2" max="2" width="38.0"/>
    <col customWidth="1" min="3" max="3" width="3.38"/>
    <col customWidth="1" min="4" max="4" width="11.38"/>
    <col customWidth="1" min="5" max="5" width="1.38"/>
    <col customWidth="1" min="6" max="6" width="10.75"/>
    <col customWidth="1" min="7" max="7" width="8.0"/>
    <col customWidth="1" min="8" max="8" width="9.63"/>
    <col customWidth="1" min="9" max="9" width="0.38"/>
    <col customWidth="1" min="10" max="10" width="10.38"/>
    <col customWidth="1" min="11" max="11" width="8.0"/>
    <col customWidth="1" min="12" max="12" width="9.75"/>
    <col customWidth="1" min="13" max="13" width="0.38"/>
    <col customWidth="1" min="14" max="14" width="9.38"/>
    <col customWidth="1" min="15" max="15" width="10.0"/>
    <col customWidth="1" min="16" max="16" width="0.38"/>
    <col customWidth="1" min="17" max="17" width="10.38"/>
    <col customWidth="1" min="18" max="18" width="8.0"/>
    <col customWidth="1" min="19" max="19" width="9.25"/>
    <col customWidth="1" min="20" max="20" width="0.38"/>
    <col customWidth="1" min="21" max="21" width="9.38"/>
    <col customWidth="1" min="22" max="22" width="10.0"/>
    <col customWidth="1" min="23" max="23" width="1.0"/>
    <col customWidth="1" min="24" max="24" width="10.38"/>
    <col customWidth="1" min="25" max="25" width="8.0"/>
    <col customWidth="1" min="26" max="26" width="9.25"/>
    <col customWidth="1" min="27" max="27" width="0.38"/>
    <col customWidth="1" min="28" max="28" width="9.38"/>
    <col customWidth="1" min="29" max="29" width="10.0"/>
    <col customWidth="1" min="30" max="30" width="0.38"/>
    <col customWidth="1" min="31" max="31" width="10.38"/>
    <col customWidth="1" min="32" max="32" width="8.0"/>
    <col customWidth="1" min="33" max="33" width="9.25"/>
    <col customWidth="1" min="34" max="34" width="0.38"/>
    <col customWidth="1" min="35" max="35" width="9.38"/>
    <col customWidth="1" min="36" max="36" width="10.0"/>
    <col customWidth="1" min="37" max="37" width="0.38"/>
    <col customWidth="1" min="38" max="38" width="10.38"/>
    <col customWidth="1" min="39" max="39" width="8.0"/>
    <col customWidth="1" min="40" max="40" width="9.25"/>
    <col customWidth="1" min="41" max="41" width="0.38"/>
    <col customWidth="1" min="42" max="42" width="9.38"/>
    <col customWidth="1" min="43" max="43" width="10.0"/>
    <col customWidth="1" min="44" max="44" width="0.75"/>
    <col customWidth="1" min="45" max="45" width="12.38"/>
  </cols>
  <sheetData>
    <row r="1" ht="12.0" customHeight="1">
      <c r="A1" s="59"/>
      <c r="B1" s="59"/>
      <c r="C1" s="59"/>
      <c r="D1" s="59"/>
      <c r="E1" s="59"/>
      <c r="F1" s="59"/>
      <c r="G1" s="59"/>
      <c r="H1" s="59"/>
      <c r="I1" s="59"/>
      <c r="J1" s="59"/>
      <c r="K1" s="59"/>
      <c r="Q1" s="59"/>
      <c r="R1" s="59"/>
      <c r="S1" s="398" t="s">
        <v>290</v>
      </c>
      <c r="T1" s="399"/>
      <c r="U1" s="399"/>
      <c r="V1" s="399"/>
      <c r="W1" s="399"/>
      <c r="X1" s="399"/>
      <c r="Y1" s="400"/>
      <c r="Z1" s="59"/>
      <c r="AA1" s="59"/>
      <c r="AB1" s="59"/>
      <c r="AC1" s="59"/>
      <c r="AD1" s="59"/>
      <c r="AE1" s="59"/>
      <c r="AF1" s="59"/>
      <c r="AG1" s="59"/>
      <c r="AH1" s="59"/>
      <c r="AI1" s="59"/>
      <c r="AJ1" s="59"/>
      <c r="AK1" s="59"/>
      <c r="AL1" s="59"/>
      <c r="AM1" s="59"/>
      <c r="AN1" s="59"/>
      <c r="AO1" s="59"/>
      <c r="AP1" s="59"/>
      <c r="AQ1" s="59"/>
      <c r="AR1" s="59"/>
    </row>
    <row r="2" ht="12.0" customHeight="1">
      <c r="A2" s="59"/>
      <c r="B2" s="59"/>
      <c r="C2" s="401"/>
      <c r="D2" s="401"/>
      <c r="E2" s="401"/>
      <c r="F2" s="401" t="s">
        <v>291</v>
      </c>
      <c r="G2" s="401"/>
      <c r="H2" s="401"/>
      <c r="I2" s="401"/>
      <c r="J2" s="401"/>
      <c r="K2" s="401"/>
      <c r="L2" s="401"/>
      <c r="M2" s="401"/>
      <c r="N2" s="401"/>
      <c r="O2" s="401"/>
      <c r="Q2" s="59"/>
      <c r="R2" s="59"/>
      <c r="S2" s="402">
        <f>'Res (100)'!$S$2</f>
        <v>1</v>
      </c>
      <c r="T2" s="514" t="s">
        <v>292</v>
      </c>
      <c r="U2" s="399"/>
      <c r="V2" s="399"/>
      <c r="W2" s="399"/>
      <c r="X2" s="399"/>
      <c r="Y2" s="400"/>
      <c r="Z2" s="59"/>
      <c r="AA2" s="59"/>
      <c r="AB2" s="59"/>
      <c r="AC2" s="59"/>
      <c r="AD2" s="59"/>
      <c r="AE2" s="59"/>
      <c r="AF2" s="59"/>
      <c r="AG2" s="59"/>
      <c r="AH2" s="59"/>
      <c r="AI2" s="59"/>
      <c r="AJ2" s="59"/>
      <c r="AK2" s="59"/>
      <c r="AL2" s="59"/>
      <c r="AM2" s="59"/>
      <c r="AN2" s="59"/>
      <c r="AO2" s="59"/>
      <c r="AP2" s="59"/>
      <c r="AQ2" s="59"/>
      <c r="AR2" s="59"/>
    </row>
    <row r="3" ht="12.0" customHeight="1">
      <c r="A3" s="59"/>
      <c r="B3" s="59"/>
      <c r="C3" s="401"/>
      <c r="D3" s="401"/>
      <c r="E3" s="401"/>
      <c r="F3" s="401" t="s">
        <v>293</v>
      </c>
      <c r="G3" s="401"/>
      <c r="H3" s="401"/>
      <c r="I3" s="401"/>
      <c r="J3" s="401"/>
      <c r="K3" s="401"/>
      <c r="L3" s="401"/>
      <c r="M3" s="401"/>
      <c r="N3" s="401"/>
      <c r="O3" s="401"/>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row>
    <row r="4" ht="12.0" customHeight="1">
      <c r="A4" s="59"/>
      <c r="B4" s="59"/>
      <c r="C4" s="59"/>
      <c r="D4" s="59"/>
      <c r="E4" s="59"/>
      <c r="F4" s="59"/>
      <c r="G4" s="59"/>
      <c r="H4" s="59"/>
      <c r="I4" s="59"/>
      <c r="J4" s="59"/>
      <c r="K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row>
    <row r="5" ht="12.0" customHeight="1">
      <c r="A5" s="59"/>
      <c r="B5" s="59"/>
      <c r="C5" s="59"/>
      <c r="D5" s="59"/>
      <c r="E5" s="59"/>
      <c r="F5" s="59"/>
      <c r="G5" s="59"/>
      <c r="H5" s="59"/>
      <c r="I5" s="59"/>
      <c r="J5" s="59"/>
      <c r="K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row>
    <row r="6" ht="12.0" customHeight="1">
      <c r="A6" s="59"/>
      <c r="B6" s="350" t="s">
        <v>294</v>
      </c>
      <c r="C6" s="59"/>
      <c r="D6" s="539" t="s">
        <v>220</v>
      </c>
      <c r="E6" s="540"/>
      <c r="F6" s="540"/>
      <c r="G6" s="540"/>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3"/>
    </row>
    <row r="7" ht="12.0" customHeight="1">
      <c r="A7" s="59"/>
      <c r="B7" s="408"/>
      <c r="C7" s="59"/>
      <c r="D7" s="409"/>
      <c r="E7" s="409"/>
      <c r="F7" s="409"/>
      <c r="G7" s="409"/>
      <c r="H7" s="409"/>
      <c r="I7" s="409"/>
      <c r="J7" s="409"/>
      <c r="K7" s="409"/>
      <c r="L7" s="409"/>
      <c r="M7" s="409"/>
      <c r="N7" s="409"/>
      <c r="O7" s="40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row>
    <row r="8" ht="12.0" customHeight="1">
      <c r="A8" s="59"/>
      <c r="B8" s="350" t="s">
        <v>295</v>
      </c>
      <c r="C8" s="59"/>
      <c r="D8" s="410" t="s">
        <v>296</v>
      </c>
      <c r="E8" s="409"/>
      <c r="F8" s="409"/>
      <c r="G8" s="409"/>
      <c r="H8" s="409"/>
      <c r="I8" s="409"/>
      <c r="J8" s="409"/>
      <c r="K8" s="409"/>
      <c r="L8" s="409"/>
      <c r="M8" s="409"/>
      <c r="N8" s="409"/>
      <c r="O8" s="40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row>
    <row r="9" ht="12.0" customHeight="1">
      <c r="A9" s="59"/>
      <c r="B9" s="408"/>
      <c r="C9" s="59"/>
      <c r="D9" s="409"/>
      <c r="E9" s="409"/>
      <c r="F9" s="409"/>
      <c r="G9" s="409"/>
      <c r="H9" s="409"/>
      <c r="I9" s="409"/>
      <c r="J9" s="409"/>
      <c r="K9" s="409"/>
      <c r="L9" s="409"/>
      <c r="M9" s="409"/>
      <c r="N9" s="409"/>
      <c r="O9" s="40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row>
    <row r="10" ht="12.0" customHeight="1">
      <c r="A10" s="59"/>
      <c r="B10" s="59"/>
      <c r="C10" s="59"/>
      <c r="D10" s="337" t="s">
        <v>297</v>
      </c>
      <c r="E10" s="337"/>
      <c r="F10" s="411">
        <v>1000.0</v>
      </c>
      <c r="G10" s="337" t="s">
        <v>298</v>
      </c>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row>
    <row r="11" ht="12.0" customHeight="1">
      <c r="A11" s="59"/>
      <c r="B11" s="59"/>
      <c r="C11" s="59"/>
      <c r="D11" s="59"/>
      <c r="E11" s="59"/>
      <c r="F11" s="412">
        <v>4.0</v>
      </c>
      <c r="G11" s="412"/>
      <c r="H11" s="412" t="str">
        <f>F12</f>
        <v>2025A</v>
      </c>
      <c r="I11" s="412"/>
      <c r="J11" s="412">
        <v>5.0</v>
      </c>
      <c r="K11" s="412"/>
      <c r="L11" s="412" t="str">
        <f>J12</f>
        <v>2026F</v>
      </c>
      <c r="M11" s="412"/>
      <c r="N11" s="412"/>
      <c r="O11" s="412" t="str">
        <f>L11&amp;"%"</f>
        <v>2026F%</v>
      </c>
      <c r="P11" s="412"/>
      <c r="Q11" s="412">
        <v>6.0</v>
      </c>
      <c r="R11" s="412"/>
      <c r="S11" s="412" t="str">
        <f>Q12</f>
        <v>2027F</v>
      </c>
      <c r="T11" s="412"/>
      <c r="U11" s="412"/>
      <c r="V11" s="412" t="str">
        <f>S11&amp;"%"</f>
        <v>2027F%</v>
      </c>
      <c r="W11" s="412"/>
      <c r="X11" s="412">
        <v>7.0</v>
      </c>
      <c r="Y11" s="412"/>
      <c r="Z11" s="412" t="str">
        <f>X12</f>
        <v>2028F</v>
      </c>
      <c r="AA11" s="412"/>
      <c r="AB11" s="412"/>
      <c r="AC11" s="412" t="str">
        <f>Z11&amp;"%"</f>
        <v>2028F%</v>
      </c>
      <c r="AD11" s="412"/>
      <c r="AE11" s="412">
        <v>8.0</v>
      </c>
      <c r="AF11" s="412"/>
      <c r="AG11" s="412" t="str">
        <f>AE12</f>
        <v>2029F</v>
      </c>
      <c r="AH11" s="412"/>
      <c r="AI11" s="412"/>
      <c r="AJ11" s="412" t="str">
        <f>AG11&amp;"%"</f>
        <v>2029F%</v>
      </c>
      <c r="AK11" s="412"/>
      <c r="AL11" s="412">
        <v>9.0</v>
      </c>
      <c r="AM11" s="412"/>
      <c r="AN11" s="412" t="str">
        <f>AL12</f>
        <v>2030F</v>
      </c>
      <c r="AO11" s="412"/>
      <c r="AP11" s="412"/>
      <c r="AQ11" s="412" t="str">
        <f>AN11&amp;"%"</f>
        <v>2030F%</v>
      </c>
      <c r="AR11" s="412"/>
    </row>
    <row r="12" ht="12.0" customHeight="1">
      <c r="A12" s="59"/>
      <c r="B12" s="59"/>
      <c r="C12" s="59"/>
      <c r="D12" s="337"/>
      <c r="E12" s="337"/>
      <c r="F12" s="413" t="s">
        <v>1</v>
      </c>
      <c r="G12" s="46"/>
      <c r="H12" s="47"/>
      <c r="I12" s="59"/>
      <c r="J12" s="413" t="s">
        <v>2</v>
      </c>
      <c r="K12" s="46"/>
      <c r="L12" s="47"/>
      <c r="M12" s="59"/>
      <c r="N12" s="414" t="str">
        <f>"Impact "&amp;F12&amp;" vs "&amp;J12</f>
        <v>Impact 2025A vs 2026F</v>
      </c>
      <c r="O12" s="47"/>
      <c r="P12" s="59"/>
      <c r="Q12" s="413" t="s">
        <v>3</v>
      </c>
      <c r="R12" s="46"/>
      <c r="S12" s="47"/>
      <c r="T12" s="59"/>
      <c r="U12" s="414" t="str">
        <f>"Impact "&amp;J12&amp;" vs "&amp;Q12</f>
        <v>Impact 2026F vs 2027F</v>
      </c>
      <c r="V12" s="47"/>
      <c r="W12" s="59"/>
      <c r="X12" s="413" t="s">
        <v>4</v>
      </c>
      <c r="Y12" s="46"/>
      <c r="Z12" s="47"/>
      <c r="AA12" s="59"/>
      <c r="AB12" s="414" t="str">
        <f>"Impact "&amp;Q12&amp;" vs "&amp;X12</f>
        <v>Impact 2027F vs 2028F</v>
      </c>
      <c r="AC12" s="47"/>
      <c r="AD12" s="59"/>
      <c r="AE12" s="413" t="s">
        <v>5</v>
      </c>
      <c r="AF12" s="46"/>
      <c r="AG12" s="47"/>
      <c r="AH12" s="59"/>
      <c r="AI12" s="414" t="str">
        <f>"Impact "&amp;X12&amp;" vs "&amp;AE12</f>
        <v>Impact 2028F vs 2029F</v>
      </c>
      <c r="AJ12" s="47"/>
      <c r="AK12" s="59"/>
      <c r="AL12" s="413" t="s">
        <v>6</v>
      </c>
      <c r="AM12" s="46"/>
      <c r="AN12" s="47"/>
      <c r="AO12" s="59"/>
      <c r="AP12" s="414" t="str">
        <f>"Impact "&amp;AE12&amp;" vs "&amp;AL12</f>
        <v>Impact 2029F vs 2030F</v>
      </c>
      <c r="AQ12" s="47"/>
      <c r="AR12" s="340"/>
    </row>
    <row r="13" ht="12.0" customHeight="1">
      <c r="A13" s="59"/>
      <c r="B13" s="59"/>
      <c r="C13" s="59"/>
      <c r="D13" s="415" t="s">
        <v>299</v>
      </c>
      <c r="E13" s="340"/>
      <c r="F13" s="416" t="s">
        <v>300</v>
      </c>
      <c r="G13" s="416" t="s">
        <v>301</v>
      </c>
      <c r="H13" s="418" t="s">
        <v>302</v>
      </c>
      <c r="I13" s="59"/>
      <c r="J13" s="416" t="s">
        <v>300</v>
      </c>
      <c r="K13" s="417" t="s">
        <v>301</v>
      </c>
      <c r="L13" s="418" t="s">
        <v>302</v>
      </c>
      <c r="M13" s="59"/>
      <c r="N13" s="419" t="s">
        <v>303</v>
      </c>
      <c r="O13" s="420" t="s">
        <v>304</v>
      </c>
      <c r="P13" s="59"/>
      <c r="Q13" s="416" t="s">
        <v>300</v>
      </c>
      <c r="R13" s="417" t="s">
        <v>301</v>
      </c>
      <c r="S13" s="418" t="s">
        <v>302</v>
      </c>
      <c r="T13" s="59"/>
      <c r="U13" s="419" t="s">
        <v>303</v>
      </c>
      <c r="V13" s="420" t="s">
        <v>304</v>
      </c>
      <c r="W13" s="59"/>
      <c r="X13" s="416" t="s">
        <v>300</v>
      </c>
      <c r="Y13" s="417" t="s">
        <v>301</v>
      </c>
      <c r="Z13" s="418" t="s">
        <v>302</v>
      </c>
      <c r="AA13" s="59"/>
      <c r="AB13" s="419" t="s">
        <v>303</v>
      </c>
      <c r="AC13" s="420" t="s">
        <v>304</v>
      </c>
      <c r="AD13" s="59"/>
      <c r="AE13" s="416" t="s">
        <v>300</v>
      </c>
      <c r="AF13" s="417" t="s">
        <v>301</v>
      </c>
      <c r="AG13" s="418" t="s">
        <v>302</v>
      </c>
      <c r="AH13" s="59"/>
      <c r="AI13" s="419" t="s">
        <v>303</v>
      </c>
      <c r="AJ13" s="420" t="s">
        <v>304</v>
      </c>
      <c r="AK13" s="59"/>
      <c r="AL13" s="416" t="s">
        <v>300</v>
      </c>
      <c r="AM13" s="417" t="s">
        <v>301</v>
      </c>
      <c r="AN13" s="418" t="s">
        <v>302</v>
      </c>
      <c r="AO13" s="59"/>
      <c r="AP13" s="419" t="s">
        <v>303</v>
      </c>
      <c r="AQ13" s="420" t="s">
        <v>304</v>
      </c>
      <c r="AR13" s="415"/>
    </row>
    <row r="14" ht="12.0" customHeight="1">
      <c r="A14" s="59"/>
      <c r="B14" s="59"/>
      <c r="C14" s="59"/>
      <c r="E14" s="340"/>
      <c r="F14" s="421" t="s">
        <v>305</v>
      </c>
      <c r="G14" s="517"/>
      <c r="H14" s="423" t="s">
        <v>305</v>
      </c>
      <c r="I14" s="59"/>
      <c r="J14" s="421" t="s">
        <v>305</v>
      </c>
      <c r="K14" s="422"/>
      <c r="L14" s="423" t="s">
        <v>305</v>
      </c>
      <c r="M14" s="59"/>
      <c r="N14" s="424"/>
      <c r="O14" s="425"/>
      <c r="P14" s="59"/>
      <c r="Q14" s="421" t="s">
        <v>305</v>
      </c>
      <c r="R14" s="422"/>
      <c r="S14" s="423" t="s">
        <v>305</v>
      </c>
      <c r="T14" s="59"/>
      <c r="U14" s="424"/>
      <c r="V14" s="425"/>
      <c r="W14" s="59"/>
      <c r="X14" s="421" t="s">
        <v>305</v>
      </c>
      <c r="Y14" s="422"/>
      <c r="Z14" s="423" t="s">
        <v>305</v>
      </c>
      <c r="AA14" s="59"/>
      <c r="AB14" s="424"/>
      <c r="AC14" s="425"/>
      <c r="AD14" s="59"/>
      <c r="AE14" s="421" t="s">
        <v>305</v>
      </c>
      <c r="AF14" s="422"/>
      <c r="AG14" s="423" t="s">
        <v>305</v>
      </c>
      <c r="AH14" s="59"/>
      <c r="AI14" s="424"/>
      <c r="AJ14" s="425"/>
      <c r="AK14" s="59"/>
      <c r="AL14" s="421" t="s">
        <v>305</v>
      </c>
      <c r="AM14" s="422"/>
      <c r="AN14" s="423" t="s">
        <v>305</v>
      </c>
      <c r="AO14" s="59"/>
      <c r="AP14" s="424"/>
      <c r="AQ14" s="425"/>
      <c r="AR14" s="415"/>
    </row>
    <row r="15" ht="12.0" customHeight="1">
      <c r="A15" s="59"/>
      <c r="B15" s="351" t="s">
        <v>218</v>
      </c>
      <c r="C15" s="426" t="str">
        <f t="shared" ref="C15:C28" si="1">D$6&amp;"."&amp;B15</f>
        <v>General Service &lt; 50 kW.Monthly Service Charge</v>
      </c>
      <c r="D15" s="427" t="s">
        <v>306</v>
      </c>
      <c r="E15" s="351"/>
      <c r="F15" s="428">
        <f>IFERROR(VLOOKUP($C15,'Proposed Rates'!$B:$J,F$11,FALSE),0)</f>
        <v>23.53</v>
      </c>
      <c r="G15" s="429">
        <f t="shared" ref="G15:G28" si="2">IF($D15="Monthly",1,IF($D15="per KWH",$F$10,0))</f>
        <v>1</v>
      </c>
      <c r="H15" s="431">
        <f t="shared" ref="H15:H28" si="3">G15*F15</f>
        <v>23.53</v>
      </c>
      <c r="I15" s="80"/>
      <c r="J15" s="428">
        <f>IFERROR(VLOOKUP($C15,'Proposed Rates'!$B:$J,J$11,FALSE),0)</f>
        <v>27.94</v>
      </c>
      <c r="K15" s="429">
        <f t="shared" ref="K15:K28" si="4">IF($D15="Monthly",1,IF($D15="per KWH",$F$10,0))</f>
        <v>1</v>
      </c>
      <c r="L15" s="431">
        <f t="shared" ref="L15:L28" si="5">K15*J15</f>
        <v>27.94</v>
      </c>
      <c r="M15" s="80"/>
      <c r="N15" s="432">
        <f t="shared" ref="N15:N48" si="6">L15-H15</f>
        <v>4.41</v>
      </c>
      <c r="O15" s="433">
        <f t="shared" ref="O15:O48" si="7">IF((H15)=0,"",(N15/H15))</f>
        <v>0.1874203145</v>
      </c>
      <c r="P15" s="59"/>
      <c r="Q15" s="428">
        <f>IFERROR(VLOOKUP($C15,'Proposed Rates'!$B:$J,Q$11,FALSE),0)</f>
        <v>29.93</v>
      </c>
      <c r="R15" s="429">
        <f t="shared" ref="R15:R28" si="8">IF($D15="Monthly",1,IF($D15="per KWH",$F$10,0))</f>
        <v>1</v>
      </c>
      <c r="S15" s="431">
        <f t="shared" ref="S15:S28" si="9">R15*Q15</f>
        <v>29.93</v>
      </c>
      <c r="T15" s="80"/>
      <c r="U15" s="432">
        <f t="shared" ref="U15:U48" si="10">S15-L15</f>
        <v>1.99</v>
      </c>
      <c r="V15" s="433">
        <f t="shared" ref="V15:V48" si="11">IF((L15)=0,"",(U15/L15))</f>
        <v>0.07122405154</v>
      </c>
      <c r="W15" s="59"/>
      <c r="X15" s="428">
        <f>IFERROR(VLOOKUP($C15,'Proposed Rates'!$B:$J,X$11,FALSE),0)</f>
        <v>32.54</v>
      </c>
      <c r="Y15" s="429">
        <f t="shared" ref="Y15:Y28" si="12">IF($D15="Monthly",1,IF($D15="per KWH",$F$10,0))</f>
        <v>1</v>
      </c>
      <c r="Z15" s="431">
        <f t="shared" ref="Z15:Z28" si="13">Y15*X15</f>
        <v>32.54</v>
      </c>
      <c r="AA15" s="80"/>
      <c r="AB15" s="432">
        <f t="shared" ref="AB15:AB48" si="14">Z15-S15</f>
        <v>2.61</v>
      </c>
      <c r="AC15" s="433">
        <f t="shared" ref="AC15:AC48" si="15">IF((S15)=0,"",(AB15/S15))</f>
        <v>0.08720347477</v>
      </c>
      <c r="AD15" s="59"/>
      <c r="AE15" s="428">
        <f>IFERROR(VLOOKUP($C15,'Proposed Rates'!$B:$J,AE$11,FALSE),0)</f>
        <v>34.44</v>
      </c>
      <c r="AF15" s="429">
        <f t="shared" ref="AF15:AF28" si="16">IF($D15="Monthly",1,IF($D15="per KWH",$F$10,0))</f>
        <v>1</v>
      </c>
      <c r="AG15" s="431">
        <f t="shared" ref="AG15:AG28" si="17">AF15*AE15</f>
        <v>34.44</v>
      </c>
      <c r="AH15" s="80"/>
      <c r="AI15" s="432">
        <f t="shared" ref="AI15:AI48" si="18">AG15-Z15</f>
        <v>1.9</v>
      </c>
      <c r="AJ15" s="433">
        <f t="shared" ref="AJ15:AJ48" si="19">IF((Z15)=0,"",(AI15/Z15))</f>
        <v>0.05838967425</v>
      </c>
      <c r="AK15" s="59"/>
      <c r="AL15" s="428">
        <f>IFERROR(VLOOKUP($C15,'Proposed Rates'!$B:$J,AL$11,FALSE),0)</f>
        <v>36.32</v>
      </c>
      <c r="AM15" s="429">
        <f t="shared" ref="AM15:AM28" si="20">IF($D15="Monthly",1,IF($D15="per KWH",$F$10,0))</f>
        <v>1</v>
      </c>
      <c r="AN15" s="431">
        <f t="shared" ref="AN15:AN28" si="21">AM15*AL15</f>
        <v>36.32</v>
      </c>
      <c r="AO15" s="80"/>
      <c r="AP15" s="432">
        <f t="shared" ref="AP15:AP48" si="22">AN15-AG15</f>
        <v>1.88</v>
      </c>
      <c r="AQ15" s="433">
        <f t="shared" ref="AQ15:AQ48" si="23">IF((AG15)=0,"",(AP15/AG15))</f>
        <v>0.05458768873</v>
      </c>
      <c r="AR15" s="434"/>
    </row>
    <row r="16" ht="12.0" customHeight="1">
      <c r="A16" s="59"/>
      <c r="B16" s="351" t="s">
        <v>307</v>
      </c>
      <c r="C16" s="426" t="str">
        <f t="shared" si="1"/>
        <v>General Service &lt; 50 kW.Smart Meter Rate Adder</v>
      </c>
      <c r="D16" s="427" t="s">
        <v>306</v>
      </c>
      <c r="E16" s="351"/>
      <c r="F16" s="445">
        <f>IFERROR(VLOOKUP($C16,'Proposed Rates'!$B:$J,F$11,FALSE),0)</f>
        <v>0</v>
      </c>
      <c r="G16" s="429">
        <f t="shared" si="2"/>
        <v>1</v>
      </c>
      <c r="H16" s="431">
        <f t="shared" si="3"/>
        <v>0</v>
      </c>
      <c r="I16" s="80"/>
      <c r="J16" s="445">
        <f>IFERROR(VLOOKUP($C16,'Proposed Rates'!$B:$J,J$11,FALSE),0)</f>
        <v>0</v>
      </c>
      <c r="K16" s="429">
        <f t="shared" si="4"/>
        <v>1</v>
      </c>
      <c r="L16" s="431">
        <f t="shared" si="5"/>
        <v>0</v>
      </c>
      <c r="M16" s="80"/>
      <c r="N16" s="432">
        <f t="shared" si="6"/>
        <v>0</v>
      </c>
      <c r="O16" s="433" t="str">
        <f t="shared" si="7"/>
        <v/>
      </c>
      <c r="P16" s="59"/>
      <c r="Q16" s="445">
        <f>IFERROR(VLOOKUP($C16,'Proposed Rates'!$B:$J,Q$11,FALSE),0)</f>
        <v>0</v>
      </c>
      <c r="R16" s="429">
        <f t="shared" si="8"/>
        <v>1</v>
      </c>
      <c r="S16" s="431">
        <f t="shared" si="9"/>
        <v>0</v>
      </c>
      <c r="T16" s="80"/>
      <c r="U16" s="432">
        <f t="shared" si="10"/>
        <v>0</v>
      </c>
      <c r="V16" s="433" t="str">
        <f t="shared" si="11"/>
        <v/>
      </c>
      <c r="W16" s="59"/>
      <c r="X16" s="445">
        <f>IFERROR(VLOOKUP($C16,'Proposed Rates'!$B:$J,X$11,FALSE),0)</f>
        <v>0</v>
      </c>
      <c r="Y16" s="429">
        <f t="shared" si="12"/>
        <v>1</v>
      </c>
      <c r="Z16" s="431">
        <f t="shared" si="13"/>
        <v>0</v>
      </c>
      <c r="AA16" s="80"/>
      <c r="AB16" s="432">
        <f t="shared" si="14"/>
        <v>0</v>
      </c>
      <c r="AC16" s="433" t="str">
        <f t="shared" si="15"/>
        <v/>
      </c>
      <c r="AD16" s="59"/>
      <c r="AE16" s="445">
        <f>IFERROR(VLOOKUP($C16,'Proposed Rates'!$B:$J,AE$11,FALSE),0)</f>
        <v>0</v>
      </c>
      <c r="AF16" s="429">
        <f t="shared" si="16"/>
        <v>1</v>
      </c>
      <c r="AG16" s="431">
        <f t="shared" si="17"/>
        <v>0</v>
      </c>
      <c r="AH16" s="80"/>
      <c r="AI16" s="432">
        <f t="shared" si="18"/>
        <v>0</v>
      </c>
      <c r="AJ16" s="433" t="str">
        <f t="shared" si="19"/>
        <v/>
      </c>
      <c r="AK16" s="59"/>
      <c r="AL16" s="445">
        <f>IFERROR(VLOOKUP($C16,'Proposed Rates'!$B:$J,AL$11,FALSE),0)</f>
        <v>0</v>
      </c>
      <c r="AM16" s="429">
        <f t="shared" si="20"/>
        <v>1</v>
      </c>
      <c r="AN16" s="431">
        <f t="shared" si="21"/>
        <v>0</v>
      </c>
      <c r="AO16" s="80"/>
      <c r="AP16" s="432">
        <f t="shared" si="22"/>
        <v>0</v>
      </c>
      <c r="AQ16" s="433" t="str">
        <f t="shared" si="23"/>
        <v/>
      </c>
      <c r="AR16" s="434"/>
    </row>
    <row r="17" ht="12.0" customHeight="1">
      <c r="A17" s="59"/>
      <c r="B17" s="435" t="str">
        <f>'Proposed Rates'!C115</f>
        <v>Rate Rider Calculation for PILs</v>
      </c>
      <c r="C17" s="426" t="str">
        <f t="shared" si="1"/>
        <v>General Service &lt; 50 kW.Rate Rider Calculation for PILs</v>
      </c>
      <c r="D17" s="427" t="s">
        <v>308</v>
      </c>
      <c r="E17" s="351"/>
      <c r="F17" s="445" t="str">
        <f>IFERROR(VLOOKUP($C17,'Proposed Rates'!$B:$J,F$11,FALSE),0)</f>
        <v/>
      </c>
      <c r="G17" s="429">
        <f t="shared" si="2"/>
        <v>1000</v>
      </c>
      <c r="H17" s="431">
        <f t="shared" si="3"/>
        <v>0</v>
      </c>
      <c r="I17" s="80"/>
      <c r="J17" s="445" t="str">
        <f>IFERROR(VLOOKUP($C17,'Proposed Rates'!$B:$J,J$11,FALSE),0)</f>
        <v/>
      </c>
      <c r="K17" s="429">
        <f t="shared" si="4"/>
        <v>1000</v>
      </c>
      <c r="L17" s="431">
        <f t="shared" si="5"/>
        <v>0</v>
      </c>
      <c r="M17" s="80"/>
      <c r="N17" s="432">
        <f t="shared" si="6"/>
        <v>0</v>
      </c>
      <c r="O17" s="433" t="str">
        <f t="shared" si="7"/>
        <v/>
      </c>
      <c r="P17" s="59"/>
      <c r="Q17" s="445" t="str">
        <f>IFERROR(VLOOKUP($C17,'Proposed Rates'!$B:$J,Q$11,FALSE),0)</f>
        <v/>
      </c>
      <c r="R17" s="429">
        <f t="shared" si="8"/>
        <v>1000</v>
      </c>
      <c r="S17" s="431">
        <f t="shared" si="9"/>
        <v>0</v>
      </c>
      <c r="T17" s="80"/>
      <c r="U17" s="432">
        <f t="shared" si="10"/>
        <v>0</v>
      </c>
      <c r="V17" s="433" t="str">
        <f t="shared" si="11"/>
        <v/>
      </c>
      <c r="W17" s="59"/>
      <c r="X17" s="445" t="str">
        <f>IFERROR(VLOOKUP($C17,'Proposed Rates'!$B:$J,X$11,FALSE),0)</f>
        <v/>
      </c>
      <c r="Y17" s="429">
        <f t="shared" si="12"/>
        <v>1000</v>
      </c>
      <c r="Z17" s="431">
        <f t="shared" si="13"/>
        <v>0</v>
      </c>
      <c r="AA17" s="80"/>
      <c r="AB17" s="432">
        <f t="shared" si="14"/>
        <v>0</v>
      </c>
      <c r="AC17" s="433" t="str">
        <f t="shared" si="15"/>
        <v/>
      </c>
      <c r="AD17" s="59"/>
      <c r="AE17" s="445" t="str">
        <f>IFERROR(VLOOKUP($C17,'Proposed Rates'!$B:$J,AE$11,FALSE),0)</f>
        <v/>
      </c>
      <c r="AF17" s="429">
        <f t="shared" si="16"/>
        <v>1000</v>
      </c>
      <c r="AG17" s="431">
        <f t="shared" si="17"/>
        <v>0</v>
      </c>
      <c r="AH17" s="80"/>
      <c r="AI17" s="432">
        <f t="shared" si="18"/>
        <v>0</v>
      </c>
      <c r="AJ17" s="433" t="str">
        <f t="shared" si="19"/>
        <v/>
      </c>
      <c r="AK17" s="59"/>
      <c r="AL17" s="445" t="str">
        <f>IFERROR(VLOOKUP($C17,'Proposed Rates'!$B:$J,AL$11,FALSE),0)</f>
        <v/>
      </c>
      <c r="AM17" s="429">
        <f t="shared" si="20"/>
        <v>1000</v>
      </c>
      <c r="AN17" s="431">
        <f t="shared" si="21"/>
        <v>0</v>
      </c>
      <c r="AO17" s="80"/>
      <c r="AP17" s="432">
        <f t="shared" si="22"/>
        <v>0</v>
      </c>
      <c r="AQ17" s="433" t="str">
        <f t="shared" si="23"/>
        <v/>
      </c>
      <c r="AR17" s="434"/>
    </row>
    <row r="18" ht="12.0" customHeight="1">
      <c r="A18" s="59"/>
      <c r="B18" s="435" t="str">
        <f>'Proposed Rates'!C128</f>
        <v>Rate Rider Calculation for Generic</v>
      </c>
      <c r="C18" s="426" t="str">
        <f t="shared" si="1"/>
        <v>General Service &lt; 50 kW.Rate Rider Calculation for Generic</v>
      </c>
      <c r="D18" s="427" t="s">
        <v>306</v>
      </c>
      <c r="E18" s="351"/>
      <c r="F18" s="445" t="str">
        <f>IFERROR(VLOOKUP($C18,'Proposed Rates'!$B:$J,F$11,FALSE),0)</f>
        <v/>
      </c>
      <c r="G18" s="429">
        <f t="shared" si="2"/>
        <v>1</v>
      </c>
      <c r="H18" s="431">
        <f t="shared" si="3"/>
        <v>0</v>
      </c>
      <c r="I18" s="80"/>
      <c r="J18" s="445" t="str">
        <f>IFERROR(VLOOKUP($C18,'Proposed Rates'!$B:$J,J$11,FALSE),0)</f>
        <v/>
      </c>
      <c r="K18" s="429">
        <f t="shared" si="4"/>
        <v>1</v>
      </c>
      <c r="L18" s="431">
        <f t="shared" si="5"/>
        <v>0</v>
      </c>
      <c r="M18" s="80"/>
      <c r="N18" s="432">
        <f t="shared" si="6"/>
        <v>0</v>
      </c>
      <c r="O18" s="433" t="str">
        <f t="shared" si="7"/>
        <v/>
      </c>
      <c r="P18" s="59"/>
      <c r="Q18" s="445" t="str">
        <f>IFERROR(VLOOKUP($C18,'Proposed Rates'!$B:$J,Q$11,FALSE),0)</f>
        <v/>
      </c>
      <c r="R18" s="429">
        <f t="shared" si="8"/>
        <v>1</v>
      </c>
      <c r="S18" s="431">
        <f t="shared" si="9"/>
        <v>0</v>
      </c>
      <c r="T18" s="80"/>
      <c r="U18" s="432">
        <f t="shared" si="10"/>
        <v>0</v>
      </c>
      <c r="V18" s="433" t="str">
        <f t="shared" si="11"/>
        <v/>
      </c>
      <c r="W18" s="59"/>
      <c r="X18" s="445" t="str">
        <f>IFERROR(VLOOKUP($C18,'Proposed Rates'!$B:$J,X$11,FALSE),0)</f>
        <v/>
      </c>
      <c r="Y18" s="429">
        <f t="shared" si="12"/>
        <v>1</v>
      </c>
      <c r="Z18" s="431">
        <f t="shared" si="13"/>
        <v>0</v>
      </c>
      <c r="AA18" s="80"/>
      <c r="AB18" s="432">
        <f t="shared" si="14"/>
        <v>0</v>
      </c>
      <c r="AC18" s="433" t="str">
        <f t="shared" si="15"/>
        <v/>
      </c>
      <c r="AD18" s="59"/>
      <c r="AE18" s="445" t="str">
        <f>IFERROR(VLOOKUP($C18,'Proposed Rates'!$B:$J,AE$11,FALSE),0)</f>
        <v/>
      </c>
      <c r="AF18" s="429">
        <f t="shared" si="16"/>
        <v>1</v>
      </c>
      <c r="AG18" s="431">
        <f t="shared" si="17"/>
        <v>0</v>
      </c>
      <c r="AH18" s="80"/>
      <c r="AI18" s="432">
        <f t="shared" si="18"/>
        <v>0</v>
      </c>
      <c r="AJ18" s="433" t="str">
        <f t="shared" si="19"/>
        <v/>
      </c>
      <c r="AK18" s="59"/>
      <c r="AL18" s="445" t="str">
        <f>IFERROR(VLOOKUP($C18,'Proposed Rates'!$B:$J,AL$11,FALSE),0)</f>
        <v/>
      </c>
      <c r="AM18" s="429">
        <f t="shared" si="20"/>
        <v>1</v>
      </c>
      <c r="AN18" s="431">
        <f t="shared" si="21"/>
        <v>0</v>
      </c>
      <c r="AO18" s="80"/>
      <c r="AP18" s="432">
        <f t="shared" si="22"/>
        <v>0</v>
      </c>
      <c r="AQ18" s="433" t="str">
        <f t="shared" si="23"/>
        <v/>
      </c>
      <c r="AR18" s="434"/>
    </row>
    <row r="19" ht="12.0" customHeight="1">
      <c r="A19" s="59"/>
      <c r="B19" s="351" t="s">
        <v>116</v>
      </c>
      <c r="C19" s="426" t="str">
        <f t="shared" si="1"/>
        <v>General Service &lt; 50 kW.Distribution Volumetric Rate</v>
      </c>
      <c r="D19" s="427" t="s">
        <v>308</v>
      </c>
      <c r="E19" s="351"/>
      <c r="F19" s="445">
        <f>IFERROR(VLOOKUP($C19,'Proposed Rates'!$B:$J,F$11,FALSE),0)</f>
        <v>0.0305</v>
      </c>
      <c r="G19" s="429">
        <f t="shared" si="2"/>
        <v>1000</v>
      </c>
      <c r="H19" s="431">
        <f t="shared" si="3"/>
        <v>30.5</v>
      </c>
      <c r="I19" s="80"/>
      <c r="J19" s="445">
        <f>IFERROR(VLOOKUP($C19,'Proposed Rates'!$B:$J,J$11,FALSE),0)</f>
        <v>0.0362</v>
      </c>
      <c r="K19" s="429">
        <f t="shared" si="4"/>
        <v>1000</v>
      </c>
      <c r="L19" s="431">
        <f t="shared" si="5"/>
        <v>36.2</v>
      </c>
      <c r="M19" s="80"/>
      <c r="N19" s="432">
        <f t="shared" si="6"/>
        <v>5.7</v>
      </c>
      <c r="O19" s="433">
        <f t="shared" si="7"/>
        <v>0.1868852459</v>
      </c>
      <c r="P19" s="59"/>
      <c r="Q19" s="445">
        <f>IFERROR(VLOOKUP($C19,'Proposed Rates'!$B:$J,Q$11,FALSE),0)</f>
        <v>0.0388</v>
      </c>
      <c r="R19" s="429">
        <f t="shared" si="8"/>
        <v>1000</v>
      </c>
      <c r="S19" s="431">
        <f t="shared" si="9"/>
        <v>38.8</v>
      </c>
      <c r="T19" s="80"/>
      <c r="U19" s="432">
        <f t="shared" si="10"/>
        <v>2.6</v>
      </c>
      <c r="V19" s="433">
        <f t="shared" si="11"/>
        <v>0.07182320442</v>
      </c>
      <c r="W19" s="59"/>
      <c r="X19" s="445">
        <f>IFERROR(VLOOKUP($C19,'Proposed Rates'!$B:$J,X$11,FALSE),0)</f>
        <v>0.0422</v>
      </c>
      <c r="Y19" s="429">
        <f t="shared" si="12"/>
        <v>1000</v>
      </c>
      <c r="Z19" s="431">
        <f t="shared" si="13"/>
        <v>42.2</v>
      </c>
      <c r="AA19" s="80"/>
      <c r="AB19" s="432">
        <f t="shared" si="14"/>
        <v>3.4</v>
      </c>
      <c r="AC19" s="433">
        <f t="shared" si="15"/>
        <v>0.08762886598</v>
      </c>
      <c r="AD19" s="59"/>
      <c r="AE19" s="445">
        <f>IFERROR(VLOOKUP($C19,'Proposed Rates'!$B:$J,AE$11,FALSE),0)</f>
        <v>0.0447</v>
      </c>
      <c r="AF19" s="429">
        <f t="shared" si="16"/>
        <v>1000</v>
      </c>
      <c r="AG19" s="431">
        <f t="shared" si="17"/>
        <v>44.7</v>
      </c>
      <c r="AH19" s="80"/>
      <c r="AI19" s="432">
        <f t="shared" si="18"/>
        <v>2.5</v>
      </c>
      <c r="AJ19" s="433">
        <f t="shared" si="19"/>
        <v>0.05924170616</v>
      </c>
      <c r="AK19" s="59"/>
      <c r="AL19" s="445">
        <f>IFERROR(VLOOKUP($C19,'Proposed Rates'!$B:$J,AL$11,FALSE),0)</f>
        <v>0.0471</v>
      </c>
      <c r="AM19" s="429">
        <f t="shared" si="20"/>
        <v>1000</v>
      </c>
      <c r="AN19" s="431">
        <f t="shared" si="21"/>
        <v>47.1</v>
      </c>
      <c r="AO19" s="80"/>
      <c r="AP19" s="432">
        <f t="shared" si="22"/>
        <v>2.4</v>
      </c>
      <c r="AQ19" s="433">
        <f t="shared" si="23"/>
        <v>0.05369127517</v>
      </c>
      <c r="AR19" s="434"/>
    </row>
    <row r="20" ht="12.0" customHeight="1">
      <c r="A20" s="59"/>
      <c r="B20" s="351" t="s">
        <v>309</v>
      </c>
      <c r="C20" s="426" t="str">
        <f t="shared" si="1"/>
        <v>General Service &lt; 50 kW.Smart Meter Disposition Rider</v>
      </c>
      <c r="D20" s="427" t="s">
        <v>308</v>
      </c>
      <c r="E20" s="351"/>
      <c r="F20" s="445">
        <f>IFERROR(VLOOKUP($C20,'Proposed Rates'!$B:$J,F$11,FALSE),0)</f>
        <v>0</v>
      </c>
      <c r="G20" s="429">
        <f t="shared" si="2"/>
        <v>1000</v>
      </c>
      <c r="H20" s="431">
        <f t="shared" si="3"/>
        <v>0</v>
      </c>
      <c r="I20" s="80"/>
      <c r="J20" s="445">
        <f>IFERROR(VLOOKUP($C20,'Proposed Rates'!$B:$J,J$11,FALSE),0)</f>
        <v>0</v>
      </c>
      <c r="K20" s="429">
        <f t="shared" si="4"/>
        <v>1000</v>
      </c>
      <c r="L20" s="431">
        <f t="shared" si="5"/>
        <v>0</v>
      </c>
      <c r="M20" s="80"/>
      <c r="N20" s="432">
        <f t="shared" si="6"/>
        <v>0</v>
      </c>
      <c r="O20" s="433" t="str">
        <f t="shared" si="7"/>
        <v/>
      </c>
      <c r="P20" s="59"/>
      <c r="Q20" s="445">
        <f>IFERROR(VLOOKUP($C20,'Proposed Rates'!$B:$J,Q$11,FALSE),0)</f>
        <v>0</v>
      </c>
      <c r="R20" s="429">
        <f t="shared" si="8"/>
        <v>1000</v>
      </c>
      <c r="S20" s="431">
        <f t="shared" si="9"/>
        <v>0</v>
      </c>
      <c r="T20" s="80"/>
      <c r="U20" s="432">
        <f t="shared" si="10"/>
        <v>0</v>
      </c>
      <c r="V20" s="433" t="str">
        <f t="shared" si="11"/>
        <v/>
      </c>
      <c r="W20" s="59"/>
      <c r="X20" s="445">
        <f>IFERROR(VLOOKUP($C20,'Proposed Rates'!$B:$J,X$11,FALSE),0)</f>
        <v>0</v>
      </c>
      <c r="Y20" s="429">
        <f t="shared" si="12"/>
        <v>1000</v>
      </c>
      <c r="Z20" s="431">
        <f t="shared" si="13"/>
        <v>0</v>
      </c>
      <c r="AA20" s="80"/>
      <c r="AB20" s="432">
        <f t="shared" si="14"/>
        <v>0</v>
      </c>
      <c r="AC20" s="433" t="str">
        <f t="shared" si="15"/>
        <v/>
      </c>
      <c r="AD20" s="59"/>
      <c r="AE20" s="445">
        <f>IFERROR(VLOOKUP($C20,'Proposed Rates'!$B:$J,AE$11,FALSE),0)</f>
        <v>0</v>
      </c>
      <c r="AF20" s="429">
        <f t="shared" si="16"/>
        <v>1000</v>
      </c>
      <c r="AG20" s="431">
        <f t="shared" si="17"/>
        <v>0</v>
      </c>
      <c r="AH20" s="80"/>
      <c r="AI20" s="432">
        <f t="shared" si="18"/>
        <v>0</v>
      </c>
      <c r="AJ20" s="433" t="str">
        <f t="shared" si="19"/>
        <v/>
      </c>
      <c r="AK20" s="59"/>
      <c r="AL20" s="445">
        <f>IFERROR(VLOOKUP($C20,'Proposed Rates'!$B:$J,AL$11,FALSE),0)</f>
        <v>0</v>
      </c>
      <c r="AM20" s="429">
        <f t="shared" si="20"/>
        <v>1000</v>
      </c>
      <c r="AN20" s="431">
        <f t="shared" si="21"/>
        <v>0</v>
      </c>
      <c r="AO20" s="80"/>
      <c r="AP20" s="432">
        <f t="shared" si="22"/>
        <v>0</v>
      </c>
      <c r="AQ20" s="433" t="str">
        <f t="shared" si="23"/>
        <v/>
      </c>
      <c r="AR20" s="434"/>
    </row>
    <row r="21" ht="12.0" customHeight="1">
      <c r="A21" s="59"/>
      <c r="B21" s="351" t="s">
        <v>241</v>
      </c>
      <c r="C21" s="426" t="str">
        <f t="shared" si="1"/>
        <v>General Service &lt; 50 kW.LRAM Rate Rider</v>
      </c>
      <c r="D21" s="427" t="s">
        <v>308</v>
      </c>
      <c r="E21" s="351"/>
      <c r="F21" s="445">
        <f>'Proposed Rates'!E78+'Proposed Rates'!E91</f>
        <v>0.0007</v>
      </c>
      <c r="G21" s="429">
        <f t="shared" si="2"/>
        <v>1000</v>
      </c>
      <c r="H21" s="431">
        <f t="shared" si="3"/>
        <v>0.7</v>
      </c>
      <c r="I21" s="80"/>
      <c r="J21" s="445">
        <f>'Proposed Rates'!F78+'Proposed Rates'!F91</f>
        <v>0.0004</v>
      </c>
      <c r="K21" s="429">
        <f t="shared" si="4"/>
        <v>1000</v>
      </c>
      <c r="L21" s="431">
        <f t="shared" si="5"/>
        <v>0.4</v>
      </c>
      <c r="M21" s="80"/>
      <c r="N21" s="432">
        <f t="shared" si="6"/>
        <v>-0.3</v>
      </c>
      <c r="O21" s="433">
        <f t="shared" si="7"/>
        <v>-0.4285714286</v>
      </c>
      <c r="P21" s="59"/>
      <c r="Q21" s="445">
        <f>'Proposed Rates'!G78+'Proposed Rates'!G91</f>
        <v>0</v>
      </c>
      <c r="R21" s="429">
        <f t="shared" si="8"/>
        <v>1000</v>
      </c>
      <c r="S21" s="431">
        <f t="shared" si="9"/>
        <v>0</v>
      </c>
      <c r="T21" s="80"/>
      <c r="U21" s="432">
        <f t="shared" si="10"/>
        <v>-0.4</v>
      </c>
      <c r="V21" s="433">
        <f t="shared" si="11"/>
        <v>-1</v>
      </c>
      <c r="W21" s="59"/>
      <c r="X21" s="445">
        <f>IFERROR(VLOOKUP($C21,'Proposed Rates'!$B:$J,X$11,FALSE),0)</f>
        <v>0</v>
      </c>
      <c r="Y21" s="429">
        <f t="shared" si="12"/>
        <v>1000</v>
      </c>
      <c r="Z21" s="431">
        <f t="shared" si="13"/>
        <v>0</v>
      </c>
      <c r="AA21" s="80"/>
      <c r="AB21" s="432">
        <f t="shared" si="14"/>
        <v>0</v>
      </c>
      <c r="AC21" s="433" t="str">
        <f t="shared" si="15"/>
        <v/>
      </c>
      <c r="AD21" s="59"/>
      <c r="AE21" s="445">
        <f>IFERROR(VLOOKUP($C21,'Proposed Rates'!$B:$J,AE$11,FALSE),0)</f>
        <v>0</v>
      </c>
      <c r="AF21" s="429">
        <f t="shared" si="16"/>
        <v>1000</v>
      </c>
      <c r="AG21" s="431">
        <f t="shared" si="17"/>
        <v>0</v>
      </c>
      <c r="AH21" s="80"/>
      <c r="AI21" s="432">
        <f t="shared" si="18"/>
        <v>0</v>
      </c>
      <c r="AJ21" s="433" t="str">
        <f t="shared" si="19"/>
        <v/>
      </c>
      <c r="AK21" s="59"/>
      <c r="AL21" s="445">
        <f>IFERROR(VLOOKUP($C21,'Proposed Rates'!$B:$J,AL$11,FALSE),0)</f>
        <v>0</v>
      </c>
      <c r="AM21" s="429">
        <f t="shared" si="20"/>
        <v>1000</v>
      </c>
      <c r="AN21" s="431">
        <f t="shared" si="21"/>
        <v>0</v>
      </c>
      <c r="AO21" s="80"/>
      <c r="AP21" s="432">
        <f t="shared" si="22"/>
        <v>0</v>
      </c>
      <c r="AQ21" s="433" t="str">
        <f t="shared" si="23"/>
        <v/>
      </c>
      <c r="AR21" s="434"/>
    </row>
    <row r="22" ht="12.0" customHeight="1">
      <c r="A22" s="59"/>
      <c r="B22" s="435" t="s">
        <v>237</v>
      </c>
      <c r="C22" s="426" t="str">
        <f t="shared" si="1"/>
        <v>General Service &lt; 50 kW.Deferral/Variance Account Disposition Rate Rider Group 2</v>
      </c>
      <c r="D22" s="427" t="s">
        <v>308</v>
      </c>
      <c r="E22" s="351"/>
      <c r="F22" s="445">
        <f>IFERROR(VLOOKUP($C22,'Proposed Rates'!$B:$J,F$11,FALSE),0)</f>
        <v>0</v>
      </c>
      <c r="G22" s="429">
        <f t="shared" si="2"/>
        <v>1000</v>
      </c>
      <c r="H22" s="431">
        <f t="shared" si="3"/>
        <v>0</v>
      </c>
      <c r="I22" s="80"/>
      <c r="J22" s="445">
        <f>IFERROR(VLOOKUP($C22,'Proposed Rates'!$B:$J,J$11,FALSE),0)</f>
        <v>-0.0006</v>
      </c>
      <c r="K22" s="429">
        <f t="shared" si="4"/>
        <v>1000</v>
      </c>
      <c r="L22" s="431">
        <f t="shared" si="5"/>
        <v>-0.6</v>
      </c>
      <c r="M22" s="80"/>
      <c r="N22" s="432">
        <f t="shared" si="6"/>
        <v>-0.6</v>
      </c>
      <c r="O22" s="433" t="str">
        <f t="shared" si="7"/>
        <v/>
      </c>
      <c r="P22" s="59"/>
      <c r="Q22" s="445">
        <f>IFERROR(VLOOKUP($C22,'Proposed Rates'!$B:$J,Q$11,FALSE),0)</f>
        <v>0</v>
      </c>
      <c r="R22" s="429">
        <f t="shared" si="8"/>
        <v>1000</v>
      </c>
      <c r="S22" s="431">
        <f t="shared" si="9"/>
        <v>0</v>
      </c>
      <c r="T22" s="80"/>
      <c r="U22" s="432">
        <f t="shared" si="10"/>
        <v>0.6</v>
      </c>
      <c r="V22" s="433">
        <f t="shared" si="11"/>
        <v>-1</v>
      </c>
      <c r="W22" s="59"/>
      <c r="X22" s="445">
        <f>IFERROR(VLOOKUP($C22,'Proposed Rates'!$B:$J,X$11,FALSE),0)</f>
        <v>0</v>
      </c>
      <c r="Y22" s="429">
        <f t="shared" si="12"/>
        <v>1000</v>
      </c>
      <c r="Z22" s="431">
        <f t="shared" si="13"/>
        <v>0</v>
      </c>
      <c r="AA22" s="80"/>
      <c r="AB22" s="432">
        <f t="shared" si="14"/>
        <v>0</v>
      </c>
      <c r="AC22" s="433" t="str">
        <f t="shared" si="15"/>
        <v/>
      </c>
      <c r="AD22" s="59"/>
      <c r="AE22" s="445">
        <f>IFERROR(VLOOKUP($C22,'Proposed Rates'!$B:$J,AE$11,FALSE),0)</f>
        <v>0</v>
      </c>
      <c r="AF22" s="429">
        <f t="shared" si="16"/>
        <v>1000</v>
      </c>
      <c r="AG22" s="431">
        <f t="shared" si="17"/>
        <v>0</v>
      </c>
      <c r="AH22" s="80"/>
      <c r="AI22" s="432">
        <f t="shared" si="18"/>
        <v>0</v>
      </c>
      <c r="AJ22" s="433" t="str">
        <f t="shared" si="19"/>
        <v/>
      </c>
      <c r="AK22" s="59"/>
      <c r="AL22" s="445">
        <f>IFERROR(VLOOKUP($C22,'Proposed Rates'!$B:$J,AL$11,FALSE),0)</f>
        <v>0</v>
      </c>
      <c r="AM22" s="429">
        <f t="shared" si="20"/>
        <v>1000</v>
      </c>
      <c r="AN22" s="431">
        <f t="shared" si="21"/>
        <v>0</v>
      </c>
      <c r="AO22" s="80"/>
      <c r="AP22" s="432">
        <f t="shared" si="22"/>
        <v>0</v>
      </c>
      <c r="AQ22" s="433" t="str">
        <f t="shared" si="23"/>
        <v/>
      </c>
      <c r="AR22" s="434"/>
    </row>
    <row r="23" ht="12.0" customHeight="1">
      <c r="A23" s="59"/>
      <c r="B23" s="435"/>
      <c r="C23" s="426" t="str">
        <f t="shared" si="1"/>
        <v>General Service &lt; 50 kW.</v>
      </c>
      <c r="D23" s="427"/>
      <c r="E23" s="351"/>
      <c r="F23" s="445">
        <f>IFERROR(VLOOKUP($C23,'Proposed Rates'!$B:$J,F$11,FALSE),0)</f>
        <v>0</v>
      </c>
      <c r="G23" s="429">
        <f t="shared" si="2"/>
        <v>0</v>
      </c>
      <c r="H23" s="431">
        <f t="shared" si="3"/>
        <v>0</v>
      </c>
      <c r="I23" s="80"/>
      <c r="J23" s="445">
        <f>IFERROR(VLOOKUP($C23,'Proposed Rates'!$B:$J,J$11,FALSE),0)</f>
        <v>0</v>
      </c>
      <c r="K23" s="429">
        <f t="shared" si="4"/>
        <v>0</v>
      </c>
      <c r="L23" s="431">
        <f t="shared" si="5"/>
        <v>0</v>
      </c>
      <c r="M23" s="80"/>
      <c r="N23" s="432">
        <f t="shared" si="6"/>
        <v>0</v>
      </c>
      <c r="O23" s="433" t="str">
        <f t="shared" si="7"/>
        <v/>
      </c>
      <c r="P23" s="59"/>
      <c r="Q23" s="445">
        <f>IFERROR(VLOOKUP($C23,'Proposed Rates'!$B:$J,Q$11,FALSE),0)</f>
        <v>0</v>
      </c>
      <c r="R23" s="429">
        <f t="shared" si="8"/>
        <v>0</v>
      </c>
      <c r="S23" s="431">
        <f t="shared" si="9"/>
        <v>0</v>
      </c>
      <c r="T23" s="80"/>
      <c r="U23" s="432">
        <f t="shared" si="10"/>
        <v>0</v>
      </c>
      <c r="V23" s="433" t="str">
        <f t="shared" si="11"/>
        <v/>
      </c>
      <c r="W23" s="59"/>
      <c r="X23" s="445">
        <f>IFERROR(VLOOKUP($C23,'Proposed Rates'!$B:$J,X$11,FALSE),0)</f>
        <v>0</v>
      </c>
      <c r="Y23" s="429">
        <f t="shared" si="12"/>
        <v>0</v>
      </c>
      <c r="Z23" s="431">
        <f t="shared" si="13"/>
        <v>0</v>
      </c>
      <c r="AA23" s="80"/>
      <c r="AB23" s="432">
        <f t="shared" si="14"/>
        <v>0</v>
      </c>
      <c r="AC23" s="433" t="str">
        <f t="shared" si="15"/>
        <v/>
      </c>
      <c r="AD23" s="59"/>
      <c r="AE23" s="445">
        <f>IFERROR(VLOOKUP($C23,'Proposed Rates'!$B:$J,AE$11,FALSE),0)</f>
        <v>0</v>
      </c>
      <c r="AF23" s="429">
        <f t="shared" si="16"/>
        <v>0</v>
      </c>
      <c r="AG23" s="431">
        <f t="shared" si="17"/>
        <v>0</v>
      </c>
      <c r="AH23" s="80"/>
      <c r="AI23" s="432">
        <f t="shared" si="18"/>
        <v>0</v>
      </c>
      <c r="AJ23" s="433" t="str">
        <f t="shared" si="19"/>
        <v/>
      </c>
      <c r="AK23" s="59"/>
      <c r="AL23" s="445">
        <f>IFERROR(VLOOKUP($C23,'Proposed Rates'!$B:$J,AL$11,FALSE),0)</f>
        <v>0</v>
      </c>
      <c r="AM23" s="429">
        <f t="shared" si="20"/>
        <v>0</v>
      </c>
      <c r="AN23" s="431">
        <f t="shared" si="21"/>
        <v>0</v>
      </c>
      <c r="AO23" s="80"/>
      <c r="AP23" s="432">
        <f t="shared" si="22"/>
        <v>0</v>
      </c>
      <c r="AQ23" s="433" t="str">
        <f t="shared" si="23"/>
        <v/>
      </c>
      <c r="AR23" s="434"/>
    </row>
    <row r="24" ht="12.0" customHeight="1">
      <c r="A24" s="59"/>
      <c r="B24" s="435"/>
      <c r="C24" s="426" t="str">
        <f t="shared" si="1"/>
        <v>General Service &lt; 50 kW.</v>
      </c>
      <c r="D24" s="427"/>
      <c r="E24" s="351"/>
      <c r="F24" s="445">
        <f>IFERROR(VLOOKUP($C24,'Proposed Rates'!$B:$J,F$11,FALSE),0)</f>
        <v>0</v>
      </c>
      <c r="G24" s="429">
        <f t="shared" si="2"/>
        <v>0</v>
      </c>
      <c r="H24" s="431">
        <f t="shared" si="3"/>
        <v>0</v>
      </c>
      <c r="I24" s="80"/>
      <c r="J24" s="445">
        <f>IFERROR(VLOOKUP($C24,'Proposed Rates'!$B:$J,J$11,FALSE),0)</f>
        <v>0</v>
      </c>
      <c r="K24" s="429">
        <f t="shared" si="4"/>
        <v>0</v>
      </c>
      <c r="L24" s="431">
        <f t="shared" si="5"/>
        <v>0</v>
      </c>
      <c r="M24" s="80"/>
      <c r="N24" s="432">
        <f t="shared" si="6"/>
        <v>0</v>
      </c>
      <c r="O24" s="433" t="str">
        <f t="shared" si="7"/>
        <v/>
      </c>
      <c r="P24" s="59"/>
      <c r="Q24" s="445">
        <f>IFERROR(VLOOKUP($C24,'Proposed Rates'!$B:$J,Q$11,FALSE),0)</f>
        <v>0</v>
      </c>
      <c r="R24" s="429">
        <f t="shared" si="8"/>
        <v>0</v>
      </c>
      <c r="S24" s="431">
        <f t="shared" si="9"/>
        <v>0</v>
      </c>
      <c r="T24" s="80"/>
      <c r="U24" s="432">
        <f t="shared" si="10"/>
        <v>0</v>
      </c>
      <c r="V24" s="433" t="str">
        <f t="shared" si="11"/>
        <v/>
      </c>
      <c r="W24" s="59"/>
      <c r="X24" s="445">
        <f>IFERROR(VLOOKUP($C24,'Proposed Rates'!$B:$J,X$11,FALSE),0)</f>
        <v>0</v>
      </c>
      <c r="Y24" s="429">
        <f t="shared" si="12"/>
        <v>0</v>
      </c>
      <c r="Z24" s="431">
        <f t="shared" si="13"/>
        <v>0</v>
      </c>
      <c r="AA24" s="80"/>
      <c r="AB24" s="432">
        <f t="shared" si="14"/>
        <v>0</v>
      </c>
      <c r="AC24" s="433" t="str">
        <f t="shared" si="15"/>
        <v/>
      </c>
      <c r="AD24" s="59"/>
      <c r="AE24" s="445">
        <f>IFERROR(VLOOKUP($C24,'Proposed Rates'!$B:$J,AE$11,FALSE),0)</f>
        <v>0</v>
      </c>
      <c r="AF24" s="429">
        <f t="shared" si="16"/>
        <v>0</v>
      </c>
      <c r="AG24" s="431">
        <f t="shared" si="17"/>
        <v>0</v>
      </c>
      <c r="AH24" s="80"/>
      <c r="AI24" s="432">
        <f t="shared" si="18"/>
        <v>0</v>
      </c>
      <c r="AJ24" s="433" t="str">
        <f t="shared" si="19"/>
        <v/>
      </c>
      <c r="AK24" s="59"/>
      <c r="AL24" s="445">
        <f>IFERROR(VLOOKUP($C24,'Proposed Rates'!$B:$J,AL$11,FALSE),0)</f>
        <v>0</v>
      </c>
      <c r="AM24" s="429">
        <f t="shared" si="20"/>
        <v>0</v>
      </c>
      <c r="AN24" s="431">
        <f t="shared" si="21"/>
        <v>0</v>
      </c>
      <c r="AO24" s="80"/>
      <c r="AP24" s="432">
        <f t="shared" si="22"/>
        <v>0</v>
      </c>
      <c r="AQ24" s="433" t="str">
        <f t="shared" si="23"/>
        <v/>
      </c>
      <c r="AR24" s="434"/>
    </row>
    <row r="25" ht="12.0" customHeight="1">
      <c r="A25" s="59"/>
      <c r="B25" s="435"/>
      <c r="C25" s="426" t="str">
        <f t="shared" si="1"/>
        <v>General Service &lt; 50 kW.</v>
      </c>
      <c r="D25" s="427"/>
      <c r="E25" s="351"/>
      <c r="F25" s="445">
        <f>IFERROR(VLOOKUP($C25,'Proposed Rates'!$B:$J,F$11,FALSE),0)</f>
        <v>0</v>
      </c>
      <c r="G25" s="429">
        <f t="shared" si="2"/>
        <v>0</v>
      </c>
      <c r="H25" s="431">
        <f t="shared" si="3"/>
        <v>0</v>
      </c>
      <c r="I25" s="80"/>
      <c r="J25" s="445">
        <f>IFERROR(VLOOKUP($C25,'Proposed Rates'!$B:$J,J$11,FALSE),0)</f>
        <v>0</v>
      </c>
      <c r="K25" s="429">
        <f t="shared" si="4"/>
        <v>0</v>
      </c>
      <c r="L25" s="431">
        <f t="shared" si="5"/>
        <v>0</v>
      </c>
      <c r="M25" s="80"/>
      <c r="N25" s="432">
        <f t="shared" si="6"/>
        <v>0</v>
      </c>
      <c r="O25" s="433" t="str">
        <f t="shared" si="7"/>
        <v/>
      </c>
      <c r="P25" s="59"/>
      <c r="Q25" s="445">
        <f>IFERROR(VLOOKUP($C25,'Proposed Rates'!$B:$J,Q$11,FALSE),0)</f>
        <v>0</v>
      </c>
      <c r="R25" s="429">
        <f t="shared" si="8"/>
        <v>0</v>
      </c>
      <c r="S25" s="431">
        <f t="shared" si="9"/>
        <v>0</v>
      </c>
      <c r="T25" s="80"/>
      <c r="U25" s="432">
        <f t="shared" si="10"/>
        <v>0</v>
      </c>
      <c r="V25" s="433" t="str">
        <f t="shared" si="11"/>
        <v/>
      </c>
      <c r="W25" s="59"/>
      <c r="X25" s="445">
        <f>IFERROR(VLOOKUP($C25,'Proposed Rates'!$B:$J,X$11,FALSE),0)</f>
        <v>0</v>
      </c>
      <c r="Y25" s="429">
        <f t="shared" si="12"/>
        <v>0</v>
      </c>
      <c r="Z25" s="431">
        <f t="shared" si="13"/>
        <v>0</v>
      </c>
      <c r="AA25" s="80"/>
      <c r="AB25" s="432">
        <f t="shared" si="14"/>
        <v>0</v>
      </c>
      <c r="AC25" s="433" t="str">
        <f t="shared" si="15"/>
        <v/>
      </c>
      <c r="AD25" s="59"/>
      <c r="AE25" s="445">
        <f>IFERROR(VLOOKUP($C25,'Proposed Rates'!$B:$J,AE$11,FALSE),0)</f>
        <v>0</v>
      </c>
      <c r="AF25" s="429">
        <f t="shared" si="16"/>
        <v>0</v>
      </c>
      <c r="AG25" s="431">
        <f t="shared" si="17"/>
        <v>0</v>
      </c>
      <c r="AH25" s="80"/>
      <c r="AI25" s="432">
        <f t="shared" si="18"/>
        <v>0</v>
      </c>
      <c r="AJ25" s="433" t="str">
        <f t="shared" si="19"/>
        <v/>
      </c>
      <c r="AK25" s="59"/>
      <c r="AL25" s="445">
        <f>IFERROR(VLOOKUP($C25,'Proposed Rates'!$B:$J,AL$11,FALSE),0)</f>
        <v>0</v>
      </c>
      <c r="AM25" s="429">
        <f t="shared" si="20"/>
        <v>0</v>
      </c>
      <c r="AN25" s="431">
        <f t="shared" si="21"/>
        <v>0</v>
      </c>
      <c r="AO25" s="80"/>
      <c r="AP25" s="432">
        <f t="shared" si="22"/>
        <v>0</v>
      </c>
      <c r="AQ25" s="433" t="str">
        <f t="shared" si="23"/>
        <v/>
      </c>
      <c r="AR25" s="434"/>
    </row>
    <row r="26" ht="12.0" customHeight="1">
      <c r="A26" s="59"/>
      <c r="B26" s="435"/>
      <c r="C26" s="426" t="str">
        <f t="shared" si="1"/>
        <v>General Service &lt; 50 kW.</v>
      </c>
      <c r="D26" s="427"/>
      <c r="E26" s="351"/>
      <c r="F26" s="445">
        <f>IFERROR(VLOOKUP($C26,'Proposed Rates'!$B:$J,F$11,FALSE),0)</f>
        <v>0</v>
      </c>
      <c r="G26" s="429">
        <f t="shared" si="2"/>
        <v>0</v>
      </c>
      <c r="H26" s="431">
        <f t="shared" si="3"/>
        <v>0</v>
      </c>
      <c r="I26" s="80"/>
      <c r="J26" s="445">
        <f>IFERROR(VLOOKUP($C26,'Proposed Rates'!$B:$J,J$11,FALSE),0)</f>
        <v>0</v>
      </c>
      <c r="K26" s="429">
        <f t="shared" si="4"/>
        <v>0</v>
      </c>
      <c r="L26" s="431">
        <f t="shared" si="5"/>
        <v>0</v>
      </c>
      <c r="M26" s="80"/>
      <c r="N26" s="432">
        <f t="shared" si="6"/>
        <v>0</v>
      </c>
      <c r="O26" s="433" t="str">
        <f t="shared" si="7"/>
        <v/>
      </c>
      <c r="P26" s="59"/>
      <c r="Q26" s="445">
        <f>IFERROR(VLOOKUP($C26,'Proposed Rates'!$B:$J,Q$11,FALSE),0)</f>
        <v>0</v>
      </c>
      <c r="R26" s="429">
        <f t="shared" si="8"/>
        <v>0</v>
      </c>
      <c r="S26" s="431">
        <f t="shared" si="9"/>
        <v>0</v>
      </c>
      <c r="T26" s="80"/>
      <c r="U26" s="432">
        <f t="shared" si="10"/>
        <v>0</v>
      </c>
      <c r="V26" s="433" t="str">
        <f t="shared" si="11"/>
        <v/>
      </c>
      <c r="W26" s="59"/>
      <c r="X26" s="445">
        <f>IFERROR(VLOOKUP($C26,'Proposed Rates'!$B:$J,X$11,FALSE),0)</f>
        <v>0</v>
      </c>
      <c r="Y26" s="429">
        <f t="shared" si="12"/>
        <v>0</v>
      </c>
      <c r="Z26" s="431">
        <f t="shared" si="13"/>
        <v>0</v>
      </c>
      <c r="AA26" s="80"/>
      <c r="AB26" s="432">
        <f t="shared" si="14"/>
        <v>0</v>
      </c>
      <c r="AC26" s="433" t="str">
        <f t="shared" si="15"/>
        <v/>
      </c>
      <c r="AD26" s="59"/>
      <c r="AE26" s="445">
        <f>IFERROR(VLOOKUP($C26,'Proposed Rates'!$B:$J,AE$11,FALSE),0)</f>
        <v>0</v>
      </c>
      <c r="AF26" s="429">
        <f t="shared" si="16"/>
        <v>0</v>
      </c>
      <c r="AG26" s="431">
        <f t="shared" si="17"/>
        <v>0</v>
      </c>
      <c r="AH26" s="80"/>
      <c r="AI26" s="432">
        <f t="shared" si="18"/>
        <v>0</v>
      </c>
      <c r="AJ26" s="433" t="str">
        <f t="shared" si="19"/>
        <v/>
      </c>
      <c r="AK26" s="59"/>
      <c r="AL26" s="445">
        <f>IFERROR(VLOOKUP($C26,'Proposed Rates'!$B:$J,AL$11,FALSE),0)</f>
        <v>0</v>
      </c>
      <c r="AM26" s="429">
        <f t="shared" si="20"/>
        <v>0</v>
      </c>
      <c r="AN26" s="431">
        <f t="shared" si="21"/>
        <v>0</v>
      </c>
      <c r="AO26" s="80"/>
      <c r="AP26" s="432">
        <f t="shared" si="22"/>
        <v>0</v>
      </c>
      <c r="AQ26" s="433" t="str">
        <f t="shared" si="23"/>
        <v/>
      </c>
      <c r="AR26" s="434"/>
    </row>
    <row r="27" ht="12.0" customHeight="1">
      <c r="A27" s="59"/>
      <c r="B27" s="435"/>
      <c r="C27" s="426" t="str">
        <f t="shared" si="1"/>
        <v>General Service &lt; 50 kW.</v>
      </c>
      <c r="D27" s="427"/>
      <c r="E27" s="351"/>
      <c r="F27" s="445">
        <f>IFERROR(VLOOKUP($C27,'Proposed Rates'!$B:$J,F$11,FALSE),0)</f>
        <v>0</v>
      </c>
      <c r="G27" s="429">
        <f t="shared" si="2"/>
        <v>0</v>
      </c>
      <c r="H27" s="431">
        <f t="shared" si="3"/>
        <v>0</v>
      </c>
      <c r="I27" s="80"/>
      <c r="J27" s="445">
        <f>IFERROR(VLOOKUP($C27,'Proposed Rates'!$B:$J,J$11,FALSE),0)</f>
        <v>0</v>
      </c>
      <c r="K27" s="429">
        <f t="shared" si="4"/>
        <v>0</v>
      </c>
      <c r="L27" s="431">
        <f t="shared" si="5"/>
        <v>0</v>
      </c>
      <c r="M27" s="80"/>
      <c r="N27" s="432">
        <f t="shared" si="6"/>
        <v>0</v>
      </c>
      <c r="O27" s="433" t="str">
        <f t="shared" si="7"/>
        <v/>
      </c>
      <c r="P27" s="59"/>
      <c r="Q27" s="445">
        <f>IFERROR(VLOOKUP($C27,'Proposed Rates'!$B:$J,Q$11,FALSE),0)</f>
        <v>0</v>
      </c>
      <c r="R27" s="429">
        <f t="shared" si="8"/>
        <v>0</v>
      </c>
      <c r="S27" s="431">
        <f t="shared" si="9"/>
        <v>0</v>
      </c>
      <c r="T27" s="80"/>
      <c r="U27" s="432">
        <f t="shared" si="10"/>
        <v>0</v>
      </c>
      <c r="V27" s="433" t="str">
        <f t="shared" si="11"/>
        <v/>
      </c>
      <c r="W27" s="59"/>
      <c r="X27" s="445">
        <f>IFERROR(VLOOKUP($C27,'Proposed Rates'!$B:$J,X$11,FALSE),0)</f>
        <v>0</v>
      </c>
      <c r="Y27" s="429">
        <f t="shared" si="12"/>
        <v>0</v>
      </c>
      <c r="Z27" s="431">
        <f t="shared" si="13"/>
        <v>0</v>
      </c>
      <c r="AA27" s="80"/>
      <c r="AB27" s="432">
        <f t="shared" si="14"/>
        <v>0</v>
      </c>
      <c r="AC27" s="433" t="str">
        <f t="shared" si="15"/>
        <v/>
      </c>
      <c r="AD27" s="59"/>
      <c r="AE27" s="445">
        <f>IFERROR(VLOOKUP($C27,'Proposed Rates'!$B:$J,AE$11,FALSE),0)</f>
        <v>0</v>
      </c>
      <c r="AF27" s="429">
        <f t="shared" si="16"/>
        <v>0</v>
      </c>
      <c r="AG27" s="431">
        <f t="shared" si="17"/>
        <v>0</v>
      </c>
      <c r="AH27" s="80"/>
      <c r="AI27" s="432">
        <f t="shared" si="18"/>
        <v>0</v>
      </c>
      <c r="AJ27" s="433" t="str">
        <f t="shared" si="19"/>
        <v/>
      </c>
      <c r="AK27" s="59"/>
      <c r="AL27" s="445">
        <f>IFERROR(VLOOKUP($C27,'Proposed Rates'!$B:$J,AL$11,FALSE),0)</f>
        <v>0</v>
      </c>
      <c r="AM27" s="429">
        <f t="shared" si="20"/>
        <v>0</v>
      </c>
      <c r="AN27" s="431">
        <f t="shared" si="21"/>
        <v>0</v>
      </c>
      <c r="AO27" s="80"/>
      <c r="AP27" s="432">
        <f t="shared" si="22"/>
        <v>0</v>
      </c>
      <c r="AQ27" s="433" t="str">
        <f t="shared" si="23"/>
        <v/>
      </c>
      <c r="AR27" s="434"/>
    </row>
    <row r="28" ht="12.0" customHeight="1">
      <c r="A28" s="59"/>
      <c r="B28" s="435"/>
      <c r="C28" s="426" t="str">
        <f t="shared" si="1"/>
        <v>General Service &lt; 50 kW.</v>
      </c>
      <c r="D28" s="427"/>
      <c r="E28" s="351"/>
      <c r="F28" s="445">
        <f>IFERROR(VLOOKUP($C28,'Proposed Rates'!$B:$J,F$11,FALSE),0)</f>
        <v>0</v>
      </c>
      <c r="G28" s="429">
        <f t="shared" si="2"/>
        <v>0</v>
      </c>
      <c r="H28" s="431">
        <f t="shared" si="3"/>
        <v>0</v>
      </c>
      <c r="I28" s="80"/>
      <c r="J28" s="445">
        <f>IFERROR(VLOOKUP($C28,'Proposed Rates'!$B:$J,J$11,FALSE),0)</f>
        <v>0</v>
      </c>
      <c r="K28" s="429">
        <f t="shared" si="4"/>
        <v>0</v>
      </c>
      <c r="L28" s="431">
        <f t="shared" si="5"/>
        <v>0</v>
      </c>
      <c r="M28" s="80"/>
      <c r="N28" s="432">
        <f t="shared" si="6"/>
        <v>0</v>
      </c>
      <c r="O28" s="433" t="str">
        <f t="shared" si="7"/>
        <v/>
      </c>
      <c r="P28" s="59"/>
      <c r="Q28" s="445">
        <f>IFERROR(VLOOKUP($C28,'Proposed Rates'!$B:$J,Q$11,FALSE),0)</f>
        <v>0</v>
      </c>
      <c r="R28" s="429">
        <f t="shared" si="8"/>
        <v>0</v>
      </c>
      <c r="S28" s="431">
        <f t="shared" si="9"/>
        <v>0</v>
      </c>
      <c r="T28" s="80"/>
      <c r="U28" s="432">
        <f t="shared" si="10"/>
        <v>0</v>
      </c>
      <c r="V28" s="433" t="str">
        <f t="shared" si="11"/>
        <v/>
      </c>
      <c r="W28" s="59"/>
      <c r="X28" s="445">
        <f>IFERROR(VLOOKUP($C28,'Proposed Rates'!$B:$J,X$11,FALSE),0)</f>
        <v>0</v>
      </c>
      <c r="Y28" s="429">
        <f t="shared" si="12"/>
        <v>0</v>
      </c>
      <c r="Z28" s="431">
        <f t="shared" si="13"/>
        <v>0</v>
      </c>
      <c r="AA28" s="80"/>
      <c r="AB28" s="432">
        <f t="shared" si="14"/>
        <v>0</v>
      </c>
      <c r="AC28" s="433" t="str">
        <f t="shared" si="15"/>
        <v/>
      </c>
      <c r="AD28" s="59"/>
      <c r="AE28" s="445">
        <f>IFERROR(VLOOKUP($C28,'Proposed Rates'!$B:$J,AE$11,FALSE),0)</f>
        <v>0</v>
      </c>
      <c r="AF28" s="429">
        <f t="shared" si="16"/>
        <v>0</v>
      </c>
      <c r="AG28" s="431">
        <f t="shared" si="17"/>
        <v>0</v>
      </c>
      <c r="AH28" s="80"/>
      <c r="AI28" s="432">
        <f t="shared" si="18"/>
        <v>0</v>
      </c>
      <c r="AJ28" s="433" t="str">
        <f t="shared" si="19"/>
        <v/>
      </c>
      <c r="AK28" s="59"/>
      <c r="AL28" s="445">
        <f>IFERROR(VLOOKUP($C28,'Proposed Rates'!$B:$J,AL$11,FALSE),0)</f>
        <v>0</v>
      </c>
      <c r="AM28" s="429">
        <f t="shared" si="20"/>
        <v>0</v>
      </c>
      <c r="AN28" s="431">
        <f t="shared" si="21"/>
        <v>0</v>
      </c>
      <c r="AO28" s="80"/>
      <c r="AP28" s="432">
        <f t="shared" si="22"/>
        <v>0</v>
      </c>
      <c r="AQ28" s="433" t="str">
        <f t="shared" si="23"/>
        <v/>
      </c>
      <c r="AR28" s="434"/>
    </row>
    <row r="29" ht="12.0" customHeight="1">
      <c r="A29" s="337"/>
      <c r="B29" s="436" t="s">
        <v>310</v>
      </c>
      <c r="C29" s="437"/>
      <c r="D29" s="437"/>
      <c r="E29" s="437"/>
      <c r="F29" s="438"/>
      <c r="G29" s="534"/>
      <c r="H29" s="440">
        <f>SUM(H15:H28)</f>
        <v>54.73</v>
      </c>
      <c r="I29" s="441"/>
      <c r="J29" s="438"/>
      <c r="K29" s="534"/>
      <c r="L29" s="440">
        <f>SUM(L15:L28)</f>
        <v>63.94</v>
      </c>
      <c r="M29" s="441"/>
      <c r="N29" s="442">
        <f t="shared" si="6"/>
        <v>9.21</v>
      </c>
      <c r="O29" s="443">
        <f t="shared" si="7"/>
        <v>0.1682806505</v>
      </c>
      <c r="P29" s="337"/>
      <c r="Q29" s="438"/>
      <c r="R29" s="534"/>
      <c r="S29" s="440">
        <f>SUM(S15:S28)</f>
        <v>68.73</v>
      </c>
      <c r="T29" s="441"/>
      <c r="U29" s="442">
        <f t="shared" si="10"/>
        <v>4.79</v>
      </c>
      <c r="V29" s="443">
        <f t="shared" si="11"/>
        <v>0.07491398186</v>
      </c>
      <c r="W29" s="337"/>
      <c r="X29" s="438"/>
      <c r="Y29" s="534"/>
      <c r="Z29" s="440">
        <f>SUM(Z15:Z28)</f>
        <v>74.74</v>
      </c>
      <c r="AA29" s="441"/>
      <c r="AB29" s="442">
        <f t="shared" si="14"/>
        <v>6.01</v>
      </c>
      <c r="AC29" s="443">
        <f t="shared" si="15"/>
        <v>0.08744361996</v>
      </c>
      <c r="AD29" s="337"/>
      <c r="AE29" s="438"/>
      <c r="AF29" s="534"/>
      <c r="AG29" s="440">
        <f>SUM(AG15:AG28)</f>
        <v>79.14</v>
      </c>
      <c r="AH29" s="441"/>
      <c r="AI29" s="442">
        <f t="shared" si="18"/>
        <v>4.4</v>
      </c>
      <c r="AJ29" s="443">
        <f t="shared" si="19"/>
        <v>0.05887075194</v>
      </c>
      <c r="AK29" s="337"/>
      <c r="AL29" s="438"/>
      <c r="AM29" s="534"/>
      <c r="AN29" s="440">
        <f>SUM(AN15:AN28)</f>
        <v>83.42</v>
      </c>
      <c r="AO29" s="441"/>
      <c r="AP29" s="442">
        <f t="shared" si="22"/>
        <v>4.28</v>
      </c>
      <c r="AQ29" s="443">
        <f t="shared" si="23"/>
        <v>0.05408137478</v>
      </c>
      <c r="AR29" s="444"/>
    </row>
    <row r="30" ht="12.0" customHeight="1">
      <c r="A30" s="59"/>
      <c r="B30" s="435" t="s">
        <v>234</v>
      </c>
      <c r="C30" s="426" t="str">
        <f t="shared" ref="C30:C36" si="24">D$6&amp;"."&amp;B30</f>
        <v>General Service &lt; 50 kW.DVA Disposition Rate Rider Group 1 -2025</v>
      </c>
      <c r="D30" s="427" t="s">
        <v>308</v>
      </c>
      <c r="E30" s="351"/>
      <c r="F30" s="445">
        <f>IFERROR(VLOOKUP($C30,'Proposed Rates'!$B:$J,F$11,FALSE),0)</f>
        <v>0</v>
      </c>
      <c r="G30" s="429">
        <f t="shared" ref="G30:G33" si="25">IF($D30="Monthly",1,IF($D30="per KWH",$F$10,0))</f>
        <v>1000</v>
      </c>
      <c r="H30" s="431">
        <f t="shared" ref="H30:H36" si="26">G30*F30</f>
        <v>0</v>
      </c>
      <c r="I30" s="80"/>
      <c r="J30" s="445">
        <f>IFERROR(VLOOKUP($C30,'Proposed Rates'!$B:$J,J$11,FALSE),0)</f>
        <v>-0.0004</v>
      </c>
      <c r="K30" s="429">
        <f t="shared" ref="K30:K33" si="27">IF($D30="Monthly",1,IF($D30="per KWH",$F$10,0))</f>
        <v>1000</v>
      </c>
      <c r="L30" s="447">
        <f t="shared" ref="L30:L36" si="28">K30*J30</f>
        <v>-0.4</v>
      </c>
      <c r="M30" s="80"/>
      <c r="N30" s="432">
        <f t="shared" si="6"/>
        <v>-0.4</v>
      </c>
      <c r="O30" s="433" t="str">
        <f t="shared" si="7"/>
        <v/>
      </c>
      <c r="P30" s="59"/>
      <c r="Q30" s="445">
        <f>IFERROR(VLOOKUP($C30,'Proposed Rates'!$B:$J,Q$11,FALSE),0)</f>
        <v>0</v>
      </c>
      <c r="R30" s="429">
        <f t="shared" ref="R30:R33" si="29">IF($D30="Monthly",1,IF($D30="per KWH",$F$10,0))</f>
        <v>1000</v>
      </c>
      <c r="S30" s="431">
        <f t="shared" ref="S30:S36" si="30">R30*Q30</f>
        <v>0</v>
      </c>
      <c r="T30" s="80"/>
      <c r="U30" s="432">
        <f t="shared" si="10"/>
        <v>0.4</v>
      </c>
      <c r="V30" s="433">
        <f t="shared" si="11"/>
        <v>-1</v>
      </c>
      <c r="W30" s="59"/>
      <c r="X30" s="445">
        <f>IFERROR(VLOOKUP($C30,'Proposed Rates'!$B:$J,X$11,FALSE),0)</f>
        <v>0</v>
      </c>
      <c r="Y30" s="429">
        <f t="shared" ref="Y30:Y33" si="31">IF($D30="Monthly",1,IF($D30="per KWH",$F$10,0))</f>
        <v>1000</v>
      </c>
      <c r="Z30" s="431">
        <f t="shared" ref="Z30:Z36" si="32">Y30*X30</f>
        <v>0</v>
      </c>
      <c r="AA30" s="80"/>
      <c r="AB30" s="432">
        <f t="shared" si="14"/>
        <v>0</v>
      </c>
      <c r="AC30" s="433" t="str">
        <f t="shared" si="15"/>
        <v/>
      </c>
      <c r="AD30" s="59"/>
      <c r="AE30" s="445">
        <f>IFERROR(VLOOKUP($C30,'Proposed Rates'!$B:$J,AE$11,FALSE),0)</f>
        <v>0</v>
      </c>
      <c r="AF30" s="429">
        <f t="shared" ref="AF30:AF33" si="33">IF($D30="Monthly",1,IF($D30="per KWH",$F$10,0))</f>
        <v>1000</v>
      </c>
      <c r="AG30" s="431">
        <f t="shared" ref="AG30:AG36" si="34">AF30*AE30</f>
        <v>0</v>
      </c>
      <c r="AH30" s="80"/>
      <c r="AI30" s="432">
        <f t="shared" si="18"/>
        <v>0</v>
      </c>
      <c r="AJ30" s="433" t="str">
        <f t="shared" si="19"/>
        <v/>
      </c>
      <c r="AK30" s="59"/>
      <c r="AL30" s="445">
        <f>IFERROR(VLOOKUP($C30,'Proposed Rates'!$B:$J,AL$11,FALSE),0)</f>
        <v>0</v>
      </c>
      <c r="AM30" s="429">
        <f t="shared" ref="AM30:AM33" si="35">IF($D30="Monthly",1,IF($D30="per KWH",$F$10,0))</f>
        <v>1000</v>
      </c>
      <c r="AN30" s="431">
        <f t="shared" ref="AN30:AN36" si="36">AM30*AL30</f>
        <v>0</v>
      </c>
      <c r="AO30" s="80"/>
      <c r="AP30" s="432">
        <f t="shared" si="22"/>
        <v>0</v>
      </c>
      <c r="AQ30" s="433" t="str">
        <f t="shared" si="23"/>
        <v/>
      </c>
      <c r="AR30" s="434"/>
    </row>
    <row r="31" ht="12.0" customHeight="1">
      <c r="A31" s="59"/>
      <c r="B31" s="435" t="s">
        <v>236</v>
      </c>
      <c r="C31" s="426" t="str">
        <f t="shared" si="24"/>
        <v>General Service &lt; 50 kW.DVA Disposition Rate Rider Group 1 - 2024</v>
      </c>
      <c r="D31" s="427" t="s">
        <v>308</v>
      </c>
      <c r="E31" s="351"/>
      <c r="F31" s="445" t="str">
        <f>IFERROR(VLOOKUP($C31,'Proposed Rates'!$B:$J,F$11,FALSE),0)</f>
        <v/>
      </c>
      <c r="G31" s="429">
        <f t="shared" si="25"/>
        <v>1000</v>
      </c>
      <c r="H31" s="431">
        <f t="shared" si="26"/>
        <v>0</v>
      </c>
      <c r="I31" s="519"/>
      <c r="J31" s="445">
        <f>IFERROR(VLOOKUP($C31,'Proposed Rates'!$B:$J,J$11,FALSE),0)</f>
        <v>0</v>
      </c>
      <c r="K31" s="429">
        <f t="shared" si="27"/>
        <v>1000</v>
      </c>
      <c r="L31" s="431">
        <f t="shared" si="28"/>
        <v>0</v>
      </c>
      <c r="M31" s="448"/>
      <c r="N31" s="432">
        <f t="shared" si="6"/>
        <v>0</v>
      </c>
      <c r="O31" s="433" t="str">
        <f t="shared" si="7"/>
        <v/>
      </c>
      <c r="P31" s="59"/>
      <c r="Q31" s="445">
        <f>IFERROR(VLOOKUP($C31,'Proposed Rates'!$B:$J,Q$11,FALSE),0)</f>
        <v>0</v>
      </c>
      <c r="R31" s="429">
        <f t="shared" si="29"/>
        <v>1000</v>
      </c>
      <c r="S31" s="431">
        <f t="shared" si="30"/>
        <v>0</v>
      </c>
      <c r="T31" s="80"/>
      <c r="U31" s="432">
        <f t="shared" si="10"/>
        <v>0</v>
      </c>
      <c r="V31" s="433" t="str">
        <f t="shared" si="11"/>
        <v/>
      </c>
      <c r="W31" s="59"/>
      <c r="X31" s="445">
        <f>IFERROR(VLOOKUP($C31,'Proposed Rates'!$B:$J,X$11,FALSE),0)</f>
        <v>0</v>
      </c>
      <c r="Y31" s="429">
        <f t="shared" si="31"/>
        <v>1000</v>
      </c>
      <c r="Z31" s="431">
        <f t="shared" si="32"/>
        <v>0</v>
      </c>
      <c r="AA31" s="80"/>
      <c r="AB31" s="432">
        <f t="shared" si="14"/>
        <v>0</v>
      </c>
      <c r="AC31" s="433" t="str">
        <f t="shared" si="15"/>
        <v/>
      </c>
      <c r="AD31" s="59"/>
      <c r="AE31" s="445">
        <f>IFERROR(VLOOKUP($C31,'Proposed Rates'!$B:$J,AE$11,FALSE),0)</f>
        <v>0</v>
      </c>
      <c r="AF31" s="429">
        <f t="shared" si="33"/>
        <v>1000</v>
      </c>
      <c r="AG31" s="431">
        <f t="shared" si="34"/>
        <v>0</v>
      </c>
      <c r="AH31" s="80"/>
      <c r="AI31" s="432">
        <f t="shared" si="18"/>
        <v>0</v>
      </c>
      <c r="AJ31" s="433" t="str">
        <f t="shared" si="19"/>
        <v/>
      </c>
      <c r="AK31" s="59"/>
      <c r="AL31" s="445">
        <f>IFERROR(VLOOKUP($C31,'Proposed Rates'!$B:$J,AL$11,FALSE),0)</f>
        <v>0</v>
      </c>
      <c r="AM31" s="429">
        <f t="shared" si="35"/>
        <v>1000</v>
      </c>
      <c r="AN31" s="431">
        <f t="shared" si="36"/>
        <v>0</v>
      </c>
      <c r="AO31" s="80"/>
      <c r="AP31" s="432">
        <f t="shared" si="22"/>
        <v>0</v>
      </c>
      <c r="AQ31" s="433" t="str">
        <f t="shared" si="23"/>
        <v/>
      </c>
      <c r="AR31" s="434"/>
    </row>
    <row r="32" ht="12.0" customHeight="1">
      <c r="A32" s="59"/>
      <c r="B32" s="435" t="s">
        <v>244</v>
      </c>
      <c r="C32" s="426" t="str">
        <f t="shared" si="24"/>
        <v>General Service &lt; 50 kW.CBR Class B Rate Riders</v>
      </c>
      <c r="D32" s="427" t="s">
        <v>308</v>
      </c>
      <c r="E32" s="351"/>
      <c r="F32" s="445">
        <f>IFERROR(VLOOKUP($C32,'Proposed Rates'!$B:$J,F$11,FALSE),0)</f>
        <v>0.0002</v>
      </c>
      <c r="G32" s="429">
        <f t="shared" si="25"/>
        <v>1000</v>
      </c>
      <c r="H32" s="431">
        <f t="shared" si="26"/>
        <v>0.2</v>
      </c>
      <c r="I32" s="519"/>
      <c r="J32" s="445">
        <f>IFERROR(VLOOKUP($C32,'Proposed Rates'!$B:$J,J$11,FALSE),0)</f>
        <v>0.0004</v>
      </c>
      <c r="K32" s="429">
        <f t="shared" si="27"/>
        <v>1000</v>
      </c>
      <c r="L32" s="431">
        <f t="shared" si="28"/>
        <v>0.4</v>
      </c>
      <c r="M32" s="448"/>
      <c r="N32" s="432">
        <f t="shared" si="6"/>
        <v>0.2</v>
      </c>
      <c r="O32" s="433">
        <f t="shared" si="7"/>
        <v>1</v>
      </c>
      <c r="P32" s="59"/>
      <c r="Q32" s="445">
        <f>IFERROR(VLOOKUP($C32,'Proposed Rates'!$B:$J,Q$11,FALSE),0)</f>
        <v>0</v>
      </c>
      <c r="R32" s="429">
        <f t="shared" si="29"/>
        <v>1000</v>
      </c>
      <c r="S32" s="431">
        <f t="shared" si="30"/>
        <v>0</v>
      </c>
      <c r="T32" s="448"/>
      <c r="U32" s="432">
        <f t="shared" si="10"/>
        <v>-0.4</v>
      </c>
      <c r="V32" s="433">
        <f t="shared" si="11"/>
        <v>-1</v>
      </c>
      <c r="W32" s="59"/>
      <c r="X32" s="445">
        <f>IFERROR(VLOOKUP($C32,'Proposed Rates'!$B:$J,X$11,FALSE),0)</f>
        <v>0</v>
      </c>
      <c r="Y32" s="429">
        <f t="shared" si="31"/>
        <v>1000</v>
      </c>
      <c r="Z32" s="431">
        <f t="shared" si="32"/>
        <v>0</v>
      </c>
      <c r="AA32" s="448"/>
      <c r="AB32" s="432">
        <f t="shared" si="14"/>
        <v>0</v>
      </c>
      <c r="AC32" s="433" t="str">
        <f t="shared" si="15"/>
        <v/>
      </c>
      <c r="AD32" s="59"/>
      <c r="AE32" s="445">
        <f>IFERROR(VLOOKUP($C32,'Proposed Rates'!$B:$J,AE$11,FALSE),0)</f>
        <v>0</v>
      </c>
      <c r="AF32" s="429">
        <f t="shared" si="33"/>
        <v>1000</v>
      </c>
      <c r="AG32" s="431">
        <f t="shared" si="34"/>
        <v>0</v>
      </c>
      <c r="AH32" s="448"/>
      <c r="AI32" s="432">
        <f t="shared" si="18"/>
        <v>0</v>
      </c>
      <c r="AJ32" s="433" t="str">
        <f t="shared" si="19"/>
        <v/>
      </c>
      <c r="AK32" s="59"/>
      <c r="AL32" s="445">
        <f>IFERROR(VLOOKUP($C32,'Proposed Rates'!$B:$J,AL$11,FALSE),0)</f>
        <v>0</v>
      </c>
      <c r="AM32" s="429">
        <f t="shared" si="35"/>
        <v>1000</v>
      </c>
      <c r="AN32" s="431">
        <f t="shared" si="36"/>
        <v>0</v>
      </c>
      <c r="AO32" s="448"/>
      <c r="AP32" s="432">
        <f t="shared" si="22"/>
        <v>0</v>
      </c>
      <c r="AQ32" s="433" t="str">
        <f t="shared" si="23"/>
        <v/>
      </c>
      <c r="AR32" s="434"/>
    </row>
    <row r="33" ht="12.0" customHeight="1">
      <c r="A33" s="59"/>
      <c r="B33" s="435" t="s">
        <v>311</v>
      </c>
      <c r="C33" s="426" t="str">
        <f t="shared" si="24"/>
        <v>General Service &lt; 50 kW.GA Disposition Rate Rider-NonRPP</v>
      </c>
      <c r="D33" s="427" t="s">
        <v>308</v>
      </c>
      <c r="E33" s="351"/>
      <c r="F33" s="445">
        <f>IFERROR(VLOOKUP($C33,'Proposed Rates'!$B:$J,F$11,FALSE),0)</f>
        <v>0</v>
      </c>
      <c r="G33" s="429">
        <f t="shared" si="25"/>
        <v>1000</v>
      </c>
      <c r="H33" s="431">
        <f t="shared" si="26"/>
        <v>0</v>
      </c>
      <c r="I33" s="519"/>
      <c r="J33" s="445">
        <f>IFERROR(VLOOKUP($C33,'Proposed Rates'!$B:$J,J$11,FALSE),0)</f>
        <v>0</v>
      </c>
      <c r="K33" s="429">
        <f t="shared" si="27"/>
        <v>1000</v>
      </c>
      <c r="L33" s="431">
        <f t="shared" si="28"/>
        <v>0</v>
      </c>
      <c r="M33" s="448"/>
      <c r="N33" s="432">
        <f t="shared" si="6"/>
        <v>0</v>
      </c>
      <c r="O33" s="433" t="str">
        <f t="shared" si="7"/>
        <v/>
      </c>
      <c r="P33" s="59"/>
      <c r="Q33" s="445">
        <f>IFERROR(VLOOKUP($C33,'Proposed Rates'!$B:$J,Q$11,FALSE),0)</f>
        <v>0</v>
      </c>
      <c r="R33" s="429">
        <f t="shared" si="29"/>
        <v>1000</v>
      </c>
      <c r="S33" s="431">
        <f t="shared" si="30"/>
        <v>0</v>
      </c>
      <c r="T33" s="448"/>
      <c r="U33" s="432">
        <f t="shared" si="10"/>
        <v>0</v>
      </c>
      <c r="V33" s="433" t="str">
        <f t="shared" si="11"/>
        <v/>
      </c>
      <c r="W33" s="59"/>
      <c r="X33" s="445">
        <f>IFERROR(VLOOKUP($C33,'Proposed Rates'!$B:$J,X$11,FALSE),0)</f>
        <v>0</v>
      </c>
      <c r="Y33" s="429">
        <f t="shared" si="31"/>
        <v>1000</v>
      </c>
      <c r="Z33" s="431">
        <f t="shared" si="32"/>
        <v>0</v>
      </c>
      <c r="AA33" s="448"/>
      <c r="AB33" s="432">
        <f t="shared" si="14"/>
        <v>0</v>
      </c>
      <c r="AC33" s="433" t="str">
        <f t="shared" si="15"/>
        <v/>
      </c>
      <c r="AD33" s="59"/>
      <c r="AE33" s="445">
        <f>IFERROR(VLOOKUP($C33,'Proposed Rates'!$B:$J,AE$11,FALSE),0)</f>
        <v>0</v>
      </c>
      <c r="AF33" s="429">
        <f t="shared" si="33"/>
        <v>1000</v>
      </c>
      <c r="AG33" s="431">
        <f t="shared" si="34"/>
        <v>0</v>
      </c>
      <c r="AH33" s="448"/>
      <c r="AI33" s="432">
        <f t="shared" si="18"/>
        <v>0</v>
      </c>
      <c r="AJ33" s="433" t="str">
        <f t="shared" si="19"/>
        <v/>
      </c>
      <c r="AK33" s="59"/>
      <c r="AL33" s="445">
        <f>IFERROR(VLOOKUP($C33,'Proposed Rates'!$B:$J,AL$11,FALSE),0)</f>
        <v>0</v>
      </c>
      <c r="AM33" s="429">
        <f t="shared" si="35"/>
        <v>1000</v>
      </c>
      <c r="AN33" s="431">
        <f t="shared" si="36"/>
        <v>0</v>
      </c>
      <c r="AO33" s="448"/>
      <c r="AP33" s="432">
        <f t="shared" si="22"/>
        <v>0</v>
      </c>
      <c r="AQ33" s="433" t="str">
        <f t="shared" si="23"/>
        <v/>
      </c>
      <c r="AR33" s="434"/>
    </row>
    <row r="34" ht="12.0" customHeight="1">
      <c r="A34" s="59"/>
      <c r="B34" s="351" t="s">
        <v>269</v>
      </c>
      <c r="C34" s="426" t="str">
        <f t="shared" si="24"/>
        <v>General Service &lt; 50 kW.Low Voltage Service Charge</v>
      </c>
      <c r="D34" s="427" t="s">
        <v>308</v>
      </c>
      <c r="E34" s="351"/>
      <c r="F34" s="449">
        <f>IFERROR(VLOOKUP($C34,'Proposed Rates'!$B:$J,F$11,FALSE),0)</f>
        <v>0.00005</v>
      </c>
      <c r="G34" s="450">
        <f>$F$10*(1+F$63)</f>
        <v>1033.8</v>
      </c>
      <c r="H34" s="431">
        <f t="shared" si="26"/>
        <v>0.05169</v>
      </c>
      <c r="I34" s="80"/>
      <c r="J34" s="449">
        <f>IFERROR(VLOOKUP($C34,'Proposed Rates'!$B:$J,J$11,FALSE),0)</f>
        <v>0.00006</v>
      </c>
      <c r="K34" s="450">
        <f>$F$10*(1+J$63)</f>
        <v>1033.5</v>
      </c>
      <c r="L34" s="431">
        <f t="shared" si="28"/>
        <v>0.06201</v>
      </c>
      <c r="M34" s="80"/>
      <c r="N34" s="432">
        <f t="shared" si="6"/>
        <v>0.01032</v>
      </c>
      <c r="O34" s="433">
        <f t="shared" si="7"/>
        <v>0.1996517702</v>
      </c>
      <c r="P34" s="59"/>
      <c r="Q34" s="449">
        <f>IFERROR(VLOOKUP($C34,'Proposed Rates'!$B:$J,Q$11,FALSE),0)</f>
        <v>0.00006</v>
      </c>
      <c r="R34" s="450">
        <f>$F$10*(1+Q$63)</f>
        <v>1033.5</v>
      </c>
      <c r="S34" s="431">
        <f t="shared" si="30"/>
        <v>0.06201</v>
      </c>
      <c r="T34" s="80"/>
      <c r="U34" s="432">
        <f t="shared" si="10"/>
        <v>0</v>
      </c>
      <c r="V34" s="433">
        <f t="shared" si="11"/>
        <v>0</v>
      </c>
      <c r="W34" s="59"/>
      <c r="X34" s="449">
        <f>IFERROR(VLOOKUP($C34,'Proposed Rates'!$B:$J,X$11,FALSE),0)</f>
        <v>0.00006</v>
      </c>
      <c r="Y34" s="450">
        <f>$F$10*(1+X$63)</f>
        <v>1033.5</v>
      </c>
      <c r="Z34" s="431">
        <f t="shared" si="32"/>
        <v>0.06201</v>
      </c>
      <c r="AA34" s="80"/>
      <c r="AB34" s="432">
        <f t="shared" si="14"/>
        <v>0</v>
      </c>
      <c r="AC34" s="433">
        <f t="shared" si="15"/>
        <v>0</v>
      </c>
      <c r="AD34" s="59"/>
      <c r="AE34" s="449">
        <f>IFERROR(VLOOKUP($C34,'Proposed Rates'!$B:$J,AE$11,FALSE),0)</f>
        <v>0.00006</v>
      </c>
      <c r="AF34" s="450">
        <f>$F$10*(1+AE$63)</f>
        <v>1033.5</v>
      </c>
      <c r="AG34" s="431">
        <f t="shared" si="34"/>
        <v>0.06201</v>
      </c>
      <c r="AH34" s="80"/>
      <c r="AI34" s="432">
        <f t="shared" si="18"/>
        <v>0</v>
      </c>
      <c r="AJ34" s="433">
        <f t="shared" si="19"/>
        <v>0</v>
      </c>
      <c r="AK34" s="59"/>
      <c r="AL34" s="449">
        <f>IFERROR(VLOOKUP($C34,'Proposed Rates'!$B:$J,AL$11,FALSE),0)</f>
        <v>0.00006</v>
      </c>
      <c r="AM34" s="450">
        <f>$F$10*(1+AL$63)</f>
        <v>1033.5</v>
      </c>
      <c r="AN34" s="431">
        <f t="shared" si="36"/>
        <v>0.06201</v>
      </c>
      <c r="AO34" s="80"/>
      <c r="AP34" s="432">
        <f t="shared" si="22"/>
        <v>0</v>
      </c>
      <c r="AQ34" s="433">
        <f t="shared" si="23"/>
        <v>0</v>
      </c>
      <c r="AR34" s="434"/>
    </row>
    <row r="35" ht="12.0" customHeight="1">
      <c r="A35" s="59"/>
      <c r="B35" s="351" t="s">
        <v>312</v>
      </c>
      <c r="C35" s="426" t="str">
        <f t="shared" si="24"/>
        <v>General Service &lt; 50 kW.Line Losses on Cost of Power</v>
      </c>
      <c r="D35" s="427" t="s">
        <v>308</v>
      </c>
      <c r="E35" s="351"/>
      <c r="F35" s="451">
        <f>'Proposed Rates'!$K$249*F$44+'Proposed Rates'!$K$250*F$45+'Proposed Rates'!$K$251*F$46</f>
        <v>0.09904</v>
      </c>
      <c r="G35" s="541">
        <f>$F$10*(1+F$63)-$F$10</f>
        <v>33.8</v>
      </c>
      <c r="H35" s="431">
        <f t="shared" si="26"/>
        <v>3.347552</v>
      </c>
      <c r="I35" s="80"/>
      <c r="J35" s="451">
        <f>'Proposed Rates'!$K$249*J$44+'Proposed Rates'!$K$250*J$45+'Proposed Rates'!$K$251*J$46</f>
        <v>0.09904</v>
      </c>
      <c r="K35" s="541">
        <f>$F$10*(1+J$63)-$F$10</f>
        <v>33.5</v>
      </c>
      <c r="L35" s="431">
        <f t="shared" si="28"/>
        <v>3.31784</v>
      </c>
      <c r="M35" s="80"/>
      <c r="N35" s="432">
        <f t="shared" si="6"/>
        <v>-0.029712</v>
      </c>
      <c r="O35" s="433">
        <f t="shared" si="7"/>
        <v>-0.008875739645</v>
      </c>
      <c r="P35" s="59"/>
      <c r="Q35" s="451">
        <f>'Proposed Rates'!$K$249*Q$44+'Proposed Rates'!$K$250*Q$45+'Proposed Rates'!$K$251*Q$46</f>
        <v>0.09904</v>
      </c>
      <c r="R35" s="541">
        <f>$F$10*(1+Q$63)-$F$10</f>
        <v>33.5</v>
      </c>
      <c r="S35" s="431">
        <f t="shared" si="30"/>
        <v>3.31784</v>
      </c>
      <c r="T35" s="80"/>
      <c r="U35" s="432">
        <f t="shared" si="10"/>
        <v>0</v>
      </c>
      <c r="V35" s="433">
        <f t="shared" si="11"/>
        <v>0</v>
      </c>
      <c r="W35" s="59"/>
      <c r="X35" s="451">
        <f>'Proposed Rates'!$K$249*X$44+'Proposed Rates'!$K$250*X$45+'Proposed Rates'!$K$251*X$46</f>
        <v>0.09904</v>
      </c>
      <c r="Y35" s="541">
        <f>$F$10*(1+X$63)-$F$10</f>
        <v>33.5</v>
      </c>
      <c r="Z35" s="431">
        <f t="shared" si="32"/>
        <v>3.31784</v>
      </c>
      <c r="AA35" s="80"/>
      <c r="AB35" s="432">
        <f t="shared" si="14"/>
        <v>0</v>
      </c>
      <c r="AC35" s="433">
        <f t="shared" si="15"/>
        <v>0</v>
      </c>
      <c r="AD35" s="59"/>
      <c r="AE35" s="451">
        <f>'Proposed Rates'!$K$249*AE$44+'Proposed Rates'!$K$250*AE$45+'Proposed Rates'!$K$251*AE$46</f>
        <v>0.09904</v>
      </c>
      <c r="AF35" s="541">
        <f>$F$10*(1+AE$63)-$F$10</f>
        <v>33.5</v>
      </c>
      <c r="AG35" s="431">
        <f t="shared" si="34"/>
        <v>3.31784</v>
      </c>
      <c r="AH35" s="80"/>
      <c r="AI35" s="432">
        <f t="shared" si="18"/>
        <v>0</v>
      </c>
      <c r="AJ35" s="433">
        <f t="shared" si="19"/>
        <v>0</v>
      </c>
      <c r="AK35" s="59"/>
      <c r="AL35" s="451">
        <f>'Proposed Rates'!$K$249*AL$44+'Proposed Rates'!$K$250*AL$45+'Proposed Rates'!$K$251*AL$46</f>
        <v>0.09904</v>
      </c>
      <c r="AM35" s="541">
        <f>$F$10*(1+AL$63)-$F$10</f>
        <v>33.5</v>
      </c>
      <c r="AN35" s="431">
        <f t="shared" si="36"/>
        <v>3.31784</v>
      </c>
      <c r="AO35" s="80"/>
      <c r="AP35" s="432">
        <f t="shared" si="22"/>
        <v>0</v>
      </c>
      <c r="AQ35" s="433">
        <f t="shared" si="23"/>
        <v>0</v>
      </c>
      <c r="AR35" s="434"/>
    </row>
    <row r="36" ht="12.0" customHeight="1">
      <c r="A36" s="59"/>
      <c r="B36" s="351" t="s">
        <v>271</v>
      </c>
      <c r="C36" s="426" t="str">
        <f t="shared" si="24"/>
        <v>General Service &lt; 50 kW.Smart Meter Entity Charge</v>
      </c>
      <c r="D36" s="427" t="s">
        <v>306</v>
      </c>
      <c r="E36" s="351"/>
      <c r="F36" s="428">
        <f>IFERROR(VLOOKUP($C36,'Proposed Rates'!$B:$J,F$11,FALSE),0)</f>
        <v>0.42</v>
      </c>
      <c r="G36" s="429">
        <f>IF($D36="Monthly",1,IF($D36="per KWH",$F$10,0))</f>
        <v>1</v>
      </c>
      <c r="H36" s="431">
        <f t="shared" si="26"/>
        <v>0.42</v>
      </c>
      <c r="I36" s="80"/>
      <c r="J36" s="428">
        <f>IFERROR(VLOOKUP($C36,'Proposed Rates'!$B:$J,J$11,FALSE),0)</f>
        <v>0.42</v>
      </c>
      <c r="K36" s="429">
        <f>IF($D36="Monthly",1,IF($D36="per KWH",$F$10,0))</f>
        <v>1</v>
      </c>
      <c r="L36" s="431">
        <f t="shared" si="28"/>
        <v>0.42</v>
      </c>
      <c r="M36" s="80"/>
      <c r="N36" s="432">
        <f t="shared" si="6"/>
        <v>0</v>
      </c>
      <c r="O36" s="433">
        <f t="shared" si="7"/>
        <v>0</v>
      </c>
      <c r="P36" s="59"/>
      <c r="Q36" s="428">
        <f>IFERROR(VLOOKUP($C36,'Proposed Rates'!$B:$J,Q$11,FALSE),0)</f>
        <v>0.42</v>
      </c>
      <c r="R36" s="429">
        <f>IF($D36="Monthly",1,IF($D36="per KWH",$F$10,0))</f>
        <v>1</v>
      </c>
      <c r="S36" s="431">
        <f t="shared" si="30"/>
        <v>0.42</v>
      </c>
      <c r="T36" s="80"/>
      <c r="U36" s="432">
        <f t="shared" si="10"/>
        <v>0</v>
      </c>
      <c r="V36" s="433">
        <f t="shared" si="11"/>
        <v>0</v>
      </c>
      <c r="W36" s="59"/>
      <c r="X36" s="428">
        <f>IFERROR(VLOOKUP($C36,'Proposed Rates'!$B:$J,X$11,FALSE),0)</f>
        <v>0.43</v>
      </c>
      <c r="Y36" s="429">
        <f>IF($D36="Monthly",1,IF($D36="per KWH",$F$10,0))</f>
        <v>1</v>
      </c>
      <c r="Z36" s="431">
        <f t="shared" si="32"/>
        <v>0.43</v>
      </c>
      <c r="AA36" s="80"/>
      <c r="AB36" s="432">
        <f t="shared" si="14"/>
        <v>0.01</v>
      </c>
      <c r="AC36" s="433">
        <f t="shared" si="15"/>
        <v>0.02380952381</v>
      </c>
      <c r="AD36" s="59"/>
      <c r="AE36" s="428">
        <f>IFERROR(VLOOKUP($C36,'Proposed Rates'!$B:$J,AE$11,FALSE),0)</f>
        <v>0.44</v>
      </c>
      <c r="AF36" s="429">
        <f>IF($D36="Monthly",1,IF($D36="per KWH",$F$10,0))</f>
        <v>1</v>
      </c>
      <c r="AG36" s="431">
        <f t="shared" si="34"/>
        <v>0.44</v>
      </c>
      <c r="AH36" s="80"/>
      <c r="AI36" s="432">
        <f t="shared" si="18"/>
        <v>0.01</v>
      </c>
      <c r="AJ36" s="433">
        <f t="shared" si="19"/>
        <v>0.02325581395</v>
      </c>
      <c r="AK36" s="59"/>
      <c r="AL36" s="428">
        <f>IFERROR(VLOOKUP($C36,'Proposed Rates'!$B:$J,AL$11,FALSE),0)</f>
        <v>0.45</v>
      </c>
      <c r="AM36" s="429">
        <f>IF($D36="Monthly",1,IF($D36="per KWH",$F$10,0))</f>
        <v>1</v>
      </c>
      <c r="AN36" s="431">
        <f t="shared" si="36"/>
        <v>0.45</v>
      </c>
      <c r="AO36" s="80"/>
      <c r="AP36" s="432">
        <f t="shared" si="22"/>
        <v>0.01</v>
      </c>
      <c r="AQ36" s="433">
        <f t="shared" si="23"/>
        <v>0.02272727273</v>
      </c>
      <c r="AR36" s="434"/>
    </row>
    <row r="37" ht="12.0" customHeight="1">
      <c r="A37" s="59"/>
      <c r="B37" s="436" t="s">
        <v>313</v>
      </c>
      <c r="C37" s="453"/>
      <c r="D37" s="453"/>
      <c r="E37" s="453"/>
      <c r="F37" s="454"/>
      <c r="G37" s="535"/>
      <c r="H37" s="440">
        <f>SUM(H30:H36)+H29</f>
        <v>58.749242</v>
      </c>
      <c r="I37" s="456"/>
      <c r="J37" s="454"/>
      <c r="K37" s="535"/>
      <c r="L37" s="440">
        <f>SUM(L30:L36)+L29</f>
        <v>67.73985</v>
      </c>
      <c r="M37" s="456"/>
      <c r="N37" s="442">
        <f t="shared" si="6"/>
        <v>8.990608</v>
      </c>
      <c r="O37" s="443">
        <f t="shared" si="7"/>
        <v>0.1530336</v>
      </c>
      <c r="P37" s="59"/>
      <c r="Q37" s="454"/>
      <c r="R37" s="535"/>
      <c r="S37" s="440">
        <f>SUM(S30:S36)+S29</f>
        <v>72.52985</v>
      </c>
      <c r="T37" s="456"/>
      <c r="U37" s="442">
        <f t="shared" si="10"/>
        <v>4.79</v>
      </c>
      <c r="V37" s="443">
        <f t="shared" si="11"/>
        <v>0.07071170072</v>
      </c>
      <c r="W37" s="59"/>
      <c r="X37" s="454"/>
      <c r="Y37" s="535"/>
      <c r="Z37" s="440">
        <f>SUM(Z30:Z36)+Z29</f>
        <v>78.54985</v>
      </c>
      <c r="AA37" s="456"/>
      <c r="AB37" s="442">
        <f t="shared" si="14"/>
        <v>6.02</v>
      </c>
      <c r="AC37" s="443">
        <f t="shared" si="15"/>
        <v>0.08300030953</v>
      </c>
      <c r="AD37" s="59"/>
      <c r="AE37" s="454"/>
      <c r="AF37" s="535"/>
      <c r="AG37" s="440">
        <f>SUM(AG30:AG36)+AG29</f>
        <v>82.95985</v>
      </c>
      <c r="AH37" s="456"/>
      <c r="AI37" s="442">
        <f t="shared" si="18"/>
        <v>4.41</v>
      </c>
      <c r="AJ37" s="443">
        <f t="shared" si="19"/>
        <v>0.05614269155</v>
      </c>
      <c r="AK37" s="59"/>
      <c r="AL37" s="454"/>
      <c r="AM37" s="535"/>
      <c r="AN37" s="440">
        <f>SUM(AN30:AN36)+AN29</f>
        <v>87.24985</v>
      </c>
      <c r="AO37" s="456"/>
      <c r="AP37" s="442">
        <f t="shared" si="22"/>
        <v>4.29</v>
      </c>
      <c r="AQ37" s="443">
        <f t="shared" si="23"/>
        <v>0.05171176177</v>
      </c>
      <c r="AR37" s="444"/>
    </row>
    <row r="38" ht="12.0" customHeight="1">
      <c r="A38" s="59"/>
      <c r="B38" s="80" t="s">
        <v>255</v>
      </c>
      <c r="C38" s="426" t="str">
        <f t="shared" ref="C38:C39" si="37">D$6&amp;"."&amp;B38</f>
        <v>General Service &lt; 50 kW.RTSR - Network</v>
      </c>
      <c r="D38" s="457" t="s">
        <v>308</v>
      </c>
      <c r="E38" s="80"/>
      <c r="F38" s="445">
        <f>IFERROR(VLOOKUP($C38,'Proposed Rates'!$B:$J,F$11,FALSE),0)</f>
        <v>0.0118</v>
      </c>
      <c r="G38" s="542">
        <f t="shared" ref="G38:G39" si="38">$F$10*(1+F$63)</f>
        <v>1033.8</v>
      </c>
      <c r="H38" s="431">
        <f t="shared" ref="H38:H39" si="39">G38*F38</f>
        <v>12.19884</v>
      </c>
      <c r="I38" s="80"/>
      <c r="J38" s="445">
        <f>IFERROR(VLOOKUP($C38,'Proposed Rates'!$B:$J,J$11,FALSE),0)</f>
        <v>0.011</v>
      </c>
      <c r="K38" s="542">
        <f t="shared" ref="K38:K39" si="40">$F$10*(1+J$63)</f>
        <v>1033.5</v>
      </c>
      <c r="L38" s="431">
        <f t="shared" ref="L38:L39" si="41">K38*J38</f>
        <v>11.3685</v>
      </c>
      <c r="M38" s="80"/>
      <c r="N38" s="432">
        <f t="shared" si="6"/>
        <v>-0.83034</v>
      </c>
      <c r="O38" s="433">
        <f t="shared" si="7"/>
        <v>-0.06806712769</v>
      </c>
      <c r="P38" s="59"/>
      <c r="Q38" s="445">
        <f>IFERROR(VLOOKUP($C38,'Proposed Rates'!$B:$J,Q$11,FALSE),0)</f>
        <v>0.011</v>
      </c>
      <c r="R38" s="542">
        <f t="shared" ref="R38:R39" si="42">$F$10*(1+Q$63)</f>
        <v>1033.5</v>
      </c>
      <c r="S38" s="431">
        <f t="shared" ref="S38:S39" si="43">R38*Q38</f>
        <v>11.3685</v>
      </c>
      <c r="T38" s="80"/>
      <c r="U38" s="432">
        <f t="shared" si="10"/>
        <v>0</v>
      </c>
      <c r="V38" s="433">
        <f t="shared" si="11"/>
        <v>0</v>
      </c>
      <c r="W38" s="59"/>
      <c r="X38" s="445">
        <f>IFERROR(VLOOKUP($C38,'Proposed Rates'!$B:$J,X$11,FALSE),0)</f>
        <v>0.011</v>
      </c>
      <c r="Y38" s="542">
        <f t="shared" ref="Y38:Y39" si="44">$F$10*(1+X$63)</f>
        <v>1033.5</v>
      </c>
      <c r="Z38" s="431">
        <f t="shared" ref="Z38:Z39" si="45">Y38*X38</f>
        <v>11.3685</v>
      </c>
      <c r="AA38" s="80"/>
      <c r="AB38" s="432">
        <f t="shared" si="14"/>
        <v>0</v>
      </c>
      <c r="AC38" s="433">
        <f t="shared" si="15"/>
        <v>0</v>
      </c>
      <c r="AD38" s="59"/>
      <c r="AE38" s="445">
        <f>IFERROR(VLOOKUP($C38,'Proposed Rates'!$B:$J,AE$11,FALSE),0)</f>
        <v>0.011</v>
      </c>
      <c r="AF38" s="542">
        <f t="shared" ref="AF38:AF39" si="46">$F$10*(1+AE$63)</f>
        <v>1033.5</v>
      </c>
      <c r="AG38" s="431">
        <f t="shared" ref="AG38:AG39" si="47">AF38*AE38</f>
        <v>11.3685</v>
      </c>
      <c r="AH38" s="80"/>
      <c r="AI38" s="432">
        <f t="shared" si="18"/>
        <v>0</v>
      </c>
      <c r="AJ38" s="433">
        <f t="shared" si="19"/>
        <v>0</v>
      </c>
      <c r="AK38" s="59"/>
      <c r="AL38" s="445">
        <f>IFERROR(VLOOKUP($C38,'Proposed Rates'!$B:$J,AL$11,FALSE),0)</f>
        <v>0.011</v>
      </c>
      <c r="AM38" s="542">
        <f t="shared" ref="AM38:AM39" si="48">$F$10*(1+AL$63)</f>
        <v>1033.5</v>
      </c>
      <c r="AN38" s="431">
        <f t="shared" ref="AN38:AN39" si="49">AM38*AL38</f>
        <v>11.3685</v>
      </c>
      <c r="AO38" s="80"/>
      <c r="AP38" s="432">
        <f t="shared" si="22"/>
        <v>0</v>
      </c>
      <c r="AQ38" s="433">
        <f t="shared" si="23"/>
        <v>0</v>
      </c>
      <c r="AR38" s="434"/>
    </row>
    <row r="39" ht="12.0" customHeight="1">
      <c r="A39" s="59"/>
      <c r="B39" s="80" t="s">
        <v>256</v>
      </c>
      <c r="C39" s="426" t="str">
        <f t="shared" si="37"/>
        <v>General Service &lt; 50 kW.RTSR - Line and Transformation Connection</v>
      </c>
      <c r="D39" s="457" t="s">
        <v>308</v>
      </c>
      <c r="E39" s="80"/>
      <c r="F39" s="445">
        <f>IFERROR(VLOOKUP($C39,'Proposed Rates'!$B:$J,F$11,FALSE),0)</f>
        <v>0.007</v>
      </c>
      <c r="G39" s="542">
        <f t="shared" si="38"/>
        <v>1033.8</v>
      </c>
      <c r="H39" s="431">
        <f t="shared" si="39"/>
        <v>7.2366</v>
      </c>
      <c r="I39" s="80"/>
      <c r="J39" s="445">
        <f>IFERROR(VLOOKUP($C39,'Proposed Rates'!$B:$J,J$11,FALSE),0)</f>
        <v>0.0061</v>
      </c>
      <c r="K39" s="542">
        <f t="shared" si="40"/>
        <v>1033.5</v>
      </c>
      <c r="L39" s="431">
        <f t="shared" si="41"/>
        <v>6.30435</v>
      </c>
      <c r="M39" s="80"/>
      <c r="N39" s="432">
        <f t="shared" si="6"/>
        <v>-0.93225</v>
      </c>
      <c r="O39" s="433">
        <f t="shared" si="7"/>
        <v>-0.1288243098</v>
      </c>
      <c r="P39" s="59"/>
      <c r="Q39" s="445">
        <f>IFERROR(VLOOKUP($C39,'Proposed Rates'!$B:$J,Q$11,FALSE),0)</f>
        <v>0.0061</v>
      </c>
      <c r="R39" s="542">
        <f t="shared" si="42"/>
        <v>1033.5</v>
      </c>
      <c r="S39" s="431">
        <f t="shared" si="43"/>
        <v>6.30435</v>
      </c>
      <c r="T39" s="80"/>
      <c r="U39" s="432">
        <f t="shared" si="10"/>
        <v>0</v>
      </c>
      <c r="V39" s="433">
        <f t="shared" si="11"/>
        <v>0</v>
      </c>
      <c r="W39" s="59"/>
      <c r="X39" s="445">
        <f>IFERROR(VLOOKUP($C39,'Proposed Rates'!$B:$J,X$11,FALSE),0)</f>
        <v>0.0061</v>
      </c>
      <c r="Y39" s="542">
        <f t="shared" si="44"/>
        <v>1033.5</v>
      </c>
      <c r="Z39" s="431">
        <f t="shared" si="45"/>
        <v>6.30435</v>
      </c>
      <c r="AA39" s="80"/>
      <c r="AB39" s="432">
        <f t="shared" si="14"/>
        <v>0</v>
      </c>
      <c r="AC39" s="433">
        <f t="shared" si="15"/>
        <v>0</v>
      </c>
      <c r="AD39" s="59"/>
      <c r="AE39" s="445">
        <f>IFERROR(VLOOKUP($C39,'Proposed Rates'!$B:$J,AE$11,FALSE),0)</f>
        <v>0.0061</v>
      </c>
      <c r="AF39" s="542">
        <f t="shared" si="46"/>
        <v>1033.5</v>
      </c>
      <c r="AG39" s="431">
        <f t="shared" si="47"/>
        <v>6.30435</v>
      </c>
      <c r="AH39" s="80"/>
      <c r="AI39" s="432">
        <f t="shared" si="18"/>
        <v>0</v>
      </c>
      <c r="AJ39" s="433">
        <f t="shared" si="19"/>
        <v>0</v>
      </c>
      <c r="AK39" s="59"/>
      <c r="AL39" s="445">
        <f>IFERROR(VLOOKUP($C39,'Proposed Rates'!$B:$J,AL$11,FALSE),0)</f>
        <v>0.0061</v>
      </c>
      <c r="AM39" s="542">
        <f t="shared" si="48"/>
        <v>1033.5</v>
      </c>
      <c r="AN39" s="431">
        <f t="shared" si="49"/>
        <v>6.30435</v>
      </c>
      <c r="AO39" s="80"/>
      <c r="AP39" s="432">
        <f t="shared" si="22"/>
        <v>0</v>
      </c>
      <c r="AQ39" s="433">
        <f t="shared" si="23"/>
        <v>0</v>
      </c>
      <c r="AR39" s="434"/>
    </row>
    <row r="40" ht="12.0" customHeight="1">
      <c r="A40" s="59"/>
      <c r="B40" s="436" t="s">
        <v>314</v>
      </c>
      <c r="C40" s="458"/>
      <c r="D40" s="458"/>
      <c r="E40" s="458"/>
      <c r="F40" s="459"/>
      <c r="G40" s="535"/>
      <c r="H40" s="440">
        <f>SUM(H37:H39)</f>
        <v>78.184682</v>
      </c>
      <c r="I40" s="441"/>
      <c r="J40" s="459"/>
      <c r="K40" s="535"/>
      <c r="L40" s="440">
        <f>SUM(L37:L39)</f>
        <v>85.4127</v>
      </c>
      <c r="M40" s="441"/>
      <c r="N40" s="442">
        <f t="shared" si="6"/>
        <v>7.228018</v>
      </c>
      <c r="O40" s="443">
        <f t="shared" si="7"/>
        <v>0.09244800663</v>
      </c>
      <c r="P40" s="59"/>
      <c r="Q40" s="459"/>
      <c r="R40" s="535"/>
      <c r="S40" s="440">
        <f>SUM(S37:S39)</f>
        <v>90.2027</v>
      </c>
      <c r="T40" s="441"/>
      <c r="U40" s="442">
        <f t="shared" si="10"/>
        <v>4.79</v>
      </c>
      <c r="V40" s="443">
        <f t="shared" si="11"/>
        <v>0.05608065311</v>
      </c>
      <c r="W40" s="59"/>
      <c r="X40" s="459"/>
      <c r="Y40" s="535"/>
      <c r="Z40" s="440">
        <f>SUM(Z37:Z39)</f>
        <v>96.2227</v>
      </c>
      <c r="AA40" s="441"/>
      <c r="AB40" s="442">
        <f t="shared" si="14"/>
        <v>6.02</v>
      </c>
      <c r="AC40" s="443">
        <f t="shared" si="15"/>
        <v>0.06673857878</v>
      </c>
      <c r="AD40" s="59"/>
      <c r="AE40" s="459"/>
      <c r="AF40" s="535"/>
      <c r="AG40" s="440">
        <f>SUM(AG37:AG39)</f>
        <v>100.6327</v>
      </c>
      <c r="AH40" s="441"/>
      <c r="AI40" s="442">
        <f t="shared" si="18"/>
        <v>4.41</v>
      </c>
      <c r="AJ40" s="443">
        <f t="shared" si="19"/>
        <v>0.04583118121</v>
      </c>
      <c r="AK40" s="59"/>
      <c r="AL40" s="459"/>
      <c r="AM40" s="535"/>
      <c r="AN40" s="440">
        <f>SUM(AN37:AN39)</f>
        <v>104.9227</v>
      </c>
      <c r="AO40" s="441"/>
      <c r="AP40" s="442">
        <f t="shared" si="22"/>
        <v>4.29</v>
      </c>
      <c r="AQ40" s="443">
        <f t="shared" si="23"/>
        <v>0.04263027823</v>
      </c>
      <c r="AR40" s="444"/>
    </row>
    <row r="41" ht="12.0" customHeight="1">
      <c r="A41" s="59"/>
      <c r="B41" s="351" t="s">
        <v>257</v>
      </c>
      <c r="C41" s="426" t="str">
        <f t="shared" ref="C41:C48" si="50">D$6&amp;"."&amp;B41</f>
        <v>General Service &lt; 50 kW.Wholesale Market Service Charge (WMSC)</v>
      </c>
      <c r="D41" s="427" t="s">
        <v>308</v>
      </c>
      <c r="E41" s="351"/>
      <c r="F41" s="445">
        <f>IFERROR(VLOOKUP($C41,'Proposed Rates'!$B:$J,F$11,FALSE),0)</f>
        <v>0.0045</v>
      </c>
      <c r="G41" s="542">
        <f t="shared" ref="G41:G42" si="51">$F$10*(1+F$63)</f>
        <v>1033.8</v>
      </c>
      <c r="H41" s="431">
        <f t="shared" ref="H41:H48" si="52">G41*F41</f>
        <v>4.6521</v>
      </c>
      <c r="I41" s="80"/>
      <c r="J41" s="445">
        <f>IFERROR(VLOOKUP($C41,'Proposed Rates'!$B:$J,J$11,FALSE),0)</f>
        <v>0.0045</v>
      </c>
      <c r="K41" s="542">
        <f t="shared" ref="K41:K42" si="53">$F$10*(1+J$63)</f>
        <v>1033.5</v>
      </c>
      <c r="L41" s="431">
        <f t="shared" ref="L41:L48" si="54">K41*J41</f>
        <v>4.65075</v>
      </c>
      <c r="M41" s="80"/>
      <c r="N41" s="432">
        <f t="shared" si="6"/>
        <v>-0.00135</v>
      </c>
      <c r="O41" s="433">
        <f t="shared" si="7"/>
        <v>-0.0002901915264</v>
      </c>
      <c r="P41" s="59"/>
      <c r="Q41" s="445">
        <f>IFERROR(VLOOKUP($C41,'Proposed Rates'!$B:$J,Q$11,FALSE),0)</f>
        <v>0.0045</v>
      </c>
      <c r="R41" s="542">
        <f t="shared" ref="R41:R42" si="55">$F$10*(1+Q$63)</f>
        <v>1033.5</v>
      </c>
      <c r="S41" s="431">
        <f t="shared" ref="S41:S48" si="56">R41*Q41</f>
        <v>4.65075</v>
      </c>
      <c r="T41" s="80"/>
      <c r="U41" s="432">
        <f t="shared" si="10"/>
        <v>0</v>
      </c>
      <c r="V41" s="433">
        <f t="shared" si="11"/>
        <v>0</v>
      </c>
      <c r="W41" s="59"/>
      <c r="X41" s="445">
        <f>IFERROR(VLOOKUP($C41,'Proposed Rates'!$B:$J,X$11,FALSE),0)</f>
        <v>0.0045</v>
      </c>
      <c r="Y41" s="542">
        <f t="shared" ref="Y41:Y42" si="57">$F$10*(1+X$63)</f>
        <v>1033.5</v>
      </c>
      <c r="Z41" s="431">
        <f t="shared" ref="Z41:Z48" si="58">Y41*X41</f>
        <v>4.65075</v>
      </c>
      <c r="AA41" s="80"/>
      <c r="AB41" s="432">
        <f t="shared" si="14"/>
        <v>0</v>
      </c>
      <c r="AC41" s="433">
        <f t="shared" si="15"/>
        <v>0</v>
      </c>
      <c r="AD41" s="59"/>
      <c r="AE41" s="445">
        <f>IFERROR(VLOOKUP($C41,'Proposed Rates'!$B:$J,AE$11,FALSE),0)</f>
        <v>0.0045</v>
      </c>
      <c r="AF41" s="542">
        <f t="shared" ref="AF41:AF42" si="59">$F$10*(1+AE$63)</f>
        <v>1033.5</v>
      </c>
      <c r="AG41" s="431">
        <f t="shared" ref="AG41:AG48" si="60">AF41*AE41</f>
        <v>4.65075</v>
      </c>
      <c r="AH41" s="80"/>
      <c r="AI41" s="432">
        <f t="shared" si="18"/>
        <v>0</v>
      </c>
      <c r="AJ41" s="433">
        <f t="shared" si="19"/>
        <v>0</v>
      </c>
      <c r="AK41" s="59"/>
      <c r="AL41" s="445">
        <f>IFERROR(VLOOKUP($C41,'Proposed Rates'!$B:$J,AL$11,FALSE),0)</f>
        <v>0.0045</v>
      </c>
      <c r="AM41" s="542">
        <f t="shared" ref="AM41:AM42" si="61">$F$10*(1+AL$63)</f>
        <v>1033.5</v>
      </c>
      <c r="AN41" s="431">
        <f t="shared" ref="AN41:AN48" si="62">AM41*AL41</f>
        <v>4.65075</v>
      </c>
      <c r="AO41" s="80"/>
      <c r="AP41" s="432">
        <f t="shared" si="22"/>
        <v>0</v>
      </c>
      <c r="AQ41" s="433">
        <f t="shared" si="23"/>
        <v>0</v>
      </c>
      <c r="AR41" s="434"/>
    </row>
    <row r="42" ht="12.0" customHeight="1">
      <c r="A42" s="59"/>
      <c r="B42" s="351" t="s">
        <v>258</v>
      </c>
      <c r="C42" s="426" t="str">
        <f t="shared" si="50"/>
        <v>General Service &lt; 50 kW.Rural and Remote Rate Protection (RRRP)</v>
      </c>
      <c r="D42" s="427" t="s">
        <v>308</v>
      </c>
      <c r="E42" s="351"/>
      <c r="F42" s="445">
        <f>IFERROR(VLOOKUP($C42,'Proposed Rates'!$B:$J,F$11,FALSE),0)</f>
        <v>0.0015</v>
      </c>
      <c r="G42" s="542">
        <f t="shared" si="51"/>
        <v>1033.8</v>
      </c>
      <c r="H42" s="431">
        <f t="shared" si="52"/>
        <v>1.5507</v>
      </c>
      <c r="I42" s="80"/>
      <c r="J42" s="445">
        <f>IFERROR(VLOOKUP($C42,'Proposed Rates'!$B:$J,J$11,FALSE),0)</f>
        <v>0.0015</v>
      </c>
      <c r="K42" s="542">
        <f t="shared" si="53"/>
        <v>1033.5</v>
      </c>
      <c r="L42" s="431">
        <f t="shared" si="54"/>
        <v>1.55025</v>
      </c>
      <c r="M42" s="80"/>
      <c r="N42" s="432">
        <f t="shared" si="6"/>
        <v>-0.00045</v>
      </c>
      <c r="O42" s="433">
        <f t="shared" si="7"/>
        <v>-0.0002901915264</v>
      </c>
      <c r="P42" s="59"/>
      <c r="Q42" s="445">
        <f>IFERROR(VLOOKUP($C42,'Proposed Rates'!$B:$J,Q$11,FALSE),0)</f>
        <v>0.0015</v>
      </c>
      <c r="R42" s="542">
        <f t="shared" si="55"/>
        <v>1033.5</v>
      </c>
      <c r="S42" s="431">
        <f t="shared" si="56"/>
        <v>1.55025</v>
      </c>
      <c r="T42" s="80"/>
      <c r="U42" s="432">
        <f t="shared" si="10"/>
        <v>0</v>
      </c>
      <c r="V42" s="433">
        <f t="shared" si="11"/>
        <v>0</v>
      </c>
      <c r="W42" s="59"/>
      <c r="X42" s="445">
        <f>IFERROR(VLOOKUP($C42,'Proposed Rates'!$B:$J,X$11,FALSE),0)</f>
        <v>0.0015</v>
      </c>
      <c r="Y42" s="542">
        <f t="shared" si="57"/>
        <v>1033.5</v>
      </c>
      <c r="Z42" s="431">
        <f t="shared" si="58"/>
        <v>1.55025</v>
      </c>
      <c r="AA42" s="80"/>
      <c r="AB42" s="432">
        <f t="shared" si="14"/>
        <v>0</v>
      </c>
      <c r="AC42" s="433">
        <f t="shared" si="15"/>
        <v>0</v>
      </c>
      <c r="AD42" s="59"/>
      <c r="AE42" s="445">
        <f>IFERROR(VLOOKUP($C42,'Proposed Rates'!$B:$J,AE$11,FALSE),0)</f>
        <v>0.0015</v>
      </c>
      <c r="AF42" s="542">
        <f t="shared" si="59"/>
        <v>1033.5</v>
      </c>
      <c r="AG42" s="431">
        <f t="shared" si="60"/>
        <v>1.55025</v>
      </c>
      <c r="AH42" s="80"/>
      <c r="AI42" s="432">
        <f t="shared" si="18"/>
        <v>0</v>
      </c>
      <c r="AJ42" s="433">
        <f t="shared" si="19"/>
        <v>0</v>
      </c>
      <c r="AK42" s="59"/>
      <c r="AL42" s="445">
        <f>IFERROR(VLOOKUP($C42,'Proposed Rates'!$B:$J,AL$11,FALSE),0)</f>
        <v>0.0015</v>
      </c>
      <c r="AM42" s="542">
        <f t="shared" si="61"/>
        <v>1033.5</v>
      </c>
      <c r="AN42" s="431">
        <f t="shared" si="62"/>
        <v>1.55025</v>
      </c>
      <c r="AO42" s="80"/>
      <c r="AP42" s="432">
        <f t="shared" si="22"/>
        <v>0</v>
      </c>
      <c r="AQ42" s="433">
        <f t="shared" si="23"/>
        <v>0</v>
      </c>
      <c r="AR42" s="434"/>
    </row>
    <row r="43" ht="12.0" customHeight="1">
      <c r="A43" s="59"/>
      <c r="B43" s="351" t="s">
        <v>260</v>
      </c>
      <c r="C43" s="426" t="str">
        <f t="shared" si="50"/>
        <v>General Service &lt; 50 kW.Standard Supply Service Charge</v>
      </c>
      <c r="D43" s="427" t="s">
        <v>306</v>
      </c>
      <c r="E43" s="351"/>
      <c r="F43" s="428">
        <f>IFERROR(VLOOKUP($C43,'Proposed Rates'!$B:$J,F$11,FALSE),0)</f>
        <v>0.25</v>
      </c>
      <c r="G43" s="429">
        <f>IF($D43="Monthly",1,IF($D43="per KWH",$F$10,0))</f>
        <v>1</v>
      </c>
      <c r="H43" s="431">
        <f t="shared" si="52"/>
        <v>0.25</v>
      </c>
      <c r="I43" s="80"/>
      <c r="J43" s="428">
        <f>IFERROR(VLOOKUP($C43,'Proposed Rates'!$B:$J,J$11,FALSE),0)</f>
        <v>1.51</v>
      </c>
      <c r="K43" s="429">
        <f>IF($D43="Monthly",1,IF($D43="per KWH",$F$10,0))</f>
        <v>1</v>
      </c>
      <c r="L43" s="431">
        <f t="shared" si="54"/>
        <v>1.51</v>
      </c>
      <c r="M43" s="80"/>
      <c r="N43" s="432">
        <f t="shared" si="6"/>
        <v>1.26</v>
      </c>
      <c r="O43" s="433">
        <f t="shared" si="7"/>
        <v>5.04</v>
      </c>
      <c r="P43" s="59"/>
      <c r="Q43" s="428">
        <f>IFERROR(VLOOKUP($C43,'Proposed Rates'!$B:$J,Q$11,FALSE),0)</f>
        <v>1.54</v>
      </c>
      <c r="R43" s="429">
        <f>IF($D43="Monthly",1,IF($D43="per KWH",$F$10,0))</f>
        <v>1</v>
      </c>
      <c r="S43" s="431">
        <f t="shared" si="56"/>
        <v>1.54</v>
      </c>
      <c r="T43" s="80"/>
      <c r="U43" s="432">
        <f t="shared" si="10"/>
        <v>0.03</v>
      </c>
      <c r="V43" s="433">
        <f t="shared" si="11"/>
        <v>0.01986754967</v>
      </c>
      <c r="W43" s="59"/>
      <c r="X43" s="428">
        <f>IFERROR(VLOOKUP($C43,'Proposed Rates'!$B:$J,X$11,FALSE),0)</f>
        <v>1.57</v>
      </c>
      <c r="Y43" s="429">
        <f>IF($D43="Monthly",1,IF($D43="per KWH",$F$10,0))</f>
        <v>1</v>
      </c>
      <c r="Z43" s="431">
        <f t="shared" si="58"/>
        <v>1.57</v>
      </c>
      <c r="AA43" s="80"/>
      <c r="AB43" s="432">
        <f t="shared" si="14"/>
        <v>0.03</v>
      </c>
      <c r="AC43" s="433">
        <f t="shared" si="15"/>
        <v>0.01948051948</v>
      </c>
      <c r="AD43" s="59"/>
      <c r="AE43" s="428">
        <f>IFERROR(VLOOKUP($C43,'Proposed Rates'!$B:$J,AE$11,FALSE),0)</f>
        <v>1.6</v>
      </c>
      <c r="AF43" s="429">
        <f>IF($D43="Monthly",1,IF($D43="per KWH",$F$10,0))</f>
        <v>1</v>
      </c>
      <c r="AG43" s="431">
        <f t="shared" si="60"/>
        <v>1.6</v>
      </c>
      <c r="AH43" s="80"/>
      <c r="AI43" s="432">
        <f t="shared" si="18"/>
        <v>0.03</v>
      </c>
      <c r="AJ43" s="433">
        <f t="shared" si="19"/>
        <v>0.01910828025</v>
      </c>
      <c r="AK43" s="59"/>
      <c r="AL43" s="428">
        <f>IFERROR(VLOOKUP($C43,'Proposed Rates'!$B:$J,AL$11,FALSE),0)</f>
        <v>1.63</v>
      </c>
      <c r="AM43" s="429">
        <f>IF($D43="Monthly",1,IF($D43="per KWH",$F$10,0))</f>
        <v>1</v>
      </c>
      <c r="AN43" s="431">
        <f t="shared" si="62"/>
        <v>1.63</v>
      </c>
      <c r="AO43" s="80"/>
      <c r="AP43" s="432">
        <f t="shared" si="22"/>
        <v>0.03</v>
      </c>
      <c r="AQ43" s="433">
        <f t="shared" si="23"/>
        <v>0.01875</v>
      </c>
      <c r="AR43" s="434"/>
    </row>
    <row r="44" ht="12.0" customHeight="1">
      <c r="A44" s="59"/>
      <c r="B44" s="351" t="s">
        <v>262</v>
      </c>
      <c r="C44" s="426" t="str">
        <f t="shared" si="50"/>
        <v>General Service &lt; 50 kW.TOU - Off Peak</v>
      </c>
      <c r="D44" s="427" t="s">
        <v>308</v>
      </c>
      <c r="E44" s="351"/>
      <c r="F44" s="461">
        <f>VLOOKUP($B44,'Proposed Rates'!$D$248:$J$254,+F$11-2,FALSE)</f>
        <v>0.076</v>
      </c>
      <c r="G44" s="542">
        <f>'Proposed Rates'!$K$249*$F$10</f>
        <v>640</v>
      </c>
      <c r="H44" s="431">
        <f t="shared" si="52"/>
        <v>48.64</v>
      </c>
      <c r="I44" s="80"/>
      <c r="J44" s="461">
        <f>VLOOKUP($B44,'Proposed Rates'!$D$248:$J$254,+J$11-2,FALSE)</f>
        <v>0.076</v>
      </c>
      <c r="K44" s="542">
        <f>'Proposed Rates'!$K$249*$F$10</f>
        <v>640</v>
      </c>
      <c r="L44" s="431">
        <f t="shared" si="54"/>
        <v>48.64</v>
      </c>
      <c r="M44" s="80"/>
      <c r="N44" s="432">
        <f t="shared" si="6"/>
        <v>0</v>
      </c>
      <c r="O44" s="433">
        <f t="shared" si="7"/>
        <v>0</v>
      </c>
      <c r="P44" s="59"/>
      <c r="Q44" s="461">
        <f>VLOOKUP($B44,'Proposed Rates'!$D$248:$J$254,+Q$11-2,FALSE)</f>
        <v>0.076</v>
      </c>
      <c r="R44" s="542">
        <f>'Proposed Rates'!$K$249*$F$10</f>
        <v>640</v>
      </c>
      <c r="S44" s="431">
        <f t="shared" si="56"/>
        <v>48.64</v>
      </c>
      <c r="T44" s="80"/>
      <c r="U44" s="432">
        <f t="shared" si="10"/>
        <v>0</v>
      </c>
      <c r="V44" s="433">
        <f t="shared" si="11"/>
        <v>0</v>
      </c>
      <c r="W44" s="59"/>
      <c r="X44" s="461">
        <f>VLOOKUP($B44,'Proposed Rates'!$D$248:$J$254,+X$11-2,FALSE)</f>
        <v>0.076</v>
      </c>
      <c r="Y44" s="542">
        <f>'Proposed Rates'!$K$249*$F$10</f>
        <v>640</v>
      </c>
      <c r="Z44" s="431">
        <f t="shared" si="58"/>
        <v>48.64</v>
      </c>
      <c r="AA44" s="80"/>
      <c r="AB44" s="432">
        <f t="shared" si="14"/>
        <v>0</v>
      </c>
      <c r="AC44" s="433">
        <f t="shared" si="15"/>
        <v>0</v>
      </c>
      <c r="AD44" s="59"/>
      <c r="AE44" s="461">
        <f>VLOOKUP($B44,'Proposed Rates'!$D$248:$J$254,+AE$11-2,FALSE)</f>
        <v>0.076</v>
      </c>
      <c r="AF44" s="542">
        <f>'Proposed Rates'!$K$249*$F$10</f>
        <v>640</v>
      </c>
      <c r="AG44" s="431">
        <f t="shared" si="60"/>
        <v>48.64</v>
      </c>
      <c r="AH44" s="80"/>
      <c r="AI44" s="432">
        <f t="shared" si="18"/>
        <v>0</v>
      </c>
      <c r="AJ44" s="433">
        <f t="shared" si="19"/>
        <v>0</v>
      </c>
      <c r="AK44" s="59"/>
      <c r="AL44" s="461">
        <f>VLOOKUP($B44,'Proposed Rates'!$D$248:$J$254,+AL$11-2,FALSE)</f>
        <v>0.076</v>
      </c>
      <c r="AM44" s="542">
        <f>'Proposed Rates'!$K$249*$F$10</f>
        <v>640</v>
      </c>
      <c r="AN44" s="431">
        <f t="shared" si="62"/>
        <v>48.64</v>
      </c>
      <c r="AO44" s="80"/>
      <c r="AP44" s="432">
        <f t="shared" si="22"/>
        <v>0</v>
      </c>
      <c r="AQ44" s="433">
        <f t="shared" si="23"/>
        <v>0</v>
      </c>
      <c r="AR44" s="434"/>
    </row>
    <row r="45" ht="12.0" customHeight="1">
      <c r="A45" s="59"/>
      <c r="B45" s="351" t="s">
        <v>263</v>
      </c>
      <c r="C45" s="426" t="str">
        <f t="shared" si="50"/>
        <v>General Service &lt; 50 kW.TOU - Mid Peak</v>
      </c>
      <c r="D45" s="427" t="s">
        <v>308</v>
      </c>
      <c r="E45" s="351"/>
      <c r="F45" s="461">
        <f>VLOOKUP($B45,'Proposed Rates'!$D$248:$J$254,+F$11-2,FALSE)</f>
        <v>0.122</v>
      </c>
      <c r="G45" s="542">
        <f>'Proposed Rates'!$K$250*$F$10</f>
        <v>180</v>
      </c>
      <c r="H45" s="431">
        <f t="shared" si="52"/>
        <v>21.96</v>
      </c>
      <c r="I45" s="80"/>
      <c r="J45" s="461">
        <f>VLOOKUP($B45,'Proposed Rates'!$D$248:$J$254,+J$11-2,FALSE)</f>
        <v>0.122</v>
      </c>
      <c r="K45" s="542">
        <f>'Proposed Rates'!$K$250*$F$10</f>
        <v>180</v>
      </c>
      <c r="L45" s="431">
        <f t="shared" si="54"/>
        <v>21.96</v>
      </c>
      <c r="M45" s="80"/>
      <c r="N45" s="432">
        <f t="shared" si="6"/>
        <v>0</v>
      </c>
      <c r="O45" s="433">
        <f t="shared" si="7"/>
        <v>0</v>
      </c>
      <c r="P45" s="59"/>
      <c r="Q45" s="461">
        <f>VLOOKUP($B45,'Proposed Rates'!$D$248:$J$254,+Q$11-2,FALSE)</f>
        <v>0.122</v>
      </c>
      <c r="R45" s="542">
        <f>'Proposed Rates'!$K$250*$F$10</f>
        <v>180</v>
      </c>
      <c r="S45" s="431">
        <f t="shared" si="56"/>
        <v>21.96</v>
      </c>
      <c r="T45" s="80"/>
      <c r="U45" s="432">
        <f t="shared" si="10"/>
        <v>0</v>
      </c>
      <c r="V45" s="433">
        <f t="shared" si="11"/>
        <v>0</v>
      </c>
      <c r="W45" s="59"/>
      <c r="X45" s="461">
        <f>VLOOKUP($B45,'Proposed Rates'!$D$248:$J$254,+X$11-2,FALSE)</f>
        <v>0.122</v>
      </c>
      <c r="Y45" s="542">
        <f>'Proposed Rates'!$K$250*$F$10</f>
        <v>180</v>
      </c>
      <c r="Z45" s="431">
        <f t="shared" si="58"/>
        <v>21.96</v>
      </c>
      <c r="AA45" s="80"/>
      <c r="AB45" s="432">
        <f t="shared" si="14"/>
        <v>0</v>
      </c>
      <c r="AC45" s="433">
        <f t="shared" si="15"/>
        <v>0</v>
      </c>
      <c r="AD45" s="59"/>
      <c r="AE45" s="461">
        <f>VLOOKUP($B45,'Proposed Rates'!$D$248:$J$254,+AE$11-2,FALSE)</f>
        <v>0.122</v>
      </c>
      <c r="AF45" s="542">
        <f>'Proposed Rates'!$K$250*$F$10</f>
        <v>180</v>
      </c>
      <c r="AG45" s="431">
        <f t="shared" si="60"/>
        <v>21.96</v>
      </c>
      <c r="AH45" s="80"/>
      <c r="AI45" s="432">
        <f t="shared" si="18"/>
        <v>0</v>
      </c>
      <c r="AJ45" s="433">
        <f t="shared" si="19"/>
        <v>0</v>
      </c>
      <c r="AK45" s="59"/>
      <c r="AL45" s="461">
        <f>VLOOKUP($B45,'Proposed Rates'!$D$248:$J$254,+AL$11-2,FALSE)</f>
        <v>0.122</v>
      </c>
      <c r="AM45" s="542">
        <f>'Proposed Rates'!$K$250*$F$10</f>
        <v>180</v>
      </c>
      <c r="AN45" s="431">
        <f t="shared" si="62"/>
        <v>21.96</v>
      </c>
      <c r="AO45" s="80"/>
      <c r="AP45" s="432">
        <f t="shared" si="22"/>
        <v>0</v>
      </c>
      <c r="AQ45" s="433">
        <f t="shared" si="23"/>
        <v>0</v>
      </c>
      <c r="AR45" s="434"/>
    </row>
    <row r="46" ht="12.0" customHeight="1">
      <c r="A46" s="59"/>
      <c r="B46" s="59" t="s">
        <v>264</v>
      </c>
      <c r="C46" s="426" t="str">
        <f t="shared" si="50"/>
        <v>General Service &lt; 50 kW.TOU - On Peak</v>
      </c>
      <c r="D46" s="427" t="s">
        <v>308</v>
      </c>
      <c r="E46" s="351"/>
      <c r="F46" s="461">
        <f>VLOOKUP($B46,'Proposed Rates'!$D$248:$J$254,+F$11-2,FALSE)</f>
        <v>0.158</v>
      </c>
      <c r="G46" s="542">
        <f>'Proposed Rates'!$K$251*$F$10</f>
        <v>180</v>
      </c>
      <c r="H46" s="431">
        <f t="shared" si="52"/>
        <v>28.44</v>
      </c>
      <c r="I46" s="80"/>
      <c r="J46" s="461">
        <f>VLOOKUP($B46,'Proposed Rates'!$D$248:$J$254,+J$11-2,FALSE)</f>
        <v>0.158</v>
      </c>
      <c r="K46" s="542">
        <f>'Proposed Rates'!$K$251*$F$10</f>
        <v>180</v>
      </c>
      <c r="L46" s="431">
        <f t="shared" si="54"/>
        <v>28.44</v>
      </c>
      <c r="M46" s="80"/>
      <c r="N46" s="432">
        <f t="shared" si="6"/>
        <v>0</v>
      </c>
      <c r="O46" s="433">
        <f t="shared" si="7"/>
        <v>0</v>
      </c>
      <c r="P46" s="59"/>
      <c r="Q46" s="461">
        <f>VLOOKUP($B46,'Proposed Rates'!$D$248:$J$254,+Q$11-2,FALSE)</f>
        <v>0.158</v>
      </c>
      <c r="R46" s="542">
        <f>'Proposed Rates'!$K$251*$F$10</f>
        <v>180</v>
      </c>
      <c r="S46" s="431">
        <f t="shared" si="56"/>
        <v>28.44</v>
      </c>
      <c r="T46" s="80"/>
      <c r="U46" s="432">
        <f t="shared" si="10"/>
        <v>0</v>
      </c>
      <c r="V46" s="433">
        <f t="shared" si="11"/>
        <v>0</v>
      </c>
      <c r="W46" s="59"/>
      <c r="X46" s="461">
        <f>VLOOKUP($B46,'Proposed Rates'!$D$248:$J$254,+X$11-2,FALSE)</f>
        <v>0.158</v>
      </c>
      <c r="Y46" s="542">
        <f>'Proposed Rates'!$K$251*$F$10</f>
        <v>180</v>
      </c>
      <c r="Z46" s="431">
        <f t="shared" si="58"/>
        <v>28.44</v>
      </c>
      <c r="AA46" s="80"/>
      <c r="AB46" s="432">
        <f t="shared" si="14"/>
        <v>0</v>
      </c>
      <c r="AC46" s="433">
        <f t="shared" si="15"/>
        <v>0</v>
      </c>
      <c r="AD46" s="59"/>
      <c r="AE46" s="461">
        <f>VLOOKUP($B46,'Proposed Rates'!$D$248:$J$254,+AE$11-2,FALSE)</f>
        <v>0.158</v>
      </c>
      <c r="AF46" s="542">
        <f>'Proposed Rates'!$K$251*$F$10</f>
        <v>180</v>
      </c>
      <c r="AG46" s="431">
        <f t="shared" si="60"/>
        <v>28.44</v>
      </c>
      <c r="AH46" s="80"/>
      <c r="AI46" s="432">
        <f t="shared" si="18"/>
        <v>0</v>
      </c>
      <c r="AJ46" s="433">
        <f t="shared" si="19"/>
        <v>0</v>
      </c>
      <c r="AK46" s="59"/>
      <c r="AL46" s="461">
        <f>VLOOKUP($B46,'Proposed Rates'!$D$248:$J$254,+AL$11-2,FALSE)</f>
        <v>0.158</v>
      </c>
      <c r="AM46" s="542">
        <f>'Proposed Rates'!$K$251*$F$10</f>
        <v>180</v>
      </c>
      <c r="AN46" s="431">
        <f t="shared" si="62"/>
        <v>28.44</v>
      </c>
      <c r="AO46" s="80"/>
      <c r="AP46" s="432">
        <f t="shared" si="22"/>
        <v>0</v>
      </c>
      <c r="AQ46" s="433">
        <f t="shared" si="23"/>
        <v>0</v>
      </c>
      <c r="AR46" s="434"/>
    </row>
    <row r="47" ht="12.0" customHeight="1">
      <c r="A47" s="59"/>
      <c r="B47" s="351" t="s">
        <v>265</v>
      </c>
      <c r="C47" s="426" t="str">
        <f t="shared" si="50"/>
        <v>General Service &lt; 50 kW.Energy - RPP - Tier 1</v>
      </c>
      <c r="D47" s="427" t="s">
        <v>308</v>
      </c>
      <c r="E47" s="351"/>
      <c r="F47" s="461">
        <f>VLOOKUP($B47,'Proposed Rates'!$D$248:$J$254,+F$11-2,FALSE)</f>
        <v>0.093</v>
      </c>
      <c r="G47" s="542">
        <f>IF(AND($S$2=1, $F$10&gt;=750), 750, IF(AND($S$2=1, AND($F$10&lt;750, $F$10&gt;=0)), $F$10, IF(AND($S$2=2, $F$10&gt;=1000), 1000, IF(AND($S$2=2, AND($F$10&lt;1000, $F$10&gt;=0)), $F$10))))</f>
        <v>750</v>
      </c>
      <c r="H47" s="431">
        <f t="shared" si="52"/>
        <v>69.75</v>
      </c>
      <c r="I47" s="80"/>
      <c r="J47" s="461">
        <f>VLOOKUP($B47,'Proposed Rates'!$D$248:$J$254,+J$11-2,FALSE)</f>
        <v>0.093</v>
      </c>
      <c r="K47" s="542">
        <f>IF(AND($S$2=1, $F$10&gt;=750), 750, IF(AND($S$2=1, AND($F$10&lt;750, $F$10&gt;=0)), $F$10, IF(AND($S$2=2, $F$10&gt;=1000), 1000, IF(AND($S$2=2, AND($F$10&lt;1000, $F$10&gt;=0)), $F$10))))</f>
        <v>750</v>
      </c>
      <c r="L47" s="431">
        <f t="shared" si="54"/>
        <v>69.75</v>
      </c>
      <c r="M47" s="80"/>
      <c r="N47" s="432">
        <f t="shared" si="6"/>
        <v>0</v>
      </c>
      <c r="O47" s="433">
        <f t="shared" si="7"/>
        <v>0</v>
      </c>
      <c r="P47" s="59"/>
      <c r="Q47" s="461">
        <f>VLOOKUP($B47,'Proposed Rates'!$D$248:$J$254,+Q$11-2,FALSE)</f>
        <v>0.093</v>
      </c>
      <c r="R47" s="542">
        <f>IF(AND($S$2=1, $F$10&gt;=750), 750, IF(AND($S$2=1, AND($F$10&lt;750, $F$10&gt;=0)), $F$10, IF(AND($S$2=2, $F$10&gt;=1000), 1000, IF(AND($S$2=2, AND($F$10&lt;1000, $F$10&gt;=0)), $F$10))))</f>
        <v>750</v>
      </c>
      <c r="S47" s="431">
        <f t="shared" si="56"/>
        <v>69.75</v>
      </c>
      <c r="T47" s="80"/>
      <c r="U47" s="432">
        <f t="shared" si="10"/>
        <v>0</v>
      </c>
      <c r="V47" s="433">
        <f t="shared" si="11"/>
        <v>0</v>
      </c>
      <c r="W47" s="59"/>
      <c r="X47" s="461">
        <f>VLOOKUP($B47,'Proposed Rates'!$D$248:$J$254,+X$11-2,FALSE)</f>
        <v>0.093</v>
      </c>
      <c r="Y47" s="542">
        <f>IF(AND($S$2=1, $F$10&gt;=750), 750, IF(AND($S$2=1, AND($F$10&lt;750, $F$10&gt;=0)), $F$10, IF(AND($S$2=2, $F$10&gt;=1000), 1000, IF(AND($S$2=2, AND($F$10&lt;1000, $F$10&gt;=0)), $F$10))))</f>
        <v>750</v>
      </c>
      <c r="Z47" s="431">
        <f t="shared" si="58"/>
        <v>69.75</v>
      </c>
      <c r="AA47" s="80"/>
      <c r="AB47" s="432">
        <f t="shared" si="14"/>
        <v>0</v>
      </c>
      <c r="AC47" s="433">
        <f t="shared" si="15"/>
        <v>0</v>
      </c>
      <c r="AD47" s="59"/>
      <c r="AE47" s="461">
        <f>VLOOKUP($B47,'Proposed Rates'!$D$248:$J$254,+AE$11-2,FALSE)</f>
        <v>0.093</v>
      </c>
      <c r="AF47" s="542">
        <f>IF(AND($S$2=1, $F$10&gt;=750), 750, IF(AND($S$2=1, AND($F$10&lt;750, $F$10&gt;=0)), $F$10, IF(AND($S$2=2, $F$10&gt;=1000), 1000, IF(AND($S$2=2, AND($F$10&lt;1000, $F$10&gt;=0)), $F$10))))</f>
        <v>750</v>
      </c>
      <c r="AG47" s="431">
        <f t="shared" si="60"/>
        <v>69.75</v>
      </c>
      <c r="AH47" s="80"/>
      <c r="AI47" s="432">
        <f t="shared" si="18"/>
        <v>0</v>
      </c>
      <c r="AJ47" s="433">
        <f t="shared" si="19"/>
        <v>0</v>
      </c>
      <c r="AK47" s="59"/>
      <c r="AL47" s="461">
        <f>VLOOKUP($B47,'Proposed Rates'!$D$248:$J$254,+AL$11-2,FALSE)</f>
        <v>0.093</v>
      </c>
      <c r="AM47" s="542">
        <f>IF(AND($S$2=1, $F$10&gt;=750), 750, IF(AND($S$2=1, AND($F$10&lt;750, $F$10&gt;=0)), $F$10, IF(AND($S$2=2, $F$10&gt;=1000), 1000, IF(AND($S$2=2, AND($F$10&lt;1000, $F$10&gt;=0)), $F$10))))</f>
        <v>750</v>
      </c>
      <c r="AN47" s="431">
        <f t="shared" si="62"/>
        <v>69.75</v>
      </c>
      <c r="AO47" s="80"/>
      <c r="AP47" s="432">
        <f t="shared" si="22"/>
        <v>0</v>
      </c>
      <c r="AQ47" s="433">
        <f t="shared" si="23"/>
        <v>0</v>
      </c>
      <c r="AR47" s="434"/>
    </row>
    <row r="48" ht="12.0" customHeight="1">
      <c r="A48" s="59"/>
      <c r="B48" s="351" t="s">
        <v>266</v>
      </c>
      <c r="C48" s="426" t="str">
        <f t="shared" si="50"/>
        <v>General Service &lt; 50 kW.Energy - RPP - Tier 2</v>
      </c>
      <c r="D48" s="427" t="s">
        <v>308</v>
      </c>
      <c r="E48" s="351"/>
      <c r="F48" s="461">
        <f>VLOOKUP($B48,'Proposed Rates'!$D$248:$J$254,+F$11-2,FALSE)</f>
        <v>0.11</v>
      </c>
      <c r="G48" s="542">
        <f>IF(AND($S$2=1, $F$10&gt;=750), $F$10-750, IF(AND($S$2=1, AND($F$10&lt;750, $F$10&gt;=0)), 0, IF(AND($S$2=2, $F$10&gt;=1000), $F$10-1000, IF(AND($S$2=2, AND($F$10&lt;1000, $F$10&gt;=0)), 0))))</f>
        <v>250</v>
      </c>
      <c r="H48" s="431">
        <f t="shared" si="52"/>
        <v>27.5</v>
      </c>
      <c r="I48" s="80"/>
      <c r="J48" s="461">
        <f>VLOOKUP($B48,'Proposed Rates'!$D$248:$J$254,+J$11-2,FALSE)</f>
        <v>0.11</v>
      </c>
      <c r="K48" s="542">
        <f>IF(AND($S$2=1, $F$10&gt;=750), $F$10-750, IF(AND($S$2=1, AND($F$10&lt;750, $F$10&gt;=0)), 0, IF(AND($S$2=2, $F$10&gt;=1000), $F$10-1000, IF(AND($S$2=2, AND($F$10&lt;1000, $F$10&gt;=0)), 0))))</f>
        <v>250</v>
      </c>
      <c r="L48" s="431">
        <f t="shared" si="54"/>
        <v>27.5</v>
      </c>
      <c r="M48" s="80"/>
      <c r="N48" s="432">
        <f t="shared" si="6"/>
        <v>0</v>
      </c>
      <c r="O48" s="433">
        <f t="shared" si="7"/>
        <v>0</v>
      </c>
      <c r="P48" s="59"/>
      <c r="Q48" s="461">
        <f>VLOOKUP($B48,'Proposed Rates'!$D$248:$J$254,+Q$11-2,FALSE)</f>
        <v>0.11</v>
      </c>
      <c r="R48" s="542">
        <f>IF(AND($S$2=1, $F$10&gt;=750), $F$10-750, IF(AND($S$2=1, AND($F$10&lt;750, $F$10&gt;=0)), 0, IF(AND($S$2=2, $F$10&gt;=1000), $F$10-1000, IF(AND($S$2=2, AND($F$10&lt;1000, $F$10&gt;=0)), 0))))</f>
        <v>250</v>
      </c>
      <c r="S48" s="431">
        <f t="shared" si="56"/>
        <v>27.5</v>
      </c>
      <c r="T48" s="80"/>
      <c r="U48" s="432">
        <f t="shared" si="10"/>
        <v>0</v>
      </c>
      <c r="V48" s="433">
        <f t="shared" si="11"/>
        <v>0</v>
      </c>
      <c r="W48" s="59"/>
      <c r="X48" s="461">
        <f>VLOOKUP($B48,'Proposed Rates'!$D$248:$J$254,+X$11-2,FALSE)</f>
        <v>0.11</v>
      </c>
      <c r="Y48" s="542">
        <f>IF(AND($S$2=1, $F$10&gt;=750), $F$10-750, IF(AND($S$2=1, AND($F$10&lt;750, $F$10&gt;=0)), 0, IF(AND($S$2=2, $F$10&gt;=1000), $F$10-1000, IF(AND($S$2=2, AND($F$10&lt;1000, $F$10&gt;=0)), 0))))</f>
        <v>250</v>
      </c>
      <c r="Z48" s="431">
        <f t="shared" si="58"/>
        <v>27.5</v>
      </c>
      <c r="AA48" s="80"/>
      <c r="AB48" s="432">
        <f t="shared" si="14"/>
        <v>0</v>
      </c>
      <c r="AC48" s="433">
        <f t="shared" si="15"/>
        <v>0</v>
      </c>
      <c r="AD48" s="59"/>
      <c r="AE48" s="461">
        <f>VLOOKUP($B48,'Proposed Rates'!$D$248:$J$254,+AE$11-2,FALSE)</f>
        <v>0.11</v>
      </c>
      <c r="AF48" s="542">
        <f>IF(AND($S$2=1, $F$10&gt;=750), $F$10-750, IF(AND($S$2=1, AND($F$10&lt;750, $F$10&gt;=0)), 0, IF(AND($S$2=2, $F$10&gt;=1000), $F$10-1000, IF(AND($S$2=2, AND($F$10&lt;1000, $F$10&gt;=0)), 0))))</f>
        <v>250</v>
      </c>
      <c r="AG48" s="431">
        <f t="shared" si="60"/>
        <v>27.5</v>
      </c>
      <c r="AH48" s="80"/>
      <c r="AI48" s="432">
        <f t="shared" si="18"/>
        <v>0</v>
      </c>
      <c r="AJ48" s="433">
        <f t="shared" si="19"/>
        <v>0</v>
      </c>
      <c r="AK48" s="59"/>
      <c r="AL48" s="461">
        <f>VLOOKUP($B48,'Proposed Rates'!$D$248:$J$254,+AL$11-2,FALSE)</f>
        <v>0.11</v>
      </c>
      <c r="AM48" s="542">
        <f>IF(AND($S$2=1, $F$10&gt;=750), $F$10-750, IF(AND($S$2=1, AND($F$10&lt;750, $F$10&gt;=0)), 0, IF(AND($S$2=2, $F$10&gt;=1000), $F$10-1000, IF(AND($S$2=2, AND($F$10&lt;1000, $F$10&gt;=0)), 0))))</f>
        <v>250</v>
      </c>
      <c r="AN48" s="431">
        <f t="shared" si="62"/>
        <v>27.5</v>
      </c>
      <c r="AO48" s="80"/>
      <c r="AP48" s="432">
        <f t="shared" si="22"/>
        <v>0</v>
      </c>
      <c r="AQ48" s="433">
        <f t="shared" si="23"/>
        <v>0</v>
      </c>
      <c r="AR48" s="434"/>
    </row>
    <row r="49" ht="12.0" customHeight="1">
      <c r="A49" s="59"/>
      <c r="B49" s="465"/>
      <c r="C49" s="466"/>
      <c r="D49" s="466"/>
      <c r="E49" s="466"/>
      <c r="F49" s="467"/>
      <c r="G49" s="509"/>
      <c r="H49" s="469"/>
      <c r="I49" s="471"/>
      <c r="J49" s="467"/>
      <c r="K49" s="468"/>
      <c r="L49" s="469"/>
      <c r="M49" s="471"/>
      <c r="N49" s="472"/>
      <c r="O49" s="473"/>
      <c r="P49" s="59"/>
      <c r="Q49" s="467"/>
      <c r="R49" s="468"/>
      <c r="S49" s="469"/>
      <c r="T49" s="471"/>
      <c r="U49" s="472"/>
      <c r="V49" s="473"/>
      <c r="W49" s="59"/>
      <c r="X49" s="467"/>
      <c r="Y49" s="468"/>
      <c r="Z49" s="469"/>
      <c r="AA49" s="471"/>
      <c r="AB49" s="472"/>
      <c r="AC49" s="473"/>
      <c r="AD49" s="59"/>
      <c r="AE49" s="467"/>
      <c r="AF49" s="468"/>
      <c r="AG49" s="469"/>
      <c r="AH49" s="471"/>
      <c r="AI49" s="472"/>
      <c r="AJ49" s="473"/>
      <c r="AK49" s="59"/>
      <c r="AL49" s="467"/>
      <c r="AM49" s="468"/>
      <c r="AN49" s="469"/>
      <c r="AO49" s="471"/>
      <c r="AP49" s="472"/>
      <c r="AQ49" s="473"/>
      <c r="AR49" s="474"/>
    </row>
    <row r="50" ht="12.0" customHeight="1">
      <c r="A50" s="59"/>
      <c r="B50" s="475" t="s">
        <v>315</v>
      </c>
      <c r="C50" s="351"/>
      <c r="D50" s="351"/>
      <c r="E50" s="351"/>
      <c r="F50" s="476"/>
      <c r="G50" s="523"/>
      <c r="H50" s="478">
        <f>SUM(H41:H46,H40)</f>
        <v>183.677482</v>
      </c>
      <c r="I50" s="516"/>
      <c r="J50" s="476"/>
      <c r="K50" s="477"/>
      <c r="L50" s="478">
        <f>SUM(L41:L46,L40)</f>
        <v>192.1637</v>
      </c>
      <c r="M50" s="480"/>
      <c r="N50" s="479">
        <f t="shared" ref="N50:N54" si="63">L50-H50</f>
        <v>8.486218</v>
      </c>
      <c r="O50" s="481">
        <f t="shared" ref="O50:O54" si="64">IF((H50)=0,"",(N50/H50))</f>
        <v>0.0462017331</v>
      </c>
      <c r="P50" s="59"/>
      <c r="Q50" s="477"/>
      <c r="R50" s="477"/>
      <c r="S50" s="479">
        <f>SUM(S41:S46,S40)</f>
        <v>196.9837</v>
      </c>
      <c r="T50" s="480"/>
      <c r="U50" s="479">
        <f t="shared" ref="U50:U54" si="65">S50-L50</f>
        <v>4.82</v>
      </c>
      <c r="V50" s="481">
        <f t="shared" ref="V50:V54" si="66">IF((L50)=0,"",(U50/L50))</f>
        <v>0.02508278098</v>
      </c>
      <c r="W50" s="59"/>
      <c r="X50" s="477"/>
      <c r="Y50" s="477"/>
      <c r="Z50" s="479">
        <f>SUM(Z41:Z46,Z40)</f>
        <v>203.0337</v>
      </c>
      <c r="AA50" s="480"/>
      <c r="AB50" s="479">
        <f t="shared" ref="AB50:AB54" si="67">Z50-S50</f>
        <v>6.05</v>
      </c>
      <c r="AC50" s="481">
        <f t="shared" ref="AC50:AC54" si="68">IF((S50)=0,"",(AB50/S50))</f>
        <v>0.03071320114</v>
      </c>
      <c r="AD50" s="59"/>
      <c r="AE50" s="477"/>
      <c r="AF50" s="477"/>
      <c r="AG50" s="479">
        <f>SUM(AG41:AG46,AG40)</f>
        <v>207.4737</v>
      </c>
      <c r="AH50" s="480"/>
      <c r="AI50" s="479">
        <f t="shared" ref="AI50:AI54" si="69">AG50-Z50</f>
        <v>4.44</v>
      </c>
      <c r="AJ50" s="481">
        <f t="shared" ref="AJ50:AJ54" si="70">IF((Z50)=0,"",(AI50/Z50))</f>
        <v>0.02186829083</v>
      </c>
      <c r="AK50" s="59"/>
      <c r="AL50" s="477"/>
      <c r="AM50" s="477"/>
      <c r="AN50" s="479">
        <f>SUM(AN41:AN46,AN40)</f>
        <v>211.7937</v>
      </c>
      <c r="AO50" s="480"/>
      <c r="AP50" s="479">
        <f t="shared" ref="AP50:AP54" si="71">AN50-AG50</f>
        <v>4.32</v>
      </c>
      <c r="AQ50" s="481">
        <f t="shared" ref="AQ50:AQ54" si="72">IF((AG50)=0,"",(AP50/AG50))</f>
        <v>0.02082191622</v>
      </c>
      <c r="AR50" s="482"/>
    </row>
    <row r="51" ht="12.0" customHeight="1">
      <c r="A51" s="59"/>
      <c r="B51" s="483" t="s">
        <v>316</v>
      </c>
      <c r="C51" s="351"/>
      <c r="D51" s="351"/>
      <c r="E51" s="351"/>
      <c r="F51" s="476">
        <v>0.13</v>
      </c>
      <c r="G51" s="80"/>
      <c r="H51" s="524">
        <f>H50*F51</f>
        <v>23.87807266</v>
      </c>
      <c r="I51" s="448"/>
      <c r="J51" s="476">
        <v>0.13</v>
      </c>
      <c r="K51" s="448"/>
      <c r="L51" s="431">
        <f>L50*J51</f>
        <v>24.981281</v>
      </c>
      <c r="M51" s="80"/>
      <c r="N51" s="432">
        <f t="shared" si="63"/>
        <v>1.10320834</v>
      </c>
      <c r="O51" s="433">
        <f t="shared" si="64"/>
        <v>0.0462017331</v>
      </c>
      <c r="P51" s="59"/>
      <c r="Q51" s="484">
        <v>0.13</v>
      </c>
      <c r="R51" s="448"/>
      <c r="S51" s="431">
        <f>S50*Q51</f>
        <v>25.607881</v>
      </c>
      <c r="T51" s="80"/>
      <c r="U51" s="432">
        <f t="shared" si="65"/>
        <v>0.6266</v>
      </c>
      <c r="V51" s="433">
        <f t="shared" si="66"/>
        <v>0.02508278098</v>
      </c>
      <c r="W51" s="59"/>
      <c r="X51" s="484">
        <v>0.13</v>
      </c>
      <c r="Y51" s="448"/>
      <c r="Z51" s="431">
        <f>Z50*X51</f>
        <v>26.394381</v>
      </c>
      <c r="AA51" s="80"/>
      <c r="AB51" s="432">
        <f t="shared" si="67"/>
        <v>0.7865</v>
      </c>
      <c r="AC51" s="433">
        <f t="shared" si="68"/>
        <v>0.03071320114</v>
      </c>
      <c r="AD51" s="59"/>
      <c r="AE51" s="484">
        <v>0.13</v>
      </c>
      <c r="AF51" s="448"/>
      <c r="AG51" s="431">
        <f>AG50*AE51</f>
        <v>26.971581</v>
      </c>
      <c r="AH51" s="80"/>
      <c r="AI51" s="432">
        <f t="shared" si="69"/>
        <v>0.5772</v>
      </c>
      <c r="AJ51" s="433">
        <f t="shared" si="70"/>
        <v>0.02186829083</v>
      </c>
      <c r="AK51" s="59"/>
      <c r="AL51" s="484">
        <v>0.13</v>
      </c>
      <c r="AM51" s="448"/>
      <c r="AN51" s="431">
        <f>AN50*AL51</f>
        <v>27.533181</v>
      </c>
      <c r="AO51" s="80"/>
      <c r="AP51" s="432">
        <f t="shared" si="71"/>
        <v>0.5616</v>
      </c>
      <c r="AQ51" s="433">
        <f t="shared" si="72"/>
        <v>0.02082191622</v>
      </c>
      <c r="AR51" s="434"/>
    </row>
    <row r="52" ht="12.0" customHeight="1">
      <c r="A52" s="59"/>
      <c r="B52" s="485" t="s">
        <v>363</v>
      </c>
      <c r="C52" s="351"/>
      <c r="D52" s="351"/>
      <c r="E52" s="351"/>
      <c r="F52" s="486"/>
      <c r="G52" s="80"/>
      <c r="H52" s="524">
        <f>H50+H51</f>
        <v>207.5555547</v>
      </c>
      <c r="I52" s="448"/>
      <c r="J52" s="486"/>
      <c r="K52" s="448"/>
      <c r="L52" s="431">
        <f>L50+L51</f>
        <v>217.144981</v>
      </c>
      <c r="M52" s="80"/>
      <c r="N52" s="432">
        <f t="shared" si="63"/>
        <v>9.58942634</v>
      </c>
      <c r="O52" s="433">
        <f t="shared" si="64"/>
        <v>0.0462017331</v>
      </c>
      <c r="P52" s="59"/>
      <c r="Q52" s="448"/>
      <c r="R52" s="448"/>
      <c r="S52" s="431">
        <f>S50+S51</f>
        <v>222.591581</v>
      </c>
      <c r="T52" s="80"/>
      <c r="U52" s="432">
        <f t="shared" si="65"/>
        <v>5.4466</v>
      </c>
      <c r="V52" s="433">
        <f t="shared" si="66"/>
        <v>0.02508278098</v>
      </c>
      <c r="W52" s="59"/>
      <c r="X52" s="448"/>
      <c r="Y52" s="448"/>
      <c r="Z52" s="431">
        <f>Z50+Z51</f>
        <v>229.428081</v>
      </c>
      <c r="AA52" s="80"/>
      <c r="AB52" s="432">
        <f t="shared" si="67"/>
        <v>6.8365</v>
      </c>
      <c r="AC52" s="433">
        <f t="shared" si="68"/>
        <v>0.03071320114</v>
      </c>
      <c r="AD52" s="59"/>
      <c r="AE52" s="448"/>
      <c r="AF52" s="448"/>
      <c r="AG52" s="431">
        <f>AG50+AG51</f>
        <v>234.445281</v>
      </c>
      <c r="AH52" s="80"/>
      <c r="AI52" s="432">
        <f t="shared" si="69"/>
        <v>5.0172</v>
      </c>
      <c r="AJ52" s="433">
        <f t="shared" si="70"/>
        <v>0.02186829083</v>
      </c>
      <c r="AK52" s="59"/>
      <c r="AL52" s="448"/>
      <c r="AM52" s="448"/>
      <c r="AN52" s="431">
        <f>AN50+AN51</f>
        <v>239.326881</v>
      </c>
      <c r="AO52" s="80"/>
      <c r="AP52" s="432">
        <f t="shared" si="71"/>
        <v>4.8816</v>
      </c>
      <c r="AQ52" s="433">
        <f t="shared" si="72"/>
        <v>0.02082191622</v>
      </c>
      <c r="AR52" s="434"/>
    </row>
    <row r="53" ht="12.0" customHeight="1">
      <c r="A53" s="59"/>
      <c r="B53" s="487" t="s">
        <v>273</v>
      </c>
      <c r="E53" s="351"/>
      <c r="F53" s="488">
        <f>'Proposed Rates'!E286</f>
        <v>0.131</v>
      </c>
      <c r="G53" s="80"/>
      <c r="H53" s="526">
        <f>F53*H50</f>
        <v>24.06175014</v>
      </c>
      <c r="I53" s="448"/>
      <c r="J53" s="488">
        <f>'Proposed Rates'!F286</f>
        <v>0.131</v>
      </c>
      <c r="K53" s="448"/>
      <c r="L53" s="489">
        <f>J53*L50</f>
        <v>25.1734447</v>
      </c>
      <c r="M53" s="80"/>
      <c r="N53" s="489">
        <f t="shared" si="63"/>
        <v>1.111694558</v>
      </c>
      <c r="O53" s="491">
        <f t="shared" si="64"/>
        <v>0.0462017331</v>
      </c>
      <c r="P53" s="59"/>
      <c r="Q53" s="490">
        <f>'Proposed Rates'!G286</f>
        <v>0.131</v>
      </c>
      <c r="R53" s="448"/>
      <c r="S53" s="489">
        <f>Q53*S50</f>
        <v>25.8048647</v>
      </c>
      <c r="T53" s="80"/>
      <c r="U53" s="489">
        <f t="shared" si="65"/>
        <v>0.63142</v>
      </c>
      <c r="V53" s="491">
        <f t="shared" si="66"/>
        <v>0.02508278098</v>
      </c>
      <c r="W53" s="59"/>
      <c r="X53" s="490">
        <f>'Proposed Rates'!H286</f>
        <v>0.131</v>
      </c>
      <c r="Y53" s="448"/>
      <c r="Z53" s="489">
        <f>X53*Z50</f>
        <v>26.5974147</v>
      </c>
      <c r="AA53" s="80"/>
      <c r="AB53" s="489">
        <f t="shared" si="67"/>
        <v>0.79255</v>
      </c>
      <c r="AC53" s="491">
        <f t="shared" si="68"/>
        <v>0.03071320114</v>
      </c>
      <c r="AD53" s="59"/>
      <c r="AE53" s="490">
        <f>'Proposed Rates'!I286</f>
        <v>0.131</v>
      </c>
      <c r="AF53" s="448"/>
      <c r="AG53" s="489">
        <f>AE53*AG50</f>
        <v>27.1790547</v>
      </c>
      <c r="AH53" s="80"/>
      <c r="AI53" s="489">
        <f t="shared" si="69"/>
        <v>0.58164</v>
      </c>
      <c r="AJ53" s="491">
        <f t="shared" si="70"/>
        <v>0.02186829083</v>
      </c>
      <c r="AK53" s="59"/>
      <c r="AL53" s="490">
        <f>'Proposed Rates'!J286</f>
        <v>0.131</v>
      </c>
      <c r="AM53" s="448"/>
      <c r="AN53" s="489">
        <f>AL53*AN50</f>
        <v>27.7449747</v>
      </c>
      <c r="AO53" s="80"/>
      <c r="AP53" s="489">
        <f t="shared" si="71"/>
        <v>0.56592</v>
      </c>
      <c r="AQ53" s="491">
        <f t="shared" si="72"/>
        <v>0.02082191622</v>
      </c>
      <c r="AR53" s="492"/>
    </row>
    <row r="54" ht="12.0" customHeight="1">
      <c r="A54" s="59"/>
      <c r="B54" s="493" t="s">
        <v>318</v>
      </c>
      <c r="C54" s="71"/>
      <c r="D54" s="72"/>
      <c r="E54" s="494"/>
      <c r="F54" s="495"/>
      <c r="G54" s="527"/>
      <c r="H54" s="528">
        <f>H52-H53</f>
        <v>183.4938045</v>
      </c>
      <c r="I54" s="496"/>
      <c r="J54" s="495"/>
      <c r="K54" s="496"/>
      <c r="L54" s="497">
        <f>L52-L53</f>
        <v>191.9715363</v>
      </c>
      <c r="M54" s="498"/>
      <c r="N54" s="499">
        <f t="shared" si="63"/>
        <v>8.477731782</v>
      </c>
      <c r="O54" s="500">
        <f t="shared" si="64"/>
        <v>0.0462017331</v>
      </c>
      <c r="P54" s="59"/>
      <c r="Q54" s="496"/>
      <c r="R54" s="496"/>
      <c r="S54" s="497">
        <f>S52-S53</f>
        <v>196.7867163</v>
      </c>
      <c r="T54" s="498"/>
      <c r="U54" s="499">
        <f t="shared" si="65"/>
        <v>4.81518</v>
      </c>
      <c r="V54" s="500">
        <f t="shared" si="66"/>
        <v>0.02508278098</v>
      </c>
      <c r="W54" s="59"/>
      <c r="X54" s="496"/>
      <c r="Y54" s="496"/>
      <c r="Z54" s="497">
        <f>Z52-Z53</f>
        <v>202.8306663</v>
      </c>
      <c r="AA54" s="498"/>
      <c r="AB54" s="499">
        <f t="shared" si="67"/>
        <v>6.04395</v>
      </c>
      <c r="AC54" s="500">
        <f t="shared" si="68"/>
        <v>0.03071320114</v>
      </c>
      <c r="AD54" s="59"/>
      <c r="AE54" s="496"/>
      <c r="AF54" s="496"/>
      <c r="AG54" s="497">
        <f>AG52-AG53</f>
        <v>207.2662263</v>
      </c>
      <c r="AH54" s="498"/>
      <c r="AI54" s="499">
        <f t="shared" si="69"/>
        <v>4.43556</v>
      </c>
      <c r="AJ54" s="500">
        <f t="shared" si="70"/>
        <v>0.02186829083</v>
      </c>
      <c r="AK54" s="59"/>
      <c r="AL54" s="496"/>
      <c r="AM54" s="496"/>
      <c r="AN54" s="497">
        <f>AN52-AN53</f>
        <v>211.5819063</v>
      </c>
      <c r="AO54" s="498"/>
      <c r="AP54" s="499">
        <f t="shared" si="71"/>
        <v>4.31568</v>
      </c>
      <c r="AQ54" s="500">
        <f t="shared" si="72"/>
        <v>0.02082191622</v>
      </c>
      <c r="AR54" s="501"/>
    </row>
    <row r="55" ht="12.0" customHeight="1">
      <c r="A55" s="59"/>
      <c r="B55" s="465"/>
      <c r="C55" s="466"/>
      <c r="D55" s="466"/>
      <c r="E55" s="466"/>
      <c r="F55" s="467"/>
      <c r="G55" s="509"/>
      <c r="H55" s="469"/>
      <c r="I55" s="471"/>
      <c r="J55" s="467"/>
      <c r="K55" s="468"/>
      <c r="L55" s="469"/>
      <c r="M55" s="471"/>
      <c r="N55" s="472"/>
      <c r="O55" s="473"/>
      <c r="P55" s="59"/>
      <c r="Q55" s="467"/>
      <c r="R55" s="468"/>
      <c r="S55" s="469"/>
      <c r="T55" s="471"/>
      <c r="U55" s="472"/>
      <c r="V55" s="473"/>
      <c r="W55" s="59"/>
      <c r="X55" s="467"/>
      <c r="Y55" s="468"/>
      <c r="Z55" s="469"/>
      <c r="AA55" s="471"/>
      <c r="AB55" s="472"/>
      <c r="AC55" s="473"/>
      <c r="AD55" s="59"/>
      <c r="AE55" s="467"/>
      <c r="AF55" s="468"/>
      <c r="AG55" s="469"/>
      <c r="AH55" s="471"/>
      <c r="AI55" s="472"/>
      <c r="AJ55" s="473"/>
      <c r="AK55" s="59"/>
      <c r="AL55" s="467"/>
      <c r="AM55" s="468"/>
      <c r="AN55" s="469"/>
      <c r="AO55" s="471"/>
      <c r="AP55" s="472"/>
      <c r="AQ55" s="473"/>
      <c r="AR55" s="474"/>
    </row>
    <row r="56" ht="12.0" customHeight="1">
      <c r="A56" s="59"/>
      <c r="B56" s="475" t="s">
        <v>319</v>
      </c>
      <c r="C56" s="351"/>
      <c r="D56" s="351"/>
      <c r="E56" s="351"/>
      <c r="F56" s="476"/>
      <c r="G56" s="523"/>
      <c r="H56" s="478">
        <f>SUM(H47:H48,H40,H41:H43)</f>
        <v>181.887482</v>
      </c>
      <c r="I56" s="516"/>
      <c r="J56" s="476"/>
      <c r="K56" s="477"/>
      <c r="L56" s="478">
        <f>SUM(L47:L48,L40,L41:L43)</f>
        <v>190.3737</v>
      </c>
      <c r="M56" s="480"/>
      <c r="N56" s="479">
        <f t="shared" ref="N56:N60" si="73">L56-H56</f>
        <v>8.486218</v>
      </c>
      <c r="O56" s="481">
        <f t="shared" ref="O56:O60" si="74">IF((H56)=0,"",(N56/H56))</f>
        <v>0.04665641586</v>
      </c>
      <c r="P56" s="59"/>
      <c r="Q56" s="477"/>
      <c r="R56" s="477"/>
      <c r="S56" s="479">
        <f>SUM(S47:S48,S40,S41:S43)</f>
        <v>195.1937</v>
      </c>
      <c r="T56" s="480"/>
      <c r="U56" s="479">
        <f t="shared" ref="U56:U60" si="75">S56-L56</f>
        <v>4.82</v>
      </c>
      <c r="V56" s="481">
        <f t="shared" ref="V56:V60" si="76">IF((L56)=0,"",(U56/L56))</f>
        <v>0.02531862332</v>
      </c>
      <c r="W56" s="59"/>
      <c r="X56" s="477"/>
      <c r="Y56" s="477"/>
      <c r="Z56" s="479">
        <f>SUM(Z47:Z48,Z40,Z41:Z43)</f>
        <v>201.2437</v>
      </c>
      <c r="AA56" s="480"/>
      <c r="AB56" s="479">
        <f t="shared" ref="AB56:AB60" si="77">Z56-S56</f>
        <v>6.05</v>
      </c>
      <c r="AC56" s="481">
        <f t="shared" ref="AC56:AC60" si="78">IF((S56)=0,"",(AB56/S56))</f>
        <v>0.03099485281</v>
      </c>
      <c r="AD56" s="59"/>
      <c r="AE56" s="477"/>
      <c r="AF56" s="477"/>
      <c r="AG56" s="479">
        <f>SUM(AG47:AG48,AG40,AG41:AG43)</f>
        <v>205.6837</v>
      </c>
      <c r="AH56" s="480"/>
      <c r="AI56" s="479">
        <f t="shared" ref="AI56:AI60" si="79">AG56-Z56</f>
        <v>4.44</v>
      </c>
      <c r="AJ56" s="481">
        <f t="shared" ref="AJ56:AJ60" si="80">IF((Z56)=0,"",(AI56/Z56))</f>
        <v>0.02206280246</v>
      </c>
      <c r="AK56" s="59"/>
      <c r="AL56" s="477"/>
      <c r="AM56" s="477"/>
      <c r="AN56" s="479">
        <f>SUM(AN47:AN48,AN40,AN41:AN43)</f>
        <v>210.0037</v>
      </c>
      <c r="AO56" s="480"/>
      <c r="AP56" s="479">
        <f t="shared" ref="AP56:AP60" si="81">AN56-AG56</f>
        <v>4.32</v>
      </c>
      <c r="AQ56" s="481">
        <f t="shared" ref="AQ56:AQ60" si="82">IF((AG56)=0,"",(AP56/AG56))</f>
        <v>0.02100312276</v>
      </c>
      <c r="AR56" s="482"/>
    </row>
    <row r="57" ht="12.0" customHeight="1">
      <c r="A57" s="59"/>
      <c r="B57" s="483" t="s">
        <v>316</v>
      </c>
      <c r="C57" s="351"/>
      <c r="D57" s="351"/>
      <c r="E57" s="351"/>
      <c r="F57" s="476">
        <v>0.13</v>
      </c>
      <c r="G57" s="523"/>
      <c r="H57" s="524">
        <f>H56*F57</f>
        <v>23.64537266</v>
      </c>
      <c r="I57" s="448"/>
      <c r="J57" s="476">
        <v>0.13</v>
      </c>
      <c r="K57" s="484"/>
      <c r="L57" s="431">
        <f>L56*J57</f>
        <v>24.748581</v>
      </c>
      <c r="M57" s="80"/>
      <c r="N57" s="432">
        <f t="shared" si="73"/>
        <v>1.10320834</v>
      </c>
      <c r="O57" s="433">
        <f t="shared" si="74"/>
        <v>0.04665641586</v>
      </c>
      <c r="P57" s="59"/>
      <c r="Q57" s="476">
        <v>0.13</v>
      </c>
      <c r="R57" s="484"/>
      <c r="S57" s="431">
        <f>S56*Q57</f>
        <v>25.375181</v>
      </c>
      <c r="T57" s="80"/>
      <c r="U57" s="432">
        <f t="shared" si="75"/>
        <v>0.6266</v>
      </c>
      <c r="V57" s="433">
        <f t="shared" si="76"/>
        <v>0.02531862332</v>
      </c>
      <c r="W57" s="59"/>
      <c r="X57" s="476">
        <v>0.13</v>
      </c>
      <c r="Y57" s="484"/>
      <c r="Z57" s="431">
        <f>Z56*X57</f>
        <v>26.161681</v>
      </c>
      <c r="AA57" s="80"/>
      <c r="AB57" s="432">
        <f t="shared" si="77"/>
        <v>0.7865</v>
      </c>
      <c r="AC57" s="433">
        <f t="shared" si="78"/>
        <v>0.03099485281</v>
      </c>
      <c r="AD57" s="59"/>
      <c r="AE57" s="476">
        <v>0.13</v>
      </c>
      <c r="AF57" s="484"/>
      <c r="AG57" s="431">
        <f>AG56*AE57</f>
        <v>26.738881</v>
      </c>
      <c r="AH57" s="80"/>
      <c r="AI57" s="432">
        <f t="shared" si="79"/>
        <v>0.5772</v>
      </c>
      <c r="AJ57" s="433">
        <f t="shared" si="80"/>
        <v>0.02206280246</v>
      </c>
      <c r="AK57" s="59"/>
      <c r="AL57" s="476">
        <v>0.13</v>
      </c>
      <c r="AM57" s="484"/>
      <c r="AN57" s="431">
        <f>AN56*AL57</f>
        <v>27.300481</v>
      </c>
      <c r="AO57" s="80"/>
      <c r="AP57" s="432">
        <f t="shared" si="81"/>
        <v>0.5616</v>
      </c>
      <c r="AQ57" s="433">
        <f t="shared" si="82"/>
        <v>0.02100312276</v>
      </c>
      <c r="AR57" s="434"/>
    </row>
    <row r="58" ht="12.0" customHeight="1">
      <c r="A58" s="59"/>
      <c r="B58" s="485" t="s">
        <v>364</v>
      </c>
      <c r="C58" s="351"/>
      <c r="D58" s="351"/>
      <c r="E58" s="351"/>
      <c r="F58" s="486"/>
      <c r="G58" s="80"/>
      <c r="H58" s="524">
        <f>H56+H57</f>
        <v>205.5328547</v>
      </c>
      <c r="I58" s="448"/>
      <c r="J58" s="486"/>
      <c r="K58" s="448"/>
      <c r="L58" s="431">
        <f>L56+L57</f>
        <v>215.122281</v>
      </c>
      <c r="M58" s="80"/>
      <c r="N58" s="432">
        <f t="shared" si="73"/>
        <v>9.58942634</v>
      </c>
      <c r="O58" s="433">
        <f t="shared" si="74"/>
        <v>0.04665641586</v>
      </c>
      <c r="P58" s="59"/>
      <c r="Q58" s="448"/>
      <c r="R58" s="448"/>
      <c r="S58" s="431">
        <f>S56+S57</f>
        <v>220.568881</v>
      </c>
      <c r="T58" s="80"/>
      <c r="U58" s="432">
        <f t="shared" si="75"/>
        <v>5.4466</v>
      </c>
      <c r="V58" s="433">
        <f t="shared" si="76"/>
        <v>0.02531862332</v>
      </c>
      <c r="W58" s="59"/>
      <c r="X58" s="448"/>
      <c r="Y58" s="448"/>
      <c r="Z58" s="431">
        <f>Z56+Z57</f>
        <v>227.405381</v>
      </c>
      <c r="AA58" s="80"/>
      <c r="AB58" s="432">
        <f t="shared" si="77"/>
        <v>6.8365</v>
      </c>
      <c r="AC58" s="433">
        <f t="shared" si="78"/>
        <v>0.03099485281</v>
      </c>
      <c r="AD58" s="59"/>
      <c r="AE58" s="448"/>
      <c r="AF58" s="448"/>
      <c r="AG58" s="431">
        <f>AG56+AG57</f>
        <v>232.422581</v>
      </c>
      <c r="AH58" s="80"/>
      <c r="AI58" s="432">
        <f t="shared" si="79"/>
        <v>5.0172</v>
      </c>
      <c r="AJ58" s="433">
        <f t="shared" si="80"/>
        <v>0.02206280246</v>
      </c>
      <c r="AK58" s="59"/>
      <c r="AL58" s="448"/>
      <c r="AM58" s="448"/>
      <c r="AN58" s="431">
        <f>AN56+AN57</f>
        <v>237.304181</v>
      </c>
      <c r="AO58" s="80"/>
      <c r="AP58" s="432">
        <f t="shared" si="81"/>
        <v>4.8816</v>
      </c>
      <c r="AQ58" s="433">
        <f t="shared" si="82"/>
        <v>0.02100312276</v>
      </c>
      <c r="AR58" s="434"/>
    </row>
    <row r="59" ht="12.0" customHeight="1">
      <c r="A59" s="59"/>
      <c r="B59" s="487" t="s">
        <v>273</v>
      </c>
      <c r="E59" s="351"/>
      <c r="F59" s="488">
        <f>F53</f>
        <v>0.131</v>
      </c>
      <c r="G59" s="80"/>
      <c r="H59" s="526">
        <f>F59*H56</f>
        <v>23.82726014</v>
      </c>
      <c r="I59" s="448"/>
      <c r="J59" s="488">
        <f>J53</f>
        <v>0.131</v>
      </c>
      <c r="K59" s="448"/>
      <c r="L59" s="489">
        <f>J59*L56</f>
        <v>24.9389547</v>
      </c>
      <c r="M59" s="80"/>
      <c r="N59" s="489">
        <f t="shared" si="73"/>
        <v>1.111694558</v>
      </c>
      <c r="O59" s="491">
        <f t="shared" si="74"/>
        <v>0.04665641586</v>
      </c>
      <c r="P59" s="59"/>
      <c r="Q59" s="490">
        <f>Q53</f>
        <v>0.131</v>
      </c>
      <c r="R59" s="448"/>
      <c r="S59" s="489">
        <f>Q59*S56</f>
        <v>25.5703747</v>
      </c>
      <c r="T59" s="80"/>
      <c r="U59" s="489">
        <f t="shared" si="75"/>
        <v>0.63142</v>
      </c>
      <c r="V59" s="491">
        <f t="shared" si="76"/>
        <v>0.02531862332</v>
      </c>
      <c r="W59" s="59"/>
      <c r="X59" s="490">
        <f>X53</f>
        <v>0.131</v>
      </c>
      <c r="Y59" s="448"/>
      <c r="Z59" s="489">
        <f>X59*Z56</f>
        <v>26.3629247</v>
      </c>
      <c r="AA59" s="80"/>
      <c r="AB59" s="489">
        <f t="shared" si="77"/>
        <v>0.79255</v>
      </c>
      <c r="AC59" s="491">
        <f t="shared" si="78"/>
        <v>0.03099485281</v>
      </c>
      <c r="AD59" s="59"/>
      <c r="AE59" s="490">
        <f>AE53</f>
        <v>0.131</v>
      </c>
      <c r="AF59" s="448"/>
      <c r="AG59" s="489">
        <f>AE59*AG56</f>
        <v>26.9445647</v>
      </c>
      <c r="AH59" s="80"/>
      <c r="AI59" s="489">
        <f t="shared" si="79"/>
        <v>0.58164</v>
      </c>
      <c r="AJ59" s="491">
        <f t="shared" si="80"/>
        <v>0.02206280246</v>
      </c>
      <c r="AK59" s="59"/>
      <c r="AL59" s="490">
        <f>AL53</f>
        <v>0.131</v>
      </c>
      <c r="AM59" s="448"/>
      <c r="AN59" s="489">
        <f>AL59*AN56</f>
        <v>27.5104847</v>
      </c>
      <c r="AO59" s="80"/>
      <c r="AP59" s="489">
        <f t="shared" si="81"/>
        <v>0.56592</v>
      </c>
      <c r="AQ59" s="491">
        <f t="shared" si="82"/>
        <v>0.02100312276</v>
      </c>
      <c r="AR59" s="492"/>
    </row>
    <row r="60" ht="12.0" customHeight="1">
      <c r="A60" s="59"/>
      <c r="B60" s="493" t="s">
        <v>321</v>
      </c>
      <c r="C60" s="71"/>
      <c r="D60" s="72"/>
      <c r="E60" s="494"/>
      <c r="F60" s="502"/>
      <c r="G60" s="529"/>
      <c r="H60" s="530">
        <f>H58-H59</f>
        <v>181.7055945</v>
      </c>
      <c r="I60" s="503"/>
      <c r="J60" s="502"/>
      <c r="K60" s="503"/>
      <c r="L60" s="504">
        <f>L58-L59</f>
        <v>190.1833263</v>
      </c>
      <c r="M60" s="505"/>
      <c r="N60" s="506">
        <f t="shared" si="73"/>
        <v>8.477731782</v>
      </c>
      <c r="O60" s="507">
        <f t="shared" si="74"/>
        <v>0.04665641586</v>
      </c>
      <c r="P60" s="59"/>
      <c r="Q60" s="503"/>
      <c r="R60" s="503"/>
      <c r="S60" s="504">
        <f>S58-S59</f>
        <v>194.9985063</v>
      </c>
      <c r="T60" s="505"/>
      <c r="U60" s="506">
        <f t="shared" si="75"/>
        <v>4.81518</v>
      </c>
      <c r="V60" s="507">
        <f t="shared" si="76"/>
        <v>0.02531862332</v>
      </c>
      <c r="W60" s="59"/>
      <c r="X60" s="503"/>
      <c r="Y60" s="503"/>
      <c r="Z60" s="504">
        <f>Z58-Z59</f>
        <v>201.0424563</v>
      </c>
      <c r="AA60" s="505"/>
      <c r="AB60" s="506">
        <f t="shared" si="77"/>
        <v>6.04395</v>
      </c>
      <c r="AC60" s="507">
        <f t="shared" si="78"/>
        <v>0.03099485281</v>
      </c>
      <c r="AD60" s="59"/>
      <c r="AE60" s="503"/>
      <c r="AF60" s="503"/>
      <c r="AG60" s="504">
        <f>AG58-AG59</f>
        <v>205.4780163</v>
      </c>
      <c r="AH60" s="505"/>
      <c r="AI60" s="506">
        <f t="shared" si="79"/>
        <v>4.43556</v>
      </c>
      <c r="AJ60" s="507">
        <f t="shared" si="80"/>
        <v>0.02206280246</v>
      </c>
      <c r="AK60" s="59"/>
      <c r="AL60" s="503"/>
      <c r="AM60" s="503"/>
      <c r="AN60" s="504">
        <f>AN58-AN59</f>
        <v>209.7936963</v>
      </c>
      <c r="AO60" s="505"/>
      <c r="AP60" s="506">
        <f t="shared" si="81"/>
        <v>4.31568</v>
      </c>
      <c r="AQ60" s="507">
        <f t="shared" si="82"/>
        <v>0.02100312276</v>
      </c>
      <c r="AR60" s="501"/>
    </row>
    <row r="61" ht="12.0" customHeight="1">
      <c r="A61" s="59"/>
      <c r="B61" s="465"/>
      <c r="C61" s="466"/>
      <c r="D61" s="466"/>
      <c r="E61" s="466"/>
      <c r="F61" s="508"/>
      <c r="G61" s="471"/>
      <c r="H61" s="531"/>
      <c r="I61" s="509"/>
      <c r="J61" s="508"/>
      <c r="K61" s="509"/>
      <c r="L61" s="472"/>
      <c r="M61" s="471"/>
      <c r="N61" s="510"/>
      <c r="O61" s="473"/>
      <c r="P61" s="59"/>
      <c r="Q61" s="508"/>
      <c r="R61" s="509"/>
      <c r="S61" s="472"/>
      <c r="T61" s="471"/>
      <c r="U61" s="510"/>
      <c r="V61" s="473"/>
      <c r="W61" s="59"/>
      <c r="X61" s="508"/>
      <c r="Y61" s="509"/>
      <c r="Z61" s="472"/>
      <c r="AA61" s="471"/>
      <c r="AB61" s="510"/>
      <c r="AC61" s="473"/>
      <c r="AD61" s="59"/>
      <c r="AE61" s="508"/>
      <c r="AF61" s="509"/>
      <c r="AG61" s="472"/>
      <c r="AH61" s="471"/>
      <c r="AI61" s="510"/>
      <c r="AJ61" s="473"/>
      <c r="AK61" s="59"/>
      <c r="AL61" s="508"/>
      <c r="AM61" s="509"/>
      <c r="AN61" s="472"/>
      <c r="AO61" s="471"/>
      <c r="AP61" s="510"/>
      <c r="AQ61" s="473"/>
      <c r="AR61" s="474"/>
    </row>
    <row r="62" ht="12.0" customHeight="1">
      <c r="A62" s="59"/>
      <c r="B62" s="59"/>
      <c r="C62" s="59"/>
      <c r="D62" s="59"/>
      <c r="E62" s="59"/>
      <c r="F62" s="59"/>
      <c r="G62" s="59"/>
      <c r="H62" s="59"/>
      <c r="I62" s="59"/>
      <c r="J62" s="59"/>
      <c r="K62" s="59"/>
      <c r="L62" s="140"/>
      <c r="M62" s="59"/>
      <c r="N62" s="59"/>
      <c r="O62" s="59"/>
      <c r="P62" s="59"/>
      <c r="Q62" s="59"/>
      <c r="R62" s="59"/>
      <c r="S62" s="140"/>
      <c r="T62" s="59"/>
      <c r="U62" s="59"/>
      <c r="V62" s="59"/>
      <c r="W62" s="59"/>
      <c r="X62" s="59"/>
      <c r="Y62" s="59"/>
      <c r="Z62" s="140"/>
      <c r="AA62" s="59"/>
      <c r="AB62" s="59"/>
      <c r="AC62" s="59"/>
      <c r="AD62" s="59"/>
      <c r="AE62" s="59"/>
      <c r="AF62" s="59"/>
      <c r="AG62" s="140"/>
      <c r="AH62" s="59"/>
      <c r="AI62" s="59"/>
      <c r="AJ62" s="59"/>
      <c r="AK62" s="59"/>
      <c r="AL62" s="59"/>
      <c r="AM62" s="59"/>
      <c r="AN62" s="140"/>
      <c r="AO62" s="59"/>
      <c r="AP62" s="59"/>
      <c r="AQ62" s="59"/>
      <c r="AR62" s="59"/>
    </row>
    <row r="63" ht="12.0" customHeight="1">
      <c r="A63" s="59"/>
      <c r="B63" s="337" t="s">
        <v>322</v>
      </c>
      <c r="C63" s="59"/>
      <c r="D63" s="59"/>
      <c r="E63" s="59"/>
      <c r="F63" s="511">
        <f>'Proposed Rates'!$E$299</f>
        <v>0.0338</v>
      </c>
      <c r="G63" s="59"/>
      <c r="H63" s="59"/>
      <c r="I63" s="59"/>
      <c r="J63" s="511">
        <f>'Proposed Rates'!$F$299</f>
        <v>0.0335</v>
      </c>
      <c r="K63" s="59"/>
      <c r="L63" s="59"/>
      <c r="M63" s="59"/>
      <c r="N63" s="59"/>
      <c r="O63" s="59"/>
      <c r="P63" s="59"/>
      <c r="Q63" s="511">
        <f>'Proposed Rates'!$G$299</f>
        <v>0.0335</v>
      </c>
      <c r="R63" s="59"/>
      <c r="S63" s="59"/>
      <c r="T63" s="59"/>
      <c r="U63" s="59"/>
      <c r="V63" s="59"/>
      <c r="W63" s="59"/>
      <c r="X63" s="511">
        <f>'Proposed Rates'!$H$299</f>
        <v>0.0335</v>
      </c>
      <c r="Y63" s="59"/>
      <c r="Z63" s="59"/>
      <c r="AA63" s="59"/>
      <c r="AB63" s="59"/>
      <c r="AC63" s="59"/>
      <c r="AD63" s="59"/>
      <c r="AE63" s="511">
        <f>'Proposed Rates'!$I$299</f>
        <v>0.0335</v>
      </c>
      <c r="AF63" s="59"/>
      <c r="AG63" s="59"/>
      <c r="AH63" s="59"/>
      <c r="AI63" s="59"/>
      <c r="AJ63" s="59"/>
      <c r="AK63" s="59"/>
      <c r="AL63" s="511">
        <f>'Proposed Rates'!$J$299</f>
        <v>0.0335</v>
      </c>
      <c r="AM63" s="59"/>
      <c r="AN63" s="59"/>
      <c r="AO63" s="59"/>
      <c r="AP63" s="59"/>
      <c r="AQ63" s="59"/>
      <c r="AR63" s="59"/>
    </row>
    <row r="64" ht="12.0" customHeight="1">
      <c r="A64" s="59"/>
      <c r="B64" s="59"/>
      <c r="C64" s="59"/>
      <c r="D64" s="59"/>
      <c r="E64" s="59"/>
      <c r="F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59"/>
      <c r="AK64" s="59"/>
      <c r="AL64" s="59"/>
      <c r="AM64" s="59"/>
      <c r="AN64" s="59"/>
      <c r="AO64" s="59"/>
      <c r="AP64" s="59"/>
      <c r="AQ64" s="59"/>
      <c r="AR64" s="59"/>
    </row>
    <row r="65" ht="12.0" customHeight="1">
      <c r="A65" s="59" t="s">
        <v>327</v>
      </c>
      <c r="B65" s="59"/>
      <c r="C65" s="59"/>
      <c r="D65" s="59"/>
      <c r="E65" s="59"/>
      <c r="F65" s="59"/>
      <c r="G65" s="59"/>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c r="AJ65" s="59"/>
      <c r="AK65" s="59"/>
      <c r="AL65" s="59"/>
      <c r="AM65" s="59"/>
      <c r="AN65" s="59"/>
      <c r="AO65" s="59"/>
      <c r="AP65" s="59"/>
      <c r="AQ65" s="59"/>
      <c r="AR65" s="59"/>
    </row>
    <row r="66" ht="12.0" customHeight="1">
      <c r="A66" s="59"/>
      <c r="B66" s="59"/>
      <c r="C66" s="59"/>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9"/>
      <c r="AR66" s="59"/>
    </row>
    <row r="67" ht="12.0" customHeight="1">
      <c r="A67" s="59" t="s">
        <v>328</v>
      </c>
      <c r="B67" s="59"/>
      <c r="C67" s="59"/>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c r="AP67" s="59"/>
      <c r="AQ67" s="59"/>
      <c r="AR67" s="59"/>
    </row>
    <row r="68" ht="12.0" customHeight="1">
      <c r="A68" s="59" t="s">
        <v>329</v>
      </c>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c r="AP68" s="59"/>
      <c r="AQ68" s="59"/>
      <c r="AR68" s="59"/>
    </row>
    <row r="69" ht="12.0" customHeight="1">
      <c r="A69" s="59" t="s">
        <v>330</v>
      </c>
      <c r="B69" s="59"/>
      <c r="C69" s="59"/>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59"/>
      <c r="AM69" s="59"/>
      <c r="AN69" s="59"/>
      <c r="AO69" s="59"/>
      <c r="AP69" s="59"/>
      <c r="AQ69" s="59"/>
      <c r="AR69" s="59"/>
    </row>
    <row r="70" ht="12.0" customHeight="1">
      <c r="A70" s="59" t="s">
        <v>331</v>
      </c>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c r="AP70" s="59"/>
      <c r="AQ70" s="59"/>
      <c r="AR70" s="59"/>
    </row>
    <row r="71" ht="12.0" customHeight="1">
      <c r="A71" s="59" t="s">
        <v>332</v>
      </c>
      <c r="B71" s="59"/>
      <c r="C71" s="59"/>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59"/>
      <c r="AO71" s="59"/>
      <c r="AP71" s="59"/>
      <c r="AQ71" s="59"/>
      <c r="AR71" s="59"/>
    </row>
    <row r="72" ht="12.0" customHeight="1">
      <c r="A72" s="59"/>
      <c r="B72" s="59"/>
      <c r="C72" s="59"/>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N72" s="59"/>
      <c r="AO72" s="59"/>
      <c r="AP72" s="59"/>
      <c r="AQ72" s="59"/>
      <c r="AR72" s="59"/>
    </row>
    <row r="73" ht="12.0" customHeight="1">
      <c r="A73" s="513"/>
      <c r="B73" s="59" t="s">
        <v>333</v>
      </c>
      <c r="C73" s="59"/>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59"/>
      <c r="AK73" s="59"/>
      <c r="AL73" s="59"/>
      <c r="AM73" s="59"/>
      <c r="AN73" s="59"/>
      <c r="AO73" s="59"/>
      <c r="AP73" s="59"/>
      <c r="AQ73" s="59"/>
      <c r="AR73" s="59"/>
    </row>
    <row r="74" ht="12.0" customHeight="1">
      <c r="A74" s="59"/>
      <c r="B74" s="59"/>
      <c r="C74" s="59"/>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9"/>
      <c r="AR74" s="59"/>
    </row>
    <row r="75" ht="12.0" customHeight="1">
      <c r="A75" s="59"/>
      <c r="B75" s="59" t="s">
        <v>334</v>
      </c>
      <c r="C75" s="59"/>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c r="AJ75" s="59"/>
      <c r="AK75" s="59"/>
      <c r="AL75" s="59"/>
      <c r="AM75" s="59"/>
      <c r="AN75" s="59"/>
      <c r="AO75" s="59"/>
      <c r="AP75" s="59"/>
      <c r="AQ75" s="59"/>
      <c r="AR75" s="59"/>
    </row>
    <row r="76" ht="12.0" customHeight="1">
      <c r="A76" s="59"/>
      <c r="B76" s="59"/>
      <c r="C76" s="59"/>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c r="AJ76" s="59"/>
      <c r="AK76" s="59"/>
      <c r="AL76" s="59"/>
      <c r="AM76" s="59"/>
      <c r="AN76" s="59"/>
      <c r="AO76" s="59"/>
      <c r="AP76" s="59"/>
      <c r="AQ76" s="59"/>
      <c r="AR76" s="59"/>
    </row>
    <row r="77" ht="12.0" customHeight="1">
      <c r="A77" s="59"/>
      <c r="B77" s="59"/>
      <c r="C77" s="59"/>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c r="AJ77" s="59"/>
      <c r="AK77" s="59"/>
      <c r="AL77" s="59"/>
      <c r="AM77" s="59"/>
      <c r="AN77" s="59"/>
      <c r="AO77" s="59"/>
      <c r="AP77" s="59"/>
      <c r="AQ77" s="59"/>
      <c r="AR77" s="59"/>
    </row>
    <row r="78" ht="12.0" customHeight="1">
      <c r="A78" s="59"/>
      <c r="B78" s="59"/>
      <c r="C78" s="59"/>
      <c r="D78" s="59"/>
      <c r="E78" s="59"/>
      <c r="F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9"/>
      <c r="AR78" s="59"/>
    </row>
    <row r="79" ht="12.0" customHeight="1">
      <c r="A79" s="59"/>
      <c r="B79" s="59"/>
      <c r="C79" s="59"/>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59"/>
      <c r="AK79" s="59"/>
      <c r="AL79" s="59"/>
      <c r="AM79" s="59"/>
      <c r="AN79" s="59"/>
      <c r="AO79" s="59"/>
      <c r="AP79" s="59"/>
      <c r="AQ79" s="59"/>
      <c r="AR79" s="59"/>
    </row>
    <row r="80" ht="12.0" customHeight="1">
      <c r="A80" s="59"/>
      <c r="B80" s="59"/>
      <c r="C80" s="59"/>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9"/>
      <c r="AR80" s="59"/>
    </row>
    <row r="81" ht="12.0" customHeight="1">
      <c r="A81" s="59"/>
      <c r="B81" s="59"/>
      <c r="C81" s="59"/>
      <c r="D81" s="59"/>
      <c r="E81" s="59"/>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c r="AR81" s="59"/>
    </row>
    <row r="82" ht="12.0" customHeight="1">
      <c r="A82" s="59"/>
      <c r="B82" s="59"/>
      <c r="C82" s="59"/>
      <c r="D82" s="59"/>
      <c r="E82" s="59"/>
      <c r="F82" s="59"/>
      <c r="G82" s="59"/>
      <c r="H82" s="59"/>
      <c r="I82" s="59"/>
      <c r="J82" s="59"/>
      <c r="K82" s="59"/>
      <c r="L82" s="59"/>
      <c r="M82" s="59"/>
      <c r="N82" s="59"/>
      <c r="O82" s="59"/>
      <c r="P82" s="59"/>
      <c r="Q82" s="59"/>
      <c r="R82" s="59"/>
      <c r="S82" s="59"/>
      <c r="T82" s="59"/>
      <c r="U82" s="59"/>
      <c r="V82" s="59"/>
      <c r="W82" s="59"/>
      <c r="X82" s="59"/>
      <c r="Y82" s="59"/>
      <c r="Z82" s="59"/>
      <c r="AA82" s="59"/>
      <c r="AB82" s="59"/>
      <c r="AC82" s="59"/>
      <c r="AD82" s="59"/>
      <c r="AE82" s="59"/>
      <c r="AF82" s="59"/>
      <c r="AG82" s="59"/>
      <c r="AH82" s="59"/>
      <c r="AI82" s="59"/>
      <c r="AJ82" s="59"/>
      <c r="AK82" s="59"/>
      <c r="AL82" s="59"/>
      <c r="AM82" s="59"/>
      <c r="AN82" s="59"/>
      <c r="AO82" s="59"/>
      <c r="AP82" s="59"/>
      <c r="AQ82" s="59"/>
      <c r="AR82" s="59"/>
    </row>
    <row r="83" ht="12.0" customHeight="1">
      <c r="A83" s="59"/>
      <c r="B83" s="59"/>
      <c r="C83" s="59"/>
      <c r="D83" s="59"/>
      <c r="E83" s="59"/>
      <c r="F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83" s="59"/>
      <c r="AN83" s="59"/>
      <c r="AO83" s="59"/>
      <c r="AP83" s="59"/>
      <c r="AQ83" s="59"/>
      <c r="AR83" s="59"/>
    </row>
    <row r="84" ht="12.0" customHeight="1">
      <c r="A84" s="59"/>
      <c r="B84" s="59"/>
      <c r="C84" s="59"/>
      <c r="D84" s="59"/>
      <c r="E84" s="59"/>
      <c r="F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row>
    <row r="85" ht="12.0" customHeight="1">
      <c r="A85" s="59"/>
      <c r="B85" s="59"/>
      <c r="C85" s="59"/>
      <c r="D85" s="59"/>
      <c r="E85" s="59"/>
      <c r="F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row>
    <row r="86" ht="12.0" customHeight="1">
      <c r="A86" s="59"/>
      <c r="B86" s="59"/>
      <c r="C86" s="59"/>
      <c r="D86" s="59"/>
      <c r="E86" s="59"/>
      <c r="F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row>
    <row r="87" ht="12.0" customHeight="1">
      <c r="A87" s="59"/>
      <c r="B87" s="59"/>
      <c r="C87" s="59"/>
      <c r="D87" s="59"/>
      <c r="E87" s="59"/>
      <c r="F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c r="AR87" s="59"/>
    </row>
    <row r="88" ht="12.0" customHeight="1">
      <c r="A88" s="59"/>
      <c r="B88" s="59"/>
      <c r="C88" s="59"/>
      <c r="D88" s="59"/>
      <c r="E88" s="59"/>
      <c r="F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9"/>
      <c r="AR88" s="59"/>
    </row>
    <row r="89" ht="12.0" customHeight="1">
      <c r="A89" s="59"/>
      <c r="B89" s="59"/>
      <c r="C89" s="59"/>
      <c r="D89" s="59"/>
      <c r="E89" s="59"/>
      <c r="F89" s="59"/>
      <c r="G89" s="59"/>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c r="AQ89" s="59"/>
      <c r="AR89" s="59"/>
    </row>
    <row r="90" ht="12.0" customHeight="1">
      <c r="A90" s="59"/>
      <c r="B90" s="59"/>
      <c r="C90" s="59"/>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row>
    <row r="91" ht="12.0" customHeight="1">
      <c r="A91" s="59"/>
      <c r="B91" s="59"/>
      <c r="C91" s="59"/>
      <c r="D91" s="59"/>
      <c r="E91" s="59"/>
      <c r="F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c r="AF91" s="59"/>
      <c r="AG91" s="59"/>
      <c r="AH91" s="59"/>
      <c r="AI91" s="59"/>
      <c r="AJ91" s="59"/>
      <c r="AK91" s="59"/>
      <c r="AL91" s="59"/>
      <c r="AM91" s="59"/>
      <c r="AN91" s="59"/>
      <c r="AO91" s="59"/>
      <c r="AP91" s="59"/>
      <c r="AQ91" s="59"/>
      <c r="AR91" s="59"/>
    </row>
    <row r="92" ht="12.0" customHeight="1">
      <c r="A92" s="59"/>
      <c r="B92" s="59"/>
      <c r="C92" s="59"/>
      <c r="D92" s="59"/>
      <c r="E92" s="59"/>
      <c r="F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c r="AR92" s="59"/>
    </row>
    <row r="93" ht="12.0" customHeight="1">
      <c r="A93" s="59"/>
      <c r="B93" s="59"/>
      <c r="C93" s="59"/>
      <c r="D93" s="59"/>
      <c r="E93" s="59"/>
      <c r="F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c r="AR93" s="59"/>
    </row>
    <row r="94" ht="12.0" customHeight="1">
      <c r="A94" s="59"/>
      <c r="B94" s="59"/>
      <c r="C94" s="59"/>
      <c r="D94" s="59"/>
      <c r="E94" s="59"/>
      <c r="F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c r="AJ94" s="59"/>
      <c r="AK94" s="59"/>
      <c r="AL94" s="59"/>
      <c r="AM94" s="59"/>
      <c r="AN94" s="59"/>
      <c r="AO94" s="59"/>
      <c r="AP94" s="59"/>
      <c r="AQ94" s="59"/>
      <c r="AR94" s="59"/>
    </row>
    <row r="95" ht="12.0" customHeight="1">
      <c r="A95" s="59"/>
      <c r="B95" s="59"/>
      <c r="C95" s="59"/>
      <c r="D95" s="59"/>
      <c r="E95" s="59"/>
      <c r="F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c r="AJ95" s="59"/>
      <c r="AK95" s="59"/>
      <c r="AL95" s="59"/>
      <c r="AM95" s="59"/>
      <c r="AN95" s="59"/>
      <c r="AO95" s="59"/>
      <c r="AP95" s="59"/>
      <c r="AQ95" s="59"/>
      <c r="AR95" s="59"/>
    </row>
    <row r="96" ht="12.0" customHeight="1">
      <c r="A96" s="59"/>
      <c r="B96" s="59"/>
      <c r="C96" s="59"/>
      <c r="D96" s="59"/>
      <c r="E96" s="59"/>
      <c r="F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c r="AQ96" s="59"/>
      <c r="AR96" s="59"/>
    </row>
    <row r="97" ht="12.0" customHeight="1">
      <c r="A97" s="59"/>
      <c r="B97" s="59"/>
      <c r="C97" s="59"/>
      <c r="D97" s="59"/>
      <c r="E97" s="59"/>
      <c r="F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c r="AM97" s="59"/>
      <c r="AN97" s="59"/>
      <c r="AO97" s="59"/>
      <c r="AP97" s="59"/>
      <c r="AQ97" s="59"/>
      <c r="AR97" s="59"/>
    </row>
    <row r="98" ht="12.0" customHeight="1">
      <c r="A98" s="59"/>
      <c r="B98" s="59"/>
      <c r="C98" s="59"/>
      <c r="D98" s="59"/>
      <c r="E98" s="59"/>
      <c r="F98" s="59"/>
      <c r="G98" s="59"/>
      <c r="H98" s="59"/>
      <c r="I98" s="59"/>
      <c r="J98" s="59"/>
      <c r="K98" s="59"/>
      <c r="L98" s="59"/>
      <c r="M98" s="59"/>
      <c r="N98" s="59"/>
      <c r="O98" s="59"/>
      <c r="P98" s="59"/>
      <c r="Q98" s="59"/>
      <c r="R98" s="59"/>
      <c r="S98" s="59"/>
      <c r="T98" s="59"/>
      <c r="U98" s="59"/>
      <c r="V98" s="59"/>
      <c r="W98" s="59"/>
      <c r="X98" s="59"/>
      <c r="Y98" s="59"/>
      <c r="Z98" s="59"/>
      <c r="AA98" s="59"/>
      <c r="AB98" s="59"/>
      <c r="AC98" s="59"/>
      <c r="AD98" s="59"/>
      <c r="AE98" s="59"/>
      <c r="AF98" s="59"/>
      <c r="AG98" s="59"/>
      <c r="AH98" s="59"/>
      <c r="AI98" s="59"/>
      <c r="AJ98" s="59"/>
      <c r="AK98" s="59"/>
      <c r="AL98" s="59"/>
      <c r="AM98" s="59"/>
      <c r="AN98" s="59"/>
      <c r="AO98" s="59"/>
      <c r="AP98" s="59"/>
      <c r="AQ98" s="59"/>
      <c r="AR98" s="59"/>
    </row>
    <row r="99" ht="12.0" customHeight="1">
      <c r="A99" s="59"/>
      <c r="B99" s="59"/>
      <c r="C99" s="59"/>
      <c r="D99" s="59"/>
      <c r="E99" s="59"/>
      <c r="F99" s="59"/>
      <c r="G99" s="59"/>
      <c r="H99" s="59"/>
      <c r="I99" s="59"/>
      <c r="J99" s="59"/>
      <c r="K99" s="59"/>
      <c r="L99" s="59"/>
      <c r="M99" s="59"/>
      <c r="N99" s="59"/>
      <c r="O99" s="59"/>
      <c r="P99" s="59"/>
      <c r="Q99" s="59"/>
      <c r="R99" s="59"/>
      <c r="S99" s="59"/>
      <c r="T99" s="59"/>
      <c r="U99" s="59"/>
      <c r="V99" s="59"/>
      <c r="W99" s="59"/>
      <c r="X99" s="59"/>
      <c r="Y99" s="59"/>
      <c r="Z99" s="59"/>
      <c r="AA99" s="59"/>
      <c r="AB99" s="59"/>
      <c r="AC99" s="59"/>
      <c r="AD99" s="59"/>
      <c r="AE99" s="59"/>
      <c r="AF99" s="59"/>
      <c r="AG99" s="59"/>
      <c r="AH99" s="59"/>
      <c r="AI99" s="59"/>
      <c r="AJ99" s="59"/>
      <c r="AK99" s="59"/>
      <c r="AL99" s="59"/>
      <c r="AM99" s="59"/>
      <c r="AN99" s="59"/>
      <c r="AO99" s="59"/>
      <c r="AP99" s="59"/>
      <c r="AQ99" s="59"/>
      <c r="AR99" s="59"/>
    </row>
    <row r="100" ht="12.0" customHeight="1">
      <c r="A100" s="59"/>
      <c r="B100" s="59"/>
      <c r="C100" s="59"/>
      <c r="D100" s="59"/>
      <c r="E100" s="59"/>
      <c r="F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59"/>
      <c r="AQ100" s="59"/>
      <c r="AR100" s="59"/>
    </row>
    <row r="101" ht="12.0" customHeight="1">
      <c r="A101" s="59"/>
      <c r="B101" s="59"/>
      <c r="C101" s="59"/>
      <c r="D101" s="59"/>
      <c r="E101" s="59"/>
      <c r="F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c r="AH101" s="59"/>
      <c r="AI101" s="59"/>
      <c r="AJ101" s="59"/>
      <c r="AK101" s="59"/>
      <c r="AL101" s="59"/>
      <c r="AM101" s="59"/>
      <c r="AN101" s="59"/>
      <c r="AO101" s="59"/>
      <c r="AP101" s="59"/>
      <c r="AQ101" s="59"/>
      <c r="AR101" s="59"/>
    </row>
    <row r="102" ht="12.0" customHeight="1">
      <c r="A102" s="59"/>
      <c r="B102" s="59"/>
      <c r="C102" s="59"/>
      <c r="D102" s="59"/>
      <c r="E102" s="59"/>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c r="AH102" s="59"/>
      <c r="AI102" s="59"/>
      <c r="AJ102" s="59"/>
      <c r="AK102" s="59"/>
      <c r="AL102" s="59"/>
      <c r="AM102" s="59"/>
      <c r="AN102" s="59"/>
      <c r="AO102" s="59"/>
      <c r="AP102" s="59"/>
      <c r="AQ102" s="59"/>
      <c r="AR102" s="59"/>
    </row>
    <row r="103" ht="12.0" customHeight="1">
      <c r="A103" s="59"/>
      <c r="B103" s="59"/>
      <c r="C103" s="59"/>
      <c r="D103" s="59"/>
      <c r="E103" s="59"/>
      <c r="F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9"/>
      <c r="AJ103" s="59"/>
      <c r="AK103" s="59"/>
      <c r="AL103" s="59"/>
      <c r="AM103" s="59"/>
      <c r="AN103" s="59"/>
      <c r="AO103" s="59"/>
      <c r="AP103" s="59"/>
      <c r="AQ103" s="59"/>
      <c r="AR103" s="59"/>
    </row>
    <row r="104" ht="12.0" customHeight="1">
      <c r="A104" s="59"/>
      <c r="B104" s="59"/>
      <c r="C104" s="59"/>
      <c r="D104" s="59"/>
      <c r="E104" s="59"/>
      <c r="F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c r="AR104" s="59"/>
    </row>
    <row r="105" ht="12.0" customHeight="1">
      <c r="A105" s="59"/>
      <c r="B105" s="59"/>
      <c r="C105" s="59"/>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c r="AL105" s="59"/>
      <c r="AM105" s="59"/>
      <c r="AN105" s="59"/>
      <c r="AO105" s="59"/>
      <c r="AP105" s="59"/>
      <c r="AQ105" s="59"/>
      <c r="AR105" s="59"/>
    </row>
    <row r="106" ht="12.0" customHeight="1">
      <c r="A106" s="59"/>
      <c r="B106" s="59"/>
      <c r="C106" s="59"/>
      <c r="D106" s="59"/>
      <c r="E106" s="59"/>
      <c r="F106" s="59"/>
      <c r="G106" s="59"/>
      <c r="H106" s="59"/>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c r="AH106" s="59"/>
      <c r="AI106" s="59"/>
      <c r="AJ106" s="59"/>
      <c r="AK106" s="59"/>
      <c r="AL106" s="59"/>
      <c r="AM106" s="59"/>
      <c r="AN106" s="59"/>
      <c r="AO106" s="59"/>
      <c r="AP106" s="59"/>
      <c r="AQ106" s="59"/>
      <c r="AR106" s="59"/>
    </row>
    <row r="107" ht="12.0" customHeight="1">
      <c r="A107" s="59"/>
      <c r="B107" s="59"/>
      <c r="C107" s="59"/>
      <c r="D107" s="59"/>
      <c r="E107" s="59"/>
      <c r="F107" s="59"/>
      <c r="G107" s="59"/>
      <c r="H107" s="59"/>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c r="AF107" s="59"/>
      <c r="AG107" s="59"/>
      <c r="AH107" s="59"/>
      <c r="AI107" s="59"/>
      <c r="AJ107" s="59"/>
      <c r="AK107" s="59"/>
      <c r="AL107" s="59"/>
      <c r="AM107" s="59"/>
      <c r="AN107" s="59"/>
      <c r="AO107" s="59"/>
      <c r="AP107" s="59"/>
      <c r="AQ107" s="59"/>
      <c r="AR107" s="59"/>
    </row>
    <row r="108" ht="12.0" customHeight="1">
      <c r="A108" s="59"/>
      <c r="B108" s="59"/>
      <c r="C108" s="59"/>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E108" s="59"/>
      <c r="AF108" s="59"/>
      <c r="AG108" s="59"/>
      <c r="AH108" s="59"/>
      <c r="AI108" s="59"/>
      <c r="AJ108" s="59"/>
      <c r="AK108" s="59"/>
      <c r="AL108" s="59"/>
      <c r="AM108" s="59"/>
      <c r="AN108" s="59"/>
      <c r="AO108" s="59"/>
      <c r="AP108" s="59"/>
      <c r="AQ108" s="59"/>
      <c r="AR108" s="59"/>
    </row>
    <row r="109" ht="12.0" customHeight="1">
      <c r="A109" s="59"/>
      <c r="B109" s="59"/>
      <c r="C109" s="59"/>
      <c r="D109" s="59"/>
      <c r="E109" s="59"/>
      <c r="F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c r="AE109" s="59"/>
      <c r="AF109" s="59"/>
      <c r="AG109" s="59"/>
      <c r="AH109" s="59"/>
      <c r="AI109" s="59"/>
      <c r="AJ109" s="59"/>
      <c r="AK109" s="59"/>
      <c r="AL109" s="59"/>
      <c r="AM109" s="59"/>
      <c r="AN109" s="59"/>
      <c r="AO109" s="59"/>
      <c r="AP109" s="59"/>
      <c r="AQ109" s="59"/>
      <c r="AR109" s="59"/>
    </row>
    <row r="110" ht="12.0" customHeight="1">
      <c r="A110" s="59"/>
      <c r="B110" s="59"/>
      <c r="C110" s="59"/>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c r="AH110" s="59"/>
      <c r="AI110" s="59"/>
      <c r="AJ110" s="59"/>
      <c r="AK110" s="59"/>
      <c r="AL110" s="59"/>
      <c r="AM110" s="59"/>
      <c r="AN110" s="59"/>
      <c r="AO110" s="59"/>
      <c r="AP110" s="59"/>
      <c r="AQ110" s="59"/>
      <c r="AR110" s="59"/>
    </row>
    <row r="111" ht="12.0" customHeight="1">
      <c r="A111" s="59"/>
      <c r="B111" s="59"/>
      <c r="C111" s="59"/>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c r="AH111" s="59"/>
      <c r="AI111" s="59"/>
      <c r="AJ111" s="59"/>
      <c r="AK111" s="59"/>
      <c r="AL111" s="59"/>
      <c r="AM111" s="59"/>
      <c r="AN111" s="59"/>
      <c r="AO111" s="59"/>
      <c r="AP111" s="59"/>
      <c r="AQ111" s="59"/>
      <c r="AR111" s="59"/>
    </row>
    <row r="112" ht="12.0" customHeight="1">
      <c r="A112" s="59"/>
      <c r="B112" s="59"/>
      <c r="C112" s="59"/>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9"/>
      <c r="AM112" s="59"/>
      <c r="AN112" s="59"/>
      <c r="AO112" s="59"/>
      <c r="AP112" s="59"/>
      <c r="AQ112" s="59"/>
      <c r="AR112" s="59"/>
    </row>
    <row r="113" ht="12.0" customHeight="1">
      <c r="A113" s="59"/>
      <c r="B113" s="59"/>
      <c r="C113" s="59"/>
      <c r="D113" s="59"/>
      <c r="E113" s="59"/>
      <c r="F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E113" s="59"/>
      <c r="AF113" s="59"/>
      <c r="AG113" s="59"/>
      <c r="AH113" s="59"/>
      <c r="AI113" s="59"/>
      <c r="AJ113" s="59"/>
      <c r="AK113" s="59"/>
      <c r="AL113" s="59"/>
      <c r="AM113" s="59"/>
      <c r="AN113" s="59"/>
      <c r="AO113" s="59"/>
      <c r="AP113" s="59"/>
      <c r="AQ113" s="59"/>
      <c r="AR113" s="59"/>
    </row>
    <row r="114" ht="12.0" customHeight="1">
      <c r="A114" s="59"/>
      <c r="B114" s="59"/>
      <c r="C114" s="59"/>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c r="AH114" s="59"/>
      <c r="AI114" s="59"/>
      <c r="AJ114" s="59"/>
      <c r="AK114" s="59"/>
      <c r="AL114" s="59"/>
      <c r="AM114" s="59"/>
      <c r="AN114" s="59"/>
      <c r="AO114" s="59"/>
      <c r="AP114" s="59"/>
      <c r="AQ114" s="59"/>
      <c r="AR114" s="59"/>
    </row>
    <row r="115" ht="12.0" customHeight="1">
      <c r="A115" s="59"/>
      <c r="B115" s="59"/>
      <c r="C115" s="59"/>
      <c r="D115" s="59"/>
      <c r="E115" s="59"/>
      <c r="F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c r="AH115" s="59"/>
      <c r="AI115" s="59"/>
      <c r="AJ115" s="59"/>
      <c r="AK115" s="59"/>
      <c r="AL115" s="59"/>
      <c r="AM115" s="59"/>
      <c r="AN115" s="59"/>
      <c r="AO115" s="59"/>
      <c r="AP115" s="59"/>
      <c r="AQ115" s="59"/>
      <c r="AR115" s="59"/>
    </row>
    <row r="116" ht="12.0" customHeight="1">
      <c r="A116" s="59"/>
      <c r="B116" s="59"/>
      <c r="C116" s="59"/>
      <c r="D116" s="59"/>
      <c r="E116" s="59"/>
      <c r="F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9"/>
      <c r="AR116" s="59"/>
    </row>
    <row r="117" ht="12.0" customHeight="1">
      <c r="A117" s="59"/>
      <c r="B117" s="59"/>
      <c r="C117" s="59"/>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c r="AJ117" s="59"/>
      <c r="AK117" s="59"/>
      <c r="AL117" s="59"/>
      <c r="AM117" s="59"/>
      <c r="AN117" s="59"/>
      <c r="AO117" s="59"/>
      <c r="AP117" s="59"/>
      <c r="AQ117" s="59"/>
      <c r="AR117" s="59"/>
    </row>
    <row r="118" ht="12.0" customHeight="1">
      <c r="A118" s="59"/>
      <c r="B118" s="59"/>
      <c r="C118" s="59"/>
      <c r="D118" s="59"/>
      <c r="E118" s="59"/>
      <c r="F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c r="AJ118" s="59"/>
      <c r="AK118" s="59"/>
      <c r="AL118" s="59"/>
      <c r="AM118" s="59"/>
      <c r="AN118" s="59"/>
      <c r="AO118" s="59"/>
      <c r="AP118" s="59"/>
      <c r="AQ118" s="59"/>
      <c r="AR118" s="59"/>
    </row>
    <row r="119" ht="12.0" customHeight="1">
      <c r="A119" s="59"/>
      <c r="B119" s="59"/>
      <c r="C119" s="59"/>
      <c r="D119" s="59"/>
      <c r="E119" s="59"/>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59"/>
      <c r="AL119" s="59"/>
      <c r="AM119" s="59"/>
      <c r="AN119" s="59"/>
      <c r="AO119" s="59"/>
      <c r="AP119" s="59"/>
      <c r="AQ119" s="59"/>
      <c r="AR119" s="59"/>
    </row>
    <row r="120" ht="12.0" customHeight="1">
      <c r="A120" s="59"/>
      <c r="B120" s="59"/>
      <c r="C120" s="59"/>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c r="AJ120" s="59"/>
      <c r="AK120" s="59"/>
      <c r="AL120" s="59"/>
      <c r="AM120" s="59"/>
      <c r="AN120" s="59"/>
      <c r="AO120" s="59"/>
      <c r="AP120" s="59"/>
      <c r="AQ120" s="59"/>
      <c r="AR120" s="59"/>
    </row>
    <row r="121" ht="12.0" customHeight="1">
      <c r="A121" s="59"/>
      <c r="B121" s="59"/>
      <c r="C121" s="59"/>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c r="AJ121" s="59"/>
      <c r="AK121" s="59"/>
      <c r="AL121" s="59"/>
      <c r="AM121" s="59"/>
      <c r="AN121" s="59"/>
      <c r="AO121" s="59"/>
      <c r="AP121" s="59"/>
      <c r="AQ121" s="59"/>
      <c r="AR121" s="59"/>
    </row>
    <row r="122" ht="12.0" customHeight="1">
      <c r="A122" s="59"/>
      <c r="B122" s="59"/>
      <c r="C122" s="59"/>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c r="AH122" s="59"/>
      <c r="AI122" s="59"/>
      <c r="AJ122" s="59"/>
      <c r="AK122" s="59"/>
      <c r="AL122" s="59"/>
      <c r="AM122" s="59"/>
      <c r="AN122" s="59"/>
      <c r="AO122" s="59"/>
      <c r="AP122" s="59"/>
      <c r="AQ122" s="59"/>
      <c r="AR122" s="59"/>
    </row>
    <row r="123" ht="12.0" customHeight="1">
      <c r="A123" s="59"/>
      <c r="B123" s="59"/>
      <c r="C123" s="59"/>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c r="AH123" s="59"/>
      <c r="AI123" s="59"/>
      <c r="AJ123" s="59"/>
      <c r="AK123" s="59"/>
      <c r="AL123" s="59"/>
      <c r="AM123" s="59"/>
      <c r="AN123" s="59"/>
      <c r="AO123" s="59"/>
      <c r="AP123" s="59"/>
      <c r="AQ123" s="59"/>
      <c r="AR123" s="59"/>
    </row>
    <row r="124" ht="12.0" customHeight="1">
      <c r="A124" s="59"/>
      <c r="B124" s="59"/>
      <c r="C124" s="59"/>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c r="AH124" s="59"/>
      <c r="AI124" s="59"/>
      <c r="AJ124" s="59"/>
      <c r="AK124" s="59"/>
      <c r="AL124" s="59"/>
      <c r="AM124" s="59"/>
      <c r="AN124" s="59"/>
      <c r="AO124" s="59"/>
      <c r="AP124" s="59"/>
      <c r="AQ124" s="59"/>
      <c r="AR124" s="59"/>
    </row>
    <row r="125" ht="12.0" customHeight="1">
      <c r="A125" s="59"/>
      <c r="B125" s="59"/>
      <c r="C125" s="59"/>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59"/>
      <c r="AK125" s="59"/>
      <c r="AL125" s="59"/>
      <c r="AM125" s="59"/>
      <c r="AN125" s="59"/>
      <c r="AO125" s="59"/>
      <c r="AP125" s="59"/>
      <c r="AQ125" s="59"/>
      <c r="AR125" s="59"/>
    </row>
    <row r="126" ht="12.0" customHeight="1">
      <c r="A126" s="59"/>
      <c r="B126" s="59"/>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59"/>
      <c r="AK126" s="59"/>
      <c r="AL126" s="59"/>
      <c r="AM126" s="59"/>
      <c r="AN126" s="59"/>
      <c r="AO126" s="59"/>
      <c r="AP126" s="59"/>
      <c r="AQ126" s="59"/>
      <c r="AR126" s="59"/>
    </row>
    <row r="127" ht="12.0" customHeight="1">
      <c r="A127" s="59"/>
      <c r="B127" s="59"/>
      <c r="C127" s="59"/>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c r="AJ127" s="59"/>
      <c r="AK127" s="59"/>
      <c r="AL127" s="59"/>
      <c r="AM127" s="59"/>
      <c r="AN127" s="59"/>
      <c r="AO127" s="59"/>
      <c r="AP127" s="59"/>
      <c r="AQ127" s="59"/>
      <c r="AR127" s="59"/>
    </row>
    <row r="128" ht="12.0" customHeight="1">
      <c r="A128" s="59"/>
      <c r="B128" s="59"/>
      <c r="C128" s="59"/>
      <c r="D128" s="59"/>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59"/>
      <c r="AK128" s="59"/>
      <c r="AL128" s="59"/>
      <c r="AM128" s="59"/>
      <c r="AN128" s="59"/>
      <c r="AO128" s="59"/>
      <c r="AP128" s="59"/>
      <c r="AQ128" s="59"/>
      <c r="AR128" s="59"/>
    </row>
    <row r="129" ht="12.0" customHeight="1">
      <c r="A129" s="59"/>
      <c r="B129" s="59"/>
      <c r="C129" s="59"/>
      <c r="D129" s="59"/>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59"/>
      <c r="AK129" s="59"/>
      <c r="AL129" s="59"/>
      <c r="AM129" s="59"/>
      <c r="AN129" s="59"/>
      <c r="AO129" s="59"/>
      <c r="AP129" s="59"/>
      <c r="AQ129" s="59"/>
      <c r="AR129" s="59"/>
    </row>
    <row r="130" ht="12.0" customHeight="1">
      <c r="A130" s="59"/>
      <c r="B130" s="59"/>
      <c r="C130" s="59"/>
      <c r="D130" s="59"/>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c r="AH130" s="59"/>
      <c r="AI130" s="59"/>
      <c r="AJ130" s="59"/>
      <c r="AK130" s="59"/>
      <c r="AL130" s="59"/>
      <c r="AM130" s="59"/>
      <c r="AN130" s="59"/>
      <c r="AO130" s="59"/>
      <c r="AP130" s="59"/>
      <c r="AQ130" s="59"/>
      <c r="AR130" s="59"/>
    </row>
    <row r="131" ht="12.0" customHeight="1">
      <c r="A131" s="59"/>
      <c r="B131" s="59"/>
      <c r="C131" s="59"/>
      <c r="D131" s="59"/>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59"/>
      <c r="AK131" s="59"/>
      <c r="AL131" s="59"/>
      <c r="AM131" s="59"/>
      <c r="AN131" s="59"/>
      <c r="AO131" s="59"/>
      <c r="AP131" s="59"/>
      <c r="AQ131" s="59"/>
      <c r="AR131" s="59"/>
    </row>
    <row r="132" ht="12.0" customHeight="1">
      <c r="A132" s="59"/>
      <c r="B132" s="59"/>
      <c r="C132" s="59"/>
      <c r="D132" s="59"/>
      <c r="E132" s="59"/>
      <c r="F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c r="AH132" s="59"/>
      <c r="AI132" s="59"/>
      <c r="AJ132" s="59"/>
      <c r="AK132" s="59"/>
      <c r="AL132" s="59"/>
      <c r="AM132" s="59"/>
      <c r="AN132" s="59"/>
      <c r="AO132" s="59"/>
      <c r="AP132" s="59"/>
      <c r="AQ132" s="59"/>
      <c r="AR132" s="59"/>
    </row>
    <row r="133" ht="12.0" customHeight="1">
      <c r="A133" s="59"/>
      <c r="B133" s="59"/>
      <c r="C133" s="59"/>
      <c r="D133" s="59"/>
      <c r="E133" s="59"/>
      <c r="F133" s="59"/>
      <c r="G133" s="59"/>
      <c r="H133" s="59"/>
      <c r="I133" s="59"/>
      <c r="J133" s="59"/>
      <c r="K133" s="59"/>
      <c r="L133" s="59"/>
      <c r="M133" s="59"/>
      <c r="N133" s="59"/>
      <c r="O133" s="59"/>
      <c r="P133" s="59"/>
      <c r="Q133" s="59"/>
      <c r="R133" s="59"/>
      <c r="S133" s="59"/>
      <c r="T133" s="59"/>
      <c r="U133" s="59"/>
      <c r="V133" s="59"/>
      <c r="W133" s="59"/>
      <c r="X133" s="59"/>
      <c r="Y133" s="59"/>
      <c r="Z133" s="59"/>
      <c r="AA133" s="59"/>
      <c r="AB133" s="59"/>
      <c r="AC133" s="59"/>
      <c r="AD133" s="59"/>
      <c r="AE133" s="59"/>
      <c r="AF133" s="59"/>
      <c r="AG133" s="59"/>
      <c r="AH133" s="59"/>
      <c r="AI133" s="59"/>
      <c r="AJ133" s="59"/>
      <c r="AK133" s="59"/>
      <c r="AL133" s="59"/>
      <c r="AM133" s="59"/>
      <c r="AN133" s="59"/>
      <c r="AO133" s="59"/>
      <c r="AP133" s="59"/>
      <c r="AQ133" s="59"/>
      <c r="AR133" s="59"/>
    </row>
    <row r="134" ht="12.0" customHeight="1">
      <c r="A134" s="59"/>
      <c r="B134" s="59"/>
      <c r="C134" s="59"/>
      <c r="D134" s="59"/>
      <c r="E134" s="59"/>
      <c r="F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59"/>
      <c r="AE134" s="59"/>
      <c r="AF134" s="59"/>
      <c r="AG134" s="59"/>
      <c r="AH134" s="59"/>
      <c r="AI134" s="59"/>
      <c r="AJ134" s="59"/>
      <c r="AK134" s="59"/>
      <c r="AL134" s="59"/>
      <c r="AM134" s="59"/>
      <c r="AN134" s="59"/>
      <c r="AO134" s="59"/>
      <c r="AP134" s="59"/>
      <c r="AQ134" s="59"/>
      <c r="AR134" s="59"/>
    </row>
    <row r="135" ht="12.0" customHeight="1">
      <c r="A135" s="59"/>
      <c r="B135" s="59"/>
      <c r="C135" s="59"/>
      <c r="D135" s="59"/>
      <c r="E135" s="59"/>
      <c r="F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c r="AE135" s="59"/>
      <c r="AF135" s="59"/>
      <c r="AG135" s="59"/>
      <c r="AH135" s="59"/>
      <c r="AI135" s="59"/>
      <c r="AJ135" s="59"/>
      <c r="AK135" s="59"/>
      <c r="AL135" s="59"/>
      <c r="AM135" s="59"/>
      <c r="AN135" s="59"/>
      <c r="AO135" s="59"/>
      <c r="AP135" s="59"/>
      <c r="AQ135" s="59"/>
      <c r="AR135" s="59"/>
    </row>
    <row r="136" ht="12.0" customHeight="1">
      <c r="A136" s="59"/>
      <c r="B136" s="59"/>
      <c r="C136" s="59"/>
      <c r="D136" s="59"/>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c r="AH136" s="59"/>
      <c r="AI136" s="59"/>
      <c r="AJ136" s="59"/>
      <c r="AK136" s="59"/>
      <c r="AL136" s="59"/>
      <c r="AM136" s="59"/>
      <c r="AN136" s="59"/>
      <c r="AO136" s="59"/>
      <c r="AP136" s="59"/>
      <c r="AQ136" s="59"/>
      <c r="AR136" s="59"/>
    </row>
    <row r="137" ht="12.0" customHeight="1">
      <c r="A137" s="59"/>
      <c r="B137" s="59"/>
      <c r="C137" s="59"/>
      <c r="D137" s="59"/>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c r="AJ137" s="59"/>
      <c r="AK137" s="59"/>
      <c r="AL137" s="59"/>
      <c r="AM137" s="59"/>
      <c r="AN137" s="59"/>
      <c r="AO137" s="59"/>
      <c r="AP137" s="59"/>
      <c r="AQ137" s="59"/>
      <c r="AR137" s="59"/>
    </row>
    <row r="138" ht="12.0" customHeight="1">
      <c r="A138" s="59"/>
      <c r="B138" s="59"/>
      <c r="C138" s="59"/>
      <c r="D138" s="59"/>
      <c r="E138" s="59"/>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c r="AH138" s="59"/>
      <c r="AI138" s="59"/>
      <c r="AJ138" s="59"/>
      <c r="AK138" s="59"/>
      <c r="AL138" s="59"/>
      <c r="AM138" s="59"/>
      <c r="AN138" s="59"/>
      <c r="AO138" s="59"/>
      <c r="AP138" s="59"/>
      <c r="AQ138" s="59"/>
      <c r="AR138" s="59"/>
    </row>
    <row r="139" ht="12.0" customHeight="1">
      <c r="A139" s="59"/>
      <c r="B139" s="59"/>
      <c r="C139" s="59"/>
      <c r="D139" s="59"/>
      <c r="E139" s="59"/>
      <c r="F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c r="AH139" s="59"/>
      <c r="AI139" s="59"/>
      <c r="AJ139" s="59"/>
      <c r="AK139" s="59"/>
      <c r="AL139" s="59"/>
      <c r="AM139" s="59"/>
      <c r="AN139" s="59"/>
      <c r="AO139" s="59"/>
      <c r="AP139" s="59"/>
      <c r="AQ139" s="59"/>
      <c r="AR139" s="59"/>
    </row>
    <row r="140" ht="12.0" customHeight="1">
      <c r="A140" s="59"/>
      <c r="B140" s="59"/>
      <c r="C140" s="59"/>
      <c r="D140" s="59"/>
      <c r="E140" s="59"/>
      <c r="F140" s="59"/>
      <c r="G140" s="59"/>
      <c r="H140" s="59"/>
      <c r="I140" s="59"/>
      <c r="J140" s="59"/>
      <c r="K140" s="59"/>
      <c r="L140" s="59"/>
      <c r="M140" s="59"/>
      <c r="N140" s="59"/>
      <c r="O140" s="59"/>
      <c r="P140" s="59"/>
      <c r="Q140" s="59"/>
      <c r="R140" s="59"/>
      <c r="S140" s="59"/>
      <c r="T140" s="59"/>
      <c r="U140" s="59"/>
      <c r="V140" s="59"/>
      <c r="W140" s="59"/>
      <c r="X140" s="59"/>
      <c r="Y140" s="59"/>
      <c r="Z140" s="59"/>
      <c r="AA140" s="59"/>
      <c r="AB140" s="59"/>
      <c r="AC140" s="59"/>
      <c r="AD140" s="59"/>
      <c r="AE140" s="59"/>
      <c r="AF140" s="59"/>
      <c r="AG140" s="59"/>
      <c r="AH140" s="59"/>
      <c r="AI140" s="59"/>
      <c r="AJ140" s="59"/>
      <c r="AK140" s="59"/>
      <c r="AL140" s="59"/>
      <c r="AM140" s="59"/>
      <c r="AN140" s="59"/>
      <c r="AO140" s="59"/>
      <c r="AP140" s="59"/>
      <c r="AQ140" s="59"/>
      <c r="AR140" s="59"/>
    </row>
    <row r="141" ht="12.0" customHeight="1">
      <c r="A141" s="59"/>
      <c r="B141" s="59"/>
      <c r="C141" s="59"/>
      <c r="D141" s="59"/>
      <c r="E141" s="59"/>
      <c r="F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c r="AH141" s="59"/>
      <c r="AI141" s="59"/>
      <c r="AJ141" s="59"/>
      <c r="AK141" s="59"/>
      <c r="AL141" s="59"/>
      <c r="AM141" s="59"/>
      <c r="AN141" s="59"/>
      <c r="AO141" s="59"/>
      <c r="AP141" s="59"/>
      <c r="AQ141" s="59"/>
      <c r="AR141" s="59"/>
    </row>
    <row r="142" ht="12.0" customHeight="1">
      <c r="A142" s="59"/>
      <c r="B142" s="59"/>
      <c r="C142" s="59"/>
      <c r="D142" s="59"/>
      <c r="E142" s="59"/>
      <c r="F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c r="AD142" s="59"/>
      <c r="AE142" s="59"/>
      <c r="AF142" s="59"/>
      <c r="AG142" s="59"/>
      <c r="AH142" s="59"/>
      <c r="AI142" s="59"/>
      <c r="AJ142" s="59"/>
      <c r="AK142" s="59"/>
      <c r="AL142" s="59"/>
      <c r="AM142" s="59"/>
      <c r="AN142" s="59"/>
      <c r="AO142" s="59"/>
      <c r="AP142" s="59"/>
      <c r="AQ142" s="59"/>
      <c r="AR142" s="59"/>
    </row>
    <row r="143" ht="12.0" customHeight="1">
      <c r="A143" s="59"/>
      <c r="B143" s="59"/>
      <c r="C143" s="59"/>
      <c r="D143" s="59"/>
      <c r="E143" s="59"/>
      <c r="F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c r="AD143" s="59"/>
      <c r="AE143" s="59"/>
      <c r="AF143" s="59"/>
      <c r="AG143" s="59"/>
      <c r="AH143" s="59"/>
      <c r="AI143" s="59"/>
      <c r="AJ143" s="59"/>
      <c r="AK143" s="59"/>
      <c r="AL143" s="59"/>
      <c r="AM143" s="59"/>
      <c r="AN143" s="59"/>
      <c r="AO143" s="59"/>
      <c r="AP143" s="59"/>
      <c r="AQ143" s="59"/>
      <c r="AR143" s="59"/>
    </row>
    <row r="144" ht="12.0" customHeight="1">
      <c r="A144" s="59"/>
      <c r="B144" s="59"/>
      <c r="C144" s="59"/>
      <c r="D144" s="59"/>
      <c r="E144" s="59"/>
      <c r="F144" s="59"/>
      <c r="G144" s="59"/>
      <c r="H144" s="59"/>
      <c r="I144" s="59"/>
      <c r="J144" s="59"/>
      <c r="K144" s="59"/>
      <c r="L144" s="59"/>
      <c r="M144" s="59"/>
      <c r="N144" s="59"/>
      <c r="O144" s="59"/>
      <c r="P144" s="59"/>
      <c r="Q144" s="59"/>
      <c r="R144" s="59"/>
      <c r="S144" s="59"/>
      <c r="T144" s="59"/>
      <c r="U144" s="59"/>
      <c r="V144" s="59"/>
      <c r="W144" s="59"/>
      <c r="X144" s="59"/>
      <c r="Y144" s="59"/>
      <c r="Z144" s="59"/>
      <c r="AA144" s="59"/>
      <c r="AB144" s="59"/>
      <c r="AC144" s="59"/>
      <c r="AD144" s="59"/>
      <c r="AE144" s="59"/>
      <c r="AF144" s="59"/>
      <c r="AG144" s="59"/>
      <c r="AH144" s="59"/>
      <c r="AI144" s="59"/>
      <c r="AJ144" s="59"/>
      <c r="AK144" s="59"/>
      <c r="AL144" s="59"/>
      <c r="AM144" s="59"/>
      <c r="AN144" s="59"/>
      <c r="AO144" s="59"/>
      <c r="AP144" s="59"/>
      <c r="AQ144" s="59"/>
      <c r="AR144" s="59"/>
    </row>
    <row r="145" ht="12.0" customHeight="1">
      <c r="A145" s="59"/>
      <c r="B145" s="59"/>
      <c r="C145" s="59"/>
      <c r="D145" s="59"/>
      <c r="E145" s="59"/>
      <c r="F145" s="5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c r="AD145" s="59"/>
      <c r="AE145" s="59"/>
      <c r="AF145" s="59"/>
      <c r="AG145" s="59"/>
      <c r="AH145" s="59"/>
      <c r="AI145" s="59"/>
      <c r="AJ145" s="59"/>
      <c r="AK145" s="59"/>
      <c r="AL145" s="59"/>
      <c r="AM145" s="59"/>
      <c r="AN145" s="59"/>
      <c r="AO145" s="59"/>
      <c r="AP145" s="59"/>
      <c r="AQ145" s="59"/>
      <c r="AR145" s="59"/>
    </row>
    <row r="146" ht="12.0" customHeight="1">
      <c r="A146" s="59"/>
      <c r="B146" s="59"/>
      <c r="C146" s="59"/>
      <c r="D146" s="59"/>
      <c r="E146" s="59"/>
      <c r="F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c r="AD146" s="59"/>
      <c r="AE146" s="59"/>
      <c r="AF146" s="59"/>
      <c r="AG146" s="59"/>
      <c r="AH146" s="59"/>
      <c r="AI146" s="59"/>
      <c r="AJ146" s="59"/>
      <c r="AK146" s="59"/>
      <c r="AL146" s="59"/>
      <c r="AM146" s="59"/>
      <c r="AN146" s="59"/>
      <c r="AO146" s="59"/>
      <c r="AP146" s="59"/>
      <c r="AQ146" s="59"/>
      <c r="AR146" s="59"/>
    </row>
    <row r="147" ht="12.0" customHeight="1">
      <c r="A147" s="59"/>
      <c r="B147" s="59"/>
      <c r="C147" s="59"/>
      <c r="D147" s="59"/>
      <c r="E147" s="59"/>
      <c r="F147" s="59"/>
      <c r="G147" s="59"/>
      <c r="H147" s="59"/>
      <c r="I147" s="59"/>
      <c r="J147" s="59"/>
      <c r="K147" s="59"/>
      <c r="L147" s="59"/>
      <c r="M147" s="59"/>
      <c r="N147" s="59"/>
      <c r="O147" s="59"/>
      <c r="P147" s="59"/>
      <c r="Q147" s="59"/>
      <c r="R147" s="59"/>
      <c r="S147" s="59"/>
      <c r="T147" s="59"/>
      <c r="U147" s="59"/>
      <c r="V147" s="59"/>
      <c r="W147" s="59"/>
      <c r="X147" s="59"/>
      <c r="Y147" s="59"/>
      <c r="Z147" s="59"/>
      <c r="AA147" s="59"/>
      <c r="AB147" s="59"/>
      <c r="AC147" s="59"/>
      <c r="AD147" s="59"/>
      <c r="AE147" s="59"/>
      <c r="AF147" s="59"/>
      <c r="AG147" s="59"/>
      <c r="AH147" s="59"/>
      <c r="AI147" s="59"/>
      <c r="AJ147" s="59"/>
      <c r="AK147" s="59"/>
      <c r="AL147" s="59"/>
      <c r="AM147" s="59"/>
      <c r="AN147" s="59"/>
      <c r="AO147" s="59"/>
      <c r="AP147" s="59"/>
      <c r="AQ147" s="59"/>
      <c r="AR147" s="59"/>
    </row>
    <row r="148" ht="12.0" customHeight="1">
      <c r="A148" s="59"/>
      <c r="B148" s="59"/>
      <c r="C148" s="59"/>
      <c r="D148" s="59"/>
      <c r="E148" s="59"/>
      <c r="F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E148" s="59"/>
      <c r="AF148" s="59"/>
      <c r="AG148" s="59"/>
      <c r="AH148" s="59"/>
      <c r="AI148" s="59"/>
      <c r="AJ148" s="59"/>
      <c r="AK148" s="59"/>
      <c r="AL148" s="59"/>
      <c r="AM148" s="59"/>
      <c r="AN148" s="59"/>
      <c r="AO148" s="59"/>
      <c r="AP148" s="59"/>
      <c r="AQ148" s="59"/>
      <c r="AR148" s="59"/>
    </row>
    <row r="149" ht="12.0" customHeight="1">
      <c r="A149" s="59"/>
      <c r="B149" s="59"/>
      <c r="C149" s="59"/>
      <c r="D149" s="59"/>
      <c r="E149" s="59"/>
      <c r="F149" s="59"/>
      <c r="G149" s="59"/>
      <c r="H149" s="59"/>
      <c r="I149" s="59"/>
      <c r="J149" s="59"/>
      <c r="K149" s="59"/>
      <c r="L149" s="59"/>
      <c r="M149" s="59"/>
      <c r="N149" s="59"/>
      <c r="O149" s="59"/>
      <c r="P149" s="59"/>
      <c r="Q149" s="59"/>
      <c r="R149" s="59"/>
      <c r="S149" s="59"/>
      <c r="T149" s="59"/>
      <c r="U149" s="59"/>
      <c r="V149" s="59"/>
      <c r="W149" s="59"/>
      <c r="X149" s="59"/>
      <c r="Y149" s="59"/>
      <c r="Z149" s="59"/>
      <c r="AA149" s="59"/>
      <c r="AB149" s="59"/>
      <c r="AC149" s="59"/>
      <c r="AD149" s="59"/>
      <c r="AE149" s="59"/>
      <c r="AF149" s="59"/>
      <c r="AG149" s="59"/>
      <c r="AH149" s="59"/>
      <c r="AI149" s="59"/>
      <c r="AJ149" s="59"/>
      <c r="AK149" s="59"/>
      <c r="AL149" s="59"/>
      <c r="AM149" s="59"/>
      <c r="AN149" s="59"/>
      <c r="AO149" s="59"/>
      <c r="AP149" s="59"/>
      <c r="AQ149" s="59"/>
      <c r="AR149" s="59"/>
    </row>
    <row r="150" ht="12.0" customHeight="1">
      <c r="A150" s="59"/>
      <c r="B150" s="59"/>
      <c r="C150" s="59"/>
      <c r="D150" s="59"/>
      <c r="E150" s="59"/>
      <c r="F150" s="59"/>
      <c r="G150" s="59"/>
      <c r="H150" s="59"/>
      <c r="I150" s="59"/>
      <c r="J150" s="59"/>
      <c r="K150" s="59"/>
      <c r="L150" s="59"/>
      <c r="M150" s="59"/>
      <c r="N150" s="59"/>
      <c r="O150" s="59"/>
      <c r="P150" s="59"/>
      <c r="Q150" s="59"/>
      <c r="R150" s="59"/>
      <c r="S150" s="59"/>
      <c r="T150" s="59"/>
      <c r="U150" s="59"/>
      <c r="V150" s="59"/>
      <c r="W150" s="59"/>
      <c r="X150" s="59"/>
      <c r="Y150" s="59"/>
      <c r="Z150" s="59"/>
      <c r="AA150" s="59"/>
      <c r="AB150" s="59"/>
      <c r="AC150" s="59"/>
      <c r="AD150" s="59"/>
      <c r="AE150" s="59"/>
      <c r="AF150" s="59"/>
      <c r="AG150" s="59"/>
      <c r="AH150" s="59"/>
      <c r="AI150" s="59"/>
      <c r="AJ150" s="59"/>
      <c r="AK150" s="59"/>
      <c r="AL150" s="59"/>
      <c r="AM150" s="59"/>
      <c r="AN150" s="59"/>
      <c r="AO150" s="59"/>
      <c r="AP150" s="59"/>
      <c r="AQ150" s="59"/>
      <c r="AR150" s="59"/>
    </row>
    <row r="151" ht="12.0" customHeight="1">
      <c r="A151" s="59"/>
      <c r="B151" s="59"/>
      <c r="C151" s="59"/>
      <c r="D151" s="59"/>
      <c r="E151" s="59"/>
      <c r="F151" s="59"/>
      <c r="G151" s="59"/>
      <c r="H151" s="59"/>
      <c r="I151" s="59"/>
      <c r="J151" s="59"/>
      <c r="K151" s="59"/>
      <c r="L151" s="59"/>
      <c r="M151" s="59"/>
      <c r="N151" s="59"/>
      <c r="O151" s="59"/>
      <c r="P151" s="59"/>
      <c r="Q151" s="59"/>
      <c r="R151" s="59"/>
      <c r="S151" s="59"/>
      <c r="T151" s="59"/>
      <c r="U151" s="59"/>
      <c r="V151" s="59"/>
      <c r="W151" s="59"/>
      <c r="X151" s="59"/>
      <c r="Y151" s="59"/>
      <c r="Z151" s="59"/>
      <c r="AA151" s="59"/>
      <c r="AB151" s="59"/>
      <c r="AC151" s="59"/>
      <c r="AD151" s="59"/>
      <c r="AE151" s="59"/>
      <c r="AF151" s="59"/>
      <c r="AG151" s="59"/>
      <c r="AH151" s="59"/>
      <c r="AI151" s="59"/>
      <c r="AJ151" s="59"/>
      <c r="AK151" s="59"/>
      <c r="AL151" s="59"/>
      <c r="AM151" s="59"/>
      <c r="AN151" s="59"/>
      <c r="AO151" s="59"/>
      <c r="AP151" s="59"/>
      <c r="AQ151" s="59"/>
      <c r="AR151" s="59"/>
    </row>
    <row r="152" ht="12.0" customHeight="1">
      <c r="A152" s="59"/>
      <c r="B152" s="59"/>
      <c r="C152" s="59"/>
      <c r="D152" s="59"/>
      <c r="E152" s="59"/>
      <c r="F152" s="59"/>
      <c r="G152" s="59"/>
      <c r="H152" s="59"/>
      <c r="I152" s="59"/>
      <c r="J152" s="59"/>
      <c r="K152" s="59"/>
      <c r="L152" s="59"/>
      <c r="M152" s="59"/>
      <c r="N152" s="59"/>
      <c r="O152" s="59"/>
      <c r="P152" s="59"/>
      <c r="Q152" s="59"/>
      <c r="R152" s="59"/>
      <c r="S152" s="59"/>
      <c r="T152" s="59"/>
      <c r="U152" s="59"/>
      <c r="V152" s="59"/>
      <c r="W152" s="59"/>
      <c r="X152" s="59"/>
      <c r="Y152" s="59"/>
      <c r="Z152" s="59"/>
      <c r="AA152" s="59"/>
      <c r="AB152" s="59"/>
      <c r="AC152" s="59"/>
      <c r="AD152" s="59"/>
      <c r="AE152" s="59"/>
      <c r="AF152" s="59"/>
      <c r="AG152" s="59"/>
      <c r="AH152" s="59"/>
      <c r="AI152" s="59"/>
      <c r="AJ152" s="59"/>
      <c r="AK152" s="59"/>
      <c r="AL152" s="59"/>
      <c r="AM152" s="59"/>
      <c r="AN152" s="59"/>
      <c r="AO152" s="59"/>
      <c r="AP152" s="59"/>
      <c r="AQ152" s="59"/>
      <c r="AR152" s="59"/>
    </row>
    <row r="153" ht="12.0" customHeight="1">
      <c r="A153" s="59"/>
      <c r="B153" s="59"/>
      <c r="C153" s="59"/>
      <c r="D153" s="59"/>
      <c r="E153" s="59"/>
      <c r="F153" s="59"/>
      <c r="G153" s="59"/>
      <c r="H153" s="59"/>
      <c r="I153" s="59"/>
      <c r="J153" s="59"/>
      <c r="K153" s="59"/>
      <c r="L153" s="59"/>
      <c r="M153" s="59"/>
      <c r="N153" s="59"/>
      <c r="O153" s="59"/>
      <c r="P153" s="59"/>
      <c r="Q153" s="59"/>
      <c r="R153" s="59"/>
      <c r="S153" s="59"/>
      <c r="T153" s="59"/>
      <c r="U153" s="59"/>
      <c r="V153" s="59"/>
      <c r="W153" s="59"/>
      <c r="X153" s="59"/>
      <c r="Y153" s="59"/>
      <c r="Z153" s="59"/>
      <c r="AA153" s="59"/>
      <c r="AB153" s="59"/>
      <c r="AC153" s="59"/>
      <c r="AD153" s="59"/>
      <c r="AE153" s="59"/>
      <c r="AF153" s="59"/>
      <c r="AG153" s="59"/>
      <c r="AH153" s="59"/>
      <c r="AI153" s="59"/>
      <c r="AJ153" s="59"/>
      <c r="AK153" s="59"/>
      <c r="AL153" s="59"/>
      <c r="AM153" s="59"/>
      <c r="AN153" s="59"/>
      <c r="AO153" s="59"/>
      <c r="AP153" s="59"/>
      <c r="AQ153" s="59"/>
      <c r="AR153" s="59"/>
    </row>
    <row r="154" ht="12.0" customHeight="1">
      <c r="A154" s="59"/>
      <c r="B154" s="59"/>
      <c r="C154" s="59"/>
      <c r="D154" s="59"/>
      <c r="E154" s="59"/>
      <c r="F154" s="59"/>
      <c r="G154" s="59"/>
      <c r="H154" s="59"/>
      <c r="I154" s="59"/>
      <c r="J154" s="59"/>
      <c r="K154" s="59"/>
      <c r="L154" s="59"/>
      <c r="M154" s="59"/>
      <c r="N154" s="59"/>
      <c r="O154" s="59"/>
      <c r="P154" s="59"/>
      <c r="Q154" s="59"/>
      <c r="R154" s="59"/>
      <c r="S154" s="59"/>
      <c r="T154" s="59"/>
      <c r="U154" s="59"/>
      <c r="V154" s="59"/>
      <c r="W154" s="59"/>
      <c r="X154" s="59"/>
      <c r="Y154" s="59"/>
      <c r="Z154" s="59"/>
      <c r="AA154" s="59"/>
      <c r="AB154" s="59"/>
      <c r="AC154" s="59"/>
      <c r="AD154" s="59"/>
      <c r="AE154" s="59"/>
      <c r="AF154" s="59"/>
      <c r="AG154" s="59"/>
      <c r="AH154" s="59"/>
      <c r="AI154" s="59"/>
      <c r="AJ154" s="59"/>
      <c r="AK154" s="59"/>
      <c r="AL154" s="59"/>
      <c r="AM154" s="59"/>
      <c r="AN154" s="59"/>
      <c r="AO154" s="59"/>
      <c r="AP154" s="59"/>
      <c r="AQ154" s="59"/>
      <c r="AR154" s="59"/>
    </row>
    <row r="155" ht="12.0" customHeight="1">
      <c r="A155" s="59"/>
      <c r="B155" s="59"/>
      <c r="C155" s="59"/>
      <c r="D155" s="59"/>
      <c r="E155" s="59"/>
      <c r="F155" s="59"/>
      <c r="G155" s="59"/>
      <c r="H155" s="59"/>
      <c r="I155" s="59"/>
      <c r="J155" s="59"/>
      <c r="K155" s="59"/>
      <c r="L155" s="59"/>
      <c r="M155" s="59"/>
      <c r="N155" s="59"/>
      <c r="O155" s="59"/>
      <c r="P155" s="59"/>
      <c r="Q155" s="59"/>
      <c r="R155" s="59"/>
      <c r="S155" s="59"/>
      <c r="T155" s="59"/>
      <c r="U155" s="59"/>
      <c r="V155" s="59"/>
      <c r="W155" s="59"/>
      <c r="X155" s="59"/>
      <c r="Y155" s="59"/>
      <c r="Z155" s="59"/>
      <c r="AA155" s="59"/>
      <c r="AB155" s="59"/>
      <c r="AC155" s="59"/>
      <c r="AD155" s="59"/>
      <c r="AE155" s="59"/>
      <c r="AF155" s="59"/>
      <c r="AG155" s="59"/>
      <c r="AH155" s="59"/>
      <c r="AI155" s="59"/>
      <c r="AJ155" s="59"/>
      <c r="AK155" s="59"/>
      <c r="AL155" s="59"/>
      <c r="AM155" s="59"/>
      <c r="AN155" s="59"/>
      <c r="AO155" s="59"/>
      <c r="AP155" s="59"/>
      <c r="AQ155" s="59"/>
      <c r="AR155" s="59"/>
    </row>
    <row r="156" ht="12.0" customHeight="1">
      <c r="A156" s="59"/>
      <c r="B156" s="59"/>
      <c r="C156" s="59"/>
      <c r="D156" s="59"/>
      <c r="E156" s="59"/>
      <c r="F156" s="59"/>
      <c r="G156" s="59"/>
      <c r="H156" s="59"/>
      <c r="I156" s="59"/>
      <c r="J156" s="59"/>
      <c r="K156" s="59"/>
      <c r="L156" s="59"/>
      <c r="M156" s="59"/>
      <c r="N156" s="59"/>
      <c r="O156" s="59"/>
      <c r="P156" s="59"/>
      <c r="Q156" s="59"/>
      <c r="R156" s="59"/>
      <c r="S156" s="59"/>
      <c r="T156" s="59"/>
      <c r="U156" s="59"/>
      <c r="V156" s="59"/>
      <c r="W156" s="59"/>
      <c r="X156" s="59"/>
      <c r="Y156" s="59"/>
      <c r="Z156" s="59"/>
      <c r="AA156" s="59"/>
      <c r="AB156" s="59"/>
      <c r="AC156" s="59"/>
      <c r="AD156" s="59"/>
      <c r="AE156" s="59"/>
      <c r="AF156" s="59"/>
      <c r="AG156" s="59"/>
      <c r="AH156" s="59"/>
      <c r="AI156" s="59"/>
      <c r="AJ156" s="59"/>
      <c r="AK156" s="59"/>
      <c r="AL156" s="59"/>
      <c r="AM156" s="59"/>
      <c r="AN156" s="59"/>
      <c r="AO156" s="59"/>
      <c r="AP156" s="59"/>
      <c r="AQ156" s="59"/>
      <c r="AR156" s="59"/>
    </row>
    <row r="157" ht="12.0" customHeight="1">
      <c r="A157" s="59"/>
      <c r="B157" s="59"/>
      <c r="C157" s="59"/>
      <c r="D157" s="59"/>
      <c r="E157" s="59"/>
      <c r="F157" s="59"/>
      <c r="G157" s="59"/>
      <c r="H157" s="59"/>
      <c r="I157" s="59"/>
      <c r="J157" s="59"/>
      <c r="K157" s="59"/>
      <c r="L157" s="59"/>
      <c r="M157" s="59"/>
      <c r="N157" s="59"/>
      <c r="O157" s="59"/>
      <c r="P157" s="59"/>
      <c r="Q157" s="59"/>
      <c r="R157" s="59"/>
      <c r="S157" s="59"/>
      <c r="T157" s="59"/>
      <c r="U157" s="59"/>
      <c r="V157" s="59"/>
      <c r="W157" s="59"/>
      <c r="X157" s="59"/>
      <c r="Y157" s="59"/>
      <c r="Z157" s="59"/>
      <c r="AA157" s="59"/>
      <c r="AB157" s="59"/>
      <c r="AC157" s="59"/>
      <c r="AD157" s="59"/>
      <c r="AE157" s="59"/>
      <c r="AF157" s="59"/>
      <c r="AG157" s="59"/>
      <c r="AH157" s="59"/>
      <c r="AI157" s="59"/>
      <c r="AJ157" s="59"/>
      <c r="AK157" s="59"/>
      <c r="AL157" s="59"/>
      <c r="AM157" s="59"/>
      <c r="AN157" s="59"/>
      <c r="AO157" s="59"/>
      <c r="AP157" s="59"/>
      <c r="AQ157" s="59"/>
      <c r="AR157" s="59"/>
    </row>
    <row r="158" ht="12.0" customHeight="1">
      <c r="A158" s="59"/>
      <c r="B158" s="59"/>
      <c r="C158" s="59"/>
      <c r="D158" s="59"/>
      <c r="E158" s="59"/>
      <c r="F158" s="59"/>
      <c r="G158" s="59"/>
      <c r="H158" s="59"/>
      <c r="I158" s="59"/>
      <c r="J158" s="59"/>
      <c r="K158" s="59"/>
      <c r="L158" s="59"/>
      <c r="M158" s="59"/>
      <c r="N158" s="59"/>
      <c r="O158" s="59"/>
      <c r="P158" s="59"/>
      <c r="Q158" s="59"/>
      <c r="R158" s="59"/>
      <c r="S158" s="59"/>
      <c r="T158" s="59"/>
      <c r="U158" s="59"/>
      <c r="V158" s="59"/>
      <c r="W158" s="59"/>
      <c r="X158" s="59"/>
      <c r="Y158" s="59"/>
      <c r="Z158" s="59"/>
      <c r="AA158" s="59"/>
      <c r="AB158" s="59"/>
      <c r="AC158" s="59"/>
      <c r="AD158" s="59"/>
      <c r="AE158" s="59"/>
      <c r="AF158" s="59"/>
      <c r="AG158" s="59"/>
      <c r="AH158" s="59"/>
      <c r="AI158" s="59"/>
      <c r="AJ158" s="59"/>
      <c r="AK158" s="59"/>
      <c r="AL158" s="59"/>
      <c r="AM158" s="59"/>
      <c r="AN158" s="59"/>
      <c r="AO158" s="59"/>
      <c r="AP158" s="59"/>
      <c r="AQ158" s="59"/>
      <c r="AR158" s="59"/>
    </row>
    <row r="159" ht="12.0" customHeight="1">
      <c r="A159" s="59"/>
      <c r="B159" s="59"/>
      <c r="C159" s="59"/>
      <c r="D159" s="59"/>
      <c r="E159" s="59"/>
      <c r="F159" s="59"/>
      <c r="G159" s="59"/>
      <c r="H159" s="59"/>
      <c r="I159" s="59"/>
      <c r="J159" s="59"/>
      <c r="K159" s="59"/>
      <c r="L159" s="59"/>
      <c r="M159" s="59"/>
      <c r="N159" s="59"/>
      <c r="O159" s="59"/>
      <c r="P159" s="59"/>
      <c r="Q159" s="59"/>
      <c r="R159" s="59"/>
      <c r="S159" s="59"/>
      <c r="T159" s="59"/>
      <c r="U159" s="59"/>
      <c r="V159" s="59"/>
      <c r="W159" s="59"/>
      <c r="X159" s="59"/>
      <c r="Y159" s="59"/>
      <c r="Z159" s="59"/>
      <c r="AA159" s="59"/>
      <c r="AB159" s="59"/>
      <c r="AC159" s="59"/>
      <c r="AD159" s="59"/>
      <c r="AE159" s="59"/>
      <c r="AF159" s="59"/>
      <c r="AG159" s="59"/>
      <c r="AH159" s="59"/>
      <c r="AI159" s="59"/>
      <c r="AJ159" s="59"/>
      <c r="AK159" s="59"/>
      <c r="AL159" s="59"/>
      <c r="AM159" s="59"/>
      <c r="AN159" s="59"/>
      <c r="AO159" s="59"/>
      <c r="AP159" s="59"/>
      <c r="AQ159" s="59"/>
      <c r="AR159" s="59"/>
    </row>
    <row r="160" ht="12.0" customHeight="1">
      <c r="A160" s="59"/>
      <c r="B160" s="59"/>
      <c r="C160" s="59"/>
      <c r="D160" s="59"/>
      <c r="E160" s="59"/>
      <c r="F160" s="59"/>
      <c r="G160" s="59"/>
      <c r="H160" s="59"/>
      <c r="I160" s="59"/>
      <c r="J160" s="59"/>
      <c r="K160" s="59"/>
      <c r="L160" s="59"/>
      <c r="M160" s="59"/>
      <c r="N160" s="59"/>
      <c r="O160" s="59"/>
      <c r="P160" s="59"/>
      <c r="Q160" s="59"/>
      <c r="R160" s="59"/>
      <c r="S160" s="59"/>
      <c r="T160" s="59"/>
      <c r="U160" s="59"/>
      <c r="V160" s="59"/>
      <c r="W160" s="59"/>
      <c r="X160" s="59"/>
      <c r="Y160" s="59"/>
      <c r="Z160" s="59"/>
      <c r="AA160" s="59"/>
      <c r="AB160" s="59"/>
      <c r="AC160" s="59"/>
      <c r="AD160" s="59"/>
      <c r="AE160" s="59"/>
      <c r="AF160" s="59"/>
      <c r="AG160" s="59"/>
      <c r="AH160" s="59"/>
      <c r="AI160" s="59"/>
      <c r="AJ160" s="59"/>
      <c r="AK160" s="59"/>
      <c r="AL160" s="59"/>
      <c r="AM160" s="59"/>
      <c r="AN160" s="59"/>
      <c r="AO160" s="59"/>
      <c r="AP160" s="59"/>
      <c r="AQ160" s="59"/>
      <c r="AR160" s="59"/>
    </row>
    <row r="161" ht="12.0" customHeight="1">
      <c r="A161" s="59"/>
      <c r="B161" s="59"/>
      <c r="C161" s="59"/>
      <c r="D161" s="59"/>
      <c r="E161" s="59"/>
      <c r="F161" s="59"/>
      <c r="G161" s="59"/>
      <c r="H161" s="59"/>
      <c r="I161" s="59"/>
      <c r="J161" s="59"/>
      <c r="K161" s="59"/>
      <c r="L161" s="59"/>
      <c r="M161" s="59"/>
      <c r="N161" s="59"/>
      <c r="O161" s="59"/>
      <c r="P161" s="59"/>
      <c r="Q161" s="59"/>
      <c r="R161" s="59"/>
      <c r="S161" s="59"/>
      <c r="T161" s="59"/>
      <c r="U161" s="59"/>
      <c r="V161" s="59"/>
      <c r="W161" s="59"/>
      <c r="X161" s="59"/>
      <c r="Y161" s="59"/>
      <c r="Z161" s="59"/>
      <c r="AA161" s="59"/>
      <c r="AB161" s="59"/>
      <c r="AC161" s="59"/>
      <c r="AD161" s="59"/>
      <c r="AE161" s="59"/>
      <c r="AF161" s="59"/>
      <c r="AG161" s="59"/>
      <c r="AH161" s="59"/>
      <c r="AI161" s="59"/>
      <c r="AJ161" s="59"/>
      <c r="AK161" s="59"/>
      <c r="AL161" s="59"/>
      <c r="AM161" s="59"/>
      <c r="AN161" s="59"/>
      <c r="AO161" s="59"/>
      <c r="AP161" s="59"/>
      <c r="AQ161" s="59"/>
      <c r="AR161" s="59"/>
    </row>
    <row r="162" ht="12.0" customHeight="1">
      <c r="A162" s="59"/>
      <c r="B162" s="59"/>
      <c r="C162" s="59"/>
      <c r="D162" s="59"/>
      <c r="E162" s="59"/>
      <c r="F162" s="59"/>
      <c r="G162" s="59"/>
      <c r="H162" s="59"/>
      <c r="I162" s="59"/>
      <c r="J162" s="59"/>
      <c r="K162" s="59"/>
      <c r="L162" s="59"/>
      <c r="M162" s="59"/>
      <c r="N162" s="59"/>
      <c r="O162" s="59"/>
      <c r="P162" s="59"/>
      <c r="Q162" s="59"/>
      <c r="R162" s="59"/>
      <c r="S162" s="59"/>
      <c r="T162" s="59"/>
      <c r="U162" s="59"/>
      <c r="V162" s="59"/>
      <c r="W162" s="59"/>
      <c r="X162" s="59"/>
      <c r="Y162" s="59"/>
      <c r="Z162" s="59"/>
      <c r="AA162" s="59"/>
      <c r="AB162" s="59"/>
      <c r="AC162" s="59"/>
      <c r="AD162" s="59"/>
      <c r="AE162" s="59"/>
      <c r="AF162" s="59"/>
      <c r="AG162" s="59"/>
      <c r="AH162" s="59"/>
      <c r="AI162" s="59"/>
      <c r="AJ162" s="59"/>
      <c r="AK162" s="59"/>
      <c r="AL162" s="59"/>
      <c r="AM162" s="59"/>
      <c r="AN162" s="59"/>
      <c r="AO162" s="59"/>
      <c r="AP162" s="59"/>
      <c r="AQ162" s="59"/>
      <c r="AR162" s="59"/>
    </row>
    <row r="163" ht="12.0" customHeight="1">
      <c r="A163" s="59"/>
      <c r="B163" s="59"/>
      <c r="C163" s="59"/>
      <c r="D163" s="59"/>
      <c r="E163" s="59"/>
      <c r="F163" s="59"/>
      <c r="G163" s="59"/>
      <c r="H163" s="59"/>
      <c r="I163" s="59"/>
      <c r="J163" s="59"/>
      <c r="K163" s="59"/>
      <c r="L163" s="59"/>
      <c r="M163" s="59"/>
      <c r="N163" s="59"/>
      <c r="O163" s="59"/>
      <c r="P163" s="59"/>
      <c r="Q163" s="59"/>
      <c r="R163" s="59"/>
      <c r="S163" s="59"/>
      <c r="T163" s="59"/>
      <c r="U163" s="59"/>
      <c r="V163" s="59"/>
      <c r="W163" s="59"/>
      <c r="X163" s="59"/>
      <c r="Y163" s="59"/>
      <c r="Z163" s="59"/>
      <c r="AA163" s="59"/>
      <c r="AB163" s="59"/>
      <c r="AC163" s="59"/>
      <c r="AD163" s="59"/>
      <c r="AE163" s="59"/>
      <c r="AF163" s="59"/>
      <c r="AG163" s="59"/>
      <c r="AH163" s="59"/>
      <c r="AI163" s="59"/>
      <c r="AJ163" s="59"/>
      <c r="AK163" s="59"/>
      <c r="AL163" s="59"/>
      <c r="AM163" s="59"/>
      <c r="AN163" s="59"/>
      <c r="AO163" s="59"/>
      <c r="AP163" s="59"/>
      <c r="AQ163" s="59"/>
      <c r="AR163" s="59"/>
    </row>
    <row r="164" ht="12.0" customHeight="1">
      <c r="A164" s="59"/>
      <c r="B164" s="59"/>
      <c r="C164" s="59"/>
      <c r="D164" s="59"/>
      <c r="E164" s="59"/>
      <c r="F164" s="59"/>
      <c r="G164" s="59"/>
      <c r="H164" s="59"/>
      <c r="I164" s="59"/>
      <c r="J164" s="59"/>
      <c r="K164" s="59"/>
      <c r="L164" s="59"/>
      <c r="M164" s="59"/>
      <c r="N164" s="59"/>
      <c r="O164" s="59"/>
      <c r="P164" s="59"/>
      <c r="Q164" s="59"/>
      <c r="R164" s="59"/>
      <c r="S164" s="59"/>
      <c r="T164" s="59"/>
      <c r="U164" s="59"/>
      <c r="V164" s="59"/>
      <c r="W164" s="59"/>
      <c r="X164" s="59"/>
      <c r="Y164" s="59"/>
      <c r="Z164" s="59"/>
      <c r="AA164" s="59"/>
      <c r="AB164" s="59"/>
      <c r="AC164" s="59"/>
      <c r="AD164" s="59"/>
      <c r="AE164" s="59"/>
      <c r="AF164" s="59"/>
      <c r="AG164" s="59"/>
      <c r="AH164" s="59"/>
      <c r="AI164" s="59"/>
      <c r="AJ164" s="59"/>
      <c r="AK164" s="59"/>
      <c r="AL164" s="59"/>
      <c r="AM164" s="59"/>
      <c r="AN164" s="59"/>
      <c r="AO164" s="59"/>
      <c r="AP164" s="59"/>
      <c r="AQ164" s="59"/>
      <c r="AR164" s="59"/>
    </row>
    <row r="165" ht="12.0" customHeight="1">
      <c r="A165" s="59"/>
      <c r="B165" s="59"/>
      <c r="C165" s="59"/>
      <c r="D165" s="59"/>
      <c r="E165" s="59"/>
      <c r="F165" s="59"/>
      <c r="G165" s="59"/>
      <c r="H165" s="59"/>
      <c r="I165" s="59"/>
      <c r="J165" s="59"/>
      <c r="K165" s="59"/>
      <c r="L165" s="59"/>
      <c r="M165" s="59"/>
      <c r="N165" s="59"/>
      <c r="O165" s="59"/>
      <c r="P165" s="59"/>
      <c r="Q165" s="59"/>
      <c r="R165" s="59"/>
      <c r="S165" s="59"/>
      <c r="T165" s="59"/>
      <c r="U165" s="59"/>
      <c r="V165" s="59"/>
      <c r="W165" s="59"/>
      <c r="X165" s="59"/>
      <c r="Y165" s="59"/>
      <c r="Z165" s="59"/>
      <c r="AA165" s="59"/>
      <c r="AB165" s="59"/>
      <c r="AC165" s="59"/>
      <c r="AD165" s="59"/>
      <c r="AE165" s="59"/>
      <c r="AF165" s="59"/>
      <c r="AG165" s="59"/>
      <c r="AH165" s="59"/>
      <c r="AI165" s="59"/>
      <c r="AJ165" s="59"/>
      <c r="AK165" s="59"/>
      <c r="AL165" s="59"/>
      <c r="AM165" s="59"/>
      <c r="AN165" s="59"/>
      <c r="AO165" s="59"/>
      <c r="AP165" s="59"/>
      <c r="AQ165" s="59"/>
      <c r="AR165" s="59"/>
    </row>
    <row r="166" ht="12.0" customHeight="1">
      <c r="A166" s="59"/>
      <c r="B166" s="59"/>
      <c r="C166" s="59"/>
      <c r="D166" s="59"/>
      <c r="E166" s="59"/>
      <c r="F166" s="59"/>
      <c r="G166" s="59"/>
      <c r="H166" s="59"/>
      <c r="I166" s="59"/>
      <c r="J166" s="59"/>
      <c r="K166" s="59"/>
      <c r="L166" s="59"/>
      <c r="M166" s="59"/>
      <c r="N166" s="59"/>
      <c r="O166" s="59"/>
      <c r="P166" s="59"/>
      <c r="Q166" s="59"/>
      <c r="R166" s="59"/>
      <c r="S166" s="59"/>
      <c r="T166" s="59"/>
      <c r="U166" s="59"/>
      <c r="V166" s="59"/>
      <c r="W166" s="59"/>
      <c r="X166" s="59"/>
      <c r="Y166" s="59"/>
      <c r="Z166" s="59"/>
      <c r="AA166" s="59"/>
      <c r="AB166" s="59"/>
      <c r="AC166" s="59"/>
      <c r="AD166" s="59"/>
      <c r="AE166" s="59"/>
      <c r="AF166" s="59"/>
      <c r="AG166" s="59"/>
      <c r="AH166" s="59"/>
      <c r="AI166" s="59"/>
      <c r="AJ166" s="59"/>
      <c r="AK166" s="59"/>
      <c r="AL166" s="59"/>
      <c r="AM166" s="59"/>
      <c r="AN166" s="59"/>
      <c r="AO166" s="59"/>
      <c r="AP166" s="59"/>
      <c r="AQ166" s="59"/>
      <c r="AR166" s="59"/>
    </row>
    <row r="167" ht="12.0" customHeight="1">
      <c r="A167" s="59"/>
      <c r="B167" s="59"/>
      <c r="C167" s="59"/>
      <c r="D167" s="59"/>
      <c r="E167" s="59"/>
      <c r="F167" s="59"/>
      <c r="G167" s="59"/>
      <c r="H167" s="59"/>
      <c r="I167" s="59"/>
      <c r="J167" s="59"/>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c r="AH167" s="59"/>
      <c r="AI167" s="59"/>
      <c r="AJ167" s="59"/>
      <c r="AK167" s="59"/>
      <c r="AL167" s="59"/>
      <c r="AM167" s="59"/>
      <c r="AN167" s="59"/>
      <c r="AO167" s="59"/>
      <c r="AP167" s="59"/>
      <c r="AQ167" s="59"/>
      <c r="AR167" s="59"/>
    </row>
    <row r="168" ht="12.0" customHeight="1">
      <c r="A168" s="59"/>
      <c r="B168" s="59"/>
      <c r="C168" s="59"/>
      <c r="D168" s="59"/>
      <c r="E168" s="59"/>
      <c r="F168" s="59"/>
      <c r="G168" s="59"/>
      <c r="H168" s="59"/>
      <c r="I168" s="59"/>
      <c r="J168" s="59"/>
      <c r="K168" s="59"/>
      <c r="L168" s="59"/>
      <c r="M168" s="59"/>
      <c r="N168" s="59"/>
      <c r="O168" s="59"/>
      <c r="P168" s="59"/>
      <c r="Q168" s="59"/>
      <c r="R168" s="59"/>
      <c r="S168" s="59"/>
      <c r="T168" s="59"/>
      <c r="U168" s="59"/>
      <c r="V168" s="59"/>
      <c r="W168" s="59"/>
      <c r="X168" s="59"/>
      <c r="Y168" s="59"/>
      <c r="Z168" s="59"/>
      <c r="AA168" s="59"/>
      <c r="AB168" s="59"/>
      <c r="AC168" s="59"/>
      <c r="AD168" s="59"/>
      <c r="AE168" s="59"/>
      <c r="AF168" s="59"/>
      <c r="AG168" s="59"/>
      <c r="AH168" s="59"/>
      <c r="AI168" s="59"/>
      <c r="AJ168" s="59"/>
      <c r="AK168" s="59"/>
      <c r="AL168" s="59"/>
      <c r="AM168" s="59"/>
      <c r="AN168" s="59"/>
      <c r="AO168" s="59"/>
      <c r="AP168" s="59"/>
      <c r="AQ168" s="59"/>
      <c r="AR168" s="59"/>
    </row>
    <row r="169" ht="12.0" customHeight="1">
      <c r="A169" s="59"/>
      <c r="B169" s="59"/>
      <c r="C169" s="59"/>
      <c r="D169" s="59"/>
      <c r="E169" s="59"/>
      <c r="F169" s="59"/>
      <c r="G169" s="59"/>
      <c r="H169" s="59"/>
      <c r="I169" s="59"/>
      <c r="J169" s="59"/>
      <c r="K169" s="5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9"/>
      <c r="AR169" s="59"/>
    </row>
    <row r="170" ht="12.0" customHeight="1">
      <c r="A170" s="59"/>
      <c r="B170" s="59"/>
      <c r="C170" s="59"/>
      <c r="D170" s="59"/>
      <c r="E170" s="59"/>
      <c r="F170" s="59"/>
      <c r="G170" s="59"/>
      <c r="H170" s="59"/>
      <c r="I170" s="59"/>
      <c r="J170" s="59"/>
      <c r="K170" s="59"/>
      <c r="L170" s="59"/>
      <c r="M170" s="59"/>
      <c r="N170" s="59"/>
      <c r="O170" s="59"/>
      <c r="P170" s="59"/>
      <c r="Q170" s="59"/>
      <c r="R170" s="59"/>
      <c r="S170" s="59"/>
      <c r="T170" s="59"/>
      <c r="U170" s="59"/>
      <c r="V170" s="59"/>
      <c r="W170" s="59"/>
      <c r="X170" s="59"/>
      <c r="Y170" s="59"/>
      <c r="Z170" s="59"/>
      <c r="AA170" s="59"/>
      <c r="AB170" s="59"/>
      <c r="AC170" s="59"/>
      <c r="AD170" s="59"/>
      <c r="AE170" s="59"/>
      <c r="AF170" s="59"/>
      <c r="AG170" s="59"/>
      <c r="AH170" s="59"/>
      <c r="AI170" s="59"/>
      <c r="AJ170" s="59"/>
      <c r="AK170" s="59"/>
      <c r="AL170" s="59"/>
      <c r="AM170" s="59"/>
      <c r="AN170" s="59"/>
      <c r="AO170" s="59"/>
      <c r="AP170" s="59"/>
      <c r="AQ170" s="59"/>
      <c r="AR170" s="59"/>
    </row>
    <row r="171" ht="12.0" customHeight="1">
      <c r="A171" s="59"/>
      <c r="B171" s="59"/>
      <c r="C171" s="59"/>
      <c r="D171" s="59"/>
      <c r="E171" s="59"/>
      <c r="F171" s="59"/>
      <c r="G171" s="59"/>
      <c r="H171" s="59"/>
      <c r="I171" s="59"/>
      <c r="J171" s="59"/>
      <c r="K171" s="59"/>
      <c r="L171" s="59"/>
      <c r="M171" s="59"/>
      <c r="N171" s="59"/>
      <c r="O171" s="59"/>
      <c r="P171" s="59"/>
      <c r="Q171" s="59"/>
      <c r="R171" s="59"/>
      <c r="S171" s="59"/>
      <c r="T171" s="59"/>
      <c r="U171" s="59"/>
      <c r="V171" s="59"/>
      <c r="W171" s="59"/>
      <c r="X171" s="59"/>
      <c r="Y171" s="59"/>
      <c r="Z171" s="59"/>
      <c r="AA171" s="59"/>
      <c r="AB171" s="59"/>
      <c r="AC171" s="59"/>
      <c r="AD171" s="59"/>
      <c r="AE171" s="59"/>
      <c r="AF171" s="59"/>
      <c r="AG171" s="59"/>
      <c r="AH171" s="59"/>
      <c r="AI171" s="59"/>
      <c r="AJ171" s="59"/>
      <c r="AK171" s="59"/>
      <c r="AL171" s="59"/>
      <c r="AM171" s="59"/>
      <c r="AN171" s="59"/>
      <c r="AO171" s="59"/>
      <c r="AP171" s="59"/>
      <c r="AQ171" s="59"/>
      <c r="AR171" s="59"/>
    </row>
    <row r="172" ht="12.0" customHeight="1">
      <c r="A172" s="59"/>
      <c r="B172" s="59"/>
      <c r="C172" s="59"/>
      <c r="D172" s="59"/>
      <c r="E172" s="59"/>
      <c r="F172" s="59"/>
      <c r="G172" s="59"/>
      <c r="H172" s="59"/>
      <c r="I172" s="59"/>
      <c r="J172" s="59"/>
      <c r="K172" s="59"/>
      <c r="L172" s="59"/>
      <c r="M172" s="59"/>
      <c r="N172" s="59"/>
      <c r="O172" s="59"/>
      <c r="P172" s="59"/>
      <c r="Q172" s="59"/>
      <c r="R172" s="59"/>
      <c r="S172" s="59"/>
      <c r="T172" s="59"/>
      <c r="U172" s="59"/>
      <c r="V172" s="59"/>
      <c r="W172" s="59"/>
      <c r="X172" s="59"/>
      <c r="Y172" s="59"/>
      <c r="Z172" s="59"/>
      <c r="AA172" s="59"/>
      <c r="AB172" s="59"/>
      <c r="AC172" s="59"/>
      <c r="AD172" s="59"/>
      <c r="AE172" s="59"/>
      <c r="AF172" s="59"/>
      <c r="AG172" s="59"/>
      <c r="AH172" s="59"/>
      <c r="AI172" s="59"/>
      <c r="AJ172" s="59"/>
      <c r="AK172" s="59"/>
      <c r="AL172" s="59"/>
      <c r="AM172" s="59"/>
      <c r="AN172" s="59"/>
      <c r="AO172" s="59"/>
      <c r="AP172" s="59"/>
      <c r="AQ172" s="59"/>
      <c r="AR172" s="59"/>
    </row>
    <row r="173" ht="12.0" customHeight="1">
      <c r="A173" s="59"/>
      <c r="B173" s="59"/>
      <c r="C173" s="59"/>
      <c r="D173" s="59"/>
      <c r="E173" s="59"/>
      <c r="F173" s="59"/>
      <c r="G173" s="59"/>
      <c r="H173" s="59"/>
      <c r="I173" s="59"/>
      <c r="J173" s="59"/>
      <c r="K173" s="59"/>
      <c r="L173" s="59"/>
      <c r="M173" s="59"/>
      <c r="N173" s="59"/>
      <c r="O173" s="59"/>
      <c r="P173" s="59"/>
      <c r="Q173" s="59"/>
      <c r="R173" s="59"/>
      <c r="S173" s="59"/>
      <c r="T173" s="59"/>
      <c r="U173" s="59"/>
      <c r="V173" s="59"/>
      <c r="W173" s="59"/>
      <c r="X173" s="59"/>
      <c r="Y173" s="59"/>
      <c r="Z173" s="59"/>
      <c r="AA173" s="59"/>
      <c r="AB173" s="59"/>
      <c r="AC173" s="59"/>
      <c r="AD173" s="59"/>
      <c r="AE173" s="59"/>
      <c r="AF173" s="59"/>
      <c r="AG173" s="59"/>
      <c r="AH173" s="59"/>
      <c r="AI173" s="59"/>
      <c r="AJ173" s="59"/>
      <c r="AK173" s="59"/>
      <c r="AL173" s="59"/>
      <c r="AM173" s="59"/>
      <c r="AN173" s="59"/>
      <c r="AO173" s="59"/>
      <c r="AP173" s="59"/>
      <c r="AQ173" s="59"/>
      <c r="AR173" s="59"/>
    </row>
    <row r="174" ht="12.0" customHeight="1">
      <c r="A174" s="59"/>
      <c r="B174" s="59"/>
      <c r="C174" s="59"/>
      <c r="D174" s="59"/>
      <c r="E174" s="59"/>
      <c r="F174" s="59"/>
      <c r="G174" s="59"/>
      <c r="H174" s="59"/>
      <c r="I174" s="59"/>
      <c r="J174" s="59"/>
      <c r="K174" s="59"/>
      <c r="L174" s="59"/>
      <c r="M174" s="59"/>
      <c r="N174" s="59"/>
      <c r="O174" s="59"/>
      <c r="P174" s="59"/>
      <c r="Q174" s="59"/>
      <c r="R174" s="59"/>
      <c r="S174" s="59"/>
      <c r="T174" s="59"/>
      <c r="U174" s="59"/>
      <c r="V174" s="59"/>
      <c r="W174" s="59"/>
      <c r="X174" s="59"/>
      <c r="Y174" s="59"/>
      <c r="Z174" s="59"/>
      <c r="AA174" s="59"/>
      <c r="AB174" s="59"/>
      <c r="AC174" s="59"/>
      <c r="AD174" s="59"/>
      <c r="AE174" s="59"/>
      <c r="AF174" s="59"/>
      <c r="AG174" s="59"/>
      <c r="AH174" s="59"/>
      <c r="AI174" s="59"/>
      <c r="AJ174" s="59"/>
      <c r="AK174" s="59"/>
      <c r="AL174" s="59"/>
      <c r="AM174" s="59"/>
      <c r="AN174" s="59"/>
      <c r="AO174" s="59"/>
      <c r="AP174" s="59"/>
      <c r="AQ174" s="59"/>
      <c r="AR174" s="59"/>
    </row>
    <row r="175" ht="12.0" customHeight="1">
      <c r="A175" s="59"/>
      <c r="B175" s="59"/>
      <c r="C175" s="59"/>
      <c r="D175" s="59"/>
      <c r="E175" s="59"/>
      <c r="F175" s="59"/>
      <c r="G175" s="59"/>
      <c r="H175" s="59"/>
      <c r="I175" s="59"/>
      <c r="J175" s="59"/>
      <c r="K175" s="59"/>
      <c r="L175" s="59"/>
      <c r="M175" s="59"/>
      <c r="N175" s="59"/>
      <c r="O175" s="59"/>
      <c r="P175" s="59"/>
      <c r="Q175" s="59"/>
      <c r="R175" s="59"/>
      <c r="S175" s="59"/>
      <c r="T175" s="59"/>
      <c r="U175" s="59"/>
      <c r="V175" s="59"/>
      <c r="W175" s="59"/>
      <c r="X175" s="59"/>
      <c r="Y175" s="59"/>
      <c r="Z175" s="59"/>
      <c r="AA175" s="59"/>
      <c r="AB175" s="59"/>
      <c r="AC175" s="59"/>
      <c r="AD175" s="59"/>
      <c r="AE175" s="59"/>
      <c r="AF175" s="59"/>
      <c r="AG175" s="59"/>
      <c r="AH175" s="59"/>
      <c r="AI175" s="59"/>
      <c r="AJ175" s="59"/>
      <c r="AK175" s="59"/>
      <c r="AL175" s="59"/>
      <c r="AM175" s="59"/>
      <c r="AN175" s="59"/>
      <c r="AO175" s="59"/>
      <c r="AP175" s="59"/>
      <c r="AQ175" s="59"/>
      <c r="AR175" s="59"/>
    </row>
    <row r="176" ht="12.0" customHeight="1">
      <c r="A176" s="59"/>
      <c r="B176" s="59"/>
      <c r="C176" s="59"/>
      <c r="D176" s="59"/>
      <c r="E176" s="59"/>
      <c r="F176" s="59"/>
      <c r="G176" s="59"/>
      <c r="H176" s="59"/>
      <c r="I176" s="59"/>
      <c r="J176" s="59"/>
      <c r="K176" s="59"/>
      <c r="L176" s="59"/>
      <c r="M176" s="59"/>
      <c r="N176" s="59"/>
      <c r="O176" s="59"/>
      <c r="P176" s="59"/>
      <c r="Q176" s="59"/>
      <c r="R176" s="59"/>
      <c r="S176" s="59"/>
      <c r="T176" s="59"/>
      <c r="U176" s="59"/>
      <c r="V176" s="59"/>
      <c r="W176" s="59"/>
      <c r="X176" s="59"/>
      <c r="Y176" s="59"/>
      <c r="Z176" s="59"/>
      <c r="AA176" s="59"/>
      <c r="AB176" s="59"/>
      <c r="AC176" s="59"/>
      <c r="AD176" s="59"/>
      <c r="AE176" s="59"/>
      <c r="AF176" s="59"/>
      <c r="AG176" s="59"/>
      <c r="AH176" s="59"/>
      <c r="AI176" s="59"/>
      <c r="AJ176" s="59"/>
      <c r="AK176" s="59"/>
      <c r="AL176" s="59"/>
      <c r="AM176" s="59"/>
      <c r="AN176" s="59"/>
      <c r="AO176" s="59"/>
      <c r="AP176" s="59"/>
      <c r="AQ176" s="59"/>
      <c r="AR176" s="59"/>
    </row>
    <row r="177" ht="12.0" customHeight="1">
      <c r="A177" s="59"/>
      <c r="B177" s="59"/>
      <c r="C177" s="59"/>
      <c r="D177" s="59"/>
      <c r="E177" s="59"/>
      <c r="F177" s="59"/>
      <c r="G177" s="59"/>
      <c r="H177" s="59"/>
      <c r="I177" s="59"/>
      <c r="J177" s="59"/>
      <c r="K177" s="59"/>
      <c r="L177" s="59"/>
      <c r="M177" s="59"/>
      <c r="N177" s="59"/>
      <c r="O177" s="59"/>
      <c r="P177" s="59"/>
      <c r="Q177" s="59"/>
      <c r="R177" s="59"/>
      <c r="S177" s="59"/>
      <c r="T177" s="59"/>
      <c r="U177" s="59"/>
      <c r="V177" s="59"/>
      <c r="W177" s="59"/>
      <c r="X177" s="59"/>
      <c r="Y177" s="59"/>
      <c r="Z177" s="59"/>
      <c r="AA177" s="59"/>
      <c r="AB177" s="59"/>
      <c r="AC177" s="59"/>
      <c r="AD177" s="59"/>
      <c r="AE177" s="59"/>
      <c r="AF177" s="59"/>
      <c r="AG177" s="59"/>
      <c r="AH177" s="59"/>
      <c r="AI177" s="59"/>
      <c r="AJ177" s="59"/>
      <c r="AK177" s="59"/>
      <c r="AL177" s="59"/>
      <c r="AM177" s="59"/>
      <c r="AN177" s="59"/>
      <c r="AO177" s="59"/>
      <c r="AP177" s="59"/>
      <c r="AQ177" s="59"/>
      <c r="AR177" s="59"/>
    </row>
    <row r="178" ht="12.0" customHeight="1">
      <c r="A178" s="59"/>
      <c r="B178" s="59"/>
      <c r="C178" s="59"/>
      <c r="D178" s="59"/>
      <c r="E178" s="59"/>
      <c r="F178" s="59"/>
      <c r="G178" s="59"/>
      <c r="H178" s="59"/>
      <c r="I178" s="59"/>
      <c r="J178" s="59"/>
      <c r="K178" s="59"/>
      <c r="L178" s="59"/>
      <c r="M178" s="59"/>
      <c r="N178" s="59"/>
      <c r="O178" s="59"/>
      <c r="P178" s="59"/>
      <c r="Q178" s="59"/>
      <c r="R178" s="59"/>
      <c r="S178" s="59"/>
      <c r="T178" s="59"/>
      <c r="U178" s="59"/>
      <c r="V178" s="59"/>
      <c r="W178" s="59"/>
      <c r="X178" s="59"/>
      <c r="Y178" s="59"/>
      <c r="Z178" s="59"/>
      <c r="AA178" s="59"/>
      <c r="AB178" s="59"/>
      <c r="AC178" s="59"/>
      <c r="AD178" s="59"/>
      <c r="AE178" s="59"/>
      <c r="AF178" s="59"/>
      <c r="AG178" s="59"/>
      <c r="AH178" s="59"/>
      <c r="AI178" s="59"/>
      <c r="AJ178" s="59"/>
      <c r="AK178" s="59"/>
      <c r="AL178" s="59"/>
      <c r="AM178" s="59"/>
      <c r="AN178" s="59"/>
      <c r="AO178" s="59"/>
      <c r="AP178" s="59"/>
      <c r="AQ178" s="59"/>
      <c r="AR178" s="59"/>
    </row>
    <row r="179" ht="12.0" customHeight="1">
      <c r="A179" s="59"/>
      <c r="B179" s="59"/>
      <c r="C179" s="59"/>
      <c r="D179" s="59"/>
      <c r="E179" s="59"/>
      <c r="F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c r="AD179" s="59"/>
      <c r="AE179" s="59"/>
      <c r="AF179" s="59"/>
      <c r="AG179" s="59"/>
      <c r="AH179" s="59"/>
      <c r="AI179" s="59"/>
      <c r="AJ179" s="59"/>
      <c r="AK179" s="59"/>
      <c r="AL179" s="59"/>
      <c r="AM179" s="59"/>
      <c r="AN179" s="59"/>
      <c r="AO179" s="59"/>
      <c r="AP179" s="59"/>
      <c r="AQ179" s="59"/>
      <c r="AR179" s="59"/>
    </row>
    <row r="180" ht="12.0" customHeight="1">
      <c r="A180" s="59"/>
      <c r="B180" s="59"/>
      <c r="C180" s="59"/>
      <c r="D180" s="59"/>
      <c r="E180" s="59"/>
      <c r="F180" s="59"/>
      <c r="G180" s="59"/>
      <c r="H180" s="59"/>
      <c r="I180" s="59"/>
      <c r="J180" s="59"/>
      <c r="K180" s="59"/>
      <c r="L180" s="59"/>
      <c r="M180" s="59"/>
      <c r="N180" s="59"/>
      <c r="O180" s="59"/>
      <c r="P180" s="59"/>
      <c r="Q180" s="59"/>
      <c r="R180" s="59"/>
      <c r="S180" s="59"/>
      <c r="T180" s="59"/>
      <c r="U180" s="59"/>
      <c r="V180" s="59"/>
      <c r="W180" s="59"/>
      <c r="X180" s="59"/>
      <c r="Y180" s="59"/>
      <c r="Z180" s="59"/>
      <c r="AA180" s="59"/>
      <c r="AB180" s="59"/>
      <c r="AC180" s="59"/>
      <c r="AD180" s="59"/>
      <c r="AE180" s="59"/>
      <c r="AF180" s="59"/>
      <c r="AG180" s="59"/>
      <c r="AH180" s="59"/>
      <c r="AI180" s="59"/>
      <c r="AJ180" s="59"/>
      <c r="AK180" s="59"/>
      <c r="AL180" s="59"/>
      <c r="AM180" s="59"/>
      <c r="AN180" s="59"/>
      <c r="AO180" s="59"/>
      <c r="AP180" s="59"/>
      <c r="AQ180" s="59"/>
      <c r="AR180" s="59"/>
    </row>
    <row r="181" ht="12.0" customHeight="1">
      <c r="A181" s="59"/>
      <c r="B181" s="59"/>
      <c r="C181" s="59"/>
      <c r="D181" s="59"/>
      <c r="E181" s="59"/>
      <c r="F181" s="59"/>
      <c r="G181" s="59"/>
      <c r="H181" s="59"/>
      <c r="I181" s="59"/>
      <c r="J181" s="59"/>
      <c r="K181" s="59"/>
      <c r="L181" s="59"/>
      <c r="M181" s="59"/>
      <c r="N181" s="59"/>
      <c r="O181" s="59"/>
      <c r="P181" s="59"/>
      <c r="Q181" s="59"/>
      <c r="R181" s="59"/>
      <c r="S181" s="59"/>
      <c r="T181" s="59"/>
      <c r="U181" s="59"/>
      <c r="V181" s="59"/>
      <c r="W181" s="59"/>
      <c r="X181" s="59"/>
      <c r="Y181" s="59"/>
      <c r="Z181" s="59"/>
      <c r="AA181" s="59"/>
      <c r="AB181" s="59"/>
      <c r="AC181" s="59"/>
      <c r="AD181" s="59"/>
      <c r="AE181" s="59"/>
      <c r="AF181" s="59"/>
      <c r="AG181" s="59"/>
      <c r="AH181" s="59"/>
      <c r="AI181" s="59"/>
      <c r="AJ181" s="59"/>
      <c r="AK181" s="59"/>
      <c r="AL181" s="59"/>
      <c r="AM181" s="59"/>
      <c r="AN181" s="59"/>
      <c r="AO181" s="59"/>
      <c r="AP181" s="59"/>
      <c r="AQ181" s="59"/>
      <c r="AR181" s="59"/>
    </row>
    <row r="182" ht="12.0" customHeight="1">
      <c r="A182" s="59"/>
      <c r="B182" s="59"/>
      <c r="C182" s="59"/>
      <c r="D182" s="59"/>
      <c r="E182" s="59"/>
      <c r="F182" s="59"/>
      <c r="G182" s="59"/>
      <c r="H182" s="59"/>
      <c r="I182" s="59"/>
      <c r="J182" s="59"/>
      <c r="K182" s="59"/>
      <c r="L182" s="59"/>
      <c r="M182" s="59"/>
      <c r="N182" s="59"/>
      <c r="O182" s="59"/>
      <c r="P182" s="59"/>
      <c r="Q182" s="59"/>
      <c r="R182" s="59"/>
      <c r="S182" s="59"/>
      <c r="T182" s="59"/>
      <c r="U182" s="59"/>
      <c r="V182" s="59"/>
      <c r="W182" s="59"/>
      <c r="X182" s="59"/>
      <c r="Y182" s="59"/>
      <c r="Z182" s="59"/>
      <c r="AA182" s="59"/>
      <c r="AB182" s="59"/>
      <c r="AC182" s="59"/>
      <c r="AD182" s="59"/>
      <c r="AE182" s="59"/>
      <c r="AF182" s="59"/>
      <c r="AG182" s="59"/>
      <c r="AH182" s="59"/>
      <c r="AI182" s="59"/>
      <c r="AJ182" s="59"/>
      <c r="AK182" s="59"/>
      <c r="AL182" s="59"/>
      <c r="AM182" s="59"/>
      <c r="AN182" s="59"/>
      <c r="AO182" s="59"/>
      <c r="AP182" s="59"/>
      <c r="AQ182" s="59"/>
      <c r="AR182" s="59"/>
    </row>
    <row r="183" ht="12.0" customHeight="1">
      <c r="A183" s="59"/>
      <c r="B183" s="59"/>
      <c r="C183" s="59"/>
      <c r="D183" s="59"/>
      <c r="E183" s="59"/>
      <c r="F183" s="59"/>
      <c r="G183" s="59"/>
      <c r="H183" s="59"/>
      <c r="I183" s="59"/>
      <c r="J183" s="59"/>
      <c r="K183" s="59"/>
      <c r="L183" s="59"/>
      <c r="M183" s="59"/>
      <c r="N183" s="59"/>
      <c r="O183" s="59"/>
      <c r="P183" s="59"/>
      <c r="Q183" s="59"/>
      <c r="R183" s="59"/>
      <c r="S183" s="59"/>
      <c r="T183" s="59"/>
      <c r="U183" s="59"/>
      <c r="V183" s="59"/>
      <c r="W183" s="59"/>
      <c r="X183" s="59"/>
      <c r="Y183" s="59"/>
      <c r="Z183" s="59"/>
      <c r="AA183" s="59"/>
      <c r="AB183" s="59"/>
      <c r="AC183" s="59"/>
      <c r="AD183" s="59"/>
      <c r="AE183" s="59"/>
      <c r="AF183" s="59"/>
      <c r="AG183" s="59"/>
      <c r="AH183" s="59"/>
      <c r="AI183" s="59"/>
      <c r="AJ183" s="59"/>
      <c r="AK183" s="59"/>
      <c r="AL183" s="59"/>
      <c r="AM183" s="59"/>
      <c r="AN183" s="59"/>
      <c r="AO183" s="59"/>
      <c r="AP183" s="59"/>
      <c r="AQ183" s="59"/>
      <c r="AR183" s="59"/>
    </row>
    <row r="184" ht="12.0" customHeight="1">
      <c r="A184" s="59"/>
      <c r="B184" s="59"/>
      <c r="C184" s="59"/>
      <c r="D184" s="59"/>
      <c r="E184" s="59"/>
      <c r="F184" s="59"/>
      <c r="G184" s="59"/>
      <c r="H184" s="59"/>
      <c r="I184" s="59"/>
      <c r="J184" s="59"/>
      <c r="K184" s="59"/>
      <c r="L184" s="59"/>
      <c r="M184" s="59"/>
      <c r="N184" s="59"/>
      <c r="O184" s="59"/>
      <c r="P184" s="59"/>
      <c r="Q184" s="59"/>
      <c r="R184" s="59"/>
      <c r="S184" s="59"/>
      <c r="T184" s="59"/>
      <c r="U184" s="59"/>
      <c r="V184" s="59"/>
      <c r="W184" s="59"/>
      <c r="X184" s="59"/>
      <c r="Y184" s="59"/>
      <c r="Z184" s="59"/>
      <c r="AA184" s="59"/>
      <c r="AB184" s="59"/>
      <c r="AC184" s="59"/>
      <c r="AD184" s="59"/>
      <c r="AE184" s="59"/>
      <c r="AF184" s="59"/>
      <c r="AG184" s="59"/>
      <c r="AH184" s="59"/>
      <c r="AI184" s="59"/>
      <c r="AJ184" s="59"/>
      <c r="AK184" s="59"/>
      <c r="AL184" s="59"/>
      <c r="AM184" s="59"/>
      <c r="AN184" s="59"/>
      <c r="AO184" s="59"/>
      <c r="AP184" s="59"/>
      <c r="AQ184" s="59"/>
      <c r="AR184" s="59"/>
    </row>
    <row r="185" ht="12.0" customHeight="1">
      <c r="A185" s="59"/>
      <c r="B185" s="59"/>
      <c r="C185" s="59"/>
      <c r="D185" s="59"/>
      <c r="E185" s="59"/>
      <c r="F185" s="59"/>
      <c r="G185" s="59"/>
      <c r="H185" s="59"/>
      <c r="I185" s="59"/>
      <c r="J185" s="59"/>
      <c r="K185" s="59"/>
      <c r="L185" s="59"/>
      <c r="M185" s="59"/>
      <c r="N185" s="59"/>
      <c r="O185" s="59"/>
      <c r="P185" s="59"/>
      <c r="Q185" s="59"/>
      <c r="R185" s="59"/>
      <c r="S185" s="59"/>
      <c r="T185" s="59"/>
      <c r="U185" s="59"/>
      <c r="V185" s="59"/>
      <c r="W185" s="59"/>
      <c r="X185" s="59"/>
      <c r="Y185" s="59"/>
      <c r="Z185" s="59"/>
      <c r="AA185" s="59"/>
      <c r="AB185" s="59"/>
      <c r="AC185" s="59"/>
      <c r="AD185" s="59"/>
      <c r="AE185" s="59"/>
      <c r="AF185" s="59"/>
      <c r="AG185" s="59"/>
      <c r="AH185" s="59"/>
      <c r="AI185" s="59"/>
      <c r="AJ185" s="59"/>
      <c r="AK185" s="59"/>
      <c r="AL185" s="59"/>
      <c r="AM185" s="59"/>
      <c r="AN185" s="59"/>
      <c r="AO185" s="59"/>
      <c r="AP185" s="59"/>
      <c r="AQ185" s="59"/>
      <c r="AR185" s="59"/>
    </row>
    <row r="186" ht="12.0" customHeight="1">
      <c r="A186" s="59"/>
      <c r="B186" s="59"/>
      <c r="C186" s="59"/>
      <c r="D186" s="59"/>
      <c r="E186" s="59"/>
      <c r="F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c r="AE186" s="59"/>
      <c r="AF186" s="59"/>
      <c r="AG186" s="59"/>
      <c r="AH186" s="59"/>
      <c r="AI186" s="59"/>
      <c r="AJ186" s="59"/>
      <c r="AK186" s="59"/>
      <c r="AL186" s="59"/>
      <c r="AM186" s="59"/>
      <c r="AN186" s="59"/>
      <c r="AO186" s="59"/>
      <c r="AP186" s="59"/>
      <c r="AQ186" s="59"/>
      <c r="AR186" s="59"/>
    </row>
    <row r="187" ht="12.0" customHeight="1">
      <c r="A187" s="59"/>
      <c r="B187" s="59"/>
      <c r="C187" s="59"/>
      <c r="D187" s="59"/>
      <c r="E187" s="59"/>
      <c r="F187" s="59"/>
      <c r="G187" s="59"/>
      <c r="H187" s="59"/>
      <c r="I187" s="59"/>
      <c r="J187" s="59"/>
      <c r="K187" s="59"/>
      <c r="L187" s="59"/>
      <c r="M187" s="59"/>
      <c r="N187" s="59"/>
      <c r="O187" s="59"/>
      <c r="P187" s="59"/>
      <c r="Q187" s="59"/>
      <c r="R187" s="59"/>
      <c r="S187" s="59"/>
      <c r="T187" s="59"/>
      <c r="U187" s="59"/>
      <c r="V187" s="59"/>
      <c r="W187" s="59"/>
      <c r="X187" s="59"/>
      <c r="Y187" s="59"/>
      <c r="Z187" s="59"/>
      <c r="AA187" s="59"/>
      <c r="AB187" s="59"/>
      <c r="AC187" s="59"/>
      <c r="AD187" s="59"/>
      <c r="AE187" s="59"/>
      <c r="AF187" s="59"/>
      <c r="AG187" s="59"/>
      <c r="AH187" s="59"/>
      <c r="AI187" s="59"/>
      <c r="AJ187" s="59"/>
      <c r="AK187" s="59"/>
      <c r="AL187" s="59"/>
      <c r="AM187" s="59"/>
      <c r="AN187" s="59"/>
      <c r="AO187" s="59"/>
      <c r="AP187" s="59"/>
      <c r="AQ187" s="59"/>
      <c r="AR187" s="59"/>
    </row>
    <row r="188" ht="12.0" customHeight="1">
      <c r="A188" s="59"/>
      <c r="B188" s="59"/>
      <c r="C188" s="59"/>
      <c r="D188" s="59"/>
      <c r="E188" s="59"/>
      <c r="F188" s="59"/>
      <c r="G188" s="59"/>
      <c r="H188" s="59"/>
      <c r="I188" s="59"/>
      <c r="J188" s="59"/>
      <c r="K188" s="59"/>
      <c r="L188" s="59"/>
      <c r="M188" s="59"/>
      <c r="N188" s="59"/>
      <c r="O188" s="59"/>
      <c r="P188" s="59"/>
      <c r="Q188" s="59"/>
      <c r="R188" s="59"/>
      <c r="S188" s="59"/>
      <c r="T188" s="59"/>
      <c r="U188" s="59"/>
      <c r="V188" s="59"/>
      <c r="W188" s="59"/>
      <c r="X188" s="59"/>
      <c r="Y188" s="59"/>
      <c r="Z188" s="59"/>
      <c r="AA188" s="59"/>
      <c r="AB188" s="59"/>
      <c r="AC188" s="59"/>
      <c r="AD188" s="59"/>
      <c r="AE188" s="59"/>
      <c r="AF188" s="59"/>
      <c r="AG188" s="59"/>
      <c r="AH188" s="59"/>
      <c r="AI188" s="59"/>
      <c r="AJ188" s="59"/>
      <c r="AK188" s="59"/>
      <c r="AL188" s="59"/>
      <c r="AM188" s="59"/>
      <c r="AN188" s="59"/>
      <c r="AO188" s="59"/>
      <c r="AP188" s="59"/>
      <c r="AQ188" s="59"/>
      <c r="AR188" s="59"/>
    </row>
    <row r="189" ht="12.0" customHeight="1">
      <c r="A189" s="59"/>
      <c r="B189" s="59"/>
      <c r="C189" s="59"/>
      <c r="D189" s="59"/>
      <c r="E189" s="59"/>
      <c r="F189" s="59"/>
      <c r="G189" s="59"/>
      <c r="H189" s="59"/>
      <c r="I189" s="59"/>
      <c r="J189" s="59"/>
      <c r="K189" s="59"/>
      <c r="L189" s="59"/>
      <c r="M189" s="59"/>
      <c r="N189" s="59"/>
      <c r="O189" s="59"/>
      <c r="P189" s="59"/>
      <c r="Q189" s="59"/>
      <c r="R189" s="59"/>
      <c r="S189" s="59"/>
      <c r="T189" s="59"/>
      <c r="U189" s="59"/>
      <c r="V189" s="59"/>
      <c r="W189" s="59"/>
      <c r="X189" s="59"/>
      <c r="Y189" s="59"/>
      <c r="Z189" s="59"/>
      <c r="AA189" s="59"/>
      <c r="AB189" s="59"/>
      <c r="AC189" s="59"/>
      <c r="AD189" s="59"/>
      <c r="AE189" s="59"/>
      <c r="AF189" s="59"/>
      <c r="AG189" s="59"/>
      <c r="AH189" s="59"/>
      <c r="AI189" s="59"/>
      <c r="AJ189" s="59"/>
      <c r="AK189" s="59"/>
      <c r="AL189" s="59"/>
      <c r="AM189" s="59"/>
      <c r="AN189" s="59"/>
      <c r="AO189" s="59"/>
      <c r="AP189" s="59"/>
      <c r="AQ189" s="59"/>
      <c r="AR189" s="59"/>
    </row>
    <row r="190" ht="12.0" customHeight="1">
      <c r="A190" s="59"/>
      <c r="B190" s="59"/>
      <c r="C190" s="59"/>
      <c r="D190" s="59"/>
      <c r="E190" s="59"/>
      <c r="F190" s="59"/>
      <c r="G190" s="59"/>
      <c r="H190" s="59"/>
      <c r="I190" s="59"/>
      <c r="J190" s="59"/>
      <c r="K190" s="59"/>
      <c r="L190" s="59"/>
      <c r="M190" s="59"/>
      <c r="N190" s="59"/>
      <c r="O190" s="59"/>
      <c r="P190" s="59"/>
      <c r="Q190" s="59"/>
      <c r="R190" s="59"/>
      <c r="S190" s="59"/>
      <c r="T190" s="59"/>
      <c r="U190" s="59"/>
      <c r="V190" s="59"/>
      <c r="W190" s="59"/>
      <c r="X190" s="59"/>
      <c r="Y190" s="59"/>
      <c r="Z190" s="59"/>
      <c r="AA190" s="59"/>
      <c r="AB190" s="59"/>
      <c r="AC190" s="59"/>
      <c r="AD190" s="59"/>
      <c r="AE190" s="59"/>
      <c r="AF190" s="59"/>
      <c r="AG190" s="59"/>
      <c r="AH190" s="59"/>
      <c r="AI190" s="59"/>
      <c r="AJ190" s="59"/>
      <c r="AK190" s="59"/>
      <c r="AL190" s="59"/>
      <c r="AM190" s="59"/>
      <c r="AN190" s="59"/>
      <c r="AO190" s="59"/>
      <c r="AP190" s="59"/>
      <c r="AQ190" s="59"/>
      <c r="AR190" s="59"/>
    </row>
    <row r="191" ht="12.0" customHeight="1">
      <c r="A191" s="59"/>
      <c r="B191" s="59"/>
      <c r="C191" s="59"/>
      <c r="D191" s="59"/>
      <c r="E191" s="59"/>
      <c r="F191" s="59"/>
      <c r="G191" s="59"/>
      <c r="H191" s="59"/>
      <c r="I191" s="59"/>
      <c r="J191" s="59"/>
      <c r="K191" s="59"/>
      <c r="L191" s="59"/>
      <c r="M191" s="59"/>
      <c r="N191" s="59"/>
      <c r="O191" s="59"/>
      <c r="P191" s="59"/>
      <c r="Q191" s="59"/>
      <c r="R191" s="59"/>
      <c r="S191" s="59"/>
      <c r="T191" s="59"/>
      <c r="U191" s="59"/>
      <c r="V191" s="59"/>
      <c r="W191" s="59"/>
      <c r="X191" s="59"/>
      <c r="Y191" s="59"/>
      <c r="Z191" s="59"/>
      <c r="AA191" s="59"/>
      <c r="AB191" s="59"/>
      <c r="AC191" s="59"/>
      <c r="AD191" s="59"/>
      <c r="AE191" s="59"/>
      <c r="AF191" s="59"/>
      <c r="AG191" s="59"/>
      <c r="AH191" s="59"/>
      <c r="AI191" s="59"/>
      <c r="AJ191" s="59"/>
      <c r="AK191" s="59"/>
      <c r="AL191" s="59"/>
      <c r="AM191" s="59"/>
      <c r="AN191" s="59"/>
      <c r="AO191" s="59"/>
      <c r="AP191" s="59"/>
      <c r="AQ191" s="59"/>
    </row>
    <row r="192" ht="12.0" customHeight="1">
      <c r="A192" s="59"/>
      <c r="B192" s="59"/>
      <c r="C192" s="59"/>
      <c r="D192" s="59"/>
      <c r="E192" s="59"/>
      <c r="F192" s="59"/>
      <c r="G192" s="59"/>
      <c r="H192" s="59"/>
      <c r="I192" s="59"/>
      <c r="J192" s="59"/>
      <c r="K192" s="59"/>
      <c r="L192" s="59"/>
      <c r="M192" s="59"/>
      <c r="N192" s="59"/>
      <c r="O192" s="59"/>
      <c r="P192" s="59"/>
      <c r="Q192" s="59"/>
      <c r="R192" s="59"/>
      <c r="S192" s="59"/>
      <c r="T192" s="59"/>
      <c r="U192" s="59"/>
      <c r="V192" s="59"/>
      <c r="W192" s="59"/>
      <c r="X192" s="59"/>
      <c r="Y192" s="59"/>
      <c r="Z192" s="59"/>
      <c r="AA192" s="59"/>
      <c r="AB192" s="59"/>
      <c r="AC192" s="59"/>
      <c r="AD192" s="59"/>
      <c r="AE192" s="59"/>
      <c r="AF192" s="59"/>
      <c r="AG192" s="59"/>
      <c r="AH192" s="59"/>
      <c r="AI192" s="59"/>
      <c r="AJ192" s="59"/>
      <c r="AK192" s="59"/>
      <c r="AL192" s="59"/>
      <c r="AM192" s="59"/>
      <c r="AN192" s="59"/>
      <c r="AO192" s="59"/>
      <c r="AP192" s="59"/>
      <c r="AQ192" s="59"/>
    </row>
    <row r="193" ht="12.0" customHeight="1">
      <c r="A193" s="59"/>
      <c r="B193" s="59"/>
      <c r="C193" s="59"/>
      <c r="D193" s="59"/>
      <c r="E193" s="59"/>
      <c r="F193" s="59"/>
      <c r="G193" s="59"/>
      <c r="H193" s="59"/>
      <c r="I193" s="59"/>
      <c r="J193" s="59"/>
      <c r="K193" s="59"/>
      <c r="L193" s="59"/>
      <c r="M193" s="59"/>
      <c r="N193" s="59"/>
      <c r="O193" s="59"/>
      <c r="P193" s="59"/>
      <c r="Q193" s="59"/>
      <c r="R193" s="59"/>
      <c r="S193" s="59"/>
      <c r="T193" s="59"/>
      <c r="U193" s="59"/>
      <c r="V193" s="59"/>
      <c r="W193" s="59"/>
      <c r="X193" s="59"/>
      <c r="Y193" s="59"/>
      <c r="Z193" s="59"/>
      <c r="AA193" s="59"/>
      <c r="AB193" s="59"/>
      <c r="AC193" s="59"/>
      <c r="AD193" s="59"/>
      <c r="AE193" s="59"/>
      <c r="AF193" s="59"/>
      <c r="AG193" s="59"/>
      <c r="AH193" s="59"/>
      <c r="AI193" s="59"/>
      <c r="AJ193" s="59"/>
      <c r="AK193" s="59"/>
      <c r="AL193" s="59"/>
      <c r="AM193" s="59"/>
      <c r="AN193" s="59"/>
      <c r="AO193" s="59"/>
      <c r="AP193" s="59"/>
      <c r="AQ193" s="59"/>
    </row>
    <row r="194" ht="12.0" customHeight="1">
      <c r="A194" s="59"/>
      <c r="B194" s="59"/>
      <c r="C194" s="59"/>
      <c r="D194" s="59"/>
      <c r="E194" s="59"/>
      <c r="F194" s="59"/>
      <c r="G194" s="59"/>
      <c r="H194" s="59"/>
      <c r="I194" s="59"/>
      <c r="J194" s="59"/>
      <c r="K194" s="59"/>
      <c r="L194" s="59"/>
      <c r="M194" s="59"/>
      <c r="N194" s="59"/>
      <c r="O194" s="59"/>
      <c r="P194" s="59"/>
      <c r="Q194" s="59"/>
      <c r="R194" s="59"/>
      <c r="S194" s="59"/>
      <c r="T194" s="59"/>
      <c r="U194" s="59"/>
      <c r="V194" s="59"/>
      <c r="W194" s="59"/>
      <c r="X194" s="59"/>
      <c r="Y194" s="59"/>
      <c r="Z194" s="59"/>
      <c r="AA194" s="59"/>
      <c r="AB194" s="59"/>
      <c r="AC194" s="59"/>
      <c r="AD194" s="59"/>
      <c r="AE194" s="59"/>
      <c r="AF194" s="59"/>
      <c r="AG194" s="59"/>
      <c r="AH194" s="59"/>
      <c r="AI194" s="59"/>
      <c r="AJ194" s="59"/>
      <c r="AK194" s="59"/>
      <c r="AL194" s="59"/>
      <c r="AM194" s="59"/>
      <c r="AN194" s="59"/>
      <c r="AO194" s="59"/>
      <c r="AP194" s="59"/>
      <c r="AQ194" s="59"/>
    </row>
    <row r="195" ht="12.0" customHeight="1">
      <c r="A195" s="59"/>
      <c r="B195" s="59"/>
      <c r="C195" s="59"/>
      <c r="D195" s="59"/>
      <c r="E195" s="59"/>
      <c r="F195" s="59"/>
      <c r="G195" s="59"/>
      <c r="H195" s="59"/>
      <c r="I195" s="59"/>
      <c r="J195" s="59"/>
      <c r="K195" s="59"/>
      <c r="L195" s="59"/>
      <c r="M195" s="59"/>
      <c r="N195" s="59"/>
      <c r="O195" s="59"/>
      <c r="P195" s="59"/>
      <c r="Q195" s="59"/>
      <c r="R195" s="59"/>
      <c r="S195" s="59"/>
      <c r="T195" s="59"/>
      <c r="U195" s="59"/>
      <c r="V195" s="59"/>
      <c r="W195" s="59"/>
      <c r="X195" s="59"/>
      <c r="Y195" s="59"/>
      <c r="Z195" s="59"/>
      <c r="AA195" s="59"/>
      <c r="AB195" s="59"/>
      <c r="AC195" s="59"/>
      <c r="AD195" s="59"/>
      <c r="AE195" s="59"/>
      <c r="AF195" s="59"/>
      <c r="AG195" s="59"/>
      <c r="AH195" s="59"/>
      <c r="AI195" s="59"/>
      <c r="AJ195" s="59"/>
      <c r="AK195" s="59"/>
      <c r="AL195" s="59"/>
      <c r="AM195" s="59"/>
      <c r="AN195" s="59"/>
      <c r="AO195" s="59"/>
      <c r="AP195" s="59"/>
      <c r="AQ195" s="59"/>
    </row>
    <row r="196" ht="12.0" customHeight="1">
      <c r="A196" s="59"/>
      <c r="B196" s="59"/>
      <c r="C196" s="59"/>
      <c r="D196" s="59"/>
      <c r="E196" s="59"/>
      <c r="F196" s="59"/>
      <c r="G196" s="59"/>
      <c r="H196" s="59"/>
      <c r="I196" s="59"/>
      <c r="J196" s="59"/>
      <c r="K196" s="59"/>
      <c r="L196" s="59"/>
      <c r="M196" s="59"/>
      <c r="N196" s="59"/>
      <c r="O196" s="59"/>
      <c r="P196" s="59"/>
      <c r="Q196" s="59"/>
      <c r="R196" s="59"/>
      <c r="S196" s="59"/>
      <c r="T196" s="59"/>
      <c r="U196" s="59"/>
      <c r="V196" s="59"/>
      <c r="W196" s="59"/>
      <c r="X196" s="59"/>
      <c r="Y196" s="59"/>
      <c r="Z196" s="59"/>
      <c r="AA196" s="59"/>
      <c r="AB196" s="59"/>
      <c r="AC196" s="59"/>
      <c r="AD196" s="59"/>
      <c r="AE196" s="59"/>
      <c r="AF196" s="59"/>
      <c r="AG196" s="59"/>
      <c r="AH196" s="59"/>
      <c r="AI196" s="59"/>
      <c r="AJ196" s="59"/>
      <c r="AK196" s="59"/>
      <c r="AL196" s="59"/>
      <c r="AM196" s="59"/>
      <c r="AN196" s="59"/>
      <c r="AO196" s="59"/>
      <c r="AP196" s="59"/>
      <c r="AQ196" s="59"/>
    </row>
    <row r="197" ht="12.0" customHeight="1">
      <c r="A197" s="59"/>
      <c r="B197" s="59"/>
      <c r="C197" s="59"/>
      <c r="D197" s="59"/>
      <c r="E197" s="59"/>
      <c r="F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c r="AD197" s="59"/>
      <c r="AE197" s="59"/>
      <c r="AF197" s="59"/>
      <c r="AG197" s="59"/>
      <c r="AH197" s="59"/>
      <c r="AI197" s="59"/>
      <c r="AJ197" s="59"/>
      <c r="AK197" s="59"/>
      <c r="AL197" s="59"/>
      <c r="AM197" s="59"/>
      <c r="AN197" s="59"/>
      <c r="AO197" s="59"/>
      <c r="AP197" s="59"/>
      <c r="AQ197" s="59"/>
    </row>
    <row r="198" ht="12.0" customHeight="1">
      <c r="A198" s="59"/>
      <c r="B198" s="59"/>
      <c r="C198" s="59"/>
      <c r="D198" s="59"/>
      <c r="E198" s="59"/>
      <c r="F198" s="59"/>
      <c r="G198" s="59"/>
      <c r="H198" s="59"/>
      <c r="I198" s="59"/>
      <c r="J198" s="59"/>
      <c r="K198" s="59"/>
      <c r="L198" s="59"/>
      <c r="M198" s="59"/>
      <c r="N198" s="59"/>
      <c r="O198" s="59"/>
      <c r="P198" s="59"/>
      <c r="Q198" s="59"/>
      <c r="R198" s="59"/>
      <c r="S198" s="59"/>
      <c r="T198" s="59"/>
      <c r="U198" s="59"/>
      <c r="V198" s="59"/>
      <c r="W198" s="59"/>
      <c r="X198" s="59"/>
      <c r="Y198" s="59"/>
      <c r="Z198" s="59"/>
      <c r="AA198" s="59"/>
      <c r="AB198" s="59"/>
      <c r="AC198" s="59"/>
      <c r="AD198" s="59"/>
      <c r="AE198" s="59"/>
      <c r="AF198" s="59"/>
      <c r="AG198" s="59"/>
      <c r="AH198" s="59"/>
      <c r="AI198" s="59"/>
      <c r="AJ198" s="59"/>
      <c r="AK198" s="59"/>
      <c r="AL198" s="59"/>
      <c r="AM198" s="59"/>
      <c r="AN198" s="59"/>
      <c r="AO198" s="59"/>
      <c r="AP198" s="59"/>
      <c r="AQ198" s="59"/>
    </row>
    <row r="199" ht="12.0" customHeight="1">
      <c r="A199" s="59"/>
      <c r="B199" s="59"/>
      <c r="C199" s="59"/>
      <c r="D199" s="59"/>
      <c r="E199" s="59"/>
      <c r="F199" s="59"/>
      <c r="G199" s="59"/>
      <c r="H199" s="59"/>
      <c r="I199" s="59"/>
      <c r="J199" s="59"/>
      <c r="K199" s="59"/>
      <c r="L199" s="59"/>
      <c r="M199" s="59"/>
      <c r="N199" s="59"/>
      <c r="O199" s="59"/>
      <c r="P199" s="59"/>
      <c r="Q199" s="59"/>
      <c r="R199" s="59"/>
      <c r="S199" s="59"/>
      <c r="T199" s="59"/>
      <c r="U199" s="59"/>
      <c r="V199" s="59"/>
      <c r="W199" s="59"/>
      <c r="X199" s="59"/>
      <c r="Y199" s="59"/>
      <c r="Z199" s="59"/>
      <c r="AA199" s="59"/>
      <c r="AB199" s="59"/>
      <c r="AC199" s="59"/>
      <c r="AD199" s="59"/>
      <c r="AE199" s="59"/>
      <c r="AF199" s="59"/>
      <c r="AG199" s="59"/>
      <c r="AH199" s="59"/>
      <c r="AI199" s="59"/>
      <c r="AJ199" s="59"/>
      <c r="AK199" s="59"/>
      <c r="AL199" s="59"/>
      <c r="AM199" s="59"/>
      <c r="AN199" s="59"/>
      <c r="AO199" s="59"/>
      <c r="AP199" s="59"/>
      <c r="AQ199" s="59"/>
    </row>
    <row r="200" ht="12.0" customHeight="1">
      <c r="A200" s="59"/>
      <c r="B200" s="59"/>
      <c r="C200" s="59"/>
      <c r="D200" s="59"/>
      <c r="E200" s="59"/>
      <c r="F200" s="59"/>
      <c r="G200" s="59"/>
      <c r="H200" s="59"/>
      <c r="I200" s="59"/>
      <c r="J200" s="59"/>
      <c r="K200" s="59"/>
      <c r="L200" s="59"/>
      <c r="M200" s="59"/>
      <c r="N200" s="59"/>
      <c r="O200" s="59"/>
      <c r="P200" s="59"/>
      <c r="Q200" s="59"/>
      <c r="R200" s="59"/>
      <c r="S200" s="59"/>
      <c r="T200" s="59"/>
      <c r="U200" s="59"/>
      <c r="V200" s="59"/>
      <c r="W200" s="59"/>
      <c r="X200" s="59"/>
      <c r="Y200" s="59"/>
      <c r="Z200" s="59"/>
      <c r="AA200" s="59"/>
      <c r="AB200" s="59"/>
      <c r="AC200" s="59"/>
      <c r="AD200" s="59"/>
      <c r="AE200" s="59"/>
      <c r="AF200" s="59"/>
      <c r="AG200" s="59"/>
      <c r="AH200" s="59"/>
      <c r="AI200" s="59"/>
      <c r="AJ200" s="59"/>
      <c r="AK200" s="59"/>
      <c r="AL200" s="59"/>
      <c r="AM200" s="59"/>
      <c r="AN200" s="59"/>
      <c r="AO200" s="59"/>
      <c r="AP200" s="59"/>
      <c r="AQ200" s="59"/>
    </row>
    <row r="201" ht="12.0" customHeight="1">
      <c r="A201" s="59"/>
      <c r="B201" s="59"/>
      <c r="C201" s="59"/>
      <c r="D201" s="59"/>
      <c r="E201" s="59"/>
      <c r="F201" s="59"/>
      <c r="G201" s="59"/>
      <c r="H201" s="59"/>
      <c r="I201" s="59"/>
      <c r="J201" s="59"/>
      <c r="K201" s="59"/>
      <c r="L201" s="59"/>
      <c r="M201" s="59"/>
      <c r="N201" s="59"/>
      <c r="O201" s="59"/>
      <c r="P201" s="59"/>
      <c r="Q201" s="59"/>
      <c r="R201" s="59"/>
      <c r="S201" s="59"/>
      <c r="T201" s="59"/>
      <c r="U201" s="59"/>
      <c r="V201" s="59"/>
      <c r="W201" s="59"/>
      <c r="X201" s="59"/>
      <c r="Y201" s="59"/>
      <c r="Z201" s="59"/>
      <c r="AA201" s="59"/>
      <c r="AB201" s="59"/>
      <c r="AC201" s="59"/>
      <c r="AD201" s="59"/>
      <c r="AE201" s="59"/>
      <c r="AF201" s="59"/>
      <c r="AG201" s="59"/>
      <c r="AH201" s="59"/>
      <c r="AI201" s="59"/>
      <c r="AJ201" s="59"/>
      <c r="AK201" s="59"/>
      <c r="AL201" s="59"/>
      <c r="AM201" s="59"/>
      <c r="AN201" s="59"/>
      <c r="AO201" s="59"/>
      <c r="AP201" s="59"/>
      <c r="AQ201" s="59"/>
    </row>
    <row r="202" ht="12.0" customHeight="1">
      <c r="A202" s="59"/>
      <c r="B202" s="59"/>
      <c r="C202" s="59"/>
      <c r="D202" s="59"/>
      <c r="E202" s="59"/>
      <c r="F202" s="59"/>
      <c r="G202" s="59"/>
      <c r="H202" s="59"/>
      <c r="I202" s="59"/>
      <c r="J202" s="59"/>
      <c r="K202" s="59"/>
      <c r="L202" s="59"/>
      <c r="M202" s="59"/>
      <c r="N202" s="59"/>
      <c r="O202" s="59"/>
      <c r="P202" s="59"/>
      <c r="Q202" s="59"/>
      <c r="R202" s="59"/>
      <c r="S202" s="59"/>
      <c r="T202" s="59"/>
      <c r="U202" s="59"/>
      <c r="V202" s="59"/>
      <c r="W202" s="59"/>
      <c r="X202" s="59"/>
      <c r="Y202" s="59"/>
      <c r="Z202" s="59"/>
      <c r="AA202" s="59"/>
      <c r="AB202" s="59"/>
      <c r="AC202" s="59"/>
      <c r="AD202" s="59"/>
      <c r="AE202" s="59"/>
      <c r="AF202" s="59"/>
      <c r="AG202" s="59"/>
      <c r="AH202" s="59"/>
      <c r="AI202" s="59"/>
      <c r="AJ202" s="59"/>
      <c r="AK202" s="59"/>
      <c r="AL202" s="59"/>
      <c r="AM202" s="59"/>
      <c r="AN202" s="59"/>
      <c r="AO202" s="59"/>
      <c r="AP202" s="59"/>
      <c r="AQ202" s="59"/>
    </row>
    <row r="203" ht="12.0" customHeight="1">
      <c r="A203" s="59"/>
      <c r="B203" s="59"/>
      <c r="C203" s="59"/>
      <c r="D203" s="59"/>
      <c r="E203" s="59"/>
      <c r="F203" s="59"/>
      <c r="G203" s="59"/>
      <c r="H203" s="59"/>
      <c r="I203" s="59"/>
      <c r="J203" s="59"/>
      <c r="K203" s="59"/>
      <c r="L203" s="59"/>
      <c r="M203" s="59"/>
      <c r="N203" s="59"/>
      <c r="O203" s="59"/>
      <c r="P203" s="59"/>
      <c r="Q203" s="59"/>
      <c r="R203" s="59"/>
      <c r="S203" s="59"/>
      <c r="T203" s="59"/>
      <c r="U203" s="59"/>
      <c r="V203" s="59"/>
      <c r="W203" s="59"/>
      <c r="X203" s="59"/>
      <c r="Y203" s="59"/>
      <c r="Z203" s="59"/>
      <c r="AA203" s="59"/>
      <c r="AB203" s="59"/>
      <c r="AC203" s="59"/>
      <c r="AD203" s="59"/>
      <c r="AE203" s="59"/>
      <c r="AF203" s="59"/>
      <c r="AG203" s="59"/>
      <c r="AH203" s="59"/>
      <c r="AI203" s="59"/>
      <c r="AJ203" s="59"/>
      <c r="AK203" s="59"/>
      <c r="AL203" s="59"/>
      <c r="AM203" s="59"/>
      <c r="AN203" s="59"/>
      <c r="AO203" s="59"/>
      <c r="AP203" s="59"/>
      <c r="AQ203" s="59"/>
    </row>
    <row r="204" ht="12.0" customHeight="1">
      <c r="A204" s="59"/>
      <c r="B204" s="59"/>
      <c r="C204" s="59"/>
      <c r="D204" s="59"/>
      <c r="E204" s="59"/>
      <c r="F204" s="59"/>
      <c r="G204" s="59"/>
      <c r="H204" s="59"/>
      <c r="I204" s="59"/>
      <c r="J204" s="59"/>
      <c r="K204" s="59"/>
      <c r="L204" s="59"/>
      <c r="M204" s="59"/>
      <c r="N204" s="59"/>
      <c r="O204" s="59"/>
      <c r="P204" s="59"/>
      <c r="Q204" s="59"/>
      <c r="R204" s="59"/>
      <c r="S204" s="59"/>
      <c r="T204" s="59"/>
      <c r="U204" s="59"/>
      <c r="V204" s="59"/>
      <c r="W204" s="59"/>
      <c r="X204" s="59"/>
      <c r="Y204" s="59"/>
      <c r="Z204" s="59"/>
      <c r="AA204" s="59"/>
      <c r="AB204" s="59"/>
      <c r="AC204" s="59"/>
      <c r="AD204" s="59"/>
      <c r="AE204" s="59"/>
      <c r="AF204" s="59"/>
      <c r="AG204" s="59"/>
      <c r="AH204" s="59"/>
      <c r="AI204" s="59"/>
      <c r="AJ204" s="59"/>
      <c r="AK204" s="59"/>
      <c r="AL204" s="59"/>
      <c r="AM204" s="59"/>
      <c r="AN204" s="59"/>
      <c r="AO204" s="59"/>
      <c r="AP204" s="59"/>
      <c r="AQ204" s="59"/>
    </row>
    <row r="205" ht="12.0" customHeight="1">
      <c r="A205" s="59"/>
      <c r="B205" s="59"/>
      <c r="C205" s="59"/>
      <c r="D205" s="59"/>
      <c r="E205" s="59"/>
      <c r="F205" s="59"/>
      <c r="G205" s="59"/>
      <c r="H205" s="59"/>
      <c r="I205" s="59"/>
      <c r="J205" s="59"/>
      <c r="K205" s="59"/>
      <c r="L205" s="59"/>
      <c r="M205" s="59"/>
      <c r="N205" s="59"/>
      <c r="O205" s="59"/>
      <c r="P205" s="59"/>
      <c r="Q205" s="59"/>
      <c r="R205" s="59"/>
      <c r="S205" s="59"/>
      <c r="T205" s="59"/>
      <c r="U205" s="59"/>
      <c r="V205" s="59"/>
      <c r="W205" s="59"/>
      <c r="X205" s="59"/>
      <c r="Y205" s="59"/>
      <c r="Z205" s="59"/>
      <c r="AA205" s="59"/>
      <c r="AB205" s="59"/>
      <c r="AC205" s="59"/>
      <c r="AD205" s="59"/>
      <c r="AE205" s="59"/>
      <c r="AF205" s="59"/>
      <c r="AG205" s="59"/>
      <c r="AH205" s="59"/>
      <c r="AI205" s="59"/>
      <c r="AJ205" s="59"/>
      <c r="AK205" s="59"/>
      <c r="AL205" s="59"/>
      <c r="AM205" s="59"/>
      <c r="AN205" s="59"/>
      <c r="AO205" s="59"/>
      <c r="AP205" s="59"/>
      <c r="AQ205" s="59"/>
    </row>
    <row r="206" ht="12.0" customHeight="1">
      <c r="A206" s="59"/>
      <c r="B206" s="59"/>
      <c r="C206" s="59"/>
      <c r="D206" s="59"/>
      <c r="E206" s="59"/>
      <c r="F206" s="59"/>
      <c r="G206" s="59"/>
      <c r="H206" s="59"/>
      <c r="I206" s="59"/>
      <c r="J206" s="59"/>
      <c r="K206" s="59"/>
      <c r="L206" s="59"/>
      <c r="M206" s="59"/>
      <c r="N206" s="59"/>
      <c r="O206" s="59"/>
      <c r="P206" s="59"/>
      <c r="Q206" s="59"/>
      <c r="R206" s="59"/>
      <c r="S206" s="59"/>
      <c r="T206" s="59"/>
      <c r="U206" s="59"/>
      <c r="V206" s="59"/>
      <c r="W206" s="59"/>
      <c r="X206" s="59"/>
      <c r="Y206" s="59"/>
      <c r="Z206" s="59"/>
      <c r="AA206" s="59"/>
      <c r="AB206" s="59"/>
      <c r="AC206" s="59"/>
      <c r="AD206" s="59"/>
      <c r="AE206" s="59"/>
      <c r="AF206" s="59"/>
      <c r="AG206" s="59"/>
      <c r="AH206" s="59"/>
      <c r="AI206" s="59"/>
      <c r="AJ206" s="59"/>
      <c r="AK206" s="59"/>
      <c r="AL206" s="59"/>
      <c r="AM206" s="59"/>
      <c r="AN206" s="59"/>
      <c r="AO206" s="59"/>
      <c r="AP206" s="59"/>
      <c r="AQ206" s="59"/>
    </row>
    <row r="207" ht="12.0" customHeight="1">
      <c r="A207" s="59"/>
      <c r="B207" s="59"/>
      <c r="C207" s="59"/>
      <c r="D207" s="59"/>
      <c r="E207" s="59"/>
      <c r="F207" s="59"/>
      <c r="G207" s="59"/>
      <c r="H207" s="59"/>
      <c r="I207" s="59"/>
      <c r="J207" s="59"/>
      <c r="K207" s="59"/>
      <c r="L207" s="59"/>
      <c r="M207" s="59"/>
      <c r="N207" s="59"/>
      <c r="O207" s="59"/>
      <c r="P207" s="59"/>
      <c r="Q207" s="59"/>
      <c r="R207" s="59"/>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9"/>
    </row>
    <row r="208" ht="12.0" customHeight="1">
      <c r="A208" s="59"/>
      <c r="B208" s="59"/>
      <c r="C208" s="59"/>
      <c r="D208" s="59"/>
      <c r="E208" s="59"/>
      <c r="F208" s="59"/>
      <c r="G208" s="59"/>
      <c r="H208" s="59"/>
      <c r="I208" s="59"/>
      <c r="J208" s="59"/>
      <c r="K208" s="59"/>
      <c r="L208" s="59"/>
      <c r="M208" s="59"/>
      <c r="N208" s="59"/>
      <c r="O208" s="59"/>
      <c r="P208" s="59"/>
      <c r="Q208" s="59"/>
      <c r="R208" s="59"/>
      <c r="S208" s="59"/>
      <c r="T208" s="59"/>
      <c r="U208" s="59"/>
      <c r="V208" s="59"/>
      <c r="W208" s="59"/>
      <c r="X208" s="59"/>
      <c r="Y208" s="59"/>
      <c r="Z208" s="59"/>
      <c r="AA208" s="59"/>
      <c r="AB208" s="59"/>
      <c r="AC208" s="59"/>
      <c r="AD208" s="59"/>
      <c r="AE208" s="59"/>
      <c r="AF208" s="59"/>
      <c r="AG208" s="59"/>
      <c r="AH208" s="59"/>
      <c r="AI208" s="59"/>
      <c r="AJ208" s="59"/>
      <c r="AK208" s="59"/>
      <c r="AL208" s="59"/>
      <c r="AM208" s="59"/>
      <c r="AN208" s="59"/>
      <c r="AO208" s="59"/>
      <c r="AP208" s="59"/>
      <c r="AQ208" s="59"/>
    </row>
    <row r="209" ht="12.0" customHeight="1">
      <c r="A209" s="59"/>
      <c r="B209" s="59"/>
      <c r="C209" s="59"/>
      <c r="D209" s="59"/>
      <c r="E209" s="59"/>
      <c r="F209" s="59"/>
      <c r="G209" s="59"/>
      <c r="H209" s="59"/>
      <c r="I209" s="59"/>
      <c r="J209" s="59"/>
      <c r="K209" s="59"/>
      <c r="L209" s="59"/>
      <c r="M209" s="59"/>
      <c r="N209" s="59"/>
      <c r="O209" s="59"/>
      <c r="P209" s="59"/>
      <c r="Q209" s="59"/>
      <c r="R209" s="59"/>
      <c r="S209" s="59"/>
      <c r="T209" s="59"/>
      <c r="U209" s="59"/>
      <c r="V209" s="59"/>
      <c r="W209" s="59"/>
      <c r="X209" s="59"/>
      <c r="Y209" s="59"/>
      <c r="Z209" s="59"/>
      <c r="AA209" s="59"/>
      <c r="AB209" s="59"/>
      <c r="AC209" s="59"/>
      <c r="AD209" s="59"/>
      <c r="AE209" s="59"/>
      <c r="AF209" s="59"/>
      <c r="AG209" s="59"/>
      <c r="AH209" s="59"/>
      <c r="AI209" s="59"/>
      <c r="AJ209" s="59"/>
      <c r="AK209" s="59"/>
      <c r="AL209" s="59"/>
      <c r="AM209" s="59"/>
      <c r="AN209" s="59"/>
      <c r="AO209" s="59"/>
      <c r="AP209" s="59"/>
      <c r="AQ209" s="59"/>
    </row>
    <row r="210" ht="12.0" customHeight="1">
      <c r="A210" s="59"/>
      <c r="B210" s="59"/>
      <c r="C210" s="59"/>
      <c r="D210" s="59"/>
      <c r="E210" s="59"/>
      <c r="F210" s="59"/>
      <c r="G210" s="59"/>
      <c r="H210" s="59"/>
      <c r="I210" s="59"/>
      <c r="J210" s="59"/>
      <c r="K210" s="59"/>
      <c r="L210" s="59"/>
      <c r="M210" s="59"/>
      <c r="N210" s="59"/>
      <c r="O210" s="59"/>
      <c r="P210" s="59"/>
      <c r="Q210" s="59"/>
      <c r="R210" s="59"/>
      <c r="S210" s="59"/>
      <c r="T210" s="59"/>
      <c r="U210" s="59"/>
      <c r="V210" s="59"/>
      <c r="W210" s="59"/>
      <c r="X210" s="59"/>
      <c r="Y210" s="59"/>
      <c r="Z210" s="59"/>
      <c r="AA210" s="59"/>
      <c r="AB210" s="59"/>
      <c r="AC210" s="59"/>
      <c r="AD210" s="59"/>
      <c r="AE210" s="59"/>
      <c r="AF210" s="59"/>
      <c r="AG210" s="59"/>
      <c r="AH210" s="59"/>
      <c r="AI210" s="59"/>
      <c r="AJ210" s="59"/>
      <c r="AK210" s="59"/>
      <c r="AL210" s="59"/>
      <c r="AM210" s="59"/>
      <c r="AN210" s="59"/>
      <c r="AO210" s="59"/>
      <c r="AP210" s="59"/>
      <c r="AQ210" s="59"/>
    </row>
    <row r="211" ht="12.0" customHeight="1">
      <c r="A211" s="59"/>
      <c r="B211" s="59"/>
      <c r="C211" s="59"/>
      <c r="D211" s="59"/>
      <c r="E211" s="59"/>
      <c r="F211" s="59"/>
      <c r="G211" s="59"/>
      <c r="H211" s="59"/>
      <c r="I211" s="59"/>
      <c r="J211" s="59"/>
      <c r="K211" s="59"/>
      <c r="L211" s="59"/>
      <c r="M211" s="59"/>
      <c r="N211" s="59"/>
      <c r="O211" s="59"/>
      <c r="P211" s="59"/>
      <c r="Q211" s="59"/>
      <c r="R211" s="59"/>
      <c r="S211" s="59"/>
      <c r="T211" s="59"/>
      <c r="U211" s="59"/>
      <c r="V211" s="59"/>
      <c r="W211" s="59"/>
      <c r="X211" s="59"/>
      <c r="Y211" s="59"/>
      <c r="Z211" s="59"/>
      <c r="AA211" s="59"/>
      <c r="AB211" s="59"/>
      <c r="AC211" s="59"/>
      <c r="AD211" s="59"/>
      <c r="AE211" s="59"/>
      <c r="AF211" s="59"/>
      <c r="AG211" s="59"/>
      <c r="AH211" s="59"/>
      <c r="AI211" s="59"/>
      <c r="AJ211" s="59"/>
      <c r="AK211" s="59"/>
      <c r="AL211" s="59"/>
      <c r="AM211" s="59"/>
      <c r="AN211" s="59"/>
      <c r="AO211" s="59"/>
      <c r="AP211" s="59"/>
      <c r="AQ211" s="59"/>
    </row>
    <row r="212" ht="12.0" customHeight="1">
      <c r="A212" s="59"/>
      <c r="B212" s="59"/>
      <c r="C212" s="59"/>
      <c r="D212" s="59"/>
      <c r="E212" s="59"/>
      <c r="F212" s="59"/>
      <c r="G212" s="59"/>
      <c r="H212" s="59"/>
      <c r="I212" s="59"/>
      <c r="J212" s="59"/>
      <c r="K212" s="59"/>
      <c r="L212" s="59"/>
      <c r="M212" s="59"/>
      <c r="N212" s="59"/>
      <c r="O212" s="59"/>
      <c r="P212" s="59"/>
      <c r="Q212" s="59"/>
      <c r="R212" s="59"/>
      <c r="S212" s="59"/>
      <c r="T212" s="59"/>
      <c r="U212" s="59"/>
      <c r="V212" s="59"/>
      <c r="W212" s="59"/>
      <c r="X212" s="59"/>
      <c r="Y212" s="59"/>
      <c r="Z212" s="59"/>
      <c r="AA212" s="59"/>
      <c r="AB212" s="59"/>
      <c r="AC212" s="59"/>
      <c r="AD212" s="59"/>
      <c r="AE212" s="59"/>
      <c r="AF212" s="59"/>
      <c r="AG212" s="59"/>
      <c r="AH212" s="59"/>
      <c r="AI212" s="59"/>
      <c r="AJ212" s="59"/>
      <c r="AK212" s="59"/>
      <c r="AL212" s="59"/>
      <c r="AM212" s="59"/>
      <c r="AN212" s="59"/>
      <c r="AO212" s="59"/>
      <c r="AP212" s="59"/>
      <c r="AQ212" s="59"/>
    </row>
    <row r="213" ht="12.0" customHeight="1">
      <c r="A213" s="59"/>
      <c r="B213" s="59"/>
      <c r="C213" s="59"/>
      <c r="D213" s="59"/>
      <c r="E213" s="59"/>
      <c r="F213" s="59"/>
      <c r="G213" s="59"/>
      <c r="H213" s="59"/>
      <c r="I213" s="59"/>
      <c r="J213" s="59"/>
      <c r="K213" s="59"/>
      <c r="L213" s="59"/>
      <c r="M213" s="59"/>
      <c r="N213" s="59"/>
      <c r="O213" s="59"/>
      <c r="P213" s="59"/>
      <c r="Q213" s="59"/>
      <c r="R213" s="59"/>
      <c r="S213" s="59"/>
      <c r="T213" s="59"/>
      <c r="U213" s="59"/>
      <c r="V213" s="59"/>
      <c r="W213" s="59"/>
      <c r="X213" s="59"/>
      <c r="Y213" s="59"/>
      <c r="Z213" s="59"/>
      <c r="AA213" s="59"/>
      <c r="AB213" s="59"/>
      <c r="AC213" s="59"/>
      <c r="AD213" s="59"/>
      <c r="AE213" s="59"/>
      <c r="AF213" s="59"/>
      <c r="AG213" s="59"/>
      <c r="AH213" s="59"/>
      <c r="AI213" s="59"/>
      <c r="AJ213" s="59"/>
      <c r="AK213" s="59"/>
      <c r="AL213" s="59"/>
      <c r="AM213" s="59"/>
      <c r="AN213" s="59"/>
      <c r="AO213" s="59"/>
      <c r="AP213" s="59"/>
      <c r="AQ213" s="59"/>
    </row>
    <row r="214" ht="12.0" customHeight="1">
      <c r="A214" s="59"/>
      <c r="B214" s="59"/>
      <c r="C214" s="59"/>
      <c r="D214" s="59"/>
      <c r="E214" s="59"/>
      <c r="F214" s="59"/>
      <c r="G214" s="59"/>
      <c r="H214" s="59"/>
      <c r="I214" s="59"/>
      <c r="J214" s="59"/>
      <c r="K214" s="59"/>
      <c r="L214" s="59"/>
      <c r="M214" s="59"/>
      <c r="N214" s="59"/>
      <c r="O214" s="59"/>
      <c r="P214" s="59"/>
      <c r="Q214" s="59"/>
      <c r="R214" s="59"/>
      <c r="S214" s="59"/>
      <c r="T214" s="59"/>
      <c r="U214" s="59"/>
      <c r="V214" s="59"/>
      <c r="W214" s="59"/>
      <c r="X214" s="59"/>
      <c r="Y214" s="59"/>
      <c r="Z214" s="59"/>
      <c r="AA214" s="59"/>
      <c r="AB214" s="59"/>
      <c r="AC214" s="59"/>
      <c r="AD214" s="59"/>
      <c r="AE214" s="59"/>
      <c r="AF214" s="59"/>
      <c r="AG214" s="59"/>
      <c r="AH214" s="59"/>
      <c r="AI214" s="59"/>
      <c r="AJ214" s="59"/>
      <c r="AK214" s="59"/>
      <c r="AL214" s="59"/>
      <c r="AM214" s="59"/>
      <c r="AN214" s="59"/>
      <c r="AO214" s="59"/>
      <c r="AP214" s="59"/>
      <c r="AQ214" s="59"/>
    </row>
    <row r="215" ht="12.0" customHeight="1">
      <c r="A215" s="59"/>
      <c r="B215" s="59"/>
      <c r="C215" s="59"/>
      <c r="D215" s="59"/>
      <c r="E215" s="59"/>
      <c r="F215" s="59"/>
      <c r="G215" s="59"/>
      <c r="H215" s="59"/>
      <c r="I215" s="59"/>
      <c r="J215" s="59"/>
      <c r="K215" s="59"/>
      <c r="L215" s="59"/>
      <c r="M215" s="59"/>
      <c r="N215" s="59"/>
      <c r="O215" s="59"/>
      <c r="P215" s="59"/>
      <c r="Q215" s="59"/>
      <c r="R215" s="59"/>
      <c r="S215" s="59"/>
      <c r="T215" s="59"/>
      <c r="U215" s="59"/>
      <c r="V215" s="59"/>
      <c r="W215" s="59"/>
      <c r="X215" s="59"/>
      <c r="Y215" s="59"/>
      <c r="Z215" s="59"/>
      <c r="AA215" s="59"/>
      <c r="AB215" s="59"/>
      <c r="AC215" s="59"/>
      <c r="AD215" s="59"/>
      <c r="AE215" s="59"/>
      <c r="AF215" s="59"/>
      <c r="AG215" s="59"/>
      <c r="AH215" s="59"/>
      <c r="AI215" s="59"/>
      <c r="AJ215" s="59"/>
      <c r="AK215" s="59"/>
      <c r="AL215" s="59"/>
      <c r="AM215" s="59"/>
      <c r="AN215" s="59"/>
      <c r="AO215" s="59"/>
      <c r="AP215" s="59"/>
      <c r="AQ215" s="59"/>
    </row>
    <row r="216" ht="12.0" customHeight="1">
      <c r="A216" s="59"/>
      <c r="B216" s="59"/>
      <c r="C216" s="59"/>
      <c r="D216" s="59"/>
      <c r="E216" s="59"/>
      <c r="F216" s="59"/>
      <c r="G216" s="59"/>
      <c r="H216" s="59"/>
      <c r="I216" s="59"/>
      <c r="J216" s="59"/>
      <c r="K216" s="59"/>
      <c r="L216" s="59"/>
      <c r="M216" s="59"/>
      <c r="N216" s="59"/>
      <c r="O216" s="59"/>
      <c r="P216" s="59"/>
      <c r="Q216" s="59"/>
      <c r="R216" s="59"/>
      <c r="S216" s="59"/>
      <c r="T216" s="59"/>
      <c r="U216" s="59"/>
      <c r="V216" s="59"/>
      <c r="W216" s="59"/>
      <c r="X216" s="59"/>
      <c r="Y216" s="59"/>
      <c r="Z216" s="59"/>
      <c r="AA216" s="59"/>
      <c r="AB216" s="59"/>
      <c r="AC216" s="59"/>
      <c r="AD216" s="59"/>
      <c r="AE216" s="59"/>
      <c r="AF216" s="59"/>
      <c r="AG216" s="59"/>
      <c r="AH216" s="59"/>
      <c r="AI216" s="59"/>
      <c r="AJ216" s="59"/>
      <c r="AK216" s="59"/>
      <c r="AL216" s="59"/>
      <c r="AM216" s="59"/>
      <c r="AN216" s="59"/>
      <c r="AO216" s="59"/>
      <c r="AP216" s="59"/>
      <c r="AQ216" s="59"/>
    </row>
    <row r="217" ht="12.0" customHeight="1">
      <c r="A217" s="59"/>
      <c r="B217" s="59"/>
      <c r="C217" s="59"/>
      <c r="D217" s="59"/>
      <c r="E217" s="59"/>
      <c r="F217" s="59"/>
      <c r="G217" s="59"/>
      <c r="H217" s="59"/>
      <c r="I217" s="59"/>
      <c r="J217" s="59"/>
      <c r="K217" s="59"/>
      <c r="L217" s="59"/>
      <c r="M217" s="59"/>
      <c r="N217" s="59"/>
      <c r="O217" s="59"/>
      <c r="P217" s="59"/>
      <c r="Q217" s="59"/>
      <c r="R217" s="59"/>
      <c r="S217" s="59"/>
      <c r="T217" s="59"/>
      <c r="U217" s="59"/>
      <c r="V217" s="59"/>
      <c r="W217" s="59"/>
      <c r="X217" s="59"/>
      <c r="Y217" s="59"/>
      <c r="Z217" s="59"/>
      <c r="AA217" s="59"/>
      <c r="AB217" s="59"/>
      <c r="AC217" s="59"/>
      <c r="AD217" s="59"/>
      <c r="AE217" s="59"/>
      <c r="AF217" s="59"/>
      <c r="AG217" s="59"/>
      <c r="AH217" s="59"/>
      <c r="AI217" s="59"/>
      <c r="AJ217" s="59"/>
      <c r="AK217" s="59"/>
      <c r="AL217" s="59"/>
      <c r="AM217" s="59"/>
      <c r="AN217" s="59"/>
      <c r="AO217" s="59"/>
      <c r="AP217" s="59"/>
      <c r="AQ217" s="59"/>
    </row>
    <row r="218" ht="12.0" customHeight="1">
      <c r="A218" s="59"/>
      <c r="B218" s="59"/>
      <c r="C218" s="59"/>
      <c r="D218" s="59"/>
      <c r="E218" s="59"/>
      <c r="F218" s="59"/>
      <c r="G218" s="59"/>
      <c r="H218" s="59"/>
      <c r="I218" s="59"/>
      <c r="J218" s="59"/>
      <c r="K218" s="59"/>
      <c r="L218" s="59"/>
      <c r="M218" s="59"/>
      <c r="N218" s="59"/>
      <c r="O218" s="59"/>
      <c r="P218" s="59"/>
      <c r="Q218" s="59"/>
      <c r="R218" s="59"/>
      <c r="S218" s="59"/>
      <c r="T218" s="59"/>
      <c r="U218" s="59"/>
      <c r="V218" s="59"/>
      <c r="W218" s="59"/>
      <c r="X218" s="59"/>
      <c r="Y218" s="59"/>
      <c r="Z218" s="59"/>
      <c r="AA218" s="59"/>
      <c r="AB218" s="59"/>
      <c r="AC218" s="59"/>
      <c r="AD218" s="59"/>
      <c r="AE218" s="59"/>
      <c r="AF218" s="59"/>
      <c r="AG218" s="59"/>
      <c r="AH218" s="59"/>
      <c r="AI218" s="59"/>
      <c r="AJ218" s="59"/>
      <c r="AK218" s="59"/>
      <c r="AL218" s="59"/>
      <c r="AM218" s="59"/>
      <c r="AN218" s="59"/>
      <c r="AO218" s="59"/>
      <c r="AP218" s="59"/>
      <c r="AQ218" s="59"/>
    </row>
    <row r="219" ht="12.0" customHeight="1">
      <c r="A219" s="59"/>
      <c r="B219" s="59"/>
      <c r="C219" s="59"/>
      <c r="D219" s="59"/>
      <c r="E219" s="59"/>
      <c r="F219" s="59"/>
      <c r="G219" s="59"/>
      <c r="H219" s="59"/>
      <c r="I219" s="59"/>
      <c r="J219" s="59"/>
      <c r="K219" s="59"/>
      <c r="L219" s="59"/>
      <c r="M219" s="59"/>
      <c r="N219" s="59"/>
      <c r="O219" s="59"/>
      <c r="P219" s="59"/>
      <c r="Q219" s="59"/>
      <c r="R219" s="59"/>
      <c r="S219" s="59"/>
      <c r="T219" s="59"/>
      <c r="U219" s="59"/>
      <c r="V219" s="59"/>
      <c r="W219" s="59"/>
      <c r="X219" s="59"/>
      <c r="Y219" s="59"/>
      <c r="Z219" s="59"/>
      <c r="AA219" s="59"/>
      <c r="AB219" s="59"/>
      <c r="AC219" s="59"/>
      <c r="AD219" s="59"/>
      <c r="AE219" s="59"/>
      <c r="AF219" s="59"/>
      <c r="AG219" s="59"/>
      <c r="AH219" s="59"/>
      <c r="AI219" s="59"/>
      <c r="AJ219" s="59"/>
      <c r="AK219" s="59"/>
      <c r="AL219" s="59"/>
      <c r="AM219" s="59"/>
      <c r="AN219" s="59"/>
      <c r="AO219" s="59"/>
      <c r="AP219" s="59"/>
      <c r="AQ219" s="59"/>
    </row>
    <row r="220" ht="12.0" customHeight="1">
      <c r="A220" s="59"/>
      <c r="B220" s="59"/>
      <c r="C220" s="59"/>
      <c r="D220" s="59"/>
      <c r="E220" s="59"/>
      <c r="F220" s="59"/>
      <c r="G220" s="59"/>
      <c r="H220" s="59"/>
      <c r="I220" s="59"/>
      <c r="J220" s="59"/>
      <c r="K220" s="59"/>
      <c r="L220" s="59"/>
      <c r="M220" s="59"/>
      <c r="N220" s="59"/>
      <c r="O220" s="59"/>
      <c r="P220" s="59"/>
      <c r="Q220" s="59"/>
      <c r="R220" s="59"/>
      <c r="S220" s="59"/>
      <c r="T220" s="59"/>
      <c r="U220" s="59"/>
      <c r="V220" s="59"/>
      <c r="W220" s="59"/>
      <c r="X220" s="59"/>
      <c r="Y220" s="59"/>
      <c r="Z220" s="59"/>
      <c r="AA220" s="59"/>
      <c r="AB220" s="59"/>
      <c r="AC220" s="59"/>
      <c r="AD220" s="59"/>
      <c r="AE220" s="59"/>
      <c r="AF220" s="59"/>
      <c r="AG220" s="59"/>
      <c r="AH220" s="59"/>
      <c r="AI220" s="59"/>
      <c r="AJ220" s="59"/>
      <c r="AK220" s="59"/>
      <c r="AL220" s="59"/>
      <c r="AM220" s="59"/>
      <c r="AN220" s="59"/>
      <c r="AO220" s="59"/>
      <c r="AP220" s="59"/>
      <c r="AQ220" s="59"/>
    </row>
    <row r="221" ht="12.0" customHeight="1">
      <c r="A221" s="59"/>
      <c r="B221" s="59"/>
      <c r="C221" s="59"/>
      <c r="D221" s="59"/>
      <c r="E221" s="59"/>
      <c r="F221" s="59"/>
      <c r="G221" s="59"/>
      <c r="H221" s="59"/>
      <c r="I221" s="59"/>
      <c r="J221" s="59"/>
      <c r="K221" s="59"/>
      <c r="L221" s="59"/>
      <c r="M221" s="59"/>
      <c r="N221" s="59"/>
      <c r="O221" s="59"/>
      <c r="P221" s="59"/>
      <c r="Q221" s="59"/>
      <c r="R221" s="59"/>
      <c r="S221" s="59"/>
      <c r="T221" s="59"/>
      <c r="U221" s="59"/>
      <c r="V221" s="59"/>
      <c r="W221" s="59"/>
      <c r="X221" s="59"/>
      <c r="Y221" s="59"/>
      <c r="Z221" s="59"/>
      <c r="AA221" s="59"/>
      <c r="AB221" s="59"/>
      <c r="AC221" s="59"/>
      <c r="AD221" s="59"/>
      <c r="AE221" s="59"/>
      <c r="AF221" s="59"/>
      <c r="AG221" s="59"/>
      <c r="AH221" s="59"/>
      <c r="AI221" s="59"/>
      <c r="AJ221" s="59"/>
      <c r="AK221" s="59"/>
      <c r="AL221" s="59"/>
      <c r="AM221" s="59"/>
      <c r="AN221" s="59"/>
      <c r="AO221" s="59"/>
      <c r="AP221" s="59"/>
      <c r="AQ221" s="59"/>
    </row>
    <row r="222" ht="12.0" customHeight="1">
      <c r="A222" s="59"/>
      <c r="B222" s="59"/>
      <c r="C222" s="59"/>
      <c r="D222" s="59"/>
      <c r="E222" s="59"/>
      <c r="F222" s="59"/>
      <c r="G222" s="59"/>
      <c r="H222" s="59"/>
      <c r="I222" s="59"/>
      <c r="J222" s="59"/>
      <c r="K222" s="59"/>
      <c r="L222" s="59"/>
      <c r="M222" s="59"/>
      <c r="N222" s="59"/>
      <c r="O222" s="59"/>
      <c r="P222" s="59"/>
      <c r="Q222" s="59"/>
      <c r="R222" s="59"/>
      <c r="S222" s="59"/>
      <c r="T222" s="59"/>
      <c r="U222" s="59"/>
      <c r="V222" s="59"/>
      <c r="W222" s="59"/>
      <c r="X222" s="59"/>
      <c r="Y222" s="59"/>
      <c r="Z222" s="59"/>
      <c r="AA222" s="59"/>
      <c r="AB222" s="59"/>
      <c r="AC222" s="59"/>
      <c r="AD222" s="59"/>
      <c r="AE222" s="59"/>
      <c r="AF222" s="59"/>
      <c r="AG222" s="59"/>
      <c r="AH222" s="59"/>
      <c r="AI222" s="59"/>
      <c r="AJ222" s="59"/>
      <c r="AK222" s="59"/>
      <c r="AL222" s="59"/>
      <c r="AM222" s="59"/>
      <c r="AN222" s="59"/>
      <c r="AO222" s="59"/>
      <c r="AP222" s="59"/>
      <c r="AQ222" s="59"/>
    </row>
    <row r="223" ht="12.0" customHeight="1">
      <c r="A223" s="59"/>
      <c r="B223" s="59"/>
      <c r="C223" s="59"/>
      <c r="D223" s="59"/>
      <c r="E223" s="59"/>
      <c r="F223" s="59"/>
      <c r="G223" s="59"/>
      <c r="H223" s="59"/>
      <c r="I223" s="59"/>
      <c r="J223" s="59"/>
      <c r="K223" s="59"/>
      <c r="L223" s="59"/>
      <c r="M223" s="59"/>
      <c r="N223" s="59"/>
      <c r="O223" s="59"/>
      <c r="P223" s="59"/>
      <c r="Q223" s="59"/>
      <c r="R223" s="59"/>
      <c r="S223" s="59"/>
      <c r="T223" s="59"/>
      <c r="U223" s="59"/>
      <c r="V223" s="59"/>
      <c r="W223" s="59"/>
      <c r="X223" s="59"/>
      <c r="Y223" s="59"/>
      <c r="Z223" s="59"/>
      <c r="AA223" s="59"/>
      <c r="AB223" s="59"/>
      <c r="AC223" s="59"/>
      <c r="AD223" s="59"/>
      <c r="AE223" s="59"/>
      <c r="AF223" s="59"/>
      <c r="AG223" s="59"/>
      <c r="AH223" s="59"/>
      <c r="AI223" s="59"/>
      <c r="AJ223" s="59"/>
      <c r="AK223" s="59"/>
      <c r="AL223" s="59"/>
      <c r="AM223" s="59"/>
      <c r="AN223" s="59"/>
      <c r="AO223" s="59"/>
      <c r="AP223" s="59"/>
      <c r="AQ223" s="59"/>
    </row>
    <row r="224" ht="12.0" customHeight="1">
      <c r="A224" s="59"/>
      <c r="B224" s="59"/>
      <c r="C224" s="59"/>
      <c r="D224" s="59"/>
      <c r="E224" s="59"/>
      <c r="F224" s="59"/>
      <c r="G224" s="59"/>
      <c r="H224" s="59"/>
      <c r="I224" s="59"/>
      <c r="J224" s="59"/>
      <c r="K224" s="59"/>
      <c r="L224" s="59"/>
      <c r="M224" s="59"/>
      <c r="N224" s="59"/>
      <c r="O224" s="59"/>
      <c r="P224" s="59"/>
      <c r="Q224" s="59"/>
      <c r="R224" s="59"/>
      <c r="S224" s="59"/>
      <c r="T224" s="59"/>
      <c r="U224" s="59"/>
      <c r="V224" s="59"/>
      <c r="W224" s="59"/>
      <c r="X224" s="59"/>
      <c r="Y224" s="59"/>
      <c r="Z224" s="59"/>
      <c r="AA224" s="59"/>
      <c r="AB224" s="59"/>
      <c r="AC224" s="59"/>
      <c r="AD224" s="59"/>
      <c r="AE224" s="59"/>
      <c r="AF224" s="59"/>
      <c r="AG224" s="59"/>
      <c r="AH224" s="59"/>
      <c r="AI224" s="59"/>
      <c r="AJ224" s="59"/>
      <c r="AK224" s="59"/>
      <c r="AL224" s="59"/>
      <c r="AM224" s="59"/>
      <c r="AN224" s="59"/>
      <c r="AO224" s="59"/>
      <c r="AP224" s="59"/>
      <c r="AQ224" s="59"/>
    </row>
    <row r="225" ht="12.0" customHeight="1">
      <c r="A225" s="59"/>
      <c r="B225" s="59"/>
      <c r="C225" s="59"/>
      <c r="D225" s="59"/>
      <c r="E225" s="59"/>
      <c r="F225" s="59"/>
      <c r="G225" s="59"/>
      <c r="H225" s="59"/>
      <c r="I225" s="59"/>
      <c r="J225" s="59"/>
      <c r="K225" s="59"/>
      <c r="L225" s="59"/>
      <c r="M225" s="59"/>
      <c r="N225" s="59"/>
      <c r="O225" s="59"/>
      <c r="P225" s="59"/>
      <c r="Q225" s="59"/>
      <c r="R225" s="59"/>
      <c r="S225" s="59"/>
      <c r="T225" s="59"/>
      <c r="U225" s="59"/>
      <c r="V225" s="59"/>
      <c r="W225" s="59"/>
      <c r="X225" s="59"/>
      <c r="Y225" s="59"/>
      <c r="Z225" s="59"/>
      <c r="AA225" s="59"/>
      <c r="AB225" s="59"/>
      <c r="AC225" s="59"/>
      <c r="AD225" s="59"/>
      <c r="AE225" s="59"/>
      <c r="AF225" s="59"/>
      <c r="AG225" s="59"/>
      <c r="AH225" s="59"/>
      <c r="AI225" s="59"/>
      <c r="AJ225" s="59"/>
      <c r="AK225" s="59"/>
      <c r="AL225" s="59"/>
      <c r="AM225" s="59"/>
      <c r="AN225" s="59"/>
      <c r="AO225" s="59"/>
      <c r="AP225" s="59"/>
      <c r="AQ225" s="59"/>
    </row>
    <row r="226" ht="12.0" customHeight="1">
      <c r="A226" s="59"/>
      <c r="B226" s="59"/>
      <c r="C226" s="59"/>
      <c r="D226" s="59"/>
      <c r="E226" s="59"/>
      <c r="F226" s="59"/>
      <c r="G226" s="59"/>
      <c r="H226" s="59"/>
      <c r="I226" s="59"/>
      <c r="J226" s="59"/>
      <c r="K226" s="59"/>
      <c r="L226" s="59"/>
      <c r="M226" s="59"/>
      <c r="N226" s="59"/>
      <c r="O226" s="59"/>
      <c r="P226" s="59"/>
      <c r="Q226" s="59"/>
      <c r="R226" s="59"/>
      <c r="S226" s="59"/>
      <c r="T226" s="59"/>
      <c r="U226" s="59"/>
      <c r="V226" s="59"/>
      <c r="W226" s="59"/>
      <c r="X226" s="59"/>
      <c r="Y226" s="59"/>
      <c r="Z226" s="59"/>
      <c r="AA226" s="59"/>
      <c r="AB226" s="59"/>
      <c r="AC226" s="59"/>
      <c r="AD226" s="59"/>
      <c r="AE226" s="59"/>
      <c r="AF226" s="59"/>
      <c r="AG226" s="59"/>
      <c r="AH226" s="59"/>
      <c r="AI226" s="59"/>
      <c r="AJ226" s="59"/>
      <c r="AK226" s="59"/>
      <c r="AL226" s="59"/>
      <c r="AM226" s="59"/>
      <c r="AN226" s="59"/>
      <c r="AO226" s="59"/>
      <c r="AP226" s="59"/>
      <c r="AQ226" s="59"/>
    </row>
    <row r="227" ht="12.0" customHeight="1">
      <c r="A227" s="59"/>
      <c r="B227" s="59"/>
      <c r="C227" s="59"/>
      <c r="D227" s="59"/>
      <c r="E227" s="59"/>
      <c r="F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59"/>
      <c r="AD227" s="59"/>
      <c r="AE227" s="59"/>
      <c r="AF227" s="59"/>
      <c r="AG227" s="59"/>
      <c r="AH227" s="59"/>
      <c r="AI227" s="59"/>
      <c r="AJ227" s="59"/>
      <c r="AK227" s="59"/>
      <c r="AL227" s="59"/>
      <c r="AM227" s="59"/>
      <c r="AN227" s="59"/>
      <c r="AO227" s="59"/>
      <c r="AP227" s="59"/>
      <c r="AQ227" s="59"/>
    </row>
    <row r="228" ht="12.0" customHeight="1">
      <c r="A228" s="59"/>
      <c r="B228" s="59"/>
      <c r="C228" s="59"/>
      <c r="D228" s="59"/>
      <c r="E228" s="59"/>
      <c r="F228" s="59"/>
      <c r="G228" s="59"/>
      <c r="H228" s="59"/>
      <c r="I228" s="59"/>
      <c r="J228" s="59"/>
      <c r="K228" s="59"/>
      <c r="L228" s="59"/>
      <c r="M228" s="59"/>
      <c r="N228" s="59"/>
      <c r="O228" s="59"/>
      <c r="P228" s="59"/>
      <c r="Q228" s="59"/>
      <c r="R228" s="59"/>
      <c r="S228" s="59"/>
      <c r="T228" s="59"/>
      <c r="U228" s="59"/>
      <c r="V228" s="59"/>
      <c r="W228" s="59"/>
      <c r="X228" s="59"/>
      <c r="Y228" s="59"/>
      <c r="Z228" s="59"/>
      <c r="AA228" s="59"/>
      <c r="AB228" s="59"/>
      <c r="AC228" s="59"/>
      <c r="AD228" s="59"/>
      <c r="AE228" s="59"/>
      <c r="AF228" s="59"/>
      <c r="AG228" s="59"/>
      <c r="AH228" s="59"/>
      <c r="AI228" s="59"/>
      <c r="AJ228" s="59"/>
      <c r="AK228" s="59"/>
      <c r="AL228" s="59"/>
      <c r="AM228" s="59"/>
      <c r="AN228" s="59"/>
      <c r="AO228" s="59"/>
      <c r="AP228" s="59"/>
      <c r="AQ228" s="59"/>
    </row>
    <row r="229" ht="12.0" customHeight="1">
      <c r="A229" s="59"/>
      <c r="B229" s="59"/>
      <c r="C229" s="59"/>
      <c r="D229" s="59"/>
      <c r="E229" s="59"/>
      <c r="F229" s="59"/>
      <c r="G229" s="59"/>
      <c r="H229" s="59"/>
      <c r="I229" s="59"/>
      <c r="J229" s="59"/>
      <c r="K229" s="59"/>
      <c r="L229" s="59"/>
      <c r="M229" s="59"/>
      <c r="N229" s="59"/>
      <c r="O229" s="59"/>
      <c r="P229" s="59"/>
      <c r="Q229" s="59"/>
      <c r="R229" s="59"/>
      <c r="S229" s="59"/>
      <c r="T229" s="59"/>
      <c r="U229" s="59"/>
      <c r="V229" s="59"/>
      <c r="W229" s="59"/>
      <c r="X229" s="59"/>
      <c r="Y229" s="59"/>
      <c r="Z229" s="59"/>
      <c r="AA229" s="59"/>
      <c r="AB229" s="59"/>
      <c r="AC229" s="59"/>
      <c r="AD229" s="59"/>
      <c r="AE229" s="59"/>
      <c r="AF229" s="59"/>
      <c r="AG229" s="59"/>
      <c r="AH229" s="59"/>
      <c r="AI229" s="59"/>
      <c r="AJ229" s="59"/>
      <c r="AK229" s="59"/>
      <c r="AL229" s="59"/>
      <c r="AM229" s="59"/>
      <c r="AN229" s="59"/>
      <c r="AO229" s="59"/>
      <c r="AP229" s="59"/>
      <c r="AQ229" s="59"/>
    </row>
    <row r="230" ht="12.0" customHeight="1">
      <c r="A230" s="59"/>
      <c r="B230" s="59"/>
      <c r="C230" s="59"/>
      <c r="D230" s="59"/>
      <c r="E230" s="59"/>
      <c r="F230" s="59"/>
      <c r="G230" s="59"/>
      <c r="H230" s="59"/>
      <c r="I230" s="59"/>
      <c r="J230" s="59"/>
      <c r="K230" s="59"/>
      <c r="L230" s="59"/>
      <c r="M230" s="59"/>
      <c r="N230" s="59"/>
      <c r="O230" s="59"/>
      <c r="P230" s="59"/>
      <c r="Q230" s="59"/>
      <c r="R230" s="59"/>
      <c r="S230" s="59"/>
      <c r="T230" s="59"/>
      <c r="U230" s="59"/>
      <c r="V230" s="59"/>
      <c r="W230" s="59"/>
      <c r="X230" s="59"/>
      <c r="Y230" s="59"/>
      <c r="Z230" s="59"/>
      <c r="AA230" s="59"/>
      <c r="AB230" s="59"/>
      <c r="AC230" s="59"/>
      <c r="AD230" s="59"/>
      <c r="AE230" s="59"/>
      <c r="AF230" s="59"/>
      <c r="AG230" s="59"/>
      <c r="AH230" s="59"/>
      <c r="AI230" s="59"/>
      <c r="AJ230" s="59"/>
      <c r="AK230" s="59"/>
      <c r="AL230" s="59"/>
      <c r="AM230" s="59"/>
      <c r="AN230" s="59"/>
      <c r="AO230" s="59"/>
      <c r="AP230" s="59"/>
      <c r="AQ230" s="59"/>
    </row>
    <row r="231" ht="12.0" customHeight="1">
      <c r="A231" s="59"/>
      <c r="B231" s="59"/>
      <c r="C231" s="59"/>
      <c r="D231" s="59"/>
      <c r="E231" s="59"/>
      <c r="F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c r="AD231" s="59"/>
      <c r="AE231" s="59"/>
      <c r="AF231" s="59"/>
      <c r="AG231" s="59"/>
      <c r="AH231" s="59"/>
      <c r="AI231" s="59"/>
      <c r="AJ231" s="59"/>
      <c r="AK231" s="59"/>
      <c r="AL231" s="59"/>
      <c r="AM231" s="59"/>
      <c r="AN231" s="59"/>
      <c r="AO231" s="59"/>
      <c r="AP231" s="59"/>
      <c r="AQ231" s="59"/>
    </row>
    <row r="232" ht="12.0" customHeight="1">
      <c r="A232" s="59"/>
      <c r="B232" s="59"/>
      <c r="C232" s="59"/>
      <c r="D232" s="59"/>
      <c r="E232" s="59"/>
      <c r="F232" s="59"/>
      <c r="G232" s="59"/>
      <c r="H232" s="59"/>
      <c r="I232" s="59"/>
      <c r="J232" s="59"/>
      <c r="K232" s="59"/>
      <c r="L232" s="59"/>
      <c r="M232" s="59"/>
      <c r="N232" s="59"/>
      <c r="O232" s="59"/>
      <c r="P232" s="59"/>
      <c r="Q232" s="59"/>
      <c r="R232" s="59"/>
      <c r="S232" s="59"/>
      <c r="T232" s="59"/>
      <c r="U232" s="59"/>
      <c r="V232" s="59"/>
      <c r="W232" s="59"/>
      <c r="X232" s="59"/>
      <c r="Y232" s="59"/>
      <c r="Z232" s="59"/>
      <c r="AA232" s="59"/>
      <c r="AB232" s="59"/>
      <c r="AC232" s="59"/>
      <c r="AD232" s="59"/>
      <c r="AE232" s="59"/>
      <c r="AF232" s="59"/>
      <c r="AG232" s="59"/>
      <c r="AH232" s="59"/>
      <c r="AI232" s="59"/>
      <c r="AJ232" s="59"/>
      <c r="AK232" s="59"/>
      <c r="AL232" s="59"/>
      <c r="AM232" s="59"/>
      <c r="AN232" s="59"/>
      <c r="AO232" s="59"/>
      <c r="AP232" s="59"/>
      <c r="AQ232" s="59"/>
    </row>
    <row r="233" ht="12.0" customHeight="1">
      <c r="A233" s="59"/>
      <c r="B233" s="59"/>
      <c r="C233" s="59"/>
      <c r="D233" s="59"/>
      <c r="E233" s="59"/>
      <c r="F233" s="59"/>
      <c r="G233" s="59"/>
      <c r="H233" s="59"/>
      <c r="I233" s="59"/>
      <c r="J233" s="59"/>
      <c r="K233" s="59"/>
      <c r="L233" s="59"/>
      <c r="M233" s="59"/>
      <c r="N233" s="59"/>
      <c r="O233" s="59"/>
      <c r="P233" s="59"/>
      <c r="Q233" s="59"/>
      <c r="R233" s="59"/>
      <c r="S233" s="59"/>
      <c r="T233" s="59"/>
      <c r="U233" s="59"/>
      <c r="V233" s="59"/>
      <c r="W233" s="59"/>
      <c r="X233" s="59"/>
      <c r="Y233" s="59"/>
      <c r="Z233" s="59"/>
      <c r="AA233" s="59"/>
      <c r="AB233" s="59"/>
      <c r="AC233" s="59"/>
      <c r="AD233" s="59"/>
      <c r="AE233" s="59"/>
      <c r="AF233" s="59"/>
      <c r="AG233" s="59"/>
      <c r="AH233" s="59"/>
      <c r="AI233" s="59"/>
      <c r="AJ233" s="59"/>
      <c r="AK233" s="59"/>
      <c r="AL233" s="59"/>
      <c r="AM233" s="59"/>
      <c r="AN233" s="59"/>
      <c r="AO233" s="59"/>
      <c r="AP233" s="59"/>
      <c r="AQ233" s="59"/>
    </row>
    <row r="234" ht="12.0" customHeight="1">
      <c r="A234" s="59"/>
      <c r="B234" s="59"/>
      <c r="C234" s="59"/>
      <c r="D234" s="59"/>
      <c r="E234" s="59"/>
      <c r="F234" s="59"/>
      <c r="G234" s="59"/>
      <c r="H234" s="59"/>
      <c r="I234" s="59"/>
      <c r="J234" s="59"/>
      <c r="K234" s="59"/>
      <c r="L234" s="59"/>
      <c r="M234" s="59"/>
      <c r="N234" s="59"/>
      <c r="O234" s="59"/>
      <c r="P234" s="59"/>
      <c r="Q234" s="59"/>
      <c r="R234" s="59"/>
      <c r="S234" s="59"/>
      <c r="T234" s="59"/>
      <c r="U234" s="59"/>
      <c r="V234" s="59"/>
      <c r="W234" s="59"/>
      <c r="X234" s="59"/>
      <c r="Y234" s="59"/>
      <c r="Z234" s="59"/>
      <c r="AA234" s="59"/>
      <c r="AB234" s="59"/>
      <c r="AC234" s="59"/>
      <c r="AD234" s="59"/>
      <c r="AE234" s="59"/>
      <c r="AF234" s="59"/>
      <c r="AG234" s="59"/>
      <c r="AH234" s="59"/>
      <c r="AI234" s="59"/>
      <c r="AJ234" s="59"/>
      <c r="AK234" s="59"/>
      <c r="AL234" s="59"/>
      <c r="AM234" s="59"/>
      <c r="AN234" s="59"/>
      <c r="AO234" s="59"/>
      <c r="AP234" s="59"/>
      <c r="AQ234" s="59"/>
    </row>
    <row r="235" ht="12.0" customHeight="1">
      <c r="A235" s="59"/>
      <c r="B235" s="59"/>
      <c r="C235" s="59"/>
      <c r="D235" s="59"/>
      <c r="E235" s="59"/>
      <c r="F235" s="59"/>
      <c r="G235" s="59"/>
      <c r="H235" s="59"/>
      <c r="I235" s="59"/>
      <c r="J235" s="59"/>
      <c r="K235" s="59"/>
      <c r="L235" s="59"/>
      <c r="M235" s="59"/>
      <c r="N235" s="59"/>
      <c r="O235" s="59"/>
      <c r="P235" s="59"/>
      <c r="Q235" s="59"/>
      <c r="R235" s="59"/>
      <c r="S235" s="59"/>
      <c r="T235" s="59"/>
      <c r="U235" s="59"/>
      <c r="V235" s="59"/>
      <c r="W235" s="59"/>
      <c r="X235" s="59"/>
      <c r="Y235" s="59"/>
      <c r="Z235" s="59"/>
      <c r="AA235" s="59"/>
      <c r="AB235" s="59"/>
      <c r="AC235" s="59"/>
      <c r="AD235" s="59"/>
      <c r="AE235" s="59"/>
      <c r="AF235" s="59"/>
      <c r="AG235" s="59"/>
      <c r="AH235" s="59"/>
      <c r="AI235" s="59"/>
      <c r="AJ235" s="59"/>
      <c r="AK235" s="59"/>
      <c r="AL235" s="59"/>
      <c r="AM235" s="59"/>
      <c r="AN235" s="59"/>
      <c r="AO235" s="59"/>
      <c r="AP235" s="59"/>
      <c r="AQ235" s="59"/>
    </row>
    <row r="236" ht="12.0" customHeight="1">
      <c r="A236" s="59"/>
      <c r="B236" s="59"/>
      <c r="C236" s="59"/>
      <c r="D236" s="59"/>
      <c r="E236" s="59"/>
      <c r="F236" s="59"/>
      <c r="G236" s="59"/>
      <c r="H236" s="59"/>
      <c r="I236" s="59"/>
      <c r="J236" s="59"/>
      <c r="K236" s="59"/>
      <c r="L236" s="59"/>
      <c r="M236" s="59"/>
      <c r="N236" s="59"/>
      <c r="O236" s="59"/>
      <c r="P236" s="59"/>
      <c r="Q236" s="59"/>
      <c r="R236" s="59"/>
      <c r="S236" s="59"/>
      <c r="T236" s="59"/>
      <c r="U236" s="59"/>
      <c r="V236" s="59"/>
      <c r="W236" s="59"/>
      <c r="X236" s="59"/>
      <c r="Y236" s="59"/>
      <c r="Z236" s="59"/>
      <c r="AA236" s="59"/>
      <c r="AB236" s="59"/>
      <c r="AC236" s="59"/>
      <c r="AD236" s="59"/>
      <c r="AE236" s="59"/>
      <c r="AF236" s="59"/>
      <c r="AG236" s="59"/>
      <c r="AH236" s="59"/>
      <c r="AI236" s="59"/>
      <c r="AJ236" s="59"/>
      <c r="AK236" s="59"/>
      <c r="AL236" s="59"/>
      <c r="AM236" s="59"/>
      <c r="AN236" s="59"/>
      <c r="AO236" s="59"/>
      <c r="AP236" s="59"/>
      <c r="AQ236" s="59"/>
    </row>
    <row r="237" ht="12.0" customHeight="1">
      <c r="A237" s="59"/>
      <c r="B237" s="59"/>
      <c r="C237" s="59"/>
      <c r="D237" s="59"/>
      <c r="E237" s="59"/>
      <c r="F237" s="59"/>
      <c r="G237" s="59"/>
      <c r="H237" s="59"/>
      <c r="I237" s="59"/>
      <c r="J237" s="59"/>
      <c r="K237" s="59"/>
      <c r="L237" s="59"/>
      <c r="M237" s="59"/>
      <c r="N237" s="59"/>
      <c r="O237" s="59"/>
      <c r="P237" s="59"/>
      <c r="Q237" s="59"/>
      <c r="R237" s="59"/>
      <c r="S237" s="59"/>
      <c r="T237" s="59"/>
      <c r="U237" s="59"/>
      <c r="V237" s="59"/>
      <c r="W237" s="59"/>
      <c r="X237" s="59"/>
      <c r="Y237" s="59"/>
      <c r="Z237" s="59"/>
      <c r="AA237" s="59"/>
      <c r="AB237" s="59"/>
      <c r="AC237" s="59"/>
      <c r="AD237" s="59"/>
      <c r="AE237" s="59"/>
      <c r="AF237" s="59"/>
      <c r="AG237" s="59"/>
      <c r="AH237" s="59"/>
      <c r="AI237" s="59"/>
      <c r="AJ237" s="59"/>
      <c r="AK237" s="59"/>
      <c r="AL237" s="59"/>
      <c r="AM237" s="59"/>
      <c r="AN237" s="59"/>
      <c r="AO237" s="59"/>
      <c r="AP237" s="59"/>
      <c r="AQ237" s="59"/>
    </row>
    <row r="238" ht="12.0" customHeight="1">
      <c r="A238" s="59"/>
      <c r="B238" s="59"/>
      <c r="C238" s="59"/>
      <c r="D238" s="59"/>
      <c r="E238" s="59"/>
      <c r="F238" s="59"/>
      <c r="G238" s="59"/>
      <c r="H238" s="59"/>
      <c r="I238" s="59"/>
      <c r="J238" s="59"/>
      <c r="K238" s="59"/>
      <c r="L238" s="59"/>
      <c r="M238" s="59"/>
      <c r="N238" s="59"/>
      <c r="O238" s="59"/>
      <c r="P238" s="59"/>
      <c r="Q238" s="59"/>
      <c r="R238" s="59"/>
      <c r="S238" s="59"/>
      <c r="T238" s="59"/>
      <c r="U238" s="59"/>
      <c r="V238" s="59"/>
      <c r="W238" s="59"/>
      <c r="X238" s="59"/>
      <c r="Y238" s="59"/>
      <c r="Z238" s="59"/>
      <c r="AA238" s="59"/>
      <c r="AB238" s="59"/>
      <c r="AC238" s="59"/>
      <c r="AD238" s="59"/>
      <c r="AE238" s="59"/>
      <c r="AF238" s="59"/>
      <c r="AG238" s="59"/>
      <c r="AH238" s="59"/>
      <c r="AI238" s="59"/>
      <c r="AJ238" s="59"/>
      <c r="AK238" s="59"/>
      <c r="AL238" s="59"/>
      <c r="AM238" s="59"/>
      <c r="AN238" s="59"/>
      <c r="AO238" s="59"/>
      <c r="AP238" s="59"/>
      <c r="AQ238" s="59"/>
    </row>
    <row r="239" ht="12.0" customHeight="1">
      <c r="A239" s="59"/>
      <c r="B239" s="59"/>
      <c r="C239" s="59"/>
      <c r="D239" s="59"/>
      <c r="E239" s="59"/>
      <c r="F239" s="59"/>
      <c r="G239" s="59"/>
      <c r="H239" s="59"/>
      <c r="I239" s="59"/>
      <c r="J239" s="59"/>
      <c r="K239" s="59"/>
      <c r="L239" s="59"/>
      <c r="M239" s="59"/>
      <c r="N239" s="59"/>
      <c r="O239" s="59"/>
      <c r="P239" s="59"/>
      <c r="Q239" s="59"/>
      <c r="R239" s="59"/>
      <c r="S239" s="59"/>
      <c r="T239" s="59"/>
      <c r="U239" s="59"/>
      <c r="V239" s="59"/>
      <c r="W239" s="59"/>
      <c r="X239" s="59"/>
      <c r="Y239" s="59"/>
      <c r="Z239" s="59"/>
      <c r="AA239" s="59"/>
      <c r="AB239" s="59"/>
      <c r="AC239" s="59"/>
      <c r="AD239" s="59"/>
      <c r="AE239" s="59"/>
      <c r="AF239" s="59"/>
      <c r="AG239" s="59"/>
      <c r="AH239" s="59"/>
      <c r="AI239" s="59"/>
      <c r="AJ239" s="59"/>
      <c r="AK239" s="59"/>
      <c r="AL239" s="59"/>
      <c r="AM239" s="59"/>
      <c r="AN239" s="59"/>
      <c r="AO239" s="59"/>
      <c r="AP239" s="59"/>
      <c r="AQ239" s="59"/>
    </row>
    <row r="240" ht="12.0" customHeight="1">
      <c r="A240" s="59"/>
      <c r="B240" s="59"/>
      <c r="C240" s="59"/>
      <c r="D240" s="59"/>
      <c r="E240" s="59"/>
      <c r="F240" s="59"/>
      <c r="G240" s="59"/>
      <c r="H240" s="59"/>
      <c r="I240" s="59"/>
      <c r="J240" s="59"/>
      <c r="K240" s="59"/>
      <c r="L240" s="59"/>
      <c r="M240" s="59"/>
      <c r="N240" s="59"/>
      <c r="O240" s="59"/>
      <c r="P240" s="59"/>
      <c r="Q240" s="59"/>
      <c r="R240" s="59"/>
      <c r="S240" s="59"/>
      <c r="T240" s="59"/>
      <c r="U240" s="59"/>
      <c r="V240" s="59"/>
      <c r="W240" s="59"/>
      <c r="X240" s="59"/>
      <c r="Y240" s="59"/>
      <c r="Z240" s="59"/>
      <c r="AA240" s="59"/>
      <c r="AB240" s="59"/>
      <c r="AC240" s="59"/>
      <c r="AD240" s="59"/>
      <c r="AE240" s="59"/>
      <c r="AF240" s="59"/>
      <c r="AG240" s="59"/>
      <c r="AH240" s="59"/>
      <c r="AI240" s="59"/>
      <c r="AJ240" s="59"/>
      <c r="AK240" s="59"/>
      <c r="AL240" s="59"/>
      <c r="AM240" s="59"/>
      <c r="AN240" s="59"/>
      <c r="AO240" s="59"/>
      <c r="AP240" s="59"/>
      <c r="AQ240" s="59"/>
    </row>
    <row r="241" ht="12.0" customHeight="1">
      <c r="A241" s="59"/>
      <c r="B241" s="59"/>
      <c r="C241" s="59"/>
      <c r="D241" s="59"/>
      <c r="E241" s="59"/>
      <c r="F241" s="59"/>
      <c r="G241" s="59"/>
      <c r="H241" s="59"/>
      <c r="I241" s="59"/>
      <c r="J241" s="59"/>
      <c r="K241" s="59"/>
      <c r="L241" s="59"/>
      <c r="M241" s="59"/>
      <c r="N241" s="59"/>
      <c r="O241" s="59"/>
      <c r="P241" s="59"/>
      <c r="Q241" s="59"/>
      <c r="R241" s="59"/>
      <c r="S241" s="59"/>
      <c r="T241" s="59"/>
      <c r="U241" s="59"/>
      <c r="V241" s="59"/>
      <c r="W241" s="59"/>
      <c r="X241" s="59"/>
      <c r="Y241" s="59"/>
      <c r="Z241" s="59"/>
      <c r="AA241" s="59"/>
      <c r="AB241" s="59"/>
      <c r="AC241" s="59"/>
      <c r="AD241" s="59"/>
      <c r="AE241" s="59"/>
      <c r="AF241" s="59"/>
      <c r="AG241" s="59"/>
      <c r="AH241" s="59"/>
      <c r="AI241" s="59"/>
      <c r="AJ241" s="59"/>
      <c r="AK241" s="59"/>
      <c r="AL241" s="59"/>
      <c r="AM241" s="59"/>
      <c r="AN241" s="59"/>
      <c r="AO241" s="59"/>
      <c r="AP241" s="59"/>
      <c r="AQ241" s="59"/>
    </row>
    <row r="242" ht="12.0" customHeight="1">
      <c r="A242" s="59"/>
      <c r="B242" s="59"/>
      <c r="C242" s="59"/>
      <c r="D242" s="59"/>
      <c r="E242" s="59"/>
      <c r="F242" s="59"/>
      <c r="G242" s="59"/>
      <c r="H242" s="59"/>
      <c r="I242" s="59"/>
      <c r="J242" s="59"/>
      <c r="K242" s="59"/>
      <c r="L242" s="59"/>
      <c r="M242" s="59"/>
      <c r="N242" s="59"/>
      <c r="O242" s="59"/>
      <c r="P242" s="59"/>
      <c r="Q242" s="59"/>
      <c r="R242" s="59"/>
      <c r="S242" s="59"/>
      <c r="T242" s="59"/>
      <c r="U242" s="59"/>
      <c r="V242" s="59"/>
      <c r="W242" s="59"/>
      <c r="X242" s="59"/>
      <c r="Y242" s="59"/>
      <c r="Z242" s="59"/>
      <c r="AA242" s="59"/>
      <c r="AB242" s="59"/>
      <c r="AC242" s="59"/>
      <c r="AD242" s="59"/>
      <c r="AE242" s="59"/>
      <c r="AF242" s="59"/>
      <c r="AG242" s="59"/>
      <c r="AH242" s="59"/>
      <c r="AI242" s="59"/>
      <c r="AJ242" s="59"/>
      <c r="AK242" s="59"/>
      <c r="AL242" s="59"/>
      <c r="AM242" s="59"/>
      <c r="AN242" s="59"/>
      <c r="AO242" s="59"/>
      <c r="AP242" s="59"/>
      <c r="AQ242" s="59"/>
    </row>
    <row r="243" ht="12.0" customHeight="1">
      <c r="A243" s="59"/>
      <c r="B243" s="59"/>
      <c r="C243" s="59"/>
      <c r="D243" s="59"/>
      <c r="E243" s="59"/>
      <c r="F243" s="59"/>
      <c r="G243" s="59"/>
      <c r="H243" s="59"/>
      <c r="I243" s="59"/>
      <c r="J243" s="59"/>
      <c r="K243" s="59"/>
      <c r="L243" s="59"/>
      <c r="M243" s="59"/>
      <c r="N243" s="59"/>
      <c r="O243" s="59"/>
      <c r="P243" s="59"/>
      <c r="Q243" s="59"/>
      <c r="R243" s="59"/>
      <c r="S243" s="59"/>
      <c r="T243" s="59"/>
      <c r="U243" s="59"/>
      <c r="V243" s="59"/>
      <c r="W243" s="59"/>
      <c r="X243" s="59"/>
      <c r="Y243" s="59"/>
      <c r="Z243" s="59"/>
      <c r="AA243" s="59"/>
      <c r="AB243" s="59"/>
      <c r="AC243" s="59"/>
      <c r="AD243" s="59"/>
      <c r="AE243" s="59"/>
      <c r="AF243" s="59"/>
      <c r="AG243" s="59"/>
      <c r="AH243" s="59"/>
      <c r="AI243" s="59"/>
      <c r="AJ243" s="59"/>
      <c r="AK243" s="59"/>
      <c r="AL243" s="59"/>
      <c r="AM243" s="59"/>
      <c r="AN243" s="59"/>
      <c r="AO243" s="59"/>
      <c r="AP243" s="59"/>
      <c r="AQ243" s="59"/>
    </row>
    <row r="244" ht="12.0" customHeight="1">
      <c r="A244" s="59"/>
      <c r="B244" s="59"/>
      <c r="C244" s="59"/>
      <c r="D244" s="59"/>
      <c r="E244" s="59"/>
      <c r="F244" s="59"/>
      <c r="G244" s="59"/>
      <c r="H244" s="59"/>
      <c r="I244" s="59"/>
      <c r="J244" s="59"/>
      <c r="K244" s="59"/>
      <c r="L244" s="59"/>
      <c r="M244" s="59"/>
      <c r="N244" s="59"/>
      <c r="O244" s="59"/>
      <c r="P244" s="59"/>
      <c r="Q244" s="59"/>
      <c r="R244" s="59"/>
      <c r="S244" s="59"/>
      <c r="T244" s="59"/>
      <c r="U244" s="59"/>
      <c r="V244" s="59"/>
      <c r="W244" s="59"/>
      <c r="X244" s="59"/>
      <c r="Y244" s="59"/>
      <c r="Z244" s="59"/>
      <c r="AA244" s="59"/>
      <c r="AB244" s="59"/>
      <c r="AC244" s="59"/>
      <c r="AD244" s="59"/>
      <c r="AE244" s="59"/>
      <c r="AF244" s="59"/>
      <c r="AG244" s="59"/>
      <c r="AH244" s="59"/>
      <c r="AI244" s="59"/>
      <c r="AJ244" s="59"/>
      <c r="AK244" s="59"/>
      <c r="AL244" s="59"/>
      <c r="AM244" s="59"/>
      <c r="AN244" s="59"/>
      <c r="AO244" s="59"/>
      <c r="AP244" s="59"/>
      <c r="AQ244" s="59"/>
    </row>
    <row r="245" ht="12.0" customHeight="1">
      <c r="A245" s="59"/>
      <c r="B245" s="59"/>
      <c r="C245" s="59"/>
      <c r="D245" s="59"/>
      <c r="E245" s="59"/>
      <c r="F245" s="59"/>
      <c r="G245" s="59"/>
      <c r="H245" s="59"/>
      <c r="I245" s="59"/>
      <c r="J245" s="59"/>
      <c r="K245" s="59"/>
      <c r="L245" s="59"/>
      <c r="M245" s="59"/>
      <c r="N245" s="59"/>
      <c r="O245" s="59"/>
      <c r="P245" s="59"/>
      <c r="Q245" s="59"/>
      <c r="R245" s="59"/>
      <c r="S245" s="59"/>
      <c r="T245" s="59"/>
      <c r="U245" s="59"/>
      <c r="V245" s="59"/>
      <c r="W245" s="59"/>
      <c r="X245" s="59"/>
      <c r="Y245" s="59"/>
      <c r="Z245" s="59"/>
      <c r="AA245" s="59"/>
      <c r="AB245" s="59"/>
      <c r="AC245" s="59"/>
      <c r="AD245" s="59"/>
      <c r="AE245" s="59"/>
      <c r="AF245" s="59"/>
      <c r="AG245" s="59"/>
      <c r="AH245" s="59"/>
      <c r="AI245" s="59"/>
      <c r="AJ245" s="59"/>
      <c r="AK245" s="59"/>
      <c r="AL245" s="59"/>
      <c r="AM245" s="59"/>
      <c r="AN245" s="59"/>
      <c r="AO245" s="59"/>
      <c r="AP245" s="59"/>
      <c r="AQ245" s="59"/>
    </row>
    <row r="246" ht="12.0" customHeight="1">
      <c r="A246" s="59"/>
      <c r="B246" s="59"/>
      <c r="C246" s="59"/>
      <c r="D246" s="59"/>
      <c r="E246" s="59"/>
      <c r="F246" s="59"/>
      <c r="G246" s="59"/>
      <c r="H246" s="59"/>
      <c r="I246" s="59"/>
      <c r="J246" s="59"/>
      <c r="K246" s="59"/>
      <c r="L246" s="59"/>
      <c r="M246" s="59"/>
      <c r="N246" s="59"/>
      <c r="O246" s="59"/>
      <c r="P246" s="59"/>
      <c r="Q246" s="59"/>
      <c r="R246" s="59"/>
      <c r="S246" s="59"/>
      <c r="T246" s="59"/>
      <c r="U246" s="59"/>
      <c r="V246" s="59"/>
      <c r="W246" s="59"/>
      <c r="X246" s="59"/>
      <c r="Y246" s="59"/>
      <c r="Z246" s="59"/>
      <c r="AA246" s="59"/>
      <c r="AB246" s="59"/>
      <c r="AC246" s="59"/>
      <c r="AD246" s="59"/>
      <c r="AE246" s="59"/>
      <c r="AF246" s="59"/>
      <c r="AG246" s="59"/>
      <c r="AH246" s="59"/>
      <c r="AI246" s="59"/>
      <c r="AJ246" s="59"/>
      <c r="AK246" s="59"/>
      <c r="AL246" s="59"/>
      <c r="AM246" s="59"/>
      <c r="AN246" s="59"/>
      <c r="AO246" s="59"/>
      <c r="AP246" s="59"/>
      <c r="AQ246" s="59"/>
    </row>
    <row r="247" ht="12.0" customHeight="1">
      <c r="A247" s="59"/>
      <c r="B247" s="59"/>
      <c r="C247" s="59"/>
      <c r="D247" s="59"/>
      <c r="E247" s="59"/>
      <c r="F247" s="59"/>
      <c r="G247" s="59"/>
      <c r="H247" s="59"/>
      <c r="I247" s="59"/>
      <c r="J247" s="59"/>
      <c r="K247" s="59"/>
      <c r="L247" s="59"/>
      <c r="M247" s="59"/>
      <c r="N247" s="59"/>
      <c r="O247" s="59"/>
      <c r="P247" s="59"/>
      <c r="Q247" s="59"/>
      <c r="R247" s="59"/>
      <c r="S247" s="59"/>
      <c r="T247" s="59"/>
      <c r="U247" s="59"/>
      <c r="V247" s="59"/>
      <c r="W247" s="59"/>
      <c r="X247" s="59"/>
      <c r="Y247" s="59"/>
      <c r="Z247" s="59"/>
      <c r="AA247" s="59"/>
      <c r="AB247" s="59"/>
      <c r="AC247" s="59"/>
      <c r="AD247" s="59"/>
      <c r="AE247" s="59"/>
      <c r="AF247" s="59"/>
      <c r="AG247" s="59"/>
      <c r="AH247" s="59"/>
      <c r="AI247" s="59"/>
      <c r="AJ247" s="59"/>
      <c r="AK247" s="59"/>
      <c r="AL247" s="59"/>
      <c r="AM247" s="59"/>
      <c r="AN247" s="59"/>
      <c r="AO247" s="59"/>
      <c r="AP247" s="59"/>
      <c r="AQ247" s="59"/>
    </row>
    <row r="248" ht="12.0" customHeight="1">
      <c r="A248" s="59"/>
      <c r="B248" s="59"/>
      <c r="C248" s="59"/>
      <c r="D248" s="59"/>
      <c r="E248" s="59"/>
      <c r="F248" s="59"/>
      <c r="G248" s="59"/>
      <c r="H248" s="59"/>
      <c r="I248" s="59"/>
      <c r="J248" s="59"/>
      <c r="K248" s="59"/>
      <c r="L248" s="59"/>
      <c r="M248" s="59"/>
      <c r="N248" s="59"/>
      <c r="O248" s="59"/>
      <c r="P248" s="59"/>
      <c r="Q248" s="59"/>
      <c r="R248" s="59"/>
      <c r="S248" s="59"/>
      <c r="T248" s="59"/>
      <c r="U248" s="59"/>
      <c r="V248" s="59"/>
      <c r="W248" s="59"/>
      <c r="X248" s="59"/>
      <c r="Y248" s="59"/>
      <c r="Z248" s="59"/>
      <c r="AA248" s="59"/>
      <c r="AB248" s="59"/>
      <c r="AC248" s="59"/>
      <c r="AD248" s="59"/>
      <c r="AE248" s="59"/>
      <c r="AF248" s="59"/>
      <c r="AG248" s="59"/>
      <c r="AH248" s="59"/>
      <c r="AI248" s="59"/>
      <c r="AJ248" s="59"/>
      <c r="AK248" s="59"/>
      <c r="AL248" s="59"/>
      <c r="AM248" s="59"/>
      <c r="AN248" s="59"/>
      <c r="AO248" s="59"/>
      <c r="AP248" s="59"/>
      <c r="AQ248" s="59"/>
    </row>
    <row r="249" ht="12.0" customHeight="1">
      <c r="A249" s="59"/>
      <c r="B249" s="59"/>
      <c r="C249" s="59"/>
      <c r="D249" s="59"/>
      <c r="E249" s="59"/>
      <c r="F249" s="59"/>
      <c r="G249" s="59"/>
      <c r="H249" s="59"/>
      <c r="I249" s="59"/>
      <c r="J249" s="59"/>
      <c r="K249" s="59"/>
      <c r="L249" s="59"/>
      <c r="M249" s="59"/>
      <c r="N249" s="59"/>
      <c r="O249" s="59"/>
      <c r="P249" s="59"/>
      <c r="Q249" s="59"/>
      <c r="R249" s="59"/>
      <c r="S249" s="59"/>
      <c r="T249" s="59"/>
      <c r="U249" s="59"/>
      <c r="V249" s="59"/>
      <c r="W249" s="59"/>
      <c r="X249" s="59"/>
      <c r="Y249" s="59"/>
      <c r="Z249" s="59"/>
      <c r="AA249" s="59"/>
      <c r="AB249" s="59"/>
      <c r="AC249" s="59"/>
      <c r="AD249" s="59"/>
      <c r="AE249" s="59"/>
      <c r="AF249" s="59"/>
      <c r="AG249" s="59"/>
      <c r="AH249" s="59"/>
      <c r="AI249" s="59"/>
      <c r="AJ249" s="59"/>
      <c r="AK249" s="59"/>
      <c r="AL249" s="59"/>
      <c r="AM249" s="59"/>
      <c r="AN249" s="59"/>
      <c r="AO249" s="59"/>
      <c r="AP249" s="59"/>
      <c r="AQ249" s="59"/>
    </row>
    <row r="250" ht="12.0" customHeight="1">
      <c r="A250" s="59"/>
      <c r="B250" s="59"/>
      <c r="C250" s="59"/>
      <c r="D250" s="59"/>
      <c r="E250" s="59"/>
      <c r="F250" s="59"/>
      <c r="G250" s="59"/>
      <c r="H250" s="59"/>
      <c r="I250" s="59"/>
      <c r="J250" s="59"/>
      <c r="K250" s="59"/>
      <c r="L250" s="59"/>
      <c r="M250" s="59"/>
      <c r="N250" s="59"/>
      <c r="O250" s="59"/>
      <c r="P250" s="59"/>
      <c r="Q250" s="59"/>
      <c r="R250" s="59"/>
      <c r="S250" s="59"/>
      <c r="T250" s="59"/>
      <c r="U250" s="59"/>
      <c r="V250" s="59"/>
      <c r="W250" s="59"/>
      <c r="X250" s="59"/>
      <c r="Y250" s="59"/>
      <c r="Z250" s="59"/>
      <c r="AA250" s="59"/>
      <c r="AB250" s="59"/>
      <c r="AC250" s="59"/>
      <c r="AD250" s="59"/>
      <c r="AE250" s="59"/>
      <c r="AF250" s="59"/>
      <c r="AG250" s="59"/>
      <c r="AH250" s="59"/>
      <c r="AI250" s="59"/>
      <c r="AJ250" s="59"/>
      <c r="AK250" s="59"/>
      <c r="AL250" s="59"/>
      <c r="AM250" s="59"/>
      <c r="AN250" s="59"/>
      <c r="AO250" s="59"/>
      <c r="AP250" s="59"/>
      <c r="AQ250" s="59"/>
    </row>
    <row r="251" ht="12.0" customHeight="1">
      <c r="A251" s="59"/>
      <c r="B251" s="59"/>
      <c r="C251" s="59"/>
      <c r="D251" s="59"/>
      <c r="E251" s="59"/>
      <c r="F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c r="AD251" s="59"/>
      <c r="AE251" s="59"/>
      <c r="AF251" s="59"/>
      <c r="AG251" s="59"/>
      <c r="AH251" s="59"/>
      <c r="AI251" s="59"/>
      <c r="AJ251" s="59"/>
      <c r="AK251" s="59"/>
      <c r="AL251" s="59"/>
      <c r="AM251" s="59"/>
      <c r="AN251" s="59"/>
      <c r="AO251" s="59"/>
      <c r="AP251" s="59"/>
      <c r="AQ251" s="59"/>
    </row>
    <row r="252" ht="12.0" customHeight="1">
      <c r="A252" s="59"/>
      <c r="B252" s="59"/>
      <c r="C252" s="59"/>
      <c r="D252" s="59"/>
      <c r="E252" s="59"/>
      <c r="F252" s="59"/>
      <c r="G252" s="59"/>
      <c r="H252" s="59"/>
      <c r="I252" s="59"/>
      <c r="J252" s="59"/>
      <c r="K252" s="59"/>
      <c r="L252" s="59"/>
      <c r="M252" s="59"/>
      <c r="N252" s="59"/>
      <c r="O252" s="59"/>
      <c r="P252" s="59"/>
      <c r="Q252" s="59"/>
      <c r="R252" s="59"/>
      <c r="S252" s="59"/>
      <c r="T252" s="59"/>
      <c r="U252" s="59"/>
      <c r="V252" s="59"/>
      <c r="W252" s="59"/>
      <c r="X252" s="59"/>
      <c r="Y252" s="59"/>
      <c r="Z252" s="59"/>
      <c r="AA252" s="59"/>
      <c r="AB252" s="59"/>
      <c r="AC252" s="59"/>
      <c r="AD252" s="59"/>
      <c r="AE252" s="59"/>
      <c r="AF252" s="59"/>
      <c r="AG252" s="59"/>
      <c r="AH252" s="59"/>
      <c r="AI252" s="59"/>
      <c r="AJ252" s="59"/>
      <c r="AK252" s="59"/>
      <c r="AL252" s="59"/>
      <c r="AM252" s="59"/>
      <c r="AN252" s="59"/>
      <c r="AO252" s="59"/>
      <c r="AP252" s="59"/>
      <c r="AQ252" s="59"/>
    </row>
    <row r="253" ht="12.0" customHeight="1">
      <c r="A253" s="59"/>
      <c r="B253" s="59"/>
      <c r="C253" s="59"/>
      <c r="D253" s="59"/>
      <c r="E253" s="59"/>
      <c r="F253" s="59"/>
      <c r="G253" s="59"/>
      <c r="H253" s="59"/>
      <c r="I253" s="59"/>
      <c r="J253" s="59"/>
      <c r="K253" s="59"/>
      <c r="L253" s="59"/>
      <c r="M253" s="59"/>
      <c r="N253" s="59"/>
      <c r="O253" s="59"/>
      <c r="P253" s="59"/>
      <c r="Q253" s="59"/>
      <c r="R253" s="59"/>
      <c r="S253" s="59"/>
      <c r="T253" s="59"/>
      <c r="U253" s="59"/>
      <c r="V253" s="59"/>
      <c r="W253" s="59"/>
      <c r="X253" s="59"/>
      <c r="Y253" s="59"/>
      <c r="Z253" s="59"/>
      <c r="AA253" s="59"/>
      <c r="AB253" s="59"/>
      <c r="AC253" s="59"/>
      <c r="AD253" s="59"/>
      <c r="AE253" s="59"/>
      <c r="AF253" s="59"/>
      <c r="AG253" s="59"/>
      <c r="AH253" s="59"/>
      <c r="AI253" s="59"/>
      <c r="AJ253" s="59"/>
      <c r="AK253" s="59"/>
      <c r="AL253" s="59"/>
      <c r="AM253" s="59"/>
      <c r="AN253" s="59"/>
      <c r="AO253" s="59"/>
      <c r="AP253" s="59"/>
      <c r="AQ253" s="59"/>
    </row>
    <row r="254" ht="12.0" customHeight="1">
      <c r="A254" s="59"/>
      <c r="B254" s="59"/>
      <c r="C254" s="59"/>
      <c r="D254" s="59"/>
      <c r="E254" s="59"/>
      <c r="F254" s="59"/>
      <c r="G254" s="59"/>
      <c r="H254" s="59"/>
      <c r="I254" s="59"/>
      <c r="J254" s="59"/>
      <c r="K254" s="59"/>
      <c r="L254" s="59"/>
      <c r="M254" s="59"/>
      <c r="N254" s="59"/>
      <c r="O254" s="59"/>
      <c r="P254" s="59"/>
      <c r="Q254" s="59"/>
      <c r="R254" s="59"/>
      <c r="S254" s="59"/>
      <c r="T254" s="59"/>
      <c r="U254" s="59"/>
      <c r="V254" s="59"/>
      <c r="W254" s="59"/>
      <c r="X254" s="59"/>
      <c r="Y254" s="59"/>
      <c r="Z254" s="59"/>
      <c r="AA254" s="59"/>
      <c r="AB254" s="59"/>
      <c r="AC254" s="59"/>
      <c r="AD254" s="59"/>
      <c r="AE254" s="59"/>
      <c r="AF254" s="59"/>
      <c r="AG254" s="59"/>
      <c r="AH254" s="59"/>
      <c r="AI254" s="59"/>
      <c r="AJ254" s="59"/>
      <c r="AK254" s="59"/>
      <c r="AL254" s="59"/>
      <c r="AM254" s="59"/>
      <c r="AN254" s="59"/>
      <c r="AO254" s="59"/>
      <c r="AP254" s="59"/>
      <c r="AQ254" s="59"/>
    </row>
    <row r="255" ht="12.0" customHeight="1">
      <c r="A255" s="59"/>
      <c r="B255" s="59"/>
      <c r="C255" s="59"/>
      <c r="D255" s="59"/>
      <c r="E255" s="59"/>
      <c r="F255" s="59"/>
      <c r="G255" s="59"/>
      <c r="H255" s="59"/>
      <c r="I255" s="59"/>
      <c r="J255" s="59"/>
      <c r="K255" s="59"/>
      <c r="L255" s="59"/>
      <c r="M255" s="59"/>
      <c r="N255" s="59"/>
      <c r="O255" s="59"/>
      <c r="P255" s="59"/>
      <c r="Q255" s="59"/>
      <c r="R255" s="59"/>
      <c r="S255" s="59"/>
      <c r="T255" s="59"/>
      <c r="U255" s="59"/>
      <c r="V255" s="59"/>
      <c r="W255" s="59"/>
      <c r="X255" s="59"/>
      <c r="Y255" s="59"/>
      <c r="Z255" s="59"/>
      <c r="AA255" s="59"/>
      <c r="AB255" s="59"/>
      <c r="AC255" s="59"/>
      <c r="AD255" s="59"/>
      <c r="AE255" s="59"/>
      <c r="AF255" s="59"/>
      <c r="AG255" s="59"/>
      <c r="AH255" s="59"/>
      <c r="AI255" s="59"/>
      <c r="AJ255" s="59"/>
      <c r="AK255" s="59"/>
      <c r="AL255" s="59"/>
      <c r="AM255" s="59"/>
      <c r="AN255" s="59"/>
      <c r="AO255" s="59"/>
      <c r="AP255" s="59"/>
      <c r="AQ255" s="59"/>
    </row>
    <row r="256" ht="12.0" customHeight="1">
      <c r="A256" s="59"/>
      <c r="B256" s="59"/>
      <c r="C256" s="59"/>
      <c r="D256" s="59"/>
      <c r="E256" s="59"/>
      <c r="F256" s="59"/>
      <c r="G256" s="59"/>
      <c r="H256" s="59"/>
      <c r="I256" s="59"/>
      <c r="J256" s="59"/>
      <c r="K256" s="59"/>
      <c r="L256" s="59"/>
      <c r="M256" s="59"/>
      <c r="N256" s="59"/>
      <c r="O256" s="59"/>
      <c r="P256" s="59"/>
      <c r="Q256" s="59"/>
      <c r="R256" s="59"/>
      <c r="S256" s="59"/>
      <c r="T256" s="59"/>
      <c r="U256" s="59"/>
      <c r="V256" s="59"/>
      <c r="W256" s="59"/>
      <c r="X256" s="59"/>
      <c r="Y256" s="59"/>
      <c r="Z256" s="59"/>
      <c r="AA256" s="59"/>
      <c r="AB256" s="59"/>
      <c r="AC256" s="59"/>
      <c r="AD256" s="59"/>
      <c r="AE256" s="59"/>
      <c r="AF256" s="59"/>
      <c r="AG256" s="59"/>
      <c r="AH256" s="59"/>
      <c r="AI256" s="59"/>
      <c r="AJ256" s="59"/>
      <c r="AK256" s="59"/>
      <c r="AL256" s="59"/>
      <c r="AM256" s="59"/>
      <c r="AN256" s="59"/>
      <c r="AO256" s="59"/>
      <c r="AP256" s="59"/>
      <c r="AQ256" s="59"/>
    </row>
    <row r="257" ht="12.0" customHeight="1">
      <c r="A257" s="59"/>
      <c r="B257" s="59"/>
      <c r="C257" s="59"/>
      <c r="D257" s="59"/>
      <c r="E257" s="59"/>
      <c r="F257" s="59"/>
      <c r="G257" s="59"/>
      <c r="H257" s="59"/>
      <c r="I257" s="59"/>
      <c r="J257" s="59"/>
      <c r="K257" s="59"/>
      <c r="L257" s="59"/>
      <c r="M257" s="59"/>
      <c r="N257" s="59"/>
      <c r="O257" s="59"/>
      <c r="P257" s="59"/>
      <c r="Q257" s="59"/>
      <c r="R257" s="59"/>
      <c r="S257" s="59"/>
      <c r="T257" s="59"/>
      <c r="U257" s="59"/>
      <c r="V257" s="59"/>
      <c r="W257" s="59"/>
      <c r="X257" s="59"/>
      <c r="Y257" s="59"/>
      <c r="Z257" s="59"/>
      <c r="AA257" s="59"/>
      <c r="AB257" s="59"/>
      <c r="AC257" s="59"/>
      <c r="AD257" s="59"/>
      <c r="AE257" s="59"/>
      <c r="AF257" s="59"/>
      <c r="AG257" s="59"/>
      <c r="AH257" s="59"/>
      <c r="AI257" s="59"/>
      <c r="AJ257" s="59"/>
      <c r="AK257" s="59"/>
      <c r="AL257" s="59"/>
      <c r="AM257" s="59"/>
      <c r="AN257" s="59"/>
      <c r="AO257" s="59"/>
      <c r="AP257" s="59"/>
      <c r="AQ257" s="59"/>
    </row>
    <row r="258" ht="12.0" customHeight="1">
      <c r="A258" s="59"/>
      <c r="B258" s="59"/>
      <c r="C258" s="59"/>
      <c r="D258" s="59"/>
      <c r="E258" s="59"/>
      <c r="F258" s="59"/>
      <c r="G258" s="59"/>
      <c r="H258" s="59"/>
      <c r="I258" s="59"/>
      <c r="J258" s="59"/>
      <c r="K258" s="59"/>
      <c r="L258" s="59"/>
      <c r="M258" s="59"/>
      <c r="N258" s="59"/>
      <c r="O258" s="59"/>
      <c r="P258" s="59"/>
      <c r="Q258" s="59"/>
      <c r="R258" s="59"/>
      <c r="S258" s="59"/>
      <c r="T258" s="59"/>
      <c r="U258" s="59"/>
      <c r="V258" s="59"/>
      <c r="W258" s="59"/>
      <c r="X258" s="59"/>
      <c r="Y258" s="59"/>
      <c r="Z258" s="59"/>
      <c r="AA258" s="59"/>
      <c r="AB258" s="59"/>
      <c r="AC258" s="59"/>
      <c r="AD258" s="59"/>
      <c r="AE258" s="59"/>
      <c r="AF258" s="59"/>
      <c r="AG258" s="59"/>
      <c r="AH258" s="59"/>
      <c r="AI258" s="59"/>
      <c r="AJ258" s="59"/>
      <c r="AK258" s="59"/>
      <c r="AL258" s="59"/>
      <c r="AM258" s="59"/>
      <c r="AN258" s="59"/>
      <c r="AO258" s="59"/>
      <c r="AP258" s="59"/>
      <c r="AQ258" s="59"/>
    </row>
    <row r="259" ht="12.0" customHeight="1">
      <c r="A259" s="59"/>
      <c r="B259" s="59"/>
      <c r="C259" s="59"/>
      <c r="D259" s="59"/>
      <c r="E259" s="59"/>
      <c r="F259" s="59"/>
      <c r="G259" s="59"/>
      <c r="H259" s="59"/>
      <c r="I259" s="59"/>
      <c r="J259" s="59"/>
      <c r="K259" s="59"/>
      <c r="L259" s="59"/>
      <c r="M259" s="59"/>
      <c r="N259" s="59"/>
      <c r="O259" s="59"/>
      <c r="P259" s="59"/>
      <c r="Q259" s="59"/>
      <c r="R259" s="59"/>
      <c r="S259" s="59"/>
      <c r="T259" s="59"/>
      <c r="U259" s="59"/>
      <c r="V259" s="59"/>
      <c r="W259" s="59"/>
      <c r="X259" s="59"/>
      <c r="Y259" s="59"/>
      <c r="Z259" s="59"/>
      <c r="AA259" s="59"/>
      <c r="AB259" s="59"/>
      <c r="AC259" s="59"/>
      <c r="AD259" s="59"/>
      <c r="AE259" s="59"/>
      <c r="AF259" s="59"/>
      <c r="AG259" s="59"/>
      <c r="AH259" s="59"/>
      <c r="AI259" s="59"/>
      <c r="AJ259" s="59"/>
      <c r="AK259" s="59"/>
      <c r="AL259" s="59"/>
      <c r="AM259" s="59"/>
      <c r="AN259" s="59"/>
      <c r="AO259" s="59"/>
      <c r="AP259" s="59"/>
      <c r="AQ259" s="59"/>
    </row>
    <row r="260" ht="12.0" customHeight="1">
      <c r="A260" s="59"/>
      <c r="B260" s="59"/>
      <c r="C260" s="59"/>
      <c r="D260" s="59"/>
      <c r="E260" s="59"/>
      <c r="F260" s="59"/>
      <c r="G260" s="59"/>
      <c r="H260" s="59"/>
      <c r="I260" s="59"/>
      <c r="J260" s="59"/>
      <c r="K260" s="59"/>
      <c r="L260" s="59"/>
      <c r="M260" s="59"/>
      <c r="N260" s="59"/>
      <c r="O260" s="59"/>
      <c r="P260" s="59"/>
      <c r="Q260" s="59"/>
      <c r="R260" s="59"/>
      <c r="S260" s="59"/>
      <c r="T260" s="59"/>
      <c r="U260" s="59"/>
      <c r="V260" s="59"/>
      <c r="W260" s="59"/>
      <c r="X260" s="59"/>
      <c r="Y260" s="59"/>
      <c r="Z260" s="59"/>
      <c r="AA260" s="59"/>
      <c r="AB260" s="59"/>
      <c r="AC260" s="59"/>
      <c r="AD260" s="59"/>
      <c r="AE260" s="59"/>
      <c r="AF260" s="59"/>
      <c r="AG260" s="59"/>
      <c r="AH260" s="59"/>
      <c r="AI260" s="59"/>
      <c r="AJ260" s="59"/>
      <c r="AK260" s="59"/>
      <c r="AL260" s="59"/>
      <c r="AM260" s="59"/>
      <c r="AN260" s="59"/>
      <c r="AO260" s="59"/>
      <c r="AP260" s="59"/>
      <c r="AQ260" s="59"/>
    </row>
    <row r="261" ht="12.0" customHeight="1">
      <c r="A261" s="59"/>
      <c r="B261" s="59"/>
      <c r="C261" s="59"/>
      <c r="D261" s="59"/>
      <c r="E261" s="59"/>
      <c r="F261" s="59"/>
      <c r="G261" s="59"/>
      <c r="H261" s="59"/>
      <c r="I261" s="59"/>
      <c r="J261" s="59"/>
      <c r="K261" s="59"/>
      <c r="L261" s="59"/>
      <c r="M261" s="59"/>
      <c r="N261" s="59"/>
      <c r="O261" s="59"/>
      <c r="P261" s="59"/>
      <c r="Q261" s="59"/>
      <c r="R261" s="59"/>
      <c r="S261" s="59"/>
      <c r="T261" s="59"/>
      <c r="U261" s="59"/>
      <c r="V261" s="59"/>
      <c r="W261" s="59"/>
      <c r="X261" s="59"/>
      <c r="Y261" s="59"/>
      <c r="Z261" s="59"/>
      <c r="AA261" s="59"/>
      <c r="AB261" s="59"/>
      <c r="AC261" s="59"/>
      <c r="AD261" s="59"/>
      <c r="AE261" s="59"/>
      <c r="AF261" s="59"/>
      <c r="AG261" s="59"/>
      <c r="AH261" s="59"/>
      <c r="AI261" s="59"/>
      <c r="AJ261" s="59"/>
      <c r="AK261" s="59"/>
      <c r="AL261" s="59"/>
      <c r="AM261" s="59"/>
      <c r="AN261" s="59"/>
      <c r="AO261" s="59"/>
      <c r="AP261" s="59"/>
      <c r="AQ261" s="59"/>
    </row>
    <row r="262" ht="12.0" customHeight="1">
      <c r="A262" s="59"/>
      <c r="B262" s="59"/>
      <c r="C262" s="59"/>
      <c r="D262" s="59"/>
      <c r="E262" s="59"/>
      <c r="F262" s="59"/>
      <c r="G262" s="59"/>
      <c r="H262" s="59"/>
      <c r="I262" s="59"/>
      <c r="J262" s="59"/>
      <c r="K262" s="59"/>
      <c r="L262" s="59"/>
      <c r="M262" s="59"/>
      <c r="N262" s="59"/>
      <c r="O262" s="59"/>
      <c r="P262" s="59"/>
      <c r="Q262" s="59"/>
      <c r="R262" s="59"/>
      <c r="S262" s="59"/>
      <c r="T262" s="59"/>
      <c r="U262" s="59"/>
      <c r="V262" s="59"/>
      <c r="W262" s="59"/>
      <c r="X262" s="59"/>
      <c r="Y262" s="59"/>
      <c r="Z262" s="59"/>
      <c r="AA262" s="59"/>
      <c r="AB262" s="59"/>
      <c r="AC262" s="59"/>
      <c r="AD262" s="59"/>
      <c r="AE262" s="59"/>
      <c r="AF262" s="59"/>
      <c r="AG262" s="59"/>
      <c r="AH262" s="59"/>
      <c r="AI262" s="59"/>
      <c r="AJ262" s="59"/>
      <c r="AK262" s="59"/>
      <c r="AL262" s="59"/>
      <c r="AM262" s="59"/>
      <c r="AN262" s="59"/>
      <c r="AO262" s="59"/>
      <c r="AP262" s="59"/>
      <c r="AQ262" s="59"/>
    </row>
    <row r="263" ht="12.0" customHeight="1">
      <c r="A263" s="59"/>
      <c r="B263" s="59"/>
      <c r="C263" s="59"/>
      <c r="D263" s="59"/>
      <c r="E263" s="59"/>
      <c r="F263" s="59"/>
      <c r="G263" s="59"/>
      <c r="H263" s="59"/>
      <c r="I263" s="59"/>
      <c r="J263" s="59"/>
      <c r="K263" s="59"/>
      <c r="L263" s="59"/>
      <c r="M263" s="59"/>
      <c r="N263" s="59"/>
      <c r="O263" s="59"/>
      <c r="P263" s="59"/>
      <c r="Q263" s="59"/>
      <c r="R263" s="59"/>
      <c r="S263" s="59"/>
      <c r="T263" s="59"/>
      <c r="U263" s="59"/>
      <c r="V263" s="59"/>
      <c r="W263" s="59"/>
      <c r="X263" s="59"/>
      <c r="Y263" s="59"/>
      <c r="Z263" s="59"/>
      <c r="AA263" s="59"/>
      <c r="AB263" s="59"/>
      <c r="AC263" s="59"/>
      <c r="AD263" s="59"/>
      <c r="AE263" s="59"/>
      <c r="AF263" s="59"/>
      <c r="AG263" s="59"/>
      <c r="AH263" s="59"/>
      <c r="AI263" s="59"/>
      <c r="AJ263" s="59"/>
      <c r="AK263" s="59"/>
      <c r="AL263" s="59"/>
      <c r="AM263" s="59"/>
      <c r="AN263" s="59"/>
      <c r="AO263" s="59"/>
      <c r="AP263" s="59"/>
      <c r="AQ263" s="59"/>
    </row>
    <row r="264" ht="12.0" customHeight="1">
      <c r="A264" s="59"/>
      <c r="B264" s="59"/>
      <c r="C264" s="59"/>
      <c r="D264" s="59"/>
      <c r="E264" s="59"/>
      <c r="F264" s="59"/>
      <c r="G264" s="59"/>
      <c r="H264" s="59"/>
      <c r="I264" s="59"/>
      <c r="J264" s="59"/>
      <c r="K264" s="59"/>
      <c r="L264" s="59"/>
      <c r="M264" s="59"/>
      <c r="N264" s="59"/>
      <c r="O264" s="59"/>
      <c r="P264" s="59"/>
      <c r="Q264" s="59"/>
      <c r="R264" s="59"/>
      <c r="S264" s="59"/>
      <c r="T264" s="59"/>
      <c r="U264" s="59"/>
      <c r="V264" s="59"/>
      <c r="W264" s="59"/>
      <c r="X264" s="59"/>
      <c r="Y264" s="59"/>
      <c r="Z264" s="59"/>
      <c r="AA264" s="59"/>
      <c r="AB264" s="59"/>
      <c r="AC264" s="59"/>
      <c r="AD264" s="59"/>
      <c r="AE264" s="59"/>
      <c r="AF264" s="59"/>
      <c r="AG264" s="59"/>
      <c r="AH264" s="59"/>
      <c r="AI264" s="59"/>
      <c r="AJ264" s="59"/>
      <c r="AK264" s="59"/>
      <c r="AL264" s="59"/>
      <c r="AM264" s="59"/>
      <c r="AN264" s="59"/>
      <c r="AO264" s="59"/>
      <c r="AP264" s="59"/>
      <c r="AQ264" s="59"/>
    </row>
    <row r="265" ht="12.0" customHeight="1">
      <c r="A265" s="59"/>
      <c r="B265" s="59"/>
      <c r="C265" s="59"/>
      <c r="D265" s="59"/>
      <c r="E265" s="59"/>
      <c r="F265" s="59"/>
      <c r="G265" s="59"/>
      <c r="H265" s="59"/>
      <c r="I265" s="59"/>
      <c r="J265" s="59"/>
      <c r="K265" s="59"/>
      <c r="L265" s="59"/>
      <c r="M265" s="59"/>
      <c r="N265" s="59"/>
      <c r="O265" s="59"/>
      <c r="P265" s="59"/>
      <c r="Q265" s="59"/>
      <c r="R265" s="59"/>
      <c r="S265" s="59"/>
      <c r="T265" s="59"/>
      <c r="U265" s="59"/>
      <c r="V265" s="59"/>
      <c r="W265" s="59"/>
      <c r="X265" s="59"/>
      <c r="Y265" s="59"/>
      <c r="Z265" s="59"/>
      <c r="AA265" s="59"/>
      <c r="AB265" s="59"/>
      <c r="AC265" s="59"/>
      <c r="AD265" s="59"/>
      <c r="AE265" s="59"/>
      <c r="AF265" s="59"/>
      <c r="AG265" s="59"/>
      <c r="AH265" s="59"/>
      <c r="AI265" s="59"/>
      <c r="AJ265" s="59"/>
      <c r="AK265" s="59"/>
      <c r="AL265" s="59"/>
      <c r="AM265" s="59"/>
      <c r="AN265" s="59"/>
      <c r="AO265" s="59"/>
      <c r="AP265" s="59"/>
      <c r="AQ265" s="59"/>
    </row>
    <row r="266" ht="12.0" customHeight="1">
      <c r="A266" s="59"/>
      <c r="B266" s="59"/>
      <c r="C266" s="59"/>
      <c r="D266" s="59"/>
      <c r="E266" s="59"/>
      <c r="F266" s="59"/>
      <c r="G266" s="59"/>
      <c r="H266" s="59"/>
      <c r="I266" s="59"/>
      <c r="J266" s="59"/>
      <c r="K266" s="59"/>
      <c r="L266" s="59"/>
      <c r="M266" s="59"/>
      <c r="N266" s="59"/>
      <c r="O266" s="59"/>
      <c r="P266" s="59"/>
      <c r="Q266" s="59"/>
      <c r="R266" s="59"/>
      <c r="S266" s="59"/>
      <c r="T266" s="59"/>
      <c r="U266" s="59"/>
      <c r="V266" s="59"/>
      <c r="W266" s="59"/>
      <c r="X266" s="59"/>
      <c r="Y266" s="59"/>
      <c r="Z266" s="59"/>
      <c r="AA266" s="59"/>
      <c r="AB266" s="59"/>
      <c r="AC266" s="59"/>
      <c r="AD266" s="59"/>
      <c r="AE266" s="59"/>
      <c r="AF266" s="59"/>
      <c r="AG266" s="59"/>
      <c r="AH266" s="59"/>
      <c r="AI266" s="59"/>
      <c r="AJ266" s="59"/>
      <c r="AK266" s="59"/>
      <c r="AL266" s="59"/>
      <c r="AM266" s="59"/>
      <c r="AN266" s="59"/>
      <c r="AO266" s="59"/>
      <c r="AP266" s="59"/>
      <c r="AQ266" s="59"/>
    </row>
    <row r="267" ht="12.0" customHeight="1">
      <c r="A267" s="59"/>
      <c r="B267" s="59"/>
      <c r="C267" s="59"/>
      <c r="D267" s="59"/>
      <c r="E267" s="59"/>
      <c r="F267" s="59"/>
      <c r="G267" s="59"/>
      <c r="H267" s="59"/>
      <c r="I267" s="59"/>
      <c r="J267" s="59"/>
      <c r="K267" s="59"/>
      <c r="L267" s="59"/>
      <c r="M267" s="59"/>
      <c r="N267" s="59"/>
      <c r="O267" s="59"/>
      <c r="P267" s="59"/>
      <c r="Q267" s="59"/>
      <c r="R267" s="59"/>
      <c r="S267" s="59"/>
      <c r="T267" s="59"/>
      <c r="U267" s="59"/>
      <c r="V267" s="59"/>
      <c r="W267" s="59"/>
      <c r="X267" s="59"/>
      <c r="Y267" s="59"/>
      <c r="Z267" s="59"/>
      <c r="AA267" s="59"/>
      <c r="AB267" s="59"/>
      <c r="AC267" s="59"/>
      <c r="AD267" s="59"/>
      <c r="AE267" s="59"/>
      <c r="AF267" s="59"/>
      <c r="AG267" s="59"/>
      <c r="AH267" s="59"/>
      <c r="AI267" s="59"/>
      <c r="AJ267" s="59"/>
      <c r="AK267" s="59"/>
      <c r="AL267" s="59"/>
      <c r="AM267" s="59"/>
      <c r="AN267" s="59"/>
      <c r="AO267" s="59"/>
      <c r="AP267" s="59"/>
      <c r="AQ267" s="59"/>
    </row>
    <row r="268" ht="12.0" customHeight="1">
      <c r="A268" s="59"/>
      <c r="B268" s="59"/>
      <c r="C268" s="59"/>
      <c r="D268" s="59"/>
      <c r="E268" s="59"/>
      <c r="F268" s="59"/>
      <c r="G268" s="59"/>
      <c r="H268" s="59"/>
      <c r="I268" s="59"/>
      <c r="J268" s="59"/>
      <c r="K268" s="59"/>
      <c r="L268" s="59"/>
      <c r="M268" s="59"/>
      <c r="N268" s="59"/>
      <c r="O268" s="59"/>
      <c r="P268" s="59"/>
      <c r="Q268" s="59"/>
      <c r="R268" s="59"/>
      <c r="S268" s="59"/>
      <c r="T268" s="59"/>
      <c r="U268" s="59"/>
      <c r="V268" s="59"/>
      <c r="W268" s="59"/>
      <c r="X268" s="59"/>
      <c r="Y268" s="59"/>
      <c r="Z268" s="59"/>
      <c r="AA268" s="59"/>
      <c r="AB268" s="59"/>
      <c r="AC268" s="59"/>
      <c r="AD268" s="59"/>
      <c r="AE268" s="59"/>
      <c r="AF268" s="59"/>
      <c r="AG268" s="59"/>
      <c r="AH268" s="59"/>
      <c r="AI268" s="59"/>
      <c r="AJ268" s="59"/>
      <c r="AK268" s="59"/>
      <c r="AL268" s="59"/>
      <c r="AM268" s="59"/>
      <c r="AN268" s="59"/>
      <c r="AO268" s="59"/>
      <c r="AP268" s="59"/>
      <c r="AQ268" s="59"/>
    </row>
    <row r="269" ht="12.0" customHeight="1">
      <c r="A269" s="59"/>
      <c r="B269" s="59"/>
      <c r="C269" s="59"/>
      <c r="D269" s="59"/>
      <c r="E269" s="59"/>
      <c r="F269" s="59"/>
      <c r="G269" s="59"/>
      <c r="H269" s="59"/>
      <c r="I269" s="59"/>
      <c r="J269" s="59"/>
      <c r="K269" s="59"/>
      <c r="L269" s="59"/>
      <c r="M269" s="59"/>
      <c r="N269" s="59"/>
      <c r="O269" s="59"/>
      <c r="P269" s="59"/>
      <c r="Q269" s="59"/>
      <c r="R269" s="59"/>
      <c r="S269" s="59"/>
      <c r="T269" s="59"/>
      <c r="U269" s="59"/>
      <c r="V269" s="59"/>
      <c r="W269" s="59"/>
      <c r="X269" s="59"/>
      <c r="Y269" s="59"/>
      <c r="Z269" s="59"/>
      <c r="AA269" s="59"/>
      <c r="AB269" s="59"/>
      <c r="AC269" s="59"/>
      <c r="AD269" s="59"/>
      <c r="AE269" s="59"/>
      <c r="AF269" s="59"/>
      <c r="AG269" s="59"/>
      <c r="AH269" s="59"/>
      <c r="AI269" s="59"/>
      <c r="AJ269" s="59"/>
      <c r="AK269" s="59"/>
      <c r="AL269" s="59"/>
      <c r="AM269" s="59"/>
      <c r="AN269" s="59"/>
      <c r="AO269" s="59"/>
      <c r="AP269" s="59"/>
      <c r="AQ269" s="59"/>
    </row>
    <row r="270" ht="12.0" customHeight="1">
      <c r="A270" s="59"/>
      <c r="B270" s="59"/>
      <c r="C270" s="59"/>
      <c r="D270" s="59"/>
      <c r="E270" s="59"/>
      <c r="F270" s="59"/>
      <c r="G270" s="59"/>
      <c r="H270" s="59"/>
      <c r="I270" s="59"/>
      <c r="J270" s="59"/>
      <c r="K270" s="59"/>
      <c r="L270" s="59"/>
      <c r="M270" s="59"/>
      <c r="N270" s="59"/>
      <c r="O270" s="59"/>
      <c r="P270" s="59"/>
      <c r="Q270" s="59"/>
      <c r="R270" s="59"/>
      <c r="S270" s="59"/>
      <c r="T270" s="59"/>
      <c r="U270" s="59"/>
      <c r="V270" s="59"/>
      <c r="W270" s="59"/>
      <c r="X270" s="59"/>
      <c r="Y270" s="59"/>
      <c r="Z270" s="59"/>
      <c r="AA270" s="59"/>
      <c r="AB270" s="59"/>
      <c r="AC270" s="59"/>
      <c r="AD270" s="59"/>
      <c r="AE270" s="59"/>
      <c r="AF270" s="59"/>
      <c r="AG270" s="59"/>
      <c r="AH270" s="59"/>
      <c r="AI270" s="59"/>
      <c r="AJ270" s="59"/>
      <c r="AK270" s="59"/>
      <c r="AL270" s="59"/>
      <c r="AM270" s="59"/>
      <c r="AN270" s="59"/>
      <c r="AO270" s="59"/>
      <c r="AP270" s="59"/>
      <c r="AQ270" s="59"/>
    </row>
    <row r="271" ht="12.0" customHeight="1">
      <c r="A271" s="59"/>
      <c r="B271" s="59"/>
      <c r="C271" s="59"/>
      <c r="D271" s="59"/>
      <c r="E271" s="59"/>
      <c r="F271" s="59"/>
      <c r="G271" s="59"/>
      <c r="H271" s="59"/>
      <c r="I271" s="59"/>
      <c r="J271" s="59"/>
      <c r="K271" s="59"/>
      <c r="L271" s="59"/>
      <c r="M271" s="59"/>
      <c r="N271" s="59"/>
      <c r="O271" s="59"/>
      <c r="P271" s="59"/>
      <c r="Q271" s="59"/>
      <c r="R271" s="59"/>
      <c r="S271" s="59"/>
      <c r="T271" s="59"/>
      <c r="U271" s="59"/>
      <c r="V271" s="59"/>
      <c r="W271" s="59"/>
      <c r="X271" s="59"/>
      <c r="Y271" s="59"/>
      <c r="Z271" s="59"/>
      <c r="AA271" s="59"/>
      <c r="AB271" s="59"/>
      <c r="AC271" s="59"/>
      <c r="AD271" s="59"/>
      <c r="AE271" s="59"/>
      <c r="AF271" s="59"/>
      <c r="AG271" s="59"/>
      <c r="AH271" s="59"/>
      <c r="AI271" s="59"/>
      <c r="AJ271" s="59"/>
      <c r="AK271" s="59"/>
      <c r="AL271" s="59"/>
      <c r="AM271" s="59"/>
      <c r="AN271" s="59"/>
      <c r="AO271" s="59"/>
      <c r="AP271" s="59"/>
      <c r="AQ271" s="59"/>
    </row>
    <row r="272" ht="12.0" customHeight="1">
      <c r="A272" s="59"/>
      <c r="B272" s="59"/>
      <c r="C272" s="59"/>
      <c r="D272" s="59"/>
      <c r="E272" s="59"/>
      <c r="F272" s="59"/>
      <c r="G272" s="59"/>
      <c r="H272" s="59"/>
      <c r="I272" s="59"/>
      <c r="J272" s="59"/>
      <c r="K272" s="59"/>
      <c r="L272" s="59"/>
      <c r="M272" s="59"/>
      <c r="N272" s="59"/>
      <c r="O272" s="59"/>
      <c r="P272" s="59"/>
      <c r="Q272" s="59"/>
      <c r="R272" s="59"/>
      <c r="S272" s="59"/>
      <c r="T272" s="59"/>
      <c r="U272" s="59"/>
      <c r="V272" s="59"/>
      <c r="W272" s="59"/>
      <c r="X272" s="59"/>
      <c r="Y272" s="59"/>
      <c r="Z272" s="59"/>
      <c r="AA272" s="59"/>
      <c r="AB272" s="59"/>
      <c r="AC272" s="59"/>
      <c r="AD272" s="59"/>
      <c r="AE272" s="59"/>
      <c r="AF272" s="59"/>
      <c r="AG272" s="59"/>
      <c r="AH272" s="59"/>
      <c r="AI272" s="59"/>
      <c r="AJ272" s="59"/>
      <c r="AK272" s="59"/>
      <c r="AL272" s="59"/>
      <c r="AM272" s="59"/>
      <c r="AN272" s="59"/>
      <c r="AO272" s="59"/>
      <c r="AP272" s="59"/>
      <c r="AQ272" s="59"/>
    </row>
    <row r="273" ht="12.0" customHeight="1">
      <c r="A273" s="59"/>
      <c r="B273" s="59"/>
      <c r="C273" s="59"/>
      <c r="D273" s="59"/>
      <c r="E273" s="59"/>
      <c r="F273" s="59"/>
      <c r="G273" s="59"/>
      <c r="H273" s="59"/>
      <c r="I273" s="59"/>
      <c r="J273" s="59"/>
      <c r="K273" s="59"/>
      <c r="L273" s="59"/>
      <c r="M273" s="59"/>
      <c r="N273" s="59"/>
      <c r="O273" s="59"/>
      <c r="P273" s="59"/>
      <c r="Q273" s="59"/>
      <c r="R273" s="59"/>
      <c r="S273" s="59"/>
      <c r="T273" s="59"/>
      <c r="U273" s="59"/>
      <c r="V273" s="59"/>
      <c r="W273" s="59"/>
      <c r="X273" s="59"/>
      <c r="Y273" s="59"/>
      <c r="Z273" s="59"/>
      <c r="AA273" s="59"/>
      <c r="AB273" s="59"/>
      <c r="AC273" s="59"/>
      <c r="AD273" s="59"/>
      <c r="AE273" s="59"/>
      <c r="AF273" s="59"/>
      <c r="AG273" s="59"/>
      <c r="AH273" s="59"/>
      <c r="AI273" s="59"/>
      <c r="AJ273" s="59"/>
      <c r="AK273" s="59"/>
      <c r="AL273" s="59"/>
      <c r="AM273" s="59"/>
      <c r="AN273" s="59"/>
      <c r="AO273" s="59"/>
      <c r="AP273" s="59"/>
      <c r="AQ273" s="59"/>
    </row>
    <row r="274" ht="12.0" customHeight="1">
      <c r="A274" s="59"/>
      <c r="B274" s="59"/>
      <c r="C274" s="59"/>
      <c r="D274" s="59"/>
      <c r="E274" s="59"/>
      <c r="F274" s="59"/>
      <c r="G274" s="59"/>
      <c r="H274" s="59"/>
      <c r="I274" s="59"/>
      <c r="J274" s="59"/>
      <c r="K274" s="59"/>
      <c r="L274" s="59"/>
      <c r="M274" s="59"/>
      <c r="N274" s="59"/>
      <c r="O274" s="59"/>
      <c r="P274" s="59"/>
      <c r="Q274" s="59"/>
      <c r="R274" s="59"/>
      <c r="S274" s="59"/>
      <c r="T274" s="59"/>
      <c r="U274" s="59"/>
      <c r="V274" s="59"/>
      <c r="W274" s="59"/>
      <c r="X274" s="59"/>
      <c r="Y274" s="59"/>
      <c r="Z274" s="59"/>
      <c r="AA274" s="59"/>
      <c r="AB274" s="59"/>
      <c r="AC274" s="59"/>
      <c r="AD274" s="59"/>
      <c r="AE274" s="59"/>
      <c r="AF274" s="59"/>
      <c r="AG274" s="59"/>
      <c r="AH274" s="59"/>
      <c r="AI274" s="59"/>
      <c r="AJ274" s="59"/>
      <c r="AK274" s="59"/>
      <c r="AL274" s="59"/>
      <c r="AM274" s="59"/>
      <c r="AN274" s="59"/>
      <c r="AO274" s="59"/>
      <c r="AP274" s="59"/>
      <c r="AQ274" s="59"/>
    </row>
    <row r="275" ht="12.0" customHeight="1">
      <c r="A275" s="59"/>
      <c r="B275" s="59"/>
      <c r="C275" s="59"/>
      <c r="D275" s="59"/>
      <c r="E275" s="59"/>
      <c r="F275" s="59"/>
      <c r="G275" s="59"/>
      <c r="H275" s="59"/>
      <c r="I275" s="59"/>
      <c r="J275" s="59"/>
      <c r="K275" s="59"/>
      <c r="L275" s="59"/>
      <c r="M275" s="59"/>
      <c r="N275" s="59"/>
      <c r="O275" s="59"/>
      <c r="P275" s="59"/>
      <c r="Q275" s="59"/>
      <c r="R275" s="59"/>
      <c r="S275" s="59"/>
      <c r="T275" s="59"/>
      <c r="U275" s="59"/>
      <c r="V275" s="59"/>
      <c r="W275" s="59"/>
      <c r="X275" s="59"/>
      <c r="Y275" s="59"/>
      <c r="Z275" s="59"/>
      <c r="AA275" s="59"/>
      <c r="AB275" s="59"/>
      <c r="AC275" s="59"/>
      <c r="AD275" s="59"/>
      <c r="AE275" s="59"/>
      <c r="AF275" s="59"/>
      <c r="AG275" s="59"/>
      <c r="AH275" s="59"/>
      <c r="AI275" s="59"/>
      <c r="AJ275" s="59"/>
      <c r="AK275" s="59"/>
      <c r="AL275" s="59"/>
      <c r="AM275" s="59"/>
      <c r="AN275" s="59"/>
      <c r="AO275" s="59"/>
      <c r="AP275" s="59"/>
      <c r="AQ275" s="59"/>
    </row>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X12:Z12"/>
    <mergeCell ref="AB12:AC12"/>
    <mergeCell ref="AE12:AG12"/>
    <mergeCell ref="AI12:AJ12"/>
    <mergeCell ref="AL12:AN12"/>
    <mergeCell ref="AP12:AQ12"/>
    <mergeCell ref="N12:O12"/>
    <mergeCell ref="N13:N14"/>
    <mergeCell ref="O13:O14"/>
    <mergeCell ref="B53:D53"/>
    <mergeCell ref="B54:D54"/>
    <mergeCell ref="B59:D59"/>
    <mergeCell ref="B60:D60"/>
    <mergeCell ref="U13:U14"/>
    <mergeCell ref="V13:V14"/>
    <mergeCell ref="AB13:AB14"/>
    <mergeCell ref="AC13:AC14"/>
    <mergeCell ref="AI13:AI14"/>
    <mergeCell ref="AJ13:AJ14"/>
    <mergeCell ref="AP13:AP14"/>
    <mergeCell ref="AQ13:AQ14"/>
    <mergeCell ref="S1:Y1"/>
    <mergeCell ref="T2:Y2"/>
    <mergeCell ref="F12:H12"/>
    <mergeCell ref="J12:L12"/>
    <mergeCell ref="Q12:S12"/>
    <mergeCell ref="U12:V12"/>
    <mergeCell ref="D13:D14"/>
  </mergeCells>
  <dataValidations>
    <dataValidation type="list" allowBlank="1" showErrorMessage="1" sqref="D8">
      <formula1>"TOU,non-TOU"</formula1>
    </dataValidation>
    <dataValidation type="list" allowBlank="1" showErrorMessage="1" sqref="E15:E28 E30:E36 E38:E39 E41:E49 E55 E61">
      <formula1>#REF!</formula1>
    </dataValidation>
    <dataValidation type="list" allowBlank="1" showInputMessage="1" showErrorMessage="1" prompt="Select Charge Unit - monthly, per kWh, per kW" sqref="D15:D28 D30:D36 D38:D39 D41:D49 D55 D61">
      <formula1>"Monthly,per kWh,per kW"</formula1>
    </dataValidation>
  </dataValidations>
  <printOptions/>
  <pageMargins bottom="0.984251968503937" footer="0.0" header="0.0" left="0.7480314960629921" right="0.7480314960629921" top="0.984251968503937"/>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xSplit="3.0" ySplit="5.0" topLeftCell="D6" activePane="bottomRight" state="frozen"/>
      <selection activeCell="D1" sqref="D1" pane="topRight"/>
      <selection activeCell="A6" sqref="A6" pane="bottomLeft"/>
      <selection activeCell="D6" sqref="D6" pane="bottomRight"/>
    </sheetView>
  </sheetViews>
  <sheetFormatPr customHeight="1" defaultColWidth="12.63" defaultRowHeight="15.0" outlineLevelCol="1" outlineLevelRow="1"/>
  <cols>
    <col customWidth="1" min="1" max="1" width="1.88"/>
    <col customWidth="1" min="2" max="2" width="16.13"/>
    <col customWidth="1" min="3" max="3" width="28.75"/>
    <col customWidth="1" hidden="1" min="4" max="6" width="8.0" outlineLevel="1"/>
    <col collapsed="1" customWidth="1" min="7" max="7" width="12.38"/>
    <col customWidth="1" min="8" max="8" width="13.88"/>
    <col customWidth="1" hidden="1" min="9" max="9" width="9.25" outlineLevel="1"/>
    <col customWidth="1" hidden="1" min="10" max="10" width="1.38" outlineLevel="1"/>
    <col customWidth="1" hidden="1" min="11" max="11" width="5.0" outlineLevel="1"/>
    <col customWidth="1" hidden="1" min="12" max="13" width="9.13" outlineLevel="1"/>
    <col customWidth="1" hidden="1" min="14" max="14" width="10.0" outlineLevel="1"/>
    <col customWidth="1" hidden="1" min="15" max="17" width="9.13" outlineLevel="1"/>
    <col customWidth="1" hidden="1" min="18" max="18" width="11.0" outlineLevel="1"/>
    <col customWidth="1" hidden="1" min="19" max="19" width="10.13" outlineLevel="1"/>
    <col customWidth="1" min="20" max="20" width="14.13"/>
    <col customWidth="1" min="21" max="21" width="11.38"/>
    <col customWidth="1" hidden="1" min="22" max="25" width="13.88" outlineLevel="1"/>
    <col customWidth="1" min="26" max="26" width="11.38"/>
    <col customWidth="1" min="27" max="27" width="10.0"/>
    <col customWidth="1" min="28" max="29" width="11.13"/>
    <col customWidth="1" min="30" max="30" width="7.13"/>
    <col customWidth="1" min="31" max="33" width="9.13"/>
    <col customWidth="1" hidden="1" min="34" max="37" width="9.13" outlineLevel="1"/>
    <col customWidth="1" min="38" max="38" width="9.13"/>
  </cols>
  <sheetData>
    <row r="1" ht="30.0" customHeight="1">
      <c r="B1" s="60"/>
      <c r="C1" s="60"/>
      <c r="D1" s="60"/>
      <c r="E1" s="60"/>
      <c r="F1" s="60"/>
      <c r="G1" s="60"/>
      <c r="H1" s="60"/>
      <c r="I1" s="61" t="s">
        <v>26</v>
      </c>
      <c r="J1" s="62"/>
      <c r="K1" s="62"/>
      <c r="L1" s="63"/>
      <c r="M1" s="64"/>
      <c r="N1" s="65" t="s">
        <v>27</v>
      </c>
      <c r="O1" s="65"/>
      <c r="P1" s="62"/>
      <c r="T1" s="66"/>
      <c r="W1" s="67" t="s">
        <v>28</v>
      </c>
      <c r="X1" s="67" t="s">
        <v>29</v>
      </c>
      <c r="Y1" s="68"/>
      <c r="Z1" s="69"/>
      <c r="AA1" s="69"/>
      <c r="AB1" s="70" t="s">
        <v>30</v>
      </c>
      <c r="AC1" s="71"/>
      <c r="AD1" s="71"/>
      <c r="AE1" s="71"/>
      <c r="AF1" s="71"/>
      <c r="AG1" s="72"/>
      <c r="AH1" s="73"/>
      <c r="AI1" s="62"/>
      <c r="AJ1" s="62"/>
      <c r="AK1" s="62"/>
      <c r="AL1" s="62"/>
    </row>
    <row r="2" ht="5.25" customHeight="1">
      <c r="B2" s="60"/>
      <c r="C2" s="60"/>
      <c r="D2" s="60"/>
      <c r="E2" s="60"/>
      <c r="F2" s="60"/>
      <c r="G2" s="60"/>
      <c r="H2" s="60"/>
      <c r="I2" s="61"/>
      <c r="T2" s="74"/>
      <c r="W2" s="75"/>
      <c r="X2" s="75"/>
      <c r="Y2" s="68"/>
      <c r="Z2" s="75"/>
      <c r="AA2" s="75"/>
      <c r="AB2" s="75"/>
      <c r="AC2" s="75"/>
      <c r="AD2" s="75"/>
      <c r="AE2" s="62"/>
      <c r="AF2" s="62"/>
      <c r="AG2" s="62"/>
      <c r="AH2" s="62"/>
      <c r="AI2" s="62"/>
      <c r="AJ2" s="62"/>
      <c r="AK2" s="62"/>
      <c r="AL2" s="62"/>
    </row>
    <row r="3" ht="23.25" customHeight="1">
      <c r="A3" s="76"/>
      <c r="B3" s="76"/>
      <c r="C3" s="76"/>
      <c r="D3" s="77"/>
      <c r="E3" s="77"/>
      <c r="F3" s="77"/>
      <c r="G3" s="76"/>
      <c r="H3" s="76"/>
      <c r="I3" s="78"/>
      <c r="J3" s="79" t="s">
        <v>31</v>
      </c>
      <c r="K3" s="80"/>
      <c r="L3" s="81" t="s">
        <v>32</v>
      </c>
      <c r="M3" s="81">
        <v>2.0</v>
      </c>
      <c r="N3" s="81">
        <v>2.0</v>
      </c>
      <c r="O3" s="81">
        <v>1.0</v>
      </c>
      <c r="P3" s="81">
        <v>2.0</v>
      </c>
      <c r="Q3" s="81">
        <v>2.0</v>
      </c>
      <c r="R3" s="81" t="s">
        <v>32</v>
      </c>
      <c r="S3" s="76"/>
      <c r="T3" s="82"/>
      <c r="U3" s="80"/>
      <c r="V3" s="80"/>
      <c r="W3" s="83" t="s">
        <v>33</v>
      </c>
      <c r="Y3" s="68"/>
      <c r="Z3" s="83"/>
      <c r="AA3" s="83"/>
      <c r="AB3" s="83" t="s">
        <v>33</v>
      </c>
      <c r="AD3" s="68"/>
      <c r="AE3" s="76"/>
      <c r="AF3" s="76"/>
      <c r="AG3" s="76"/>
      <c r="AH3" s="76"/>
      <c r="AI3" s="76"/>
      <c r="AJ3" s="76"/>
      <c r="AK3" s="76"/>
      <c r="AL3" s="76"/>
    </row>
    <row r="4">
      <c r="A4" s="62"/>
      <c r="B4" s="84" t="s">
        <v>34</v>
      </c>
      <c r="C4" s="85"/>
      <c r="D4" s="85"/>
      <c r="E4" s="85"/>
      <c r="F4" s="85"/>
      <c r="G4" s="86"/>
      <c r="H4" s="87" t="s">
        <v>35</v>
      </c>
      <c r="I4" s="88"/>
      <c r="J4" s="62"/>
      <c r="K4" s="62"/>
      <c r="L4" s="89" t="s">
        <v>36</v>
      </c>
      <c r="M4" s="89" t="s">
        <v>36</v>
      </c>
      <c r="N4" s="89" t="s">
        <v>36</v>
      </c>
      <c r="O4" s="89" t="s">
        <v>36</v>
      </c>
      <c r="P4" s="89" t="s">
        <v>36</v>
      </c>
      <c r="Q4" s="89" t="s">
        <v>36</v>
      </c>
      <c r="T4" s="90">
        <v>2.0</v>
      </c>
      <c r="V4" s="89" t="s">
        <v>37</v>
      </c>
      <c r="Y4" s="68"/>
      <c r="Z4" s="75">
        <v>1.0</v>
      </c>
      <c r="AA4" s="75">
        <v>2.0</v>
      </c>
      <c r="AB4" s="75">
        <v>1.0</v>
      </c>
      <c r="AC4" s="75">
        <v>2.0</v>
      </c>
      <c r="AD4" s="75"/>
      <c r="AE4" s="62"/>
      <c r="AF4" s="62"/>
      <c r="AG4" s="62"/>
      <c r="AH4" s="62"/>
      <c r="AI4" s="62"/>
      <c r="AJ4" s="62"/>
      <c r="AK4" s="62"/>
      <c r="AL4" s="62"/>
    </row>
    <row r="5" ht="49.5" customHeight="1">
      <c r="A5" s="62"/>
      <c r="B5" s="91" t="s">
        <v>38</v>
      </c>
      <c r="C5" s="92"/>
      <c r="D5" s="93" t="s">
        <v>39</v>
      </c>
      <c r="E5" s="93" t="s">
        <v>40</v>
      </c>
      <c r="F5" s="93" t="s">
        <v>41</v>
      </c>
      <c r="G5" s="92" t="s">
        <v>42</v>
      </c>
      <c r="H5" s="94" t="s">
        <v>43</v>
      </c>
      <c r="I5" s="95" t="s">
        <v>44</v>
      </c>
      <c r="J5" s="62"/>
      <c r="K5" s="62"/>
      <c r="L5" s="96" t="s">
        <v>45</v>
      </c>
      <c r="M5" s="96" t="s">
        <v>46</v>
      </c>
      <c r="N5" s="97" t="s">
        <v>47</v>
      </c>
      <c r="O5" s="97" t="s">
        <v>48</v>
      </c>
      <c r="P5" s="96" t="s">
        <v>49</v>
      </c>
      <c r="Q5" s="96" t="s">
        <v>50</v>
      </c>
      <c r="R5" s="96" t="s">
        <v>51</v>
      </c>
      <c r="S5" s="96" t="s">
        <v>52</v>
      </c>
      <c r="T5" s="98" t="s">
        <v>53</v>
      </c>
      <c r="U5" s="99" t="s">
        <v>54</v>
      </c>
      <c r="V5" s="100" t="s">
        <v>55</v>
      </c>
      <c r="W5" s="100" t="s">
        <v>56</v>
      </c>
      <c r="X5" s="100" t="s">
        <v>57</v>
      </c>
      <c r="Y5" s="68"/>
      <c r="Z5" s="100" t="s">
        <v>58</v>
      </c>
      <c r="AA5" s="100" t="s">
        <v>59</v>
      </c>
      <c r="AB5" s="100" t="s">
        <v>60</v>
      </c>
      <c r="AC5" s="100" t="s">
        <v>61</v>
      </c>
      <c r="AE5" s="62"/>
      <c r="AF5" s="62"/>
      <c r="AG5" s="62"/>
      <c r="AH5" s="62"/>
      <c r="AI5" s="75" t="s">
        <v>62</v>
      </c>
      <c r="AJ5" s="62"/>
      <c r="AK5" s="62"/>
      <c r="AL5" s="62"/>
    </row>
    <row r="6" ht="15.0" customHeight="1">
      <c r="A6" s="62"/>
      <c r="B6" s="101" t="s">
        <v>63</v>
      </c>
      <c r="C6" s="102" t="s">
        <v>64</v>
      </c>
      <c r="D6" s="103">
        <f>+'Res (750)'!H29</f>
        <v>34.51</v>
      </c>
      <c r="E6" s="104">
        <f>+'Res (750)'!L29</f>
        <v>40.34</v>
      </c>
      <c r="F6" s="104">
        <f>+'Res (750)'!S29</f>
        <v>43.8</v>
      </c>
      <c r="G6" s="105">
        <f>+'Res (750)'!Z29</f>
        <v>47.62</v>
      </c>
      <c r="H6" s="105">
        <f>+'Res (750)'!AG29</f>
        <v>50.4</v>
      </c>
      <c r="I6" s="106">
        <f>+'Res (750)'!AN29</f>
        <v>53.15</v>
      </c>
      <c r="J6" s="107"/>
      <c r="K6" s="107"/>
      <c r="L6" s="107"/>
      <c r="M6" s="107"/>
      <c r="N6" s="107"/>
      <c r="O6" s="108"/>
      <c r="P6" s="109"/>
      <c r="Q6" s="109"/>
      <c r="R6" s="108"/>
      <c r="S6" s="108"/>
      <c r="T6" s="110">
        <f t="shared" ref="T6:T8" si="1">H6</f>
        <v>50.4</v>
      </c>
      <c r="U6" s="111">
        <f t="shared" ref="U6:U55" si="2">H6-T6</f>
        <v>0</v>
      </c>
      <c r="V6" s="108"/>
      <c r="W6" s="105">
        <f>H6*'Res (750)'!$AC$15+H6</f>
        <v>54.79561644</v>
      </c>
      <c r="X6" s="105">
        <f t="shared" ref="X6:X8" si="3">W6</f>
        <v>54.79561644</v>
      </c>
      <c r="Y6" s="112"/>
      <c r="Z6" s="113"/>
      <c r="AA6" s="109"/>
      <c r="AB6" s="109"/>
      <c r="AC6" s="114"/>
      <c r="AE6" s="62"/>
      <c r="AF6" s="62"/>
      <c r="AG6" s="62"/>
      <c r="AH6" s="62"/>
      <c r="AI6" s="115"/>
      <c r="AJ6" s="62"/>
      <c r="AK6" s="62"/>
      <c r="AL6" s="62"/>
    </row>
    <row r="7">
      <c r="A7" s="62"/>
      <c r="B7" s="116"/>
      <c r="C7" s="117" t="s">
        <v>65</v>
      </c>
      <c r="D7" s="118"/>
      <c r="E7" s="119">
        <f>+'Res (750)'!N29</f>
        <v>5.83</v>
      </c>
      <c r="F7" s="119">
        <f>+'Res (750)'!U29</f>
        <v>3.46</v>
      </c>
      <c r="G7" s="120">
        <f>+'Res (750)'!AB29</f>
        <v>3.82</v>
      </c>
      <c r="H7" s="121">
        <f>+'Res (750)'!AI29</f>
        <v>2.78</v>
      </c>
      <c r="I7" s="122">
        <f>+'Res (750)'!AP29</f>
        <v>2.75</v>
      </c>
      <c r="J7" s="62"/>
      <c r="K7" s="62"/>
      <c r="L7" s="123">
        <f>'Proposed Rates'!I37</f>
        <v>0</v>
      </c>
      <c r="M7" s="123"/>
      <c r="N7" s="123">
        <f>'Res (750)'!AE31</f>
        <v>0</v>
      </c>
      <c r="O7" s="123">
        <f>'Res (750)'!AE32</f>
        <v>0</v>
      </c>
      <c r="P7" s="123"/>
      <c r="Q7" s="123"/>
      <c r="R7" s="123">
        <f>'Proposed Rates'!I90</f>
        <v>0</v>
      </c>
      <c r="S7" s="123">
        <f t="shared" ref="S7:S10" si="5">SUM(L7:R7)</f>
        <v>0</v>
      </c>
      <c r="T7" s="124">
        <f t="shared" si="1"/>
        <v>2.78</v>
      </c>
      <c r="U7" s="125">
        <f t="shared" si="2"/>
        <v>0</v>
      </c>
      <c r="V7" s="126">
        <f>'Proposed Rates'!J90</f>
        <v>0</v>
      </c>
      <c r="W7" s="121">
        <f>W6-H6</f>
        <v>4.395616438</v>
      </c>
      <c r="X7" s="121">
        <f t="shared" si="3"/>
        <v>4.395616438</v>
      </c>
      <c r="Y7" s="68"/>
      <c r="Z7" s="127"/>
      <c r="AA7" s="128"/>
      <c r="AB7" s="128">
        <f>-V8</f>
        <v>0</v>
      </c>
      <c r="AC7" s="129">
        <f>-V8</f>
        <v>0</v>
      </c>
      <c r="AD7" s="59" t="s">
        <v>66</v>
      </c>
      <c r="AE7" s="62"/>
      <c r="AF7" s="62"/>
      <c r="AG7" s="62"/>
      <c r="AH7" s="62"/>
      <c r="AI7" s="115">
        <f>L7*750</f>
        <v>0</v>
      </c>
      <c r="AJ7" s="62"/>
      <c r="AK7" s="62"/>
      <c r="AL7" s="62"/>
    </row>
    <row r="8">
      <c r="A8" s="62"/>
      <c r="B8" s="116"/>
      <c r="C8" s="130" t="s">
        <v>67</v>
      </c>
      <c r="D8" s="131"/>
      <c r="E8" s="132">
        <f t="shared" ref="E8:I8" si="4">E7/D6</f>
        <v>0.1689365401</v>
      </c>
      <c r="F8" s="133">
        <f t="shared" si="4"/>
        <v>0.08577094695</v>
      </c>
      <c r="G8" s="134">
        <f t="shared" si="4"/>
        <v>0.08721461187</v>
      </c>
      <c r="H8" s="135">
        <f t="shared" si="4"/>
        <v>0.05837883242</v>
      </c>
      <c r="I8" s="136">
        <f t="shared" si="4"/>
        <v>0.05456349206</v>
      </c>
      <c r="J8" s="62"/>
      <c r="K8" s="62"/>
      <c r="L8" s="137">
        <f>'Res (750)'!AG30</f>
        <v>0</v>
      </c>
      <c r="M8" s="137"/>
      <c r="N8" s="137">
        <f>'Res (750)'!AG31</f>
        <v>0</v>
      </c>
      <c r="O8" s="137">
        <f>'Res (750)'!AG32</f>
        <v>0</v>
      </c>
      <c r="P8" s="137"/>
      <c r="Q8" s="137"/>
      <c r="R8" s="137">
        <f>'Res (750)'!AG21</f>
        <v>0</v>
      </c>
      <c r="S8" s="137">
        <f t="shared" si="5"/>
        <v>0</v>
      </c>
      <c r="T8" s="138">
        <f t="shared" si="1"/>
        <v>0.05837883242</v>
      </c>
      <c r="U8" s="139">
        <f t="shared" si="2"/>
        <v>0</v>
      </c>
      <c r="V8" s="140">
        <f>R8</f>
        <v>0</v>
      </c>
      <c r="W8" s="135">
        <f>W7/W6</f>
        <v>0.08021839563</v>
      </c>
      <c r="X8" s="135">
        <f t="shared" si="3"/>
        <v>0.08021839563</v>
      </c>
      <c r="Y8" s="68"/>
      <c r="Z8" s="141"/>
      <c r="AA8" s="115"/>
      <c r="AB8" s="115"/>
      <c r="AC8" s="142"/>
      <c r="AE8" s="62"/>
      <c r="AF8" s="62"/>
      <c r="AG8" s="62"/>
      <c r="AH8" s="62"/>
      <c r="AI8" s="115"/>
      <c r="AJ8" s="62"/>
      <c r="AK8" s="62"/>
      <c r="AL8" s="62"/>
    </row>
    <row r="9">
      <c r="A9" s="62"/>
      <c r="B9" s="116"/>
      <c r="C9" s="130" t="s">
        <v>68</v>
      </c>
      <c r="D9" s="131"/>
      <c r="E9" s="143">
        <f>+'Res (750)'!N53</f>
        <v>1.14070572</v>
      </c>
      <c r="F9" s="143">
        <f>+'Res (750)'!U53</f>
        <v>0.467015</v>
      </c>
      <c r="G9" s="144">
        <f>+'Res (750)'!AB53</f>
        <v>0.5066754137</v>
      </c>
      <c r="H9" s="145">
        <f>+'Res (750)'!AI53</f>
        <v>0.36942</v>
      </c>
      <c r="I9" s="146">
        <f>+'Res (750)'!AP53</f>
        <v>0.36549</v>
      </c>
      <c r="J9" s="62"/>
      <c r="K9" s="62"/>
      <c r="N9" s="147">
        <f>N7/N$3</f>
        <v>0</v>
      </c>
      <c r="S9" s="148">
        <f t="shared" si="5"/>
        <v>0</v>
      </c>
      <c r="T9" s="149">
        <f>H9-S10-S10*0.13+S10*0.117</f>
        <v>0.36942</v>
      </c>
      <c r="U9" s="150">
        <f t="shared" si="2"/>
        <v>0</v>
      </c>
      <c r="W9" s="128">
        <f>-S8+V8</f>
        <v>0</v>
      </c>
      <c r="X9" s="128">
        <f>-L8</f>
        <v>0</v>
      </c>
      <c r="Y9" s="68"/>
      <c r="Z9" s="127">
        <f t="shared" ref="Z9:AA9" si="6">W9</f>
        <v>0</v>
      </c>
      <c r="AA9" s="128">
        <f t="shared" si="6"/>
        <v>0</v>
      </c>
      <c r="AB9" s="128">
        <f>-V8</f>
        <v>0</v>
      </c>
      <c r="AC9" s="129">
        <f>-S10-V8</f>
        <v>0</v>
      </c>
      <c r="AD9" s="59" t="s">
        <v>69</v>
      </c>
      <c r="AE9" s="62"/>
      <c r="AF9" s="62"/>
      <c r="AG9" s="62"/>
      <c r="AH9" s="62"/>
      <c r="AI9" s="115"/>
      <c r="AJ9" s="62"/>
      <c r="AK9" s="62"/>
      <c r="AL9" s="62"/>
    </row>
    <row r="10">
      <c r="A10" s="62"/>
      <c r="B10" s="151"/>
      <c r="C10" s="152" t="s">
        <v>70</v>
      </c>
      <c r="D10" s="153"/>
      <c r="E10" s="154">
        <f>+'Res (750)'!O53</f>
        <v>0.06596052517</v>
      </c>
      <c r="F10" s="154">
        <f>+'Res (750)'!V53</f>
        <v>0.02533379158</v>
      </c>
      <c r="G10" s="155">
        <f>+'Res (750)'!AC53</f>
        <v>0.02680611792</v>
      </c>
      <c r="H10" s="156">
        <f>+'Res (750)'!AJ53</f>
        <v>0.01903426228</v>
      </c>
      <c r="I10" s="157">
        <f>+'Res (750)'!AQ53</f>
        <v>0.01848001664</v>
      </c>
      <c r="J10" s="158"/>
      <c r="K10" s="158"/>
      <c r="L10" s="159" t="str">
        <f>IFERROR(ROUND(L8/L$3,2),)</f>
        <v/>
      </c>
      <c r="M10" s="159"/>
      <c r="N10" s="159">
        <f>IFERROR(ROUND(N8/N$3,2),)</f>
        <v>0</v>
      </c>
      <c r="O10" s="159"/>
      <c r="P10" s="159"/>
      <c r="Q10" s="159"/>
      <c r="R10" s="159" t="str">
        <f>IFERROR(ROUND(R8/R$3,2),)</f>
        <v/>
      </c>
      <c r="S10" s="159">
        <f t="shared" si="5"/>
        <v>0</v>
      </c>
      <c r="T10" s="160">
        <f>T9/'Res (750)'!Z53</f>
        <v>0.01903426228</v>
      </c>
      <c r="U10" s="161">
        <f t="shared" si="2"/>
        <v>0</v>
      </c>
      <c r="V10" s="162"/>
      <c r="W10" s="163" t="s">
        <v>71</v>
      </c>
      <c r="X10" s="163" t="s">
        <v>71</v>
      </c>
      <c r="Y10" s="164"/>
      <c r="Z10" s="165"/>
      <c r="AA10" s="164"/>
      <c r="AB10" s="164"/>
      <c r="AC10" s="166"/>
      <c r="AE10" s="62"/>
      <c r="AF10" s="62"/>
      <c r="AG10" s="62"/>
      <c r="AH10" s="62"/>
      <c r="AI10" s="115"/>
      <c r="AJ10" s="62"/>
      <c r="AK10" s="62"/>
      <c r="AL10" s="62"/>
    </row>
    <row r="11" hidden="1" outlineLevel="1">
      <c r="A11" s="62"/>
      <c r="B11" s="167" t="s">
        <v>72</v>
      </c>
      <c r="C11" s="117" t="s">
        <v>64</v>
      </c>
      <c r="D11" s="118">
        <f>+'Res (232)'!G30</f>
        <v>232</v>
      </c>
      <c r="E11" s="119">
        <f>+'Res (232)'!K30</f>
        <v>232</v>
      </c>
      <c r="F11" s="119">
        <f>+'Res (232)'!R30</f>
        <v>232</v>
      </c>
      <c r="G11" s="121">
        <f>+'Res (232)'!Y30</f>
        <v>232</v>
      </c>
      <c r="H11" s="121">
        <f>+'Res (232)'!AF30</f>
        <v>232</v>
      </c>
      <c r="I11" s="122">
        <f>+'Res (232)'!AM30</f>
        <v>232</v>
      </c>
      <c r="J11" s="62"/>
      <c r="K11" s="62"/>
      <c r="L11" s="62"/>
      <c r="M11" s="168"/>
      <c r="N11" s="168"/>
      <c r="O11" s="168"/>
      <c r="P11" s="115"/>
      <c r="Q11" s="115"/>
      <c r="T11" s="124">
        <f t="shared" ref="T11:T13" si="7">H11</f>
        <v>232</v>
      </c>
      <c r="U11" s="125">
        <f t="shared" si="2"/>
        <v>0</v>
      </c>
      <c r="W11" s="121">
        <f>H11*'Res (750)'!$AC$15+H11</f>
        <v>252.23379</v>
      </c>
      <c r="X11" s="121">
        <f t="shared" ref="X11:X13" si="8">W11</f>
        <v>252.23379</v>
      </c>
      <c r="Y11" s="115"/>
      <c r="Z11" s="141"/>
      <c r="AA11" s="115"/>
      <c r="AB11" s="115"/>
      <c r="AC11" s="169"/>
      <c r="AE11" s="62"/>
      <c r="AF11" s="62"/>
      <c r="AG11" s="62"/>
      <c r="AH11" s="62"/>
      <c r="AI11" s="115"/>
      <c r="AJ11" s="62"/>
      <c r="AK11" s="62"/>
      <c r="AL11" s="62"/>
    </row>
    <row r="12" hidden="1" outlineLevel="1">
      <c r="A12" s="62"/>
      <c r="B12" s="170"/>
      <c r="C12" s="117" t="s">
        <v>65</v>
      </c>
      <c r="D12" s="118"/>
      <c r="E12" s="119" t="str">
        <f>+'Res (232)'!M30</f>
        <v/>
      </c>
      <c r="F12" s="119" t="str">
        <f>+'Res (232)'!T30</f>
        <v/>
      </c>
      <c r="G12" s="120" t="str">
        <f>+'Res (232)'!AA30</f>
        <v/>
      </c>
      <c r="H12" s="121" t="str">
        <f>+'Res (232)'!AH30</f>
        <v/>
      </c>
      <c r="I12" s="122" t="str">
        <f>+'Res (232)'!AO30</f>
        <v/>
      </c>
      <c r="J12" s="62"/>
      <c r="K12" s="62"/>
      <c r="L12" s="123">
        <f>L7</f>
        <v>0</v>
      </c>
      <c r="M12" s="123"/>
      <c r="N12" s="123" t="str">
        <f>'Res (232)'!AD32</f>
        <v/>
      </c>
      <c r="O12" s="123" t="str">
        <f>'Res (232)'!AD33</f>
        <v/>
      </c>
      <c r="P12" s="123"/>
      <c r="Q12" s="123"/>
      <c r="R12" s="123">
        <f t="shared" ref="R12:R13" si="10">R7</f>
        <v>0</v>
      </c>
      <c r="S12" s="123">
        <f t="shared" ref="S12:S15" si="11">SUM(L12:R12)</f>
        <v>0</v>
      </c>
      <c r="T12" s="124" t="str">
        <f t="shared" si="7"/>
        <v/>
      </c>
      <c r="U12" s="125">
        <f t="shared" si="2"/>
        <v>0</v>
      </c>
      <c r="V12" s="126">
        <f>V7</f>
        <v>0</v>
      </c>
      <c r="W12" s="121">
        <f>W11-H11</f>
        <v>20.23378995</v>
      </c>
      <c r="X12" s="121">
        <f t="shared" si="8"/>
        <v>20.23378995</v>
      </c>
      <c r="Y12" s="115"/>
      <c r="Z12" s="127"/>
      <c r="AA12" s="128"/>
      <c r="AB12" s="128">
        <f>-V13</f>
        <v>0</v>
      </c>
      <c r="AC12" s="171">
        <f>-V13</f>
        <v>0</v>
      </c>
      <c r="AE12" s="62"/>
      <c r="AF12" s="62"/>
      <c r="AG12" s="62"/>
      <c r="AH12" s="62"/>
      <c r="AI12" s="115">
        <f>ROUND(L12*232,2)</f>
        <v>0</v>
      </c>
      <c r="AJ12" s="62"/>
      <c r="AK12" s="62"/>
      <c r="AL12" s="62"/>
    </row>
    <row r="13" hidden="1" outlineLevel="1">
      <c r="A13" s="62"/>
      <c r="B13" s="170"/>
      <c r="C13" s="130" t="s">
        <v>67</v>
      </c>
      <c r="D13" s="131"/>
      <c r="E13" s="132">
        <f t="shared" ref="E13:I13" si="9">E12/D11</f>
        <v>0</v>
      </c>
      <c r="F13" s="133">
        <f t="shared" si="9"/>
        <v>0</v>
      </c>
      <c r="G13" s="134">
        <f t="shared" si="9"/>
        <v>0</v>
      </c>
      <c r="H13" s="135">
        <f t="shared" si="9"/>
        <v>0</v>
      </c>
      <c r="I13" s="136">
        <f t="shared" si="9"/>
        <v>0</v>
      </c>
      <c r="J13" s="62"/>
      <c r="K13" s="62"/>
      <c r="L13" s="137">
        <f>'Res (232)'!AF31</f>
        <v>232</v>
      </c>
      <c r="M13" s="137"/>
      <c r="N13" s="137">
        <f>'Res (232)'!AF32</f>
        <v>232</v>
      </c>
      <c r="O13" s="137">
        <f>'Res (232)'!AF33</f>
        <v>232</v>
      </c>
      <c r="P13" s="137"/>
      <c r="Q13" s="137"/>
      <c r="R13" s="137">
        <f t="shared" si="10"/>
        <v>0</v>
      </c>
      <c r="S13" s="137">
        <f t="shared" si="11"/>
        <v>696</v>
      </c>
      <c r="T13" s="138">
        <f t="shared" si="7"/>
        <v>0</v>
      </c>
      <c r="U13" s="139">
        <f t="shared" si="2"/>
        <v>0</v>
      </c>
      <c r="V13" s="126">
        <f>V12</f>
        <v>0</v>
      </c>
      <c r="W13" s="135">
        <f>W12/W11</f>
        <v>0.08021839563</v>
      </c>
      <c r="X13" s="135">
        <f t="shared" si="8"/>
        <v>0.08021839563</v>
      </c>
      <c r="Y13" s="115"/>
      <c r="Z13" s="141"/>
      <c r="AA13" s="115"/>
      <c r="AB13" s="115"/>
      <c r="AC13" s="169"/>
      <c r="AE13" s="62"/>
      <c r="AF13" s="62"/>
      <c r="AG13" s="62"/>
      <c r="AH13" s="62"/>
      <c r="AI13" s="115"/>
      <c r="AJ13" s="62"/>
      <c r="AK13" s="62"/>
      <c r="AL13" s="62"/>
    </row>
    <row r="14" hidden="1" outlineLevel="1">
      <c r="A14" s="62"/>
      <c r="B14" s="170"/>
      <c r="C14" s="130" t="s">
        <v>68</v>
      </c>
      <c r="D14" s="131"/>
      <c r="E14" s="143" t="str">
        <f>+'Res (232)'!M55</f>
        <v/>
      </c>
      <c r="F14" s="143" t="str">
        <f>+'Res (232)'!T55</f>
        <v/>
      </c>
      <c r="G14" s="144" t="str">
        <f>+'Res (232)'!AA55</f>
        <v/>
      </c>
      <c r="H14" s="145" t="str">
        <f>+'Res (232)'!AH55</f>
        <v/>
      </c>
      <c r="I14" s="146" t="str">
        <f>+'Res (232)'!AO55</f>
        <v/>
      </c>
      <c r="J14" s="62"/>
      <c r="K14" s="62"/>
      <c r="N14" s="147">
        <f>N12/N$3</f>
        <v>0</v>
      </c>
      <c r="S14" s="148">
        <f t="shared" si="11"/>
        <v>0</v>
      </c>
      <c r="T14" s="149">
        <f>H14-S15-S15*0.13+S15*0.117</f>
        <v>-117.508</v>
      </c>
      <c r="U14" s="150">
        <f t="shared" si="2"/>
        <v>117.508</v>
      </c>
      <c r="W14" s="128">
        <f>-S13+V13</f>
        <v>-696</v>
      </c>
      <c r="X14" s="128">
        <f>-L13</f>
        <v>-232</v>
      </c>
      <c r="Y14" s="115"/>
      <c r="Z14" s="127">
        <f t="shared" ref="Z14:AA14" si="12">W14</f>
        <v>-696</v>
      </c>
      <c r="AA14" s="128">
        <f t="shared" si="12"/>
        <v>-232</v>
      </c>
      <c r="AB14" s="128">
        <f>-V13</f>
        <v>0</v>
      </c>
      <c r="AC14" s="171">
        <f>-S15-V13</f>
        <v>-116</v>
      </c>
      <c r="AE14" s="62"/>
      <c r="AF14" s="62"/>
      <c r="AG14" s="62"/>
      <c r="AH14" s="62"/>
      <c r="AI14" s="115"/>
      <c r="AJ14" s="62"/>
      <c r="AK14" s="62"/>
      <c r="AL14" s="62"/>
    </row>
    <row r="15" hidden="1" outlineLevel="1">
      <c r="A15" s="62"/>
      <c r="B15" s="172"/>
      <c r="C15" s="173" t="s">
        <v>70</v>
      </c>
      <c r="D15" s="174"/>
      <c r="E15" s="175" t="str">
        <f>+'Res (232)'!N55</f>
        <v/>
      </c>
      <c r="F15" s="175" t="str">
        <f>+'Res (232)'!U55</f>
        <v/>
      </c>
      <c r="G15" s="176" t="str">
        <f>+'Res (232)'!AB55</f>
        <v/>
      </c>
      <c r="H15" s="177" t="str">
        <f>+'Res (232)'!AI55</f>
        <v/>
      </c>
      <c r="I15" s="178" t="str">
        <f>+'Res (232)'!AP55</f>
        <v/>
      </c>
      <c r="J15" s="62"/>
      <c r="K15" s="62"/>
      <c r="L15" s="179" t="str">
        <f>IFERROR(ROUND(L13/L$3,2),)</f>
        <v/>
      </c>
      <c r="M15" s="179"/>
      <c r="N15" s="179">
        <f>IFERROR(ROUND(N13/N$3,2),)</f>
        <v>116</v>
      </c>
      <c r="O15" s="179"/>
      <c r="P15" s="179"/>
      <c r="Q15" s="179"/>
      <c r="R15" s="179" t="str">
        <f>IFERROR(ROUND(R13/R$3,2),)</f>
        <v/>
      </c>
      <c r="S15" s="179">
        <f t="shared" si="11"/>
        <v>116</v>
      </c>
      <c r="T15" s="180" t="str">
        <f>T14/'Res (232)'!Y55</f>
        <v>#DIV/0!</v>
      </c>
      <c r="U15" s="181" t="str">
        <f t="shared" si="2"/>
        <v>#DIV/0!</v>
      </c>
      <c r="W15" s="182" t="s">
        <v>71</v>
      </c>
      <c r="X15" s="182" t="s">
        <v>71</v>
      </c>
      <c r="Y15" s="115"/>
      <c r="Z15" s="141"/>
      <c r="AA15" s="115"/>
      <c r="AB15" s="115"/>
      <c r="AC15" s="169"/>
      <c r="AE15" s="62"/>
      <c r="AF15" s="62"/>
      <c r="AG15" s="62"/>
      <c r="AH15" s="62"/>
      <c r="AI15" s="115"/>
      <c r="AJ15" s="62"/>
      <c r="AK15" s="62"/>
      <c r="AL15" s="62"/>
    </row>
    <row r="16" ht="15.0" customHeight="1" collapsed="1">
      <c r="A16" s="62"/>
      <c r="B16" s="101" t="s">
        <v>73</v>
      </c>
      <c r="C16" s="102" t="s">
        <v>64</v>
      </c>
      <c r="D16" s="103">
        <f>+'SC (2000)'!H29</f>
        <v>85.93</v>
      </c>
      <c r="E16" s="104">
        <f>+'SC (2000)'!L29</f>
        <v>99.94</v>
      </c>
      <c r="F16" s="104">
        <f>+'SC (2000)'!S29</f>
        <v>107.53</v>
      </c>
      <c r="G16" s="105">
        <f>+'SC (2000)'!Z29</f>
        <v>116.94</v>
      </c>
      <c r="H16" s="105">
        <f>+'SC (2000)'!AG29</f>
        <v>123.84</v>
      </c>
      <c r="I16" s="106">
        <f>+'SC (2000)'!AN29</f>
        <v>130.52</v>
      </c>
      <c r="J16" s="107"/>
      <c r="K16" s="107"/>
      <c r="L16" s="107"/>
      <c r="M16" s="183"/>
      <c r="N16" s="183"/>
      <c r="O16" s="183"/>
      <c r="P16" s="109"/>
      <c r="Q16" s="109"/>
      <c r="R16" s="108"/>
      <c r="S16" s="108"/>
      <c r="T16" s="110">
        <f t="shared" ref="T16:T18" si="13">H16</f>
        <v>123.84</v>
      </c>
      <c r="U16" s="111">
        <f t="shared" si="2"/>
        <v>0</v>
      </c>
      <c r="V16" s="108"/>
      <c r="W16" s="105">
        <f>H16*'SC (2000)'!AC15+H16</f>
        <v>134.6392783</v>
      </c>
      <c r="X16" s="105">
        <f t="shared" ref="X16:X18" si="14">W16</f>
        <v>134.6392783</v>
      </c>
      <c r="Y16" s="109"/>
      <c r="Z16" s="113"/>
      <c r="AA16" s="109"/>
      <c r="AB16" s="109"/>
      <c r="AC16" s="114"/>
      <c r="AE16" s="62"/>
      <c r="AF16" s="62"/>
      <c r="AG16" s="62"/>
      <c r="AH16" s="62"/>
      <c r="AI16" s="115"/>
      <c r="AJ16" s="62"/>
      <c r="AK16" s="62"/>
      <c r="AL16" s="62"/>
    </row>
    <row r="17">
      <c r="A17" s="62"/>
      <c r="B17" s="116"/>
      <c r="C17" s="117" t="s">
        <v>65</v>
      </c>
      <c r="D17" s="118"/>
      <c r="E17" s="119">
        <f>+'SC (2000)'!N29</f>
        <v>14.01</v>
      </c>
      <c r="F17" s="119">
        <f>+'SC (2000)'!U29</f>
        <v>7.59</v>
      </c>
      <c r="G17" s="120">
        <f>+'SC (2000)'!AB29</f>
        <v>9.41</v>
      </c>
      <c r="H17" s="121">
        <f>+'SC (2000)'!AI29</f>
        <v>6.9</v>
      </c>
      <c r="I17" s="122">
        <f>+'SC (2000)'!AP29</f>
        <v>6.68</v>
      </c>
      <c r="J17" s="62"/>
      <c r="K17" s="62"/>
      <c r="L17" s="123">
        <f>L12</f>
        <v>0</v>
      </c>
      <c r="M17" s="123"/>
      <c r="N17" s="123">
        <f>'SC (2000)'!AE31</f>
        <v>0</v>
      </c>
      <c r="O17" s="123">
        <f>+'SC (2000)'!AE32</f>
        <v>0</v>
      </c>
      <c r="P17" s="123"/>
      <c r="Q17" s="123"/>
      <c r="R17" s="123">
        <f>'Proposed Rates'!I91</f>
        <v>0</v>
      </c>
      <c r="S17" s="123">
        <f t="shared" ref="S17:S20" si="16">SUM(L17:R17)</f>
        <v>0</v>
      </c>
      <c r="T17" s="124">
        <f t="shared" si="13"/>
        <v>6.9</v>
      </c>
      <c r="U17" s="125">
        <f t="shared" si="2"/>
        <v>0</v>
      </c>
      <c r="V17" s="126">
        <f t="shared" ref="V17:V18" si="17">R17</f>
        <v>0</v>
      </c>
      <c r="W17" s="121">
        <f>W16-H16</f>
        <v>10.79927832</v>
      </c>
      <c r="X17" s="121">
        <f t="shared" si="14"/>
        <v>10.79927832</v>
      </c>
      <c r="Y17" s="115"/>
      <c r="Z17" s="127"/>
      <c r="AA17" s="128"/>
      <c r="AB17" s="128">
        <f>-V18</f>
        <v>0</v>
      </c>
      <c r="AC17" s="129">
        <f>-V18</f>
        <v>0</v>
      </c>
      <c r="AE17" s="62"/>
      <c r="AF17" s="62"/>
      <c r="AG17" s="62"/>
      <c r="AH17" s="62"/>
      <c r="AI17" s="115">
        <f>ROUND(L17*2000,2)</f>
        <v>0</v>
      </c>
      <c r="AJ17" s="62"/>
      <c r="AK17" s="62"/>
      <c r="AL17" s="62"/>
    </row>
    <row r="18">
      <c r="A18" s="62"/>
      <c r="B18" s="116"/>
      <c r="C18" s="130" t="s">
        <v>67</v>
      </c>
      <c r="D18" s="131"/>
      <c r="E18" s="132">
        <f t="shared" ref="E18:I18" si="15">E17/D16</f>
        <v>0.1630396835</v>
      </c>
      <c r="F18" s="133">
        <f t="shared" si="15"/>
        <v>0.07594556734</v>
      </c>
      <c r="G18" s="134">
        <f t="shared" si="15"/>
        <v>0.0875104622</v>
      </c>
      <c r="H18" s="135">
        <f t="shared" si="15"/>
        <v>0.05900461775</v>
      </c>
      <c r="I18" s="136">
        <f t="shared" si="15"/>
        <v>0.05394056848</v>
      </c>
      <c r="J18" s="62"/>
      <c r="K18" s="62"/>
      <c r="L18" s="137">
        <f>'SC (2000)'!AG30</f>
        <v>0</v>
      </c>
      <c r="M18" s="137"/>
      <c r="N18" s="137">
        <f>'SC (2000)'!AG31</f>
        <v>0</v>
      </c>
      <c r="O18" s="137">
        <f>'SC (2000)'!AG32</f>
        <v>0</v>
      </c>
      <c r="P18" s="137"/>
      <c r="Q18" s="137"/>
      <c r="R18" s="137">
        <f>'SC (2000)'!AG21</f>
        <v>0</v>
      </c>
      <c r="S18" s="137">
        <f t="shared" si="16"/>
        <v>0</v>
      </c>
      <c r="T18" s="138">
        <f t="shared" si="13"/>
        <v>0.05900461775</v>
      </c>
      <c r="U18" s="139">
        <f t="shared" si="2"/>
        <v>0</v>
      </c>
      <c r="V18" s="140">
        <f t="shared" si="17"/>
        <v>0</v>
      </c>
      <c r="W18" s="135">
        <f>W17/W16</f>
        <v>0.08020897357</v>
      </c>
      <c r="X18" s="135">
        <f t="shared" si="14"/>
        <v>0.08020897357</v>
      </c>
      <c r="Y18" s="115"/>
      <c r="Z18" s="141"/>
      <c r="AA18" s="115"/>
      <c r="AB18" s="115"/>
      <c r="AC18" s="142"/>
      <c r="AE18" s="62"/>
      <c r="AF18" s="62"/>
      <c r="AG18" s="62"/>
      <c r="AH18" s="62"/>
      <c r="AI18" s="115"/>
      <c r="AJ18" s="62"/>
      <c r="AK18" s="62"/>
      <c r="AL18" s="62"/>
    </row>
    <row r="19">
      <c r="A19" s="62"/>
      <c r="B19" s="116"/>
      <c r="C19" s="130" t="s">
        <v>68</v>
      </c>
      <c r="D19" s="131"/>
      <c r="E19" s="143">
        <f>+'SC (2000)'!N54</f>
        <v>11.29113356</v>
      </c>
      <c r="F19" s="143">
        <f>+'SC (2000)'!U54</f>
        <v>7.61238</v>
      </c>
      <c r="G19" s="144">
        <f>+'SC (2000)'!AB54</f>
        <v>9.44055</v>
      </c>
      <c r="H19" s="145">
        <f>+'SC (2000)'!AI54</f>
        <v>6.93306</v>
      </c>
      <c r="I19" s="146">
        <f>+'SC (2000)'!AP54</f>
        <v>6.71328</v>
      </c>
      <c r="J19" s="62"/>
      <c r="K19" s="62"/>
      <c r="N19" s="147">
        <f>N17/N$3</f>
        <v>0</v>
      </c>
      <c r="S19" s="148">
        <f t="shared" si="16"/>
        <v>0</v>
      </c>
      <c r="T19" s="149">
        <f>H19-S20-S20*0.13+S20*0.117</f>
        <v>6.93306</v>
      </c>
      <c r="U19" s="150">
        <f t="shared" si="2"/>
        <v>0</v>
      </c>
      <c r="W19" s="128">
        <f>-S18+V18</f>
        <v>0</v>
      </c>
      <c r="X19" s="128">
        <f>-L18</f>
        <v>0</v>
      </c>
      <c r="Y19" s="115"/>
      <c r="Z19" s="127">
        <f t="shared" ref="Z19:AA19" si="18">W19</f>
        <v>0</v>
      </c>
      <c r="AA19" s="128">
        <f t="shared" si="18"/>
        <v>0</v>
      </c>
      <c r="AB19" s="128">
        <f>-V18</f>
        <v>0</v>
      </c>
      <c r="AC19" s="129">
        <f>-S20-V18</f>
        <v>0</v>
      </c>
      <c r="AE19" s="62"/>
      <c r="AF19" s="62"/>
      <c r="AG19" s="62"/>
      <c r="AH19" s="62"/>
      <c r="AI19" s="115"/>
      <c r="AJ19" s="62"/>
      <c r="AK19" s="62"/>
      <c r="AL19" s="62"/>
    </row>
    <row r="20">
      <c r="A20" s="62"/>
      <c r="B20" s="151"/>
      <c r="C20" s="152" t="s">
        <v>70</v>
      </c>
      <c r="D20" s="153"/>
      <c r="E20" s="154">
        <f>+'SC (2000)'!O54</f>
        <v>0.03293682792</v>
      </c>
      <c r="F20" s="154">
        <f>+'SC (2000)'!V54</f>
        <v>0.02149764683</v>
      </c>
      <c r="G20" s="155">
        <f>+'SC (2000)'!AC54</f>
        <v>0.02609939201</v>
      </c>
      <c r="H20" s="156">
        <f>+'SC (2000)'!AJ54</f>
        <v>0.01867964516</v>
      </c>
      <c r="I20" s="157">
        <f>+'SC (2000)'!AQ54</f>
        <v>0.01775582256</v>
      </c>
      <c r="J20" s="158"/>
      <c r="K20" s="158"/>
      <c r="L20" s="159" t="str">
        <f>IFERROR(ROUND(L18/L$3,2),)</f>
        <v/>
      </c>
      <c r="M20" s="159"/>
      <c r="N20" s="159">
        <f>IFERROR(ROUND(N18/N$3,2),)</f>
        <v>0</v>
      </c>
      <c r="O20" s="159"/>
      <c r="P20" s="159"/>
      <c r="Q20" s="159"/>
      <c r="R20" s="159" t="str">
        <f>IFERROR(ROUND(R18/R$3,2),)</f>
        <v/>
      </c>
      <c r="S20" s="159">
        <f t="shared" si="16"/>
        <v>0</v>
      </c>
      <c r="T20" s="160">
        <f>T19/'SC (2000)'!Z54</f>
        <v>0.01867964516</v>
      </c>
      <c r="U20" s="161">
        <f t="shared" si="2"/>
        <v>0</v>
      </c>
      <c r="V20" s="162"/>
      <c r="W20" s="163">
        <f>W19/'SC (2000)'!$AG$54</f>
        <v>0</v>
      </c>
      <c r="X20" s="163">
        <f>X19/'SC (2000)'!$AG$54</f>
        <v>0</v>
      </c>
      <c r="Y20" s="164"/>
      <c r="Z20" s="165"/>
      <c r="AA20" s="164"/>
      <c r="AB20" s="164"/>
      <c r="AC20" s="166"/>
      <c r="AE20" s="62"/>
      <c r="AF20" s="62"/>
      <c r="AG20" s="62"/>
      <c r="AH20" s="62"/>
      <c r="AI20" s="115"/>
      <c r="AJ20" s="62"/>
      <c r="AK20" s="62"/>
      <c r="AL20" s="62"/>
    </row>
    <row r="21" ht="15.0" customHeight="1">
      <c r="A21" s="62"/>
      <c r="B21" s="101" t="s">
        <v>74</v>
      </c>
      <c r="C21" s="102" t="s">
        <v>64</v>
      </c>
      <c r="D21" s="103">
        <f>+'&gt;50 (250)'!H29</f>
        <v>1776.9</v>
      </c>
      <c r="E21" s="104">
        <f>+'&gt;50 (250)'!L29</f>
        <v>2177.45</v>
      </c>
      <c r="F21" s="104">
        <f>+'&gt;50 (250)'!S29</f>
        <v>2377.675</v>
      </c>
      <c r="G21" s="105">
        <f>+'&gt;50 (250)'!Z29</f>
        <v>2583.525</v>
      </c>
      <c r="H21" s="105">
        <f>+'&gt;50 (250)'!AG29</f>
        <v>2738.475</v>
      </c>
      <c r="I21" s="106">
        <f>+'&gt;50 (250)'!AN29</f>
        <v>2892.1</v>
      </c>
      <c r="J21" s="107"/>
      <c r="K21" s="107"/>
      <c r="L21" s="107"/>
      <c r="M21" s="183"/>
      <c r="N21" s="183"/>
      <c r="O21" s="183"/>
      <c r="P21" s="109"/>
      <c r="Q21" s="109"/>
      <c r="R21" s="108"/>
      <c r="S21" s="108"/>
      <c r="T21" s="110">
        <f t="shared" ref="T21:T23" si="19">H21</f>
        <v>2738.475</v>
      </c>
      <c r="U21" s="111">
        <f t="shared" si="2"/>
        <v>0</v>
      </c>
      <c r="V21" s="108"/>
      <c r="W21" s="105">
        <f>('&gt;50 (250)'!AE19*'&gt;50 (250)'!AC19+'&gt;50 (250)'!AE19)*250+'&gt;50 (250)'!AE15+'&gt;50 (250)'!AE21</f>
        <v>2987.87201</v>
      </c>
      <c r="X21" s="105">
        <f t="shared" ref="X21:X23" si="20">W21</f>
        <v>2987.87201</v>
      </c>
      <c r="Y21" s="109"/>
      <c r="Z21" s="113"/>
      <c r="AA21" s="109"/>
      <c r="AB21" s="109"/>
      <c r="AC21" s="114"/>
      <c r="AE21" s="62"/>
      <c r="AF21" s="62"/>
      <c r="AG21" s="62"/>
      <c r="AH21" s="62"/>
      <c r="AI21" s="115"/>
      <c r="AJ21" s="62"/>
      <c r="AK21" s="62"/>
      <c r="AL21" s="62"/>
    </row>
    <row r="22" ht="15.75" customHeight="1">
      <c r="A22" s="62"/>
      <c r="B22" s="116"/>
      <c r="C22" s="117" t="s">
        <v>65</v>
      </c>
      <c r="D22" s="118"/>
      <c r="E22" s="119">
        <f>+'&gt;50 (250)'!N29</f>
        <v>400.55</v>
      </c>
      <c r="F22" s="119">
        <f>+'&gt;50 (250)'!U29</f>
        <v>200.225</v>
      </c>
      <c r="G22" s="120">
        <f>+'&gt;50 (250)'!AB29</f>
        <v>205.85</v>
      </c>
      <c r="H22" s="121">
        <f>+'&gt;50 (250)'!AI29</f>
        <v>154.95</v>
      </c>
      <c r="I22" s="122">
        <f>+'&gt;50 (250)'!AP29</f>
        <v>153.625</v>
      </c>
      <c r="J22" s="62"/>
      <c r="K22" s="62" t="s">
        <v>75</v>
      </c>
      <c r="L22" s="123">
        <f>'Proposed Rates'!I39</f>
        <v>0</v>
      </c>
      <c r="M22" s="123">
        <f>'Proposed Rates'!I158</f>
        <v>0</v>
      </c>
      <c r="N22" s="123">
        <f>'&gt;50 (250)'!AE31</f>
        <v>0</v>
      </c>
      <c r="O22" s="123">
        <f>'&gt;50 (250)'!AE32</f>
        <v>0</v>
      </c>
      <c r="P22" s="123">
        <f>'&gt;50 (250)'!AE35</f>
        <v>0</v>
      </c>
      <c r="Q22" s="123">
        <f>'&gt;50 (250)'!AE33</f>
        <v>0</v>
      </c>
      <c r="R22" s="123">
        <f>'Proposed Rates'!I92</f>
        <v>0</v>
      </c>
      <c r="S22" s="123">
        <f t="shared" ref="S22:S25" si="22">SUM(L22:R22)</f>
        <v>0</v>
      </c>
      <c r="T22" s="124">
        <f t="shared" si="19"/>
        <v>154.95</v>
      </c>
      <c r="U22" s="125">
        <f t="shared" si="2"/>
        <v>0</v>
      </c>
      <c r="V22" s="126">
        <f t="shared" ref="V22:V23" si="23">R22</f>
        <v>0</v>
      </c>
      <c r="W22" s="121">
        <f>W21-H21</f>
        <v>249.3970105</v>
      </c>
      <c r="X22" s="121">
        <f t="shared" si="20"/>
        <v>249.3970105</v>
      </c>
      <c r="Y22" s="115"/>
      <c r="Z22" s="127"/>
      <c r="AA22" s="128"/>
      <c r="AB22" s="184">
        <f>-V23</f>
        <v>0</v>
      </c>
      <c r="AC22" s="129">
        <f>-V23</f>
        <v>0</v>
      </c>
      <c r="AE22" s="62"/>
      <c r="AF22" s="62"/>
      <c r="AG22" s="62"/>
      <c r="AH22" s="62"/>
      <c r="AI22" s="115">
        <f>M22*250</f>
        <v>0</v>
      </c>
      <c r="AJ22" s="62"/>
      <c r="AK22" s="62"/>
      <c r="AL22" s="62"/>
    </row>
    <row r="23" ht="15.75" customHeight="1">
      <c r="A23" s="62"/>
      <c r="B23" s="116"/>
      <c r="C23" s="130" t="s">
        <v>67</v>
      </c>
      <c r="D23" s="131"/>
      <c r="E23" s="132">
        <f t="shared" ref="E23:I23" si="21">E22/D21</f>
        <v>0.2254206765</v>
      </c>
      <c r="F23" s="132">
        <f t="shared" si="21"/>
        <v>0.09195389102</v>
      </c>
      <c r="G23" s="134">
        <f t="shared" si="21"/>
        <v>0.0865761721</v>
      </c>
      <c r="H23" s="135">
        <f t="shared" si="21"/>
        <v>0.05997619531</v>
      </c>
      <c r="I23" s="136">
        <f t="shared" si="21"/>
        <v>0.05609874109</v>
      </c>
      <c r="J23" s="62"/>
      <c r="K23" s="62" t="s">
        <v>76</v>
      </c>
      <c r="L23" s="137">
        <f>'&gt;50 (250)'!AG30</f>
        <v>0</v>
      </c>
      <c r="M23" s="137">
        <f>'&gt;50 (250)'!AG34</f>
        <v>0</v>
      </c>
      <c r="N23" s="137">
        <f>'&gt;50 (250)'!AG31</f>
        <v>0</v>
      </c>
      <c r="O23" s="137">
        <f>'&gt;50 (250)'!AG32</f>
        <v>0</v>
      </c>
      <c r="P23" s="137">
        <f>+'&gt;50 (250)'!AG35</f>
        <v>0</v>
      </c>
      <c r="Q23" s="137">
        <f>+'&gt;50 (250)'!AG33</f>
        <v>0</v>
      </c>
      <c r="R23" s="137">
        <f>'&gt;50 (250)'!AG21</f>
        <v>0</v>
      </c>
      <c r="S23" s="137">
        <f t="shared" si="22"/>
        <v>0</v>
      </c>
      <c r="T23" s="138">
        <f t="shared" si="19"/>
        <v>0.05997619531</v>
      </c>
      <c r="U23" s="139">
        <f t="shared" si="2"/>
        <v>0</v>
      </c>
      <c r="V23" s="140">
        <f t="shared" si="23"/>
        <v>0</v>
      </c>
      <c r="W23" s="135">
        <f>W22/W21</f>
        <v>0.08346977702</v>
      </c>
      <c r="X23" s="135">
        <f t="shared" si="20"/>
        <v>0.08346977702</v>
      </c>
      <c r="Y23" s="115"/>
      <c r="Z23" s="141"/>
      <c r="AA23" s="115"/>
      <c r="AB23" s="115"/>
      <c r="AC23" s="142"/>
      <c r="AE23" s="62"/>
      <c r="AF23" s="62"/>
      <c r="AG23" s="62"/>
      <c r="AH23" s="62"/>
      <c r="AI23" s="115">
        <f>ROUND(L22*250,2)</f>
        <v>0</v>
      </c>
      <c r="AJ23" s="62"/>
      <c r="AK23" s="62"/>
      <c r="AL23" s="62"/>
    </row>
    <row r="24" ht="15.75" customHeight="1">
      <c r="A24" s="62"/>
      <c r="B24" s="116"/>
      <c r="C24" s="130" t="s">
        <v>68</v>
      </c>
      <c r="D24" s="131"/>
      <c r="E24" s="143">
        <f>+'&gt;50 (250)'!N56</f>
        <v>419.9632997</v>
      </c>
      <c r="F24" s="143">
        <f>+'&gt;50 (250)'!U56</f>
        <v>-450.127025</v>
      </c>
      <c r="G24" s="144">
        <f>+'&gt;50 (250)'!AB56</f>
        <v>232.731975</v>
      </c>
      <c r="H24" s="145">
        <f>+'&gt;50 (250)'!AI56</f>
        <v>175.2404</v>
      </c>
      <c r="I24" s="146">
        <f>+'&gt;50 (250)'!AP56</f>
        <v>173.751625</v>
      </c>
      <c r="J24" s="62"/>
      <c r="K24" s="185" t="s">
        <v>75</v>
      </c>
      <c r="L24" s="65"/>
      <c r="M24" s="65"/>
      <c r="N24" s="65">
        <f>N22/N$3</f>
        <v>0</v>
      </c>
      <c r="O24" s="65"/>
      <c r="P24" s="65">
        <f>P22/P$3</f>
        <v>0</v>
      </c>
      <c r="Q24" s="65"/>
      <c r="R24" s="65"/>
      <c r="S24" s="65">
        <f t="shared" si="22"/>
        <v>0</v>
      </c>
      <c r="T24" s="149">
        <f>H24-S25-S25*0.13</f>
        <v>175.2404</v>
      </c>
      <c r="U24" s="150">
        <f t="shared" si="2"/>
        <v>0</v>
      </c>
      <c r="W24" s="128">
        <f>-S23+V23</f>
        <v>0</v>
      </c>
      <c r="X24" s="128">
        <f>-L23</f>
        <v>0</v>
      </c>
      <c r="Y24" s="115"/>
      <c r="Z24" s="127">
        <f t="shared" ref="Z24:AA24" si="24">W24</f>
        <v>0</v>
      </c>
      <c r="AA24" s="128">
        <f t="shared" si="24"/>
        <v>0</v>
      </c>
      <c r="AB24" s="184">
        <f>-V23</f>
        <v>0</v>
      </c>
      <c r="AC24" s="129">
        <f>-S25-V23</f>
        <v>0</v>
      </c>
      <c r="AE24" s="62"/>
      <c r="AF24" s="62"/>
      <c r="AG24" s="62"/>
      <c r="AH24" s="62"/>
      <c r="AI24" s="115"/>
      <c r="AJ24" s="62"/>
      <c r="AK24" s="62"/>
      <c r="AL24" s="62"/>
    </row>
    <row r="25" ht="15.75" customHeight="1">
      <c r="A25" s="62"/>
      <c r="B25" s="151"/>
      <c r="C25" s="152" t="s">
        <v>70</v>
      </c>
      <c r="D25" s="153"/>
      <c r="E25" s="154">
        <f>+'&gt;50 (250)'!O56</f>
        <v>0.01973470394</v>
      </c>
      <c r="F25" s="154">
        <f>+'&gt;50 (250)'!V56</f>
        <v>-0.02074278972</v>
      </c>
      <c r="G25" s="155">
        <f>+'&gt;50 (250)'!AC56</f>
        <v>0.01095194751</v>
      </c>
      <c r="H25" s="156">
        <f>+'&gt;50 (250)'!AJ56</f>
        <v>0.008157160757</v>
      </c>
      <c r="I25" s="157">
        <f>+'&gt;50 (250)'!AQ56</f>
        <v>0.008022420485</v>
      </c>
      <c r="J25" s="158"/>
      <c r="K25" s="186" t="s">
        <v>76</v>
      </c>
      <c r="L25" s="187" t="str">
        <f>IFERROR(ROUND(L23/L$3,2),)</f>
        <v/>
      </c>
      <c r="M25" s="187"/>
      <c r="N25" s="187">
        <f>IFERROR(ROUND(N23/N$3,2),)</f>
        <v>0</v>
      </c>
      <c r="O25" s="187"/>
      <c r="P25" s="187">
        <f>IFERROR(ROUND(P23/P$3,2),)</f>
        <v>0</v>
      </c>
      <c r="Q25" s="187"/>
      <c r="R25" s="187" t="str">
        <f>IFERROR(ROUND(R23/R$3,2),)</f>
        <v/>
      </c>
      <c r="S25" s="187">
        <f t="shared" si="22"/>
        <v>0</v>
      </c>
      <c r="T25" s="160">
        <f>T24/'&gt;50 (250)'!Z56</f>
        <v>0.008157160757</v>
      </c>
      <c r="U25" s="161">
        <f t="shared" si="2"/>
        <v>0</v>
      </c>
      <c r="V25" s="162"/>
      <c r="W25" s="163" t="s">
        <v>71</v>
      </c>
      <c r="X25" s="163" t="s">
        <v>71</v>
      </c>
      <c r="Y25" s="164"/>
      <c r="Z25" s="165"/>
      <c r="AA25" s="164"/>
      <c r="AB25" s="164"/>
      <c r="AC25" s="166"/>
      <c r="AE25" s="62"/>
      <c r="AF25" s="62"/>
      <c r="AG25" s="62"/>
      <c r="AH25" s="62"/>
      <c r="AI25" s="115"/>
      <c r="AJ25" s="62"/>
      <c r="AK25" s="62"/>
      <c r="AL25" s="62"/>
    </row>
    <row r="26" ht="15.0" customHeight="1">
      <c r="A26" s="62"/>
      <c r="B26" s="101" t="s">
        <v>77</v>
      </c>
      <c r="C26" s="102" t="s">
        <v>64</v>
      </c>
      <c r="D26" s="103">
        <f>+'&gt;1500(2500)'!H30</f>
        <v>134</v>
      </c>
      <c r="E26" s="104">
        <f>+'&gt;1500(2500)'!L30</f>
        <v>-433</v>
      </c>
      <c r="F26" s="104">
        <f>+'&gt;1500(2500)'!S30</f>
        <v>0</v>
      </c>
      <c r="G26" s="105">
        <f>+'&gt;1500(2500)'!Z30</f>
        <v>0</v>
      </c>
      <c r="H26" s="105">
        <f>+'&gt;1500(2500)'!AG30</f>
        <v>0</v>
      </c>
      <c r="I26" s="106">
        <f>+'&gt;1500(2500)'!AN30</f>
        <v>0</v>
      </c>
      <c r="J26" s="107"/>
      <c r="K26" s="107"/>
      <c r="L26" s="108"/>
      <c r="M26" s="108"/>
      <c r="N26" s="108"/>
      <c r="O26" s="108"/>
      <c r="P26" s="108"/>
      <c r="Q26" s="108"/>
      <c r="R26" s="108"/>
      <c r="S26" s="108"/>
      <c r="T26" s="110">
        <f t="shared" ref="T26:T28" si="25">H26</f>
        <v>0</v>
      </c>
      <c r="U26" s="111">
        <f t="shared" si="2"/>
        <v>0</v>
      </c>
      <c r="V26" s="108"/>
      <c r="W26" s="105">
        <f>(+'&gt;1500(2500)'!AE20*'&gt;1500(2500)'!AC20+'&gt;1500(2500)'!AE20)*'&gt;1500(2500)'!AF20+'&gt;1500(2500)'!AE15+'&gt;1500(2500)'!AG22</f>
        <v>4126.75</v>
      </c>
      <c r="X26" s="105">
        <f t="shared" ref="X26:X28" si="26">W26</f>
        <v>4126.75</v>
      </c>
      <c r="Y26" s="109"/>
      <c r="Z26" s="113"/>
      <c r="AA26" s="109"/>
      <c r="AB26" s="109"/>
      <c r="AC26" s="114"/>
      <c r="AE26" s="62"/>
      <c r="AF26" s="62"/>
      <c r="AG26" s="62"/>
      <c r="AH26" s="62"/>
      <c r="AI26" s="115"/>
      <c r="AJ26" s="62"/>
      <c r="AK26" s="62"/>
      <c r="AL26" s="62"/>
    </row>
    <row r="27" ht="15.75" customHeight="1">
      <c r="A27" s="62"/>
      <c r="B27" s="116"/>
      <c r="C27" s="117" t="s">
        <v>65</v>
      </c>
      <c r="D27" s="118"/>
      <c r="E27" s="119">
        <f>+'&gt;1500(2500)'!N30</f>
        <v>-567</v>
      </c>
      <c r="F27" s="119">
        <f>+'&gt;1500(2500)'!U30</f>
        <v>433</v>
      </c>
      <c r="G27" s="120">
        <f>+'&gt;1500(2500)'!AB30</f>
        <v>0</v>
      </c>
      <c r="H27" s="121">
        <f>+'&gt;1500(2500)'!AI30</f>
        <v>0</v>
      </c>
      <c r="I27" s="122">
        <f>+'&gt;1500(2500)'!AP30</f>
        <v>0</v>
      </c>
      <c r="J27" s="62"/>
      <c r="K27" s="62" t="s">
        <v>75</v>
      </c>
      <c r="L27" s="123">
        <f>'Proposed Rates'!I40</f>
        <v>0</v>
      </c>
      <c r="M27" s="123"/>
      <c r="N27" s="123">
        <f>'Proposed Rates'!I54</f>
        <v>0</v>
      </c>
      <c r="O27" s="123">
        <f>'Proposed Rates'!I106</f>
        <v>0</v>
      </c>
      <c r="P27" s="123"/>
      <c r="Q27" s="123">
        <f>'Proposed Rates'!I145</f>
        <v>0</v>
      </c>
      <c r="R27" s="123">
        <f>'Proposed Rates'!I93</f>
        <v>0</v>
      </c>
      <c r="S27" s="123">
        <f t="shared" ref="S27:S30" si="28">SUM(L27:R27)</f>
        <v>0</v>
      </c>
      <c r="T27" s="124">
        <f t="shared" si="25"/>
        <v>0</v>
      </c>
      <c r="U27" s="125">
        <f t="shared" si="2"/>
        <v>0</v>
      </c>
      <c r="V27" s="126">
        <f t="shared" ref="V27:V28" si="29">R27</f>
        <v>0</v>
      </c>
      <c r="W27" s="121">
        <f>W26-H26</f>
        <v>4126.75</v>
      </c>
      <c r="X27" s="121">
        <f t="shared" si="26"/>
        <v>4126.75</v>
      </c>
      <c r="Y27" s="115"/>
      <c r="Z27" s="127"/>
      <c r="AA27" s="128"/>
      <c r="AB27" s="128">
        <f>-V28</f>
        <v>0</v>
      </c>
      <c r="AC27" s="129">
        <f>-V28</f>
        <v>0</v>
      </c>
      <c r="AE27" s="62"/>
      <c r="AF27" s="62"/>
      <c r="AG27" s="62"/>
      <c r="AH27" s="62"/>
      <c r="AI27" s="115">
        <f>ROUND(L27*2500,2)</f>
        <v>0</v>
      </c>
      <c r="AJ27" s="62"/>
      <c r="AK27" s="62"/>
      <c r="AL27" s="62"/>
    </row>
    <row r="28" ht="15.75" customHeight="1">
      <c r="A28" s="62"/>
      <c r="B28" s="116"/>
      <c r="C28" s="130" t="s">
        <v>67</v>
      </c>
      <c r="D28" s="131"/>
      <c r="E28" s="132">
        <f t="shared" ref="E28:I28" si="27">E27/D26</f>
        <v>-4.231343284</v>
      </c>
      <c r="F28" s="132">
        <f t="shared" si="27"/>
        <v>-1</v>
      </c>
      <c r="G28" s="134" t="str">
        <f t="shared" si="27"/>
        <v>#DIV/0!</v>
      </c>
      <c r="H28" s="135" t="str">
        <f t="shared" si="27"/>
        <v>#DIV/0!</v>
      </c>
      <c r="I28" s="136" t="str">
        <f t="shared" si="27"/>
        <v>#DIV/0!</v>
      </c>
      <c r="J28" s="62"/>
      <c r="K28" s="62" t="s">
        <v>76</v>
      </c>
      <c r="L28" s="137">
        <f>'&gt;1500(2500)'!AG31</f>
        <v>0</v>
      </c>
      <c r="M28" s="137"/>
      <c r="N28" s="137">
        <f>'&gt;1500(2500)'!AG32</f>
        <v>0</v>
      </c>
      <c r="O28" s="137">
        <f>'&gt;1500(2500)'!AG33</f>
        <v>0</v>
      </c>
      <c r="P28" s="137"/>
      <c r="Q28" s="137">
        <f>'&gt;1500(2500)'!AG34</f>
        <v>0</v>
      </c>
      <c r="R28" s="140">
        <f>'&gt;1500(2500)'!AG22</f>
        <v>0</v>
      </c>
      <c r="S28" s="137">
        <f t="shared" si="28"/>
        <v>0</v>
      </c>
      <c r="T28" s="138" t="str">
        <f t="shared" si="25"/>
        <v>#DIV/0!</v>
      </c>
      <c r="U28" s="139" t="str">
        <f t="shared" si="2"/>
        <v>#DIV/0!</v>
      </c>
      <c r="V28" s="140">
        <f t="shared" si="29"/>
        <v>0</v>
      </c>
      <c r="W28" s="135">
        <f>W27/W26</f>
        <v>1</v>
      </c>
      <c r="X28" s="135">
        <f t="shared" si="26"/>
        <v>1</v>
      </c>
      <c r="Y28" s="115"/>
      <c r="Z28" s="141"/>
      <c r="AA28" s="115"/>
      <c r="AB28" s="115"/>
      <c r="AC28" s="142"/>
      <c r="AE28" s="62"/>
      <c r="AF28" s="62"/>
      <c r="AG28" s="62"/>
      <c r="AH28" s="62"/>
      <c r="AI28" s="115"/>
      <c r="AJ28" s="62"/>
      <c r="AK28" s="62"/>
      <c r="AL28" s="62"/>
    </row>
    <row r="29" ht="15.75" customHeight="1">
      <c r="A29" s="62"/>
      <c r="B29" s="116"/>
      <c r="C29" s="130" t="s">
        <v>68</v>
      </c>
      <c r="D29" s="131"/>
      <c r="E29" s="143">
        <f>+'&gt;1500(2500)'!N56</f>
        <v>834.1370466</v>
      </c>
      <c r="F29" s="143">
        <f>+'&gt;1500(2500)'!U56</f>
        <v>-3188.2611</v>
      </c>
      <c r="G29" s="144">
        <f>+'&gt;1500(2500)'!AB56</f>
        <v>2641.1264</v>
      </c>
      <c r="H29" s="145">
        <f>+'&gt;1500(2500)'!AI56</f>
        <v>1923.32215</v>
      </c>
      <c r="I29" s="146">
        <f>+'&gt;1500(2500)'!AP56</f>
        <v>1910.9204</v>
      </c>
      <c r="J29" s="62"/>
      <c r="K29" s="185" t="s">
        <v>75</v>
      </c>
      <c r="L29" s="65"/>
      <c r="M29" s="65"/>
      <c r="N29" s="65">
        <f>N27/N$3</f>
        <v>0</v>
      </c>
      <c r="O29" s="65"/>
      <c r="P29" s="65"/>
      <c r="Q29" s="65"/>
      <c r="R29" s="65"/>
      <c r="S29" s="65">
        <f t="shared" si="28"/>
        <v>0</v>
      </c>
      <c r="T29" s="149">
        <f>H29-S30-S30*0.13</f>
        <v>1923.32215</v>
      </c>
      <c r="U29" s="150">
        <f t="shared" si="2"/>
        <v>0</v>
      </c>
      <c r="W29" s="128">
        <f>-S28+V28</f>
        <v>0</v>
      </c>
      <c r="X29" s="128">
        <f>-L28</f>
        <v>0</v>
      </c>
      <c r="Y29" s="115"/>
      <c r="Z29" s="127">
        <f t="shared" ref="Z29:AA29" si="30">W29</f>
        <v>0</v>
      </c>
      <c r="AA29" s="128">
        <f t="shared" si="30"/>
        <v>0</v>
      </c>
      <c r="AB29" s="128">
        <f>-V28</f>
        <v>0</v>
      </c>
      <c r="AC29" s="129">
        <f>-S30-V28</f>
        <v>0</v>
      </c>
      <c r="AE29" s="62"/>
      <c r="AF29" s="62"/>
      <c r="AG29" s="62"/>
      <c r="AH29" s="62"/>
      <c r="AI29" s="115"/>
      <c r="AJ29" s="62"/>
      <c r="AK29" s="62"/>
      <c r="AL29" s="62"/>
    </row>
    <row r="30" ht="15.75" customHeight="1">
      <c r="A30" s="62"/>
      <c r="B30" s="151"/>
      <c r="C30" s="152" t="s">
        <v>70</v>
      </c>
      <c r="D30" s="153"/>
      <c r="E30" s="154">
        <f>+'&gt;1500(2500)'!O56</f>
        <v>0.003857747329</v>
      </c>
      <c r="F30" s="154">
        <f>+'&gt;1500(2500)'!V56</f>
        <v>-0.01468852121</v>
      </c>
      <c r="G30" s="155">
        <f>+'&gt;1500(2500)'!AC56</f>
        <v>0.01234922883</v>
      </c>
      <c r="H30" s="156">
        <f>+'&gt;1500(2500)'!AJ56</f>
        <v>0.008883259086</v>
      </c>
      <c r="I30" s="157">
        <f>+'&gt;1500(2500)'!AQ56</f>
        <v>0.008748265939</v>
      </c>
      <c r="J30" s="158"/>
      <c r="K30" s="186" t="s">
        <v>76</v>
      </c>
      <c r="L30" s="187" t="str">
        <f>IFERROR(ROUND(L28/L$3,2),)</f>
        <v/>
      </c>
      <c r="M30" s="187"/>
      <c r="N30" s="187">
        <f>IFERROR(ROUND(N28/N$3,2),)</f>
        <v>0</v>
      </c>
      <c r="O30" s="187"/>
      <c r="P30" s="187"/>
      <c r="Q30" s="187"/>
      <c r="R30" s="187" t="str">
        <f>IFERROR(ROUND(R28/R$3,2),)</f>
        <v/>
      </c>
      <c r="S30" s="187">
        <f t="shared" si="28"/>
        <v>0</v>
      </c>
      <c r="T30" s="160">
        <f>T29/'&gt;1500(2500)'!Z56</f>
        <v>0.008883259086</v>
      </c>
      <c r="U30" s="161">
        <f t="shared" si="2"/>
        <v>0</v>
      </c>
      <c r="V30" s="162"/>
      <c r="W30" s="163" t="s">
        <v>71</v>
      </c>
      <c r="X30" s="163" t="s">
        <v>71</v>
      </c>
      <c r="Y30" s="164"/>
      <c r="Z30" s="165"/>
      <c r="AA30" s="164"/>
      <c r="AB30" s="164"/>
      <c r="AC30" s="166"/>
      <c r="AE30" s="62"/>
      <c r="AF30" s="62"/>
      <c r="AG30" s="62"/>
      <c r="AH30" s="62"/>
      <c r="AI30" s="115"/>
      <c r="AJ30" s="62"/>
      <c r="AK30" s="62"/>
      <c r="AL30" s="62"/>
    </row>
    <row r="31" ht="15.0" customHeight="1">
      <c r="A31" s="62"/>
      <c r="B31" s="101" t="s">
        <v>78</v>
      </c>
      <c r="C31" s="102" t="s">
        <v>64</v>
      </c>
      <c r="D31" s="103">
        <f>+'LU(7500)'!H30</f>
        <v>475.5</v>
      </c>
      <c r="E31" s="104">
        <f>+'LU(7500)'!L30</f>
        <v>-1447.5</v>
      </c>
      <c r="F31" s="104">
        <f>+'LU(7500)'!S30</f>
        <v>0</v>
      </c>
      <c r="G31" s="105">
        <f>+'LU(7500)'!Z30</f>
        <v>0</v>
      </c>
      <c r="H31" s="105">
        <f>+'LU(7500)'!AG30</f>
        <v>0</v>
      </c>
      <c r="I31" s="106">
        <f>+'LU(7500)'!AN30</f>
        <v>0</v>
      </c>
      <c r="J31" s="107"/>
      <c r="K31" s="107"/>
      <c r="L31" s="108"/>
      <c r="M31" s="108"/>
      <c r="N31" s="108"/>
      <c r="O31" s="108"/>
      <c r="P31" s="108"/>
      <c r="Q31" s="108"/>
      <c r="R31" s="108"/>
      <c r="S31" s="108"/>
      <c r="T31" s="110">
        <f t="shared" ref="T31:T33" si="31">H31</f>
        <v>0</v>
      </c>
      <c r="U31" s="111">
        <f t="shared" si="2"/>
        <v>0</v>
      </c>
      <c r="V31" s="108"/>
      <c r="W31" s="105">
        <f>('LU(7500)'!AE20*'LU(7500)'!AC20+'LU(7500)'!AE20)*'LU(7500)'!AF20+'LU(7500)'!AE15+'LU(7500)'!AG22</f>
        <v>14946.93</v>
      </c>
      <c r="X31" s="105">
        <f t="shared" ref="X31:X33" si="32">W31</f>
        <v>14946.93</v>
      </c>
      <c r="Y31" s="109"/>
      <c r="Z31" s="113"/>
      <c r="AA31" s="109"/>
      <c r="AB31" s="109"/>
      <c r="AC31" s="114"/>
      <c r="AE31" s="62"/>
      <c r="AF31" s="62"/>
      <c r="AG31" s="62"/>
      <c r="AH31" s="62"/>
      <c r="AI31" s="115"/>
      <c r="AJ31" s="62"/>
      <c r="AK31" s="62"/>
      <c r="AL31" s="62"/>
    </row>
    <row r="32" ht="15.75" customHeight="1">
      <c r="A32" s="62"/>
      <c r="B32" s="116"/>
      <c r="C32" s="117" t="s">
        <v>65</v>
      </c>
      <c r="D32" s="118"/>
      <c r="E32" s="119">
        <f>+'LU(7500)'!N30</f>
        <v>-1923</v>
      </c>
      <c r="F32" s="119">
        <f>+'LU(7500)'!U30</f>
        <v>1447.5</v>
      </c>
      <c r="G32" s="120">
        <f>+'LU(7500)'!AB30</f>
        <v>0</v>
      </c>
      <c r="H32" s="121">
        <f>+'LU(7500)'!AI30</f>
        <v>0</v>
      </c>
      <c r="I32" s="122">
        <f>+'LU(7500)'!AP30</f>
        <v>0</v>
      </c>
      <c r="J32" s="62"/>
      <c r="K32" s="62" t="s">
        <v>75</v>
      </c>
      <c r="L32" s="123">
        <f>'Proposed Rates'!I41</f>
        <v>0</v>
      </c>
      <c r="M32" s="62"/>
      <c r="N32" s="123">
        <f>'Proposed Rates'!I55</f>
        <v>0</v>
      </c>
      <c r="P32" s="115"/>
      <c r="Q32" s="115"/>
      <c r="R32" s="123">
        <f>'Proposed Rates'!I94</f>
        <v>0</v>
      </c>
      <c r="S32" s="123">
        <f t="shared" ref="S32:S35" si="34">SUM(L32:R32)</f>
        <v>0</v>
      </c>
      <c r="T32" s="124">
        <f t="shared" si="31"/>
        <v>0</v>
      </c>
      <c r="U32" s="125">
        <f t="shared" si="2"/>
        <v>0</v>
      </c>
      <c r="V32" s="126">
        <f t="shared" ref="V32:V33" si="35">R32</f>
        <v>0</v>
      </c>
      <c r="W32" s="121">
        <f>W31-H31</f>
        <v>14946.93</v>
      </c>
      <c r="X32" s="121">
        <f t="shared" si="32"/>
        <v>14946.93</v>
      </c>
      <c r="Y32" s="115"/>
      <c r="Z32" s="127"/>
      <c r="AA32" s="128"/>
      <c r="AB32" s="128">
        <f>-V33</f>
        <v>0</v>
      </c>
      <c r="AC32" s="129">
        <f>-V33</f>
        <v>0</v>
      </c>
      <c r="AE32" s="62"/>
      <c r="AF32" s="62"/>
      <c r="AG32" s="62"/>
      <c r="AH32" s="62"/>
      <c r="AI32" s="115">
        <f>ROUND(L32*7500,2)</f>
        <v>0</v>
      </c>
      <c r="AJ32" s="62"/>
      <c r="AK32" s="62"/>
      <c r="AL32" s="62"/>
    </row>
    <row r="33" ht="15.75" customHeight="1">
      <c r="A33" s="62"/>
      <c r="B33" s="116"/>
      <c r="C33" s="130" t="s">
        <v>67</v>
      </c>
      <c r="D33" s="131"/>
      <c r="E33" s="132">
        <f t="shared" ref="E33:I33" si="33">E32/D31</f>
        <v>-4.044164038</v>
      </c>
      <c r="F33" s="132">
        <f t="shared" si="33"/>
        <v>-1</v>
      </c>
      <c r="G33" s="134" t="str">
        <f t="shared" si="33"/>
        <v>#DIV/0!</v>
      </c>
      <c r="H33" s="135" t="str">
        <f t="shared" si="33"/>
        <v>#DIV/0!</v>
      </c>
      <c r="I33" s="136" t="str">
        <f t="shared" si="33"/>
        <v>#DIV/0!</v>
      </c>
      <c r="J33" s="62"/>
      <c r="K33" s="62" t="s">
        <v>76</v>
      </c>
      <c r="L33" s="137">
        <f>'LU(7500)'!AG31</f>
        <v>0</v>
      </c>
      <c r="M33" s="62"/>
      <c r="N33" s="137">
        <f>'LU(7500)'!AG32</f>
        <v>0</v>
      </c>
      <c r="P33" s="115"/>
      <c r="Q33" s="115"/>
      <c r="R33" s="140">
        <f>'LU(7500)'!AG22</f>
        <v>0</v>
      </c>
      <c r="S33" s="137">
        <f t="shared" si="34"/>
        <v>0</v>
      </c>
      <c r="T33" s="138" t="str">
        <f t="shared" si="31"/>
        <v>#DIV/0!</v>
      </c>
      <c r="U33" s="139" t="str">
        <f t="shared" si="2"/>
        <v>#DIV/0!</v>
      </c>
      <c r="V33" s="140">
        <f t="shared" si="35"/>
        <v>0</v>
      </c>
      <c r="W33" s="135">
        <f>W32/W31</f>
        <v>1</v>
      </c>
      <c r="X33" s="135">
        <f t="shared" si="32"/>
        <v>1</v>
      </c>
      <c r="Y33" s="115"/>
      <c r="Z33" s="141"/>
      <c r="AA33" s="115"/>
      <c r="AB33" s="115"/>
      <c r="AC33" s="142"/>
      <c r="AE33" s="62"/>
      <c r="AF33" s="62"/>
      <c r="AG33" s="62"/>
      <c r="AH33" s="62"/>
      <c r="AI33" s="115"/>
      <c r="AJ33" s="62"/>
      <c r="AK33" s="62"/>
      <c r="AL33" s="62"/>
    </row>
    <row r="34" ht="15.75" customHeight="1">
      <c r="A34" s="62"/>
      <c r="B34" s="116"/>
      <c r="C34" s="130" t="s">
        <v>68</v>
      </c>
      <c r="D34" s="131"/>
      <c r="E34" s="143">
        <f>+'LU(7500)'!N56</f>
        <v>6474.41862</v>
      </c>
      <c r="F34" s="143">
        <f>+'LU(7500)'!U56</f>
        <v>-8552.56885</v>
      </c>
      <c r="G34" s="144">
        <f>+'LU(7500)'!AB56</f>
        <v>8282.3124</v>
      </c>
      <c r="H34" s="145">
        <f>+'LU(7500)'!AI56</f>
        <v>5980.58715</v>
      </c>
      <c r="I34" s="146">
        <f>+'LU(7500)'!AP56</f>
        <v>5790.1539</v>
      </c>
      <c r="J34" s="62"/>
      <c r="K34" s="185" t="s">
        <v>75</v>
      </c>
      <c r="L34" s="65"/>
      <c r="M34" s="65"/>
      <c r="N34" s="65">
        <f>N32/N$3</f>
        <v>0</v>
      </c>
      <c r="O34" s="65"/>
      <c r="P34" s="65"/>
      <c r="Q34" s="65"/>
      <c r="R34" s="65"/>
      <c r="S34" s="65">
        <f t="shared" si="34"/>
        <v>0</v>
      </c>
      <c r="T34" s="149">
        <f>H34-S35-S35*0.13</f>
        <v>5980.58715</v>
      </c>
      <c r="U34" s="150">
        <f t="shared" si="2"/>
        <v>0</v>
      </c>
      <c r="W34" s="128">
        <f>-S33+V33</f>
        <v>0</v>
      </c>
      <c r="X34" s="128">
        <f>-L33</f>
        <v>0</v>
      </c>
      <c r="Y34" s="115"/>
      <c r="Z34" s="127">
        <f t="shared" ref="Z34:AA34" si="36">W34</f>
        <v>0</v>
      </c>
      <c r="AA34" s="128">
        <f t="shared" si="36"/>
        <v>0</v>
      </c>
      <c r="AB34" s="128">
        <f>-V33</f>
        <v>0</v>
      </c>
      <c r="AC34" s="129">
        <f>-S35-V33</f>
        <v>0</v>
      </c>
      <c r="AE34" s="62"/>
      <c r="AF34" s="62"/>
      <c r="AG34" s="62"/>
      <c r="AH34" s="62"/>
      <c r="AI34" s="115"/>
      <c r="AJ34" s="62"/>
      <c r="AK34" s="62"/>
      <c r="AL34" s="62"/>
    </row>
    <row r="35" ht="15.75" customHeight="1">
      <c r="A35" s="62"/>
      <c r="B35" s="151"/>
      <c r="C35" s="152" t="s">
        <v>70</v>
      </c>
      <c r="D35" s="153"/>
      <c r="E35" s="154">
        <f>+'LU(7500)'!O56</f>
        <v>0.009704178523</v>
      </c>
      <c r="F35" s="154">
        <f>+'LU(7500)'!V56</f>
        <v>-0.01269581036</v>
      </c>
      <c r="G35" s="155">
        <f>+'LU(7500)'!AC56</f>
        <v>0.01245272723</v>
      </c>
      <c r="H35" s="156">
        <f>+'LU(7500)'!AJ56</f>
        <v>0.00888141035</v>
      </c>
      <c r="I35" s="157">
        <f>+'LU(7500)'!AQ56</f>
        <v>0.008522913886</v>
      </c>
      <c r="J35" s="158"/>
      <c r="K35" s="186" t="s">
        <v>76</v>
      </c>
      <c r="L35" s="159" t="str">
        <f>IFERROR(ROUND(L33/L$3,2),)</f>
        <v/>
      </c>
      <c r="M35" s="159"/>
      <c r="N35" s="159">
        <f>IFERROR(ROUND(N33/N$3,2),)</f>
        <v>0</v>
      </c>
      <c r="O35" s="159"/>
      <c r="P35" s="159"/>
      <c r="Q35" s="159"/>
      <c r="R35" s="159" t="str">
        <f>IFERROR(ROUND(R33/R$3,2),)</f>
        <v/>
      </c>
      <c r="S35" s="159">
        <f t="shared" si="34"/>
        <v>0</v>
      </c>
      <c r="T35" s="160">
        <f>T34/'LU(7500)'!Z56</f>
        <v>0.00888141035</v>
      </c>
      <c r="U35" s="161">
        <f t="shared" si="2"/>
        <v>0</v>
      </c>
      <c r="V35" s="162"/>
      <c r="W35" s="163" t="s">
        <v>71</v>
      </c>
      <c r="X35" s="163" t="s">
        <v>71</v>
      </c>
      <c r="Y35" s="164"/>
      <c r="Z35" s="165"/>
      <c r="AA35" s="164"/>
      <c r="AB35" s="164"/>
      <c r="AC35" s="166"/>
      <c r="AE35" s="62"/>
      <c r="AF35" s="62"/>
      <c r="AG35" s="62"/>
      <c r="AH35" s="62"/>
      <c r="AI35" s="115"/>
      <c r="AJ35" s="62"/>
      <c r="AK35" s="62"/>
      <c r="AL35" s="62"/>
    </row>
    <row r="36" ht="15.0" customHeight="1">
      <c r="A36" s="62"/>
      <c r="B36" s="101" t="s">
        <v>79</v>
      </c>
      <c r="C36" s="102" t="s">
        <v>64</v>
      </c>
      <c r="D36" s="103" t="e">
        <v>#REF!</v>
      </c>
      <c r="E36" s="104" t="e">
        <v>#REF!</v>
      </c>
      <c r="F36" s="104" t="e">
        <v>#REF!</v>
      </c>
      <c r="G36" s="105" t="e">
        <v>#REF!</v>
      </c>
      <c r="H36" s="105" t="e">
        <v>#REF!</v>
      </c>
      <c r="I36" s="106" t="e">
        <v>#REF!</v>
      </c>
      <c r="J36" s="107"/>
      <c r="K36" s="107"/>
      <c r="L36" s="108"/>
      <c r="M36" s="108"/>
      <c r="N36" s="108"/>
      <c r="O36" s="108"/>
      <c r="P36" s="108"/>
      <c r="Q36" s="108"/>
      <c r="R36" s="108"/>
      <c r="S36" s="108"/>
      <c r="T36" s="110" t="str">
        <f t="shared" ref="T36:T38" si="37">H36</f>
        <v>#REF!</v>
      </c>
      <c r="U36" s="111" t="str">
        <f t="shared" si="2"/>
        <v>#REF!</v>
      </c>
      <c r="V36" s="108"/>
      <c r="W36" s="105" t="e">
        <v>#REF!</v>
      </c>
      <c r="X36" s="105" t="str">
        <f t="shared" ref="X36:X38" si="38">W36</f>
        <v>#REF!</v>
      </c>
      <c r="Y36" s="109"/>
      <c r="Z36" s="113"/>
      <c r="AA36" s="109"/>
      <c r="AB36" s="109"/>
      <c r="AC36" s="114"/>
      <c r="AE36" s="62"/>
      <c r="AF36" s="62"/>
      <c r="AG36" s="62"/>
      <c r="AH36" s="62"/>
      <c r="AI36" s="115"/>
      <c r="AJ36" s="62"/>
      <c r="AK36" s="62"/>
      <c r="AL36" s="62"/>
    </row>
    <row r="37" ht="15.75" customHeight="1">
      <c r="A37" s="62"/>
      <c r="B37" s="116"/>
      <c r="C37" s="117" t="s">
        <v>65</v>
      </c>
      <c r="D37" s="118"/>
      <c r="E37" s="119" t="e">
        <v>#REF!</v>
      </c>
      <c r="F37" s="119" t="e">
        <v>#REF!</v>
      </c>
      <c r="G37" s="120" t="e">
        <v>#REF!</v>
      </c>
      <c r="H37" s="121" t="e">
        <v>#REF!</v>
      </c>
      <c r="I37" s="122" t="e">
        <v>#REF!</v>
      </c>
      <c r="J37" s="62"/>
      <c r="K37" s="62" t="s">
        <v>75</v>
      </c>
      <c r="L37" s="123">
        <f>'Proposed Rates'!I43</f>
        <v>0</v>
      </c>
      <c r="M37" s="123"/>
      <c r="N37" s="123">
        <f>'Proposed Rates'!I57</f>
        <v>0</v>
      </c>
      <c r="O37" s="123">
        <f>'Proposed Rates'!I109</f>
        <v>0</v>
      </c>
      <c r="P37" s="123"/>
      <c r="Q37" s="115"/>
      <c r="S37" s="123">
        <f t="shared" ref="S37:S40" si="40">SUM(L37:R37)</f>
        <v>0</v>
      </c>
      <c r="T37" s="124" t="str">
        <f t="shared" si="37"/>
        <v>#REF!</v>
      </c>
      <c r="U37" s="125" t="str">
        <f t="shared" si="2"/>
        <v>#REF!</v>
      </c>
      <c r="V37" s="59" t="str">
        <f t="shared" ref="V37:V38" si="41">R37</f>
        <v/>
      </c>
      <c r="W37" s="121" t="str">
        <f>W36-H36</f>
        <v>#REF!</v>
      </c>
      <c r="X37" s="121" t="str">
        <f t="shared" si="38"/>
        <v>#REF!</v>
      </c>
      <c r="Y37" s="115"/>
      <c r="Z37" s="127" t="str">
        <f>V38</f>
        <v/>
      </c>
      <c r="AA37" s="128"/>
      <c r="AB37" s="128">
        <f>-V38</f>
        <v>0</v>
      </c>
      <c r="AC37" s="129">
        <f>-V38</f>
        <v>0</v>
      </c>
      <c r="AE37" s="62"/>
      <c r="AF37" s="62"/>
      <c r="AG37" s="62"/>
      <c r="AH37" s="62"/>
      <c r="AI37" s="115">
        <f>ROUND(L37*0.4,2)</f>
        <v>0</v>
      </c>
      <c r="AJ37" s="62"/>
      <c r="AK37" s="62"/>
      <c r="AL37" s="62"/>
    </row>
    <row r="38" ht="15.75" customHeight="1">
      <c r="A38" s="62"/>
      <c r="B38" s="116"/>
      <c r="C38" s="130" t="s">
        <v>67</v>
      </c>
      <c r="D38" s="131"/>
      <c r="E38" s="132" t="str">
        <f t="shared" ref="E38:I38" si="39">E37/D36</f>
        <v>#REF!</v>
      </c>
      <c r="F38" s="132" t="str">
        <f t="shared" si="39"/>
        <v>#REF!</v>
      </c>
      <c r="G38" s="134" t="str">
        <f t="shared" si="39"/>
        <v>#REF!</v>
      </c>
      <c r="H38" s="135" t="str">
        <f t="shared" si="39"/>
        <v>#REF!</v>
      </c>
      <c r="I38" s="136" t="str">
        <f t="shared" si="39"/>
        <v>#REF!</v>
      </c>
      <c r="J38" s="62"/>
      <c r="K38" s="62" t="s">
        <v>76</v>
      </c>
      <c r="L38" s="137" t="e">
        <v>#REF!</v>
      </c>
      <c r="M38" s="137"/>
      <c r="N38" s="137" t="e">
        <v>#REF!</v>
      </c>
      <c r="O38" s="137" t="e">
        <v>#REF!</v>
      </c>
      <c r="P38" s="137"/>
      <c r="Q38" s="115"/>
      <c r="S38" s="137" t="str">
        <f t="shared" si="40"/>
        <v>#REF!</v>
      </c>
      <c r="T38" s="138" t="str">
        <f t="shared" si="37"/>
        <v>#REF!</v>
      </c>
      <c r="U38" s="139" t="str">
        <f t="shared" si="2"/>
        <v>#REF!</v>
      </c>
      <c r="V38" s="59" t="str">
        <f t="shared" si="41"/>
        <v/>
      </c>
      <c r="W38" s="135" t="str">
        <f>W37/W36</f>
        <v>#REF!</v>
      </c>
      <c r="X38" s="135" t="str">
        <f t="shared" si="38"/>
        <v>#REF!</v>
      </c>
      <c r="Y38" s="115"/>
      <c r="Z38" s="141"/>
      <c r="AA38" s="115"/>
      <c r="AB38" s="115"/>
      <c r="AC38" s="142"/>
      <c r="AE38" s="62"/>
      <c r="AF38" s="62"/>
      <c r="AG38" s="62"/>
      <c r="AH38" s="62"/>
      <c r="AI38" s="115"/>
      <c r="AJ38" s="62"/>
      <c r="AK38" s="62"/>
      <c r="AL38" s="62"/>
    </row>
    <row r="39" ht="15.75" customHeight="1">
      <c r="A39" s="62"/>
      <c r="B39" s="116"/>
      <c r="C39" s="130" t="s">
        <v>68</v>
      </c>
      <c r="D39" s="131"/>
      <c r="E39" s="143" t="e">
        <v>#REF!</v>
      </c>
      <c r="F39" s="143" t="e">
        <v>#REF!</v>
      </c>
      <c r="G39" s="144" t="e">
        <v>#REF!</v>
      </c>
      <c r="H39" s="145" t="e">
        <v>#REF!</v>
      </c>
      <c r="I39" s="146" t="e">
        <v>#REF!</v>
      </c>
      <c r="J39" s="62"/>
      <c r="K39" s="185" t="s">
        <v>75</v>
      </c>
      <c r="L39" s="65"/>
      <c r="M39" s="65"/>
      <c r="N39" s="65">
        <f>N37/N$3</f>
        <v>0</v>
      </c>
      <c r="O39" s="65"/>
      <c r="P39" s="65"/>
      <c r="Q39" s="65"/>
      <c r="R39" s="65"/>
      <c r="S39" s="65">
        <f t="shared" si="40"/>
        <v>0</v>
      </c>
      <c r="T39" s="149" t="str">
        <f>H39-S40-S40*0.13</f>
        <v>#REF!</v>
      </c>
      <c r="U39" s="150" t="str">
        <f t="shared" si="2"/>
        <v>#REF!</v>
      </c>
      <c r="W39" s="128" t="str">
        <f>-S38+V38</f>
        <v>#REF!</v>
      </c>
      <c r="X39" s="128" t="str">
        <f>-L38</f>
        <v>#REF!</v>
      </c>
      <c r="Y39" s="115"/>
      <c r="Z39" s="127" t="str">
        <f t="shared" ref="Z39:AA39" si="42">W39</f>
        <v>#REF!</v>
      </c>
      <c r="AA39" s="128" t="str">
        <f t="shared" si="42"/>
        <v>#REF!</v>
      </c>
      <c r="AB39" s="128">
        <f>-V38</f>
        <v>0</v>
      </c>
      <c r="AC39" s="129">
        <f>-S40-V38</f>
        <v>0</v>
      </c>
      <c r="AE39" s="62"/>
      <c r="AF39" s="62"/>
      <c r="AG39" s="62"/>
      <c r="AH39" s="62"/>
      <c r="AI39" s="115"/>
      <c r="AJ39" s="62"/>
      <c r="AK39" s="62"/>
      <c r="AL39" s="62"/>
    </row>
    <row r="40" ht="15.75" customHeight="1">
      <c r="A40" s="62"/>
      <c r="B40" s="151"/>
      <c r="C40" s="152" t="s">
        <v>70</v>
      </c>
      <c r="D40" s="153"/>
      <c r="E40" s="154" t="e">
        <v>#REF!</v>
      </c>
      <c r="F40" s="154" t="e">
        <v>#REF!</v>
      </c>
      <c r="G40" s="155" t="e">
        <v>#REF!</v>
      </c>
      <c r="H40" s="188" t="e">
        <v>#REF!</v>
      </c>
      <c r="I40" s="157" t="e">
        <v>#REF!</v>
      </c>
      <c r="J40" s="158"/>
      <c r="K40" s="186" t="s">
        <v>76</v>
      </c>
      <c r="L40" s="159" t="str">
        <f>IFERROR(ROUND(L38/L$3,2),)</f>
        <v/>
      </c>
      <c r="M40" s="159"/>
      <c r="N40" s="159" t="str">
        <f>IFERROR(ROUND(N38/N$3,2),)</f>
        <v/>
      </c>
      <c r="O40" s="159"/>
      <c r="P40" s="159"/>
      <c r="Q40" s="159"/>
      <c r="R40" s="159" t="str">
        <f>IFERROR(ROUND(R38/R$3,2),)</f>
        <v/>
      </c>
      <c r="S40" s="159">
        <f t="shared" si="40"/>
        <v>0</v>
      </c>
      <c r="T40" s="189" t="e">
        <v>#REF!</v>
      </c>
      <c r="U40" s="190" t="str">
        <f t="shared" si="2"/>
        <v>#REF!</v>
      </c>
      <c r="V40" s="162"/>
      <c r="W40" s="163" t="s">
        <v>71</v>
      </c>
      <c r="X40" s="163" t="s">
        <v>71</v>
      </c>
      <c r="Y40" s="164"/>
      <c r="Z40" s="165"/>
      <c r="AA40" s="164"/>
      <c r="AB40" s="164"/>
      <c r="AC40" s="166"/>
      <c r="AE40" s="62"/>
      <c r="AF40" s="62"/>
      <c r="AG40" s="62"/>
      <c r="AH40" s="62"/>
      <c r="AI40" s="115"/>
      <c r="AJ40" s="62"/>
      <c r="AK40" s="62"/>
      <c r="AL40" s="62"/>
    </row>
    <row r="41" ht="18.75" customHeight="1">
      <c r="A41" s="62"/>
      <c r="B41" s="101" t="s">
        <v>80</v>
      </c>
      <c r="C41" s="102" t="s">
        <v>64</v>
      </c>
      <c r="D41" s="191" t="e">
        <v>#REF!</v>
      </c>
      <c r="E41" s="192" t="e">
        <v>#REF!</v>
      </c>
      <c r="F41" s="192" t="e">
        <v>#REF!</v>
      </c>
      <c r="G41" s="193" t="e">
        <v>#REF!</v>
      </c>
      <c r="H41" s="193" t="e">
        <v>#REF!</v>
      </c>
      <c r="I41" s="194" t="e">
        <v>#REF!</v>
      </c>
      <c r="J41" s="107"/>
      <c r="K41" s="107"/>
      <c r="L41" s="108"/>
      <c r="M41" s="108"/>
      <c r="N41" s="108"/>
      <c r="O41" s="108"/>
      <c r="P41" s="108"/>
      <c r="Q41" s="108"/>
      <c r="R41" s="108"/>
      <c r="S41" s="108"/>
      <c r="T41" s="195" t="str">
        <f t="shared" ref="T41:T43" si="43">H41</f>
        <v>#REF!</v>
      </c>
      <c r="U41" s="196" t="str">
        <f t="shared" si="2"/>
        <v>#REF!</v>
      </c>
      <c r="V41" s="108"/>
      <c r="W41" s="105" t="e">
        <v>#REF!</v>
      </c>
      <c r="X41" s="105" t="str">
        <f t="shared" ref="X41:X43" si="44">W41</f>
        <v>#REF!</v>
      </c>
      <c r="Y41" s="109"/>
      <c r="Z41" s="113"/>
      <c r="AA41" s="109"/>
      <c r="AB41" s="109"/>
      <c r="AC41" s="114"/>
      <c r="AE41" s="62"/>
      <c r="AF41" s="62"/>
      <c r="AG41" s="62"/>
      <c r="AH41" s="62"/>
      <c r="AI41" s="115"/>
      <c r="AJ41" s="62"/>
      <c r="AK41" s="62"/>
      <c r="AL41" s="62"/>
    </row>
    <row r="42" ht="15.75" customHeight="1">
      <c r="A42" s="62"/>
      <c r="B42" s="116"/>
      <c r="C42" s="117" t="s">
        <v>65</v>
      </c>
      <c r="D42" s="197"/>
      <c r="E42" s="198" t="e">
        <v>#REF!</v>
      </c>
      <c r="F42" s="198" t="e">
        <v>#REF!</v>
      </c>
      <c r="G42" s="120" t="e">
        <v>#REF!</v>
      </c>
      <c r="H42" s="199" t="e">
        <v>#REF!</v>
      </c>
      <c r="I42" s="200" t="e">
        <v>#REF!</v>
      </c>
      <c r="J42" s="62"/>
      <c r="K42" s="62" t="s">
        <v>75</v>
      </c>
      <c r="L42" s="123">
        <f>'Proposed Rates'!I42</f>
        <v>0</v>
      </c>
      <c r="M42" s="62"/>
      <c r="N42" s="123">
        <f>'Proposed Rates'!I56</f>
        <v>0</v>
      </c>
      <c r="O42" s="126">
        <f>'Proposed Rates'!I108</f>
        <v>0</v>
      </c>
      <c r="P42" s="115"/>
      <c r="Q42" s="115"/>
      <c r="R42" s="123">
        <f>'Proposed Rates'!I95</f>
        <v>0</v>
      </c>
      <c r="S42" s="123">
        <f t="shared" ref="S42:S45" si="46">SUM(L42:R42)</f>
        <v>0</v>
      </c>
      <c r="T42" s="201" t="str">
        <f t="shared" si="43"/>
        <v>#REF!</v>
      </c>
      <c r="U42" s="202" t="str">
        <f t="shared" si="2"/>
        <v>#REF!</v>
      </c>
      <c r="V42" s="126">
        <f t="shared" ref="V42:V43" si="47">R42</f>
        <v>0</v>
      </c>
      <c r="W42" s="121" t="str">
        <f>W41-H41</f>
        <v>#REF!</v>
      </c>
      <c r="X42" s="121" t="str">
        <f t="shared" si="44"/>
        <v>#REF!</v>
      </c>
      <c r="Y42" s="115"/>
      <c r="Z42" s="127"/>
      <c r="AA42" s="128"/>
      <c r="AB42" s="128" t="str">
        <f>IF(#REF!="Yr2/3/4",0,-V43)</f>
        <v>#REF!</v>
      </c>
      <c r="AC42" s="129" t="str">
        <f>IF(#REF!="Yr2/3/4",0,-V43)</f>
        <v>#REF!</v>
      </c>
      <c r="AE42" s="62"/>
      <c r="AF42" s="62"/>
      <c r="AG42" s="62"/>
      <c r="AH42" s="62"/>
      <c r="AI42" s="115">
        <f>ROUND(L42*1,2)</f>
        <v>0</v>
      </c>
      <c r="AJ42" s="62"/>
      <c r="AK42" s="62"/>
      <c r="AL42" s="62"/>
    </row>
    <row r="43" ht="15.75" customHeight="1">
      <c r="A43" s="62"/>
      <c r="B43" s="116"/>
      <c r="C43" s="130" t="s">
        <v>67</v>
      </c>
      <c r="D43" s="203"/>
      <c r="E43" s="204" t="str">
        <f t="shared" ref="E43:I43" si="45">E42/D41</f>
        <v>#REF!</v>
      </c>
      <c r="F43" s="204" t="str">
        <f t="shared" si="45"/>
        <v>#REF!</v>
      </c>
      <c r="G43" s="134" t="str">
        <f t="shared" si="45"/>
        <v>#REF!</v>
      </c>
      <c r="H43" s="205" t="str">
        <f t="shared" si="45"/>
        <v>#REF!</v>
      </c>
      <c r="I43" s="206" t="str">
        <f t="shared" si="45"/>
        <v>#REF!</v>
      </c>
      <c r="J43" s="62"/>
      <c r="K43" s="62" t="s">
        <v>76</v>
      </c>
      <c r="L43" s="62" t="e">
        <v>#REF!</v>
      </c>
      <c r="M43" s="62"/>
      <c r="N43" s="62" t="e">
        <v>#REF!</v>
      </c>
      <c r="O43" s="59" t="e">
        <v>#REF!</v>
      </c>
      <c r="P43" s="115"/>
      <c r="Q43" s="115"/>
      <c r="R43" s="59" t="e">
        <v>#REF!</v>
      </c>
      <c r="S43" s="137" t="str">
        <f t="shared" si="46"/>
        <v>#REF!</v>
      </c>
      <c r="T43" s="207" t="str">
        <f t="shared" si="43"/>
        <v>#REF!</v>
      </c>
      <c r="U43" s="208" t="str">
        <f t="shared" si="2"/>
        <v>#REF!</v>
      </c>
      <c r="V43" s="59" t="str">
        <f t="shared" si="47"/>
        <v>#REF!</v>
      </c>
      <c r="W43" s="135" t="str">
        <f>W42/W41</f>
        <v>#REF!</v>
      </c>
      <c r="X43" s="135" t="str">
        <f t="shared" si="44"/>
        <v>#REF!</v>
      </c>
      <c r="Y43" s="115"/>
      <c r="Z43" s="141"/>
      <c r="AA43" s="115"/>
      <c r="AB43" s="115"/>
      <c r="AC43" s="142"/>
      <c r="AE43" s="62"/>
      <c r="AF43" s="62"/>
      <c r="AG43" s="62"/>
      <c r="AH43" s="62"/>
      <c r="AI43" s="115"/>
      <c r="AJ43" s="62"/>
      <c r="AK43" s="62"/>
      <c r="AL43" s="62"/>
    </row>
    <row r="44" ht="15.75" customHeight="1">
      <c r="A44" s="62"/>
      <c r="B44" s="116"/>
      <c r="C44" s="130" t="s">
        <v>68</v>
      </c>
      <c r="D44" s="203"/>
      <c r="E44" s="198" t="e">
        <v>#REF!</v>
      </c>
      <c r="F44" s="198" t="e">
        <v>#REF!</v>
      </c>
      <c r="G44" s="144" t="e">
        <v>#REF!</v>
      </c>
      <c r="H44" s="199" t="e">
        <v>#REF!</v>
      </c>
      <c r="I44" s="200" t="e">
        <v>#REF!</v>
      </c>
      <c r="J44" s="62"/>
      <c r="K44" s="185" t="s">
        <v>75</v>
      </c>
      <c r="L44" s="65"/>
      <c r="M44" s="65"/>
      <c r="N44" s="65">
        <f>N42/N$3</f>
        <v>0</v>
      </c>
      <c r="O44" s="65"/>
      <c r="P44" s="65"/>
      <c r="Q44" s="65"/>
      <c r="R44" s="65"/>
      <c r="S44" s="65">
        <f t="shared" si="46"/>
        <v>0</v>
      </c>
      <c r="T44" s="201" t="str">
        <f>H44-S45-S45*0.13</f>
        <v>#REF!</v>
      </c>
      <c r="U44" s="202" t="str">
        <f t="shared" si="2"/>
        <v>#REF!</v>
      </c>
      <c r="W44" s="128" t="str">
        <f>-S43+V43</f>
        <v>#REF!</v>
      </c>
      <c r="X44" s="128" t="str">
        <f>-L43</f>
        <v>#REF!</v>
      </c>
      <c r="Y44" s="115"/>
      <c r="Z44" s="127" t="str">
        <f t="shared" ref="Z44:AA44" si="48">W44</f>
        <v>#REF!</v>
      </c>
      <c r="AA44" s="128" t="str">
        <f t="shared" si="48"/>
        <v>#REF!</v>
      </c>
      <c r="AB44" s="128" t="str">
        <f>IF(#REF!="Yr2/3/4",0,-V43)</f>
        <v>#REF!</v>
      </c>
      <c r="AC44" s="129" t="str">
        <f>IF(#REF!="Yr2/3/4",-S45,-S45-V43)</f>
        <v>#REF!</v>
      </c>
      <c r="AE44" s="62"/>
      <c r="AF44" s="62"/>
      <c r="AG44" s="62"/>
      <c r="AH44" s="62"/>
      <c r="AI44" s="115"/>
      <c r="AJ44" s="62"/>
      <c r="AK44" s="62"/>
      <c r="AL44" s="62"/>
    </row>
    <row r="45" ht="15.75" customHeight="1">
      <c r="A45" s="62"/>
      <c r="B45" s="151"/>
      <c r="C45" s="152" t="s">
        <v>70</v>
      </c>
      <c r="D45" s="209"/>
      <c r="E45" s="210" t="e">
        <v>#REF!</v>
      </c>
      <c r="F45" s="210" t="e">
        <v>#REF!</v>
      </c>
      <c r="G45" s="155" t="e">
        <v>#REF!</v>
      </c>
      <c r="H45" s="188" t="e">
        <v>#REF!</v>
      </c>
      <c r="I45" s="211" t="e">
        <v>#REF!</v>
      </c>
      <c r="J45" s="158"/>
      <c r="K45" s="186" t="s">
        <v>76</v>
      </c>
      <c r="L45" s="159" t="str">
        <f>IFERROR(ROUND(L43/L$3,2),)</f>
        <v/>
      </c>
      <c r="M45" s="159"/>
      <c r="N45" s="159" t="str">
        <f>IFERROR(ROUND(N43/N$3,2),)</f>
        <v/>
      </c>
      <c r="O45" s="159"/>
      <c r="P45" s="159"/>
      <c r="Q45" s="159"/>
      <c r="R45" s="159" t="str">
        <f>IFERROR(ROUND(R43/R$3,2),)</f>
        <v/>
      </c>
      <c r="S45" s="159">
        <f t="shared" si="46"/>
        <v>0</v>
      </c>
      <c r="T45" s="189" t="e">
        <v>#REF!</v>
      </c>
      <c r="U45" s="190" t="str">
        <f t="shared" si="2"/>
        <v>#REF!</v>
      </c>
      <c r="V45" s="162"/>
      <c r="W45" s="163" t="s">
        <v>71</v>
      </c>
      <c r="X45" s="163" t="s">
        <v>71</v>
      </c>
      <c r="Y45" s="164"/>
      <c r="Z45" s="165"/>
      <c r="AA45" s="164"/>
      <c r="AB45" s="164"/>
      <c r="AC45" s="166"/>
      <c r="AE45" s="62"/>
      <c r="AF45" s="62"/>
      <c r="AG45" s="62"/>
      <c r="AH45" s="62"/>
      <c r="AI45" s="115"/>
      <c r="AJ45" s="62"/>
      <c r="AK45" s="62"/>
      <c r="AL45" s="62"/>
    </row>
    <row r="46" ht="15.75" customHeight="1">
      <c r="A46" s="62"/>
      <c r="B46" s="101" t="s">
        <v>81</v>
      </c>
      <c r="C46" s="212" t="s">
        <v>64</v>
      </c>
      <c r="D46" s="213"/>
      <c r="E46" s="213"/>
      <c r="F46" s="213"/>
      <c r="G46" s="193" t="e">
        <v>#REF!</v>
      </c>
      <c r="H46" s="193" t="e">
        <v>#REF!</v>
      </c>
      <c r="I46" s="214"/>
      <c r="J46" s="107"/>
      <c r="K46" s="107"/>
      <c r="L46" s="108"/>
      <c r="M46" s="108"/>
      <c r="N46" s="108"/>
      <c r="O46" s="108"/>
      <c r="P46" s="108"/>
      <c r="Q46" s="108"/>
      <c r="R46" s="108"/>
      <c r="S46" s="108"/>
      <c r="T46" s="195" t="str">
        <f t="shared" ref="T46:T48" si="50">H46</f>
        <v>#REF!</v>
      </c>
      <c r="U46" s="196" t="str">
        <f t="shared" si="2"/>
        <v>#REF!</v>
      </c>
      <c r="V46" s="108"/>
      <c r="W46" s="193" t="e">
        <v>#REF!</v>
      </c>
      <c r="X46" s="193" t="str">
        <f t="shared" ref="X46:X48" si="51">W46</f>
        <v>#REF!</v>
      </c>
      <c r="Y46" s="109"/>
      <c r="Z46" s="113"/>
      <c r="AA46" s="109"/>
      <c r="AB46" s="109"/>
      <c r="AC46" s="114"/>
      <c r="AE46" s="62"/>
      <c r="AF46" s="62"/>
      <c r="AG46" s="62"/>
      <c r="AH46" s="62"/>
      <c r="AI46" s="115"/>
      <c r="AJ46" s="62"/>
      <c r="AK46" s="62"/>
      <c r="AL46" s="62"/>
    </row>
    <row r="47" ht="15.75" customHeight="1">
      <c r="A47" s="62"/>
      <c r="B47" s="116"/>
      <c r="C47" s="215" t="s">
        <v>65</v>
      </c>
      <c r="D47" s="216"/>
      <c r="E47" s="216"/>
      <c r="F47" s="216"/>
      <c r="G47" s="120" t="e">
        <v>#REF!</v>
      </c>
      <c r="H47" s="199" t="e">
        <v>#REF!</v>
      </c>
      <c r="I47" s="217"/>
      <c r="J47" s="62"/>
      <c r="K47" s="62" t="s">
        <v>75</v>
      </c>
      <c r="L47" s="123">
        <f>L42</f>
        <v>0</v>
      </c>
      <c r="M47" s="62"/>
      <c r="N47" s="123">
        <f t="shared" ref="N47:O47" si="49">N42</f>
        <v>0</v>
      </c>
      <c r="O47" s="126">
        <f t="shared" si="49"/>
        <v>0</v>
      </c>
      <c r="Q47" s="126">
        <f>'Proposed Rates'!I147</f>
        <v>0</v>
      </c>
      <c r="R47" s="126">
        <f>R42</f>
        <v>0</v>
      </c>
      <c r="S47" s="123">
        <f t="shared" ref="S47:S50" si="52">SUM(L47:R47)</f>
        <v>0</v>
      </c>
      <c r="T47" s="201" t="str">
        <f t="shared" si="50"/>
        <v>#REF!</v>
      </c>
      <c r="U47" s="202" t="str">
        <f t="shared" si="2"/>
        <v>#REF!</v>
      </c>
      <c r="V47" s="126">
        <f t="shared" ref="V47:V48" si="53">R47</f>
        <v>0</v>
      </c>
      <c r="W47" s="121" t="str">
        <f>W46-H46</f>
        <v>#REF!</v>
      </c>
      <c r="X47" s="121" t="str">
        <f t="shared" si="51"/>
        <v>#REF!</v>
      </c>
      <c r="Y47" s="115"/>
      <c r="Z47" s="127"/>
      <c r="AA47" s="128"/>
      <c r="AB47" s="128" t="str">
        <f>IF(#REF!="Yr2/3/4",0,-V48)</f>
        <v>#REF!</v>
      </c>
      <c r="AC47" s="129" t="str">
        <f>IF(#REF!="Yr2/3/4",0,-V48)</f>
        <v>#REF!</v>
      </c>
      <c r="AE47" s="62"/>
      <c r="AF47" s="62"/>
      <c r="AG47" s="62"/>
      <c r="AH47" s="62"/>
      <c r="AI47" s="115">
        <f>ROUND(L47*50,2)</f>
        <v>0</v>
      </c>
      <c r="AJ47" s="62"/>
      <c r="AK47" s="62"/>
      <c r="AL47" s="62"/>
    </row>
    <row r="48" ht="15.75" customHeight="1">
      <c r="A48" s="62"/>
      <c r="B48" s="116"/>
      <c r="C48" s="215" t="s">
        <v>67</v>
      </c>
      <c r="D48" s="218"/>
      <c r="E48" s="219"/>
      <c r="F48" s="219"/>
      <c r="G48" s="134" t="e">
        <v>#REF!</v>
      </c>
      <c r="H48" s="205" t="e">
        <v>#REF!</v>
      </c>
      <c r="I48" s="220"/>
      <c r="J48" s="62"/>
      <c r="K48" s="62" t="s">
        <v>76</v>
      </c>
      <c r="L48" s="62" t="e">
        <v>#REF!</v>
      </c>
      <c r="M48" s="62"/>
      <c r="N48" s="62" t="e">
        <v>#REF!</v>
      </c>
      <c r="O48" s="59" t="e">
        <v>#REF!</v>
      </c>
      <c r="Q48" s="140" t="e">
        <v>#REF!</v>
      </c>
      <c r="R48" s="59" t="e">
        <v>#REF!</v>
      </c>
      <c r="S48" s="137" t="str">
        <f t="shared" si="52"/>
        <v>#REF!</v>
      </c>
      <c r="T48" s="207" t="str">
        <f t="shared" si="50"/>
        <v>#REF!</v>
      </c>
      <c r="U48" s="208" t="str">
        <f t="shared" si="2"/>
        <v>#REF!</v>
      </c>
      <c r="V48" s="59" t="str">
        <f t="shared" si="53"/>
        <v>#REF!</v>
      </c>
      <c r="W48" s="135" t="str">
        <f>W47/W46</f>
        <v>#REF!</v>
      </c>
      <c r="X48" s="135" t="str">
        <f t="shared" si="51"/>
        <v>#REF!</v>
      </c>
      <c r="Y48" s="115"/>
      <c r="Z48" s="141"/>
      <c r="AA48" s="115"/>
      <c r="AB48" s="115"/>
      <c r="AC48" s="142"/>
      <c r="AE48" s="62"/>
      <c r="AF48" s="62"/>
      <c r="AG48" s="62"/>
      <c r="AH48" s="62"/>
      <c r="AI48" s="115"/>
      <c r="AJ48" s="62"/>
      <c r="AK48" s="62"/>
      <c r="AL48" s="62"/>
    </row>
    <row r="49" ht="15.75" customHeight="1">
      <c r="A49" s="62"/>
      <c r="B49" s="116"/>
      <c r="C49" s="215" t="s">
        <v>68</v>
      </c>
      <c r="D49" s="218"/>
      <c r="E49" s="216"/>
      <c r="F49" s="216"/>
      <c r="G49" s="144" t="e">
        <v>#REF!</v>
      </c>
      <c r="H49" s="199" t="e">
        <v>#REF!</v>
      </c>
      <c r="I49" s="217"/>
      <c r="J49" s="62"/>
      <c r="K49" s="185" t="s">
        <v>75</v>
      </c>
      <c r="L49" s="65"/>
      <c r="M49" s="65"/>
      <c r="N49" s="65">
        <f>N47/N$3</f>
        <v>0</v>
      </c>
      <c r="O49" s="65"/>
      <c r="P49" s="65"/>
      <c r="Q49" s="65"/>
      <c r="R49" s="65"/>
      <c r="S49" s="65">
        <f t="shared" si="52"/>
        <v>0</v>
      </c>
      <c r="T49" s="201" t="str">
        <f>H49-S50-S50*0.13</f>
        <v>#REF!</v>
      </c>
      <c r="U49" s="202" t="str">
        <f t="shared" si="2"/>
        <v>#REF!</v>
      </c>
      <c r="W49" s="128" t="str">
        <f>-S48+V48</f>
        <v>#REF!</v>
      </c>
      <c r="X49" s="128" t="str">
        <f>-L48</f>
        <v>#REF!</v>
      </c>
      <c r="Y49" s="115"/>
      <c r="Z49" s="127" t="str">
        <f t="shared" ref="Z49:AA49" si="54">W49</f>
        <v>#REF!</v>
      </c>
      <c r="AA49" s="128" t="str">
        <f t="shared" si="54"/>
        <v>#REF!</v>
      </c>
      <c r="AB49" s="128" t="str">
        <f>IF(#REF!="Yr2/3/4",0,-V48)</f>
        <v>#REF!</v>
      </c>
      <c r="AC49" s="129" t="str">
        <f>IF(#REF!="Yr2/3/4",-S50,-S50-V48)</f>
        <v>#REF!</v>
      </c>
      <c r="AE49" s="62"/>
      <c r="AF49" s="62"/>
      <c r="AG49" s="62"/>
      <c r="AH49" s="62"/>
      <c r="AI49" s="115"/>
      <c r="AJ49" s="62"/>
      <c r="AK49" s="62"/>
      <c r="AL49" s="62"/>
    </row>
    <row r="50" ht="19.5" customHeight="1">
      <c r="A50" s="62"/>
      <c r="B50" s="151"/>
      <c r="C50" s="221" t="s">
        <v>70</v>
      </c>
      <c r="D50" s="222"/>
      <c r="E50" s="223"/>
      <c r="F50" s="223"/>
      <c r="G50" s="155" t="e">
        <v>#REF!</v>
      </c>
      <c r="H50" s="188" t="e">
        <v>#REF!</v>
      </c>
      <c r="I50" s="224"/>
      <c r="J50" s="158"/>
      <c r="K50" s="186" t="s">
        <v>76</v>
      </c>
      <c r="L50" s="159" t="str">
        <f>IFERROR(ROUND(L48/L$3,2),)</f>
        <v/>
      </c>
      <c r="M50" s="159"/>
      <c r="N50" s="159" t="str">
        <f>IFERROR(ROUND(N48/N$3,2),)</f>
        <v/>
      </c>
      <c r="O50" s="159"/>
      <c r="P50" s="159"/>
      <c r="Q50" s="159"/>
      <c r="R50" s="159" t="str">
        <f>IFERROR(ROUND(R48/R$3,2),)</f>
        <v/>
      </c>
      <c r="S50" s="159">
        <f t="shared" si="52"/>
        <v>0</v>
      </c>
      <c r="T50" s="189" t="e">
        <v>#REF!</v>
      </c>
      <c r="U50" s="190" t="str">
        <f t="shared" si="2"/>
        <v>#REF!</v>
      </c>
      <c r="V50" s="162"/>
      <c r="W50" s="163" t="s">
        <v>71</v>
      </c>
      <c r="X50" s="163" t="s">
        <v>71</v>
      </c>
      <c r="Y50" s="164"/>
      <c r="Z50" s="165"/>
      <c r="AA50" s="164"/>
      <c r="AB50" s="164"/>
      <c r="AC50" s="166"/>
      <c r="AE50" s="62"/>
      <c r="AF50" s="62"/>
      <c r="AG50" s="62"/>
      <c r="AH50" s="62"/>
      <c r="AI50" s="115"/>
      <c r="AJ50" s="62"/>
      <c r="AK50" s="62"/>
      <c r="AL50" s="62"/>
    </row>
    <row r="51" ht="13.5" customHeight="1">
      <c r="A51" s="62"/>
      <c r="B51" s="101" t="s">
        <v>82</v>
      </c>
      <c r="C51" s="102" t="s">
        <v>64</v>
      </c>
      <c r="D51" s="103" t="e">
        <v>#REF!</v>
      </c>
      <c r="E51" s="104" t="e">
        <v>#REF!</v>
      </c>
      <c r="F51" s="104" t="e">
        <v>#REF!</v>
      </c>
      <c r="G51" s="105" t="e">
        <v>#REF!</v>
      </c>
      <c r="H51" s="105" t="e">
        <v>#REF!</v>
      </c>
      <c r="I51" s="106" t="e">
        <v>#REF!</v>
      </c>
      <c r="J51" s="107"/>
      <c r="K51" s="107"/>
      <c r="L51" s="108"/>
      <c r="M51" s="108"/>
      <c r="N51" s="108"/>
      <c r="O51" s="108"/>
      <c r="P51" s="108"/>
      <c r="Q51" s="108"/>
      <c r="R51" s="108"/>
      <c r="S51" s="108"/>
      <c r="T51" s="110" t="str">
        <f t="shared" ref="T51:T53" si="55">H51</f>
        <v>#REF!</v>
      </c>
      <c r="U51" s="111" t="str">
        <f t="shared" si="2"/>
        <v>#REF!</v>
      </c>
      <c r="V51" s="108" t="str">
        <f t="shared" ref="V51:V52" si="56">R52</f>
        <v/>
      </c>
      <c r="W51" s="193" t="e">
        <v>#REF!</v>
      </c>
      <c r="X51" s="193" t="str">
        <f t="shared" ref="X51:X53" si="57">W51</f>
        <v>#REF!</v>
      </c>
      <c r="Y51" s="109"/>
      <c r="Z51" s="113"/>
      <c r="AA51" s="109"/>
      <c r="AB51" s="109"/>
      <c r="AC51" s="114"/>
      <c r="AE51" s="62"/>
      <c r="AF51" s="62"/>
      <c r="AG51" s="62"/>
      <c r="AH51" s="62"/>
      <c r="AI51" s="115"/>
      <c r="AJ51" s="62"/>
      <c r="AK51" s="62"/>
      <c r="AL51" s="62"/>
    </row>
    <row r="52" ht="15.75" customHeight="1">
      <c r="A52" s="62"/>
      <c r="B52" s="116"/>
      <c r="C52" s="117" t="s">
        <v>65</v>
      </c>
      <c r="D52" s="118"/>
      <c r="E52" s="119" t="e">
        <v>#REF!</v>
      </c>
      <c r="F52" s="119" t="e">
        <v>#REF!</v>
      </c>
      <c r="G52" s="120" t="e">
        <v>#REF!</v>
      </c>
      <c r="H52" s="121" t="e">
        <v>#REF!</v>
      </c>
      <c r="I52" s="122" t="e">
        <v>#REF!</v>
      </c>
      <c r="J52" s="62"/>
      <c r="K52" s="62" t="s">
        <v>75</v>
      </c>
      <c r="L52" s="123">
        <f>'Proposed Rates'!I44</f>
        <v>0</v>
      </c>
      <c r="M52" s="62"/>
      <c r="N52" s="123">
        <f>'Proposed Rates'!I58</f>
        <v>0</v>
      </c>
      <c r="O52" s="126">
        <f>'Proposed Rates'!I110</f>
        <v>0</v>
      </c>
      <c r="P52" s="115"/>
      <c r="Q52" s="115"/>
      <c r="S52" s="123">
        <f t="shared" ref="S52:S55" si="59">SUM(L52:R52)</f>
        <v>0</v>
      </c>
      <c r="T52" s="124" t="str">
        <f t="shared" si="55"/>
        <v>#REF!</v>
      </c>
      <c r="U52" s="125" t="str">
        <f t="shared" si="2"/>
        <v>#REF!</v>
      </c>
      <c r="V52" s="59" t="str">
        <f t="shared" si="56"/>
        <v/>
      </c>
      <c r="W52" s="121" t="str">
        <f>W51-H51</f>
        <v>#REF!</v>
      </c>
      <c r="X52" s="121" t="str">
        <f t="shared" si="57"/>
        <v>#REF!</v>
      </c>
      <c r="Y52" s="115"/>
      <c r="Z52" s="127"/>
      <c r="AA52" s="128"/>
      <c r="AB52" s="128">
        <f>-V53</f>
        <v>0</v>
      </c>
      <c r="AC52" s="129">
        <f>-V53</f>
        <v>0</v>
      </c>
      <c r="AE52" s="62"/>
      <c r="AF52" s="62"/>
      <c r="AG52" s="62"/>
      <c r="AH52" s="62"/>
      <c r="AI52" s="115">
        <f>ROUND(L52*470,2)</f>
        <v>0</v>
      </c>
      <c r="AJ52" s="62"/>
      <c r="AK52" s="62"/>
      <c r="AL52" s="62"/>
    </row>
    <row r="53" ht="15.75" customHeight="1">
      <c r="A53" s="62"/>
      <c r="B53" s="116"/>
      <c r="C53" s="130" t="s">
        <v>67</v>
      </c>
      <c r="D53" s="131"/>
      <c r="E53" s="132" t="str">
        <f t="shared" ref="E53:I53" si="58">E52/D51</f>
        <v>#REF!</v>
      </c>
      <c r="F53" s="132" t="str">
        <f t="shared" si="58"/>
        <v>#REF!</v>
      </c>
      <c r="G53" s="134" t="str">
        <f t="shared" si="58"/>
        <v>#REF!</v>
      </c>
      <c r="H53" s="135" t="str">
        <f t="shared" si="58"/>
        <v>#REF!</v>
      </c>
      <c r="I53" s="136" t="str">
        <f t="shared" si="58"/>
        <v>#REF!</v>
      </c>
      <c r="J53" s="225"/>
      <c r="K53" s="62" t="s">
        <v>76</v>
      </c>
      <c r="L53" s="62" t="e">
        <v>#REF!</v>
      </c>
      <c r="M53" s="62"/>
      <c r="N53" s="62" t="e">
        <v>#REF!</v>
      </c>
      <c r="O53" s="59" t="e">
        <v>#REF!</v>
      </c>
      <c r="P53" s="115"/>
      <c r="Q53" s="115"/>
      <c r="S53" s="137" t="str">
        <f t="shared" si="59"/>
        <v>#REF!</v>
      </c>
      <c r="T53" s="138" t="str">
        <f t="shared" si="55"/>
        <v>#REF!</v>
      </c>
      <c r="U53" s="139" t="str">
        <f t="shared" si="2"/>
        <v>#REF!</v>
      </c>
      <c r="V53" s="59">
        <v>0.0</v>
      </c>
      <c r="W53" s="135" t="str">
        <f>W52/W51</f>
        <v>#REF!</v>
      </c>
      <c r="X53" s="135" t="str">
        <f t="shared" si="57"/>
        <v>#REF!</v>
      </c>
      <c r="Y53" s="75"/>
      <c r="Z53" s="141"/>
      <c r="AA53" s="115"/>
      <c r="AB53" s="115"/>
      <c r="AC53" s="142"/>
      <c r="AE53" s="62"/>
      <c r="AF53" s="62"/>
      <c r="AG53" s="62"/>
      <c r="AH53" s="62"/>
      <c r="AI53" s="75"/>
      <c r="AJ53" s="62"/>
      <c r="AK53" s="62"/>
      <c r="AL53" s="62"/>
    </row>
    <row r="54" ht="15.75" customHeight="1">
      <c r="A54" s="62"/>
      <c r="B54" s="116"/>
      <c r="C54" s="130" t="s">
        <v>68</v>
      </c>
      <c r="D54" s="131"/>
      <c r="E54" s="143" t="e">
        <v>#REF!</v>
      </c>
      <c r="F54" s="143" t="e">
        <v>#REF!</v>
      </c>
      <c r="G54" s="144" t="e">
        <v>#REF!</v>
      </c>
      <c r="H54" s="145" t="e">
        <v>#REF!</v>
      </c>
      <c r="I54" s="146" t="e">
        <v>#REF!</v>
      </c>
      <c r="J54" s="62"/>
      <c r="K54" s="185" t="s">
        <v>75</v>
      </c>
      <c r="L54" s="65"/>
      <c r="M54" s="65"/>
      <c r="N54" s="65">
        <f>N52/N$3</f>
        <v>0</v>
      </c>
      <c r="O54" s="65"/>
      <c r="P54" s="65"/>
      <c r="Q54" s="65"/>
      <c r="R54" s="65"/>
      <c r="S54" s="65">
        <f t="shared" si="59"/>
        <v>0</v>
      </c>
      <c r="T54" s="149" t="str">
        <f>H54-S55-S55*0.13+S55*0.117</f>
        <v>#REF!</v>
      </c>
      <c r="U54" s="150" t="str">
        <f t="shared" si="2"/>
        <v>#REF!</v>
      </c>
      <c r="W54" s="128" t="str">
        <f>-S53+V53</f>
        <v>#REF!</v>
      </c>
      <c r="X54" s="128" t="str">
        <f>-L53</f>
        <v>#REF!</v>
      </c>
      <c r="Y54" s="75"/>
      <c r="Z54" s="127" t="str">
        <f t="shared" ref="Z54:AA54" si="60">W54</f>
        <v>#REF!</v>
      </c>
      <c r="AA54" s="128" t="str">
        <f t="shared" si="60"/>
        <v>#REF!</v>
      </c>
      <c r="AB54" s="128">
        <f>-V53</f>
        <v>0</v>
      </c>
      <c r="AC54" s="129">
        <f>-S55-V53</f>
        <v>0</v>
      </c>
      <c r="AE54" s="62"/>
      <c r="AF54" s="62"/>
      <c r="AG54" s="62"/>
      <c r="AH54" s="62"/>
      <c r="AI54" s="75"/>
      <c r="AJ54" s="62"/>
      <c r="AK54" s="62"/>
      <c r="AL54" s="62"/>
    </row>
    <row r="55" ht="15.75" customHeight="1">
      <c r="A55" s="62"/>
      <c r="B55" s="151"/>
      <c r="C55" s="152" t="s">
        <v>70</v>
      </c>
      <c r="D55" s="153"/>
      <c r="E55" s="154" t="e">
        <v>#REF!</v>
      </c>
      <c r="F55" s="154" t="e">
        <v>#REF!</v>
      </c>
      <c r="G55" s="155" t="e">
        <v>#REF!</v>
      </c>
      <c r="H55" s="156" t="e">
        <v>#REF!</v>
      </c>
      <c r="I55" s="157" t="e">
        <v>#REF!</v>
      </c>
      <c r="J55" s="226"/>
      <c r="K55" s="186" t="s">
        <v>76</v>
      </c>
      <c r="L55" s="159" t="str">
        <f>IFERROR(ROUND(L53/L$3,2),)</f>
        <v/>
      </c>
      <c r="M55" s="159"/>
      <c r="N55" s="159" t="str">
        <f>IFERROR(ROUND(N53/N$3,2),)</f>
        <v/>
      </c>
      <c r="O55" s="159"/>
      <c r="P55" s="159"/>
      <c r="Q55" s="159"/>
      <c r="R55" s="159"/>
      <c r="S55" s="159">
        <f t="shared" si="59"/>
        <v>0</v>
      </c>
      <c r="T55" s="160" t="e">
        <v>#REF!</v>
      </c>
      <c r="U55" s="161" t="str">
        <f t="shared" si="2"/>
        <v>#REF!</v>
      </c>
      <c r="V55" s="162"/>
      <c r="W55" s="163" t="s">
        <v>71</v>
      </c>
      <c r="X55" s="163" t="s">
        <v>71</v>
      </c>
      <c r="Y55" s="227"/>
      <c r="Z55" s="228"/>
      <c r="AA55" s="227"/>
      <c r="AB55" s="227"/>
      <c r="AC55" s="229"/>
      <c r="AD55" s="75"/>
      <c r="AE55" s="62"/>
      <c r="AF55" s="62"/>
      <c r="AG55" s="62"/>
      <c r="AH55" s="62"/>
      <c r="AI55" s="62"/>
      <c r="AJ55" s="62"/>
      <c r="AK55" s="62"/>
      <c r="AL55" s="62"/>
    </row>
    <row r="56" ht="15.75" customHeight="1">
      <c r="A56" s="62"/>
      <c r="B56" s="62"/>
      <c r="C56" s="62"/>
      <c r="D56" s="230"/>
      <c r="E56" s="231"/>
      <c r="F56" s="231"/>
      <c r="G56" s="225"/>
      <c r="H56" s="225"/>
      <c r="I56" s="232"/>
      <c r="J56" s="225"/>
      <c r="K56" s="62"/>
      <c r="L56" s="62"/>
      <c r="M56" s="62"/>
      <c r="N56" s="62"/>
      <c r="O56" s="62"/>
      <c r="P56" s="62"/>
      <c r="Q56" s="62"/>
      <c r="R56" s="62"/>
      <c r="S56" s="62"/>
      <c r="T56" s="74"/>
      <c r="W56" s="75"/>
      <c r="X56" s="75"/>
      <c r="Y56" s="75"/>
      <c r="Z56" s="75"/>
      <c r="AA56" s="75"/>
      <c r="AB56" s="75"/>
      <c r="AC56" s="75"/>
      <c r="AD56" s="75"/>
      <c r="AE56" s="62"/>
      <c r="AF56" s="62"/>
      <c r="AG56" s="62"/>
      <c r="AH56" s="62"/>
      <c r="AI56" s="62"/>
      <c r="AJ56" s="62"/>
      <c r="AK56" s="62"/>
      <c r="AL56" s="62"/>
    </row>
    <row r="57" ht="15.75" customHeight="1">
      <c r="A57" s="62"/>
      <c r="B57" s="62"/>
      <c r="C57" s="62"/>
      <c r="D57" s="230"/>
      <c r="E57" s="231"/>
      <c r="F57" s="231"/>
      <c r="G57" s="225"/>
      <c r="H57" s="225"/>
      <c r="I57" s="232"/>
      <c r="J57" s="225"/>
      <c r="K57" s="62"/>
      <c r="L57" s="62"/>
      <c r="M57" s="62"/>
      <c r="N57" s="62"/>
      <c r="O57" s="62"/>
      <c r="P57" s="62"/>
      <c r="Q57" s="62"/>
      <c r="R57" s="62"/>
      <c r="S57" s="62"/>
      <c r="T57" s="74"/>
      <c r="W57" s="75"/>
      <c r="X57" s="75"/>
      <c r="Y57" s="75"/>
      <c r="Z57" s="75"/>
      <c r="AA57" s="75"/>
      <c r="AB57" s="75"/>
      <c r="AC57" s="75"/>
      <c r="AD57" s="75"/>
      <c r="AE57" s="62"/>
      <c r="AF57" s="62"/>
      <c r="AG57" s="62"/>
      <c r="AH57" s="62"/>
      <c r="AI57" s="62"/>
      <c r="AJ57" s="62"/>
      <c r="AK57" s="62"/>
      <c r="AL57" s="62"/>
    </row>
    <row r="58" ht="15.75" customHeight="1">
      <c r="A58" s="62"/>
      <c r="B58" s="62"/>
      <c r="C58" s="62"/>
      <c r="D58" s="230"/>
      <c r="E58" s="230"/>
      <c r="F58" s="230"/>
      <c r="G58" s="62"/>
      <c r="H58" s="62"/>
      <c r="I58" s="233"/>
      <c r="J58" s="225"/>
      <c r="K58" s="62"/>
      <c r="L58" s="62"/>
      <c r="M58" s="62"/>
      <c r="N58" s="62"/>
      <c r="O58" s="62"/>
      <c r="P58" s="62"/>
      <c r="Q58" s="62"/>
      <c r="R58" s="62"/>
      <c r="S58" s="62"/>
      <c r="T58" s="74"/>
      <c r="W58" s="75"/>
      <c r="X58" s="75"/>
      <c r="Y58" s="75"/>
      <c r="Z58" s="75"/>
      <c r="AA58" s="75"/>
      <c r="AB58" s="75"/>
      <c r="AC58" s="75"/>
      <c r="AD58" s="75"/>
      <c r="AE58" s="62"/>
      <c r="AF58" s="62"/>
      <c r="AG58" s="62"/>
      <c r="AH58" s="62"/>
      <c r="AI58" s="62"/>
      <c r="AJ58" s="62"/>
      <c r="AK58" s="62"/>
      <c r="AL58" s="62"/>
    </row>
    <row r="59" ht="15.75" customHeight="1">
      <c r="A59" s="62"/>
      <c r="B59" s="62"/>
      <c r="C59" s="234"/>
      <c r="D59" s="230"/>
      <c r="E59" s="235"/>
      <c r="F59" s="235"/>
      <c r="G59" s="236"/>
      <c r="H59" s="236"/>
      <c r="I59" s="237"/>
      <c r="J59" s="225"/>
      <c r="K59" s="62"/>
      <c r="L59" s="62"/>
      <c r="M59" s="62"/>
      <c r="N59" s="62"/>
      <c r="O59" s="62"/>
      <c r="P59" s="62"/>
      <c r="Q59" s="62"/>
      <c r="R59" s="62"/>
      <c r="S59" s="62"/>
      <c r="T59" s="74"/>
      <c r="W59" s="75"/>
      <c r="X59" s="75"/>
      <c r="Y59" s="75"/>
      <c r="Z59" s="75"/>
      <c r="AA59" s="75"/>
      <c r="AB59" s="75"/>
      <c r="AC59" s="75"/>
      <c r="AD59" s="75"/>
      <c r="AE59" s="62"/>
      <c r="AF59" s="62"/>
      <c r="AG59" s="62"/>
      <c r="AH59" s="62"/>
      <c r="AI59" s="62"/>
      <c r="AJ59" s="62"/>
      <c r="AK59" s="62"/>
      <c r="AL59" s="62"/>
    </row>
    <row r="60" ht="15.75" customHeight="1">
      <c r="A60" s="62"/>
      <c r="B60" s="62"/>
      <c r="C60" s="62"/>
      <c r="D60" s="230"/>
      <c r="E60" s="230"/>
      <c r="F60" s="230"/>
      <c r="G60" s="62"/>
      <c r="H60" s="62"/>
      <c r="I60" s="233"/>
      <c r="J60" s="225"/>
      <c r="K60" s="62"/>
      <c r="L60" s="62"/>
      <c r="M60" s="62"/>
      <c r="N60" s="62"/>
      <c r="O60" s="62"/>
      <c r="P60" s="62"/>
      <c r="Q60" s="62"/>
      <c r="R60" s="62"/>
      <c r="S60" s="62"/>
      <c r="T60" s="74"/>
      <c r="W60" s="75"/>
      <c r="X60" s="75"/>
      <c r="Y60" s="75"/>
      <c r="Z60" s="75"/>
      <c r="AA60" s="75"/>
      <c r="AB60" s="75"/>
      <c r="AC60" s="75"/>
      <c r="AD60" s="75"/>
      <c r="AE60" s="62"/>
      <c r="AF60" s="62"/>
      <c r="AG60" s="62"/>
      <c r="AH60" s="62"/>
      <c r="AI60" s="62"/>
      <c r="AJ60" s="62"/>
      <c r="AK60" s="62"/>
      <c r="AL60" s="62"/>
    </row>
    <row r="61" ht="15.75" customHeight="1">
      <c r="A61" s="62"/>
      <c r="B61" s="62"/>
      <c r="C61" s="62"/>
      <c r="D61" s="230"/>
      <c r="E61" s="231"/>
      <c r="F61" s="231"/>
      <c r="G61" s="225"/>
      <c r="H61" s="225"/>
      <c r="I61" s="232"/>
      <c r="J61" s="225"/>
      <c r="K61" s="62"/>
      <c r="L61" s="62"/>
      <c r="M61" s="62"/>
      <c r="N61" s="62"/>
      <c r="O61" s="62"/>
      <c r="P61" s="62"/>
      <c r="Q61" s="62"/>
      <c r="R61" s="62"/>
      <c r="S61" s="62"/>
      <c r="T61" s="74"/>
      <c r="W61" s="75"/>
      <c r="X61" s="75"/>
      <c r="Y61" s="75"/>
      <c r="Z61" s="75"/>
      <c r="AA61" s="75"/>
      <c r="AB61" s="75"/>
      <c r="AC61" s="75"/>
      <c r="AD61" s="75"/>
      <c r="AE61" s="62"/>
      <c r="AF61" s="62"/>
      <c r="AG61" s="62"/>
      <c r="AH61" s="62"/>
      <c r="AI61" s="62"/>
      <c r="AJ61" s="62"/>
      <c r="AK61" s="62"/>
      <c r="AL61" s="62"/>
    </row>
    <row r="62" ht="15.75" customHeight="1">
      <c r="A62" s="62"/>
      <c r="B62" s="62"/>
      <c r="C62" s="62"/>
      <c r="D62" s="230"/>
      <c r="E62" s="231"/>
      <c r="F62" s="231"/>
      <c r="G62" s="225"/>
      <c r="H62" s="225"/>
      <c r="I62" s="232"/>
      <c r="J62" s="225"/>
      <c r="K62" s="62"/>
      <c r="L62" s="62"/>
      <c r="M62" s="62"/>
      <c r="N62" s="62"/>
      <c r="O62" s="62"/>
      <c r="P62" s="62"/>
      <c r="Q62" s="62"/>
      <c r="R62" s="62"/>
      <c r="S62" s="62"/>
      <c r="T62" s="74"/>
      <c r="W62" s="75"/>
      <c r="X62" s="75"/>
      <c r="Y62" s="75"/>
      <c r="Z62" s="75"/>
      <c r="AA62" s="75"/>
      <c r="AB62" s="75"/>
      <c r="AC62" s="75"/>
      <c r="AD62" s="75"/>
      <c r="AE62" s="62"/>
      <c r="AF62" s="62"/>
      <c r="AG62" s="62"/>
      <c r="AH62" s="62"/>
      <c r="AI62" s="62"/>
      <c r="AJ62" s="62"/>
      <c r="AK62" s="62"/>
      <c r="AL62" s="62"/>
    </row>
    <row r="63" ht="15.75" customHeight="1">
      <c r="A63" s="62"/>
      <c r="B63" s="62"/>
      <c r="C63" s="62"/>
      <c r="D63" s="230"/>
      <c r="E63" s="231"/>
      <c r="F63" s="231"/>
      <c r="G63" s="225"/>
      <c r="H63" s="225"/>
      <c r="I63" s="232"/>
      <c r="J63" s="62"/>
      <c r="K63" s="62"/>
      <c r="L63" s="62"/>
      <c r="M63" s="62"/>
      <c r="N63" s="62"/>
      <c r="O63" s="62"/>
      <c r="P63" s="62"/>
      <c r="Q63" s="62"/>
      <c r="R63" s="62"/>
      <c r="S63" s="62"/>
      <c r="T63" s="74"/>
      <c r="W63" s="75"/>
      <c r="X63" s="75"/>
      <c r="Y63" s="75"/>
      <c r="Z63" s="75"/>
      <c r="AA63" s="75"/>
      <c r="AB63" s="75"/>
      <c r="AC63" s="75"/>
      <c r="AD63" s="75"/>
      <c r="AE63" s="62"/>
      <c r="AF63" s="62"/>
      <c r="AG63" s="62"/>
      <c r="AH63" s="62"/>
      <c r="AI63" s="62"/>
      <c r="AJ63" s="62"/>
      <c r="AK63" s="62"/>
      <c r="AL63" s="62"/>
    </row>
    <row r="64" ht="15.75" customHeight="1">
      <c r="A64" s="62"/>
      <c r="B64" s="62"/>
      <c r="C64" s="62"/>
      <c r="D64" s="230"/>
      <c r="E64" s="231"/>
      <c r="F64" s="231"/>
      <c r="G64" s="225"/>
      <c r="H64" s="225"/>
      <c r="I64" s="232"/>
      <c r="J64" s="225"/>
      <c r="K64" s="62"/>
      <c r="L64" s="62"/>
      <c r="M64" s="62"/>
      <c r="N64" s="62"/>
      <c r="O64" s="62"/>
      <c r="P64" s="62"/>
      <c r="Q64" s="62"/>
      <c r="R64" s="62"/>
      <c r="S64" s="62"/>
      <c r="T64" s="74"/>
      <c r="W64" s="75"/>
      <c r="X64" s="75"/>
      <c r="Y64" s="75"/>
      <c r="Z64" s="75"/>
      <c r="AA64" s="75"/>
      <c r="AB64" s="75"/>
      <c r="AC64" s="75"/>
      <c r="AD64" s="75"/>
      <c r="AE64" s="62"/>
      <c r="AF64" s="62"/>
      <c r="AG64" s="62"/>
      <c r="AH64" s="62"/>
      <c r="AI64" s="62"/>
      <c r="AJ64" s="62"/>
      <c r="AK64" s="62"/>
      <c r="AL64" s="62"/>
    </row>
    <row r="65" ht="15.75" customHeight="1">
      <c r="A65" s="62"/>
      <c r="B65" s="62"/>
      <c r="C65" s="62"/>
      <c r="D65" s="230"/>
      <c r="E65" s="231"/>
      <c r="F65" s="231"/>
      <c r="G65" s="225"/>
      <c r="H65" s="225"/>
      <c r="I65" s="232"/>
      <c r="J65" s="62"/>
      <c r="K65" s="62"/>
      <c r="L65" s="62"/>
      <c r="M65" s="62"/>
      <c r="N65" s="62"/>
      <c r="O65" s="62"/>
      <c r="P65" s="62"/>
      <c r="Q65" s="62"/>
      <c r="R65" s="62"/>
      <c r="S65" s="62"/>
      <c r="T65" s="74"/>
      <c r="W65" s="75"/>
      <c r="X65" s="75"/>
      <c r="Y65" s="75"/>
      <c r="Z65" s="75"/>
      <c r="AA65" s="75"/>
      <c r="AB65" s="75"/>
      <c r="AC65" s="75"/>
      <c r="AD65" s="75"/>
      <c r="AE65" s="62"/>
      <c r="AF65" s="62"/>
      <c r="AG65" s="62"/>
      <c r="AH65" s="62"/>
      <c r="AI65" s="62"/>
      <c r="AJ65" s="62"/>
      <c r="AK65" s="62"/>
      <c r="AL65" s="62"/>
    </row>
    <row r="66" ht="15.75" customHeight="1">
      <c r="A66" s="62"/>
      <c r="B66" s="62"/>
      <c r="C66" s="62"/>
      <c r="D66" s="230"/>
      <c r="E66" s="231"/>
      <c r="F66" s="231"/>
      <c r="G66" s="225"/>
      <c r="H66" s="225"/>
      <c r="I66" s="232"/>
      <c r="J66" s="225"/>
      <c r="K66" s="62"/>
      <c r="L66" s="62"/>
      <c r="M66" s="62"/>
      <c r="N66" s="62"/>
      <c r="O66" s="62"/>
      <c r="P66" s="62"/>
      <c r="Q66" s="62"/>
      <c r="R66" s="62"/>
      <c r="S66" s="62"/>
      <c r="T66" s="74"/>
      <c r="W66" s="75"/>
      <c r="X66" s="75"/>
      <c r="Y66" s="75"/>
      <c r="Z66" s="75"/>
      <c r="AA66" s="75"/>
      <c r="AB66" s="75"/>
      <c r="AC66" s="75"/>
      <c r="AD66" s="75"/>
      <c r="AE66" s="62"/>
      <c r="AF66" s="62"/>
      <c r="AG66" s="62"/>
      <c r="AH66" s="62"/>
      <c r="AI66" s="62"/>
      <c r="AJ66" s="62"/>
      <c r="AK66" s="62"/>
      <c r="AL66" s="62"/>
    </row>
    <row r="67" ht="15.75" customHeight="1">
      <c r="A67" s="62"/>
      <c r="B67" s="62"/>
      <c r="C67" s="62"/>
      <c r="D67" s="230"/>
      <c r="E67" s="231"/>
      <c r="F67" s="231"/>
      <c r="G67" s="225"/>
      <c r="H67" s="225"/>
      <c r="I67" s="232"/>
      <c r="J67" s="225"/>
      <c r="K67" s="62"/>
      <c r="L67" s="62"/>
      <c r="M67" s="62"/>
      <c r="N67" s="62"/>
      <c r="O67" s="62"/>
      <c r="P67" s="62"/>
      <c r="Q67" s="62"/>
      <c r="R67" s="62"/>
      <c r="S67" s="62"/>
      <c r="T67" s="74"/>
      <c r="W67" s="75"/>
      <c r="X67" s="75"/>
      <c r="Y67" s="75"/>
      <c r="Z67" s="75"/>
      <c r="AA67" s="75"/>
      <c r="AB67" s="75"/>
      <c r="AC67" s="75"/>
      <c r="AD67" s="75"/>
      <c r="AE67" s="62"/>
      <c r="AF67" s="62"/>
      <c r="AG67" s="62"/>
      <c r="AH67" s="62"/>
      <c r="AI67" s="62"/>
      <c r="AJ67" s="62"/>
      <c r="AK67" s="62"/>
      <c r="AL67" s="62"/>
    </row>
    <row r="68" ht="15.75" customHeight="1">
      <c r="A68" s="62"/>
      <c r="B68" s="62"/>
      <c r="C68" s="62"/>
      <c r="D68" s="230"/>
      <c r="E68" s="231"/>
      <c r="F68" s="231"/>
      <c r="G68" s="225"/>
      <c r="H68" s="225"/>
      <c r="I68" s="232"/>
      <c r="J68" s="225"/>
      <c r="K68" s="62"/>
      <c r="L68" s="62"/>
      <c r="M68" s="62"/>
      <c r="N68" s="62"/>
      <c r="O68" s="62"/>
      <c r="P68" s="62"/>
      <c r="Q68" s="62"/>
      <c r="R68" s="62"/>
      <c r="S68" s="62"/>
      <c r="T68" s="74"/>
      <c r="W68" s="75"/>
      <c r="X68" s="75"/>
      <c r="Y68" s="75"/>
      <c r="Z68" s="75"/>
      <c r="AA68" s="75"/>
      <c r="AB68" s="75"/>
      <c r="AC68" s="75"/>
      <c r="AD68" s="75"/>
      <c r="AE68" s="62"/>
      <c r="AF68" s="62"/>
      <c r="AG68" s="62"/>
      <c r="AH68" s="62"/>
      <c r="AI68" s="62"/>
      <c r="AJ68" s="62"/>
      <c r="AK68" s="62"/>
      <c r="AL68" s="62"/>
    </row>
    <row r="69" ht="15.75" customHeight="1">
      <c r="A69" s="62"/>
      <c r="B69" s="62"/>
      <c r="C69" s="62"/>
      <c r="D69" s="230"/>
      <c r="E69" s="230"/>
      <c r="F69" s="230"/>
      <c r="G69" s="62"/>
      <c r="H69" s="62"/>
      <c r="I69" s="233"/>
      <c r="J69" s="225"/>
      <c r="K69" s="62"/>
      <c r="L69" s="62"/>
      <c r="M69" s="62"/>
      <c r="N69" s="62"/>
      <c r="O69" s="62"/>
      <c r="P69" s="62"/>
      <c r="Q69" s="62"/>
      <c r="R69" s="62"/>
      <c r="S69" s="62"/>
      <c r="T69" s="74"/>
      <c r="W69" s="75"/>
      <c r="X69" s="75"/>
      <c r="Y69" s="75"/>
      <c r="Z69" s="75"/>
      <c r="AA69" s="75"/>
      <c r="AB69" s="75"/>
      <c r="AC69" s="75"/>
      <c r="AD69" s="75"/>
      <c r="AE69" s="62"/>
      <c r="AF69" s="62"/>
      <c r="AG69" s="62"/>
      <c r="AH69" s="62"/>
      <c r="AI69" s="62"/>
      <c r="AJ69" s="62"/>
      <c r="AK69" s="62"/>
      <c r="AL69" s="62"/>
    </row>
    <row r="70" ht="15.75" customHeight="1">
      <c r="A70" s="62"/>
      <c r="B70" s="62"/>
      <c r="C70" s="62"/>
      <c r="D70" s="230"/>
      <c r="E70" s="230"/>
      <c r="F70" s="230"/>
      <c r="G70" s="62"/>
      <c r="H70" s="62"/>
      <c r="I70" s="233"/>
      <c r="J70" s="225"/>
      <c r="K70" s="62"/>
      <c r="L70" s="62"/>
      <c r="M70" s="62"/>
      <c r="N70" s="62"/>
      <c r="O70" s="62"/>
      <c r="P70" s="62"/>
      <c r="Q70" s="62"/>
      <c r="R70" s="62"/>
      <c r="S70" s="62"/>
      <c r="T70" s="74"/>
      <c r="W70" s="75"/>
      <c r="X70" s="75"/>
      <c r="Y70" s="75"/>
      <c r="Z70" s="75"/>
      <c r="AA70" s="75"/>
      <c r="AB70" s="75"/>
      <c r="AC70" s="75"/>
      <c r="AD70" s="75"/>
      <c r="AE70" s="62"/>
      <c r="AF70" s="62"/>
      <c r="AG70" s="62"/>
      <c r="AH70" s="62"/>
      <c r="AI70" s="62"/>
      <c r="AJ70" s="62"/>
      <c r="AK70" s="62"/>
      <c r="AL70" s="62"/>
    </row>
    <row r="71" ht="15.75" customHeight="1">
      <c r="A71" s="62"/>
      <c r="B71" s="62"/>
      <c r="C71" s="62"/>
      <c r="D71" s="230"/>
      <c r="E71" s="230"/>
      <c r="F71" s="230"/>
      <c r="G71" s="62"/>
      <c r="H71" s="62"/>
      <c r="I71" s="233"/>
      <c r="J71" s="225"/>
      <c r="K71" s="62"/>
      <c r="L71" s="62"/>
      <c r="M71" s="62"/>
      <c r="N71" s="62"/>
      <c r="O71" s="62"/>
      <c r="P71" s="62"/>
      <c r="Q71" s="62"/>
      <c r="R71" s="62"/>
      <c r="S71" s="62"/>
      <c r="T71" s="74"/>
      <c r="W71" s="75"/>
      <c r="X71" s="75"/>
      <c r="Y71" s="75"/>
      <c r="Z71" s="75"/>
      <c r="AA71" s="75"/>
      <c r="AB71" s="75"/>
      <c r="AC71" s="75"/>
      <c r="AD71" s="75"/>
      <c r="AE71" s="62"/>
      <c r="AF71" s="62"/>
      <c r="AG71" s="62"/>
      <c r="AH71" s="62"/>
      <c r="AI71" s="62"/>
      <c r="AJ71" s="62"/>
      <c r="AK71" s="62"/>
      <c r="AL71" s="62"/>
    </row>
    <row r="72" ht="15.75" customHeight="1">
      <c r="A72" s="62"/>
      <c r="B72" s="62"/>
      <c r="C72" s="62"/>
      <c r="D72" s="230"/>
      <c r="E72" s="230"/>
      <c r="F72" s="230"/>
      <c r="G72" s="62"/>
      <c r="H72" s="62"/>
      <c r="I72" s="233"/>
      <c r="J72" s="225"/>
      <c r="K72" s="62"/>
      <c r="L72" s="62"/>
      <c r="M72" s="62"/>
      <c r="N72" s="62"/>
      <c r="O72" s="62"/>
      <c r="P72" s="62"/>
      <c r="Q72" s="62"/>
      <c r="R72" s="62"/>
      <c r="S72" s="62"/>
      <c r="T72" s="74"/>
      <c r="W72" s="75"/>
      <c r="X72" s="75"/>
      <c r="Y72" s="75"/>
      <c r="Z72" s="75"/>
      <c r="AA72" s="75"/>
      <c r="AB72" s="75"/>
      <c r="AC72" s="75"/>
      <c r="AD72" s="75"/>
      <c r="AE72" s="62"/>
      <c r="AF72" s="62"/>
      <c r="AG72" s="62"/>
      <c r="AH72" s="62"/>
      <c r="AI72" s="62"/>
      <c r="AJ72" s="62"/>
      <c r="AK72" s="62"/>
      <c r="AL72" s="62"/>
    </row>
    <row r="73" ht="15.75" customHeight="1">
      <c r="A73" s="62"/>
      <c r="B73" s="62"/>
      <c r="C73" s="62"/>
      <c r="D73" s="230"/>
      <c r="E73" s="230"/>
      <c r="F73" s="230"/>
      <c r="G73" s="62"/>
      <c r="H73" s="62"/>
      <c r="I73" s="233"/>
      <c r="J73" s="225"/>
      <c r="K73" s="62"/>
      <c r="L73" s="62"/>
      <c r="M73" s="62"/>
      <c r="N73" s="62"/>
      <c r="O73" s="62"/>
      <c r="P73" s="62"/>
      <c r="Q73" s="62"/>
      <c r="R73" s="62"/>
      <c r="S73" s="62"/>
      <c r="T73" s="74"/>
      <c r="W73" s="75"/>
      <c r="X73" s="75"/>
      <c r="Y73" s="75"/>
      <c r="Z73" s="75"/>
      <c r="AA73" s="75"/>
      <c r="AB73" s="75"/>
      <c r="AC73" s="75"/>
      <c r="AD73" s="75"/>
      <c r="AE73" s="62"/>
      <c r="AF73" s="62"/>
      <c r="AG73" s="62"/>
      <c r="AH73" s="62"/>
      <c r="AI73" s="62"/>
      <c r="AJ73" s="62"/>
      <c r="AK73" s="62"/>
      <c r="AL73" s="62"/>
    </row>
    <row r="74" ht="15.75" customHeight="1">
      <c r="A74" s="62"/>
      <c r="B74" s="62"/>
      <c r="C74" s="62"/>
      <c r="D74" s="230"/>
      <c r="E74" s="230"/>
      <c r="F74" s="230"/>
      <c r="G74" s="62"/>
      <c r="H74" s="62"/>
      <c r="I74" s="233"/>
      <c r="J74" s="62"/>
      <c r="K74" s="62"/>
      <c r="L74" s="62"/>
      <c r="M74" s="62"/>
      <c r="N74" s="62"/>
      <c r="O74" s="62"/>
      <c r="P74" s="62"/>
      <c r="Q74" s="62"/>
      <c r="R74" s="62"/>
      <c r="S74" s="62"/>
      <c r="T74" s="74"/>
      <c r="W74" s="75"/>
      <c r="X74" s="75"/>
      <c r="Y74" s="75"/>
      <c r="Z74" s="75"/>
      <c r="AA74" s="75"/>
      <c r="AB74" s="75"/>
      <c r="AC74" s="75"/>
      <c r="AD74" s="75"/>
      <c r="AE74" s="62"/>
      <c r="AF74" s="62"/>
      <c r="AG74" s="62"/>
      <c r="AH74" s="62"/>
      <c r="AI74" s="62"/>
      <c r="AJ74" s="62"/>
      <c r="AK74" s="62"/>
      <c r="AL74" s="62"/>
    </row>
    <row r="75" ht="15.75" customHeight="1">
      <c r="A75" s="62"/>
      <c r="B75" s="62"/>
      <c r="C75" s="62"/>
      <c r="D75" s="230"/>
      <c r="E75" s="230"/>
      <c r="F75" s="230"/>
      <c r="G75" s="62"/>
      <c r="H75" s="62"/>
      <c r="I75" s="233"/>
      <c r="J75" s="62"/>
      <c r="K75" s="62"/>
      <c r="L75" s="62"/>
      <c r="M75" s="62"/>
      <c r="N75" s="62"/>
      <c r="O75" s="62"/>
      <c r="P75" s="62"/>
      <c r="Q75" s="62"/>
      <c r="R75" s="62"/>
      <c r="S75" s="62"/>
      <c r="T75" s="74"/>
      <c r="W75" s="75"/>
      <c r="X75" s="75"/>
      <c r="Y75" s="75"/>
      <c r="Z75" s="75"/>
      <c r="AA75" s="75"/>
      <c r="AB75" s="75"/>
      <c r="AC75" s="75"/>
      <c r="AD75" s="75"/>
      <c r="AE75" s="62"/>
      <c r="AF75" s="62"/>
      <c r="AG75" s="62"/>
      <c r="AH75" s="62"/>
      <c r="AI75" s="62"/>
      <c r="AJ75" s="62"/>
      <c r="AK75" s="62"/>
      <c r="AL75" s="62"/>
    </row>
    <row r="76" ht="15.75" customHeight="1">
      <c r="A76" s="62"/>
      <c r="B76" s="62"/>
      <c r="C76" s="62"/>
      <c r="D76" s="230"/>
      <c r="E76" s="230"/>
      <c r="F76" s="230"/>
      <c r="G76" s="62"/>
      <c r="H76" s="62"/>
      <c r="I76" s="233"/>
      <c r="J76" s="62"/>
      <c r="K76" s="62"/>
      <c r="L76" s="62"/>
      <c r="M76" s="62"/>
      <c r="N76" s="62"/>
      <c r="O76" s="62"/>
      <c r="P76" s="62"/>
      <c r="Q76" s="62"/>
      <c r="R76" s="62"/>
      <c r="S76" s="62"/>
      <c r="T76" s="74"/>
      <c r="W76" s="75"/>
      <c r="X76" s="75"/>
      <c r="Y76" s="75"/>
      <c r="Z76" s="75"/>
      <c r="AA76" s="75"/>
      <c r="AB76" s="75"/>
      <c r="AC76" s="75"/>
      <c r="AD76" s="75"/>
      <c r="AE76" s="62"/>
      <c r="AF76" s="62"/>
      <c r="AG76" s="62"/>
      <c r="AH76" s="62"/>
      <c r="AI76" s="62"/>
      <c r="AJ76" s="62"/>
      <c r="AK76" s="62"/>
      <c r="AL76" s="62"/>
    </row>
    <row r="77" ht="15.75" customHeight="1">
      <c r="A77" s="62"/>
      <c r="B77" s="62"/>
      <c r="C77" s="62"/>
      <c r="D77" s="230"/>
      <c r="E77" s="230"/>
      <c r="F77" s="230"/>
      <c r="G77" s="62"/>
      <c r="H77" s="62"/>
      <c r="I77" s="233"/>
      <c r="J77" s="62"/>
      <c r="K77" s="62"/>
      <c r="L77" s="62"/>
      <c r="M77" s="62"/>
      <c r="N77" s="62"/>
      <c r="O77" s="62"/>
      <c r="P77" s="62"/>
      <c r="Q77" s="62"/>
      <c r="R77" s="62"/>
      <c r="S77" s="62"/>
      <c r="T77" s="74"/>
      <c r="W77" s="75"/>
      <c r="X77" s="75"/>
      <c r="Y77" s="75"/>
      <c r="Z77" s="75"/>
      <c r="AA77" s="75"/>
      <c r="AB77" s="75"/>
      <c r="AC77" s="75"/>
      <c r="AD77" s="75"/>
      <c r="AE77" s="62"/>
      <c r="AF77" s="62"/>
      <c r="AG77" s="62"/>
      <c r="AH77" s="62"/>
      <c r="AI77" s="62"/>
      <c r="AJ77" s="62"/>
      <c r="AK77" s="62"/>
      <c r="AL77" s="62"/>
    </row>
    <row r="78" ht="15.75" customHeight="1">
      <c r="A78" s="62"/>
      <c r="B78" s="62"/>
      <c r="C78" s="62"/>
      <c r="D78" s="230"/>
      <c r="E78" s="230"/>
      <c r="F78" s="230"/>
      <c r="G78" s="62"/>
      <c r="H78" s="62"/>
      <c r="I78" s="233"/>
      <c r="J78" s="62"/>
      <c r="K78" s="62"/>
      <c r="L78" s="62"/>
      <c r="M78" s="62"/>
      <c r="N78" s="62"/>
      <c r="O78" s="62"/>
      <c r="P78" s="62"/>
      <c r="Q78" s="62"/>
      <c r="R78" s="62"/>
      <c r="S78" s="62"/>
      <c r="T78" s="74"/>
      <c r="W78" s="75"/>
      <c r="X78" s="75"/>
      <c r="Y78" s="75"/>
      <c r="Z78" s="75"/>
      <c r="AA78" s="75"/>
      <c r="AB78" s="75"/>
      <c r="AC78" s="75"/>
      <c r="AD78" s="75"/>
      <c r="AE78" s="62"/>
      <c r="AF78" s="62"/>
      <c r="AG78" s="62"/>
      <c r="AH78" s="62"/>
      <c r="AI78" s="62"/>
      <c r="AJ78" s="62"/>
      <c r="AK78" s="62"/>
      <c r="AL78" s="62"/>
    </row>
    <row r="79" ht="15.75" customHeight="1">
      <c r="A79" s="62"/>
      <c r="B79" s="62"/>
      <c r="C79" s="62"/>
      <c r="D79" s="230"/>
      <c r="E79" s="230"/>
      <c r="F79" s="230"/>
      <c r="G79" s="62"/>
      <c r="H79" s="62"/>
      <c r="I79" s="233"/>
      <c r="J79" s="62"/>
      <c r="K79" s="62"/>
      <c r="L79" s="62"/>
      <c r="M79" s="62"/>
      <c r="N79" s="62"/>
      <c r="O79" s="62"/>
      <c r="P79" s="62"/>
      <c r="Q79" s="62"/>
      <c r="R79" s="62"/>
      <c r="S79" s="62"/>
      <c r="T79" s="74"/>
      <c r="W79" s="75"/>
      <c r="X79" s="75"/>
      <c r="Y79" s="75"/>
      <c r="Z79" s="75"/>
      <c r="AA79" s="75"/>
      <c r="AB79" s="75"/>
      <c r="AC79" s="75"/>
      <c r="AD79" s="75"/>
      <c r="AE79" s="62"/>
      <c r="AF79" s="62"/>
      <c r="AG79" s="62"/>
      <c r="AH79" s="62"/>
      <c r="AI79" s="62"/>
      <c r="AJ79" s="62"/>
      <c r="AK79" s="62"/>
      <c r="AL79" s="62"/>
    </row>
    <row r="80" ht="15.75" customHeight="1">
      <c r="A80" s="62"/>
      <c r="B80" s="62"/>
      <c r="C80" s="62"/>
      <c r="D80" s="230"/>
      <c r="E80" s="230"/>
      <c r="F80" s="230"/>
      <c r="G80" s="62"/>
      <c r="H80" s="62"/>
      <c r="I80" s="233"/>
      <c r="J80" s="62"/>
      <c r="K80" s="62"/>
      <c r="L80" s="62"/>
      <c r="M80" s="62"/>
      <c r="N80" s="62"/>
      <c r="O80" s="62"/>
      <c r="P80" s="62"/>
      <c r="Q80" s="62"/>
      <c r="R80" s="62"/>
      <c r="S80" s="62"/>
      <c r="T80" s="74"/>
      <c r="W80" s="75"/>
      <c r="X80" s="75"/>
      <c r="Y80" s="75"/>
      <c r="Z80" s="75"/>
      <c r="AA80" s="75"/>
      <c r="AB80" s="75"/>
      <c r="AC80" s="75"/>
      <c r="AD80" s="75"/>
      <c r="AE80" s="62"/>
      <c r="AF80" s="62"/>
      <c r="AG80" s="62"/>
      <c r="AH80" s="62"/>
      <c r="AI80" s="62"/>
      <c r="AJ80" s="62"/>
      <c r="AK80" s="62"/>
      <c r="AL80" s="62"/>
    </row>
    <row r="81" ht="15.75" customHeight="1">
      <c r="A81" s="62"/>
      <c r="B81" s="62"/>
      <c r="C81" s="62"/>
      <c r="D81" s="230"/>
      <c r="E81" s="230"/>
      <c r="F81" s="230"/>
      <c r="G81" s="62"/>
      <c r="H81" s="62"/>
      <c r="I81" s="233"/>
      <c r="J81" s="62"/>
      <c r="K81" s="62"/>
      <c r="L81" s="62"/>
      <c r="M81" s="62"/>
      <c r="N81" s="62"/>
      <c r="O81" s="62"/>
      <c r="P81" s="62"/>
      <c r="Q81" s="62"/>
      <c r="R81" s="62"/>
      <c r="S81" s="62"/>
      <c r="T81" s="74"/>
      <c r="W81" s="75"/>
      <c r="X81" s="75"/>
      <c r="Y81" s="75"/>
      <c r="Z81" s="75"/>
      <c r="AA81" s="75"/>
      <c r="AB81" s="75"/>
      <c r="AC81" s="75"/>
      <c r="AD81" s="75"/>
      <c r="AE81" s="62"/>
      <c r="AF81" s="62"/>
      <c r="AG81" s="62"/>
      <c r="AH81" s="62"/>
      <c r="AI81" s="62"/>
      <c r="AJ81" s="62"/>
      <c r="AK81" s="62"/>
      <c r="AL81" s="62"/>
    </row>
    <row r="82" ht="15.75" customHeight="1">
      <c r="A82" s="62"/>
      <c r="B82" s="62"/>
      <c r="C82" s="62"/>
      <c r="D82" s="230"/>
      <c r="E82" s="230"/>
      <c r="F82" s="230"/>
      <c r="G82" s="62"/>
      <c r="H82" s="62"/>
      <c r="I82" s="233"/>
      <c r="J82" s="62"/>
      <c r="K82" s="62"/>
      <c r="L82" s="62"/>
      <c r="M82" s="62"/>
      <c r="N82" s="62"/>
      <c r="O82" s="62"/>
      <c r="P82" s="62"/>
      <c r="Q82" s="62"/>
      <c r="R82" s="62"/>
      <c r="S82" s="62"/>
      <c r="T82" s="74"/>
      <c r="W82" s="75"/>
      <c r="X82" s="75"/>
      <c r="Y82" s="75"/>
      <c r="Z82" s="75"/>
      <c r="AA82" s="75"/>
      <c r="AB82" s="75"/>
      <c r="AC82" s="75"/>
      <c r="AD82" s="75"/>
      <c r="AE82" s="62"/>
      <c r="AF82" s="62"/>
      <c r="AG82" s="62"/>
      <c r="AH82" s="62"/>
      <c r="AI82" s="62"/>
      <c r="AJ82" s="62"/>
      <c r="AK82" s="62"/>
      <c r="AL82" s="62"/>
    </row>
    <row r="83" ht="15.75" customHeight="1">
      <c r="A83" s="62"/>
      <c r="B83" s="62"/>
      <c r="C83" s="62"/>
      <c r="D83" s="230"/>
      <c r="E83" s="230"/>
      <c r="F83" s="230"/>
      <c r="G83" s="62"/>
      <c r="H83" s="62"/>
      <c r="I83" s="233"/>
      <c r="J83" s="62"/>
      <c r="K83" s="62"/>
      <c r="L83" s="62"/>
      <c r="M83" s="62"/>
      <c r="N83" s="62"/>
      <c r="O83" s="62"/>
      <c r="P83" s="62"/>
      <c r="Q83" s="62"/>
      <c r="R83" s="62"/>
      <c r="S83" s="62"/>
      <c r="T83" s="74"/>
      <c r="W83" s="75"/>
      <c r="X83" s="75"/>
      <c r="Y83" s="75"/>
      <c r="Z83" s="75"/>
      <c r="AA83" s="75"/>
      <c r="AB83" s="75"/>
      <c r="AC83" s="75"/>
      <c r="AD83" s="75"/>
      <c r="AE83" s="62"/>
      <c r="AF83" s="62"/>
      <c r="AG83" s="62"/>
      <c r="AH83" s="62"/>
      <c r="AI83" s="62"/>
      <c r="AJ83" s="62"/>
      <c r="AK83" s="62"/>
      <c r="AL83" s="62"/>
    </row>
    <row r="84" ht="15.75" customHeight="1">
      <c r="A84" s="62"/>
      <c r="B84" s="62"/>
      <c r="C84" s="62"/>
      <c r="D84" s="230"/>
      <c r="E84" s="230"/>
      <c r="F84" s="230"/>
      <c r="G84" s="62"/>
      <c r="H84" s="62"/>
      <c r="I84" s="233"/>
      <c r="J84" s="62"/>
      <c r="K84" s="62"/>
      <c r="L84" s="62"/>
      <c r="M84" s="62"/>
      <c r="N84" s="62"/>
      <c r="O84" s="62"/>
      <c r="P84" s="62"/>
      <c r="Q84" s="62"/>
      <c r="R84" s="62"/>
      <c r="S84" s="62"/>
      <c r="T84" s="74"/>
      <c r="W84" s="75"/>
      <c r="X84" s="75"/>
      <c r="Y84" s="75"/>
      <c r="Z84" s="75"/>
      <c r="AA84" s="75"/>
      <c r="AB84" s="75"/>
      <c r="AC84" s="75"/>
      <c r="AD84" s="75"/>
      <c r="AE84" s="62"/>
      <c r="AF84" s="62"/>
      <c r="AG84" s="62"/>
      <c r="AH84" s="62"/>
      <c r="AI84" s="62"/>
      <c r="AJ84" s="62"/>
      <c r="AK84" s="62"/>
      <c r="AL84" s="62"/>
    </row>
    <row r="85" ht="15.75" customHeight="1">
      <c r="A85" s="62"/>
      <c r="B85" s="62"/>
      <c r="C85" s="62"/>
      <c r="D85" s="230"/>
      <c r="E85" s="230"/>
      <c r="F85" s="230"/>
      <c r="G85" s="62"/>
      <c r="H85" s="62"/>
      <c r="I85" s="233"/>
      <c r="J85" s="62"/>
      <c r="K85" s="62"/>
      <c r="L85" s="62"/>
      <c r="M85" s="62"/>
      <c r="N85" s="62"/>
      <c r="O85" s="62"/>
      <c r="P85" s="62"/>
      <c r="Q85" s="62"/>
      <c r="R85" s="62"/>
      <c r="S85" s="62"/>
      <c r="T85" s="74"/>
      <c r="W85" s="75"/>
      <c r="X85" s="75"/>
      <c r="Y85" s="75"/>
      <c r="Z85" s="75"/>
      <c r="AA85" s="75"/>
      <c r="AB85" s="75"/>
      <c r="AC85" s="75"/>
      <c r="AD85" s="75"/>
      <c r="AE85" s="62"/>
      <c r="AF85" s="62"/>
      <c r="AG85" s="62"/>
      <c r="AH85" s="62"/>
      <c r="AI85" s="62"/>
      <c r="AJ85" s="62"/>
      <c r="AK85" s="62"/>
      <c r="AL85" s="62"/>
    </row>
    <row r="86" ht="15.75" customHeight="1">
      <c r="A86" s="62"/>
      <c r="B86" s="62"/>
      <c r="C86" s="62"/>
      <c r="D86" s="230"/>
      <c r="E86" s="230"/>
      <c r="F86" s="230"/>
      <c r="G86" s="62"/>
      <c r="H86" s="62"/>
      <c r="I86" s="233"/>
      <c r="J86" s="62"/>
      <c r="K86" s="62"/>
      <c r="L86" s="62"/>
      <c r="M86" s="62"/>
      <c r="N86" s="62"/>
      <c r="O86" s="62"/>
      <c r="P86" s="62"/>
      <c r="Q86" s="62"/>
      <c r="R86" s="62"/>
      <c r="S86" s="62"/>
      <c r="T86" s="74"/>
      <c r="W86" s="75"/>
      <c r="X86" s="75"/>
      <c r="Y86" s="75"/>
      <c r="Z86" s="75"/>
      <c r="AA86" s="75"/>
      <c r="AB86" s="75"/>
      <c r="AC86" s="75"/>
      <c r="AD86" s="75"/>
      <c r="AE86" s="62"/>
      <c r="AF86" s="62"/>
      <c r="AG86" s="62"/>
      <c r="AH86" s="62"/>
      <c r="AI86" s="62"/>
      <c r="AJ86" s="62"/>
      <c r="AK86" s="62"/>
      <c r="AL86" s="62"/>
    </row>
    <row r="87" ht="15.75" customHeight="1">
      <c r="A87" s="62"/>
      <c r="B87" s="62"/>
      <c r="C87" s="62"/>
      <c r="D87" s="230"/>
      <c r="E87" s="230"/>
      <c r="F87" s="230"/>
      <c r="G87" s="62"/>
      <c r="H87" s="62"/>
      <c r="I87" s="233"/>
      <c r="J87" s="62"/>
      <c r="K87" s="62"/>
      <c r="L87" s="62"/>
      <c r="M87" s="62"/>
      <c r="N87" s="62"/>
      <c r="O87" s="62"/>
      <c r="P87" s="62"/>
      <c r="Q87" s="62"/>
      <c r="R87" s="62"/>
      <c r="S87" s="62"/>
      <c r="T87" s="74"/>
      <c r="W87" s="75"/>
      <c r="X87" s="75"/>
      <c r="Y87" s="75"/>
      <c r="Z87" s="75"/>
      <c r="AA87" s="75"/>
      <c r="AB87" s="75"/>
      <c r="AC87" s="75"/>
      <c r="AD87" s="75"/>
      <c r="AE87" s="62"/>
      <c r="AF87" s="62"/>
      <c r="AG87" s="62"/>
      <c r="AH87" s="62"/>
      <c r="AI87" s="62"/>
      <c r="AJ87" s="62"/>
      <c r="AK87" s="62"/>
      <c r="AL87" s="62"/>
    </row>
    <row r="88" ht="15.75" customHeight="1">
      <c r="A88" s="62"/>
      <c r="B88" s="62"/>
      <c r="C88" s="62"/>
      <c r="D88" s="230"/>
      <c r="E88" s="230"/>
      <c r="F88" s="230"/>
      <c r="G88" s="62"/>
      <c r="H88" s="62"/>
      <c r="I88" s="233"/>
      <c r="J88" s="62"/>
      <c r="K88" s="62"/>
      <c r="L88" s="62"/>
      <c r="M88" s="62"/>
      <c r="N88" s="62"/>
      <c r="O88" s="62"/>
      <c r="P88" s="62"/>
      <c r="Q88" s="62"/>
      <c r="R88" s="62"/>
      <c r="S88" s="62"/>
      <c r="T88" s="74"/>
      <c r="W88" s="75"/>
      <c r="X88" s="75"/>
      <c r="Y88" s="75"/>
      <c r="Z88" s="75"/>
      <c r="AA88" s="75"/>
      <c r="AB88" s="75"/>
      <c r="AC88" s="75"/>
      <c r="AD88" s="75"/>
      <c r="AE88" s="62"/>
      <c r="AF88" s="62"/>
      <c r="AG88" s="62"/>
      <c r="AH88" s="62"/>
      <c r="AI88" s="62"/>
      <c r="AJ88" s="62"/>
      <c r="AK88" s="62"/>
      <c r="AL88" s="62"/>
    </row>
    <row r="89" ht="15.75" customHeight="1">
      <c r="A89" s="62"/>
      <c r="B89" s="62"/>
      <c r="C89" s="62"/>
      <c r="D89" s="230"/>
      <c r="E89" s="230"/>
      <c r="F89" s="230"/>
      <c r="G89" s="62"/>
      <c r="H89" s="62"/>
      <c r="I89" s="233"/>
      <c r="J89" s="62"/>
      <c r="K89" s="62"/>
      <c r="L89" s="62"/>
      <c r="M89" s="62"/>
      <c r="N89" s="62"/>
      <c r="O89" s="62"/>
      <c r="P89" s="62"/>
      <c r="Q89" s="62"/>
      <c r="R89" s="62"/>
      <c r="S89" s="62"/>
      <c r="T89" s="74"/>
      <c r="W89" s="75"/>
      <c r="X89" s="75"/>
      <c r="Y89" s="75"/>
      <c r="Z89" s="75"/>
      <c r="AA89" s="75"/>
      <c r="AB89" s="75"/>
      <c r="AC89" s="75"/>
      <c r="AD89" s="75"/>
      <c r="AE89" s="62"/>
      <c r="AF89" s="62"/>
      <c r="AG89" s="62"/>
      <c r="AH89" s="62"/>
      <c r="AI89" s="62"/>
      <c r="AJ89" s="62"/>
      <c r="AK89" s="62"/>
      <c r="AL89" s="62"/>
    </row>
    <row r="90" ht="15.75" customHeight="1">
      <c r="A90" s="62"/>
      <c r="B90" s="62"/>
      <c r="C90" s="62"/>
      <c r="D90" s="230"/>
      <c r="E90" s="230"/>
      <c r="F90" s="230"/>
      <c r="G90" s="62"/>
      <c r="H90" s="62"/>
      <c r="I90" s="233"/>
      <c r="J90" s="62"/>
      <c r="K90" s="62"/>
      <c r="L90" s="62"/>
      <c r="M90" s="62"/>
      <c r="N90" s="62"/>
      <c r="O90" s="62"/>
      <c r="P90" s="62"/>
      <c r="Q90" s="62"/>
      <c r="R90" s="62"/>
      <c r="S90" s="62"/>
      <c r="T90" s="74"/>
      <c r="W90" s="75"/>
      <c r="X90" s="75"/>
      <c r="Y90" s="75"/>
      <c r="Z90" s="75"/>
      <c r="AA90" s="75"/>
      <c r="AB90" s="75"/>
      <c r="AC90" s="75"/>
      <c r="AD90" s="75"/>
      <c r="AE90" s="62"/>
      <c r="AF90" s="62"/>
      <c r="AG90" s="62"/>
      <c r="AH90" s="62"/>
      <c r="AI90" s="62"/>
      <c r="AJ90" s="62"/>
      <c r="AK90" s="62"/>
      <c r="AL90" s="62"/>
    </row>
    <row r="91" ht="15.75" customHeight="1">
      <c r="A91" s="62"/>
      <c r="B91" s="62"/>
      <c r="C91" s="62"/>
      <c r="D91" s="230"/>
      <c r="E91" s="230"/>
      <c r="F91" s="230"/>
      <c r="G91" s="62"/>
      <c r="H91" s="62"/>
      <c r="I91" s="233"/>
      <c r="J91" s="62"/>
      <c r="K91" s="62"/>
      <c r="L91" s="62"/>
      <c r="M91" s="62"/>
      <c r="N91" s="62"/>
      <c r="O91" s="62"/>
      <c r="P91" s="62"/>
      <c r="Q91" s="62"/>
      <c r="R91" s="62"/>
      <c r="S91" s="62"/>
      <c r="T91" s="74"/>
      <c r="W91" s="75"/>
      <c r="X91" s="75"/>
      <c r="Y91" s="75"/>
      <c r="Z91" s="75"/>
      <c r="AA91" s="75"/>
      <c r="AB91" s="75"/>
      <c r="AC91" s="75"/>
      <c r="AD91" s="75"/>
      <c r="AE91" s="62"/>
      <c r="AF91" s="62"/>
      <c r="AG91" s="62"/>
      <c r="AH91" s="62"/>
      <c r="AI91" s="62"/>
      <c r="AJ91" s="62"/>
      <c r="AK91" s="62"/>
      <c r="AL91" s="62"/>
    </row>
    <row r="92" ht="15.75" customHeight="1">
      <c r="A92" s="62"/>
      <c r="B92" s="62"/>
      <c r="C92" s="62"/>
      <c r="D92" s="230"/>
      <c r="E92" s="230"/>
      <c r="F92" s="230"/>
      <c r="G92" s="62"/>
      <c r="H92" s="62"/>
      <c r="I92" s="233"/>
      <c r="J92" s="62"/>
      <c r="K92" s="62"/>
      <c r="L92" s="62"/>
      <c r="M92" s="62"/>
      <c r="N92" s="62"/>
      <c r="O92" s="62"/>
      <c r="P92" s="62"/>
      <c r="Q92" s="62"/>
      <c r="R92" s="62"/>
      <c r="S92" s="62"/>
      <c r="T92" s="74"/>
      <c r="W92" s="75"/>
      <c r="X92" s="75"/>
      <c r="Y92" s="75"/>
      <c r="Z92" s="75"/>
      <c r="AA92" s="75"/>
      <c r="AB92" s="75"/>
      <c r="AC92" s="75"/>
      <c r="AD92" s="75"/>
      <c r="AE92" s="62"/>
      <c r="AF92" s="62"/>
      <c r="AG92" s="62"/>
      <c r="AH92" s="62"/>
      <c r="AI92" s="62"/>
      <c r="AJ92" s="62"/>
      <c r="AK92" s="62"/>
      <c r="AL92" s="62"/>
    </row>
    <row r="93" ht="15.75" customHeight="1">
      <c r="A93" s="62"/>
      <c r="B93" s="62"/>
      <c r="C93" s="62"/>
      <c r="D93" s="230"/>
      <c r="E93" s="230"/>
      <c r="F93" s="230"/>
      <c r="G93" s="62"/>
      <c r="H93" s="62"/>
      <c r="I93" s="233"/>
      <c r="J93" s="62"/>
      <c r="K93" s="62"/>
      <c r="L93" s="62"/>
      <c r="M93" s="62"/>
      <c r="N93" s="62"/>
      <c r="O93" s="62"/>
      <c r="P93" s="62"/>
      <c r="Q93" s="62"/>
      <c r="R93" s="62"/>
      <c r="S93" s="62"/>
      <c r="T93" s="74"/>
      <c r="W93" s="75"/>
      <c r="X93" s="75"/>
      <c r="Y93" s="75"/>
      <c r="Z93" s="75"/>
      <c r="AA93" s="75"/>
      <c r="AB93" s="75"/>
      <c r="AC93" s="75"/>
      <c r="AD93" s="75"/>
      <c r="AE93" s="62"/>
      <c r="AF93" s="62"/>
      <c r="AG93" s="62"/>
      <c r="AH93" s="62"/>
      <c r="AI93" s="62"/>
      <c r="AJ93" s="62"/>
      <c r="AK93" s="62"/>
      <c r="AL93" s="62"/>
    </row>
    <row r="94" ht="15.75" customHeight="1">
      <c r="A94" s="62"/>
      <c r="B94" s="62"/>
      <c r="C94" s="62"/>
      <c r="D94" s="230"/>
      <c r="E94" s="230"/>
      <c r="F94" s="230"/>
      <c r="G94" s="62"/>
      <c r="H94" s="62"/>
      <c r="I94" s="233"/>
      <c r="J94" s="62"/>
      <c r="K94" s="62"/>
      <c r="L94" s="62"/>
      <c r="M94" s="62"/>
      <c r="N94" s="62"/>
      <c r="O94" s="62"/>
      <c r="P94" s="62"/>
      <c r="Q94" s="62"/>
      <c r="R94" s="62"/>
      <c r="S94" s="62"/>
      <c r="T94" s="74"/>
      <c r="W94" s="75"/>
      <c r="X94" s="75"/>
      <c r="Y94" s="75"/>
      <c r="Z94" s="75"/>
      <c r="AA94" s="75"/>
      <c r="AB94" s="75"/>
      <c r="AC94" s="75"/>
      <c r="AD94" s="75"/>
      <c r="AE94" s="62"/>
      <c r="AF94" s="62"/>
      <c r="AG94" s="62"/>
      <c r="AH94" s="62"/>
      <c r="AI94" s="62"/>
      <c r="AJ94" s="62"/>
      <c r="AK94" s="62"/>
      <c r="AL94" s="62"/>
    </row>
    <row r="95" ht="15.75" customHeight="1">
      <c r="A95" s="62"/>
      <c r="B95" s="62"/>
      <c r="C95" s="62"/>
      <c r="D95" s="230"/>
      <c r="E95" s="230"/>
      <c r="F95" s="230"/>
      <c r="G95" s="62"/>
      <c r="H95" s="62"/>
      <c r="I95" s="233"/>
      <c r="J95" s="62"/>
      <c r="K95" s="62"/>
      <c r="L95" s="62"/>
      <c r="M95" s="62"/>
      <c r="N95" s="62"/>
      <c r="O95" s="62"/>
      <c r="P95" s="62"/>
      <c r="Q95" s="62"/>
      <c r="R95" s="62"/>
      <c r="S95" s="62"/>
      <c r="T95" s="74"/>
      <c r="W95" s="75"/>
      <c r="X95" s="75"/>
      <c r="Y95" s="75"/>
      <c r="Z95" s="75"/>
      <c r="AA95" s="75"/>
      <c r="AB95" s="75"/>
      <c r="AC95" s="75"/>
      <c r="AD95" s="75"/>
      <c r="AE95" s="62"/>
      <c r="AF95" s="62"/>
      <c r="AG95" s="62"/>
      <c r="AH95" s="62"/>
      <c r="AI95" s="62"/>
      <c r="AJ95" s="62"/>
      <c r="AK95" s="62"/>
      <c r="AL95" s="62"/>
    </row>
    <row r="96" ht="15.75" customHeight="1">
      <c r="A96" s="62"/>
      <c r="B96" s="62"/>
      <c r="C96" s="62"/>
      <c r="D96" s="230"/>
      <c r="E96" s="230"/>
      <c r="F96" s="230"/>
      <c r="G96" s="62"/>
      <c r="H96" s="62"/>
      <c r="I96" s="233"/>
      <c r="J96" s="62"/>
      <c r="K96" s="62"/>
      <c r="L96" s="62"/>
      <c r="M96" s="62"/>
      <c r="N96" s="62"/>
      <c r="O96" s="62"/>
      <c r="P96" s="62"/>
      <c r="Q96" s="62"/>
      <c r="R96" s="62"/>
      <c r="S96" s="62"/>
      <c r="T96" s="74"/>
      <c r="W96" s="75"/>
      <c r="X96" s="75"/>
      <c r="Y96" s="75"/>
      <c r="Z96" s="75"/>
      <c r="AA96" s="75"/>
      <c r="AB96" s="75"/>
      <c r="AC96" s="75"/>
      <c r="AD96" s="75"/>
      <c r="AE96" s="62"/>
      <c r="AF96" s="62"/>
      <c r="AG96" s="62"/>
      <c r="AH96" s="62"/>
      <c r="AI96" s="62"/>
      <c r="AJ96" s="62"/>
      <c r="AK96" s="62"/>
      <c r="AL96" s="62"/>
    </row>
    <row r="97" ht="15.75" customHeight="1">
      <c r="A97" s="62"/>
      <c r="B97" s="62"/>
      <c r="C97" s="62"/>
      <c r="D97" s="230"/>
      <c r="E97" s="230"/>
      <c r="F97" s="230"/>
      <c r="G97" s="62"/>
      <c r="H97" s="62"/>
      <c r="I97" s="233"/>
      <c r="J97" s="62"/>
      <c r="K97" s="62"/>
      <c r="L97" s="62"/>
      <c r="M97" s="62"/>
      <c r="N97" s="62"/>
      <c r="O97" s="62"/>
      <c r="P97" s="62"/>
      <c r="Q97" s="62"/>
      <c r="R97" s="62"/>
      <c r="S97" s="62"/>
      <c r="T97" s="74"/>
      <c r="W97" s="75"/>
      <c r="X97" s="75"/>
      <c r="Y97" s="75"/>
      <c r="Z97" s="75"/>
      <c r="AA97" s="75"/>
      <c r="AB97" s="75"/>
      <c r="AC97" s="75"/>
      <c r="AD97" s="75"/>
      <c r="AE97" s="62"/>
      <c r="AF97" s="62"/>
      <c r="AG97" s="62"/>
      <c r="AH97" s="62"/>
      <c r="AI97" s="62"/>
      <c r="AJ97" s="62"/>
      <c r="AK97" s="62"/>
      <c r="AL97" s="62"/>
    </row>
    <row r="98" ht="15.75" customHeight="1">
      <c r="A98" s="62"/>
      <c r="B98" s="62"/>
      <c r="C98" s="62"/>
      <c r="D98" s="230"/>
      <c r="E98" s="230"/>
      <c r="F98" s="230"/>
      <c r="G98" s="62"/>
      <c r="H98" s="62"/>
      <c r="I98" s="233"/>
      <c r="J98" s="62"/>
      <c r="K98" s="62"/>
      <c r="L98" s="62"/>
      <c r="M98" s="62"/>
      <c r="N98" s="62"/>
      <c r="O98" s="62"/>
      <c r="P98" s="62"/>
      <c r="Q98" s="62"/>
      <c r="R98" s="62"/>
      <c r="S98" s="62"/>
      <c r="T98" s="74"/>
      <c r="W98" s="75"/>
      <c r="X98" s="75"/>
      <c r="Y98" s="75"/>
      <c r="Z98" s="75"/>
      <c r="AA98" s="75"/>
      <c r="AB98" s="75"/>
      <c r="AC98" s="75"/>
      <c r="AD98" s="75"/>
      <c r="AE98" s="62"/>
      <c r="AF98" s="62"/>
      <c r="AG98" s="62"/>
      <c r="AH98" s="62"/>
      <c r="AI98" s="62"/>
      <c r="AJ98" s="62"/>
      <c r="AK98" s="62"/>
      <c r="AL98" s="62"/>
    </row>
    <row r="99" ht="15.75" customHeight="1">
      <c r="A99" s="62"/>
      <c r="B99" s="62"/>
      <c r="C99" s="62"/>
      <c r="D99" s="230"/>
      <c r="E99" s="230"/>
      <c r="F99" s="230"/>
      <c r="G99" s="62"/>
      <c r="H99" s="62"/>
      <c r="I99" s="233"/>
      <c r="J99" s="62"/>
      <c r="K99" s="62"/>
      <c r="L99" s="62"/>
      <c r="M99" s="62"/>
      <c r="N99" s="62"/>
      <c r="O99" s="62"/>
      <c r="P99" s="62"/>
      <c r="Q99" s="62"/>
      <c r="R99" s="62"/>
      <c r="S99" s="62"/>
      <c r="T99" s="74"/>
      <c r="W99" s="75"/>
      <c r="X99" s="75"/>
      <c r="Y99" s="75"/>
      <c r="Z99" s="75"/>
      <c r="AA99" s="75"/>
      <c r="AB99" s="75"/>
      <c r="AC99" s="75"/>
      <c r="AD99" s="75"/>
      <c r="AE99" s="62"/>
      <c r="AF99" s="62"/>
      <c r="AG99" s="62"/>
      <c r="AH99" s="62"/>
      <c r="AI99" s="62"/>
      <c r="AJ99" s="62"/>
      <c r="AK99" s="62"/>
      <c r="AL99" s="62"/>
    </row>
    <row r="100" ht="15.75" customHeight="1">
      <c r="A100" s="62"/>
      <c r="B100" s="62"/>
      <c r="C100" s="62"/>
      <c r="D100" s="230"/>
      <c r="E100" s="230"/>
      <c r="F100" s="230"/>
      <c r="G100" s="62"/>
      <c r="H100" s="62"/>
      <c r="I100" s="233"/>
      <c r="J100" s="62"/>
      <c r="K100" s="62"/>
      <c r="L100" s="62"/>
      <c r="M100" s="62"/>
      <c r="N100" s="62"/>
      <c r="O100" s="62"/>
      <c r="P100" s="62"/>
      <c r="Q100" s="62"/>
      <c r="R100" s="62"/>
      <c r="S100" s="62"/>
      <c r="T100" s="74"/>
      <c r="W100" s="75"/>
      <c r="X100" s="75"/>
      <c r="Y100" s="75"/>
      <c r="Z100" s="75"/>
      <c r="AA100" s="75"/>
      <c r="AB100" s="75"/>
      <c r="AC100" s="75"/>
      <c r="AD100" s="75"/>
      <c r="AE100" s="62"/>
      <c r="AF100" s="62"/>
      <c r="AG100" s="62"/>
      <c r="AH100" s="62"/>
      <c r="AI100" s="62"/>
      <c r="AJ100" s="62"/>
      <c r="AK100" s="62"/>
      <c r="AL100" s="62"/>
    </row>
    <row r="101" ht="15.75" customHeight="1">
      <c r="A101" s="62"/>
      <c r="B101" s="62"/>
      <c r="C101" s="62"/>
      <c r="D101" s="230"/>
      <c r="E101" s="230"/>
      <c r="F101" s="230"/>
      <c r="G101" s="62"/>
      <c r="H101" s="62"/>
      <c r="I101" s="233"/>
      <c r="J101" s="62"/>
      <c r="K101" s="62"/>
      <c r="L101" s="62"/>
      <c r="M101" s="62"/>
      <c r="N101" s="62"/>
      <c r="O101" s="62"/>
      <c r="P101" s="62"/>
      <c r="Q101" s="62"/>
      <c r="R101" s="62"/>
      <c r="S101" s="62"/>
      <c r="T101" s="74"/>
      <c r="W101" s="75"/>
      <c r="X101" s="75"/>
      <c r="Y101" s="75"/>
      <c r="Z101" s="75"/>
      <c r="AA101" s="75"/>
      <c r="AB101" s="75"/>
      <c r="AC101" s="75"/>
      <c r="AD101" s="75"/>
      <c r="AE101" s="62"/>
      <c r="AF101" s="62"/>
      <c r="AG101" s="62"/>
      <c r="AH101" s="62"/>
      <c r="AI101" s="62"/>
      <c r="AJ101" s="62"/>
      <c r="AK101" s="62"/>
      <c r="AL101" s="62"/>
    </row>
    <row r="102" ht="15.75" customHeight="1">
      <c r="A102" s="62"/>
      <c r="B102" s="62"/>
      <c r="C102" s="62"/>
      <c r="D102" s="230"/>
      <c r="E102" s="230"/>
      <c r="F102" s="230"/>
      <c r="G102" s="62"/>
      <c r="H102" s="62"/>
      <c r="I102" s="233"/>
      <c r="J102" s="62"/>
      <c r="K102" s="62"/>
      <c r="L102" s="62"/>
      <c r="M102" s="62"/>
      <c r="N102" s="62"/>
      <c r="O102" s="62"/>
      <c r="P102" s="62"/>
      <c r="Q102" s="62"/>
      <c r="R102" s="62"/>
      <c r="S102" s="62"/>
      <c r="T102" s="74"/>
      <c r="W102" s="75"/>
      <c r="X102" s="75"/>
      <c r="Y102" s="75"/>
      <c r="Z102" s="75"/>
      <c r="AA102" s="75"/>
      <c r="AB102" s="75"/>
      <c r="AC102" s="75"/>
      <c r="AD102" s="75"/>
      <c r="AE102" s="62"/>
      <c r="AF102" s="62"/>
      <c r="AG102" s="62"/>
      <c r="AH102" s="62"/>
      <c r="AI102" s="62"/>
      <c r="AJ102" s="62"/>
      <c r="AK102" s="62"/>
      <c r="AL102" s="62"/>
    </row>
    <row r="103" ht="15.75" customHeight="1">
      <c r="A103" s="62"/>
      <c r="B103" s="62"/>
      <c r="C103" s="62"/>
      <c r="D103" s="230"/>
      <c r="E103" s="230"/>
      <c r="F103" s="230"/>
      <c r="G103" s="62"/>
      <c r="H103" s="62"/>
      <c r="I103" s="233"/>
      <c r="J103" s="62"/>
      <c r="K103" s="62"/>
      <c r="L103" s="62"/>
      <c r="M103" s="62"/>
      <c r="N103" s="62"/>
      <c r="O103" s="62"/>
      <c r="P103" s="62"/>
      <c r="Q103" s="62"/>
      <c r="R103" s="62"/>
      <c r="S103" s="62"/>
      <c r="T103" s="74"/>
      <c r="W103" s="75"/>
      <c r="X103" s="75"/>
      <c r="Y103" s="75"/>
      <c r="Z103" s="75"/>
      <c r="AA103" s="75"/>
      <c r="AB103" s="75"/>
      <c r="AC103" s="75"/>
      <c r="AD103" s="75"/>
      <c r="AE103" s="62"/>
      <c r="AF103" s="62"/>
      <c r="AG103" s="62"/>
      <c r="AH103" s="62"/>
      <c r="AI103" s="62"/>
      <c r="AJ103" s="62"/>
      <c r="AK103" s="62"/>
      <c r="AL103" s="62"/>
    </row>
    <row r="104" ht="15.75" customHeight="1">
      <c r="A104" s="62"/>
      <c r="B104" s="62"/>
      <c r="C104" s="62"/>
      <c r="D104" s="230"/>
      <c r="E104" s="230"/>
      <c r="F104" s="230"/>
      <c r="G104" s="62"/>
      <c r="H104" s="62"/>
      <c r="I104" s="233"/>
      <c r="J104" s="62"/>
      <c r="K104" s="62"/>
      <c r="L104" s="62"/>
      <c r="M104" s="62"/>
      <c r="N104" s="62"/>
      <c r="O104" s="62"/>
      <c r="P104" s="62"/>
      <c r="Q104" s="62"/>
      <c r="R104" s="62"/>
      <c r="S104" s="62"/>
      <c r="T104" s="74"/>
      <c r="W104" s="75"/>
      <c r="X104" s="75"/>
      <c r="Y104" s="75"/>
      <c r="Z104" s="75"/>
      <c r="AA104" s="75"/>
      <c r="AB104" s="75"/>
      <c r="AC104" s="75"/>
      <c r="AD104" s="75"/>
      <c r="AE104" s="62"/>
      <c r="AF104" s="62"/>
      <c r="AG104" s="62"/>
      <c r="AH104" s="62"/>
      <c r="AI104" s="62"/>
      <c r="AJ104" s="62"/>
      <c r="AK104" s="62"/>
      <c r="AL104" s="62"/>
    </row>
    <row r="105" ht="15.75" customHeight="1">
      <c r="A105" s="62"/>
      <c r="B105" s="62"/>
      <c r="C105" s="62"/>
      <c r="D105" s="230"/>
      <c r="E105" s="230"/>
      <c r="F105" s="230"/>
      <c r="G105" s="62"/>
      <c r="H105" s="62"/>
      <c r="I105" s="233"/>
      <c r="J105" s="62"/>
      <c r="K105" s="62"/>
      <c r="L105" s="62"/>
      <c r="M105" s="62"/>
      <c r="N105" s="62"/>
      <c r="O105" s="62"/>
      <c r="P105" s="62"/>
      <c r="Q105" s="62"/>
      <c r="R105" s="62"/>
      <c r="S105" s="62"/>
      <c r="T105" s="74"/>
      <c r="W105" s="75"/>
      <c r="X105" s="75"/>
      <c r="Y105" s="75"/>
      <c r="Z105" s="75"/>
      <c r="AA105" s="75"/>
      <c r="AB105" s="75"/>
      <c r="AC105" s="75"/>
      <c r="AD105" s="75"/>
      <c r="AE105" s="62"/>
      <c r="AF105" s="62"/>
      <c r="AG105" s="62"/>
      <c r="AH105" s="62"/>
      <c r="AI105" s="62"/>
      <c r="AJ105" s="62"/>
      <c r="AK105" s="62"/>
      <c r="AL105" s="62"/>
    </row>
    <row r="106" ht="15.75" customHeight="1">
      <c r="A106" s="62"/>
      <c r="B106" s="62"/>
      <c r="C106" s="62"/>
      <c r="D106" s="230"/>
      <c r="E106" s="230"/>
      <c r="F106" s="230"/>
      <c r="G106" s="62"/>
      <c r="H106" s="62"/>
      <c r="I106" s="233"/>
      <c r="J106" s="62"/>
      <c r="K106" s="62"/>
      <c r="L106" s="62"/>
      <c r="M106" s="62"/>
      <c r="N106" s="62"/>
      <c r="O106" s="62"/>
      <c r="P106" s="62"/>
      <c r="Q106" s="62"/>
      <c r="R106" s="62"/>
      <c r="S106" s="62"/>
      <c r="T106" s="74"/>
      <c r="W106" s="75"/>
      <c r="X106" s="75"/>
      <c r="Y106" s="75"/>
      <c r="Z106" s="75"/>
      <c r="AA106" s="75"/>
      <c r="AB106" s="75"/>
      <c r="AC106" s="75"/>
      <c r="AD106" s="75"/>
      <c r="AE106" s="62"/>
      <c r="AF106" s="62"/>
      <c r="AG106" s="62"/>
      <c r="AH106" s="62"/>
      <c r="AI106" s="62"/>
      <c r="AJ106" s="62"/>
      <c r="AK106" s="62"/>
      <c r="AL106" s="62"/>
    </row>
    <row r="107" ht="15.75" customHeight="1">
      <c r="A107" s="62"/>
      <c r="B107" s="62"/>
      <c r="C107" s="62"/>
      <c r="D107" s="230"/>
      <c r="E107" s="230"/>
      <c r="F107" s="230"/>
      <c r="G107" s="62"/>
      <c r="H107" s="62"/>
      <c r="I107" s="233"/>
      <c r="J107" s="62"/>
      <c r="K107" s="62"/>
      <c r="L107" s="62"/>
      <c r="M107" s="62"/>
      <c r="N107" s="62"/>
      <c r="O107" s="62"/>
      <c r="P107" s="62"/>
      <c r="Q107" s="62"/>
      <c r="R107" s="62"/>
      <c r="S107" s="62"/>
      <c r="T107" s="74"/>
      <c r="W107" s="75"/>
      <c r="X107" s="75"/>
      <c r="Y107" s="75"/>
      <c r="Z107" s="75"/>
      <c r="AA107" s="75"/>
      <c r="AB107" s="75"/>
      <c r="AC107" s="75"/>
      <c r="AD107" s="75"/>
      <c r="AE107" s="62"/>
      <c r="AF107" s="62"/>
      <c r="AG107" s="62"/>
      <c r="AH107" s="62"/>
      <c r="AI107" s="62"/>
      <c r="AJ107" s="62"/>
      <c r="AK107" s="62"/>
      <c r="AL107" s="62"/>
    </row>
    <row r="108" ht="15.75" customHeight="1">
      <c r="A108" s="62"/>
      <c r="B108" s="62"/>
      <c r="C108" s="62"/>
      <c r="D108" s="230"/>
      <c r="E108" s="230"/>
      <c r="F108" s="230"/>
      <c r="G108" s="62"/>
      <c r="H108" s="62"/>
      <c r="I108" s="233"/>
      <c r="J108" s="62"/>
      <c r="K108" s="62"/>
      <c r="L108" s="62"/>
      <c r="M108" s="62"/>
      <c r="N108" s="62"/>
      <c r="O108" s="62"/>
      <c r="P108" s="62"/>
      <c r="Q108" s="62"/>
      <c r="R108" s="62"/>
      <c r="S108" s="62"/>
      <c r="T108" s="74"/>
      <c r="W108" s="75"/>
      <c r="X108" s="75"/>
      <c r="Y108" s="75"/>
      <c r="Z108" s="75"/>
      <c r="AA108" s="75"/>
      <c r="AB108" s="75"/>
      <c r="AC108" s="75"/>
      <c r="AD108" s="75"/>
      <c r="AE108" s="62"/>
      <c r="AF108" s="62"/>
      <c r="AG108" s="62"/>
      <c r="AH108" s="62"/>
      <c r="AI108" s="62"/>
      <c r="AJ108" s="62"/>
      <c r="AK108" s="62"/>
      <c r="AL108" s="62"/>
    </row>
    <row r="109" ht="15.75" customHeight="1">
      <c r="A109" s="62"/>
      <c r="B109" s="62"/>
      <c r="C109" s="62"/>
      <c r="D109" s="230"/>
      <c r="E109" s="230"/>
      <c r="F109" s="230"/>
      <c r="G109" s="62"/>
      <c r="H109" s="62"/>
      <c r="I109" s="233"/>
      <c r="J109" s="62"/>
      <c r="K109" s="62"/>
      <c r="L109" s="62"/>
      <c r="M109" s="62"/>
      <c r="N109" s="62"/>
      <c r="O109" s="62"/>
      <c r="P109" s="62"/>
      <c r="Q109" s="62"/>
      <c r="R109" s="62"/>
      <c r="S109" s="62"/>
      <c r="T109" s="74"/>
      <c r="W109" s="75"/>
      <c r="X109" s="75"/>
      <c r="Y109" s="75"/>
      <c r="Z109" s="75"/>
      <c r="AA109" s="75"/>
      <c r="AB109" s="75"/>
      <c r="AC109" s="75"/>
      <c r="AD109" s="75"/>
      <c r="AE109" s="62"/>
      <c r="AF109" s="62"/>
      <c r="AG109" s="62"/>
      <c r="AH109" s="62"/>
      <c r="AI109" s="62"/>
      <c r="AJ109" s="62"/>
      <c r="AK109" s="62"/>
      <c r="AL109" s="62"/>
    </row>
    <row r="110" ht="15.75" customHeight="1">
      <c r="A110" s="62"/>
      <c r="B110" s="62"/>
      <c r="C110" s="62"/>
      <c r="D110" s="230"/>
      <c r="E110" s="230"/>
      <c r="F110" s="230"/>
      <c r="G110" s="62"/>
      <c r="H110" s="62"/>
      <c r="I110" s="233"/>
      <c r="J110" s="62"/>
      <c r="K110" s="62"/>
      <c r="L110" s="62"/>
      <c r="M110" s="62"/>
      <c r="N110" s="62"/>
      <c r="O110" s="62"/>
      <c r="P110" s="62"/>
      <c r="Q110" s="62"/>
      <c r="R110" s="62"/>
      <c r="S110" s="62"/>
      <c r="T110" s="74"/>
      <c r="W110" s="75"/>
      <c r="X110" s="75"/>
      <c r="Y110" s="75"/>
      <c r="Z110" s="75"/>
      <c r="AA110" s="75"/>
      <c r="AB110" s="75"/>
      <c r="AC110" s="75"/>
      <c r="AD110" s="75"/>
      <c r="AE110" s="62"/>
      <c r="AF110" s="62"/>
      <c r="AG110" s="62"/>
      <c r="AH110" s="62"/>
      <c r="AI110" s="62"/>
      <c r="AJ110" s="62"/>
      <c r="AK110" s="62"/>
      <c r="AL110" s="62"/>
    </row>
    <row r="111" ht="15.75" customHeight="1">
      <c r="A111" s="62"/>
      <c r="B111" s="62"/>
      <c r="C111" s="62"/>
      <c r="D111" s="230"/>
      <c r="E111" s="230"/>
      <c r="F111" s="230"/>
      <c r="G111" s="62"/>
      <c r="H111" s="62"/>
      <c r="I111" s="233"/>
      <c r="J111" s="62"/>
      <c r="K111" s="62"/>
      <c r="L111" s="62"/>
      <c r="M111" s="62"/>
      <c r="N111" s="62"/>
      <c r="O111" s="62"/>
      <c r="P111" s="62"/>
      <c r="Q111" s="62"/>
      <c r="R111" s="62"/>
      <c r="S111" s="62"/>
      <c r="T111" s="74"/>
      <c r="W111" s="75"/>
      <c r="X111" s="75"/>
      <c r="Y111" s="75"/>
      <c r="Z111" s="75"/>
      <c r="AA111" s="75"/>
      <c r="AB111" s="75"/>
      <c r="AC111" s="75"/>
      <c r="AD111" s="75"/>
      <c r="AE111" s="62"/>
      <c r="AF111" s="62"/>
      <c r="AG111" s="62"/>
      <c r="AH111" s="62"/>
      <c r="AI111" s="62"/>
      <c r="AJ111" s="62"/>
      <c r="AK111" s="62"/>
      <c r="AL111" s="62"/>
    </row>
    <row r="112" ht="15.75" customHeight="1">
      <c r="A112" s="62"/>
      <c r="B112" s="62"/>
      <c r="C112" s="62"/>
      <c r="D112" s="230"/>
      <c r="E112" s="230"/>
      <c r="F112" s="230"/>
      <c r="G112" s="62"/>
      <c r="H112" s="62"/>
      <c r="I112" s="233"/>
      <c r="J112" s="62"/>
      <c r="K112" s="62"/>
      <c r="L112" s="62"/>
      <c r="M112" s="62"/>
      <c r="N112" s="62"/>
      <c r="O112" s="62"/>
      <c r="P112" s="62"/>
      <c r="Q112" s="62"/>
      <c r="R112" s="62"/>
      <c r="S112" s="62"/>
      <c r="T112" s="74"/>
      <c r="W112" s="75"/>
      <c r="X112" s="75"/>
      <c r="Y112" s="75"/>
      <c r="Z112" s="75"/>
      <c r="AA112" s="75"/>
      <c r="AB112" s="75"/>
      <c r="AC112" s="75"/>
      <c r="AD112" s="75"/>
      <c r="AE112" s="62"/>
      <c r="AF112" s="62"/>
      <c r="AG112" s="62"/>
      <c r="AH112" s="62"/>
      <c r="AI112" s="62"/>
      <c r="AJ112" s="62"/>
      <c r="AK112" s="62"/>
      <c r="AL112" s="62"/>
    </row>
    <row r="113" ht="15.75" customHeight="1">
      <c r="A113" s="62"/>
      <c r="B113" s="62"/>
      <c r="C113" s="62"/>
      <c r="D113" s="230"/>
      <c r="E113" s="230"/>
      <c r="F113" s="230"/>
      <c r="G113" s="62"/>
      <c r="H113" s="62"/>
      <c r="I113" s="233"/>
      <c r="J113" s="62"/>
      <c r="K113" s="62"/>
      <c r="L113" s="62"/>
      <c r="M113" s="62"/>
      <c r="N113" s="62"/>
      <c r="O113" s="62"/>
      <c r="P113" s="62"/>
      <c r="Q113" s="62"/>
      <c r="R113" s="62"/>
      <c r="S113" s="62"/>
      <c r="T113" s="74"/>
      <c r="W113" s="75"/>
      <c r="X113" s="75"/>
      <c r="Y113" s="75"/>
      <c r="Z113" s="75"/>
      <c r="AA113" s="75"/>
      <c r="AB113" s="75"/>
      <c r="AC113" s="75"/>
      <c r="AD113" s="75"/>
      <c r="AE113" s="62"/>
      <c r="AF113" s="62"/>
      <c r="AG113" s="62"/>
      <c r="AH113" s="62"/>
      <c r="AI113" s="62"/>
      <c r="AJ113" s="62"/>
      <c r="AK113" s="62"/>
      <c r="AL113" s="62"/>
    </row>
    <row r="114" ht="15.75" customHeight="1">
      <c r="A114" s="62"/>
      <c r="B114" s="62"/>
      <c r="C114" s="62"/>
      <c r="D114" s="230"/>
      <c r="E114" s="230"/>
      <c r="F114" s="230"/>
      <c r="G114" s="62"/>
      <c r="H114" s="62"/>
      <c r="I114" s="233"/>
      <c r="J114" s="62"/>
      <c r="K114" s="62"/>
      <c r="L114" s="62"/>
      <c r="M114" s="62"/>
      <c r="N114" s="62"/>
      <c r="O114" s="62"/>
      <c r="P114" s="62"/>
      <c r="Q114" s="62"/>
      <c r="R114" s="62"/>
      <c r="S114" s="62"/>
      <c r="T114" s="74"/>
      <c r="W114" s="75"/>
      <c r="X114" s="75"/>
      <c r="Y114" s="75"/>
      <c r="Z114" s="75"/>
      <c r="AA114" s="75"/>
      <c r="AB114" s="75"/>
      <c r="AC114" s="75"/>
      <c r="AD114" s="75"/>
      <c r="AE114" s="62"/>
      <c r="AF114" s="62"/>
      <c r="AG114" s="62"/>
      <c r="AH114" s="62"/>
      <c r="AI114" s="62"/>
      <c r="AJ114" s="62"/>
      <c r="AK114" s="62"/>
      <c r="AL114" s="62"/>
    </row>
    <row r="115" ht="15.75" customHeight="1">
      <c r="A115" s="62"/>
      <c r="B115" s="62"/>
      <c r="C115" s="62"/>
      <c r="D115" s="230"/>
      <c r="E115" s="230"/>
      <c r="F115" s="230"/>
      <c r="G115" s="62"/>
      <c r="H115" s="62"/>
      <c r="I115" s="233"/>
      <c r="J115" s="62"/>
      <c r="K115" s="62"/>
      <c r="L115" s="62"/>
      <c r="M115" s="62"/>
      <c r="N115" s="62"/>
      <c r="O115" s="62"/>
      <c r="P115" s="62"/>
      <c r="Q115" s="62"/>
      <c r="R115" s="62"/>
      <c r="S115" s="62"/>
      <c r="T115" s="74"/>
      <c r="W115" s="75"/>
      <c r="X115" s="75"/>
      <c r="Y115" s="75"/>
      <c r="Z115" s="75"/>
      <c r="AA115" s="75"/>
      <c r="AB115" s="75"/>
      <c r="AC115" s="75"/>
      <c r="AD115" s="75"/>
      <c r="AE115" s="62"/>
      <c r="AF115" s="62"/>
      <c r="AG115" s="62"/>
      <c r="AH115" s="62"/>
      <c r="AI115" s="62"/>
      <c r="AJ115" s="62"/>
      <c r="AK115" s="62"/>
      <c r="AL115" s="62"/>
    </row>
    <row r="116" ht="15.75" customHeight="1">
      <c r="A116" s="62"/>
      <c r="B116" s="62"/>
      <c r="C116" s="62"/>
      <c r="D116" s="230"/>
      <c r="E116" s="230"/>
      <c r="F116" s="230"/>
      <c r="G116" s="62"/>
      <c r="H116" s="62"/>
      <c r="I116" s="233"/>
      <c r="J116" s="62"/>
      <c r="K116" s="62"/>
      <c r="L116" s="62"/>
      <c r="M116" s="62"/>
      <c r="N116" s="62"/>
      <c r="O116" s="62"/>
      <c r="P116" s="62"/>
      <c r="Q116" s="62"/>
      <c r="R116" s="62"/>
      <c r="S116" s="62"/>
      <c r="T116" s="74"/>
      <c r="W116" s="75"/>
      <c r="X116" s="75"/>
      <c r="Y116" s="75"/>
      <c r="Z116" s="75"/>
      <c r="AA116" s="75"/>
      <c r="AB116" s="75"/>
      <c r="AC116" s="75"/>
      <c r="AD116" s="75"/>
      <c r="AE116" s="62"/>
      <c r="AF116" s="62"/>
      <c r="AG116" s="62"/>
      <c r="AH116" s="62"/>
      <c r="AI116" s="62"/>
      <c r="AJ116" s="62"/>
      <c r="AK116" s="62"/>
      <c r="AL116" s="62"/>
    </row>
    <row r="117" ht="15.75" customHeight="1">
      <c r="A117" s="62"/>
      <c r="B117" s="62"/>
      <c r="C117" s="62"/>
      <c r="D117" s="230"/>
      <c r="E117" s="230"/>
      <c r="F117" s="230"/>
      <c r="G117" s="62"/>
      <c r="H117" s="62"/>
      <c r="I117" s="233"/>
      <c r="J117" s="62"/>
      <c r="K117" s="62"/>
      <c r="L117" s="62"/>
      <c r="M117" s="62"/>
      <c r="N117" s="62"/>
      <c r="O117" s="62"/>
      <c r="P117" s="62"/>
      <c r="Q117" s="62"/>
      <c r="R117" s="62"/>
      <c r="S117" s="62"/>
      <c r="T117" s="74"/>
      <c r="W117" s="75"/>
      <c r="X117" s="75"/>
      <c r="Y117" s="75"/>
      <c r="Z117" s="75"/>
      <c r="AA117" s="75"/>
      <c r="AB117" s="75"/>
      <c r="AC117" s="75"/>
      <c r="AD117" s="75"/>
      <c r="AE117" s="62"/>
      <c r="AF117" s="62"/>
      <c r="AG117" s="62"/>
      <c r="AH117" s="62"/>
      <c r="AI117" s="62"/>
      <c r="AJ117" s="62"/>
      <c r="AK117" s="62"/>
      <c r="AL117" s="62"/>
    </row>
    <row r="118" ht="15.75" customHeight="1">
      <c r="A118" s="62"/>
      <c r="B118" s="62"/>
      <c r="C118" s="62"/>
      <c r="D118" s="230"/>
      <c r="E118" s="230"/>
      <c r="F118" s="230"/>
      <c r="G118" s="62"/>
      <c r="H118" s="62"/>
      <c r="I118" s="233"/>
      <c r="J118" s="62"/>
      <c r="K118" s="62"/>
      <c r="L118" s="62"/>
      <c r="M118" s="62"/>
      <c r="N118" s="62"/>
      <c r="O118" s="62"/>
      <c r="P118" s="62"/>
      <c r="Q118" s="62"/>
      <c r="R118" s="62"/>
      <c r="S118" s="62"/>
      <c r="T118" s="74"/>
      <c r="W118" s="75"/>
      <c r="X118" s="75"/>
      <c r="Y118" s="75"/>
      <c r="Z118" s="75"/>
      <c r="AA118" s="75"/>
      <c r="AB118" s="75"/>
      <c r="AC118" s="75"/>
      <c r="AD118" s="75"/>
      <c r="AE118" s="62"/>
      <c r="AF118" s="62"/>
      <c r="AG118" s="62"/>
      <c r="AH118" s="62"/>
      <c r="AI118" s="62"/>
      <c r="AJ118" s="62"/>
      <c r="AK118" s="62"/>
      <c r="AL118" s="62"/>
    </row>
    <row r="119" ht="15.75" customHeight="1">
      <c r="A119" s="62"/>
      <c r="B119" s="62"/>
      <c r="C119" s="62"/>
      <c r="D119" s="230"/>
      <c r="E119" s="230"/>
      <c r="F119" s="230"/>
      <c r="G119" s="62"/>
      <c r="H119" s="62"/>
      <c r="I119" s="233"/>
      <c r="J119" s="62"/>
      <c r="K119" s="62"/>
      <c r="L119" s="62"/>
      <c r="M119" s="62"/>
      <c r="N119" s="62"/>
      <c r="O119" s="62"/>
      <c r="P119" s="62"/>
      <c r="Q119" s="62"/>
      <c r="R119" s="62"/>
      <c r="S119" s="62"/>
      <c r="T119" s="74"/>
      <c r="W119" s="75"/>
      <c r="X119" s="75"/>
      <c r="Y119" s="75"/>
      <c r="Z119" s="75"/>
      <c r="AA119" s="75"/>
      <c r="AB119" s="75"/>
      <c r="AC119" s="75"/>
      <c r="AD119" s="75"/>
      <c r="AE119" s="62"/>
      <c r="AF119" s="62"/>
      <c r="AG119" s="62"/>
      <c r="AH119" s="62"/>
      <c r="AI119" s="62"/>
      <c r="AJ119" s="62"/>
      <c r="AK119" s="62"/>
      <c r="AL119" s="62"/>
    </row>
    <row r="120" ht="15.75" customHeight="1">
      <c r="A120" s="62"/>
      <c r="B120" s="62"/>
      <c r="C120" s="62"/>
      <c r="D120" s="230"/>
      <c r="E120" s="230"/>
      <c r="F120" s="230"/>
      <c r="G120" s="62"/>
      <c r="H120" s="62"/>
      <c r="I120" s="233"/>
      <c r="J120" s="62"/>
      <c r="K120" s="62"/>
      <c r="L120" s="62"/>
      <c r="M120" s="62"/>
      <c r="N120" s="62"/>
      <c r="O120" s="62"/>
      <c r="P120" s="62"/>
      <c r="Q120" s="62"/>
      <c r="R120" s="62"/>
      <c r="S120" s="62"/>
      <c r="T120" s="74"/>
      <c r="W120" s="75"/>
      <c r="X120" s="75"/>
      <c r="Y120" s="75"/>
      <c r="Z120" s="75"/>
      <c r="AA120" s="75"/>
      <c r="AB120" s="75"/>
      <c r="AC120" s="75"/>
      <c r="AD120" s="75"/>
      <c r="AE120" s="62"/>
      <c r="AF120" s="62"/>
      <c r="AG120" s="62"/>
      <c r="AH120" s="62"/>
      <c r="AI120" s="62"/>
      <c r="AJ120" s="62"/>
      <c r="AK120" s="62"/>
      <c r="AL120" s="62"/>
    </row>
    <row r="121" ht="15.75" customHeight="1">
      <c r="A121" s="62"/>
      <c r="B121" s="62"/>
      <c r="C121" s="62"/>
      <c r="D121" s="230"/>
      <c r="E121" s="230"/>
      <c r="F121" s="230"/>
      <c r="G121" s="62"/>
      <c r="H121" s="62"/>
      <c r="I121" s="233"/>
      <c r="J121" s="62"/>
      <c r="K121" s="62"/>
      <c r="L121" s="62"/>
      <c r="M121" s="62"/>
      <c r="N121" s="62"/>
      <c r="O121" s="62"/>
      <c r="P121" s="62"/>
      <c r="Q121" s="62"/>
      <c r="R121" s="62"/>
      <c r="S121" s="62"/>
      <c r="T121" s="74"/>
      <c r="W121" s="75"/>
      <c r="X121" s="75"/>
      <c r="Y121" s="75"/>
      <c r="Z121" s="75"/>
      <c r="AA121" s="75"/>
      <c r="AB121" s="75"/>
      <c r="AC121" s="75"/>
      <c r="AD121" s="75"/>
      <c r="AE121" s="62"/>
      <c r="AF121" s="62"/>
      <c r="AG121" s="62"/>
      <c r="AH121" s="62"/>
      <c r="AI121" s="62"/>
      <c r="AJ121" s="62"/>
      <c r="AK121" s="62"/>
      <c r="AL121" s="62"/>
    </row>
    <row r="122" ht="15.75" customHeight="1">
      <c r="A122" s="62"/>
      <c r="B122" s="62"/>
      <c r="C122" s="62"/>
      <c r="D122" s="230"/>
      <c r="E122" s="230"/>
      <c r="F122" s="230"/>
      <c r="G122" s="62"/>
      <c r="H122" s="62"/>
      <c r="I122" s="233"/>
      <c r="J122" s="62"/>
      <c r="K122" s="62"/>
      <c r="L122" s="62"/>
      <c r="M122" s="62"/>
      <c r="N122" s="62"/>
      <c r="O122" s="62"/>
      <c r="P122" s="62"/>
      <c r="Q122" s="62"/>
      <c r="R122" s="62"/>
      <c r="S122" s="62"/>
      <c r="T122" s="74"/>
      <c r="W122" s="75"/>
      <c r="X122" s="75"/>
      <c r="Y122" s="75"/>
      <c r="Z122" s="75"/>
      <c r="AA122" s="75"/>
      <c r="AB122" s="75"/>
      <c r="AC122" s="75"/>
      <c r="AD122" s="75"/>
      <c r="AE122" s="62"/>
      <c r="AF122" s="62"/>
      <c r="AG122" s="62"/>
      <c r="AH122" s="62"/>
      <c r="AI122" s="62"/>
      <c r="AJ122" s="62"/>
      <c r="AK122" s="62"/>
      <c r="AL122" s="62"/>
    </row>
    <row r="123" ht="15.75" customHeight="1">
      <c r="A123" s="62"/>
      <c r="B123" s="62"/>
      <c r="C123" s="62"/>
      <c r="D123" s="230"/>
      <c r="E123" s="230"/>
      <c r="F123" s="230"/>
      <c r="G123" s="62"/>
      <c r="H123" s="62"/>
      <c r="I123" s="233"/>
      <c r="J123" s="62"/>
      <c r="K123" s="62"/>
      <c r="L123" s="62"/>
      <c r="M123" s="62"/>
      <c r="N123" s="62"/>
      <c r="O123" s="62"/>
      <c r="P123" s="62"/>
      <c r="Q123" s="62"/>
      <c r="R123" s="62"/>
      <c r="S123" s="62"/>
      <c r="T123" s="74"/>
      <c r="W123" s="75"/>
      <c r="X123" s="75"/>
      <c r="Y123" s="75"/>
      <c r="Z123" s="75"/>
      <c r="AA123" s="75"/>
      <c r="AB123" s="75"/>
      <c r="AC123" s="75"/>
      <c r="AD123" s="75"/>
      <c r="AE123" s="62"/>
      <c r="AF123" s="62"/>
      <c r="AG123" s="62"/>
      <c r="AH123" s="62"/>
      <c r="AI123" s="62"/>
      <c r="AJ123" s="62"/>
      <c r="AK123" s="62"/>
      <c r="AL123" s="62"/>
    </row>
    <row r="124" ht="15.75" customHeight="1">
      <c r="A124" s="62"/>
      <c r="B124" s="62"/>
      <c r="C124" s="62"/>
      <c r="D124" s="230"/>
      <c r="E124" s="230"/>
      <c r="F124" s="230"/>
      <c r="G124" s="62"/>
      <c r="H124" s="62"/>
      <c r="I124" s="233"/>
      <c r="J124" s="62"/>
      <c r="K124" s="62"/>
      <c r="L124" s="62"/>
      <c r="M124" s="62"/>
      <c r="N124" s="62"/>
      <c r="O124" s="62"/>
      <c r="P124" s="62"/>
      <c r="Q124" s="62"/>
      <c r="R124" s="62"/>
      <c r="S124" s="62"/>
      <c r="T124" s="74"/>
      <c r="W124" s="75"/>
      <c r="X124" s="75"/>
      <c r="Y124" s="75"/>
      <c r="Z124" s="75"/>
      <c r="AA124" s="75"/>
      <c r="AB124" s="75"/>
      <c r="AC124" s="75"/>
      <c r="AD124" s="75"/>
      <c r="AE124" s="62"/>
      <c r="AF124" s="62"/>
      <c r="AG124" s="62"/>
      <c r="AH124" s="62"/>
      <c r="AI124" s="62"/>
      <c r="AJ124" s="62"/>
      <c r="AK124" s="62"/>
      <c r="AL124" s="62"/>
    </row>
    <row r="125" ht="15.75" customHeight="1">
      <c r="A125" s="62"/>
      <c r="B125" s="62"/>
      <c r="C125" s="62"/>
      <c r="D125" s="230"/>
      <c r="E125" s="230"/>
      <c r="F125" s="230"/>
      <c r="G125" s="62"/>
      <c r="H125" s="62"/>
      <c r="I125" s="233"/>
      <c r="J125" s="62"/>
      <c r="K125" s="62"/>
      <c r="L125" s="62"/>
      <c r="M125" s="62"/>
      <c r="N125" s="62"/>
      <c r="O125" s="62"/>
      <c r="P125" s="62"/>
      <c r="Q125" s="62"/>
      <c r="R125" s="62"/>
      <c r="S125" s="62"/>
      <c r="T125" s="74"/>
      <c r="W125" s="75"/>
      <c r="X125" s="75"/>
      <c r="Y125" s="75"/>
      <c r="Z125" s="75"/>
      <c r="AA125" s="75"/>
      <c r="AB125" s="75"/>
      <c r="AC125" s="75"/>
      <c r="AD125" s="75"/>
      <c r="AE125" s="62"/>
      <c r="AF125" s="62"/>
      <c r="AG125" s="62"/>
      <c r="AH125" s="62"/>
      <c r="AI125" s="62"/>
      <c r="AJ125" s="62"/>
      <c r="AK125" s="62"/>
      <c r="AL125" s="62"/>
    </row>
    <row r="126" ht="15.75" customHeight="1">
      <c r="A126" s="62"/>
      <c r="B126" s="62"/>
      <c r="C126" s="62"/>
      <c r="D126" s="230"/>
      <c r="E126" s="230"/>
      <c r="F126" s="230"/>
      <c r="G126" s="62"/>
      <c r="H126" s="62"/>
      <c r="I126" s="233"/>
      <c r="J126" s="62"/>
      <c r="K126" s="62"/>
      <c r="L126" s="62"/>
      <c r="M126" s="62"/>
      <c r="N126" s="62"/>
      <c r="O126" s="62"/>
      <c r="P126" s="62"/>
      <c r="Q126" s="62"/>
      <c r="R126" s="62"/>
      <c r="S126" s="62"/>
      <c r="T126" s="74"/>
      <c r="W126" s="75"/>
      <c r="X126" s="75"/>
      <c r="Y126" s="75"/>
      <c r="Z126" s="75"/>
      <c r="AA126" s="75"/>
      <c r="AB126" s="75"/>
      <c r="AC126" s="75"/>
      <c r="AD126" s="75"/>
      <c r="AE126" s="62"/>
      <c r="AF126" s="62"/>
      <c r="AG126" s="62"/>
      <c r="AH126" s="62"/>
      <c r="AI126" s="62"/>
      <c r="AJ126" s="62"/>
      <c r="AK126" s="62"/>
      <c r="AL126" s="62"/>
    </row>
    <row r="127" ht="15.75" customHeight="1">
      <c r="A127" s="62"/>
      <c r="B127" s="62"/>
      <c r="C127" s="62"/>
      <c r="D127" s="230"/>
      <c r="E127" s="230"/>
      <c r="F127" s="230"/>
      <c r="G127" s="62"/>
      <c r="H127" s="62"/>
      <c r="I127" s="233"/>
      <c r="J127" s="62"/>
      <c r="K127" s="62"/>
      <c r="L127" s="62"/>
      <c r="M127" s="62"/>
      <c r="N127" s="62"/>
      <c r="O127" s="62"/>
      <c r="P127" s="62"/>
      <c r="Q127" s="62"/>
      <c r="R127" s="62"/>
      <c r="S127" s="62"/>
      <c r="T127" s="74"/>
      <c r="W127" s="75"/>
      <c r="X127" s="75"/>
      <c r="Y127" s="75"/>
      <c r="Z127" s="75"/>
      <c r="AA127" s="75"/>
      <c r="AB127" s="75"/>
      <c r="AC127" s="75"/>
      <c r="AD127" s="75"/>
      <c r="AE127" s="62"/>
      <c r="AF127" s="62"/>
      <c r="AG127" s="62"/>
      <c r="AH127" s="62"/>
      <c r="AI127" s="62"/>
      <c r="AJ127" s="62"/>
      <c r="AK127" s="62"/>
      <c r="AL127" s="62"/>
    </row>
    <row r="128" ht="15.75" customHeight="1">
      <c r="A128" s="62"/>
      <c r="B128" s="62"/>
      <c r="C128" s="62"/>
      <c r="D128" s="230"/>
      <c r="E128" s="230"/>
      <c r="F128" s="230"/>
      <c r="G128" s="62"/>
      <c r="H128" s="62"/>
      <c r="I128" s="233"/>
      <c r="J128" s="62"/>
      <c r="K128" s="62"/>
      <c r="L128" s="62"/>
      <c r="M128" s="62"/>
      <c r="N128" s="62"/>
      <c r="O128" s="62"/>
      <c r="P128" s="62"/>
      <c r="Q128" s="62"/>
      <c r="R128" s="62"/>
      <c r="S128" s="62"/>
      <c r="T128" s="74"/>
      <c r="W128" s="75"/>
      <c r="X128" s="75"/>
      <c r="Y128" s="75"/>
      <c r="Z128" s="75"/>
      <c r="AA128" s="75"/>
      <c r="AB128" s="75"/>
      <c r="AC128" s="75"/>
      <c r="AD128" s="75"/>
      <c r="AE128" s="62"/>
      <c r="AF128" s="62"/>
      <c r="AG128" s="62"/>
      <c r="AH128" s="62"/>
      <c r="AI128" s="62"/>
      <c r="AJ128" s="62"/>
      <c r="AK128" s="62"/>
      <c r="AL128" s="62"/>
    </row>
    <row r="129" ht="15.75" customHeight="1">
      <c r="A129" s="62"/>
      <c r="B129" s="62"/>
      <c r="C129" s="62"/>
      <c r="D129" s="230"/>
      <c r="E129" s="230"/>
      <c r="F129" s="230"/>
      <c r="G129" s="62"/>
      <c r="H129" s="62"/>
      <c r="I129" s="233"/>
      <c r="J129" s="62"/>
      <c r="K129" s="62"/>
      <c r="L129" s="62"/>
      <c r="M129" s="62"/>
      <c r="N129" s="62"/>
      <c r="O129" s="62"/>
      <c r="P129" s="62"/>
      <c r="Q129" s="62"/>
      <c r="R129" s="62"/>
      <c r="S129" s="62"/>
      <c r="T129" s="74"/>
      <c r="W129" s="75"/>
      <c r="X129" s="75"/>
      <c r="Y129" s="75"/>
      <c r="Z129" s="75"/>
      <c r="AA129" s="75"/>
      <c r="AB129" s="75"/>
      <c r="AC129" s="75"/>
      <c r="AD129" s="75"/>
      <c r="AE129" s="62"/>
      <c r="AF129" s="62"/>
      <c r="AG129" s="62"/>
      <c r="AH129" s="62"/>
      <c r="AI129" s="62"/>
      <c r="AJ129" s="62"/>
      <c r="AK129" s="62"/>
      <c r="AL129" s="62"/>
    </row>
    <row r="130" ht="15.75" customHeight="1">
      <c r="A130" s="62"/>
      <c r="B130" s="62"/>
      <c r="C130" s="62"/>
      <c r="D130" s="230"/>
      <c r="E130" s="230"/>
      <c r="F130" s="230"/>
      <c r="G130" s="62"/>
      <c r="H130" s="62"/>
      <c r="I130" s="233"/>
      <c r="J130" s="62"/>
      <c r="K130" s="62"/>
      <c r="L130" s="62"/>
      <c r="M130" s="62"/>
      <c r="N130" s="62"/>
      <c r="O130" s="62"/>
      <c r="P130" s="62"/>
      <c r="Q130" s="62"/>
      <c r="R130" s="62"/>
      <c r="S130" s="62"/>
      <c r="T130" s="74"/>
      <c r="W130" s="75"/>
      <c r="X130" s="75"/>
      <c r="Y130" s="75"/>
      <c r="Z130" s="75"/>
      <c r="AA130" s="75"/>
      <c r="AB130" s="75"/>
      <c r="AC130" s="75"/>
      <c r="AD130" s="75"/>
      <c r="AE130" s="62"/>
      <c r="AF130" s="62"/>
      <c r="AG130" s="62"/>
      <c r="AH130" s="62"/>
      <c r="AI130" s="62"/>
      <c r="AJ130" s="62"/>
      <c r="AK130" s="62"/>
      <c r="AL130" s="62"/>
    </row>
    <row r="131" ht="15.75" customHeight="1">
      <c r="A131" s="62"/>
      <c r="B131" s="62"/>
      <c r="C131" s="62"/>
      <c r="D131" s="230"/>
      <c r="E131" s="230"/>
      <c r="F131" s="230"/>
      <c r="G131" s="62"/>
      <c r="H131" s="62"/>
      <c r="I131" s="233"/>
      <c r="J131" s="62"/>
      <c r="K131" s="62"/>
      <c r="L131" s="62"/>
      <c r="M131" s="62"/>
      <c r="N131" s="62"/>
      <c r="O131" s="62"/>
      <c r="P131" s="62"/>
      <c r="Q131" s="62"/>
      <c r="R131" s="62"/>
      <c r="S131" s="62"/>
      <c r="T131" s="74"/>
      <c r="W131" s="75"/>
      <c r="X131" s="75"/>
      <c r="Y131" s="75"/>
      <c r="Z131" s="75"/>
      <c r="AA131" s="75"/>
      <c r="AB131" s="75"/>
      <c r="AC131" s="75"/>
      <c r="AD131" s="75"/>
      <c r="AE131" s="62"/>
      <c r="AF131" s="62"/>
      <c r="AG131" s="62"/>
      <c r="AH131" s="62"/>
      <c r="AI131" s="62"/>
      <c r="AJ131" s="62"/>
      <c r="AK131" s="62"/>
      <c r="AL131" s="62"/>
    </row>
    <row r="132" ht="15.75" customHeight="1">
      <c r="A132" s="62"/>
      <c r="B132" s="62"/>
      <c r="C132" s="62"/>
      <c r="D132" s="230"/>
      <c r="E132" s="230"/>
      <c r="F132" s="230"/>
      <c r="G132" s="62"/>
      <c r="H132" s="62"/>
      <c r="I132" s="233"/>
      <c r="J132" s="62"/>
      <c r="K132" s="62"/>
      <c r="L132" s="62"/>
      <c r="M132" s="62"/>
      <c r="N132" s="62"/>
      <c r="O132" s="62"/>
      <c r="P132" s="62"/>
      <c r="Q132" s="62"/>
      <c r="R132" s="62"/>
      <c r="S132" s="62"/>
      <c r="T132" s="74"/>
      <c r="W132" s="75"/>
      <c r="X132" s="75"/>
      <c r="Y132" s="75"/>
      <c r="Z132" s="75"/>
      <c r="AA132" s="75"/>
      <c r="AB132" s="75"/>
      <c r="AC132" s="75"/>
      <c r="AD132" s="75"/>
      <c r="AE132" s="62"/>
      <c r="AF132" s="62"/>
      <c r="AG132" s="62"/>
      <c r="AH132" s="62"/>
      <c r="AI132" s="62"/>
      <c r="AJ132" s="62"/>
      <c r="AK132" s="62"/>
      <c r="AL132" s="62"/>
    </row>
    <row r="133" ht="15.75" customHeight="1">
      <c r="A133" s="62"/>
      <c r="B133" s="62"/>
      <c r="C133" s="62"/>
      <c r="D133" s="230"/>
      <c r="E133" s="230"/>
      <c r="F133" s="230"/>
      <c r="G133" s="62"/>
      <c r="H133" s="62"/>
      <c r="I133" s="233"/>
      <c r="J133" s="62"/>
      <c r="K133" s="62"/>
      <c r="L133" s="62"/>
      <c r="M133" s="62"/>
      <c r="N133" s="62"/>
      <c r="O133" s="62"/>
      <c r="P133" s="62"/>
      <c r="Q133" s="62"/>
      <c r="R133" s="62"/>
      <c r="S133" s="62"/>
      <c r="T133" s="74"/>
      <c r="W133" s="75"/>
      <c r="X133" s="75"/>
      <c r="Y133" s="75"/>
      <c r="Z133" s="75"/>
      <c r="AA133" s="75"/>
      <c r="AB133" s="75"/>
      <c r="AC133" s="75"/>
      <c r="AD133" s="75"/>
      <c r="AE133" s="62"/>
      <c r="AF133" s="62"/>
      <c r="AG133" s="62"/>
      <c r="AH133" s="62"/>
      <c r="AI133" s="62"/>
      <c r="AJ133" s="62"/>
      <c r="AK133" s="62"/>
      <c r="AL133" s="62"/>
    </row>
    <row r="134" ht="15.75" customHeight="1">
      <c r="A134" s="62"/>
      <c r="B134" s="62"/>
      <c r="C134" s="62"/>
      <c r="D134" s="230"/>
      <c r="E134" s="230"/>
      <c r="F134" s="230"/>
      <c r="G134" s="62"/>
      <c r="H134" s="62"/>
      <c r="I134" s="233"/>
      <c r="J134" s="62"/>
      <c r="K134" s="62"/>
      <c r="L134" s="62"/>
      <c r="M134" s="62"/>
      <c r="N134" s="62"/>
      <c r="O134" s="62"/>
      <c r="P134" s="62"/>
      <c r="Q134" s="62"/>
      <c r="R134" s="62"/>
      <c r="S134" s="62"/>
      <c r="T134" s="74"/>
      <c r="W134" s="75"/>
      <c r="X134" s="75"/>
      <c r="Y134" s="75"/>
      <c r="Z134" s="75"/>
      <c r="AA134" s="75"/>
      <c r="AB134" s="75"/>
      <c r="AC134" s="75"/>
      <c r="AD134" s="75"/>
      <c r="AE134" s="62"/>
      <c r="AF134" s="62"/>
      <c r="AG134" s="62"/>
      <c r="AH134" s="62"/>
      <c r="AI134" s="62"/>
      <c r="AJ134" s="62"/>
      <c r="AK134" s="62"/>
      <c r="AL134" s="62"/>
    </row>
    <row r="135" ht="15.75" customHeight="1">
      <c r="A135" s="62"/>
      <c r="B135" s="62"/>
      <c r="C135" s="62"/>
      <c r="D135" s="230"/>
      <c r="E135" s="230"/>
      <c r="F135" s="230"/>
      <c r="G135" s="62"/>
      <c r="H135" s="62"/>
      <c r="I135" s="233"/>
      <c r="J135" s="62"/>
      <c r="K135" s="62"/>
      <c r="L135" s="62"/>
      <c r="M135" s="62"/>
      <c r="N135" s="62"/>
      <c r="O135" s="62"/>
      <c r="P135" s="62"/>
      <c r="Q135" s="62"/>
      <c r="R135" s="62"/>
      <c r="S135" s="62"/>
      <c r="T135" s="74"/>
      <c r="W135" s="75"/>
      <c r="X135" s="75"/>
      <c r="Y135" s="75"/>
      <c r="Z135" s="75"/>
      <c r="AA135" s="75"/>
      <c r="AB135" s="75"/>
      <c r="AC135" s="75"/>
      <c r="AD135" s="75"/>
      <c r="AE135" s="62"/>
      <c r="AF135" s="62"/>
      <c r="AG135" s="62"/>
      <c r="AH135" s="62"/>
      <c r="AI135" s="62"/>
      <c r="AJ135" s="62"/>
      <c r="AK135" s="62"/>
      <c r="AL135" s="62"/>
    </row>
    <row r="136" ht="15.75" customHeight="1">
      <c r="A136" s="62"/>
      <c r="B136" s="62"/>
      <c r="C136" s="62"/>
      <c r="D136" s="230"/>
      <c r="E136" s="230"/>
      <c r="F136" s="230"/>
      <c r="G136" s="62"/>
      <c r="H136" s="62"/>
      <c r="I136" s="233"/>
      <c r="J136" s="62"/>
      <c r="K136" s="62"/>
      <c r="L136" s="62"/>
      <c r="M136" s="62"/>
      <c r="N136" s="62"/>
      <c r="O136" s="62"/>
      <c r="P136" s="62"/>
      <c r="Q136" s="62"/>
      <c r="R136" s="62"/>
      <c r="S136" s="62"/>
      <c r="T136" s="74"/>
      <c r="W136" s="75"/>
      <c r="X136" s="75"/>
      <c r="Y136" s="75"/>
      <c r="Z136" s="75"/>
      <c r="AA136" s="75"/>
      <c r="AB136" s="75"/>
      <c r="AC136" s="75"/>
      <c r="AD136" s="75"/>
      <c r="AE136" s="62"/>
      <c r="AF136" s="62"/>
      <c r="AG136" s="62"/>
      <c r="AH136" s="62"/>
      <c r="AI136" s="62"/>
      <c r="AJ136" s="62"/>
      <c r="AK136" s="62"/>
      <c r="AL136" s="62"/>
    </row>
    <row r="137" ht="15.75" customHeight="1">
      <c r="A137" s="62"/>
      <c r="B137" s="62"/>
      <c r="C137" s="62"/>
      <c r="D137" s="230"/>
      <c r="E137" s="230"/>
      <c r="F137" s="230"/>
      <c r="G137" s="62"/>
      <c r="H137" s="62"/>
      <c r="I137" s="233"/>
      <c r="J137" s="62"/>
      <c r="K137" s="62"/>
      <c r="L137" s="62"/>
      <c r="M137" s="62"/>
      <c r="N137" s="62"/>
      <c r="O137" s="62"/>
      <c r="P137" s="62"/>
      <c r="Q137" s="62"/>
      <c r="R137" s="62"/>
      <c r="S137" s="62"/>
      <c r="T137" s="74"/>
      <c r="W137" s="75"/>
      <c r="X137" s="75"/>
      <c r="Y137" s="75"/>
      <c r="Z137" s="75"/>
      <c r="AA137" s="75"/>
      <c r="AB137" s="75"/>
      <c r="AC137" s="75"/>
      <c r="AD137" s="75"/>
      <c r="AE137" s="62"/>
      <c r="AF137" s="62"/>
      <c r="AG137" s="62"/>
      <c r="AH137" s="62"/>
      <c r="AI137" s="62"/>
      <c r="AJ137" s="62"/>
      <c r="AK137" s="62"/>
      <c r="AL137" s="62"/>
    </row>
    <row r="138" ht="15.75" customHeight="1">
      <c r="A138" s="62"/>
      <c r="B138" s="62"/>
      <c r="C138" s="62"/>
      <c r="D138" s="230"/>
      <c r="E138" s="230"/>
      <c r="F138" s="230"/>
      <c r="G138" s="62"/>
      <c r="H138" s="62"/>
      <c r="I138" s="233"/>
      <c r="J138" s="62"/>
      <c r="K138" s="62"/>
      <c r="L138" s="62"/>
      <c r="M138" s="62"/>
      <c r="N138" s="62"/>
      <c r="O138" s="62"/>
      <c r="P138" s="62"/>
      <c r="Q138" s="62"/>
      <c r="R138" s="62"/>
      <c r="S138" s="62"/>
      <c r="T138" s="74"/>
      <c r="W138" s="75"/>
      <c r="X138" s="75"/>
      <c r="Y138" s="75"/>
      <c r="Z138" s="75"/>
      <c r="AA138" s="75"/>
      <c r="AB138" s="75"/>
      <c r="AC138" s="75"/>
      <c r="AD138" s="75"/>
      <c r="AE138" s="62"/>
      <c r="AF138" s="62"/>
      <c r="AG138" s="62"/>
      <c r="AH138" s="62"/>
      <c r="AI138" s="62"/>
      <c r="AJ138" s="62"/>
      <c r="AK138" s="62"/>
      <c r="AL138" s="62"/>
    </row>
    <row r="139" ht="15.75" customHeight="1">
      <c r="A139" s="62"/>
      <c r="B139" s="62"/>
      <c r="C139" s="62"/>
      <c r="D139" s="230"/>
      <c r="E139" s="230"/>
      <c r="F139" s="230"/>
      <c r="G139" s="62"/>
      <c r="H139" s="62"/>
      <c r="I139" s="233"/>
      <c r="J139" s="62"/>
      <c r="K139" s="62"/>
      <c r="L139" s="62"/>
      <c r="M139" s="62"/>
      <c r="N139" s="62"/>
      <c r="O139" s="62"/>
      <c r="P139" s="62"/>
      <c r="Q139" s="62"/>
      <c r="R139" s="62"/>
      <c r="S139" s="62"/>
      <c r="T139" s="74"/>
      <c r="W139" s="75"/>
      <c r="X139" s="75"/>
      <c r="Y139" s="75"/>
      <c r="Z139" s="75"/>
      <c r="AA139" s="75"/>
      <c r="AB139" s="75"/>
      <c r="AC139" s="75"/>
      <c r="AD139" s="75"/>
      <c r="AE139" s="62"/>
      <c r="AF139" s="62"/>
      <c r="AG139" s="62"/>
      <c r="AH139" s="62"/>
      <c r="AI139" s="62"/>
      <c r="AJ139" s="62"/>
      <c r="AK139" s="62"/>
      <c r="AL139" s="62"/>
    </row>
    <row r="140" ht="15.75" customHeight="1">
      <c r="A140" s="62"/>
      <c r="B140" s="62"/>
      <c r="C140" s="62"/>
      <c r="D140" s="230"/>
      <c r="E140" s="230"/>
      <c r="F140" s="230"/>
      <c r="G140" s="62"/>
      <c r="H140" s="62"/>
      <c r="I140" s="233"/>
      <c r="J140" s="62"/>
      <c r="K140" s="62"/>
      <c r="L140" s="62"/>
      <c r="M140" s="62"/>
      <c r="N140" s="62"/>
      <c r="O140" s="62"/>
      <c r="P140" s="62"/>
      <c r="Q140" s="62"/>
      <c r="R140" s="62"/>
      <c r="S140" s="62"/>
      <c r="T140" s="74"/>
      <c r="W140" s="75"/>
      <c r="X140" s="75"/>
      <c r="Y140" s="75"/>
      <c r="Z140" s="75"/>
      <c r="AA140" s="75"/>
      <c r="AB140" s="75"/>
      <c r="AC140" s="75"/>
      <c r="AD140" s="75"/>
      <c r="AE140" s="62"/>
      <c r="AF140" s="62"/>
      <c r="AG140" s="62"/>
      <c r="AH140" s="62"/>
      <c r="AI140" s="62"/>
      <c r="AJ140" s="62"/>
      <c r="AK140" s="62"/>
      <c r="AL140" s="62"/>
    </row>
    <row r="141" ht="15.75" customHeight="1">
      <c r="A141" s="62"/>
      <c r="B141" s="62"/>
      <c r="C141" s="62"/>
      <c r="D141" s="230"/>
      <c r="E141" s="230"/>
      <c r="F141" s="230"/>
      <c r="G141" s="62"/>
      <c r="H141" s="62"/>
      <c r="I141" s="233"/>
      <c r="J141" s="62"/>
      <c r="K141" s="62"/>
      <c r="L141" s="62"/>
      <c r="M141" s="62"/>
      <c r="N141" s="62"/>
      <c r="O141" s="62"/>
      <c r="P141" s="62"/>
      <c r="Q141" s="62"/>
      <c r="R141" s="62"/>
      <c r="S141" s="62"/>
      <c r="T141" s="74"/>
      <c r="W141" s="75"/>
      <c r="X141" s="75"/>
      <c r="Y141" s="75"/>
      <c r="Z141" s="75"/>
      <c r="AA141" s="75"/>
      <c r="AB141" s="75"/>
      <c r="AC141" s="75"/>
      <c r="AD141" s="75"/>
      <c r="AE141" s="62"/>
      <c r="AF141" s="62"/>
      <c r="AG141" s="62"/>
      <c r="AH141" s="62"/>
      <c r="AI141" s="62"/>
      <c r="AJ141" s="62"/>
      <c r="AK141" s="62"/>
      <c r="AL141" s="62"/>
    </row>
    <row r="142" ht="15.75" customHeight="1">
      <c r="A142" s="62"/>
      <c r="B142" s="62"/>
      <c r="C142" s="62"/>
      <c r="D142" s="230"/>
      <c r="E142" s="230"/>
      <c r="F142" s="230"/>
      <c r="G142" s="62"/>
      <c r="H142" s="62"/>
      <c r="I142" s="233"/>
      <c r="J142" s="62"/>
      <c r="K142" s="62"/>
      <c r="L142" s="62"/>
      <c r="M142" s="62"/>
      <c r="N142" s="62"/>
      <c r="O142" s="62"/>
      <c r="P142" s="62"/>
      <c r="Q142" s="62"/>
      <c r="R142" s="62"/>
      <c r="S142" s="62"/>
      <c r="T142" s="74"/>
      <c r="W142" s="75"/>
      <c r="X142" s="75"/>
      <c r="Y142" s="75"/>
      <c r="Z142" s="75"/>
      <c r="AA142" s="75"/>
      <c r="AB142" s="75"/>
      <c r="AC142" s="75"/>
      <c r="AD142" s="75"/>
      <c r="AE142" s="62"/>
      <c r="AF142" s="62"/>
      <c r="AG142" s="62"/>
      <c r="AH142" s="62"/>
      <c r="AI142" s="62"/>
      <c r="AJ142" s="62"/>
      <c r="AK142" s="62"/>
      <c r="AL142" s="62"/>
    </row>
    <row r="143" ht="15.75" customHeight="1">
      <c r="A143" s="62"/>
      <c r="B143" s="62"/>
      <c r="C143" s="62"/>
      <c r="D143" s="230"/>
      <c r="E143" s="230"/>
      <c r="F143" s="230"/>
      <c r="G143" s="62"/>
      <c r="H143" s="62"/>
      <c r="I143" s="233"/>
      <c r="J143" s="62"/>
      <c r="K143" s="62"/>
      <c r="L143" s="62"/>
      <c r="M143" s="62"/>
      <c r="N143" s="62"/>
      <c r="O143" s="62"/>
      <c r="P143" s="62"/>
      <c r="Q143" s="62"/>
      <c r="R143" s="62"/>
      <c r="S143" s="62"/>
      <c r="T143" s="74"/>
      <c r="W143" s="75"/>
      <c r="X143" s="75"/>
      <c r="Y143" s="75"/>
      <c r="Z143" s="75"/>
      <c r="AA143" s="75"/>
      <c r="AB143" s="75"/>
      <c r="AC143" s="75"/>
      <c r="AD143" s="75"/>
      <c r="AE143" s="62"/>
      <c r="AF143" s="62"/>
      <c r="AG143" s="62"/>
      <c r="AH143" s="62"/>
      <c r="AI143" s="62"/>
      <c r="AJ143" s="62"/>
      <c r="AK143" s="62"/>
      <c r="AL143" s="62"/>
    </row>
    <row r="144" ht="15.75" customHeight="1">
      <c r="A144" s="62"/>
      <c r="B144" s="62"/>
      <c r="C144" s="62"/>
      <c r="D144" s="230"/>
      <c r="E144" s="230"/>
      <c r="F144" s="230"/>
      <c r="G144" s="62"/>
      <c r="H144" s="62"/>
      <c r="I144" s="233"/>
      <c r="J144" s="62"/>
      <c r="K144" s="62"/>
      <c r="L144" s="62"/>
      <c r="M144" s="62"/>
      <c r="N144" s="62"/>
      <c r="O144" s="62"/>
      <c r="P144" s="62"/>
      <c r="Q144" s="62"/>
      <c r="R144" s="62"/>
      <c r="S144" s="62"/>
      <c r="T144" s="74"/>
      <c r="W144" s="75"/>
      <c r="X144" s="75"/>
      <c r="Y144" s="75"/>
      <c r="Z144" s="75"/>
      <c r="AA144" s="75"/>
      <c r="AB144" s="75"/>
      <c r="AC144" s="75"/>
      <c r="AD144" s="75"/>
      <c r="AE144" s="62"/>
      <c r="AF144" s="62"/>
      <c r="AG144" s="62"/>
      <c r="AH144" s="62"/>
      <c r="AI144" s="62"/>
      <c r="AJ144" s="62"/>
      <c r="AK144" s="62"/>
      <c r="AL144" s="62"/>
    </row>
    <row r="145" ht="15.75" customHeight="1">
      <c r="A145" s="62"/>
      <c r="B145" s="62"/>
      <c r="C145" s="62"/>
      <c r="D145" s="230"/>
      <c r="E145" s="230"/>
      <c r="F145" s="230"/>
      <c r="G145" s="62"/>
      <c r="H145" s="62"/>
      <c r="I145" s="233"/>
      <c r="J145" s="62"/>
      <c r="K145" s="62"/>
      <c r="L145" s="62"/>
      <c r="M145" s="62"/>
      <c r="N145" s="62"/>
      <c r="O145" s="62"/>
      <c r="P145" s="62"/>
      <c r="Q145" s="62"/>
      <c r="R145" s="62"/>
      <c r="S145" s="62"/>
      <c r="T145" s="74"/>
      <c r="W145" s="75"/>
      <c r="X145" s="75"/>
      <c r="Y145" s="75"/>
      <c r="Z145" s="75"/>
      <c r="AA145" s="75"/>
      <c r="AB145" s="75"/>
      <c r="AC145" s="75"/>
      <c r="AD145" s="75"/>
      <c r="AE145" s="62"/>
      <c r="AF145" s="62"/>
      <c r="AG145" s="62"/>
      <c r="AH145" s="62"/>
      <c r="AI145" s="62"/>
      <c r="AJ145" s="62"/>
      <c r="AK145" s="62"/>
      <c r="AL145" s="62"/>
    </row>
    <row r="146" ht="15.75" customHeight="1">
      <c r="A146" s="62"/>
      <c r="B146" s="62"/>
      <c r="C146" s="62"/>
      <c r="D146" s="230"/>
      <c r="E146" s="230"/>
      <c r="F146" s="230"/>
      <c r="G146" s="62"/>
      <c r="H146" s="62"/>
      <c r="I146" s="233"/>
      <c r="J146" s="62"/>
      <c r="K146" s="62"/>
      <c r="L146" s="62"/>
      <c r="M146" s="62"/>
      <c r="N146" s="62"/>
      <c r="O146" s="62"/>
      <c r="P146" s="62"/>
      <c r="Q146" s="62"/>
      <c r="R146" s="62"/>
      <c r="S146" s="62"/>
      <c r="T146" s="74"/>
      <c r="W146" s="75"/>
      <c r="X146" s="75"/>
      <c r="Y146" s="75"/>
      <c r="Z146" s="75"/>
      <c r="AA146" s="75"/>
      <c r="AB146" s="75"/>
      <c r="AC146" s="75"/>
      <c r="AD146" s="75"/>
      <c r="AE146" s="62"/>
      <c r="AF146" s="62"/>
      <c r="AG146" s="62"/>
      <c r="AH146" s="62"/>
      <c r="AI146" s="62"/>
      <c r="AJ146" s="62"/>
      <c r="AK146" s="62"/>
      <c r="AL146" s="62"/>
    </row>
    <row r="147" ht="15.75" customHeight="1">
      <c r="A147" s="62"/>
      <c r="B147" s="62"/>
      <c r="C147" s="62"/>
      <c r="D147" s="230"/>
      <c r="E147" s="230"/>
      <c r="F147" s="230"/>
      <c r="G147" s="62"/>
      <c r="H147" s="62"/>
      <c r="I147" s="233"/>
      <c r="J147" s="62"/>
      <c r="K147" s="62"/>
      <c r="L147" s="62"/>
      <c r="M147" s="62"/>
      <c r="N147" s="62"/>
      <c r="O147" s="62"/>
      <c r="P147" s="62"/>
      <c r="Q147" s="62"/>
      <c r="R147" s="62"/>
      <c r="S147" s="62"/>
      <c r="T147" s="74"/>
      <c r="W147" s="75"/>
      <c r="X147" s="75"/>
      <c r="Y147" s="75"/>
      <c r="Z147" s="75"/>
      <c r="AA147" s="75"/>
      <c r="AB147" s="75"/>
      <c r="AC147" s="75"/>
      <c r="AD147" s="75"/>
      <c r="AE147" s="62"/>
      <c r="AF147" s="62"/>
      <c r="AG147" s="62"/>
      <c r="AH147" s="62"/>
      <c r="AI147" s="62"/>
      <c r="AJ147" s="62"/>
      <c r="AK147" s="62"/>
      <c r="AL147" s="62"/>
    </row>
    <row r="148" ht="15.75" customHeight="1">
      <c r="A148" s="62"/>
      <c r="B148" s="62"/>
      <c r="C148" s="62"/>
      <c r="D148" s="230"/>
      <c r="E148" s="230"/>
      <c r="F148" s="230"/>
      <c r="G148" s="62"/>
      <c r="H148" s="62"/>
      <c r="I148" s="233"/>
      <c r="J148" s="62"/>
      <c r="K148" s="62"/>
      <c r="L148" s="62"/>
      <c r="M148" s="62"/>
      <c r="N148" s="62"/>
      <c r="O148" s="62"/>
      <c r="P148" s="62"/>
      <c r="Q148" s="62"/>
      <c r="R148" s="62"/>
      <c r="S148" s="62"/>
      <c r="T148" s="74"/>
      <c r="W148" s="75"/>
      <c r="X148" s="75"/>
      <c r="Y148" s="75"/>
      <c r="Z148" s="75"/>
      <c r="AA148" s="75"/>
      <c r="AB148" s="75"/>
      <c r="AC148" s="75"/>
      <c r="AD148" s="75"/>
      <c r="AE148" s="62"/>
      <c r="AF148" s="62"/>
      <c r="AG148" s="62"/>
      <c r="AH148" s="62"/>
      <c r="AI148" s="62"/>
      <c r="AJ148" s="62"/>
      <c r="AK148" s="62"/>
      <c r="AL148" s="62"/>
    </row>
    <row r="149" ht="15.75" customHeight="1">
      <c r="A149" s="62"/>
      <c r="B149" s="62"/>
      <c r="C149" s="62"/>
      <c r="D149" s="230"/>
      <c r="E149" s="230"/>
      <c r="F149" s="230"/>
      <c r="G149" s="62"/>
      <c r="H149" s="62"/>
      <c r="I149" s="233"/>
      <c r="J149" s="62"/>
      <c r="K149" s="62"/>
      <c r="L149" s="62"/>
      <c r="M149" s="62"/>
      <c r="N149" s="62"/>
      <c r="O149" s="62"/>
      <c r="P149" s="62"/>
      <c r="Q149" s="62"/>
      <c r="R149" s="62"/>
      <c r="S149" s="62"/>
      <c r="T149" s="74"/>
      <c r="W149" s="75"/>
      <c r="X149" s="75"/>
      <c r="Y149" s="75"/>
      <c r="Z149" s="75"/>
      <c r="AA149" s="75"/>
      <c r="AB149" s="75"/>
      <c r="AC149" s="75"/>
      <c r="AD149" s="75"/>
      <c r="AE149" s="62"/>
      <c r="AF149" s="62"/>
      <c r="AG149" s="62"/>
      <c r="AH149" s="62"/>
      <c r="AI149" s="62"/>
      <c r="AJ149" s="62"/>
      <c r="AK149" s="62"/>
      <c r="AL149" s="62"/>
    </row>
    <row r="150" ht="15.75" customHeight="1">
      <c r="A150" s="62"/>
      <c r="B150" s="62"/>
      <c r="C150" s="62"/>
      <c r="D150" s="230"/>
      <c r="E150" s="230"/>
      <c r="F150" s="230"/>
      <c r="G150" s="62"/>
      <c r="H150" s="62"/>
      <c r="I150" s="233"/>
      <c r="J150" s="62"/>
      <c r="K150" s="62"/>
      <c r="L150" s="62"/>
      <c r="M150" s="62"/>
      <c r="N150" s="62"/>
      <c r="O150" s="62"/>
      <c r="P150" s="62"/>
      <c r="Q150" s="62"/>
      <c r="R150" s="62"/>
      <c r="S150" s="62"/>
      <c r="T150" s="74"/>
      <c r="W150" s="75"/>
      <c r="X150" s="75"/>
      <c r="Y150" s="75"/>
      <c r="Z150" s="75"/>
      <c r="AA150" s="75"/>
      <c r="AB150" s="75"/>
      <c r="AC150" s="75"/>
      <c r="AD150" s="75"/>
      <c r="AE150" s="62"/>
      <c r="AF150" s="62"/>
      <c r="AG150" s="62"/>
      <c r="AH150" s="62"/>
      <c r="AI150" s="62"/>
      <c r="AJ150" s="62"/>
      <c r="AK150" s="62"/>
      <c r="AL150" s="62"/>
    </row>
    <row r="151" ht="15.75" customHeight="1">
      <c r="A151" s="62"/>
      <c r="B151" s="62"/>
      <c r="C151" s="62"/>
      <c r="D151" s="230"/>
      <c r="E151" s="230"/>
      <c r="F151" s="230"/>
      <c r="G151" s="62"/>
      <c r="H151" s="62"/>
      <c r="I151" s="233"/>
      <c r="J151" s="62"/>
      <c r="K151" s="62"/>
      <c r="L151" s="62"/>
      <c r="M151" s="62"/>
      <c r="N151" s="62"/>
      <c r="O151" s="62"/>
      <c r="P151" s="62"/>
      <c r="Q151" s="62"/>
      <c r="R151" s="62"/>
      <c r="S151" s="62"/>
      <c r="T151" s="74"/>
      <c r="W151" s="75"/>
      <c r="X151" s="75"/>
      <c r="Y151" s="75"/>
      <c r="Z151" s="75"/>
      <c r="AA151" s="75"/>
      <c r="AB151" s="75"/>
      <c r="AC151" s="75"/>
      <c r="AD151" s="75"/>
      <c r="AE151" s="62"/>
      <c r="AF151" s="62"/>
      <c r="AG151" s="62"/>
      <c r="AH151" s="62"/>
      <c r="AI151" s="62"/>
      <c r="AJ151" s="62"/>
      <c r="AK151" s="62"/>
      <c r="AL151" s="62"/>
    </row>
    <row r="152" ht="15.75" customHeight="1">
      <c r="A152" s="62"/>
      <c r="B152" s="62"/>
      <c r="C152" s="62"/>
      <c r="D152" s="230"/>
      <c r="E152" s="230"/>
      <c r="F152" s="230"/>
      <c r="G152" s="62"/>
      <c r="H152" s="62"/>
      <c r="I152" s="233"/>
      <c r="J152" s="62"/>
      <c r="K152" s="62"/>
      <c r="L152" s="62"/>
      <c r="M152" s="62"/>
      <c r="N152" s="62"/>
      <c r="O152" s="62"/>
      <c r="P152" s="62"/>
      <c r="Q152" s="62"/>
      <c r="R152" s="62"/>
      <c r="S152" s="62"/>
      <c r="T152" s="74"/>
      <c r="W152" s="75"/>
      <c r="X152" s="75"/>
      <c r="Y152" s="75"/>
      <c r="Z152" s="75"/>
      <c r="AA152" s="75"/>
      <c r="AB152" s="75"/>
      <c r="AC152" s="75"/>
      <c r="AD152" s="75"/>
      <c r="AE152" s="62"/>
      <c r="AF152" s="62"/>
      <c r="AG152" s="62"/>
      <c r="AH152" s="62"/>
      <c r="AI152" s="62"/>
      <c r="AJ152" s="62"/>
      <c r="AK152" s="62"/>
      <c r="AL152" s="62"/>
    </row>
    <row r="153" ht="15.75" customHeight="1">
      <c r="A153" s="62"/>
      <c r="B153" s="62"/>
      <c r="C153" s="62"/>
      <c r="D153" s="230"/>
      <c r="E153" s="230"/>
      <c r="F153" s="230"/>
      <c r="G153" s="62"/>
      <c r="H153" s="62"/>
      <c r="I153" s="233"/>
      <c r="J153" s="62"/>
      <c r="K153" s="62"/>
      <c r="L153" s="62"/>
      <c r="M153" s="62"/>
      <c r="N153" s="62"/>
      <c r="O153" s="62"/>
      <c r="P153" s="62"/>
      <c r="Q153" s="62"/>
      <c r="R153" s="62"/>
      <c r="S153" s="62"/>
      <c r="T153" s="74"/>
      <c r="W153" s="75"/>
      <c r="X153" s="75"/>
      <c r="Y153" s="75"/>
      <c r="Z153" s="75"/>
      <c r="AA153" s="75"/>
      <c r="AB153" s="75"/>
      <c r="AC153" s="75"/>
      <c r="AD153" s="75"/>
      <c r="AE153" s="62"/>
      <c r="AF153" s="62"/>
      <c r="AG153" s="62"/>
      <c r="AH153" s="62"/>
      <c r="AI153" s="62"/>
      <c r="AJ153" s="62"/>
      <c r="AK153" s="62"/>
      <c r="AL153" s="62"/>
    </row>
    <row r="154" ht="15.75" customHeight="1">
      <c r="A154" s="62"/>
      <c r="B154" s="62"/>
      <c r="C154" s="62"/>
      <c r="D154" s="230"/>
      <c r="E154" s="230"/>
      <c r="F154" s="230"/>
      <c r="G154" s="62"/>
      <c r="H154" s="62"/>
      <c r="I154" s="233"/>
      <c r="J154" s="62"/>
      <c r="K154" s="62"/>
      <c r="L154" s="62"/>
      <c r="M154" s="62"/>
      <c r="N154" s="62"/>
      <c r="O154" s="62"/>
      <c r="P154" s="62"/>
      <c r="Q154" s="62"/>
      <c r="R154" s="62"/>
      <c r="S154" s="62"/>
      <c r="T154" s="74"/>
      <c r="W154" s="75"/>
      <c r="X154" s="75"/>
      <c r="Y154" s="75"/>
      <c r="Z154" s="75"/>
      <c r="AA154" s="75"/>
      <c r="AB154" s="75"/>
      <c r="AC154" s="75"/>
      <c r="AD154" s="75"/>
      <c r="AE154" s="62"/>
      <c r="AF154" s="62"/>
      <c r="AG154" s="62"/>
      <c r="AH154" s="62"/>
      <c r="AI154" s="62"/>
      <c r="AJ154" s="62"/>
      <c r="AK154" s="62"/>
      <c r="AL154" s="62"/>
    </row>
    <row r="155" ht="15.75" customHeight="1">
      <c r="A155" s="62"/>
      <c r="B155" s="62"/>
      <c r="C155" s="62"/>
      <c r="D155" s="230"/>
      <c r="E155" s="230"/>
      <c r="F155" s="230"/>
      <c r="G155" s="62"/>
      <c r="H155" s="62"/>
      <c r="I155" s="233"/>
      <c r="J155" s="62"/>
      <c r="K155" s="62"/>
      <c r="L155" s="62"/>
      <c r="M155" s="62"/>
      <c r="N155" s="62"/>
      <c r="O155" s="62"/>
      <c r="P155" s="62"/>
      <c r="Q155" s="62"/>
      <c r="R155" s="62"/>
      <c r="S155" s="62"/>
      <c r="T155" s="74"/>
      <c r="W155" s="75"/>
      <c r="X155" s="75"/>
      <c r="Y155" s="75"/>
      <c r="Z155" s="75"/>
      <c r="AA155" s="75"/>
      <c r="AB155" s="75"/>
      <c r="AC155" s="75"/>
      <c r="AD155" s="75"/>
      <c r="AE155" s="62"/>
      <c r="AF155" s="62"/>
      <c r="AG155" s="62"/>
      <c r="AH155" s="62"/>
      <c r="AI155" s="62"/>
      <c r="AJ155" s="62"/>
      <c r="AK155" s="62"/>
      <c r="AL155" s="62"/>
    </row>
    <row r="156" ht="15.75" customHeight="1">
      <c r="A156" s="62"/>
      <c r="B156" s="62"/>
      <c r="C156" s="62"/>
      <c r="D156" s="230"/>
      <c r="E156" s="230"/>
      <c r="F156" s="230"/>
      <c r="G156" s="62"/>
      <c r="H156" s="62"/>
      <c r="I156" s="233"/>
      <c r="J156" s="62"/>
      <c r="K156" s="62"/>
      <c r="L156" s="62"/>
      <c r="M156" s="62"/>
      <c r="N156" s="62"/>
      <c r="O156" s="62"/>
      <c r="P156" s="62"/>
      <c r="Q156" s="62"/>
      <c r="R156" s="62"/>
      <c r="S156" s="62"/>
      <c r="T156" s="74"/>
      <c r="W156" s="75"/>
      <c r="X156" s="75"/>
      <c r="Y156" s="75"/>
      <c r="Z156" s="75"/>
      <c r="AA156" s="75"/>
      <c r="AB156" s="75"/>
      <c r="AC156" s="75"/>
      <c r="AD156" s="75"/>
      <c r="AE156" s="62"/>
      <c r="AF156" s="62"/>
      <c r="AG156" s="62"/>
      <c r="AH156" s="62"/>
      <c r="AI156" s="62"/>
      <c r="AJ156" s="62"/>
      <c r="AK156" s="62"/>
      <c r="AL156" s="62"/>
    </row>
    <row r="157" ht="15.75" customHeight="1">
      <c r="A157" s="62"/>
      <c r="B157" s="62"/>
      <c r="C157" s="62"/>
      <c r="D157" s="230"/>
      <c r="E157" s="230"/>
      <c r="F157" s="230"/>
      <c r="G157" s="62"/>
      <c r="H157" s="62"/>
      <c r="I157" s="233"/>
      <c r="J157" s="62"/>
      <c r="K157" s="62"/>
      <c r="L157" s="62"/>
      <c r="M157" s="62"/>
      <c r="N157" s="62"/>
      <c r="O157" s="62"/>
      <c r="P157" s="62"/>
      <c r="Q157" s="62"/>
      <c r="R157" s="62"/>
      <c r="S157" s="62"/>
      <c r="T157" s="74"/>
      <c r="W157" s="75"/>
      <c r="X157" s="75"/>
      <c r="Y157" s="75"/>
      <c r="Z157" s="75"/>
      <c r="AA157" s="75"/>
      <c r="AB157" s="75"/>
      <c r="AC157" s="75"/>
      <c r="AD157" s="75"/>
      <c r="AE157" s="62"/>
      <c r="AF157" s="62"/>
      <c r="AG157" s="62"/>
      <c r="AH157" s="62"/>
      <c r="AI157" s="62"/>
      <c r="AJ157" s="62"/>
      <c r="AK157" s="62"/>
      <c r="AL157" s="62"/>
    </row>
    <row r="158" ht="15.75" customHeight="1">
      <c r="A158" s="62"/>
      <c r="B158" s="62"/>
      <c r="C158" s="62"/>
      <c r="D158" s="230"/>
      <c r="E158" s="230"/>
      <c r="F158" s="230"/>
      <c r="G158" s="62"/>
      <c r="H158" s="62"/>
      <c r="I158" s="233"/>
      <c r="J158" s="62"/>
      <c r="K158" s="62"/>
      <c r="L158" s="62"/>
      <c r="M158" s="62"/>
      <c r="N158" s="62"/>
      <c r="O158" s="62"/>
      <c r="P158" s="62"/>
      <c r="Q158" s="62"/>
      <c r="R158" s="62"/>
      <c r="S158" s="62"/>
      <c r="T158" s="74"/>
      <c r="W158" s="75"/>
      <c r="X158" s="75"/>
      <c r="Y158" s="75"/>
      <c r="Z158" s="75"/>
      <c r="AA158" s="75"/>
      <c r="AB158" s="75"/>
      <c r="AC158" s="75"/>
      <c r="AD158" s="75"/>
      <c r="AE158" s="62"/>
      <c r="AF158" s="62"/>
      <c r="AG158" s="62"/>
      <c r="AH158" s="62"/>
      <c r="AI158" s="62"/>
      <c r="AJ158" s="62"/>
      <c r="AK158" s="62"/>
      <c r="AL158" s="62"/>
    </row>
    <row r="159" ht="15.75" customHeight="1">
      <c r="A159" s="62"/>
      <c r="B159" s="62"/>
      <c r="C159" s="62"/>
      <c r="D159" s="230"/>
      <c r="E159" s="230"/>
      <c r="F159" s="230"/>
      <c r="G159" s="62"/>
      <c r="H159" s="62"/>
      <c r="I159" s="233"/>
      <c r="J159" s="62"/>
      <c r="K159" s="62"/>
      <c r="L159" s="62"/>
      <c r="M159" s="62"/>
      <c r="N159" s="62"/>
      <c r="O159" s="62"/>
      <c r="P159" s="62"/>
      <c r="Q159" s="62"/>
      <c r="R159" s="62"/>
      <c r="S159" s="62"/>
      <c r="T159" s="74"/>
      <c r="W159" s="75"/>
      <c r="X159" s="75"/>
      <c r="Y159" s="75"/>
      <c r="Z159" s="75"/>
      <c r="AA159" s="75"/>
      <c r="AB159" s="75"/>
      <c r="AC159" s="75"/>
      <c r="AD159" s="75"/>
      <c r="AE159" s="62"/>
      <c r="AF159" s="62"/>
      <c r="AG159" s="62"/>
      <c r="AH159" s="62"/>
      <c r="AI159" s="62"/>
      <c r="AJ159" s="62"/>
      <c r="AK159" s="62"/>
      <c r="AL159" s="62"/>
    </row>
    <row r="160" ht="15.75" customHeight="1">
      <c r="A160" s="62"/>
      <c r="B160" s="62"/>
      <c r="C160" s="62"/>
      <c r="D160" s="230"/>
      <c r="E160" s="230"/>
      <c r="F160" s="230"/>
      <c r="G160" s="62"/>
      <c r="H160" s="62"/>
      <c r="I160" s="233"/>
      <c r="J160" s="62"/>
      <c r="K160" s="62"/>
      <c r="L160" s="62"/>
      <c r="M160" s="62"/>
      <c r="N160" s="62"/>
      <c r="O160" s="62"/>
      <c r="P160" s="62"/>
      <c r="Q160" s="62"/>
      <c r="R160" s="62"/>
      <c r="S160" s="62"/>
      <c r="T160" s="74"/>
      <c r="W160" s="75"/>
      <c r="X160" s="75"/>
      <c r="Y160" s="75"/>
      <c r="Z160" s="75"/>
      <c r="AA160" s="75"/>
      <c r="AB160" s="75"/>
      <c r="AC160" s="75"/>
      <c r="AD160" s="75"/>
      <c r="AE160" s="62"/>
      <c r="AF160" s="62"/>
      <c r="AG160" s="62"/>
      <c r="AH160" s="62"/>
      <c r="AI160" s="62"/>
      <c r="AJ160" s="62"/>
      <c r="AK160" s="62"/>
      <c r="AL160" s="62"/>
    </row>
    <row r="161" ht="15.75" customHeight="1">
      <c r="A161" s="62"/>
      <c r="B161" s="62"/>
      <c r="C161" s="62"/>
      <c r="D161" s="230"/>
      <c r="E161" s="230"/>
      <c r="F161" s="230"/>
      <c r="G161" s="62"/>
      <c r="H161" s="62"/>
      <c r="I161" s="233"/>
      <c r="J161" s="62"/>
      <c r="K161" s="62"/>
      <c r="L161" s="62"/>
      <c r="M161" s="62"/>
      <c r="N161" s="62"/>
      <c r="O161" s="62"/>
      <c r="P161" s="62"/>
      <c r="Q161" s="62"/>
      <c r="R161" s="62"/>
      <c r="S161" s="62"/>
      <c r="T161" s="74"/>
      <c r="W161" s="75"/>
      <c r="X161" s="75"/>
      <c r="Y161" s="75"/>
      <c r="Z161" s="75"/>
      <c r="AA161" s="75"/>
      <c r="AB161" s="75"/>
      <c r="AC161" s="75"/>
      <c r="AD161" s="75"/>
      <c r="AE161" s="62"/>
      <c r="AF161" s="62"/>
      <c r="AG161" s="62"/>
      <c r="AH161" s="62"/>
      <c r="AI161" s="62"/>
      <c r="AJ161" s="62"/>
      <c r="AK161" s="62"/>
      <c r="AL161" s="62"/>
    </row>
    <row r="162" ht="15.75" customHeight="1">
      <c r="A162" s="62"/>
      <c r="B162" s="62"/>
      <c r="C162" s="62"/>
      <c r="D162" s="230"/>
      <c r="E162" s="230"/>
      <c r="F162" s="230"/>
      <c r="G162" s="62"/>
      <c r="H162" s="62"/>
      <c r="I162" s="233"/>
      <c r="J162" s="62"/>
      <c r="K162" s="62"/>
      <c r="L162" s="62"/>
      <c r="M162" s="62"/>
      <c r="N162" s="62"/>
      <c r="O162" s="62"/>
      <c r="P162" s="62"/>
      <c r="Q162" s="62"/>
      <c r="R162" s="62"/>
      <c r="S162" s="62"/>
      <c r="T162" s="74"/>
      <c r="W162" s="75"/>
      <c r="X162" s="75"/>
      <c r="Y162" s="75"/>
      <c r="Z162" s="75"/>
      <c r="AA162" s="75"/>
      <c r="AB162" s="75"/>
      <c r="AC162" s="75"/>
      <c r="AD162" s="75"/>
      <c r="AE162" s="62"/>
      <c r="AF162" s="62"/>
      <c r="AG162" s="62"/>
      <c r="AH162" s="62"/>
      <c r="AI162" s="62"/>
      <c r="AJ162" s="62"/>
      <c r="AK162" s="62"/>
      <c r="AL162" s="62"/>
    </row>
    <row r="163" ht="15.75" customHeight="1">
      <c r="A163" s="62"/>
      <c r="B163" s="62"/>
      <c r="C163" s="62"/>
      <c r="D163" s="230"/>
      <c r="E163" s="230"/>
      <c r="F163" s="230"/>
      <c r="G163" s="62"/>
      <c r="H163" s="62"/>
      <c r="I163" s="233"/>
      <c r="J163" s="62"/>
      <c r="K163" s="62"/>
      <c r="L163" s="62"/>
      <c r="M163" s="62"/>
      <c r="N163" s="62"/>
      <c r="O163" s="62"/>
      <c r="P163" s="62"/>
      <c r="Q163" s="62"/>
      <c r="R163" s="62"/>
      <c r="S163" s="62"/>
      <c r="T163" s="74"/>
      <c r="W163" s="75"/>
      <c r="X163" s="75"/>
      <c r="Y163" s="75"/>
      <c r="Z163" s="75"/>
      <c r="AA163" s="75"/>
      <c r="AB163" s="75"/>
      <c r="AC163" s="75"/>
      <c r="AD163" s="75"/>
      <c r="AE163" s="62"/>
      <c r="AF163" s="62"/>
      <c r="AG163" s="62"/>
      <c r="AH163" s="62"/>
      <c r="AI163" s="62"/>
      <c r="AJ163" s="62"/>
      <c r="AK163" s="62"/>
      <c r="AL163" s="62"/>
    </row>
    <row r="164" ht="15.75" customHeight="1">
      <c r="A164" s="62"/>
      <c r="B164" s="62"/>
      <c r="C164" s="62"/>
      <c r="D164" s="230"/>
      <c r="E164" s="230"/>
      <c r="F164" s="230"/>
      <c r="G164" s="62"/>
      <c r="H164" s="62"/>
      <c r="I164" s="233"/>
      <c r="J164" s="62"/>
      <c r="K164" s="62"/>
      <c r="L164" s="62"/>
      <c r="M164" s="62"/>
      <c r="N164" s="62"/>
      <c r="O164" s="62"/>
      <c r="P164" s="62"/>
      <c r="Q164" s="62"/>
      <c r="R164" s="62"/>
      <c r="S164" s="62"/>
      <c r="T164" s="74"/>
      <c r="W164" s="75"/>
      <c r="X164" s="75"/>
      <c r="Y164" s="75"/>
      <c r="Z164" s="75"/>
      <c r="AA164" s="75"/>
      <c r="AB164" s="75"/>
      <c r="AC164" s="75"/>
      <c r="AD164" s="75"/>
      <c r="AE164" s="62"/>
      <c r="AF164" s="62"/>
      <c r="AG164" s="62"/>
      <c r="AH164" s="62"/>
      <c r="AI164" s="62"/>
      <c r="AJ164" s="62"/>
      <c r="AK164" s="62"/>
      <c r="AL164" s="62"/>
    </row>
    <row r="165" ht="15.75" customHeight="1">
      <c r="A165" s="62"/>
      <c r="B165" s="62"/>
      <c r="C165" s="62"/>
      <c r="D165" s="230"/>
      <c r="E165" s="230"/>
      <c r="F165" s="230"/>
      <c r="G165" s="62"/>
      <c r="H165" s="62"/>
      <c r="I165" s="233"/>
      <c r="J165" s="62"/>
      <c r="K165" s="62"/>
      <c r="L165" s="62"/>
      <c r="M165" s="62"/>
      <c r="N165" s="62"/>
      <c r="O165" s="62"/>
      <c r="P165" s="62"/>
      <c r="Q165" s="62"/>
      <c r="R165" s="62"/>
      <c r="S165" s="62"/>
      <c r="T165" s="74"/>
      <c r="W165" s="75"/>
      <c r="X165" s="75"/>
      <c r="Y165" s="75"/>
      <c r="Z165" s="75"/>
      <c r="AA165" s="75"/>
      <c r="AB165" s="75"/>
      <c r="AC165" s="75"/>
      <c r="AD165" s="75"/>
      <c r="AE165" s="62"/>
      <c r="AF165" s="62"/>
      <c r="AG165" s="62"/>
      <c r="AH165" s="62"/>
      <c r="AI165" s="62"/>
      <c r="AJ165" s="62"/>
      <c r="AK165" s="62"/>
      <c r="AL165" s="62"/>
    </row>
    <row r="166" ht="15.75" customHeight="1">
      <c r="A166" s="62"/>
      <c r="B166" s="62"/>
      <c r="C166" s="62"/>
      <c r="D166" s="230"/>
      <c r="E166" s="230"/>
      <c r="F166" s="230"/>
      <c r="G166" s="62"/>
      <c r="H166" s="62"/>
      <c r="I166" s="233"/>
      <c r="J166" s="62"/>
      <c r="K166" s="62"/>
      <c r="L166" s="62"/>
      <c r="M166" s="62"/>
      <c r="N166" s="62"/>
      <c r="O166" s="62"/>
      <c r="P166" s="62"/>
      <c r="Q166" s="62"/>
      <c r="R166" s="62"/>
      <c r="S166" s="62"/>
      <c r="T166" s="74"/>
      <c r="W166" s="75"/>
      <c r="X166" s="75"/>
      <c r="Y166" s="75"/>
      <c r="Z166" s="75"/>
      <c r="AA166" s="75"/>
      <c r="AB166" s="75"/>
      <c r="AC166" s="75"/>
      <c r="AD166" s="75"/>
      <c r="AE166" s="62"/>
      <c r="AF166" s="62"/>
      <c r="AG166" s="62"/>
      <c r="AH166" s="62"/>
      <c r="AI166" s="62"/>
      <c r="AJ166" s="62"/>
      <c r="AK166" s="62"/>
      <c r="AL166" s="62"/>
    </row>
    <row r="167" ht="15.75" customHeight="1">
      <c r="A167" s="62"/>
      <c r="B167" s="62"/>
      <c r="C167" s="62"/>
      <c r="D167" s="230"/>
      <c r="E167" s="230"/>
      <c r="F167" s="230"/>
      <c r="G167" s="62"/>
      <c r="H167" s="62"/>
      <c r="I167" s="233"/>
      <c r="J167" s="62"/>
      <c r="K167" s="62"/>
      <c r="L167" s="62"/>
      <c r="M167" s="62"/>
      <c r="N167" s="62"/>
      <c r="O167" s="62"/>
      <c r="P167" s="62"/>
      <c r="Q167" s="62"/>
      <c r="R167" s="62"/>
      <c r="S167" s="62"/>
      <c r="T167" s="74"/>
      <c r="W167" s="75"/>
      <c r="X167" s="75"/>
      <c r="Y167" s="75"/>
      <c r="Z167" s="75"/>
      <c r="AA167" s="75"/>
      <c r="AB167" s="75"/>
      <c r="AC167" s="75"/>
      <c r="AD167" s="75"/>
      <c r="AE167" s="62"/>
      <c r="AF167" s="62"/>
      <c r="AG167" s="62"/>
      <c r="AH167" s="62"/>
      <c r="AI167" s="62"/>
      <c r="AJ167" s="62"/>
      <c r="AK167" s="62"/>
      <c r="AL167" s="62"/>
    </row>
    <row r="168" ht="15.75" customHeight="1">
      <c r="A168" s="62"/>
      <c r="B168" s="62"/>
      <c r="C168" s="62"/>
      <c r="D168" s="230"/>
      <c r="E168" s="230"/>
      <c r="F168" s="230"/>
      <c r="G168" s="62"/>
      <c r="H168" s="62"/>
      <c r="I168" s="233"/>
      <c r="J168" s="62"/>
      <c r="K168" s="62"/>
      <c r="L168" s="62"/>
      <c r="M168" s="62"/>
      <c r="N168" s="62"/>
      <c r="O168" s="62"/>
      <c r="P168" s="62"/>
      <c r="Q168" s="62"/>
      <c r="R168" s="62"/>
      <c r="S168" s="62"/>
      <c r="T168" s="74"/>
      <c r="W168" s="75"/>
      <c r="X168" s="75"/>
      <c r="Y168" s="75"/>
      <c r="Z168" s="75"/>
      <c r="AA168" s="75"/>
      <c r="AB168" s="75"/>
      <c r="AC168" s="75"/>
      <c r="AD168" s="75"/>
      <c r="AE168" s="62"/>
      <c r="AF168" s="62"/>
      <c r="AG168" s="62"/>
      <c r="AH168" s="62"/>
      <c r="AI168" s="62"/>
      <c r="AJ168" s="62"/>
      <c r="AK168" s="62"/>
      <c r="AL168" s="62"/>
    </row>
    <row r="169" ht="15.75" customHeight="1">
      <c r="A169" s="62"/>
      <c r="B169" s="62"/>
      <c r="C169" s="62"/>
      <c r="D169" s="230"/>
      <c r="E169" s="230"/>
      <c r="F169" s="230"/>
      <c r="G169" s="62"/>
      <c r="H169" s="62"/>
      <c r="I169" s="233"/>
      <c r="J169" s="62"/>
      <c r="K169" s="62"/>
      <c r="L169" s="62"/>
      <c r="M169" s="62"/>
      <c r="N169" s="62"/>
      <c r="O169" s="62"/>
      <c r="P169" s="62"/>
      <c r="Q169" s="62"/>
      <c r="R169" s="62"/>
      <c r="S169" s="62"/>
      <c r="T169" s="74"/>
      <c r="W169" s="75"/>
      <c r="X169" s="75"/>
      <c r="Y169" s="75"/>
      <c r="Z169" s="75"/>
      <c r="AA169" s="75"/>
      <c r="AB169" s="75"/>
      <c r="AC169" s="75"/>
      <c r="AD169" s="75"/>
      <c r="AE169" s="62"/>
      <c r="AF169" s="62"/>
      <c r="AG169" s="62"/>
      <c r="AH169" s="62"/>
      <c r="AI169" s="62"/>
      <c r="AJ169" s="62"/>
      <c r="AK169" s="62"/>
      <c r="AL169" s="62"/>
    </row>
    <row r="170" ht="15.75" customHeight="1">
      <c r="A170" s="62"/>
      <c r="B170" s="62"/>
      <c r="C170" s="62"/>
      <c r="D170" s="230"/>
      <c r="E170" s="230"/>
      <c r="F170" s="230"/>
      <c r="G170" s="62"/>
      <c r="H170" s="62"/>
      <c r="I170" s="233"/>
      <c r="J170" s="62"/>
      <c r="K170" s="62"/>
      <c r="L170" s="62"/>
      <c r="M170" s="62"/>
      <c r="N170" s="62"/>
      <c r="O170" s="62"/>
      <c r="P170" s="62"/>
      <c r="Q170" s="62"/>
      <c r="R170" s="62"/>
      <c r="S170" s="62"/>
      <c r="T170" s="74"/>
      <c r="W170" s="75"/>
      <c r="X170" s="75"/>
      <c r="Y170" s="75"/>
      <c r="Z170" s="75"/>
      <c r="AA170" s="75"/>
      <c r="AB170" s="75"/>
      <c r="AC170" s="75"/>
      <c r="AD170" s="75"/>
      <c r="AE170" s="62"/>
      <c r="AF170" s="62"/>
      <c r="AG170" s="62"/>
      <c r="AH170" s="62"/>
      <c r="AI170" s="62"/>
      <c r="AJ170" s="62"/>
      <c r="AK170" s="62"/>
      <c r="AL170" s="62"/>
    </row>
    <row r="171" ht="15.75" customHeight="1">
      <c r="A171" s="62"/>
      <c r="B171" s="62"/>
      <c r="C171" s="62"/>
      <c r="D171" s="230"/>
      <c r="E171" s="230"/>
      <c r="F171" s="230"/>
      <c r="G171" s="62"/>
      <c r="H171" s="62"/>
      <c r="I171" s="233"/>
      <c r="J171" s="62"/>
      <c r="K171" s="62"/>
      <c r="L171" s="62"/>
      <c r="M171" s="62"/>
      <c r="N171" s="62"/>
      <c r="O171" s="62"/>
      <c r="P171" s="62"/>
      <c r="Q171" s="62"/>
      <c r="R171" s="62"/>
      <c r="S171" s="62"/>
      <c r="T171" s="74"/>
      <c r="W171" s="75"/>
      <c r="X171" s="75"/>
      <c r="Y171" s="75"/>
      <c r="Z171" s="75"/>
      <c r="AA171" s="75"/>
      <c r="AB171" s="75"/>
      <c r="AC171" s="75"/>
      <c r="AD171" s="75"/>
      <c r="AE171" s="62"/>
      <c r="AF171" s="62"/>
      <c r="AG171" s="62"/>
      <c r="AH171" s="62"/>
      <c r="AI171" s="62"/>
      <c r="AJ171" s="62"/>
      <c r="AK171" s="62"/>
      <c r="AL171" s="62"/>
    </row>
    <row r="172" ht="15.75" customHeight="1">
      <c r="A172" s="62"/>
      <c r="B172" s="62"/>
      <c r="C172" s="62"/>
      <c r="D172" s="230"/>
      <c r="E172" s="230"/>
      <c r="F172" s="230"/>
      <c r="G172" s="62"/>
      <c r="H172" s="62"/>
      <c r="I172" s="233"/>
      <c r="J172" s="62"/>
      <c r="K172" s="62"/>
      <c r="L172" s="62"/>
      <c r="M172" s="62"/>
      <c r="N172" s="62"/>
      <c r="O172" s="62"/>
      <c r="P172" s="62"/>
      <c r="Q172" s="62"/>
      <c r="R172" s="62"/>
      <c r="S172" s="62"/>
      <c r="T172" s="74"/>
      <c r="W172" s="75"/>
      <c r="X172" s="75"/>
      <c r="Y172" s="75"/>
      <c r="Z172" s="75"/>
      <c r="AA172" s="75"/>
      <c r="AB172" s="75"/>
      <c r="AC172" s="75"/>
      <c r="AD172" s="75"/>
      <c r="AE172" s="62"/>
      <c r="AF172" s="62"/>
      <c r="AG172" s="62"/>
      <c r="AH172" s="62"/>
      <c r="AI172" s="62"/>
      <c r="AJ172" s="62"/>
      <c r="AK172" s="62"/>
      <c r="AL172" s="62"/>
    </row>
    <row r="173" ht="15.75" customHeight="1">
      <c r="A173" s="62"/>
      <c r="B173" s="62"/>
      <c r="C173" s="62"/>
      <c r="D173" s="230"/>
      <c r="E173" s="230"/>
      <c r="F173" s="230"/>
      <c r="G173" s="62"/>
      <c r="H173" s="62"/>
      <c r="I173" s="233"/>
      <c r="J173" s="62"/>
      <c r="K173" s="62"/>
      <c r="L173" s="62"/>
      <c r="M173" s="62"/>
      <c r="N173" s="62"/>
      <c r="O173" s="62"/>
      <c r="P173" s="62"/>
      <c r="Q173" s="62"/>
      <c r="R173" s="62"/>
      <c r="S173" s="62"/>
      <c r="T173" s="74"/>
      <c r="W173" s="75"/>
      <c r="X173" s="75"/>
      <c r="Y173" s="75"/>
      <c r="Z173" s="75"/>
      <c r="AA173" s="75"/>
      <c r="AB173" s="75"/>
      <c r="AC173" s="75"/>
      <c r="AD173" s="75"/>
      <c r="AE173" s="62"/>
      <c r="AF173" s="62"/>
      <c r="AG173" s="62"/>
      <c r="AH173" s="62"/>
      <c r="AI173" s="62"/>
      <c r="AJ173" s="62"/>
      <c r="AK173" s="62"/>
      <c r="AL173" s="62"/>
    </row>
    <row r="174" ht="15.75" customHeight="1">
      <c r="A174" s="62"/>
      <c r="B174" s="62"/>
      <c r="C174" s="62"/>
      <c r="D174" s="230"/>
      <c r="E174" s="230"/>
      <c r="F174" s="230"/>
      <c r="G174" s="62"/>
      <c r="H174" s="62"/>
      <c r="I174" s="233"/>
      <c r="J174" s="62"/>
      <c r="K174" s="62"/>
      <c r="L174" s="62"/>
      <c r="M174" s="62"/>
      <c r="N174" s="62"/>
      <c r="O174" s="62"/>
      <c r="P174" s="62"/>
      <c r="Q174" s="62"/>
      <c r="R174" s="62"/>
      <c r="S174" s="62"/>
      <c r="T174" s="74"/>
      <c r="W174" s="75"/>
      <c r="X174" s="75"/>
      <c r="Y174" s="75"/>
      <c r="Z174" s="75"/>
      <c r="AA174" s="75"/>
      <c r="AB174" s="75"/>
      <c r="AC174" s="75"/>
      <c r="AD174" s="75"/>
      <c r="AE174" s="62"/>
      <c r="AF174" s="62"/>
      <c r="AG174" s="62"/>
      <c r="AH174" s="62"/>
      <c r="AI174" s="62"/>
      <c r="AJ174" s="62"/>
      <c r="AK174" s="62"/>
      <c r="AL174" s="62"/>
    </row>
    <row r="175" ht="15.75" customHeight="1">
      <c r="A175" s="62"/>
      <c r="B175" s="62"/>
      <c r="C175" s="62"/>
      <c r="D175" s="230"/>
      <c r="E175" s="230"/>
      <c r="F175" s="230"/>
      <c r="G175" s="62"/>
      <c r="H175" s="62"/>
      <c r="I175" s="233"/>
      <c r="J175" s="62"/>
      <c r="K175" s="62"/>
      <c r="L175" s="62"/>
      <c r="M175" s="62"/>
      <c r="N175" s="62"/>
      <c r="O175" s="62"/>
      <c r="P175" s="62"/>
      <c r="Q175" s="62"/>
      <c r="R175" s="62"/>
      <c r="S175" s="62"/>
      <c r="T175" s="74"/>
      <c r="W175" s="75"/>
      <c r="X175" s="75"/>
      <c r="Y175" s="75"/>
      <c r="Z175" s="75"/>
      <c r="AA175" s="75"/>
      <c r="AB175" s="75"/>
      <c r="AC175" s="75"/>
      <c r="AD175" s="75"/>
      <c r="AE175" s="62"/>
      <c r="AF175" s="62"/>
      <c r="AG175" s="62"/>
      <c r="AH175" s="62"/>
      <c r="AI175" s="62"/>
      <c r="AJ175" s="62"/>
      <c r="AK175" s="62"/>
      <c r="AL175" s="62"/>
    </row>
    <row r="176" ht="15.75" customHeight="1">
      <c r="A176" s="62"/>
      <c r="B176" s="62"/>
      <c r="C176" s="62"/>
      <c r="D176" s="230"/>
      <c r="E176" s="230"/>
      <c r="F176" s="230"/>
      <c r="G176" s="62"/>
      <c r="H176" s="62"/>
      <c r="I176" s="233"/>
      <c r="J176" s="62"/>
      <c r="K176" s="62"/>
      <c r="L176" s="62"/>
      <c r="M176" s="62"/>
      <c r="N176" s="62"/>
      <c r="O176" s="62"/>
      <c r="P176" s="62"/>
      <c r="Q176" s="62"/>
      <c r="R176" s="62"/>
      <c r="S176" s="62"/>
      <c r="T176" s="74"/>
      <c r="W176" s="75"/>
      <c r="X176" s="75"/>
      <c r="Y176" s="75"/>
      <c r="Z176" s="75"/>
      <c r="AA176" s="75"/>
      <c r="AB176" s="75"/>
      <c r="AC176" s="75"/>
      <c r="AD176" s="75"/>
      <c r="AE176" s="62"/>
      <c r="AF176" s="62"/>
      <c r="AG176" s="62"/>
      <c r="AH176" s="62"/>
      <c r="AI176" s="62"/>
      <c r="AJ176" s="62"/>
      <c r="AK176" s="62"/>
      <c r="AL176" s="62"/>
    </row>
    <row r="177" ht="15.75" customHeight="1">
      <c r="A177" s="62"/>
      <c r="B177" s="62"/>
      <c r="C177" s="62"/>
      <c r="D177" s="230"/>
      <c r="E177" s="230"/>
      <c r="F177" s="230"/>
      <c r="G177" s="62"/>
      <c r="H177" s="62"/>
      <c r="I177" s="233"/>
      <c r="J177" s="62"/>
      <c r="K177" s="62"/>
      <c r="L177" s="62"/>
      <c r="M177" s="62"/>
      <c r="N177" s="62"/>
      <c r="O177" s="62"/>
      <c r="P177" s="62"/>
      <c r="Q177" s="62"/>
      <c r="R177" s="62"/>
      <c r="S177" s="62"/>
      <c r="T177" s="74"/>
      <c r="W177" s="75"/>
      <c r="X177" s="75"/>
      <c r="Y177" s="75"/>
      <c r="Z177" s="75"/>
      <c r="AA177" s="75"/>
      <c r="AB177" s="75"/>
      <c r="AC177" s="75"/>
      <c r="AD177" s="75"/>
      <c r="AE177" s="62"/>
      <c r="AF177" s="62"/>
      <c r="AG177" s="62"/>
      <c r="AH177" s="62"/>
      <c r="AI177" s="62"/>
      <c r="AJ177" s="62"/>
      <c r="AK177" s="62"/>
      <c r="AL177" s="62"/>
    </row>
    <row r="178" ht="15.75" customHeight="1">
      <c r="A178" s="62"/>
      <c r="B178" s="62"/>
      <c r="C178" s="62"/>
      <c r="D178" s="230"/>
      <c r="E178" s="230"/>
      <c r="F178" s="230"/>
      <c r="G178" s="62"/>
      <c r="H178" s="62"/>
      <c r="I178" s="233"/>
      <c r="J178" s="62"/>
      <c r="K178" s="62"/>
      <c r="L178" s="62"/>
      <c r="M178" s="62"/>
      <c r="N178" s="62"/>
      <c r="O178" s="62"/>
      <c r="P178" s="62"/>
      <c r="Q178" s="62"/>
      <c r="R178" s="62"/>
      <c r="S178" s="62"/>
      <c r="T178" s="74"/>
      <c r="W178" s="75"/>
      <c r="X178" s="75"/>
      <c r="Y178" s="75"/>
      <c r="Z178" s="75"/>
      <c r="AA178" s="75"/>
      <c r="AB178" s="75"/>
      <c r="AC178" s="75"/>
      <c r="AD178" s="75"/>
      <c r="AE178" s="62"/>
      <c r="AF178" s="62"/>
      <c r="AG178" s="62"/>
      <c r="AH178" s="62"/>
      <c r="AI178" s="62"/>
      <c r="AJ178" s="62"/>
      <c r="AK178" s="62"/>
      <c r="AL178" s="62"/>
    </row>
    <row r="179" ht="15.75" customHeight="1">
      <c r="A179" s="62"/>
      <c r="B179" s="62"/>
      <c r="C179" s="62"/>
      <c r="D179" s="230"/>
      <c r="E179" s="230"/>
      <c r="F179" s="230"/>
      <c r="G179" s="62"/>
      <c r="H179" s="62"/>
      <c r="I179" s="233"/>
      <c r="J179" s="62"/>
      <c r="K179" s="62"/>
      <c r="L179" s="62"/>
      <c r="M179" s="62"/>
      <c r="N179" s="62"/>
      <c r="O179" s="62"/>
      <c r="P179" s="62"/>
      <c r="Q179" s="62"/>
      <c r="R179" s="62"/>
      <c r="S179" s="62"/>
      <c r="T179" s="74"/>
      <c r="W179" s="75"/>
      <c r="X179" s="75"/>
      <c r="Y179" s="75"/>
      <c r="Z179" s="75"/>
      <c r="AA179" s="75"/>
      <c r="AB179" s="75"/>
      <c r="AC179" s="75"/>
      <c r="AD179" s="75"/>
      <c r="AE179" s="62"/>
      <c r="AF179" s="62"/>
      <c r="AG179" s="62"/>
      <c r="AH179" s="62"/>
      <c r="AI179" s="62"/>
      <c r="AJ179" s="62"/>
      <c r="AK179" s="62"/>
      <c r="AL179" s="62"/>
    </row>
    <row r="180" ht="15.75" customHeight="1">
      <c r="A180" s="62"/>
      <c r="B180" s="62"/>
      <c r="C180" s="62"/>
      <c r="D180" s="230"/>
      <c r="E180" s="230"/>
      <c r="F180" s="230"/>
      <c r="G180" s="62"/>
      <c r="H180" s="62"/>
      <c r="I180" s="233"/>
      <c r="J180" s="62"/>
      <c r="K180" s="62"/>
      <c r="L180" s="62"/>
      <c r="M180" s="62"/>
      <c r="N180" s="62"/>
      <c r="O180" s="62"/>
      <c r="P180" s="62"/>
      <c r="Q180" s="62"/>
      <c r="R180" s="62"/>
      <c r="S180" s="62"/>
      <c r="T180" s="74"/>
      <c r="W180" s="75"/>
      <c r="X180" s="75"/>
      <c r="Y180" s="75"/>
      <c r="Z180" s="75"/>
      <c r="AA180" s="75"/>
      <c r="AB180" s="75"/>
      <c r="AC180" s="75"/>
      <c r="AD180" s="75"/>
      <c r="AE180" s="62"/>
      <c r="AF180" s="62"/>
      <c r="AG180" s="62"/>
      <c r="AH180" s="62"/>
      <c r="AI180" s="62"/>
      <c r="AJ180" s="62"/>
      <c r="AK180" s="62"/>
      <c r="AL180" s="62"/>
    </row>
    <row r="181" ht="15.75" customHeight="1">
      <c r="A181" s="62"/>
      <c r="B181" s="62"/>
      <c r="C181" s="62"/>
      <c r="D181" s="230"/>
      <c r="E181" s="230"/>
      <c r="F181" s="230"/>
      <c r="G181" s="62"/>
      <c r="H181" s="62"/>
      <c r="I181" s="233"/>
      <c r="J181" s="62"/>
      <c r="K181" s="62"/>
      <c r="L181" s="62"/>
      <c r="M181" s="62"/>
      <c r="N181" s="62"/>
      <c r="O181" s="62"/>
      <c r="P181" s="62"/>
      <c r="Q181" s="62"/>
      <c r="R181" s="62"/>
      <c r="S181" s="62"/>
      <c r="T181" s="74"/>
      <c r="W181" s="75"/>
      <c r="X181" s="75"/>
      <c r="Y181" s="75"/>
      <c r="Z181" s="75"/>
      <c r="AA181" s="75"/>
      <c r="AB181" s="75"/>
      <c r="AC181" s="75"/>
      <c r="AD181" s="75"/>
      <c r="AE181" s="62"/>
      <c r="AF181" s="62"/>
      <c r="AG181" s="62"/>
      <c r="AH181" s="62"/>
      <c r="AI181" s="62"/>
      <c r="AJ181" s="62"/>
      <c r="AK181" s="62"/>
      <c r="AL181" s="62"/>
    </row>
    <row r="182" ht="15.75" customHeight="1">
      <c r="A182" s="62"/>
      <c r="B182" s="62"/>
      <c r="C182" s="62"/>
      <c r="D182" s="230"/>
      <c r="E182" s="230"/>
      <c r="F182" s="230"/>
      <c r="G182" s="62"/>
      <c r="H182" s="62"/>
      <c r="I182" s="233"/>
      <c r="J182" s="62"/>
      <c r="K182" s="62"/>
      <c r="L182" s="62"/>
      <c r="M182" s="62"/>
      <c r="N182" s="62"/>
      <c r="O182" s="62"/>
      <c r="P182" s="62"/>
      <c r="Q182" s="62"/>
      <c r="R182" s="62"/>
      <c r="S182" s="62"/>
      <c r="T182" s="74"/>
      <c r="W182" s="75"/>
      <c r="X182" s="75"/>
      <c r="Y182" s="75"/>
      <c r="Z182" s="75"/>
      <c r="AA182" s="75"/>
      <c r="AB182" s="75"/>
      <c r="AC182" s="75"/>
      <c r="AD182" s="75"/>
      <c r="AE182" s="62"/>
      <c r="AF182" s="62"/>
      <c r="AG182" s="62"/>
      <c r="AH182" s="62"/>
      <c r="AI182" s="62"/>
      <c r="AJ182" s="62"/>
      <c r="AK182" s="62"/>
      <c r="AL182" s="62"/>
    </row>
    <row r="183" ht="15.75" customHeight="1">
      <c r="A183" s="62"/>
      <c r="B183" s="62"/>
      <c r="C183" s="62"/>
      <c r="D183" s="230"/>
      <c r="E183" s="230"/>
      <c r="F183" s="230"/>
      <c r="G183" s="62"/>
      <c r="H183" s="62"/>
      <c r="I183" s="233"/>
      <c r="J183" s="62"/>
      <c r="K183" s="62"/>
      <c r="L183" s="62"/>
      <c r="M183" s="62"/>
      <c r="N183" s="62"/>
      <c r="O183" s="62"/>
      <c r="P183" s="62"/>
      <c r="Q183" s="62"/>
      <c r="R183" s="62"/>
      <c r="S183" s="62"/>
      <c r="T183" s="74"/>
      <c r="W183" s="75"/>
      <c r="X183" s="75"/>
      <c r="Y183" s="75"/>
      <c r="Z183" s="75"/>
      <c r="AA183" s="75"/>
      <c r="AB183" s="75"/>
      <c r="AC183" s="75"/>
      <c r="AD183" s="75"/>
      <c r="AE183" s="62"/>
      <c r="AF183" s="62"/>
      <c r="AG183" s="62"/>
      <c r="AH183" s="62"/>
      <c r="AI183" s="62"/>
      <c r="AJ183" s="62"/>
      <c r="AK183" s="62"/>
      <c r="AL183" s="62"/>
    </row>
    <row r="184" ht="15.75" customHeight="1">
      <c r="A184" s="62"/>
      <c r="B184" s="62"/>
      <c r="C184" s="62"/>
      <c r="D184" s="230"/>
      <c r="E184" s="230"/>
      <c r="F184" s="230"/>
      <c r="G184" s="62"/>
      <c r="H184" s="62"/>
      <c r="I184" s="233"/>
      <c r="J184" s="62"/>
      <c r="K184" s="62"/>
      <c r="L184" s="62"/>
      <c r="M184" s="62"/>
      <c r="N184" s="62"/>
      <c r="O184" s="62"/>
      <c r="P184" s="62"/>
      <c r="Q184" s="62"/>
      <c r="R184" s="62"/>
      <c r="S184" s="62"/>
      <c r="T184" s="74"/>
      <c r="W184" s="75"/>
      <c r="X184" s="75"/>
      <c r="Y184" s="75"/>
      <c r="Z184" s="75"/>
      <c r="AA184" s="75"/>
      <c r="AB184" s="75"/>
      <c r="AC184" s="75"/>
      <c r="AD184" s="75"/>
      <c r="AE184" s="62"/>
      <c r="AF184" s="62"/>
      <c r="AG184" s="62"/>
      <c r="AH184" s="62"/>
      <c r="AI184" s="62"/>
      <c r="AJ184" s="62"/>
      <c r="AK184" s="62"/>
      <c r="AL184" s="62"/>
    </row>
    <row r="185" ht="15.75" customHeight="1">
      <c r="A185" s="62"/>
      <c r="B185" s="62"/>
      <c r="C185" s="62"/>
      <c r="D185" s="230"/>
      <c r="E185" s="230"/>
      <c r="F185" s="230"/>
      <c r="G185" s="62"/>
      <c r="H185" s="62"/>
      <c r="I185" s="233"/>
      <c r="J185" s="62"/>
      <c r="K185" s="62"/>
      <c r="L185" s="62"/>
      <c r="M185" s="62"/>
      <c r="N185" s="62"/>
      <c r="O185" s="62"/>
      <c r="P185" s="62"/>
      <c r="Q185" s="62"/>
      <c r="R185" s="62"/>
      <c r="S185" s="62"/>
      <c r="T185" s="74"/>
      <c r="W185" s="75"/>
      <c r="X185" s="75"/>
      <c r="Y185" s="75"/>
      <c r="Z185" s="75"/>
      <c r="AA185" s="75"/>
      <c r="AB185" s="75"/>
      <c r="AC185" s="75"/>
      <c r="AD185" s="75"/>
      <c r="AE185" s="62"/>
      <c r="AF185" s="62"/>
      <c r="AG185" s="62"/>
      <c r="AH185" s="62"/>
      <c r="AI185" s="62"/>
      <c r="AJ185" s="62"/>
      <c r="AK185" s="62"/>
      <c r="AL185" s="62"/>
    </row>
    <row r="186" ht="15.75" customHeight="1">
      <c r="A186" s="62"/>
      <c r="B186" s="62"/>
      <c r="C186" s="62"/>
      <c r="D186" s="230"/>
      <c r="E186" s="230"/>
      <c r="F186" s="230"/>
      <c r="G186" s="62"/>
      <c r="H186" s="62"/>
      <c r="I186" s="233"/>
      <c r="J186" s="62"/>
      <c r="K186" s="62"/>
      <c r="L186" s="62"/>
      <c r="M186" s="62"/>
      <c r="N186" s="62"/>
      <c r="O186" s="62"/>
      <c r="P186" s="62"/>
      <c r="Q186" s="62"/>
      <c r="R186" s="62"/>
      <c r="S186" s="62"/>
      <c r="T186" s="74"/>
      <c r="W186" s="75"/>
      <c r="X186" s="75"/>
      <c r="Y186" s="75"/>
      <c r="Z186" s="75"/>
      <c r="AA186" s="75"/>
      <c r="AB186" s="75"/>
      <c r="AC186" s="75"/>
      <c r="AD186" s="75"/>
      <c r="AE186" s="62"/>
      <c r="AF186" s="62"/>
      <c r="AG186" s="62"/>
      <c r="AH186" s="62"/>
      <c r="AI186" s="62"/>
      <c r="AJ186" s="62"/>
      <c r="AK186" s="62"/>
      <c r="AL186" s="62"/>
    </row>
    <row r="187" ht="15.75" customHeight="1">
      <c r="A187" s="62"/>
      <c r="B187" s="62"/>
      <c r="C187" s="62"/>
      <c r="D187" s="230"/>
      <c r="E187" s="230"/>
      <c r="F187" s="230"/>
      <c r="G187" s="62"/>
      <c r="H187" s="62"/>
      <c r="I187" s="233"/>
      <c r="J187" s="62"/>
      <c r="K187" s="62"/>
      <c r="L187" s="62"/>
      <c r="M187" s="62"/>
      <c r="N187" s="62"/>
      <c r="O187" s="62"/>
      <c r="P187" s="62"/>
      <c r="Q187" s="62"/>
      <c r="R187" s="62"/>
      <c r="S187" s="62"/>
      <c r="T187" s="74"/>
      <c r="W187" s="75"/>
      <c r="X187" s="75"/>
      <c r="Y187" s="75"/>
      <c r="Z187" s="75"/>
      <c r="AA187" s="75"/>
      <c r="AB187" s="75"/>
      <c r="AC187" s="75"/>
      <c r="AD187" s="75"/>
      <c r="AE187" s="62"/>
      <c r="AF187" s="62"/>
      <c r="AG187" s="62"/>
      <c r="AH187" s="62"/>
      <c r="AI187" s="62"/>
      <c r="AJ187" s="62"/>
      <c r="AK187" s="62"/>
      <c r="AL187" s="62"/>
    </row>
    <row r="188" ht="15.75" customHeight="1">
      <c r="A188" s="62"/>
      <c r="B188" s="62"/>
      <c r="C188" s="62"/>
      <c r="D188" s="230"/>
      <c r="E188" s="230"/>
      <c r="F188" s="230"/>
      <c r="G188" s="62"/>
      <c r="H188" s="62"/>
      <c r="I188" s="233"/>
      <c r="J188" s="62"/>
      <c r="K188" s="62"/>
      <c r="L188" s="62"/>
      <c r="M188" s="62"/>
      <c r="N188" s="62"/>
      <c r="O188" s="62"/>
      <c r="P188" s="62"/>
      <c r="Q188" s="62"/>
      <c r="R188" s="62"/>
      <c r="S188" s="62"/>
      <c r="T188" s="74"/>
      <c r="W188" s="75"/>
      <c r="X188" s="75"/>
      <c r="Y188" s="75"/>
      <c r="Z188" s="75"/>
      <c r="AA188" s="75"/>
      <c r="AB188" s="75"/>
      <c r="AC188" s="75"/>
      <c r="AD188" s="75"/>
      <c r="AE188" s="62"/>
      <c r="AF188" s="62"/>
      <c r="AG188" s="62"/>
      <c r="AH188" s="62"/>
      <c r="AI188" s="62"/>
      <c r="AJ188" s="62"/>
      <c r="AK188" s="62"/>
      <c r="AL188" s="62"/>
    </row>
    <row r="189" ht="15.75" customHeight="1">
      <c r="A189" s="62"/>
      <c r="B189" s="62"/>
      <c r="C189" s="62"/>
      <c r="D189" s="230"/>
      <c r="E189" s="230"/>
      <c r="F189" s="230"/>
      <c r="G189" s="62"/>
      <c r="H189" s="62"/>
      <c r="I189" s="233"/>
      <c r="J189" s="62"/>
      <c r="K189" s="62"/>
      <c r="L189" s="62"/>
      <c r="M189" s="62"/>
      <c r="N189" s="62"/>
      <c r="O189" s="62"/>
      <c r="P189" s="62"/>
      <c r="Q189" s="62"/>
      <c r="R189" s="62"/>
      <c r="S189" s="62"/>
      <c r="T189" s="74"/>
      <c r="W189" s="75"/>
      <c r="X189" s="75"/>
      <c r="Y189" s="75"/>
      <c r="Z189" s="75"/>
      <c r="AA189" s="75"/>
      <c r="AB189" s="75"/>
      <c r="AC189" s="75"/>
      <c r="AD189" s="75"/>
      <c r="AE189" s="62"/>
      <c r="AF189" s="62"/>
      <c r="AG189" s="62"/>
      <c r="AH189" s="62"/>
      <c r="AI189" s="62"/>
      <c r="AJ189" s="62"/>
      <c r="AK189" s="62"/>
      <c r="AL189" s="62"/>
    </row>
    <row r="190" ht="15.75" customHeight="1">
      <c r="A190" s="62"/>
      <c r="B190" s="62"/>
      <c r="C190" s="62"/>
      <c r="D190" s="230"/>
      <c r="E190" s="230"/>
      <c r="F190" s="230"/>
      <c r="G190" s="62"/>
      <c r="H190" s="62"/>
      <c r="I190" s="233"/>
      <c r="J190" s="62"/>
      <c r="K190" s="62"/>
      <c r="L190" s="62"/>
      <c r="M190" s="62"/>
      <c r="N190" s="62"/>
      <c r="O190" s="62"/>
      <c r="P190" s="62"/>
      <c r="Q190" s="62"/>
      <c r="R190" s="62"/>
      <c r="S190" s="62"/>
      <c r="T190" s="74"/>
      <c r="W190" s="75"/>
      <c r="X190" s="75"/>
      <c r="Y190" s="75"/>
      <c r="Z190" s="75"/>
      <c r="AA190" s="75"/>
      <c r="AB190" s="75"/>
      <c r="AC190" s="75"/>
      <c r="AD190" s="75"/>
      <c r="AE190" s="62"/>
      <c r="AF190" s="62"/>
      <c r="AG190" s="62"/>
      <c r="AH190" s="62"/>
      <c r="AI190" s="62"/>
      <c r="AJ190" s="62"/>
      <c r="AK190" s="62"/>
      <c r="AL190" s="62"/>
    </row>
    <row r="191" ht="15.75" customHeight="1">
      <c r="A191" s="62"/>
      <c r="B191" s="62"/>
      <c r="C191" s="62"/>
      <c r="D191" s="230"/>
      <c r="E191" s="230"/>
      <c r="F191" s="230"/>
      <c r="G191" s="62"/>
      <c r="H191" s="62"/>
      <c r="I191" s="233"/>
      <c r="J191" s="62"/>
      <c r="K191" s="62"/>
      <c r="L191" s="62"/>
      <c r="M191" s="62"/>
      <c r="N191" s="62"/>
      <c r="O191" s="62"/>
      <c r="P191" s="62"/>
      <c r="Q191" s="62"/>
      <c r="R191" s="62"/>
      <c r="S191" s="62"/>
      <c r="T191" s="74"/>
      <c r="W191" s="75"/>
      <c r="X191" s="75"/>
      <c r="Y191" s="75"/>
      <c r="Z191" s="75"/>
      <c r="AA191" s="75"/>
      <c r="AB191" s="75"/>
      <c r="AC191" s="75"/>
      <c r="AD191" s="75"/>
      <c r="AE191" s="62"/>
      <c r="AF191" s="62"/>
      <c r="AG191" s="62"/>
      <c r="AH191" s="62"/>
      <c r="AI191" s="62"/>
      <c r="AJ191" s="62"/>
      <c r="AK191" s="62"/>
      <c r="AL191" s="62"/>
    </row>
    <row r="192" ht="15.75" customHeight="1">
      <c r="A192" s="62"/>
      <c r="B192" s="62"/>
      <c r="C192" s="62"/>
      <c r="D192" s="230"/>
      <c r="E192" s="230"/>
      <c r="F192" s="230"/>
      <c r="G192" s="62"/>
      <c r="H192" s="62"/>
      <c r="I192" s="233"/>
      <c r="J192" s="62"/>
      <c r="K192" s="62"/>
      <c r="L192" s="62"/>
      <c r="M192" s="62"/>
      <c r="N192" s="62"/>
      <c r="O192" s="62"/>
      <c r="P192" s="62"/>
      <c r="Q192" s="62"/>
      <c r="R192" s="62"/>
      <c r="S192" s="62"/>
      <c r="T192" s="74"/>
      <c r="W192" s="75"/>
      <c r="X192" s="75"/>
      <c r="Y192" s="75"/>
      <c r="Z192" s="75"/>
      <c r="AA192" s="75"/>
      <c r="AB192" s="75"/>
      <c r="AC192" s="75"/>
      <c r="AD192" s="75"/>
      <c r="AE192" s="62"/>
      <c r="AF192" s="62"/>
      <c r="AG192" s="62"/>
      <c r="AH192" s="62"/>
      <c r="AI192" s="62"/>
      <c r="AJ192" s="62"/>
      <c r="AK192" s="62"/>
      <c r="AL192" s="62"/>
    </row>
    <row r="193" ht="15.75" customHeight="1">
      <c r="A193" s="62"/>
      <c r="B193" s="62"/>
      <c r="C193" s="62"/>
      <c r="D193" s="230"/>
      <c r="E193" s="230"/>
      <c r="F193" s="230"/>
      <c r="G193" s="62"/>
      <c r="H193" s="62"/>
      <c r="I193" s="233"/>
      <c r="J193" s="62"/>
      <c r="K193" s="62"/>
      <c r="L193" s="62"/>
      <c r="M193" s="62"/>
      <c r="N193" s="62"/>
      <c r="O193" s="62"/>
      <c r="P193" s="62"/>
      <c r="Q193" s="62"/>
      <c r="R193" s="62"/>
      <c r="S193" s="62"/>
      <c r="T193" s="74"/>
      <c r="W193" s="75"/>
      <c r="X193" s="75"/>
      <c r="Y193" s="75"/>
      <c r="Z193" s="75"/>
      <c r="AA193" s="75"/>
      <c r="AB193" s="75"/>
      <c r="AC193" s="75"/>
      <c r="AD193" s="75"/>
      <c r="AE193" s="62"/>
      <c r="AF193" s="62"/>
      <c r="AG193" s="62"/>
      <c r="AH193" s="62"/>
      <c r="AI193" s="62"/>
      <c r="AJ193" s="62"/>
      <c r="AK193" s="62"/>
      <c r="AL193" s="62"/>
    </row>
    <row r="194" ht="15.75" customHeight="1">
      <c r="A194" s="62"/>
      <c r="B194" s="62"/>
      <c r="C194" s="62"/>
      <c r="D194" s="230"/>
      <c r="E194" s="230"/>
      <c r="F194" s="230"/>
      <c r="G194" s="62"/>
      <c r="H194" s="62"/>
      <c r="I194" s="233"/>
      <c r="J194" s="62"/>
      <c r="K194" s="62"/>
      <c r="L194" s="62"/>
      <c r="M194" s="62"/>
      <c r="N194" s="62"/>
      <c r="O194" s="62"/>
      <c r="P194" s="62"/>
      <c r="Q194" s="62"/>
      <c r="R194" s="62"/>
      <c r="S194" s="62"/>
      <c r="T194" s="74"/>
      <c r="W194" s="75"/>
      <c r="X194" s="75"/>
      <c r="Y194" s="75"/>
      <c r="Z194" s="75"/>
      <c r="AA194" s="75"/>
      <c r="AB194" s="75"/>
      <c r="AC194" s="75"/>
      <c r="AD194" s="75"/>
      <c r="AE194" s="62"/>
      <c r="AF194" s="62"/>
      <c r="AG194" s="62"/>
      <c r="AH194" s="62"/>
      <c r="AI194" s="62"/>
      <c r="AJ194" s="62"/>
      <c r="AK194" s="62"/>
      <c r="AL194" s="62"/>
    </row>
    <row r="195" ht="15.75" customHeight="1">
      <c r="A195" s="62"/>
      <c r="B195" s="62"/>
      <c r="C195" s="62"/>
      <c r="D195" s="230"/>
      <c r="E195" s="230"/>
      <c r="F195" s="230"/>
      <c r="G195" s="62"/>
      <c r="H195" s="62"/>
      <c r="I195" s="233"/>
      <c r="J195" s="62"/>
      <c r="K195" s="62"/>
      <c r="L195" s="62"/>
      <c r="M195" s="62"/>
      <c r="N195" s="62"/>
      <c r="O195" s="62"/>
      <c r="P195" s="62"/>
      <c r="Q195" s="62"/>
      <c r="R195" s="62"/>
      <c r="S195" s="62"/>
      <c r="T195" s="74"/>
      <c r="W195" s="75"/>
      <c r="X195" s="75"/>
      <c r="Y195" s="75"/>
      <c r="Z195" s="75"/>
      <c r="AA195" s="75"/>
      <c r="AB195" s="75"/>
      <c r="AC195" s="75"/>
      <c r="AD195" s="75"/>
      <c r="AE195" s="62"/>
      <c r="AF195" s="62"/>
      <c r="AG195" s="62"/>
      <c r="AH195" s="62"/>
      <c r="AI195" s="62"/>
      <c r="AJ195" s="62"/>
      <c r="AK195" s="62"/>
      <c r="AL195" s="62"/>
    </row>
    <row r="196" ht="15.75" customHeight="1">
      <c r="A196" s="62"/>
      <c r="B196" s="62"/>
      <c r="C196" s="62"/>
      <c r="D196" s="230"/>
      <c r="E196" s="230"/>
      <c r="F196" s="230"/>
      <c r="G196" s="62"/>
      <c r="H196" s="62"/>
      <c r="I196" s="233"/>
      <c r="J196" s="62"/>
      <c r="K196" s="62"/>
      <c r="L196" s="62"/>
      <c r="M196" s="62"/>
      <c r="N196" s="62"/>
      <c r="O196" s="62"/>
      <c r="P196" s="62"/>
      <c r="Q196" s="62"/>
      <c r="R196" s="62"/>
      <c r="S196" s="62"/>
      <c r="T196" s="74"/>
      <c r="W196" s="75"/>
      <c r="X196" s="75"/>
      <c r="Y196" s="75"/>
      <c r="Z196" s="75"/>
      <c r="AA196" s="75"/>
      <c r="AB196" s="75"/>
      <c r="AC196" s="75"/>
      <c r="AD196" s="75"/>
      <c r="AE196" s="62"/>
      <c r="AF196" s="62"/>
      <c r="AG196" s="62"/>
      <c r="AH196" s="62"/>
      <c r="AI196" s="62"/>
      <c r="AJ196" s="62"/>
      <c r="AK196" s="62"/>
      <c r="AL196" s="62"/>
    </row>
    <row r="197" ht="15.75" customHeight="1">
      <c r="A197" s="62"/>
      <c r="B197" s="62"/>
      <c r="C197" s="62"/>
      <c r="D197" s="230"/>
      <c r="E197" s="230"/>
      <c r="F197" s="230"/>
      <c r="G197" s="62"/>
      <c r="H197" s="62"/>
      <c r="I197" s="233"/>
      <c r="J197" s="62"/>
      <c r="K197" s="62"/>
      <c r="L197" s="62"/>
      <c r="M197" s="62"/>
      <c r="N197" s="62"/>
      <c r="O197" s="62"/>
      <c r="P197" s="62"/>
      <c r="Q197" s="62"/>
      <c r="R197" s="62"/>
      <c r="S197" s="62"/>
      <c r="T197" s="74"/>
      <c r="W197" s="75"/>
      <c r="X197" s="75"/>
      <c r="Y197" s="75"/>
      <c r="Z197" s="75"/>
      <c r="AA197" s="75"/>
      <c r="AB197" s="75"/>
      <c r="AC197" s="75"/>
      <c r="AD197" s="75"/>
      <c r="AE197" s="62"/>
      <c r="AF197" s="62"/>
      <c r="AG197" s="62"/>
      <c r="AH197" s="62"/>
      <c r="AI197" s="62"/>
      <c r="AJ197" s="62"/>
      <c r="AK197" s="62"/>
      <c r="AL197" s="62"/>
    </row>
    <row r="198" ht="15.75" customHeight="1">
      <c r="A198" s="62"/>
      <c r="B198" s="62"/>
      <c r="C198" s="62"/>
      <c r="D198" s="230"/>
      <c r="E198" s="230"/>
      <c r="F198" s="230"/>
      <c r="G198" s="62"/>
      <c r="H198" s="62"/>
      <c r="I198" s="233"/>
      <c r="J198" s="62"/>
      <c r="K198" s="62"/>
      <c r="L198" s="62"/>
      <c r="M198" s="62"/>
      <c r="N198" s="62"/>
      <c r="O198" s="62"/>
      <c r="P198" s="62"/>
      <c r="Q198" s="62"/>
      <c r="R198" s="62"/>
      <c r="S198" s="62"/>
      <c r="T198" s="74"/>
      <c r="W198" s="75"/>
      <c r="X198" s="75"/>
      <c r="Y198" s="75"/>
      <c r="Z198" s="75"/>
      <c r="AA198" s="75"/>
      <c r="AB198" s="75"/>
      <c r="AC198" s="75"/>
      <c r="AD198" s="75"/>
      <c r="AE198" s="62"/>
      <c r="AF198" s="62"/>
      <c r="AG198" s="62"/>
      <c r="AH198" s="62"/>
      <c r="AI198" s="62"/>
      <c r="AJ198" s="62"/>
      <c r="AK198" s="62"/>
      <c r="AL198" s="62"/>
    </row>
    <row r="199" ht="15.75" customHeight="1">
      <c r="A199" s="62"/>
      <c r="B199" s="62"/>
      <c r="C199" s="62"/>
      <c r="D199" s="230"/>
      <c r="E199" s="230"/>
      <c r="F199" s="230"/>
      <c r="G199" s="62"/>
      <c r="H199" s="62"/>
      <c r="I199" s="233"/>
      <c r="J199" s="62"/>
      <c r="K199" s="62"/>
      <c r="L199" s="62"/>
      <c r="M199" s="62"/>
      <c r="N199" s="62"/>
      <c r="O199" s="62"/>
      <c r="P199" s="62"/>
      <c r="Q199" s="62"/>
      <c r="R199" s="62"/>
      <c r="S199" s="62"/>
      <c r="T199" s="74"/>
      <c r="W199" s="75"/>
      <c r="X199" s="75"/>
      <c r="Y199" s="75"/>
      <c r="Z199" s="75"/>
      <c r="AA199" s="75"/>
      <c r="AB199" s="75"/>
      <c r="AC199" s="75"/>
      <c r="AD199" s="75"/>
      <c r="AE199" s="62"/>
      <c r="AF199" s="62"/>
      <c r="AG199" s="62"/>
      <c r="AH199" s="62"/>
      <c r="AI199" s="62"/>
      <c r="AJ199" s="62"/>
      <c r="AK199" s="62"/>
      <c r="AL199" s="62"/>
    </row>
    <row r="200" ht="15.75" customHeight="1">
      <c r="A200" s="62"/>
      <c r="B200" s="62"/>
      <c r="C200" s="62"/>
      <c r="D200" s="230"/>
      <c r="E200" s="230"/>
      <c r="F200" s="230"/>
      <c r="G200" s="62"/>
      <c r="H200" s="62"/>
      <c r="I200" s="233"/>
      <c r="J200" s="62"/>
      <c r="K200" s="62"/>
      <c r="L200" s="62"/>
      <c r="M200" s="62"/>
      <c r="N200" s="62"/>
      <c r="O200" s="62"/>
      <c r="P200" s="62"/>
      <c r="Q200" s="62"/>
      <c r="R200" s="62"/>
      <c r="S200" s="62"/>
      <c r="T200" s="74"/>
      <c r="W200" s="75"/>
      <c r="X200" s="75"/>
      <c r="Y200" s="75"/>
      <c r="Z200" s="75"/>
      <c r="AA200" s="75"/>
      <c r="AB200" s="75"/>
      <c r="AC200" s="75"/>
      <c r="AD200" s="75"/>
      <c r="AE200" s="62"/>
      <c r="AF200" s="62"/>
      <c r="AG200" s="62"/>
      <c r="AH200" s="62"/>
      <c r="AI200" s="62"/>
      <c r="AJ200" s="62"/>
      <c r="AK200" s="62"/>
      <c r="AL200" s="62"/>
    </row>
    <row r="201" ht="15.75" customHeight="1">
      <c r="A201" s="62"/>
      <c r="B201" s="62"/>
      <c r="C201" s="62"/>
      <c r="D201" s="230"/>
      <c r="E201" s="230"/>
      <c r="F201" s="230"/>
      <c r="G201" s="62"/>
      <c r="H201" s="62"/>
      <c r="I201" s="233"/>
      <c r="J201" s="62"/>
      <c r="K201" s="62"/>
      <c r="L201" s="62"/>
      <c r="M201" s="62"/>
      <c r="N201" s="62"/>
      <c r="O201" s="62"/>
      <c r="P201" s="62"/>
      <c r="Q201" s="62"/>
      <c r="R201" s="62"/>
      <c r="S201" s="62"/>
      <c r="T201" s="74"/>
      <c r="W201" s="75"/>
      <c r="X201" s="75"/>
      <c r="Y201" s="75"/>
      <c r="Z201" s="75"/>
      <c r="AA201" s="75"/>
      <c r="AB201" s="75"/>
      <c r="AC201" s="75"/>
      <c r="AD201" s="75"/>
      <c r="AE201" s="62"/>
      <c r="AF201" s="62"/>
      <c r="AG201" s="62"/>
      <c r="AH201" s="62"/>
      <c r="AI201" s="62"/>
      <c r="AJ201" s="62"/>
      <c r="AK201" s="62"/>
      <c r="AL201" s="62"/>
    </row>
    <row r="202" ht="15.75" customHeight="1">
      <c r="A202" s="62"/>
      <c r="B202" s="62"/>
      <c r="C202" s="62"/>
      <c r="D202" s="230"/>
      <c r="E202" s="230"/>
      <c r="F202" s="230"/>
      <c r="G202" s="62"/>
      <c r="H202" s="62"/>
      <c r="I202" s="233"/>
      <c r="J202" s="62"/>
      <c r="K202" s="62"/>
      <c r="L202" s="62"/>
      <c r="M202" s="62"/>
      <c r="N202" s="62"/>
      <c r="O202" s="62"/>
      <c r="P202" s="62"/>
      <c r="Q202" s="62"/>
      <c r="R202" s="62"/>
      <c r="S202" s="62"/>
      <c r="T202" s="74"/>
      <c r="W202" s="75"/>
      <c r="X202" s="75"/>
      <c r="Y202" s="75"/>
      <c r="Z202" s="75"/>
      <c r="AA202" s="75"/>
      <c r="AB202" s="75"/>
      <c r="AC202" s="75"/>
      <c r="AD202" s="75"/>
      <c r="AE202" s="62"/>
      <c r="AF202" s="62"/>
      <c r="AG202" s="62"/>
      <c r="AH202" s="62"/>
      <c r="AI202" s="62"/>
      <c r="AJ202" s="62"/>
      <c r="AK202" s="62"/>
      <c r="AL202" s="62"/>
    </row>
    <row r="203" ht="15.75" customHeight="1">
      <c r="A203" s="62"/>
      <c r="B203" s="62"/>
      <c r="C203" s="62"/>
      <c r="D203" s="230"/>
      <c r="E203" s="230"/>
      <c r="F203" s="230"/>
      <c r="G203" s="62"/>
      <c r="H203" s="62"/>
      <c r="I203" s="233"/>
      <c r="J203" s="62"/>
      <c r="K203" s="62"/>
      <c r="L203" s="62"/>
      <c r="M203" s="62"/>
      <c r="N203" s="62"/>
      <c r="O203" s="62"/>
      <c r="P203" s="62"/>
      <c r="Q203" s="62"/>
      <c r="R203" s="62"/>
      <c r="S203" s="62"/>
      <c r="T203" s="74"/>
      <c r="W203" s="75"/>
      <c r="X203" s="75"/>
      <c r="Y203" s="75"/>
      <c r="Z203" s="75"/>
      <c r="AA203" s="75"/>
      <c r="AB203" s="75"/>
      <c r="AC203" s="75"/>
      <c r="AD203" s="75"/>
      <c r="AE203" s="62"/>
      <c r="AF203" s="62"/>
      <c r="AG203" s="62"/>
      <c r="AH203" s="62"/>
      <c r="AI203" s="62"/>
      <c r="AJ203" s="62"/>
      <c r="AK203" s="62"/>
      <c r="AL203" s="62"/>
    </row>
    <row r="204" ht="15.75" customHeight="1">
      <c r="A204" s="62"/>
      <c r="B204" s="62"/>
      <c r="C204" s="62"/>
      <c r="D204" s="230"/>
      <c r="E204" s="230"/>
      <c r="F204" s="230"/>
      <c r="G204" s="62"/>
      <c r="H204" s="62"/>
      <c r="I204" s="233"/>
      <c r="J204" s="62"/>
      <c r="K204" s="62"/>
      <c r="L204" s="62"/>
      <c r="M204" s="62"/>
      <c r="N204" s="62"/>
      <c r="O204" s="62"/>
      <c r="P204" s="62"/>
      <c r="Q204" s="62"/>
      <c r="R204" s="62"/>
      <c r="S204" s="62"/>
      <c r="T204" s="74"/>
      <c r="W204" s="75"/>
      <c r="X204" s="75"/>
      <c r="Y204" s="75"/>
      <c r="Z204" s="75"/>
      <c r="AA204" s="75"/>
      <c r="AB204" s="75"/>
      <c r="AC204" s="75"/>
      <c r="AD204" s="75"/>
      <c r="AE204" s="62"/>
      <c r="AF204" s="62"/>
      <c r="AG204" s="62"/>
      <c r="AH204" s="62"/>
      <c r="AI204" s="62"/>
      <c r="AJ204" s="62"/>
      <c r="AK204" s="62"/>
      <c r="AL204" s="62"/>
    </row>
    <row r="205" ht="15.75" customHeight="1">
      <c r="A205" s="62"/>
      <c r="B205" s="62"/>
      <c r="C205" s="62"/>
      <c r="D205" s="230"/>
      <c r="E205" s="230"/>
      <c r="F205" s="230"/>
      <c r="G205" s="62"/>
      <c r="H205" s="62"/>
      <c r="I205" s="233"/>
      <c r="J205" s="62"/>
      <c r="K205" s="62"/>
      <c r="L205" s="62"/>
      <c r="M205" s="62"/>
      <c r="N205" s="62"/>
      <c r="O205" s="62"/>
      <c r="P205" s="62"/>
      <c r="Q205" s="62"/>
      <c r="R205" s="62"/>
      <c r="S205" s="62"/>
      <c r="T205" s="74"/>
      <c r="W205" s="75"/>
      <c r="X205" s="75"/>
      <c r="Y205" s="75"/>
      <c r="Z205" s="75"/>
      <c r="AA205" s="75"/>
      <c r="AB205" s="75"/>
      <c r="AC205" s="75"/>
      <c r="AD205" s="75"/>
      <c r="AE205" s="62"/>
      <c r="AF205" s="62"/>
      <c r="AG205" s="62"/>
      <c r="AH205" s="62"/>
      <c r="AI205" s="62"/>
      <c r="AJ205" s="62"/>
      <c r="AK205" s="62"/>
      <c r="AL205" s="62"/>
    </row>
    <row r="206" ht="15.75" customHeight="1">
      <c r="A206" s="62"/>
      <c r="B206" s="62"/>
      <c r="C206" s="62"/>
      <c r="D206" s="230"/>
      <c r="E206" s="230"/>
      <c r="F206" s="230"/>
      <c r="G206" s="62"/>
      <c r="H206" s="62"/>
      <c r="I206" s="233"/>
      <c r="J206" s="62"/>
      <c r="K206" s="62"/>
      <c r="L206" s="62"/>
      <c r="M206" s="62"/>
      <c r="N206" s="62"/>
      <c r="O206" s="62"/>
      <c r="P206" s="62"/>
      <c r="Q206" s="62"/>
      <c r="R206" s="62"/>
      <c r="S206" s="62"/>
      <c r="T206" s="74"/>
      <c r="W206" s="75"/>
      <c r="X206" s="75"/>
      <c r="Y206" s="75"/>
      <c r="Z206" s="75"/>
      <c r="AA206" s="75"/>
      <c r="AB206" s="75"/>
      <c r="AC206" s="75"/>
      <c r="AD206" s="75"/>
      <c r="AE206" s="62"/>
      <c r="AF206" s="62"/>
      <c r="AG206" s="62"/>
      <c r="AH206" s="62"/>
      <c r="AI206" s="62"/>
      <c r="AJ206" s="62"/>
      <c r="AK206" s="62"/>
      <c r="AL206" s="62"/>
    </row>
    <row r="207" ht="15.75" customHeight="1">
      <c r="A207" s="62"/>
      <c r="B207" s="62"/>
      <c r="C207" s="62"/>
      <c r="D207" s="230"/>
      <c r="E207" s="230"/>
      <c r="F207" s="230"/>
      <c r="G207" s="62"/>
      <c r="H207" s="62"/>
      <c r="I207" s="233"/>
      <c r="J207" s="62"/>
      <c r="K207" s="62"/>
      <c r="L207" s="62"/>
      <c r="M207" s="62"/>
      <c r="N207" s="62"/>
      <c r="O207" s="62"/>
      <c r="P207" s="62"/>
      <c r="Q207" s="62"/>
      <c r="R207" s="62"/>
      <c r="S207" s="62"/>
      <c r="T207" s="74"/>
      <c r="W207" s="75"/>
      <c r="X207" s="75"/>
      <c r="Y207" s="75"/>
      <c r="Z207" s="75"/>
      <c r="AA207" s="75"/>
      <c r="AB207" s="75"/>
      <c r="AC207" s="75"/>
      <c r="AD207" s="75"/>
      <c r="AE207" s="62"/>
      <c r="AF207" s="62"/>
      <c r="AG207" s="62"/>
      <c r="AH207" s="62"/>
      <c r="AI207" s="62"/>
      <c r="AJ207" s="62"/>
      <c r="AK207" s="62"/>
      <c r="AL207" s="62"/>
    </row>
    <row r="208" ht="15.75" customHeight="1">
      <c r="A208" s="62"/>
      <c r="B208" s="62"/>
      <c r="C208" s="62"/>
      <c r="D208" s="230"/>
      <c r="E208" s="230"/>
      <c r="F208" s="230"/>
      <c r="G208" s="62"/>
      <c r="H208" s="62"/>
      <c r="I208" s="233"/>
      <c r="J208" s="62"/>
      <c r="K208" s="62"/>
      <c r="L208" s="62"/>
      <c r="M208" s="62"/>
      <c r="N208" s="62"/>
      <c r="O208" s="62"/>
      <c r="P208" s="62"/>
      <c r="Q208" s="62"/>
      <c r="R208" s="62"/>
      <c r="S208" s="62"/>
      <c r="T208" s="74"/>
      <c r="W208" s="75"/>
      <c r="X208" s="75"/>
      <c r="Y208" s="75"/>
      <c r="Z208" s="75"/>
      <c r="AA208" s="75"/>
      <c r="AB208" s="75"/>
      <c r="AC208" s="75"/>
      <c r="AD208" s="75"/>
      <c r="AE208" s="62"/>
      <c r="AF208" s="62"/>
      <c r="AG208" s="62"/>
      <c r="AH208" s="62"/>
      <c r="AI208" s="62"/>
      <c r="AJ208" s="62"/>
      <c r="AK208" s="62"/>
      <c r="AL208" s="62"/>
    </row>
    <row r="209" ht="15.75" customHeight="1">
      <c r="A209" s="62"/>
      <c r="B209" s="62"/>
      <c r="C209" s="62"/>
      <c r="D209" s="230"/>
      <c r="E209" s="230"/>
      <c r="F209" s="230"/>
      <c r="G209" s="62"/>
      <c r="H209" s="62"/>
      <c r="I209" s="233"/>
      <c r="J209" s="62"/>
      <c r="K209" s="62"/>
      <c r="L209" s="62"/>
      <c r="M209" s="62"/>
      <c r="N209" s="62"/>
      <c r="O209" s="62"/>
      <c r="P209" s="62"/>
      <c r="Q209" s="62"/>
      <c r="R209" s="62"/>
      <c r="S209" s="62"/>
      <c r="T209" s="74"/>
      <c r="W209" s="75"/>
      <c r="X209" s="75"/>
      <c r="Y209" s="75"/>
      <c r="Z209" s="75"/>
      <c r="AA209" s="75"/>
      <c r="AB209" s="75"/>
      <c r="AC209" s="75"/>
      <c r="AD209" s="75"/>
      <c r="AE209" s="62"/>
      <c r="AF209" s="62"/>
      <c r="AG209" s="62"/>
      <c r="AH209" s="62"/>
      <c r="AI209" s="62"/>
      <c r="AJ209" s="62"/>
      <c r="AK209" s="62"/>
      <c r="AL209" s="62"/>
    </row>
    <row r="210" ht="15.75" customHeight="1">
      <c r="A210" s="62"/>
      <c r="B210" s="62"/>
      <c r="C210" s="62"/>
      <c r="D210" s="230"/>
      <c r="E210" s="230"/>
      <c r="F210" s="230"/>
      <c r="G210" s="62"/>
      <c r="H210" s="62"/>
      <c r="I210" s="233"/>
      <c r="J210" s="62"/>
      <c r="K210" s="62"/>
      <c r="L210" s="62"/>
      <c r="M210" s="62"/>
      <c r="N210" s="62"/>
      <c r="O210" s="62"/>
      <c r="P210" s="62"/>
      <c r="Q210" s="62"/>
      <c r="R210" s="62"/>
      <c r="S210" s="62"/>
      <c r="T210" s="74"/>
      <c r="W210" s="75"/>
      <c r="X210" s="75"/>
      <c r="Y210" s="75"/>
      <c r="Z210" s="75"/>
      <c r="AA210" s="75"/>
      <c r="AB210" s="75"/>
      <c r="AC210" s="75"/>
      <c r="AD210" s="75"/>
      <c r="AE210" s="62"/>
      <c r="AF210" s="62"/>
      <c r="AG210" s="62"/>
      <c r="AH210" s="62"/>
      <c r="AI210" s="62"/>
      <c r="AJ210" s="62"/>
      <c r="AK210" s="62"/>
      <c r="AL210" s="62"/>
    </row>
    <row r="211" ht="15.75" customHeight="1">
      <c r="A211" s="62"/>
      <c r="B211" s="62"/>
      <c r="C211" s="62"/>
      <c r="D211" s="230"/>
      <c r="E211" s="230"/>
      <c r="F211" s="230"/>
      <c r="G211" s="62"/>
      <c r="H211" s="62"/>
      <c r="I211" s="233"/>
      <c r="J211" s="62"/>
      <c r="K211" s="62"/>
      <c r="L211" s="62"/>
      <c r="M211" s="62"/>
      <c r="N211" s="62"/>
      <c r="O211" s="62"/>
      <c r="P211" s="62"/>
      <c r="Q211" s="62"/>
      <c r="R211" s="62"/>
      <c r="S211" s="62"/>
      <c r="T211" s="74"/>
      <c r="W211" s="75"/>
      <c r="X211" s="75"/>
      <c r="Y211" s="75"/>
      <c r="Z211" s="75"/>
      <c r="AA211" s="75"/>
      <c r="AB211" s="75"/>
      <c r="AC211" s="75"/>
      <c r="AD211" s="75"/>
      <c r="AE211" s="62"/>
      <c r="AF211" s="62"/>
      <c r="AG211" s="62"/>
      <c r="AH211" s="62"/>
      <c r="AI211" s="62"/>
      <c r="AJ211" s="62"/>
      <c r="AK211" s="62"/>
      <c r="AL211" s="62"/>
    </row>
    <row r="212" ht="15.75" customHeight="1">
      <c r="A212" s="62"/>
      <c r="B212" s="62"/>
      <c r="C212" s="62"/>
      <c r="D212" s="230"/>
      <c r="E212" s="230"/>
      <c r="F212" s="230"/>
      <c r="G212" s="62"/>
      <c r="H212" s="62"/>
      <c r="I212" s="233"/>
      <c r="J212" s="62"/>
      <c r="K212" s="62"/>
      <c r="L212" s="62"/>
      <c r="M212" s="62"/>
      <c r="N212" s="62"/>
      <c r="O212" s="62"/>
      <c r="P212" s="62"/>
      <c r="Q212" s="62"/>
      <c r="R212" s="62"/>
      <c r="S212" s="62"/>
      <c r="T212" s="74"/>
      <c r="W212" s="75"/>
      <c r="X212" s="75"/>
      <c r="Y212" s="75"/>
      <c r="Z212" s="75"/>
      <c r="AA212" s="75"/>
      <c r="AB212" s="75"/>
      <c r="AC212" s="75"/>
      <c r="AD212" s="75"/>
      <c r="AE212" s="62"/>
      <c r="AF212" s="62"/>
      <c r="AG212" s="62"/>
      <c r="AH212" s="62"/>
      <c r="AI212" s="62"/>
      <c r="AJ212" s="62"/>
      <c r="AK212" s="62"/>
      <c r="AL212" s="62"/>
    </row>
    <row r="213" ht="15.75" customHeight="1">
      <c r="A213" s="62"/>
      <c r="B213" s="62"/>
      <c r="C213" s="62"/>
      <c r="D213" s="230"/>
      <c r="E213" s="230"/>
      <c r="F213" s="230"/>
      <c r="G213" s="62"/>
      <c r="H213" s="62"/>
      <c r="I213" s="233"/>
      <c r="J213" s="62"/>
      <c r="K213" s="62"/>
      <c r="L213" s="62"/>
      <c r="M213" s="62"/>
      <c r="N213" s="62"/>
      <c r="O213" s="62"/>
      <c r="P213" s="62"/>
      <c r="Q213" s="62"/>
      <c r="R213" s="62"/>
      <c r="S213" s="62"/>
      <c r="T213" s="74"/>
      <c r="W213" s="75"/>
      <c r="X213" s="75"/>
      <c r="Y213" s="75"/>
      <c r="Z213" s="75"/>
      <c r="AA213" s="75"/>
      <c r="AB213" s="75"/>
      <c r="AC213" s="75"/>
      <c r="AD213" s="75"/>
      <c r="AE213" s="62"/>
      <c r="AF213" s="62"/>
      <c r="AG213" s="62"/>
      <c r="AH213" s="62"/>
      <c r="AI213" s="62"/>
      <c r="AJ213" s="62"/>
      <c r="AK213" s="62"/>
      <c r="AL213" s="62"/>
    </row>
    <row r="214" ht="15.75" customHeight="1">
      <c r="A214" s="62"/>
      <c r="B214" s="62"/>
      <c r="C214" s="62"/>
      <c r="D214" s="230"/>
      <c r="E214" s="230"/>
      <c r="F214" s="230"/>
      <c r="G214" s="62"/>
      <c r="H214" s="62"/>
      <c r="I214" s="233"/>
      <c r="J214" s="62"/>
      <c r="K214" s="62"/>
      <c r="L214" s="62"/>
      <c r="M214" s="62"/>
      <c r="N214" s="62"/>
      <c r="O214" s="62"/>
      <c r="P214" s="62"/>
      <c r="Q214" s="62"/>
      <c r="R214" s="62"/>
      <c r="S214" s="62"/>
      <c r="T214" s="74"/>
      <c r="W214" s="75"/>
      <c r="X214" s="75"/>
      <c r="Y214" s="75"/>
      <c r="Z214" s="75"/>
      <c r="AA214" s="75"/>
      <c r="AB214" s="75"/>
      <c r="AC214" s="75"/>
      <c r="AD214" s="75"/>
      <c r="AE214" s="62"/>
      <c r="AF214" s="62"/>
      <c r="AG214" s="62"/>
      <c r="AH214" s="62"/>
      <c r="AI214" s="62"/>
      <c r="AJ214" s="62"/>
      <c r="AK214" s="62"/>
      <c r="AL214" s="62"/>
    </row>
    <row r="215" ht="15.75" customHeight="1">
      <c r="A215" s="62"/>
      <c r="B215" s="62"/>
      <c r="C215" s="62"/>
      <c r="D215" s="230"/>
      <c r="E215" s="230"/>
      <c r="F215" s="230"/>
      <c r="G215" s="62"/>
      <c r="H215" s="62"/>
      <c r="I215" s="233"/>
      <c r="J215" s="62"/>
      <c r="K215" s="62"/>
      <c r="L215" s="62"/>
      <c r="M215" s="62"/>
      <c r="N215" s="62"/>
      <c r="O215" s="62"/>
      <c r="P215" s="62"/>
      <c r="Q215" s="62"/>
      <c r="R215" s="62"/>
      <c r="S215" s="62"/>
      <c r="T215" s="74"/>
      <c r="W215" s="75"/>
      <c r="X215" s="75"/>
      <c r="Y215" s="75"/>
      <c r="Z215" s="75"/>
      <c r="AA215" s="75"/>
      <c r="AB215" s="75"/>
      <c r="AC215" s="75"/>
      <c r="AD215" s="75"/>
      <c r="AE215" s="62"/>
      <c r="AF215" s="62"/>
      <c r="AG215" s="62"/>
      <c r="AH215" s="62"/>
      <c r="AI215" s="62"/>
      <c r="AJ215" s="62"/>
      <c r="AK215" s="62"/>
      <c r="AL215" s="62"/>
    </row>
    <row r="216" ht="15.75" customHeight="1">
      <c r="A216" s="62"/>
      <c r="B216" s="62"/>
      <c r="C216" s="62"/>
      <c r="D216" s="230"/>
      <c r="E216" s="230"/>
      <c r="F216" s="230"/>
      <c r="G216" s="62"/>
      <c r="H216" s="62"/>
      <c r="I216" s="233"/>
      <c r="J216" s="62"/>
      <c r="K216" s="62"/>
      <c r="L216" s="62"/>
      <c r="M216" s="62"/>
      <c r="N216" s="62"/>
      <c r="O216" s="62"/>
      <c r="P216" s="62"/>
      <c r="Q216" s="62"/>
      <c r="R216" s="62"/>
      <c r="S216" s="62"/>
      <c r="T216" s="74"/>
      <c r="W216" s="75"/>
      <c r="X216" s="75"/>
      <c r="Y216" s="75"/>
      <c r="Z216" s="75"/>
      <c r="AA216" s="75"/>
      <c r="AB216" s="75"/>
      <c r="AC216" s="75"/>
      <c r="AD216" s="75"/>
      <c r="AE216" s="62"/>
      <c r="AF216" s="62"/>
      <c r="AG216" s="62"/>
      <c r="AH216" s="62"/>
      <c r="AI216" s="62"/>
      <c r="AJ216" s="62"/>
      <c r="AK216" s="62"/>
      <c r="AL216" s="62"/>
    </row>
    <row r="217" ht="15.75" customHeight="1">
      <c r="A217" s="62"/>
      <c r="B217" s="62"/>
      <c r="C217" s="62"/>
      <c r="D217" s="230"/>
      <c r="E217" s="230"/>
      <c r="F217" s="230"/>
      <c r="G217" s="62"/>
      <c r="H217" s="62"/>
      <c r="I217" s="233"/>
      <c r="J217" s="62"/>
      <c r="K217" s="62"/>
      <c r="L217" s="62"/>
      <c r="M217" s="62"/>
      <c r="N217" s="62"/>
      <c r="O217" s="62"/>
      <c r="P217" s="62"/>
      <c r="Q217" s="62"/>
      <c r="R217" s="62"/>
      <c r="S217" s="62"/>
      <c r="T217" s="74"/>
      <c r="W217" s="75"/>
      <c r="X217" s="75"/>
      <c r="Y217" s="75"/>
      <c r="Z217" s="75"/>
      <c r="AA217" s="75"/>
      <c r="AB217" s="75"/>
      <c r="AC217" s="75"/>
      <c r="AD217" s="75"/>
      <c r="AE217" s="62"/>
      <c r="AF217" s="62"/>
      <c r="AG217" s="62"/>
      <c r="AH217" s="62"/>
      <c r="AI217" s="62"/>
      <c r="AJ217" s="62"/>
      <c r="AK217" s="62"/>
      <c r="AL217" s="62"/>
    </row>
    <row r="218" ht="15.75" customHeight="1">
      <c r="A218" s="62"/>
      <c r="B218" s="62"/>
      <c r="C218" s="62"/>
      <c r="D218" s="230"/>
      <c r="E218" s="230"/>
      <c r="F218" s="230"/>
      <c r="G218" s="62"/>
      <c r="H218" s="62"/>
      <c r="I218" s="233"/>
      <c r="J218" s="62"/>
      <c r="K218" s="62"/>
      <c r="L218" s="62"/>
      <c r="M218" s="62"/>
      <c r="N218" s="62"/>
      <c r="O218" s="62"/>
      <c r="P218" s="62"/>
      <c r="Q218" s="62"/>
      <c r="R218" s="62"/>
      <c r="S218" s="62"/>
      <c r="T218" s="74"/>
      <c r="W218" s="75"/>
      <c r="X218" s="75"/>
      <c r="Y218" s="75"/>
      <c r="Z218" s="75"/>
      <c r="AA218" s="75"/>
      <c r="AB218" s="75"/>
      <c r="AC218" s="75"/>
      <c r="AD218" s="75"/>
      <c r="AE218" s="62"/>
      <c r="AF218" s="62"/>
      <c r="AG218" s="62"/>
      <c r="AH218" s="62"/>
      <c r="AI218" s="62"/>
      <c r="AJ218" s="62"/>
      <c r="AK218" s="62"/>
      <c r="AL218" s="62"/>
    </row>
    <row r="219" ht="15.75" customHeight="1">
      <c r="A219" s="62"/>
      <c r="B219" s="62"/>
      <c r="C219" s="62"/>
      <c r="D219" s="230"/>
      <c r="E219" s="230"/>
      <c r="F219" s="230"/>
      <c r="G219" s="62"/>
      <c r="H219" s="62"/>
      <c r="I219" s="233"/>
      <c r="J219" s="62"/>
      <c r="K219" s="62"/>
      <c r="L219" s="62"/>
      <c r="M219" s="62"/>
      <c r="N219" s="62"/>
      <c r="O219" s="62"/>
      <c r="P219" s="62"/>
      <c r="Q219" s="62"/>
      <c r="R219" s="62"/>
      <c r="S219" s="62"/>
      <c r="T219" s="74"/>
      <c r="W219" s="75"/>
      <c r="X219" s="75"/>
      <c r="Y219" s="75"/>
      <c r="Z219" s="75"/>
      <c r="AA219" s="75"/>
      <c r="AB219" s="75"/>
      <c r="AC219" s="75"/>
      <c r="AD219" s="75"/>
      <c r="AE219" s="62"/>
      <c r="AF219" s="62"/>
      <c r="AG219" s="62"/>
      <c r="AH219" s="62"/>
      <c r="AI219" s="62"/>
      <c r="AJ219" s="62"/>
      <c r="AK219" s="62"/>
      <c r="AL219" s="62"/>
    </row>
    <row r="220" ht="15.75" customHeight="1">
      <c r="A220" s="62"/>
      <c r="B220" s="62"/>
      <c r="C220" s="62"/>
      <c r="D220" s="230"/>
      <c r="E220" s="230"/>
      <c r="F220" s="230"/>
      <c r="G220" s="62"/>
      <c r="H220" s="62"/>
      <c r="I220" s="233"/>
      <c r="J220" s="62"/>
      <c r="K220" s="62"/>
      <c r="L220" s="62"/>
      <c r="M220" s="62"/>
      <c r="N220" s="62"/>
      <c r="O220" s="62"/>
      <c r="P220" s="62"/>
      <c r="Q220" s="62"/>
      <c r="R220" s="62"/>
      <c r="S220" s="62"/>
      <c r="T220" s="74"/>
      <c r="W220" s="75"/>
      <c r="X220" s="75"/>
      <c r="Y220" s="75"/>
      <c r="Z220" s="75"/>
      <c r="AA220" s="75"/>
      <c r="AB220" s="75"/>
      <c r="AC220" s="75"/>
      <c r="AD220" s="75"/>
      <c r="AE220" s="62"/>
      <c r="AF220" s="62"/>
      <c r="AG220" s="62"/>
      <c r="AH220" s="62"/>
      <c r="AI220" s="62"/>
      <c r="AJ220" s="62"/>
      <c r="AK220" s="62"/>
      <c r="AL220" s="62"/>
    </row>
    <row r="221" ht="15.75" customHeight="1">
      <c r="A221" s="62"/>
      <c r="B221" s="62"/>
      <c r="C221" s="62"/>
      <c r="D221" s="230"/>
      <c r="E221" s="230"/>
      <c r="F221" s="230"/>
      <c r="G221" s="62"/>
      <c r="H221" s="62"/>
      <c r="I221" s="233"/>
      <c r="J221" s="62"/>
      <c r="K221" s="62"/>
      <c r="L221" s="62"/>
      <c r="M221" s="62"/>
      <c r="N221" s="62"/>
      <c r="O221" s="62"/>
      <c r="P221" s="62"/>
      <c r="Q221" s="62"/>
      <c r="R221" s="62"/>
      <c r="S221" s="62"/>
      <c r="T221" s="74"/>
      <c r="W221" s="75"/>
      <c r="X221" s="75"/>
      <c r="Y221" s="75"/>
      <c r="Z221" s="75"/>
      <c r="AA221" s="75"/>
      <c r="AB221" s="75"/>
      <c r="AC221" s="75"/>
      <c r="AD221" s="75"/>
      <c r="AE221" s="62"/>
      <c r="AF221" s="62"/>
      <c r="AG221" s="62"/>
      <c r="AH221" s="62"/>
      <c r="AI221" s="62"/>
      <c r="AJ221" s="62"/>
      <c r="AK221" s="62"/>
      <c r="AL221" s="62"/>
    </row>
    <row r="222" ht="15.75" customHeight="1">
      <c r="A222" s="62"/>
      <c r="B222" s="62"/>
      <c r="C222" s="62"/>
      <c r="D222" s="230"/>
      <c r="E222" s="230"/>
      <c r="F222" s="230"/>
      <c r="G222" s="62"/>
      <c r="H222" s="62"/>
      <c r="I222" s="233"/>
      <c r="J222" s="62"/>
      <c r="K222" s="62"/>
      <c r="L222" s="62"/>
      <c r="M222" s="62"/>
      <c r="N222" s="62"/>
      <c r="O222" s="62"/>
      <c r="P222" s="62"/>
      <c r="Q222" s="62"/>
      <c r="R222" s="62"/>
      <c r="S222" s="62"/>
      <c r="T222" s="74"/>
      <c r="W222" s="75"/>
      <c r="X222" s="75"/>
      <c r="Y222" s="75"/>
      <c r="Z222" s="75"/>
      <c r="AA222" s="75"/>
      <c r="AB222" s="75"/>
      <c r="AC222" s="75"/>
      <c r="AD222" s="75"/>
      <c r="AE222" s="62"/>
      <c r="AF222" s="62"/>
      <c r="AG222" s="62"/>
      <c r="AH222" s="62"/>
      <c r="AI222" s="62"/>
      <c r="AJ222" s="62"/>
      <c r="AK222" s="62"/>
      <c r="AL222" s="62"/>
    </row>
    <row r="223" ht="15.75" customHeight="1">
      <c r="A223" s="62"/>
      <c r="B223" s="62"/>
      <c r="C223" s="62"/>
      <c r="D223" s="230"/>
      <c r="E223" s="230"/>
      <c r="F223" s="230"/>
      <c r="G223" s="62"/>
      <c r="H223" s="62"/>
      <c r="I223" s="233"/>
      <c r="J223" s="62"/>
      <c r="K223" s="62"/>
      <c r="L223" s="62"/>
      <c r="M223" s="62"/>
      <c r="N223" s="62"/>
      <c r="O223" s="62"/>
      <c r="P223" s="62"/>
      <c r="Q223" s="62"/>
      <c r="R223" s="62"/>
      <c r="S223" s="62"/>
      <c r="T223" s="74"/>
      <c r="W223" s="75"/>
      <c r="X223" s="75"/>
      <c r="Y223" s="75"/>
      <c r="Z223" s="75"/>
      <c r="AA223" s="75"/>
      <c r="AB223" s="75"/>
      <c r="AC223" s="75"/>
      <c r="AD223" s="75"/>
      <c r="AE223" s="62"/>
      <c r="AF223" s="62"/>
      <c r="AG223" s="62"/>
      <c r="AH223" s="62"/>
      <c r="AI223" s="62"/>
      <c r="AJ223" s="62"/>
      <c r="AK223" s="62"/>
      <c r="AL223" s="62"/>
    </row>
    <row r="224" ht="15.75" customHeight="1">
      <c r="A224" s="62"/>
      <c r="B224" s="62"/>
      <c r="C224" s="62"/>
      <c r="D224" s="230"/>
      <c r="E224" s="230"/>
      <c r="F224" s="230"/>
      <c r="G224" s="62"/>
      <c r="H224" s="62"/>
      <c r="I224" s="233"/>
      <c r="J224" s="62"/>
      <c r="K224" s="62"/>
      <c r="L224" s="62"/>
      <c r="M224" s="62"/>
      <c r="N224" s="62"/>
      <c r="O224" s="62"/>
      <c r="P224" s="62"/>
      <c r="Q224" s="62"/>
      <c r="R224" s="62"/>
      <c r="S224" s="62"/>
      <c r="T224" s="74"/>
      <c r="W224" s="75"/>
      <c r="X224" s="75"/>
      <c r="Y224" s="75"/>
      <c r="Z224" s="75"/>
      <c r="AA224" s="75"/>
      <c r="AB224" s="75"/>
      <c r="AC224" s="75"/>
      <c r="AD224" s="75"/>
      <c r="AE224" s="62"/>
      <c r="AF224" s="62"/>
      <c r="AG224" s="62"/>
      <c r="AH224" s="62"/>
      <c r="AI224" s="62"/>
      <c r="AJ224" s="62"/>
      <c r="AK224" s="62"/>
      <c r="AL224" s="62"/>
    </row>
    <row r="225" ht="15.75" customHeight="1">
      <c r="A225" s="62"/>
      <c r="B225" s="62"/>
      <c r="C225" s="62"/>
      <c r="D225" s="230"/>
      <c r="E225" s="230"/>
      <c r="F225" s="230"/>
      <c r="G225" s="62"/>
      <c r="H225" s="62"/>
      <c r="I225" s="233"/>
      <c r="J225" s="62"/>
      <c r="K225" s="62"/>
      <c r="L225" s="62"/>
      <c r="M225" s="62"/>
      <c r="N225" s="62"/>
      <c r="O225" s="62"/>
      <c r="P225" s="62"/>
      <c r="Q225" s="62"/>
      <c r="R225" s="62"/>
      <c r="S225" s="62"/>
      <c r="T225" s="74"/>
      <c r="W225" s="75"/>
      <c r="X225" s="75"/>
      <c r="Y225" s="75"/>
      <c r="Z225" s="75"/>
      <c r="AA225" s="75"/>
      <c r="AB225" s="75"/>
      <c r="AC225" s="75"/>
      <c r="AD225" s="75"/>
      <c r="AE225" s="62"/>
      <c r="AF225" s="62"/>
      <c r="AG225" s="62"/>
      <c r="AH225" s="62"/>
      <c r="AI225" s="62"/>
      <c r="AJ225" s="62"/>
      <c r="AK225" s="62"/>
      <c r="AL225" s="62"/>
    </row>
    <row r="226" ht="15.75" customHeight="1">
      <c r="A226" s="62"/>
      <c r="B226" s="62"/>
      <c r="C226" s="62"/>
      <c r="D226" s="230"/>
      <c r="E226" s="230"/>
      <c r="F226" s="230"/>
      <c r="G226" s="62"/>
      <c r="H226" s="62"/>
      <c r="I226" s="233"/>
      <c r="J226" s="62"/>
      <c r="K226" s="62"/>
      <c r="L226" s="62"/>
      <c r="M226" s="62"/>
      <c r="N226" s="62"/>
      <c r="O226" s="62"/>
      <c r="P226" s="62"/>
      <c r="Q226" s="62"/>
      <c r="R226" s="62"/>
      <c r="S226" s="62"/>
      <c r="T226" s="74"/>
      <c r="W226" s="75"/>
      <c r="X226" s="75"/>
      <c r="Y226" s="75"/>
      <c r="Z226" s="75"/>
      <c r="AA226" s="75"/>
      <c r="AB226" s="75"/>
      <c r="AC226" s="75"/>
      <c r="AD226" s="75"/>
      <c r="AE226" s="62"/>
      <c r="AF226" s="62"/>
      <c r="AG226" s="62"/>
      <c r="AH226" s="62"/>
      <c r="AI226" s="62"/>
      <c r="AJ226" s="62"/>
      <c r="AK226" s="62"/>
      <c r="AL226" s="62"/>
    </row>
    <row r="227" ht="15.75" customHeight="1">
      <c r="A227" s="62"/>
      <c r="B227" s="62"/>
      <c r="C227" s="62"/>
      <c r="D227" s="230"/>
      <c r="E227" s="230"/>
      <c r="F227" s="230"/>
      <c r="G227" s="62"/>
      <c r="H227" s="62"/>
      <c r="I227" s="233"/>
      <c r="J227" s="62"/>
      <c r="K227" s="62"/>
      <c r="L227" s="62"/>
      <c r="M227" s="62"/>
      <c r="N227" s="62"/>
      <c r="O227" s="62"/>
      <c r="P227" s="62"/>
      <c r="Q227" s="62"/>
      <c r="R227" s="62"/>
      <c r="S227" s="62"/>
      <c r="T227" s="74"/>
      <c r="W227" s="75"/>
      <c r="X227" s="75"/>
      <c r="Y227" s="75"/>
      <c r="Z227" s="75"/>
      <c r="AA227" s="75"/>
      <c r="AB227" s="75"/>
      <c r="AC227" s="75"/>
      <c r="AD227" s="75"/>
      <c r="AE227" s="62"/>
      <c r="AF227" s="62"/>
      <c r="AG227" s="62"/>
      <c r="AH227" s="62"/>
      <c r="AI227" s="62"/>
      <c r="AJ227" s="62"/>
      <c r="AK227" s="62"/>
      <c r="AL227" s="62"/>
    </row>
    <row r="228" ht="15.75" customHeight="1">
      <c r="A228" s="62"/>
      <c r="B228" s="62"/>
      <c r="C228" s="62"/>
      <c r="D228" s="230"/>
      <c r="E228" s="230"/>
      <c r="F228" s="230"/>
      <c r="G228" s="62"/>
      <c r="H228" s="62"/>
      <c r="I228" s="233"/>
      <c r="J228" s="62"/>
      <c r="K228" s="62"/>
      <c r="L228" s="62"/>
      <c r="M228" s="62"/>
      <c r="N228" s="62"/>
      <c r="O228" s="62"/>
      <c r="P228" s="62"/>
      <c r="Q228" s="62"/>
      <c r="R228" s="62"/>
      <c r="S228" s="62"/>
      <c r="T228" s="74"/>
      <c r="W228" s="75"/>
      <c r="X228" s="75"/>
      <c r="Y228" s="75"/>
      <c r="Z228" s="75"/>
      <c r="AA228" s="75"/>
      <c r="AB228" s="75"/>
      <c r="AC228" s="75"/>
      <c r="AD228" s="75"/>
      <c r="AE228" s="62"/>
      <c r="AF228" s="62"/>
      <c r="AG228" s="62"/>
      <c r="AH228" s="62"/>
      <c r="AI228" s="62"/>
      <c r="AJ228" s="62"/>
      <c r="AK228" s="62"/>
      <c r="AL228" s="62"/>
    </row>
    <row r="229" ht="15.75" customHeight="1">
      <c r="A229" s="62"/>
      <c r="B229" s="62"/>
      <c r="C229" s="62"/>
      <c r="D229" s="230"/>
      <c r="E229" s="230"/>
      <c r="F229" s="230"/>
      <c r="G229" s="62"/>
      <c r="H229" s="62"/>
      <c r="I229" s="233"/>
      <c r="J229" s="62"/>
      <c r="K229" s="62"/>
      <c r="L229" s="62"/>
      <c r="M229" s="62"/>
      <c r="N229" s="62"/>
      <c r="O229" s="62"/>
      <c r="P229" s="62"/>
      <c r="Q229" s="62"/>
      <c r="R229" s="62"/>
      <c r="S229" s="62"/>
      <c r="T229" s="74"/>
      <c r="W229" s="75"/>
      <c r="X229" s="75"/>
      <c r="Y229" s="75"/>
      <c r="Z229" s="75"/>
      <c r="AA229" s="75"/>
      <c r="AB229" s="75"/>
      <c r="AC229" s="75"/>
      <c r="AD229" s="75"/>
      <c r="AE229" s="62"/>
      <c r="AF229" s="62"/>
      <c r="AG229" s="62"/>
      <c r="AH229" s="62"/>
      <c r="AI229" s="62"/>
      <c r="AJ229" s="62"/>
      <c r="AK229" s="62"/>
      <c r="AL229" s="62"/>
    </row>
    <row r="230" ht="15.75" customHeight="1">
      <c r="A230" s="62"/>
      <c r="B230" s="62"/>
      <c r="C230" s="62"/>
      <c r="D230" s="230"/>
      <c r="E230" s="230"/>
      <c r="F230" s="230"/>
      <c r="G230" s="62"/>
      <c r="H230" s="62"/>
      <c r="I230" s="233"/>
      <c r="J230" s="62"/>
      <c r="K230" s="62"/>
      <c r="L230" s="62"/>
      <c r="M230" s="62"/>
      <c r="N230" s="62"/>
      <c r="O230" s="62"/>
      <c r="P230" s="62"/>
      <c r="Q230" s="62"/>
      <c r="R230" s="62"/>
      <c r="S230" s="62"/>
      <c r="T230" s="74"/>
      <c r="W230" s="75"/>
      <c r="X230" s="75"/>
      <c r="Y230" s="75"/>
      <c r="Z230" s="75"/>
      <c r="AA230" s="75"/>
      <c r="AB230" s="75"/>
      <c r="AC230" s="75"/>
      <c r="AD230" s="75"/>
      <c r="AE230" s="62"/>
      <c r="AF230" s="62"/>
      <c r="AG230" s="62"/>
      <c r="AH230" s="62"/>
      <c r="AI230" s="62"/>
      <c r="AJ230" s="62"/>
      <c r="AK230" s="62"/>
      <c r="AL230" s="62"/>
    </row>
    <row r="231" ht="15.75" customHeight="1">
      <c r="A231" s="62"/>
      <c r="B231" s="62"/>
      <c r="C231" s="62"/>
      <c r="D231" s="230"/>
      <c r="E231" s="230"/>
      <c r="F231" s="230"/>
      <c r="G231" s="62"/>
      <c r="H231" s="62"/>
      <c r="I231" s="233"/>
      <c r="J231" s="62"/>
      <c r="K231" s="62"/>
      <c r="L231" s="62"/>
      <c r="M231" s="62"/>
      <c r="N231" s="62"/>
      <c r="O231" s="62"/>
      <c r="P231" s="62"/>
      <c r="Q231" s="62"/>
      <c r="R231" s="62"/>
      <c r="S231" s="62"/>
      <c r="T231" s="74"/>
      <c r="W231" s="75"/>
      <c r="X231" s="75"/>
      <c r="Y231" s="75"/>
      <c r="Z231" s="75"/>
      <c r="AA231" s="75"/>
      <c r="AB231" s="75"/>
      <c r="AC231" s="75"/>
      <c r="AD231" s="75"/>
      <c r="AE231" s="62"/>
      <c r="AF231" s="62"/>
      <c r="AG231" s="62"/>
      <c r="AH231" s="62"/>
      <c r="AI231" s="62"/>
      <c r="AJ231" s="62"/>
      <c r="AK231" s="62"/>
      <c r="AL231" s="62"/>
    </row>
    <row r="232" ht="15.75" customHeight="1">
      <c r="A232" s="62"/>
      <c r="B232" s="62"/>
      <c r="C232" s="62"/>
      <c r="D232" s="230"/>
      <c r="E232" s="230"/>
      <c r="F232" s="230"/>
      <c r="G232" s="62"/>
      <c r="H232" s="62"/>
      <c r="I232" s="233"/>
      <c r="J232" s="62"/>
      <c r="K232" s="62"/>
      <c r="L232" s="62"/>
      <c r="M232" s="62"/>
      <c r="N232" s="62"/>
      <c r="O232" s="62"/>
      <c r="P232" s="62"/>
      <c r="Q232" s="62"/>
      <c r="R232" s="62"/>
      <c r="S232" s="62"/>
      <c r="T232" s="74"/>
      <c r="W232" s="75"/>
      <c r="X232" s="75"/>
      <c r="Y232" s="75"/>
      <c r="Z232" s="75"/>
      <c r="AA232" s="75"/>
      <c r="AB232" s="75"/>
      <c r="AC232" s="75"/>
      <c r="AD232" s="75"/>
      <c r="AE232" s="62"/>
      <c r="AF232" s="62"/>
      <c r="AG232" s="62"/>
      <c r="AH232" s="62"/>
      <c r="AI232" s="62"/>
      <c r="AJ232" s="62"/>
      <c r="AK232" s="62"/>
      <c r="AL232" s="62"/>
    </row>
    <row r="233" ht="15.75" customHeight="1">
      <c r="A233" s="62"/>
      <c r="B233" s="62"/>
      <c r="C233" s="62"/>
      <c r="D233" s="230"/>
      <c r="E233" s="230"/>
      <c r="F233" s="230"/>
      <c r="G233" s="62"/>
      <c r="H233" s="62"/>
      <c r="I233" s="233"/>
      <c r="J233" s="62"/>
      <c r="K233" s="62"/>
      <c r="L233" s="62"/>
      <c r="M233" s="62"/>
      <c r="N233" s="62"/>
      <c r="O233" s="62"/>
      <c r="P233" s="62"/>
      <c r="Q233" s="62"/>
      <c r="R233" s="62"/>
      <c r="S233" s="62"/>
      <c r="T233" s="74"/>
      <c r="W233" s="75"/>
      <c r="X233" s="75"/>
      <c r="Y233" s="75"/>
      <c r="Z233" s="75"/>
      <c r="AA233" s="75"/>
      <c r="AB233" s="75"/>
      <c r="AC233" s="75"/>
      <c r="AD233" s="75"/>
      <c r="AE233" s="62"/>
      <c r="AF233" s="62"/>
      <c r="AG233" s="62"/>
      <c r="AH233" s="62"/>
      <c r="AI233" s="62"/>
      <c r="AJ233" s="62"/>
      <c r="AK233" s="62"/>
      <c r="AL233" s="62"/>
    </row>
    <row r="234" ht="15.75" customHeight="1">
      <c r="A234" s="62"/>
      <c r="B234" s="62"/>
      <c r="C234" s="62"/>
      <c r="D234" s="230"/>
      <c r="E234" s="230"/>
      <c r="F234" s="230"/>
      <c r="G234" s="62"/>
      <c r="H234" s="62"/>
      <c r="I234" s="233"/>
      <c r="J234" s="62"/>
      <c r="K234" s="62"/>
      <c r="L234" s="62"/>
      <c r="M234" s="62"/>
      <c r="N234" s="62"/>
      <c r="O234" s="62"/>
      <c r="P234" s="62"/>
      <c r="Q234" s="62"/>
      <c r="R234" s="62"/>
      <c r="S234" s="62"/>
      <c r="T234" s="74"/>
      <c r="W234" s="75"/>
      <c r="X234" s="75"/>
      <c r="Y234" s="75"/>
      <c r="Z234" s="75"/>
      <c r="AA234" s="75"/>
      <c r="AB234" s="75"/>
      <c r="AC234" s="75"/>
      <c r="AD234" s="75"/>
      <c r="AE234" s="62"/>
      <c r="AF234" s="62"/>
      <c r="AG234" s="62"/>
      <c r="AH234" s="62"/>
      <c r="AI234" s="62"/>
      <c r="AJ234" s="62"/>
      <c r="AK234" s="62"/>
      <c r="AL234" s="62"/>
    </row>
    <row r="235" ht="15.75" customHeight="1">
      <c r="A235" s="62"/>
      <c r="B235" s="62"/>
      <c r="C235" s="62"/>
      <c r="D235" s="230"/>
      <c r="E235" s="230"/>
      <c r="F235" s="230"/>
      <c r="G235" s="62"/>
      <c r="H235" s="62"/>
      <c r="I235" s="233"/>
      <c r="J235" s="62"/>
      <c r="K235" s="62"/>
      <c r="L235" s="62"/>
      <c r="M235" s="62"/>
      <c r="N235" s="62"/>
      <c r="O235" s="62"/>
      <c r="P235" s="62"/>
      <c r="Q235" s="62"/>
      <c r="R235" s="62"/>
      <c r="S235" s="62"/>
      <c r="T235" s="74"/>
      <c r="W235" s="75"/>
      <c r="X235" s="75"/>
      <c r="Y235" s="75"/>
      <c r="Z235" s="75"/>
      <c r="AA235" s="75"/>
      <c r="AB235" s="75"/>
      <c r="AC235" s="75"/>
      <c r="AD235" s="75"/>
      <c r="AE235" s="62"/>
      <c r="AF235" s="62"/>
      <c r="AG235" s="62"/>
      <c r="AH235" s="62"/>
      <c r="AI235" s="62"/>
      <c r="AJ235" s="62"/>
      <c r="AK235" s="62"/>
      <c r="AL235" s="62"/>
    </row>
    <row r="236" ht="15.75" customHeight="1">
      <c r="A236" s="62"/>
      <c r="B236" s="62"/>
      <c r="C236" s="62"/>
      <c r="D236" s="230"/>
      <c r="E236" s="230"/>
      <c r="F236" s="230"/>
      <c r="G236" s="62"/>
      <c r="H236" s="62"/>
      <c r="I236" s="233"/>
      <c r="J236" s="62"/>
      <c r="K236" s="62"/>
      <c r="L236" s="62"/>
      <c r="M236" s="62"/>
      <c r="N236" s="62"/>
      <c r="O236" s="62"/>
      <c r="P236" s="62"/>
      <c r="Q236" s="62"/>
      <c r="R236" s="62"/>
      <c r="S236" s="62"/>
      <c r="T236" s="74"/>
      <c r="W236" s="75"/>
      <c r="X236" s="75"/>
      <c r="Y236" s="75"/>
      <c r="Z236" s="75"/>
      <c r="AA236" s="75"/>
      <c r="AB236" s="75"/>
      <c r="AC236" s="75"/>
      <c r="AD236" s="75"/>
      <c r="AE236" s="62"/>
      <c r="AF236" s="62"/>
      <c r="AG236" s="62"/>
      <c r="AH236" s="62"/>
      <c r="AI236" s="62"/>
      <c r="AJ236" s="62"/>
      <c r="AK236" s="62"/>
      <c r="AL236" s="62"/>
    </row>
    <row r="237" ht="15.75" customHeight="1">
      <c r="A237" s="62"/>
      <c r="B237" s="62"/>
      <c r="C237" s="62"/>
      <c r="D237" s="230"/>
      <c r="E237" s="230"/>
      <c r="F237" s="230"/>
      <c r="G237" s="62"/>
      <c r="H237" s="62"/>
      <c r="I237" s="233"/>
      <c r="J237" s="62"/>
      <c r="K237" s="62"/>
      <c r="L237" s="62"/>
      <c r="M237" s="62"/>
      <c r="N237" s="62"/>
      <c r="O237" s="62"/>
      <c r="P237" s="62"/>
      <c r="Q237" s="62"/>
      <c r="R237" s="62"/>
      <c r="S237" s="62"/>
      <c r="T237" s="74"/>
      <c r="W237" s="75"/>
      <c r="X237" s="75"/>
      <c r="Y237" s="75"/>
      <c r="Z237" s="75"/>
      <c r="AA237" s="75"/>
      <c r="AB237" s="75"/>
      <c r="AC237" s="75"/>
      <c r="AD237" s="75"/>
      <c r="AE237" s="62"/>
      <c r="AF237" s="62"/>
      <c r="AG237" s="62"/>
      <c r="AH237" s="62"/>
      <c r="AI237" s="62"/>
      <c r="AJ237" s="62"/>
      <c r="AK237" s="62"/>
      <c r="AL237" s="62"/>
    </row>
    <row r="238" ht="15.75" customHeight="1">
      <c r="A238" s="62"/>
      <c r="B238" s="62"/>
      <c r="C238" s="62"/>
      <c r="D238" s="230"/>
      <c r="E238" s="230"/>
      <c r="F238" s="230"/>
      <c r="G238" s="62"/>
      <c r="H238" s="62"/>
      <c r="I238" s="233"/>
      <c r="J238" s="62"/>
      <c r="K238" s="62"/>
      <c r="L238" s="62"/>
      <c r="M238" s="62"/>
      <c r="N238" s="62"/>
      <c r="O238" s="62"/>
      <c r="P238" s="62"/>
      <c r="Q238" s="62"/>
      <c r="R238" s="62"/>
      <c r="S238" s="62"/>
      <c r="T238" s="74"/>
      <c r="W238" s="75"/>
      <c r="X238" s="75"/>
      <c r="Y238" s="75"/>
      <c r="Z238" s="75"/>
      <c r="AA238" s="75"/>
      <c r="AB238" s="75"/>
      <c r="AC238" s="75"/>
      <c r="AD238" s="75"/>
      <c r="AE238" s="62"/>
      <c r="AF238" s="62"/>
      <c r="AG238" s="62"/>
      <c r="AH238" s="62"/>
      <c r="AI238" s="62"/>
      <c r="AJ238" s="62"/>
      <c r="AK238" s="62"/>
      <c r="AL238" s="62"/>
    </row>
    <row r="239" ht="15.75" customHeight="1">
      <c r="A239" s="62"/>
      <c r="B239" s="62"/>
      <c r="C239" s="62"/>
      <c r="D239" s="230"/>
      <c r="E239" s="230"/>
      <c r="F239" s="230"/>
      <c r="G239" s="62"/>
      <c r="H239" s="62"/>
      <c r="I239" s="233"/>
      <c r="J239" s="62"/>
      <c r="K239" s="62"/>
      <c r="L239" s="62"/>
      <c r="M239" s="62"/>
      <c r="N239" s="62"/>
      <c r="O239" s="62"/>
      <c r="P239" s="62"/>
      <c r="Q239" s="62"/>
      <c r="R239" s="62"/>
      <c r="S239" s="62"/>
      <c r="T239" s="74"/>
      <c r="W239" s="75"/>
      <c r="X239" s="75"/>
      <c r="Y239" s="75"/>
      <c r="Z239" s="75"/>
      <c r="AA239" s="75"/>
      <c r="AB239" s="75"/>
      <c r="AC239" s="75"/>
      <c r="AD239" s="75"/>
      <c r="AE239" s="62"/>
      <c r="AF239" s="62"/>
      <c r="AG239" s="62"/>
      <c r="AH239" s="62"/>
      <c r="AI239" s="62"/>
      <c r="AJ239" s="62"/>
      <c r="AK239" s="62"/>
      <c r="AL239" s="62"/>
    </row>
    <row r="240" ht="15.75" customHeight="1">
      <c r="A240" s="62"/>
      <c r="B240" s="62"/>
      <c r="C240" s="62"/>
      <c r="D240" s="230"/>
      <c r="E240" s="230"/>
      <c r="F240" s="230"/>
      <c r="G240" s="62"/>
      <c r="H240" s="62"/>
      <c r="I240" s="233"/>
      <c r="J240" s="62"/>
      <c r="K240" s="62"/>
      <c r="L240" s="62"/>
      <c r="M240" s="62"/>
      <c r="N240" s="62"/>
      <c r="O240" s="62"/>
      <c r="P240" s="62"/>
      <c r="Q240" s="62"/>
      <c r="R240" s="62"/>
      <c r="S240" s="62"/>
      <c r="T240" s="74"/>
      <c r="W240" s="75"/>
      <c r="X240" s="75"/>
      <c r="Y240" s="75"/>
      <c r="Z240" s="75"/>
      <c r="AA240" s="75"/>
      <c r="AB240" s="75"/>
      <c r="AC240" s="75"/>
      <c r="AD240" s="75"/>
      <c r="AE240" s="62"/>
      <c r="AF240" s="62"/>
      <c r="AG240" s="62"/>
      <c r="AH240" s="62"/>
      <c r="AI240" s="62"/>
      <c r="AJ240" s="62"/>
      <c r="AK240" s="62"/>
      <c r="AL240" s="62"/>
    </row>
    <row r="241" ht="15.75" customHeight="1">
      <c r="A241" s="62"/>
      <c r="B241" s="62"/>
      <c r="C241" s="62"/>
      <c r="D241" s="230"/>
      <c r="E241" s="230"/>
      <c r="F241" s="230"/>
      <c r="G241" s="62"/>
      <c r="H241" s="62"/>
      <c r="I241" s="233"/>
      <c r="J241" s="62"/>
      <c r="K241" s="62"/>
      <c r="L241" s="62"/>
      <c r="M241" s="62"/>
      <c r="N241" s="62"/>
      <c r="O241" s="62"/>
      <c r="P241" s="62"/>
      <c r="Q241" s="62"/>
      <c r="R241" s="62"/>
      <c r="S241" s="62"/>
      <c r="T241" s="74"/>
      <c r="W241" s="75"/>
      <c r="X241" s="75"/>
      <c r="Y241" s="75"/>
      <c r="Z241" s="75"/>
      <c r="AA241" s="75"/>
      <c r="AB241" s="75"/>
      <c r="AC241" s="75"/>
      <c r="AD241" s="75"/>
      <c r="AE241" s="62"/>
      <c r="AF241" s="62"/>
      <c r="AG241" s="62"/>
      <c r="AH241" s="62"/>
      <c r="AI241" s="62"/>
      <c r="AJ241" s="62"/>
      <c r="AK241" s="62"/>
      <c r="AL241" s="62"/>
    </row>
    <row r="242" ht="15.75" customHeight="1">
      <c r="A242" s="62"/>
      <c r="B242" s="62"/>
      <c r="C242" s="62"/>
      <c r="D242" s="230"/>
      <c r="E242" s="230"/>
      <c r="F242" s="230"/>
      <c r="G242" s="62"/>
      <c r="H242" s="62"/>
      <c r="I242" s="233"/>
      <c r="J242" s="62"/>
      <c r="K242" s="62"/>
      <c r="L242" s="62"/>
      <c r="M242" s="62"/>
      <c r="N242" s="62"/>
      <c r="O242" s="62"/>
      <c r="P242" s="62"/>
      <c r="Q242" s="62"/>
      <c r="R242" s="62"/>
      <c r="S242" s="62"/>
      <c r="T242" s="74"/>
      <c r="W242" s="75"/>
      <c r="X242" s="75"/>
      <c r="Y242" s="75"/>
      <c r="Z242" s="75"/>
      <c r="AA242" s="75"/>
      <c r="AB242" s="75"/>
      <c r="AC242" s="75"/>
      <c r="AD242" s="75"/>
      <c r="AE242" s="62"/>
      <c r="AF242" s="62"/>
      <c r="AG242" s="62"/>
      <c r="AH242" s="62"/>
      <c r="AI242" s="62"/>
      <c r="AJ242" s="62"/>
      <c r="AK242" s="62"/>
      <c r="AL242" s="62"/>
    </row>
    <row r="243" ht="15.75" customHeight="1">
      <c r="A243" s="62"/>
      <c r="B243" s="62"/>
      <c r="C243" s="62"/>
      <c r="D243" s="230"/>
      <c r="E243" s="230"/>
      <c r="F243" s="230"/>
      <c r="G243" s="62"/>
      <c r="H243" s="62"/>
      <c r="I243" s="233"/>
      <c r="J243" s="62"/>
      <c r="K243" s="62"/>
      <c r="L243" s="62"/>
      <c r="M243" s="62"/>
      <c r="N243" s="62"/>
      <c r="O243" s="62"/>
      <c r="P243" s="62"/>
      <c r="Q243" s="62"/>
      <c r="R243" s="62"/>
      <c r="S243" s="62"/>
      <c r="T243" s="74"/>
      <c r="W243" s="75"/>
      <c r="X243" s="75"/>
      <c r="Y243" s="75"/>
      <c r="Z243" s="75"/>
      <c r="AA243" s="75"/>
      <c r="AB243" s="75"/>
      <c r="AC243" s="75"/>
      <c r="AD243" s="75"/>
      <c r="AE243" s="62"/>
      <c r="AF243" s="62"/>
      <c r="AG243" s="62"/>
      <c r="AH243" s="62"/>
      <c r="AI243" s="62"/>
      <c r="AJ243" s="62"/>
      <c r="AK243" s="62"/>
      <c r="AL243" s="62"/>
    </row>
    <row r="244" ht="15.75" customHeight="1">
      <c r="A244" s="62"/>
      <c r="B244" s="62"/>
      <c r="C244" s="62"/>
      <c r="D244" s="230"/>
      <c r="E244" s="230"/>
      <c r="F244" s="230"/>
      <c r="G244" s="62"/>
      <c r="H244" s="62"/>
      <c r="I244" s="233"/>
      <c r="J244" s="62"/>
      <c r="K244" s="62"/>
      <c r="L244" s="62"/>
      <c r="M244" s="62"/>
      <c r="N244" s="62"/>
      <c r="O244" s="62"/>
      <c r="P244" s="62"/>
      <c r="Q244" s="62"/>
      <c r="R244" s="62"/>
      <c r="S244" s="62"/>
      <c r="T244" s="74"/>
      <c r="W244" s="75"/>
      <c r="X244" s="75"/>
      <c r="Y244" s="75"/>
      <c r="Z244" s="75"/>
      <c r="AA244" s="75"/>
      <c r="AB244" s="75"/>
      <c r="AC244" s="75"/>
      <c r="AD244" s="75"/>
      <c r="AE244" s="62"/>
      <c r="AF244" s="62"/>
      <c r="AG244" s="62"/>
      <c r="AH244" s="62"/>
      <c r="AI244" s="62"/>
      <c r="AJ244" s="62"/>
      <c r="AK244" s="62"/>
      <c r="AL244" s="62"/>
    </row>
    <row r="245" ht="15.75" customHeight="1">
      <c r="A245" s="62"/>
      <c r="B245" s="62"/>
      <c r="C245" s="62"/>
      <c r="D245" s="230"/>
      <c r="E245" s="230"/>
      <c r="F245" s="230"/>
      <c r="G245" s="62"/>
      <c r="H245" s="62"/>
      <c r="I245" s="233"/>
      <c r="J245" s="62"/>
      <c r="K245" s="62"/>
      <c r="L245" s="62"/>
      <c r="M245" s="62"/>
      <c r="N245" s="62"/>
      <c r="O245" s="62"/>
      <c r="P245" s="62"/>
      <c r="Q245" s="62"/>
      <c r="R245" s="62"/>
      <c r="S245" s="62"/>
      <c r="T245" s="74"/>
      <c r="W245" s="75"/>
      <c r="X245" s="75"/>
      <c r="Y245" s="75"/>
      <c r="Z245" s="75"/>
      <c r="AA245" s="75"/>
      <c r="AB245" s="75"/>
      <c r="AC245" s="75"/>
      <c r="AD245" s="75"/>
      <c r="AE245" s="62"/>
      <c r="AF245" s="62"/>
      <c r="AG245" s="62"/>
      <c r="AH245" s="62"/>
      <c r="AI245" s="62"/>
      <c r="AJ245" s="62"/>
      <c r="AK245" s="62"/>
      <c r="AL245" s="62"/>
    </row>
    <row r="246" ht="15.75" customHeight="1">
      <c r="A246" s="62"/>
      <c r="B246" s="62"/>
      <c r="C246" s="62"/>
      <c r="D246" s="230"/>
      <c r="E246" s="230"/>
      <c r="F246" s="230"/>
      <c r="G246" s="62"/>
      <c r="H246" s="62"/>
      <c r="I246" s="233"/>
      <c r="J246" s="62"/>
      <c r="K246" s="62"/>
      <c r="L246" s="62"/>
      <c r="M246" s="62"/>
      <c r="N246" s="62"/>
      <c r="O246" s="62"/>
      <c r="P246" s="62"/>
      <c r="Q246" s="62"/>
      <c r="R246" s="62"/>
      <c r="S246" s="62"/>
      <c r="T246" s="74"/>
      <c r="W246" s="75"/>
      <c r="X246" s="75"/>
      <c r="Y246" s="75"/>
      <c r="Z246" s="75"/>
      <c r="AA246" s="75"/>
      <c r="AB246" s="75"/>
      <c r="AC246" s="75"/>
      <c r="AD246" s="75"/>
      <c r="AE246" s="62"/>
      <c r="AF246" s="62"/>
      <c r="AG246" s="62"/>
      <c r="AH246" s="62"/>
      <c r="AI246" s="62"/>
      <c r="AJ246" s="62"/>
      <c r="AK246" s="62"/>
      <c r="AL246" s="62"/>
    </row>
    <row r="247" ht="15.75" customHeight="1">
      <c r="A247" s="62"/>
      <c r="B247" s="62"/>
      <c r="C247" s="62"/>
      <c r="D247" s="230"/>
      <c r="E247" s="230"/>
      <c r="F247" s="230"/>
      <c r="G247" s="62"/>
      <c r="H247" s="62"/>
      <c r="I247" s="233"/>
      <c r="J247" s="62"/>
      <c r="K247" s="62"/>
      <c r="L247" s="62"/>
      <c r="M247" s="62"/>
      <c r="N247" s="62"/>
      <c r="O247" s="62"/>
      <c r="P247" s="62"/>
      <c r="Q247" s="62"/>
      <c r="R247" s="62"/>
      <c r="S247" s="62"/>
      <c r="T247" s="74"/>
      <c r="W247" s="75"/>
      <c r="X247" s="75"/>
      <c r="Y247" s="75"/>
      <c r="Z247" s="75"/>
      <c r="AA247" s="75"/>
      <c r="AB247" s="75"/>
      <c r="AC247" s="75"/>
      <c r="AD247" s="75"/>
      <c r="AE247" s="62"/>
      <c r="AF247" s="62"/>
      <c r="AG247" s="62"/>
      <c r="AH247" s="62"/>
      <c r="AI247" s="62"/>
      <c r="AJ247" s="62"/>
      <c r="AK247" s="62"/>
      <c r="AL247" s="62"/>
    </row>
    <row r="248" ht="15.75" customHeight="1">
      <c r="A248" s="62"/>
      <c r="B248" s="62"/>
      <c r="C248" s="62"/>
      <c r="D248" s="230"/>
      <c r="E248" s="230"/>
      <c r="F248" s="230"/>
      <c r="G248" s="62"/>
      <c r="H248" s="62"/>
      <c r="I248" s="233"/>
      <c r="J248" s="62"/>
      <c r="K248" s="62"/>
      <c r="L248" s="62"/>
      <c r="M248" s="62"/>
      <c r="N248" s="62"/>
      <c r="O248" s="62"/>
      <c r="P248" s="62"/>
      <c r="Q248" s="62"/>
      <c r="R248" s="62"/>
      <c r="S248" s="62"/>
      <c r="T248" s="74"/>
      <c r="W248" s="75"/>
      <c r="X248" s="75"/>
      <c r="Y248" s="75"/>
      <c r="Z248" s="75"/>
      <c r="AA248" s="75"/>
      <c r="AB248" s="75"/>
      <c r="AC248" s="75"/>
      <c r="AD248" s="75"/>
      <c r="AE248" s="62"/>
      <c r="AF248" s="62"/>
      <c r="AG248" s="62"/>
      <c r="AH248" s="62"/>
      <c r="AI248" s="62"/>
      <c r="AJ248" s="62"/>
      <c r="AK248" s="62"/>
      <c r="AL248" s="62"/>
    </row>
    <row r="249" ht="15.75" customHeight="1">
      <c r="A249" s="62"/>
      <c r="B249" s="62"/>
      <c r="C249" s="62"/>
      <c r="D249" s="230"/>
      <c r="E249" s="230"/>
      <c r="F249" s="230"/>
      <c r="G249" s="62"/>
      <c r="H249" s="62"/>
      <c r="I249" s="233"/>
      <c r="J249" s="62"/>
      <c r="K249" s="62"/>
      <c r="L249" s="62"/>
      <c r="M249" s="62"/>
      <c r="N249" s="62"/>
      <c r="O249" s="62"/>
      <c r="P249" s="62"/>
      <c r="Q249" s="62"/>
      <c r="R249" s="62"/>
      <c r="S249" s="62"/>
      <c r="T249" s="74"/>
      <c r="W249" s="75"/>
      <c r="X249" s="75"/>
      <c r="Y249" s="75"/>
      <c r="Z249" s="75"/>
      <c r="AA249" s="75"/>
      <c r="AB249" s="75"/>
      <c r="AC249" s="75"/>
      <c r="AD249" s="75"/>
      <c r="AE249" s="62"/>
      <c r="AF249" s="62"/>
      <c r="AG249" s="62"/>
      <c r="AH249" s="62"/>
      <c r="AI249" s="62"/>
      <c r="AJ249" s="62"/>
      <c r="AK249" s="62"/>
      <c r="AL249" s="62"/>
    </row>
    <row r="250" ht="15.75" customHeight="1">
      <c r="A250" s="62"/>
      <c r="B250" s="62"/>
      <c r="C250" s="62"/>
      <c r="D250" s="230"/>
      <c r="E250" s="230"/>
      <c r="F250" s="230"/>
      <c r="G250" s="62"/>
      <c r="H250" s="62"/>
      <c r="I250" s="233"/>
      <c r="J250" s="62"/>
      <c r="K250" s="62"/>
      <c r="L250" s="62"/>
      <c r="M250" s="62"/>
      <c r="N250" s="62"/>
      <c r="O250" s="62"/>
      <c r="P250" s="62"/>
      <c r="Q250" s="62"/>
      <c r="R250" s="62"/>
      <c r="S250" s="62"/>
      <c r="T250" s="74"/>
      <c r="W250" s="75"/>
      <c r="X250" s="75"/>
      <c r="Y250" s="75"/>
      <c r="Z250" s="75"/>
      <c r="AA250" s="75"/>
      <c r="AB250" s="75"/>
      <c r="AC250" s="75"/>
      <c r="AD250" s="75"/>
      <c r="AE250" s="62"/>
      <c r="AF250" s="62"/>
      <c r="AG250" s="62"/>
      <c r="AH250" s="62"/>
      <c r="AI250" s="62"/>
      <c r="AJ250" s="62"/>
      <c r="AK250" s="62"/>
      <c r="AL250" s="62"/>
    </row>
    <row r="251" ht="15.75" customHeight="1">
      <c r="A251" s="62"/>
      <c r="B251" s="62"/>
      <c r="C251" s="62"/>
      <c r="D251" s="230"/>
      <c r="E251" s="230"/>
      <c r="F251" s="230"/>
      <c r="G251" s="62"/>
      <c r="H251" s="62"/>
      <c r="I251" s="233"/>
      <c r="J251" s="62"/>
      <c r="K251" s="62"/>
      <c r="L251" s="62"/>
      <c r="M251" s="62"/>
      <c r="N251" s="62"/>
      <c r="O251" s="62"/>
      <c r="P251" s="62"/>
      <c r="Q251" s="62"/>
      <c r="R251" s="62"/>
      <c r="S251" s="62"/>
      <c r="T251" s="74"/>
      <c r="W251" s="75"/>
      <c r="X251" s="75"/>
      <c r="Y251" s="75"/>
      <c r="Z251" s="75"/>
      <c r="AA251" s="75"/>
      <c r="AB251" s="75"/>
      <c r="AC251" s="75"/>
      <c r="AD251" s="75"/>
      <c r="AE251" s="62"/>
      <c r="AF251" s="62"/>
      <c r="AG251" s="62"/>
      <c r="AH251" s="62"/>
      <c r="AI251" s="62"/>
      <c r="AJ251" s="62"/>
      <c r="AK251" s="62"/>
      <c r="AL251" s="62"/>
    </row>
    <row r="252" ht="15.75" customHeight="1">
      <c r="A252" s="62"/>
      <c r="B252" s="62"/>
      <c r="C252" s="62"/>
      <c r="D252" s="230"/>
      <c r="E252" s="230"/>
      <c r="F252" s="230"/>
      <c r="G252" s="62"/>
      <c r="H252" s="62"/>
      <c r="I252" s="233"/>
      <c r="J252" s="62"/>
      <c r="K252" s="62"/>
      <c r="L252" s="62"/>
      <c r="M252" s="62"/>
      <c r="N252" s="62"/>
      <c r="O252" s="62"/>
      <c r="P252" s="62"/>
      <c r="Q252" s="62"/>
      <c r="R252" s="62"/>
      <c r="S252" s="62"/>
      <c r="T252" s="74"/>
      <c r="W252" s="75"/>
      <c r="X252" s="75"/>
      <c r="Y252" s="75"/>
      <c r="Z252" s="75"/>
      <c r="AA252" s="75"/>
      <c r="AB252" s="75"/>
      <c r="AC252" s="75"/>
      <c r="AD252" s="75"/>
      <c r="AE252" s="62"/>
      <c r="AF252" s="62"/>
      <c r="AG252" s="62"/>
      <c r="AH252" s="62"/>
      <c r="AI252" s="62"/>
      <c r="AJ252" s="62"/>
      <c r="AK252" s="62"/>
      <c r="AL252" s="62"/>
    </row>
    <row r="253" ht="15.75" customHeight="1">
      <c r="A253" s="62"/>
      <c r="B253" s="62"/>
      <c r="C253" s="62"/>
      <c r="D253" s="230"/>
      <c r="E253" s="230"/>
      <c r="F253" s="230"/>
      <c r="G253" s="62"/>
      <c r="H253" s="62"/>
      <c r="I253" s="233"/>
      <c r="J253" s="62"/>
      <c r="K253" s="62"/>
      <c r="L253" s="62"/>
      <c r="M253" s="62"/>
      <c r="N253" s="62"/>
      <c r="O253" s="62"/>
      <c r="P253" s="62"/>
      <c r="Q253" s="62"/>
      <c r="R253" s="62"/>
      <c r="S253" s="62"/>
      <c r="T253" s="74"/>
      <c r="W253" s="75"/>
      <c r="X253" s="75"/>
      <c r="Y253" s="75"/>
      <c r="Z253" s="75"/>
      <c r="AA253" s="75"/>
      <c r="AB253" s="75"/>
      <c r="AC253" s="75"/>
      <c r="AD253" s="75"/>
      <c r="AE253" s="62"/>
      <c r="AF253" s="62"/>
      <c r="AG253" s="62"/>
      <c r="AH253" s="62"/>
      <c r="AI253" s="62"/>
      <c r="AJ253" s="62"/>
      <c r="AK253" s="62"/>
      <c r="AL253" s="62"/>
    </row>
    <row r="254" ht="15.75" customHeight="1">
      <c r="A254" s="62"/>
      <c r="B254" s="62"/>
      <c r="C254" s="62"/>
      <c r="D254" s="230"/>
      <c r="E254" s="230"/>
      <c r="F254" s="230"/>
      <c r="G254" s="62"/>
      <c r="H254" s="62"/>
      <c r="I254" s="233"/>
      <c r="J254" s="62"/>
      <c r="K254" s="62"/>
      <c r="L254" s="62"/>
      <c r="M254" s="62"/>
      <c r="N254" s="62"/>
      <c r="O254" s="62"/>
      <c r="P254" s="62"/>
      <c r="Q254" s="62"/>
      <c r="R254" s="62"/>
      <c r="S254" s="62"/>
      <c r="T254" s="74"/>
      <c r="W254" s="75"/>
      <c r="X254" s="75"/>
      <c r="Y254" s="75"/>
      <c r="Z254" s="75"/>
      <c r="AA254" s="75"/>
      <c r="AB254" s="75"/>
      <c r="AC254" s="75"/>
      <c r="AD254" s="75"/>
      <c r="AE254" s="62"/>
      <c r="AF254" s="62"/>
      <c r="AG254" s="62"/>
      <c r="AH254" s="62"/>
      <c r="AI254" s="62"/>
      <c r="AJ254" s="62"/>
      <c r="AK254" s="62"/>
      <c r="AL254" s="62"/>
    </row>
    <row r="255" ht="15.75" customHeight="1">
      <c r="A255" s="62"/>
      <c r="B255" s="62"/>
      <c r="C255" s="62"/>
      <c r="D255" s="230"/>
      <c r="E255" s="230"/>
      <c r="F255" s="230"/>
      <c r="G255" s="62"/>
      <c r="H255" s="62"/>
      <c r="I255" s="233"/>
      <c r="J255" s="62"/>
      <c r="K255" s="62"/>
      <c r="L255" s="62"/>
      <c r="M255" s="62"/>
      <c r="N255" s="62"/>
      <c r="O255" s="62"/>
      <c r="P255" s="62"/>
      <c r="Q255" s="62"/>
      <c r="R255" s="62"/>
      <c r="S255" s="62"/>
      <c r="T255" s="74"/>
      <c r="W255" s="75"/>
      <c r="X255" s="75"/>
      <c r="Y255" s="75"/>
      <c r="Z255" s="75"/>
      <c r="AA255" s="75"/>
      <c r="AB255" s="75"/>
      <c r="AC255" s="75"/>
      <c r="AD255" s="75"/>
      <c r="AE255" s="62"/>
      <c r="AF255" s="62"/>
      <c r="AG255" s="62"/>
      <c r="AH255" s="62"/>
      <c r="AI255" s="62"/>
      <c r="AJ255" s="62"/>
      <c r="AK255" s="62"/>
      <c r="AL255" s="62"/>
    </row>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
    <mergeCell ref="B26:B30"/>
    <mergeCell ref="B31:B35"/>
    <mergeCell ref="B36:B40"/>
    <mergeCell ref="B41:B45"/>
    <mergeCell ref="B46:B50"/>
    <mergeCell ref="B51:B55"/>
    <mergeCell ref="AB1:AG1"/>
    <mergeCell ref="W3:X3"/>
    <mergeCell ref="AB3:AC3"/>
    <mergeCell ref="B6:B10"/>
    <mergeCell ref="B11:B15"/>
    <mergeCell ref="B16:B20"/>
    <mergeCell ref="B21:B25"/>
  </mergeCells>
  <printOptions/>
  <pageMargins bottom="0.7480314960629921" footer="0.0" header="0.0" left="0.31496062992125984" right="0.31496062992125984" top="0.7480314960629921"/>
  <pageSetup orientation="landscape"/>
  <drawing r:id="rId2"/>
  <legacyDrawing r:id="rId3"/>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14.0" topLeftCell="A15" activePane="bottomLeft" state="frozen"/>
      <selection activeCell="B16" sqref="B16" pane="bottomLeft"/>
    </sheetView>
  </sheetViews>
  <sheetFormatPr customHeight="1" defaultColWidth="12.63" defaultRowHeight="15.0"/>
  <cols>
    <col customWidth="1" min="1" max="1" width="2.13"/>
    <col customWidth="1" min="2" max="2" width="30.75"/>
    <col customWidth="1" min="3" max="3" width="4.38"/>
    <col customWidth="1" min="4" max="4" width="11.38"/>
    <col customWidth="1" min="5" max="5" width="1.38"/>
    <col customWidth="1" min="6" max="6" width="12.13"/>
    <col customWidth="1" min="7" max="7" width="8.0"/>
    <col customWidth="1" min="8" max="8" width="9.25"/>
    <col customWidth="1" min="9" max="9" width="0.38"/>
    <col customWidth="1" min="10" max="10" width="10.38"/>
    <col customWidth="1" min="11" max="11" width="8.0"/>
    <col customWidth="1" min="12" max="12" width="9.25"/>
    <col customWidth="1" min="13" max="13" width="0.38"/>
    <col customWidth="1" min="14" max="14" width="9.38"/>
    <col customWidth="1" min="15" max="15" width="10.0"/>
    <col customWidth="1" min="16" max="16" width="0.38"/>
    <col customWidth="1" min="17" max="17" width="10.38"/>
    <col customWidth="1" min="18" max="18" width="8.0"/>
    <col customWidth="1" min="19" max="19" width="9.25"/>
    <col customWidth="1" min="20" max="20" width="0.38"/>
    <col customWidth="1" min="21" max="21" width="9.38"/>
    <col customWidth="1" min="22" max="22" width="10.0"/>
    <col customWidth="1" min="23" max="23" width="1.0"/>
    <col customWidth="1" min="24" max="24" width="10.38"/>
    <col customWidth="1" min="25" max="25" width="8.0"/>
    <col customWidth="1" min="26" max="26" width="9.25"/>
    <col customWidth="1" min="27" max="27" width="0.38"/>
    <col customWidth="1" min="28" max="28" width="9.38"/>
    <col customWidth="1" min="29" max="29" width="10.0"/>
    <col customWidth="1" min="30" max="30" width="0.38"/>
    <col customWidth="1" min="31" max="31" width="10.38"/>
    <col customWidth="1" min="32" max="32" width="8.0"/>
    <col customWidth="1" min="33" max="33" width="9.25"/>
    <col customWidth="1" min="34" max="34" width="0.38"/>
    <col customWidth="1" min="35" max="35" width="9.38"/>
    <col customWidth="1" min="36" max="36" width="10.0"/>
    <col customWidth="1" min="37" max="37" width="0.38"/>
    <col customWidth="1" min="38" max="38" width="10.38"/>
    <col customWidth="1" min="39" max="39" width="8.0"/>
    <col customWidth="1" min="40" max="40" width="9.25"/>
    <col customWidth="1" min="41" max="41" width="0.38"/>
    <col customWidth="1" min="42" max="42" width="9.38"/>
    <col customWidth="1" min="43" max="43" width="10.0"/>
    <col customWidth="1" min="44" max="44" width="0.75"/>
    <col customWidth="1" min="45" max="46" width="12.38"/>
  </cols>
  <sheetData>
    <row r="1" ht="12.0" customHeight="1">
      <c r="A1" s="59"/>
      <c r="B1" s="59"/>
      <c r="C1" s="59"/>
      <c r="D1" s="59"/>
      <c r="E1" s="59"/>
      <c r="F1" s="59"/>
      <c r="G1" s="59"/>
      <c r="H1" s="59"/>
      <c r="I1" s="59"/>
      <c r="J1" s="59"/>
      <c r="K1" s="59"/>
      <c r="Q1" s="59"/>
      <c r="R1" s="59"/>
      <c r="S1" s="398" t="s">
        <v>290</v>
      </c>
      <c r="T1" s="399"/>
      <c r="U1" s="399"/>
      <c r="V1" s="399"/>
      <c r="W1" s="399"/>
      <c r="X1" s="399"/>
      <c r="Y1" s="400"/>
      <c r="Z1" s="59"/>
      <c r="AA1" s="59"/>
      <c r="AB1" s="59"/>
      <c r="AC1" s="59"/>
      <c r="AD1" s="59"/>
      <c r="AE1" s="59"/>
      <c r="AF1" s="59"/>
      <c r="AG1" s="59"/>
      <c r="AH1" s="59"/>
      <c r="AI1" s="59"/>
      <c r="AJ1" s="59"/>
      <c r="AK1" s="59"/>
      <c r="AL1" s="59"/>
      <c r="AM1" s="59"/>
      <c r="AN1" s="59"/>
      <c r="AO1" s="59"/>
      <c r="AP1" s="59"/>
      <c r="AQ1" s="59"/>
      <c r="AR1" s="59"/>
    </row>
    <row r="2" ht="12.0" customHeight="1">
      <c r="A2" s="59"/>
      <c r="B2" s="59"/>
      <c r="C2" s="401"/>
      <c r="D2" s="401"/>
      <c r="E2" s="401"/>
      <c r="F2" s="401" t="s">
        <v>291</v>
      </c>
      <c r="G2" s="401"/>
      <c r="H2" s="401"/>
      <c r="I2" s="401"/>
      <c r="J2" s="401"/>
      <c r="K2" s="401"/>
      <c r="L2" s="401"/>
      <c r="M2" s="401"/>
      <c r="N2" s="401"/>
      <c r="O2" s="401"/>
      <c r="Q2" s="59"/>
      <c r="R2" s="59"/>
      <c r="S2" s="402">
        <f>'Res (100)'!$S$2</f>
        <v>1</v>
      </c>
      <c r="T2" s="514" t="s">
        <v>292</v>
      </c>
      <c r="U2" s="399"/>
      <c r="V2" s="399"/>
      <c r="W2" s="399"/>
      <c r="X2" s="399"/>
      <c r="Y2" s="400"/>
      <c r="Z2" s="59"/>
      <c r="AA2" s="59"/>
      <c r="AB2" s="59"/>
      <c r="AC2" s="59"/>
      <c r="AD2" s="59"/>
      <c r="AE2" s="59"/>
      <c r="AF2" s="59"/>
      <c r="AG2" s="59"/>
      <c r="AH2" s="59"/>
      <c r="AI2" s="59"/>
      <c r="AJ2" s="59"/>
      <c r="AK2" s="59"/>
      <c r="AL2" s="59"/>
      <c r="AM2" s="59"/>
      <c r="AN2" s="59"/>
      <c r="AO2" s="59"/>
      <c r="AP2" s="59"/>
      <c r="AQ2" s="59"/>
      <c r="AR2" s="59"/>
    </row>
    <row r="3" ht="12.0" customHeight="1">
      <c r="A3" s="59"/>
      <c r="B3" s="59"/>
      <c r="C3" s="401"/>
      <c r="D3" s="401"/>
      <c r="E3" s="401"/>
      <c r="F3" s="401" t="s">
        <v>293</v>
      </c>
      <c r="G3" s="401"/>
      <c r="H3" s="401"/>
      <c r="I3" s="401"/>
      <c r="J3" s="401"/>
      <c r="K3" s="401"/>
      <c r="L3" s="401"/>
      <c r="M3" s="401"/>
      <c r="N3" s="401"/>
      <c r="O3" s="401"/>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row>
    <row r="4" ht="12.0" customHeight="1">
      <c r="A4" s="59"/>
      <c r="B4" s="59"/>
      <c r="C4" s="59"/>
      <c r="D4" s="59"/>
      <c r="E4" s="59"/>
      <c r="F4" s="59"/>
      <c r="G4" s="59"/>
      <c r="H4" s="59"/>
      <c r="I4" s="59"/>
      <c r="J4" s="59"/>
      <c r="K4" s="59"/>
      <c r="N4" s="3"/>
      <c r="O4" s="3"/>
      <c r="P4" s="3"/>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3"/>
      <c r="AT4" s="3"/>
    </row>
    <row r="5" ht="12.0" customHeight="1">
      <c r="A5" s="59"/>
      <c r="B5" s="59"/>
      <c r="C5" s="59"/>
      <c r="D5" s="59"/>
      <c r="E5" s="59"/>
      <c r="F5" s="59"/>
      <c r="G5" s="59"/>
      <c r="H5" s="59"/>
      <c r="I5" s="59"/>
      <c r="J5" s="59"/>
      <c r="K5" s="59"/>
      <c r="N5" s="3"/>
      <c r="O5" s="3"/>
      <c r="P5" s="3"/>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c r="AS5" s="3"/>
      <c r="AT5" s="3"/>
    </row>
    <row r="6" ht="12.0" customHeight="1">
      <c r="A6" s="59"/>
      <c r="B6" s="350" t="s">
        <v>294</v>
      </c>
      <c r="C6" s="59"/>
      <c r="D6" s="539" t="s">
        <v>220</v>
      </c>
      <c r="E6" s="540"/>
      <c r="F6" s="540"/>
      <c r="G6" s="540"/>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3"/>
      <c r="AT6" s="3"/>
    </row>
    <row r="7" ht="12.0" customHeight="1">
      <c r="A7" s="59"/>
      <c r="B7" s="408"/>
      <c r="C7" s="59"/>
      <c r="D7" s="409"/>
      <c r="E7" s="409"/>
      <c r="F7" s="409"/>
      <c r="G7" s="409"/>
      <c r="H7" s="409"/>
      <c r="I7" s="409"/>
      <c r="J7" s="409"/>
      <c r="K7" s="409"/>
      <c r="L7" s="409"/>
      <c r="M7" s="409"/>
      <c r="N7" s="409"/>
      <c r="O7" s="40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row>
    <row r="8" ht="12.0" customHeight="1">
      <c r="A8" s="59"/>
      <c r="B8" s="350" t="s">
        <v>295</v>
      </c>
      <c r="C8" s="59"/>
      <c r="D8" s="410" t="s">
        <v>296</v>
      </c>
      <c r="E8" s="409"/>
      <c r="F8" s="409"/>
      <c r="G8" s="409"/>
      <c r="H8" s="409"/>
      <c r="I8" s="409"/>
      <c r="J8" s="409"/>
      <c r="K8" s="409"/>
      <c r="L8" s="409"/>
      <c r="M8" s="409"/>
      <c r="N8" s="409"/>
      <c r="O8" s="40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row>
    <row r="9" ht="12.0" customHeight="1">
      <c r="A9" s="59"/>
      <c r="B9" s="408"/>
      <c r="C9" s="59"/>
      <c r="D9" s="409"/>
      <c r="E9" s="409"/>
      <c r="F9" s="409"/>
      <c r="G9" s="409"/>
      <c r="H9" s="409"/>
      <c r="I9" s="409"/>
      <c r="J9" s="409"/>
      <c r="K9" s="409"/>
      <c r="L9" s="409"/>
      <c r="M9" s="409"/>
      <c r="N9" s="409"/>
      <c r="O9" s="40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row>
    <row r="10" ht="12.0" customHeight="1">
      <c r="A10" s="59"/>
      <c r="B10" s="59"/>
      <c r="C10" s="59"/>
      <c r="D10" s="337" t="s">
        <v>297</v>
      </c>
      <c r="E10" s="337"/>
      <c r="F10" s="411">
        <v>2000.0</v>
      </c>
      <c r="G10" s="337" t="s">
        <v>298</v>
      </c>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row>
    <row r="11" ht="12.0" customHeight="1">
      <c r="A11" s="59"/>
      <c r="B11" s="59"/>
      <c r="C11" s="59"/>
      <c r="D11" s="59"/>
      <c r="E11" s="59"/>
      <c r="F11" s="412">
        <v>4.0</v>
      </c>
      <c r="G11" s="412"/>
      <c r="H11" s="412" t="str">
        <f>F12</f>
        <v>2025A</v>
      </c>
      <c r="I11" s="412"/>
      <c r="J11" s="412">
        <v>5.0</v>
      </c>
      <c r="K11" s="412"/>
      <c r="L11" s="412" t="str">
        <f>J12</f>
        <v>2026F</v>
      </c>
      <c r="M11" s="412"/>
      <c r="N11" s="412"/>
      <c r="O11" s="412" t="str">
        <f>L11&amp;"%"</f>
        <v>2026F%</v>
      </c>
      <c r="P11" s="412"/>
      <c r="Q11" s="412">
        <v>6.0</v>
      </c>
      <c r="R11" s="412"/>
      <c r="S11" s="412" t="str">
        <f>Q12</f>
        <v>2027F</v>
      </c>
      <c r="T11" s="412"/>
      <c r="U11" s="412"/>
      <c r="V11" s="412" t="str">
        <f>S11&amp;"%"</f>
        <v>2027F%</v>
      </c>
      <c r="W11" s="412"/>
      <c r="X11" s="412">
        <v>7.0</v>
      </c>
      <c r="Y11" s="412"/>
      <c r="Z11" s="412" t="str">
        <f>X12</f>
        <v>2028F</v>
      </c>
      <c r="AA11" s="412"/>
      <c r="AB11" s="412"/>
      <c r="AC11" s="412" t="str">
        <f>Z11&amp;"%"</f>
        <v>2028F%</v>
      </c>
      <c r="AD11" s="412"/>
      <c r="AE11" s="412">
        <v>8.0</v>
      </c>
      <c r="AF11" s="412"/>
      <c r="AG11" s="412" t="str">
        <f>AE12</f>
        <v>2029F</v>
      </c>
      <c r="AH11" s="412"/>
      <c r="AI11" s="412"/>
      <c r="AJ11" s="412" t="str">
        <f>AG11&amp;"%"</f>
        <v>2029F%</v>
      </c>
      <c r="AK11" s="412"/>
      <c r="AL11" s="412">
        <v>9.0</v>
      </c>
      <c r="AM11" s="412"/>
      <c r="AN11" s="412" t="str">
        <f>AL12</f>
        <v>2030F</v>
      </c>
      <c r="AO11" s="412"/>
      <c r="AP11" s="412"/>
      <c r="AQ11" s="412" t="str">
        <f>AN11&amp;"%"</f>
        <v>2030F%</v>
      </c>
      <c r="AR11" s="412"/>
    </row>
    <row r="12" ht="12.0" customHeight="1">
      <c r="A12" s="59"/>
      <c r="B12" s="59"/>
      <c r="C12" s="59"/>
      <c r="D12" s="337"/>
      <c r="E12" s="337"/>
      <c r="F12" s="413" t="s">
        <v>1</v>
      </c>
      <c r="G12" s="46"/>
      <c r="H12" s="47"/>
      <c r="I12" s="59"/>
      <c r="J12" s="413" t="s">
        <v>2</v>
      </c>
      <c r="K12" s="46"/>
      <c r="L12" s="47"/>
      <c r="M12" s="59"/>
      <c r="N12" s="414" t="str">
        <f>"Impact "&amp;F12&amp;" vs "&amp;J12</f>
        <v>Impact 2025A vs 2026F</v>
      </c>
      <c r="O12" s="47"/>
      <c r="P12" s="59"/>
      <c r="Q12" s="413" t="s">
        <v>3</v>
      </c>
      <c r="R12" s="46"/>
      <c r="S12" s="47"/>
      <c r="T12" s="59"/>
      <c r="U12" s="414" t="str">
        <f>"Impact "&amp;J12&amp;" vs "&amp;Q12</f>
        <v>Impact 2026F vs 2027F</v>
      </c>
      <c r="V12" s="47"/>
      <c r="W12" s="59"/>
      <c r="X12" s="413" t="s">
        <v>4</v>
      </c>
      <c r="Y12" s="46"/>
      <c r="Z12" s="47"/>
      <c r="AA12" s="59"/>
      <c r="AB12" s="414" t="str">
        <f>"Impact "&amp;Q12&amp;" vs "&amp;X12</f>
        <v>Impact 2027F vs 2028F</v>
      </c>
      <c r="AC12" s="47"/>
      <c r="AD12" s="59"/>
      <c r="AE12" s="413" t="s">
        <v>5</v>
      </c>
      <c r="AF12" s="46"/>
      <c r="AG12" s="47"/>
      <c r="AH12" s="59"/>
      <c r="AI12" s="414" t="str">
        <f>"Impact "&amp;X12&amp;" vs "&amp;AE12</f>
        <v>Impact 2028F vs 2029F</v>
      </c>
      <c r="AJ12" s="47"/>
      <c r="AK12" s="59"/>
      <c r="AL12" s="413" t="s">
        <v>6</v>
      </c>
      <c r="AM12" s="46"/>
      <c r="AN12" s="47"/>
      <c r="AO12" s="59"/>
      <c r="AP12" s="414" t="str">
        <f>"Impact "&amp;AE12&amp;" vs "&amp;AL12</f>
        <v>Impact 2029F vs 2030F</v>
      </c>
      <c r="AQ12" s="47"/>
      <c r="AR12" s="340"/>
    </row>
    <row r="13" ht="12.0" customHeight="1">
      <c r="A13" s="59"/>
      <c r="B13" s="59"/>
      <c r="C13" s="59"/>
      <c r="D13" s="415" t="s">
        <v>299</v>
      </c>
      <c r="E13" s="340"/>
      <c r="F13" s="416" t="s">
        <v>300</v>
      </c>
      <c r="G13" s="416" t="s">
        <v>301</v>
      </c>
      <c r="H13" s="418" t="s">
        <v>302</v>
      </c>
      <c r="I13" s="59"/>
      <c r="J13" s="416" t="s">
        <v>300</v>
      </c>
      <c r="K13" s="417" t="s">
        <v>301</v>
      </c>
      <c r="L13" s="418" t="s">
        <v>302</v>
      </c>
      <c r="M13" s="59"/>
      <c r="N13" s="419" t="s">
        <v>303</v>
      </c>
      <c r="O13" s="420" t="s">
        <v>304</v>
      </c>
      <c r="P13" s="59"/>
      <c r="Q13" s="416" t="s">
        <v>300</v>
      </c>
      <c r="R13" s="417" t="s">
        <v>301</v>
      </c>
      <c r="S13" s="418" t="s">
        <v>302</v>
      </c>
      <c r="T13" s="59"/>
      <c r="U13" s="419" t="s">
        <v>303</v>
      </c>
      <c r="V13" s="420" t="s">
        <v>304</v>
      </c>
      <c r="W13" s="59"/>
      <c r="X13" s="416" t="s">
        <v>300</v>
      </c>
      <c r="Y13" s="417" t="s">
        <v>301</v>
      </c>
      <c r="Z13" s="418" t="s">
        <v>302</v>
      </c>
      <c r="AA13" s="59"/>
      <c r="AB13" s="419" t="s">
        <v>303</v>
      </c>
      <c r="AC13" s="420" t="s">
        <v>304</v>
      </c>
      <c r="AD13" s="59"/>
      <c r="AE13" s="416" t="s">
        <v>300</v>
      </c>
      <c r="AF13" s="417" t="s">
        <v>301</v>
      </c>
      <c r="AG13" s="418" t="s">
        <v>302</v>
      </c>
      <c r="AH13" s="59"/>
      <c r="AI13" s="419" t="s">
        <v>303</v>
      </c>
      <c r="AJ13" s="420" t="s">
        <v>304</v>
      </c>
      <c r="AK13" s="59"/>
      <c r="AL13" s="416" t="s">
        <v>300</v>
      </c>
      <c r="AM13" s="417" t="s">
        <v>301</v>
      </c>
      <c r="AN13" s="418" t="s">
        <v>302</v>
      </c>
      <c r="AO13" s="59"/>
      <c r="AP13" s="419" t="s">
        <v>303</v>
      </c>
      <c r="AQ13" s="420" t="s">
        <v>304</v>
      </c>
      <c r="AR13" s="415"/>
    </row>
    <row r="14" ht="12.0" customHeight="1">
      <c r="A14" s="59"/>
      <c r="B14" s="59"/>
      <c r="C14" s="59"/>
      <c r="E14" s="340"/>
      <c r="F14" s="421" t="s">
        <v>305</v>
      </c>
      <c r="G14" s="517"/>
      <c r="H14" s="423" t="s">
        <v>305</v>
      </c>
      <c r="I14" s="59"/>
      <c r="J14" s="421" t="s">
        <v>305</v>
      </c>
      <c r="K14" s="422"/>
      <c r="L14" s="423" t="s">
        <v>305</v>
      </c>
      <c r="M14" s="59"/>
      <c r="N14" s="424"/>
      <c r="O14" s="425"/>
      <c r="P14" s="59"/>
      <c r="Q14" s="421" t="s">
        <v>305</v>
      </c>
      <c r="R14" s="422"/>
      <c r="S14" s="423" t="s">
        <v>305</v>
      </c>
      <c r="T14" s="59"/>
      <c r="U14" s="424"/>
      <c r="V14" s="425"/>
      <c r="W14" s="59"/>
      <c r="X14" s="421" t="s">
        <v>305</v>
      </c>
      <c r="Y14" s="422"/>
      <c r="Z14" s="423" t="s">
        <v>305</v>
      </c>
      <c r="AA14" s="59"/>
      <c r="AB14" s="424"/>
      <c r="AC14" s="425"/>
      <c r="AD14" s="59"/>
      <c r="AE14" s="421" t="s">
        <v>305</v>
      </c>
      <c r="AF14" s="422"/>
      <c r="AG14" s="423" t="s">
        <v>305</v>
      </c>
      <c r="AH14" s="59"/>
      <c r="AI14" s="424"/>
      <c r="AJ14" s="425"/>
      <c r="AK14" s="59"/>
      <c r="AL14" s="421" t="s">
        <v>305</v>
      </c>
      <c r="AM14" s="422"/>
      <c r="AN14" s="423" t="s">
        <v>305</v>
      </c>
      <c r="AO14" s="59"/>
      <c r="AP14" s="424"/>
      <c r="AQ14" s="425"/>
      <c r="AR14" s="415"/>
    </row>
    <row r="15" ht="12.0" customHeight="1">
      <c r="A15" s="59"/>
      <c r="B15" s="351" t="s">
        <v>218</v>
      </c>
      <c r="C15" s="426" t="str">
        <f t="shared" ref="C15:C28" si="1">D$6&amp;"."&amp;B15</f>
        <v>General Service &lt; 50 kW.Monthly Service Charge</v>
      </c>
      <c r="D15" s="427" t="s">
        <v>306</v>
      </c>
      <c r="E15" s="351"/>
      <c r="F15" s="428">
        <f>IFERROR(VLOOKUP($C15,'Proposed Rates'!$B:$J,F$11,FALSE),0)</f>
        <v>23.53</v>
      </c>
      <c r="G15" s="429">
        <f t="shared" ref="G15:G28" si="2">IF($D15="Monthly",1,IF($D15="per KWH",$F$10,0))</f>
        <v>1</v>
      </c>
      <c r="H15" s="431">
        <f t="shared" ref="H15:H28" si="3">G15*F15</f>
        <v>23.53</v>
      </c>
      <c r="I15" s="80"/>
      <c r="J15" s="428">
        <f>IFERROR(VLOOKUP($C15,'Proposed Rates'!$B:$J,J$11,FALSE),0)</f>
        <v>27.94</v>
      </c>
      <c r="K15" s="429">
        <f t="shared" ref="K15:K28" si="4">IF($D15="Monthly",1,IF($D15="per KWH",$F$10,0))</f>
        <v>1</v>
      </c>
      <c r="L15" s="431">
        <f t="shared" ref="L15:L28" si="5">K15*J15</f>
        <v>27.94</v>
      </c>
      <c r="M15" s="80"/>
      <c r="N15" s="432">
        <f t="shared" ref="N15:N48" si="6">L15-H15</f>
        <v>4.41</v>
      </c>
      <c r="O15" s="433">
        <f t="shared" ref="O15:O48" si="7">IF((H15)=0,"",(N15/H15))</f>
        <v>0.1874203145</v>
      </c>
      <c r="P15" s="59"/>
      <c r="Q15" s="428">
        <f>IFERROR(VLOOKUP($C15,'Proposed Rates'!$B:$J,Q$11,FALSE),0)</f>
        <v>29.93</v>
      </c>
      <c r="R15" s="429">
        <f t="shared" ref="R15:R28" si="8">IF($D15="Monthly",1,IF($D15="per KWH",$F$10,0))</f>
        <v>1</v>
      </c>
      <c r="S15" s="431">
        <f t="shared" ref="S15:S28" si="9">R15*Q15</f>
        <v>29.93</v>
      </c>
      <c r="T15" s="80"/>
      <c r="U15" s="432">
        <f t="shared" ref="U15:U48" si="10">S15-L15</f>
        <v>1.99</v>
      </c>
      <c r="V15" s="433">
        <f t="shared" ref="V15:V48" si="11">IF((L15)=0,"",(U15/L15))</f>
        <v>0.07122405154</v>
      </c>
      <c r="W15" s="59"/>
      <c r="X15" s="428">
        <f>IFERROR(VLOOKUP($C15,'Proposed Rates'!$B:$J,X$11,FALSE),0)</f>
        <v>32.54</v>
      </c>
      <c r="Y15" s="429">
        <f t="shared" ref="Y15:Y28" si="12">IF($D15="Monthly",1,IF($D15="per KWH",$F$10,0))</f>
        <v>1</v>
      </c>
      <c r="Z15" s="431">
        <f t="shared" ref="Z15:Z28" si="13">Y15*X15</f>
        <v>32.54</v>
      </c>
      <c r="AA15" s="80"/>
      <c r="AB15" s="432">
        <f t="shared" ref="AB15:AB48" si="14">Z15-S15</f>
        <v>2.61</v>
      </c>
      <c r="AC15" s="433">
        <f t="shared" ref="AC15:AC48" si="15">IF((S15)=0,"",(AB15/S15))</f>
        <v>0.08720347477</v>
      </c>
      <c r="AD15" s="59"/>
      <c r="AE15" s="428">
        <f>IFERROR(VLOOKUP($C15,'Proposed Rates'!$B:$J,AE$11,FALSE),0)</f>
        <v>34.44</v>
      </c>
      <c r="AF15" s="429">
        <f t="shared" ref="AF15:AF28" si="16">IF($D15="Monthly",1,IF($D15="per KWH",$F$10,0))</f>
        <v>1</v>
      </c>
      <c r="AG15" s="431">
        <f t="shared" ref="AG15:AG28" si="17">AF15*AE15</f>
        <v>34.44</v>
      </c>
      <c r="AH15" s="80"/>
      <c r="AI15" s="432">
        <f t="shared" ref="AI15:AI48" si="18">AG15-Z15</f>
        <v>1.9</v>
      </c>
      <c r="AJ15" s="433">
        <f t="shared" ref="AJ15:AJ48" si="19">IF((Z15)=0,"",(AI15/Z15))</f>
        <v>0.05838967425</v>
      </c>
      <c r="AK15" s="59"/>
      <c r="AL15" s="428">
        <f>IFERROR(VLOOKUP($C15,'Proposed Rates'!$B:$J,AL$11,FALSE),0)</f>
        <v>36.32</v>
      </c>
      <c r="AM15" s="429">
        <f t="shared" ref="AM15:AM28" si="20">IF($D15="Monthly",1,IF($D15="per KWH",$F$10,0))</f>
        <v>1</v>
      </c>
      <c r="AN15" s="431">
        <f t="shared" ref="AN15:AN16" si="21">AM15*AL15</f>
        <v>36.32</v>
      </c>
      <c r="AO15" s="80"/>
      <c r="AP15" s="432">
        <f t="shared" ref="AP15:AP48" si="22">AN15-AG15</f>
        <v>1.88</v>
      </c>
      <c r="AQ15" s="433">
        <f t="shared" ref="AQ15:AQ48" si="23">IF((AG15)=0,"",(AP15/AG15))</f>
        <v>0.05458768873</v>
      </c>
      <c r="AR15" s="434"/>
    </row>
    <row r="16" ht="12.0" customHeight="1">
      <c r="A16" s="59"/>
      <c r="B16" s="351" t="s">
        <v>307</v>
      </c>
      <c r="C16" s="426" t="str">
        <f t="shared" si="1"/>
        <v>General Service &lt; 50 kW.Smart Meter Rate Adder</v>
      </c>
      <c r="D16" s="427" t="s">
        <v>306</v>
      </c>
      <c r="E16" s="351"/>
      <c r="F16" s="445">
        <f>IFERROR(VLOOKUP($C16,'Proposed Rates'!$B:$J,F$11,FALSE),0)</f>
        <v>0</v>
      </c>
      <c r="G16" s="429">
        <f t="shared" si="2"/>
        <v>1</v>
      </c>
      <c r="H16" s="431">
        <f t="shared" si="3"/>
        <v>0</v>
      </c>
      <c r="I16" s="80"/>
      <c r="J16" s="445">
        <f>IFERROR(VLOOKUP($C16,'Proposed Rates'!$B:$J,J$11,FALSE),0)</f>
        <v>0</v>
      </c>
      <c r="K16" s="429">
        <f t="shared" si="4"/>
        <v>1</v>
      </c>
      <c r="L16" s="431">
        <f t="shared" si="5"/>
        <v>0</v>
      </c>
      <c r="M16" s="80"/>
      <c r="N16" s="432">
        <f t="shared" si="6"/>
        <v>0</v>
      </c>
      <c r="O16" s="433" t="str">
        <f t="shared" si="7"/>
        <v/>
      </c>
      <c r="P16" s="59"/>
      <c r="Q16" s="445">
        <f>IFERROR(VLOOKUP($C16,'Proposed Rates'!$B:$J,Q$11,FALSE),0)</f>
        <v>0</v>
      </c>
      <c r="R16" s="429">
        <f t="shared" si="8"/>
        <v>1</v>
      </c>
      <c r="S16" s="431">
        <f t="shared" si="9"/>
        <v>0</v>
      </c>
      <c r="T16" s="80"/>
      <c r="U16" s="432">
        <f t="shared" si="10"/>
        <v>0</v>
      </c>
      <c r="V16" s="433" t="str">
        <f t="shared" si="11"/>
        <v/>
      </c>
      <c r="W16" s="59"/>
      <c r="X16" s="445">
        <f>IFERROR(VLOOKUP($C16,'Proposed Rates'!$B:$J,X$11,FALSE),0)</f>
        <v>0</v>
      </c>
      <c r="Y16" s="429">
        <f t="shared" si="12"/>
        <v>1</v>
      </c>
      <c r="Z16" s="431">
        <f t="shared" si="13"/>
        <v>0</v>
      </c>
      <c r="AA16" s="80"/>
      <c r="AB16" s="432">
        <f t="shared" si="14"/>
        <v>0</v>
      </c>
      <c r="AC16" s="433" t="str">
        <f t="shared" si="15"/>
        <v/>
      </c>
      <c r="AD16" s="59"/>
      <c r="AE16" s="445">
        <f>IFERROR(VLOOKUP($C16,'Proposed Rates'!$B:$J,AE$11,FALSE),0)</f>
        <v>0</v>
      </c>
      <c r="AF16" s="429">
        <f t="shared" si="16"/>
        <v>1</v>
      </c>
      <c r="AG16" s="431">
        <f t="shared" si="17"/>
        <v>0</v>
      </c>
      <c r="AH16" s="80"/>
      <c r="AI16" s="432">
        <f t="shared" si="18"/>
        <v>0</v>
      </c>
      <c r="AJ16" s="433" t="str">
        <f t="shared" si="19"/>
        <v/>
      </c>
      <c r="AK16" s="59"/>
      <c r="AL16" s="445">
        <f>IFERROR(VLOOKUP($C16,'Proposed Rates'!$B:$J,AL$11,FALSE),0)</f>
        <v>0</v>
      </c>
      <c r="AM16" s="429">
        <f t="shared" si="20"/>
        <v>1</v>
      </c>
      <c r="AN16" s="431">
        <f t="shared" si="21"/>
        <v>0</v>
      </c>
      <c r="AO16" s="80"/>
      <c r="AP16" s="432">
        <f t="shared" si="22"/>
        <v>0</v>
      </c>
      <c r="AQ16" s="433" t="str">
        <f t="shared" si="23"/>
        <v/>
      </c>
      <c r="AR16" s="434"/>
    </row>
    <row r="17" ht="12.0" customHeight="1">
      <c r="A17" s="59"/>
      <c r="B17" s="435" t="str">
        <f>'Proposed Rates'!C115</f>
        <v>Rate Rider Calculation for PILs</v>
      </c>
      <c r="C17" s="426" t="str">
        <f t="shared" si="1"/>
        <v>General Service &lt; 50 kW.Rate Rider Calculation for PILs</v>
      </c>
      <c r="D17" s="427" t="s">
        <v>308</v>
      </c>
      <c r="E17" s="351"/>
      <c r="F17" s="445" t="str">
        <f>IFERROR(VLOOKUP($C17,'Proposed Rates'!$B:$J,F$11,FALSE),0)</f>
        <v/>
      </c>
      <c r="G17" s="429">
        <f t="shared" si="2"/>
        <v>2000</v>
      </c>
      <c r="H17" s="431">
        <f t="shared" si="3"/>
        <v>0</v>
      </c>
      <c r="I17" s="80"/>
      <c r="J17" s="445" t="str">
        <f>IFERROR(VLOOKUP($C17,'Proposed Rates'!$B:$J,J$11,FALSE),0)</f>
        <v/>
      </c>
      <c r="K17" s="429">
        <f t="shared" si="4"/>
        <v>2000</v>
      </c>
      <c r="L17" s="431">
        <f t="shared" si="5"/>
        <v>0</v>
      </c>
      <c r="M17" s="80"/>
      <c r="N17" s="432">
        <f t="shared" si="6"/>
        <v>0</v>
      </c>
      <c r="O17" s="433" t="str">
        <f t="shared" si="7"/>
        <v/>
      </c>
      <c r="P17" s="59"/>
      <c r="Q17" s="445" t="str">
        <f>IFERROR(VLOOKUP($C17,'Proposed Rates'!$B:$J,Q$11,FALSE),0)</f>
        <v/>
      </c>
      <c r="R17" s="429">
        <f t="shared" si="8"/>
        <v>2000</v>
      </c>
      <c r="S17" s="431">
        <f t="shared" si="9"/>
        <v>0</v>
      </c>
      <c r="T17" s="80"/>
      <c r="U17" s="432">
        <f t="shared" si="10"/>
        <v>0</v>
      </c>
      <c r="V17" s="433" t="str">
        <f t="shared" si="11"/>
        <v/>
      </c>
      <c r="W17" s="59"/>
      <c r="X17" s="445" t="str">
        <f>IFERROR(VLOOKUP($C17,'Proposed Rates'!$B:$J,X$11,FALSE),0)</f>
        <v/>
      </c>
      <c r="Y17" s="429">
        <f t="shared" si="12"/>
        <v>2000</v>
      </c>
      <c r="Z17" s="431">
        <f t="shared" si="13"/>
        <v>0</v>
      </c>
      <c r="AA17" s="80"/>
      <c r="AB17" s="432">
        <f t="shared" si="14"/>
        <v>0</v>
      </c>
      <c r="AC17" s="433" t="str">
        <f t="shared" si="15"/>
        <v/>
      </c>
      <c r="AD17" s="59"/>
      <c r="AE17" s="445" t="str">
        <f>IFERROR(VLOOKUP($C17,'Proposed Rates'!$B:$J,AE$11,FALSE),0)</f>
        <v/>
      </c>
      <c r="AF17" s="429">
        <f t="shared" si="16"/>
        <v>2000</v>
      </c>
      <c r="AG17" s="431">
        <f t="shared" si="17"/>
        <v>0</v>
      </c>
      <c r="AH17" s="80"/>
      <c r="AI17" s="432">
        <f t="shared" si="18"/>
        <v>0</v>
      </c>
      <c r="AJ17" s="433" t="str">
        <f t="shared" si="19"/>
        <v/>
      </c>
      <c r="AK17" s="59"/>
      <c r="AL17" s="445" t="str">
        <f>IFERROR(VLOOKUP($C17,'Proposed Rates'!$B:$J,AL$11,FALSE),0)</f>
        <v/>
      </c>
      <c r="AM17" s="429">
        <f t="shared" si="20"/>
        <v>2000</v>
      </c>
      <c r="AN17" s="431">
        <f t="shared" ref="AN17:AN18" si="24">AL17*AM17</f>
        <v>0</v>
      </c>
      <c r="AO17" s="80"/>
      <c r="AP17" s="432">
        <f t="shared" si="22"/>
        <v>0</v>
      </c>
      <c r="AQ17" s="433" t="str">
        <f t="shared" si="23"/>
        <v/>
      </c>
      <c r="AR17" s="434"/>
    </row>
    <row r="18" ht="12.0" customHeight="1">
      <c r="A18" s="59"/>
      <c r="B18" s="435" t="str">
        <f>'Proposed Rates'!C128</f>
        <v>Rate Rider Calculation for Generic</v>
      </c>
      <c r="C18" s="426" t="str">
        <f t="shared" si="1"/>
        <v>General Service &lt; 50 kW.Rate Rider Calculation for Generic</v>
      </c>
      <c r="D18" s="427" t="s">
        <v>306</v>
      </c>
      <c r="E18" s="351"/>
      <c r="F18" s="445" t="str">
        <f>IFERROR(VLOOKUP($C18,'Proposed Rates'!$B:$J,F$11,FALSE),0)</f>
        <v/>
      </c>
      <c r="G18" s="429">
        <f t="shared" si="2"/>
        <v>1</v>
      </c>
      <c r="H18" s="431">
        <f t="shared" si="3"/>
        <v>0</v>
      </c>
      <c r="I18" s="80"/>
      <c r="J18" s="445" t="str">
        <f>IFERROR(VLOOKUP($C18,'Proposed Rates'!$B:$J,J$11,FALSE),0)</f>
        <v/>
      </c>
      <c r="K18" s="429">
        <f t="shared" si="4"/>
        <v>1</v>
      </c>
      <c r="L18" s="431">
        <f t="shared" si="5"/>
        <v>0</v>
      </c>
      <c r="M18" s="80"/>
      <c r="N18" s="432">
        <f t="shared" si="6"/>
        <v>0</v>
      </c>
      <c r="O18" s="433" t="str">
        <f t="shared" si="7"/>
        <v/>
      </c>
      <c r="P18" s="59"/>
      <c r="Q18" s="445" t="str">
        <f>IFERROR(VLOOKUP($C18,'Proposed Rates'!$B:$J,Q$11,FALSE),0)</f>
        <v/>
      </c>
      <c r="R18" s="429">
        <f t="shared" si="8"/>
        <v>1</v>
      </c>
      <c r="S18" s="431">
        <f t="shared" si="9"/>
        <v>0</v>
      </c>
      <c r="T18" s="80"/>
      <c r="U18" s="432">
        <f t="shared" si="10"/>
        <v>0</v>
      </c>
      <c r="V18" s="433" t="str">
        <f t="shared" si="11"/>
        <v/>
      </c>
      <c r="W18" s="59"/>
      <c r="X18" s="445" t="str">
        <f>IFERROR(VLOOKUP($C18,'Proposed Rates'!$B:$J,X$11,FALSE),0)</f>
        <v/>
      </c>
      <c r="Y18" s="429">
        <f t="shared" si="12"/>
        <v>1</v>
      </c>
      <c r="Z18" s="431">
        <f t="shared" si="13"/>
        <v>0</v>
      </c>
      <c r="AA18" s="80"/>
      <c r="AB18" s="432">
        <f t="shared" si="14"/>
        <v>0</v>
      </c>
      <c r="AC18" s="433" t="str">
        <f t="shared" si="15"/>
        <v/>
      </c>
      <c r="AD18" s="59"/>
      <c r="AE18" s="445" t="str">
        <f>IFERROR(VLOOKUP($C18,'Proposed Rates'!$B:$J,AE$11,FALSE),0)</f>
        <v/>
      </c>
      <c r="AF18" s="429">
        <f t="shared" si="16"/>
        <v>1</v>
      </c>
      <c r="AG18" s="431">
        <f t="shared" si="17"/>
        <v>0</v>
      </c>
      <c r="AH18" s="80"/>
      <c r="AI18" s="432">
        <f t="shared" si="18"/>
        <v>0</v>
      </c>
      <c r="AJ18" s="433" t="str">
        <f t="shared" si="19"/>
        <v/>
      </c>
      <c r="AK18" s="59"/>
      <c r="AL18" s="445" t="str">
        <f>IFERROR(VLOOKUP($C18,'Proposed Rates'!$B:$J,AL$11,FALSE),0)</f>
        <v/>
      </c>
      <c r="AM18" s="429">
        <f t="shared" si="20"/>
        <v>1</v>
      </c>
      <c r="AN18" s="431">
        <f t="shared" si="24"/>
        <v>0</v>
      </c>
      <c r="AO18" s="80"/>
      <c r="AP18" s="432">
        <f t="shared" si="22"/>
        <v>0</v>
      </c>
      <c r="AQ18" s="433" t="str">
        <f t="shared" si="23"/>
        <v/>
      </c>
      <c r="AR18" s="434"/>
    </row>
    <row r="19" ht="12.0" customHeight="1">
      <c r="A19" s="59"/>
      <c r="B19" s="351" t="s">
        <v>116</v>
      </c>
      <c r="C19" s="426" t="str">
        <f t="shared" si="1"/>
        <v>General Service &lt; 50 kW.Distribution Volumetric Rate</v>
      </c>
      <c r="D19" s="427" t="s">
        <v>308</v>
      </c>
      <c r="E19" s="351"/>
      <c r="F19" s="445">
        <f>IFERROR(VLOOKUP($C19,'Proposed Rates'!$B:$J,F$11,FALSE),0)</f>
        <v>0.0305</v>
      </c>
      <c r="G19" s="429">
        <f t="shared" si="2"/>
        <v>2000</v>
      </c>
      <c r="H19" s="431">
        <f t="shared" si="3"/>
        <v>61</v>
      </c>
      <c r="I19" s="80"/>
      <c r="J19" s="445">
        <f>IFERROR(VLOOKUP($C19,'Proposed Rates'!$B:$J,J$11,FALSE),0)</f>
        <v>0.0362</v>
      </c>
      <c r="K19" s="429">
        <f t="shared" si="4"/>
        <v>2000</v>
      </c>
      <c r="L19" s="431">
        <f t="shared" si="5"/>
        <v>72.4</v>
      </c>
      <c r="M19" s="80"/>
      <c r="N19" s="432">
        <f t="shared" si="6"/>
        <v>11.4</v>
      </c>
      <c r="O19" s="433">
        <f t="shared" si="7"/>
        <v>0.1868852459</v>
      </c>
      <c r="P19" s="59"/>
      <c r="Q19" s="445">
        <f>IFERROR(VLOOKUP($C19,'Proposed Rates'!$B:$J,Q$11,FALSE),0)</f>
        <v>0.0388</v>
      </c>
      <c r="R19" s="429">
        <f t="shared" si="8"/>
        <v>2000</v>
      </c>
      <c r="S19" s="431">
        <f t="shared" si="9"/>
        <v>77.6</v>
      </c>
      <c r="T19" s="80"/>
      <c r="U19" s="432">
        <f t="shared" si="10"/>
        <v>5.2</v>
      </c>
      <c r="V19" s="433">
        <f t="shared" si="11"/>
        <v>0.07182320442</v>
      </c>
      <c r="W19" s="59"/>
      <c r="X19" s="445">
        <f>IFERROR(VLOOKUP($C19,'Proposed Rates'!$B:$J,X$11,FALSE),0)</f>
        <v>0.0422</v>
      </c>
      <c r="Y19" s="429">
        <f t="shared" si="12"/>
        <v>2000</v>
      </c>
      <c r="Z19" s="431">
        <f t="shared" si="13"/>
        <v>84.4</v>
      </c>
      <c r="AA19" s="80"/>
      <c r="AB19" s="432">
        <f t="shared" si="14"/>
        <v>6.8</v>
      </c>
      <c r="AC19" s="433">
        <f t="shared" si="15"/>
        <v>0.08762886598</v>
      </c>
      <c r="AD19" s="59"/>
      <c r="AE19" s="445">
        <f>IFERROR(VLOOKUP($C19,'Proposed Rates'!$B:$J,AE$11,FALSE),0)</f>
        <v>0.0447</v>
      </c>
      <c r="AF19" s="429">
        <f t="shared" si="16"/>
        <v>2000</v>
      </c>
      <c r="AG19" s="431">
        <f t="shared" si="17"/>
        <v>89.4</v>
      </c>
      <c r="AH19" s="80"/>
      <c r="AI19" s="432">
        <f t="shared" si="18"/>
        <v>5</v>
      </c>
      <c r="AJ19" s="433">
        <f t="shared" si="19"/>
        <v>0.05924170616</v>
      </c>
      <c r="AK19" s="59"/>
      <c r="AL19" s="445">
        <f>IFERROR(VLOOKUP($C19,'Proposed Rates'!$B:$J,AL$11,FALSE),0)</f>
        <v>0.0471</v>
      </c>
      <c r="AM19" s="429">
        <f t="shared" si="20"/>
        <v>2000</v>
      </c>
      <c r="AN19" s="431">
        <f t="shared" ref="AN19:AN28" si="25">AM19*AL19</f>
        <v>94.2</v>
      </c>
      <c r="AO19" s="80"/>
      <c r="AP19" s="432">
        <f t="shared" si="22"/>
        <v>4.8</v>
      </c>
      <c r="AQ19" s="433">
        <f t="shared" si="23"/>
        <v>0.05369127517</v>
      </c>
      <c r="AR19" s="434"/>
    </row>
    <row r="20" ht="12.0" customHeight="1">
      <c r="A20" s="59"/>
      <c r="B20" s="351" t="s">
        <v>309</v>
      </c>
      <c r="C20" s="426" t="str">
        <f t="shared" si="1"/>
        <v>General Service &lt; 50 kW.Smart Meter Disposition Rider</v>
      </c>
      <c r="D20" s="427" t="s">
        <v>308</v>
      </c>
      <c r="E20" s="351"/>
      <c r="F20" s="445">
        <f>IFERROR(VLOOKUP($C20,'Proposed Rates'!$B:$J,F$11,FALSE),0)</f>
        <v>0</v>
      </c>
      <c r="G20" s="429">
        <f t="shared" si="2"/>
        <v>2000</v>
      </c>
      <c r="H20" s="431">
        <f t="shared" si="3"/>
        <v>0</v>
      </c>
      <c r="I20" s="80"/>
      <c r="J20" s="445">
        <f>IFERROR(VLOOKUP($C20,'Proposed Rates'!$B:$J,J$11,FALSE),0)</f>
        <v>0</v>
      </c>
      <c r="K20" s="429">
        <f t="shared" si="4"/>
        <v>2000</v>
      </c>
      <c r="L20" s="431">
        <f t="shared" si="5"/>
        <v>0</v>
      </c>
      <c r="M20" s="80"/>
      <c r="N20" s="432">
        <f t="shared" si="6"/>
        <v>0</v>
      </c>
      <c r="O20" s="433" t="str">
        <f t="shared" si="7"/>
        <v/>
      </c>
      <c r="P20" s="59"/>
      <c r="Q20" s="445">
        <f>IFERROR(VLOOKUP($C20,'Proposed Rates'!$B:$J,Q$11,FALSE),0)</f>
        <v>0</v>
      </c>
      <c r="R20" s="429">
        <f t="shared" si="8"/>
        <v>2000</v>
      </c>
      <c r="S20" s="431">
        <f t="shared" si="9"/>
        <v>0</v>
      </c>
      <c r="T20" s="80"/>
      <c r="U20" s="432">
        <f t="shared" si="10"/>
        <v>0</v>
      </c>
      <c r="V20" s="433" t="str">
        <f t="shared" si="11"/>
        <v/>
      </c>
      <c r="W20" s="59"/>
      <c r="X20" s="445">
        <f>IFERROR(VLOOKUP($C20,'Proposed Rates'!$B:$J,X$11,FALSE),0)</f>
        <v>0</v>
      </c>
      <c r="Y20" s="429">
        <f t="shared" si="12"/>
        <v>2000</v>
      </c>
      <c r="Z20" s="431">
        <f t="shared" si="13"/>
        <v>0</v>
      </c>
      <c r="AA20" s="80"/>
      <c r="AB20" s="432">
        <f t="shared" si="14"/>
        <v>0</v>
      </c>
      <c r="AC20" s="433" t="str">
        <f t="shared" si="15"/>
        <v/>
      </c>
      <c r="AD20" s="59"/>
      <c r="AE20" s="445">
        <f>IFERROR(VLOOKUP($C20,'Proposed Rates'!$B:$J,AE$11,FALSE),0)</f>
        <v>0</v>
      </c>
      <c r="AF20" s="429">
        <f t="shared" si="16"/>
        <v>2000</v>
      </c>
      <c r="AG20" s="431">
        <f t="shared" si="17"/>
        <v>0</v>
      </c>
      <c r="AH20" s="80"/>
      <c r="AI20" s="432">
        <f t="shared" si="18"/>
        <v>0</v>
      </c>
      <c r="AJ20" s="433" t="str">
        <f t="shared" si="19"/>
        <v/>
      </c>
      <c r="AK20" s="59"/>
      <c r="AL20" s="445">
        <f>IFERROR(VLOOKUP($C20,'Proposed Rates'!$B:$J,AL$11,FALSE),0)</f>
        <v>0</v>
      </c>
      <c r="AM20" s="429">
        <f t="shared" si="20"/>
        <v>2000</v>
      </c>
      <c r="AN20" s="431">
        <f t="shared" si="25"/>
        <v>0</v>
      </c>
      <c r="AO20" s="80"/>
      <c r="AP20" s="432">
        <f t="shared" si="22"/>
        <v>0</v>
      </c>
      <c r="AQ20" s="433" t="str">
        <f t="shared" si="23"/>
        <v/>
      </c>
      <c r="AR20" s="434"/>
    </row>
    <row r="21" ht="12.0" customHeight="1">
      <c r="A21" s="59"/>
      <c r="B21" s="351" t="s">
        <v>241</v>
      </c>
      <c r="C21" s="426" t="str">
        <f t="shared" si="1"/>
        <v>General Service &lt; 50 kW.LRAM Rate Rider</v>
      </c>
      <c r="D21" s="427" t="s">
        <v>308</v>
      </c>
      <c r="E21" s="351"/>
      <c r="F21" s="445">
        <f>'Proposed Rates'!E78+'Proposed Rates'!E91</f>
        <v>0.0007</v>
      </c>
      <c r="G21" s="429">
        <f t="shared" si="2"/>
        <v>2000</v>
      </c>
      <c r="H21" s="431">
        <f t="shared" si="3"/>
        <v>1.4</v>
      </c>
      <c r="I21" s="80"/>
      <c r="J21" s="445">
        <f>'Proposed Rates'!F78+'Proposed Rates'!F91</f>
        <v>0.0004</v>
      </c>
      <c r="K21" s="429">
        <f t="shared" si="4"/>
        <v>2000</v>
      </c>
      <c r="L21" s="431">
        <f t="shared" si="5"/>
        <v>0.8</v>
      </c>
      <c r="M21" s="80"/>
      <c r="N21" s="432">
        <f t="shared" si="6"/>
        <v>-0.6</v>
      </c>
      <c r="O21" s="433">
        <f t="shared" si="7"/>
        <v>-0.4285714286</v>
      </c>
      <c r="P21" s="59"/>
      <c r="Q21" s="445">
        <f>'Proposed Rates'!G78+'Proposed Rates'!G91</f>
        <v>0</v>
      </c>
      <c r="R21" s="429">
        <f t="shared" si="8"/>
        <v>2000</v>
      </c>
      <c r="S21" s="431">
        <f t="shared" si="9"/>
        <v>0</v>
      </c>
      <c r="T21" s="80"/>
      <c r="U21" s="432">
        <f t="shared" si="10"/>
        <v>-0.8</v>
      </c>
      <c r="V21" s="433">
        <f t="shared" si="11"/>
        <v>-1</v>
      </c>
      <c r="W21" s="59"/>
      <c r="X21" s="445">
        <f>IFERROR(VLOOKUP($C21,'Proposed Rates'!$B:$J,X$11,FALSE),0)</f>
        <v>0</v>
      </c>
      <c r="Y21" s="429">
        <f t="shared" si="12"/>
        <v>2000</v>
      </c>
      <c r="Z21" s="431">
        <f t="shared" si="13"/>
        <v>0</v>
      </c>
      <c r="AA21" s="80"/>
      <c r="AB21" s="432">
        <f t="shared" si="14"/>
        <v>0</v>
      </c>
      <c r="AC21" s="433" t="str">
        <f t="shared" si="15"/>
        <v/>
      </c>
      <c r="AD21" s="59"/>
      <c r="AE21" s="445">
        <f>IFERROR(VLOOKUP($C21,'Proposed Rates'!$B:$J,AE$11,FALSE),0)</f>
        <v>0</v>
      </c>
      <c r="AF21" s="429">
        <f t="shared" si="16"/>
        <v>2000</v>
      </c>
      <c r="AG21" s="431">
        <f t="shared" si="17"/>
        <v>0</v>
      </c>
      <c r="AH21" s="80"/>
      <c r="AI21" s="432">
        <f t="shared" si="18"/>
        <v>0</v>
      </c>
      <c r="AJ21" s="433" t="str">
        <f t="shared" si="19"/>
        <v/>
      </c>
      <c r="AK21" s="59"/>
      <c r="AL21" s="445">
        <f>IFERROR(VLOOKUP($C21,'Proposed Rates'!$B:$J,AL$11,FALSE),0)</f>
        <v>0</v>
      </c>
      <c r="AM21" s="429">
        <f t="shared" si="20"/>
        <v>2000</v>
      </c>
      <c r="AN21" s="431">
        <f t="shared" si="25"/>
        <v>0</v>
      </c>
      <c r="AO21" s="80"/>
      <c r="AP21" s="432">
        <f t="shared" si="22"/>
        <v>0</v>
      </c>
      <c r="AQ21" s="433" t="str">
        <f t="shared" si="23"/>
        <v/>
      </c>
      <c r="AR21" s="434"/>
    </row>
    <row r="22" ht="12.0" customHeight="1">
      <c r="A22" s="59"/>
      <c r="B22" s="435" t="s">
        <v>237</v>
      </c>
      <c r="C22" s="426" t="str">
        <f t="shared" si="1"/>
        <v>General Service &lt; 50 kW.Deferral/Variance Account Disposition Rate Rider Group 2</v>
      </c>
      <c r="D22" s="427" t="s">
        <v>308</v>
      </c>
      <c r="E22" s="351"/>
      <c r="F22" s="445">
        <f>IFERROR(VLOOKUP($C22,'Proposed Rates'!$B:$J,F$11,FALSE),0)</f>
        <v>0</v>
      </c>
      <c r="G22" s="429">
        <f t="shared" si="2"/>
        <v>2000</v>
      </c>
      <c r="H22" s="431">
        <f t="shared" si="3"/>
        <v>0</v>
      </c>
      <c r="I22" s="80"/>
      <c r="J22" s="445">
        <f>IFERROR(VLOOKUP($C22,'Proposed Rates'!$B:$J,J$11,FALSE),0)</f>
        <v>-0.0006</v>
      </c>
      <c r="K22" s="429">
        <f t="shared" si="4"/>
        <v>2000</v>
      </c>
      <c r="L22" s="431">
        <f t="shared" si="5"/>
        <v>-1.2</v>
      </c>
      <c r="M22" s="80"/>
      <c r="N22" s="432">
        <f t="shared" si="6"/>
        <v>-1.2</v>
      </c>
      <c r="O22" s="433" t="str">
        <f t="shared" si="7"/>
        <v/>
      </c>
      <c r="P22" s="59"/>
      <c r="Q22" s="445">
        <f>IFERROR(VLOOKUP($C22,'Proposed Rates'!$B:$J,Q$11,FALSE),0)</f>
        <v>0</v>
      </c>
      <c r="R22" s="429">
        <f t="shared" si="8"/>
        <v>2000</v>
      </c>
      <c r="S22" s="431">
        <f t="shared" si="9"/>
        <v>0</v>
      </c>
      <c r="T22" s="80"/>
      <c r="U22" s="432">
        <f t="shared" si="10"/>
        <v>1.2</v>
      </c>
      <c r="V22" s="433">
        <f t="shared" si="11"/>
        <v>-1</v>
      </c>
      <c r="W22" s="59"/>
      <c r="X22" s="445">
        <f>IFERROR(VLOOKUP($C22,'Proposed Rates'!$B:$J,X$11,FALSE),0)</f>
        <v>0</v>
      </c>
      <c r="Y22" s="429">
        <f t="shared" si="12"/>
        <v>2000</v>
      </c>
      <c r="Z22" s="431">
        <f t="shared" si="13"/>
        <v>0</v>
      </c>
      <c r="AA22" s="80"/>
      <c r="AB22" s="432">
        <f t="shared" si="14"/>
        <v>0</v>
      </c>
      <c r="AC22" s="433" t="str">
        <f t="shared" si="15"/>
        <v/>
      </c>
      <c r="AD22" s="59"/>
      <c r="AE22" s="445">
        <f>IFERROR(VLOOKUP($C22,'Proposed Rates'!$B:$J,AE$11,FALSE),0)</f>
        <v>0</v>
      </c>
      <c r="AF22" s="429">
        <f t="shared" si="16"/>
        <v>2000</v>
      </c>
      <c r="AG22" s="431">
        <f t="shared" si="17"/>
        <v>0</v>
      </c>
      <c r="AH22" s="80"/>
      <c r="AI22" s="432">
        <f t="shared" si="18"/>
        <v>0</v>
      </c>
      <c r="AJ22" s="433" t="str">
        <f t="shared" si="19"/>
        <v/>
      </c>
      <c r="AK22" s="59"/>
      <c r="AL22" s="445">
        <f>IFERROR(VLOOKUP($C22,'Proposed Rates'!$B:$J,AL$11,FALSE),0)</f>
        <v>0</v>
      </c>
      <c r="AM22" s="429">
        <f t="shared" si="20"/>
        <v>2000</v>
      </c>
      <c r="AN22" s="431">
        <f t="shared" si="25"/>
        <v>0</v>
      </c>
      <c r="AO22" s="80"/>
      <c r="AP22" s="432">
        <f t="shared" si="22"/>
        <v>0</v>
      </c>
      <c r="AQ22" s="433" t="str">
        <f t="shared" si="23"/>
        <v/>
      </c>
      <c r="AR22" s="434"/>
    </row>
    <row r="23" ht="12.0" customHeight="1">
      <c r="A23" s="59"/>
      <c r="B23" s="435"/>
      <c r="C23" s="426" t="str">
        <f t="shared" si="1"/>
        <v>General Service &lt; 50 kW.</v>
      </c>
      <c r="D23" s="427"/>
      <c r="E23" s="351"/>
      <c r="F23" s="445">
        <f>IFERROR(VLOOKUP($C23,'Proposed Rates'!$B:$J,F$11,FALSE),0)</f>
        <v>0</v>
      </c>
      <c r="G23" s="429">
        <f t="shared" si="2"/>
        <v>0</v>
      </c>
      <c r="H23" s="431">
        <f t="shared" si="3"/>
        <v>0</v>
      </c>
      <c r="I23" s="80"/>
      <c r="J23" s="445">
        <f>IFERROR(VLOOKUP($C23,'Proposed Rates'!$B:$J,J$11,FALSE),0)</f>
        <v>0</v>
      </c>
      <c r="K23" s="429">
        <f t="shared" si="4"/>
        <v>0</v>
      </c>
      <c r="L23" s="431">
        <f t="shared" si="5"/>
        <v>0</v>
      </c>
      <c r="M23" s="80"/>
      <c r="N23" s="432">
        <f t="shared" si="6"/>
        <v>0</v>
      </c>
      <c r="O23" s="433" t="str">
        <f t="shared" si="7"/>
        <v/>
      </c>
      <c r="P23" s="59"/>
      <c r="Q23" s="445">
        <f>IFERROR(VLOOKUP($C23,'Proposed Rates'!$B:$J,Q$11,FALSE),0)</f>
        <v>0</v>
      </c>
      <c r="R23" s="429">
        <f t="shared" si="8"/>
        <v>0</v>
      </c>
      <c r="S23" s="431">
        <f t="shared" si="9"/>
        <v>0</v>
      </c>
      <c r="T23" s="80"/>
      <c r="U23" s="432">
        <f t="shared" si="10"/>
        <v>0</v>
      </c>
      <c r="V23" s="433" t="str">
        <f t="shared" si="11"/>
        <v/>
      </c>
      <c r="W23" s="59"/>
      <c r="X23" s="445">
        <f>IFERROR(VLOOKUP($C23,'Proposed Rates'!$B:$J,X$11,FALSE),0)</f>
        <v>0</v>
      </c>
      <c r="Y23" s="429">
        <f t="shared" si="12"/>
        <v>0</v>
      </c>
      <c r="Z23" s="431">
        <f t="shared" si="13"/>
        <v>0</v>
      </c>
      <c r="AA23" s="80"/>
      <c r="AB23" s="432">
        <f t="shared" si="14"/>
        <v>0</v>
      </c>
      <c r="AC23" s="433" t="str">
        <f t="shared" si="15"/>
        <v/>
      </c>
      <c r="AD23" s="59"/>
      <c r="AE23" s="445">
        <f>IFERROR(VLOOKUP($C23,'Proposed Rates'!$B:$J,AE$11,FALSE),0)</f>
        <v>0</v>
      </c>
      <c r="AF23" s="429">
        <f t="shared" si="16"/>
        <v>0</v>
      </c>
      <c r="AG23" s="431">
        <f t="shared" si="17"/>
        <v>0</v>
      </c>
      <c r="AH23" s="80"/>
      <c r="AI23" s="432">
        <f t="shared" si="18"/>
        <v>0</v>
      </c>
      <c r="AJ23" s="433" t="str">
        <f t="shared" si="19"/>
        <v/>
      </c>
      <c r="AK23" s="59"/>
      <c r="AL23" s="445">
        <f>IFERROR(VLOOKUP($C23,'Proposed Rates'!$B:$J,AL$11,FALSE),0)</f>
        <v>0</v>
      </c>
      <c r="AM23" s="429">
        <f t="shared" si="20"/>
        <v>0</v>
      </c>
      <c r="AN23" s="431">
        <f t="shared" si="25"/>
        <v>0</v>
      </c>
      <c r="AO23" s="80"/>
      <c r="AP23" s="432">
        <f t="shared" si="22"/>
        <v>0</v>
      </c>
      <c r="AQ23" s="433" t="str">
        <f t="shared" si="23"/>
        <v/>
      </c>
      <c r="AR23" s="434"/>
    </row>
    <row r="24" ht="12.0" customHeight="1">
      <c r="A24" s="59"/>
      <c r="B24" s="435"/>
      <c r="C24" s="426" t="str">
        <f t="shared" si="1"/>
        <v>General Service &lt; 50 kW.</v>
      </c>
      <c r="D24" s="427"/>
      <c r="E24" s="351"/>
      <c r="F24" s="445">
        <f>IFERROR(VLOOKUP($C24,'Proposed Rates'!$B:$J,F$11,FALSE),0)</f>
        <v>0</v>
      </c>
      <c r="G24" s="429">
        <f t="shared" si="2"/>
        <v>0</v>
      </c>
      <c r="H24" s="431">
        <f t="shared" si="3"/>
        <v>0</v>
      </c>
      <c r="I24" s="80"/>
      <c r="J24" s="445">
        <f>IFERROR(VLOOKUP($C24,'Proposed Rates'!$B:$J,J$11,FALSE),0)</f>
        <v>0</v>
      </c>
      <c r="K24" s="429">
        <f t="shared" si="4"/>
        <v>0</v>
      </c>
      <c r="L24" s="431">
        <f t="shared" si="5"/>
        <v>0</v>
      </c>
      <c r="M24" s="80"/>
      <c r="N24" s="432">
        <f t="shared" si="6"/>
        <v>0</v>
      </c>
      <c r="O24" s="433" t="str">
        <f t="shared" si="7"/>
        <v/>
      </c>
      <c r="P24" s="59"/>
      <c r="Q24" s="445">
        <f>IFERROR(VLOOKUP($C24,'Proposed Rates'!$B:$J,Q$11,FALSE),0)</f>
        <v>0</v>
      </c>
      <c r="R24" s="429">
        <f t="shared" si="8"/>
        <v>0</v>
      </c>
      <c r="S24" s="431">
        <f t="shared" si="9"/>
        <v>0</v>
      </c>
      <c r="T24" s="80"/>
      <c r="U24" s="432">
        <f t="shared" si="10"/>
        <v>0</v>
      </c>
      <c r="V24" s="433" t="str">
        <f t="shared" si="11"/>
        <v/>
      </c>
      <c r="W24" s="59"/>
      <c r="X24" s="445">
        <f>IFERROR(VLOOKUP($C24,'Proposed Rates'!$B:$J,X$11,FALSE),0)</f>
        <v>0</v>
      </c>
      <c r="Y24" s="429">
        <f t="shared" si="12"/>
        <v>0</v>
      </c>
      <c r="Z24" s="431">
        <f t="shared" si="13"/>
        <v>0</v>
      </c>
      <c r="AA24" s="80"/>
      <c r="AB24" s="432">
        <f t="shared" si="14"/>
        <v>0</v>
      </c>
      <c r="AC24" s="433" t="str">
        <f t="shared" si="15"/>
        <v/>
      </c>
      <c r="AD24" s="59"/>
      <c r="AE24" s="445">
        <f>IFERROR(VLOOKUP($C24,'Proposed Rates'!$B:$J,AE$11,FALSE),0)</f>
        <v>0</v>
      </c>
      <c r="AF24" s="429">
        <f t="shared" si="16"/>
        <v>0</v>
      </c>
      <c r="AG24" s="431">
        <f t="shared" si="17"/>
        <v>0</v>
      </c>
      <c r="AH24" s="80"/>
      <c r="AI24" s="432">
        <f t="shared" si="18"/>
        <v>0</v>
      </c>
      <c r="AJ24" s="433" t="str">
        <f t="shared" si="19"/>
        <v/>
      </c>
      <c r="AK24" s="59"/>
      <c r="AL24" s="445">
        <f>IFERROR(VLOOKUP($C24,'Proposed Rates'!$B:$J,AL$11,FALSE),0)</f>
        <v>0</v>
      </c>
      <c r="AM24" s="429">
        <f t="shared" si="20"/>
        <v>0</v>
      </c>
      <c r="AN24" s="431">
        <f t="shared" si="25"/>
        <v>0</v>
      </c>
      <c r="AO24" s="80"/>
      <c r="AP24" s="432">
        <f t="shared" si="22"/>
        <v>0</v>
      </c>
      <c r="AQ24" s="433" t="str">
        <f t="shared" si="23"/>
        <v/>
      </c>
      <c r="AR24" s="434"/>
    </row>
    <row r="25" ht="12.0" customHeight="1">
      <c r="A25" s="59"/>
      <c r="B25" s="435"/>
      <c r="C25" s="426" t="str">
        <f t="shared" si="1"/>
        <v>General Service &lt; 50 kW.</v>
      </c>
      <c r="D25" s="427"/>
      <c r="E25" s="351"/>
      <c r="F25" s="445">
        <f>IFERROR(VLOOKUP($C25,'Proposed Rates'!$B:$J,F$11,FALSE),0)</f>
        <v>0</v>
      </c>
      <c r="G25" s="429">
        <f t="shared" si="2"/>
        <v>0</v>
      </c>
      <c r="H25" s="431">
        <f t="shared" si="3"/>
        <v>0</v>
      </c>
      <c r="I25" s="80"/>
      <c r="J25" s="445">
        <f>IFERROR(VLOOKUP($C25,'Proposed Rates'!$B:$J,J$11,FALSE),0)</f>
        <v>0</v>
      </c>
      <c r="K25" s="429">
        <f t="shared" si="4"/>
        <v>0</v>
      </c>
      <c r="L25" s="431">
        <f t="shared" si="5"/>
        <v>0</v>
      </c>
      <c r="M25" s="80"/>
      <c r="N25" s="432">
        <f t="shared" si="6"/>
        <v>0</v>
      </c>
      <c r="O25" s="433" t="str">
        <f t="shared" si="7"/>
        <v/>
      </c>
      <c r="P25" s="59"/>
      <c r="Q25" s="445">
        <f>IFERROR(VLOOKUP($C25,'Proposed Rates'!$B:$J,Q$11,FALSE),0)</f>
        <v>0</v>
      </c>
      <c r="R25" s="429">
        <f t="shared" si="8"/>
        <v>0</v>
      </c>
      <c r="S25" s="431">
        <f t="shared" si="9"/>
        <v>0</v>
      </c>
      <c r="T25" s="80"/>
      <c r="U25" s="432">
        <f t="shared" si="10"/>
        <v>0</v>
      </c>
      <c r="V25" s="433" t="str">
        <f t="shared" si="11"/>
        <v/>
      </c>
      <c r="W25" s="59"/>
      <c r="X25" s="445">
        <f>IFERROR(VLOOKUP($C25,'Proposed Rates'!$B:$J,X$11,FALSE),0)</f>
        <v>0</v>
      </c>
      <c r="Y25" s="429">
        <f t="shared" si="12"/>
        <v>0</v>
      </c>
      <c r="Z25" s="431">
        <f t="shared" si="13"/>
        <v>0</v>
      </c>
      <c r="AA25" s="80"/>
      <c r="AB25" s="432">
        <f t="shared" si="14"/>
        <v>0</v>
      </c>
      <c r="AC25" s="433" t="str">
        <f t="shared" si="15"/>
        <v/>
      </c>
      <c r="AD25" s="59"/>
      <c r="AE25" s="445">
        <f>IFERROR(VLOOKUP($C25,'Proposed Rates'!$B:$J,AE$11,FALSE),0)</f>
        <v>0</v>
      </c>
      <c r="AF25" s="429">
        <f t="shared" si="16"/>
        <v>0</v>
      </c>
      <c r="AG25" s="431">
        <f t="shared" si="17"/>
        <v>0</v>
      </c>
      <c r="AH25" s="80"/>
      <c r="AI25" s="432">
        <f t="shared" si="18"/>
        <v>0</v>
      </c>
      <c r="AJ25" s="433" t="str">
        <f t="shared" si="19"/>
        <v/>
      </c>
      <c r="AK25" s="59"/>
      <c r="AL25" s="445">
        <f>IFERROR(VLOOKUP($C25,'Proposed Rates'!$B:$J,AL$11,FALSE),0)</f>
        <v>0</v>
      </c>
      <c r="AM25" s="429">
        <f t="shared" si="20"/>
        <v>0</v>
      </c>
      <c r="AN25" s="431">
        <f t="shared" si="25"/>
        <v>0</v>
      </c>
      <c r="AO25" s="80"/>
      <c r="AP25" s="432">
        <f t="shared" si="22"/>
        <v>0</v>
      </c>
      <c r="AQ25" s="433" t="str">
        <f t="shared" si="23"/>
        <v/>
      </c>
      <c r="AR25" s="434"/>
    </row>
    <row r="26" ht="12.0" customHeight="1">
      <c r="A26" s="59"/>
      <c r="B26" s="435"/>
      <c r="C26" s="426" t="str">
        <f t="shared" si="1"/>
        <v>General Service &lt; 50 kW.</v>
      </c>
      <c r="D26" s="427"/>
      <c r="E26" s="351"/>
      <c r="F26" s="445">
        <f>IFERROR(VLOOKUP($C26,'Proposed Rates'!$B:$J,F$11,FALSE),0)</f>
        <v>0</v>
      </c>
      <c r="G26" s="429">
        <f t="shared" si="2"/>
        <v>0</v>
      </c>
      <c r="H26" s="431">
        <f t="shared" si="3"/>
        <v>0</v>
      </c>
      <c r="I26" s="80"/>
      <c r="J26" s="445">
        <f>IFERROR(VLOOKUP($C26,'Proposed Rates'!$B:$J,J$11,FALSE),0)</f>
        <v>0</v>
      </c>
      <c r="K26" s="429">
        <f t="shared" si="4"/>
        <v>0</v>
      </c>
      <c r="L26" s="431">
        <f t="shared" si="5"/>
        <v>0</v>
      </c>
      <c r="M26" s="80"/>
      <c r="N26" s="432">
        <f t="shared" si="6"/>
        <v>0</v>
      </c>
      <c r="O26" s="433" t="str">
        <f t="shared" si="7"/>
        <v/>
      </c>
      <c r="P26" s="59"/>
      <c r="Q26" s="445">
        <f>IFERROR(VLOOKUP($C26,'Proposed Rates'!$B:$J,Q$11,FALSE),0)</f>
        <v>0</v>
      </c>
      <c r="R26" s="429">
        <f t="shared" si="8"/>
        <v>0</v>
      </c>
      <c r="S26" s="431">
        <f t="shared" si="9"/>
        <v>0</v>
      </c>
      <c r="T26" s="80"/>
      <c r="U26" s="432">
        <f t="shared" si="10"/>
        <v>0</v>
      </c>
      <c r="V26" s="433" t="str">
        <f t="shared" si="11"/>
        <v/>
      </c>
      <c r="W26" s="59"/>
      <c r="X26" s="445">
        <f>IFERROR(VLOOKUP($C26,'Proposed Rates'!$B:$J,X$11,FALSE),0)</f>
        <v>0</v>
      </c>
      <c r="Y26" s="429">
        <f t="shared" si="12"/>
        <v>0</v>
      </c>
      <c r="Z26" s="431">
        <f t="shared" si="13"/>
        <v>0</v>
      </c>
      <c r="AA26" s="80"/>
      <c r="AB26" s="432">
        <f t="shared" si="14"/>
        <v>0</v>
      </c>
      <c r="AC26" s="433" t="str">
        <f t="shared" si="15"/>
        <v/>
      </c>
      <c r="AD26" s="59"/>
      <c r="AE26" s="445">
        <f>IFERROR(VLOOKUP($C26,'Proposed Rates'!$B:$J,AE$11,FALSE),0)</f>
        <v>0</v>
      </c>
      <c r="AF26" s="429">
        <f t="shared" si="16"/>
        <v>0</v>
      </c>
      <c r="AG26" s="431">
        <f t="shared" si="17"/>
        <v>0</v>
      </c>
      <c r="AH26" s="80"/>
      <c r="AI26" s="432">
        <f t="shared" si="18"/>
        <v>0</v>
      </c>
      <c r="AJ26" s="433" t="str">
        <f t="shared" si="19"/>
        <v/>
      </c>
      <c r="AK26" s="59"/>
      <c r="AL26" s="445">
        <f>IFERROR(VLOOKUP($C26,'Proposed Rates'!$B:$J,AL$11,FALSE),0)</f>
        <v>0</v>
      </c>
      <c r="AM26" s="429">
        <f t="shared" si="20"/>
        <v>0</v>
      </c>
      <c r="AN26" s="431">
        <f t="shared" si="25"/>
        <v>0</v>
      </c>
      <c r="AO26" s="80"/>
      <c r="AP26" s="432">
        <f t="shared" si="22"/>
        <v>0</v>
      </c>
      <c r="AQ26" s="433" t="str">
        <f t="shared" si="23"/>
        <v/>
      </c>
      <c r="AR26" s="434"/>
    </row>
    <row r="27" ht="12.0" customHeight="1">
      <c r="A27" s="59"/>
      <c r="B27" s="435"/>
      <c r="C27" s="426" t="str">
        <f t="shared" si="1"/>
        <v>General Service &lt; 50 kW.</v>
      </c>
      <c r="D27" s="427"/>
      <c r="E27" s="351"/>
      <c r="F27" s="445">
        <f>IFERROR(VLOOKUP($C27,'Proposed Rates'!$B:$J,F$11,FALSE),0)</f>
        <v>0</v>
      </c>
      <c r="G27" s="429">
        <f t="shared" si="2"/>
        <v>0</v>
      </c>
      <c r="H27" s="431">
        <f t="shared" si="3"/>
        <v>0</v>
      </c>
      <c r="I27" s="80"/>
      <c r="J27" s="445">
        <f>IFERROR(VLOOKUP($C27,'Proposed Rates'!$B:$J,J$11,FALSE),0)</f>
        <v>0</v>
      </c>
      <c r="K27" s="429">
        <f t="shared" si="4"/>
        <v>0</v>
      </c>
      <c r="L27" s="431">
        <f t="shared" si="5"/>
        <v>0</v>
      </c>
      <c r="M27" s="80"/>
      <c r="N27" s="432">
        <f t="shared" si="6"/>
        <v>0</v>
      </c>
      <c r="O27" s="433" t="str">
        <f t="shared" si="7"/>
        <v/>
      </c>
      <c r="P27" s="59"/>
      <c r="Q27" s="445">
        <f>IFERROR(VLOOKUP($C27,'Proposed Rates'!$B:$J,Q$11,FALSE),0)</f>
        <v>0</v>
      </c>
      <c r="R27" s="429">
        <f t="shared" si="8"/>
        <v>0</v>
      </c>
      <c r="S27" s="431">
        <f t="shared" si="9"/>
        <v>0</v>
      </c>
      <c r="T27" s="80"/>
      <c r="U27" s="432">
        <f t="shared" si="10"/>
        <v>0</v>
      </c>
      <c r="V27" s="433" t="str">
        <f t="shared" si="11"/>
        <v/>
      </c>
      <c r="W27" s="59"/>
      <c r="X27" s="445">
        <f>IFERROR(VLOOKUP($C27,'Proposed Rates'!$B:$J,X$11,FALSE),0)</f>
        <v>0</v>
      </c>
      <c r="Y27" s="429">
        <f t="shared" si="12"/>
        <v>0</v>
      </c>
      <c r="Z27" s="431">
        <f t="shared" si="13"/>
        <v>0</v>
      </c>
      <c r="AA27" s="80"/>
      <c r="AB27" s="432">
        <f t="shared" si="14"/>
        <v>0</v>
      </c>
      <c r="AC27" s="433" t="str">
        <f t="shared" si="15"/>
        <v/>
      </c>
      <c r="AD27" s="59"/>
      <c r="AE27" s="445">
        <f>IFERROR(VLOOKUP($C27,'Proposed Rates'!$B:$J,AE$11,FALSE),0)</f>
        <v>0</v>
      </c>
      <c r="AF27" s="429">
        <f t="shared" si="16"/>
        <v>0</v>
      </c>
      <c r="AG27" s="431">
        <f t="shared" si="17"/>
        <v>0</v>
      </c>
      <c r="AH27" s="80"/>
      <c r="AI27" s="432">
        <f t="shared" si="18"/>
        <v>0</v>
      </c>
      <c r="AJ27" s="433" t="str">
        <f t="shared" si="19"/>
        <v/>
      </c>
      <c r="AK27" s="59"/>
      <c r="AL27" s="445">
        <f>IFERROR(VLOOKUP($C27,'Proposed Rates'!$B:$J,AL$11,FALSE),0)</f>
        <v>0</v>
      </c>
      <c r="AM27" s="429">
        <f t="shared" si="20"/>
        <v>0</v>
      </c>
      <c r="AN27" s="431">
        <f t="shared" si="25"/>
        <v>0</v>
      </c>
      <c r="AO27" s="80"/>
      <c r="AP27" s="432">
        <f t="shared" si="22"/>
        <v>0</v>
      </c>
      <c r="AQ27" s="433" t="str">
        <f t="shared" si="23"/>
        <v/>
      </c>
      <c r="AR27" s="434"/>
    </row>
    <row r="28" ht="12.0" customHeight="1">
      <c r="A28" s="59"/>
      <c r="B28" s="435"/>
      <c r="C28" s="426" t="str">
        <f t="shared" si="1"/>
        <v>General Service &lt; 50 kW.</v>
      </c>
      <c r="D28" s="427"/>
      <c r="E28" s="351"/>
      <c r="F28" s="445">
        <f>IFERROR(VLOOKUP($C28,'Proposed Rates'!$B:$J,F$11,FALSE),0)</f>
        <v>0</v>
      </c>
      <c r="G28" s="429">
        <f t="shared" si="2"/>
        <v>0</v>
      </c>
      <c r="H28" s="431">
        <f t="shared" si="3"/>
        <v>0</v>
      </c>
      <c r="I28" s="80"/>
      <c r="J28" s="445">
        <f>IFERROR(VLOOKUP($C28,'Proposed Rates'!$B:$J,J$11,FALSE),0)</f>
        <v>0</v>
      </c>
      <c r="K28" s="429">
        <f t="shared" si="4"/>
        <v>0</v>
      </c>
      <c r="L28" s="431">
        <f t="shared" si="5"/>
        <v>0</v>
      </c>
      <c r="M28" s="80"/>
      <c r="N28" s="432">
        <f t="shared" si="6"/>
        <v>0</v>
      </c>
      <c r="O28" s="433" t="str">
        <f t="shared" si="7"/>
        <v/>
      </c>
      <c r="P28" s="59"/>
      <c r="Q28" s="445">
        <f>IFERROR(VLOOKUP($C28,'Proposed Rates'!$B:$J,Q$11,FALSE),0)</f>
        <v>0</v>
      </c>
      <c r="R28" s="429">
        <f t="shared" si="8"/>
        <v>0</v>
      </c>
      <c r="S28" s="431">
        <f t="shared" si="9"/>
        <v>0</v>
      </c>
      <c r="T28" s="80"/>
      <c r="U28" s="432">
        <f t="shared" si="10"/>
        <v>0</v>
      </c>
      <c r="V28" s="433" t="str">
        <f t="shared" si="11"/>
        <v/>
      </c>
      <c r="W28" s="59"/>
      <c r="X28" s="445">
        <f>IFERROR(VLOOKUP($C28,'Proposed Rates'!$B:$J,X$11,FALSE),0)</f>
        <v>0</v>
      </c>
      <c r="Y28" s="429">
        <f t="shared" si="12"/>
        <v>0</v>
      </c>
      <c r="Z28" s="431">
        <f t="shared" si="13"/>
        <v>0</v>
      </c>
      <c r="AA28" s="80"/>
      <c r="AB28" s="432">
        <f t="shared" si="14"/>
        <v>0</v>
      </c>
      <c r="AC28" s="433" t="str">
        <f t="shared" si="15"/>
        <v/>
      </c>
      <c r="AD28" s="59"/>
      <c r="AE28" s="445">
        <f>IFERROR(VLOOKUP($C28,'Proposed Rates'!$B:$J,AE$11,FALSE),0)</f>
        <v>0</v>
      </c>
      <c r="AF28" s="429">
        <f t="shared" si="16"/>
        <v>0</v>
      </c>
      <c r="AG28" s="431">
        <f t="shared" si="17"/>
        <v>0</v>
      </c>
      <c r="AH28" s="80"/>
      <c r="AI28" s="432">
        <f t="shared" si="18"/>
        <v>0</v>
      </c>
      <c r="AJ28" s="433" t="str">
        <f t="shared" si="19"/>
        <v/>
      </c>
      <c r="AK28" s="59"/>
      <c r="AL28" s="445">
        <f>IFERROR(VLOOKUP($C28,'Proposed Rates'!$B:$J,AL$11,FALSE),0)</f>
        <v>0</v>
      </c>
      <c r="AM28" s="429">
        <f t="shared" si="20"/>
        <v>0</v>
      </c>
      <c r="AN28" s="431">
        <f t="shared" si="25"/>
        <v>0</v>
      </c>
      <c r="AO28" s="80"/>
      <c r="AP28" s="432">
        <f t="shared" si="22"/>
        <v>0</v>
      </c>
      <c r="AQ28" s="433" t="str">
        <f t="shared" si="23"/>
        <v/>
      </c>
      <c r="AR28" s="434"/>
    </row>
    <row r="29" ht="12.0" customHeight="1">
      <c r="A29" s="337"/>
      <c r="B29" s="436" t="s">
        <v>310</v>
      </c>
      <c r="C29" s="437"/>
      <c r="D29" s="437"/>
      <c r="E29" s="437"/>
      <c r="F29" s="438"/>
      <c r="G29" s="534"/>
      <c r="H29" s="440">
        <f>SUM(H15:H28)</f>
        <v>85.93</v>
      </c>
      <c r="I29" s="441"/>
      <c r="J29" s="438"/>
      <c r="K29" s="534"/>
      <c r="L29" s="536">
        <f>SUM(L15:L28)</f>
        <v>99.94</v>
      </c>
      <c r="M29" s="441"/>
      <c r="N29" s="442">
        <f t="shared" si="6"/>
        <v>14.01</v>
      </c>
      <c r="O29" s="443">
        <f t="shared" si="7"/>
        <v>0.1630396835</v>
      </c>
      <c r="P29" s="337"/>
      <c r="Q29" s="438"/>
      <c r="R29" s="534"/>
      <c r="S29" s="440">
        <f>SUM(S15:S28)</f>
        <v>107.53</v>
      </c>
      <c r="T29" s="441"/>
      <c r="U29" s="442">
        <f t="shared" si="10"/>
        <v>7.59</v>
      </c>
      <c r="V29" s="443">
        <f t="shared" si="11"/>
        <v>0.07594556734</v>
      </c>
      <c r="W29" s="337"/>
      <c r="X29" s="438"/>
      <c r="Y29" s="534"/>
      <c r="Z29" s="440">
        <f>SUM(Z15:Z28)</f>
        <v>116.94</v>
      </c>
      <c r="AA29" s="441"/>
      <c r="AB29" s="442">
        <f t="shared" si="14"/>
        <v>9.41</v>
      </c>
      <c r="AC29" s="443">
        <f t="shared" si="15"/>
        <v>0.0875104622</v>
      </c>
      <c r="AD29" s="337"/>
      <c r="AE29" s="438"/>
      <c r="AF29" s="534"/>
      <c r="AG29" s="440">
        <f>SUM(AG15:AG28)</f>
        <v>123.84</v>
      </c>
      <c r="AH29" s="441"/>
      <c r="AI29" s="442">
        <f t="shared" si="18"/>
        <v>6.9</v>
      </c>
      <c r="AJ29" s="443">
        <f t="shared" si="19"/>
        <v>0.05900461775</v>
      </c>
      <c r="AK29" s="337"/>
      <c r="AL29" s="438"/>
      <c r="AM29" s="534"/>
      <c r="AN29" s="440">
        <f>SUM(AN15:AN28)</f>
        <v>130.52</v>
      </c>
      <c r="AO29" s="441"/>
      <c r="AP29" s="442">
        <f t="shared" si="22"/>
        <v>6.68</v>
      </c>
      <c r="AQ29" s="443">
        <f t="shared" si="23"/>
        <v>0.05394056848</v>
      </c>
      <c r="AR29" s="444"/>
    </row>
    <row r="30" ht="12.0" customHeight="1">
      <c r="A30" s="59"/>
      <c r="B30" s="435" t="s">
        <v>234</v>
      </c>
      <c r="C30" s="426" t="str">
        <f t="shared" ref="C30:C36" si="26">D$6&amp;"."&amp;B30</f>
        <v>General Service &lt; 50 kW.DVA Disposition Rate Rider Group 1 -2025</v>
      </c>
      <c r="D30" s="427" t="s">
        <v>308</v>
      </c>
      <c r="E30" s="351"/>
      <c r="F30" s="445">
        <f>IFERROR(VLOOKUP($C30,'Proposed Rates'!$B:$J,F$11,FALSE),0)</f>
        <v>0</v>
      </c>
      <c r="G30" s="429">
        <f t="shared" ref="G30:G33" si="27">IF($D30="Monthly",1,IF($D30="per KWH",$F$10,0))</f>
        <v>2000</v>
      </c>
      <c r="H30" s="431">
        <f t="shared" ref="H30:H36" si="28">G30*F30</f>
        <v>0</v>
      </c>
      <c r="I30" s="80"/>
      <c r="J30" s="445">
        <f>IFERROR(VLOOKUP($C30,'Proposed Rates'!$B:$J,J$11,FALSE),0)</f>
        <v>-0.0004</v>
      </c>
      <c r="K30" s="429">
        <f t="shared" ref="K30:K33" si="29">IF($D30="Monthly",1,IF($D30="per KWH",$F$10,0))</f>
        <v>2000</v>
      </c>
      <c r="L30" s="431">
        <f t="shared" ref="L30:L36" si="30">K30*J30</f>
        <v>-0.8</v>
      </c>
      <c r="M30" s="80"/>
      <c r="N30" s="432">
        <f t="shared" si="6"/>
        <v>-0.8</v>
      </c>
      <c r="O30" s="433" t="str">
        <f t="shared" si="7"/>
        <v/>
      </c>
      <c r="P30" s="59"/>
      <c r="Q30" s="445">
        <f>IFERROR(VLOOKUP($C30,'Proposed Rates'!$B:$J,Q$11,FALSE),0)</f>
        <v>0</v>
      </c>
      <c r="R30" s="429">
        <f t="shared" ref="R30:R33" si="31">IF($D30="Monthly",1,IF($D30="per KWH",$F$10,0))</f>
        <v>2000</v>
      </c>
      <c r="S30" s="431">
        <f t="shared" ref="S30:S36" si="32">R30*Q30</f>
        <v>0</v>
      </c>
      <c r="T30" s="80"/>
      <c r="U30" s="432">
        <f t="shared" si="10"/>
        <v>0.8</v>
      </c>
      <c r="V30" s="433">
        <f t="shared" si="11"/>
        <v>-1</v>
      </c>
      <c r="W30" s="59"/>
      <c r="X30" s="445">
        <f>IFERROR(VLOOKUP($C30,'Proposed Rates'!$B:$J,X$11,FALSE),0)</f>
        <v>0</v>
      </c>
      <c r="Y30" s="429">
        <f t="shared" ref="Y30:Y33" si="33">IF($D30="Monthly",1,IF($D30="per KWH",$F$10,0))</f>
        <v>2000</v>
      </c>
      <c r="Z30" s="431">
        <f t="shared" ref="Z30:Z36" si="34">Y30*X30</f>
        <v>0</v>
      </c>
      <c r="AA30" s="80"/>
      <c r="AB30" s="432">
        <f t="shared" si="14"/>
        <v>0</v>
      </c>
      <c r="AC30" s="433" t="str">
        <f t="shared" si="15"/>
        <v/>
      </c>
      <c r="AD30" s="59"/>
      <c r="AE30" s="445">
        <f>IFERROR(VLOOKUP($C30,'Proposed Rates'!$B:$J,AE$11,FALSE),0)</f>
        <v>0</v>
      </c>
      <c r="AF30" s="429">
        <f t="shared" ref="AF30:AF33" si="35">IF($D30="Monthly",1,IF($D30="per KWH",$F$10,0))</f>
        <v>2000</v>
      </c>
      <c r="AG30" s="431">
        <f t="shared" ref="AG30:AG36" si="36">AF30*AE30</f>
        <v>0</v>
      </c>
      <c r="AH30" s="80"/>
      <c r="AI30" s="432">
        <f t="shared" si="18"/>
        <v>0</v>
      </c>
      <c r="AJ30" s="433" t="str">
        <f t="shared" si="19"/>
        <v/>
      </c>
      <c r="AK30" s="59"/>
      <c r="AL30" s="445">
        <f>IFERROR(VLOOKUP($C30,'Proposed Rates'!$B:$J,AL$11,FALSE),0)</f>
        <v>0</v>
      </c>
      <c r="AM30" s="429">
        <f t="shared" ref="AM30:AM33" si="37">IF($D30="Monthly",1,IF($D30="per KWH",$F$10,0))</f>
        <v>2000</v>
      </c>
      <c r="AN30" s="431">
        <f t="shared" ref="AN30:AN36" si="38">AM30*AL30</f>
        <v>0</v>
      </c>
      <c r="AO30" s="80"/>
      <c r="AP30" s="432">
        <f t="shared" si="22"/>
        <v>0</v>
      </c>
      <c r="AQ30" s="433" t="str">
        <f t="shared" si="23"/>
        <v/>
      </c>
      <c r="AR30" s="434"/>
    </row>
    <row r="31" ht="12.0" customHeight="1">
      <c r="A31" s="59"/>
      <c r="B31" s="435" t="s">
        <v>236</v>
      </c>
      <c r="C31" s="426" t="str">
        <f t="shared" si="26"/>
        <v>General Service &lt; 50 kW.DVA Disposition Rate Rider Group 1 - 2024</v>
      </c>
      <c r="D31" s="427" t="s">
        <v>308</v>
      </c>
      <c r="E31" s="351"/>
      <c r="F31" s="445" t="str">
        <f>IFERROR(VLOOKUP($C31,'Proposed Rates'!$B:$J,F$11,FALSE),0)</f>
        <v/>
      </c>
      <c r="G31" s="429">
        <f t="shared" si="27"/>
        <v>2000</v>
      </c>
      <c r="H31" s="431">
        <f t="shared" si="28"/>
        <v>0</v>
      </c>
      <c r="I31" s="519"/>
      <c r="J31" s="445">
        <f>IFERROR(VLOOKUP($C31,'Proposed Rates'!$B:$J,J$11,FALSE),0)</f>
        <v>0</v>
      </c>
      <c r="K31" s="429">
        <f t="shared" si="29"/>
        <v>2000</v>
      </c>
      <c r="L31" s="431">
        <f t="shared" si="30"/>
        <v>0</v>
      </c>
      <c r="M31" s="448"/>
      <c r="N31" s="432">
        <f t="shared" si="6"/>
        <v>0</v>
      </c>
      <c r="O31" s="433" t="str">
        <f t="shared" si="7"/>
        <v/>
      </c>
      <c r="P31" s="59"/>
      <c r="Q31" s="445">
        <f>IFERROR(VLOOKUP($C31,'Proposed Rates'!$B:$J,Q$11,FALSE),0)</f>
        <v>0</v>
      </c>
      <c r="R31" s="429">
        <f t="shared" si="31"/>
        <v>2000</v>
      </c>
      <c r="S31" s="431">
        <f t="shared" si="32"/>
        <v>0</v>
      </c>
      <c r="T31" s="448"/>
      <c r="U31" s="432">
        <f t="shared" si="10"/>
        <v>0</v>
      </c>
      <c r="V31" s="433" t="str">
        <f t="shared" si="11"/>
        <v/>
      </c>
      <c r="W31" s="59"/>
      <c r="X31" s="445">
        <f>IFERROR(VLOOKUP($C31,'Proposed Rates'!$B:$J,X$11,FALSE),0)</f>
        <v>0</v>
      </c>
      <c r="Y31" s="429">
        <f t="shared" si="33"/>
        <v>2000</v>
      </c>
      <c r="Z31" s="431">
        <f t="shared" si="34"/>
        <v>0</v>
      </c>
      <c r="AA31" s="448"/>
      <c r="AB31" s="432">
        <f t="shared" si="14"/>
        <v>0</v>
      </c>
      <c r="AC31" s="433" t="str">
        <f t="shared" si="15"/>
        <v/>
      </c>
      <c r="AD31" s="59"/>
      <c r="AE31" s="445">
        <f>IFERROR(VLOOKUP($C31,'Proposed Rates'!$B:$J,AE$11,FALSE),0)</f>
        <v>0</v>
      </c>
      <c r="AF31" s="429">
        <f t="shared" si="35"/>
        <v>2000</v>
      </c>
      <c r="AG31" s="431">
        <f t="shared" si="36"/>
        <v>0</v>
      </c>
      <c r="AH31" s="448"/>
      <c r="AI31" s="432">
        <f t="shared" si="18"/>
        <v>0</v>
      </c>
      <c r="AJ31" s="433" t="str">
        <f t="shared" si="19"/>
        <v/>
      </c>
      <c r="AK31" s="59"/>
      <c r="AL31" s="445">
        <f>IFERROR(VLOOKUP($C31,'Proposed Rates'!$B:$J,AL$11,FALSE),0)</f>
        <v>0</v>
      </c>
      <c r="AM31" s="429">
        <f t="shared" si="37"/>
        <v>2000</v>
      </c>
      <c r="AN31" s="431">
        <f t="shared" si="38"/>
        <v>0</v>
      </c>
      <c r="AO31" s="448"/>
      <c r="AP31" s="432">
        <f t="shared" si="22"/>
        <v>0</v>
      </c>
      <c r="AQ31" s="433" t="str">
        <f t="shared" si="23"/>
        <v/>
      </c>
      <c r="AR31" s="434"/>
    </row>
    <row r="32" ht="12.0" customHeight="1">
      <c r="A32" s="59"/>
      <c r="B32" s="435" t="s">
        <v>244</v>
      </c>
      <c r="C32" s="426" t="str">
        <f t="shared" si="26"/>
        <v>General Service &lt; 50 kW.CBR Class B Rate Riders</v>
      </c>
      <c r="D32" s="427" t="s">
        <v>308</v>
      </c>
      <c r="E32" s="351"/>
      <c r="F32" s="445">
        <f>IFERROR(VLOOKUP($C32,'Proposed Rates'!$B:$J,F$11,FALSE),0)</f>
        <v>0.0002</v>
      </c>
      <c r="G32" s="429">
        <f t="shared" si="27"/>
        <v>2000</v>
      </c>
      <c r="H32" s="431">
        <f t="shared" si="28"/>
        <v>0.4</v>
      </c>
      <c r="I32" s="519"/>
      <c r="J32" s="445">
        <f>IFERROR(VLOOKUP($C32,'Proposed Rates'!$B:$J,J$11,FALSE),0)</f>
        <v>0.0004</v>
      </c>
      <c r="K32" s="429">
        <f t="shared" si="29"/>
        <v>2000</v>
      </c>
      <c r="L32" s="431">
        <f t="shared" si="30"/>
        <v>0.8</v>
      </c>
      <c r="M32" s="448"/>
      <c r="N32" s="432">
        <f t="shared" si="6"/>
        <v>0.4</v>
      </c>
      <c r="O32" s="433">
        <f t="shared" si="7"/>
        <v>1</v>
      </c>
      <c r="P32" s="59"/>
      <c r="Q32" s="445">
        <f>IFERROR(VLOOKUP($C32,'Proposed Rates'!$B:$J,Q$11,FALSE),0)</f>
        <v>0</v>
      </c>
      <c r="R32" s="429">
        <f t="shared" si="31"/>
        <v>2000</v>
      </c>
      <c r="S32" s="431">
        <f t="shared" si="32"/>
        <v>0</v>
      </c>
      <c r="T32" s="448"/>
      <c r="U32" s="432">
        <f t="shared" si="10"/>
        <v>-0.8</v>
      </c>
      <c r="V32" s="433">
        <f t="shared" si="11"/>
        <v>-1</v>
      </c>
      <c r="W32" s="59"/>
      <c r="X32" s="445">
        <f>IFERROR(VLOOKUP($C32,'Proposed Rates'!$B:$J,X$11,FALSE),0)</f>
        <v>0</v>
      </c>
      <c r="Y32" s="429">
        <f t="shared" si="33"/>
        <v>2000</v>
      </c>
      <c r="Z32" s="431">
        <f t="shared" si="34"/>
        <v>0</v>
      </c>
      <c r="AA32" s="448"/>
      <c r="AB32" s="432">
        <f t="shared" si="14"/>
        <v>0</v>
      </c>
      <c r="AC32" s="433" t="str">
        <f t="shared" si="15"/>
        <v/>
      </c>
      <c r="AD32" s="59"/>
      <c r="AE32" s="445">
        <f>IFERROR(VLOOKUP($C32,'Proposed Rates'!$B:$J,AE$11,FALSE),0)</f>
        <v>0</v>
      </c>
      <c r="AF32" s="429">
        <f t="shared" si="35"/>
        <v>2000</v>
      </c>
      <c r="AG32" s="431">
        <f t="shared" si="36"/>
        <v>0</v>
      </c>
      <c r="AH32" s="448"/>
      <c r="AI32" s="432">
        <f t="shared" si="18"/>
        <v>0</v>
      </c>
      <c r="AJ32" s="433" t="str">
        <f t="shared" si="19"/>
        <v/>
      </c>
      <c r="AK32" s="59"/>
      <c r="AL32" s="445">
        <f>IFERROR(VLOOKUP($C32,'Proposed Rates'!$B:$J,AL$11,FALSE),0)</f>
        <v>0</v>
      </c>
      <c r="AM32" s="429">
        <f t="shared" si="37"/>
        <v>2000</v>
      </c>
      <c r="AN32" s="431">
        <f t="shared" si="38"/>
        <v>0</v>
      </c>
      <c r="AO32" s="448"/>
      <c r="AP32" s="432">
        <f t="shared" si="22"/>
        <v>0</v>
      </c>
      <c r="AQ32" s="433" t="str">
        <f t="shared" si="23"/>
        <v/>
      </c>
      <c r="AR32" s="434"/>
    </row>
    <row r="33" ht="12.0" customHeight="1">
      <c r="A33" s="59"/>
      <c r="B33" s="435" t="s">
        <v>311</v>
      </c>
      <c r="C33" s="426" t="str">
        <f t="shared" si="26"/>
        <v>General Service &lt; 50 kW.GA Disposition Rate Rider-NonRPP</v>
      </c>
      <c r="D33" s="427" t="s">
        <v>308</v>
      </c>
      <c r="E33" s="351"/>
      <c r="F33" s="445">
        <f>IFERROR(VLOOKUP($C33,'Proposed Rates'!$B:$J,F$11,FALSE),0)</f>
        <v>0</v>
      </c>
      <c r="G33" s="429">
        <f t="shared" si="27"/>
        <v>2000</v>
      </c>
      <c r="H33" s="431">
        <f t="shared" si="28"/>
        <v>0</v>
      </c>
      <c r="I33" s="519"/>
      <c r="J33" s="445">
        <f>IFERROR(VLOOKUP($C33,'Proposed Rates'!$B:$J,J$11,FALSE),0)</f>
        <v>0</v>
      </c>
      <c r="K33" s="429">
        <f t="shared" si="29"/>
        <v>2000</v>
      </c>
      <c r="L33" s="431">
        <f t="shared" si="30"/>
        <v>0</v>
      </c>
      <c r="M33" s="448"/>
      <c r="N33" s="432">
        <f t="shared" si="6"/>
        <v>0</v>
      </c>
      <c r="O33" s="433" t="str">
        <f t="shared" si="7"/>
        <v/>
      </c>
      <c r="P33" s="59"/>
      <c r="Q33" s="445">
        <f>IFERROR(VLOOKUP($C33,'Proposed Rates'!$B:$J,Q$11,FALSE),0)</f>
        <v>0</v>
      </c>
      <c r="R33" s="429">
        <f t="shared" si="31"/>
        <v>2000</v>
      </c>
      <c r="S33" s="431">
        <f t="shared" si="32"/>
        <v>0</v>
      </c>
      <c r="T33" s="448"/>
      <c r="U33" s="432">
        <f t="shared" si="10"/>
        <v>0</v>
      </c>
      <c r="V33" s="433" t="str">
        <f t="shared" si="11"/>
        <v/>
      </c>
      <c r="W33" s="59"/>
      <c r="X33" s="445">
        <f>IFERROR(VLOOKUP($C33,'Proposed Rates'!$B:$J,X$11,FALSE),0)</f>
        <v>0</v>
      </c>
      <c r="Y33" s="429">
        <f t="shared" si="33"/>
        <v>2000</v>
      </c>
      <c r="Z33" s="431">
        <f t="shared" si="34"/>
        <v>0</v>
      </c>
      <c r="AA33" s="448"/>
      <c r="AB33" s="432">
        <f t="shared" si="14"/>
        <v>0</v>
      </c>
      <c r="AC33" s="433" t="str">
        <f t="shared" si="15"/>
        <v/>
      </c>
      <c r="AD33" s="59"/>
      <c r="AE33" s="445">
        <f>IFERROR(VLOOKUP($C33,'Proposed Rates'!$B:$J,AE$11,FALSE),0)</f>
        <v>0</v>
      </c>
      <c r="AF33" s="429">
        <f t="shared" si="35"/>
        <v>2000</v>
      </c>
      <c r="AG33" s="431">
        <f t="shared" si="36"/>
        <v>0</v>
      </c>
      <c r="AH33" s="448"/>
      <c r="AI33" s="432">
        <f t="shared" si="18"/>
        <v>0</v>
      </c>
      <c r="AJ33" s="433" t="str">
        <f t="shared" si="19"/>
        <v/>
      </c>
      <c r="AK33" s="59"/>
      <c r="AL33" s="445">
        <f>IFERROR(VLOOKUP($C33,'Proposed Rates'!$B:$J,AL$11,FALSE),0)</f>
        <v>0</v>
      </c>
      <c r="AM33" s="429">
        <f t="shared" si="37"/>
        <v>2000</v>
      </c>
      <c r="AN33" s="431">
        <f t="shared" si="38"/>
        <v>0</v>
      </c>
      <c r="AO33" s="448"/>
      <c r="AP33" s="432">
        <f t="shared" si="22"/>
        <v>0</v>
      </c>
      <c r="AQ33" s="433" t="str">
        <f t="shared" si="23"/>
        <v/>
      </c>
      <c r="AR33" s="434"/>
    </row>
    <row r="34" ht="12.0" customHeight="1">
      <c r="A34" s="59"/>
      <c r="B34" s="351" t="s">
        <v>269</v>
      </c>
      <c r="C34" s="426" t="str">
        <f t="shared" si="26"/>
        <v>General Service &lt; 50 kW.Low Voltage Service Charge</v>
      </c>
      <c r="D34" s="427" t="s">
        <v>308</v>
      </c>
      <c r="E34" s="351"/>
      <c r="F34" s="449">
        <f>IFERROR(VLOOKUP($C34,'Proposed Rates'!$B:$J,F$11,FALSE),0)</f>
        <v>0.00005</v>
      </c>
      <c r="G34" s="450">
        <f>$F$10*(1+F$63)</f>
        <v>2067.6</v>
      </c>
      <c r="H34" s="431">
        <f t="shared" si="28"/>
        <v>0.10338</v>
      </c>
      <c r="I34" s="80"/>
      <c r="J34" s="449">
        <f>IFERROR(VLOOKUP($C34,'Proposed Rates'!$B:$J,J$11,FALSE),0)</f>
        <v>0.00006</v>
      </c>
      <c r="K34" s="450">
        <f>$F$10*(1+J$63)</f>
        <v>2067</v>
      </c>
      <c r="L34" s="431">
        <f t="shared" si="30"/>
        <v>0.12402</v>
      </c>
      <c r="M34" s="80"/>
      <c r="N34" s="432">
        <f t="shared" si="6"/>
        <v>0.02064</v>
      </c>
      <c r="O34" s="433">
        <f t="shared" si="7"/>
        <v>0.1996517702</v>
      </c>
      <c r="P34" s="59"/>
      <c r="Q34" s="449">
        <f>IFERROR(VLOOKUP($C34,'Proposed Rates'!$B:$J,Q$11,FALSE),0)</f>
        <v>0.00006</v>
      </c>
      <c r="R34" s="450">
        <f>$F$10*(1+Q$63)</f>
        <v>2067</v>
      </c>
      <c r="S34" s="431">
        <f t="shared" si="32"/>
        <v>0.12402</v>
      </c>
      <c r="T34" s="80"/>
      <c r="U34" s="432">
        <f t="shared" si="10"/>
        <v>0</v>
      </c>
      <c r="V34" s="433">
        <f t="shared" si="11"/>
        <v>0</v>
      </c>
      <c r="W34" s="59"/>
      <c r="X34" s="449">
        <f>IFERROR(VLOOKUP($C34,'Proposed Rates'!$B:$J,X$11,FALSE),0)</f>
        <v>0.00006</v>
      </c>
      <c r="Y34" s="450">
        <f>$F$10*(1+X$63)</f>
        <v>2067</v>
      </c>
      <c r="Z34" s="431">
        <f t="shared" si="34"/>
        <v>0.12402</v>
      </c>
      <c r="AA34" s="80"/>
      <c r="AB34" s="432">
        <f t="shared" si="14"/>
        <v>0</v>
      </c>
      <c r="AC34" s="433">
        <f t="shared" si="15"/>
        <v>0</v>
      </c>
      <c r="AD34" s="59"/>
      <c r="AE34" s="449">
        <f>IFERROR(VLOOKUP($C34,'Proposed Rates'!$B:$J,AE$11,FALSE),0)</f>
        <v>0.00006</v>
      </c>
      <c r="AF34" s="450">
        <f>$F$10*(1+AE$63)</f>
        <v>2067</v>
      </c>
      <c r="AG34" s="431">
        <f t="shared" si="36"/>
        <v>0.12402</v>
      </c>
      <c r="AH34" s="80"/>
      <c r="AI34" s="432">
        <f t="shared" si="18"/>
        <v>0</v>
      </c>
      <c r="AJ34" s="433">
        <f t="shared" si="19"/>
        <v>0</v>
      </c>
      <c r="AK34" s="59"/>
      <c r="AL34" s="449">
        <f>IFERROR(VLOOKUP($C34,'Proposed Rates'!$B:$J,AL$11,FALSE),0)</f>
        <v>0.00006</v>
      </c>
      <c r="AM34" s="450">
        <f>$F$10*(1+AL$63)</f>
        <v>2067</v>
      </c>
      <c r="AN34" s="431">
        <f t="shared" si="38"/>
        <v>0.12402</v>
      </c>
      <c r="AO34" s="80"/>
      <c r="AP34" s="432">
        <f t="shared" si="22"/>
        <v>0</v>
      </c>
      <c r="AQ34" s="433">
        <f t="shared" si="23"/>
        <v>0</v>
      </c>
      <c r="AR34" s="434"/>
    </row>
    <row r="35" ht="12.0" customHeight="1">
      <c r="A35" s="59"/>
      <c r="B35" s="351" t="s">
        <v>312</v>
      </c>
      <c r="C35" s="426" t="str">
        <f t="shared" si="26"/>
        <v>General Service &lt; 50 kW.Line Losses on Cost of Power</v>
      </c>
      <c r="D35" s="427" t="s">
        <v>308</v>
      </c>
      <c r="E35" s="351"/>
      <c r="F35" s="451">
        <f>'Proposed Rates'!$K$249*F$44+'Proposed Rates'!$K$250*F$45+'Proposed Rates'!$K$251*F$46</f>
        <v>0.09904</v>
      </c>
      <c r="G35" s="541">
        <f>$F$10*(1+F$63)-$F$10</f>
        <v>67.6</v>
      </c>
      <c r="H35" s="431">
        <f t="shared" si="28"/>
        <v>6.695104</v>
      </c>
      <c r="I35" s="80"/>
      <c r="J35" s="451">
        <f>'Proposed Rates'!$K$249*J$44+'Proposed Rates'!$K$250*J$45+'Proposed Rates'!$K$251*J$46</f>
        <v>0.09904</v>
      </c>
      <c r="K35" s="541">
        <f>$F$10*(1+J$63)-$F$10</f>
        <v>67</v>
      </c>
      <c r="L35" s="431">
        <f t="shared" si="30"/>
        <v>6.63568</v>
      </c>
      <c r="M35" s="80"/>
      <c r="N35" s="432">
        <f t="shared" si="6"/>
        <v>-0.059424</v>
      </c>
      <c r="O35" s="433">
        <f t="shared" si="7"/>
        <v>-0.008875739645</v>
      </c>
      <c r="P35" s="59"/>
      <c r="Q35" s="451">
        <f>'Proposed Rates'!$K$249*Q$44+'Proposed Rates'!$K$250*Q$45+'Proposed Rates'!$K$251*Q$46</f>
        <v>0.09904</v>
      </c>
      <c r="R35" s="541">
        <f>$F$10*(1+Q$63)-$F$10</f>
        <v>67</v>
      </c>
      <c r="S35" s="431">
        <f t="shared" si="32"/>
        <v>6.63568</v>
      </c>
      <c r="T35" s="80"/>
      <c r="U35" s="432">
        <f t="shared" si="10"/>
        <v>0</v>
      </c>
      <c r="V35" s="433">
        <f t="shared" si="11"/>
        <v>0</v>
      </c>
      <c r="W35" s="59"/>
      <c r="X35" s="451">
        <f>'Proposed Rates'!$K$249*X$44+'Proposed Rates'!$K$250*X$45+'Proposed Rates'!$K$251*X$46</f>
        <v>0.09904</v>
      </c>
      <c r="Y35" s="541">
        <f>$F$10*(1+X$63)-$F$10</f>
        <v>67</v>
      </c>
      <c r="Z35" s="431">
        <f t="shared" si="34"/>
        <v>6.63568</v>
      </c>
      <c r="AA35" s="80"/>
      <c r="AB35" s="432">
        <f t="shared" si="14"/>
        <v>0</v>
      </c>
      <c r="AC35" s="433">
        <f t="shared" si="15"/>
        <v>0</v>
      </c>
      <c r="AD35" s="59"/>
      <c r="AE35" s="451">
        <f>'Proposed Rates'!$K$249*AE$44+'Proposed Rates'!$K$250*AE$45+'Proposed Rates'!$K$251*AE$46</f>
        <v>0.09904</v>
      </c>
      <c r="AF35" s="541">
        <f>$F$10*(1+AE$63)-$F$10</f>
        <v>67</v>
      </c>
      <c r="AG35" s="431">
        <f t="shared" si="36"/>
        <v>6.63568</v>
      </c>
      <c r="AH35" s="80"/>
      <c r="AI35" s="432">
        <f t="shared" si="18"/>
        <v>0</v>
      </c>
      <c r="AJ35" s="433">
        <f t="shared" si="19"/>
        <v>0</v>
      </c>
      <c r="AK35" s="59"/>
      <c r="AL35" s="451">
        <f>'Proposed Rates'!$K$249*AL$44+'Proposed Rates'!$K$250*AL$45+'Proposed Rates'!$K$251*AL$46</f>
        <v>0.09904</v>
      </c>
      <c r="AM35" s="541">
        <f>$F$10*(1+AL$63)-$F$10</f>
        <v>67</v>
      </c>
      <c r="AN35" s="431">
        <f t="shared" si="38"/>
        <v>6.63568</v>
      </c>
      <c r="AO35" s="80"/>
      <c r="AP35" s="432">
        <f t="shared" si="22"/>
        <v>0</v>
      </c>
      <c r="AQ35" s="433">
        <f t="shared" si="23"/>
        <v>0</v>
      </c>
      <c r="AR35" s="434"/>
    </row>
    <row r="36" ht="12.0" customHeight="1">
      <c r="A36" s="59"/>
      <c r="B36" s="351" t="s">
        <v>271</v>
      </c>
      <c r="C36" s="426" t="str">
        <f t="shared" si="26"/>
        <v>General Service &lt; 50 kW.Smart Meter Entity Charge</v>
      </c>
      <c r="D36" s="427" t="s">
        <v>306</v>
      </c>
      <c r="E36" s="351"/>
      <c r="F36" s="428">
        <f>IFERROR(VLOOKUP($C36,'Proposed Rates'!$B:$J,F$11,FALSE),0)</f>
        <v>0.42</v>
      </c>
      <c r="G36" s="429">
        <f>IF($D36="Monthly",1,IF($D36="per KWH",$F$10,0))</f>
        <v>1</v>
      </c>
      <c r="H36" s="431">
        <f t="shared" si="28"/>
        <v>0.42</v>
      </c>
      <c r="I36" s="80"/>
      <c r="J36" s="428">
        <f>IFERROR(VLOOKUP($C36,'Proposed Rates'!$B:$J,J$11,FALSE),0)</f>
        <v>0.42</v>
      </c>
      <c r="K36" s="429">
        <f>IF($D36="Monthly",1,IF($D36="per KWH",$F$10,0))</f>
        <v>1</v>
      </c>
      <c r="L36" s="431">
        <f t="shared" si="30"/>
        <v>0.42</v>
      </c>
      <c r="M36" s="80"/>
      <c r="N36" s="432">
        <f t="shared" si="6"/>
        <v>0</v>
      </c>
      <c r="O36" s="433">
        <f t="shared" si="7"/>
        <v>0</v>
      </c>
      <c r="P36" s="59"/>
      <c r="Q36" s="428">
        <f>IFERROR(VLOOKUP($C36,'Proposed Rates'!$B:$J,Q$11,FALSE),0)</f>
        <v>0.42</v>
      </c>
      <c r="R36" s="429">
        <f>IF($D36="Monthly",1,IF($D36="per KWH",$F$10,0))</f>
        <v>1</v>
      </c>
      <c r="S36" s="431">
        <f t="shared" si="32"/>
        <v>0.42</v>
      </c>
      <c r="T36" s="80"/>
      <c r="U36" s="432">
        <f t="shared" si="10"/>
        <v>0</v>
      </c>
      <c r="V36" s="433">
        <f t="shared" si="11"/>
        <v>0</v>
      </c>
      <c r="W36" s="59"/>
      <c r="X36" s="428">
        <f>IFERROR(VLOOKUP($C36,'Proposed Rates'!$B:$J,X$11,FALSE),0)</f>
        <v>0.43</v>
      </c>
      <c r="Y36" s="429">
        <f>IF($D36="Monthly",1,IF($D36="per KWH",$F$10,0))</f>
        <v>1</v>
      </c>
      <c r="Z36" s="431">
        <f t="shared" si="34"/>
        <v>0.43</v>
      </c>
      <c r="AA36" s="80"/>
      <c r="AB36" s="432">
        <f t="shared" si="14"/>
        <v>0.01</v>
      </c>
      <c r="AC36" s="433">
        <f t="shared" si="15"/>
        <v>0.02380952381</v>
      </c>
      <c r="AD36" s="59"/>
      <c r="AE36" s="428">
        <f>IFERROR(VLOOKUP($C36,'Proposed Rates'!$B:$J,AE$11,FALSE),0)</f>
        <v>0.44</v>
      </c>
      <c r="AF36" s="429">
        <f>IF($D36="Monthly",1,IF($D36="per KWH",$F$10,0))</f>
        <v>1</v>
      </c>
      <c r="AG36" s="431">
        <f t="shared" si="36"/>
        <v>0.44</v>
      </c>
      <c r="AH36" s="80"/>
      <c r="AI36" s="432">
        <f t="shared" si="18"/>
        <v>0.01</v>
      </c>
      <c r="AJ36" s="433">
        <f t="shared" si="19"/>
        <v>0.02325581395</v>
      </c>
      <c r="AK36" s="59"/>
      <c r="AL36" s="428">
        <f>IFERROR(VLOOKUP($C36,'Proposed Rates'!$B:$J,AL$11,FALSE),0)</f>
        <v>0.45</v>
      </c>
      <c r="AM36" s="429">
        <f>IF($D36="Monthly",1,IF($D36="per KWH",$F$10,0))</f>
        <v>1</v>
      </c>
      <c r="AN36" s="431">
        <f t="shared" si="38"/>
        <v>0.45</v>
      </c>
      <c r="AO36" s="80"/>
      <c r="AP36" s="432">
        <f t="shared" si="22"/>
        <v>0.01</v>
      </c>
      <c r="AQ36" s="433">
        <f t="shared" si="23"/>
        <v>0.02272727273</v>
      </c>
      <c r="AR36" s="434"/>
    </row>
    <row r="37" ht="12.0" customHeight="1">
      <c r="A37" s="59"/>
      <c r="B37" s="436" t="s">
        <v>313</v>
      </c>
      <c r="C37" s="453"/>
      <c r="D37" s="453"/>
      <c r="E37" s="453"/>
      <c r="F37" s="454"/>
      <c r="G37" s="535"/>
      <c r="H37" s="440">
        <f>SUM(H30:H36)+H29</f>
        <v>93.548484</v>
      </c>
      <c r="I37" s="456"/>
      <c r="J37" s="454"/>
      <c r="K37" s="535"/>
      <c r="L37" s="536">
        <f>SUM(L30:L36)+L29</f>
        <v>107.1197</v>
      </c>
      <c r="M37" s="456"/>
      <c r="N37" s="442">
        <f t="shared" si="6"/>
        <v>13.571216</v>
      </c>
      <c r="O37" s="443">
        <f t="shared" si="7"/>
        <v>0.145071469</v>
      </c>
      <c r="P37" s="59"/>
      <c r="Q37" s="454"/>
      <c r="R37" s="535"/>
      <c r="S37" s="440">
        <f>SUM(S30:S36)+S29</f>
        <v>114.7097</v>
      </c>
      <c r="T37" s="456"/>
      <c r="U37" s="442">
        <f t="shared" si="10"/>
        <v>7.59</v>
      </c>
      <c r="V37" s="443">
        <f t="shared" si="11"/>
        <v>0.0708553142</v>
      </c>
      <c r="W37" s="59"/>
      <c r="X37" s="454"/>
      <c r="Y37" s="535"/>
      <c r="Z37" s="440">
        <f>SUM(Z30:Z36)+Z29</f>
        <v>124.1297</v>
      </c>
      <c r="AA37" s="456"/>
      <c r="AB37" s="442">
        <f t="shared" si="14"/>
        <v>9.42</v>
      </c>
      <c r="AC37" s="443">
        <f t="shared" si="15"/>
        <v>0.08212034379</v>
      </c>
      <c r="AD37" s="59"/>
      <c r="AE37" s="454"/>
      <c r="AF37" s="535"/>
      <c r="AG37" s="440">
        <f>SUM(AG30:AG36)+AG29</f>
        <v>131.0397</v>
      </c>
      <c r="AH37" s="456"/>
      <c r="AI37" s="442">
        <f t="shared" si="18"/>
        <v>6.91</v>
      </c>
      <c r="AJ37" s="443">
        <f t="shared" si="19"/>
        <v>0.05566757996</v>
      </c>
      <c r="AK37" s="59"/>
      <c r="AL37" s="454"/>
      <c r="AM37" s="535"/>
      <c r="AN37" s="440">
        <f>SUM(AN30:AN36)+AN29</f>
        <v>137.7297</v>
      </c>
      <c r="AO37" s="456"/>
      <c r="AP37" s="442">
        <f t="shared" si="22"/>
        <v>6.69</v>
      </c>
      <c r="AQ37" s="443">
        <f t="shared" si="23"/>
        <v>0.05105323043</v>
      </c>
      <c r="AR37" s="444"/>
    </row>
    <row r="38" ht="12.0" customHeight="1">
      <c r="A38" s="59"/>
      <c r="B38" s="80" t="s">
        <v>255</v>
      </c>
      <c r="C38" s="426" t="str">
        <f t="shared" ref="C38:C39" si="39">D$6&amp;"."&amp;B38</f>
        <v>General Service &lt; 50 kW.RTSR - Network</v>
      </c>
      <c r="D38" s="457" t="s">
        <v>308</v>
      </c>
      <c r="E38" s="80"/>
      <c r="F38" s="445">
        <f>IFERROR(VLOOKUP($C38,'Proposed Rates'!$B:$J,F$11,FALSE),0)</f>
        <v>0.0118</v>
      </c>
      <c r="G38" s="542">
        <f t="shared" ref="G38:G39" si="40">$F$10*(1+F$63)</f>
        <v>2067.6</v>
      </c>
      <c r="H38" s="431">
        <f t="shared" ref="H38:H39" si="41">G38*F38</f>
        <v>24.39768</v>
      </c>
      <c r="I38" s="80"/>
      <c r="J38" s="445">
        <f>IFERROR(VLOOKUP($C38,'Proposed Rates'!$B:$J,J$11,FALSE),0)</f>
        <v>0.011</v>
      </c>
      <c r="K38" s="542">
        <f t="shared" ref="K38:K39" si="42">$F$10*(1+J$63)</f>
        <v>2067</v>
      </c>
      <c r="L38" s="431">
        <f t="shared" ref="L38:L39" si="43">K38*J38</f>
        <v>22.737</v>
      </c>
      <c r="M38" s="80"/>
      <c r="N38" s="432">
        <f t="shared" si="6"/>
        <v>-1.66068</v>
      </c>
      <c r="O38" s="433">
        <f t="shared" si="7"/>
        <v>-0.06806712769</v>
      </c>
      <c r="P38" s="59"/>
      <c r="Q38" s="445">
        <f>IFERROR(VLOOKUP($C38,'Proposed Rates'!$B:$J,Q$11,FALSE),0)</f>
        <v>0.011</v>
      </c>
      <c r="R38" s="542">
        <f t="shared" ref="R38:R39" si="44">$F$10*(1+Q$63)</f>
        <v>2067</v>
      </c>
      <c r="S38" s="431">
        <f t="shared" ref="S38:S39" si="45">R38*Q38</f>
        <v>22.737</v>
      </c>
      <c r="T38" s="80"/>
      <c r="U38" s="432">
        <f t="shared" si="10"/>
        <v>0</v>
      </c>
      <c r="V38" s="433">
        <f t="shared" si="11"/>
        <v>0</v>
      </c>
      <c r="W38" s="59"/>
      <c r="X38" s="445">
        <f>IFERROR(VLOOKUP($C38,'Proposed Rates'!$B:$J,X$11,FALSE),0)</f>
        <v>0.011</v>
      </c>
      <c r="Y38" s="542">
        <f t="shared" ref="Y38:Y39" si="46">$F$10*(1+X$63)</f>
        <v>2067</v>
      </c>
      <c r="Z38" s="431">
        <f t="shared" ref="Z38:Z39" si="47">Y38*X38</f>
        <v>22.737</v>
      </c>
      <c r="AA38" s="80"/>
      <c r="AB38" s="432">
        <f t="shared" si="14"/>
        <v>0</v>
      </c>
      <c r="AC38" s="433">
        <f t="shared" si="15"/>
        <v>0</v>
      </c>
      <c r="AD38" s="59"/>
      <c r="AE38" s="445">
        <f>IFERROR(VLOOKUP($C38,'Proposed Rates'!$B:$J,AE$11,FALSE),0)</f>
        <v>0.011</v>
      </c>
      <c r="AF38" s="542">
        <f t="shared" ref="AF38:AF39" si="48">$F$10*(1+AE$63)</f>
        <v>2067</v>
      </c>
      <c r="AG38" s="431">
        <f t="shared" ref="AG38:AG39" si="49">AF38*AE38</f>
        <v>22.737</v>
      </c>
      <c r="AH38" s="80"/>
      <c r="AI38" s="432">
        <f t="shared" si="18"/>
        <v>0</v>
      </c>
      <c r="AJ38" s="433">
        <f t="shared" si="19"/>
        <v>0</v>
      </c>
      <c r="AK38" s="59"/>
      <c r="AL38" s="445">
        <f>IFERROR(VLOOKUP($C38,'Proposed Rates'!$B:$J,AL$11,FALSE),0)</f>
        <v>0.011</v>
      </c>
      <c r="AM38" s="542">
        <f t="shared" ref="AM38:AM39" si="50">$F$10*(1+AL$63)</f>
        <v>2067</v>
      </c>
      <c r="AN38" s="431">
        <f t="shared" ref="AN38:AN39" si="51">AM38*AL38</f>
        <v>22.737</v>
      </c>
      <c r="AO38" s="80"/>
      <c r="AP38" s="432">
        <f t="shared" si="22"/>
        <v>0</v>
      </c>
      <c r="AQ38" s="433">
        <f t="shared" si="23"/>
        <v>0</v>
      </c>
      <c r="AR38" s="434"/>
    </row>
    <row r="39" ht="12.0" customHeight="1">
      <c r="A39" s="59"/>
      <c r="B39" s="80" t="s">
        <v>256</v>
      </c>
      <c r="C39" s="426" t="str">
        <f t="shared" si="39"/>
        <v>General Service &lt; 50 kW.RTSR - Line and Transformation Connection</v>
      </c>
      <c r="D39" s="457" t="s">
        <v>308</v>
      </c>
      <c r="E39" s="80"/>
      <c r="F39" s="445">
        <f>IFERROR(VLOOKUP($C39,'Proposed Rates'!$B:$J,F$11,FALSE),0)</f>
        <v>0.007</v>
      </c>
      <c r="G39" s="542">
        <f t="shared" si="40"/>
        <v>2067.6</v>
      </c>
      <c r="H39" s="431">
        <f t="shared" si="41"/>
        <v>14.4732</v>
      </c>
      <c r="I39" s="80"/>
      <c r="J39" s="445">
        <f>IFERROR(VLOOKUP($C39,'Proposed Rates'!$B:$J,J$11,FALSE),0)</f>
        <v>0.0061</v>
      </c>
      <c r="K39" s="542">
        <f t="shared" si="42"/>
        <v>2067</v>
      </c>
      <c r="L39" s="431">
        <f t="shared" si="43"/>
        <v>12.6087</v>
      </c>
      <c r="M39" s="80"/>
      <c r="N39" s="432">
        <f t="shared" si="6"/>
        <v>-1.8645</v>
      </c>
      <c r="O39" s="433">
        <f t="shared" si="7"/>
        <v>-0.1288243098</v>
      </c>
      <c r="P39" s="59"/>
      <c r="Q39" s="445">
        <f>IFERROR(VLOOKUP($C39,'Proposed Rates'!$B:$J,Q$11,FALSE),0)</f>
        <v>0.0061</v>
      </c>
      <c r="R39" s="542">
        <f t="shared" si="44"/>
        <v>2067</v>
      </c>
      <c r="S39" s="431">
        <f t="shared" si="45"/>
        <v>12.6087</v>
      </c>
      <c r="T39" s="80"/>
      <c r="U39" s="432">
        <f t="shared" si="10"/>
        <v>0</v>
      </c>
      <c r="V39" s="433">
        <f t="shared" si="11"/>
        <v>0</v>
      </c>
      <c r="W39" s="59"/>
      <c r="X39" s="445">
        <f>IFERROR(VLOOKUP($C39,'Proposed Rates'!$B:$J,X$11,FALSE),0)</f>
        <v>0.0061</v>
      </c>
      <c r="Y39" s="542">
        <f t="shared" si="46"/>
        <v>2067</v>
      </c>
      <c r="Z39" s="431">
        <f t="shared" si="47"/>
        <v>12.6087</v>
      </c>
      <c r="AA39" s="80"/>
      <c r="AB39" s="432">
        <f t="shared" si="14"/>
        <v>0</v>
      </c>
      <c r="AC39" s="433">
        <f t="shared" si="15"/>
        <v>0</v>
      </c>
      <c r="AD39" s="59"/>
      <c r="AE39" s="445">
        <f>IFERROR(VLOOKUP($C39,'Proposed Rates'!$B:$J,AE$11,FALSE),0)</f>
        <v>0.0061</v>
      </c>
      <c r="AF39" s="542">
        <f t="shared" si="48"/>
        <v>2067</v>
      </c>
      <c r="AG39" s="431">
        <f t="shared" si="49"/>
        <v>12.6087</v>
      </c>
      <c r="AH39" s="80"/>
      <c r="AI39" s="432">
        <f t="shared" si="18"/>
        <v>0</v>
      </c>
      <c r="AJ39" s="433">
        <f t="shared" si="19"/>
        <v>0</v>
      </c>
      <c r="AK39" s="59"/>
      <c r="AL39" s="445">
        <f>IFERROR(VLOOKUP($C39,'Proposed Rates'!$B:$J,AL$11,FALSE),0)</f>
        <v>0.0061</v>
      </c>
      <c r="AM39" s="542">
        <f t="shared" si="50"/>
        <v>2067</v>
      </c>
      <c r="AN39" s="431">
        <f t="shared" si="51"/>
        <v>12.6087</v>
      </c>
      <c r="AO39" s="80"/>
      <c r="AP39" s="432">
        <f t="shared" si="22"/>
        <v>0</v>
      </c>
      <c r="AQ39" s="433">
        <f t="shared" si="23"/>
        <v>0</v>
      </c>
      <c r="AR39" s="434"/>
    </row>
    <row r="40" ht="12.0" customHeight="1">
      <c r="A40" s="59"/>
      <c r="B40" s="436" t="s">
        <v>314</v>
      </c>
      <c r="C40" s="458"/>
      <c r="D40" s="458"/>
      <c r="E40" s="458"/>
      <c r="F40" s="459"/>
      <c r="G40" s="535"/>
      <c r="H40" s="440">
        <f>SUM(H37:H39)</f>
        <v>132.419364</v>
      </c>
      <c r="I40" s="441"/>
      <c r="J40" s="459"/>
      <c r="K40" s="535"/>
      <c r="L40" s="536">
        <f>SUM(L37:L39)</f>
        <v>142.4654</v>
      </c>
      <c r="M40" s="441"/>
      <c r="N40" s="442">
        <f t="shared" si="6"/>
        <v>10.046036</v>
      </c>
      <c r="O40" s="443">
        <f t="shared" si="7"/>
        <v>0.07586530925</v>
      </c>
      <c r="P40" s="59"/>
      <c r="Q40" s="459"/>
      <c r="R40" s="535"/>
      <c r="S40" s="440">
        <f>SUM(S37:S39)</f>
        <v>150.0554</v>
      </c>
      <c r="T40" s="441"/>
      <c r="U40" s="442">
        <f t="shared" si="10"/>
        <v>7.59</v>
      </c>
      <c r="V40" s="443">
        <f t="shared" si="11"/>
        <v>0.0532760937</v>
      </c>
      <c r="W40" s="59"/>
      <c r="X40" s="459"/>
      <c r="Y40" s="535"/>
      <c r="Z40" s="440">
        <f>SUM(Z37:Z39)</f>
        <v>159.4754</v>
      </c>
      <c r="AA40" s="441"/>
      <c r="AB40" s="442">
        <f t="shared" si="14"/>
        <v>9.42</v>
      </c>
      <c r="AC40" s="443">
        <f t="shared" si="15"/>
        <v>0.06277681443</v>
      </c>
      <c r="AD40" s="59"/>
      <c r="AE40" s="459"/>
      <c r="AF40" s="535"/>
      <c r="AG40" s="440">
        <f>SUM(AG37:AG39)</f>
        <v>166.3854</v>
      </c>
      <c r="AH40" s="441"/>
      <c r="AI40" s="442">
        <f t="shared" si="18"/>
        <v>6.91</v>
      </c>
      <c r="AJ40" s="443">
        <f t="shared" si="19"/>
        <v>0.04332956682</v>
      </c>
      <c r="AK40" s="59"/>
      <c r="AL40" s="459"/>
      <c r="AM40" s="535"/>
      <c r="AN40" s="440">
        <f>SUM(AN37:AN39)</f>
        <v>173.0754</v>
      </c>
      <c r="AO40" s="441"/>
      <c r="AP40" s="442">
        <f t="shared" si="22"/>
        <v>6.69</v>
      </c>
      <c r="AQ40" s="443">
        <f t="shared" si="23"/>
        <v>0.04020785478</v>
      </c>
      <c r="AR40" s="444"/>
    </row>
    <row r="41" ht="12.0" customHeight="1">
      <c r="A41" s="59"/>
      <c r="B41" s="351" t="s">
        <v>257</v>
      </c>
      <c r="C41" s="426" t="str">
        <f t="shared" ref="C41:C48" si="52">D$6&amp;"."&amp;B41</f>
        <v>General Service &lt; 50 kW.Wholesale Market Service Charge (WMSC)</v>
      </c>
      <c r="D41" s="427" t="s">
        <v>308</v>
      </c>
      <c r="E41" s="351"/>
      <c r="F41" s="445">
        <f>IFERROR(VLOOKUP($C41,'Proposed Rates'!$B:$J,F$11,FALSE),0)</f>
        <v>0.0045</v>
      </c>
      <c r="G41" s="542">
        <f t="shared" ref="G41:G42" si="53">$F$10*(1+F$63)</f>
        <v>2067.6</v>
      </c>
      <c r="H41" s="431">
        <f t="shared" ref="H41:H48" si="54">G41*F41</f>
        <v>9.3042</v>
      </c>
      <c r="I41" s="80"/>
      <c r="J41" s="445">
        <f>IFERROR(VLOOKUP($C41,'Proposed Rates'!$B:$J,J$11,FALSE),0)</f>
        <v>0.0045</v>
      </c>
      <c r="K41" s="542">
        <f t="shared" ref="K41:K42" si="55">$F$10*(1+J$63)</f>
        <v>2067</v>
      </c>
      <c r="L41" s="431">
        <f t="shared" ref="L41:L48" si="56">K41*J41</f>
        <v>9.3015</v>
      </c>
      <c r="M41" s="80"/>
      <c r="N41" s="432">
        <f t="shared" si="6"/>
        <v>-0.0027</v>
      </c>
      <c r="O41" s="433">
        <f t="shared" si="7"/>
        <v>-0.0002901915264</v>
      </c>
      <c r="P41" s="59"/>
      <c r="Q41" s="445">
        <f>IFERROR(VLOOKUP($C41,'Proposed Rates'!$B:$J,Q$11,FALSE),0)</f>
        <v>0.0045</v>
      </c>
      <c r="R41" s="542">
        <f t="shared" ref="R41:R42" si="57">$F$10*(1+Q$63)</f>
        <v>2067</v>
      </c>
      <c r="S41" s="431">
        <f t="shared" ref="S41:S48" si="58">R41*Q41</f>
        <v>9.3015</v>
      </c>
      <c r="T41" s="80"/>
      <c r="U41" s="432">
        <f t="shared" si="10"/>
        <v>0</v>
      </c>
      <c r="V41" s="433">
        <f t="shared" si="11"/>
        <v>0</v>
      </c>
      <c r="W41" s="59"/>
      <c r="X41" s="445">
        <f>IFERROR(VLOOKUP($C41,'Proposed Rates'!$B:$J,X$11,FALSE),0)</f>
        <v>0.0045</v>
      </c>
      <c r="Y41" s="542">
        <f t="shared" ref="Y41:Y42" si="59">$F$10*(1+X$63)</f>
        <v>2067</v>
      </c>
      <c r="Z41" s="431">
        <f t="shared" ref="Z41:Z48" si="60">Y41*X41</f>
        <v>9.3015</v>
      </c>
      <c r="AA41" s="80"/>
      <c r="AB41" s="432">
        <f t="shared" si="14"/>
        <v>0</v>
      </c>
      <c r="AC41" s="433">
        <f t="shared" si="15"/>
        <v>0</v>
      </c>
      <c r="AD41" s="59"/>
      <c r="AE41" s="445">
        <f>IFERROR(VLOOKUP($C41,'Proposed Rates'!$B:$J,AE$11,FALSE),0)</f>
        <v>0.0045</v>
      </c>
      <c r="AF41" s="542">
        <f t="shared" ref="AF41:AF42" si="61">$F$10*(1+AE$63)</f>
        <v>2067</v>
      </c>
      <c r="AG41" s="431">
        <f t="shared" ref="AG41:AG48" si="62">AF41*AE41</f>
        <v>9.3015</v>
      </c>
      <c r="AH41" s="80"/>
      <c r="AI41" s="432">
        <f t="shared" si="18"/>
        <v>0</v>
      </c>
      <c r="AJ41" s="433">
        <f t="shared" si="19"/>
        <v>0</v>
      </c>
      <c r="AK41" s="59"/>
      <c r="AL41" s="445">
        <f>IFERROR(VLOOKUP($C41,'Proposed Rates'!$B:$J,AL$11,FALSE),0)</f>
        <v>0.0045</v>
      </c>
      <c r="AM41" s="542">
        <f t="shared" ref="AM41:AM42" si="63">$F$10*(1+AL$63)</f>
        <v>2067</v>
      </c>
      <c r="AN41" s="431">
        <f t="shared" ref="AN41:AN48" si="64">AM41*AL41</f>
        <v>9.3015</v>
      </c>
      <c r="AO41" s="80"/>
      <c r="AP41" s="432">
        <f t="shared" si="22"/>
        <v>0</v>
      </c>
      <c r="AQ41" s="433">
        <f t="shared" si="23"/>
        <v>0</v>
      </c>
      <c r="AR41" s="434"/>
    </row>
    <row r="42" ht="12.0" customHeight="1">
      <c r="A42" s="59"/>
      <c r="B42" s="351" t="s">
        <v>258</v>
      </c>
      <c r="C42" s="426" t="str">
        <f t="shared" si="52"/>
        <v>General Service &lt; 50 kW.Rural and Remote Rate Protection (RRRP)</v>
      </c>
      <c r="D42" s="427" t="s">
        <v>308</v>
      </c>
      <c r="E42" s="351"/>
      <c r="F42" s="445">
        <f>IFERROR(VLOOKUP($C42,'Proposed Rates'!$B:$J,F$11,FALSE),0)</f>
        <v>0.0015</v>
      </c>
      <c r="G42" s="542">
        <f t="shared" si="53"/>
        <v>2067.6</v>
      </c>
      <c r="H42" s="431">
        <f t="shared" si="54"/>
        <v>3.1014</v>
      </c>
      <c r="I42" s="80"/>
      <c r="J42" s="445">
        <f>IFERROR(VLOOKUP($C42,'Proposed Rates'!$B:$J,J$11,FALSE),0)</f>
        <v>0.0015</v>
      </c>
      <c r="K42" s="542">
        <f t="shared" si="55"/>
        <v>2067</v>
      </c>
      <c r="L42" s="431">
        <f t="shared" si="56"/>
        <v>3.1005</v>
      </c>
      <c r="M42" s="80"/>
      <c r="N42" s="432">
        <f t="shared" si="6"/>
        <v>-0.0009</v>
      </c>
      <c r="O42" s="433">
        <f t="shared" si="7"/>
        <v>-0.0002901915264</v>
      </c>
      <c r="P42" s="59"/>
      <c r="Q42" s="445">
        <f>IFERROR(VLOOKUP($C42,'Proposed Rates'!$B:$J,Q$11,FALSE),0)</f>
        <v>0.0015</v>
      </c>
      <c r="R42" s="542">
        <f t="shared" si="57"/>
        <v>2067</v>
      </c>
      <c r="S42" s="431">
        <f t="shared" si="58"/>
        <v>3.1005</v>
      </c>
      <c r="T42" s="80"/>
      <c r="U42" s="432">
        <f t="shared" si="10"/>
        <v>0</v>
      </c>
      <c r="V42" s="433">
        <f t="shared" si="11"/>
        <v>0</v>
      </c>
      <c r="W42" s="59"/>
      <c r="X42" s="445">
        <f>IFERROR(VLOOKUP($C42,'Proposed Rates'!$B:$J,X$11,FALSE),0)</f>
        <v>0.0015</v>
      </c>
      <c r="Y42" s="542">
        <f t="shared" si="59"/>
        <v>2067</v>
      </c>
      <c r="Z42" s="431">
        <f t="shared" si="60"/>
        <v>3.1005</v>
      </c>
      <c r="AA42" s="80"/>
      <c r="AB42" s="432">
        <f t="shared" si="14"/>
        <v>0</v>
      </c>
      <c r="AC42" s="433">
        <f t="shared" si="15"/>
        <v>0</v>
      </c>
      <c r="AD42" s="59"/>
      <c r="AE42" s="445">
        <f>IFERROR(VLOOKUP($C42,'Proposed Rates'!$B:$J,AE$11,FALSE),0)</f>
        <v>0.0015</v>
      </c>
      <c r="AF42" s="542">
        <f t="shared" si="61"/>
        <v>2067</v>
      </c>
      <c r="AG42" s="431">
        <f t="shared" si="62"/>
        <v>3.1005</v>
      </c>
      <c r="AH42" s="80"/>
      <c r="AI42" s="432">
        <f t="shared" si="18"/>
        <v>0</v>
      </c>
      <c r="AJ42" s="433">
        <f t="shared" si="19"/>
        <v>0</v>
      </c>
      <c r="AK42" s="59"/>
      <c r="AL42" s="445">
        <f>IFERROR(VLOOKUP($C42,'Proposed Rates'!$B:$J,AL$11,FALSE),0)</f>
        <v>0.0015</v>
      </c>
      <c r="AM42" s="542">
        <f t="shared" si="63"/>
        <v>2067</v>
      </c>
      <c r="AN42" s="431">
        <f t="shared" si="64"/>
        <v>3.1005</v>
      </c>
      <c r="AO42" s="80"/>
      <c r="AP42" s="432">
        <f t="shared" si="22"/>
        <v>0</v>
      </c>
      <c r="AQ42" s="433">
        <f t="shared" si="23"/>
        <v>0</v>
      </c>
      <c r="AR42" s="434"/>
    </row>
    <row r="43" ht="12.0" customHeight="1">
      <c r="A43" s="59"/>
      <c r="B43" s="351" t="s">
        <v>260</v>
      </c>
      <c r="C43" s="426" t="str">
        <f t="shared" si="52"/>
        <v>General Service &lt; 50 kW.Standard Supply Service Charge</v>
      </c>
      <c r="D43" s="427" t="s">
        <v>306</v>
      </c>
      <c r="E43" s="351"/>
      <c r="F43" s="428">
        <f>IFERROR(VLOOKUP($C43,'Proposed Rates'!$B:$J,F$11,FALSE),0)</f>
        <v>0.25</v>
      </c>
      <c r="G43" s="429">
        <f>IF($D43="Monthly",1,IF($D43="per KWH",$F$10,0))</f>
        <v>1</v>
      </c>
      <c r="H43" s="431">
        <f t="shared" si="54"/>
        <v>0.25</v>
      </c>
      <c r="I43" s="80"/>
      <c r="J43" s="428">
        <f>IFERROR(VLOOKUP($C43,'Proposed Rates'!$B:$J,J$11,FALSE),0)</f>
        <v>1.51</v>
      </c>
      <c r="K43" s="429">
        <f>IF($D43="Monthly",1,IF($D43="per KWH",$F$10,0))</f>
        <v>1</v>
      </c>
      <c r="L43" s="431">
        <f t="shared" si="56"/>
        <v>1.51</v>
      </c>
      <c r="M43" s="80"/>
      <c r="N43" s="432">
        <f t="shared" si="6"/>
        <v>1.26</v>
      </c>
      <c r="O43" s="433">
        <f t="shared" si="7"/>
        <v>5.04</v>
      </c>
      <c r="P43" s="59"/>
      <c r="Q43" s="428">
        <f>IFERROR(VLOOKUP($C43,'Proposed Rates'!$B:$J,Q$11,FALSE),0)</f>
        <v>1.54</v>
      </c>
      <c r="R43" s="429">
        <f>IF($D43="Monthly",1,IF($D43="per KWH",$F$10,0))</f>
        <v>1</v>
      </c>
      <c r="S43" s="431">
        <f t="shared" si="58"/>
        <v>1.54</v>
      </c>
      <c r="T43" s="80"/>
      <c r="U43" s="432">
        <f t="shared" si="10"/>
        <v>0.03</v>
      </c>
      <c r="V43" s="433">
        <f t="shared" si="11"/>
        <v>0.01986754967</v>
      </c>
      <c r="W43" s="59"/>
      <c r="X43" s="428">
        <f>IFERROR(VLOOKUP($C43,'Proposed Rates'!$B:$J,X$11,FALSE),0)</f>
        <v>1.57</v>
      </c>
      <c r="Y43" s="429">
        <f>IF($D43="Monthly",1,IF($D43="per KWH",$F$10,0))</f>
        <v>1</v>
      </c>
      <c r="Z43" s="431">
        <f t="shared" si="60"/>
        <v>1.57</v>
      </c>
      <c r="AA43" s="80"/>
      <c r="AB43" s="432">
        <f t="shared" si="14"/>
        <v>0.03</v>
      </c>
      <c r="AC43" s="433">
        <f t="shared" si="15"/>
        <v>0.01948051948</v>
      </c>
      <c r="AD43" s="59"/>
      <c r="AE43" s="428">
        <f>IFERROR(VLOOKUP($C43,'Proposed Rates'!$B:$J,AE$11,FALSE),0)</f>
        <v>1.6</v>
      </c>
      <c r="AF43" s="429">
        <f>IF($D43="Monthly",1,IF($D43="per KWH",$F$10,0))</f>
        <v>1</v>
      </c>
      <c r="AG43" s="431">
        <f t="shared" si="62"/>
        <v>1.6</v>
      </c>
      <c r="AH43" s="80"/>
      <c r="AI43" s="432">
        <f t="shared" si="18"/>
        <v>0.03</v>
      </c>
      <c r="AJ43" s="433">
        <f t="shared" si="19"/>
        <v>0.01910828025</v>
      </c>
      <c r="AK43" s="59"/>
      <c r="AL43" s="428">
        <f>IFERROR(VLOOKUP($C43,'Proposed Rates'!$B:$J,AL$11,FALSE),0)</f>
        <v>1.63</v>
      </c>
      <c r="AM43" s="429">
        <f>IF($D43="Monthly",1,IF($D43="per KWH",$F$10,0))</f>
        <v>1</v>
      </c>
      <c r="AN43" s="431">
        <f t="shared" si="64"/>
        <v>1.63</v>
      </c>
      <c r="AO43" s="80"/>
      <c r="AP43" s="432">
        <f t="shared" si="22"/>
        <v>0.03</v>
      </c>
      <c r="AQ43" s="433">
        <f t="shared" si="23"/>
        <v>0.01875</v>
      </c>
      <c r="AR43" s="434"/>
    </row>
    <row r="44" ht="12.0" customHeight="1">
      <c r="A44" s="59"/>
      <c r="B44" s="351" t="s">
        <v>262</v>
      </c>
      <c r="C44" s="426" t="str">
        <f t="shared" si="52"/>
        <v>General Service &lt; 50 kW.TOU - Off Peak</v>
      </c>
      <c r="D44" s="427" t="s">
        <v>308</v>
      </c>
      <c r="E44" s="351"/>
      <c r="F44" s="461">
        <f>VLOOKUP($B44,'Proposed Rates'!$D$248:$J$254,+F$11-2,FALSE)</f>
        <v>0.076</v>
      </c>
      <c r="G44" s="542">
        <f>'Proposed Rates'!$K$249*$F$10</f>
        <v>1280</v>
      </c>
      <c r="H44" s="431">
        <f t="shared" si="54"/>
        <v>97.28</v>
      </c>
      <c r="I44" s="80"/>
      <c r="J44" s="461">
        <f>VLOOKUP($B44,'Proposed Rates'!$D$248:$J$254,+J$11-2,FALSE)</f>
        <v>0.076</v>
      </c>
      <c r="K44" s="542">
        <f>'Proposed Rates'!$K$249*$F$10</f>
        <v>1280</v>
      </c>
      <c r="L44" s="431">
        <f t="shared" si="56"/>
        <v>97.28</v>
      </c>
      <c r="M44" s="80"/>
      <c r="N44" s="432">
        <f t="shared" si="6"/>
        <v>0</v>
      </c>
      <c r="O44" s="433">
        <f t="shared" si="7"/>
        <v>0</v>
      </c>
      <c r="P44" s="59"/>
      <c r="Q44" s="461">
        <f>VLOOKUP($B44,'Proposed Rates'!$D$248:$J$254,+Q$11-2,FALSE)</f>
        <v>0.076</v>
      </c>
      <c r="R44" s="542">
        <f>'Proposed Rates'!$K$249*$F$10</f>
        <v>1280</v>
      </c>
      <c r="S44" s="431">
        <f t="shared" si="58"/>
        <v>97.28</v>
      </c>
      <c r="T44" s="80"/>
      <c r="U44" s="432">
        <f t="shared" si="10"/>
        <v>0</v>
      </c>
      <c r="V44" s="433">
        <f t="shared" si="11"/>
        <v>0</v>
      </c>
      <c r="W44" s="59"/>
      <c r="X44" s="461">
        <f>VLOOKUP($B44,'Proposed Rates'!$D$248:$J$254,+X$11-2,FALSE)</f>
        <v>0.076</v>
      </c>
      <c r="Y44" s="542">
        <f>'Proposed Rates'!$K$249*$F$10</f>
        <v>1280</v>
      </c>
      <c r="Z44" s="431">
        <f t="shared" si="60"/>
        <v>97.28</v>
      </c>
      <c r="AA44" s="80"/>
      <c r="AB44" s="432">
        <f t="shared" si="14"/>
        <v>0</v>
      </c>
      <c r="AC44" s="433">
        <f t="shared" si="15"/>
        <v>0</v>
      </c>
      <c r="AD44" s="59"/>
      <c r="AE44" s="461">
        <f>VLOOKUP($B44,'Proposed Rates'!$D$248:$J$254,+AE$11-2,FALSE)</f>
        <v>0.076</v>
      </c>
      <c r="AF44" s="542">
        <f>'Proposed Rates'!$K$249*$F$10</f>
        <v>1280</v>
      </c>
      <c r="AG44" s="431">
        <f t="shared" si="62"/>
        <v>97.28</v>
      </c>
      <c r="AH44" s="80"/>
      <c r="AI44" s="432">
        <f t="shared" si="18"/>
        <v>0</v>
      </c>
      <c r="AJ44" s="433">
        <f t="shared" si="19"/>
        <v>0</v>
      </c>
      <c r="AK44" s="59"/>
      <c r="AL44" s="461">
        <f>VLOOKUP($B44,'Proposed Rates'!$D$248:$J$254,+AL$11-2,FALSE)</f>
        <v>0.076</v>
      </c>
      <c r="AM44" s="542">
        <f>'Proposed Rates'!$K$249*$F$10</f>
        <v>1280</v>
      </c>
      <c r="AN44" s="431">
        <f t="shared" si="64"/>
        <v>97.28</v>
      </c>
      <c r="AO44" s="80"/>
      <c r="AP44" s="432">
        <f t="shared" si="22"/>
        <v>0</v>
      </c>
      <c r="AQ44" s="433">
        <f t="shared" si="23"/>
        <v>0</v>
      </c>
      <c r="AR44" s="434"/>
    </row>
    <row r="45" ht="12.0" customHeight="1">
      <c r="A45" s="59"/>
      <c r="B45" s="351" t="s">
        <v>263</v>
      </c>
      <c r="C45" s="426" t="str">
        <f t="shared" si="52"/>
        <v>General Service &lt; 50 kW.TOU - Mid Peak</v>
      </c>
      <c r="D45" s="427" t="s">
        <v>308</v>
      </c>
      <c r="E45" s="351"/>
      <c r="F45" s="461">
        <f>VLOOKUP($B45,'Proposed Rates'!$D$248:$J$254,+F$11-2,FALSE)</f>
        <v>0.122</v>
      </c>
      <c r="G45" s="542">
        <f>'Proposed Rates'!$K$250*$F$10</f>
        <v>360</v>
      </c>
      <c r="H45" s="431">
        <f t="shared" si="54"/>
        <v>43.92</v>
      </c>
      <c r="I45" s="80"/>
      <c r="J45" s="461">
        <f>VLOOKUP($B45,'Proposed Rates'!$D$248:$J$254,+J$11-2,FALSE)</f>
        <v>0.122</v>
      </c>
      <c r="K45" s="542">
        <f>'Proposed Rates'!$K$250*$F$10</f>
        <v>360</v>
      </c>
      <c r="L45" s="431">
        <f t="shared" si="56"/>
        <v>43.92</v>
      </c>
      <c r="M45" s="80"/>
      <c r="N45" s="432">
        <f t="shared" si="6"/>
        <v>0</v>
      </c>
      <c r="O45" s="433">
        <f t="shared" si="7"/>
        <v>0</v>
      </c>
      <c r="P45" s="59"/>
      <c r="Q45" s="461">
        <f>VLOOKUP($B45,'Proposed Rates'!$D$248:$J$254,+Q$11-2,FALSE)</f>
        <v>0.122</v>
      </c>
      <c r="R45" s="542">
        <f>'Proposed Rates'!$K$250*$F$10</f>
        <v>360</v>
      </c>
      <c r="S45" s="431">
        <f t="shared" si="58"/>
        <v>43.92</v>
      </c>
      <c r="T45" s="80"/>
      <c r="U45" s="432">
        <f t="shared" si="10"/>
        <v>0</v>
      </c>
      <c r="V45" s="433">
        <f t="shared" si="11"/>
        <v>0</v>
      </c>
      <c r="W45" s="59"/>
      <c r="X45" s="461">
        <f>VLOOKUP($B45,'Proposed Rates'!$D$248:$J$254,+X$11-2,FALSE)</f>
        <v>0.122</v>
      </c>
      <c r="Y45" s="542">
        <f>'Proposed Rates'!$K$250*$F$10</f>
        <v>360</v>
      </c>
      <c r="Z45" s="431">
        <f t="shared" si="60"/>
        <v>43.92</v>
      </c>
      <c r="AA45" s="80"/>
      <c r="AB45" s="432">
        <f t="shared" si="14"/>
        <v>0</v>
      </c>
      <c r="AC45" s="433">
        <f t="shared" si="15"/>
        <v>0</v>
      </c>
      <c r="AD45" s="59"/>
      <c r="AE45" s="461">
        <f>VLOOKUP($B45,'Proposed Rates'!$D$248:$J$254,+AE$11-2,FALSE)</f>
        <v>0.122</v>
      </c>
      <c r="AF45" s="542">
        <f>'Proposed Rates'!$K$250*$F$10</f>
        <v>360</v>
      </c>
      <c r="AG45" s="431">
        <f t="shared" si="62"/>
        <v>43.92</v>
      </c>
      <c r="AH45" s="80"/>
      <c r="AI45" s="432">
        <f t="shared" si="18"/>
        <v>0</v>
      </c>
      <c r="AJ45" s="433">
        <f t="shared" si="19"/>
        <v>0</v>
      </c>
      <c r="AK45" s="59"/>
      <c r="AL45" s="461">
        <f>VLOOKUP($B45,'Proposed Rates'!$D$248:$J$254,+AL$11-2,FALSE)</f>
        <v>0.122</v>
      </c>
      <c r="AM45" s="542">
        <f>'Proposed Rates'!$K$250*$F$10</f>
        <v>360</v>
      </c>
      <c r="AN45" s="431">
        <f t="shared" si="64"/>
        <v>43.92</v>
      </c>
      <c r="AO45" s="80"/>
      <c r="AP45" s="432">
        <f t="shared" si="22"/>
        <v>0</v>
      </c>
      <c r="AQ45" s="433">
        <f t="shared" si="23"/>
        <v>0</v>
      </c>
      <c r="AR45" s="434"/>
    </row>
    <row r="46" ht="12.0" customHeight="1">
      <c r="A46" s="59"/>
      <c r="B46" s="59" t="s">
        <v>264</v>
      </c>
      <c r="C46" s="426" t="str">
        <f t="shared" si="52"/>
        <v>General Service &lt; 50 kW.TOU - On Peak</v>
      </c>
      <c r="D46" s="427" t="s">
        <v>308</v>
      </c>
      <c r="E46" s="351"/>
      <c r="F46" s="461">
        <f>VLOOKUP($B46,'Proposed Rates'!$D$248:$J$254,+F$11-2,FALSE)</f>
        <v>0.158</v>
      </c>
      <c r="G46" s="542">
        <f>'Proposed Rates'!$K$251*$F$10</f>
        <v>360</v>
      </c>
      <c r="H46" s="431">
        <f t="shared" si="54"/>
        <v>56.88</v>
      </c>
      <c r="I46" s="80"/>
      <c r="J46" s="461">
        <f>VLOOKUP($B46,'Proposed Rates'!$D$248:$J$254,+J$11-2,FALSE)</f>
        <v>0.158</v>
      </c>
      <c r="K46" s="542">
        <f>'Proposed Rates'!$K$251*$F$10</f>
        <v>360</v>
      </c>
      <c r="L46" s="431">
        <f t="shared" si="56"/>
        <v>56.88</v>
      </c>
      <c r="M46" s="80"/>
      <c r="N46" s="432">
        <f t="shared" si="6"/>
        <v>0</v>
      </c>
      <c r="O46" s="433">
        <f t="shared" si="7"/>
        <v>0</v>
      </c>
      <c r="P46" s="59"/>
      <c r="Q46" s="461">
        <f>VLOOKUP($B46,'Proposed Rates'!$D$248:$J$254,+Q$11-2,FALSE)</f>
        <v>0.158</v>
      </c>
      <c r="R46" s="542">
        <f>'Proposed Rates'!$K$251*$F$10</f>
        <v>360</v>
      </c>
      <c r="S46" s="431">
        <f t="shared" si="58"/>
        <v>56.88</v>
      </c>
      <c r="T46" s="80"/>
      <c r="U46" s="432">
        <f t="shared" si="10"/>
        <v>0</v>
      </c>
      <c r="V46" s="433">
        <f t="shared" si="11"/>
        <v>0</v>
      </c>
      <c r="W46" s="59"/>
      <c r="X46" s="461">
        <f>VLOOKUP($B46,'Proposed Rates'!$D$248:$J$254,+X$11-2,FALSE)</f>
        <v>0.158</v>
      </c>
      <c r="Y46" s="542">
        <f>'Proposed Rates'!$K$251*$F$10</f>
        <v>360</v>
      </c>
      <c r="Z46" s="431">
        <f t="shared" si="60"/>
        <v>56.88</v>
      </c>
      <c r="AA46" s="80"/>
      <c r="AB46" s="432">
        <f t="shared" si="14"/>
        <v>0</v>
      </c>
      <c r="AC46" s="433">
        <f t="shared" si="15"/>
        <v>0</v>
      </c>
      <c r="AD46" s="59"/>
      <c r="AE46" s="461">
        <f>VLOOKUP($B46,'Proposed Rates'!$D$248:$J$254,+AE$11-2,FALSE)</f>
        <v>0.158</v>
      </c>
      <c r="AF46" s="542">
        <f>'Proposed Rates'!$K$251*$F$10</f>
        <v>360</v>
      </c>
      <c r="AG46" s="431">
        <f t="shared" si="62"/>
        <v>56.88</v>
      </c>
      <c r="AH46" s="80"/>
      <c r="AI46" s="432">
        <f t="shared" si="18"/>
        <v>0</v>
      </c>
      <c r="AJ46" s="433">
        <f t="shared" si="19"/>
        <v>0</v>
      </c>
      <c r="AK46" s="59"/>
      <c r="AL46" s="461">
        <f>VLOOKUP($B46,'Proposed Rates'!$D$248:$J$254,+AL$11-2,FALSE)</f>
        <v>0.158</v>
      </c>
      <c r="AM46" s="542">
        <f>'Proposed Rates'!$K$251*$F$10</f>
        <v>360</v>
      </c>
      <c r="AN46" s="431">
        <f t="shared" si="64"/>
        <v>56.88</v>
      </c>
      <c r="AO46" s="80"/>
      <c r="AP46" s="432">
        <f t="shared" si="22"/>
        <v>0</v>
      </c>
      <c r="AQ46" s="433">
        <f t="shared" si="23"/>
        <v>0</v>
      </c>
      <c r="AR46" s="434"/>
    </row>
    <row r="47" ht="12.0" customHeight="1">
      <c r="A47" s="59"/>
      <c r="B47" s="351" t="s">
        <v>265</v>
      </c>
      <c r="C47" s="426" t="str">
        <f t="shared" si="52"/>
        <v>General Service &lt; 50 kW.Energy - RPP - Tier 1</v>
      </c>
      <c r="D47" s="427" t="s">
        <v>308</v>
      </c>
      <c r="E47" s="351"/>
      <c r="F47" s="461">
        <f>VLOOKUP($B47,'Proposed Rates'!$D$248:$J$254,+F$11-2,FALSE)</f>
        <v>0.093</v>
      </c>
      <c r="G47" s="542">
        <f>IF(AND($S$2=1, $F$10&gt;=750), 750, IF(AND($S$2=1, AND($F$10&lt;750, $F$10&gt;=0)), $F$10, IF(AND($S$2=2, $F$10&gt;=1000), 1000, IF(AND($S$2=2, AND($F$10&lt;1000, $F$10&gt;=0)), $F$10))))</f>
        <v>750</v>
      </c>
      <c r="H47" s="431">
        <f t="shared" si="54"/>
        <v>69.75</v>
      </c>
      <c r="I47" s="80"/>
      <c r="J47" s="461">
        <f>VLOOKUP($B47,'Proposed Rates'!$D$248:$J$254,+J$11-2,FALSE)</f>
        <v>0.093</v>
      </c>
      <c r="K47" s="542">
        <f>IF(AND($S$2=1, $F$10&gt;=750), 750, IF(AND($S$2=1, AND($F$10&lt;750, $F$10&gt;=0)), $F$10, IF(AND($S$2=2, $F$10&gt;=1000), 1000, IF(AND($S$2=2, AND($F$10&lt;1000, $F$10&gt;=0)), $F$10))))</f>
        <v>750</v>
      </c>
      <c r="L47" s="431">
        <f t="shared" si="56"/>
        <v>69.75</v>
      </c>
      <c r="M47" s="80"/>
      <c r="N47" s="432">
        <f t="shared" si="6"/>
        <v>0</v>
      </c>
      <c r="O47" s="433">
        <f t="shared" si="7"/>
        <v>0</v>
      </c>
      <c r="P47" s="59"/>
      <c r="Q47" s="461">
        <f>VLOOKUP($B47,'Proposed Rates'!$D$248:$J$254,+Q$11-2,FALSE)</f>
        <v>0.093</v>
      </c>
      <c r="R47" s="542">
        <f>IF(AND($S$2=1, $F$10&gt;=750), 750, IF(AND($S$2=1, AND($F$10&lt;750, $F$10&gt;=0)), $F$10, IF(AND($S$2=2, $F$10&gt;=1000), 1000, IF(AND($S$2=2, AND($F$10&lt;1000, $F$10&gt;=0)), $F$10))))</f>
        <v>750</v>
      </c>
      <c r="S47" s="431">
        <f t="shared" si="58"/>
        <v>69.75</v>
      </c>
      <c r="T47" s="80"/>
      <c r="U47" s="432">
        <f t="shared" si="10"/>
        <v>0</v>
      </c>
      <c r="V47" s="433">
        <f t="shared" si="11"/>
        <v>0</v>
      </c>
      <c r="W47" s="59"/>
      <c r="X47" s="461">
        <f>VLOOKUP($B47,'Proposed Rates'!$D$248:$J$254,+X$11-2,FALSE)</f>
        <v>0.093</v>
      </c>
      <c r="Y47" s="542">
        <f>IF(AND($S$2=1, $F$10&gt;=750), 750, IF(AND($S$2=1, AND($F$10&lt;750, $F$10&gt;=0)), $F$10, IF(AND($S$2=2, $F$10&gt;=1000), 1000, IF(AND($S$2=2, AND($F$10&lt;1000, $F$10&gt;=0)), $F$10))))</f>
        <v>750</v>
      </c>
      <c r="Z47" s="431">
        <f t="shared" si="60"/>
        <v>69.75</v>
      </c>
      <c r="AA47" s="80"/>
      <c r="AB47" s="432">
        <f t="shared" si="14"/>
        <v>0</v>
      </c>
      <c r="AC47" s="433">
        <f t="shared" si="15"/>
        <v>0</v>
      </c>
      <c r="AD47" s="59"/>
      <c r="AE47" s="461">
        <f>VLOOKUP($B47,'Proposed Rates'!$D$248:$J$254,+AE$11-2,FALSE)</f>
        <v>0.093</v>
      </c>
      <c r="AF47" s="542">
        <f>IF(AND($S$2=1, $F$10&gt;=750), 750, IF(AND($S$2=1, AND($F$10&lt;750, $F$10&gt;=0)), $F$10, IF(AND($S$2=2, $F$10&gt;=1000), 1000, IF(AND($S$2=2, AND($F$10&lt;1000, $F$10&gt;=0)), $F$10))))</f>
        <v>750</v>
      </c>
      <c r="AG47" s="431">
        <f t="shared" si="62"/>
        <v>69.75</v>
      </c>
      <c r="AH47" s="80"/>
      <c r="AI47" s="432">
        <f t="shared" si="18"/>
        <v>0</v>
      </c>
      <c r="AJ47" s="433">
        <f t="shared" si="19"/>
        <v>0</v>
      </c>
      <c r="AK47" s="59"/>
      <c r="AL47" s="461">
        <f>VLOOKUP($B47,'Proposed Rates'!$D$248:$J$254,+AL$11-2,FALSE)</f>
        <v>0.093</v>
      </c>
      <c r="AM47" s="542">
        <f>IF(AND($S$2=1, $F$10&gt;=750), 750, IF(AND($S$2=1, AND($F$10&lt;750, $F$10&gt;=0)), $F$10, IF(AND($S$2=2, $F$10&gt;=1000), 1000, IF(AND($S$2=2, AND($F$10&lt;1000, $F$10&gt;=0)), $F$10))))</f>
        <v>750</v>
      </c>
      <c r="AN47" s="431">
        <f t="shared" si="64"/>
        <v>69.75</v>
      </c>
      <c r="AO47" s="80"/>
      <c r="AP47" s="432">
        <f t="shared" si="22"/>
        <v>0</v>
      </c>
      <c r="AQ47" s="433">
        <f t="shared" si="23"/>
        <v>0</v>
      </c>
      <c r="AR47" s="434"/>
    </row>
    <row r="48" ht="12.0" customHeight="1">
      <c r="A48" s="59"/>
      <c r="B48" s="351" t="s">
        <v>266</v>
      </c>
      <c r="C48" s="426" t="str">
        <f t="shared" si="52"/>
        <v>General Service &lt; 50 kW.Energy - RPP - Tier 2</v>
      </c>
      <c r="D48" s="427" t="s">
        <v>308</v>
      </c>
      <c r="E48" s="351"/>
      <c r="F48" s="461">
        <f>VLOOKUP($B48,'Proposed Rates'!$D$248:$J$254,+F$11-2,FALSE)</f>
        <v>0.11</v>
      </c>
      <c r="G48" s="542">
        <f>IF(AND($S$2=1, $F$10&gt;=750), $F$10-750, IF(AND($S$2=1, AND($F$10&lt;750, $F$10&gt;=0)), 0, IF(AND($S$2=2, $F$10&gt;=1000), $F$10-1000, IF(AND($S$2=2, AND($F$10&lt;1000, $F$10&gt;=0)), 0))))</f>
        <v>1250</v>
      </c>
      <c r="H48" s="431">
        <f t="shared" si="54"/>
        <v>137.5</v>
      </c>
      <c r="I48" s="80"/>
      <c r="J48" s="461">
        <f>VLOOKUP($B48,'Proposed Rates'!$D$248:$J$254,+J$11-2,FALSE)</f>
        <v>0.11</v>
      </c>
      <c r="K48" s="542">
        <f>IF(AND($S$2=1, $F$10&gt;=750), $F$10-750, IF(AND($S$2=1, AND($F$10&lt;750, $F$10&gt;=0)), 0, IF(AND($S$2=2, $F$10&gt;=1000), $F$10-1000, IF(AND($S$2=2, AND($F$10&lt;1000, $F$10&gt;=0)), 0))))</f>
        <v>1250</v>
      </c>
      <c r="L48" s="431">
        <f t="shared" si="56"/>
        <v>137.5</v>
      </c>
      <c r="M48" s="80"/>
      <c r="N48" s="432">
        <f t="shared" si="6"/>
        <v>0</v>
      </c>
      <c r="O48" s="433">
        <f t="shared" si="7"/>
        <v>0</v>
      </c>
      <c r="P48" s="59"/>
      <c r="Q48" s="461">
        <f>VLOOKUP($B48,'Proposed Rates'!$D$248:$J$254,+Q$11-2,FALSE)</f>
        <v>0.11</v>
      </c>
      <c r="R48" s="542">
        <f>IF(AND($S$2=1, $F$10&gt;=750), $F$10-750, IF(AND($S$2=1, AND($F$10&lt;750, $F$10&gt;=0)), 0, IF(AND($S$2=2, $F$10&gt;=1000), $F$10-1000, IF(AND($S$2=2, AND($F$10&lt;1000, $F$10&gt;=0)), 0))))</f>
        <v>1250</v>
      </c>
      <c r="S48" s="431">
        <f t="shared" si="58"/>
        <v>137.5</v>
      </c>
      <c r="T48" s="80"/>
      <c r="U48" s="432">
        <f t="shared" si="10"/>
        <v>0</v>
      </c>
      <c r="V48" s="433">
        <f t="shared" si="11"/>
        <v>0</v>
      </c>
      <c r="W48" s="59"/>
      <c r="X48" s="461">
        <f>VLOOKUP($B48,'Proposed Rates'!$D$248:$J$254,+X$11-2,FALSE)</f>
        <v>0.11</v>
      </c>
      <c r="Y48" s="542">
        <f>IF(AND($S$2=1, $F$10&gt;=750), $F$10-750, IF(AND($S$2=1, AND($F$10&lt;750, $F$10&gt;=0)), 0, IF(AND($S$2=2, $F$10&gt;=1000), $F$10-1000, IF(AND($S$2=2, AND($F$10&lt;1000, $F$10&gt;=0)), 0))))</f>
        <v>1250</v>
      </c>
      <c r="Z48" s="431">
        <f t="shared" si="60"/>
        <v>137.5</v>
      </c>
      <c r="AA48" s="80"/>
      <c r="AB48" s="432">
        <f t="shared" si="14"/>
        <v>0</v>
      </c>
      <c r="AC48" s="433">
        <f t="shared" si="15"/>
        <v>0</v>
      </c>
      <c r="AD48" s="59"/>
      <c r="AE48" s="461">
        <f>VLOOKUP($B48,'Proposed Rates'!$D$248:$J$254,+AE$11-2,FALSE)</f>
        <v>0.11</v>
      </c>
      <c r="AF48" s="542">
        <f>IF(AND($S$2=1, $F$10&gt;=750), $F$10-750, IF(AND($S$2=1, AND($F$10&lt;750, $F$10&gt;=0)), 0, IF(AND($S$2=2, $F$10&gt;=1000), $F$10-1000, IF(AND($S$2=2, AND($F$10&lt;1000, $F$10&gt;=0)), 0))))</f>
        <v>1250</v>
      </c>
      <c r="AG48" s="431">
        <f t="shared" si="62"/>
        <v>137.5</v>
      </c>
      <c r="AH48" s="80"/>
      <c r="AI48" s="432">
        <f t="shared" si="18"/>
        <v>0</v>
      </c>
      <c r="AJ48" s="433">
        <f t="shared" si="19"/>
        <v>0</v>
      </c>
      <c r="AK48" s="59"/>
      <c r="AL48" s="461">
        <f>VLOOKUP($B48,'Proposed Rates'!$D$248:$J$254,+AL$11-2,FALSE)</f>
        <v>0.11</v>
      </c>
      <c r="AM48" s="542">
        <f>IF(AND($S$2=1, $F$10&gt;=750), $F$10-750, IF(AND($S$2=1, AND($F$10&lt;750, $F$10&gt;=0)), 0, IF(AND($S$2=2, $F$10&gt;=1000), $F$10-1000, IF(AND($S$2=2, AND($F$10&lt;1000, $F$10&gt;=0)), 0))))</f>
        <v>1250</v>
      </c>
      <c r="AN48" s="431">
        <f t="shared" si="64"/>
        <v>137.5</v>
      </c>
      <c r="AO48" s="80"/>
      <c r="AP48" s="432">
        <f t="shared" si="22"/>
        <v>0</v>
      </c>
      <c r="AQ48" s="433">
        <f t="shared" si="23"/>
        <v>0</v>
      </c>
      <c r="AR48" s="434"/>
    </row>
    <row r="49" ht="12.0" customHeight="1">
      <c r="A49" s="59"/>
      <c r="B49" s="465"/>
      <c r="C49" s="466"/>
      <c r="D49" s="466"/>
      <c r="E49" s="466"/>
      <c r="F49" s="467"/>
      <c r="G49" s="509"/>
      <c r="H49" s="469"/>
      <c r="I49" s="471"/>
      <c r="J49" s="467"/>
      <c r="K49" s="468"/>
      <c r="L49" s="469"/>
      <c r="M49" s="471"/>
      <c r="N49" s="472"/>
      <c r="O49" s="473"/>
      <c r="P49" s="59"/>
      <c r="Q49" s="467"/>
      <c r="R49" s="468"/>
      <c r="S49" s="469"/>
      <c r="T49" s="471"/>
      <c r="U49" s="472"/>
      <c r="V49" s="473"/>
      <c r="W49" s="59"/>
      <c r="X49" s="467"/>
      <c r="Y49" s="468"/>
      <c r="Z49" s="469"/>
      <c r="AA49" s="471"/>
      <c r="AB49" s="472"/>
      <c r="AC49" s="473"/>
      <c r="AD49" s="59"/>
      <c r="AE49" s="467"/>
      <c r="AF49" s="468"/>
      <c r="AG49" s="469"/>
      <c r="AH49" s="471"/>
      <c r="AI49" s="472"/>
      <c r="AJ49" s="473"/>
      <c r="AK49" s="59"/>
      <c r="AL49" s="467"/>
      <c r="AM49" s="468"/>
      <c r="AN49" s="469"/>
      <c r="AO49" s="471"/>
      <c r="AP49" s="472"/>
      <c r="AQ49" s="473"/>
      <c r="AR49" s="474"/>
    </row>
    <row r="50" ht="12.0" customHeight="1">
      <c r="A50" s="59"/>
      <c r="B50" s="475" t="s">
        <v>315</v>
      </c>
      <c r="C50" s="351"/>
      <c r="D50" s="351"/>
      <c r="E50" s="351"/>
      <c r="F50" s="476"/>
      <c r="G50" s="523"/>
      <c r="H50" s="478">
        <f>SUM(H41:H46,H40)</f>
        <v>343.154964</v>
      </c>
      <c r="I50" s="516"/>
      <c r="J50" s="476"/>
      <c r="K50" s="477"/>
      <c r="L50" s="479">
        <f>SUM(L41:L46,L40)</f>
        <v>354.4574</v>
      </c>
      <c r="M50" s="480"/>
      <c r="N50" s="479">
        <f t="shared" ref="N50:N54" si="65">L50-H50</f>
        <v>11.302436</v>
      </c>
      <c r="O50" s="481">
        <f t="shared" ref="O50:O54" si="66">IF((H50)=0,"",(N50/H50))</f>
        <v>0.03293682792</v>
      </c>
      <c r="P50" s="59"/>
      <c r="Q50" s="476"/>
      <c r="R50" s="477"/>
      <c r="S50" s="479">
        <f>SUM(S41:S46,S40)</f>
        <v>362.0774</v>
      </c>
      <c r="T50" s="480"/>
      <c r="U50" s="479">
        <f t="shared" ref="U50:U54" si="67">S50-L50</f>
        <v>7.62</v>
      </c>
      <c r="V50" s="481">
        <f t="shared" ref="V50:V54" si="68">IF((L50)=0,"",(U50/L50))</f>
        <v>0.02149764683</v>
      </c>
      <c r="W50" s="59"/>
      <c r="X50" s="476"/>
      <c r="Y50" s="477"/>
      <c r="Z50" s="479">
        <f>SUM(Z41:Z46,Z40)</f>
        <v>371.5274</v>
      </c>
      <c r="AA50" s="480"/>
      <c r="AB50" s="479">
        <f t="shared" ref="AB50:AB54" si="69">Z50-S50</f>
        <v>9.45</v>
      </c>
      <c r="AC50" s="481">
        <f t="shared" ref="AC50:AC54" si="70">IF((S50)=0,"",(AB50/S50))</f>
        <v>0.02609939201</v>
      </c>
      <c r="AD50" s="59"/>
      <c r="AE50" s="476"/>
      <c r="AF50" s="477"/>
      <c r="AG50" s="479">
        <f>SUM(AG41:AG46,AG40)</f>
        <v>378.4674</v>
      </c>
      <c r="AH50" s="480"/>
      <c r="AI50" s="479">
        <f t="shared" ref="AI50:AI54" si="71">AG50-Z50</f>
        <v>6.94</v>
      </c>
      <c r="AJ50" s="481">
        <f t="shared" ref="AJ50:AJ54" si="72">IF((Z50)=0,"",(AI50/Z50))</f>
        <v>0.01867964516</v>
      </c>
      <c r="AK50" s="59"/>
      <c r="AL50" s="476"/>
      <c r="AM50" s="477"/>
      <c r="AN50" s="479">
        <f>SUM(AN41:AN46,AN40)</f>
        <v>385.1874</v>
      </c>
      <c r="AO50" s="480"/>
      <c r="AP50" s="479">
        <f t="shared" ref="AP50:AP54" si="73">AN50-AG50</f>
        <v>6.72</v>
      </c>
      <c r="AQ50" s="481">
        <f t="shared" ref="AQ50:AQ54" si="74">IF((AG50)=0,"",(AP50/AG50))</f>
        <v>0.01775582256</v>
      </c>
      <c r="AR50" s="482"/>
    </row>
    <row r="51" ht="12.0" customHeight="1">
      <c r="A51" s="59"/>
      <c r="B51" s="483" t="s">
        <v>316</v>
      </c>
      <c r="C51" s="351"/>
      <c r="D51" s="351"/>
      <c r="E51" s="351"/>
      <c r="F51" s="476">
        <v>0.13</v>
      </c>
      <c r="G51" s="80"/>
      <c r="H51" s="524">
        <f>H50*F51</f>
        <v>44.61014532</v>
      </c>
      <c r="I51" s="448"/>
      <c r="J51" s="476">
        <v>0.13</v>
      </c>
      <c r="K51" s="448"/>
      <c r="L51" s="431">
        <f>L50*J51</f>
        <v>46.079462</v>
      </c>
      <c r="M51" s="80"/>
      <c r="N51" s="432">
        <f t="shared" si="65"/>
        <v>1.46931668</v>
      </c>
      <c r="O51" s="433">
        <f t="shared" si="66"/>
        <v>0.03293682792</v>
      </c>
      <c r="P51" s="59"/>
      <c r="Q51" s="476">
        <v>0.13</v>
      </c>
      <c r="R51" s="448"/>
      <c r="S51" s="431">
        <f>S50*Q51</f>
        <v>47.070062</v>
      </c>
      <c r="T51" s="80"/>
      <c r="U51" s="432">
        <f t="shared" si="67"/>
        <v>0.9906</v>
      </c>
      <c r="V51" s="433">
        <f t="shared" si="68"/>
        <v>0.02149764683</v>
      </c>
      <c r="W51" s="59"/>
      <c r="X51" s="476">
        <v>0.13</v>
      </c>
      <c r="Y51" s="448"/>
      <c r="Z51" s="431">
        <f>Z50*X51</f>
        <v>48.298562</v>
      </c>
      <c r="AA51" s="80"/>
      <c r="AB51" s="432">
        <f t="shared" si="69"/>
        <v>1.2285</v>
      </c>
      <c r="AC51" s="433">
        <f t="shared" si="70"/>
        <v>0.02609939201</v>
      </c>
      <c r="AD51" s="59"/>
      <c r="AE51" s="476">
        <v>0.13</v>
      </c>
      <c r="AF51" s="448"/>
      <c r="AG51" s="431">
        <f>AG50*AE51</f>
        <v>49.200762</v>
      </c>
      <c r="AH51" s="80"/>
      <c r="AI51" s="432">
        <f t="shared" si="71"/>
        <v>0.9022</v>
      </c>
      <c r="AJ51" s="433">
        <f t="shared" si="72"/>
        <v>0.01867964516</v>
      </c>
      <c r="AK51" s="59"/>
      <c r="AL51" s="476">
        <v>0.13</v>
      </c>
      <c r="AM51" s="448"/>
      <c r="AN51" s="431">
        <f>AN50*AL51</f>
        <v>50.074362</v>
      </c>
      <c r="AO51" s="80"/>
      <c r="AP51" s="432">
        <f t="shared" si="73"/>
        <v>0.8736</v>
      </c>
      <c r="AQ51" s="433">
        <f t="shared" si="74"/>
        <v>0.01775582256</v>
      </c>
      <c r="AR51" s="434"/>
    </row>
    <row r="52" ht="12.0" customHeight="1">
      <c r="A52" s="59"/>
      <c r="B52" s="485" t="s">
        <v>365</v>
      </c>
      <c r="C52" s="351"/>
      <c r="D52" s="351"/>
      <c r="E52" s="351"/>
      <c r="F52" s="486"/>
      <c r="G52" s="80"/>
      <c r="H52" s="524">
        <f>H50+H51</f>
        <v>387.7651093</v>
      </c>
      <c r="I52" s="448"/>
      <c r="J52" s="486"/>
      <c r="K52" s="448"/>
      <c r="L52" s="431">
        <f>L50+L51</f>
        <v>400.536862</v>
      </c>
      <c r="M52" s="80"/>
      <c r="N52" s="432">
        <f t="shared" si="65"/>
        <v>12.77175268</v>
      </c>
      <c r="O52" s="433">
        <f t="shared" si="66"/>
        <v>0.03293682792</v>
      </c>
      <c r="P52" s="59"/>
      <c r="Q52" s="486"/>
      <c r="R52" s="448"/>
      <c r="S52" s="431">
        <f>S50+S51</f>
        <v>409.147462</v>
      </c>
      <c r="T52" s="80"/>
      <c r="U52" s="432">
        <f t="shared" si="67"/>
        <v>8.6106</v>
      </c>
      <c r="V52" s="433">
        <f t="shared" si="68"/>
        <v>0.02149764683</v>
      </c>
      <c r="W52" s="59"/>
      <c r="X52" s="486"/>
      <c r="Y52" s="448"/>
      <c r="Z52" s="431">
        <f>Z50+Z51</f>
        <v>419.825962</v>
      </c>
      <c r="AA52" s="80"/>
      <c r="AB52" s="432">
        <f t="shared" si="69"/>
        <v>10.6785</v>
      </c>
      <c r="AC52" s="433">
        <f t="shared" si="70"/>
        <v>0.02609939201</v>
      </c>
      <c r="AD52" s="59"/>
      <c r="AE52" s="486"/>
      <c r="AF52" s="448"/>
      <c r="AG52" s="431">
        <f>AG50+AG51</f>
        <v>427.668162</v>
      </c>
      <c r="AH52" s="80"/>
      <c r="AI52" s="432">
        <f t="shared" si="71"/>
        <v>7.8422</v>
      </c>
      <c r="AJ52" s="433">
        <f t="shared" si="72"/>
        <v>0.01867964516</v>
      </c>
      <c r="AK52" s="59"/>
      <c r="AL52" s="486"/>
      <c r="AM52" s="448"/>
      <c r="AN52" s="431">
        <f>AN50+AN51</f>
        <v>435.261762</v>
      </c>
      <c r="AO52" s="80"/>
      <c r="AP52" s="432">
        <f t="shared" si="73"/>
        <v>7.5936</v>
      </c>
      <c r="AQ52" s="433">
        <f t="shared" si="74"/>
        <v>0.01775582256</v>
      </c>
      <c r="AR52" s="434"/>
    </row>
    <row r="53" ht="12.0" customHeight="1">
      <c r="A53" s="59"/>
      <c r="B53" s="487" t="s">
        <v>273</v>
      </c>
      <c r="E53" s="351"/>
      <c r="F53" s="488">
        <f>'Proposed Rates'!E287</f>
        <v>0.131</v>
      </c>
      <c r="G53" s="80"/>
      <c r="H53" s="526">
        <f>F53*H50</f>
        <v>44.95330028</v>
      </c>
      <c r="I53" s="448"/>
      <c r="J53" s="488">
        <f>'Proposed Rates'!I287</f>
        <v>0.131</v>
      </c>
      <c r="K53" s="448"/>
      <c r="L53" s="489">
        <f>J53*L50</f>
        <v>46.4339194</v>
      </c>
      <c r="M53" s="80"/>
      <c r="N53" s="489">
        <f t="shared" si="65"/>
        <v>1.480619116</v>
      </c>
      <c r="O53" s="491">
        <f t="shared" si="66"/>
        <v>0.03293682792</v>
      </c>
      <c r="P53" s="59"/>
      <c r="Q53" s="488">
        <f>'Proposed Rates'!H287</f>
        <v>0.131</v>
      </c>
      <c r="R53" s="448"/>
      <c r="S53" s="489">
        <f>Q53*S50</f>
        <v>47.4321394</v>
      </c>
      <c r="T53" s="80"/>
      <c r="U53" s="489">
        <f t="shared" si="67"/>
        <v>0.99822</v>
      </c>
      <c r="V53" s="491">
        <f t="shared" si="68"/>
        <v>0.02149764683</v>
      </c>
      <c r="W53" s="59"/>
      <c r="X53" s="488">
        <f>'Proposed Rates'!J287</f>
        <v>0.131</v>
      </c>
      <c r="Y53" s="448"/>
      <c r="Z53" s="489">
        <f>X53*Z50</f>
        <v>48.6700894</v>
      </c>
      <c r="AA53" s="80"/>
      <c r="AB53" s="489">
        <f t="shared" si="69"/>
        <v>1.23795</v>
      </c>
      <c r="AC53" s="491">
        <f t="shared" si="70"/>
        <v>0.02609939201</v>
      </c>
      <c r="AD53" s="59"/>
      <c r="AE53" s="488">
        <f>'Proposed Rates'!J287</f>
        <v>0.131</v>
      </c>
      <c r="AF53" s="448"/>
      <c r="AG53" s="489">
        <f>AE53*AG50</f>
        <v>49.5792294</v>
      </c>
      <c r="AH53" s="80"/>
      <c r="AI53" s="489">
        <f t="shared" si="71"/>
        <v>0.90914</v>
      </c>
      <c r="AJ53" s="491">
        <f t="shared" si="72"/>
        <v>0.01867964516</v>
      </c>
      <c r="AK53" s="59"/>
      <c r="AL53" s="488">
        <f>'Proposed Rates'!J287</f>
        <v>0.131</v>
      </c>
      <c r="AM53" s="448"/>
      <c r="AN53" s="489">
        <f>AL53*AN50</f>
        <v>50.4595494</v>
      </c>
      <c r="AO53" s="80"/>
      <c r="AP53" s="489">
        <f t="shared" si="73"/>
        <v>0.88032</v>
      </c>
      <c r="AQ53" s="491">
        <f t="shared" si="74"/>
        <v>0.01775582256</v>
      </c>
      <c r="AR53" s="492"/>
    </row>
    <row r="54" ht="12.0" customHeight="1">
      <c r="A54" s="59"/>
      <c r="B54" s="493" t="s">
        <v>318</v>
      </c>
      <c r="C54" s="71"/>
      <c r="D54" s="72"/>
      <c r="E54" s="494"/>
      <c r="F54" s="495"/>
      <c r="G54" s="527"/>
      <c r="H54" s="528">
        <f>H52-H53</f>
        <v>342.811809</v>
      </c>
      <c r="I54" s="496"/>
      <c r="J54" s="495"/>
      <c r="K54" s="496"/>
      <c r="L54" s="497">
        <f>L52-L53</f>
        <v>354.1029426</v>
      </c>
      <c r="M54" s="498"/>
      <c r="N54" s="499">
        <f t="shared" si="65"/>
        <v>11.29113356</v>
      </c>
      <c r="O54" s="500">
        <f t="shared" si="66"/>
        <v>0.03293682792</v>
      </c>
      <c r="P54" s="59"/>
      <c r="Q54" s="495"/>
      <c r="R54" s="496"/>
      <c r="S54" s="497">
        <f>S52-S53</f>
        <v>361.7153226</v>
      </c>
      <c r="T54" s="498"/>
      <c r="U54" s="499">
        <f t="shared" si="67"/>
        <v>7.61238</v>
      </c>
      <c r="V54" s="500">
        <f t="shared" si="68"/>
        <v>0.02149764683</v>
      </c>
      <c r="W54" s="59"/>
      <c r="X54" s="495"/>
      <c r="Y54" s="496"/>
      <c r="Z54" s="497">
        <f>Z52-Z53</f>
        <v>371.1558726</v>
      </c>
      <c r="AA54" s="498"/>
      <c r="AB54" s="499">
        <f t="shared" si="69"/>
        <v>9.44055</v>
      </c>
      <c r="AC54" s="500">
        <f t="shared" si="70"/>
        <v>0.02609939201</v>
      </c>
      <c r="AD54" s="59"/>
      <c r="AE54" s="495"/>
      <c r="AF54" s="496"/>
      <c r="AG54" s="497">
        <f>AG52-AG53</f>
        <v>378.0889326</v>
      </c>
      <c r="AH54" s="498"/>
      <c r="AI54" s="499">
        <f t="shared" si="71"/>
        <v>6.93306</v>
      </c>
      <c r="AJ54" s="500">
        <f t="shared" si="72"/>
        <v>0.01867964516</v>
      </c>
      <c r="AK54" s="59"/>
      <c r="AL54" s="495"/>
      <c r="AM54" s="496"/>
      <c r="AN54" s="497">
        <f>AN52-AN53</f>
        <v>384.8022126</v>
      </c>
      <c r="AO54" s="498"/>
      <c r="AP54" s="499">
        <f t="shared" si="73"/>
        <v>6.71328</v>
      </c>
      <c r="AQ54" s="500">
        <f t="shared" si="74"/>
        <v>0.01775582256</v>
      </c>
      <c r="AR54" s="501"/>
    </row>
    <row r="55" ht="12.0" customHeight="1">
      <c r="A55" s="59"/>
      <c r="B55" s="465"/>
      <c r="C55" s="466"/>
      <c r="D55" s="466"/>
      <c r="E55" s="466"/>
      <c r="F55" s="467"/>
      <c r="G55" s="509"/>
      <c r="H55" s="469"/>
      <c r="I55" s="471"/>
      <c r="J55" s="467"/>
      <c r="K55" s="468"/>
      <c r="L55" s="469"/>
      <c r="M55" s="471"/>
      <c r="N55" s="472"/>
      <c r="O55" s="473"/>
      <c r="P55" s="59"/>
      <c r="Q55" s="467"/>
      <c r="R55" s="468"/>
      <c r="S55" s="469"/>
      <c r="T55" s="471"/>
      <c r="U55" s="472"/>
      <c r="V55" s="473"/>
      <c r="W55" s="59"/>
      <c r="X55" s="467"/>
      <c r="Y55" s="468"/>
      <c r="Z55" s="469"/>
      <c r="AA55" s="471"/>
      <c r="AB55" s="472"/>
      <c r="AC55" s="473"/>
      <c r="AD55" s="59"/>
      <c r="AE55" s="467"/>
      <c r="AF55" s="468"/>
      <c r="AG55" s="469"/>
      <c r="AH55" s="471"/>
      <c r="AI55" s="472"/>
      <c r="AJ55" s="473"/>
      <c r="AK55" s="59"/>
      <c r="AL55" s="467"/>
      <c r="AM55" s="468"/>
      <c r="AN55" s="469"/>
      <c r="AO55" s="471"/>
      <c r="AP55" s="472"/>
      <c r="AQ55" s="473"/>
      <c r="AR55" s="474"/>
    </row>
    <row r="56" ht="12.0" customHeight="1">
      <c r="A56" s="59"/>
      <c r="B56" s="475" t="s">
        <v>319</v>
      </c>
      <c r="C56" s="351"/>
      <c r="D56" s="351"/>
      <c r="E56" s="351"/>
      <c r="F56" s="476"/>
      <c r="G56" s="523"/>
      <c r="H56" s="478">
        <f>SUM(H47:H48,H40,H41:H43)</f>
        <v>352.324964</v>
      </c>
      <c r="I56" s="516"/>
      <c r="J56" s="476"/>
      <c r="K56" s="477"/>
      <c r="L56" s="479">
        <f>SUM(L47:L48,L40,L41:L43)</f>
        <v>363.6274</v>
      </c>
      <c r="M56" s="480"/>
      <c r="N56" s="479">
        <f t="shared" ref="N56:N60" si="75">L56-H56</f>
        <v>11.302436</v>
      </c>
      <c r="O56" s="481">
        <f t="shared" ref="O56:O60" si="76">IF((H56)=0,"",(N56/H56))</f>
        <v>0.03207957753</v>
      </c>
      <c r="P56" s="59"/>
      <c r="Q56" s="476"/>
      <c r="R56" s="477"/>
      <c r="S56" s="479">
        <f>SUM(S47:S48,S40,S41:S43)</f>
        <v>371.2474</v>
      </c>
      <c r="T56" s="480"/>
      <c r="U56" s="479">
        <f t="shared" ref="U56:U60" si="77">S56-L56</f>
        <v>7.62</v>
      </c>
      <c r="V56" s="481">
        <f t="shared" ref="V56:V60" si="78">IF((L56)=0,"",(U56/L56))</f>
        <v>0.02095551655</v>
      </c>
      <c r="W56" s="59"/>
      <c r="X56" s="476"/>
      <c r="Y56" s="477"/>
      <c r="Z56" s="479">
        <f>SUM(Z47:Z48,Z40,Z41:Z43)</f>
        <v>380.6974</v>
      </c>
      <c r="AA56" s="480"/>
      <c r="AB56" s="479">
        <f t="shared" ref="AB56:AB60" si="79">Z56-S56</f>
        <v>9.45</v>
      </c>
      <c r="AC56" s="481">
        <f t="shared" ref="AC56:AC60" si="80">IF((S56)=0,"",(AB56/S56))</f>
        <v>0.02545472372</v>
      </c>
      <c r="AD56" s="59"/>
      <c r="AE56" s="476"/>
      <c r="AF56" s="477"/>
      <c r="AG56" s="479">
        <f>SUM(AG47:AG48,AG40,AG41:AG43)</f>
        <v>387.6374</v>
      </c>
      <c r="AH56" s="480"/>
      <c r="AI56" s="479">
        <f t="shared" ref="AI56:AI60" si="81">AG56-Z56</f>
        <v>6.94</v>
      </c>
      <c r="AJ56" s="481">
        <f t="shared" ref="AJ56:AJ60" si="82">IF((Z56)=0,"",(AI56/Z56))</f>
        <v>0.0182297016</v>
      </c>
      <c r="AK56" s="59"/>
      <c r="AL56" s="476"/>
      <c r="AM56" s="477"/>
      <c r="AN56" s="479">
        <f>SUM(AN47:AN48,AN40,AN41:AN43)</f>
        <v>394.3574</v>
      </c>
      <c r="AO56" s="480"/>
      <c r="AP56" s="479">
        <f t="shared" ref="AP56:AP60" si="83">AN56-AG56</f>
        <v>6.72</v>
      </c>
      <c r="AQ56" s="481">
        <f t="shared" ref="AQ56:AQ60" si="84">IF((AG56)=0,"",(AP56/AG56))</f>
        <v>0.01733578855</v>
      </c>
      <c r="AR56" s="482"/>
    </row>
    <row r="57" ht="12.0" customHeight="1">
      <c r="A57" s="59"/>
      <c r="B57" s="483" t="s">
        <v>316</v>
      </c>
      <c r="C57" s="351"/>
      <c r="D57" s="351"/>
      <c r="E57" s="351"/>
      <c r="F57" s="476">
        <v>0.13</v>
      </c>
      <c r="G57" s="523"/>
      <c r="H57" s="524">
        <f>H56*F57</f>
        <v>45.80224532</v>
      </c>
      <c r="I57" s="448"/>
      <c r="J57" s="476">
        <v>0.13</v>
      </c>
      <c r="K57" s="484"/>
      <c r="L57" s="432">
        <f>L56*J57</f>
        <v>47.271562</v>
      </c>
      <c r="M57" s="80"/>
      <c r="N57" s="432">
        <f t="shared" si="75"/>
        <v>1.46931668</v>
      </c>
      <c r="O57" s="433">
        <f t="shared" si="76"/>
        <v>0.03207957753</v>
      </c>
      <c r="P57" s="59"/>
      <c r="Q57" s="476">
        <v>0.13</v>
      </c>
      <c r="R57" s="484"/>
      <c r="S57" s="431">
        <f>S56*Q57</f>
        <v>48.262162</v>
      </c>
      <c r="T57" s="80"/>
      <c r="U57" s="432">
        <f t="shared" si="77"/>
        <v>0.9906</v>
      </c>
      <c r="V57" s="433">
        <f t="shared" si="78"/>
        <v>0.02095551655</v>
      </c>
      <c r="W57" s="59"/>
      <c r="X57" s="476">
        <v>0.13</v>
      </c>
      <c r="Y57" s="484"/>
      <c r="Z57" s="431">
        <f>Z56*X57</f>
        <v>49.490662</v>
      </c>
      <c r="AA57" s="80"/>
      <c r="AB57" s="432">
        <f t="shared" si="79"/>
        <v>1.2285</v>
      </c>
      <c r="AC57" s="433">
        <f t="shared" si="80"/>
        <v>0.02545472372</v>
      </c>
      <c r="AD57" s="59"/>
      <c r="AE57" s="476">
        <v>0.13</v>
      </c>
      <c r="AF57" s="484"/>
      <c r="AG57" s="432">
        <f>AG56*AE57</f>
        <v>50.392862</v>
      </c>
      <c r="AH57" s="80"/>
      <c r="AI57" s="432">
        <f t="shared" si="81"/>
        <v>0.9022</v>
      </c>
      <c r="AJ57" s="433">
        <f t="shared" si="82"/>
        <v>0.0182297016</v>
      </c>
      <c r="AK57" s="59"/>
      <c r="AL57" s="476">
        <v>0.13</v>
      </c>
      <c r="AM57" s="484"/>
      <c r="AN57" s="431">
        <f>AN56*AL57</f>
        <v>51.266462</v>
      </c>
      <c r="AO57" s="80"/>
      <c r="AP57" s="432">
        <f t="shared" si="83"/>
        <v>0.8736</v>
      </c>
      <c r="AQ57" s="433">
        <f t="shared" si="84"/>
        <v>0.01733578855</v>
      </c>
      <c r="AR57" s="434"/>
    </row>
    <row r="58" ht="12.0" customHeight="1">
      <c r="A58" s="59"/>
      <c r="B58" s="485" t="s">
        <v>366</v>
      </c>
      <c r="C58" s="351"/>
      <c r="D58" s="351"/>
      <c r="E58" s="351"/>
      <c r="F58" s="486"/>
      <c r="G58" s="80"/>
      <c r="H58" s="524">
        <f>H56+H57</f>
        <v>398.1272093</v>
      </c>
      <c r="I58" s="448"/>
      <c r="J58" s="486"/>
      <c r="K58" s="448"/>
      <c r="L58" s="431">
        <f>L56+L57</f>
        <v>410.898962</v>
      </c>
      <c r="M58" s="80"/>
      <c r="N58" s="432">
        <f t="shared" si="75"/>
        <v>12.77175268</v>
      </c>
      <c r="O58" s="433">
        <f t="shared" si="76"/>
        <v>0.03207957753</v>
      </c>
      <c r="P58" s="59"/>
      <c r="Q58" s="486"/>
      <c r="R58" s="448"/>
      <c r="S58" s="431">
        <f>S56+S57</f>
        <v>419.509562</v>
      </c>
      <c r="T58" s="80"/>
      <c r="U58" s="432">
        <f t="shared" si="77"/>
        <v>8.6106</v>
      </c>
      <c r="V58" s="433">
        <f t="shared" si="78"/>
        <v>0.02095551655</v>
      </c>
      <c r="W58" s="59"/>
      <c r="X58" s="486"/>
      <c r="Y58" s="448"/>
      <c r="Z58" s="431">
        <f>Z56+Z57</f>
        <v>430.188062</v>
      </c>
      <c r="AA58" s="80"/>
      <c r="AB58" s="432">
        <f t="shared" si="79"/>
        <v>10.6785</v>
      </c>
      <c r="AC58" s="433">
        <f t="shared" si="80"/>
        <v>0.02545472372</v>
      </c>
      <c r="AD58" s="59"/>
      <c r="AE58" s="486"/>
      <c r="AF58" s="448"/>
      <c r="AG58" s="431">
        <f>AG56+AG57</f>
        <v>438.030262</v>
      </c>
      <c r="AH58" s="80"/>
      <c r="AI58" s="432">
        <f t="shared" si="81"/>
        <v>7.8422</v>
      </c>
      <c r="AJ58" s="433">
        <f t="shared" si="82"/>
        <v>0.0182297016</v>
      </c>
      <c r="AK58" s="59"/>
      <c r="AL58" s="486"/>
      <c r="AM58" s="448"/>
      <c r="AN58" s="431">
        <f>AN56+AN57</f>
        <v>445.623862</v>
      </c>
      <c r="AO58" s="80"/>
      <c r="AP58" s="432">
        <f t="shared" si="83"/>
        <v>7.5936</v>
      </c>
      <c r="AQ58" s="433">
        <f t="shared" si="84"/>
        <v>0.01733578855</v>
      </c>
      <c r="AR58" s="434"/>
    </row>
    <row r="59" ht="12.0" customHeight="1">
      <c r="A59" s="59"/>
      <c r="B59" s="487" t="s">
        <v>273</v>
      </c>
      <c r="E59" s="351"/>
      <c r="F59" s="488">
        <f>F53</f>
        <v>0.131</v>
      </c>
      <c r="G59" s="80"/>
      <c r="H59" s="526">
        <f>F59*H56</f>
        <v>46.15457028</v>
      </c>
      <c r="I59" s="448"/>
      <c r="J59" s="488">
        <f>J53</f>
        <v>0.131</v>
      </c>
      <c r="K59" s="448"/>
      <c r="L59" s="489">
        <f>J59*L56</f>
        <v>47.6351894</v>
      </c>
      <c r="M59" s="80"/>
      <c r="N59" s="489">
        <f t="shared" si="75"/>
        <v>1.480619116</v>
      </c>
      <c r="O59" s="491">
        <f t="shared" si="76"/>
        <v>0.03207957753</v>
      </c>
      <c r="P59" s="59"/>
      <c r="Q59" s="488">
        <f>Q53</f>
        <v>0.131</v>
      </c>
      <c r="R59" s="448"/>
      <c r="S59" s="489">
        <f>Q59*S56</f>
        <v>48.6334094</v>
      </c>
      <c r="T59" s="80"/>
      <c r="U59" s="489">
        <f t="shared" si="77"/>
        <v>0.99822</v>
      </c>
      <c r="V59" s="491">
        <f t="shared" si="78"/>
        <v>0.02095551655</v>
      </c>
      <c r="W59" s="59"/>
      <c r="X59" s="488">
        <f>X53</f>
        <v>0.131</v>
      </c>
      <c r="Y59" s="448"/>
      <c r="Z59" s="489">
        <f>X59*Z56</f>
        <v>49.8713594</v>
      </c>
      <c r="AA59" s="80"/>
      <c r="AB59" s="489">
        <f t="shared" si="79"/>
        <v>1.23795</v>
      </c>
      <c r="AC59" s="491">
        <f t="shared" si="80"/>
        <v>0.02545472372</v>
      </c>
      <c r="AD59" s="59"/>
      <c r="AE59" s="488">
        <f>AE53</f>
        <v>0.131</v>
      </c>
      <c r="AF59" s="448"/>
      <c r="AG59" s="489">
        <f>AE59*AG56</f>
        <v>50.7804994</v>
      </c>
      <c r="AH59" s="80"/>
      <c r="AI59" s="489">
        <f t="shared" si="81"/>
        <v>0.90914</v>
      </c>
      <c r="AJ59" s="491">
        <f t="shared" si="82"/>
        <v>0.0182297016</v>
      </c>
      <c r="AK59" s="59"/>
      <c r="AL59" s="488">
        <f>AL53</f>
        <v>0.131</v>
      </c>
      <c r="AM59" s="448"/>
      <c r="AN59" s="489">
        <f>AL59*AN56</f>
        <v>51.6608194</v>
      </c>
      <c r="AO59" s="80"/>
      <c r="AP59" s="489">
        <f t="shared" si="83"/>
        <v>0.88032</v>
      </c>
      <c r="AQ59" s="491">
        <f t="shared" si="84"/>
        <v>0.01733578855</v>
      </c>
      <c r="AR59" s="492"/>
    </row>
    <row r="60" ht="12.0" customHeight="1">
      <c r="A60" s="59"/>
      <c r="B60" s="493" t="s">
        <v>321</v>
      </c>
      <c r="C60" s="71"/>
      <c r="D60" s="72"/>
      <c r="E60" s="494"/>
      <c r="F60" s="502"/>
      <c r="G60" s="529"/>
      <c r="H60" s="530">
        <f>H58-H59</f>
        <v>351.972639</v>
      </c>
      <c r="I60" s="503"/>
      <c r="J60" s="502"/>
      <c r="K60" s="503"/>
      <c r="L60" s="504">
        <f>L58-L59</f>
        <v>363.2637726</v>
      </c>
      <c r="M60" s="505"/>
      <c r="N60" s="506">
        <f t="shared" si="75"/>
        <v>11.29113356</v>
      </c>
      <c r="O60" s="507">
        <f t="shared" si="76"/>
        <v>0.03207957753</v>
      </c>
      <c r="P60" s="59"/>
      <c r="Q60" s="502"/>
      <c r="R60" s="503"/>
      <c r="S60" s="504">
        <f>S58-S59</f>
        <v>370.8761526</v>
      </c>
      <c r="T60" s="505"/>
      <c r="U60" s="506">
        <f t="shared" si="77"/>
        <v>7.61238</v>
      </c>
      <c r="V60" s="507">
        <f t="shared" si="78"/>
        <v>0.02095551655</v>
      </c>
      <c r="W60" s="59"/>
      <c r="X60" s="502"/>
      <c r="Y60" s="503"/>
      <c r="Z60" s="504">
        <f>Z58-Z59</f>
        <v>380.3167026</v>
      </c>
      <c r="AA60" s="505"/>
      <c r="AB60" s="506">
        <f t="shared" si="79"/>
        <v>9.44055</v>
      </c>
      <c r="AC60" s="507">
        <f t="shared" si="80"/>
        <v>0.02545472372</v>
      </c>
      <c r="AD60" s="59"/>
      <c r="AE60" s="502"/>
      <c r="AF60" s="503"/>
      <c r="AG60" s="504">
        <f>AG58-AG59</f>
        <v>387.2497626</v>
      </c>
      <c r="AH60" s="505"/>
      <c r="AI60" s="506">
        <f t="shared" si="81"/>
        <v>6.93306</v>
      </c>
      <c r="AJ60" s="507">
        <f t="shared" si="82"/>
        <v>0.0182297016</v>
      </c>
      <c r="AK60" s="59"/>
      <c r="AL60" s="502"/>
      <c r="AM60" s="503"/>
      <c r="AN60" s="504">
        <f>AN58-AN59</f>
        <v>393.9630426</v>
      </c>
      <c r="AO60" s="505"/>
      <c r="AP60" s="506">
        <f t="shared" si="83"/>
        <v>6.71328</v>
      </c>
      <c r="AQ60" s="507">
        <f t="shared" si="84"/>
        <v>0.01733578855</v>
      </c>
      <c r="AR60" s="501"/>
    </row>
    <row r="61" ht="12.0" customHeight="1">
      <c r="A61" s="59"/>
      <c r="B61" s="465"/>
      <c r="C61" s="466"/>
      <c r="D61" s="466"/>
      <c r="E61" s="466"/>
      <c r="F61" s="508"/>
      <c r="G61" s="471"/>
      <c r="H61" s="531"/>
      <c r="I61" s="509"/>
      <c r="J61" s="508"/>
      <c r="K61" s="509"/>
      <c r="L61" s="472"/>
      <c r="M61" s="471"/>
      <c r="N61" s="510"/>
      <c r="O61" s="473"/>
      <c r="P61" s="59"/>
      <c r="Q61" s="508"/>
      <c r="R61" s="509"/>
      <c r="S61" s="472"/>
      <c r="T61" s="471"/>
      <c r="U61" s="510"/>
      <c r="V61" s="473"/>
      <c r="W61" s="59"/>
      <c r="X61" s="508"/>
      <c r="Y61" s="509"/>
      <c r="Z61" s="472"/>
      <c r="AA61" s="471"/>
      <c r="AB61" s="510"/>
      <c r="AC61" s="473"/>
      <c r="AD61" s="59"/>
      <c r="AE61" s="508"/>
      <c r="AF61" s="509"/>
      <c r="AG61" s="472"/>
      <c r="AH61" s="471"/>
      <c r="AI61" s="510"/>
      <c r="AJ61" s="473"/>
      <c r="AK61" s="59"/>
      <c r="AL61" s="508"/>
      <c r="AM61" s="509"/>
      <c r="AN61" s="472"/>
      <c r="AO61" s="471"/>
      <c r="AP61" s="510"/>
      <c r="AQ61" s="473"/>
      <c r="AR61" s="474"/>
    </row>
    <row r="62" ht="12.0" customHeight="1">
      <c r="A62" s="59"/>
      <c r="B62" s="59"/>
      <c r="C62" s="59"/>
      <c r="D62" s="59"/>
      <c r="E62" s="59"/>
      <c r="F62" s="59"/>
      <c r="G62" s="59"/>
      <c r="H62" s="59"/>
      <c r="I62" s="59"/>
      <c r="J62" s="59"/>
      <c r="K62" s="59"/>
      <c r="L62" s="140"/>
      <c r="M62" s="59"/>
      <c r="N62" s="59"/>
      <c r="O62" s="59"/>
      <c r="P62" s="59"/>
      <c r="Q62" s="59"/>
      <c r="R62" s="59"/>
      <c r="S62" s="140"/>
      <c r="T62" s="59"/>
      <c r="U62" s="59"/>
      <c r="V62" s="59"/>
      <c r="W62" s="59"/>
      <c r="X62" s="59"/>
      <c r="Y62" s="59"/>
      <c r="Z62" s="140"/>
      <c r="AA62" s="59"/>
      <c r="AB62" s="59"/>
      <c r="AC62" s="59"/>
      <c r="AD62" s="59"/>
      <c r="AE62" s="59"/>
      <c r="AF62" s="59"/>
      <c r="AG62" s="140"/>
      <c r="AH62" s="59"/>
      <c r="AI62" s="59"/>
      <c r="AJ62" s="59"/>
      <c r="AK62" s="59"/>
      <c r="AL62" s="59"/>
      <c r="AM62" s="59"/>
      <c r="AN62" s="140"/>
      <c r="AO62" s="59"/>
      <c r="AP62" s="59"/>
      <c r="AQ62" s="59"/>
      <c r="AR62" s="59"/>
    </row>
    <row r="63" ht="12.0" customHeight="1">
      <c r="A63" s="59"/>
      <c r="B63" s="337" t="s">
        <v>322</v>
      </c>
      <c r="C63" s="59"/>
      <c r="D63" s="59"/>
      <c r="E63" s="59"/>
      <c r="F63" s="511">
        <f>'Proposed Rates'!$E$299</f>
        <v>0.0338</v>
      </c>
      <c r="G63" s="59"/>
      <c r="H63" s="59"/>
      <c r="I63" s="59"/>
      <c r="J63" s="511">
        <f>'Proposed Rates'!$F$299</f>
        <v>0.0335</v>
      </c>
      <c r="K63" s="59"/>
      <c r="L63" s="59"/>
      <c r="M63" s="59"/>
      <c r="N63" s="59"/>
      <c r="O63" s="59"/>
      <c r="P63" s="59"/>
      <c r="Q63" s="511">
        <f>'Proposed Rates'!$G$299</f>
        <v>0.0335</v>
      </c>
      <c r="R63" s="59"/>
      <c r="S63" s="59"/>
      <c r="T63" s="59"/>
      <c r="U63" s="59"/>
      <c r="V63" s="59"/>
      <c r="W63" s="59"/>
      <c r="X63" s="511">
        <f>'Proposed Rates'!$H$299</f>
        <v>0.0335</v>
      </c>
      <c r="Y63" s="59"/>
      <c r="Z63" s="59"/>
      <c r="AA63" s="59"/>
      <c r="AB63" s="59"/>
      <c r="AC63" s="59"/>
      <c r="AD63" s="59"/>
      <c r="AE63" s="511">
        <f>'Proposed Rates'!$I$299</f>
        <v>0.0335</v>
      </c>
      <c r="AF63" s="59"/>
      <c r="AG63" s="59"/>
      <c r="AH63" s="59"/>
      <c r="AI63" s="59"/>
      <c r="AJ63" s="59"/>
      <c r="AK63" s="59"/>
      <c r="AL63" s="511">
        <f>'Proposed Rates'!$J$299</f>
        <v>0.0335</v>
      </c>
      <c r="AM63" s="59"/>
      <c r="AN63" s="59"/>
      <c r="AO63" s="59"/>
      <c r="AP63" s="59"/>
      <c r="AQ63" s="59"/>
      <c r="AR63" s="59"/>
    </row>
    <row r="64" ht="12.0" customHeight="1">
      <c r="A64" s="59"/>
      <c r="B64" s="59"/>
      <c r="C64" s="59"/>
      <c r="D64" s="59"/>
      <c r="E64" s="59"/>
      <c r="F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59"/>
      <c r="AK64" s="59"/>
      <c r="AL64" s="59"/>
      <c r="AM64" s="59"/>
      <c r="AN64" s="59"/>
      <c r="AO64" s="59"/>
      <c r="AP64" s="59"/>
      <c r="AQ64" s="59"/>
      <c r="AR64" s="59"/>
    </row>
    <row r="65" ht="12.0" customHeight="1">
      <c r="A65" s="59" t="s">
        <v>327</v>
      </c>
      <c r="B65" s="59"/>
      <c r="C65" s="59"/>
      <c r="D65" s="59"/>
      <c r="E65" s="59"/>
      <c r="F65" s="59"/>
      <c r="G65" s="59"/>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c r="AJ65" s="59"/>
      <c r="AK65" s="59"/>
      <c r="AL65" s="59"/>
      <c r="AM65" s="59"/>
      <c r="AN65" s="59"/>
      <c r="AO65" s="59"/>
      <c r="AP65" s="59"/>
      <c r="AQ65" s="59"/>
      <c r="AR65" s="59"/>
    </row>
    <row r="66" ht="12.0" customHeight="1">
      <c r="A66" s="59"/>
      <c r="B66" s="59"/>
      <c r="C66" s="59"/>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9"/>
      <c r="AR66" s="59"/>
    </row>
    <row r="67" ht="12.0" customHeight="1">
      <c r="A67" s="59" t="s">
        <v>328</v>
      </c>
      <c r="B67" s="59"/>
      <c r="C67" s="59"/>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c r="AP67" s="59"/>
      <c r="AQ67" s="59"/>
      <c r="AR67" s="59"/>
    </row>
    <row r="68" ht="12.0" customHeight="1">
      <c r="A68" s="59" t="s">
        <v>329</v>
      </c>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c r="AP68" s="59"/>
      <c r="AQ68" s="59"/>
      <c r="AR68" s="59"/>
    </row>
    <row r="69" ht="12.0" customHeight="1">
      <c r="A69" s="59" t="s">
        <v>330</v>
      </c>
      <c r="B69" s="59"/>
      <c r="C69" s="59"/>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59"/>
      <c r="AM69" s="59"/>
      <c r="AN69" s="59"/>
      <c r="AO69" s="59"/>
      <c r="AP69" s="59"/>
      <c r="AQ69" s="59"/>
      <c r="AR69" s="59"/>
    </row>
    <row r="70" ht="12.0" customHeight="1">
      <c r="A70" s="59" t="s">
        <v>331</v>
      </c>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c r="AP70" s="59"/>
      <c r="AQ70" s="59"/>
      <c r="AR70" s="59"/>
    </row>
    <row r="71" ht="12.0" customHeight="1">
      <c r="A71" s="59" t="s">
        <v>332</v>
      </c>
      <c r="B71" s="59"/>
      <c r="C71" s="59"/>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59"/>
      <c r="AO71" s="59"/>
      <c r="AP71" s="59"/>
      <c r="AQ71" s="59"/>
      <c r="AR71" s="59"/>
    </row>
    <row r="72" ht="12.0" customHeight="1">
      <c r="A72" s="59"/>
      <c r="B72" s="59"/>
      <c r="C72" s="59"/>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N72" s="59"/>
      <c r="AO72" s="59"/>
      <c r="AP72" s="59"/>
      <c r="AQ72" s="59"/>
      <c r="AR72" s="59"/>
    </row>
    <row r="73" ht="12.0" customHeight="1">
      <c r="A73" s="513"/>
      <c r="B73" s="59" t="s">
        <v>333</v>
      </c>
      <c r="C73" s="59"/>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59"/>
      <c r="AK73" s="59"/>
      <c r="AL73" s="59"/>
      <c r="AM73" s="59"/>
      <c r="AN73" s="59"/>
      <c r="AO73" s="59"/>
      <c r="AP73" s="59"/>
      <c r="AQ73" s="59"/>
      <c r="AR73" s="59"/>
    </row>
    <row r="74" ht="12.0" customHeight="1">
      <c r="A74" s="59"/>
      <c r="B74" s="59"/>
      <c r="C74" s="59"/>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9"/>
      <c r="AR74" s="59"/>
    </row>
    <row r="75" ht="12.0" customHeight="1">
      <c r="A75" s="59"/>
      <c r="B75" s="59" t="s">
        <v>334</v>
      </c>
      <c r="C75" s="59"/>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c r="AJ75" s="59"/>
      <c r="AK75" s="59"/>
      <c r="AL75" s="59"/>
      <c r="AM75" s="59"/>
      <c r="AN75" s="59"/>
      <c r="AO75" s="59"/>
      <c r="AP75" s="59"/>
      <c r="AQ75" s="59"/>
      <c r="AR75" s="59"/>
    </row>
    <row r="76" ht="12.0" customHeight="1">
      <c r="A76" s="59"/>
      <c r="B76" s="59"/>
      <c r="C76" s="59"/>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c r="AJ76" s="59"/>
      <c r="AK76" s="59"/>
      <c r="AL76" s="59"/>
      <c r="AM76" s="59"/>
      <c r="AN76" s="59"/>
      <c r="AO76" s="59"/>
      <c r="AP76" s="59"/>
      <c r="AQ76" s="59"/>
      <c r="AR76" s="59"/>
    </row>
    <row r="77" ht="12.0" customHeight="1">
      <c r="A77" s="59"/>
      <c r="B77" s="59"/>
      <c r="C77" s="59"/>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c r="AJ77" s="59"/>
      <c r="AK77" s="59"/>
      <c r="AL77" s="59"/>
      <c r="AM77" s="59"/>
      <c r="AN77" s="59"/>
      <c r="AO77" s="59"/>
      <c r="AP77" s="59"/>
      <c r="AQ77" s="59"/>
      <c r="AR77" s="59"/>
    </row>
    <row r="78" ht="12.0" customHeight="1">
      <c r="A78" s="59"/>
      <c r="B78" s="59"/>
      <c r="C78" s="59"/>
      <c r="D78" s="59"/>
      <c r="E78" s="59"/>
      <c r="F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9"/>
      <c r="AR78" s="59"/>
    </row>
    <row r="79" ht="12.0" customHeight="1">
      <c r="A79" s="59"/>
      <c r="B79" s="59"/>
      <c r="C79" s="59"/>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59"/>
      <c r="AK79" s="59"/>
      <c r="AL79" s="59"/>
      <c r="AM79" s="59"/>
      <c r="AN79" s="59"/>
      <c r="AO79" s="59"/>
      <c r="AP79" s="59"/>
      <c r="AQ79" s="59"/>
      <c r="AR79" s="59"/>
    </row>
    <row r="80" ht="12.0" customHeight="1">
      <c r="A80" s="59"/>
      <c r="B80" s="59"/>
      <c r="C80" s="59"/>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9"/>
      <c r="AR80" s="59"/>
    </row>
    <row r="81" ht="12.0" customHeight="1">
      <c r="A81" s="59"/>
      <c r="B81" s="59"/>
      <c r="C81" s="59"/>
      <c r="D81" s="59"/>
      <c r="E81" s="59"/>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c r="AR81" s="59"/>
    </row>
    <row r="82" ht="12.0" customHeight="1">
      <c r="A82" s="59"/>
      <c r="B82" s="59"/>
      <c r="C82" s="59"/>
      <c r="D82" s="59"/>
      <c r="E82" s="59"/>
      <c r="F82" s="59"/>
      <c r="G82" s="59"/>
      <c r="H82" s="59"/>
      <c r="I82" s="59"/>
      <c r="J82" s="59"/>
      <c r="K82" s="59"/>
      <c r="L82" s="59"/>
      <c r="M82" s="59"/>
      <c r="N82" s="59"/>
      <c r="O82" s="59"/>
      <c r="P82" s="59"/>
      <c r="Q82" s="59"/>
      <c r="R82" s="59"/>
      <c r="S82" s="59"/>
      <c r="T82" s="59"/>
      <c r="U82" s="59"/>
      <c r="V82" s="59"/>
      <c r="W82" s="59"/>
      <c r="X82" s="59"/>
      <c r="Y82" s="59"/>
      <c r="Z82" s="59"/>
      <c r="AA82" s="59"/>
      <c r="AB82" s="59"/>
      <c r="AC82" s="59"/>
      <c r="AD82" s="59"/>
      <c r="AE82" s="59"/>
      <c r="AF82" s="59"/>
      <c r="AG82" s="59"/>
      <c r="AH82" s="59"/>
      <c r="AI82" s="59"/>
      <c r="AJ82" s="59"/>
      <c r="AK82" s="59"/>
      <c r="AL82" s="59"/>
      <c r="AM82" s="59"/>
      <c r="AN82" s="59"/>
      <c r="AO82" s="59"/>
      <c r="AP82" s="59"/>
      <c r="AQ82" s="59"/>
      <c r="AR82" s="59"/>
    </row>
    <row r="83" ht="12.0" customHeight="1">
      <c r="A83" s="59"/>
      <c r="B83" s="59"/>
      <c r="C83" s="59"/>
      <c r="D83" s="59"/>
      <c r="E83" s="59"/>
      <c r="F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83" s="59"/>
      <c r="AN83" s="59"/>
      <c r="AO83" s="59"/>
      <c r="AP83" s="59"/>
      <c r="AQ83" s="59"/>
      <c r="AR83" s="59"/>
    </row>
    <row r="84" ht="12.0" customHeight="1">
      <c r="A84" s="59"/>
      <c r="B84" s="59"/>
      <c r="C84" s="59"/>
      <c r="D84" s="59"/>
      <c r="E84" s="59"/>
      <c r="F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row>
    <row r="85" ht="12.0" customHeight="1">
      <c r="A85" s="59"/>
      <c r="B85" s="59"/>
      <c r="C85" s="59"/>
      <c r="D85" s="59"/>
      <c r="E85" s="59"/>
      <c r="F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row>
    <row r="86" ht="12.0" customHeight="1">
      <c r="A86" s="59"/>
      <c r="B86" s="59"/>
      <c r="C86" s="59"/>
      <c r="D86" s="59"/>
      <c r="E86" s="59"/>
      <c r="F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row>
    <row r="87" ht="12.0" customHeight="1">
      <c r="A87" s="59"/>
      <c r="B87" s="59"/>
      <c r="C87" s="59"/>
      <c r="D87" s="59"/>
      <c r="E87" s="59"/>
      <c r="F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c r="AR87" s="59"/>
    </row>
    <row r="88" ht="12.0" customHeight="1">
      <c r="A88" s="59"/>
      <c r="B88" s="59"/>
      <c r="C88" s="59"/>
      <c r="D88" s="59"/>
      <c r="E88" s="59"/>
      <c r="F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9"/>
      <c r="AR88" s="59"/>
    </row>
    <row r="89" ht="12.0" customHeight="1">
      <c r="A89" s="59"/>
      <c r="B89" s="59"/>
      <c r="C89" s="59"/>
      <c r="D89" s="59"/>
      <c r="E89" s="59"/>
      <c r="F89" s="59"/>
      <c r="G89" s="59"/>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c r="AQ89" s="59"/>
      <c r="AR89" s="59"/>
    </row>
    <row r="90" ht="12.0" customHeight="1">
      <c r="A90" s="59"/>
      <c r="B90" s="59"/>
      <c r="C90" s="59"/>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row>
    <row r="91" ht="12.0" customHeight="1">
      <c r="A91" s="59"/>
      <c r="B91" s="59"/>
      <c r="C91" s="59"/>
      <c r="D91" s="59"/>
      <c r="E91" s="59"/>
      <c r="F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c r="AF91" s="59"/>
      <c r="AG91" s="59"/>
      <c r="AH91" s="59"/>
      <c r="AI91" s="59"/>
      <c r="AJ91" s="59"/>
      <c r="AK91" s="59"/>
      <c r="AL91" s="59"/>
      <c r="AM91" s="59"/>
      <c r="AN91" s="59"/>
      <c r="AO91" s="59"/>
      <c r="AP91" s="59"/>
      <c r="AQ91" s="59"/>
      <c r="AR91" s="59"/>
    </row>
    <row r="92" ht="12.0" customHeight="1">
      <c r="A92" s="59"/>
      <c r="B92" s="59"/>
      <c r="C92" s="59"/>
      <c r="D92" s="59"/>
      <c r="E92" s="59"/>
      <c r="F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c r="AR92" s="59"/>
    </row>
    <row r="93" ht="12.0" customHeight="1">
      <c r="A93" s="59"/>
      <c r="B93" s="59"/>
      <c r="C93" s="59"/>
      <c r="D93" s="59"/>
      <c r="E93" s="59"/>
      <c r="F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c r="AR93" s="59"/>
    </row>
    <row r="94" ht="12.0" customHeight="1">
      <c r="A94" s="59"/>
      <c r="B94" s="59"/>
      <c r="C94" s="59"/>
      <c r="D94" s="59"/>
      <c r="E94" s="59"/>
      <c r="F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c r="AJ94" s="59"/>
      <c r="AK94" s="59"/>
      <c r="AL94" s="59"/>
      <c r="AM94" s="59"/>
      <c r="AN94" s="59"/>
      <c r="AO94" s="59"/>
      <c r="AP94" s="59"/>
      <c r="AQ94" s="59"/>
      <c r="AR94" s="59"/>
    </row>
    <row r="95" ht="12.0" customHeight="1">
      <c r="A95" s="59"/>
      <c r="B95" s="59"/>
      <c r="C95" s="59"/>
      <c r="D95" s="59"/>
      <c r="E95" s="59"/>
      <c r="F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c r="AJ95" s="59"/>
      <c r="AK95" s="59"/>
      <c r="AL95" s="59"/>
      <c r="AM95" s="59"/>
      <c r="AN95" s="59"/>
      <c r="AO95" s="59"/>
      <c r="AP95" s="59"/>
      <c r="AQ95" s="59"/>
      <c r="AR95" s="59"/>
    </row>
    <row r="96" ht="12.0" customHeight="1">
      <c r="A96" s="59"/>
      <c r="B96" s="59"/>
      <c r="C96" s="59"/>
      <c r="D96" s="59"/>
      <c r="E96" s="59"/>
      <c r="F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c r="AQ96" s="59"/>
      <c r="AR96" s="59"/>
    </row>
    <row r="97" ht="12.0" customHeight="1">
      <c r="A97" s="59"/>
      <c r="B97" s="59"/>
      <c r="C97" s="59"/>
      <c r="D97" s="59"/>
      <c r="E97" s="59"/>
      <c r="F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c r="AM97" s="59"/>
      <c r="AN97" s="59"/>
      <c r="AO97" s="59"/>
      <c r="AP97" s="59"/>
      <c r="AQ97" s="59"/>
      <c r="AR97" s="59"/>
    </row>
    <row r="98" ht="12.0" customHeight="1">
      <c r="A98" s="59"/>
      <c r="B98" s="59"/>
      <c r="C98" s="59"/>
      <c r="D98" s="59"/>
      <c r="E98" s="59"/>
      <c r="F98" s="59"/>
      <c r="G98" s="59"/>
      <c r="H98" s="59"/>
      <c r="I98" s="59"/>
      <c r="J98" s="59"/>
      <c r="K98" s="59"/>
      <c r="L98" s="59"/>
      <c r="M98" s="59"/>
      <c r="N98" s="59"/>
      <c r="O98" s="59"/>
      <c r="P98" s="59"/>
      <c r="Q98" s="59"/>
      <c r="R98" s="59"/>
      <c r="S98" s="59"/>
      <c r="T98" s="59"/>
      <c r="U98" s="59"/>
      <c r="V98" s="59"/>
      <c r="W98" s="59"/>
      <c r="X98" s="59"/>
      <c r="Y98" s="59"/>
      <c r="Z98" s="59"/>
      <c r="AA98" s="59"/>
      <c r="AB98" s="59"/>
      <c r="AC98" s="59"/>
      <c r="AD98" s="59"/>
      <c r="AE98" s="59"/>
      <c r="AF98" s="59"/>
      <c r="AG98" s="59"/>
      <c r="AH98" s="59"/>
      <c r="AI98" s="59"/>
      <c r="AJ98" s="59"/>
      <c r="AK98" s="59"/>
      <c r="AL98" s="59"/>
      <c r="AM98" s="59"/>
      <c r="AN98" s="59"/>
      <c r="AO98" s="59"/>
      <c r="AP98" s="59"/>
      <c r="AQ98" s="59"/>
      <c r="AR98" s="59"/>
    </row>
    <row r="99" ht="12.0" customHeight="1">
      <c r="A99" s="59"/>
      <c r="B99" s="59"/>
      <c r="C99" s="59"/>
      <c r="D99" s="59"/>
      <c r="E99" s="59"/>
      <c r="F99" s="59"/>
      <c r="G99" s="59"/>
      <c r="H99" s="59"/>
      <c r="I99" s="59"/>
      <c r="J99" s="59"/>
      <c r="K99" s="59"/>
      <c r="L99" s="59"/>
      <c r="M99" s="59"/>
      <c r="N99" s="59"/>
      <c r="O99" s="59"/>
      <c r="P99" s="59"/>
      <c r="Q99" s="59"/>
      <c r="R99" s="59"/>
      <c r="S99" s="59"/>
      <c r="T99" s="59"/>
      <c r="U99" s="59"/>
      <c r="V99" s="59"/>
      <c r="W99" s="59"/>
      <c r="X99" s="59"/>
      <c r="Y99" s="59"/>
      <c r="Z99" s="59"/>
      <c r="AA99" s="59"/>
      <c r="AB99" s="59"/>
      <c r="AC99" s="59"/>
      <c r="AD99" s="59"/>
      <c r="AE99" s="59"/>
      <c r="AF99" s="59"/>
      <c r="AG99" s="59"/>
      <c r="AH99" s="59"/>
      <c r="AI99" s="59"/>
      <c r="AJ99" s="59"/>
      <c r="AK99" s="59"/>
      <c r="AL99" s="59"/>
      <c r="AM99" s="59"/>
      <c r="AN99" s="59"/>
      <c r="AO99" s="59"/>
      <c r="AP99" s="59"/>
      <c r="AQ99" s="59"/>
      <c r="AR99" s="59"/>
    </row>
    <row r="100" ht="12.0" customHeight="1">
      <c r="A100" s="59"/>
      <c r="B100" s="59"/>
      <c r="C100" s="59"/>
      <c r="D100" s="59"/>
      <c r="E100" s="59"/>
      <c r="F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59"/>
      <c r="AQ100" s="59"/>
      <c r="AR100" s="59"/>
    </row>
    <row r="101" ht="12.0" customHeight="1">
      <c r="A101" s="59"/>
      <c r="B101" s="59"/>
      <c r="C101" s="59"/>
      <c r="D101" s="59"/>
      <c r="E101" s="59"/>
      <c r="F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c r="AH101" s="59"/>
      <c r="AI101" s="59"/>
      <c r="AJ101" s="59"/>
      <c r="AK101" s="59"/>
      <c r="AL101" s="59"/>
      <c r="AM101" s="59"/>
      <c r="AN101" s="59"/>
      <c r="AO101" s="59"/>
      <c r="AP101" s="59"/>
      <c r="AQ101" s="59"/>
      <c r="AR101" s="59"/>
    </row>
    <row r="102" ht="12.0" customHeight="1">
      <c r="A102" s="59"/>
      <c r="B102" s="59"/>
      <c r="C102" s="59"/>
      <c r="D102" s="59"/>
      <c r="E102" s="59"/>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c r="AH102" s="59"/>
      <c r="AI102" s="59"/>
      <c r="AJ102" s="59"/>
      <c r="AK102" s="59"/>
      <c r="AL102" s="59"/>
      <c r="AM102" s="59"/>
      <c r="AN102" s="59"/>
      <c r="AO102" s="59"/>
      <c r="AP102" s="59"/>
      <c r="AQ102" s="59"/>
      <c r="AR102" s="59"/>
    </row>
    <row r="103" ht="12.0" customHeight="1">
      <c r="A103" s="59"/>
      <c r="B103" s="59"/>
      <c r="C103" s="59"/>
      <c r="D103" s="59"/>
      <c r="E103" s="59"/>
      <c r="F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9"/>
      <c r="AJ103" s="59"/>
      <c r="AK103" s="59"/>
      <c r="AL103" s="59"/>
      <c r="AM103" s="59"/>
      <c r="AN103" s="59"/>
      <c r="AO103" s="59"/>
      <c r="AP103" s="59"/>
      <c r="AQ103" s="59"/>
      <c r="AR103" s="59"/>
    </row>
    <row r="104" ht="12.0" customHeight="1">
      <c r="A104" s="59"/>
      <c r="B104" s="59"/>
      <c r="C104" s="59"/>
      <c r="D104" s="59"/>
      <c r="E104" s="59"/>
      <c r="F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c r="AR104" s="59"/>
    </row>
    <row r="105" ht="12.0" customHeight="1">
      <c r="A105" s="59"/>
      <c r="B105" s="59"/>
      <c r="C105" s="59"/>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c r="AL105" s="59"/>
      <c r="AM105" s="59"/>
      <c r="AN105" s="59"/>
      <c r="AO105" s="59"/>
      <c r="AP105" s="59"/>
      <c r="AQ105" s="59"/>
      <c r="AR105" s="59"/>
    </row>
    <row r="106" ht="12.0" customHeight="1">
      <c r="A106" s="59"/>
      <c r="B106" s="59"/>
      <c r="C106" s="59"/>
      <c r="D106" s="59"/>
      <c r="E106" s="59"/>
      <c r="F106" s="59"/>
      <c r="G106" s="59"/>
      <c r="H106" s="59"/>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c r="AH106" s="59"/>
      <c r="AI106" s="59"/>
      <c r="AJ106" s="59"/>
      <c r="AK106" s="59"/>
      <c r="AL106" s="59"/>
      <c r="AM106" s="59"/>
      <c r="AN106" s="59"/>
      <c r="AO106" s="59"/>
      <c r="AP106" s="59"/>
      <c r="AQ106" s="59"/>
      <c r="AR106" s="59"/>
    </row>
    <row r="107" ht="12.0" customHeight="1">
      <c r="A107" s="59"/>
      <c r="B107" s="59"/>
      <c r="C107" s="59"/>
      <c r="D107" s="59"/>
      <c r="E107" s="59"/>
      <c r="F107" s="59"/>
      <c r="G107" s="59"/>
      <c r="H107" s="59"/>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c r="AF107" s="59"/>
      <c r="AG107" s="59"/>
      <c r="AH107" s="59"/>
      <c r="AI107" s="59"/>
      <c r="AJ107" s="59"/>
      <c r="AK107" s="59"/>
      <c r="AL107" s="59"/>
      <c r="AM107" s="59"/>
      <c r="AN107" s="59"/>
      <c r="AO107" s="59"/>
      <c r="AP107" s="59"/>
      <c r="AQ107" s="59"/>
      <c r="AR107" s="59"/>
    </row>
    <row r="108" ht="12.0" customHeight="1">
      <c r="A108" s="59"/>
      <c r="B108" s="59"/>
      <c r="C108" s="59"/>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E108" s="59"/>
      <c r="AF108" s="59"/>
      <c r="AG108" s="59"/>
      <c r="AH108" s="59"/>
      <c r="AI108" s="59"/>
      <c r="AJ108" s="59"/>
      <c r="AK108" s="59"/>
      <c r="AL108" s="59"/>
      <c r="AM108" s="59"/>
      <c r="AN108" s="59"/>
      <c r="AO108" s="59"/>
      <c r="AP108" s="59"/>
      <c r="AQ108" s="59"/>
      <c r="AR108" s="59"/>
    </row>
    <row r="109" ht="12.0" customHeight="1">
      <c r="A109" s="59"/>
      <c r="B109" s="59"/>
      <c r="C109" s="59"/>
      <c r="D109" s="59"/>
      <c r="E109" s="59"/>
      <c r="F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c r="AE109" s="59"/>
      <c r="AF109" s="59"/>
      <c r="AG109" s="59"/>
      <c r="AH109" s="59"/>
      <c r="AI109" s="59"/>
      <c r="AJ109" s="59"/>
      <c r="AK109" s="59"/>
      <c r="AL109" s="59"/>
      <c r="AM109" s="59"/>
      <c r="AN109" s="59"/>
      <c r="AO109" s="59"/>
      <c r="AP109" s="59"/>
      <c r="AQ109" s="59"/>
      <c r="AR109" s="59"/>
    </row>
    <row r="110" ht="12.0" customHeight="1">
      <c r="A110" s="59"/>
      <c r="B110" s="59"/>
      <c r="C110" s="59"/>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c r="AH110" s="59"/>
      <c r="AI110" s="59"/>
      <c r="AJ110" s="59"/>
      <c r="AK110" s="59"/>
      <c r="AL110" s="59"/>
      <c r="AM110" s="59"/>
      <c r="AN110" s="59"/>
      <c r="AO110" s="59"/>
      <c r="AP110" s="59"/>
      <c r="AQ110" s="59"/>
      <c r="AR110" s="59"/>
    </row>
    <row r="111" ht="12.0" customHeight="1">
      <c r="A111" s="59"/>
      <c r="B111" s="59"/>
      <c r="C111" s="59"/>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c r="AH111" s="59"/>
      <c r="AI111" s="59"/>
      <c r="AJ111" s="59"/>
      <c r="AK111" s="59"/>
      <c r="AL111" s="59"/>
      <c r="AM111" s="59"/>
      <c r="AN111" s="59"/>
      <c r="AO111" s="59"/>
      <c r="AP111" s="59"/>
      <c r="AQ111" s="59"/>
      <c r="AR111" s="59"/>
    </row>
    <row r="112" ht="12.0" customHeight="1">
      <c r="A112" s="59"/>
      <c r="B112" s="59"/>
      <c r="C112" s="59"/>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9"/>
      <c r="AM112" s="59"/>
      <c r="AN112" s="59"/>
      <c r="AO112" s="59"/>
      <c r="AP112" s="59"/>
      <c r="AQ112" s="59"/>
      <c r="AR112" s="59"/>
    </row>
    <row r="113" ht="12.0" customHeight="1">
      <c r="A113" s="59"/>
      <c r="B113" s="59"/>
      <c r="C113" s="59"/>
      <c r="D113" s="59"/>
      <c r="E113" s="59"/>
      <c r="F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E113" s="59"/>
      <c r="AF113" s="59"/>
      <c r="AG113" s="59"/>
      <c r="AH113" s="59"/>
      <c r="AI113" s="59"/>
      <c r="AJ113" s="59"/>
      <c r="AK113" s="59"/>
      <c r="AL113" s="59"/>
      <c r="AM113" s="59"/>
      <c r="AN113" s="59"/>
      <c r="AO113" s="59"/>
      <c r="AP113" s="59"/>
      <c r="AQ113" s="59"/>
      <c r="AR113" s="59"/>
    </row>
    <row r="114" ht="12.0" customHeight="1">
      <c r="A114" s="59"/>
      <c r="B114" s="59"/>
      <c r="C114" s="59"/>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c r="AH114" s="59"/>
      <c r="AI114" s="59"/>
      <c r="AJ114" s="59"/>
      <c r="AK114" s="59"/>
      <c r="AL114" s="59"/>
      <c r="AM114" s="59"/>
      <c r="AN114" s="59"/>
      <c r="AO114" s="59"/>
      <c r="AP114" s="59"/>
      <c r="AQ114" s="59"/>
      <c r="AR114" s="59"/>
    </row>
    <row r="115" ht="12.0" customHeight="1">
      <c r="A115" s="59"/>
      <c r="B115" s="59"/>
      <c r="C115" s="59"/>
      <c r="D115" s="59"/>
      <c r="E115" s="59"/>
      <c r="F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c r="AH115" s="59"/>
      <c r="AI115" s="59"/>
      <c r="AJ115" s="59"/>
      <c r="AK115" s="59"/>
      <c r="AL115" s="59"/>
      <c r="AM115" s="59"/>
      <c r="AN115" s="59"/>
      <c r="AO115" s="59"/>
      <c r="AP115" s="59"/>
      <c r="AQ115" s="59"/>
      <c r="AR115" s="59"/>
    </row>
    <row r="116" ht="12.0" customHeight="1">
      <c r="A116" s="59"/>
      <c r="B116" s="59"/>
      <c r="C116" s="59"/>
      <c r="D116" s="59"/>
      <c r="E116" s="59"/>
      <c r="F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9"/>
      <c r="AR116" s="59"/>
    </row>
    <row r="117" ht="12.0" customHeight="1">
      <c r="A117" s="59"/>
      <c r="B117" s="59"/>
      <c r="C117" s="59"/>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c r="AJ117" s="59"/>
      <c r="AK117" s="59"/>
      <c r="AL117" s="59"/>
      <c r="AM117" s="59"/>
      <c r="AN117" s="59"/>
      <c r="AO117" s="59"/>
      <c r="AP117" s="59"/>
      <c r="AQ117" s="59"/>
      <c r="AR117" s="59"/>
    </row>
    <row r="118" ht="12.0" customHeight="1">
      <c r="A118" s="59"/>
      <c r="B118" s="59"/>
      <c r="C118" s="59"/>
      <c r="D118" s="59"/>
      <c r="E118" s="59"/>
      <c r="F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c r="AJ118" s="59"/>
      <c r="AK118" s="59"/>
      <c r="AL118" s="59"/>
      <c r="AM118" s="59"/>
      <c r="AN118" s="59"/>
      <c r="AO118" s="59"/>
      <c r="AP118" s="59"/>
      <c r="AQ118" s="59"/>
      <c r="AR118" s="59"/>
    </row>
    <row r="119" ht="12.0" customHeight="1">
      <c r="A119" s="59"/>
      <c r="B119" s="59"/>
      <c r="C119" s="59"/>
      <c r="D119" s="59"/>
      <c r="E119" s="59"/>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59"/>
      <c r="AL119" s="59"/>
      <c r="AM119" s="59"/>
      <c r="AN119" s="59"/>
      <c r="AO119" s="59"/>
      <c r="AP119" s="59"/>
      <c r="AQ119" s="59"/>
      <c r="AR119" s="59"/>
    </row>
    <row r="120" ht="12.0" customHeight="1">
      <c r="A120" s="59"/>
      <c r="B120" s="59"/>
      <c r="C120" s="59"/>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c r="AJ120" s="59"/>
      <c r="AK120" s="59"/>
      <c r="AL120" s="59"/>
      <c r="AM120" s="59"/>
      <c r="AN120" s="59"/>
      <c r="AO120" s="59"/>
      <c r="AP120" s="59"/>
      <c r="AQ120" s="59"/>
      <c r="AR120" s="59"/>
    </row>
    <row r="121" ht="12.0" customHeight="1">
      <c r="A121" s="59"/>
      <c r="B121" s="59"/>
      <c r="C121" s="59"/>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c r="AJ121" s="59"/>
      <c r="AK121" s="59"/>
      <c r="AL121" s="59"/>
      <c r="AM121" s="59"/>
      <c r="AN121" s="59"/>
      <c r="AO121" s="59"/>
      <c r="AP121" s="59"/>
      <c r="AQ121" s="59"/>
      <c r="AR121" s="59"/>
    </row>
    <row r="122" ht="12.0" customHeight="1">
      <c r="A122" s="59"/>
      <c r="B122" s="59"/>
      <c r="C122" s="59"/>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c r="AH122" s="59"/>
      <c r="AI122" s="59"/>
      <c r="AJ122" s="59"/>
      <c r="AK122" s="59"/>
      <c r="AL122" s="59"/>
      <c r="AM122" s="59"/>
      <c r="AN122" s="59"/>
      <c r="AO122" s="59"/>
      <c r="AP122" s="59"/>
      <c r="AQ122" s="59"/>
      <c r="AR122" s="59"/>
    </row>
    <row r="123" ht="12.0" customHeight="1">
      <c r="A123" s="59"/>
      <c r="B123" s="59"/>
      <c r="C123" s="59"/>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c r="AH123" s="59"/>
      <c r="AI123" s="59"/>
      <c r="AJ123" s="59"/>
      <c r="AK123" s="59"/>
      <c r="AL123" s="59"/>
      <c r="AM123" s="59"/>
      <c r="AN123" s="59"/>
      <c r="AO123" s="59"/>
      <c r="AP123" s="59"/>
      <c r="AQ123" s="59"/>
      <c r="AR123" s="59"/>
    </row>
    <row r="124" ht="12.0" customHeight="1">
      <c r="A124" s="59"/>
      <c r="B124" s="59"/>
      <c r="C124" s="59"/>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c r="AH124" s="59"/>
      <c r="AI124" s="59"/>
      <c r="AJ124" s="59"/>
      <c r="AK124" s="59"/>
      <c r="AL124" s="59"/>
      <c r="AM124" s="59"/>
      <c r="AN124" s="59"/>
      <c r="AO124" s="59"/>
      <c r="AP124" s="59"/>
      <c r="AQ124" s="59"/>
      <c r="AR124" s="59"/>
    </row>
    <row r="125" ht="12.0" customHeight="1">
      <c r="A125" s="59"/>
      <c r="B125" s="59"/>
      <c r="C125" s="59"/>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59"/>
      <c r="AK125" s="59"/>
      <c r="AL125" s="59"/>
      <c r="AM125" s="59"/>
      <c r="AN125" s="59"/>
      <c r="AO125" s="59"/>
      <c r="AP125" s="59"/>
      <c r="AQ125" s="59"/>
      <c r="AR125" s="59"/>
    </row>
    <row r="126" ht="12.0" customHeight="1">
      <c r="A126" s="59"/>
      <c r="B126" s="59"/>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59"/>
      <c r="AK126" s="59"/>
      <c r="AL126" s="59"/>
      <c r="AM126" s="59"/>
      <c r="AN126" s="59"/>
      <c r="AO126" s="59"/>
      <c r="AP126" s="59"/>
      <c r="AQ126" s="59"/>
      <c r="AR126" s="59"/>
    </row>
    <row r="127" ht="12.0" customHeight="1">
      <c r="A127" s="59"/>
      <c r="B127" s="59"/>
      <c r="C127" s="59"/>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c r="AJ127" s="59"/>
      <c r="AK127" s="59"/>
      <c r="AL127" s="59"/>
      <c r="AM127" s="59"/>
      <c r="AN127" s="59"/>
      <c r="AO127" s="59"/>
      <c r="AP127" s="59"/>
      <c r="AQ127" s="59"/>
      <c r="AR127" s="59"/>
    </row>
    <row r="128" ht="12.0" customHeight="1">
      <c r="A128" s="59"/>
      <c r="B128" s="59"/>
      <c r="C128" s="59"/>
      <c r="D128" s="59"/>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59"/>
      <c r="AK128" s="59"/>
      <c r="AL128" s="59"/>
      <c r="AM128" s="59"/>
      <c r="AN128" s="59"/>
      <c r="AO128" s="59"/>
      <c r="AP128" s="59"/>
      <c r="AQ128" s="59"/>
      <c r="AR128" s="59"/>
    </row>
    <row r="129" ht="12.0" customHeight="1">
      <c r="A129" s="59"/>
      <c r="B129" s="59"/>
      <c r="C129" s="59"/>
      <c r="D129" s="59"/>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59"/>
      <c r="AK129" s="59"/>
      <c r="AL129" s="59"/>
      <c r="AM129" s="59"/>
      <c r="AN129" s="59"/>
      <c r="AO129" s="59"/>
      <c r="AP129" s="59"/>
      <c r="AQ129" s="59"/>
      <c r="AR129" s="59"/>
    </row>
    <row r="130" ht="12.0" customHeight="1">
      <c r="A130" s="59"/>
      <c r="B130" s="59"/>
      <c r="C130" s="59"/>
      <c r="D130" s="59"/>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c r="AH130" s="59"/>
      <c r="AI130" s="59"/>
      <c r="AJ130" s="59"/>
      <c r="AK130" s="59"/>
      <c r="AL130" s="59"/>
      <c r="AM130" s="59"/>
      <c r="AN130" s="59"/>
      <c r="AO130" s="59"/>
      <c r="AP130" s="59"/>
      <c r="AQ130" s="59"/>
      <c r="AR130" s="59"/>
    </row>
    <row r="131" ht="12.0" customHeight="1">
      <c r="A131" s="59"/>
      <c r="B131" s="59"/>
      <c r="C131" s="59"/>
      <c r="D131" s="59"/>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59"/>
      <c r="AK131" s="59"/>
      <c r="AL131" s="59"/>
      <c r="AM131" s="59"/>
      <c r="AN131" s="59"/>
      <c r="AO131" s="59"/>
      <c r="AP131" s="59"/>
      <c r="AQ131" s="59"/>
      <c r="AR131" s="59"/>
    </row>
    <row r="132" ht="12.0" customHeight="1">
      <c r="A132" s="59"/>
      <c r="B132" s="59"/>
      <c r="C132" s="59"/>
      <c r="D132" s="59"/>
      <c r="E132" s="59"/>
      <c r="F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c r="AH132" s="59"/>
      <c r="AI132" s="59"/>
      <c r="AJ132" s="59"/>
      <c r="AK132" s="59"/>
      <c r="AL132" s="59"/>
      <c r="AM132" s="59"/>
      <c r="AN132" s="59"/>
      <c r="AO132" s="59"/>
      <c r="AP132" s="59"/>
      <c r="AQ132" s="59"/>
      <c r="AR132" s="59"/>
    </row>
    <row r="133" ht="12.0" customHeight="1">
      <c r="A133" s="59"/>
      <c r="B133" s="59"/>
      <c r="C133" s="59"/>
      <c r="D133" s="59"/>
      <c r="E133" s="59"/>
      <c r="F133" s="59"/>
      <c r="G133" s="59"/>
      <c r="H133" s="59"/>
      <c r="I133" s="59"/>
      <c r="J133" s="59"/>
      <c r="K133" s="59"/>
      <c r="L133" s="59"/>
      <c r="M133" s="59"/>
      <c r="N133" s="59"/>
      <c r="O133" s="59"/>
      <c r="P133" s="59"/>
      <c r="Q133" s="59"/>
      <c r="R133" s="59"/>
      <c r="S133" s="59"/>
      <c r="T133" s="59"/>
      <c r="U133" s="59"/>
      <c r="V133" s="59"/>
      <c r="W133" s="59"/>
      <c r="X133" s="59"/>
      <c r="Y133" s="59"/>
      <c r="Z133" s="59"/>
      <c r="AA133" s="59"/>
      <c r="AB133" s="59"/>
      <c r="AC133" s="59"/>
      <c r="AD133" s="59"/>
      <c r="AE133" s="59"/>
      <c r="AF133" s="59"/>
      <c r="AG133" s="59"/>
      <c r="AH133" s="59"/>
      <c r="AI133" s="59"/>
      <c r="AJ133" s="59"/>
      <c r="AK133" s="59"/>
      <c r="AL133" s="59"/>
      <c r="AM133" s="59"/>
      <c r="AN133" s="59"/>
      <c r="AO133" s="59"/>
      <c r="AP133" s="59"/>
      <c r="AQ133" s="59"/>
      <c r="AR133" s="59"/>
    </row>
    <row r="134" ht="12.0" customHeight="1">
      <c r="A134" s="59"/>
      <c r="B134" s="59"/>
      <c r="C134" s="59"/>
      <c r="D134" s="59"/>
      <c r="E134" s="59"/>
      <c r="F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59"/>
      <c r="AE134" s="59"/>
      <c r="AF134" s="59"/>
      <c r="AG134" s="59"/>
      <c r="AH134" s="59"/>
      <c r="AI134" s="59"/>
      <c r="AJ134" s="59"/>
      <c r="AK134" s="59"/>
      <c r="AL134" s="59"/>
      <c r="AM134" s="59"/>
      <c r="AN134" s="59"/>
      <c r="AO134" s="59"/>
      <c r="AP134" s="59"/>
      <c r="AQ134" s="59"/>
      <c r="AR134" s="59"/>
    </row>
    <row r="135" ht="12.0" customHeight="1">
      <c r="A135" s="59"/>
      <c r="B135" s="59"/>
      <c r="C135" s="59"/>
      <c r="D135" s="59"/>
      <c r="E135" s="59"/>
      <c r="F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c r="AE135" s="59"/>
      <c r="AF135" s="59"/>
      <c r="AG135" s="59"/>
      <c r="AH135" s="59"/>
      <c r="AI135" s="59"/>
      <c r="AJ135" s="59"/>
      <c r="AK135" s="59"/>
      <c r="AL135" s="59"/>
      <c r="AM135" s="59"/>
      <c r="AN135" s="59"/>
      <c r="AO135" s="59"/>
      <c r="AP135" s="59"/>
      <c r="AQ135" s="59"/>
      <c r="AR135" s="59"/>
    </row>
    <row r="136" ht="12.0" customHeight="1">
      <c r="A136" s="59"/>
      <c r="B136" s="59"/>
      <c r="C136" s="59"/>
      <c r="D136" s="59"/>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c r="AH136" s="59"/>
      <c r="AI136" s="59"/>
      <c r="AJ136" s="59"/>
      <c r="AK136" s="59"/>
      <c r="AL136" s="59"/>
      <c r="AM136" s="59"/>
      <c r="AN136" s="59"/>
      <c r="AO136" s="59"/>
      <c r="AP136" s="59"/>
      <c r="AQ136" s="59"/>
      <c r="AR136" s="59"/>
    </row>
    <row r="137" ht="12.0" customHeight="1">
      <c r="A137" s="59"/>
      <c r="B137" s="59"/>
      <c r="C137" s="59"/>
      <c r="D137" s="59"/>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c r="AJ137" s="59"/>
      <c r="AK137" s="59"/>
      <c r="AL137" s="59"/>
      <c r="AM137" s="59"/>
      <c r="AN137" s="59"/>
      <c r="AO137" s="59"/>
      <c r="AP137" s="59"/>
      <c r="AQ137" s="59"/>
      <c r="AR137" s="59"/>
    </row>
    <row r="138" ht="12.0" customHeight="1">
      <c r="A138" s="59"/>
      <c r="B138" s="59"/>
      <c r="C138" s="59"/>
      <c r="D138" s="59"/>
      <c r="E138" s="59"/>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c r="AH138" s="59"/>
      <c r="AI138" s="59"/>
      <c r="AJ138" s="59"/>
      <c r="AK138" s="59"/>
      <c r="AL138" s="59"/>
      <c r="AM138" s="59"/>
      <c r="AN138" s="59"/>
      <c r="AO138" s="59"/>
      <c r="AP138" s="59"/>
      <c r="AQ138" s="59"/>
      <c r="AR138" s="59"/>
    </row>
    <row r="139" ht="12.0" customHeight="1">
      <c r="A139" s="59"/>
      <c r="B139" s="59"/>
      <c r="C139" s="59"/>
      <c r="D139" s="59"/>
      <c r="E139" s="59"/>
      <c r="F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c r="AH139" s="59"/>
      <c r="AI139" s="59"/>
      <c r="AJ139" s="59"/>
      <c r="AK139" s="59"/>
      <c r="AL139" s="59"/>
      <c r="AM139" s="59"/>
      <c r="AN139" s="59"/>
      <c r="AO139" s="59"/>
      <c r="AP139" s="59"/>
      <c r="AQ139" s="59"/>
      <c r="AR139" s="59"/>
    </row>
    <row r="140" ht="12.0" customHeight="1">
      <c r="A140" s="59"/>
      <c r="B140" s="59"/>
      <c r="C140" s="59"/>
      <c r="D140" s="59"/>
      <c r="E140" s="59"/>
      <c r="F140" s="59"/>
      <c r="G140" s="59"/>
      <c r="H140" s="59"/>
      <c r="I140" s="59"/>
      <c r="J140" s="59"/>
      <c r="K140" s="59"/>
      <c r="L140" s="59"/>
      <c r="M140" s="59"/>
      <c r="N140" s="59"/>
      <c r="O140" s="59"/>
      <c r="P140" s="59"/>
      <c r="Q140" s="59"/>
      <c r="R140" s="59"/>
      <c r="S140" s="59"/>
      <c r="T140" s="59"/>
      <c r="U140" s="59"/>
      <c r="V140" s="59"/>
      <c r="W140" s="59"/>
      <c r="X140" s="59"/>
      <c r="Y140" s="59"/>
      <c r="Z140" s="59"/>
      <c r="AA140" s="59"/>
      <c r="AB140" s="59"/>
      <c r="AC140" s="59"/>
      <c r="AD140" s="59"/>
      <c r="AE140" s="59"/>
      <c r="AF140" s="59"/>
      <c r="AG140" s="59"/>
      <c r="AH140" s="59"/>
      <c r="AI140" s="59"/>
      <c r="AJ140" s="59"/>
      <c r="AK140" s="59"/>
      <c r="AL140" s="59"/>
      <c r="AM140" s="59"/>
      <c r="AN140" s="59"/>
      <c r="AO140" s="59"/>
      <c r="AP140" s="59"/>
      <c r="AQ140" s="59"/>
      <c r="AR140" s="59"/>
    </row>
    <row r="141" ht="12.0" customHeight="1">
      <c r="A141" s="59"/>
      <c r="B141" s="59"/>
      <c r="C141" s="59"/>
      <c r="D141" s="59"/>
      <c r="E141" s="59"/>
      <c r="F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c r="AH141" s="59"/>
      <c r="AI141" s="59"/>
      <c r="AJ141" s="59"/>
      <c r="AK141" s="59"/>
      <c r="AL141" s="59"/>
      <c r="AM141" s="59"/>
      <c r="AN141" s="59"/>
      <c r="AO141" s="59"/>
      <c r="AP141" s="59"/>
      <c r="AQ141" s="59"/>
      <c r="AR141" s="59"/>
    </row>
    <row r="142" ht="12.0" customHeight="1">
      <c r="A142" s="59"/>
      <c r="B142" s="59"/>
      <c r="C142" s="59"/>
      <c r="D142" s="59"/>
      <c r="E142" s="59"/>
      <c r="F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c r="AD142" s="59"/>
      <c r="AE142" s="59"/>
      <c r="AF142" s="59"/>
      <c r="AG142" s="59"/>
      <c r="AH142" s="59"/>
      <c r="AI142" s="59"/>
      <c r="AJ142" s="59"/>
      <c r="AK142" s="59"/>
      <c r="AL142" s="59"/>
      <c r="AM142" s="59"/>
      <c r="AN142" s="59"/>
      <c r="AO142" s="59"/>
      <c r="AP142" s="59"/>
      <c r="AQ142" s="59"/>
      <c r="AR142" s="59"/>
    </row>
    <row r="143" ht="12.0" customHeight="1">
      <c r="A143" s="59"/>
      <c r="B143" s="59"/>
      <c r="C143" s="59"/>
      <c r="D143" s="59"/>
      <c r="E143" s="59"/>
      <c r="F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c r="AD143" s="59"/>
      <c r="AE143" s="59"/>
      <c r="AF143" s="59"/>
      <c r="AG143" s="59"/>
      <c r="AH143" s="59"/>
      <c r="AI143" s="59"/>
      <c r="AJ143" s="59"/>
      <c r="AK143" s="59"/>
      <c r="AL143" s="59"/>
      <c r="AM143" s="59"/>
      <c r="AN143" s="59"/>
      <c r="AO143" s="59"/>
      <c r="AP143" s="59"/>
      <c r="AQ143" s="59"/>
      <c r="AR143" s="59"/>
    </row>
    <row r="144" ht="12.0" customHeight="1">
      <c r="A144" s="59"/>
      <c r="B144" s="59"/>
      <c r="C144" s="59"/>
      <c r="D144" s="59"/>
      <c r="E144" s="59"/>
      <c r="F144" s="59"/>
      <c r="G144" s="59"/>
      <c r="H144" s="59"/>
      <c r="I144" s="59"/>
      <c r="J144" s="59"/>
      <c r="K144" s="59"/>
      <c r="L144" s="59"/>
      <c r="M144" s="59"/>
      <c r="N144" s="59"/>
      <c r="O144" s="59"/>
      <c r="P144" s="59"/>
      <c r="Q144" s="59"/>
      <c r="R144" s="59"/>
      <c r="S144" s="59"/>
      <c r="T144" s="59"/>
      <c r="U144" s="59"/>
      <c r="V144" s="59"/>
      <c r="W144" s="59"/>
      <c r="X144" s="59"/>
      <c r="Y144" s="59"/>
      <c r="Z144" s="59"/>
      <c r="AA144" s="59"/>
      <c r="AB144" s="59"/>
      <c r="AC144" s="59"/>
      <c r="AD144" s="59"/>
      <c r="AE144" s="59"/>
      <c r="AF144" s="59"/>
      <c r="AG144" s="59"/>
      <c r="AH144" s="59"/>
      <c r="AI144" s="59"/>
      <c r="AJ144" s="59"/>
      <c r="AK144" s="59"/>
      <c r="AL144" s="59"/>
      <c r="AM144" s="59"/>
      <c r="AN144" s="59"/>
      <c r="AO144" s="59"/>
      <c r="AP144" s="59"/>
      <c r="AQ144" s="59"/>
      <c r="AR144" s="59"/>
    </row>
    <row r="145" ht="12.0" customHeight="1">
      <c r="A145" s="59"/>
      <c r="B145" s="59"/>
      <c r="C145" s="59"/>
      <c r="D145" s="59"/>
      <c r="E145" s="59"/>
      <c r="F145" s="5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c r="AD145" s="59"/>
      <c r="AE145" s="59"/>
      <c r="AF145" s="59"/>
      <c r="AG145" s="59"/>
      <c r="AH145" s="59"/>
      <c r="AI145" s="59"/>
      <c r="AJ145" s="59"/>
      <c r="AK145" s="59"/>
      <c r="AL145" s="59"/>
      <c r="AM145" s="59"/>
      <c r="AN145" s="59"/>
      <c r="AO145" s="59"/>
      <c r="AP145" s="59"/>
      <c r="AQ145" s="59"/>
      <c r="AR145" s="59"/>
    </row>
    <row r="146" ht="12.0" customHeight="1">
      <c r="A146" s="59"/>
      <c r="B146" s="59"/>
      <c r="C146" s="59"/>
      <c r="D146" s="59"/>
      <c r="E146" s="59"/>
      <c r="F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c r="AD146" s="59"/>
      <c r="AE146" s="59"/>
      <c r="AF146" s="59"/>
      <c r="AG146" s="59"/>
      <c r="AH146" s="59"/>
      <c r="AI146" s="59"/>
      <c r="AJ146" s="59"/>
      <c r="AK146" s="59"/>
      <c r="AL146" s="59"/>
      <c r="AM146" s="59"/>
      <c r="AN146" s="59"/>
      <c r="AO146" s="59"/>
      <c r="AP146" s="59"/>
      <c r="AQ146" s="59"/>
      <c r="AR146" s="59"/>
    </row>
    <row r="147" ht="12.0" customHeight="1">
      <c r="A147" s="59"/>
      <c r="B147" s="59"/>
      <c r="C147" s="59"/>
      <c r="D147" s="59"/>
      <c r="E147" s="59"/>
      <c r="F147" s="59"/>
      <c r="G147" s="59"/>
      <c r="H147" s="59"/>
      <c r="I147" s="59"/>
      <c r="J147" s="59"/>
      <c r="K147" s="59"/>
      <c r="L147" s="59"/>
      <c r="M147" s="59"/>
      <c r="N147" s="59"/>
      <c r="O147" s="59"/>
      <c r="P147" s="59"/>
      <c r="Q147" s="59"/>
      <c r="R147" s="59"/>
      <c r="S147" s="59"/>
      <c r="T147" s="59"/>
      <c r="U147" s="59"/>
      <c r="V147" s="59"/>
      <c r="W147" s="59"/>
      <c r="X147" s="59"/>
      <c r="Y147" s="59"/>
      <c r="Z147" s="59"/>
      <c r="AA147" s="59"/>
      <c r="AB147" s="59"/>
      <c r="AC147" s="59"/>
      <c r="AD147" s="59"/>
      <c r="AE147" s="59"/>
      <c r="AF147" s="59"/>
      <c r="AG147" s="59"/>
      <c r="AH147" s="59"/>
      <c r="AI147" s="59"/>
      <c r="AJ147" s="59"/>
      <c r="AK147" s="59"/>
      <c r="AL147" s="59"/>
      <c r="AM147" s="59"/>
      <c r="AN147" s="59"/>
      <c r="AO147" s="59"/>
      <c r="AP147" s="59"/>
      <c r="AQ147" s="59"/>
      <c r="AR147" s="59"/>
    </row>
    <row r="148" ht="12.0" customHeight="1">
      <c r="A148" s="59"/>
      <c r="B148" s="59"/>
      <c r="C148" s="59"/>
      <c r="D148" s="59"/>
      <c r="E148" s="59"/>
      <c r="F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E148" s="59"/>
      <c r="AF148" s="59"/>
      <c r="AG148" s="59"/>
      <c r="AH148" s="59"/>
      <c r="AI148" s="59"/>
      <c r="AJ148" s="59"/>
      <c r="AK148" s="59"/>
      <c r="AL148" s="59"/>
      <c r="AM148" s="59"/>
      <c r="AN148" s="59"/>
      <c r="AO148" s="59"/>
      <c r="AP148" s="59"/>
      <c r="AQ148" s="59"/>
      <c r="AR148" s="59"/>
    </row>
    <row r="149" ht="12.0" customHeight="1">
      <c r="A149" s="59"/>
      <c r="B149" s="59"/>
      <c r="C149" s="59"/>
      <c r="D149" s="59"/>
      <c r="E149" s="59"/>
      <c r="F149" s="59"/>
      <c r="G149" s="59"/>
      <c r="H149" s="59"/>
      <c r="I149" s="59"/>
      <c r="J149" s="59"/>
      <c r="K149" s="59"/>
      <c r="L149" s="59"/>
      <c r="M149" s="59"/>
      <c r="N149" s="59"/>
      <c r="O149" s="59"/>
      <c r="P149" s="59"/>
      <c r="Q149" s="59"/>
      <c r="R149" s="59"/>
      <c r="S149" s="59"/>
      <c r="T149" s="59"/>
      <c r="U149" s="59"/>
      <c r="V149" s="59"/>
      <c r="W149" s="59"/>
      <c r="X149" s="59"/>
      <c r="Y149" s="59"/>
      <c r="Z149" s="59"/>
      <c r="AA149" s="59"/>
      <c r="AB149" s="59"/>
      <c r="AC149" s="59"/>
      <c r="AD149" s="59"/>
      <c r="AE149" s="59"/>
      <c r="AF149" s="59"/>
      <c r="AG149" s="59"/>
      <c r="AH149" s="59"/>
      <c r="AI149" s="59"/>
      <c r="AJ149" s="59"/>
      <c r="AK149" s="59"/>
      <c r="AL149" s="59"/>
      <c r="AM149" s="59"/>
      <c r="AN149" s="59"/>
      <c r="AO149" s="59"/>
      <c r="AP149" s="59"/>
      <c r="AQ149" s="59"/>
      <c r="AR149" s="59"/>
    </row>
    <row r="150" ht="12.0" customHeight="1">
      <c r="A150" s="59"/>
      <c r="B150" s="59"/>
      <c r="C150" s="59"/>
      <c r="D150" s="59"/>
      <c r="E150" s="59"/>
      <c r="F150" s="59"/>
      <c r="G150" s="59"/>
      <c r="H150" s="59"/>
      <c r="I150" s="59"/>
      <c r="J150" s="59"/>
      <c r="K150" s="59"/>
      <c r="L150" s="59"/>
      <c r="M150" s="59"/>
      <c r="N150" s="59"/>
      <c r="O150" s="59"/>
      <c r="P150" s="59"/>
      <c r="Q150" s="59"/>
      <c r="R150" s="59"/>
      <c r="S150" s="59"/>
      <c r="T150" s="59"/>
      <c r="U150" s="59"/>
      <c r="V150" s="59"/>
      <c r="W150" s="59"/>
      <c r="X150" s="59"/>
      <c r="Y150" s="59"/>
      <c r="Z150" s="59"/>
      <c r="AA150" s="59"/>
      <c r="AB150" s="59"/>
      <c r="AC150" s="59"/>
      <c r="AD150" s="59"/>
      <c r="AE150" s="59"/>
      <c r="AF150" s="59"/>
      <c r="AG150" s="59"/>
      <c r="AH150" s="59"/>
      <c r="AI150" s="59"/>
      <c r="AJ150" s="59"/>
      <c r="AK150" s="59"/>
      <c r="AL150" s="59"/>
      <c r="AM150" s="59"/>
      <c r="AN150" s="59"/>
      <c r="AO150" s="59"/>
      <c r="AP150" s="59"/>
      <c r="AQ150" s="59"/>
      <c r="AR150" s="59"/>
    </row>
    <row r="151" ht="12.0" customHeight="1">
      <c r="A151" s="59"/>
      <c r="B151" s="59"/>
      <c r="C151" s="59"/>
      <c r="D151" s="59"/>
      <c r="E151" s="59"/>
      <c r="F151" s="59"/>
      <c r="G151" s="59"/>
      <c r="H151" s="59"/>
      <c r="I151" s="59"/>
      <c r="J151" s="59"/>
      <c r="K151" s="59"/>
      <c r="L151" s="59"/>
      <c r="M151" s="59"/>
      <c r="N151" s="59"/>
      <c r="O151" s="59"/>
      <c r="P151" s="59"/>
      <c r="Q151" s="59"/>
      <c r="R151" s="59"/>
      <c r="S151" s="59"/>
      <c r="T151" s="59"/>
      <c r="U151" s="59"/>
      <c r="V151" s="59"/>
      <c r="W151" s="59"/>
      <c r="X151" s="59"/>
      <c r="Y151" s="59"/>
      <c r="Z151" s="59"/>
      <c r="AA151" s="59"/>
      <c r="AB151" s="59"/>
      <c r="AC151" s="59"/>
      <c r="AD151" s="59"/>
      <c r="AE151" s="59"/>
      <c r="AF151" s="59"/>
      <c r="AG151" s="59"/>
      <c r="AH151" s="59"/>
      <c r="AI151" s="59"/>
      <c r="AJ151" s="59"/>
      <c r="AK151" s="59"/>
      <c r="AL151" s="59"/>
      <c r="AM151" s="59"/>
      <c r="AN151" s="59"/>
      <c r="AO151" s="59"/>
      <c r="AP151" s="59"/>
      <c r="AQ151" s="59"/>
      <c r="AR151" s="59"/>
    </row>
    <row r="152" ht="12.0" customHeight="1">
      <c r="A152" s="59"/>
      <c r="B152" s="59"/>
      <c r="C152" s="59"/>
      <c r="D152" s="59"/>
      <c r="E152" s="59"/>
      <c r="F152" s="59"/>
      <c r="G152" s="59"/>
      <c r="H152" s="59"/>
      <c r="I152" s="59"/>
      <c r="J152" s="59"/>
      <c r="K152" s="59"/>
      <c r="L152" s="59"/>
      <c r="M152" s="59"/>
      <c r="N152" s="59"/>
      <c r="O152" s="59"/>
      <c r="P152" s="59"/>
      <c r="Q152" s="59"/>
      <c r="R152" s="59"/>
      <c r="S152" s="59"/>
      <c r="T152" s="59"/>
      <c r="U152" s="59"/>
      <c r="V152" s="59"/>
      <c r="W152" s="59"/>
      <c r="X152" s="59"/>
      <c r="Y152" s="59"/>
      <c r="Z152" s="59"/>
      <c r="AA152" s="59"/>
      <c r="AB152" s="59"/>
      <c r="AC152" s="59"/>
      <c r="AD152" s="59"/>
      <c r="AE152" s="59"/>
      <c r="AF152" s="59"/>
      <c r="AG152" s="59"/>
      <c r="AH152" s="59"/>
      <c r="AI152" s="59"/>
      <c r="AJ152" s="59"/>
      <c r="AK152" s="59"/>
      <c r="AL152" s="59"/>
      <c r="AM152" s="59"/>
      <c r="AN152" s="59"/>
      <c r="AO152" s="59"/>
      <c r="AP152" s="59"/>
      <c r="AQ152" s="59"/>
      <c r="AR152" s="59"/>
    </row>
    <row r="153" ht="12.0" customHeight="1">
      <c r="A153" s="59"/>
      <c r="B153" s="59"/>
      <c r="C153" s="59"/>
      <c r="D153" s="59"/>
      <c r="E153" s="59"/>
      <c r="F153" s="59"/>
      <c r="G153" s="59"/>
      <c r="H153" s="59"/>
      <c r="I153" s="59"/>
      <c r="J153" s="59"/>
      <c r="K153" s="59"/>
      <c r="L153" s="59"/>
      <c r="M153" s="59"/>
      <c r="N153" s="59"/>
      <c r="O153" s="59"/>
      <c r="P153" s="59"/>
      <c r="Q153" s="59"/>
      <c r="R153" s="59"/>
      <c r="S153" s="59"/>
      <c r="T153" s="59"/>
      <c r="U153" s="59"/>
      <c r="V153" s="59"/>
      <c r="W153" s="59"/>
      <c r="X153" s="59"/>
      <c r="Y153" s="59"/>
      <c r="Z153" s="59"/>
      <c r="AA153" s="59"/>
      <c r="AB153" s="59"/>
      <c r="AC153" s="59"/>
      <c r="AD153" s="59"/>
      <c r="AE153" s="59"/>
      <c r="AF153" s="59"/>
      <c r="AG153" s="59"/>
      <c r="AH153" s="59"/>
      <c r="AI153" s="59"/>
      <c r="AJ153" s="59"/>
      <c r="AK153" s="59"/>
      <c r="AL153" s="59"/>
      <c r="AM153" s="59"/>
      <c r="AN153" s="59"/>
      <c r="AO153" s="59"/>
      <c r="AP153" s="59"/>
      <c r="AQ153" s="59"/>
      <c r="AR153" s="59"/>
    </row>
    <row r="154" ht="12.0" customHeight="1">
      <c r="A154" s="59"/>
      <c r="B154" s="59"/>
      <c r="C154" s="59"/>
      <c r="D154" s="59"/>
      <c r="E154" s="59"/>
      <c r="F154" s="59"/>
      <c r="G154" s="59"/>
      <c r="H154" s="59"/>
      <c r="I154" s="59"/>
      <c r="J154" s="59"/>
      <c r="K154" s="59"/>
      <c r="L154" s="59"/>
      <c r="M154" s="59"/>
      <c r="N154" s="59"/>
      <c r="O154" s="59"/>
      <c r="P154" s="59"/>
      <c r="Q154" s="59"/>
      <c r="R154" s="59"/>
      <c r="S154" s="59"/>
      <c r="T154" s="59"/>
      <c r="U154" s="59"/>
      <c r="V154" s="59"/>
      <c r="W154" s="59"/>
      <c r="X154" s="59"/>
      <c r="Y154" s="59"/>
      <c r="Z154" s="59"/>
      <c r="AA154" s="59"/>
      <c r="AB154" s="59"/>
      <c r="AC154" s="59"/>
      <c r="AD154" s="59"/>
      <c r="AE154" s="59"/>
      <c r="AF154" s="59"/>
      <c r="AG154" s="59"/>
      <c r="AH154" s="59"/>
      <c r="AI154" s="59"/>
      <c r="AJ154" s="59"/>
      <c r="AK154" s="59"/>
      <c r="AL154" s="59"/>
      <c r="AM154" s="59"/>
      <c r="AN154" s="59"/>
      <c r="AO154" s="59"/>
      <c r="AP154" s="59"/>
      <c r="AQ154" s="59"/>
      <c r="AR154" s="59"/>
    </row>
    <row r="155" ht="12.0" customHeight="1">
      <c r="A155" s="59"/>
      <c r="B155" s="59"/>
      <c r="C155" s="59"/>
      <c r="D155" s="59"/>
      <c r="E155" s="59"/>
      <c r="F155" s="59"/>
      <c r="G155" s="59"/>
      <c r="H155" s="59"/>
      <c r="I155" s="59"/>
      <c r="J155" s="59"/>
      <c r="K155" s="59"/>
      <c r="L155" s="59"/>
      <c r="M155" s="59"/>
      <c r="N155" s="59"/>
      <c r="O155" s="59"/>
      <c r="P155" s="59"/>
      <c r="Q155" s="59"/>
      <c r="R155" s="59"/>
      <c r="S155" s="59"/>
      <c r="T155" s="59"/>
      <c r="U155" s="59"/>
      <c r="V155" s="59"/>
      <c r="W155" s="59"/>
      <c r="X155" s="59"/>
      <c r="Y155" s="59"/>
      <c r="Z155" s="59"/>
      <c r="AA155" s="59"/>
      <c r="AB155" s="59"/>
      <c r="AC155" s="59"/>
      <c r="AD155" s="59"/>
      <c r="AE155" s="59"/>
      <c r="AF155" s="59"/>
      <c r="AG155" s="59"/>
      <c r="AH155" s="59"/>
      <c r="AI155" s="59"/>
      <c r="AJ155" s="59"/>
      <c r="AK155" s="59"/>
      <c r="AL155" s="59"/>
      <c r="AM155" s="59"/>
      <c r="AN155" s="59"/>
      <c r="AO155" s="59"/>
      <c r="AP155" s="59"/>
      <c r="AQ155" s="59"/>
      <c r="AR155" s="59"/>
    </row>
    <row r="156" ht="12.0" customHeight="1">
      <c r="A156" s="59"/>
      <c r="B156" s="59"/>
      <c r="C156" s="59"/>
      <c r="D156" s="59"/>
      <c r="E156" s="59"/>
      <c r="F156" s="59"/>
      <c r="G156" s="59"/>
      <c r="H156" s="59"/>
      <c r="I156" s="59"/>
      <c r="J156" s="59"/>
      <c r="K156" s="59"/>
      <c r="L156" s="59"/>
      <c r="M156" s="59"/>
      <c r="N156" s="59"/>
      <c r="O156" s="59"/>
      <c r="P156" s="59"/>
      <c r="Q156" s="59"/>
      <c r="R156" s="59"/>
      <c r="S156" s="59"/>
      <c r="T156" s="59"/>
      <c r="U156" s="59"/>
      <c r="V156" s="59"/>
      <c r="W156" s="59"/>
      <c r="X156" s="59"/>
      <c r="Y156" s="59"/>
      <c r="Z156" s="59"/>
      <c r="AA156" s="59"/>
      <c r="AB156" s="59"/>
      <c r="AC156" s="59"/>
      <c r="AD156" s="59"/>
      <c r="AE156" s="59"/>
      <c r="AF156" s="59"/>
      <c r="AG156" s="59"/>
      <c r="AH156" s="59"/>
      <c r="AI156" s="59"/>
      <c r="AJ156" s="59"/>
      <c r="AK156" s="59"/>
      <c r="AL156" s="59"/>
      <c r="AM156" s="59"/>
      <c r="AN156" s="59"/>
      <c r="AO156" s="59"/>
      <c r="AP156" s="59"/>
      <c r="AQ156" s="59"/>
      <c r="AR156" s="59"/>
    </row>
    <row r="157" ht="12.0" customHeight="1">
      <c r="A157" s="59"/>
      <c r="B157" s="59"/>
      <c r="C157" s="59"/>
      <c r="D157" s="59"/>
      <c r="E157" s="59"/>
      <c r="F157" s="59"/>
      <c r="G157" s="59"/>
      <c r="H157" s="59"/>
      <c r="I157" s="59"/>
      <c r="J157" s="59"/>
      <c r="K157" s="59"/>
      <c r="L157" s="59"/>
      <c r="M157" s="59"/>
      <c r="N157" s="59"/>
      <c r="O157" s="59"/>
      <c r="P157" s="59"/>
      <c r="Q157" s="59"/>
      <c r="R157" s="59"/>
      <c r="S157" s="59"/>
      <c r="T157" s="59"/>
      <c r="U157" s="59"/>
      <c r="V157" s="59"/>
      <c r="W157" s="59"/>
      <c r="X157" s="59"/>
      <c r="Y157" s="59"/>
      <c r="Z157" s="59"/>
      <c r="AA157" s="59"/>
      <c r="AB157" s="59"/>
      <c r="AC157" s="59"/>
      <c r="AD157" s="59"/>
      <c r="AE157" s="59"/>
      <c r="AF157" s="59"/>
      <c r="AG157" s="59"/>
      <c r="AH157" s="59"/>
      <c r="AI157" s="59"/>
      <c r="AJ157" s="59"/>
      <c r="AK157" s="59"/>
      <c r="AL157" s="59"/>
      <c r="AM157" s="59"/>
      <c r="AN157" s="59"/>
      <c r="AO157" s="59"/>
      <c r="AP157" s="59"/>
      <c r="AQ157" s="59"/>
      <c r="AR157" s="59"/>
    </row>
    <row r="158" ht="12.0" customHeight="1">
      <c r="A158" s="59"/>
      <c r="B158" s="59"/>
      <c r="C158" s="59"/>
      <c r="D158" s="59"/>
      <c r="E158" s="59"/>
      <c r="F158" s="59"/>
      <c r="G158" s="59"/>
      <c r="H158" s="59"/>
      <c r="I158" s="59"/>
      <c r="J158" s="59"/>
      <c r="K158" s="59"/>
      <c r="L158" s="59"/>
      <c r="M158" s="59"/>
      <c r="N158" s="59"/>
      <c r="O158" s="59"/>
      <c r="P158" s="59"/>
      <c r="Q158" s="59"/>
      <c r="R158" s="59"/>
      <c r="S158" s="59"/>
      <c r="T158" s="59"/>
      <c r="U158" s="59"/>
      <c r="V158" s="59"/>
      <c r="W158" s="59"/>
      <c r="X158" s="59"/>
      <c r="Y158" s="59"/>
      <c r="Z158" s="59"/>
      <c r="AA158" s="59"/>
      <c r="AB158" s="59"/>
      <c r="AC158" s="59"/>
      <c r="AD158" s="59"/>
      <c r="AE158" s="59"/>
      <c r="AF158" s="59"/>
      <c r="AG158" s="59"/>
      <c r="AH158" s="59"/>
      <c r="AI158" s="59"/>
      <c r="AJ158" s="59"/>
      <c r="AK158" s="59"/>
      <c r="AL158" s="59"/>
      <c r="AM158" s="59"/>
      <c r="AN158" s="59"/>
      <c r="AO158" s="59"/>
      <c r="AP158" s="59"/>
      <c r="AQ158" s="59"/>
      <c r="AR158" s="59"/>
    </row>
    <row r="159" ht="12.0" customHeight="1">
      <c r="A159" s="59"/>
      <c r="B159" s="59"/>
      <c r="C159" s="59"/>
      <c r="D159" s="59"/>
      <c r="E159" s="59"/>
      <c r="F159" s="59"/>
      <c r="G159" s="59"/>
      <c r="H159" s="59"/>
      <c r="I159" s="59"/>
      <c r="J159" s="59"/>
      <c r="K159" s="59"/>
      <c r="L159" s="59"/>
      <c r="M159" s="59"/>
      <c r="N159" s="59"/>
      <c r="O159" s="59"/>
      <c r="P159" s="59"/>
      <c r="Q159" s="59"/>
      <c r="R159" s="59"/>
      <c r="S159" s="59"/>
      <c r="T159" s="59"/>
      <c r="U159" s="59"/>
      <c r="V159" s="59"/>
      <c r="W159" s="59"/>
      <c r="X159" s="59"/>
      <c r="Y159" s="59"/>
      <c r="Z159" s="59"/>
      <c r="AA159" s="59"/>
      <c r="AB159" s="59"/>
      <c r="AC159" s="59"/>
      <c r="AD159" s="59"/>
      <c r="AE159" s="59"/>
      <c r="AF159" s="59"/>
      <c r="AG159" s="59"/>
      <c r="AH159" s="59"/>
      <c r="AI159" s="59"/>
      <c r="AJ159" s="59"/>
      <c r="AK159" s="59"/>
      <c r="AL159" s="59"/>
      <c r="AM159" s="59"/>
      <c r="AN159" s="59"/>
      <c r="AO159" s="59"/>
      <c r="AP159" s="59"/>
      <c r="AQ159" s="59"/>
      <c r="AR159" s="59"/>
    </row>
    <row r="160" ht="12.0" customHeight="1">
      <c r="A160" s="59"/>
      <c r="B160" s="59"/>
      <c r="C160" s="59"/>
      <c r="D160" s="59"/>
      <c r="E160" s="59"/>
      <c r="F160" s="59"/>
      <c r="G160" s="59"/>
      <c r="H160" s="59"/>
      <c r="I160" s="59"/>
      <c r="J160" s="59"/>
      <c r="K160" s="59"/>
      <c r="L160" s="59"/>
      <c r="M160" s="59"/>
      <c r="N160" s="59"/>
      <c r="O160" s="59"/>
      <c r="P160" s="59"/>
      <c r="Q160" s="59"/>
      <c r="R160" s="59"/>
      <c r="S160" s="59"/>
      <c r="T160" s="59"/>
      <c r="U160" s="59"/>
      <c r="V160" s="59"/>
      <c r="W160" s="59"/>
      <c r="X160" s="59"/>
      <c r="Y160" s="59"/>
      <c r="Z160" s="59"/>
      <c r="AA160" s="59"/>
      <c r="AB160" s="59"/>
      <c r="AC160" s="59"/>
      <c r="AD160" s="59"/>
      <c r="AE160" s="59"/>
      <c r="AF160" s="59"/>
      <c r="AG160" s="59"/>
      <c r="AH160" s="59"/>
      <c r="AI160" s="59"/>
      <c r="AJ160" s="59"/>
      <c r="AK160" s="59"/>
      <c r="AL160" s="59"/>
      <c r="AM160" s="59"/>
      <c r="AN160" s="59"/>
      <c r="AO160" s="59"/>
      <c r="AP160" s="59"/>
      <c r="AQ160" s="59"/>
      <c r="AR160" s="59"/>
    </row>
    <row r="161" ht="12.0" customHeight="1">
      <c r="A161" s="59"/>
      <c r="B161" s="59"/>
      <c r="C161" s="59"/>
      <c r="D161" s="59"/>
      <c r="E161" s="59"/>
      <c r="F161" s="59"/>
      <c r="G161" s="59"/>
      <c r="H161" s="59"/>
      <c r="I161" s="59"/>
      <c r="J161" s="59"/>
      <c r="K161" s="59"/>
      <c r="L161" s="59"/>
      <c r="M161" s="59"/>
      <c r="N161" s="59"/>
      <c r="O161" s="59"/>
      <c r="P161" s="59"/>
      <c r="Q161" s="59"/>
      <c r="R161" s="59"/>
      <c r="S161" s="59"/>
      <c r="T161" s="59"/>
      <c r="U161" s="59"/>
      <c r="V161" s="59"/>
      <c r="W161" s="59"/>
      <c r="X161" s="59"/>
      <c r="Y161" s="59"/>
      <c r="Z161" s="59"/>
      <c r="AA161" s="59"/>
      <c r="AB161" s="59"/>
      <c r="AC161" s="59"/>
      <c r="AD161" s="59"/>
      <c r="AE161" s="59"/>
      <c r="AF161" s="59"/>
      <c r="AG161" s="59"/>
      <c r="AH161" s="59"/>
      <c r="AI161" s="59"/>
      <c r="AJ161" s="59"/>
      <c r="AK161" s="59"/>
      <c r="AL161" s="59"/>
      <c r="AM161" s="59"/>
      <c r="AN161" s="59"/>
      <c r="AO161" s="59"/>
      <c r="AP161" s="59"/>
      <c r="AQ161" s="59"/>
      <c r="AR161" s="59"/>
    </row>
    <row r="162" ht="12.0" customHeight="1">
      <c r="A162" s="59"/>
      <c r="B162" s="59"/>
      <c r="C162" s="59"/>
      <c r="D162" s="59"/>
      <c r="E162" s="59"/>
      <c r="F162" s="59"/>
      <c r="G162" s="59"/>
      <c r="H162" s="59"/>
      <c r="I162" s="59"/>
      <c r="J162" s="59"/>
      <c r="K162" s="59"/>
      <c r="L162" s="59"/>
      <c r="M162" s="59"/>
      <c r="N162" s="59"/>
      <c r="O162" s="59"/>
      <c r="P162" s="59"/>
      <c r="Q162" s="59"/>
      <c r="R162" s="59"/>
      <c r="S162" s="59"/>
      <c r="T162" s="59"/>
      <c r="U162" s="59"/>
      <c r="V162" s="59"/>
      <c r="W162" s="59"/>
      <c r="X162" s="59"/>
      <c r="Y162" s="59"/>
      <c r="Z162" s="59"/>
      <c r="AA162" s="59"/>
      <c r="AB162" s="59"/>
      <c r="AC162" s="59"/>
      <c r="AD162" s="59"/>
      <c r="AE162" s="59"/>
      <c r="AF162" s="59"/>
      <c r="AG162" s="59"/>
      <c r="AH162" s="59"/>
      <c r="AI162" s="59"/>
      <c r="AJ162" s="59"/>
      <c r="AK162" s="59"/>
      <c r="AL162" s="59"/>
      <c r="AM162" s="59"/>
      <c r="AN162" s="59"/>
      <c r="AO162" s="59"/>
      <c r="AP162" s="59"/>
      <c r="AQ162" s="59"/>
      <c r="AR162" s="59"/>
    </row>
    <row r="163" ht="12.0" customHeight="1">
      <c r="A163" s="59"/>
      <c r="B163" s="59"/>
      <c r="C163" s="59"/>
      <c r="D163" s="59"/>
      <c r="E163" s="59"/>
      <c r="F163" s="59"/>
      <c r="G163" s="59"/>
      <c r="H163" s="59"/>
      <c r="I163" s="59"/>
      <c r="J163" s="59"/>
      <c r="K163" s="59"/>
      <c r="L163" s="59"/>
      <c r="M163" s="59"/>
      <c r="N163" s="59"/>
      <c r="O163" s="59"/>
      <c r="P163" s="59"/>
      <c r="Q163" s="59"/>
      <c r="R163" s="59"/>
      <c r="S163" s="59"/>
      <c r="T163" s="59"/>
      <c r="U163" s="59"/>
      <c r="V163" s="59"/>
      <c r="W163" s="59"/>
      <c r="X163" s="59"/>
      <c r="Y163" s="59"/>
      <c r="Z163" s="59"/>
      <c r="AA163" s="59"/>
      <c r="AB163" s="59"/>
      <c r="AC163" s="59"/>
      <c r="AD163" s="59"/>
      <c r="AE163" s="59"/>
      <c r="AF163" s="59"/>
      <c r="AG163" s="59"/>
      <c r="AH163" s="59"/>
      <c r="AI163" s="59"/>
      <c r="AJ163" s="59"/>
      <c r="AK163" s="59"/>
      <c r="AL163" s="59"/>
      <c r="AM163" s="59"/>
      <c r="AN163" s="59"/>
      <c r="AO163" s="59"/>
      <c r="AP163" s="59"/>
      <c r="AQ163" s="59"/>
      <c r="AR163" s="59"/>
    </row>
    <row r="164" ht="12.0" customHeight="1">
      <c r="A164" s="59"/>
      <c r="B164" s="59"/>
      <c r="C164" s="59"/>
      <c r="D164" s="59"/>
      <c r="E164" s="59"/>
      <c r="F164" s="59"/>
      <c r="G164" s="59"/>
      <c r="H164" s="59"/>
      <c r="I164" s="59"/>
      <c r="J164" s="59"/>
      <c r="K164" s="59"/>
      <c r="L164" s="59"/>
      <c r="M164" s="59"/>
      <c r="N164" s="59"/>
      <c r="O164" s="59"/>
      <c r="P164" s="59"/>
      <c r="Q164" s="59"/>
      <c r="R164" s="59"/>
      <c r="S164" s="59"/>
      <c r="T164" s="59"/>
      <c r="U164" s="59"/>
      <c r="V164" s="59"/>
      <c r="W164" s="59"/>
      <c r="X164" s="59"/>
      <c r="Y164" s="59"/>
      <c r="Z164" s="59"/>
      <c r="AA164" s="59"/>
      <c r="AB164" s="59"/>
      <c r="AC164" s="59"/>
      <c r="AD164" s="59"/>
      <c r="AE164" s="59"/>
      <c r="AF164" s="59"/>
      <c r="AG164" s="59"/>
      <c r="AH164" s="59"/>
      <c r="AI164" s="59"/>
      <c r="AJ164" s="59"/>
      <c r="AK164" s="59"/>
      <c r="AL164" s="59"/>
      <c r="AM164" s="59"/>
      <c r="AN164" s="59"/>
      <c r="AO164" s="59"/>
      <c r="AP164" s="59"/>
      <c r="AQ164" s="59"/>
      <c r="AR164" s="59"/>
    </row>
    <row r="165" ht="12.0" customHeight="1">
      <c r="A165" s="59"/>
      <c r="B165" s="59"/>
      <c r="C165" s="59"/>
      <c r="D165" s="59"/>
      <c r="E165" s="59"/>
      <c r="F165" s="59"/>
      <c r="G165" s="59"/>
      <c r="H165" s="59"/>
      <c r="I165" s="59"/>
      <c r="J165" s="59"/>
      <c r="K165" s="59"/>
      <c r="L165" s="59"/>
      <c r="M165" s="59"/>
      <c r="N165" s="59"/>
      <c r="O165" s="59"/>
      <c r="P165" s="59"/>
      <c r="Q165" s="59"/>
      <c r="R165" s="59"/>
      <c r="S165" s="59"/>
      <c r="T165" s="59"/>
      <c r="U165" s="59"/>
      <c r="V165" s="59"/>
      <c r="W165" s="59"/>
      <c r="X165" s="59"/>
      <c r="Y165" s="59"/>
      <c r="Z165" s="59"/>
      <c r="AA165" s="59"/>
      <c r="AB165" s="59"/>
      <c r="AC165" s="59"/>
      <c r="AD165" s="59"/>
      <c r="AE165" s="59"/>
      <c r="AF165" s="59"/>
      <c r="AG165" s="59"/>
      <c r="AH165" s="59"/>
      <c r="AI165" s="59"/>
      <c r="AJ165" s="59"/>
      <c r="AK165" s="59"/>
      <c r="AL165" s="59"/>
      <c r="AM165" s="59"/>
      <c r="AN165" s="59"/>
      <c r="AO165" s="59"/>
      <c r="AP165" s="59"/>
      <c r="AQ165" s="59"/>
      <c r="AR165" s="59"/>
    </row>
    <row r="166" ht="12.0" customHeight="1">
      <c r="A166" s="59"/>
      <c r="B166" s="59"/>
      <c r="C166" s="59"/>
      <c r="D166" s="59"/>
      <c r="E166" s="59"/>
      <c r="F166" s="59"/>
      <c r="G166" s="59"/>
      <c r="H166" s="59"/>
      <c r="I166" s="59"/>
      <c r="J166" s="59"/>
      <c r="K166" s="59"/>
      <c r="L166" s="59"/>
      <c r="M166" s="59"/>
      <c r="N166" s="59"/>
      <c r="O166" s="59"/>
      <c r="P166" s="59"/>
      <c r="Q166" s="59"/>
      <c r="R166" s="59"/>
      <c r="S166" s="59"/>
      <c r="T166" s="59"/>
      <c r="U166" s="59"/>
      <c r="V166" s="59"/>
      <c r="W166" s="59"/>
      <c r="X166" s="59"/>
      <c r="Y166" s="59"/>
      <c r="Z166" s="59"/>
      <c r="AA166" s="59"/>
      <c r="AB166" s="59"/>
      <c r="AC166" s="59"/>
      <c r="AD166" s="59"/>
      <c r="AE166" s="59"/>
      <c r="AF166" s="59"/>
      <c r="AG166" s="59"/>
      <c r="AH166" s="59"/>
      <c r="AI166" s="59"/>
      <c r="AJ166" s="59"/>
      <c r="AK166" s="59"/>
      <c r="AL166" s="59"/>
      <c r="AM166" s="59"/>
      <c r="AN166" s="59"/>
      <c r="AO166" s="59"/>
      <c r="AP166" s="59"/>
      <c r="AQ166" s="59"/>
      <c r="AR166" s="59"/>
    </row>
    <row r="167" ht="12.0" customHeight="1">
      <c r="A167" s="59"/>
      <c r="B167" s="59"/>
      <c r="C167" s="59"/>
      <c r="D167" s="59"/>
      <c r="E167" s="59"/>
      <c r="F167" s="59"/>
      <c r="G167" s="59"/>
      <c r="H167" s="59"/>
      <c r="I167" s="59"/>
      <c r="J167" s="59"/>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c r="AH167" s="59"/>
      <c r="AI167" s="59"/>
      <c r="AJ167" s="59"/>
      <c r="AK167" s="59"/>
      <c r="AL167" s="59"/>
      <c r="AM167" s="59"/>
      <c r="AN167" s="59"/>
      <c r="AO167" s="59"/>
      <c r="AP167" s="59"/>
      <c r="AQ167" s="59"/>
      <c r="AR167" s="59"/>
    </row>
    <row r="168" ht="12.0" customHeight="1">
      <c r="A168" s="59"/>
      <c r="B168" s="59"/>
      <c r="C168" s="59"/>
      <c r="D168" s="59"/>
      <c r="E168" s="59"/>
      <c r="F168" s="59"/>
      <c r="G168" s="59"/>
      <c r="H168" s="59"/>
      <c r="I168" s="59"/>
      <c r="J168" s="59"/>
      <c r="K168" s="59"/>
      <c r="L168" s="59"/>
      <c r="M168" s="59"/>
      <c r="N168" s="59"/>
      <c r="O168" s="59"/>
      <c r="P168" s="59"/>
      <c r="Q168" s="59"/>
      <c r="R168" s="59"/>
      <c r="S168" s="59"/>
      <c r="T168" s="59"/>
      <c r="U168" s="59"/>
      <c r="V168" s="59"/>
      <c r="W168" s="59"/>
      <c r="X168" s="59"/>
      <c r="Y168" s="59"/>
      <c r="Z168" s="59"/>
      <c r="AA168" s="59"/>
      <c r="AB168" s="59"/>
      <c r="AC168" s="59"/>
      <c r="AD168" s="59"/>
      <c r="AE168" s="59"/>
      <c r="AF168" s="59"/>
      <c r="AG168" s="59"/>
      <c r="AH168" s="59"/>
      <c r="AI168" s="59"/>
      <c r="AJ168" s="59"/>
      <c r="AK168" s="59"/>
      <c r="AL168" s="59"/>
      <c r="AM168" s="59"/>
      <c r="AN168" s="59"/>
      <c r="AO168" s="59"/>
      <c r="AP168" s="59"/>
      <c r="AQ168" s="59"/>
      <c r="AR168" s="59"/>
    </row>
    <row r="169" ht="12.0" customHeight="1">
      <c r="A169" s="59"/>
      <c r="B169" s="59"/>
      <c r="C169" s="59"/>
      <c r="D169" s="59"/>
      <c r="E169" s="59"/>
      <c r="F169" s="59"/>
      <c r="G169" s="59"/>
      <c r="H169" s="59"/>
      <c r="I169" s="59"/>
      <c r="J169" s="59"/>
      <c r="K169" s="5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9"/>
      <c r="AR169" s="59"/>
    </row>
    <row r="170" ht="12.0" customHeight="1">
      <c r="A170" s="59"/>
      <c r="B170" s="59"/>
      <c r="C170" s="59"/>
      <c r="D170" s="59"/>
      <c r="E170" s="59"/>
      <c r="F170" s="59"/>
      <c r="G170" s="59"/>
      <c r="H170" s="59"/>
      <c r="I170" s="59"/>
      <c r="J170" s="59"/>
      <c r="K170" s="59"/>
      <c r="L170" s="59"/>
      <c r="M170" s="59"/>
      <c r="N170" s="59"/>
      <c r="O170" s="59"/>
      <c r="P170" s="59"/>
      <c r="Q170" s="59"/>
      <c r="R170" s="59"/>
      <c r="S170" s="59"/>
      <c r="T170" s="59"/>
      <c r="U170" s="59"/>
      <c r="V170" s="59"/>
      <c r="W170" s="59"/>
      <c r="X170" s="59"/>
      <c r="Y170" s="59"/>
      <c r="Z170" s="59"/>
      <c r="AA170" s="59"/>
      <c r="AB170" s="59"/>
      <c r="AC170" s="59"/>
      <c r="AD170" s="59"/>
      <c r="AE170" s="59"/>
      <c r="AF170" s="59"/>
      <c r="AG170" s="59"/>
      <c r="AH170" s="59"/>
      <c r="AI170" s="59"/>
      <c r="AJ170" s="59"/>
      <c r="AK170" s="59"/>
      <c r="AL170" s="59"/>
      <c r="AM170" s="59"/>
      <c r="AN170" s="59"/>
      <c r="AO170" s="59"/>
      <c r="AP170" s="59"/>
      <c r="AQ170" s="59"/>
      <c r="AR170" s="59"/>
    </row>
    <row r="171" ht="12.0" customHeight="1">
      <c r="A171" s="59"/>
      <c r="B171" s="59"/>
      <c r="C171" s="59"/>
      <c r="D171" s="59"/>
      <c r="E171" s="59"/>
      <c r="F171" s="59"/>
      <c r="G171" s="59"/>
      <c r="H171" s="59"/>
      <c r="I171" s="59"/>
      <c r="J171" s="59"/>
      <c r="K171" s="59"/>
      <c r="L171" s="59"/>
      <c r="M171" s="59"/>
      <c r="N171" s="59"/>
      <c r="O171" s="59"/>
      <c r="P171" s="59"/>
      <c r="Q171" s="59"/>
      <c r="R171" s="59"/>
      <c r="S171" s="59"/>
      <c r="T171" s="59"/>
      <c r="U171" s="59"/>
      <c r="V171" s="59"/>
      <c r="W171" s="59"/>
      <c r="X171" s="59"/>
      <c r="Y171" s="59"/>
      <c r="Z171" s="59"/>
      <c r="AA171" s="59"/>
      <c r="AB171" s="59"/>
      <c r="AC171" s="59"/>
      <c r="AD171" s="59"/>
      <c r="AE171" s="59"/>
      <c r="AF171" s="59"/>
      <c r="AG171" s="59"/>
      <c r="AH171" s="59"/>
      <c r="AI171" s="59"/>
      <c r="AJ171" s="59"/>
      <c r="AK171" s="59"/>
      <c r="AL171" s="59"/>
      <c r="AM171" s="59"/>
      <c r="AN171" s="59"/>
      <c r="AO171" s="59"/>
      <c r="AP171" s="59"/>
      <c r="AQ171" s="59"/>
      <c r="AR171" s="59"/>
    </row>
    <row r="172" ht="12.0" customHeight="1">
      <c r="A172" s="59"/>
      <c r="B172" s="59"/>
      <c r="C172" s="59"/>
      <c r="D172" s="59"/>
      <c r="E172" s="59"/>
      <c r="F172" s="59"/>
      <c r="G172" s="59"/>
      <c r="H172" s="59"/>
      <c r="I172" s="59"/>
      <c r="J172" s="59"/>
      <c r="K172" s="59"/>
      <c r="L172" s="59"/>
      <c r="M172" s="59"/>
      <c r="N172" s="59"/>
      <c r="O172" s="59"/>
      <c r="P172" s="59"/>
      <c r="Q172" s="59"/>
      <c r="R172" s="59"/>
      <c r="S172" s="59"/>
      <c r="T172" s="59"/>
      <c r="U172" s="59"/>
      <c r="V172" s="59"/>
      <c r="W172" s="59"/>
      <c r="X172" s="59"/>
      <c r="Y172" s="59"/>
      <c r="Z172" s="59"/>
      <c r="AA172" s="59"/>
      <c r="AB172" s="59"/>
      <c r="AC172" s="59"/>
      <c r="AD172" s="59"/>
      <c r="AE172" s="59"/>
      <c r="AF172" s="59"/>
      <c r="AG172" s="59"/>
      <c r="AH172" s="59"/>
      <c r="AI172" s="59"/>
      <c r="AJ172" s="59"/>
      <c r="AK172" s="59"/>
      <c r="AL172" s="59"/>
      <c r="AM172" s="59"/>
      <c r="AN172" s="59"/>
      <c r="AO172" s="59"/>
      <c r="AP172" s="59"/>
      <c r="AQ172" s="59"/>
      <c r="AR172" s="59"/>
    </row>
    <row r="173" ht="12.0" customHeight="1">
      <c r="A173" s="59"/>
      <c r="B173" s="59"/>
      <c r="C173" s="59"/>
      <c r="D173" s="59"/>
      <c r="E173" s="59"/>
      <c r="F173" s="59"/>
      <c r="G173" s="59"/>
      <c r="H173" s="59"/>
      <c r="I173" s="59"/>
      <c r="J173" s="59"/>
      <c r="K173" s="59"/>
      <c r="L173" s="59"/>
      <c r="M173" s="59"/>
      <c r="N173" s="59"/>
      <c r="O173" s="59"/>
      <c r="P173" s="59"/>
      <c r="Q173" s="59"/>
      <c r="R173" s="59"/>
      <c r="S173" s="59"/>
      <c r="T173" s="59"/>
      <c r="U173" s="59"/>
      <c r="V173" s="59"/>
      <c r="W173" s="59"/>
      <c r="X173" s="59"/>
      <c r="Y173" s="59"/>
      <c r="Z173" s="59"/>
      <c r="AA173" s="59"/>
      <c r="AB173" s="59"/>
      <c r="AC173" s="59"/>
      <c r="AD173" s="59"/>
      <c r="AE173" s="59"/>
      <c r="AF173" s="59"/>
      <c r="AG173" s="59"/>
      <c r="AH173" s="59"/>
      <c r="AI173" s="59"/>
      <c r="AJ173" s="59"/>
      <c r="AK173" s="59"/>
      <c r="AL173" s="59"/>
      <c r="AM173" s="59"/>
      <c r="AN173" s="59"/>
      <c r="AO173" s="59"/>
      <c r="AP173" s="59"/>
      <c r="AQ173" s="59"/>
      <c r="AR173" s="59"/>
    </row>
    <row r="174" ht="12.0" customHeight="1">
      <c r="A174" s="59"/>
      <c r="B174" s="59"/>
      <c r="C174" s="59"/>
      <c r="D174" s="59"/>
      <c r="E174" s="59"/>
      <c r="F174" s="59"/>
      <c r="G174" s="59"/>
      <c r="H174" s="59"/>
      <c r="I174" s="59"/>
      <c r="J174" s="59"/>
      <c r="K174" s="59"/>
      <c r="L174" s="59"/>
      <c r="M174" s="59"/>
      <c r="N174" s="59"/>
      <c r="O174" s="59"/>
      <c r="P174" s="59"/>
      <c r="Q174" s="59"/>
      <c r="R174" s="59"/>
      <c r="S174" s="59"/>
      <c r="T174" s="59"/>
      <c r="U174" s="59"/>
      <c r="V174" s="59"/>
      <c r="W174" s="59"/>
      <c r="X174" s="59"/>
      <c r="Y174" s="59"/>
      <c r="Z174" s="59"/>
      <c r="AA174" s="59"/>
      <c r="AB174" s="59"/>
      <c r="AC174" s="59"/>
      <c r="AD174" s="59"/>
      <c r="AE174" s="59"/>
      <c r="AF174" s="59"/>
      <c r="AG174" s="59"/>
      <c r="AH174" s="59"/>
      <c r="AI174" s="59"/>
      <c r="AJ174" s="59"/>
      <c r="AK174" s="59"/>
      <c r="AL174" s="59"/>
      <c r="AM174" s="59"/>
      <c r="AN174" s="59"/>
      <c r="AO174" s="59"/>
      <c r="AP174" s="59"/>
      <c r="AQ174" s="59"/>
      <c r="AR174" s="59"/>
    </row>
    <row r="175" ht="12.0" customHeight="1">
      <c r="A175" s="59"/>
      <c r="B175" s="59"/>
      <c r="C175" s="59"/>
      <c r="D175" s="59"/>
      <c r="E175" s="59"/>
      <c r="F175" s="59"/>
      <c r="G175" s="59"/>
      <c r="H175" s="59"/>
      <c r="I175" s="59"/>
      <c r="J175" s="59"/>
      <c r="K175" s="59"/>
      <c r="L175" s="59"/>
      <c r="M175" s="59"/>
      <c r="N175" s="59"/>
      <c r="O175" s="59"/>
      <c r="P175" s="59"/>
      <c r="Q175" s="59"/>
      <c r="R175" s="59"/>
      <c r="S175" s="59"/>
      <c r="T175" s="59"/>
      <c r="U175" s="59"/>
      <c r="V175" s="59"/>
      <c r="W175" s="59"/>
      <c r="X175" s="59"/>
      <c r="Y175" s="59"/>
      <c r="Z175" s="59"/>
      <c r="AA175" s="59"/>
      <c r="AB175" s="59"/>
      <c r="AC175" s="59"/>
      <c r="AD175" s="59"/>
      <c r="AE175" s="59"/>
      <c r="AF175" s="59"/>
      <c r="AG175" s="59"/>
      <c r="AH175" s="59"/>
      <c r="AI175" s="59"/>
      <c r="AJ175" s="59"/>
      <c r="AK175" s="59"/>
      <c r="AL175" s="59"/>
      <c r="AM175" s="59"/>
      <c r="AN175" s="59"/>
      <c r="AO175" s="59"/>
      <c r="AP175" s="59"/>
      <c r="AQ175" s="59"/>
      <c r="AR175" s="59"/>
    </row>
    <row r="176" ht="12.0" customHeight="1">
      <c r="A176" s="59"/>
      <c r="B176" s="59"/>
      <c r="C176" s="59"/>
      <c r="D176" s="59"/>
      <c r="E176" s="59"/>
      <c r="F176" s="59"/>
      <c r="G176" s="59"/>
      <c r="H176" s="59"/>
      <c r="I176" s="59"/>
      <c r="J176" s="59"/>
      <c r="K176" s="59"/>
      <c r="L176" s="59"/>
      <c r="M176" s="59"/>
      <c r="N176" s="59"/>
      <c r="O176" s="59"/>
      <c r="P176" s="59"/>
      <c r="Q176" s="59"/>
      <c r="R176" s="59"/>
      <c r="S176" s="59"/>
      <c r="T176" s="59"/>
      <c r="U176" s="59"/>
      <c r="V176" s="59"/>
      <c r="W176" s="59"/>
      <c r="X176" s="59"/>
      <c r="Y176" s="59"/>
      <c r="Z176" s="59"/>
      <c r="AA176" s="59"/>
      <c r="AB176" s="59"/>
      <c r="AC176" s="59"/>
      <c r="AD176" s="59"/>
      <c r="AE176" s="59"/>
      <c r="AF176" s="59"/>
      <c r="AG176" s="59"/>
      <c r="AH176" s="59"/>
      <c r="AI176" s="59"/>
      <c r="AJ176" s="59"/>
      <c r="AK176" s="59"/>
      <c r="AL176" s="59"/>
      <c r="AM176" s="59"/>
      <c r="AN176" s="59"/>
      <c r="AO176" s="59"/>
      <c r="AP176" s="59"/>
      <c r="AQ176" s="59"/>
      <c r="AR176" s="59"/>
    </row>
    <row r="177" ht="12.0" customHeight="1">
      <c r="A177" s="59"/>
      <c r="B177" s="59"/>
      <c r="C177" s="59"/>
      <c r="D177" s="59"/>
      <c r="E177" s="59"/>
      <c r="F177" s="59"/>
      <c r="G177" s="59"/>
      <c r="H177" s="59"/>
      <c r="I177" s="59"/>
      <c r="J177" s="59"/>
      <c r="K177" s="59"/>
      <c r="L177" s="59"/>
      <c r="M177" s="59"/>
      <c r="N177" s="59"/>
      <c r="O177" s="59"/>
      <c r="P177" s="59"/>
      <c r="Q177" s="59"/>
      <c r="R177" s="59"/>
      <c r="S177" s="59"/>
      <c r="T177" s="59"/>
      <c r="U177" s="59"/>
      <c r="V177" s="59"/>
      <c r="W177" s="59"/>
      <c r="X177" s="59"/>
      <c r="Y177" s="59"/>
      <c r="Z177" s="59"/>
      <c r="AA177" s="59"/>
      <c r="AB177" s="59"/>
      <c r="AC177" s="59"/>
      <c r="AD177" s="59"/>
      <c r="AE177" s="59"/>
      <c r="AF177" s="59"/>
      <c r="AG177" s="59"/>
      <c r="AH177" s="59"/>
      <c r="AI177" s="59"/>
      <c r="AJ177" s="59"/>
      <c r="AK177" s="59"/>
      <c r="AL177" s="59"/>
      <c r="AM177" s="59"/>
      <c r="AN177" s="59"/>
      <c r="AO177" s="59"/>
      <c r="AP177" s="59"/>
      <c r="AQ177" s="59"/>
      <c r="AR177" s="59"/>
    </row>
    <row r="178" ht="12.0" customHeight="1">
      <c r="A178" s="59"/>
      <c r="B178" s="59"/>
      <c r="C178" s="59"/>
      <c r="D178" s="59"/>
      <c r="E178" s="59"/>
      <c r="F178" s="59"/>
      <c r="G178" s="59"/>
      <c r="H178" s="59"/>
      <c r="I178" s="59"/>
      <c r="J178" s="59"/>
      <c r="K178" s="59"/>
      <c r="L178" s="59"/>
      <c r="M178" s="59"/>
      <c r="N178" s="59"/>
      <c r="O178" s="59"/>
      <c r="P178" s="59"/>
      <c r="Q178" s="59"/>
      <c r="R178" s="59"/>
      <c r="S178" s="59"/>
      <c r="T178" s="59"/>
      <c r="U178" s="59"/>
      <c r="V178" s="59"/>
      <c r="W178" s="59"/>
      <c r="X178" s="59"/>
      <c r="Y178" s="59"/>
      <c r="Z178" s="59"/>
      <c r="AA178" s="59"/>
      <c r="AB178" s="59"/>
      <c r="AC178" s="59"/>
      <c r="AD178" s="59"/>
      <c r="AE178" s="59"/>
      <c r="AF178" s="59"/>
      <c r="AG178" s="59"/>
      <c r="AH178" s="59"/>
      <c r="AI178" s="59"/>
      <c r="AJ178" s="59"/>
      <c r="AK178" s="59"/>
      <c r="AL178" s="59"/>
      <c r="AM178" s="59"/>
      <c r="AN178" s="59"/>
      <c r="AO178" s="59"/>
      <c r="AP178" s="59"/>
      <c r="AQ178" s="59"/>
      <c r="AR178" s="59"/>
    </row>
    <row r="179" ht="12.0" customHeight="1">
      <c r="A179" s="59"/>
      <c r="B179" s="59"/>
      <c r="C179" s="59"/>
      <c r="D179" s="59"/>
      <c r="E179" s="59"/>
      <c r="F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c r="AD179" s="59"/>
      <c r="AE179" s="59"/>
      <c r="AF179" s="59"/>
      <c r="AG179" s="59"/>
      <c r="AH179" s="59"/>
      <c r="AI179" s="59"/>
      <c r="AJ179" s="59"/>
      <c r="AK179" s="59"/>
      <c r="AL179" s="59"/>
      <c r="AM179" s="59"/>
      <c r="AN179" s="59"/>
      <c r="AO179" s="59"/>
      <c r="AP179" s="59"/>
      <c r="AQ179" s="59"/>
      <c r="AR179" s="59"/>
    </row>
    <row r="180" ht="12.0" customHeight="1">
      <c r="A180" s="59"/>
      <c r="B180" s="59"/>
      <c r="C180" s="59"/>
      <c r="D180" s="59"/>
      <c r="E180" s="59"/>
      <c r="F180" s="59"/>
      <c r="G180" s="59"/>
      <c r="H180" s="59"/>
      <c r="I180" s="59"/>
      <c r="J180" s="59"/>
      <c r="K180" s="59"/>
      <c r="L180" s="59"/>
      <c r="M180" s="59"/>
      <c r="N180" s="59"/>
      <c r="O180" s="59"/>
      <c r="P180" s="59"/>
      <c r="Q180" s="59"/>
      <c r="R180" s="59"/>
      <c r="S180" s="59"/>
      <c r="T180" s="59"/>
      <c r="U180" s="59"/>
      <c r="V180" s="59"/>
      <c r="W180" s="59"/>
      <c r="X180" s="59"/>
      <c r="Y180" s="59"/>
      <c r="Z180" s="59"/>
      <c r="AA180" s="59"/>
      <c r="AB180" s="59"/>
      <c r="AC180" s="59"/>
      <c r="AD180" s="59"/>
      <c r="AE180" s="59"/>
      <c r="AF180" s="59"/>
      <c r="AG180" s="59"/>
      <c r="AH180" s="59"/>
      <c r="AI180" s="59"/>
      <c r="AJ180" s="59"/>
      <c r="AK180" s="59"/>
      <c r="AL180" s="59"/>
      <c r="AM180" s="59"/>
      <c r="AN180" s="59"/>
      <c r="AO180" s="59"/>
      <c r="AP180" s="59"/>
      <c r="AQ180" s="59"/>
      <c r="AR180" s="59"/>
    </row>
    <row r="181" ht="12.0" customHeight="1">
      <c r="A181" s="59"/>
      <c r="B181" s="59"/>
      <c r="C181" s="59"/>
      <c r="D181" s="59"/>
      <c r="E181" s="59"/>
      <c r="F181" s="59"/>
      <c r="G181" s="59"/>
      <c r="H181" s="59"/>
      <c r="I181" s="59"/>
      <c r="J181" s="59"/>
      <c r="K181" s="59"/>
      <c r="L181" s="59"/>
      <c r="M181" s="59"/>
      <c r="N181" s="59"/>
      <c r="O181" s="59"/>
      <c r="P181" s="59"/>
      <c r="Q181" s="59"/>
      <c r="R181" s="59"/>
      <c r="S181" s="59"/>
      <c r="T181" s="59"/>
      <c r="U181" s="59"/>
      <c r="V181" s="59"/>
      <c r="W181" s="59"/>
      <c r="X181" s="59"/>
      <c r="Y181" s="59"/>
      <c r="Z181" s="59"/>
      <c r="AA181" s="59"/>
      <c r="AB181" s="59"/>
      <c r="AC181" s="59"/>
      <c r="AD181" s="59"/>
      <c r="AE181" s="59"/>
      <c r="AF181" s="59"/>
      <c r="AG181" s="59"/>
      <c r="AH181" s="59"/>
      <c r="AI181" s="59"/>
      <c r="AJ181" s="59"/>
      <c r="AK181" s="59"/>
      <c r="AL181" s="59"/>
      <c r="AM181" s="59"/>
      <c r="AN181" s="59"/>
      <c r="AO181" s="59"/>
      <c r="AP181" s="59"/>
      <c r="AQ181" s="59"/>
      <c r="AR181" s="59"/>
    </row>
    <row r="182" ht="12.0" customHeight="1">
      <c r="A182" s="59"/>
      <c r="B182" s="59"/>
      <c r="C182" s="59"/>
      <c r="D182" s="59"/>
      <c r="E182" s="59"/>
      <c r="F182" s="59"/>
      <c r="G182" s="59"/>
      <c r="H182" s="59"/>
      <c r="I182" s="59"/>
      <c r="J182" s="59"/>
      <c r="K182" s="59"/>
      <c r="L182" s="59"/>
      <c r="M182" s="59"/>
      <c r="N182" s="59"/>
      <c r="O182" s="59"/>
      <c r="P182" s="59"/>
      <c r="Q182" s="59"/>
      <c r="R182" s="59"/>
      <c r="S182" s="59"/>
      <c r="T182" s="59"/>
      <c r="U182" s="59"/>
      <c r="V182" s="59"/>
      <c r="W182" s="59"/>
      <c r="X182" s="59"/>
      <c r="Y182" s="59"/>
      <c r="Z182" s="59"/>
      <c r="AA182" s="59"/>
      <c r="AB182" s="59"/>
      <c r="AC182" s="59"/>
      <c r="AD182" s="59"/>
      <c r="AE182" s="59"/>
      <c r="AF182" s="59"/>
      <c r="AG182" s="59"/>
      <c r="AH182" s="59"/>
      <c r="AI182" s="59"/>
      <c r="AJ182" s="59"/>
      <c r="AK182" s="59"/>
      <c r="AL182" s="59"/>
      <c r="AM182" s="59"/>
      <c r="AN182" s="59"/>
      <c r="AO182" s="59"/>
      <c r="AP182" s="59"/>
      <c r="AQ182" s="59"/>
      <c r="AR182" s="59"/>
    </row>
    <row r="183" ht="12.0" customHeight="1">
      <c r="A183" s="59"/>
      <c r="B183" s="59"/>
      <c r="C183" s="59"/>
      <c r="D183" s="59"/>
      <c r="E183" s="59"/>
      <c r="F183" s="59"/>
      <c r="G183" s="59"/>
      <c r="H183" s="59"/>
      <c r="I183" s="59"/>
      <c r="J183" s="59"/>
      <c r="K183" s="59"/>
      <c r="L183" s="59"/>
      <c r="M183" s="59"/>
      <c r="N183" s="59"/>
      <c r="O183" s="59"/>
      <c r="P183" s="59"/>
      <c r="Q183" s="59"/>
      <c r="R183" s="59"/>
      <c r="S183" s="59"/>
      <c r="T183" s="59"/>
      <c r="U183" s="59"/>
      <c r="V183" s="59"/>
      <c r="W183" s="59"/>
      <c r="X183" s="59"/>
      <c r="Y183" s="59"/>
      <c r="Z183" s="59"/>
      <c r="AA183" s="59"/>
      <c r="AB183" s="59"/>
      <c r="AC183" s="59"/>
      <c r="AD183" s="59"/>
      <c r="AE183" s="59"/>
      <c r="AF183" s="59"/>
      <c r="AG183" s="59"/>
      <c r="AH183" s="59"/>
      <c r="AI183" s="59"/>
      <c r="AJ183" s="59"/>
      <c r="AK183" s="59"/>
      <c r="AL183" s="59"/>
      <c r="AM183" s="59"/>
      <c r="AN183" s="59"/>
      <c r="AO183" s="59"/>
      <c r="AP183" s="59"/>
      <c r="AQ183" s="59"/>
      <c r="AR183" s="59"/>
    </row>
    <row r="184" ht="12.0" customHeight="1">
      <c r="A184" s="59"/>
      <c r="B184" s="59"/>
      <c r="C184" s="59"/>
      <c r="D184" s="59"/>
      <c r="E184" s="59"/>
      <c r="F184" s="59"/>
      <c r="G184" s="59"/>
      <c r="H184" s="59"/>
      <c r="I184" s="59"/>
      <c r="J184" s="59"/>
      <c r="K184" s="59"/>
      <c r="L184" s="59"/>
      <c r="M184" s="59"/>
      <c r="N184" s="59"/>
      <c r="O184" s="59"/>
      <c r="P184" s="59"/>
      <c r="Q184" s="59"/>
      <c r="R184" s="59"/>
      <c r="S184" s="59"/>
      <c r="T184" s="59"/>
      <c r="U184" s="59"/>
      <c r="V184" s="59"/>
      <c r="W184" s="59"/>
      <c r="X184" s="59"/>
      <c r="Y184" s="59"/>
      <c r="Z184" s="59"/>
      <c r="AA184" s="59"/>
      <c r="AB184" s="59"/>
      <c r="AC184" s="59"/>
      <c r="AD184" s="59"/>
      <c r="AE184" s="59"/>
      <c r="AF184" s="59"/>
      <c r="AG184" s="59"/>
      <c r="AH184" s="59"/>
      <c r="AI184" s="59"/>
      <c r="AJ184" s="59"/>
      <c r="AK184" s="59"/>
      <c r="AL184" s="59"/>
      <c r="AM184" s="59"/>
      <c r="AN184" s="59"/>
      <c r="AO184" s="59"/>
      <c r="AP184" s="59"/>
      <c r="AQ184" s="59"/>
      <c r="AR184" s="59"/>
    </row>
    <row r="185" ht="12.0" customHeight="1">
      <c r="A185" s="59"/>
      <c r="B185" s="59"/>
      <c r="C185" s="59"/>
      <c r="D185" s="59"/>
      <c r="E185" s="59"/>
      <c r="F185" s="59"/>
      <c r="G185" s="59"/>
      <c r="H185" s="59"/>
      <c r="I185" s="59"/>
      <c r="J185" s="59"/>
      <c r="K185" s="59"/>
      <c r="L185" s="59"/>
      <c r="M185" s="59"/>
      <c r="N185" s="59"/>
      <c r="O185" s="59"/>
      <c r="P185" s="59"/>
      <c r="Q185" s="59"/>
      <c r="R185" s="59"/>
      <c r="S185" s="59"/>
      <c r="T185" s="59"/>
      <c r="U185" s="59"/>
      <c r="V185" s="59"/>
      <c r="W185" s="59"/>
      <c r="X185" s="59"/>
      <c r="Y185" s="59"/>
      <c r="Z185" s="59"/>
      <c r="AA185" s="59"/>
      <c r="AB185" s="59"/>
      <c r="AC185" s="59"/>
      <c r="AD185" s="59"/>
      <c r="AE185" s="59"/>
      <c r="AF185" s="59"/>
      <c r="AG185" s="59"/>
      <c r="AH185" s="59"/>
      <c r="AI185" s="59"/>
      <c r="AJ185" s="59"/>
      <c r="AK185" s="59"/>
      <c r="AL185" s="59"/>
      <c r="AM185" s="59"/>
      <c r="AN185" s="59"/>
      <c r="AO185" s="59"/>
      <c r="AP185" s="59"/>
      <c r="AQ185" s="59"/>
      <c r="AR185" s="59"/>
    </row>
    <row r="186" ht="12.0" customHeight="1">
      <c r="A186" s="59"/>
      <c r="B186" s="59"/>
      <c r="C186" s="59"/>
      <c r="D186" s="59"/>
      <c r="E186" s="59"/>
      <c r="F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c r="AE186" s="59"/>
      <c r="AF186" s="59"/>
      <c r="AG186" s="59"/>
      <c r="AH186" s="59"/>
      <c r="AI186" s="59"/>
      <c r="AJ186" s="59"/>
      <c r="AK186" s="59"/>
      <c r="AL186" s="59"/>
      <c r="AM186" s="59"/>
      <c r="AN186" s="59"/>
      <c r="AO186" s="59"/>
      <c r="AP186" s="59"/>
      <c r="AQ186" s="59"/>
      <c r="AR186" s="59"/>
    </row>
    <row r="187" ht="12.0" customHeight="1">
      <c r="A187" s="59"/>
      <c r="B187" s="59"/>
      <c r="C187" s="59"/>
      <c r="D187" s="59"/>
      <c r="E187" s="59"/>
      <c r="F187" s="59"/>
      <c r="G187" s="59"/>
      <c r="H187" s="59"/>
      <c r="I187" s="59"/>
      <c r="J187" s="59"/>
      <c r="K187" s="59"/>
      <c r="L187" s="59"/>
      <c r="M187" s="59"/>
      <c r="N187" s="59"/>
      <c r="O187" s="59"/>
      <c r="P187" s="59"/>
      <c r="Q187" s="59"/>
      <c r="R187" s="59"/>
      <c r="S187" s="59"/>
      <c r="T187" s="59"/>
      <c r="U187" s="59"/>
      <c r="V187" s="59"/>
      <c r="W187" s="59"/>
      <c r="X187" s="59"/>
      <c r="Y187" s="59"/>
      <c r="Z187" s="59"/>
      <c r="AA187" s="59"/>
      <c r="AB187" s="59"/>
      <c r="AC187" s="59"/>
      <c r="AD187" s="59"/>
      <c r="AE187" s="59"/>
      <c r="AF187" s="59"/>
      <c r="AG187" s="59"/>
      <c r="AH187" s="59"/>
      <c r="AI187" s="59"/>
      <c r="AJ187" s="59"/>
      <c r="AK187" s="59"/>
      <c r="AL187" s="59"/>
      <c r="AM187" s="59"/>
      <c r="AN187" s="59"/>
      <c r="AO187" s="59"/>
      <c r="AP187" s="59"/>
      <c r="AQ187" s="59"/>
      <c r="AR187" s="59"/>
    </row>
    <row r="188" ht="12.0" customHeight="1">
      <c r="A188" s="59"/>
      <c r="B188" s="59"/>
      <c r="C188" s="59"/>
      <c r="D188" s="59"/>
      <c r="E188" s="59"/>
      <c r="F188" s="59"/>
      <c r="G188" s="59"/>
      <c r="H188" s="59"/>
      <c r="I188" s="59"/>
      <c r="J188" s="59"/>
      <c r="K188" s="59"/>
      <c r="L188" s="59"/>
      <c r="M188" s="59"/>
      <c r="N188" s="59"/>
      <c r="O188" s="59"/>
      <c r="P188" s="59"/>
      <c r="Q188" s="59"/>
      <c r="R188" s="59"/>
      <c r="S188" s="59"/>
      <c r="T188" s="59"/>
      <c r="U188" s="59"/>
      <c r="V188" s="59"/>
      <c r="W188" s="59"/>
      <c r="X188" s="59"/>
      <c r="Y188" s="59"/>
      <c r="Z188" s="59"/>
      <c r="AA188" s="59"/>
      <c r="AB188" s="59"/>
      <c r="AC188" s="59"/>
      <c r="AD188" s="59"/>
      <c r="AE188" s="59"/>
      <c r="AF188" s="59"/>
      <c r="AG188" s="59"/>
      <c r="AH188" s="59"/>
      <c r="AI188" s="59"/>
      <c r="AJ188" s="59"/>
      <c r="AK188" s="59"/>
      <c r="AL188" s="59"/>
      <c r="AM188" s="59"/>
      <c r="AN188" s="59"/>
      <c r="AO188" s="59"/>
      <c r="AP188" s="59"/>
      <c r="AQ188" s="59"/>
      <c r="AR188" s="59"/>
    </row>
    <row r="189" ht="12.0" customHeight="1">
      <c r="A189" s="59"/>
      <c r="B189" s="59"/>
      <c r="C189" s="59"/>
      <c r="D189" s="59"/>
      <c r="E189" s="59"/>
      <c r="F189" s="59"/>
      <c r="G189" s="59"/>
      <c r="H189" s="59"/>
      <c r="I189" s="59"/>
      <c r="J189" s="59"/>
      <c r="K189" s="59"/>
      <c r="L189" s="59"/>
      <c r="M189" s="59"/>
      <c r="N189" s="59"/>
      <c r="O189" s="59"/>
      <c r="P189" s="59"/>
      <c r="Q189" s="59"/>
      <c r="R189" s="59"/>
      <c r="S189" s="59"/>
      <c r="T189" s="59"/>
      <c r="U189" s="59"/>
      <c r="V189" s="59"/>
      <c r="W189" s="59"/>
      <c r="X189" s="59"/>
      <c r="Y189" s="59"/>
      <c r="Z189" s="59"/>
      <c r="AA189" s="59"/>
      <c r="AB189" s="59"/>
      <c r="AC189" s="59"/>
      <c r="AD189" s="59"/>
      <c r="AE189" s="59"/>
      <c r="AF189" s="59"/>
      <c r="AG189" s="59"/>
      <c r="AH189" s="59"/>
      <c r="AI189" s="59"/>
      <c r="AJ189" s="59"/>
      <c r="AK189" s="59"/>
      <c r="AL189" s="59"/>
      <c r="AM189" s="59"/>
      <c r="AN189" s="59"/>
      <c r="AO189" s="59"/>
      <c r="AP189" s="59"/>
      <c r="AQ189" s="59"/>
      <c r="AR189" s="59"/>
    </row>
    <row r="190" ht="12.0" customHeight="1">
      <c r="A190" s="59"/>
      <c r="B190" s="59"/>
      <c r="C190" s="59"/>
      <c r="D190" s="59"/>
      <c r="E190" s="59"/>
      <c r="F190" s="59"/>
      <c r="G190" s="59"/>
      <c r="H190" s="59"/>
      <c r="I190" s="59"/>
      <c r="J190" s="59"/>
      <c r="K190" s="59"/>
      <c r="L190" s="59"/>
      <c r="M190" s="59"/>
      <c r="N190" s="59"/>
      <c r="O190" s="59"/>
      <c r="P190" s="59"/>
      <c r="Q190" s="59"/>
      <c r="R190" s="59"/>
      <c r="S190" s="59"/>
      <c r="T190" s="59"/>
      <c r="U190" s="59"/>
      <c r="V190" s="59"/>
      <c r="W190" s="59"/>
      <c r="X190" s="59"/>
      <c r="Y190" s="59"/>
      <c r="Z190" s="59"/>
      <c r="AA190" s="59"/>
      <c r="AB190" s="59"/>
      <c r="AC190" s="59"/>
      <c r="AD190" s="59"/>
      <c r="AE190" s="59"/>
      <c r="AF190" s="59"/>
      <c r="AG190" s="59"/>
      <c r="AH190" s="59"/>
      <c r="AI190" s="59"/>
      <c r="AJ190" s="59"/>
      <c r="AK190" s="59"/>
      <c r="AL190" s="59"/>
      <c r="AM190" s="59"/>
      <c r="AN190" s="59"/>
      <c r="AO190" s="59"/>
      <c r="AP190" s="59"/>
      <c r="AQ190" s="59"/>
      <c r="AR190" s="59"/>
    </row>
    <row r="191" ht="12.0" customHeight="1">
      <c r="A191" s="59"/>
      <c r="B191" s="59"/>
      <c r="C191" s="59"/>
      <c r="D191" s="59"/>
      <c r="E191" s="59"/>
      <c r="F191" s="59"/>
      <c r="G191" s="59"/>
      <c r="H191" s="59"/>
      <c r="I191" s="59"/>
      <c r="J191" s="59"/>
      <c r="K191" s="59"/>
      <c r="L191" s="59"/>
      <c r="M191" s="59"/>
      <c r="N191" s="59"/>
      <c r="O191" s="59"/>
      <c r="P191" s="59"/>
      <c r="Q191" s="59"/>
      <c r="R191" s="59"/>
      <c r="S191" s="59"/>
      <c r="T191" s="59"/>
      <c r="U191" s="59"/>
      <c r="V191" s="59"/>
      <c r="W191" s="59"/>
      <c r="X191" s="59"/>
      <c r="Y191" s="59"/>
      <c r="Z191" s="59"/>
      <c r="AA191" s="59"/>
      <c r="AB191" s="59"/>
      <c r="AC191" s="59"/>
      <c r="AD191" s="59"/>
      <c r="AE191" s="59"/>
      <c r="AF191" s="59"/>
      <c r="AG191" s="59"/>
      <c r="AH191" s="59"/>
      <c r="AI191" s="59"/>
      <c r="AJ191" s="59"/>
      <c r="AK191" s="59"/>
      <c r="AL191" s="59"/>
      <c r="AM191" s="59"/>
      <c r="AN191" s="59"/>
      <c r="AO191" s="59"/>
      <c r="AP191" s="59"/>
      <c r="AQ191" s="59"/>
    </row>
    <row r="192" ht="12.0" customHeight="1">
      <c r="A192" s="59"/>
      <c r="B192" s="59"/>
      <c r="C192" s="59"/>
      <c r="D192" s="59"/>
      <c r="E192" s="59"/>
      <c r="F192" s="59"/>
      <c r="G192" s="59"/>
      <c r="H192" s="59"/>
      <c r="I192" s="59"/>
      <c r="J192" s="59"/>
      <c r="K192" s="59"/>
      <c r="L192" s="59"/>
      <c r="M192" s="59"/>
      <c r="N192" s="59"/>
      <c r="O192" s="59"/>
      <c r="P192" s="59"/>
      <c r="Q192" s="59"/>
      <c r="R192" s="59"/>
      <c r="S192" s="59"/>
      <c r="T192" s="59"/>
      <c r="U192" s="59"/>
      <c r="V192" s="59"/>
      <c r="W192" s="59"/>
      <c r="X192" s="59"/>
      <c r="Y192" s="59"/>
      <c r="Z192" s="59"/>
      <c r="AA192" s="59"/>
      <c r="AB192" s="59"/>
      <c r="AC192" s="59"/>
      <c r="AD192" s="59"/>
      <c r="AE192" s="59"/>
      <c r="AF192" s="59"/>
      <c r="AG192" s="59"/>
      <c r="AH192" s="59"/>
      <c r="AI192" s="59"/>
      <c r="AJ192" s="59"/>
      <c r="AK192" s="59"/>
      <c r="AL192" s="59"/>
      <c r="AM192" s="59"/>
      <c r="AN192" s="59"/>
      <c r="AO192" s="59"/>
      <c r="AP192" s="59"/>
      <c r="AQ192" s="59"/>
    </row>
    <row r="193" ht="12.0" customHeight="1">
      <c r="A193" s="59"/>
      <c r="B193" s="59"/>
      <c r="C193" s="59"/>
      <c r="D193" s="59"/>
      <c r="E193" s="59"/>
      <c r="F193" s="59"/>
      <c r="G193" s="59"/>
      <c r="H193" s="59"/>
      <c r="I193" s="59"/>
      <c r="J193" s="59"/>
      <c r="K193" s="59"/>
      <c r="L193" s="59"/>
      <c r="M193" s="59"/>
      <c r="N193" s="59"/>
      <c r="O193" s="59"/>
      <c r="P193" s="59"/>
      <c r="Q193" s="59"/>
      <c r="R193" s="59"/>
      <c r="S193" s="59"/>
      <c r="T193" s="59"/>
      <c r="U193" s="59"/>
      <c r="V193" s="59"/>
      <c r="W193" s="59"/>
      <c r="X193" s="59"/>
      <c r="Y193" s="59"/>
      <c r="Z193" s="59"/>
      <c r="AA193" s="59"/>
      <c r="AB193" s="59"/>
      <c r="AC193" s="59"/>
      <c r="AD193" s="59"/>
      <c r="AE193" s="59"/>
      <c r="AF193" s="59"/>
      <c r="AG193" s="59"/>
      <c r="AH193" s="59"/>
      <c r="AI193" s="59"/>
      <c r="AJ193" s="59"/>
      <c r="AK193" s="59"/>
      <c r="AL193" s="59"/>
      <c r="AM193" s="59"/>
      <c r="AN193" s="59"/>
      <c r="AO193" s="59"/>
      <c r="AP193" s="59"/>
      <c r="AQ193" s="59"/>
    </row>
    <row r="194" ht="12.0" customHeight="1">
      <c r="A194" s="59"/>
      <c r="B194" s="59"/>
      <c r="C194" s="59"/>
      <c r="D194" s="59"/>
      <c r="E194" s="59"/>
      <c r="F194" s="59"/>
      <c r="G194" s="59"/>
      <c r="H194" s="59"/>
      <c r="I194" s="59"/>
      <c r="J194" s="59"/>
      <c r="K194" s="59"/>
      <c r="L194" s="59"/>
      <c r="M194" s="59"/>
      <c r="N194" s="59"/>
      <c r="O194" s="59"/>
      <c r="P194" s="59"/>
      <c r="Q194" s="59"/>
      <c r="R194" s="59"/>
      <c r="S194" s="59"/>
      <c r="T194" s="59"/>
      <c r="U194" s="59"/>
      <c r="V194" s="59"/>
      <c r="W194" s="59"/>
      <c r="X194" s="59"/>
      <c r="Y194" s="59"/>
      <c r="Z194" s="59"/>
      <c r="AA194" s="59"/>
      <c r="AB194" s="59"/>
      <c r="AC194" s="59"/>
      <c r="AD194" s="59"/>
      <c r="AE194" s="59"/>
      <c r="AF194" s="59"/>
      <c r="AG194" s="59"/>
      <c r="AH194" s="59"/>
      <c r="AI194" s="59"/>
      <c r="AJ194" s="59"/>
      <c r="AK194" s="59"/>
      <c r="AL194" s="59"/>
      <c r="AM194" s="59"/>
      <c r="AN194" s="59"/>
      <c r="AO194" s="59"/>
      <c r="AP194" s="59"/>
      <c r="AQ194" s="59"/>
    </row>
    <row r="195" ht="12.0" customHeight="1">
      <c r="A195" s="59"/>
      <c r="B195" s="59"/>
      <c r="C195" s="59"/>
      <c r="D195" s="59"/>
      <c r="E195" s="59"/>
      <c r="F195" s="59"/>
      <c r="G195" s="59"/>
      <c r="H195" s="59"/>
      <c r="I195" s="59"/>
      <c r="J195" s="59"/>
      <c r="K195" s="59"/>
      <c r="L195" s="59"/>
      <c r="M195" s="59"/>
      <c r="N195" s="59"/>
      <c r="O195" s="59"/>
      <c r="P195" s="59"/>
      <c r="Q195" s="59"/>
      <c r="R195" s="59"/>
      <c r="S195" s="59"/>
      <c r="T195" s="59"/>
      <c r="U195" s="59"/>
      <c r="V195" s="59"/>
      <c r="W195" s="59"/>
      <c r="X195" s="59"/>
      <c r="Y195" s="59"/>
      <c r="Z195" s="59"/>
      <c r="AA195" s="59"/>
      <c r="AB195" s="59"/>
      <c r="AC195" s="59"/>
      <c r="AD195" s="59"/>
      <c r="AE195" s="59"/>
      <c r="AF195" s="59"/>
      <c r="AG195" s="59"/>
      <c r="AH195" s="59"/>
      <c r="AI195" s="59"/>
      <c r="AJ195" s="59"/>
      <c r="AK195" s="59"/>
      <c r="AL195" s="59"/>
      <c r="AM195" s="59"/>
      <c r="AN195" s="59"/>
      <c r="AO195" s="59"/>
      <c r="AP195" s="59"/>
      <c r="AQ195" s="59"/>
    </row>
    <row r="196" ht="12.0" customHeight="1">
      <c r="A196" s="59"/>
      <c r="B196" s="59"/>
      <c r="C196" s="59"/>
      <c r="D196" s="59"/>
      <c r="E196" s="59"/>
      <c r="F196" s="59"/>
      <c r="G196" s="59"/>
      <c r="H196" s="59"/>
      <c r="I196" s="59"/>
      <c r="J196" s="59"/>
      <c r="K196" s="59"/>
      <c r="L196" s="59"/>
      <c r="M196" s="59"/>
      <c r="N196" s="59"/>
      <c r="O196" s="59"/>
      <c r="P196" s="59"/>
      <c r="Q196" s="59"/>
      <c r="R196" s="59"/>
      <c r="S196" s="59"/>
      <c r="T196" s="59"/>
      <c r="U196" s="59"/>
      <c r="V196" s="59"/>
      <c r="W196" s="59"/>
      <c r="X196" s="59"/>
      <c r="Y196" s="59"/>
      <c r="Z196" s="59"/>
      <c r="AA196" s="59"/>
      <c r="AB196" s="59"/>
      <c r="AC196" s="59"/>
      <c r="AD196" s="59"/>
      <c r="AE196" s="59"/>
      <c r="AF196" s="59"/>
      <c r="AG196" s="59"/>
      <c r="AH196" s="59"/>
      <c r="AI196" s="59"/>
      <c r="AJ196" s="59"/>
      <c r="AK196" s="59"/>
      <c r="AL196" s="59"/>
      <c r="AM196" s="59"/>
      <c r="AN196" s="59"/>
      <c r="AO196" s="59"/>
      <c r="AP196" s="59"/>
      <c r="AQ196" s="59"/>
    </row>
    <row r="197" ht="12.0" customHeight="1">
      <c r="A197" s="59"/>
      <c r="B197" s="59"/>
      <c r="C197" s="59"/>
      <c r="D197" s="59"/>
      <c r="E197" s="59"/>
      <c r="F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c r="AD197" s="59"/>
      <c r="AE197" s="59"/>
      <c r="AF197" s="59"/>
      <c r="AG197" s="59"/>
      <c r="AH197" s="59"/>
      <c r="AI197" s="59"/>
      <c r="AJ197" s="59"/>
      <c r="AK197" s="59"/>
      <c r="AL197" s="59"/>
      <c r="AM197" s="59"/>
      <c r="AN197" s="59"/>
      <c r="AO197" s="59"/>
      <c r="AP197" s="59"/>
      <c r="AQ197" s="59"/>
    </row>
    <row r="198" ht="12.0" customHeight="1">
      <c r="A198" s="59"/>
      <c r="B198" s="59"/>
      <c r="C198" s="59"/>
      <c r="D198" s="59"/>
      <c r="E198" s="59"/>
      <c r="F198" s="59"/>
      <c r="G198" s="59"/>
      <c r="H198" s="59"/>
      <c r="I198" s="59"/>
      <c r="J198" s="59"/>
      <c r="K198" s="59"/>
      <c r="L198" s="59"/>
      <c r="M198" s="59"/>
      <c r="N198" s="59"/>
      <c r="O198" s="59"/>
      <c r="P198" s="59"/>
      <c r="Q198" s="59"/>
      <c r="R198" s="59"/>
      <c r="S198" s="59"/>
      <c r="T198" s="59"/>
      <c r="U198" s="59"/>
      <c r="V198" s="59"/>
      <c r="W198" s="59"/>
      <c r="X198" s="59"/>
      <c r="Y198" s="59"/>
      <c r="Z198" s="59"/>
      <c r="AA198" s="59"/>
      <c r="AB198" s="59"/>
      <c r="AC198" s="59"/>
      <c r="AD198" s="59"/>
      <c r="AE198" s="59"/>
      <c r="AF198" s="59"/>
      <c r="AG198" s="59"/>
      <c r="AH198" s="59"/>
      <c r="AI198" s="59"/>
      <c r="AJ198" s="59"/>
      <c r="AK198" s="59"/>
      <c r="AL198" s="59"/>
      <c r="AM198" s="59"/>
      <c r="AN198" s="59"/>
      <c r="AO198" s="59"/>
      <c r="AP198" s="59"/>
      <c r="AQ198" s="59"/>
    </row>
    <row r="199" ht="12.0" customHeight="1">
      <c r="A199" s="59"/>
      <c r="B199" s="59"/>
      <c r="C199" s="59"/>
      <c r="D199" s="59"/>
      <c r="E199" s="59"/>
      <c r="F199" s="59"/>
      <c r="G199" s="59"/>
      <c r="H199" s="59"/>
      <c r="I199" s="59"/>
      <c r="J199" s="59"/>
      <c r="K199" s="59"/>
      <c r="L199" s="59"/>
      <c r="M199" s="59"/>
      <c r="N199" s="59"/>
      <c r="O199" s="59"/>
      <c r="P199" s="59"/>
      <c r="Q199" s="59"/>
      <c r="R199" s="59"/>
      <c r="S199" s="59"/>
      <c r="T199" s="59"/>
      <c r="U199" s="59"/>
      <c r="V199" s="59"/>
      <c r="W199" s="59"/>
      <c r="X199" s="59"/>
      <c r="Y199" s="59"/>
      <c r="Z199" s="59"/>
      <c r="AA199" s="59"/>
      <c r="AB199" s="59"/>
      <c r="AC199" s="59"/>
      <c r="AD199" s="59"/>
      <c r="AE199" s="59"/>
      <c r="AF199" s="59"/>
      <c r="AG199" s="59"/>
      <c r="AH199" s="59"/>
      <c r="AI199" s="59"/>
      <c r="AJ199" s="59"/>
      <c r="AK199" s="59"/>
      <c r="AL199" s="59"/>
      <c r="AM199" s="59"/>
      <c r="AN199" s="59"/>
      <c r="AO199" s="59"/>
      <c r="AP199" s="59"/>
      <c r="AQ199" s="59"/>
    </row>
    <row r="200" ht="12.0" customHeight="1">
      <c r="A200" s="59"/>
      <c r="B200" s="59"/>
      <c r="C200" s="59"/>
      <c r="D200" s="59"/>
      <c r="E200" s="59"/>
      <c r="F200" s="59"/>
      <c r="G200" s="59"/>
      <c r="H200" s="59"/>
      <c r="I200" s="59"/>
      <c r="J200" s="59"/>
      <c r="K200" s="59"/>
      <c r="L200" s="59"/>
      <c r="M200" s="59"/>
      <c r="N200" s="59"/>
      <c r="O200" s="59"/>
      <c r="P200" s="59"/>
      <c r="Q200" s="59"/>
      <c r="R200" s="59"/>
      <c r="S200" s="59"/>
      <c r="T200" s="59"/>
      <c r="U200" s="59"/>
      <c r="V200" s="59"/>
      <c r="W200" s="59"/>
      <c r="X200" s="59"/>
      <c r="Y200" s="59"/>
      <c r="Z200" s="59"/>
      <c r="AA200" s="59"/>
      <c r="AB200" s="59"/>
      <c r="AC200" s="59"/>
      <c r="AD200" s="59"/>
      <c r="AE200" s="59"/>
      <c r="AF200" s="59"/>
      <c r="AG200" s="59"/>
      <c r="AH200" s="59"/>
      <c r="AI200" s="59"/>
      <c r="AJ200" s="59"/>
      <c r="AK200" s="59"/>
      <c r="AL200" s="59"/>
      <c r="AM200" s="59"/>
      <c r="AN200" s="59"/>
      <c r="AO200" s="59"/>
      <c r="AP200" s="59"/>
      <c r="AQ200" s="59"/>
    </row>
    <row r="201" ht="12.0" customHeight="1">
      <c r="A201" s="59"/>
      <c r="B201" s="59"/>
      <c r="C201" s="59"/>
      <c r="D201" s="59"/>
      <c r="E201" s="59"/>
      <c r="F201" s="59"/>
      <c r="G201" s="59"/>
      <c r="H201" s="59"/>
      <c r="I201" s="59"/>
      <c r="J201" s="59"/>
      <c r="K201" s="59"/>
      <c r="L201" s="59"/>
      <c r="M201" s="59"/>
      <c r="N201" s="59"/>
      <c r="O201" s="59"/>
      <c r="P201" s="59"/>
      <c r="Q201" s="59"/>
      <c r="R201" s="59"/>
      <c r="S201" s="59"/>
      <c r="T201" s="59"/>
      <c r="U201" s="59"/>
      <c r="V201" s="59"/>
      <c r="W201" s="59"/>
      <c r="X201" s="59"/>
      <c r="Y201" s="59"/>
      <c r="Z201" s="59"/>
      <c r="AA201" s="59"/>
      <c r="AB201" s="59"/>
      <c r="AC201" s="59"/>
      <c r="AD201" s="59"/>
      <c r="AE201" s="59"/>
      <c r="AF201" s="59"/>
      <c r="AG201" s="59"/>
      <c r="AH201" s="59"/>
      <c r="AI201" s="59"/>
      <c r="AJ201" s="59"/>
      <c r="AK201" s="59"/>
      <c r="AL201" s="59"/>
      <c r="AM201" s="59"/>
      <c r="AN201" s="59"/>
      <c r="AO201" s="59"/>
      <c r="AP201" s="59"/>
      <c r="AQ201" s="59"/>
    </row>
    <row r="202" ht="12.0" customHeight="1">
      <c r="A202" s="59"/>
      <c r="B202" s="59"/>
      <c r="C202" s="59"/>
      <c r="D202" s="59"/>
      <c r="E202" s="59"/>
      <c r="F202" s="59"/>
      <c r="G202" s="59"/>
      <c r="H202" s="59"/>
      <c r="I202" s="59"/>
      <c r="J202" s="59"/>
      <c r="K202" s="59"/>
      <c r="L202" s="59"/>
      <c r="M202" s="59"/>
      <c r="N202" s="59"/>
      <c r="O202" s="59"/>
      <c r="P202" s="59"/>
      <c r="Q202" s="59"/>
      <c r="R202" s="59"/>
      <c r="S202" s="59"/>
      <c r="T202" s="59"/>
      <c r="U202" s="59"/>
      <c r="V202" s="59"/>
      <c r="W202" s="59"/>
      <c r="X202" s="59"/>
      <c r="Y202" s="59"/>
      <c r="Z202" s="59"/>
      <c r="AA202" s="59"/>
      <c r="AB202" s="59"/>
      <c r="AC202" s="59"/>
      <c r="AD202" s="59"/>
      <c r="AE202" s="59"/>
      <c r="AF202" s="59"/>
      <c r="AG202" s="59"/>
      <c r="AH202" s="59"/>
      <c r="AI202" s="59"/>
      <c r="AJ202" s="59"/>
      <c r="AK202" s="59"/>
      <c r="AL202" s="59"/>
      <c r="AM202" s="59"/>
      <c r="AN202" s="59"/>
      <c r="AO202" s="59"/>
      <c r="AP202" s="59"/>
      <c r="AQ202" s="59"/>
    </row>
    <row r="203" ht="12.0" customHeight="1">
      <c r="A203" s="59"/>
      <c r="B203" s="59"/>
      <c r="C203" s="59"/>
      <c r="D203" s="59"/>
      <c r="E203" s="59"/>
      <c r="F203" s="59"/>
      <c r="G203" s="59"/>
      <c r="H203" s="59"/>
      <c r="I203" s="59"/>
      <c r="J203" s="59"/>
      <c r="K203" s="59"/>
      <c r="L203" s="59"/>
      <c r="M203" s="59"/>
      <c r="N203" s="59"/>
      <c r="O203" s="59"/>
      <c r="P203" s="59"/>
      <c r="Q203" s="59"/>
      <c r="R203" s="59"/>
      <c r="S203" s="59"/>
      <c r="T203" s="59"/>
      <c r="U203" s="59"/>
      <c r="V203" s="59"/>
      <c r="W203" s="59"/>
      <c r="X203" s="59"/>
      <c r="Y203" s="59"/>
      <c r="Z203" s="59"/>
      <c r="AA203" s="59"/>
      <c r="AB203" s="59"/>
      <c r="AC203" s="59"/>
      <c r="AD203" s="59"/>
      <c r="AE203" s="59"/>
      <c r="AF203" s="59"/>
      <c r="AG203" s="59"/>
      <c r="AH203" s="59"/>
      <c r="AI203" s="59"/>
      <c r="AJ203" s="59"/>
      <c r="AK203" s="59"/>
      <c r="AL203" s="59"/>
      <c r="AM203" s="59"/>
      <c r="AN203" s="59"/>
      <c r="AO203" s="59"/>
      <c r="AP203" s="59"/>
      <c r="AQ203" s="59"/>
    </row>
    <row r="204" ht="12.0" customHeight="1">
      <c r="A204" s="59"/>
      <c r="B204" s="59"/>
      <c r="C204" s="59"/>
      <c r="D204" s="59"/>
      <c r="E204" s="59"/>
      <c r="F204" s="59"/>
      <c r="G204" s="59"/>
      <c r="H204" s="59"/>
      <c r="I204" s="59"/>
      <c r="J204" s="59"/>
      <c r="K204" s="59"/>
      <c r="L204" s="59"/>
      <c r="M204" s="59"/>
      <c r="N204" s="59"/>
      <c r="O204" s="59"/>
      <c r="P204" s="59"/>
      <c r="Q204" s="59"/>
      <c r="R204" s="59"/>
      <c r="S204" s="59"/>
      <c r="T204" s="59"/>
      <c r="U204" s="59"/>
      <c r="V204" s="59"/>
      <c r="W204" s="59"/>
      <c r="X204" s="59"/>
      <c r="Y204" s="59"/>
      <c r="Z204" s="59"/>
      <c r="AA204" s="59"/>
      <c r="AB204" s="59"/>
      <c r="AC204" s="59"/>
      <c r="AD204" s="59"/>
      <c r="AE204" s="59"/>
      <c r="AF204" s="59"/>
      <c r="AG204" s="59"/>
      <c r="AH204" s="59"/>
      <c r="AI204" s="59"/>
      <c r="AJ204" s="59"/>
      <c r="AK204" s="59"/>
      <c r="AL204" s="59"/>
      <c r="AM204" s="59"/>
      <c r="AN204" s="59"/>
      <c r="AO204" s="59"/>
      <c r="AP204" s="59"/>
      <c r="AQ204" s="59"/>
    </row>
    <row r="205" ht="12.0" customHeight="1">
      <c r="A205" s="59"/>
      <c r="B205" s="59"/>
      <c r="C205" s="59"/>
      <c r="D205" s="59"/>
      <c r="E205" s="59"/>
      <c r="F205" s="59"/>
      <c r="G205" s="59"/>
      <c r="H205" s="59"/>
      <c r="I205" s="59"/>
      <c r="J205" s="59"/>
      <c r="K205" s="59"/>
      <c r="L205" s="59"/>
      <c r="M205" s="59"/>
      <c r="N205" s="59"/>
      <c r="O205" s="59"/>
      <c r="P205" s="59"/>
      <c r="Q205" s="59"/>
      <c r="R205" s="59"/>
      <c r="S205" s="59"/>
      <c r="T205" s="59"/>
      <c r="U205" s="59"/>
      <c r="V205" s="59"/>
      <c r="W205" s="59"/>
      <c r="X205" s="59"/>
      <c r="Y205" s="59"/>
      <c r="Z205" s="59"/>
      <c r="AA205" s="59"/>
      <c r="AB205" s="59"/>
      <c r="AC205" s="59"/>
      <c r="AD205" s="59"/>
      <c r="AE205" s="59"/>
      <c r="AF205" s="59"/>
      <c r="AG205" s="59"/>
      <c r="AH205" s="59"/>
      <c r="AI205" s="59"/>
      <c r="AJ205" s="59"/>
      <c r="AK205" s="59"/>
      <c r="AL205" s="59"/>
      <c r="AM205" s="59"/>
      <c r="AN205" s="59"/>
      <c r="AO205" s="59"/>
      <c r="AP205" s="59"/>
      <c r="AQ205" s="59"/>
    </row>
    <row r="206" ht="12.0" customHeight="1">
      <c r="A206" s="59"/>
      <c r="B206" s="59"/>
      <c r="C206" s="59"/>
      <c r="D206" s="59"/>
      <c r="E206" s="59"/>
      <c r="F206" s="59"/>
      <c r="G206" s="59"/>
      <c r="H206" s="59"/>
      <c r="I206" s="59"/>
      <c r="J206" s="59"/>
      <c r="K206" s="59"/>
      <c r="L206" s="59"/>
      <c r="M206" s="59"/>
      <c r="N206" s="59"/>
      <c r="O206" s="59"/>
      <c r="P206" s="59"/>
      <c r="Q206" s="59"/>
      <c r="R206" s="59"/>
      <c r="S206" s="59"/>
      <c r="T206" s="59"/>
      <c r="U206" s="59"/>
      <c r="V206" s="59"/>
      <c r="W206" s="59"/>
      <c r="X206" s="59"/>
      <c r="Y206" s="59"/>
      <c r="Z206" s="59"/>
      <c r="AA206" s="59"/>
      <c r="AB206" s="59"/>
      <c r="AC206" s="59"/>
      <c r="AD206" s="59"/>
      <c r="AE206" s="59"/>
      <c r="AF206" s="59"/>
      <c r="AG206" s="59"/>
      <c r="AH206" s="59"/>
      <c r="AI206" s="59"/>
      <c r="AJ206" s="59"/>
      <c r="AK206" s="59"/>
      <c r="AL206" s="59"/>
      <c r="AM206" s="59"/>
      <c r="AN206" s="59"/>
      <c r="AO206" s="59"/>
      <c r="AP206" s="59"/>
      <c r="AQ206" s="59"/>
    </row>
    <row r="207" ht="12.0" customHeight="1">
      <c r="A207" s="59"/>
      <c r="B207" s="59"/>
      <c r="C207" s="59"/>
      <c r="D207" s="59"/>
      <c r="E207" s="59"/>
      <c r="F207" s="59"/>
      <c r="G207" s="59"/>
      <c r="H207" s="59"/>
      <c r="I207" s="59"/>
      <c r="J207" s="59"/>
      <c r="K207" s="59"/>
      <c r="L207" s="59"/>
      <c r="M207" s="59"/>
      <c r="N207" s="59"/>
      <c r="O207" s="59"/>
      <c r="P207" s="59"/>
      <c r="Q207" s="59"/>
      <c r="R207" s="59"/>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9"/>
    </row>
    <row r="208" ht="12.0" customHeight="1">
      <c r="A208" s="59"/>
      <c r="B208" s="59"/>
      <c r="C208" s="59"/>
      <c r="D208" s="59"/>
      <c r="E208" s="59"/>
      <c r="F208" s="59"/>
      <c r="G208" s="59"/>
      <c r="H208" s="59"/>
      <c r="I208" s="59"/>
      <c r="J208" s="59"/>
      <c r="K208" s="59"/>
      <c r="L208" s="59"/>
      <c r="M208" s="59"/>
      <c r="N208" s="59"/>
      <c r="O208" s="59"/>
      <c r="P208" s="59"/>
      <c r="Q208" s="59"/>
      <c r="R208" s="59"/>
      <c r="S208" s="59"/>
      <c r="T208" s="59"/>
      <c r="U208" s="59"/>
      <c r="V208" s="59"/>
      <c r="W208" s="59"/>
      <c r="X208" s="59"/>
      <c r="Y208" s="59"/>
      <c r="Z208" s="59"/>
      <c r="AA208" s="59"/>
      <c r="AB208" s="59"/>
      <c r="AC208" s="59"/>
      <c r="AD208" s="59"/>
      <c r="AE208" s="59"/>
      <c r="AF208" s="59"/>
      <c r="AG208" s="59"/>
      <c r="AH208" s="59"/>
      <c r="AI208" s="59"/>
      <c r="AJ208" s="59"/>
      <c r="AK208" s="59"/>
      <c r="AL208" s="59"/>
      <c r="AM208" s="59"/>
      <c r="AN208" s="59"/>
      <c r="AO208" s="59"/>
      <c r="AP208" s="59"/>
      <c r="AQ208" s="59"/>
    </row>
    <row r="209" ht="12.0" customHeight="1">
      <c r="A209" s="59"/>
      <c r="B209" s="59"/>
      <c r="C209" s="59"/>
      <c r="D209" s="59"/>
      <c r="E209" s="59"/>
      <c r="F209" s="59"/>
      <c r="G209" s="59"/>
      <c r="H209" s="59"/>
      <c r="I209" s="59"/>
      <c r="J209" s="59"/>
      <c r="K209" s="59"/>
      <c r="L209" s="59"/>
      <c r="M209" s="59"/>
      <c r="N209" s="59"/>
      <c r="O209" s="59"/>
      <c r="P209" s="59"/>
      <c r="Q209" s="59"/>
      <c r="R209" s="59"/>
      <c r="S209" s="59"/>
      <c r="T209" s="59"/>
      <c r="U209" s="59"/>
      <c r="V209" s="59"/>
      <c r="W209" s="59"/>
      <c r="X209" s="59"/>
      <c r="Y209" s="59"/>
      <c r="Z209" s="59"/>
      <c r="AA209" s="59"/>
      <c r="AB209" s="59"/>
      <c r="AC209" s="59"/>
      <c r="AD209" s="59"/>
      <c r="AE209" s="59"/>
      <c r="AF209" s="59"/>
      <c r="AG209" s="59"/>
      <c r="AH209" s="59"/>
      <c r="AI209" s="59"/>
      <c r="AJ209" s="59"/>
      <c r="AK209" s="59"/>
      <c r="AL209" s="59"/>
      <c r="AM209" s="59"/>
      <c r="AN209" s="59"/>
      <c r="AO209" s="59"/>
      <c r="AP209" s="59"/>
      <c r="AQ209" s="59"/>
    </row>
    <row r="210" ht="12.0" customHeight="1">
      <c r="A210" s="59"/>
      <c r="B210" s="59"/>
      <c r="C210" s="59"/>
      <c r="D210" s="59"/>
      <c r="E210" s="59"/>
      <c r="F210" s="59"/>
      <c r="G210" s="59"/>
      <c r="H210" s="59"/>
      <c r="I210" s="59"/>
      <c r="J210" s="59"/>
      <c r="K210" s="59"/>
      <c r="L210" s="59"/>
      <c r="M210" s="59"/>
      <c r="N210" s="59"/>
      <c r="O210" s="59"/>
      <c r="P210" s="59"/>
      <c r="Q210" s="59"/>
      <c r="R210" s="59"/>
      <c r="S210" s="59"/>
      <c r="T210" s="59"/>
      <c r="U210" s="59"/>
      <c r="V210" s="59"/>
      <c r="W210" s="59"/>
      <c r="X210" s="59"/>
      <c r="Y210" s="59"/>
      <c r="Z210" s="59"/>
      <c r="AA210" s="59"/>
      <c r="AB210" s="59"/>
      <c r="AC210" s="59"/>
      <c r="AD210" s="59"/>
      <c r="AE210" s="59"/>
      <c r="AF210" s="59"/>
      <c r="AG210" s="59"/>
      <c r="AH210" s="59"/>
      <c r="AI210" s="59"/>
      <c r="AJ210" s="59"/>
      <c r="AK210" s="59"/>
      <c r="AL210" s="59"/>
      <c r="AM210" s="59"/>
      <c r="AN210" s="59"/>
      <c r="AO210" s="59"/>
      <c r="AP210" s="59"/>
      <c r="AQ210" s="59"/>
    </row>
    <row r="211" ht="12.0" customHeight="1">
      <c r="A211" s="59"/>
      <c r="B211" s="59"/>
      <c r="C211" s="59"/>
      <c r="D211" s="59"/>
      <c r="E211" s="59"/>
      <c r="F211" s="59"/>
      <c r="G211" s="59"/>
      <c r="H211" s="59"/>
      <c r="I211" s="59"/>
      <c r="J211" s="59"/>
      <c r="K211" s="59"/>
      <c r="L211" s="59"/>
      <c r="M211" s="59"/>
      <c r="N211" s="59"/>
      <c r="O211" s="59"/>
      <c r="P211" s="59"/>
      <c r="Q211" s="59"/>
      <c r="R211" s="59"/>
      <c r="S211" s="59"/>
      <c r="T211" s="59"/>
      <c r="U211" s="59"/>
      <c r="V211" s="59"/>
      <c r="W211" s="59"/>
      <c r="X211" s="59"/>
      <c r="Y211" s="59"/>
      <c r="Z211" s="59"/>
      <c r="AA211" s="59"/>
      <c r="AB211" s="59"/>
      <c r="AC211" s="59"/>
      <c r="AD211" s="59"/>
      <c r="AE211" s="59"/>
      <c r="AF211" s="59"/>
      <c r="AG211" s="59"/>
      <c r="AH211" s="59"/>
      <c r="AI211" s="59"/>
      <c r="AJ211" s="59"/>
      <c r="AK211" s="59"/>
      <c r="AL211" s="59"/>
      <c r="AM211" s="59"/>
      <c r="AN211" s="59"/>
      <c r="AO211" s="59"/>
      <c r="AP211" s="59"/>
      <c r="AQ211" s="59"/>
    </row>
    <row r="212" ht="12.0" customHeight="1">
      <c r="A212" s="59"/>
      <c r="B212" s="59"/>
      <c r="C212" s="59"/>
      <c r="D212" s="59"/>
      <c r="E212" s="59"/>
      <c r="F212" s="59"/>
      <c r="G212" s="59"/>
      <c r="H212" s="59"/>
      <c r="I212" s="59"/>
      <c r="J212" s="59"/>
      <c r="K212" s="59"/>
      <c r="L212" s="59"/>
      <c r="M212" s="59"/>
      <c r="N212" s="59"/>
      <c r="O212" s="59"/>
      <c r="P212" s="59"/>
      <c r="Q212" s="59"/>
      <c r="R212" s="59"/>
      <c r="S212" s="59"/>
      <c r="T212" s="59"/>
      <c r="U212" s="59"/>
      <c r="V212" s="59"/>
      <c r="W212" s="59"/>
      <c r="X212" s="59"/>
      <c r="Y212" s="59"/>
      <c r="Z212" s="59"/>
      <c r="AA212" s="59"/>
      <c r="AB212" s="59"/>
      <c r="AC212" s="59"/>
      <c r="AD212" s="59"/>
      <c r="AE212" s="59"/>
      <c r="AF212" s="59"/>
      <c r="AG212" s="59"/>
      <c r="AH212" s="59"/>
      <c r="AI212" s="59"/>
      <c r="AJ212" s="59"/>
      <c r="AK212" s="59"/>
      <c r="AL212" s="59"/>
      <c r="AM212" s="59"/>
      <c r="AN212" s="59"/>
      <c r="AO212" s="59"/>
      <c r="AP212" s="59"/>
      <c r="AQ212" s="59"/>
    </row>
    <row r="213" ht="12.0" customHeight="1">
      <c r="A213" s="59"/>
      <c r="B213" s="59"/>
      <c r="C213" s="59"/>
      <c r="D213" s="59"/>
      <c r="E213" s="59"/>
      <c r="F213" s="59"/>
      <c r="G213" s="59"/>
      <c r="H213" s="59"/>
      <c r="I213" s="59"/>
      <c r="J213" s="59"/>
      <c r="K213" s="59"/>
      <c r="L213" s="59"/>
      <c r="M213" s="59"/>
      <c r="N213" s="59"/>
      <c r="O213" s="59"/>
      <c r="P213" s="59"/>
      <c r="Q213" s="59"/>
      <c r="R213" s="59"/>
      <c r="S213" s="59"/>
      <c r="T213" s="59"/>
      <c r="U213" s="59"/>
      <c r="V213" s="59"/>
      <c r="W213" s="59"/>
      <c r="X213" s="59"/>
      <c r="Y213" s="59"/>
      <c r="Z213" s="59"/>
      <c r="AA213" s="59"/>
      <c r="AB213" s="59"/>
      <c r="AC213" s="59"/>
      <c r="AD213" s="59"/>
      <c r="AE213" s="59"/>
      <c r="AF213" s="59"/>
      <c r="AG213" s="59"/>
      <c r="AH213" s="59"/>
      <c r="AI213" s="59"/>
      <c r="AJ213" s="59"/>
      <c r="AK213" s="59"/>
      <c r="AL213" s="59"/>
      <c r="AM213" s="59"/>
      <c r="AN213" s="59"/>
      <c r="AO213" s="59"/>
      <c r="AP213" s="59"/>
      <c r="AQ213" s="59"/>
    </row>
    <row r="214" ht="12.0" customHeight="1">
      <c r="A214" s="59"/>
      <c r="B214" s="59"/>
      <c r="C214" s="59"/>
      <c r="D214" s="59"/>
      <c r="E214" s="59"/>
      <c r="F214" s="59"/>
      <c r="G214" s="59"/>
      <c r="H214" s="59"/>
      <c r="I214" s="59"/>
      <c r="J214" s="59"/>
      <c r="K214" s="59"/>
      <c r="L214" s="59"/>
      <c r="M214" s="59"/>
      <c r="N214" s="59"/>
      <c r="O214" s="59"/>
      <c r="P214" s="59"/>
      <c r="Q214" s="59"/>
      <c r="R214" s="59"/>
      <c r="S214" s="59"/>
      <c r="T214" s="59"/>
      <c r="U214" s="59"/>
      <c r="V214" s="59"/>
      <c r="W214" s="59"/>
      <c r="X214" s="59"/>
      <c r="Y214" s="59"/>
      <c r="Z214" s="59"/>
      <c r="AA214" s="59"/>
      <c r="AB214" s="59"/>
      <c r="AC214" s="59"/>
      <c r="AD214" s="59"/>
      <c r="AE214" s="59"/>
      <c r="AF214" s="59"/>
      <c r="AG214" s="59"/>
      <c r="AH214" s="59"/>
      <c r="AI214" s="59"/>
      <c r="AJ214" s="59"/>
      <c r="AK214" s="59"/>
      <c r="AL214" s="59"/>
      <c r="AM214" s="59"/>
      <c r="AN214" s="59"/>
      <c r="AO214" s="59"/>
      <c r="AP214" s="59"/>
      <c r="AQ214" s="59"/>
    </row>
    <row r="215" ht="12.0" customHeight="1">
      <c r="A215" s="59"/>
      <c r="B215" s="59"/>
      <c r="C215" s="59"/>
      <c r="D215" s="59"/>
      <c r="E215" s="59"/>
      <c r="F215" s="59"/>
      <c r="G215" s="59"/>
      <c r="H215" s="59"/>
      <c r="I215" s="59"/>
      <c r="J215" s="59"/>
      <c r="K215" s="59"/>
      <c r="L215" s="59"/>
      <c r="M215" s="59"/>
      <c r="N215" s="59"/>
      <c r="O215" s="59"/>
      <c r="P215" s="59"/>
      <c r="Q215" s="59"/>
      <c r="R215" s="59"/>
      <c r="S215" s="59"/>
      <c r="T215" s="59"/>
      <c r="U215" s="59"/>
      <c r="V215" s="59"/>
      <c r="W215" s="59"/>
      <c r="X215" s="59"/>
      <c r="Y215" s="59"/>
      <c r="Z215" s="59"/>
      <c r="AA215" s="59"/>
      <c r="AB215" s="59"/>
      <c r="AC215" s="59"/>
      <c r="AD215" s="59"/>
      <c r="AE215" s="59"/>
      <c r="AF215" s="59"/>
      <c r="AG215" s="59"/>
      <c r="AH215" s="59"/>
      <c r="AI215" s="59"/>
      <c r="AJ215" s="59"/>
      <c r="AK215" s="59"/>
      <c r="AL215" s="59"/>
      <c r="AM215" s="59"/>
      <c r="AN215" s="59"/>
      <c r="AO215" s="59"/>
      <c r="AP215" s="59"/>
      <c r="AQ215" s="59"/>
    </row>
    <row r="216" ht="12.0" customHeight="1">
      <c r="A216" s="59"/>
      <c r="B216" s="59"/>
      <c r="C216" s="59"/>
      <c r="D216" s="59"/>
      <c r="E216" s="59"/>
      <c r="F216" s="59"/>
      <c r="G216" s="59"/>
      <c r="H216" s="59"/>
      <c r="I216" s="59"/>
      <c r="J216" s="59"/>
      <c r="K216" s="59"/>
      <c r="L216" s="59"/>
      <c r="M216" s="59"/>
      <c r="N216" s="59"/>
      <c r="O216" s="59"/>
      <c r="P216" s="59"/>
      <c r="Q216" s="59"/>
      <c r="R216" s="59"/>
      <c r="S216" s="59"/>
      <c r="T216" s="59"/>
      <c r="U216" s="59"/>
      <c r="V216" s="59"/>
      <c r="W216" s="59"/>
      <c r="X216" s="59"/>
      <c r="Y216" s="59"/>
      <c r="Z216" s="59"/>
      <c r="AA216" s="59"/>
      <c r="AB216" s="59"/>
      <c r="AC216" s="59"/>
      <c r="AD216" s="59"/>
      <c r="AE216" s="59"/>
      <c r="AF216" s="59"/>
      <c r="AG216" s="59"/>
      <c r="AH216" s="59"/>
      <c r="AI216" s="59"/>
      <c r="AJ216" s="59"/>
      <c r="AK216" s="59"/>
      <c r="AL216" s="59"/>
      <c r="AM216" s="59"/>
      <c r="AN216" s="59"/>
      <c r="AO216" s="59"/>
      <c r="AP216" s="59"/>
      <c r="AQ216" s="59"/>
    </row>
    <row r="217" ht="12.0" customHeight="1">
      <c r="A217" s="59"/>
      <c r="B217" s="59"/>
      <c r="C217" s="59"/>
      <c r="D217" s="59"/>
      <c r="E217" s="59"/>
      <c r="F217" s="59"/>
      <c r="G217" s="59"/>
      <c r="H217" s="59"/>
      <c r="I217" s="59"/>
      <c r="J217" s="59"/>
      <c r="K217" s="59"/>
      <c r="L217" s="59"/>
      <c r="M217" s="59"/>
      <c r="N217" s="59"/>
      <c r="O217" s="59"/>
      <c r="P217" s="59"/>
      <c r="Q217" s="59"/>
      <c r="R217" s="59"/>
      <c r="S217" s="59"/>
      <c r="T217" s="59"/>
      <c r="U217" s="59"/>
      <c r="V217" s="59"/>
      <c r="W217" s="59"/>
      <c r="X217" s="59"/>
      <c r="Y217" s="59"/>
      <c r="Z217" s="59"/>
      <c r="AA217" s="59"/>
      <c r="AB217" s="59"/>
      <c r="AC217" s="59"/>
      <c r="AD217" s="59"/>
      <c r="AE217" s="59"/>
      <c r="AF217" s="59"/>
      <c r="AG217" s="59"/>
      <c r="AH217" s="59"/>
      <c r="AI217" s="59"/>
      <c r="AJ217" s="59"/>
      <c r="AK217" s="59"/>
      <c r="AL217" s="59"/>
      <c r="AM217" s="59"/>
      <c r="AN217" s="59"/>
      <c r="AO217" s="59"/>
      <c r="AP217" s="59"/>
      <c r="AQ217" s="59"/>
    </row>
    <row r="218" ht="12.0" customHeight="1">
      <c r="A218" s="59"/>
      <c r="B218" s="59"/>
      <c r="C218" s="59"/>
      <c r="D218" s="59"/>
      <c r="E218" s="59"/>
      <c r="F218" s="59"/>
      <c r="G218" s="59"/>
      <c r="H218" s="59"/>
      <c r="I218" s="59"/>
      <c r="J218" s="59"/>
      <c r="K218" s="59"/>
      <c r="L218" s="59"/>
      <c r="M218" s="59"/>
      <c r="N218" s="59"/>
      <c r="O218" s="59"/>
      <c r="P218" s="59"/>
      <c r="Q218" s="59"/>
      <c r="R218" s="59"/>
      <c r="S218" s="59"/>
      <c r="T218" s="59"/>
      <c r="U218" s="59"/>
      <c r="V218" s="59"/>
      <c r="W218" s="59"/>
      <c r="X218" s="59"/>
      <c r="Y218" s="59"/>
      <c r="Z218" s="59"/>
      <c r="AA218" s="59"/>
      <c r="AB218" s="59"/>
      <c r="AC218" s="59"/>
      <c r="AD218" s="59"/>
      <c r="AE218" s="59"/>
      <c r="AF218" s="59"/>
      <c r="AG218" s="59"/>
      <c r="AH218" s="59"/>
      <c r="AI218" s="59"/>
      <c r="AJ218" s="59"/>
      <c r="AK218" s="59"/>
      <c r="AL218" s="59"/>
      <c r="AM218" s="59"/>
      <c r="AN218" s="59"/>
      <c r="AO218" s="59"/>
      <c r="AP218" s="59"/>
      <c r="AQ218" s="59"/>
    </row>
    <row r="219" ht="12.0" customHeight="1">
      <c r="A219" s="59"/>
      <c r="B219" s="59"/>
      <c r="C219" s="59"/>
      <c r="D219" s="59"/>
      <c r="E219" s="59"/>
      <c r="F219" s="59"/>
      <c r="G219" s="59"/>
      <c r="H219" s="59"/>
      <c r="I219" s="59"/>
      <c r="J219" s="59"/>
      <c r="K219" s="59"/>
      <c r="L219" s="59"/>
      <c r="M219" s="59"/>
      <c r="N219" s="59"/>
      <c r="O219" s="59"/>
      <c r="P219" s="59"/>
      <c r="Q219" s="59"/>
      <c r="R219" s="59"/>
      <c r="S219" s="59"/>
      <c r="T219" s="59"/>
      <c r="U219" s="59"/>
      <c r="V219" s="59"/>
      <c r="W219" s="59"/>
      <c r="X219" s="59"/>
      <c r="Y219" s="59"/>
      <c r="Z219" s="59"/>
      <c r="AA219" s="59"/>
      <c r="AB219" s="59"/>
      <c r="AC219" s="59"/>
      <c r="AD219" s="59"/>
      <c r="AE219" s="59"/>
      <c r="AF219" s="59"/>
      <c r="AG219" s="59"/>
      <c r="AH219" s="59"/>
      <c r="AI219" s="59"/>
      <c r="AJ219" s="59"/>
      <c r="AK219" s="59"/>
      <c r="AL219" s="59"/>
      <c r="AM219" s="59"/>
      <c r="AN219" s="59"/>
      <c r="AO219" s="59"/>
      <c r="AP219" s="59"/>
      <c r="AQ219" s="59"/>
    </row>
    <row r="220" ht="12.0" customHeight="1">
      <c r="A220" s="59"/>
      <c r="B220" s="59"/>
      <c r="C220" s="59"/>
      <c r="D220" s="59"/>
      <c r="E220" s="59"/>
      <c r="F220" s="59"/>
      <c r="G220" s="59"/>
      <c r="H220" s="59"/>
      <c r="I220" s="59"/>
      <c r="J220" s="59"/>
      <c r="K220" s="59"/>
      <c r="L220" s="59"/>
      <c r="M220" s="59"/>
      <c r="N220" s="59"/>
      <c r="O220" s="59"/>
      <c r="P220" s="59"/>
      <c r="Q220" s="59"/>
      <c r="R220" s="59"/>
      <c r="S220" s="59"/>
      <c r="T220" s="59"/>
      <c r="U220" s="59"/>
      <c r="V220" s="59"/>
      <c r="W220" s="59"/>
      <c r="X220" s="59"/>
      <c r="Y220" s="59"/>
      <c r="Z220" s="59"/>
      <c r="AA220" s="59"/>
      <c r="AB220" s="59"/>
      <c r="AC220" s="59"/>
      <c r="AD220" s="59"/>
      <c r="AE220" s="59"/>
      <c r="AF220" s="59"/>
      <c r="AG220" s="59"/>
      <c r="AH220" s="59"/>
      <c r="AI220" s="59"/>
      <c r="AJ220" s="59"/>
      <c r="AK220" s="59"/>
      <c r="AL220" s="59"/>
      <c r="AM220" s="59"/>
      <c r="AN220" s="59"/>
      <c r="AO220" s="59"/>
      <c r="AP220" s="59"/>
      <c r="AQ220" s="59"/>
    </row>
    <row r="221" ht="12.0" customHeight="1">
      <c r="A221" s="59"/>
      <c r="B221" s="59"/>
      <c r="C221" s="59"/>
      <c r="D221" s="59"/>
      <c r="E221" s="59"/>
      <c r="F221" s="59"/>
      <c r="G221" s="59"/>
      <c r="H221" s="59"/>
      <c r="I221" s="59"/>
      <c r="J221" s="59"/>
      <c r="K221" s="59"/>
      <c r="L221" s="59"/>
      <c r="M221" s="59"/>
      <c r="N221" s="59"/>
      <c r="O221" s="59"/>
      <c r="P221" s="59"/>
      <c r="Q221" s="59"/>
      <c r="R221" s="59"/>
      <c r="S221" s="59"/>
      <c r="T221" s="59"/>
      <c r="U221" s="59"/>
      <c r="V221" s="59"/>
      <c r="W221" s="59"/>
      <c r="X221" s="59"/>
      <c r="Y221" s="59"/>
      <c r="Z221" s="59"/>
      <c r="AA221" s="59"/>
      <c r="AB221" s="59"/>
      <c r="AC221" s="59"/>
      <c r="AD221" s="59"/>
      <c r="AE221" s="59"/>
      <c r="AF221" s="59"/>
      <c r="AG221" s="59"/>
      <c r="AH221" s="59"/>
      <c r="AI221" s="59"/>
      <c r="AJ221" s="59"/>
      <c r="AK221" s="59"/>
      <c r="AL221" s="59"/>
      <c r="AM221" s="59"/>
      <c r="AN221" s="59"/>
      <c r="AO221" s="59"/>
      <c r="AP221" s="59"/>
      <c r="AQ221" s="59"/>
    </row>
    <row r="222" ht="12.0" customHeight="1">
      <c r="A222" s="59"/>
      <c r="B222" s="59"/>
      <c r="C222" s="59"/>
      <c r="D222" s="59"/>
      <c r="E222" s="59"/>
      <c r="F222" s="59"/>
      <c r="G222" s="59"/>
      <c r="H222" s="59"/>
      <c r="I222" s="59"/>
      <c r="J222" s="59"/>
      <c r="K222" s="59"/>
      <c r="L222" s="59"/>
      <c r="M222" s="59"/>
      <c r="N222" s="59"/>
      <c r="O222" s="59"/>
      <c r="P222" s="59"/>
      <c r="Q222" s="59"/>
      <c r="R222" s="59"/>
      <c r="S222" s="59"/>
      <c r="T222" s="59"/>
      <c r="U222" s="59"/>
      <c r="V222" s="59"/>
      <c r="W222" s="59"/>
      <c r="X222" s="59"/>
      <c r="Y222" s="59"/>
      <c r="Z222" s="59"/>
      <c r="AA222" s="59"/>
      <c r="AB222" s="59"/>
      <c r="AC222" s="59"/>
      <c r="AD222" s="59"/>
      <c r="AE222" s="59"/>
      <c r="AF222" s="59"/>
      <c r="AG222" s="59"/>
      <c r="AH222" s="59"/>
      <c r="AI222" s="59"/>
      <c r="AJ222" s="59"/>
      <c r="AK222" s="59"/>
      <c r="AL222" s="59"/>
      <c r="AM222" s="59"/>
      <c r="AN222" s="59"/>
      <c r="AO222" s="59"/>
      <c r="AP222" s="59"/>
      <c r="AQ222" s="59"/>
    </row>
    <row r="223" ht="12.0" customHeight="1">
      <c r="A223" s="59"/>
      <c r="B223" s="59"/>
      <c r="C223" s="59"/>
      <c r="D223" s="59"/>
      <c r="E223" s="59"/>
      <c r="F223" s="59"/>
      <c r="G223" s="59"/>
      <c r="H223" s="59"/>
      <c r="I223" s="59"/>
      <c r="J223" s="59"/>
      <c r="K223" s="59"/>
      <c r="L223" s="59"/>
      <c r="M223" s="59"/>
      <c r="N223" s="59"/>
      <c r="O223" s="59"/>
      <c r="P223" s="59"/>
      <c r="Q223" s="59"/>
      <c r="R223" s="59"/>
      <c r="S223" s="59"/>
      <c r="T223" s="59"/>
      <c r="U223" s="59"/>
      <c r="V223" s="59"/>
      <c r="W223" s="59"/>
      <c r="X223" s="59"/>
      <c r="Y223" s="59"/>
      <c r="Z223" s="59"/>
      <c r="AA223" s="59"/>
      <c r="AB223" s="59"/>
      <c r="AC223" s="59"/>
      <c r="AD223" s="59"/>
      <c r="AE223" s="59"/>
      <c r="AF223" s="59"/>
      <c r="AG223" s="59"/>
      <c r="AH223" s="59"/>
      <c r="AI223" s="59"/>
      <c r="AJ223" s="59"/>
      <c r="AK223" s="59"/>
      <c r="AL223" s="59"/>
      <c r="AM223" s="59"/>
      <c r="AN223" s="59"/>
      <c r="AO223" s="59"/>
      <c r="AP223" s="59"/>
      <c r="AQ223" s="59"/>
    </row>
    <row r="224" ht="12.0" customHeight="1">
      <c r="A224" s="59"/>
      <c r="B224" s="59"/>
      <c r="C224" s="59"/>
      <c r="D224" s="59"/>
      <c r="E224" s="59"/>
      <c r="F224" s="59"/>
      <c r="G224" s="59"/>
      <c r="H224" s="59"/>
      <c r="I224" s="59"/>
      <c r="J224" s="59"/>
      <c r="K224" s="59"/>
      <c r="L224" s="59"/>
      <c r="M224" s="59"/>
      <c r="N224" s="59"/>
      <c r="O224" s="59"/>
      <c r="P224" s="59"/>
      <c r="Q224" s="59"/>
      <c r="R224" s="59"/>
      <c r="S224" s="59"/>
      <c r="T224" s="59"/>
      <c r="U224" s="59"/>
      <c r="V224" s="59"/>
      <c r="W224" s="59"/>
      <c r="X224" s="59"/>
      <c r="Y224" s="59"/>
      <c r="Z224" s="59"/>
      <c r="AA224" s="59"/>
      <c r="AB224" s="59"/>
      <c r="AC224" s="59"/>
      <c r="AD224" s="59"/>
      <c r="AE224" s="59"/>
      <c r="AF224" s="59"/>
      <c r="AG224" s="59"/>
      <c r="AH224" s="59"/>
      <c r="AI224" s="59"/>
      <c r="AJ224" s="59"/>
      <c r="AK224" s="59"/>
      <c r="AL224" s="59"/>
      <c r="AM224" s="59"/>
      <c r="AN224" s="59"/>
      <c r="AO224" s="59"/>
      <c r="AP224" s="59"/>
      <c r="AQ224" s="59"/>
    </row>
    <row r="225" ht="12.0" customHeight="1">
      <c r="A225" s="59"/>
      <c r="B225" s="59"/>
      <c r="C225" s="59"/>
      <c r="D225" s="59"/>
      <c r="E225" s="59"/>
      <c r="F225" s="59"/>
      <c r="G225" s="59"/>
      <c r="H225" s="59"/>
      <c r="I225" s="59"/>
      <c r="J225" s="59"/>
      <c r="K225" s="59"/>
      <c r="L225" s="59"/>
      <c r="M225" s="59"/>
      <c r="N225" s="59"/>
      <c r="O225" s="59"/>
      <c r="P225" s="59"/>
      <c r="Q225" s="59"/>
      <c r="R225" s="59"/>
      <c r="S225" s="59"/>
      <c r="T225" s="59"/>
      <c r="U225" s="59"/>
      <c r="V225" s="59"/>
      <c r="W225" s="59"/>
      <c r="X225" s="59"/>
      <c r="Y225" s="59"/>
      <c r="Z225" s="59"/>
      <c r="AA225" s="59"/>
      <c r="AB225" s="59"/>
      <c r="AC225" s="59"/>
      <c r="AD225" s="59"/>
      <c r="AE225" s="59"/>
      <c r="AF225" s="59"/>
      <c r="AG225" s="59"/>
      <c r="AH225" s="59"/>
      <c r="AI225" s="59"/>
      <c r="AJ225" s="59"/>
      <c r="AK225" s="59"/>
      <c r="AL225" s="59"/>
      <c r="AM225" s="59"/>
      <c r="AN225" s="59"/>
      <c r="AO225" s="59"/>
      <c r="AP225" s="59"/>
      <c r="AQ225" s="59"/>
    </row>
    <row r="226" ht="12.0" customHeight="1">
      <c r="A226" s="59"/>
      <c r="B226" s="59"/>
      <c r="C226" s="59"/>
      <c r="D226" s="59"/>
      <c r="E226" s="59"/>
      <c r="F226" s="59"/>
      <c r="G226" s="59"/>
      <c r="H226" s="59"/>
      <c r="I226" s="59"/>
      <c r="J226" s="59"/>
      <c r="K226" s="59"/>
      <c r="L226" s="59"/>
      <c r="M226" s="59"/>
      <c r="N226" s="59"/>
      <c r="O226" s="59"/>
      <c r="P226" s="59"/>
      <c r="Q226" s="59"/>
      <c r="R226" s="59"/>
      <c r="S226" s="59"/>
      <c r="T226" s="59"/>
      <c r="U226" s="59"/>
      <c r="V226" s="59"/>
      <c r="W226" s="59"/>
      <c r="X226" s="59"/>
      <c r="Y226" s="59"/>
      <c r="Z226" s="59"/>
      <c r="AA226" s="59"/>
      <c r="AB226" s="59"/>
      <c r="AC226" s="59"/>
      <c r="AD226" s="59"/>
      <c r="AE226" s="59"/>
      <c r="AF226" s="59"/>
      <c r="AG226" s="59"/>
      <c r="AH226" s="59"/>
      <c r="AI226" s="59"/>
      <c r="AJ226" s="59"/>
      <c r="AK226" s="59"/>
      <c r="AL226" s="59"/>
      <c r="AM226" s="59"/>
      <c r="AN226" s="59"/>
      <c r="AO226" s="59"/>
      <c r="AP226" s="59"/>
      <c r="AQ226" s="59"/>
    </row>
    <row r="227" ht="12.0" customHeight="1">
      <c r="A227" s="59"/>
      <c r="B227" s="59"/>
      <c r="C227" s="59"/>
      <c r="D227" s="59"/>
      <c r="E227" s="59"/>
      <c r="F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59"/>
      <c r="AD227" s="59"/>
      <c r="AE227" s="59"/>
      <c r="AF227" s="59"/>
      <c r="AG227" s="59"/>
      <c r="AH227" s="59"/>
      <c r="AI227" s="59"/>
      <c r="AJ227" s="59"/>
      <c r="AK227" s="59"/>
      <c r="AL227" s="59"/>
      <c r="AM227" s="59"/>
      <c r="AN227" s="59"/>
      <c r="AO227" s="59"/>
      <c r="AP227" s="59"/>
      <c r="AQ227" s="59"/>
    </row>
    <row r="228" ht="12.0" customHeight="1">
      <c r="A228" s="59"/>
      <c r="B228" s="59"/>
      <c r="C228" s="59"/>
      <c r="D228" s="59"/>
      <c r="E228" s="59"/>
      <c r="F228" s="59"/>
      <c r="G228" s="59"/>
      <c r="H228" s="59"/>
      <c r="I228" s="59"/>
      <c r="J228" s="59"/>
      <c r="K228" s="59"/>
      <c r="L228" s="59"/>
      <c r="M228" s="59"/>
      <c r="N228" s="59"/>
      <c r="O228" s="59"/>
      <c r="P228" s="59"/>
      <c r="Q228" s="59"/>
      <c r="R228" s="59"/>
      <c r="S228" s="59"/>
      <c r="T228" s="59"/>
      <c r="U228" s="59"/>
      <c r="V228" s="59"/>
      <c r="W228" s="59"/>
      <c r="X228" s="59"/>
      <c r="Y228" s="59"/>
      <c r="Z228" s="59"/>
      <c r="AA228" s="59"/>
      <c r="AB228" s="59"/>
      <c r="AC228" s="59"/>
      <c r="AD228" s="59"/>
      <c r="AE228" s="59"/>
      <c r="AF228" s="59"/>
      <c r="AG228" s="59"/>
      <c r="AH228" s="59"/>
      <c r="AI228" s="59"/>
      <c r="AJ228" s="59"/>
      <c r="AK228" s="59"/>
      <c r="AL228" s="59"/>
      <c r="AM228" s="59"/>
      <c r="AN228" s="59"/>
      <c r="AO228" s="59"/>
      <c r="AP228" s="59"/>
      <c r="AQ228" s="59"/>
    </row>
    <row r="229" ht="12.0" customHeight="1">
      <c r="A229" s="59"/>
      <c r="B229" s="59"/>
      <c r="C229" s="59"/>
      <c r="D229" s="59"/>
      <c r="E229" s="59"/>
      <c r="F229" s="59"/>
      <c r="G229" s="59"/>
      <c r="H229" s="59"/>
      <c r="I229" s="59"/>
      <c r="J229" s="59"/>
      <c r="K229" s="59"/>
      <c r="L229" s="59"/>
      <c r="M229" s="59"/>
      <c r="N229" s="59"/>
      <c r="O229" s="59"/>
      <c r="P229" s="59"/>
      <c r="Q229" s="59"/>
      <c r="R229" s="59"/>
      <c r="S229" s="59"/>
      <c r="T229" s="59"/>
      <c r="U229" s="59"/>
      <c r="V229" s="59"/>
      <c r="W229" s="59"/>
      <c r="X229" s="59"/>
      <c r="Y229" s="59"/>
      <c r="Z229" s="59"/>
      <c r="AA229" s="59"/>
      <c r="AB229" s="59"/>
      <c r="AC229" s="59"/>
      <c r="AD229" s="59"/>
      <c r="AE229" s="59"/>
      <c r="AF229" s="59"/>
      <c r="AG229" s="59"/>
      <c r="AH229" s="59"/>
      <c r="AI229" s="59"/>
      <c r="AJ229" s="59"/>
      <c r="AK229" s="59"/>
      <c r="AL229" s="59"/>
      <c r="AM229" s="59"/>
      <c r="AN229" s="59"/>
      <c r="AO229" s="59"/>
      <c r="AP229" s="59"/>
      <c r="AQ229" s="59"/>
    </row>
    <row r="230" ht="12.0" customHeight="1">
      <c r="A230" s="59"/>
      <c r="B230" s="59"/>
      <c r="C230" s="59"/>
      <c r="D230" s="59"/>
      <c r="E230" s="59"/>
      <c r="F230" s="59"/>
      <c r="G230" s="59"/>
      <c r="H230" s="59"/>
      <c r="I230" s="59"/>
      <c r="J230" s="59"/>
      <c r="K230" s="59"/>
      <c r="L230" s="59"/>
      <c r="M230" s="59"/>
      <c r="N230" s="59"/>
      <c r="O230" s="59"/>
      <c r="P230" s="59"/>
      <c r="Q230" s="59"/>
      <c r="R230" s="59"/>
      <c r="S230" s="59"/>
      <c r="T230" s="59"/>
      <c r="U230" s="59"/>
      <c r="V230" s="59"/>
      <c r="W230" s="59"/>
      <c r="X230" s="59"/>
      <c r="Y230" s="59"/>
      <c r="Z230" s="59"/>
      <c r="AA230" s="59"/>
      <c r="AB230" s="59"/>
      <c r="AC230" s="59"/>
      <c r="AD230" s="59"/>
      <c r="AE230" s="59"/>
      <c r="AF230" s="59"/>
      <c r="AG230" s="59"/>
      <c r="AH230" s="59"/>
      <c r="AI230" s="59"/>
      <c r="AJ230" s="59"/>
      <c r="AK230" s="59"/>
      <c r="AL230" s="59"/>
      <c r="AM230" s="59"/>
      <c r="AN230" s="59"/>
      <c r="AO230" s="59"/>
      <c r="AP230" s="59"/>
      <c r="AQ230" s="59"/>
    </row>
    <row r="231" ht="12.0" customHeight="1">
      <c r="A231" s="59"/>
      <c r="B231" s="59"/>
      <c r="C231" s="59"/>
      <c r="D231" s="59"/>
      <c r="E231" s="59"/>
      <c r="F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c r="AD231" s="59"/>
      <c r="AE231" s="59"/>
      <c r="AF231" s="59"/>
      <c r="AG231" s="59"/>
      <c r="AH231" s="59"/>
      <c r="AI231" s="59"/>
      <c r="AJ231" s="59"/>
      <c r="AK231" s="59"/>
      <c r="AL231" s="59"/>
      <c r="AM231" s="59"/>
      <c r="AN231" s="59"/>
      <c r="AO231" s="59"/>
      <c r="AP231" s="59"/>
      <c r="AQ231" s="59"/>
    </row>
    <row r="232" ht="12.0" customHeight="1">
      <c r="A232" s="59"/>
      <c r="B232" s="59"/>
      <c r="C232" s="59"/>
      <c r="D232" s="59"/>
      <c r="E232" s="59"/>
      <c r="F232" s="59"/>
      <c r="G232" s="59"/>
      <c r="H232" s="59"/>
      <c r="I232" s="59"/>
      <c r="J232" s="59"/>
      <c r="K232" s="59"/>
      <c r="L232" s="59"/>
      <c r="M232" s="59"/>
      <c r="N232" s="59"/>
      <c r="O232" s="59"/>
      <c r="P232" s="59"/>
      <c r="Q232" s="59"/>
      <c r="R232" s="59"/>
      <c r="S232" s="59"/>
      <c r="T232" s="59"/>
      <c r="U232" s="59"/>
      <c r="V232" s="59"/>
      <c r="W232" s="59"/>
      <c r="X232" s="59"/>
      <c r="Y232" s="59"/>
      <c r="Z232" s="59"/>
      <c r="AA232" s="59"/>
      <c r="AB232" s="59"/>
      <c r="AC232" s="59"/>
      <c r="AD232" s="59"/>
      <c r="AE232" s="59"/>
      <c r="AF232" s="59"/>
      <c r="AG232" s="59"/>
      <c r="AH232" s="59"/>
      <c r="AI232" s="59"/>
      <c r="AJ232" s="59"/>
      <c r="AK232" s="59"/>
      <c r="AL232" s="59"/>
      <c r="AM232" s="59"/>
      <c r="AN232" s="59"/>
      <c r="AO232" s="59"/>
      <c r="AP232" s="59"/>
      <c r="AQ232" s="59"/>
    </row>
    <row r="233" ht="12.0" customHeight="1">
      <c r="A233" s="59"/>
      <c r="B233" s="59"/>
      <c r="C233" s="59"/>
      <c r="D233" s="59"/>
      <c r="E233" s="59"/>
      <c r="F233" s="59"/>
      <c r="G233" s="59"/>
      <c r="H233" s="59"/>
      <c r="I233" s="59"/>
      <c r="J233" s="59"/>
      <c r="K233" s="59"/>
      <c r="L233" s="59"/>
      <c r="M233" s="59"/>
      <c r="N233" s="59"/>
      <c r="O233" s="59"/>
      <c r="P233" s="59"/>
      <c r="Q233" s="59"/>
      <c r="R233" s="59"/>
      <c r="S233" s="59"/>
      <c r="T233" s="59"/>
      <c r="U233" s="59"/>
      <c r="V233" s="59"/>
      <c r="W233" s="59"/>
      <c r="X233" s="59"/>
      <c r="Y233" s="59"/>
      <c r="Z233" s="59"/>
      <c r="AA233" s="59"/>
      <c r="AB233" s="59"/>
      <c r="AC233" s="59"/>
      <c r="AD233" s="59"/>
      <c r="AE233" s="59"/>
      <c r="AF233" s="59"/>
      <c r="AG233" s="59"/>
      <c r="AH233" s="59"/>
      <c r="AI233" s="59"/>
      <c r="AJ233" s="59"/>
      <c r="AK233" s="59"/>
      <c r="AL233" s="59"/>
      <c r="AM233" s="59"/>
      <c r="AN233" s="59"/>
      <c r="AO233" s="59"/>
      <c r="AP233" s="59"/>
      <c r="AQ233" s="59"/>
    </row>
    <row r="234" ht="12.0" customHeight="1">
      <c r="A234" s="59"/>
      <c r="B234" s="59"/>
      <c r="C234" s="59"/>
      <c r="D234" s="59"/>
      <c r="E234" s="59"/>
      <c r="F234" s="59"/>
      <c r="G234" s="59"/>
      <c r="H234" s="59"/>
      <c r="I234" s="59"/>
      <c r="J234" s="59"/>
      <c r="K234" s="59"/>
      <c r="L234" s="59"/>
      <c r="M234" s="59"/>
      <c r="N234" s="59"/>
      <c r="O234" s="59"/>
      <c r="P234" s="59"/>
      <c r="Q234" s="59"/>
      <c r="R234" s="59"/>
      <c r="S234" s="59"/>
      <c r="T234" s="59"/>
      <c r="U234" s="59"/>
      <c r="V234" s="59"/>
      <c r="W234" s="59"/>
      <c r="X234" s="59"/>
      <c r="Y234" s="59"/>
      <c r="Z234" s="59"/>
      <c r="AA234" s="59"/>
      <c r="AB234" s="59"/>
      <c r="AC234" s="59"/>
      <c r="AD234" s="59"/>
      <c r="AE234" s="59"/>
      <c r="AF234" s="59"/>
      <c r="AG234" s="59"/>
      <c r="AH234" s="59"/>
      <c r="AI234" s="59"/>
      <c r="AJ234" s="59"/>
      <c r="AK234" s="59"/>
      <c r="AL234" s="59"/>
      <c r="AM234" s="59"/>
      <c r="AN234" s="59"/>
      <c r="AO234" s="59"/>
      <c r="AP234" s="59"/>
      <c r="AQ234" s="59"/>
    </row>
    <row r="235" ht="12.0" customHeight="1">
      <c r="A235" s="59"/>
      <c r="B235" s="59"/>
      <c r="C235" s="59"/>
      <c r="D235" s="59"/>
      <c r="E235" s="59"/>
      <c r="F235" s="59"/>
      <c r="G235" s="59"/>
      <c r="H235" s="59"/>
      <c r="I235" s="59"/>
      <c r="J235" s="59"/>
      <c r="K235" s="59"/>
      <c r="L235" s="59"/>
      <c r="M235" s="59"/>
      <c r="N235" s="59"/>
      <c r="O235" s="59"/>
      <c r="P235" s="59"/>
      <c r="Q235" s="59"/>
      <c r="R235" s="59"/>
      <c r="S235" s="59"/>
      <c r="T235" s="59"/>
      <c r="U235" s="59"/>
      <c r="V235" s="59"/>
      <c r="W235" s="59"/>
      <c r="X235" s="59"/>
      <c r="Y235" s="59"/>
      <c r="Z235" s="59"/>
      <c r="AA235" s="59"/>
      <c r="AB235" s="59"/>
      <c r="AC235" s="59"/>
      <c r="AD235" s="59"/>
      <c r="AE235" s="59"/>
      <c r="AF235" s="59"/>
      <c r="AG235" s="59"/>
      <c r="AH235" s="59"/>
      <c r="AI235" s="59"/>
      <c r="AJ235" s="59"/>
      <c r="AK235" s="59"/>
      <c r="AL235" s="59"/>
      <c r="AM235" s="59"/>
      <c r="AN235" s="59"/>
      <c r="AO235" s="59"/>
      <c r="AP235" s="59"/>
      <c r="AQ235" s="59"/>
    </row>
    <row r="236" ht="12.0" customHeight="1">
      <c r="A236" s="59"/>
      <c r="B236" s="59"/>
      <c r="C236" s="59"/>
      <c r="D236" s="59"/>
      <c r="E236" s="59"/>
      <c r="F236" s="59"/>
      <c r="G236" s="59"/>
      <c r="H236" s="59"/>
      <c r="I236" s="59"/>
      <c r="J236" s="59"/>
      <c r="K236" s="59"/>
      <c r="L236" s="59"/>
      <c r="M236" s="59"/>
      <c r="N236" s="59"/>
      <c r="O236" s="59"/>
      <c r="P236" s="59"/>
      <c r="Q236" s="59"/>
      <c r="R236" s="59"/>
      <c r="S236" s="59"/>
      <c r="T236" s="59"/>
      <c r="U236" s="59"/>
      <c r="V236" s="59"/>
      <c r="W236" s="59"/>
      <c r="X236" s="59"/>
      <c r="Y236" s="59"/>
      <c r="Z236" s="59"/>
      <c r="AA236" s="59"/>
      <c r="AB236" s="59"/>
      <c r="AC236" s="59"/>
      <c r="AD236" s="59"/>
      <c r="AE236" s="59"/>
      <c r="AF236" s="59"/>
      <c r="AG236" s="59"/>
      <c r="AH236" s="59"/>
      <c r="AI236" s="59"/>
      <c r="AJ236" s="59"/>
      <c r="AK236" s="59"/>
      <c r="AL236" s="59"/>
      <c r="AM236" s="59"/>
      <c r="AN236" s="59"/>
      <c r="AO236" s="59"/>
      <c r="AP236" s="59"/>
      <c r="AQ236" s="59"/>
    </row>
    <row r="237" ht="12.0" customHeight="1">
      <c r="A237" s="59"/>
      <c r="B237" s="59"/>
      <c r="C237" s="59"/>
      <c r="D237" s="59"/>
      <c r="E237" s="59"/>
      <c r="F237" s="59"/>
      <c r="G237" s="59"/>
      <c r="H237" s="59"/>
      <c r="I237" s="59"/>
      <c r="J237" s="59"/>
      <c r="K237" s="59"/>
      <c r="L237" s="59"/>
      <c r="M237" s="59"/>
      <c r="N237" s="59"/>
      <c r="O237" s="59"/>
      <c r="P237" s="59"/>
      <c r="Q237" s="59"/>
      <c r="R237" s="59"/>
      <c r="S237" s="59"/>
      <c r="T237" s="59"/>
      <c r="U237" s="59"/>
      <c r="V237" s="59"/>
      <c r="W237" s="59"/>
      <c r="X237" s="59"/>
      <c r="Y237" s="59"/>
      <c r="Z237" s="59"/>
      <c r="AA237" s="59"/>
      <c r="AB237" s="59"/>
      <c r="AC237" s="59"/>
      <c r="AD237" s="59"/>
      <c r="AE237" s="59"/>
      <c r="AF237" s="59"/>
      <c r="AG237" s="59"/>
      <c r="AH237" s="59"/>
      <c r="AI237" s="59"/>
      <c r="AJ237" s="59"/>
      <c r="AK237" s="59"/>
      <c r="AL237" s="59"/>
      <c r="AM237" s="59"/>
      <c r="AN237" s="59"/>
      <c r="AO237" s="59"/>
      <c r="AP237" s="59"/>
      <c r="AQ237" s="59"/>
    </row>
    <row r="238" ht="12.0" customHeight="1">
      <c r="A238" s="59"/>
      <c r="B238" s="59"/>
      <c r="C238" s="59"/>
      <c r="D238" s="59"/>
      <c r="E238" s="59"/>
      <c r="F238" s="59"/>
      <c r="G238" s="59"/>
      <c r="H238" s="59"/>
      <c r="I238" s="59"/>
      <c r="J238" s="59"/>
      <c r="K238" s="59"/>
      <c r="L238" s="59"/>
      <c r="M238" s="59"/>
      <c r="N238" s="59"/>
      <c r="O238" s="59"/>
      <c r="P238" s="59"/>
      <c r="Q238" s="59"/>
      <c r="R238" s="59"/>
      <c r="S238" s="59"/>
      <c r="T238" s="59"/>
      <c r="U238" s="59"/>
      <c r="V238" s="59"/>
      <c r="W238" s="59"/>
      <c r="X238" s="59"/>
      <c r="Y238" s="59"/>
      <c r="Z238" s="59"/>
      <c r="AA238" s="59"/>
      <c r="AB238" s="59"/>
      <c r="AC238" s="59"/>
      <c r="AD238" s="59"/>
      <c r="AE238" s="59"/>
      <c r="AF238" s="59"/>
      <c r="AG238" s="59"/>
      <c r="AH238" s="59"/>
      <c r="AI238" s="59"/>
      <c r="AJ238" s="59"/>
      <c r="AK238" s="59"/>
      <c r="AL238" s="59"/>
      <c r="AM238" s="59"/>
      <c r="AN238" s="59"/>
      <c r="AO238" s="59"/>
      <c r="AP238" s="59"/>
      <c r="AQ238" s="59"/>
    </row>
    <row r="239" ht="12.0" customHeight="1">
      <c r="A239" s="59"/>
      <c r="B239" s="59"/>
      <c r="C239" s="59"/>
      <c r="D239" s="59"/>
      <c r="E239" s="59"/>
      <c r="F239" s="59"/>
      <c r="G239" s="59"/>
      <c r="H239" s="59"/>
      <c r="I239" s="59"/>
      <c r="J239" s="59"/>
      <c r="K239" s="59"/>
      <c r="L239" s="59"/>
      <c r="M239" s="59"/>
      <c r="N239" s="59"/>
      <c r="O239" s="59"/>
      <c r="P239" s="59"/>
      <c r="Q239" s="59"/>
      <c r="R239" s="59"/>
      <c r="S239" s="59"/>
      <c r="T239" s="59"/>
      <c r="U239" s="59"/>
      <c r="V239" s="59"/>
      <c r="W239" s="59"/>
      <c r="X239" s="59"/>
      <c r="Y239" s="59"/>
      <c r="Z239" s="59"/>
      <c r="AA239" s="59"/>
      <c r="AB239" s="59"/>
      <c r="AC239" s="59"/>
      <c r="AD239" s="59"/>
      <c r="AE239" s="59"/>
      <c r="AF239" s="59"/>
      <c r="AG239" s="59"/>
      <c r="AH239" s="59"/>
      <c r="AI239" s="59"/>
      <c r="AJ239" s="59"/>
      <c r="AK239" s="59"/>
      <c r="AL239" s="59"/>
      <c r="AM239" s="59"/>
      <c r="AN239" s="59"/>
      <c r="AO239" s="59"/>
      <c r="AP239" s="59"/>
      <c r="AQ239" s="59"/>
    </row>
    <row r="240" ht="12.0" customHeight="1">
      <c r="A240" s="59"/>
      <c r="B240" s="59"/>
      <c r="C240" s="59"/>
      <c r="D240" s="59"/>
      <c r="E240" s="59"/>
      <c r="F240" s="59"/>
      <c r="G240" s="59"/>
      <c r="H240" s="59"/>
      <c r="I240" s="59"/>
      <c r="J240" s="59"/>
      <c r="K240" s="59"/>
      <c r="L240" s="59"/>
      <c r="M240" s="59"/>
      <c r="N240" s="59"/>
      <c r="O240" s="59"/>
      <c r="P240" s="59"/>
      <c r="Q240" s="59"/>
      <c r="R240" s="59"/>
      <c r="S240" s="59"/>
      <c r="T240" s="59"/>
      <c r="U240" s="59"/>
      <c r="V240" s="59"/>
      <c r="W240" s="59"/>
      <c r="X240" s="59"/>
      <c r="Y240" s="59"/>
      <c r="Z240" s="59"/>
      <c r="AA240" s="59"/>
      <c r="AB240" s="59"/>
      <c r="AC240" s="59"/>
      <c r="AD240" s="59"/>
      <c r="AE240" s="59"/>
      <c r="AF240" s="59"/>
      <c r="AG240" s="59"/>
      <c r="AH240" s="59"/>
      <c r="AI240" s="59"/>
      <c r="AJ240" s="59"/>
      <c r="AK240" s="59"/>
      <c r="AL240" s="59"/>
      <c r="AM240" s="59"/>
      <c r="AN240" s="59"/>
      <c r="AO240" s="59"/>
      <c r="AP240" s="59"/>
      <c r="AQ240" s="59"/>
    </row>
    <row r="241" ht="12.0" customHeight="1">
      <c r="A241" s="59"/>
      <c r="B241" s="59"/>
      <c r="C241" s="59"/>
      <c r="D241" s="59"/>
      <c r="E241" s="59"/>
      <c r="F241" s="59"/>
      <c r="G241" s="59"/>
      <c r="H241" s="59"/>
      <c r="I241" s="59"/>
      <c r="J241" s="59"/>
      <c r="K241" s="59"/>
      <c r="L241" s="59"/>
      <c r="M241" s="59"/>
      <c r="N241" s="59"/>
      <c r="O241" s="59"/>
      <c r="P241" s="59"/>
      <c r="Q241" s="59"/>
      <c r="R241" s="59"/>
      <c r="S241" s="59"/>
      <c r="T241" s="59"/>
      <c r="U241" s="59"/>
      <c r="V241" s="59"/>
      <c r="W241" s="59"/>
      <c r="X241" s="59"/>
      <c r="Y241" s="59"/>
      <c r="Z241" s="59"/>
      <c r="AA241" s="59"/>
      <c r="AB241" s="59"/>
      <c r="AC241" s="59"/>
      <c r="AD241" s="59"/>
      <c r="AE241" s="59"/>
      <c r="AF241" s="59"/>
      <c r="AG241" s="59"/>
      <c r="AH241" s="59"/>
      <c r="AI241" s="59"/>
      <c r="AJ241" s="59"/>
      <c r="AK241" s="59"/>
      <c r="AL241" s="59"/>
      <c r="AM241" s="59"/>
      <c r="AN241" s="59"/>
      <c r="AO241" s="59"/>
      <c r="AP241" s="59"/>
      <c r="AQ241" s="59"/>
    </row>
    <row r="242" ht="12.0" customHeight="1">
      <c r="A242" s="59"/>
      <c r="B242" s="59"/>
      <c r="C242" s="59"/>
      <c r="D242" s="59"/>
      <c r="E242" s="59"/>
      <c r="F242" s="59"/>
      <c r="G242" s="59"/>
      <c r="H242" s="59"/>
      <c r="I242" s="59"/>
      <c r="J242" s="59"/>
      <c r="K242" s="59"/>
      <c r="L242" s="59"/>
      <c r="M242" s="59"/>
      <c r="N242" s="59"/>
      <c r="O242" s="59"/>
      <c r="P242" s="59"/>
      <c r="Q242" s="59"/>
      <c r="R242" s="59"/>
      <c r="S242" s="59"/>
      <c r="T242" s="59"/>
      <c r="U242" s="59"/>
      <c r="V242" s="59"/>
      <c r="W242" s="59"/>
      <c r="X242" s="59"/>
      <c r="Y242" s="59"/>
      <c r="Z242" s="59"/>
      <c r="AA242" s="59"/>
      <c r="AB242" s="59"/>
      <c r="AC242" s="59"/>
      <c r="AD242" s="59"/>
      <c r="AE242" s="59"/>
      <c r="AF242" s="59"/>
      <c r="AG242" s="59"/>
      <c r="AH242" s="59"/>
      <c r="AI242" s="59"/>
      <c r="AJ242" s="59"/>
      <c r="AK242" s="59"/>
      <c r="AL242" s="59"/>
      <c r="AM242" s="59"/>
      <c r="AN242" s="59"/>
      <c r="AO242" s="59"/>
      <c r="AP242" s="59"/>
      <c r="AQ242" s="59"/>
    </row>
    <row r="243" ht="12.0" customHeight="1">
      <c r="A243" s="59"/>
      <c r="B243" s="59"/>
      <c r="C243" s="59"/>
      <c r="D243" s="59"/>
      <c r="E243" s="59"/>
      <c r="F243" s="59"/>
      <c r="G243" s="59"/>
      <c r="H243" s="59"/>
      <c r="I243" s="59"/>
      <c r="J243" s="59"/>
      <c r="K243" s="59"/>
      <c r="L243" s="59"/>
      <c r="M243" s="59"/>
      <c r="N243" s="59"/>
      <c r="O243" s="59"/>
      <c r="P243" s="59"/>
      <c r="Q243" s="59"/>
      <c r="R243" s="59"/>
      <c r="S243" s="59"/>
      <c r="T243" s="59"/>
      <c r="U243" s="59"/>
      <c r="V243" s="59"/>
      <c r="W243" s="59"/>
      <c r="X243" s="59"/>
      <c r="Y243" s="59"/>
      <c r="Z243" s="59"/>
      <c r="AA243" s="59"/>
      <c r="AB243" s="59"/>
      <c r="AC243" s="59"/>
      <c r="AD243" s="59"/>
      <c r="AE243" s="59"/>
      <c r="AF243" s="59"/>
      <c r="AG243" s="59"/>
      <c r="AH243" s="59"/>
      <c r="AI243" s="59"/>
      <c r="AJ243" s="59"/>
      <c r="AK243" s="59"/>
      <c r="AL243" s="59"/>
      <c r="AM243" s="59"/>
      <c r="AN243" s="59"/>
      <c r="AO243" s="59"/>
      <c r="AP243" s="59"/>
      <c r="AQ243" s="59"/>
    </row>
    <row r="244" ht="12.0" customHeight="1">
      <c r="A244" s="59"/>
      <c r="B244" s="59"/>
      <c r="C244" s="59"/>
      <c r="D244" s="59"/>
      <c r="E244" s="59"/>
      <c r="F244" s="59"/>
      <c r="G244" s="59"/>
      <c r="H244" s="59"/>
      <c r="I244" s="59"/>
      <c r="J244" s="59"/>
      <c r="K244" s="59"/>
      <c r="L244" s="59"/>
      <c r="M244" s="59"/>
      <c r="N244" s="59"/>
      <c r="O244" s="59"/>
      <c r="P244" s="59"/>
      <c r="Q244" s="59"/>
      <c r="R244" s="59"/>
      <c r="S244" s="59"/>
      <c r="T244" s="59"/>
      <c r="U244" s="59"/>
      <c r="V244" s="59"/>
      <c r="W244" s="59"/>
      <c r="X244" s="59"/>
      <c r="Y244" s="59"/>
      <c r="Z244" s="59"/>
      <c r="AA244" s="59"/>
      <c r="AB244" s="59"/>
      <c r="AC244" s="59"/>
      <c r="AD244" s="59"/>
      <c r="AE244" s="59"/>
      <c r="AF244" s="59"/>
      <c r="AG244" s="59"/>
      <c r="AH244" s="59"/>
      <c r="AI244" s="59"/>
      <c r="AJ244" s="59"/>
      <c r="AK244" s="59"/>
      <c r="AL244" s="59"/>
      <c r="AM244" s="59"/>
      <c r="AN244" s="59"/>
      <c r="AO244" s="59"/>
      <c r="AP244" s="59"/>
      <c r="AQ244" s="59"/>
    </row>
    <row r="245" ht="12.0" customHeight="1">
      <c r="A245" s="59"/>
      <c r="B245" s="59"/>
      <c r="C245" s="59"/>
      <c r="D245" s="59"/>
      <c r="E245" s="59"/>
      <c r="F245" s="59"/>
      <c r="G245" s="59"/>
      <c r="H245" s="59"/>
      <c r="I245" s="59"/>
      <c r="J245" s="59"/>
      <c r="K245" s="59"/>
      <c r="L245" s="59"/>
      <c r="M245" s="59"/>
      <c r="N245" s="59"/>
      <c r="O245" s="59"/>
      <c r="P245" s="59"/>
      <c r="Q245" s="59"/>
      <c r="R245" s="59"/>
      <c r="S245" s="59"/>
      <c r="T245" s="59"/>
      <c r="U245" s="59"/>
      <c r="V245" s="59"/>
      <c r="W245" s="59"/>
      <c r="X245" s="59"/>
      <c r="Y245" s="59"/>
      <c r="Z245" s="59"/>
      <c r="AA245" s="59"/>
      <c r="AB245" s="59"/>
      <c r="AC245" s="59"/>
      <c r="AD245" s="59"/>
      <c r="AE245" s="59"/>
      <c r="AF245" s="59"/>
      <c r="AG245" s="59"/>
      <c r="AH245" s="59"/>
      <c r="AI245" s="59"/>
      <c r="AJ245" s="59"/>
      <c r="AK245" s="59"/>
      <c r="AL245" s="59"/>
      <c r="AM245" s="59"/>
      <c r="AN245" s="59"/>
      <c r="AO245" s="59"/>
      <c r="AP245" s="59"/>
      <c r="AQ245" s="59"/>
    </row>
    <row r="246" ht="12.0" customHeight="1">
      <c r="A246" s="59"/>
      <c r="B246" s="59"/>
      <c r="C246" s="59"/>
      <c r="D246" s="59"/>
      <c r="E246" s="59"/>
      <c r="F246" s="59"/>
      <c r="G246" s="59"/>
      <c r="H246" s="59"/>
      <c r="I246" s="59"/>
      <c r="J246" s="59"/>
      <c r="K246" s="59"/>
      <c r="L246" s="59"/>
      <c r="M246" s="59"/>
      <c r="N246" s="59"/>
      <c r="O246" s="59"/>
      <c r="P246" s="59"/>
      <c r="Q246" s="59"/>
      <c r="R246" s="59"/>
      <c r="S246" s="59"/>
      <c r="T246" s="59"/>
      <c r="U246" s="59"/>
      <c r="V246" s="59"/>
      <c r="W246" s="59"/>
      <c r="X246" s="59"/>
      <c r="Y246" s="59"/>
      <c r="Z246" s="59"/>
      <c r="AA246" s="59"/>
      <c r="AB246" s="59"/>
      <c r="AC246" s="59"/>
      <c r="AD246" s="59"/>
      <c r="AE246" s="59"/>
      <c r="AF246" s="59"/>
      <c r="AG246" s="59"/>
      <c r="AH246" s="59"/>
      <c r="AI246" s="59"/>
      <c r="AJ246" s="59"/>
      <c r="AK246" s="59"/>
      <c r="AL246" s="59"/>
      <c r="AM246" s="59"/>
      <c r="AN246" s="59"/>
      <c r="AO246" s="59"/>
      <c r="AP246" s="59"/>
      <c r="AQ246" s="59"/>
    </row>
    <row r="247" ht="12.0" customHeight="1">
      <c r="A247" s="59"/>
      <c r="B247" s="59"/>
      <c r="C247" s="59"/>
      <c r="D247" s="59"/>
      <c r="E247" s="59"/>
      <c r="F247" s="59"/>
      <c r="G247" s="59"/>
      <c r="H247" s="59"/>
      <c r="I247" s="59"/>
      <c r="J247" s="59"/>
      <c r="K247" s="59"/>
      <c r="L247" s="59"/>
      <c r="M247" s="59"/>
      <c r="N247" s="59"/>
      <c r="O247" s="59"/>
      <c r="P247" s="59"/>
      <c r="Q247" s="59"/>
      <c r="R247" s="59"/>
      <c r="S247" s="59"/>
      <c r="T247" s="59"/>
      <c r="U247" s="59"/>
      <c r="V247" s="59"/>
      <c r="W247" s="59"/>
      <c r="X247" s="59"/>
      <c r="Y247" s="59"/>
      <c r="Z247" s="59"/>
      <c r="AA247" s="59"/>
      <c r="AB247" s="59"/>
      <c r="AC247" s="59"/>
      <c r="AD247" s="59"/>
      <c r="AE247" s="59"/>
      <c r="AF247" s="59"/>
      <c r="AG247" s="59"/>
      <c r="AH247" s="59"/>
      <c r="AI247" s="59"/>
      <c r="AJ247" s="59"/>
      <c r="AK247" s="59"/>
      <c r="AL247" s="59"/>
      <c r="AM247" s="59"/>
      <c r="AN247" s="59"/>
      <c r="AO247" s="59"/>
      <c r="AP247" s="59"/>
      <c r="AQ247" s="59"/>
    </row>
    <row r="248" ht="12.0" customHeight="1">
      <c r="A248" s="59"/>
      <c r="B248" s="59"/>
      <c r="C248" s="59"/>
      <c r="D248" s="59"/>
      <c r="E248" s="59"/>
      <c r="F248" s="59"/>
      <c r="G248" s="59"/>
      <c r="H248" s="59"/>
      <c r="I248" s="59"/>
      <c r="J248" s="59"/>
      <c r="K248" s="59"/>
      <c r="L248" s="59"/>
      <c r="M248" s="59"/>
      <c r="N248" s="59"/>
      <c r="O248" s="59"/>
      <c r="P248" s="59"/>
      <c r="Q248" s="59"/>
      <c r="R248" s="59"/>
      <c r="S248" s="59"/>
      <c r="T248" s="59"/>
      <c r="U248" s="59"/>
      <c r="V248" s="59"/>
      <c r="W248" s="59"/>
      <c r="X248" s="59"/>
      <c r="Y248" s="59"/>
      <c r="Z248" s="59"/>
      <c r="AA248" s="59"/>
      <c r="AB248" s="59"/>
      <c r="AC248" s="59"/>
      <c r="AD248" s="59"/>
      <c r="AE248" s="59"/>
      <c r="AF248" s="59"/>
      <c r="AG248" s="59"/>
      <c r="AH248" s="59"/>
      <c r="AI248" s="59"/>
      <c r="AJ248" s="59"/>
      <c r="AK248" s="59"/>
      <c r="AL248" s="59"/>
      <c r="AM248" s="59"/>
      <c r="AN248" s="59"/>
      <c r="AO248" s="59"/>
      <c r="AP248" s="59"/>
      <c r="AQ248" s="59"/>
    </row>
    <row r="249" ht="12.0" customHeight="1">
      <c r="A249" s="59"/>
      <c r="B249" s="59"/>
      <c r="C249" s="59"/>
      <c r="D249" s="59"/>
      <c r="E249" s="59"/>
      <c r="F249" s="59"/>
      <c r="G249" s="59"/>
      <c r="H249" s="59"/>
      <c r="I249" s="59"/>
      <c r="J249" s="59"/>
      <c r="K249" s="59"/>
      <c r="L249" s="59"/>
      <c r="M249" s="59"/>
      <c r="N249" s="59"/>
      <c r="O249" s="59"/>
      <c r="P249" s="59"/>
      <c r="Q249" s="59"/>
      <c r="R249" s="59"/>
      <c r="S249" s="59"/>
      <c r="T249" s="59"/>
      <c r="U249" s="59"/>
      <c r="V249" s="59"/>
      <c r="W249" s="59"/>
      <c r="X249" s="59"/>
      <c r="Y249" s="59"/>
      <c r="Z249" s="59"/>
      <c r="AA249" s="59"/>
      <c r="AB249" s="59"/>
      <c r="AC249" s="59"/>
      <c r="AD249" s="59"/>
      <c r="AE249" s="59"/>
      <c r="AF249" s="59"/>
      <c r="AG249" s="59"/>
      <c r="AH249" s="59"/>
      <c r="AI249" s="59"/>
      <c r="AJ249" s="59"/>
      <c r="AK249" s="59"/>
      <c r="AL249" s="59"/>
      <c r="AM249" s="59"/>
      <c r="AN249" s="59"/>
      <c r="AO249" s="59"/>
      <c r="AP249" s="59"/>
      <c r="AQ249" s="59"/>
    </row>
    <row r="250" ht="12.0" customHeight="1">
      <c r="A250" s="59"/>
      <c r="B250" s="59"/>
      <c r="C250" s="59"/>
      <c r="D250" s="59"/>
      <c r="E250" s="59"/>
      <c r="F250" s="59"/>
      <c r="G250" s="59"/>
      <c r="H250" s="59"/>
      <c r="I250" s="59"/>
      <c r="J250" s="59"/>
      <c r="K250" s="59"/>
      <c r="L250" s="59"/>
      <c r="M250" s="59"/>
      <c r="N250" s="59"/>
      <c r="O250" s="59"/>
      <c r="P250" s="59"/>
      <c r="Q250" s="59"/>
      <c r="R250" s="59"/>
      <c r="S250" s="59"/>
      <c r="T250" s="59"/>
      <c r="U250" s="59"/>
      <c r="V250" s="59"/>
      <c r="W250" s="59"/>
      <c r="X250" s="59"/>
      <c r="Y250" s="59"/>
      <c r="Z250" s="59"/>
      <c r="AA250" s="59"/>
      <c r="AB250" s="59"/>
      <c r="AC250" s="59"/>
      <c r="AD250" s="59"/>
      <c r="AE250" s="59"/>
      <c r="AF250" s="59"/>
      <c r="AG250" s="59"/>
      <c r="AH250" s="59"/>
      <c r="AI250" s="59"/>
      <c r="AJ250" s="59"/>
      <c r="AK250" s="59"/>
      <c r="AL250" s="59"/>
      <c r="AM250" s="59"/>
      <c r="AN250" s="59"/>
      <c r="AO250" s="59"/>
      <c r="AP250" s="59"/>
      <c r="AQ250" s="59"/>
    </row>
    <row r="251" ht="12.0" customHeight="1">
      <c r="A251" s="59"/>
      <c r="B251" s="59"/>
      <c r="C251" s="59"/>
      <c r="D251" s="59"/>
      <c r="E251" s="59"/>
      <c r="F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c r="AD251" s="59"/>
      <c r="AE251" s="59"/>
      <c r="AF251" s="59"/>
      <c r="AG251" s="59"/>
      <c r="AH251" s="59"/>
      <c r="AI251" s="59"/>
      <c r="AJ251" s="59"/>
      <c r="AK251" s="59"/>
      <c r="AL251" s="59"/>
      <c r="AM251" s="59"/>
      <c r="AN251" s="59"/>
      <c r="AO251" s="59"/>
      <c r="AP251" s="59"/>
      <c r="AQ251" s="59"/>
    </row>
    <row r="252" ht="12.0" customHeight="1">
      <c r="A252" s="59"/>
      <c r="B252" s="59"/>
      <c r="C252" s="59"/>
      <c r="D252" s="59"/>
      <c r="E252" s="59"/>
      <c r="F252" s="59"/>
      <c r="G252" s="59"/>
      <c r="H252" s="59"/>
      <c r="I252" s="59"/>
      <c r="J252" s="59"/>
      <c r="K252" s="59"/>
      <c r="L252" s="59"/>
      <c r="M252" s="59"/>
      <c r="N252" s="59"/>
      <c r="O252" s="59"/>
      <c r="P252" s="59"/>
      <c r="Q252" s="59"/>
      <c r="R252" s="59"/>
      <c r="S252" s="59"/>
      <c r="T252" s="59"/>
      <c r="U252" s="59"/>
      <c r="V252" s="59"/>
      <c r="W252" s="59"/>
      <c r="X252" s="59"/>
      <c r="Y252" s="59"/>
      <c r="Z252" s="59"/>
      <c r="AA252" s="59"/>
      <c r="AB252" s="59"/>
      <c r="AC252" s="59"/>
      <c r="AD252" s="59"/>
      <c r="AE252" s="59"/>
      <c r="AF252" s="59"/>
      <c r="AG252" s="59"/>
      <c r="AH252" s="59"/>
      <c r="AI252" s="59"/>
      <c r="AJ252" s="59"/>
      <c r="AK252" s="59"/>
      <c r="AL252" s="59"/>
      <c r="AM252" s="59"/>
      <c r="AN252" s="59"/>
      <c r="AO252" s="59"/>
      <c r="AP252" s="59"/>
      <c r="AQ252" s="59"/>
    </row>
    <row r="253" ht="12.0" customHeight="1">
      <c r="A253" s="59"/>
      <c r="B253" s="59"/>
      <c r="C253" s="59"/>
      <c r="D253" s="59"/>
      <c r="E253" s="59"/>
      <c r="F253" s="59"/>
      <c r="G253" s="59"/>
      <c r="H253" s="59"/>
      <c r="I253" s="59"/>
      <c r="J253" s="59"/>
      <c r="K253" s="59"/>
      <c r="L253" s="59"/>
      <c r="M253" s="59"/>
      <c r="N253" s="59"/>
      <c r="O253" s="59"/>
      <c r="P253" s="59"/>
      <c r="Q253" s="59"/>
      <c r="R253" s="59"/>
      <c r="S253" s="59"/>
      <c r="T253" s="59"/>
      <c r="U253" s="59"/>
      <c r="V253" s="59"/>
      <c r="W253" s="59"/>
      <c r="X253" s="59"/>
      <c r="Y253" s="59"/>
      <c r="Z253" s="59"/>
      <c r="AA253" s="59"/>
      <c r="AB253" s="59"/>
      <c r="AC253" s="59"/>
      <c r="AD253" s="59"/>
      <c r="AE253" s="59"/>
      <c r="AF253" s="59"/>
      <c r="AG253" s="59"/>
      <c r="AH253" s="59"/>
      <c r="AI253" s="59"/>
      <c r="AJ253" s="59"/>
      <c r="AK253" s="59"/>
      <c r="AL253" s="59"/>
      <c r="AM253" s="59"/>
      <c r="AN253" s="59"/>
      <c r="AO253" s="59"/>
      <c r="AP253" s="59"/>
      <c r="AQ253" s="59"/>
    </row>
    <row r="254" ht="12.0" customHeight="1">
      <c r="A254" s="59"/>
      <c r="B254" s="59"/>
      <c r="C254" s="59"/>
      <c r="D254" s="59"/>
      <c r="E254" s="59"/>
      <c r="F254" s="59"/>
      <c r="G254" s="59"/>
      <c r="H254" s="59"/>
      <c r="I254" s="59"/>
      <c r="J254" s="59"/>
      <c r="K254" s="59"/>
      <c r="L254" s="59"/>
      <c r="M254" s="59"/>
      <c r="N254" s="59"/>
      <c r="O254" s="59"/>
      <c r="P254" s="59"/>
      <c r="Q254" s="59"/>
      <c r="R254" s="59"/>
      <c r="S254" s="59"/>
      <c r="T254" s="59"/>
      <c r="U254" s="59"/>
      <c r="V254" s="59"/>
      <c r="W254" s="59"/>
      <c r="X254" s="59"/>
      <c r="Y254" s="59"/>
      <c r="Z254" s="59"/>
      <c r="AA254" s="59"/>
      <c r="AB254" s="59"/>
      <c r="AC254" s="59"/>
      <c r="AD254" s="59"/>
      <c r="AE254" s="59"/>
      <c r="AF254" s="59"/>
      <c r="AG254" s="59"/>
      <c r="AH254" s="59"/>
      <c r="AI254" s="59"/>
      <c r="AJ254" s="59"/>
      <c r="AK254" s="59"/>
      <c r="AL254" s="59"/>
      <c r="AM254" s="59"/>
      <c r="AN254" s="59"/>
      <c r="AO254" s="59"/>
      <c r="AP254" s="59"/>
      <c r="AQ254" s="59"/>
    </row>
    <row r="255" ht="12.0" customHeight="1">
      <c r="A255" s="59"/>
      <c r="B255" s="59"/>
      <c r="C255" s="59"/>
      <c r="D255" s="59"/>
      <c r="E255" s="59"/>
      <c r="F255" s="59"/>
      <c r="G255" s="59"/>
      <c r="H255" s="59"/>
      <c r="I255" s="59"/>
      <c r="J255" s="59"/>
      <c r="K255" s="59"/>
      <c r="L255" s="59"/>
      <c r="M255" s="59"/>
      <c r="N255" s="59"/>
      <c r="O255" s="59"/>
      <c r="P255" s="59"/>
      <c r="Q255" s="59"/>
      <c r="R255" s="59"/>
      <c r="S255" s="59"/>
      <c r="T255" s="59"/>
      <c r="U255" s="59"/>
      <c r="V255" s="59"/>
      <c r="W255" s="59"/>
      <c r="X255" s="59"/>
      <c r="Y255" s="59"/>
      <c r="Z255" s="59"/>
      <c r="AA255" s="59"/>
      <c r="AB255" s="59"/>
      <c r="AC255" s="59"/>
      <c r="AD255" s="59"/>
      <c r="AE255" s="59"/>
      <c r="AF255" s="59"/>
      <c r="AG255" s="59"/>
      <c r="AH255" s="59"/>
      <c r="AI255" s="59"/>
      <c r="AJ255" s="59"/>
      <c r="AK255" s="59"/>
      <c r="AL255" s="59"/>
      <c r="AM255" s="59"/>
      <c r="AN255" s="59"/>
      <c r="AO255" s="59"/>
      <c r="AP255" s="59"/>
      <c r="AQ255" s="59"/>
    </row>
    <row r="256" ht="12.0" customHeight="1">
      <c r="A256" s="59"/>
      <c r="B256" s="59"/>
      <c r="C256" s="59"/>
      <c r="D256" s="59"/>
      <c r="E256" s="59"/>
      <c r="F256" s="59"/>
      <c r="G256" s="59"/>
      <c r="H256" s="59"/>
      <c r="I256" s="59"/>
      <c r="J256" s="59"/>
      <c r="K256" s="59"/>
      <c r="L256" s="59"/>
      <c r="M256" s="59"/>
      <c r="N256" s="59"/>
      <c r="O256" s="59"/>
      <c r="P256" s="59"/>
      <c r="Q256" s="59"/>
      <c r="R256" s="59"/>
      <c r="S256" s="59"/>
      <c r="T256" s="59"/>
      <c r="U256" s="59"/>
      <c r="V256" s="59"/>
      <c r="W256" s="59"/>
      <c r="X256" s="59"/>
      <c r="Y256" s="59"/>
      <c r="Z256" s="59"/>
      <c r="AA256" s="59"/>
      <c r="AB256" s="59"/>
      <c r="AC256" s="59"/>
      <c r="AD256" s="59"/>
      <c r="AE256" s="59"/>
      <c r="AF256" s="59"/>
      <c r="AG256" s="59"/>
      <c r="AH256" s="59"/>
      <c r="AI256" s="59"/>
      <c r="AJ256" s="59"/>
      <c r="AK256" s="59"/>
      <c r="AL256" s="59"/>
      <c r="AM256" s="59"/>
      <c r="AN256" s="59"/>
      <c r="AO256" s="59"/>
      <c r="AP256" s="59"/>
      <c r="AQ256" s="59"/>
    </row>
    <row r="257" ht="12.0" customHeight="1">
      <c r="A257" s="59"/>
      <c r="B257" s="59"/>
      <c r="C257" s="59"/>
      <c r="D257" s="59"/>
      <c r="E257" s="59"/>
      <c r="F257" s="59"/>
      <c r="G257" s="59"/>
      <c r="H257" s="59"/>
      <c r="I257" s="59"/>
      <c r="J257" s="59"/>
      <c r="K257" s="59"/>
      <c r="L257" s="59"/>
      <c r="M257" s="59"/>
      <c r="N257" s="59"/>
      <c r="O257" s="59"/>
      <c r="P257" s="59"/>
      <c r="Q257" s="59"/>
      <c r="R257" s="59"/>
      <c r="S257" s="59"/>
      <c r="T257" s="59"/>
      <c r="U257" s="59"/>
      <c r="V257" s="59"/>
      <c r="W257" s="59"/>
      <c r="X257" s="59"/>
      <c r="Y257" s="59"/>
      <c r="Z257" s="59"/>
      <c r="AA257" s="59"/>
      <c r="AB257" s="59"/>
      <c r="AC257" s="59"/>
      <c r="AD257" s="59"/>
      <c r="AE257" s="59"/>
      <c r="AF257" s="59"/>
      <c r="AG257" s="59"/>
      <c r="AH257" s="59"/>
      <c r="AI257" s="59"/>
      <c r="AJ257" s="59"/>
      <c r="AK257" s="59"/>
      <c r="AL257" s="59"/>
      <c r="AM257" s="59"/>
      <c r="AN257" s="59"/>
      <c r="AO257" s="59"/>
      <c r="AP257" s="59"/>
      <c r="AQ257" s="59"/>
    </row>
    <row r="258" ht="12.0" customHeight="1">
      <c r="A258" s="59"/>
      <c r="B258" s="59"/>
      <c r="C258" s="59"/>
      <c r="D258" s="59"/>
      <c r="E258" s="59"/>
      <c r="F258" s="59"/>
      <c r="G258" s="59"/>
      <c r="H258" s="59"/>
      <c r="I258" s="59"/>
      <c r="J258" s="59"/>
      <c r="K258" s="59"/>
      <c r="L258" s="59"/>
      <c r="M258" s="59"/>
      <c r="N258" s="59"/>
      <c r="O258" s="59"/>
      <c r="P258" s="59"/>
      <c r="Q258" s="59"/>
      <c r="R258" s="59"/>
      <c r="S258" s="59"/>
      <c r="T258" s="59"/>
      <c r="U258" s="59"/>
      <c r="V258" s="59"/>
      <c r="W258" s="59"/>
      <c r="X258" s="59"/>
      <c r="Y258" s="59"/>
      <c r="Z258" s="59"/>
      <c r="AA258" s="59"/>
      <c r="AB258" s="59"/>
      <c r="AC258" s="59"/>
      <c r="AD258" s="59"/>
      <c r="AE258" s="59"/>
      <c r="AF258" s="59"/>
      <c r="AG258" s="59"/>
      <c r="AH258" s="59"/>
      <c r="AI258" s="59"/>
      <c r="AJ258" s="59"/>
      <c r="AK258" s="59"/>
      <c r="AL258" s="59"/>
      <c r="AM258" s="59"/>
      <c r="AN258" s="59"/>
      <c r="AO258" s="59"/>
      <c r="AP258" s="59"/>
      <c r="AQ258" s="59"/>
    </row>
    <row r="259" ht="12.0" customHeight="1">
      <c r="A259" s="59"/>
      <c r="B259" s="59"/>
      <c r="C259" s="59"/>
      <c r="D259" s="59"/>
      <c r="E259" s="59"/>
      <c r="F259" s="59"/>
      <c r="G259" s="59"/>
      <c r="H259" s="59"/>
      <c r="I259" s="59"/>
      <c r="J259" s="59"/>
      <c r="K259" s="59"/>
      <c r="L259" s="59"/>
      <c r="M259" s="59"/>
      <c r="N259" s="59"/>
      <c r="O259" s="59"/>
      <c r="P259" s="59"/>
      <c r="Q259" s="59"/>
      <c r="R259" s="59"/>
      <c r="S259" s="59"/>
      <c r="T259" s="59"/>
      <c r="U259" s="59"/>
      <c r="V259" s="59"/>
      <c r="W259" s="59"/>
      <c r="X259" s="59"/>
      <c r="Y259" s="59"/>
      <c r="Z259" s="59"/>
      <c r="AA259" s="59"/>
      <c r="AB259" s="59"/>
      <c r="AC259" s="59"/>
      <c r="AD259" s="59"/>
      <c r="AE259" s="59"/>
      <c r="AF259" s="59"/>
      <c r="AG259" s="59"/>
      <c r="AH259" s="59"/>
      <c r="AI259" s="59"/>
      <c r="AJ259" s="59"/>
      <c r="AK259" s="59"/>
      <c r="AL259" s="59"/>
      <c r="AM259" s="59"/>
      <c r="AN259" s="59"/>
      <c r="AO259" s="59"/>
      <c r="AP259" s="59"/>
      <c r="AQ259" s="59"/>
    </row>
    <row r="260" ht="12.0" customHeight="1">
      <c r="A260" s="59"/>
      <c r="B260" s="59"/>
      <c r="C260" s="59"/>
      <c r="D260" s="59"/>
      <c r="E260" s="59"/>
      <c r="F260" s="59"/>
      <c r="G260" s="59"/>
      <c r="H260" s="59"/>
      <c r="I260" s="59"/>
      <c r="J260" s="59"/>
      <c r="K260" s="59"/>
      <c r="L260" s="59"/>
      <c r="M260" s="59"/>
      <c r="N260" s="59"/>
      <c r="O260" s="59"/>
      <c r="P260" s="59"/>
      <c r="Q260" s="59"/>
      <c r="R260" s="59"/>
      <c r="S260" s="59"/>
      <c r="T260" s="59"/>
      <c r="U260" s="59"/>
      <c r="V260" s="59"/>
      <c r="W260" s="59"/>
      <c r="X260" s="59"/>
      <c r="Y260" s="59"/>
      <c r="Z260" s="59"/>
      <c r="AA260" s="59"/>
      <c r="AB260" s="59"/>
      <c r="AC260" s="59"/>
      <c r="AD260" s="59"/>
      <c r="AE260" s="59"/>
      <c r="AF260" s="59"/>
      <c r="AG260" s="59"/>
      <c r="AH260" s="59"/>
      <c r="AI260" s="59"/>
      <c r="AJ260" s="59"/>
      <c r="AK260" s="59"/>
      <c r="AL260" s="59"/>
      <c r="AM260" s="59"/>
      <c r="AN260" s="59"/>
      <c r="AO260" s="59"/>
      <c r="AP260" s="59"/>
      <c r="AQ260" s="59"/>
    </row>
    <row r="261" ht="12.0" customHeight="1">
      <c r="A261" s="59"/>
      <c r="B261" s="59"/>
      <c r="C261" s="59"/>
      <c r="D261" s="59"/>
      <c r="E261" s="59"/>
      <c r="F261" s="59"/>
      <c r="G261" s="59"/>
      <c r="H261" s="59"/>
      <c r="I261" s="59"/>
      <c r="J261" s="59"/>
      <c r="K261" s="59"/>
      <c r="L261" s="59"/>
      <c r="M261" s="59"/>
      <c r="N261" s="59"/>
      <c r="O261" s="59"/>
      <c r="P261" s="59"/>
      <c r="Q261" s="59"/>
      <c r="R261" s="59"/>
      <c r="S261" s="59"/>
      <c r="T261" s="59"/>
      <c r="U261" s="59"/>
      <c r="V261" s="59"/>
      <c r="W261" s="59"/>
      <c r="X261" s="59"/>
      <c r="Y261" s="59"/>
      <c r="Z261" s="59"/>
      <c r="AA261" s="59"/>
      <c r="AB261" s="59"/>
      <c r="AC261" s="59"/>
      <c r="AD261" s="59"/>
      <c r="AE261" s="59"/>
      <c r="AF261" s="59"/>
      <c r="AG261" s="59"/>
      <c r="AH261" s="59"/>
      <c r="AI261" s="59"/>
      <c r="AJ261" s="59"/>
      <c r="AK261" s="59"/>
      <c r="AL261" s="59"/>
      <c r="AM261" s="59"/>
      <c r="AN261" s="59"/>
      <c r="AO261" s="59"/>
      <c r="AP261" s="59"/>
      <c r="AQ261" s="59"/>
    </row>
    <row r="262" ht="12.0" customHeight="1">
      <c r="A262" s="59"/>
      <c r="B262" s="59"/>
      <c r="C262" s="59"/>
      <c r="D262" s="59"/>
      <c r="E262" s="59"/>
      <c r="F262" s="59"/>
      <c r="G262" s="59"/>
      <c r="H262" s="59"/>
      <c r="I262" s="59"/>
      <c r="J262" s="59"/>
      <c r="K262" s="59"/>
      <c r="L262" s="59"/>
      <c r="M262" s="59"/>
      <c r="N262" s="59"/>
      <c r="O262" s="59"/>
      <c r="P262" s="59"/>
      <c r="Q262" s="59"/>
      <c r="R262" s="59"/>
      <c r="S262" s="59"/>
      <c r="T262" s="59"/>
      <c r="U262" s="59"/>
      <c r="V262" s="59"/>
      <c r="W262" s="59"/>
      <c r="X262" s="59"/>
      <c r="Y262" s="59"/>
      <c r="Z262" s="59"/>
      <c r="AA262" s="59"/>
      <c r="AB262" s="59"/>
      <c r="AC262" s="59"/>
      <c r="AD262" s="59"/>
      <c r="AE262" s="59"/>
      <c r="AF262" s="59"/>
      <c r="AG262" s="59"/>
      <c r="AH262" s="59"/>
      <c r="AI262" s="59"/>
      <c r="AJ262" s="59"/>
      <c r="AK262" s="59"/>
      <c r="AL262" s="59"/>
      <c r="AM262" s="59"/>
      <c r="AN262" s="59"/>
      <c r="AO262" s="59"/>
      <c r="AP262" s="59"/>
      <c r="AQ262" s="59"/>
    </row>
    <row r="263" ht="12.0" customHeight="1">
      <c r="A263" s="59"/>
      <c r="B263" s="59"/>
      <c r="C263" s="59"/>
      <c r="D263" s="59"/>
      <c r="E263" s="59"/>
      <c r="F263" s="59"/>
      <c r="G263" s="59"/>
      <c r="H263" s="59"/>
      <c r="I263" s="59"/>
      <c r="J263" s="59"/>
      <c r="K263" s="59"/>
      <c r="L263" s="59"/>
      <c r="M263" s="59"/>
      <c r="N263" s="59"/>
      <c r="O263" s="59"/>
      <c r="P263" s="59"/>
      <c r="Q263" s="59"/>
      <c r="R263" s="59"/>
      <c r="S263" s="59"/>
      <c r="T263" s="59"/>
      <c r="U263" s="59"/>
      <c r="V263" s="59"/>
      <c r="W263" s="59"/>
      <c r="X263" s="59"/>
      <c r="Y263" s="59"/>
      <c r="Z263" s="59"/>
      <c r="AA263" s="59"/>
      <c r="AB263" s="59"/>
      <c r="AC263" s="59"/>
      <c r="AD263" s="59"/>
      <c r="AE263" s="59"/>
      <c r="AF263" s="59"/>
      <c r="AG263" s="59"/>
      <c r="AH263" s="59"/>
      <c r="AI263" s="59"/>
      <c r="AJ263" s="59"/>
      <c r="AK263" s="59"/>
      <c r="AL263" s="59"/>
      <c r="AM263" s="59"/>
      <c r="AN263" s="59"/>
      <c r="AO263" s="59"/>
      <c r="AP263" s="59"/>
      <c r="AQ263" s="59"/>
    </row>
    <row r="264" ht="12.0" customHeight="1">
      <c r="A264" s="59"/>
      <c r="B264" s="59"/>
      <c r="C264" s="59"/>
      <c r="D264" s="59"/>
      <c r="E264" s="59"/>
      <c r="F264" s="59"/>
      <c r="G264" s="59"/>
      <c r="H264" s="59"/>
      <c r="I264" s="59"/>
      <c r="J264" s="59"/>
      <c r="K264" s="59"/>
      <c r="L264" s="59"/>
      <c r="M264" s="59"/>
      <c r="N264" s="59"/>
      <c r="O264" s="59"/>
      <c r="P264" s="59"/>
      <c r="Q264" s="59"/>
      <c r="R264" s="59"/>
      <c r="S264" s="59"/>
      <c r="T264" s="59"/>
      <c r="U264" s="59"/>
      <c r="V264" s="59"/>
      <c r="W264" s="59"/>
      <c r="X264" s="59"/>
      <c r="Y264" s="59"/>
      <c r="Z264" s="59"/>
      <c r="AA264" s="59"/>
      <c r="AB264" s="59"/>
      <c r="AC264" s="59"/>
      <c r="AD264" s="59"/>
      <c r="AE264" s="59"/>
      <c r="AF264" s="59"/>
      <c r="AG264" s="59"/>
      <c r="AH264" s="59"/>
      <c r="AI264" s="59"/>
      <c r="AJ264" s="59"/>
      <c r="AK264" s="59"/>
      <c r="AL264" s="59"/>
      <c r="AM264" s="59"/>
      <c r="AN264" s="59"/>
      <c r="AO264" s="59"/>
      <c r="AP264" s="59"/>
      <c r="AQ264" s="59"/>
    </row>
    <row r="265" ht="12.0" customHeight="1">
      <c r="A265" s="59"/>
      <c r="B265" s="59"/>
      <c r="C265" s="59"/>
      <c r="D265" s="59"/>
      <c r="E265" s="59"/>
      <c r="F265" s="59"/>
      <c r="G265" s="59"/>
      <c r="H265" s="59"/>
      <c r="I265" s="59"/>
      <c r="J265" s="59"/>
      <c r="K265" s="59"/>
      <c r="L265" s="59"/>
      <c r="M265" s="59"/>
      <c r="N265" s="59"/>
      <c r="O265" s="59"/>
      <c r="P265" s="59"/>
      <c r="Q265" s="59"/>
      <c r="R265" s="59"/>
      <c r="S265" s="59"/>
      <c r="T265" s="59"/>
      <c r="U265" s="59"/>
      <c r="V265" s="59"/>
      <c r="W265" s="59"/>
      <c r="X265" s="59"/>
      <c r="Y265" s="59"/>
      <c r="Z265" s="59"/>
      <c r="AA265" s="59"/>
      <c r="AB265" s="59"/>
      <c r="AC265" s="59"/>
      <c r="AD265" s="59"/>
      <c r="AE265" s="59"/>
      <c r="AF265" s="59"/>
      <c r="AG265" s="59"/>
      <c r="AH265" s="59"/>
      <c r="AI265" s="59"/>
      <c r="AJ265" s="59"/>
      <c r="AK265" s="59"/>
      <c r="AL265" s="59"/>
      <c r="AM265" s="59"/>
      <c r="AN265" s="59"/>
      <c r="AO265" s="59"/>
      <c r="AP265" s="59"/>
      <c r="AQ265" s="59"/>
    </row>
    <row r="266" ht="12.0" customHeight="1">
      <c r="A266" s="59"/>
      <c r="B266" s="59"/>
      <c r="C266" s="59"/>
      <c r="D266" s="59"/>
      <c r="E266" s="59"/>
      <c r="F266" s="59"/>
      <c r="G266" s="59"/>
      <c r="H266" s="59"/>
      <c r="I266" s="59"/>
      <c r="J266" s="59"/>
      <c r="K266" s="59"/>
      <c r="L266" s="59"/>
      <c r="M266" s="59"/>
      <c r="N266" s="59"/>
      <c r="O266" s="59"/>
      <c r="P266" s="59"/>
      <c r="Q266" s="59"/>
      <c r="R266" s="59"/>
      <c r="S266" s="59"/>
      <c r="T266" s="59"/>
      <c r="U266" s="59"/>
      <c r="V266" s="59"/>
      <c r="W266" s="59"/>
      <c r="X266" s="59"/>
      <c r="Y266" s="59"/>
      <c r="Z266" s="59"/>
      <c r="AA266" s="59"/>
      <c r="AB266" s="59"/>
      <c r="AC266" s="59"/>
      <c r="AD266" s="59"/>
      <c r="AE266" s="59"/>
      <c r="AF266" s="59"/>
      <c r="AG266" s="59"/>
      <c r="AH266" s="59"/>
      <c r="AI266" s="59"/>
      <c r="AJ266" s="59"/>
      <c r="AK266" s="59"/>
      <c r="AL266" s="59"/>
      <c r="AM266" s="59"/>
      <c r="AN266" s="59"/>
      <c r="AO266" s="59"/>
      <c r="AP266" s="59"/>
      <c r="AQ266" s="59"/>
    </row>
    <row r="267" ht="12.0" customHeight="1">
      <c r="A267" s="59"/>
      <c r="B267" s="59"/>
      <c r="C267" s="59"/>
      <c r="D267" s="59"/>
      <c r="E267" s="59"/>
      <c r="F267" s="59"/>
      <c r="G267" s="59"/>
      <c r="H267" s="59"/>
      <c r="I267" s="59"/>
      <c r="J267" s="59"/>
      <c r="K267" s="59"/>
      <c r="L267" s="59"/>
      <c r="M267" s="59"/>
      <c r="N267" s="59"/>
      <c r="O267" s="59"/>
      <c r="P267" s="59"/>
      <c r="Q267" s="59"/>
      <c r="R267" s="59"/>
      <c r="S267" s="59"/>
      <c r="T267" s="59"/>
      <c r="U267" s="59"/>
      <c r="V267" s="59"/>
      <c r="W267" s="59"/>
      <c r="X267" s="59"/>
      <c r="Y267" s="59"/>
      <c r="Z267" s="59"/>
      <c r="AA267" s="59"/>
      <c r="AB267" s="59"/>
      <c r="AC267" s="59"/>
      <c r="AD267" s="59"/>
      <c r="AE267" s="59"/>
      <c r="AF267" s="59"/>
      <c r="AG267" s="59"/>
      <c r="AH267" s="59"/>
      <c r="AI267" s="59"/>
      <c r="AJ267" s="59"/>
      <c r="AK267" s="59"/>
      <c r="AL267" s="59"/>
      <c r="AM267" s="59"/>
      <c r="AN267" s="59"/>
      <c r="AO267" s="59"/>
      <c r="AP267" s="59"/>
      <c r="AQ267" s="59"/>
    </row>
    <row r="268" ht="12.0" customHeight="1">
      <c r="A268" s="59"/>
      <c r="B268" s="59"/>
      <c r="C268" s="59"/>
      <c r="D268" s="59"/>
      <c r="E268" s="59"/>
      <c r="F268" s="59"/>
      <c r="G268" s="59"/>
      <c r="H268" s="59"/>
      <c r="I268" s="59"/>
      <c r="J268" s="59"/>
      <c r="K268" s="59"/>
      <c r="L268" s="59"/>
      <c r="M268" s="59"/>
      <c r="N268" s="59"/>
      <c r="O268" s="59"/>
      <c r="P268" s="59"/>
      <c r="Q268" s="59"/>
      <c r="R268" s="59"/>
      <c r="S268" s="59"/>
      <c r="T268" s="59"/>
      <c r="U268" s="59"/>
      <c r="V268" s="59"/>
      <c r="W268" s="59"/>
      <c r="X268" s="59"/>
      <c r="Y268" s="59"/>
      <c r="Z268" s="59"/>
      <c r="AA268" s="59"/>
      <c r="AB268" s="59"/>
      <c r="AC268" s="59"/>
      <c r="AD268" s="59"/>
      <c r="AE268" s="59"/>
      <c r="AF268" s="59"/>
      <c r="AG268" s="59"/>
      <c r="AH268" s="59"/>
      <c r="AI268" s="59"/>
      <c r="AJ268" s="59"/>
      <c r="AK268" s="59"/>
      <c r="AL268" s="59"/>
      <c r="AM268" s="59"/>
      <c r="AN268" s="59"/>
      <c r="AO268" s="59"/>
      <c r="AP268" s="59"/>
      <c r="AQ268" s="59"/>
    </row>
    <row r="269" ht="12.0" customHeight="1">
      <c r="A269" s="59"/>
      <c r="B269" s="59"/>
      <c r="C269" s="59"/>
      <c r="D269" s="59"/>
      <c r="E269" s="59"/>
      <c r="F269" s="59"/>
      <c r="G269" s="59"/>
      <c r="H269" s="59"/>
      <c r="I269" s="59"/>
      <c r="J269" s="59"/>
      <c r="K269" s="59"/>
      <c r="L269" s="59"/>
      <c r="M269" s="59"/>
      <c r="N269" s="59"/>
      <c r="O269" s="59"/>
      <c r="P269" s="59"/>
      <c r="Q269" s="59"/>
      <c r="R269" s="59"/>
      <c r="S269" s="59"/>
      <c r="T269" s="59"/>
      <c r="U269" s="59"/>
      <c r="V269" s="59"/>
      <c r="W269" s="59"/>
      <c r="X269" s="59"/>
      <c r="Y269" s="59"/>
      <c r="Z269" s="59"/>
      <c r="AA269" s="59"/>
      <c r="AB269" s="59"/>
      <c r="AC269" s="59"/>
      <c r="AD269" s="59"/>
      <c r="AE269" s="59"/>
      <c r="AF269" s="59"/>
      <c r="AG269" s="59"/>
      <c r="AH269" s="59"/>
      <c r="AI269" s="59"/>
      <c r="AJ269" s="59"/>
      <c r="AK269" s="59"/>
      <c r="AL269" s="59"/>
      <c r="AM269" s="59"/>
      <c r="AN269" s="59"/>
      <c r="AO269" s="59"/>
      <c r="AP269" s="59"/>
      <c r="AQ269" s="59"/>
    </row>
    <row r="270" ht="12.0" customHeight="1">
      <c r="A270" s="59"/>
      <c r="B270" s="59"/>
      <c r="C270" s="59"/>
      <c r="D270" s="59"/>
      <c r="E270" s="59"/>
      <c r="F270" s="59"/>
      <c r="G270" s="59"/>
      <c r="H270" s="59"/>
      <c r="I270" s="59"/>
      <c r="J270" s="59"/>
      <c r="K270" s="59"/>
      <c r="L270" s="59"/>
      <c r="M270" s="59"/>
      <c r="N270" s="59"/>
      <c r="O270" s="59"/>
      <c r="P270" s="59"/>
      <c r="Q270" s="59"/>
      <c r="R270" s="59"/>
      <c r="S270" s="59"/>
      <c r="T270" s="59"/>
      <c r="U270" s="59"/>
      <c r="V270" s="59"/>
      <c r="W270" s="59"/>
      <c r="X270" s="59"/>
      <c r="Y270" s="59"/>
      <c r="Z270" s="59"/>
      <c r="AA270" s="59"/>
      <c r="AB270" s="59"/>
      <c r="AC270" s="59"/>
      <c r="AD270" s="59"/>
      <c r="AE270" s="59"/>
      <c r="AF270" s="59"/>
      <c r="AG270" s="59"/>
      <c r="AH270" s="59"/>
      <c r="AI270" s="59"/>
      <c r="AJ270" s="59"/>
      <c r="AK270" s="59"/>
      <c r="AL270" s="59"/>
      <c r="AM270" s="59"/>
      <c r="AN270" s="59"/>
      <c r="AO270" s="59"/>
      <c r="AP270" s="59"/>
      <c r="AQ270" s="59"/>
    </row>
    <row r="271" ht="12.0" customHeight="1">
      <c r="A271" s="59"/>
      <c r="B271" s="59"/>
      <c r="C271" s="59"/>
      <c r="D271" s="59"/>
      <c r="E271" s="59"/>
      <c r="F271" s="59"/>
      <c r="G271" s="59"/>
      <c r="H271" s="59"/>
      <c r="I271" s="59"/>
      <c r="J271" s="59"/>
      <c r="K271" s="59"/>
      <c r="L271" s="59"/>
      <c r="M271" s="59"/>
      <c r="N271" s="59"/>
      <c r="O271" s="59"/>
      <c r="P271" s="59"/>
      <c r="Q271" s="59"/>
      <c r="R271" s="59"/>
      <c r="S271" s="59"/>
      <c r="T271" s="59"/>
      <c r="U271" s="59"/>
      <c r="V271" s="59"/>
      <c r="W271" s="59"/>
      <c r="X271" s="59"/>
      <c r="Y271" s="59"/>
      <c r="Z271" s="59"/>
      <c r="AA271" s="59"/>
      <c r="AB271" s="59"/>
      <c r="AC271" s="59"/>
      <c r="AD271" s="59"/>
      <c r="AE271" s="59"/>
      <c r="AF271" s="59"/>
      <c r="AG271" s="59"/>
      <c r="AH271" s="59"/>
      <c r="AI271" s="59"/>
      <c r="AJ271" s="59"/>
      <c r="AK271" s="59"/>
      <c r="AL271" s="59"/>
      <c r="AM271" s="59"/>
      <c r="AN271" s="59"/>
      <c r="AO271" s="59"/>
      <c r="AP271" s="59"/>
      <c r="AQ271" s="59"/>
    </row>
    <row r="272" ht="12.0" customHeight="1">
      <c r="A272" s="59"/>
      <c r="B272" s="59"/>
      <c r="C272" s="59"/>
      <c r="D272" s="59"/>
      <c r="E272" s="59"/>
      <c r="F272" s="59"/>
      <c r="G272" s="59"/>
      <c r="H272" s="59"/>
      <c r="I272" s="59"/>
      <c r="J272" s="59"/>
      <c r="K272" s="59"/>
      <c r="L272" s="59"/>
      <c r="M272" s="59"/>
      <c r="N272" s="59"/>
      <c r="O272" s="59"/>
      <c r="P272" s="59"/>
      <c r="Q272" s="59"/>
      <c r="R272" s="59"/>
      <c r="S272" s="59"/>
      <c r="T272" s="59"/>
      <c r="U272" s="59"/>
      <c r="V272" s="59"/>
      <c r="W272" s="59"/>
      <c r="X272" s="59"/>
      <c r="Y272" s="59"/>
      <c r="Z272" s="59"/>
      <c r="AA272" s="59"/>
      <c r="AB272" s="59"/>
      <c r="AC272" s="59"/>
      <c r="AD272" s="59"/>
      <c r="AE272" s="59"/>
      <c r="AF272" s="59"/>
      <c r="AG272" s="59"/>
      <c r="AH272" s="59"/>
      <c r="AI272" s="59"/>
      <c r="AJ272" s="59"/>
      <c r="AK272" s="59"/>
      <c r="AL272" s="59"/>
      <c r="AM272" s="59"/>
      <c r="AN272" s="59"/>
      <c r="AO272" s="59"/>
      <c r="AP272" s="59"/>
      <c r="AQ272" s="59"/>
    </row>
    <row r="273" ht="12.0" customHeight="1">
      <c r="A273" s="59"/>
      <c r="B273" s="59"/>
      <c r="C273" s="59"/>
      <c r="D273" s="59"/>
      <c r="E273" s="59"/>
      <c r="F273" s="59"/>
      <c r="G273" s="59"/>
      <c r="H273" s="59"/>
      <c r="I273" s="59"/>
      <c r="J273" s="59"/>
      <c r="K273" s="59"/>
      <c r="L273" s="59"/>
      <c r="M273" s="59"/>
      <c r="N273" s="59"/>
      <c r="O273" s="59"/>
      <c r="P273" s="59"/>
      <c r="Q273" s="59"/>
      <c r="R273" s="59"/>
      <c r="S273" s="59"/>
      <c r="T273" s="59"/>
      <c r="U273" s="59"/>
      <c r="V273" s="59"/>
      <c r="W273" s="59"/>
      <c r="X273" s="59"/>
      <c r="Y273" s="59"/>
      <c r="Z273" s="59"/>
      <c r="AA273" s="59"/>
      <c r="AB273" s="59"/>
      <c r="AC273" s="59"/>
      <c r="AD273" s="59"/>
      <c r="AE273" s="59"/>
      <c r="AF273" s="59"/>
      <c r="AG273" s="59"/>
      <c r="AH273" s="59"/>
      <c r="AI273" s="59"/>
      <c r="AJ273" s="59"/>
      <c r="AK273" s="59"/>
      <c r="AL273" s="59"/>
      <c r="AM273" s="59"/>
      <c r="AN273" s="59"/>
      <c r="AO273" s="59"/>
      <c r="AP273" s="59"/>
      <c r="AQ273" s="59"/>
    </row>
    <row r="274" ht="12.0" customHeight="1">
      <c r="A274" s="59"/>
      <c r="B274" s="59"/>
      <c r="C274" s="59"/>
      <c r="D274" s="59"/>
      <c r="E274" s="59"/>
      <c r="F274" s="59"/>
      <c r="G274" s="59"/>
      <c r="H274" s="59"/>
      <c r="I274" s="59"/>
      <c r="J274" s="59"/>
      <c r="K274" s="59"/>
      <c r="L274" s="59"/>
      <c r="M274" s="59"/>
      <c r="N274" s="59"/>
      <c r="O274" s="59"/>
      <c r="P274" s="59"/>
      <c r="Q274" s="59"/>
      <c r="R274" s="59"/>
      <c r="S274" s="59"/>
      <c r="T274" s="59"/>
      <c r="U274" s="59"/>
      <c r="V274" s="59"/>
      <c r="W274" s="59"/>
      <c r="X274" s="59"/>
      <c r="Y274" s="59"/>
      <c r="Z274" s="59"/>
      <c r="AA274" s="59"/>
      <c r="AB274" s="59"/>
      <c r="AC274" s="59"/>
      <c r="AD274" s="59"/>
      <c r="AE274" s="59"/>
      <c r="AF274" s="59"/>
      <c r="AG274" s="59"/>
      <c r="AH274" s="59"/>
      <c r="AI274" s="59"/>
      <c r="AJ274" s="59"/>
      <c r="AK274" s="59"/>
      <c r="AL274" s="59"/>
      <c r="AM274" s="59"/>
      <c r="AN274" s="59"/>
      <c r="AO274" s="59"/>
      <c r="AP274" s="59"/>
      <c r="AQ274" s="59"/>
    </row>
    <row r="275" ht="12.0" customHeight="1">
      <c r="A275" s="59"/>
      <c r="B275" s="59"/>
      <c r="C275" s="59"/>
      <c r="D275" s="59"/>
      <c r="E275" s="59"/>
      <c r="F275" s="59"/>
      <c r="G275" s="59"/>
      <c r="H275" s="59"/>
      <c r="I275" s="59"/>
      <c r="J275" s="59"/>
      <c r="K275" s="59"/>
      <c r="L275" s="59"/>
      <c r="M275" s="59"/>
      <c r="N275" s="59"/>
      <c r="O275" s="59"/>
      <c r="P275" s="59"/>
      <c r="Q275" s="59"/>
      <c r="R275" s="59"/>
      <c r="S275" s="59"/>
      <c r="T275" s="59"/>
      <c r="U275" s="59"/>
      <c r="V275" s="59"/>
      <c r="W275" s="59"/>
      <c r="X275" s="59"/>
      <c r="Y275" s="59"/>
      <c r="Z275" s="59"/>
      <c r="AA275" s="59"/>
      <c r="AB275" s="59"/>
      <c r="AC275" s="59"/>
      <c r="AD275" s="59"/>
      <c r="AE275" s="59"/>
      <c r="AF275" s="59"/>
      <c r="AG275" s="59"/>
      <c r="AH275" s="59"/>
      <c r="AI275" s="59"/>
      <c r="AJ275" s="59"/>
      <c r="AK275" s="59"/>
      <c r="AL275" s="59"/>
      <c r="AM275" s="59"/>
      <c r="AN275" s="59"/>
      <c r="AO275" s="59"/>
      <c r="AP275" s="59"/>
      <c r="AQ275" s="59"/>
    </row>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X12:Z12"/>
    <mergeCell ref="AB12:AC12"/>
    <mergeCell ref="AE12:AG12"/>
    <mergeCell ref="AI12:AJ12"/>
    <mergeCell ref="AL12:AN12"/>
    <mergeCell ref="AP12:AQ12"/>
    <mergeCell ref="N12:O12"/>
    <mergeCell ref="N13:N14"/>
    <mergeCell ref="O13:O14"/>
    <mergeCell ref="B53:D53"/>
    <mergeCell ref="B54:D54"/>
    <mergeCell ref="B59:D59"/>
    <mergeCell ref="B60:D60"/>
    <mergeCell ref="U13:U14"/>
    <mergeCell ref="V13:V14"/>
    <mergeCell ref="AB13:AB14"/>
    <mergeCell ref="AC13:AC14"/>
    <mergeCell ref="AI13:AI14"/>
    <mergeCell ref="AJ13:AJ14"/>
    <mergeCell ref="AP13:AP14"/>
    <mergeCell ref="AQ13:AQ14"/>
    <mergeCell ref="S1:Y1"/>
    <mergeCell ref="T2:Y2"/>
    <mergeCell ref="F12:H12"/>
    <mergeCell ref="J12:L12"/>
    <mergeCell ref="Q12:S12"/>
    <mergeCell ref="U12:V12"/>
    <mergeCell ref="D13:D14"/>
  </mergeCells>
  <dataValidations>
    <dataValidation type="list" allowBlank="1" showErrorMessage="1" sqref="D8">
      <formula1>"TOU,non-TOU"</formula1>
    </dataValidation>
    <dataValidation type="list" allowBlank="1" showErrorMessage="1" sqref="E15:E28 E30:E36 E38:E39 E41:E49 E55 E61">
      <formula1>#REF!</formula1>
    </dataValidation>
    <dataValidation type="list" allowBlank="1" showInputMessage="1" showErrorMessage="1" prompt="Select Charge Unit - monthly, per kWh, per kW" sqref="D15:D28 D30:D36 D38:D39 D41:D49 D55 D61">
      <formula1>"Monthly,per kWh,per kW"</formula1>
    </dataValidation>
  </dataValidations>
  <printOptions/>
  <pageMargins bottom="0.984251968503937" footer="0.0" header="0.0" left="0.7480314960629921" right="0.7480314960629921" top="0.984251968503937"/>
  <pageSetup orientation="landscape"/>
  <drawing r:id="rId1"/>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14.0" topLeftCell="A15" activePane="bottomLeft" state="frozen"/>
      <selection activeCell="B16" sqref="B16" pane="bottomLeft"/>
    </sheetView>
  </sheetViews>
  <sheetFormatPr customHeight="1" defaultColWidth="12.63" defaultRowHeight="15.0"/>
  <cols>
    <col customWidth="1" min="1" max="1" width="2.13"/>
    <col customWidth="1" min="2" max="2" width="30.75"/>
    <col customWidth="1" min="3" max="3" width="4.38"/>
    <col customWidth="1" min="4" max="4" width="11.38"/>
    <col customWidth="1" min="5" max="5" width="1.38"/>
    <col customWidth="1" min="6" max="6" width="10.63"/>
    <col customWidth="1" min="7" max="7" width="8.0"/>
    <col customWidth="1" min="8" max="8" width="9.25"/>
    <col customWidth="1" min="9" max="9" width="0.38"/>
    <col customWidth="1" min="10" max="10" width="10.38"/>
    <col customWidth="1" min="11" max="11" width="8.0"/>
    <col customWidth="1" min="12" max="12" width="9.25"/>
    <col customWidth="1" min="13" max="13" width="0.38"/>
    <col customWidth="1" min="14" max="14" width="9.38"/>
    <col customWidth="1" min="15" max="15" width="10.0"/>
    <col customWidth="1" min="16" max="16" width="0.38"/>
    <col customWidth="1" min="17" max="17" width="10.38"/>
    <col customWidth="1" min="18" max="18" width="8.0"/>
    <col customWidth="1" min="19" max="19" width="9.25"/>
    <col customWidth="1" min="20" max="20" width="0.38"/>
    <col customWidth="1" min="21" max="21" width="9.38"/>
    <col customWidth="1" min="22" max="22" width="10.0"/>
    <col customWidth="1" min="23" max="23" width="1.0"/>
    <col customWidth="1" min="24" max="24" width="10.38"/>
    <col customWidth="1" min="25" max="25" width="8.0"/>
    <col customWidth="1" min="26" max="26" width="9.25"/>
    <col customWidth="1" min="27" max="27" width="0.38"/>
    <col customWidth="1" min="28" max="28" width="9.38"/>
    <col customWidth="1" min="29" max="29" width="10.0"/>
    <col customWidth="1" min="30" max="30" width="0.38"/>
    <col customWidth="1" min="31" max="31" width="11.75"/>
    <col customWidth="1" min="32" max="32" width="8.0"/>
    <col customWidth="1" min="33" max="33" width="9.25"/>
    <col customWidth="1" min="34" max="34" width="0.38"/>
    <col customWidth="1" min="35" max="35" width="9.38"/>
    <col customWidth="1" min="36" max="36" width="10.0"/>
    <col customWidth="1" min="37" max="37" width="0.38"/>
    <col customWidth="1" min="38" max="38" width="10.38"/>
    <col customWidth="1" min="39" max="39" width="8.0"/>
    <col customWidth="1" min="40" max="40" width="9.25"/>
    <col customWidth="1" min="41" max="41" width="0.38"/>
    <col customWidth="1" min="42" max="42" width="9.38"/>
    <col customWidth="1" min="43" max="43" width="10.0"/>
    <col customWidth="1" min="44" max="44" width="0.75"/>
    <col customWidth="1" min="45" max="46" width="12.38"/>
  </cols>
  <sheetData>
    <row r="1" ht="12.0" customHeight="1">
      <c r="A1" s="59"/>
      <c r="B1" s="59"/>
      <c r="C1" s="59"/>
      <c r="D1" s="59"/>
      <c r="E1" s="59"/>
      <c r="F1" s="59"/>
      <c r="G1" s="59"/>
      <c r="H1" s="59"/>
      <c r="I1" s="59"/>
      <c r="J1" s="59"/>
      <c r="K1" s="59"/>
      <c r="L1" s="3"/>
      <c r="M1" s="3"/>
      <c r="N1" s="3"/>
      <c r="O1" s="3"/>
      <c r="P1" s="3"/>
      <c r="Q1" s="59"/>
      <c r="R1" s="59"/>
      <c r="S1" s="398" t="s">
        <v>290</v>
      </c>
      <c r="T1" s="399"/>
      <c r="U1" s="399"/>
      <c r="V1" s="399"/>
      <c r="W1" s="399"/>
      <c r="X1" s="399"/>
      <c r="Y1" s="400"/>
      <c r="Z1" s="59"/>
      <c r="AA1" s="59"/>
      <c r="AB1" s="59"/>
      <c r="AC1" s="59"/>
      <c r="AD1" s="59"/>
      <c r="AE1" s="59"/>
      <c r="AF1" s="59"/>
      <c r="AG1" s="59"/>
      <c r="AH1" s="59"/>
      <c r="AI1" s="59"/>
      <c r="AJ1" s="59"/>
      <c r="AK1" s="59"/>
      <c r="AL1" s="59"/>
      <c r="AM1" s="59"/>
      <c r="AN1" s="59"/>
      <c r="AO1" s="59"/>
      <c r="AP1" s="59"/>
      <c r="AQ1" s="59"/>
      <c r="AR1" s="59"/>
      <c r="AS1" s="3"/>
      <c r="AT1" s="3"/>
    </row>
    <row r="2" ht="12.0" customHeight="1">
      <c r="A2" s="59"/>
      <c r="B2" s="59"/>
      <c r="C2" s="401"/>
      <c r="D2" s="401"/>
      <c r="E2" s="401"/>
      <c r="F2" s="401" t="s">
        <v>291</v>
      </c>
      <c r="G2" s="401"/>
      <c r="H2" s="401"/>
      <c r="I2" s="401"/>
      <c r="J2" s="401"/>
      <c r="K2" s="401"/>
      <c r="L2" s="401"/>
      <c r="M2" s="401"/>
      <c r="N2" s="401"/>
      <c r="O2" s="401"/>
      <c r="P2" s="3"/>
      <c r="Q2" s="59"/>
      <c r="R2" s="59"/>
      <c r="S2" s="402">
        <f>'Res (100)'!$S$2</f>
        <v>1</v>
      </c>
      <c r="T2" s="514" t="s">
        <v>292</v>
      </c>
      <c r="U2" s="399"/>
      <c r="V2" s="399"/>
      <c r="W2" s="399"/>
      <c r="X2" s="399"/>
      <c r="Y2" s="400"/>
      <c r="Z2" s="59"/>
      <c r="AA2" s="59"/>
      <c r="AB2" s="59"/>
      <c r="AC2" s="59"/>
      <c r="AD2" s="59"/>
      <c r="AE2" s="59"/>
      <c r="AF2" s="59"/>
      <c r="AG2" s="59"/>
      <c r="AH2" s="59"/>
      <c r="AI2" s="59"/>
      <c r="AJ2" s="59"/>
      <c r="AK2" s="59"/>
      <c r="AL2" s="59"/>
      <c r="AM2" s="59"/>
      <c r="AN2" s="59"/>
      <c r="AO2" s="59"/>
      <c r="AP2" s="59"/>
      <c r="AQ2" s="59"/>
      <c r="AR2" s="59"/>
      <c r="AS2" s="3"/>
      <c r="AT2" s="3"/>
    </row>
    <row r="3" ht="12.0" customHeight="1">
      <c r="A3" s="59"/>
      <c r="B3" s="59"/>
      <c r="C3" s="401"/>
      <c r="D3" s="401"/>
      <c r="E3" s="401"/>
      <c r="F3" s="401" t="s">
        <v>293</v>
      </c>
      <c r="G3" s="401"/>
      <c r="H3" s="401"/>
      <c r="I3" s="401"/>
      <c r="J3" s="401"/>
      <c r="K3" s="401"/>
      <c r="L3" s="401"/>
      <c r="M3" s="401"/>
      <c r="N3" s="401"/>
      <c r="O3" s="401"/>
      <c r="P3" s="3"/>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c r="AS3" s="3"/>
      <c r="AT3" s="3"/>
    </row>
    <row r="4" ht="12.0" customHeight="1">
      <c r="A4" s="59"/>
      <c r="B4" s="59"/>
      <c r="C4" s="59"/>
      <c r="D4" s="59"/>
      <c r="E4" s="59"/>
      <c r="F4" s="59"/>
      <c r="G4" s="59"/>
      <c r="H4" s="59"/>
      <c r="I4" s="59"/>
      <c r="J4" s="59"/>
      <c r="K4" s="59"/>
      <c r="L4" s="3"/>
      <c r="M4" s="3"/>
      <c r="N4" s="3"/>
      <c r="O4" s="3"/>
      <c r="P4" s="3"/>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3"/>
      <c r="AT4" s="3"/>
    </row>
    <row r="5" ht="12.0" customHeight="1">
      <c r="A5" s="59"/>
      <c r="B5" s="59"/>
      <c r="C5" s="59"/>
      <c r="D5" s="59"/>
      <c r="E5" s="59"/>
      <c r="F5" s="59"/>
      <c r="G5" s="59"/>
      <c r="H5" s="59"/>
      <c r="I5" s="59"/>
      <c r="J5" s="59"/>
      <c r="K5" s="59"/>
      <c r="L5" s="3"/>
      <c r="M5" s="3"/>
      <c r="N5" s="3"/>
      <c r="O5" s="3"/>
      <c r="P5" s="3"/>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c r="AS5" s="3"/>
      <c r="AT5" s="3"/>
    </row>
    <row r="6" ht="12.0" customHeight="1">
      <c r="A6" s="59"/>
      <c r="B6" s="350" t="s">
        <v>294</v>
      </c>
      <c r="C6" s="59"/>
      <c r="D6" s="539" t="s">
        <v>220</v>
      </c>
      <c r="E6" s="540"/>
      <c r="F6" s="540"/>
      <c r="G6" s="540"/>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3"/>
      <c r="AT6" s="3"/>
    </row>
    <row r="7" ht="12.0" customHeight="1">
      <c r="A7" s="59"/>
      <c r="B7" s="408"/>
      <c r="C7" s="59"/>
      <c r="D7" s="409"/>
      <c r="E7" s="409"/>
      <c r="F7" s="409"/>
      <c r="G7" s="409"/>
      <c r="H7" s="409"/>
      <c r="I7" s="409"/>
      <c r="J7" s="409"/>
      <c r="K7" s="409"/>
      <c r="L7" s="409"/>
      <c r="M7" s="409"/>
      <c r="N7" s="409"/>
      <c r="O7" s="40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3"/>
      <c r="AT7" s="3"/>
    </row>
    <row r="8" ht="12.0" customHeight="1">
      <c r="A8" s="59"/>
      <c r="B8" s="350" t="s">
        <v>295</v>
      </c>
      <c r="C8" s="59"/>
      <c r="D8" s="410" t="s">
        <v>296</v>
      </c>
      <c r="E8" s="409"/>
      <c r="F8" s="409"/>
      <c r="G8" s="409"/>
      <c r="H8" s="409"/>
      <c r="I8" s="409"/>
      <c r="J8" s="409"/>
      <c r="K8" s="409"/>
      <c r="L8" s="409"/>
      <c r="M8" s="409"/>
      <c r="N8" s="409"/>
      <c r="O8" s="40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3"/>
      <c r="AT8" s="3"/>
    </row>
    <row r="9" ht="12.0" customHeight="1">
      <c r="A9" s="59"/>
      <c r="B9" s="408"/>
      <c r="C9" s="59"/>
      <c r="D9" s="409"/>
      <c r="E9" s="409"/>
      <c r="F9" s="409"/>
      <c r="G9" s="409"/>
      <c r="H9" s="409"/>
      <c r="I9" s="409"/>
      <c r="J9" s="409"/>
      <c r="K9" s="409"/>
      <c r="L9" s="409"/>
      <c r="M9" s="409"/>
      <c r="N9" s="409"/>
      <c r="O9" s="40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3"/>
      <c r="AT9" s="3"/>
    </row>
    <row r="10" ht="12.0" customHeight="1">
      <c r="A10" s="59"/>
      <c r="B10" s="59"/>
      <c r="C10" s="59"/>
      <c r="D10" s="337" t="s">
        <v>297</v>
      </c>
      <c r="E10" s="337"/>
      <c r="F10" s="411">
        <v>2400.0</v>
      </c>
      <c r="G10" s="337" t="s">
        <v>298</v>
      </c>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c r="AS10" s="3"/>
      <c r="AT10" s="3"/>
    </row>
    <row r="11" ht="12.0" customHeight="1">
      <c r="A11" s="59"/>
      <c r="B11" s="59"/>
      <c r="C11" s="59"/>
      <c r="D11" s="59"/>
      <c r="E11" s="59"/>
      <c r="F11" s="412">
        <v>4.0</v>
      </c>
      <c r="G11" s="412"/>
      <c r="H11" s="412" t="str">
        <f>F12</f>
        <v>2025A</v>
      </c>
      <c r="I11" s="412"/>
      <c r="J11" s="412">
        <v>5.0</v>
      </c>
      <c r="K11" s="412"/>
      <c r="L11" s="412" t="str">
        <f>J12</f>
        <v>2026F</v>
      </c>
      <c r="M11" s="412"/>
      <c r="N11" s="412"/>
      <c r="O11" s="412" t="str">
        <f>L11&amp;"%"</f>
        <v>2026F%</v>
      </c>
      <c r="P11" s="412"/>
      <c r="Q11" s="412">
        <v>6.0</v>
      </c>
      <c r="R11" s="412"/>
      <c r="S11" s="412" t="str">
        <f>Q12</f>
        <v>2027F</v>
      </c>
      <c r="T11" s="412"/>
      <c r="U11" s="412"/>
      <c r="V11" s="412" t="str">
        <f>S11&amp;"%"</f>
        <v>2027F%</v>
      </c>
      <c r="W11" s="412"/>
      <c r="X11" s="412">
        <v>7.0</v>
      </c>
      <c r="Y11" s="412"/>
      <c r="Z11" s="412" t="str">
        <f>X12</f>
        <v>2028F</v>
      </c>
      <c r="AA11" s="412"/>
      <c r="AB11" s="412"/>
      <c r="AC11" s="412" t="str">
        <f>Z11&amp;"%"</f>
        <v>2028F%</v>
      </c>
      <c r="AD11" s="412"/>
      <c r="AE11" s="412">
        <v>8.0</v>
      </c>
      <c r="AF11" s="412"/>
      <c r="AG11" s="412" t="str">
        <f>AE12</f>
        <v>2029F</v>
      </c>
      <c r="AH11" s="412"/>
      <c r="AI11" s="412"/>
      <c r="AJ11" s="412" t="str">
        <f>AG11&amp;"%"</f>
        <v>2029F%</v>
      </c>
      <c r="AK11" s="412"/>
      <c r="AL11" s="412">
        <v>9.0</v>
      </c>
      <c r="AM11" s="412"/>
      <c r="AN11" s="412" t="str">
        <f>AL12</f>
        <v>2030F</v>
      </c>
      <c r="AO11" s="412"/>
      <c r="AP11" s="412"/>
      <c r="AQ11" s="412" t="str">
        <f>AN11&amp;"%"</f>
        <v>2030F%</v>
      </c>
      <c r="AR11" s="412"/>
      <c r="AS11" s="3"/>
      <c r="AT11" s="3"/>
    </row>
    <row r="12" ht="12.0" customHeight="1">
      <c r="A12" s="59"/>
      <c r="B12" s="59"/>
      <c r="C12" s="59"/>
      <c r="D12" s="337"/>
      <c r="E12" s="337"/>
      <c r="F12" s="413" t="s">
        <v>1</v>
      </c>
      <c r="G12" s="46"/>
      <c r="H12" s="47"/>
      <c r="I12" s="59"/>
      <c r="J12" s="413" t="s">
        <v>2</v>
      </c>
      <c r="K12" s="46"/>
      <c r="L12" s="47"/>
      <c r="M12" s="59"/>
      <c r="N12" s="414" t="str">
        <f>"Impact "&amp;F12&amp;" vs "&amp;J12</f>
        <v>Impact 2025A vs 2026F</v>
      </c>
      <c r="O12" s="47"/>
      <c r="P12" s="59"/>
      <c r="Q12" s="413" t="s">
        <v>3</v>
      </c>
      <c r="R12" s="46"/>
      <c r="S12" s="47"/>
      <c r="T12" s="59"/>
      <c r="U12" s="414" t="str">
        <f>"Impact "&amp;J12&amp;" vs "&amp;Q12</f>
        <v>Impact 2026F vs 2027F</v>
      </c>
      <c r="V12" s="47"/>
      <c r="W12" s="59"/>
      <c r="X12" s="413" t="s">
        <v>4</v>
      </c>
      <c r="Y12" s="46"/>
      <c r="Z12" s="47"/>
      <c r="AA12" s="59"/>
      <c r="AB12" s="414" t="str">
        <f>"Impact "&amp;Q12&amp;" vs "&amp;X12</f>
        <v>Impact 2027F vs 2028F</v>
      </c>
      <c r="AC12" s="47"/>
      <c r="AD12" s="59"/>
      <c r="AE12" s="413" t="s">
        <v>5</v>
      </c>
      <c r="AF12" s="46"/>
      <c r="AG12" s="47"/>
      <c r="AH12" s="59"/>
      <c r="AI12" s="414" t="str">
        <f>"Impact "&amp;X12&amp;" vs "&amp;AE12</f>
        <v>Impact 2028F vs 2029F</v>
      </c>
      <c r="AJ12" s="47"/>
      <c r="AK12" s="59"/>
      <c r="AL12" s="413" t="s">
        <v>6</v>
      </c>
      <c r="AM12" s="46"/>
      <c r="AN12" s="47"/>
      <c r="AO12" s="59"/>
      <c r="AP12" s="414" t="str">
        <f>"Impact "&amp;AE12&amp;" vs "&amp;AL12</f>
        <v>Impact 2029F vs 2030F</v>
      </c>
      <c r="AQ12" s="47"/>
      <c r="AR12" s="340"/>
      <c r="AS12" s="3"/>
      <c r="AT12" s="3"/>
    </row>
    <row r="13" ht="12.0" customHeight="1">
      <c r="A13" s="59"/>
      <c r="B13" s="59"/>
      <c r="C13" s="59"/>
      <c r="D13" s="415" t="s">
        <v>299</v>
      </c>
      <c r="E13" s="340"/>
      <c r="F13" s="416" t="s">
        <v>300</v>
      </c>
      <c r="G13" s="416" t="s">
        <v>301</v>
      </c>
      <c r="H13" s="418" t="s">
        <v>302</v>
      </c>
      <c r="I13" s="59"/>
      <c r="J13" s="416" t="s">
        <v>300</v>
      </c>
      <c r="K13" s="417" t="s">
        <v>301</v>
      </c>
      <c r="L13" s="418" t="s">
        <v>302</v>
      </c>
      <c r="M13" s="59"/>
      <c r="N13" s="419" t="s">
        <v>303</v>
      </c>
      <c r="O13" s="420" t="s">
        <v>304</v>
      </c>
      <c r="P13" s="59"/>
      <c r="Q13" s="416" t="s">
        <v>300</v>
      </c>
      <c r="R13" s="417" t="s">
        <v>301</v>
      </c>
      <c r="S13" s="418" t="s">
        <v>302</v>
      </c>
      <c r="T13" s="59"/>
      <c r="U13" s="419" t="s">
        <v>303</v>
      </c>
      <c r="V13" s="420" t="s">
        <v>304</v>
      </c>
      <c r="W13" s="59"/>
      <c r="X13" s="416" t="s">
        <v>300</v>
      </c>
      <c r="Y13" s="417" t="s">
        <v>301</v>
      </c>
      <c r="Z13" s="418" t="s">
        <v>302</v>
      </c>
      <c r="AA13" s="59"/>
      <c r="AB13" s="419" t="s">
        <v>303</v>
      </c>
      <c r="AC13" s="420" t="s">
        <v>304</v>
      </c>
      <c r="AD13" s="59"/>
      <c r="AE13" s="416" t="s">
        <v>300</v>
      </c>
      <c r="AF13" s="417" t="s">
        <v>301</v>
      </c>
      <c r="AG13" s="418" t="s">
        <v>302</v>
      </c>
      <c r="AH13" s="59"/>
      <c r="AI13" s="419" t="s">
        <v>303</v>
      </c>
      <c r="AJ13" s="420" t="s">
        <v>304</v>
      </c>
      <c r="AK13" s="59"/>
      <c r="AL13" s="416" t="s">
        <v>300</v>
      </c>
      <c r="AM13" s="417" t="s">
        <v>301</v>
      </c>
      <c r="AN13" s="418" t="s">
        <v>302</v>
      </c>
      <c r="AO13" s="59"/>
      <c r="AP13" s="419" t="s">
        <v>303</v>
      </c>
      <c r="AQ13" s="420" t="s">
        <v>304</v>
      </c>
      <c r="AR13" s="415"/>
      <c r="AS13" s="3"/>
      <c r="AT13" s="3"/>
    </row>
    <row r="14" ht="12.0" customHeight="1">
      <c r="A14" s="59"/>
      <c r="B14" s="59"/>
      <c r="C14" s="59"/>
      <c r="E14" s="340"/>
      <c r="F14" s="421" t="s">
        <v>305</v>
      </c>
      <c r="G14" s="517"/>
      <c r="H14" s="423" t="s">
        <v>305</v>
      </c>
      <c r="I14" s="59"/>
      <c r="J14" s="421" t="s">
        <v>305</v>
      </c>
      <c r="K14" s="422"/>
      <c r="L14" s="423" t="s">
        <v>305</v>
      </c>
      <c r="M14" s="59"/>
      <c r="N14" s="424"/>
      <c r="O14" s="425"/>
      <c r="P14" s="59"/>
      <c r="Q14" s="421" t="s">
        <v>305</v>
      </c>
      <c r="R14" s="422"/>
      <c r="S14" s="423" t="s">
        <v>305</v>
      </c>
      <c r="T14" s="59"/>
      <c r="U14" s="424"/>
      <c r="V14" s="425"/>
      <c r="W14" s="59"/>
      <c r="X14" s="421" t="s">
        <v>305</v>
      </c>
      <c r="Y14" s="422"/>
      <c r="Z14" s="423" t="s">
        <v>305</v>
      </c>
      <c r="AA14" s="59"/>
      <c r="AB14" s="424"/>
      <c r="AC14" s="425"/>
      <c r="AD14" s="59"/>
      <c r="AE14" s="421" t="s">
        <v>305</v>
      </c>
      <c r="AF14" s="422"/>
      <c r="AG14" s="423" t="s">
        <v>305</v>
      </c>
      <c r="AH14" s="59"/>
      <c r="AI14" s="424"/>
      <c r="AJ14" s="425"/>
      <c r="AK14" s="59"/>
      <c r="AL14" s="421" t="s">
        <v>305</v>
      </c>
      <c r="AM14" s="422"/>
      <c r="AN14" s="423" t="s">
        <v>305</v>
      </c>
      <c r="AO14" s="59"/>
      <c r="AP14" s="424"/>
      <c r="AQ14" s="425"/>
      <c r="AR14" s="415"/>
      <c r="AS14" s="3"/>
      <c r="AT14" s="3"/>
    </row>
    <row r="15" ht="12.0" customHeight="1">
      <c r="A15" s="59"/>
      <c r="B15" s="351" t="s">
        <v>218</v>
      </c>
      <c r="C15" s="426" t="str">
        <f t="shared" ref="C15:C28" si="1">D$6&amp;"."&amp;B15</f>
        <v>General Service &lt; 50 kW.Monthly Service Charge</v>
      </c>
      <c r="D15" s="427" t="s">
        <v>306</v>
      </c>
      <c r="E15" s="351"/>
      <c r="F15" s="428">
        <f>IFERROR(VLOOKUP($C15,'Proposed Rates'!$B:$J,F$11,FALSE),0)</f>
        <v>23.53</v>
      </c>
      <c r="G15" s="429">
        <f t="shared" ref="G15:G28" si="2">IF($D15="Monthly",1,IF($D15="per KWH",$F$10,0))</f>
        <v>1</v>
      </c>
      <c r="H15" s="431">
        <f t="shared" ref="H15:H28" si="3">G15*F15</f>
        <v>23.53</v>
      </c>
      <c r="I15" s="80"/>
      <c r="J15" s="428">
        <f>IFERROR(VLOOKUP($C15,'Proposed Rates'!$B:$J,J$11,FALSE),0)</f>
        <v>27.94</v>
      </c>
      <c r="K15" s="429">
        <f t="shared" ref="K15:K28" si="4">IF($D15="Monthly",1,IF($D15="per KWH",$F$10,0))</f>
        <v>1</v>
      </c>
      <c r="L15" s="431">
        <f t="shared" ref="L15:L28" si="5">K15*J15</f>
        <v>27.94</v>
      </c>
      <c r="M15" s="80"/>
      <c r="N15" s="432">
        <f t="shared" ref="N15:N48" si="6">L15-H15</f>
        <v>4.41</v>
      </c>
      <c r="O15" s="433">
        <f t="shared" ref="O15:O48" si="7">IF((H15)=0,"",(N15/H15))</f>
        <v>0.1874203145</v>
      </c>
      <c r="P15" s="59"/>
      <c r="Q15" s="428">
        <f>IFERROR(VLOOKUP($C15,'Proposed Rates'!$B:$J,Q$11,FALSE),0)</f>
        <v>29.93</v>
      </c>
      <c r="R15" s="429">
        <f t="shared" ref="R15:R28" si="8">IF($D15="Monthly",1,IF($D15="per KWH",$F$10,0))</f>
        <v>1</v>
      </c>
      <c r="S15" s="431">
        <f t="shared" ref="S15:S28" si="9">R15*Q15</f>
        <v>29.93</v>
      </c>
      <c r="T15" s="80"/>
      <c r="U15" s="432">
        <f t="shared" ref="U15:U48" si="10">S15-L15</f>
        <v>1.99</v>
      </c>
      <c r="V15" s="433">
        <f t="shared" ref="V15:V48" si="11">IF((L15)=0,"",(U15/L15))</f>
        <v>0.07122405154</v>
      </c>
      <c r="W15" s="59"/>
      <c r="X15" s="428">
        <f>IFERROR(VLOOKUP($C15,'Proposed Rates'!$B:$J,X$11,FALSE),0)</f>
        <v>32.54</v>
      </c>
      <c r="Y15" s="429">
        <f t="shared" ref="Y15:Y28" si="12">IF($D15="Monthly",1,IF($D15="per KWH",$F$10,0))</f>
        <v>1</v>
      </c>
      <c r="Z15" s="431">
        <f t="shared" ref="Z15:Z28" si="13">Y15*X15</f>
        <v>32.54</v>
      </c>
      <c r="AA15" s="80"/>
      <c r="AB15" s="432">
        <f t="shared" ref="AB15:AB48" si="14">Z15-S15</f>
        <v>2.61</v>
      </c>
      <c r="AC15" s="433">
        <f t="shared" ref="AC15:AC48" si="15">IF((S15)=0,"",(AB15/S15))</f>
        <v>0.08720347477</v>
      </c>
      <c r="AD15" s="59"/>
      <c r="AE15" s="428">
        <f>IFERROR(VLOOKUP($C15,'Proposed Rates'!$B:$J,AE$11,FALSE),0)</f>
        <v>34.44</v>
      </c>
      <c r="AF15" s="429">
        <f t="shared" ref="AF15:AF28" si="16">IF($D15="Monthly",1,IF($D15="per KWH",$F$10,0))</f>
        <v>1</v>
      </c>
      <c r="AG15" s="431">
        <f t="shared" ref="AG15:AG28" si="17">AF15*AE15</f>
        <v>34.44</v>
      </c>
      <c r="AH15" s="80"/>
      <c r="AI15" s="432">
        <f t="shared" ref="AI15:AI48" si="18">AG15-Z15</f>
        <v>1.9</v>
      </c>
      <c r="AJ15" s="433">
        <f t="shared" ref="AJ15:AJ48" si="19">IF((Z15)=0,"",(AI15/Z15))</f>
        <v>0.05838967425</v>
      </c>
      <c r="AK15" s="59"/>
      <c r="AL15" s="428">
        <f>IFERROR(VLOOKUP($C15,'Proposed Rates'!$B:$J,AL$11,FALSE),0)</f>
        <v>36.32</v>
      </c>
      <c r="AM15" s="429">
        <f t="shared" ref="AM15:AM28" si="20">IF($D15="Monthly",1,IF($D15="per KWH",$F$10,0))</f>
        <v>1</v>
      </c>
      <c r="AN15" s="431">
        <f t="shared" ref="AN15:AN16" si="21">AM15*AL15</f>
        <v>36.32</v>
      </c>
      <c r="AO15" s="80"/>
      <c r="AP15" s="432">
        <f t="shared" ref="AP15:AP48" si="22">AN15-AG15</f>
        <v>1.88</v>
      </c>
      <c r="AQ15" s="433">
        <f t="shared" ref="AQ15:AQ48" si="23">IF((AG15)=0,"",(AP15/AG15))</f>
        <v>0.05458768873</v>
      </c>
      <c r="AR15" s="434"/>
      <c r="AS15" s="3"/>
      <c r="AT15" s="3"/>
    </row>
    <row r="16" ht="12.0" customHeight="1">
      <c r="A16" s="59"/>
      <c r="B16" s="351" t="s">
        <v>307</v>
      </c>
      <c r="C16" s="426" t="str">
        <f t="shared" si="1"/>
        <v>General Service &lt; 50 kW.Smart Meter Rate Adder</v>
      </c>
      <c r="D16" s="427" t="s">
        <v>306</v>
      </c>
      <c r="E16" s="351"/>
      <c r="F16" s="445">
        <f>IFERROR(VLOOKUP($C16,'Proposed Rates'!$B:$J,F$11,FALSE),0)</f>
        <v>0</v>
      </c>
      <c r="G16" s="429">
        <f t="shared" si="2"/>
        <v>1</v>
      </c>
      <c r="H16" s="431">
        <f t="shared" si="3"/>
        <v>0</v>
      </c>
      <c r="I16" s="80"/>
      <c r="J16" s="445">
        <f>IFERROR(VLOOKUP($C16,'Proposed Rates'!$B:$J,J$11,FALSE),0)</f>
        <v>0</v>
      </c>
      <c r="K16" s="429">
        <f t="shared" si="4"/>
        <v>1</v>
      </c>
      <c r="L16" s="431">
        <f t="shared" si="5"/>
        <v>0</v>
      </c>
      <c r="M16" s="80"/>
      <c r="N16" s="432">
        <f t="shared" si="6"/>
        <v>0</v>
      </c>
      <c r="O16" s="433" t="str">
        <f t="shared" si="7"/>
        <v/>
      </c>
      <c r="P16" s="59"/>
      <c r="Q16" s="445">
        <f>IFERROR(VLOOKUP($C16,'Proposed Rates'!$B:$J,Q$11,FALSE),0)</f>
        <v>0</v>
      </c>
      <c r="R16" s="429">
        <f t="shared" si="8"/>
        <v>1</v>
      </c>
      <c r="S16" s="431">
        <f t="shared" si="9"/>
        <v>0</v>
      </c>
      <c r="T16" s="80"/>
      <c r="U16" s="432">
        <f t="shared" si="10"/>
        <v>0</v>
      </c>
      <c r="V16" s="433" t="str">
        <f t="shared" si="11"/>
        <v/>
      </c>
      <c r="W16" s="59"/>
      <c r="X16" s="445">
        <f>IFERROR(VLOOKUP($C16,'Proposed Rates'!$B:$J,X$11,FALSE),0)</f>
        <v>0</v>
      </c>
      <c r="Y16" s="429">
        <f t="shared" si="12"/>
        <v>1</v>
      </c>
      <c r="Z16" s="431">
        <f t="shared" si="13"/>
        <v>0</v>
      </c>
      <c r="AA16" s="80"/>
      <c r="AB16" s="432">
        <f t="shared" si="14"/>
        <v>0</v>
      </c>
      <c r="AC16" s="433" t="str">
        <f t="shared" si="15"/>
        <v/>
      </c>
      <c r="AD16" s="59"/>
      <c r="AE16" s="445">
        <f>IFERROR(VLOOKUP($C16,'Proposed Rates'!$B:$J,AE$11,FALSE),0)</f>
        <v>0</v>
      </c>
      <c r="AF16" s="429">
        <f t="shared" si="16"/>
        <v>1</v>
      </c>
      <c r="AG16" s="431">
        <f t="shared" si="17"/>
        <v>0</v>
      </c>
      <c r="AH16" s="80"/>
      <c r="AI16" s="432">
        <f t="shared" si="18"/>
        <v>0</v>
      </c>
      <c r="AJ16" s="433" t="str">
        <f t="shared" si="19"/>
        <v/>
      </c>
      <c r="AK16" s="59"/>
      <c r="AL16" s="445">
        <f>IFERROR(VLOOKUP($C16,'Proposed Rates'!$B:$J,AL$11,FALSE),0)</f>
        <v>0</v>
      </c>
      <c r="AM16" s="429">
        <f t="shared" si="20"/>
        <v>1</v>
      </c>
      <c r="AN16" s="431">
        <f t="shared" si="21"/>
        <v>0</v>
      </c>
      <c r="AO16" s="80"/>
      <c r="AP16" s="432">
        <f t="shared" si="22"/>
        <v>0</v>
      </c>
      <c r="AQ16" s="433" t="str">
        <f t="shared" si="23"/>
        <v/>
      </c>
      <c r="AR16" s="434"/>
      <c r="AS16" s="3"/>
      <c r="AT16" s="3"/>
    </row>
    <row r="17" ht="12.0" customHeight="1">
      <c r="A17" s="59"/>
      <c r="B17" s="435" t="str">
        <f>'Proposed Rates'!C115</f>
        <v>Rate Rider Calculation for PILs</v>
      </c>
      <c r="C17" s="426" t="str">
        <f t="shared" si="1"/>
        <v>General Service &lt; 50 kW.Rate Rider Calculation for PILs</v>
      </c>
      <c r="D17" s="427" t="s">
        <v>308</v>
      </c>
      <c r="E17" s="351"/>
      <c r="F17" s="445" t="str">
        <f>IFERROR(VLOOKUP($C17,'Proposed Rates'!$B:$J,F$11,FALSE),0)</f>
        <v/>
      </c>
      <c r="G17" s="429">
        <f t="shared" si="2"/>
        <v>2400</v>
      </c>
      <c r="H17" s="431">
        <f t="shared" si="3"/>
        <v>0</v>
      </c>
      <c r="I17" s="80"/>
      <c r="J17" s="445" t="str">
        <f>IFERROR(VLOOKUP($C17,'Proposed Rates'!$B:$J,J$11,FALSE),0)</f>
        <v/>
      </c>
      <c r="K17" s="429">
        <f t="shared" si="4"/>
        <v>2400</v>
      </c>
      <c r="L17" s="431">
        <f t="shared" si="5"/>
        <v>0</v>
      </c>
      <c r="M17" s="80"/>
      <c r="N17" s="432">
        <f t="shared" si="6"/>
        <v>0</v>
      </c>
      <c r="O17" s="433" t="str">
        <f t="shared" si="7"/>
        <v/>
      </c>
      <c r="P17" s="59"/>
      <c r="Q17" s="445" t="str">
        <f>IFERROR(VLOOKUP($C17,'Proposed Rates'!$B:$J,Q$11,FALSE),0)</f>
        <v/>
      </c>
      <c r="R17" s="429">
        <f t="shared" si="8"/>
        <v>2400</v>
      </c>
      <c r="S17" s="431">
        <f t="shared" si="9"/>
        <v>0</v>
      </c>
      <c r="T17" s="80"/>
      <c r="U17" s="432">
        <f t="shared" si="10"/>
        <v>0</v>
      </c>
      <c r="V17" s="433" t="str">
        <f t="shared" si="11"/>
        <v/>
      </c>
      <c r="W17" s="59"/>
      <c r="X17" s="445" t="str">
        <f>IFERROR(VLOOKUP($C17,'Proposed Rates'!$B:$J,X$11,FALSE),0)</f>
        <v/>
      </c>
      <c r="Y17" s="429">
        <f t="shared" si="12"/>
        <v>2400</v>
      </c>
      <c r="Z17" s="431">
        <f t="shared" si="13"/>
        <v>0</v>
      </c>
      <c r="AA17" s="80"/>
      <c r="AB17" s="432">
        <f t="shared" si="14"/>
        <v>0</v>
      </c>
      <c r="AC17" s="433" t="str">
        <f t="shared" si="15"/>
        <v/>
      </c>
      <c r="AD17" s="59"/>
      <c r="AE17" s="445" t="str">
        <f>IFERROR(VLOOKUP($C17,'Proposed Rates'!$B:$J,AE$11,FALSE),0)</f>
        <v/>
      </c>
      <c r="AF17" s="429">
        <f t="shared" si="16"/>
        <v>2400</v>
      </c>
      <c r="AG17" s="431">
        <f t="shared" si="17"/>
        <v>0</v>
      </c>
      <c r="AH17" s="80"/>
      <c r="AI17" s="432">
        <f t="shared" si="18"/>
        <v>0</v>
      </c>
      <c r="AJ17" s="433" t="str">
        <f t="shared" si="19"/>
        <v/>
      </c>
      <c r="AK17" s="59"/>
      <c r="AL17" s="445" t="str">
        <f>IFERROR(VLOOKUP($C17,'Proposed Rates'!$B:$J,AL$11,FALSE),0)</f>
        <v/>
      </c>
      <c r="AM17" s="429">
        <f t="shared" si="20"/>
        <v>2400</v>
      </c>
      <c r="AN17" s="431">
        <f t="shared" ref="AN17:AN18" si="24">AL17*AM17</f>
        <v>0</v>
      </c>
      <c r="AO17" s="80"/>
      <c r="AP17" s="432">
        <f t="shared" si="22"/>
        <v>0</v>
      </c>
      <c r="AQ17" s="433" t="str">
        <f t="shared" si="23"/>
        <v/>
      </c>
      <c r="AR17" s="434"/>
      <c r="AS17" s="3"/>
      <c r="AT17" s="3"/>
    </row>
    <row r="18" ht="12.0" customHeight="1">
      <c r="A18" s="59"/>
      <c r="B18" s="435" t="str">
        <f>'Proposed Rates'!C128</f>
        <v>Rate Rider Calculation for Generic</v>
      </c>
      <c r="C18" s="426" t="str">
        <f t="shared" si="1"/>
        <v>General Service &lt; 50 kW.Rate Rider Calculation for Generic</v>
      </c>
      <c r="D18" s="427" t="s">
        <v>306</v>
      </c>
      <c r="E18" s="351"/>
      <c r="F18" s="445" t="str">
        <f>IFERROR(VLOOKUP($C18,'Proposed Rates'!$B:$J,F$11,FALSE),0)</f>
        <v/>
      </c>
      <c r="G18" s="429">
        <f t="shared" si="2"/>
        <v>1</v>
      </c>
      <c r="H18" s="431">
        <f t="shared" si="3"/>
        <v>0</v>
      </c>
      <c r="I18" s="80"/>
      <c r="J18" s="445" t="str">
        <f>IFERROR(VLOOKUP($C18,'Proposed Rates'!$B:$J,J$11,FALSE),0)</f>
        <v/>
      </c>
      <c r="K18" s="429">
        <f t="shared" si="4"/>
        <v>1</v>
      </c>
      <c r="L18" s="431">
        <f t="shared" si="5"/>
        <v>0</v>
      </c>
      <c r="M18" s="80"/>
      <c r="N18" s="432">
        <f t="shared" si="6"/>
        <v>0</v>
      </c>
      <c r="O18" s="433" t="str">
        <f t="shared" si="7"/>
        <v/>
      </c>
      <c r="P18" s="59"/>
      <c r="Q18" s="445" t="str">
        <f>IFERROR(VLOOKUP($C18,'Proposed Rates'!$B:$J,Q$11,FALSE),0)</f>
        <v/>
      </c>
      <c r="R18" s="429">
        <f t="shared" si="8"/>
        <v>1</v>
      </c>
      <c r="S18" s="431">
        <f t="shared" si="9"/>
        <v>0</v>
      </c>
      <c r="T18" s="80"/>
      <c r="U18" s="432">
        <f t="shared" si="10"/>
        <v>0</v>
      </c>
      <c r="V18" s="433" t="str">
        <f t="shared" si="11"/>
        <v/>
      </c>
      <c r="W18" s="59"/>
      <c r="X18" s="445" t="str">
        <f>IFERROR(VLOOKUP($C18,'Proposed Rates'!$B:$J,X$11,FALSE),0)</f>
        <v/>
      </c>
      <c r="Y18" s="429">
        <f t="shared" si="12"/>
        <v>1</v>
      </c>
      <c r="Z18" s="431">
        <f t="shared" si="13"/>
        <v>0</v>
      </c>
      <c r="AA18" s="80"/>
      <c r="AB18" s="432">
        <f t="shared" si="14"/>
        <v>0</v>
      </c>
      <c r="AC18" s="433" t="str">
        <f t="shared" si="15"/>
        <v/>
      </c>
      <c r="AD18" s="59"/>
      <c r="AE18" s="445" t="str">
        <f>IFERROR(VLOOKUP($C18,'Proposed Rates'!$B:$J,AE$11,FALSE),0)</f>
        <v/>
      </c>
      <c r="AF18" s="429">
        <f t="shared" si="16"/>
        <v>1</v>
      </c>
      <c r="AG18" s="431">
        <f t="shared" si="17"/>
        <v>0</v>
      </c>
      <c r="AH18" s="80"/>
      <c r="AI18" s="432">
        <f t="shared" si="18"/>
        <v>0</v>
      </c>
      <c r="AJ18" s="433" t="str">
        <f t="shared" si="19"/>
        <v/>
      </c>
      <c r="AK18" s="59"/>
      <c r="AL18" s="445" t="str">
        <f>IFERROR(VLOOKUP($C18,'Proposed Rates'!$B:$J,AL$11,FALSE),0)</f>
        <v/>
      </c>
      <c r="AM18" s="429">
        <f t="shared" si="20"/>
        <v>1</v>
      </c>
      <c r="AN18" s="431">
        <f t="shared" si="24"/>
        <v>0</v>
      </c>
      <c r="AO18" s="80"/>
      <c r="AP18" s="432">
        <f t="shared" si="22"/>
        <v>0</v>
      </c>
      <c r="AQ18" s="433" t="str">
        <f t="shared" si="23"/>
        <v/>
      </c>
      <c r="AR18" s="434"/>
      <c r="AS18" s="3"/>
      <c r="AT18" s="3"/>
    </row>
    <row r="19" ht="12.0" customHeight="1">
      <c r="A19" s="59"/>
      <c r="B19" s="351" t="s">
        <v>116</v>
      </c>
      <c r="C19" s="426" t="str">
        <f t="shared" si="1"/>
        <v>General Service &lt; 50 kW.Distribution Volumetric Rate</v>
      </c>
      <c r="D19" s="427" t="s">
        <v>308</v>
      </c>
      <c r="E19" s="351"/>
      <c r="F19" s="445">
        <f>IFERROR(VLOOKUP($C19,'Proposed Rates'!$B:$J,F$11,FALSE),0)</f>
        <v>0.0305</v>
      </c>
      <c r="G19" s="429">
        <f t="shared" si="2"/>
        <v>2400</v>
      </c>
      <c r="H19" s="431">
        <f t="shared" si="3"/>
        <v>73.2</v>
      </c>
      <c r="I19" s="80"/>
      <c r="J19" s="445">
        <f>IFERROR(VLOOKUP($C19,'Proposed Rates'!$B:$J,J$11,FALSE),0)</f>
        <v>0.0362</v>
      </c>
      <c r="K19" s="429">
        <f t="shared" si="4"/>
        <v>2400</v>
      </c>
      <c r="L19" s="431">
        <f t="shared" si="5"/>
        <v>86.88</v>
      </c>
      <c r="M19" s="80"/>
      <c r="N19" s="432">
        <f t="shared" si="6"/>
        <v>13.68</v>
      </c>
      <c r="O19" s="433">
        <f t="shared" si="7"/>
        <v>0.1868852459</v>
      </c>
      <c r="P19" s="59"/>
      <c r="Q19" s="445">
        <f>IFERROR(VLOOKUP($C19,'Proposed Rates'!$B:$J,Q$11,FALSE),0)</f>
        <v>0.0388</v>
      </c>
      <c r="R19" s="429">
        <f t="shared" si="8"/>
        <v>2400</v>
      </c>
      <c r="S19" s="431">
        <f t="shared" si="9"/>
        <v>93.12</v>
      </c>
      <c r="T19" s="80"/>
      <c r="U19" s="432">
        <f t="shared" si="10"/>
        <v>6.24</v>
      </c>
      <c r="V19" s="433">
        <f t="shared" si="11"/>
        <v>0.07182320442</v>
      </c>
      <c r="W19" s="59"/>
      <c r="X19" s="445">
        <f>IFERROR(VLOOKUP($C19,'Proposed Rates'!$B:$J,X$11,FALSE),0)</f>
        <v>0.0422</v>
      </c>
      <c r="Y19" s="429">
        <f t="shared" si="12"/>
        <v>2400</v>
      </c>
      <c r="Z19" s="431">
        <f t="shared" si="13"/>
        <v>101.28</v>
      </c>
      <c r="AA19" s="80"/>
      <c r="AB19" s="432">
        <f t="shared" si="14"/>
        <v>8.16</v>
      </c>
      <c r="AC19" s="433">
        <f t="shared" si="15"/>
        <v>0.08762886598</v>
      </c>
      <c r="AD19" s="59"/>
      <c r="AE19" s="445">
        <f>IFERROR(VLOOKUP($C19,'Proposed Rates'!$B:$J,AE$11,FALSE),0)</f>
        <v>0.0447</v>
      </c>
      <c r="AF19" s="429">
        <f t="shared" si="16"/>
        <v>2400</v>
      </c>
      <c r="AG19" s="431">
        <f t="shared" si="17"/>
        <v>107.28</v>
      </c>
      <c r="AH19" s="80"/>
      <c r="AI19" s="432">
        <f t="shared" si="18"/>
        <v>6</v>
      </c>
      <c r="AJ19" s="433">
        <f t="shared" si="19"/>
        <v>0.05924170616</v>
      </c>
      <c r="AK19" s="59"/>
      <c r="AL19" s="445">
        <f>IFERROR(VLOOKUP($C19,'Proposed Rates'!$B:$J,AL$11,FALSE),0)</f>
        <v>0.0471</v>
      </c>
      <c r="AM19" s="429">
        <f t="shared" si="20"/>
        <v>2400</v>
      </c>
      <c r="AN19" s="431">
        <f t="shared" ref="AN19:AN28" si="25">AM19*AL19</f>
        <v>113.04</v>
      </c>
      <c r="AO19" s="80"/>
      <c r="AP19" s="432">
        <f t="shared" si="22"/>
        <v>5.76</v>
      </c>
      <c r="AQ19" s="433">
        <f t="shared" si="23"/>
        <v>0.05369127517</v>
      </c>
      <c r="AR19" s="434"/>
      <c r="AS19" s="3"/>
      <c r="AT19" s="3"/>
    </row>
    <row r="20" ht="12.0" customHeight="1">
      <c r="A20" s="59"/>
      <c r="B20" s="351" t="s">
        <v>309</v>
      </c>
      <c r="C20" s="426" t="str">
        <f t="shared" si="1"/>
        <v>General Service &lt; 50 kW.Smart Meter Disposition Rider</v>
      </c>
      <c r="D20" s="427" t="s">
        <v>308</v>
      </c>
      <c r="E20" s="351"/>
      <c r="F20" s="445">
        <f>IFERROR(VLOOKUP($C20,'Proposed Rates'!$B:$J,F$11,FALSE),0)</f>
        <v>0</v>
      </c>
      <c r="G20" s="429">
        <f t="shared" si="2"/>
        <v>2400</v>
      </c>
      <c r="H20" s="431">
        <f t="shared" si="3"/>
        <v>0</v>
      </c>
      <c r="I20" s="80"/>
      <c r="J20" s="445">
        <f>IFERROR(VLOOKUP($C20,'Proposed Rates'!$B:$J,J$11,FALSE),0)</f>
        <v>0</v>
      </c>
      <c r="K20" s="429">
        <f t="shared" si="4"/>
        <v>2400</v>
      </c>
      <c r="L20" s="431">
        <f t="shared" si="5"/>
        <v>0</v>
      </c>
      <c r="M20" s="80"/>
      <c r="N20" s="432">
        <f t="shared" si="6"/>
        <v>0</v>
      </c>
      <c r="O20" s="433" t="str">
        <f t="shared" si="7"/>
        <v/>
      </c>
      <c r="P20" s="59"/>
      <c r="Q20" s="445">
        <f>IFERROR(VLOOKUP($C20,'Proposed Rates'!$B:$J,Q$11,FALSE),0)</f>
        <v>0</v>
      </c>
      <c r="R20" s="429">
        <f t="shared" si="8"/>
        <v>2400</v>
      </c>
      <c r="S20" s="431">
        <f t="shared" si="9"/>
        <v>0</v>
      </c>
      <c r="T20" s="80"/>
      <c r="U20" s="432">
        <f t="shared" si="10"/>
        <v>0</v>
      </c>
      <c r="V20" s="433" t="str">
        <f t="shared" si="11"/>
        <v/>
      </c>
      <c r="W20" s="59"/>
      <c r="X20" s="445">
        <f>IFERROR(VLOOKUP($C20,'Proposed Rates'!$B:$J,X$11,FALSE),0)</f>
        <v>0</v>
      </c>
      <c r="Y20" s="429">
        <f t="shared" si="12"/>
        <v>2400</v>
      </c>
      <c r="Z20" s="431">
        <f t="shared" si="13"/>
        <v>0</v>
      </c>
      <c r="AA20" s="80"/>
      <c r="AB20" s="432">
        <f t="shared" si="14"/>
        <v>0</v>
      </c>
      <c r="AC20" s="433" t="str">
        <f t="shared" si="15"/>
        <v/>
      </c>
      <c r="AD20" s="59"/>
      <c r="AE20" s="445">
        <f>IFERROR(VLOOKUP($C20,'Proposed Rates'!$B:$J,AE$11,FALSE),0)</f>
        <v>0</v>
      </c>
      <c r="AF20" s="429">
        <f t="shared" si="16"/>
        <v>2400</v>
      </c>
      <c r="AG20" s="431">
        <f t="shared" si="17"/>
        <v>0</v>
      </c>
      <c r="AH20" s="80"/>
      <c r="AI20" s="432">
        <f t="shared" si="18"/>
        <v>0</v>
      </c>
      <c r="AJ20" s="433" t="str">
        <f t="shared" si="19"/>
        <v/>
      </c>
      <c r="AK20" s="59"/>
      <c r="AL20" s="445">
        <f>IFERROR(VLOOKUP($C20,'Proposed Rates'!$B:$J,AL$11,FALSE),0)</f>
        <v>0</v>
      </c>
      <c r="AM20" s="429">
        <f t="shared" si="20"/>
        <v>2400</v>
      </c>
      <c r="AN20" s="431">
        <f t="shared" si="25"/>
        <v>0</v>
      </c>
      <c r="AO20" s="80"/>
      <c r="AP20" s="432">
        <f t="shared" si="22"/>
        <v>0</v>
      </c>
      <c r="AQ20" s="433" t="str">
        <f t="shared" si="23"/>
        <v/>
      </c>
      <c r="AR20" s="434"/>
      <c r="AS20" s="3"/>
      <c r="AT20" s="3"/>
    </row>
    <row r="21" ht="12.0" customHeight="1">
      <c r="A21" s="59"/>
      <c r="B21" s="351" t="s">
        <v>241</v>
      </c>
      <c r="C21" s="426" t="str">
        <f t="shared" si="1"/>
        <v>General Service &lt; 50 kW.LRAM Rate Rider</v>
      </c>
      <c r="D21" s="427" t="s">
        <v>308</v>
      </c>
      <c r="E21" s="351"/>
      <c r="F21" s="445">
        <f>'Proposed Rates'!E78+'Proposed Rates'!E91</f>
        <v>0.0007</v>
      </c>
      <c r="G21" s="429">
        <f t="shared" si="2"/>
        <v>2400</v>
      </c>
      <c r="H21" s="431">
        <f t="shared" si="3"/>
        <v>1.68</v>
      </c>
      <c r="I21" s="80"/>
      <c r="J21" s="445">
        <f>'Proposed Rates'!F78+'Proposed Rates'!F91</f>
        <v>0.0004</v>
      </c>
      <c r="K21" s="429">
        <f t="shared" si="4"/>
        <v>2400</v>
      </c>
      <c r="L21" s="431">
        <f t="shared" si="5"/>
        <v>0.96</v>
      </c>
      <c r="M21" s="80"/>
      <c r="N21" s="432">
        <f t="shared" si="6"/>
        <v>-0.72</v>
      </c>
      <c r="O21" s="433">
        <f t="shared" si="7"/>
        <v>-0.4285714286</v>
      </c>
      <c r="P21" s="59"/>
      <c r="Q21" s="445">
        <f>'Proposed Rates'!G78+'Proposed Rates'!G91</f>
        <v>0</v>
      </c>
      <c r="R21" s="429">
        <f t="shared" si="8"/>
        <v>2400</v>
      </c>
      <c r="S21" s="431">
        <f t="shared" si="9"/>
        <v>0</v>
      </c>
      <c r="T21" s="80"/>
      <c r="U21" s="432">
        <f t="shared" si="10"/>
        <v>-0.96</v>
      </c>
      <c r="V21" s="433">
        <f t="shared" si="11"/>
        <v>-1</v>
      </c>
      <c r="W21" s="59"/>
      <c r="X21" s="445">
        <f>IFERROR(VLOOKUP($C21,'Proposed Rates'!$B:$J,X$11,FALSE),0)</f>
        <v>0</v>
      </c>
      <c r="Y21" s="429">
        <f t="shared" si="12"/>
        <v>2400</v>
      </c>
      <c r="Z21" s="431">
        <f t="shared" si="13"/>
        <v>0</v>
      </c>
      <c r="AA21" s="80"/>
      <c r="AB21" s="432">
        <f t="shared" si="14"/>
        <v>0</v>
      </c>
      <c r="AC21" s="433" t="str">
        <f t="shared" si="15"/>
        <v/>
      </c>
      <c r="AD21" s="59"/>
      <c r="AE21" s="445">
        <f>IFERROR(VLOOKUP($C21,'Proposed Rates'!$B:$J,AE$11,FALSE),0)</f>
        <v>0</v>
      </c>
      <c r="AF21" s="429">
        <f t="shared" si="16"/>
        <v>2400</v>
      </c>
      <c r="AG21" s="431">
        <f t="shared" si="17"/>
        <v>0</v>
      </c>
      <c r="AH21" s="80"/>
      <c r="AI21" s="432">
        <f t="shared" si="18"/>
        <v>0</v>
      </c>
      <c r="AJ21" s="433" t="str">
        <f t="shared" si="19"/>
        <v/>
      </c>
      <c r="AK21" s="59"/>
      <c r="AL21" s="445">
        <f>IFERROR(VLOOKUP($C21,'Proposed Rates'!$B:$J,AL$11,FALSE),0)</f>
        <v>0</v>
      </c>
      <c r="AM21" s="429">
        <f t="shared" si="20"/>
        <v>2400</v>
      </c>
      <c r="AN21" s="431">
        <f t="shared" si="25"/>
        <v>0</v>
      </c>
      <c r="AO21" s="80"/>
      <c r="AP21" s="432">
        <f t="shared" si="22"/>
        <v>0</v>
      </c>
      <c r="AQ21" s="433" t="str">
        <f t="shared" si="23"/>
        <v/>
      </c>
      <c r="AR21" s="434"/>
      <c r="AS21" s="3"/>
      <c r="AT21" s="3"/>
    </row>
    <row r="22" ht="12.0" customHeight="1">
      <c r="A22" s="59"/>
      <c r="B22" s="435" t="s">
        <v>237</v>
      </c>
      <c r="C22" s="426" t="str">
        <f t="shared" si="1"/>
        <v>General Service &lt; 50 kW.Deferral/Variance Account Disposition Rate Rider Group 2</v>
      </c>
      <c r="D22" s="427" t="s">
        <v>308</v>
      </c>
      <c r="E22" s="351"/>
      <c r="F22" s="445">
        <f>IFERROR(VLOOKUP($C22,'Proposed Rates'!$B:$J,F$11,FALSE),0)</f>
        <v>0</v>
      </c>
      <c r="G22" s="429">
        <f t="shared" si="2"/>
        <v>2400</v>
      </c>
      <c r="H22" s="431">
        <f t="shared" si="3"/>
        <v>0</v>
      </c>
      <c r="I22" s="80"/>
      <c r="J22" s="445">
        <f>IFERROR(VLOOKUP($C22,'Proposed Rates'!$B:$J,J$11,FALSE),0)</f>
        <v>-0.0006</v>
      </c>
      <c r="K22" s="429">
        <f t="shared" si="4"/>
        <v>2400</v>
      </c>
      <c r="L22" s="431">
        <f t="shared" si="5"/>
        <v>-1.44</v>
      </c>
      <c r="M22" s="80"/>
      <c r="N22" s="432">
        <f t="shared" si="6"/>
        <v>-1.44</v>
      </c>
      <c r="O22" s="433" t="str">
        <f t="shared" si="7"/>
        <v/>
      </c>
      <c r="P22" s="59"/>
      <c r="Q22" s="445">
        <f>IFERROR(VLOOKUP($C22,'Proposed Rates'!$B:$J,Q$11,FALSE),0)</f>
        <v>0</v>
      </c>
      <c r="R22" s="429">
        <f t="shared" si="8"/>
        <v>2400</v>
      </c>
      <c r="S22" s="431">
        <f t="shared" si="9"/>
        <v>0</v>
      </c>
      <c r="T22" s="80"/>
      <c r="U22" s="432">
        <f t="shared" si="10"/>
        <v>1.44</v>
      </c>
      <c r="V22" s="433">
        <f t="shared" si="11"/>
        <v>-1</v>
      </c>
      <c r="W22" s="59"/>
      <c r="X22" s="445">
        <f>IFERROR(VLOOKUP($C22,'Proposed Rates'!$B:$J,X$11,FALSE),0)</f>
        <v>0</v>
      </c>
      <c r="Y22" s="429">
        <f t="shared" si="12"/>
        <v>2400</v>
      </c>
      <c r="Z22" s="431">
        <f t="shared" si="13"/>
        <v>0</v>
      </c>
      <c r="AA22" s="80"/>
      <c r="AB22" s="432">
        <f t="shared" si="14"/>
        <v>0</v>
      </c>
      <c r="AC22" s="433" t="str">
        <f t="shared" si="15"/>
        <v/>
      </c>
      <c r="AD22" s="59"/>
      <c r="AE22" s="445">
        <f>IFERROR(VLOOKUP($C22,'Proposed Rates'!$B:$J,AE$11,FALSE),0)</f>
        <v>0</v>
      </c>
      <c r="AF22" s="429">
        <f t="shared" si="16"/>
        <v>2400</v>
      </c>
      <c r="AG22" s="431">
        <f t="shared" si="17"/>
        <v>0</v>
      </c>
      <c r="AH22" s="80"/>
      <c r="AI22" s="432">
        <f t="shared" si="18"/>
        <v>0</v>
      </c>
      <c r="AJ22" s="433" t="str">
        <f t="shared" si="19"/>
        <v/>
      </c>
      <c r="AK22" s="59"/>
      <c r="AL22" s="445">
        <f>IFERROR(VLOOKUP($C22,'Proposed Rates'!$B:$J,AL$11,FALSE),0)</f>
        <v>0</v>
      </c>
      <c r="AM22" s="429">
        <f t="shared" si="20"/>
        <v>2400</v>
      </c>
      <c r="AN22" s="431">
        <f t="shared" si="25"/>
        <v>0</v>
      </c>
      <c r="AO22" s="80"/>
      <c r="AP22" s="432">
        <f t="shared" si="22"/>
        <v>0</v>
      </c>
      <c r="AQ22" s="433" t="str">
        <f t="shared" si="23"/>
        <v/>
      </c>
      <c r="AR22" s="434"/>
      <c r="AS22" s="3"/>
      <c r="AT22" s="3"/>
    </row>
    <row r="23" ht="12.0" customHeight="1">
      <c r="A23" s="59"/>
      <c r="B23" s="435"/>
      <c r="C23" s="426" t="str">
        <f t="shared" si="1"/>
        <v>General Service &lt; 50 kW.</v>
      </c>
      <c r="D23" s="427"/>
      <c r="E23" s="351"/>
      <c r="F23" s="445">
        <f>IFERROR(VLOOKUP($C23,'Proposed Rates'!$B:$J,F$11,FALSE),0)</f>
        <v>0</v>
      </c>
      <c r="G23" s="429">
        <f t="shared" si="2"/>
        <v>0</v>
      </c>
      <c r="H23" s="431">
        <f t="shared" si="3"/>
        <v>0</v>
      </c>
      <c r="I23" s="80"/>
      <c r="J23" s="445">
        <f>IFERROR(VLOOKUP($C23,'Proposed Rates'!$B:$J,J$11,FALSE),0)</f>
        <v>0</v>
      </c>
      <c r="K23" s="429">
        <f t="shared" si="4"/>
        <v>0</v>
      </c>
      <c r="L23" s="431">
        <f t="shared" si="5"/>
        <v>0</v>
      </c>
      <c r="M23" s="80"/>
      <c r="N23" s="432">
        <f t="shared" si="6"/>
        <v>0</v>
      </c>
      <c r="O23" s="433" t="str">
        <f t="shared" si="7"/>
        <v/>
      </c>
      <c r="P23" s="59"/>
      <c r="Q23" s="445">
        <f>IFERROR(VLOOKUP($C23,'Proposed Rates'!$B:$J,Q$11,FALSE),0)</f>
        <v>0</v>
      </c>
      <c r="R23" s="429">
        <f t="shared" si="8"/>
        <v>0</v>
      </c>
      <c r="S23" s="431">
        <f t="shared" si="9"/>
        <v>0</v>
      </c>
      <c r="T23" s="80"/>
      <c r="U23" s="432">
        <f t="shared" si="10"/>
        <v>0</v>
      </c>
      <c r="V23" s="433" t="str">
        <f t="shared" si="11"/>
        <v/>
      </c>
      <c r="W23" s="59"/>
      <c r="X23" s="445">
        <f>IFERROR(VLOOKUP($C23,'Proposed Rates'!$B:$J,X$11,FALSE),0)</f>
        <v>0</v>
      </c>
      <c r="Y23" s="429">
        <f t="shared" si="12"/>
        <v>0</v>
      </c>
      <c r="Z23" s="431">
        <f t="shared" si="13"/>
        <v>0</v>
      </c>
      <c r="AA23" s="80"/>
      <c r="AB23" s="432">
        <f t="shared" si="14"/>
        <v>0</v>
      </c>
      <c r="AC23" s="433" t="str">
        <f t="shared" si="15"/>
        <v/>
      </c>
      <c r="AD23" s="59"/>
      <c r="AE23" s="445">
        <f>IFERROR(VLOOKUP($C23,'Proposed Rates'!$B:$J,AE$11,FALSE),0)</f>
        <v>0</v>
      </c>
      <c r="AF23" s="429">
        <f t="shared" si="16"/>
        <v>0</v>
      </c>
      <c r="AG23" s="431">
        <f t="shared" si="17"/>
        <v>0</v>
      </c>
      <c r="AH23" s="80"/>
      <c r="AI23" s="432">
        <f t="shared" si="18"/>
        <v>0</v>
      </c>
      <c r="AJ23" s="433" t="str">
        <f t="shared" si="19"/>
        <v/>
      </c>
      <c r="AK23" s="59"/>
      <c r="AL23" s="445">
        <f>IFERROR(VLOOKUP($C23,'Proposed Rates'!$B:$J,AL$11,FALSE),0)</f>
        <v>0</v>
      </c>
      <c r="AM23" s="429">
        <f t="shared" si="20"/>
        <v>0</v>
      </c>
      <c r="AN23" s="431">
        <f t="shared" si="25"/>
        <v>0</v>
      </c>
      <c r="AO23" s="80"/>
      <c r="AP23" s="432">
        <f t="shared" si="22"/>
        <v>0</v>
      </c>
      <c r="AQ23" s="433" t="str">
        <f t="shared" si="23"/>
        <v/>
      </c>
      <c r="AR23" s="434"/>
      <c r="AS23" s="3"/>
      <c r="AT23" s="3"/>
    </row>
    <row r="24" ht="12.0" customHeight="1">
      <c r="A24" s="59"/>
      <c r="B24" s="435"/>
      <c r="C24" s="426" t="str">
        <f t="shared" si="1"/>
        <v>General Service &lt; 50 kW.</v>
      </c>
      <c r="D24" s="427"/>
      <c r="E24" s="351"/>
      <c r="F24" s="445">
        <f>IFERROR(VLOOKUP($C24,'Proposed Rates'!$B:$J,F$11,FALSE),0)</f>
        <v>0</v>
      </c>
      <c r="G24" s="429">
        <f t="shared" si="2"/>
        <v>0</v>
      </c>
      <c r="H24" s="431">
        <f t="shared" si="3"/>
        <v>0</v>
      </c>
      <c r="I24" s="80"/>
      <c r="J24" s="445">
        <f>IFERROR(VLOOKUP($C24,'Proposed Rates'!$B:$J,J$11,FALSE),0)</f>
        <v>0</v>
      </c>
      <c r="K24" s="429">
        <f t="shared" si="4"/>
        <v>0</v>
      </c>
      <c r="L24" s="431">
        <f t="shared" si="5"/>
        <v>0</v>
      </c>
      <c r="M24" s="80"/>
      <c r="N24" s="432">
        <f t="shared" si="6"/>
        <v>0</v>
      </c>
      <c r="O24" s="433" t="str">
        <f t="shared" si="7"/>
        <v/>
      </c>
      <c r="P24" s="59"/>
      <c r="Q24" s="445">
        <f>IFERROR(VLOOKUP($C24,'Proposed Rates'!$B:$J,Q$11,FALSE),0)</f>
        <v>0</v>
      </c>
      <c r="R24" s="429">
        <f t="shared" si="8"/>
        <v>0</v>
      </c>
      <c r="S24" s="431">
        <f t="shared" si="9"/>
        <v>0</v>
      </c>
      <c r="T24" s="80"/>
      <c r="U24" s="432">
        <f t="shared" si="10"/>
        <v>0</v>
      </c>
      <c r="V24" s="433" t="str">
        <f t="shared" si="11"/>
        <v/>
      </c>
      <c r="W24" s="59"/>
      <c r="X24" s="445">
        <f>IFERROR(VLOOKUP($C24,'Proposed Rates'!$B:$J,X$11,FALSE),0)</f>
        <v>0</v>
      </c>
      <c r="Y24" s="429">
        <f t="shared" si="12"/>
        <v>0</v>
      </c>
      <c r="Z24" s="431">
        <f t="shared" si="13"/>
        <v>0</v>
      </c>
      <c r="AA24" s="80"/>
      <c r="AB24" s="432">
        <f t="shared" si="14"/>
        <v>0</v>
      </c>
      <c r="AC24" s="433" t="str">
        <f t="shared" si="15"/>
        <v/>
      </c>
      <c r="AD24" s="59"/>
      <c r="AE24" s="445">
        <f>IFERROR(VLOOKUP($C24,'Proposed Rates'!$B:$J,AE$11,FALSE),0)</f>
        <v>0</v>
      </c>
      <c r="AF24" s="429">
        <f t="shared" si="16"/>
        <v>0</v>
      </c>
      <c r="AG24" s="431">
        <f t="shared" si="17"/>
        <v>0</v>
      </c>
      <c r="AH24" s="80"/>
      <c r="AI24" s="432">
        <f t="shared" si="18"/>
        <v>0</v>
      </c>
      <c r="AJ24" s="433" t="str">
        <f t="shared" si="19"/>
        <v/>
      </c>
      <c r="AK24" s="59"/>
      <c r="AL24" s="445">
        <f>IFERROR(VLOOKUP($C24,'Proposed Rates'!$B:$J,AL$11,FALSE),0)</f>
        <v>0</v>
      </c>
      <c r="AM24" s="429">
        <f t="shared" si="20"/>
        <v>0</v>
      </c>
      <c r="AN24" s="431">
        <f t="shared" si="25"/>
        <v>0</v>
      </c>
      <c r="AO24" s="80"/>
      <c r="AP24" s="432">
        <f t="shared" si="22"/>
        <v>0</v>
      </c>
      <c r="AQ24" s="433" t="str">
        <f t="shared" si="23"/>
        <v/>
      </c>
      <c r="AR24" s="434"/>
      <c r="AS24" s="3"/>
      <c r="AT24" s="3"/>
    </row>
    <row r="25" ht="12.0" customHeight="1">
      <c r="A25" s="59"/>
      <c r="B25" s="435"/>
      <c r="C25" s="426" t="str">
        <f t="shared" si="1"/>
        <v>General Service &lt; 50 kW.</v>
      </c>
      <c r="D25" s="427"/>
      <c r="E25" s="351"/>
      <c r="F25" s="445">
        <f>IFERROR(VLOOKUP($C25,'Proposed Rates'!$B:$J,F$11,FALSE),0)</f>
        <v>0</v>
      </c>
      <c r="G25" s="429">
        <f t="shared" si="2"/>
        <v>0</v>
      </c>
      <c r="H25" s="431">
        <f t="shared" si="3"/>
        <v>0</v>
      </c>
      <c r="I25" s="80"/>
      <c r="J25" s="445">
        <f>IFERROR(VLOOKUP($C25,'Proposed Rates'!$B:$J,J$11,FALSE),0)</f>
        <v>0</v>
      </c>
      <c r="K25" s="429">
        <f t="shared" si="4"/>
        <v>0</v>
      </c>
      <c r="L25" s="431">
        <f t="shared" si="5"/>
        <v>0</v>
      </c>
      <c r="M25" s="80"/>
      <c r="N25" s="432">
        <f t="shared" si="6"/>
        <v>0</v>
      </c>
      <c r="O25" s="433" t="str">
        <f t="shared" si="7"/>
        <v/>
      </c>
      <c r="P25" s="59"/>
      <c r="Q25" s="445">
        <f>IFERROR(VLOOKUP($C25,'Proposed Rates'!$B:$J,Q$11,FALSE),0)</f>
        <v>0</v>
      </c>
      <c r="R25" s="429">
        <f t="shared" si="8"/>
        <v>0</v>
      </c>
      <c r="S25" s="431">
        <f t="shared" si="9"/>
        <v>0</v>
      </c>
      <c r="T25" s="80"/>
      <c r="U25" s="432">
        <f t="shared" si="10"/>
        <v>0</v>
      </c>
      <c r="V25" s="433" t="str">
        <f t="shared" si="11"/>
        <v/>
      </c>
      <c r="W25" s="59"/>
      <c r="X25" s="445">
        <f>IFERROR(VLOOKUP($C25,'Proposed Rates'!$B:$J,X$11,FALSE),0)</f>
        <v>0</v>
      </c>
      <c r="Y25" s="429">
        <f t="shared" si="12"/>
        <v>0</v>
      </c>
      <c r="Z25" s="431">
        <f t="shared" si="13"/>
        <v>0</v>
      </c>
      <c r="AA25" s="80"/>
      <c r="AB25" s="432">
        <f t="shared" si="14"/>
        <v>0</v>
      </c>
      <c r="AC25" s="433" t="str">
        <f t="shared" si="15"/>
        <v/>
      </c>
      <c r="AD25" s="59"/>
      <c r="AE25" s="445">
        <f>IFERROR(VLOOKUP($C25,'Proposed Rates'!$B:$J,AE$11,FALSE),0)</f>
        <v>0</v>
      </c>
      <c r="AF25" s="429">
        <f t="shared" si="16"/>
        <v>0</v>
      </c>
      <c r="AG25" s="431">
        <f t="shared" si="17"/>
        <v>0</v>
      </c>
      <c r="AH25" s="80"/>
      <c r="AI25" s="432">
        <f t="shared" si="18"/>
        <v>0</v>
      </c>
      <c r="AJ25" s="433" t="str">
        <f t="shared" si="19"/>
        <v/>
      </c>
      <c r="AK25" s="59"/>
      <c r="AL25" s="445">
        <f>IFERROR(VLOOKUP($C25,'Proposed Rates'!$B:$J,AL$11,FALSE),0)</f>
        <v>0</v>
      </c>
      <c r="AM25" s="429">
        <f t="shared" si="20"/>
        <v>0</v>
      </c>
      <c r="AN25" s="431">
        <f t="shared" si="25"/>
        <v>0</v>
      </c>
      <c r="AO25" s="80"/>
      <c r="AP25" s="432">
        <f t="shared" si="22"/>
        <v>0</v>
      </c>
      <c r="AQ25" s="433" t="str">
        <f t="shared" si="23"/>
        <v/>
      </c>
      <c r="AR25" s="434"/>
      <c r="AS25" s="3"/>
      <c r="AT25" s="3"/>
    </row>
    <row r="26" ht="12.0" customHeight="1">
      <c r="A26" s="59"/>
      <c r="B26" s="435"/>
      <c r="C26" s="426" t="str">
        <f t="shared" si="1"/>
        <v>General Service &lt; 50 kW.</v>
      </c>
      <c r="D26" s="427"/>
      <c r="E26" s="351"/>
      <c r="F26" s="445">
        <f>IFERROR(VLOOKUP($C26,'Proposed Rates'!$B:$J,F$11,FALSE),0)</f>
        <v>0</v>
      </c>
      <c r="G26" s="429">
        <f t="shared" si="2"/>
        <v>0</v>
      </c>
      <c r="H26" s="431">
        <f t="shared" si="3"/>
        <v>0</v>
      </c>
      <c r="I26" s="80"/>
      <c r="J26" s="445">
        <f>IFERROR(VLOOKUP($C26,'Proposed Rates'!$B:$J,J$11,FALSE),0)</f>
        <v>0</v>
      </c>
      <c r="K26" s="429">
        <f t="shared" si="4"/>
        <v>0</v>
      </c>
      <c r="L26" s="431">
        <f t="shared" si="5"/>
        <v>0</v>
      </c>
      <c r="M26" s="80"/>
      <c r="N26" s="432">
        <f t="shared" si="6"/>
        <v>0</v>
      </c>
      <c r="O26" s="433" t="str">
        <f t="shared" si="7"/>
        <v/>
      </c>
      <c r="P26" s="59"/>
      <c r="Q26" s="445">
        <f>IFERROR(VLOOKUP($C26,'Proposed Rates'!$B:$J,Q$11,FALSE),0)</f>
        <v>0</v>
      </c>
      <c r="R26" s="429">
        <f t="shared" si="8"/>
        <v>0</v>
      </c>
      <c r="S26" s="431">
        <f t="shared" si="9"/>
        <v>0</v>
      </c>
      <c r="T26" s="80"/>
      <c r="U26" s="432">
        <f t="shared" si="10"/>
        <v>0</v>
      </c>
      <c r="V26" s="433" t="str">
        <f t="shared" si="11"/>
        <v/>
      </c>
      <c r="W26" s="59"/>
      <c r="X26" s="445">
        <f>IFERROR(VLOOKUP($C26,'Proposed Rates'!$B:$J,X$11,FALSE),0)</f>
        <v>0</v>
      </c>
      <c r="Y26" s="429">
        <f t="shared" si="12"/>
        <v>0</v>
      </c>
      <c r="Z26" s="431">
        <f t="shared" si="13"/>
        <v>0</v>
      </c>
      <c r="AA26" s="80"/>
      <c r="AB26" s="432">
        <f t="shared" si="14"/>
        <v>0</v>
      </c>
      <c r="AC26" s="433" t="str">
        <f t="shared" si="15"/>
        <v/>
      </c>
      <c r="AD26" s="59"/>
      <c r="AE26" s="445">
        <f>IFERROR(VLOOKUP($C26,'Proposed Rates'!$B:$J,AE$11,FALSE),0)</f>
        <v>0</v>
      </c>
      <c r="AF26" s="429">
        <f t="shared" si="16"/>
        <v>0</v>
      </c>
      <c r="AG26" s="431">
        <f t="shared" si="17"/>
        <v>0</v>
      </c>
      <c r="AH26" s="80"/>
      <c r="AI26" s="432">
        <f t="shared" si="18"/>
        <v>0</v>
      </c>
      <c r="AJ26" s="433" t="str">
        <f t="shared" si="19"/>
        <v/>
      </c>
      <c r="AK26" s="59"/>
      <c r="AL26" s="445">
        <f>IFERROR(VLOOKUP($C26,'Proposed Rates'!$B:$J,AL$11,FALSE),0)</f>
        <v>0</v>
      </c>
      <c r="AM26" s="429">
        <f t="shared" si="20"/>
        <v>0</v>
      </c>
      <c r="AN26" s="431">
        <f t="shared" si="25"/>
        <v>0</v>
      </c>
      <c r="AO26" s="80"/>
      <c r="AP26" s="432">
        <f t="shared" si="22"/>
        <v>0</v>
      </c>
      <c r="AQ26" s="433" t="str">
        <f t="shared" si="23"/>
        <v/>
      </c>
      <c r="AR26" s="434"/>
      <c r="AS26" s="3"/>
      <c r="AT26" s="3"/>
    </row>
    <row r="27" ht="12.0" customHeight="1">
      <c r="A27" s="59"/>
      <c r="B27" s="435"/>
      <c r="C27" s="426" t="str">
        <f t="shared" si="1"/>
        <v>General Service &lt; 50 kW.</v>
      </c>
      <c r="D27" s="427"/>
      <c r="E27" s="351"/>
      <c r="F27" s="445">
        <f>IFERROR(VLOOKUP($C27,'Proposed Rates'!$B:$J,F$11,FALSE),0)</f>
        <v>0</v>
      </c>
      <c r="G27" s="429">
        <f t="shared" si="2"/>
        <v>0</v>
      </c>
      <c r="H27" s="431">
        <f t="shared" si="3"/>
        <v>0</v>
      </c>
      <c r="I27" s="80"/>
      <c r="J27" s="445">
        <f>IFERROR(VLOOKUP($C27,'Proposed Rates'!$B:$J,J$11,FALSE),0)</f>
        <v>0</v>
      </c>
      <c r="K27" s="429">
        <f t="shared" si="4"/>
        <v>0</v>
      </c>
      <c r="L27" s="431">
        <f t="shared" si="5"/>
        <v>0</v>
      </c>
      <c r="M27" s="80"/>
      <c r="N27" s="432">
        <f t="shared" si="6"/>
        <v>0</v>
      </c>
      <c r="O27" s="433" t="str">
        <f t="shared" si="7"/>
        <v/>
      </c>
      <c r="P27" s="59"/>
      <c r="Q27" s="445">
        <f>IFERROR(VLOOKUP($C27,'Proposed Rates'!$B:$J,Q$11,FALSE),0)</f>
        <v>0</v>
      </c>
      <c r="R27" s="429">
        <f t="shared" si="8"/>
        <v>0</v>
      </c>
      <c r="S27" s="431">
        <f t="shared" si="9"/>
        <v>0</v>
      </c>
      <c r="T27" s="80"/>
      <c r="U27" s="432">
        <f t="shared" si="10"/>
        <v>0</v>
      </c>
      <c r="V27" s="433" t="str">
        <f t="shared" si="11"/>
        <v/>
      </c>
      <c r="W27" s="59"/>
      <c r="X27" s="445">
        <f>IFERROR(VLOOKUP($C27,'Proposed Rates'!$B:$J,X$11,FALSE),0)</f>
        <v>0</v>
      </c>
      <c r="Y27" s="429">
        <f t="shared" si="12"/>
        <v>0</v>
      </c>
      <c r="Z27" s="431">
        <f t="shared" si="13"/>
        <v>0</v>
      </c>
      <c r="AA27" s="80"/>
      <c r="AB27" s="432">
        <f t="shared" si="14"/>
        <v>0</v>
      </c>
      <c r="AC27" s="433" t="str">
        <f t="shared" si="15"/>
        <v/>
      </c>
      <c r="AD27" s="59"/>
      <c r="AE27" s="445">
        <f>IFERROR(VLOOKUP($C27,'Proposed Rates'!$B:$J,AE$11,FALSE),0)</f>
        <v>0</v>
      </c>
      <c r="AF27" s="429">
        <f t="shared" si="16"/>
        <v>0</v>
      </c>
      <c r="AG27" s="431">
        <f t="shared" si="17"/>
        <v>0</v>
      </c>
      <c r="AH27" s="80"/>
      <c r="AI27" s="432">
        <f t="shared" si="18"/>
        <v>0</v>
      </c>
      <c r="AJ27" s="433" t="str">
        <f t="shared" si="19"/>
        <v/>
      </c>
      <c r="AK27" s="59"/>
      <c r="AL27" s="445">
        <f>IFERROR(VLOOKUP($C27,'Proposed Rates'!$B:$J,AL$11,FALSE),0)</f>
        <v>0</v>
      </c>
      <c r="AM27" s="429">
        <f t="shared" si="20"/>
        <v>0</v>
      </c>
      <c r="AN27" s="431">
        <f t="shared" si="25"/>
        <v>0</v>
      </c>
      <c r="AO27" s="80"/>
      <c r="AP27" s="432">
        <f t="shared" si="22"/>
        <v>0</v>
      </c>
      <c r="AQ27" s="433" t="str">
        <f t="shared" si="23"/>
        <v/>
      </c>
      <c r="AR27" s="434"/>
      <c r="AS27" s="3"/>
      <c r="AT27" s="3"/>
    </row>
    <row r="28" ht="12.0" customHeight="1">
      <c r="A28" s="59"/>
      <c r="B28" s="435"/>
      <c r="C28" s="426" t="str">
        <f t="shared" si="1"/>
        <v>General Service &lt; 50 kW.</v>
      </c>
      <c r="D28" s="427"/>
      <c r="E28" s="351"/>
      <c r="F28" s="445">
        <f>IFERROR(VLOOKUP($C28,'Proposed Rates'!$B:$J,F$11,FALSE),0)</f>
        <v>0</v>
      </c>
      <c r="G28" s="429">
        <f t="shared" si="2"/>
        <v>0</v>
      </c>
      <c r="H28" s="431">
        <f t="shared" si="3"/>
        <v>0</v>
      </c>
      <c r="I28" s="80"/>
      <c r="J28" s="445">
        <f>IFERROR(VLOOKUP($C28,'Proposed Rates'!$B:$J,J$11,FALSE),0)</f>
        <v>0</v>
      </c>
      <c r="K28" s="429">
        <f t="shared" si="4"/>
        <v>0</v>
      </c>
      <c r="L28" s="431">
        <f t="shared" si="5"/>
        <v>0</v>
      </c>
      <c r="M28" s="80"/>
      <c r="N28" s="432">
        <f t="shared" si="6"/>
        <v>0</v>
      </c>
      <c r="O28" s="433" t="str">
        <f t="shared" si="7"/>
        <v/>
      </c>
      <c r="P28" s="59"/>
      <c r="Q28" s="445">
        <f>IFERROR(VLOOKUP($C28,'Proposed Rates'!$B:$J,Q$11,FALSE),0)</f>
        <v>0</v>
      </c>
      <c r="R28" s="429">
        <f t="shared" si="8"/>
        <v>0</v>
      </c>
      <c r="S28" s="431">
        <f t="shared" si="9"/>
        <v>0</v>
      </c>
      <c r="T28" s="80"/>
      <c r="U28" s="432">
        <f t="shared" si="10"/>
        <v>0</v>
      </c>
      <c r="V28" s="433" t="str">
        <f t="shared" si="11"/>
        <v/>
      </c>
      <c r="W28" s="59"/>
      <c r="X28" s="445">
        <f>IFERROR(VLOOKUP($C28,'Proposed Rates'!$B:$J,X$11,FALSE),0)</f>
        <v>0</v>
      </c>
      <c r="Y28" s="429">
        <f t="shared" si="12"/>
        <v>0</v>
      </c>
      <c r="Z28" s="431">
        <f t="shared" si="13"/>
        <v>0</v>
      </c>
      <c r="AA28" s="80"/>
      <c r="AB28" s="432">
        <f t="shared" si="14"/>
        <v>0</v>
      </c>
      <c r="AC28" s="433" t="str">
        <f t="shared" si="15"/>
        <v/>
      </c>
      <c r="AD28" s="59"/>
      <c r="AE28" s="445">
        <f>IFERROR(VLOOKUP($C28,'Proposed Rates'!$B:$J,AE$11,FALSE),0)</f>
        <v>0</v>
      </c>
      <c r="AF28" s="429">
        <f t="shared" si="16"/>
        <v>0</v>
      </c>
      <c r="AG28" s="431">
        <f t="shared" si="17"/>
        <v>0</v>
      </c>
      <c r="AH28" s="80"/>
      <c r="AI28" s="432">
        <f t="shared" si="18"/>
        <v>0</v>
      </c>
      <c r="AJ28" s="433" t="str">
        <f t="shared" si="19"/>
        <v/>
      </c>
      <c r="AK28" s="59"/>
      <c r="AL28" s="445">
        <f>IFERROR(VLOOKUP($C28,'Proposed Rates'!$B:$J,AL$11,FALSE),0)</f>
        <v>0</v>
      </c>
      <c r="AM28" s="429">
        <f t="shared" si="20"/>
        <v>0</v>
      </c>
      <c r="AN28" s="431">
        <f t="shared" si="25"/>
        <v>0</v>
      </c>
      <c r="AO28" s="80"/>
      <c r="AP28" s="432">
        <f t="shared" si="22"/>
        <v>0</v>
      </c>
      <c r="AQ28" s="433" t="str">
        <f t="shared" si="23"/>
        <v/>
      </c>
      <c r="AR28" s="434"/>
      <c r="AS28" s="3"/>
      <c r="AT28" s="3"/>
    </row>
    <row r="29" ht="12.0" customHeight="1">
      <c r="A29" s="337"/>
      <c r="B29" s="436" t="s">
        <v>310</v>
      </c>
      <c r="C29" s="437"/>
      <c r="D29" s="437"/>
      <c r="E29" s="437"/>
      <c r="F29" s="438"/>
      <c r="G29" s="534"/>
      <c r="H29" s="440">
        <f>SUM(H15:H28)</f>
        <v>98.41</v>
      </c>
      <c r="I29" s="441"/>
      <c r="J29" s="438"/>
      <c r="K29" s="534"/>
      <c r="L29" s="536">
        <f>SUM(L15:L28)</f>
        <v>114.34</v>
      </c>
      <c r="M29" s="441"/>
      <c r="N29" s="442">
        <f t="shared" si="6"/>
        <v>15.93</v>
      </c>
      <c r="O29" s="443">
        <f t="shared" si="7"/>
        <v>0.1618737933</v>
      </c>
      <c r="P29" s="337"/>
      <c r="Q29" s="438"/>
      <c r="R29" s="534"/>
      <c r="S29" s="440">
        <f>SUM(S15:S28)</f>
        <v>123.05</v>
      </c>
      <c r="T29" s="441"/>
      <c r="U29" s="442">
        <f t="shared" si="10"/>
        <v>8.71</v>
      </c>
      <c r="V29" s="443">
        <f t="shared" si="11"/>
        <v>0.07617631625</v>
      </c>
      <c r="W29" s="337"/>
      <c r="X29" s="438"/>
      <c r="Y29" s="534"/>
      <c r="Z29" s="440">
        <f>SUM(Z15:Z28)</f>
        <v>133.82</v>
      </c>
      <c r="AA29" s="441"/>
      <c r="AB29" s="442">
        <f t="shared" si="14"/>
        <v>10.77</v>
      </c>
      <c r="AC29" s="443">
        <f t="shared" si="15"/>
        <v>0.08752539618</v>
      </c>
      <c r="AD29" s="337"/>
      <c r="AE29" s="438"/>
      <c r="AF29" s="534"/>
      <c r="AG29" s="440">
        <f>SUM(AG15:AG28)</f>
        <v>141.72</v>
      </c>
      <c r="AH29" s="441"/>
      <c r="AI29" s="442">
        <f t="shared" si="18"/>
        <v>7.9</v>
      </c>
      <c r="AJ29" s="443">
        <f t="shared" si="19"/>
        <v>0.05903452399</v>
      </c>
      <c r="AK29" s="337"/>
      <c r="AL29" s="438"/>
      <c r="AM29" s="534"/>
      <c r="AN29" s="440">
        <f>SUM(AN15:AN28)</f>
        <v>149.36</v>
      </c>
      <c r="AO29" s="441"/>
      <c r="AP29" s="442">
        <f t="shared" si="22"/>
        <v>7.64</v>
      </c>
      <c r="AQ29" s="443">
        <f t="shared" si="23"/>
        <v>0.05390911657</v>
      </c>
      <c r="AR29" s="444"/>
      <c r="AS29" s="3"/>
      <c r="AT29" s="3"/>
    </row>
    <row r="30" ht="12.0" customHeight="1">
      <c r="A30" s="59"/>
      <c r="B30" s="435" t="s">
        <v>234</v>
      </c>
      <c r="C30" s="426" t="str">
        <f t="shared" ref="C30:C36" si="26">D$6&amp;"."&amp;B30</f>
        <v>General Service &lt; 50 kW.DVA Disposition Rate Rider Group 1 -2025</v>
      </c>
      <c r="D30" s="427" t="s">
        <v>308</v>
      </c>
      <c r="E30" s="351"/>
      <c r="F30" s="445">
        <f>IFERROR(VLOOKUP($C30,'Proposed Rates'!$B:$J,F$11,FALSE),0)</f>
        <v>0</v>
      </c>
      <c r="G30" s="429">
        <f t="shared" ref="G30:G33" si="27">IF($D30="Monthly",1,IF($D30="per KWH",$F$10,0))</f>
        <v>2400</v>
      </c>
      <c r="H30" s="431">
        <f t="shared" ref="H30:H36" si="28">G30*F30</f>
        <v>0</v>
      </c>
      <c r="I30" s="80"/>
      <c r="J30" s="445">
        <f>IFERROR(VLOOKUP($C30,'Proposed Rates'!$B:$J,J$11,FALSE),0)</f>
        <v>-0.0004</v>
      </c>
      <c r="K30" s="429">
        <f t="shared" ref="K30:K33" si="29">IF($D30="Monthly",1,IF($D30="per KWH",$F$10,0))</f>
        <v>2400</v>
      </c>
      <c r="L30" s="431">
        <f t="shared" ref="L30:L36" si="30">K30*J30</f>
        <v>-0.96</v>
      </c>
      <c r="M30" s="80"/>
      <c r="N30" s="432">
        <f t="shared" si="6"/>
        <v>-0.96</v>
      </c>
      <c r="O30" s="433" t="str">
        <f t="shared" si="7"/>
        <v/>
      </c>
      <c r="P30" s="59"/>
      <c r="Q30" s="445">
        <f>IFERROR(VLOOKUP($C30,'Proposed Rates'!$B:$J,Q$11,FALSE),0)</f>
        <v>0</v>
      </c>
      <c r="R30" s="429">
        <f t="shared" ref="R30:R33" si="31">IF($D30="Monthly",1,IF($D30="per KWH",$F$10,0))</f>
        <v>2400</v>
      </c>
      <c r="S30" s="431">
        <f t="shared" ref="S30:S36" si="32">R30*Q30</f>
        <v>0</v>
      </c>
      <c r="T30" s="80"/>
      <c r="U30" s="432">
        <f t="shared" si="10"/>
        <v>0.96</v>
      </c>
      <c r="V30" s="433">
        <f t="shared" si="11"/>
        <v>-1</v>
      </c>
      <c r="W30" s="59"/>
      <c r="X30" s="445">
        <f>IFERROR(VLOOKUP($C30,'Proposed Rates'!$B:$J,X$11,FALSE),0)</f>
        <v>0</v>
      </c>
      <c r="Y30" s="429">
        <f t="shared" ref="Y30:Y33" si="33">IF($D30="Monthly",1,IF($D30="per KWH",$F$10,0))</f>
        <v>2400</v>
      </c>
      <c r="Z30" s="431">
        <f t="shared" ref="Z30:Z36" si="34">Y30*X30</f>
        <v>0</v>
      </c>
      <c r="AA30" s="80"/>
      <c r="AB30" s="432">
        <f t="shared" si="14"/>
        <v>0</v>
      </c>
      <c r="AC30" s="433" t="str">
        <f t="shared" si="15"/>
        <v/>
      </c>
      <c r="AD30" s="59"/>
      <c r="AE30" s="445">
        <f>IFERROR(VLOOKUP($C30,'Proposed Rates'!$B:$J,AE$11,FALSE),0)</f>
        <v>0</v>
      </c>
      <c r="AF30" s="429">
        <f t="shared" ref="AF30:AF33" si="35">IF($D30="Monthly",1,IF($D30="per KWH",$F$10,0))</f>
        <v>2400</v>
      </c>
      <c r="AG30" s="431">
        <f t="shared" ref="AG30:AG36" si="36">AF30*AE30</f>
        <v>0</v>
      </c>
      <c r="AH30" s="80"/>
      <c r="AI30" s="432">
        <f t="shared" si="18"/>
        <v>0</v>
      </c>
      <c r="AJ30" s="433" t="str">
        <f t="shared" si="19"/>
        <v/>
      </c>
      <c r="AK30" s="59"/>
      <c r="AL30" s="445">
        <f>IFERROR(VLOOKUP($C30,'Proposed Rates'!$B:$J,AL$11,FALSE),0)</f>
        <v>0</v>
      </c>
      <c r="AM30" s="429">
        <f t="shared" ref="AM30:AM33" si="37">IF($D30="Monthly",1,IF($D30="per KWH",$F$10,0))</f>
        <v>2400</v>
      </c>
      <c r="AN30" s="431">
        <f t="shared" ref="AN30:AN36" si="38">AM30*AL30</f>
        <v>0</v>
      </c>
      <c r="AO30" s="80"/>
      <c r="AP30" s="432">
        <f t="shared" si="22"/>
        <v>0</v>
      </c>
      <c r="AQ30" s="433" t="str">
        <f t="shared" si="23"/>
        <v/>
      </c>
      <c r="AR30" s="434"/>
      <c r="AS30" s="3"/>
      <c r="AT30" s="3"/>
    </row>
    <row r="31" ht="12.0" customHeight="1">
      <c r="A31" s="59"/>
      <c r="B31" s="435" t="s">
        <v>236</v>
      </c>
      <c r="C31" s="426" t="str">
        <f t="shared" si="26"/>
        <v>General Service &lt; 50 kW.DVA Disposition Rate Rider Group 1 - 2024</v>
      </c>
      <c r="D31" s="427" t="s">
        <v>308</v>
      </c>
      <c r="E31" s="351"/>
      <c r="F31" s="445" t="str">
        <f>IFERROR(VLOOKUP($C31,'Proposed Rates'!$B:$J,F$11,FALSE),0)</f>
        <v/>
      </c>
      <c r="G31" s="429">
        <f t="shared" si="27"/>
        <v>2400</v>
      </c>
      <c r="H31" s="431">
        <f t="shared" si="28"/>
        <v>0</v>
      </c>
      <c r="I31" s="519"/>
      <c r="J31" s="445">
        <f>IFERROR(VLOOKUP($C31,'Proposed Rates'!$B:$J,J$11,FALSE),0)</f>
        <v>0</v>
      </c>
      <c r="K31" s="429">
        <f t="shared" si="29"/>
        <v>2400</v>
      </c>
      <c r="L31" s="431">
        <f t="shared" si="30"/>
        <v>0</v>
      </c>
      <c r="M31" s="448"/>
      <c r="N31" s="432">
        <f t="shared" si="6"/>
        <v>0</v>
      </c>
      <c r="O31" s="433" t="str">
        <f t="shared" si="7"/>
        <v/>
      </c>
      <c r="P31" s="59"/>
      <c r="Q31" s="445">
        <f>IFERROR(VLOOKUP($C31,'Proposed Rates'!$B:$J,Q$11,FALSE),0)</f>
        <v>0</v>
      </c>
      <c r="R31" s="429">
        <f t="shared" si="31"/>
        <v>2400</v>
      </c>
      <c r="S31" s="431">
        <f t="shared" si="32"/>
        <v>0</v>
      </c>
      <c r="T31" s="448"/>
      <c r="U31" s="432">
        <f t="shared" si="10"/>
        <v>0</v>
      </c>
      <c r="V31" s="433" t="str">
        <f t="shared" si="11"/>
        <v/>
      </c>
      <c r="W31" s="59"/>
      <c r="X31" s="445">
        <f>IFERROR(VLOOKUP($C31,'Proposed Rates'!$B:$J,X$11,FALSE),0)</f>
        <v>0</v>
      </c>
      <c r="Y31" s="429">
        <f t="shared" si="33"/>
        <v>2400</v>
      </c>
      <c r="Z31" s="431">
        <f t="shared" si="34"/>
        <v>0</v>
      </c>
      <c r="AA31" s="448"/>
      <c r="AB31" s="432">
        <f t="shared" si="14"/>
        <v>0</v>
      </c>
      <c r="AC31" s="433" t="str">
        <f t="shared" si="15"/>
        <v/>
      </c>
      <c r="AD31" s="59"/>
      <c r="AE31" s="445">
        <f>IFERROR(VLOOKUP($C31,'Proposed Rates'!$B:$J,AE$11,FALSE),0)</f>
        <v>0</v>
      </c>
      <c r="AF31" s="429">
        <f t="shared" si="35"/>
        <v>2400</v>
      </c>
      <c r="AG31" s="431">
        <f t="shared" si="36"/>
        <v>0</v>
      </c>
      <c r="AH31" s="448"/>
      <c r="AI31" s="432">
        <f t="shared" si="18"/>
        <v>0</v>
      </c>
      <c r="AJ31" s="433" t="str">
        <f t="shared" si="19"/>
        <v/>
      </c>
      <c r="AK31" s="59"/>
      <c r="AL31" s="445">
        <f>IFERROR(VLOOKUP($C31,'Proposed Rates'!$B:$J,AL$11,FALSE),0)</f>
        <v>0</v>
      </c>
      <c r="AM31" s="429">
        <f t="shared" si="37"/>
        <v>2400</v>
      </c>
      <c r="AN31" s="431">
        <f t="shared" si="38"/>
        <v>0</v>
      </c>
      <c r="AO31" s="448"/>
      <c r="AP31" s="432">
        <f t="shared" si="22"/>
        <v>0</v>
      </c>
      <c r="AQ31" s="433" t="str">
        <f t="shared" si="23"/>
        <v/>
      </c>
      <c r="AR31" s="434"/>
      <c r="AS31" s="3"/>
      <c r="AT31" s="3"/>
    </row>
    <row r="32" ht="12.0" customHeight="1">
      <c r="A32" s="59"/>
      <c r="B32" s="435" t="s">
        <v>244</v>
      </c>
      <c r="C32" s="426" t="str">
        <f t="shared" si="26"/>
        <v>General Service &lt; 50 kW.CBR Class B Rate Riders</v>
      </c>
      <c r="D32" s="427" t="s">
        <v>308</v>
      </c>
      <c r="E32" s="351"/>
      <c r="F32" s="445">
        <f>IFERROR(VLOOKUP($C32,'Proposed Rates'!$B:$J,F$11,FALSE),0)</f>
        <v>0.0002</v>
      </c>
      <c r="G32" s="429">
        <f t="shared" si="27"/>
        <v>2400</v>
      </c>
      <c r="H32" s="431">
        <f t="shared" si="28"/>
        <v>0.48</v>
      </c>
      <c r="I32" s="519"/>
      <c r="J32" s="445">
        <f>IFERROR(VLOOKUP($C32,'Proposed Rates'!$B:$J,J$11,FALSE),0)</f>
        <v>0.0004</v>
      </c>
      <c r="K32" s="429">
        <f t="shared" si="29"/>
        <v>2400</v>
      </c>
      <c r="L32" s="431">
        <f t="shared" si="30"/>
        <v>0.96</v>
      </c>
      <c r="M32" s="448"/>
      <c r="N32" s="432">
        <f t="shared" si="6"/>
        <v>0.48</v>
      </c>
      <c r="O32" s="433">
        <f t="shared" si="7"/>
        <v>1</v>
      </c>
      <c r="P32" s="59"/>
      <c r="Q32" s="445">
        <f>IFERROR(VLOOKUP($C32,'Proposed Rates'!$B:$J,Q$11,FALSE),0)</f>
        <v>0</v>
      </c>
      <c r="R32" s="429">
        <f t="shared" si="31"/>
        <v>2400</v>
      </c>
      <c r="S32" s="431">
        <f t="shared" si="32"/>
        <v>0</v>
      </c>
      <c r="T32" s="448"/>
      <c r="U32" s="432">
        <f t="shared" si="10"/>
        <v>-0.96</v>
      </c>
      <c r="V32" s="433">
        <f t="shared" si="11"/>
        <v>-1</v>
      </c>
      <c r="W32" s="59"/>
      <c r="X32" s="445">
        <f>IFERROR(VLOOKUP($C32,'Proposed Rates'!$B:$J,X$11,FALSE),0)</f>
        <v>0</v>
      </c>
      <c r="Y32" s="429">
        <f t="shared" si="33"/>
        <v>2400</v>
      </c>
      <c r="Z32" s="431">
        <f t="shared" si="34"/>
        <v>0</v>
      </c>
      <c r="AA32" s="448"/>
      <c r="AB32" s="432">
        <f t="shared" si="14"/>
        <v>0</v>
      </c>
      <c r="AC32" s="433" t="str">
        <f t="shared" si="15"/>
        <v/>
      </c>
      <c r="AD32" s="59"/>
      <c r="AE32" s="445">
        <f>IFERROR(VLOOKUP($C32,'Proposed Rates'!$B:$J,AE$11,FALSE),0)</f>
        <v>0</v>
      </c>
      <c r="AF32" s="429">
        <f t="shared" si="35"/>
        <v>2400</v>
      </c>
      <c r="AG32" s="431">
        <f t="shared" si="36"/>
        <v>0</v>
      </c>
      <c r="AH32" s="448"/>
      <c r="AI32" s="432">
        <f t="shared" si="18"/>
        <v>0</v>
      </c>
      <c r="AJ32" s="433" t="str">
        <f t="shared" si="19"/>
        <v/>
      </c>
      <c r="AK32" s="59"/>
      <c r="AL32" s="445">
        <f>IFERROR(VLOOKUP($C32,'Proposed Rates'!$B:$J,AL$11,FALSE),0)</f>
        <v>0</v>
      </c>
      <c r="AM32" s="429">
        <f t="shared" si="37"/>
        <v>2400</v>
      </c>
      <c r="AN32" s="431">
        <f t="shared" si="38"/>
        <v>0</v>
      </c>
      <c r="AO32" s="448"/>
      <c r="AP32" s="432">
        <f t="shared" si="22"/>
        <v>0</v>
      </c>
      <c r="AQ32" s="433" t="str">
        <f t="shared" si="23"/>
        <v/>
      </c>
      <c r="AR32" s="434"/>
      <c r="AS32" s="3"/>
      <c r="AT32" s="3"/>
    </row>
    <row r="33" ht="12.0" customHeight="1">
      <c r="A33" s="59"/>
      <c r="B33" s="435" t="s">
        <v>311</v>
      </c>
      <c r="C33" s="426" t="str">
        <f t="shared" si="26"/>
        <v>General Service &lt; 50 kW.GA Disposition Rate Rider-NonRPP</v>
      </c>
      <c r="D33" s="427" t="s">
        <v>308</v>
      </c>
      <c r="E33" s="351"/>
      <c r="F33" s="445">
        <f>IFERROR(VLOOKUP($C33,'Proposed Rates'!$B:$J,F$11,FALSE),0)</f>
        <v>0</v>
      </c>
      <c r="G33" s="429">
        <f t="shared" si="27"/>
        <v>2400</v>
      </c>
      <c r="H33" s="431">
        <f t="shared" si="28"/>
        <v>0</v>
      </c>
      <c r="I33" s="519"/>
      <c r="J33" s="445">
        <f>IFERROR(VLOOKUP($C33,'Proposed Rates'!$B:$J,J$11,FALSE),0)</f>
        <v>0</v>
      </c>
      <c r="K33" s="429">
        <f t="shared" si="29"/>
        <v>2400</v>
      </c>
      <c r="L33" s="431">
        <f t="shared" si="30"/>
        <v>0</v>
      </c>
      <c r="M33" s="448"/>
      <c r="N33" s="432">
        <f t="shared" si="6"/>
        <v>0</v>
      </c>
      <c r="O33" s="433" t="str">
        <f t="shared" si="7"/>
        <v/>
      </c>
      <c r="P33" s="59"/>
      <c r="Q33" s="445">
        <f>IFERROR(VLOOKUP($C33,'Proposed Rates'!$B:$J,Q$11,FALSE),0)</f>
        <v>0</v>
      </c>
      <c r="R33" s="429">
        <f t="shared" si="31"/>
        <v>2400</v>
      </c>
      <c r="S33" s="431">
        <f t="shared" si="32"/>
        <v>0</v>
      </c>
      <c r="T33" s="448"/>
      <c r="U33" s="432">
        <f t="shared" si="10"/>
        <v>0</v>
      </c>
      <c r="V33" s="433" t="str">
        <f t="shared" si="11"/>
        <v/>
      </c>
      <c r="W33" s="59"/>
      <c r="X33" s="445">
        <f>IFERROR(VLOOKUP($C33,'Proposed Rates'!$B:$J,X$11,FALSE),0)</f>
        <v>0</v>
      </c>
      <c r="Y33" s="429">
        <f t="shared" si="33"/>
        <v>2400</v>
      </c>
      <c r="Z33" s="431">
        <f t="shared" si="34"/>
        <v>0</v>
      </c>
      <c r="AA33" s="448"/>
      <c r="AB33" s="432">
        <f t="shared" si="14"/>
        <v>0</v>
      </c>
      <c r="AC33" s="433" t="str">
        <f t="shared" si="15"/>
        <v/>
      </c>
      <c r="AD33" s="59"/>
      <c r="AE33" s="445">
        <f>IFERROR(VLOOKUP($C33,'Proposed Rates'!$B:$J,AE$11,FALSE),0)</f>
        <v>0</v>
      </c>
      <c r="AF33" s="429">
        <f t="shared" si="35"/>
        <v>2400</v>
      </c>
      <c r="AG33" s="431">
        <f t="shared" si="36"/>
        <v>0</v>
      </c>
      <c r="AH33" s="448"/>
      <c r="AI33" s="432">
        <f t="shared" si="18"/>
        <v>0</v>
      </c>
      <c r="AJ33" s="433" t="str">
        <f t="shared" si="19"/>
        <v/>
      </c>
      <c r="AK33" s="59"/>
      <c r="AL33" s="445">
        <f>IFERROR(VLOOKUP($C33,'Proposed Rates'!$B:$J,AL$11,FALSE),0)</f>
        <v>0</v>
      </c>
      <c r="AM33" s="429">
        <f t="shared" si="37"/>
        <v>2400</v>
      </c>
      <c r="AN33" s="431">
        <f t="shared" si="38"/>
        <v>0</v>
      </c>
      <c r="AO33" s="448"/>
      <c r="AP33" s="432">
        <f t="shared" si="22"/>
        <v>0</v>
      </c>
      <c r="AQ33" s="433" t="str">
        <f t="shared" si="23"/>
        <v/>
      </c>
      <c r="AR33" s="434"/>
      <c r="AS33" s="3"/>
      <c r="AT33" s="3"/>
    </row>
    <row r="34" ht="12.0" customHeight="1">
      <c r="A34" s="59"/>
      <c r="B34" s="351" t="s">
        <v>269</v>
      </c>
      <c r="C34" s="426" t="str">
        <f t="shared" si="26"/>
        <v>General Service &lt; 50 kW.Low Voltage Service Charge</v>
      </c>
      <c r="D34" s="427" t="s">
        <v>308</v>
      </c>
      <c r="E34" s="351"/>
      <c r="F34" s="449">
        <f>IFERROR(VLOOKUP($C34,'Proposed Rates'!$B:$J,F$11,FALSE),0)</f>
        <v>0.00005</v>
      </c>
      <c r="G34" s="450">
        <f>$F$10*(1+F$63)</f>
        <v>2481.12</v>
      </c>
      <c r="H34" s="431">
        <f t="shared" si="28"/>
        <v>0.124056</v>
      </c>
      <c r="I34" s="80"/>
      <c r="J34" s="449">
        <f>IFERROR(VLOOKUP($C34,'Proposed Rates'!$B:$J,J$11,FALSE),0)</f>
        <v>0.00006</v>
      </c>
      <c r="K34" s="450">
        <f>$F$10*(1+J$63)</f>
        <v>2480.4</v>
      </c>
      <c r="L34" s="431">
        <f t="shared" si="30"/>
        <v>0.148824</v>
      </c>
      <c r="M34" s="80"/>
      <c r="N34" s="432">
        <f t="shared" si="6"/>
        <v>0.024768</v>
      </c>
      <c r="O34" s="433">
        <f t="shared" si="7"/>
        <v>0.1996517702</v>
      </c>
      <c r="P34" s="59"/>
      <c r="Q34" s="449">
        <f>IFERROR(VLOOKUP($C34,'Proposed Rates'!$B:$J,Q$11,FALSE),0)</f>
        <v>0.00006</v>
      </c>
      <c r="R34" s="450">
        <f>$F$10*(1+Q$63)</f>
        <v>2480.4</v>
      </c>
      <c r="S34" s="431">
        <f t="shared" si="32"/>
        <v>0.148824</v>
      </c>
      <c r="T34" s="80"/>
      <c r="U34" s="432">
        <f t="shared" si="10"/>
        <v>0</v>
      </c>
      <c r="V34" s="433">
        <f t="shared" si="11"/>
        <v>0</v>
      </c>
      <c r="W34" s="59"/>
      <c r="X34" s="449">
        <f>IFERROR(VLOOKUP($C34,'Proposed Rates'!$B:$J,X$11,FALSE),0)</f>
        <v>0.00006</v>
      </c>
      <c r="Y34" s="450">
        <f>$F$10*(1+X$63)</f>
        <v>2480.4</v>
      </c>
      <c r="Z34" s="431">
        <f t="shared" si="34"/>
        <v>0.148824</v>
      </c>
      <c r="AA34" s="80"/>
      <c r="AB34" s="432">
        <f t="shared" si="14"/>
        <v>0</v>
      </c>
      <c r="AC34" s="433">
        <f t="shared" si="15"/>
        <v>0</v>
      </c>
      <c r="AD34" s="59"/>
      <c r="AE34" s="543">
        <f>IFERROR(VLOOKUP($C34,'Proposed Rates'!$B:$J,AE$11,FALSE),0)</f>
        <v>0.00006</v>
      </c>
      <c r="AF34" s="450">
        <f>$F$10*(1+AE$63)</f>
        <v>2480.4</v>
      </c>
      <c r="AG34" s="544">
        <f t="shared" si="36"/>
        <v>0.148824</v>
      </c>
      <c r="AH34" s="80"/>
      <c r="AI34" s="432">
        <f t="shared" si="18"/>
        <v>0</v>
      </c>
      <c r="AJ34" s="433">
        <f t="shared" si="19"/>
        <v>0</v>
      </c>
      <c r="AK34" s="59"/>
      <c r="AL34" s="449">
        <f>IFERROR(VLOOKUP($C34,'Proposed Rates'!$B:$J,AL$11,FALSE),0)</f>
        <v>0.00006</v>
      </c>
      <c r="AM34" s="450">
        <f>$F$10*(1+AL$63)</f>
        <v>2480.4</v>
      </c>
      <c r="AN34" s="431">
        <f t="shared" si="38"/>
        <v>0.148824</v>
      </c>
      <c r="AO34" s="80"/>
      <c r="AP34" s="432">
        <f t="shared" si="22"/>
        <v>0</v>
      </c>
      <c r="AQ34" s="433">
        <f t="shared" si="23"/>
        <v>0</v>
      </c>
      <c r="AR34" s="434"/>
      <c r="AS34" s="3"/>
      <c r="AT34" s="3"/>
    </row>
    <row r="35" ht="12.0" customHeight="1">
      <c r="A35" s="59"/>
      <c r="B35" s="351" t="s">
        <v>312</v>
      </c>
      <c r="C35" s="426" t="str">
        <f t="shared" si="26"/>
        <v>General Service &lt; 50 kW.Line Losses on Cost of Power</v>
      </c>
      <c r="D35" s="427" t="s">
        <v>308</v>
      </c>
      <c r="E35" s="351"/>
      <c r="F35" s="451">
        <f>'Proposed Rates'!$K$249*F$44+'Proposed Rates'!$K$250*F$45+'Proposed Rates'!$K$251*F$46</f>
        <v>0.09904</v>
      </c>
      <c r="G35" s="541">
        <f>$F$10*(1+F$63)-$F$10</f>
        <v>81.12</v>
      </c>
      <c r="H35" s="431">
        <f t="shared" si="28"/>
        <v>8.0341248</v>
      </c>
      <c r="I35" s="80"/>
      <c r="J35" s="451">
        <f>'Proposed Rates'!$K$249*J$44+'Proposed Rates'!$K$250*J$45+'Proposed Rates'!$K$251*J$46</f>
        <v>0.09904</v>
      </c>
      <c r="K35" s="541">
        <f>$F$10*(1+J$63)-$F$10</f>
        <v>80.4</v>
      </c>
      <c r="L35" s="431">
        <f t="shared" si="30"/>
        <v>7.962816</v>
      </c>
      <c r="M35" s="80"/>
      <c r="N35" s="432">
        <f t="shared" si="6"/>
        <v>-0.0713088</v>
      </c>
      <c r="O35" s="433">
        <f t="shared" si="7"/>
        <v>-0.008875739645</v>
      </c>
      <c r="P35" s="59"/>
      <c r="Q35" s="451">
        <f>'Proposed Rates'!$K$249*Q$44+'Proposed Rates'!$K$250*Q$45+'Proposed Rates'!$K$251*Q$46</f>
        <v>0.09904</v>
      </c>
      <c r="R35" s="541">
        <f>$F$10*(1+Q$63)-$F$10</f>
        <v>80.4</v>
      </c>
      <c r="S35" s="431">
        <f t="shared" si="32"/>
        <v>7.962816</v>
      </c>
      <c r="T35" s="80"/>
      <c r="U35" s="432">
        <f t="shared" si="10"/>
        <v>0</v>
      </c>
      <c r="V35" s="433">
        <f t="shared" si="11"/>
        <v>0</v>
      </c>
      <c r="W35" s="59"/>
      <c r="X35" s="451">
        <f>'Proposed Rates'!$K$249*X$44+'Proposed Rates'!$K$250*X$45+'Proposed Rates'!$K$251*X$46</f>
        <v>0.09904</v>
      </c>
      <c r="Y35" s="541">
        <f>$F$10*(1+X$63)-$F$10</f>
        <v>80.4</v>
      </c>
      <c r="Z35" s="431">
        <f t="shared" si="34"/>
        <v>7.962816</v>
      </c>
      <c r="AA35" s="80"/>
      <c r="AB35" s="432">
        <f t="shared" si="14"/>
        <v>0</v>
      </c>
      <c r="AC35" s="433">
        <f t="shared" si="15"/>
        <v>0</v>
      </c>
      <c r="AD35" s="59"/>
      <c r="AE35" s="451">
        <f>'Proposed Rates'!$K$249*AE$44+'Proposed Rates'!$K$250*AE$45+'Proposed Rates'!$K$251*AE$46</f>
        <v>0.09904</v>
      </c>
      <c r="AF35" s="541">
        <f>$F$10*(1+AE$63)-$F$10</f>
        <v>80.4</v>
      </c>
      <c r="AG35" s="544">
        <f t="shared" si="36"/>
        <v>7.962816</v>
      </c>
      <c r="AH35" s="80"/>
      <c r="AI35" s="432">
        <f t="shared" si="18"/>
        <v>0</v>
      </c>
      <c r="AJ35" s="433">
        <f t="shared" si="19"/>
        <v>0</v>
      </c>
      <c r="AK35" s="59"/>
      <c r="AL35" s="451">
        <f>'Proposed Rates'!$K$249*AL$44+'Proposed Rates'!$K$250*AL$45+'Proposed Rates'!$K$251*AL$46</f>
        <v>0.09904</v>
      </c>
      <c r="AM35" s="541">
        <f>$F$10*(1+AL$63)-$F$10</f>
        <v>80.4</v>
      </c>
      <c r="AN35" s="431">
        <f t="shared" si="38"/>
        <v>7.962816</v>
      </c>
      <c r="AO35" s="80"/>
      <c r="AP35" s="432">
        <f t="shared" si="22"/>
        <v>0</v>
      </c>
      <c r="AQ35" s="433">
        <f t="shared" si="23"/>
        <v>0</v>
      </c>
      <c r="AR35" s="434"/>
      <c r="AS35" s="3"/>
      <c r="AT35" s="3"/>
    </row>
    <row r="36" ht="12.0" customHeight="1">
      <c r="A36" s="59"/>
      <c r="B36" s="351" t="s">
        <v>271</v>
      </c>
      <c r="C36" s="426" t="str">
        <f t="shared" si="26"/>
        <v>General Service &lt; 50 kW.Smart Meter Entity Charge</v>
      </c>
      <c r="D36" s="427" t="s">
        <v>306</v>
      </c>
      <c r="E36" s="351"/>
      <c r="F36" s="428">
        <f>IFERROR(VLOOKUP($C36,'Proposed Rates'!$B:$J,F$11,FALSE),0)</f>
        <v>0.42</v>
      </c>
      <c r="G36" s="429">
        <f>IF($D36="Monthly",1,IF($D36="per KWH",$F$10,0))</f>
        <v>1</v>
      </c>
      <c r="H36" s="431">
        <f t="shared" si="28"/>
        <v>0.42</v>
      </c>
      <c r="I36" s="80"/>
      <c r="J36" s="428">
        <f>IFERROR(VLOOKUP($C36,'Proposed Rates'!$B:$J,J$11,FALSE),0)</f>
        <v>0.42</v>
      </c>
      <c r="K36" s="429">
        <f>IF($D36="Monthly",1,IF($D36="per KWH",$F$10,0))</f>
        <v>1</v>
      </c>
      <c r="L36" s="431">
        <f t="shared" si="30"/>
        <v>0.42</v>
      </c>
      <c r="M36" s="80"/>
      <c r="N36" s="432">
        <f t="shared" si="6"/>
        <v>0</v>
      </c>
      <c r="O36" s="433">
        <f t="shared" si="7"/>
        <v>0</v>
      </c>
      <c r="P36" s="59"/>
      <c r="Q36" s="428">
        <f>IFERROR(VLOOKUP($C36,'Proposed Rates'!$B:$J,Q$11,FALSE),0)</f>
        <v>0.42</v>
      </c>
      <c r="R36" s="429">
        <f>IF($D36="Monthly",1,IF($D36="per KWH",$F$10,0))</f>
        <v>1</v>
      </c>
      <c r="S36" s="431">
        <f t="shared" si="32"/>
        <v>0.42</v>
      </c>
      <c r="T36" s="80"/>
      <c r="U36" s="432">
        <f t="shared" si="10"/>
        <v>0</v>
      </c>
      <c r="V36" s="433">
        <f t="shared" si="11"/>
        <v>0</v>
      </c>
      <c r="W36" s="59"/>
      <c r="X36" s="428">
        <f>IFERROR(VLOOKUP($C36,'Proposed Rates'!$B:$J,X$11,FALSE),0)</f>
        <v>0.43</v>
      </c>
      <c r="Y36" s="429">
        <f>IF($D36="Monthly",1,IF($D36="per KWH",$F$10,0))</f>
        <v>1</v>
      </c>
      <c r="Z36" s="431">
        <f t="shared" si="34"/>
        <v>0.43</v>
      </c>
      <c r="AA36" s="80"/>
      <c r="AB36" s="432">
        <f t="shared" si="14"/>
        <v>0.01</v>
      </c>
      <c r="AC36" s="433">
        <f t="shared" si="15"/>
        <v>0.02380952381</v>
      </c>
      <c r="AD36" s="59"/>
      <c r="AE36" s="428">
        <f>IFERROR(VLOOKUP($C36,'Proposed Rates'!$B:$J,AE$11,FALSE),0)</f>
        <v>0.44</v>
      </c>
      <c r="AF36" s="429">
        <f>IF($D36="Monthly",1,IF($D36="per KWH",$F$10,0))</f>
        <v>1</v>
      </c>
      <c r="AG36" s="544">
        <f t="shared" si="36"/>
        <v>0.44</v>
      </c>
      <c r="AH36" s="80"/>
      <c r="AI36" s="432">
        <f t="shared" si="18"/>
        <v>0.01</v>
      </c>
      <c r="AJ36" s="433">
        <f t="shared" si="19"/>
        <v>0.02325581395</v>
      </c>
      <c r="AK36" s="59"/>
      <c r="AL36" s="428">
        <f>IFERROR(VLOOKUP($C36,'Proposed Rates'!$B:$J,AL$11,FALSE),0)</f>
        <v>0.45</v>
      </c>
      <c r="AM36" s="429">
        <f>IF($D36="Monthly",1,IF($D36="per KWH",$F$10,0))</f>
        <v>1</v>
      </c>
      <c r="AN36" s="431">
        <f t="shared" si="38"/>
        <v>0.45</v>
      </c>
      <c r="AO36" s="80"/>
      <c r="AP36" s="432">
        <f t="shared" si="22"/>
        <v>0.01</v>
      </c>
      <c r="AQ36" s="433">
        <f t="shared" si="23"/>
        <v>0.02272727273</v>
      </c>
      <c r="AR36" s="434"/>
      <c r="AS36" s="3"/>
      <c r="AT36" s="3"/>
    </row>
    <row r="37" ht="12.0" customHeight="1">
      <c r="A37" s="59"/>
      <c r="B37" s="436" t="s">
        <v>313</v>
      </c>
      <c r="C37" s="453"/>
      <c r="D37" s="453"/>
      <c r="E37" s="453"/>
      <c r="F37" s="454"/>
      <c r="G37" s="535"/>
      <c r="H37" s="440">
        <f>SUM(H30:H36)+H29</f>
        <v>107.4681808</v>
      </c>
      <c r="I37" s="456"/>
      <c r="J37" s="454"/>
      <c r="K37" s="535"/>
      <c r="L37" s="536">
        <f>SUM(L30:L36)+L29</f>
        <v>122.87164</v>
      </c>
      <c r="M37" s="456"/>
      <c r="N37" s="442">
        <f t="shared" si="6"/>
        <v>15.4034592</v>
      </c>
      <c r="O37" s="443">
        <f t="shared" si="7"/>
        <v>0.1433304173</v>
      </c>
      <c r="P37" s="59"/>
      <c r="Q37" s="454"/>
      <c r="R37" s="535"/>
      <c r="S37" s="440">
        <f>SUM(S30:S36)+S29</f>
        <v>131.58164</v>
      </c>
      <c r="T37" s="456"/>
      <c r="U37" s="442">
        <f t="shared" si="10"/>
        <v>8.71</v>
      </c>
      <c r="V37" s="443">
        <f t="shared" si="11"/>
        <v>0.07088698417</v>
      </c>
      <c r="W37" s="59"/>
      <c r="X37" s="454"/>
      <c r="Y37" s="535"/>
      <c r="Z37" s="440">
        <f>SUM(Z30:Z36)+Z29</f>
        <v>142.36164</v>
      </c>
      <c r="AA37" s="456"/>
      <c r="AB37" s="442">
        <f t="shared" si="14"/>
        <v>10.78</v>
      </c>
      <c r="AC37" s="443">
        <f t="shared" si="15"/>
        <v>0.08192632346</v>
      </c>
      <c r="AD37" s="59"/>
      <c r="AE37" s="454"/>
      <c r="AF37" s="535"/>
      <c r="AG37" s="440">
        <f>SUM(AG30:AG36)+AG29</f>
        <v>150.27164</v>
      </c>
      <c r="AH37" s="456"/>
      <c r="AI37" s="442">
        <f t="shared" si="18"/>
        <v>7.91</v>
      </c>
      <c r="AJ37" s="443">
        <f t="shared" si="19"/>
        <v>0.05556272041</v>
      </c>
      <c r="AK37" s="59"/>
      <c r="AL37" s="454"/>
      <c r="AM37" s="535"/>
      <c r="AN37" s="440">
        <f>SUM(AN30:AN36)+AN29</f>
        <v>157.92164</v>
      </c>
      <c r="AO37" s="456"/>
      <c r="AP37" s="442">
        <f t="shared" si="22"/>
        <v>7.65</v>
      </c>
      <c r="AQ37" s="443">
        <f t="shared" si="23"/>
        <v>0.05090780935</v>
      </c>
      <c r="AR37" s="444"/>
      <c r="AS37" s="3"/>
      <c r="AT37" s="3"/>
    </row>
    <row r="38" ht="12.0" customHeight="1">
      <c r="A38" s="59"/>
      <c r="B38" s="80" t="s">
        <v>255</v>
      </c>
      <c r="C38" s="426" t="str">
        <f t="shared" ref="C38:C39" si="39">D$6&amp;"."&amp;B38</f>
        <v>General Service &lt; 50 kW.RTSR - Network</v>
      </c>
      <c r="D38" s="457" t="s">
        <v>308</v>
      </c>
      <c r="E38" s="80"/>
      <c r="F38" s="445">
        <f>IFERROR(VLOOKUP($C38,'Proposed Rates'!$B:$J,F$11,FALSE),0)</f>
        <v>0.0118</v>
      </c>
      <c r="G38" s="542">
        <f t="shared" ref="G38:G39" si="40">$F$10*(1+F$63)</f>
        <v>2481.12</v>
      </c>
      <c r="H38" s="431">
        <f t="shared" ref="H38:H39" si="41">G38*F38</f>
        <v>29.277216</v>
      </c>
      <c r="I38" s="80"/>
      <c r="J38" s="445">
        <f>IFERROR(VLOOKUP($C38,'Proposed Rates'!$B:$J,J$11,FALSE),0)</f>
        <v>0.011</v>
      </c>
      <c r="K38" s="542">
        <f t="shared" ref="K38:K39" si="42">$F$10*(1+J$63)</f>
        <v>2480.4</v>
      </c>
      <c r="L38" s="431">
        <f t="shared" ref="L38:L39" si="43">K38*J38</f>
        <v>27.2844</v>
      </c>
      <c r="M38" s="80"/>
      <c r="N38" s="432">
        <f t="shared" si="6"/>
        <v>-1.992816</v>
      </c>
      <c r="O38" s="433">
        <f t="shared" si="7"/>
        <v>-0.06806712769</v>
      </c>
      <c r="P38" s="59"/>
      <c r="Q38" s="445">
        <f>IFERROR(VLOOKUP($C38,'Proposed Rates'!$B:$J,Q$11,FALSE),0)</f>
        <v>0.011</v>
      </c>
      <c r="R38" s="542">
        <f t="shared" ref="R38:R39" si="44">$F$10*(1+Q$63)</f>
        <v>2480.4</v>
      </c>
      <c r="S38" s="431">
        <f t="shared" ref="S38:S39" si="45">R38*Q38</f>
        <v>27.2844</v>
      </c>
      <c r="T38" s="80"/>
      <c r="U38" s="432">
        <f t="shared" si="10"/>
        <v>0</v>
      </c>
      <c r="V38" s="433">
        <f t="shared" si="11"/>
        <v>0</v>
      </c>
      <c r="W38" s="59"/>
      <c r="X38" s="445">
        <f>IFERROR(VLOOKUP($C38,'Proposed Rates'!$B:$J,X$11,FALSE),0)</f>
        <v>0.011</v>
      </c>
      <c r="Y38" s="542">
        <f t="shared" ref="Y38:Y39" si="46">$F$10*(1+X$63)</f>
        <v>2480.4</v>
      </c>
      <c r="Z38" s="431">
        <f t="shared" ref="Z38:Z39" si="47">Y38*X38</f>
        <v>27.2844</v>
      </c>
      <c r="AA38" s="80"/>
      <c r="AB38" s="432">
        <f t="shared" si="14"/>
        <v>0</v>
      </c>
      <c r="AC38" s="433">
        <f t="shared" si="15"/>
        <v>0</v>
      </c>
      <c r="AD38" s="59"/>
      <c r="AE38" s="445">
        <f>IFERROR(VLOOKUP($C38,'Proposed Rates'!$B:$J,AE$11,FALSE),0)</f>
        <v>0.011</v>
      </c>
      <c r="AF38" s="542">
        <f t="shared" ref="AF38:AF39" si="48">$F$10*(1+AE$63)</f>
        <v>2480.4</v>
      </c>
      <c r="AG38" s="431">
        <f t="shared" ref="AG38:AG39" si="49">AF38*AE38</f>
        <v>27.2844</v>
      </c>
      <c r="AH38" s="80"/>
      <c r="AI38" s="432">
        <f t="shared" si="18"/>
        <v>0</v>
      </c>
      <c r="AJ38" s="433">
        <f t="shared" si="19"/>
        <v>0</v>
      </c>
      <c r="AK38" s="59"/>
      <c r="AL38" s="445">
        <f>IFERROR(VLOOKUP($C38,'Proposed Rates'!$B:$J,AL$11,FALSE),0)</f>
        <v>0.011</v>
      </c>
      <c r="AM38" s="542">
        <f t="shared" ref="AM38:AM39" si="50">$F$10*(1+AL$63)</f>
        <v>2480.4</v>
      </c>
      <c r="AN38" s="431">
        <f t="shared" ref="AN38:AN39" si="51">AM38*AL38</f>
        <v>27.2844</v>
      </c>
      <c r="AO38" s="80"/>
      <c r="AP38" s="432">
        <f t="shared" si="22"/>
        <v>0</v>
      </c>
      <c r="AQ38" s="433">
        <f t="shared" si="23"/>
        <v>0</v>
      </c>
      <c r="AR38" s="434"/>
      <c r="AS38" s="3"/>
      <c r="AT38" s="3"/>
    </row>
    <row r="39" ht="12.0" customHeight="1">
      <c r="A39" s="59"/>
      <c r="B39" s="80" t="s">
        <v>256</v>
      </c>
      <c r="C39" s="426" t="str">
        <f t="shared" si="39"/>
        <v>General Service &lt; 50 kW.RTSR - Line and Transformation Connection</v>
      </c>
      <c r="D39" s="457" t="s">
        <v>308</v>
      </c>
      <c r="E39" s="80"/>
      <c r="F39" s="445">
        <f>IFERROR(VLOOKUP($C39,'Proposed Rates'!$B:$J,F$11,FALSE),0)</f>
        <v>0.007</v>
      </c>
      <c r="G39" s="542">
        <f t="shared" si="40"/>
        <v>2481.12</v>
      </c>
      <c r="H39" s="431">
        <f t="shared" si="41"/>
        <v>17.36784</v>
      </c>
      <c r="I39" s="80"/>
      <c r="J39" s="445">
        <f>IFERROR(VLOOKUP($C39,'Proposed Rates'!$B:$J,J$11,FALSE),0)</f>
        <v>0.0061</v>
      </c>
      <c r="K39" s="542">
        <f t="shared" si="42"/>
        <v>2480.4</v>
      </c>
      <c r="L39" s="431">
        <f t="shared" si="43"/>
        <v>15.13044</v>
      </c>
      <c r="M39" s="80"/>
      <c r="N39" s="432">
        <f t="shared" si="6"/>
        <v>-2.2374</v>
      </c>
      <c r="O39" s="433">
        <f t="shared" si="7"/>
        <v>-0.1288243098</v>
      </c>
      <c r="P39" s="59"/>
      <c r="Q39" s="445">
        <f>IFERROR(VLOOKUP($C39,'Proposed Rates'!$B:$J,Q$11,FALSE),0)</f>
        <v>0.0061</v>
      </c>
      <c r="R39" s="542">
        <f t="shared" si="44"/>
        <v>2480.4</v>
      </c>
      <c r="S39" s="431">
        <f t="shared" si="45"/>
        <v>15.13044</v>
      </c>
      <c r="T39" s="80"/>
      <c r="U39" s="432">
        <f t="shared" si="10"/>
        <v>0</v>
      </c>
      <c r="V39" s="433">
        <f t="shared" si="11"/>
        <v>0</v>
      </c>
      <c r="W39" s="59"/>
      <c r="X39" s="445">
        <f>IFERROR(VLOOKUP($C39,'Proposed Rates'!$B:$J,X$11,FALSE),0)</f>
        <v>0.0061</v>
      </c>
      <c r="Y39" s="542">
        <f t="shared" si="46"/>
        <v>2480.4</v>
      </c>
      <c r="Z39" s="431">
        <f t="shared" si="47"/>
        <v>15.13044</v>
      </c>
      <c r="AA39" s="80"/>
      <c r="AB39" s="432">
        <f t="shared" si="14"/>
        <v>0</v>
      </c>
      <c r="AC39" s="433">
        <f t="shared" si="15"/>
        <v>0</v>
      </c>
      <c r="AD39" s="59"/>
      <c r="AE39" s="445">
        <f>IFERROR(VLOOKUP($C39,'Proposed Rates'!$B:$J,AE$11,FALSE),0)</f>
        <v>0.0061</v>
      </c>
      <c r="AF39" s="542">
        <f t="shared" si="48"/>
        <v>2480.4</v>
      </c>
      <c r="AG39" s="431">
        <f t="shared" si="49"/>
        <v>15.13044</v>
      </c>
      <c r="AH39" s="80"/>
      <c r="AI39" s="432">
        <f t="shared" si="18"/>
        <v>0</v>
      </c>
      <c r="AJ39" s="433">
        <f t="shared" si="19"/>
        <v>0</v>
      </c>
      <c r="AK39" s="59"/>
      <c r="AL39" s="445">
        <f>IFERROR(VLOOKUP($C39,'Proposed Rates'!$B:$J,AL$11,FALSE),0)</f>
        <v>0.0061</v>
      </c>
      <c r="AM39" s="542">
        <f t="shared" si="50"/>
        <v>2480.4</v>
      </c>
      <c r="AN39" s="431">
        <f t="shared" si="51"/>
        <v>15.13044</v>
      </c>
      <c r="AO39" s="80"/>
      <c r="AP39" s="432">
        <f t="shared" si="22"/>
        <v>0</v>
      </c>
      <c r="AQ39" s="433">
        <f t="shared" si="23"/>
        <v>0</v>
      </c>
      <c r="AR39" s="434"/>
      <c r="AS39" s="3"/>
      <c r="AT39" s="3"/>
    </row>
    <row r="40" ht="12.0" customHeight="1">
      <c r="A40" s="59"/>
      <c r="B40" s="436" t="s">
        <v>314</v>
      </c>
      <c r="C40" s="458"/>
      <c r="D40" s="458"/>
      <c r="E40" s="458"/>
      <c r="F40" s="459"/>
      <c r="G40" s="535"/>
      <c r="H40" s="440">
        <f>SUM(H37:H39)</f>
        <v>154.1132368</v>
      </c>
      <c r="I40" s="441"/>
      <c r="J40" s="459"/>
      <c r="K40" s="535"/>
      <c r="L40" s="536">
        <f>SUM(L37:L39)</f>
        <v>165.28648</v>
      </c>
      <c r="M40" s="441"/>
      <c r="N40" s="442">
        <f t="shared" si="6"/>
        <v>11.1732432</v>
      </c>
      <c r="O40" s="443">
        <f t="shared" si="7"/>
        <v>0.07250021758</v>
      </c>
      <c r="P40" s="59"/>
      <c r="Q40" s="459"/>
      <c r="R40" s="535"/>
      <c r="S40" s="440">
        <f>SUM(S37:S39)</f>
        <v>173.99648</v>
      </c>
      <c r="T40" s="441"/>
      <c r="U40" s="442">
        <f t="shared" si="10"/>
        <v>8.71</v>
      </c>
      <c r="V40" s="443">
        <f t="shared" si="11"/>
        <v>0.05269638509</v>
      </c>
      <c r="W40" s="59"/>
      <c r="X40" s="459"/>
      <c r="Y40" s="535"/>
      <c r="Z40" s="440">
        <f>SUM(Z37:Z39)</f>
        <v>184.77648</v>
      </c>
      <c r="AA40" s="441"/>
      <c r="AB40" s="442">
        <f t="shared" si="14"/>
        <v>10.78</v>
      </c>
      <c r="AC40" s="443">
        <f t="shared" si="15"/>
        <v>0.06195527634</v>
      </c>
      <c r="AD40" s="59"/>
      <c r="AE40" s="459"/>
      <c r="AF40" s="535"/>
      <c r="AG40" s="440">
        <f>SUM(AG37:AG39)</f>
        <v>192.68648</v>
      </c>
      <c r="AH40" s="441"/>
      <c r="AI40" s="442">
        <f t="shared" si="18"/>
        <v>7.91</v>
      </c>
      <c r="AJ40" s="443">
        <f t="shared" si="19"/>
        <v>0.04280847865</v>
      </c>
      <c r="AK40" s="59"/>
      <c r="AL40" s="459"/>
      <c r="AM40" s="535"/>
      <c r="AN40" s="440">
        <f>SUM(AN37:AN39)</f>
        <v>200.33648</v>
      </c>
      <c r="AO40" s="441"/>
      <c r="AP40" s="442">
        <f t="shared" si="22"/>
        <v>7.65</v>
      </c>
      <c r="AQ40" s="443">
        <f t="shared" si="23"/>
        <v>0.03970179952</v>
      </c>
      <c r="AR40" s="444"/>
      <c r="AS40" s="3"/>
      <c r="AT40" s="3"/>
    </row>
    <row r="41" ht="12.0" customHeight="1">
      <c r="A41" s="59"/>
      <c r="B41" s="351" t="s">
        <v>257</v>
      </c>
      <c r="C41" s="426" t="str">
        <f t="shared" ref="C41:C48" si="52">D$6&amp;"."&amp;B41</f>
        <v>General Service &lt; 50 kW.Wholesale Market Service Charge (WMSC)</v>
      </c>
      <c r="D41" s="427" t="s">
        <v>308</v>
      </c>
      <c r="E41" s="351"/>
      <c r="F41" s="445">
        <f>IFERROR(VLOOKUP($C41,'Proposed Rates'!$B:$J,F$11,FALSE),0)</f>
        <v>0.0045</v>
      </c>
      <c r="G41" s="542">
        <f t="shared" ref="G41:G42" si="53">$F$10*(1+F$63)</f>
        <v>2481.12</v>
      </c>
      <c r="H41" s="431">
        <f t="shared" ref="H41:H48" si="54">G41*F41</f>
        <v>11.16504</v>
      </c>
      <c r="I41" s="80"/>
      <c r="J41" s="445">
        <f>IFERROR(VLOOKUP($C41,'Proposed Rates'!$B:$J,J$11,FALSE),0)</f>
        <v>0.0045</v>
      </c>
      <c r="K41" s="542">
        <f t="shared" ref="K41:K42" si="55">$F$10*(1+J$63)</f>
        <v>2480.4</v>
      </c>
      <c r="L41" s="431">
        <f t="shared" ref="L41:L48" si="56">K41*J41</f>
        <v>11.1618</v>
      </c>
      <c r="M41" s="80"/>
      <c r="N41" s="432">
        <f t="shared" si="6"/>
        <v>-0.00324</v>
      </c>
      <c r="O41" s="433">
        <f t="shared" si="7"/>
        <v>-0.0002901915264</v>
      </c>
      <c r="P41" s="59"/>
      <c r="Q41" s="445">
        <f>IFERROR(VLOOKUP($C41,'Proposed Rates'!$B:$J,Q$11,FALSE),0)</f>
        <v>0.0045</v>
      </c>
      <c r="R41" s="542">
        <f t="shared" ref="R41:R42" si="57">$F$10*(1+Q$63)</f>
        <v>2480.4</v>
      </c>
      <c r="S41" s="431">
        <f t="shared" ref="S41:S48" si="58">R41*Q41</f>
        <v>11.1618</v>
      </c>
      <c r="T41" s="80"/>
      <c r="U41" s="432">
        <f t="shared" si="10"/>
        <v>0</v>
      </c>
      <c r="V41" s="433">
        <f t="shared" si="11"/>
        <v>0</v>
      </c>
      <c r="W41" s="59"/>
      <c r="X41" s="445">
        <f>IFERROR(VLOOKUP($C41,'Proposed Rates'!$B:$J,X$11,FALSE),0)</f>
        <v>0.0045</v>
      </c>
      <c r="Y41" s="542">
        <f t="shared" ref="Y41:Y42" si="59">$F$10*(1+X$63)</f>
        <v>2480.4</v>
      </c>
      <c r="Z41" s="431">
        <f t="shared" ref="Z41:Z48" si="60">Y41*X41</f>
        <v>11.1618</v>
      </c>
      <c r="AA41" s="80"/>
      <c r="AB41" s="432">
        <f t="shared" si="14"/>
        <v>0</v>
      </c>
      <c r="AC41" s="433">
        <f t="shared" si="15"/>
        <v>0</v>
      </c>
      <c r="AD41" s="59"/>
      <c r="AE41" s="445">
        <f>IFERROR(VLOOKUP($C41,'Proposed Rates'!$B:$J,AE$11,FALSE),0)</f>
        <v>0.0045</v>
      </c>
      <c r="AF41" s="542">
        <f t="shared" ref="AF41:AF42" si="61">$F$10*(1+AE$63)</f>
        <v>2480.4</v>
      </c>
      <c r="AG41" s="431">
        <f t="shared" ref="AG41:AG48" si="62">AF41*AE41</f>
        <v>11.1618</v>
      </c>
      <c r="AH41" s="80"/>
      <c r="AI41" s="432">
        <f t="shared" si="18"/>
        <v>0</v>
      </c>
      <c r="AJ41" s="433">
        <f t="shared" si="19"/>
        <v>0</v>
      </c>
      <c r="AK41" s="59"/>
      <c r="AL41" s="445">
        <f>IFERROR(VLOOKUP($C41,'Proposed Rates'!$B:$J,AL$11,FALSE),0)</f>
        <v>0.0045</v>
      </c>
      <c r="AM41" s="542">
        <f t="shared" ref="AM41:AM42" si="63">$F$10*(1+AL$63)</f>
        <v>2480.4</v>
      </c>
      <c r="AN41" s="431">
        <f t="shared" ref="AN41:AN48" si="64">AM41*AL41</f>
        <v>11.1618</v>
      </c>
      <c r="AO41" s="80"/>
      <c r="AP41" s="432">
        <f t="shared" si="22"/>
        <v>0</v>
      </c>
      <c r="AQ41" s="433">
        <f t="shared" si="23"/>
        <v>0</v>
      </c>
      <c r="AR41" s="434"/>
      <c r="AS41" s="3"/>
      <c r="AT41" s="3"/>
    </row>
    <row r="42" ht="12.0" customHeight="1">
      <c r="A42" s="59"/>
      <c r="B42" s="351" t="s">
        <v>258</v>
      </c>
      <c r="C42" s="426" t="str">
        <f t="shared" si="52"/>
        <v>General Service &lt; 50 kW.Rural and Remote Rate Protection (RRRP)</v>
      </c>
      <c r="D42" s="427" t="s">
        <v>308</v>
      </c>
      <c r="E42" s="351"/>
      <c r="F42" s="445">
        <f>IFERROR(VLOOKUP($C42,'Proposed Rates'!$B:$J,F$11,FALSE),0)</f>
        <v>0.0015</v>
      </c>
      <c r="G42" s="542">
        <f t="shared" si="53"/>
        <v>2481.12</v>
      </c>
      <c r="H42" s="431">
        <f t="shared" si="54"/>
        <v>3.72168</v>
      </c>
      <c r="I42" s="80"/>
      <c r="J42" s="445">
        <f>IFERROR(VLOOKUP($C42,'Proposed Rates'!$B:$J,J$11,FALSE),0)</f>
        <v>0.0015</v>
      </c>
      <c r="K42" s="542">
        <f t="shared" si="55"/>
        <v>2480.4</v>
      </c>
      <c r="L42" s="431">
        <f t="shared" si="56"/>
        <v>3.7206</v>
      </c>
      <c r="M42" s="80"/>
      <c r="N42" s="432">
        <f t="shared" si="6"/>
        <v>-0.00108</v>
      </c>
      <c r="O42" s="433">
        <f t="shared" si="7"/>
        <v>-0.0002901915264</v>
      </c>
      <c r="P42" s="59"/>
      <c r="Q42" s="445">
        <f>IFERROR(VLOOKUP($C42,'Proposed Rates'!$B:$J,Q$11,FALSE),0)</f>
        <v>0.0015</v>
      </c>
      <c r="R42" s="542">
        <f t="shared" si="57"/>
        <v>2480.4</v>
      </c>
      <c r="S42" s="431">
        <f t="shared" si="58"/>
        <v>3.7206</v>
      </c>
      <c r="T42" s="80"/>
      <c r="U42" s="432">
        <f t="shared" si="10"/>
        <v>0</v>
      </c>
      <c r="V42" s="433">
        <f t="shared" si="11"/>
        <v>0</v>
      </c>
      <c r="W42" s="59"/>
      <c r="X42" s="445">
        <f>IFERROR(VLOOKUP($C42,'Proposed Rates'!$B:$J,X$11,FALSE),0)</f>
        <v>0.0015</v>
      </c>
      <c r="Y42" s="542">
        <f t="shared" si="59"/>
        <v>2480.4</v>
      </c>
      <c r="Z42" s="431">
        <f t="shared" si="60"/>
        <v>3.7206</v>
      </c>
      <c r="AA42" s="80"/>
      <c r="AB42" s="432">
        <f t="shared" si="14"/>
        <v>0</v>
      </c>
      <c r="AC42" s="433">
        <f t="shared" si="15"/>
        <v>0</v>
      </c>
      <c r="AD42" s="59"/>
      <c r="AE42" s="445">
        <f>IFERROR(VLOOKUP($C42,'Proposed Rates'!$B:$J,AE$11,FALSE),0)</f>
        <v>0.0015</v>
      </c>
      <c r="AF42" s="542">
        <f t="shared" si="61"/>
        <v>2480.4</v>
      </c>
      <c r="AG42" s="431">
        <f t="shared" si="62"/>
        <v>3.7206</v>
      </c>
      <c r="AH42" s="80"/>
      <c r="AI42" s="432">
        <f t="shared" si="18"/>
        <v>0</v>
      </c>
      <c r="AJ42" s="433">
        <f t="shared" si="19"/>
        <v>0</v>
      </c>
      <c r="AK42" s="59"/>
      <c r="AL42" s="445">
        <f>IFERROR(VLOOKUP($C42,'Proposed Rates'!$B:$J,AL$11,FALSE),0)</f>
        <v>0.0015</v>
      </c>
      <c r="AM42" s="542">
        <f t="shared" si="63"/>
        <v>2480.4</v>
      </c>
      <c r="AN42" s="431">
        <f t="shared" si="64"/>
        <v>3.7206</v>
      </c>
      <c r="AO42" s="80"/>
      <c r="AP42" s="432">
        <f t="shared" si="22"/>
        <v>0</v>
      </c>
      <c r="AQ42" s="433">
        <f t="shared" si="23"/>
        <v>0</v>
      </c>
      <c r="AR42" s="434"/>
      <c r="AS42" s="3"/>
      <c r="AT42" s="3"/>
    </row>
    <row r="43" ht="12.0" customHeight="1">
      <c r="A43" s="59"/>
      <c r="B43" s="351" t="s">
        <v>260</v>
      </c>
      <c r="C43" s="426" t="str">
        <f t="shared" si="52"/>
        <v>General Service &lt; 50 kW.Standard Supply Service Charge</v>
      </c>
      <c r="D43" s="427" t="s">
        <v>306</v>
      </c>
      <c r="E43" s="351"/>
      <c r="F43" s="428">
        <f>IFERROR(VLOOKUP($C43,'Proposed Rates'!$B:$J,F$11,FALSE),0)</f>
        <v>0.25</v>
      </c>
      <c r="G43" s="429">
        <f>IF($D43="Monthly",1,IF($D43="per KWH",$F$10,0))</f>
        <v>1</v>
      </c>
      <c r="H43" s="431">
        <f t="shared" si="54"/>
        <v>0.25</v>
      </c>
      <c r="I43" s="80"/>
      <c r="J43" s="428">
        <f>IFERROR(VLOOKUP($C43,'Proposed Rates'!$B:$J,J$11,FALSE),0)</f>
        <v>1.51</v>
      </c>
      <c r="K43" s="429">
        <f>IF($D43="Monthly",1,IF($D43="per KWH",$F$10,0))</f>
        <v>1</v>
      </c>
      <c r="L43" s="431">
        <f t="shared" si="56"/>
        <v>1.51</v>
      </c>
      <c r="M43" s="80"/>
      <c r="N43" s="432">
        <f t="shared" si="6"/>
        <v>1.26</v>
      </c>
      <c r="O43" s="433">
        <f t="shared" si="7"/>
        <v>5.04</v>
      </c>
      <c r="P43" s="59"/>
      <c r="Q43" s="428">
        <f>IFERROR(VLOOKUP($C43,'Proposed Rates'!$B:$J,Q$11,FALSE),0)</f>
        <v>1.54</v>
      </c>
      <c r="R43" s="429">
        <f>IF($D43="Monthly",1,IF($D43="per KWH",$F$10,0))</f>
        <v>1</v>
      </c>
      <c r="S43" s="431">
        <f t="shared" si="58"/>
        <v>1.54</v>
      </c>
      <c r="T43" s="80"/>
      <c r="U43" s="432">
        <f t="shared" si="10"/>
        <v>0.03</v>
      </c>
      <c r="V43" s="433">
        <f t="shared" si="11"/>
        <v>0.01986754967</v>
      </c>
      <c r="W43" s="59"/>
      <c r="X43" s="428">
        <f>IFERROR(VLOOKUP($C43,'Proposed Rates'!$B:$J,X$11,FALSE),0)</f>
        <v>1.57</v>
      </c>
      <c r="Y43" s="429">
        <f>IF($D43="Monthly",1,IF($D43="per KWH",$F$10,0))</f>
        <v>1</v>
      </c>
      <c r="Z43" s="431">
        <f t="shared" si="60"/>
        <v>1.57</v>
      </c>
      <c r="AA43" s="80"/>
      <c r="AB43" s="432">
        <f t="shared" si="14"/>
        <v>0.03</v>
      </c>
      <c r="AC43" s="433">
        <f t="shared" si="15"/>
        <v>0.01948051948</v>
      </c>
      <c r="AD43" s="59"/>
      <c r="AE43" s="428">
        <f>IFERROR(VLOOKUP($C43,'Proposed Rates'!$B:$J,AE$11,FALSE),0)</f>
        <v>1.6</v>
      </c>
      <c r="AF43" s="429">
        <f>IF($D43="Monthly",1,IF($D43="per KWH",$F$10,0))</f>
        <v>1</v>
      </c>
      <c r="AG43" s="431">
        <f t="shared" si="62"/>
        <v>1.6</v>
      </c>
      <c r="AH43" s="80"/>
      <c r="AI43" s="432">
        <f t="shared" si="18"/>
        <v>0.03</v>
      </c>
      <c r="AJ43" s="433">
        <f t="shared" si="19"/>
        <v>0.01910828025</v>
      </c>
      <c r="AK43" s="59"/>
      <c r="AL43" s="428">
        <f>IFERROR(VLOOKUP($C43,'Proposed Rates'!$B:$J,AL$11,FALSE),0)</f>
        <v>1.63</v>
      </c>
      <c r="AM43" s="429">
        <f>IF($D43="Monthly",1,IF($D43="per KWH",$F$10,0))</f>
        <v>1</v>
      </c>
      <c r="AN43" s="431">
        <f t="shared" si="64"/>
        <v>1.63</v>
      </c>
      <c r="AO43" s="80"/>
      <c r="AP43" s="432">
        <f t="shared" si="22"/>
        <v>0.03</v>
      </c>
      <c r="AQ43" s="433">
        <f t="shared" si="23"/>
        <v>0.01875</v>
      </c>
      <c r="AR43" s="434"/>
      <c r="AS43" s="3"/>
      <c r="AT43" s="3"/>
    </row>
    <row r="44" ht="12.0" customHeight="1">
      <c r="A44" s="59"/>
      <c r="B44" s="351" t="s">
        <v>262</v>
      </c>
      <c r="C44" s="426" t="str">
        <f t="shared" si="52"/>
        <v>General Service &lt; 50 kW.TOU - Off Peak</v>
      </c>
      <c r="D44" s="427" t="s">
        <v>308</v>
      </c>
      <c r="E44" s="351"/>
      <c r="F44" s="461">
        <f>VLOOKUP($B44,'Proposed Rates'!$D$248:$J$254,+F$11-2,FALSE)</f>
        <v>0.076</v>
      </c>
      <c r="G44" s="542">
        <f>'Proposed Rates'!$K$249*$F$10</f>
        <v>1536</v>
      </c>
      <c r="H44" s="431">
        <f t="shared" si="54"/>
        <v>116.736</v>
      </c>
      <c r="I44" s="80"/>
      <c r="J44" s="461">
        <f>VLOOKUP($B44,'Proposed Rates'!$D$248:$J$254,+J$11-2,FALSE)</f>
        <v>0.076</v>
      </c>
      <c r="K44" s="542">
        <f>'Proposed Rates'!$K$249*$F$10</f>
        <v>1536</v>
      </c>
      <c r="L44" s="431">
        <f t="shared" si="56"/>
        <v>116.736</v>
      </c>
      <c r="M44" s="80"/>
      <c r="N44" s="432">
        <f t="shared" si="6"/>
        <v>0</v>
      </c>
      <c r="O44" s="433">
        <f t="shared" si="7"/>
        <v>0</v>
      </c>
      <c r="P44" s="59"/>
      <c r="Q44" s="461">
        <f>VLOOKUP($B44,'Proposed Rates'!$D$248:$J$254,+Q$11-2,FALSE)</f>
        <v>0.076</v>
      </c>
      <c r="R44" s="542">
        <f>'Proposed Rates'!$K$249*$F$10</f>
        <v>1536</v>
      </c>
      <c r="S44" s="431">
        <f t="shared" si="58"/>
        <v>116.736</v>
      </c>
      <c r="T44" s="80"/>
      <c r="U44" s="432">
        <f t="shared" si="10"/>
        <v>0</v>
      </c>
      <c r="V44" s="433">
        <f t="shared" si="11"/>
        <v>0</v>
      </c>
      <c r="W44" s="59"/>
      <c r="X44" s="461">
        <f>VLOOKUP($B44,'Proposed Rates'!$D$248:$J$254,+X$11-2,FALSE)</f>
        <v>0.076</v>
      </c>
      <c r="Y44" s="542">
        <f>'Proposed Rates'!$K$249*$F$10</f>
        <v>1536</v>
      </c>
      <c r="Z44" s="431">
        <f t="shared" si="60"/>
        <v>116.736</v>
      </c>
      <c r="AA44" s="80"/>
      <c r="AB44" s="432">
        <f t="shared" si="14"/>
        <v>0</v>
      </c>
      <c r="AC44" s="433">
        <f t="shared" si="15"/>
        <v>0</v>
      </c>
      <c r="AD44" s="59"/>
      <c r="AE44" s="461">
        <f>VLOOKUP($B44,'Proposed Rates'!$D$248:$J$254,+AE$11-2,FALSE)</f>
        <v>0.076</v>
      </c>
      <c r="AF44" s="542">
        <f>'Proposed Rates'!$K$249*$F$10</f>
        <v>1536</v>
      </c>
      <c r="AG44" s="431">
        <f t="shared" si="62"/>
        <v>116.736</v>
      </c>
      <c r="AH44" s="80"/>
      <c r="AI44" s="432">
        <f t="shared" si="18"/>
        <v>0</v>
      </c>
      <c r="AJ44" s="433">
        <f t="shared" si="19"/>
        <v>0</v>
      </c>
      <c r="AK44" s="59"/>
      <c r="AL44" s="461">
        <f>VLOOKUP($B44,'Proposed Rates'!$D$248:$J$254,+AL$11-2,FALSE)</f>
        <v>0.076</v>
      </c>
      <c r="AM44" s="542">
        <f>'Proposed Rates'!$K$249*$F$10</f>
        <v>1536</v>
      </c>
      <c r="AN44" s="431">
        <f t="shared" si="64"/>
        <v>116.736</v>
      </c>
      <c r="AO44" s="80"/>
      <c r="AP44" s="432">
        <f t="shared" si="22"/>
        <v>0</v>
      </c>
      <c r="AQ44" s="433">
        <f t="shared" si="23"/>
        <v>0</v>
      </c>
      <c r="AR44" s="434"/>
      <c r="AS44" s="3"/>
      <c r="AT44" s="3"/>
    </row>
    <row r="45" ht="12.0" customHeight="1">
      <c r="A45" s="59"/>
      <c r="B45" s="351" t="s">
        <v>263</v>
      </c>
      <c r="C45" s="426" t="str">
        <f t="shared" si="52"/>
        <v>General Service &lt; 50 kW.TOU - Mid Peak</v>
      </c>
      <c r="D45" s="427" t="s">
        <v>308</v>
      </c>
      <c r="E45" s="351"/>
      <c r="F45" s="461">
        <f>VLOOKUP($B45,'Proposed Rates'!$D$248:$J$254,+F$11-2,FALSE)</f>
        <v>0.122</v>
      </c>
      <c r="G45" s="542">
        <f>'Proposed Rates'!$K$250*$F$10</f>
        <v>432</v>
      </c>
      <c r="H45" s="431">
        <f t="shared" si="54"/>
        <v>52.704</v>
      </c>
      <c r="I45" s="80"/>
      <c r="J45" s="461">
        <f>VLOOKUP($B45,'Proposed Rates'!$D$248:$J$254,+J$11-2,FALSE)</f>
        <v>0.122</v>
      </c>
      <c r="K45" s="542">
        <f>'Proposed Rates'!$K$250*$F$10</f>
        <v>432</v>
      </c>
      <c r="L45" s="431">
        <f t="shared" si="56"/>
        <v>52.704</v>
      </c>
      <c r="M45" s="80"/>
      <c r="N45" s="432">
        <f t="shared" si="6"/>
        <v>0</v>
      </c>
      <c r="O45" s="433">
        <f t="shared" si="7"/>
        <v>0</v>
      </c>
      <c r="P45" s="59"/>
      <c r="Q45" s="461">
        <f>VLOOKUP($B45,'Proposed Rates'!$D$248:$J$254,+Q$11-2,FALSE)</f>
        <v>0.122</v>
      </c>
      <c r="R45" s="542">
        <f>'Proposed Rates'!$K$250*$F$10</f>
        <v>432</v>
      </c>
      <c r="S45" s="431">
        <f t="shared" si="58"/>
        <v>52.704</v>
      </c>
      <c r="T45" s="80"/>
      <c r="U45" s="432">
        <f t="shared" si="10"/>
        <v>0</v>
      </c>
      <c r="V45" s="433">
        <f t="shared" si="11"/>
        <v>0</v>
      </c>
      <c r="W45" s="59"/>
      <c r="X45" s="461">
        <f>VLOOKUP($B45,'Proposed Rates'!$D$248:$J$254,+X$11-2,FALSE)</f>
        <v>0.122</v>
      </c>
      <c r="Y45" s="542">
        <f>'Proposed Rates'!$K$250*$F$10</f>
        <v>432</v>
      </c>
      <c r="Z45" s="431">
        <f t="shared" si="60"/>
        <v>52.704</v>
      </c>
      <c r="AA45" s="80"/>
      <c r="AB45" s="432">
        <f t="shared" si="14"/>
        <v>0</v>
      </c>
      <c r="AC45" s="433">
        <f t="shared" si="15"/>
        <v>0</v>
      </c>
      <c r="AD45" s="59"/>
      <c r="AE45" s="461">
        <f>VLOOKUP($B45,'Proposed Rates'!$D$248:$J$254,+AE$11-2,FALSE)</f>
        <v>0.122</v>
      </c>
      <c r="AF45" s="542">
        <f>'Proposed Rates'!$K$250*$F$10</f>
        <v>432</v>
      </c>
      <c r="AG45" s="431">
        <f t="shared" si="62"/>
        <v>52.704</v>
      </c>
      <c r="AH45" s="80"/>
      <c r="AI45" s="432">
        <f t="shared" si="18"/>
        <v>0</v>
      </c>
      <c r="AJ45" s="433">
        <f t="shared" si="19"/>
        <v>0</v>
      </c>
      <c r="AK45" s="59"/>
      <c r="AL45" s="461">
        <f>VLOOKUP($B45,'Proposed Rates'!$D$248:$J$254,+AL$11-2,FALSE)</f>
        <v>0.122</v>
      </c>
      <c r="AM45" s="542">
        <f>'Proposed Rates'!$K$250*$F$10</f>
        <v>432</v>
      </c>
      <c r="AN45" s="431">
        <f t="shared" si="64"/>
        <v>52.704</v>
      </c>
      <c r="AO45" s="80"/>
      <c r="AP45" s="432">
        <f t="shared" si="22"/>
        <v>0</v>
      </c>
      <c r="AQ45" s="433">
        <f t="shared" si="23"/>
        <v>0</v>
      </c>
      <c r="AR45" s="434"/>
      <c r="AS45" s="3"/>
      <c r="AT45" s="3"/>
    </row>
    <row r="46" ht="12.0" customHeight="1">
      <c r="A46" s="59"/>
      <c r="B46" s="59" t="s">
        <v>264</v>
      </c>
      <c r="C46" s="426" t="str">
        <f t="shared" si="52"/>
        <v>General Service &lt; 50 kW.TOU - On Peak</v>
      </c>
      <c r="D46" s="427" t="s">
        <v>308</v>
      </c>
      <c r="E46" s="351"/>
      <c r="F46" s="461">
        <f>VLOOKUP($B46,'Proposed Rates'!$D$248:$J$254,+F$11-2,FALSE)</f>
        <v>0.158</v>
      </c>
      <c r="G46" s="542">
        <f>'Proposed Rates'!$K$251*$F$10</f>
        <v>432</v>
      </c>
      <c r="H46" s="431">
        <f t="shared" si="54"/>
        <v>68.256</v>
      </c>
      <c r="I46" s="80"/>
      <c r="J46" s="461">
        <f>VLOOKUP($B46,'Proposed Rates'!$D$248:$J$254,+J$11-2,FALSE)</f>
        <v>0.158</v>
      </c>
      <c r="K46" s="542">
        <f>'Proposed Rates'!$K$251*$F$10</f>
        <v>432</v>
      </c>
      <c r="L46" s="431">
        <f t="shared" si="56"/>
        <v>68.256</v>
      </c>
      <c r="M46" s="80"/>
      <c r="N46" s="432">
        <f t="shared" si="6"/>
        <v>0</v>
      </c>
      <c r="O46" s="433">
        <f t="shared" si="7"/>
        <v>0</v>
      </c>
      <c r="P46" s="59"/>
      <c r="Q46" s="461">
        <f>VLOOKUP($B46,'Proposed Rates'!$D$248:$J$254,+Q$11-2,FALSE)</f>
        <v>0.158</v>
      </c>
      <c r="R46" s="542">
        <f>'Proposed Rates'!$K$251*$F$10</f>
        <v>432</v>
      </c>
      <c r="S46" s="431">
        <f t="shared" si="58"/>
        <v>68.256</v>
      </c>
      <c r="T46" s="80"/>
      <c r="U46" s="432">
        <f t="shared" si="10"/>
        <v>0</v>
      </c>
      <c r="V46" s="433">
        <f t="shared" si="11"/>
        <v>0</v>
      </c>
      <c r="W46" s="59"/>
      <c r="X46" s="461">
        <f>VLOOKUP($B46,'Proposed Rates'!$D$248:$J$254,+X$11-2,FALSE)</f>
        <v>0.158</v>
      </c>
      <c r="Y46" s="542">
        <f>'Proposed Rates'!$K$251*$F$10</f>
        <v>432</v>
      </c>
      <c r="Z46" s="431">
        <f t="shared" si="60"/>
        <v>68.256</v>
      </c>
      <c r="AA46" s="80"/>
      <c r="AB46" s="432">
        <f t="shared" si="14"/>
        <v>0</v>
      </c>
      <c r="AC46" s="433">
        <f t="shared" si="15"/>
        <v>0</v>
      </c>
      <c r="AD46" s="59"/>
      <c r="AE46" s="461">
        <f>VLOOKUP($B46,'Proposed Rates'!$D$248:$J$254,+AE$11-2,FALSE)</f>
        <v>0.158</v>
      </c>
      <c r="AF46" s="542">
        <f>'Proposed Rates'!$K$251*$F$10</f>
        <v>432</v>
      </c>
      <c r="AG46" s="431">
        <f t="shared" si="62"/>
        <v>68.256</v>
      </c>
      <c r="AH46" s="80"/>
      <c r="AI46" s="432">
        <f t="shared" si="18"/>
        <v>0</v>
      </c>
      <c r="AJ46" s="433">
        <f t="shared" si="19"/>
        <v>0</v>
      </c>
      <c r="AK46" s="59"/>
      <c r="AL46" s="461">
        <f>VLOOKUP($B46,'Proposed Rates'!$D$248:$J$254,+AL$11-2,FALSE)</f>
        <v>0.158</v>
      </c>
      <c r="AM46" s="542">
        <f>'Proposed Rates'!$K$251*$F$10</f>
        <v>432</v>
      </c>
      <c r="AN46" s="431">
        <f t="shared" si="64"/>
        <v>68.256</v>
      </c>
      <c r="AO46" s="80"/>
      <c r="AP46" s="432">
        <f t="shared" si="22"/>
        <v>0</v>
      </c>
      <c r="AQ46" s="433">
        <f t="shared" si="23"/>
        <v>0</v>
      </c>
      <c r="AR46" s="434"/>
      <c r="AS46" s="3"/>
      <c r="AT46" s="3"/>
    </row>
    <row r="47" ht="12.0" customHeight="1">
      <c r="A47" s="59"/>
      <c r="B47" s="351" t="s">
        <v>265</v>
      </c>
      <c r="C47" s="426" t="str">
        <f t="shared" si="52"/>
        <v>General Service &lt; 50 kW.Energy - RPP - Tier 1</v>
      </c>
      <c r="D47" s="427" t="s">
        <v>308</v>
      </c>
      <c r="E47" s="351"/>
      <c r="F47" s="461">
        <f>VLOOKUP($B47,'Proposed Rates'!$D$248:$J$254,+F$11-2,FALSE)</f>
        <v>0.093</v>
      </c>
      <c r="G47" s="542">
        <f>IF(AND($S$2=1, $F$10&gt;=750), 750, IF(AND($S$2=1, AND($F$10&lt;750, $F$10&gt;=0)), $F$10, IF(AND($S$2=2, $F$10&gt;=1000), 1000, IF(AND($S$2=2, AND($F$10&lt;1000, $F$10&gt;=0)), $F$10))))</f>
        <v>750</v>
      </c>
      <c r="H47" s="431">
        <f t="shared" si="54"/>
        <v>69.75</v>
      </c>
      <c r="I47" s="80"/>
      <c r="J47" s="461">
        <f>VLOOKUP($B47,'Proposed Rates'!$D$248:$J$254,+J$11-2,FALSE)</f>
        <v>0.093</v>
      </c>
      <c r="K47" s="542">
        <f>IF(AND($S$2=1, $F$10&gt;=750), 750, IF(AND($S$2=1, AND($F$10&lt;750, $F$10&gt;=0)), $F$10, IF(AND($S$2=2, $F$10&gt;=1000), 1000, IF(AND($S$2=2, AND($F$10&lt;1000, $F$10&gt;=0)), $F$10))))</f>
        <v>750</v>
      </c>
      <c r="L47" s="431">
        <f t="shared" si="56"/>
        <v>69.75</v>
      </c>
      <c r="M47" s="80"/>
      <c r="N47" s="432">
        <f t="shared" si="6"/>
        <v>0</v>
      </c>
      <c r="O47" s="433">
        <f t="shared" si="7"/>
        <v>0</v>
      </c>
      <c r="P47" s="59"/>
      <c r="Q47" s="461">
        <f>VLOOKUP($B47,'Proposed Rates'!$D$248:$J$254,+Q$11-2,FALSE)</f>
        <v>0.093</v>
      </c>
      <c r="R47" s="542">
        <f>IF(AND($S$2=1, $F$10&gt;=750), 750, IF(AND($S$2=1, AND($F$10&lt;750, $F$10&gt;=0)), $F$10, IF(AND($S$2=2, $F$10&gt;=1000), 1000, IF(AND($S$2=2, AND($F$10&lt;1000, $F$10&gt;=0)), $F$10))))</f>
        <v>750</v>
      </c>
      <c r="S47" s="431">
        <f t="shared" si="58"/>
        <v>69.75</v>
      </c>
      <c r="T47" s="80"/>
      <c r="U47" s="432">
        <f t="shared" si="10"/>
        <v>0</v>
      </c>
      <c r="V47" s="433">
        <f t="shared" si="11"/>
        <v>0</v>
      </c>
      <c r="W47" s="59"/>
      <c r="X47" s="461">
        <f>VLOOKUP($B47,'Proposed Rates'!$D$248:$J$254,+X$11-2,FALSE)</f>
        <v>0.093</v>
      </c>
      <c r="Y47" s="542">
        <f>IF(AND($S$2=1, $F$10&gt;=750), 750, IF(AND($S$2=1, AND($F$10&lt;750, $F$10&gt;=0)), $F$10, IF(AND($S$2=2, $F$10&gt;=1000), 1000, IF(AND($S$2=2, AND($F$10&lt;1000, $F$10&gt;=0)), $F$10))))</f>
        <v>750</v>
      </c>
      <c r="Z47" s="431">
        <f t="shared" si="60"/>
        <v>69.75</v>
      </c>
      <c r="AA47" s="80"/>
      <c r="AB47" s="432">
        <f t="shared" si="14"/>
        <v>0</v>
      </c>
      <c r="AC47" s="433">
        <f t="shared" si="15"/>
        <v>0</v>
      </c>
      <c r="AD47" s="59"/>
      <c r="AE47" s="461">
        <f>VLOOKUP($B47,'Proposed Rates'!$D$248:$J$254,+AE$11-2,FALSE)</f>
        <v>0.093</v>
      </c>
      <c r="AF47" s="542">
        <f>IF(AND($S$2=1, $F$10&gt;=750), 750, IF(AND($S$2=1, AND($F$10&lt;750, $F$10&gt;=0)), $F$10, IF(AND($S$2=2, $F$10&gt;=1000), 1000, IF(AND($S$2=2, AND($F$10&lt;1000, $F$10&gt;=0)), $F$10))))</f>
        <v>750</v>
      </c>
      <c r="AG47" s="431">
        <f t="shared" si="62"/>
        <v>69.75</v>
      </c>
      <c r="AH47" s="80"/>
      <c r="AI47" s="432">
        <f t="shared" si="18"/>
        <v>0</v>
      </c>
      <c r="AJ47" s="433">
        <f t="shared" si="19"/>
        <v>0</v>
      </c>
      <c r="AK47" s="59"/>
      <c r="AL47" s="461">
        <f>VLOOKUP($B47,'Proposed Rates'!$D$248:$J$254,+AL$11-2,FALSE)</f>
        <v>0.093</v>
      </c>
      <c r="AM47" s="542">
        <f>IF(AND($S$2=1, $F$10&gt;=750), 750, IF(AND($S$2=1, AND($F$10&lt;750, $F$10&gt;=0)), $F$10, IF(AND($S$2=2, $F$10&gt;=1000), 1000, IF(AND($S$2=2, AND($F$10&lt;1000, $F$10&gt;=0)), $F$10))))</f>
        <v>750</v>
      </c>
      <c r="AN47" s="431">
        <f t="shared" si="64"/>
        <v>69.75</v>
      </c>
      <c r="AO47" s="80"/>
      <c r="AP47" s="432">
        <f t="shared" si="22"/>
        <v>0</v>
      </c>
      <c r="AQ47" s="433">
        <f t="shared" si="23"/>
        <v>0</v>
      </c>
      <c r="AR47" s="434"/>
      <c r="AS47" s="3"/>
      <c r="AT47" s="3"/>
    </row>
    <row r="48" ht="12.0" customHeight="1">
      <c r="A48" s="59"/>
      <c r="B48" s="351" t="s">
        <v>266</v>
      </c>
      <c r="C48" s="426" t="str">
        <f t="shared" si="52"/>
        <v>General Service &lt; 50 kW.Energy - RPP - Tier 2</v>
      </c>
      <c r="D48" s="427" t="s">
        <v>308</v>
      </c>
      <c r="E48" s="351"/>
      <c r="F48" s="461">
        <f>VLOOKUP($B48,'Proposed Rates'!$D$248:$J$254,+F$11-2,FALSE)</f>
        <v>0.11</v>
      </c>
      <c r="G48" s="542">
        <f>IF(AND($S$2=1, $F$10&gt;=750), $F$10-750, IF(AND($S$2=1, AND($F$10&lt;750, $F$10&gt;=0)), 0, IF(AND($S$2=2, $F$10&gt;=1000), $F$10-1000, IF(AND($S$2=2, AND($F$10&lt;1000, $F$10&gt;=0)), 0))))</f>
        <v>1650</v>
      </c>
      <c r="H48" s="431">
        <f t="shared" si="54"/>
        <v>181.5</v>
      </c>
      <c r="I48" s="80"/>
      <c r="J48" s="461">
        <f>VLOOKUP($B48,'Proposed Rates'!$D$248:$J$254,+J$11-2,FALSE)</f>
        <v>0.11</v>
      </c>
      <c r="K48" s="542">
        <f>IF(AND($S$2=1, $F$10&gt;=750), $F$10-750, IF(AND($S$2=1, AND($F$10&lt;750, $F$10&gt;=0)), 0, IF(AND($S$2=2, $F$10&gt;=1000), $F$10-1000, IF(AND($S$2=2, AND($F$10&lt;1000, $F$10&gt;=0)), 0))))</f>
        <v>1650</v>
      </c>
      <c r="L48" s="431">
        <f t="shared" si="56"/>
        <v>181.5</v>
      </c>
      <c r="M48" s="80"/>
      <c r="N48" s="432">
        <f t="shared" si="6"/>
        <v>0</v>
      </c>
      <c r="O48" s="433">
        <f t="shared" si="7"/>
        <v>0</v>
      </c>
      <c r="P48" s="59"/>
      <c r="Q48" s="461">
        <f>VLOOKUP($B48,'Proposed Rates'!$D$248:$J$254,+Q$11-2,FALSE)</f>
        <v>0.11</v>
      </c>
      <c r="R48" s="542">
        <f>IF(AND($S$2=1, $F$10&gt;=750), $F$10-750, IF(AND($S$2=1, AND($F$10&lt;750, $F$10&gt;=0)), 0, IF(AND($S$2=2, $F$10&gt;=1000), $F$10-1000, IF(AND($S$2=2, AND($F$10&lt;1000, $F$10&gt;=0)), 0))))</f>
        <v>1650</v>
      </c>
      <c r="S48" s="431">
        <f t="shared" si="58"/>
        <v>181.5</v>
      </c>
      <c r="T48" s="80"/>
      <c r="U48" s="432">
        <f t="shared" si="10"/>
        <v>0</v>
      </c>
      <c r="V48" s="433">
        <f t="shared" si="11"/>
        <v>0</v>
      </c>
      <c r="W48" s="59"/>
      <c r="X48" s="461">
        <f>VLOOKUP($B48,'Proposed Rates'!$D$248:$J$254,+X$11-2,FALSE)</f>
        <v>0.11</v>
      </c>
      <c r="Y48" s="542">
        <f>IF(AND($S$2=1, $F$10&gt;=750), $F$10-750, IF(AND($S$2=1, AND($F$10&lt;750, $F$10&gt;=0)), 0, IF(AND($S$2=2, $F$10&gt;=1000), $F$10-1000, IF(AND($S$2=2, AND($F$10&lt;1000, $F$10&gt;=0)), 0))))</f>
        <v>1650</v>
      </c>
      <c r="Z48" s="431">
        <f t="shared" si="60"/>
        <v>181.5</v>
      </c>
      <c r="AA48" s="80"/>
      <c r="AB48" s="432">
        <f t="shared" si="14"/>
        <v>0</v>
      </c>
      <c r="AC48" s="433">
        <f t="shared" si="15"/>
        <v>0</v>
      </c>
      <c r="AD48" s="59"/>
      <c r="AE48" s="461">
        <f>VLOOKUP($B48,'Proposed Rates'!$D$248:$J$254,+AE$11-2,FALSE)</f>
        <v>0.11</v>
      </c>
      <c r="AF48" s="542">
        <f>IF(AND($S$2=1, $F$10&gt;=750), $F$10-750, IF(AND($S$2=1, AND($F$10&lt;750, $F$10&gt;=0)), 0, IF(AND($S$2=2, $F$10&gt;=1000), $F$10-1000, IF(AND($S$2=2, AND($F$10&lt;1000, $F$10&gt;=0)), 0))))</f>
        <v>1650</v>
      </c>
      <c r="AG48" s="431">
        <f t="shared" si="62"/>
        <v>181.5</v>
      </c>
      <c r="AH48" s="80"/>
      <c r="AI48" s="432">
        <f t="shared" si="18"/>
        <v>0</v>
      </c>
      <c r="AJ48" s="433">
        <f t="shared" si="19"/>
        <v>0</v>
      </c>
      <c r="AK48" s="59"/>
      <c r="AL48" s="461">
        <f>VLOOKUP($B48,'Proposed Rates'!$D$248:$J$254,+AL$11-2,FALSE)</f>
        <v>0.11</v>
      </c>
      <c r="AM48" s="542">
        <f>IF(AND($S$2=1, $F$10&gt;=750), $F$10-750, IF(AND($S$2=1, AND($F$10&lt;750, $F$10&gt;=0)), 0, IF(AND($S$2=2, $F$10&gt;=1000), $F$10-1000, IF(AND($S$2=2, AND($F$10&lt;1000, $F$10&gt;=0)), 0))))</f>
        <v>1650</v>
      </c>
      <c r="AN48" s="431">
        <f t="shared" si="64"/>
        <v>181.5</v>
      </c>
      <c r="AO48" s="80"/>
      <c r="AP48" s="432">
        <f t="shared" si="22"/>
        <v>0</v>
      </c>
      <c r="AQ48" s="433">
        <f t="shared" si="23"/>
        <v>0</v>
      </c>
      <c r="AR48" s="434"/>
      <c r="AS48" s="3"/>
      <c r="AT48" s="3"/>
    </row>
    <row r="49" ht="12.0" customHeight="1">
      <c r="A49" s="59"/>
      <c r="B49" s="465"/>
      <c r="C49" s="466"/>
      <c r="D49" s="466"/>
      <c r="E49" s="466"/>
      <c r="F49" s="467"/>
      <c r="G49" s="509"/>
      <c r="H49" s="469"/>
      <c r="I49" s="471"/>
      <c r="J49" s="467"/>
      <c r="K49" s="468"/>
      <c r="L49" s="469"/>
      <c r="M49" s="471"/>
      <c r="N49" s="472"/>
      <c r="O49" s="473"/>
      <c r="P49" s="59"/>
      <c r="Q49" s="467"/>
      <c r="R49" s="468"/>
      <c r="S49" s="469"/>
      <c r="T49" s="471"/>
      <c r="U49" s="472"/>
      <c r="V49" s="473"/>
      <c r="W49" s="59"/>
      <c r="X49" s="467"/>
      <c r="Y49" s="468"/>
      <c r="Z49" s="469"/>
      <c r="AA49" s="471"/>
      <c r="AB49" s="472"/>
      <c r="AC49" s="473"/>
      <c r="AD49" s="59"/>
      <c r="AE49" s="467"/>
      <c r="AF49" s="468"/>
      <c r="AG49" s="469"/>
      <c r="AH49" s="471"/>
      <c r="AI49" s="472"/>
      <c r="AJ49" s="473"/>
      <c r="AK49" s="59"/>
      <c r="AL49" s="467"/>
      <c r="AM49" s="468"/>
      <c r="AN49" s="469"/>
      <c r="AO49" s="471"/>
      <c r="AP49" s="472"/>
      <c r="AQ49" s="473"/>
      <c r="AR49" s="474"/>
      <c r="AS49" s="3"/>
      <c r="AT49" s="3"/>
    </row>
    <row r="50" ht="12.0" customHeight="1">
      <c r="A50" s="59"/>
      <c r="B50" s="475" t="s">
        <v>315</v>
      </c>
      <c r="C50" s="351"/>
      <c r="D50" s="351"/>
      <c r="E50" s="351"/>
      <c r="F50" s="476"/>
      <c r="G50" s="523"/>
      <c r="H50" s="478">
        <f>SUM(H41:H46,H40)</f>
        <v>406.9459568</v>
      </c>
      <c r="I50" s="516"/>
      <c r="J50" s="476"/>
      <c r="K50" s="477"/>
      <c r="L50" s="479">
        <f>SUM(L41:L46,L40)</f>
        <v>419.37488</v>
      </c>
      <c r="M50" s="480"/>
      <c r="N50" s="479">
        <f t="shared" ref="N50:N54" si="65">L50-H50</f>
        <v>12.4289232</v>
      </c>
      <c r="O50" s="481">
        <f t="shared" ref="O50:O54" si="66">IF((H50)=0,"",(N50/H50))</f>
        <v>0.03054195033</v>
      </c>
      <c r="P50" s="59"/>
      <c r="Q50" s="476"/>
      <c r="R50" s="477"/>
      <c r="S50" s="479">
        <f>SUM(S41:S46,S40)</f>
        <v>428.11488</v>
      </c>
      <c r="T50" s="480"/>
      <c r="U50" s="479">
        <f t="shared" ref="U50:U54" si="67">S50-L50</f>
        <v>8.74</v>
      </c>
      <c r="V50" s="481">
        <f t="shared" ref="V50:V54" si="68">IF((L50)=0,"",(U50/L50))</f>
        <v>0.02084054248</v>
      </c>
      <c r="W50" s="59"/>
      <c r="X50" s="476"/>
      <c r="Y50" s="477"/>
      <c r="Z50" s="479">
        <f>SUM(Z41:Z46,Z40)</f>
        <v>438.92488</v>
      </c>
      <c r="AA50" s="480"/>
      <c r="AB50" s="479">
        <f t="shared" ref="AB50:AB54" si="69">Z50-S50</f>
        <v>10.81</v>
      </c>
      <c r="AC50" s="481">
        <f t="shared" ref="AC50:AC54" si="70">IF((S50)=0,"",(AB50/S50))</f>
        <v>0.0252502319</v>
      </c>
      <c r="AD50" s="59"/>
      <c r="AE50" s="476"/>
      <c r="AF50" s="477"/>
      <c r="AG50" s="479">
        <f>SUM(AG41:AG46,AG40)</f>
        <v>446.86488</v>
      </c>
      <c r="AH50" s="480"/>
      <c r="AI50" s="479">
        <f t="shared" ref="AI50:AI54" si="71">AG50-Z50</f>
        <v>7.94</v>
      </c>
      <c r="AJ50" s="481">
        <f t="shared" ref="AJ50:AJ54" si="72">IF((Z50)=0,"",(AI50/Z50))</f>
        <v>0.0180896558</v>
      </c>
      <c r="AK50" s="59"/>
      <c r="AL50" s="476"/>
      <c r="AM50" s="477"/>
      <c r="AN50" s="479">
        <f>SUM(AN41:AN46,AN40)</f>
        <v>454.54488</v>
      </c>
      <c r="AO50" s="480"/>
      <c r="AP50" s="479">
        <f t="shared" ref="AP50:AP54" si="73">AN50-AG50</f>
        <v>7.68</v>
      </c>
      <c r="AQ50" s="481">
        <f t="shared" ref="AQ50:AQ54" si="74">IF((AG50)=0,"",(AP50/AG50))</f>
        <v>0.01718640319</v>
      </c>
      <c r="AR50" s="482"/>
      <c r="AS50" s="3"/>
      <c r="AT50" s="3"/>
    </row>
    <row r="51" ht="12.0" customHeight="1">
      <c r="A51" s="59"/>
      <c r="B51" s="483" t="s">
        <v>316</v>
      </c>
      <c r="C51" s="351"/>
      <c r="D51" s="351"/>
      <c r="E51" s="351"/>
      <c r="F51" s="476">
        <v>0.13</v>
      </c>
      <c r="G51" s="80"/>
      <c r="H51" s="524">
        <f>H50*F51</f>
        <v>52.90297438</v>
      </c>
      <c r="I51" s="448"/>
      <c r="J51" s="476">
        <v>0.13</v>
      </c>
      <c r="K51" s="448"/>
      <c r="L51" s="431">
        <f>L50*J51</f>
        <v>54.5187344</v>
      </c>
      <c r="M51" s="80"/>
      <c r="N51" s="432">
        <f t="shared" si="65"/>
        <v>1.615760016</v>
      </c>
      <c r="O51" s="433">
        <f t="shared" si="66"/>
        <v>0.03054195033</v>
      </c>
      <c r="P51" s="59"/>
      <c r="Q51" s="476">
        <v>0.13</v>
      </c>
      <c r="R51" s="448"/>
      <c r="S51" s="431">
        <f>S50*Q51</f>
        <v>55.6549344</v>
      </c>
      <c r="T51" s="80"/>
      <c r="U51" s="432">
        <f t="shared" si="67"/>
        <v>1.1362</v>
      </c>
      <c r="V51" s="433">
        <f t="shared" si="68"/>
        <v>0.02084054248</v>
      </c>
      <c r="W51" s="59"/>
      <c r="X51" s="476">
        <v>0.13</v>
      </c>
      <c r="Y51" s="448"/>
      <c r="Z51" s="431">
        <f>Z50*X51</f>
        <v>57.0602344</v>
      </c>
      <c r="AA51" s="80"/>
      <c r="AB51" s="432">
        <f t="shared" si="69"/>
        <v>1.4053</v>
      </c>
      <c r="AC51" s="433">
        <f t="shared" si="70"/>
        <v>0.0252502319</v>
      </c>
      <c r="AD51" s="59"/>
      <c r="AE51" s="476">
        <v>0.13</v>
      </c>
      <c r="AF51" s="448"/>
      <c r="AG51" s="431">
        <f>AG50*AE51</f>
        <v>58.0924344</v>
      </c>
      <c r="AH51" s="80"/>
      <c r="AI51" s="432">
        <f t="shared" si="71"/>
        <v>1.0322</v>
      </c>
      <c r="AJ51" s="433">
        <f t="shared" si="72"/>
        <v>0.0180896558</v>
      </c>
      <c r="AK51" s="59"/>
      <c r="AL51" s="476">
        <v>0.13</v>
      </c>
      <c r="AM51" s="448"/>
      <c r="AN51" s="431">
        <f>AN50*AL51</f>
        <v>59.0908344</v>
      </c>
      <c r="AO51" s="80"/>
      <c r="AP51" s="432">
        <f t="shared" si="73"/>
        <v>0.9984</v>
      </c>
      <c r="AQ51" s="433">
        <f t="shared" si="74"/>
        <v>0.01718640319</v>
      </c>
      <c r="AR51" s="434"/>
      <c r="AS51" s="3"/>
      <c r="AT51" s="3"/>
    </row>
    <row r="52" ht="12.0" customHeight="1">
      <c r="A52" s="59"/>
      <c r="B52" s="485" t="s">
        <v>367</v>
      </c>
      <c r="C52" s="351"/>
      <c r="D52" s="351"/>
      <c r="E52" s="351"/>
      <c r="F52" s="486"/>
      <c r="G52" s="80"/>
      <c r="H52" s="524">
        <f>H50+H51</f>
        <v>459.8489312</v>
      </c>
      <c r="I52" s="448"/>
      <c r="J52" s="486"/>
      <c r="K52" s="448"/>
      <c r="L52" s="431">
        <f>L50+L51</f>
        <v>473.8936144</v>
      </c>
      <c r="M52" s="80"/>
      <c r="N52" s="432">
        <f t="shared" si="65"/>
        <v>14.04468322</v>
      </c>
      <c r="O52" s="433">
        <f t="shared" si="66"/>
        <v>0.03054195033</v>
      </c>
      <c r="P52" s="59"/>
      <c r="Q52" s="486"/>
      <c r="R52" s="448"/>
      <c r="S52" s="431">
        <f>S50+S51</f>
        <v>483.7698144</v>
      </c>
      <c r="T52" s="80"/>
      <c r="U52" s="432">
        <f t="shared" si="67"/>
        <v>9.8762</v>
      </c>
      <c r="V52" s="433">
        <f t="shared" si="68"/>
        <v>0.02084054248</v>
      </c>
      <c r="W52" s="59"/>
      <c r="X52" s="486"/>
      <c r="Y52" s="448"/>
      <c r="Z52" s="431">
        <f>Z50+Z51</f>
        <v>495.9851144</v>
      </c>
      <c r="AA52" s="80"/>
      <c r="AB52" s="432">
        <f t="shared" si="69"/>
        <v>12.2153</v>
      </c>
      <c r="AC52" s="433">
        <f t="shared" si="70"/>
        <v>0.0252502319</v>
      </c>
      <c r="AD52" s="59"/>
      <c r="AE52" s="486"/>
      <c r="AF52" s="448"/>
      <c r="AG52" s="431">
        <f>AG50+AG51</f>
        <v>504.9573144</v>
      </c>
      <c r="AH52" s="80"/>
      <c r="AI52" s="432">
        <f t="shared" si="71"/>
        <v>8.9722</v>
      </c>
      <c r="AJ52" s="433">
        <f t="shared" si="72"/>
        <v>0.0180896558</v>
      </c>
      <c r="AK52" s="59"/>
      <c r="AL52" s="486"/>
      <c r="AM52" s="448"/>
      <c r="AN52" s="431">
        <f>AN50+AN51</f>
        <v>513.6357144</v>
      </c>
      <c r="AO52" s="80"/>
      <c r="AP52" s="432">
        <f t="shared" si="73"/>
        <v>8.6784</v>
      </c>
      <c r="AQ52" s="433">
        <f t="shared" si="74"/>
        <v>0.01718640319</v>
      </c>
      <c r="AR52" s="434"/>
      <c r="AS52" s="3"/>
      <c r="AT52" s="3"/>
    </row>
    <row r="53" ht="12.0" customHeight="1">
      <c r="A53" s="59"/>
      <c r="B53" s="487" t="s">
        <v>273</v>
      </c>
      <c r="E53" s="351"/>
      <c r="F53" s="488">
        <f>'Proposed Rates'!E287</f>
        <v>0.131</v>
      </c>
      <c r="G53" s="80"/>
      <c r="H53" s="526">
        <f>F53*H50</f>
        <v>53.30992034</v>
      </c>
      <c r="I53" s="448"/>
      <c r="J53" s="488">
        <f>'Proposed Rates'!I287</f>
        <v>0.131</v>
      </c>
      <c r="K53" s="448"/>
      <c r="L53" s="489">
        <f>J53*L50</f>
        <v>54.93810928</v>
      </c>
      <c r="M53" s="80"/>
      <c r="N53" s="489">
        <f t="shared" si="65"/>
        <v>1.628188939</v>
      </c>
      <c r="O53" s="491">
        <f t="shared" si="66"/>
        <v>0.03054195033</v>
      </c>
      <c r="P53" s="59"/>
      <c r="Q53" s="488">
        <f>'Proposed Rates'!H287</f>
        <v>0.131</v>
      </c>
      <c r="R53" s="448"/>
      <c r="S53" s="489">
        <f>Q53*S50</f>
        <v>56.08304928</v>
      </c>
      <c r="T53" s="80"/>
      <c r="U53" s="489">
        <f t="shared" si="67"/>
        <v>1.14494</v>
      </c>
      <c r="V53" s="491">
        <f t="shared" si="68"/>
        <v>0.02084054248</v>
      </c>
      <c r="W53" s="59"/>
      <c r="X53" s="488">
        <f>'Proposed Rates'!J287</f>
        <v>0.131</v>
      </c>
      <c r="Y53" s="448"/>
      <c r="Z53" s="489">
        <f>X53*Z50</f>
        <v>57.49915928</v>
      </c>
      <c r="AA53" s="80"/>
      <c r="AB53" s="489">
        <f t="shared" si="69"/>
        <v>1.41611</v>
      </c>
      <c r="AC53" s="491">
        <f t="shared" si="70"/>
        <v>0.0252502319</v>
      </c>
      <c r="AD53" s="59"/>
      <c r="AE53" s="488">
        <f>'Proposed Rates'!J287</f>
        <v>0.131</v>
      </c>
      <c r="AF53" s="448"/>
      <c r="AG53" s="489">
        <f>AE53*AG50</f>
        <v>58.53929928</v>
      </c>
      <c r="AH53" s="80"/>
      <c r="AI53" s="489">
        <f t="shared" si="71"/>
        <v>1.04014</v>
      </c>
      <c r="AJ53" s="491">
        <f t="shared" si="72"/>
        <v>0.0180896558</v>
      </c>
      <c r="AK53" s="59"/>
      <c r="AL53" s="488">
        <f>'Proposed Rates'!J287</f>
        <v>0.131</v>
      </c>
      <c r="AM53" s="448"/>
      <c r="AN53" s="489">
        <f>AL53*AN50</f>
        <v>59.54537928</v>
      </c>
      <c r="AO53" s="80"/>
      <c r="AP53" s="489">
        <f t="shared" si="73"/>
        <v>1.00608</v>
      </c>
      <c r="AQ53" s="491">
        <f t="shared" si="74"/>
        <v>0.01718640319</v>
      </c>
      <c r="AR53" s="492"/>
      <c r="AS53" s="3"/>
      <c r="AT53" s="3"/>
    </row>
    <row r="54" ht="12.0" customHeight="1">
      <c r="A54" s="59"/>
      <c r="B54" s="493" t="s">
        <v>318</v>
      </c>
      <c r="C54" s="71"/>
      <c r="D54" s="72"/>
      <c r="E54" s="494"/>
      <c r="F54" s="495"/>
      <c r="G54" s="527"/>
      <c r="H54" s="528">
        <f>H52-H53</f>
        <v>406.5390108</v>
      </c>
      <c r="I54" s="496"/>
      <c r="J54" s="495"/>
      <c r="K54" s="496"/>
      <c r="L54" s="497">
        <f>L52-L53</f>
        <v>418.9555051</v>
      </c>
      <c r="M54" s="498"/>
      <c r="N54" s="499">
        <f t="shared" si="65"/>
        <v>12.41649428</v>
      </c>
      <c r="O54" s="500">
        <f t="shared" si="66"/>
        <v>0.03054195033</v>
      </c>
      <c r="P54" s="59"/>
      <c r="Q54" s="495"/>
      <c r="R54" s="496"/>
      <c r="S54" s="497">
        <f>S52-S53</f>
        <v>427.6867651</v>
      </c>
      <c r="T54" s="498"/>
      <c r="U54" s="499">
        <f t="shared" si="67"/>
        <v>8.73126</v>
      </c>
      <c r="V54" s="500">
        <f t="shared" si="68"/>
        <v>0.02084054248</v>
      </c>
      <c r="W54" s="59"/>
      <c r="X54" s="495"/>
      <c r="Y54" s="496"/>
      <c r="Z54" s="497">
        <f>Z52-Z53</f>
        <v>438.4859551</v>
      </c>
      <c r="AA54" s="498"/>
      <c r="AB54" s="499">
        <f t="shared" si="69"/>
        <v>10.79919</v>
      </c>
      <c r="AC54" s="500">
        <f t="shared" si="70"/>
        <v>0.0252502319</v>
      </c>
      <c r="AD54" s="59"/>
      <c r="AE54" s="495"/>
      <c r="AF54" s="496"/>
      <c r="AG54" s="497">
        <f>AG52-AG53</f>
        <v>446.4180151</v>
      </c>
      <c r="AH54" s="498"/>
      <c r="AI54" s="499">
        <f t="shared" si="71"/>
        <v>7.93206</v>
      </c>
      <c r="AJ54" s="500">
        <f t="shared" si="72"/>
        <v>0.0180896558</v>
      </c>
      <c r="AK54" s="59"/>
      <c r="AL54" s="495"/>
      <c r="AM54" s="496"/>
      <c r="AN54" s="497">
        <f>AN52-AN53</f>
        <v>454.0903351</v>
      </c>
      <c r="AO54" s="498"/>
      <c r="AP54" s="499">
        <f t="shared" si="73"/>
        <v>7.67232</v>
      </c>
      <c r="AQ54" s="500">
        <f t="shared" si="74"/>
        <v>0.01718640319</v>
      </c>
      <c r="AR54" s="501"/>
      <c r="AS54" s="3"/>
      <c r="AT54" s="3"/>
    </row>
    <row r="55" ht="12.0" customHeight="1">
      <c r="A55" s="59"/>
      <c r="B55" s="465"/>
      <c r="C55" s="466"/>
      <c r="D55" s="466"/>
      <c r="E55" s="466"/>
      <c r="F55" s="467"/>
      <c r="G55" s="509"/>
      <c r="H55" s="469"/>
      <c r="I55" s="471"/>
      <c r="J55" s="467"/>
      <c r="K55" s="468"/>
      <c r="L55" s="469"/>
      <c r="M55" s="471"/>
      <c r="N55" s="472"/>
      <c r="O55" s="473"/>
      <c r="P55" s="59"/>
      <c r="Q55" s="467"/>
      <c r="R55" s="468"/>
      <c r="S55" s="469"/>
      <c r="T55" s="471"/>
      <c r="U55" s="472"/>
      <c r="V55" s="473"/>
      <c r="W55" s="59"/>
      <c r="X55" s="467"/>
      <c r="Y55" s="468"/>
      <c r="Z55" s="469"/>
      <c r="AA55" s="471"/>
      <c r="AB55" s="472"/>
      <c r="AC55" s="473"/>
      <c r="AD55" s="59"/>
      <c r="AE55" s="467"/>
      <c r="AF55" s="468"/>
      <c r="AG55" s="469"/>
      <c r="AH55" s="471"/>
      <c r="AI55" s="472"/>
      <c r="AJ55" s="473"/>
      <c r="AK55" s="59"/>
      <c r="AL55" s="467"/>
      <c r="AM55" s="468"/>
      <c r="AN55" s="469"/>
      <c r="AO55" s="471"/>
      <c r="AP55" s="472"/>
      <c r="AQ55" s="473"/>
      <c r="AR55" s="474"/>
      <c r="AS55" s="3"/>
      <c r="AT55" s="3"/>
    </row>
    <row r="56" ht="12.0" customHeight="1">
      <c r="A56" s="59"/>
      <c r="B56" s="475" t="s">
        <v>319</v>
      </c>
      <c r="C56" s="351"/>
      <c r="D56" s="351"/>
      <c r="E56" s="351"/>
      <c r="F56" s="476"/>
      <c r="G56" s="523"/>
      <c r="H56" s="478">
        <f>SUM(H47:H48,H40,H41:H43)</f>
        <v>420.4999568</v>
      </c>
      <c r="I56" s="516"/>
      <c r="J56" s="476"/>
      <c r="K56" s="477"/>
      <c r="L56" s="479">
        <f>SUM(L47:L48,L40,L41:L43)</f>
        <v>432.92888</v>
      </c>
      <c r="M56" s="480"/>
      <c r="N56" s="479">
        <f t="shared" ref="N56:N60" si="75">L56-H56</f>
        <v>12.4289232</v>
      </c>
      <c r="O56" s="481">
        <f t="shared" ref="O56:O60" si="76">IF((H56)=0,"",(N56/H56))</f>
        <v>0.02955748984</v>
      </c>
      <c r="P56" s="59"/>
      <c r="Q56" s="476"/>
      <c r="R56" s="477"/>
      <c r="S56" s="479">
        <f>SUM(S47:S48,S40,S41:S43)</f>
        <v>441.66888</v>
      </c>
      <c r="T56" s="480"/>
      <c r="U56" s="479">
        <f t="shared" ref="U56:U60" si="77">S56-L56</f>
        <v>8.74</v>
      </c>
      <c r="V56" s="481">
        <f t="shared" ref="V56:V60" si="78">IF((L56)=0,"",(U56/L56))</f>
        <v>0.02018807339</v>
      </c>
      <c r="W56" s="59"/>
      <c r="X56" s="476"/>
      <c r="Y56" s="477"/>
      <c r="Z56" s="479">
        <f>SUM(Z47:Z48,Z40,Z41:Z43)</f>
        <v>452.47888</v>
      </c>
      <c r="AA56" s="480"/>
      <c r="AB56" s="479">
        <f t="shared" ref="AB56:AB60" si="79">Z56-S56</f>
        <v>10.81</v>
      </c>
      <c r="AC56" s="481">
        <f t="shared" ref="AC56:AC60" si="80">IF((S56)=0,"",(AB56/S56))</f>
        <v>0.02447534904</v>
      </c>
      <c r="AD56" s="59"/>
      <c r="AE56" s="476"/>
      <c r="AF56" s="477"/>
      <c r="AG56" s="479">
        <f>SUM(AG47:AG48,AG40,AG41:AG43)</f>
        <v>460.41888</v>
      </c>
      <c r="AH56" s="480"/>
      <c r="AI56" s="479">
        <f t="shared" ref="AI56:AI60" si="81">AG56-Z56</f>
        <v>7.94</v>
      </c>
      <c r="AJ56" s="481">
        <f t="shared" ref="AJ56:AJ60" si="82">IF((Z56)=0,"",(AI56/Z56))</f>
        <v>0.01754778035</v>
      </c>
      <c r="AK56" s="59"/>
      <c r="AL56" s="476"/>
      <c r="AM56" s="477"/>
      <c r="AN56" s="479">
        <f>SUM(AN47:AN48,AN40,AN41:AN43)</f>
        <v>468.09888</v>
      </c>
      <c r="AO56" s="480"/>
      <c r="AP56" s="479">
        <f t="shared" ref="AP56:AP60" si="83">AN56-AG56</f>
        <v>7.68</v>
      </c>
      <c r="AQ56" s="481">
        <f t="shared" ref="AQ56:AQ60" si="84">IF((AG56)=0,"",(AP56/AG56))</f>
        <v>0.0166804628</v>
      </c>
      <c r="AR56" s="482"/>
      <c r="AS56" s="3"/>
      <c r="AT56" s="3"/>
    </row>
    <row r="57" ht="12.0" customHeight="1">
      <c r="A57" s="59"/>
      <c r="B57" s="483" t="s">
        <v>316</v>
      </c>
      <c r="C57" s="351"/>
      <c r="D57" s="351"/>
      <c r="E57" s="351"/>
      <c r="F57" s="476">
        <v>0.13</v>
      </c>
      <c r="G57" s="523"/>
      <c r="H57" s="524">
        <f>H56*F57</f>
        <v>54.66499438</v>
      </c>
      <c r="I57" s="448"/>
      <c r="J57" s="476">
        <v>0.13</v>
      </c>
      <c r="K57" s="484"/>
      <c r="L57" s="432">
        <f>L56*J57</f>
        <v>56.2807544</v>
      </c>
      <c r="M57" s="80"/>
      <c r="N57" s="432">
        <f t="shared" si="75"/>
        <v>1.615760016</v>
      </c>
      <c r="O57" s="433">
        <f t="shared" si="76"/>
        <v>0.02955748984</v>
      </c>
      <c r="P57" s="59"/>
      <c r="Q57" s="476">
        <v>0.13</v>
      </c>
      <c r="R57" s="484"/>
      <c r="S57" s="431">
        <f>S56*Q57</f>
        <v>57.4169544</v>
      </c>
      <c r="T57" s="80"/>
      <c r="U57" s="432">
        <f t="shared" si="77"/>
        <v>1.1362</v>
      </c>
      <c r="V57" s="433">
        <f t="shared" si="78"/>
        <v>0.02018807339</v>
      </c>
      <c r="W57" s="59"/>
      <c r="X57" s="476">
        <v>0.13</v>
      </c>
      <c r="Y57" s="484"/>
      <c r="Z57" s="431">
        <f>Z56*X57</f>
        <v>58.8222544</v>
      </c>
      <c r="AA57" s="80"/>
      <c r="AB57" s="432">
        <f t="shared" si="79"/>
        <v>1.4053</v>
      </c>
      <c r="AC57" s="433">
        <f t="shared" si="80"/>
        <v>0.02447534904</v>
      </c>
      <c r="AD57" s="59"/>
      <c r="AE57" s="476">
        <v>0.13</v>
      </c>
      <c r="AF57" s="484"/>
      <c r="AG57" s="432">
        <f>AG56*AE57</f>
        <v>59.8544544</v>
      </c>
      <c r="AH57" s="80"/>
      <c r="AI57" s="432">
        <f t="shared" si="81"/>
        <v>1.0322</v>
      </c>
      <c r="AJ57" s="433">
        <f t="shared" si="82"/>
        <v>0.01754778035</v>
      </c>
      <c r="AK57" s="59"/>
      <c r="AL57" s="476">
        <v>0.13</v>
      </c>
      <c r="AM57" s="484"/>
      <c r="AN57" s="431">
        <f>AN56*AL57</f>
        <v>60.8528544</v>
      </c>
      <c r="AO57" s="80"/>
      <c r="AP57" s="432">
        <f t="shared" si="83"/>
        <v>0.9984</v>
      </c>
      <c r="AQ57" s="433">
        <f t="shared" si="84"/>
        <v>0.0166804628</v>
      </c>
      <c r="AR57" s="434"/>
      <c r="AS57" s="3"/>
      <c r="AT57" s="3"/>
    </row>
    <row r="58" ht="12.0" customHeight="1">
      <c r="A58" s="59"/>
      <c r="B58" s="485" t="s">
        <v>368</v>
      </c>
      <c r="C58" s="351"/>
      <c r="D58" s="351"/>
      <c r="E58" s="351"/>
      <c r="F58" s="486"/>
      <c r="G58" s="80"/>
      <c r="H58" s="524">
        <f>H56+H57</f>
        <v>475.1649512</v>
      </c>
      <c r="I58" s="448"/>
      <c r="J58" s="486"/>
      <c r="K58" s="448"/>
      <c r="L58" s="431">
        <f>L56+L57</f>
        <v>489.2096344</v>
      </c>
      <c r="M58" s="80"/>
      <c r="N58" s="432">
        <f t="shared" si="75"/>
        <v>14.04468322</v>
      </c>
      <c r="O58" s="433">
        <f t="shared" si="76"/>
        <v>0.02955748984</v>
      </c>
      <c r="P58" s="59"/>
      <c r="Q58" s="486"/>
      <c r="R58" s="448"/>
      <c r="S58" s="431">
        <f>S56+S57</f>
        <v>499.0858344</v>
      </c>
      <c r="T58" s="80"/>
      <c r="U58" s="432">
        <f t="shared" si="77"/>
        <v>9.8762</v>
      </c>
      <c r="V58" s="433">
        <f t="shared" si="78"/>
        <v>0.02018807339</v>
      </c>
      <c r="W58" s="59"/>
      <c r="X58" s="486"/>
      <c r="Y58" s="448"/>
      <c r="Z58" s="431">
        <f>Z56+Z57</f>
        <v>511.3011344</v>
      </c>
      <c r="AA58" s="80"/>
      <c r="AB58" s="432">
        <f t="shared" si="79"/>
        <v>12.2153</v>
      </c>
      <c r="AC58" s="433">
        <f t="shared" si="80"/>
        <v>0.02447534904</v>
      </c>
      <c r="AD58" s="59"/>
      <c r="AE58" s="486"/>
      <c r="AF58" s="448"/>
      <c r="AG58" s="431">
        <f>AG56+AG57</f>
        <v>520.2733344</v>
      </c>
      <c r="AH58" s="80"/>
      <c r="AI58" s="432">
        <f t="shared" si="81"/>
        <v>8.9722</v>
      </c>
      <c r="AJ58" s="433">
        <f t="shared" si="82"/>
        <v>0.01754778035</v>
      </c>
      <c r="AK58" s="59"/>
      <c r="AL58" s="486"/>
      <c r="AM58" s="448"/>
      <c r="AN58" s="431">
        <f>AN56+AN57</f>
        <v>528.9517344</v>
      </c>
      <c r="AO58" s="80"/>
      <c r="AP58" s="432">
        <f t="shared" si="83"/>
        <v>8.6784</v>
      </c>
      <c r="AQ58" s="433">
        <f t="shared" si="84"/>
        <v>0.0166804628</v>
      </c>
      <c r="AR58" s="434"/>
      <c r="AS58" s="3"/>
      <c r="AT58" s="3"/>
    </row>
    <row r="59" ht="12.0" customHeight="1">
      <c r="A59" s="59"/>
      <c r="B59" s="487" t="s">
        <v>273</v>
      </c>
      <c r="E59" s="351"/>
      <c r="F59" s="488">
        <f>F53</f>
        <v>0.131</v>
      </c>
      <c r="G59" s="80"/>
      <c r="H59" s="526">
        <f>F59*H56</f>
        <v>55.08549434</v>
      </c>
      <c r="I59" s="448"/>
      <c r="J59" s="488">
        <f>J53</f>
        <v>0.131</v>
      </c>
      <c r="K59" s="448"/>
      <c r="L59" s="489">
        <f>J59*L56</f>
        <v>56.71368328</v>
      </c>
      <c r="M59" s="80"/>
      <c r="N59" s="489">
        <f t="shared" si="75"/>
        <v>1.628188939</v>
      </c>
      <c r="O59" s="491">
        <f t="shared" si="76"/>
        <v>0.02955748984</v>
      </c>
      <c r="P59" s="59"/>
      <c r="Q59" s="488">
        <f>Q53</f>
        <v>0.131</v>
      </c>
      <c r="R59" s="448"/>
      <c r="S59" s="489">
        <f>Q59*S56</f>
        <v>57.85862328</v>
      </c>
      <c r="T59" s="80"/>
      <c r="U59" s="489">
        <f t="shared" si="77"/>
        <v>1.14494</v>
      </c>
      <c r="V59" s="491">
        <f t="shared" si="78"/>
        <v>0.02018807339</v>
      </c>
      <c r="W59" s="59"/>
      <c r="X59" s="488">
        <f>X53</f>
        <v>0.131</v>
      </c>
      <c r="Y59" s="448"/>
      <c r="Z59" s="489">
        <f>X59*Z56</f>
        <v>59.27473328</v>
      </c>
      <c r="AA59" s="80"/>
      <c r="AB59" s="489">
        <f t="shared" si="79"/>
        <v>1.41611</v>
      </c>
      <c r="AC59" s="491">
        <f t="shared" si="80"/>
        <v>0.02447534904</v>
      </c>
      <c r="AD59" s="59"/>
      <c r="AE59" s="488">
        <f>AE53</f>
        <v>0.131</v>
      </c>
      <c r="AF59" s="448"/>
      <c r="AG59" s="489">
        <f>AE59*AG56</f>
        <v>60.31487328</v>
      </c>
      <c r="AH59" s="80"/>
      <c r="AI59" s="489">
        <f t="shared" si="81"/>
        <v>1.04014</v>
      </c>
      <c r="AJ59" s="491">
        <f t="shared" si="82"/>
        <v>0.01754778035</v>
      </c>
      <c r="AK59" s="59"/>
      <c r="AL59" s="488">
        <f>AL53</f>
        <v>0.131</v>
      </c>
      <c r="AM59" s="448"/>
      <c r="AN59" s="489">
        <f>AL59*AN56</f>
        <v>61.32095328</v>
      </c>
      <c r="AO59" s="80"/>
      <c r="AP59" s="489">
        <f t="shared" si="83"/>
        <v>1.00608</v>
      </c>
      <c r="AQ59" s="491">
        <f t="shared" si="84"/>
        <v>0.0166804628</v>
      </c>
      <c r="AR59" s="492"/>
      <c r="AS59" s="3"/>
      <c r="AT59" s="3"/>
    </row>
    <row r="60" ht="12.0" customHeight="1">
      <c r="A60" s="59"/>
      <c r="B60" s="493" t="s">
        <v>321</v>
      </c>
      <c r="C60" s="71"/>
      <c r="D60" s="72"/>
      <c r="E60" s="494"/>
      <c r="F60" s="502"/>
      <c r="G60" s="529"/>
      <c r="H60" s="530">
        <f>H58-H59</f>
        <v>420.0794568</v>
      </c>
      <c r="I60" s="503"/>
      <c r="J60" s="502"/>
      <c r="K60" s="503"/>
      <c r="L60" s="504">
        <f>L58-L59</f>
        <v>432.4959511</v>
      </c>
      <c r="M60" s="505"/>
      <c r="N60" s="506">
        <f t="shared" si="75"/>
        <v>12.41649428</v>
      </c>
      <c r="O60" s="507">
        <f t="shared" si="76"/>
        <v>0.02955748984</v>
      </c>
      <c r="P60" s="59"/>
      <c r="Q60" s="502"/>
      <c r="R60" s="503"/>
      <c r="S60" s="504">
        <f>S58-S59</f>
        <v>441.2272111</v>
      </c>
      <c r="T60" s="505"/>
      <c r="U60" s="506">
        <f t="shared" si="77"/>
        <v>8.73126</v>
      </c>
      <c r="V60" s="507">
        <f t="shared" si="78"/>
        <v>0.02018807339</v>
      </c>
      <c r="W60" s="59"/>
      <c r="X60" s="502"/>
      <c r="Y60" s="503"/>
      <c r="Z60" s="504">
        <f>Z58-Z59</f>
        <v>452.0264011</v>
      </c>
      <c r="AA60" s="505"/>
      <c r="AB60" s="506">
        <f t="shared" si="79"/>
        <v>10.79919</v>
      </c>
      <c r="AC60" s="507">
        <f t="shared" si="80"/>
        <v>0.02447534904</v>
      </c>
      <c r="AD60" s="59"/>
      <c r="AE60" s="502"/>
      <c r="AF60" s="503"/>
      <c r="AG60" s="504">
        <f>AG58-AG59</f>
        <v>459.9584611</v>
      </c>
      <c r="AH60" s="505"/>
      <c r="AI60" s="506">
        <f t="shared" si="81"/>
        <v>7.93206</v>
      </c>
      <c r="AJ60" s="507">
        <f t="shared" si="82"/>
        <v>0.01754778035</v>
      </c>
      <c r="AK60" s="59"/>
      <c r="AL60" s="502"/>
      <c r="AM60" s="503"/>
      <c r="AN60" s="504">
        <f>AN58-AN59</f>
        <v>467.6307811</v>
      </c>
      <c r="AO60" s="505"/>
      <c r="AP60" s="506">
        <f t="shared" si="83"/>
        <v>7.67232</v>
      </c>
      <c r="AQ60" s="507">
        <f t="shared" si="84"/>
        <v>0.0166804628</v>
      </c>
      <c r="AR60" s="501"/>
      <c r="AS60" s="3"/>
      <c r="AT60" s="3"/>
    </row>
    <row r="61" ht="12.0" customHeight="1">
      <c r="A61" s="59"/>
      <c r="B61" s="465"/>
      <c r="C61" s="466"/>
      <c r="D61" s="466"/>
      <c r="E61" s="466"/>
      <c r="F61" s="508"/>
      <c r="G61" s="471"/>
      <c r="H61" s="531"/>
      <c r="I61" s="509"/>
      <c r="J61" s="508"/>
      <c r="K61" s="509"/>
      <c r="L61" s="472"/>
      <c r="M61" s="471"/>
      <c r="N61" s="510"/>
      <c r="O61" s="473"/>
      <c r="P61" s="59"/>
      <c r="Q61" s="508"/>
      <c r="R61" s="509"/>
      <c r="S61" s="472"/>
      <c r="T61" s="471"/>
      <c r="U61" s="510"/>
      <c r="V61" s="473"/>
      <c r="W61" s="59"/>
      <c r="X61" s="508"/>
      <c r="Y61" s="509"/>
      <c r="Z61" s="472"/>
      <c r="AA61" s="471"/>
      <c r="AB61" s="510"/>
      <c r="AC61" s="473"/>
      <c r="AD61" s="59"/>
      <c r="AE61" s="508"/>
      <c r="AF61" s="509"/>
      <c r="AG61" s="472"/>
      <c r="AH61" s="471"/>
      <c r="AI61" s="510"/>
      <c r="AJ61" s="473"/>
      <c r="AK61" s="59"/>
      <c r="AL61" s="508"/>
      <c r="AM61" s="509"/>
      <c r="AN61" s="472"/>
      <c r="AO61" s="471"/>
      <c r="AP61" s="510"/>
      <c r="AQ61" s="473"/>
      <c r="AR61" s="474"/>
      <c r="AS61" s="3"/>
      <c r="AT61" s="3"/>
    </row>
    <row r="62" ht="12.0" customHeight="1">
      <c r="A62" s="59"/>
      <c r="B62" s="59"/>
      <c r="C62" s="59"/>
      <c r="D62" s="59"/>
      <c r="E62" s="59"/>
      <c r="F62" s="59"/>
      <c r="G62" s="59"/>
      <c r="H62" s="59"/>
      <c r="I62" s="59"/>
      <c r="J62" s="59"/>
      <c r="K62" s="59"/>
      <c r="L62" s="140"/>
      <c r="M62" s="59"/>
      <c r="N62" s="59"/>
      <c r="O62" s="59"/>
      <c r="P62" s="59"/>
      <c r="Q62" s="59"/>
      <c r="R62" s="59"/>
      <c r="S62" s="140"/>
      <c r="T62" s="59"/>
      <c r="U62" s="59"/>
      <c r="V62" s="59"/>
      <c r="W62" s="59"/>
      <c r="X62" s="59"/>
      <c r="Y62" s="59"/>
      <c r="Z62" s="140"/>
      <c r="AA62" s="59"/>
      <c r="AB62" s="59"/>
      <c r="AC62" s="59"/>
      <c r="AD62" s="59"/>
      <c r="AE62" s="59"/>
      <c r="AF62" s="59"/>
      <c r="AG62" s="140"/>
      <c r="AH62" s="59"/>
      <c r="AI62" s="59"/>
      <c r="AJ62" s="59"/>
      <c r="AK62" s="59"/>
      <c r="AL62" s="59"/>
      <c r="AM62" s="59"/>
      <c r="AN62" s="140"/>
      <c r="AO62" s="59"/>
      <c r="AP62" s="59"/>
      <c r="AQ62" s="59"/>
      <c r="AR62" s="59"/>
      <c r="AS62" s="3"/>
      <c r="AT62" s="3"/>
    </row>
    <row r="63" ht="12.0" customHeight="1">
      <c r="A63" s="59"/>
      <c r="B63" s="337" t="s">
        <v>322</v>
      </c>
      <c r="C63" s="59"/>
      <c r="D63" s="59"/>
      <c r="E63" s="59"/>
      <c r="F63" s="511">
        <f>'Proposed Rates'!$E$299</f>
        <v>0.0338</v>
      </c>
      <c r="G63" s="59"/>
      <c r="H63" s="59"/>
      <c r="I63" s="59"/>
      <c r="J63" s="511">
        <f>'Proposed Rates'!$F$299</f>
        <v>0.0335</v>
      </c>
      <c r="K63" s="59"/>
      <c r="L63" s="59"/>
      <c r="M63" s="59"/>
      <c r="N63" s="59"/>
      <c r="O63" s="59"/>
      <c r="P63" s="59"/>
      <c r="Q63" s="511">
        <f>'Proposed Rates'!$G$299</f>
        <v>0.0335</v>
      </c>
      <c r="R63" s="59"/>
      <c r="S63" s="59"/>
      <c r="T63" s="59"/>
      <c r="U63" s="59"/>
      <c r="V63" s="59"/>
      <c r="W63" s="59"/>
      <c r="X63" s="511">
        <f>'Proposed Rates'!$H$299</f>
        <v>0.0335</v>
      </c>
      <c r="Y63" s="59"/>
      <c r="Z63" s="59"/>
      <c r="AA63" s="59"/>
      <c r="AB63" s="59"/>
      <c r="AC63" s="59"/>
      <c r="AD63" s="59"/>
      <c r="AE63" s="511">
        <f>'Proposed Rates'!$I$299</f>
        <v>0.0335</v>
      </c>
      <c r="AF63" s="59"/>
      <c r="AG63" s="59"/>
      <c r="AH63" s="59"/>
      <c r="AI63" s="59"/>
      <c r="AJ63" s="59"/>
      <c r="AK63" s="59"/>
      <c r="AL63" s="511">
        <f>'Proposed Rates'!$J$299</f>
        <v>0.0335</v>
      </c>
      <c r="AM63" s="59"/>
      <c r="AN63" s="59"/>
      <c r="AO63" s="59"/>
      <c r="AP63" s="59"/>
      <c r="AQ63" s="59"/>
      <c r="AR63" s="59"/>
      <c r="AS63" s="3"/>
      <c r="AT63" s="3"/>
    </row>
    <row r="64" ht="12.0" customHeight="1">
      <c r="A64" s="59"/>
      <c r="B64" s="59"/>
      <c r="C64" s="59"/>
      <c r="D64" s="59"/>
      <c r="E64" s="59"/>
      <c r="F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59"/>
      <c r="AK64" s="59"/>
      <c r="AL64" s="59"/>
      <c r="AM64" s="59"/>
      <c r="AN64" s="59"/>
      <c r="AO64" s="59"/>
      <c r="AP64" s="59"/>
      <c r="AQ64" s="59"/>
      <c r="AR64" s="59"/>
      <c r="AS64" s="3"/>
      <c r="AT64" s="3"/>
    </row>
    <row r="65" ht="12.0" customHeight="1">
      <c r="A65" s="59" t="s">
        <v>327</v>
      </c>
      <c r="B65" s="59"/>
      <c r="C65" s="59"/>
      <c r="D65" s="59"/>
      <c r="E65" s="59"/>
      <c r="F65" s="59"/>
      <c r="G65" s="59"/>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c r="AJ65" s="59"/>
      <c r="AK65" s="59"/>
      <c r="AL65" s="59"/>
      <c r="AM65" s="59"/>
      <c r="AN65" s="59"/>
      <c r="AO65" s="59"/>
      <c r="AP65" s="59"/>
      <c r="AQ65" s="59"/>
      <c r="AR65" s="59"/>
      <c r="AS65" s="3"/>
      <c r="AT65" s="3"/>
    </row>
    <row r="66" ht="12.0" customHeight="1">
      <c r="A66" s="59"/>
      <c r="B66" s="59"/>
      <c r="C66" s="59"/>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9"/>
      <c r="AR66" s="59"/>
      <c r="AS66" s="3"/>
      <c r="AT66" s="3"/>
    </row>
    <row r="67" ht="12.0" customHeight="1">
      <c r="A67" s="59" t="s">
        <v>328</v>
      </c>
      <c r="B67" s="59"/>
      <c r="C67" s="59"/>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c r="AP67" s="59"/>
      <c r="AQ67" s="59"/>
      <c r="AR67" s="59"/>
      <c r="AS67" s="3"/>
      <c r="AT67" s="3"/>
    </row>
    <row r="68" ht="12.0" customHeight="1">
      <c r="A68" s="59" t="s">
        <v>329</v>
      </c>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c r="AP68" s="59"/>
      <c r="AQ68" s="59"/>
      <c r="AR68" s="59"/>
      <c r="AS68" s="3"/>
      <c r="AT68" s="3"/>
    </row>
    <row r="69" ht="12.0" customHeight="1">
      <c r="A69" s="59" t="s">
        <v>330</v>
      </c>
      <c r="B69" s="59"/>
      <c r="C69" s="59"/>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59"/>
      <c r="AM69" s="59"/>
      <c r="AN69" s="59"/>
      <c r="AO69" s="59"/>
      <c r="AP69" s="59"/>
      <c r="AQ69" s="59"/>
      <c r="AR69" s="59"/>
      <c r="AS69" s="3"/>
      <c r="AT69" s="3"/>
    </row>
    <row r="70" ht="12.0" customHeight="1">
      <c r="A70" s="59" t="s">
        <v>331</v>
      </c>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c r="AP70" s="59"/>
      <c r="AQ70" s="59"/>
      <c r="AR70" s="59"/>
      <c r="AS70" s="3"/>
      <c r="AT70" s="3"/>
    </row>
    <row r="71" ht="12.0" customHeight="1">
      <c r="A71" s="59" t="s">
        <v>332</v>
      </c>
      <c r="B71" s="59"/>
      <c r="C71" s="59"/>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59"/>
      <c r="AO71" s="59"/>
      <c r="AP71" s="59"/>
      <c r="AQ71" s="59"/>
      <c r="AR71" s="59"/>
      <c r="AS71" s="3"/>
      <c r="AT71" s="3"/>
    </row>
    <row r="72" ht="12.0" customHeight="1">
      <c r="A72" s="59"/>
      <c r="B72" s="59"/>
      <c r="C72" s="59"/>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N72" s="59"/>
      <c r="AO72" s="59"/>
      <c r="AP72" s="59"/>
      <c r="AQ72" s="59"/>
      <c r="AR72" s="59"/>
      <c r="AS72" s="3"/>
      <c r="AT72" s="3"/>
    </row>
    <row r="73" ht="12.0" customHeight="1">
      <c r="A73" s="513"/>
      <c r="B73" s="59" t="s">
        <v>333</v>
      </c>
      <c r="C73" s="59"/>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59"/>
      <c r="AK73" s="59"/>
      <c r="AL73" s="59"/>
      <c r="AM73" s="59"/>
      <c r="AN73" s="59"/>
      <c r="AO73" s="59"/>
      <c r="AP73" s="59"/>
      <c r="AQ73" s="59"/>
      <c r="AR73" s="59"/>
      <c r="AS73" s="3"/>
      <c r="AT73" s="3"/>
    </row>
    <row r="74" ht="12.0" customHeight="1">
      <c r="A74" s="59"/>
      <c r="B74" s="59"/>
      <c r="C74" s="59"/>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9"/>
      <c r="AR74" s="59"/>
      <c r="AS74" s="3"/>
      <c r="AT74" s="3"/>
    </row>
    <row r="75" ht="12.0" customHeight="1">
      <c r="A75" s="59"/>
      <c r="B75" s="59" t="s">
        <v>334</v>
      </c>
      <c r="C75" s="59"/>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c r="AJ75" s="59"/>
      <c r="AK75" s="59"/>
      <c r="AL75" s="59"/>
      <c r="AM75" s="59"/>
      <c r="AN75" s="59"/>
      <c r="AO75" s="59"/>
      <c r="AP75" s="59"/>
      <c r="AQ75" s="59"/>
      <c r="AR75" s="59"/>
      <c r="AS75" s="3"/>
      <c r="AT75" s="3"/>
    </row>
    <row r="76" ht="12.0" customHeight="1">
      <c r="A76" s="59"/>
      <c r="B76" s="59"/>
      <c r="C76" s="59"/>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c r="AJ76" s="59"/>
      <c r="AK76" s="59"/>
      <c r="AL76" s="59"/>
      <c r="AM76" s="59"/>
      <c r="AN76" s="59"/>
      <c r="AO76" s="59"/>
      <c r="AP76" s="59"/>
      <c r="AQ76" s="59"/>
      <c r="AR76" s="59"/>
      <c r="AS76" s="3"/>
      <c r="AT76" s="3"/>
    </row>
    <row r="77" ht="12.0" customHeight="1">
      <c r="A77" s="59"/>
      <c r="B77" s="59"/>
      <c r="C77" s="59"/>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c r="AJ77" s="59"/>
      <c r="AK77" s="59"/>
      <c r="AL77" s="59"/>
      <c r="AM77" s="59"/>
      <c r="AN77" s="59"/>
      <c r="AO77" s="59"/>
      <c r="AP77" s="59"/>
      <c r="AQ77" s="59"/>
      <c r="AR77" s="59"/>
      <c r="AS77" s="3"/>
      <c r="AT77" s="3"/>
    </row>
    <row r="78" ht="12.0" customHeight="1">
      <c r="A78" s="59"/>
      <c r="B78" s="59"/>
      <c r="C78" s="59"/>
      <c r="D78" s="59"/>
      <c r="E78" s="59"/>
      <c r="F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9"/>
      <c r="AR78" s="59"/>
      <c r="AS78" s="3"/>
      <c r="AT78" s="3"/>
    </row>
    <row r="79" ht="12.0" customHeight="1">
      <c r="A79" s="59"/>
      <c r="B79" s="59"/>
      <c r="C79" s="59"/>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59"/>
      <c r="AK79" s="59"/>
      <c r="AL79" s="59"/>
      <c r="AM79" s="59"/>
      <c r="AN79" s="59"/>
      <c r="AO79" s="59"/>
      <c r="AP79" s="59"/>
      <c r="AQ79" s="59"/>
      <c r="AR79" s="59"/>
      <c r="AS79" s="3"/>
      <c r="AT79" s="3"/>
    </row>
    <row r="80" ht="12.0" customHeight="1">
      <c r="A80" s="59"/>
      <c r="B80" s="59"/>
      <c r="C80" s="59"/>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9"/>
      <c r="AR80" s="59"/>
      <c r="AS80" s="3"/>
      <c r="AT80" s="3"/>
    </row>
    <row r="81" ht="12.0" customHeight="1">
      <c r="A81" s="59"/>
      <c r="B81" s="59"/>
      <c r="C81" s="59"/>
      <c r="D81" s="59"/>
      <c r="E81" s="59"/>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c r="AR81" s="59"/>
      <c r="AS81" s="3"/>
      <c r="AT81" s="3"/>
    </row>
    <row r="82" ht="12.0" customHeight="1">
      <c r="A82" s="59"/>
      <c r="B82" s="59"/>
      <c r="C82" s="59"/>
      <c r="D82" s="59"/>
      <c r="E82" s="59"/>
      <c r="F82" s="59"/>
      <c r="G82" s="59"/>
      <c r="H82" s="59"/>
      <c r="I82" s="59"/>
      <c r="J82" s="59"/>
      <c r="K82" s="59"/>
      <c r="L82" s="59"/>
      <c r="M82" s="59"/>
      <c r="N82" s="59"/>
      <c r="O82" s="59"/>
      <c r="P82" s="59"/>
      <c r="Q82" s="59"/>
      <c r="R82" s="59"/>
      <c r="S82" s="59"/>
      <c r="T82" s="59"/>
      <c r="U82" s="59"/>
      <c r="V82" s="59"/>
      <c r="W82" s="59"/>
      <c r="X82" s="59"/>
      <c r="Y82" s="59"/>
      <c r="Z82" s="59"/>
      <c r="AA82" s="59"/>
      <c r="AB82" s="59"/>
      <c r="AC82" s="59"/>
      <c r="AD82" s="59"/>
      <c r="AE82" s="59"/>
      <c r="AF82" s="59"/>
      <c r="AG82" s="59"/>
      <c r="AH82" s="59"/>
      <c r="AI82" s="59"/>
      <c r="AJ82" s="59"/>
      <c r="AK82" s="59"/>
      <c r="AL82" s="59"/>
      <c r="AM82" s="59"/>
      <c r="AN82" s="59"/>
      <c r="AO82" s="59"/>
      <c r="AP82" s="59"/>
      <c r="AQ82" s="59"/>
      <c r="AR82" s="59"/>
      <c r="AS82" s="3"/>
      <c r="AT82" s="3"/>
    </row>
    <row r="83" ht="12.0" customHeight="1">
      <c r="A83" s="59"/>
      <c r="B83" s="59"/>
      <c r="C83" s="59"/>
      <c r="D83" s="59"/>
      <c r="E83" s="59"/>
      <c r="F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83" s="59"/>
      <c r="AN83" s="59"/>
      <c r="AO83" s="59"/>
      <c r="AP83" s="59"/>
      <c r="AQ83" s="59"/>
      <c r="AR83" s="59"/>
      <c r="AS83" s="3"/>
      <c r="AT83" s="3"/>
    </row>
    <row r="84" ht="12.0" customHeight="1">
      <c r="A84" s="59"/>
      <c r="B84" s="59"/>
      <c r="C84" s="59"/>
      <c r="D84" s="59"/>
      <c r="E84" s="59"/>
      <c r="F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c r="AS84" s="3"/>
      <c r="AT84" s="3"/>
    </row>
    <row r="85" ht="12.0" customHeight="1">
      <c r="A85" s="59"/>
      <c r="B85" s="59"/>
      <c r="C85" s="59"/>
      <c r="D85" s="59"/>
      <c r="E85" s="59"/>
      <c r="F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c r="AS85" s="3"/>
      <c r="AT85" s="3"/>
    </row>
    <row r="86" ht="12.0" customHeight="1">
      <c r="A86" s="59"/>
      <c r="B86" s="59"/>
      <c r="C86" s="59"/>
      <c r="D86" s="59"/>
      <c r="E86" s="59"/>
      <c r="F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c r="AS86" s="3"/>
      <c r="AT86" s="3"/>
    </row>
    <row r="87" ht="12.0" customHeight="1">
      <c r="A87" s="59"/>
      <c r="B87" s="59"/>
      <c r="C87" s="59"/>
      <c r="D87" s="59"/>
      <c r="E87" s="59"/>
      <c r="F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c r="AR87" s="59"/>
      <c r="AS87" s="3"/>
      <c r="AT87" s="3"/>
    </row>
    <row r="88" ht="12.0" customHeight="1">
      <c r="A88" s="59"/>
      <c r="B88" s="59"/>
      <c r="C88" s="59"/>
      <c r="D88" s="59"/>
      <c r="E88" s="59"/>
      <c r="F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9"/>
      <c r="AR88" s="59"/>
      <c r="AS88" s="3"/>
      <c r="AT88" s="3"/>
    </row>
    <row r="89" ht="12.0" customHeight="1">
      <c r="A89" s="59"/>
      <c r="B89" s="59"/>
      <c r="C89" s="59"/>
      <c r="D89" s="59"/>
      <c r="E89" s="59"/>
      <c r="F89" s="59"/>
      <c r="G89" s="59"/>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c r="AQ89" s="59"/>
      <c r="AR89" s="59"/>
      <c r="AS89" s="3"/>
      <c r="AT89" s="3"/>
    </row>
    <row r="90" ht="12.0" customHeight="1">
      <c r="A90" s="59"/>
      <c r="B90" s="59"/>
      <c r="C90" s="59"/>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c r="AS90" s="3"/>
      <c r="AT90" s="3"/>
    </row>
    <row r="91" ht="12.0" customHeight="1">
      <c r="A91" s="59"/>
      <c r="B91" s="59"/>
      <c r="C91" s="59"/>
      <c r="D91" s="59"/>
      <c r="E91" s="59"/>
      <c r="F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c r="AF91" s="59"/>
      <c r="AG91" s="59"/>
      <c r="AH91" s="59"/>
      <c r="AI91" s="59"/>
      <c r="AJ91" s="59"/>
      <c r="AK91" s="59"/>
      <c r="AL91" s="59"/>
      <c r="AM91" s="59"/>
      <c r="AN91" s="59"/>
      <c r="AO91" s="59"/>
      <c r="AP91" s="59"/>
      <c r="AQ91" s="59"/>
      <c r="AR91" s="59"/>
      <c r="AS91" s="3"/>
      <c r="AT91" s="3"/>
    </row>
    <row r="92" ht="12.0" customHeight="1">
      <c r="A92" s="59"/>
      <c r="B92" s="59"/>
      <c r="C92" s="59"/>
      <c r="D92" s="59"/>
      <c r="E92" s="59"/>
      <c r="F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c r="AR92" s="59"/>
      <c r="AS92" s="3"/>
      <c r="AT92" s="3"/>
    </row>
    <row r="93" ht="12.0" customHeight="1">
      <c r="A93" s="59"/>
      <c r="B93" s="59"/>
      <c r="C93" s="59"/>
      <c r="D93" s="59"/>
      <c r="E93" s="59"/>
      <c r="F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c r="AR93" s="59"/>
      <c r="AS93" s="3"/>
      <c r="AT93" s="3"/>
    </row>
    <row r="94" ht="12.0" customHeight="1">
      <c r="A94" s="59"/>
      <c r="B94" s="59"/>
      <c r="C94" s="59"/>
      <c r="D94" s="59"/>
      <c r="E94" s="59"/>
      <c r="F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c r="AJ94" s="59"/>
      <c r="AK94" s="59"/>
      <c r="AL94" s="59"/>
      <c r="AM94" s="59"/>
      <c r="AN94" s="59"/>
      <c r="AO94" s="59"/>
      <c r="AP94" s="59"/>
      <c r="AQ94" s="59"/>
      <c r="AR94" s="59"/>
      <c r="AS94" s="3"/>
      <c r="AT94" s="3"/>
    </row>
    <row r="95" ht="12.0" customHeight="1">
      <c r="A95" s="59"/>
      <c r="B95" s="59"/>
      <c r="C95" s="59"/>
      <c r="D95" s="59"/>
      <c r="E95" s="59"/>
      <c r="F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c r="AJ95" s="59"/>
      <c r="AK95" s="59"/>
      <c r="AL95" s="59"/>
      <c r="AM95" s="59"/>
      <c r="AN95" s="59"/>
      <c r="AO95" s="59"/>
      <c r="AP95" s="59"/>
      <c r="AQ95" s="59"/>
      <c r="AR95" s="59"/>
      <c r="AS95" s="3"/>
      <c r="AT95" s="3"/>
    </row>
    <row r="96" ht="12.0" customHeight="1">
      <c r="A96" s="59"/>
      <c r="B96" s="59"/>
      <c r="C96" s="59"/>
      <c r="D96" s="59"/>
      <c r="E96" s="59"/>
      <c r="F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c r="AQ96" s="59"/>
      <c r="AR96" s="59"/>
      <c r="AS96" s="3"/>
      <c r="AT96" s="3"/>
    </row>
    <row r="97" ht="12.0" customHeight="1">
      <c r="A97" s="59"/>
      <c r="B97" s="59"/>
      <c r="C97" s="59"/>
      <c r="D97" s="59"/>
      <c r="E97" s="59"/>
      <c r="F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c r="AM97" s="59"/>
      <c r="AN97" s="59"/>
      <c r="AO97" s="59"/>
      <c r="AP97" s="59"/>
      <c r="AQ97" s="59"/>
      <c r="AR97" s="59"/>
      <c r="AS97" s="3"/>
      <c r="AT97" s="3"/>
    </row>
    <row r="98" ht="12.0" customHeight="1">
      <c r="A98" s="59"/>
      <c r="B98" s="59"/>
      <c r="C98" s="59"/>
      <c r="D98" s="59"/>
      <c r="E98" s="59"/>
      <c r="F98" s="59"/>
      <c r="G98" s="59"/>
      <c r="H98" s="59"/>
      <c r="I98" s="59"/>
      <c r="J98" s="59"/>
      <c r="K98" s="59"/>
      <c r="L98" s="59"/>
      <c r="M98" s="59"/>
      <c r="N98" s="59"/>
      <c r="O98" s="59"/>
      <c r="P98" s="59"/>
      <c r="Q98" s="59"/>
      <c r="R98" s="59"/>
      <c r="S98" s="59"/>
      <c r="T98" s="59"/>
      <c r="U98" s="59"/>
      <c r="V98" s="59"/>
      <c r="W98" s="59"/>
      <c r="X98" s="59"/>
      <c r="Y98" s="59"/>
      <c r="Z98" s="59"/>
      <c r="AA98" s="59"/>
      <c r="AB98" s="59"/>
      <c r="AC98" s="59"/>
      <c r="AD98" s="59"/>
      <c r="AE98" s="59"/>
      <c r="AF98" s="59"/>
      <c r="AG98" s="59"/>
      <c r="AH98" s="59"/>
      <c r="AI98" s="59"/>
      <c r="AJ98" s="59"/>
      <c r="AK98" s="59"/>
      <c r="AL98" s="59"/>
      <c r="AM98" s="59"/>
      <c r="AN98" s="59"/>
      <c r="AO98" s="59"/>
      <c r="AP98" s="59"/>
      <c r="AQ98" s="59"/>
      <c r="AR98" s="59"/>
      <c r="AS98" s="3"/>
      <c r="AT98" s="3"/>
    </row>
    <row r="99" ht="12.0" customHeight="1">
      <c r="A99" s="59"/>
      <c r="B99" s="59"/>
      <c r="C99" s="59"/>
      <c r="D99" s="59"/>
      <c r="E99" s="59"/>
      <c r="F99" s="59"/>
      <c r="G99" s="59"/>
      <c r="H99" s="59"/>
      <c r="I99" s="59"/>
      <c r="J99" s="59"/>
      <c r="K99" s="59"/>
      <c r="L99" s="59"/>
      <c r="M99" s="59"/>
      <c r="N99" s="59"/>
      <c r="O99" s="59"/>
      <c r="P99" s="59"/>
      <c r="Q99" s="59"/>
      <c r="R99" s="59"/>
      <c r="S99" s="59"/>
      <c r="T99" s="59"/>
      <c r="U99" s="59"/>
      <c r="V99" s="59"/>
      <c r="W99" s="59"/>
      <c r="X99" s="59"/>
      <c r="Y99" s="59"/>
      <c r="Z99" s="59"/>
      <c r="AA99" s="59"/>
      <c r="AB99" s="59"/>
      <c r="AC99" s="59"/>
      <c r="AD99" s="59"/>
      <c r="AE99" s="59"/>
      <c r="AF99" s="59"/>
      <c r="AG99" s="59"/>
      <c r="AH99" s="59"/>
      <c r="AI99" s="59"/>
      <c r="AJ99" s="59"/>
      <c r="AK99" s="59"/>
      <c r="AL99" s="59"/>
      <c r="AM99" s="59"/>
      <c r="AN99" s="59"/>
      <c r="AO99" s="59"/>
      <c r="AP99" s="59"/>
      <c r="AQ99" s="59"/>
      <c r="AR99" s="59"/>
      <c r="AS99" s="3"/>
      <c r="AT99" s="3"/>
    </row>
    <row r="100" ht="12.0" customHeight="1">
      <c r="A100" s="59"/>
      <c r="B100" s="59"/>
      <c r="C100" s="59"/>
      <c r="D100" s="59"/>
      <c r="E100" s="59"/>
      <c r="F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59"/>
      <c r="AQ100" s="59"/>
      <c r="AR100" s="59"/>
      <c r="AS100" s="3"/>
      <c r="AT100" s="3"/>
    </row>
    <row r="101" ht="12.0" customHeight="1">
      <c r="A101" s="59"/>
      <c r="B101" s="59"/>
      <c r="C101" s="59"/>
      <c r="D101" s="59"/>
      <c r="E101" s="59"/>
      <c r="F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c r="AH101" s="59"/>
      <c r="AI101" s="59"/>
      <c r="AJ101" s="59"/>
      <c r="AK101" s="59"/>
      <c r="AL101" s="59"/>
      <c r="AM101" s="59"/>
      <c r="AN101" s="59"/>
      <c r="AO101" s="59"/>
      <c r="AP101" s="59"/>
      <c r="AQ101" s="59"/>
      <c r="AR101" s="59"/>
      <c r="AS101" s="3"/>
      <c r="AT101" s="3"/>
    </row>
    <row r="102" ht="12.0" customHeight="1">
      <c r="A102" s="59"/>
      <c r="B102" s="59"/>
      <c r="C102" s="59"/>
      <c r="D102" s="59"/>
      <c r="E102" s="59"/>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c r="AH102" s="59"/>
      <c r="AI102" s="59"/>
      <c r="AJ102" s="59"/>
      <c r="AK102" s="59"/>
      <c r="AL102" s="59"/>
      <c r="AM102" s="59"/>
      <c r="AN102" s="59"/>
      <c r="AO102" s="59"/>
      <c r="AP102" s="59"/>
      <c r="AQ102" s="59"/>
      <c r="AR102" s="59"/>
      <c r="AS102" s="3"/>
      <c r="AT102" s="3"/>
    </row>
    <row r="103" ht="12.0" customHeight="1">
      <c r="A103" s="59"/>
      <c r="B103" s="59"/>
      <c r="C103" s="59"/>
      <c r="D103" s="59"/>
      <c r="E103" s="59"/>
      <c r="F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9"/>
      <c r="AJ103" s="59"/>
      <c r="AK103" s="59"/>
      <c r="AL103" s="59"/>
      <c r="AM103" s="59"/>
      <c r="AN103" s="59"/>
      <c r="AO103" s="59"/>
      <c r="AP103" s="59"/>
      <c r="AQ103" s="59"/>
      <c r="AR103" s="59"/>
      <c r="AS103" s="3"/>
      <c r="AT103" s="3"/>
    </row>
    <row r="104" ht="12.0" customHeight="1">
      <c r="A104" s="59"/>
      <c r="B104" s="59"/>
      <c r="C104" s="59"/>
      <c r="D104" s="59"/>
      <c r="E104" s="59"/>
      <c r="F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c r="AR104" s="59"/>
      <c r="AS104" s="3"/>
      <c r="AT104" s="3"/>
    </row>
    <row r="105" ht="12.0" customHeight="1">
      <c r="A105" s="59"/>
      <c r="B105" s="59"/>
      <c r="C105" s="59"/>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c r="AL105" s="59"/>
      <c r="AM105" s="59"/>
      <c r="AN105" s="59"/>
      <c r="AO105" s="59"/>
      <c r="AP105" s="59"/>
      <c r="AQ105" s="59"/>
      <c r="AR105" s="59"/>
      <c r="AS105" s="3"/>
      <c r="AT105" s="3"/>
    </row>
    <row r="106" ht="12.0" customHeight="1">
      <c r="A106" s="59"/>
      <c r="B106" s="59"/>
      <c r="C106" s="59"/>
      <c r="D106" s="59"/>
      <c r="E106" s="59"/>
      <c r="F106" s="59"/>
      <c r="G106" s="59"/>
      <c r="H106" s="59"/>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c r="AH106" s="59"/>
      <c r="AI106" s="59"/>
      <c r="AJ106" s="59"/>
      <c r="AK106" s="59"/>
      <c r="AL106" s="59"/>
      <c r="AM106" s="59"/>
      <c r="AN106" s="59"/>
      <c r="AO106" s="59"/>
      <c r="AP106" s="59"/>
      <c r="AQ106" s="59"/>
      <c r="AR106" s="59"/>
      <c r="AS106" s="3"/>
      <c r="AT106" s="3"/>
    </row>
    <row r="107" ht="12.0" customHeight="1">
      <c r="A107" s="59"/>
      <c r="B107" s="59"/>
      <c r="C107" s="59"/>
      <c r="D107" s="59"/>
      <c r="E107" s="59"/>
      <c r="F107" s="59"/>
      <c r="G107" s="59"/>
      <c r="H107" s="59"/>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c r="AF107" s="59"/>
      <c r="AG107" s="59"/>
      <c r="AH107" s="59"/>
      <c r="AI107" s="59"/>
      <c r="AJ107" s="59"/>
      <c r="AK107" s="59"/>
      <c r="AL107" s="59"/>
      <c r="AM107" s="59"/>
      <c r="AN107" s="59"/>
      <c r="AO107" s="59"/>
      <c r="AP107" s="59"/>
      <c r="AQ107" s="59"/>
      <c r="AR107" s="59"/>
      <c r="AS107" s="3"/>
      <c r="AT107" s="3"/>
    </row>
    <row r="108" ht="12.0" customHeight="1">
      <c r="A108" s="59"/>
      <c r="B108" s="59"/>
      <c r="C108" s="59"/>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E108" s="59"/>
      <c r="AF108" s="59"/>
      <c r="AG108" s="59"/>
      <c r="AH108" s="59"/>
      <c r="AI108" s="59"/>
      <c r="AJ108" s="59"/>
      <c r="AK108" s="59"/>
      <c r="AL108" s="59"/>
      <c r="AM108" s="59"/>
      <c r="AN108" s="59"/>
      <c r="AO108" s="59"/>
      <c r="AP108" s="59"/>
      <c r="AQ108" s="59"/>
      <c r="AR108" s="59"/>
      <c r="AS108" s="3"/>
      <c r="AT108" s="3"/>
    </row>
    <row r="109" ht="12.0" customHeight="1">
      <c r="A109" s="59"/>
      <c r="B109" s="59"/>
      <c r="C109" s="59"/>
      <c r="D109" s="59"/>
      <c r="E109" s="59"/>
      <c r="F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c r="AE109" s="59"/>
      <c r="AF109" s="59"/>
      <c r="AG109" s="59"/>
      <c r="AH109" s="59"/>
      <c r="AI109" s="59"/>
      <c r="AJ109" s="59"/>
      <c r="AK109" s="59"/>
      <c r="AL109" s="59"/>
      <c r="AM109" s="59"/>
      <c r="AN109" s="59"/>
      <c r="AO109" s="59"/>
      <c r="AP109" s="59"/>
      <c r="AQ109" s="59"/>
      <c r="AR109" s="59"/>
      <c r="AS109" s="3"/>
      <c r="AT109" s="3"/>
    </row>
    <row r="110" ht="12.0" customHeight="1">
      <c r="A110" s="59"/>
      <c r="B110" s="59"/>
      <c r="C110" s="59"/>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c r="AH110" s="59"/>
      <c r="AI110" s="59"/>
      <c r="AJ110" s="59"/>
      <c r="AK110" s="59"/>
      <c r="AL110" s="59"/>
      <c r="AM110" s="59"/>
      <c r="AN110" s="59"/>
      <c r="AO110" s="59"/>
      <c r="AP110" s="59"/>
      <c r="AQ110" s="59"/>
      <c r="AR110" s="59"/>
      <c r="AS110" s="3"/>
      <c r="AT110" s="3"/>
    </row>
    <row r="111" ht="12.0" customHeight="1">
      <c r="A111" s="59"/>
      <c r="B111" s="59"/>
      <c r="C111" s="59"/>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c r="AH111" s="59"/>
      <c r="AI111" s="59"/>
      <c r="AJ111" s="59"/>
      <c r="AK111" s="59"/>
      <c r="AL111" s="59"/>
      <c r="AM111" s="59"/>
      <c r="AN111" s="59"/>
      <c r="AO111" s="59"/>
      <c r="AP111" s="59"/>
      <c r="AQ111" s="59"/>
      <c r="AR111" s="59"/>
      <c r="AS111" s="3"/>
      <c r="AT111" s="3"/>
    </row>
    <row r="112" ht="12.0" customHeight="1">
      <c r="A112" s="59"/>
      <c r="B112" s="59"/>
      <c r="C112" s="59"/>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9"/>
      <c r="AM112" s="59"/>
      <c r="AN112" s="59"/>
      <c r="AO112" s="59"/>
      <c r="AP112" s="59"/>
      <c r="AQ112" s="59"/>
      <c r="AR112" s="59"/>
      <c r="AS112" s="3"/>
      <c r="AT112" s="3"/>
    </row>
    <row r="113" ht="12.0" customHeight="1">
      <c r="A113" s="59"/>
      <c r="B113" s="59"/>
      <c r="C113" s="59"/>
      <c r="D113" s="59"/>
      <c r="E113" s="59"/>
      <c r="F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E113" s="59"/>
      <c r="AF113" s="59"/>
      <c r="AG113" s="59"/>
      <c r="AH113" s="59"/>
      <c r="AI113" s="59"/>
      <c r="AJ113" s="59"/>
      <c r="AK113" s="59"/>
      <c r="AL113" s="59"/>
      <c r="AM113" s="59"/>
      <c r="AN113" s="59"/>
      <c r="AO113" s="59"/>
      <c r="AP113" s="59"/>
      <c r="AQ113" s="59"/>
      <c r="AR113" s="59"/>
      <c r="AS113" s="3"/>
      <c r="AT113" s="3"/>
    </row>
    <row r="114" ht="12.0" customHeight="1">
      <c r="A114" s="59"/>
      <c r="B114" s="59"/>
      <c r="C114" s="59"/>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c r="AH114" s="59"/>
      <c r="AI114" s="59"/>
      <c r="AJ114" s="59"/>
      <c r="AK114" s="59"/>
      <c r="AL114" s="59"/>
      <c r="AM114" s="59"/>
      <c r="AN114" s="59"/>
      <c r="AO114" s="59"/>
      <c r="AP114" s="59"/>
      <c r="AQ114" s="59"/>
      <c r="AR114" s="59"/>
      <c r="AS114" s="3"/>
      <c r="AT114" s="3"/>
    </row>
    <row r="115" ht="12.0" customHeight="1">
      <c r="A115" s="59"/>
      <c r="B115" s="59"/>
      <c r="C115" s="59"/>
      <c r="D115" s="59"/>
      <c r="E115" s="59"/>
      <c r="F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c r="AH115" s="59"/>
      <c r="AI115" s="59"/>
      <c r="AJ115" s="59"/>
      <c r="AK115" s="59"/>
      <c r="AL115" s="59"/>
      <c r="AM115" s="59"/>
      <c r="AN115" s="59"/>
      <c r="AO115" s="59"/>
      <c r="AP115" s="59"/>
      <c r="AQ115" s="59"/>
      <c r="AR115" s="59"/>
      <c r="AS115" s="3"/>
      <c r="AT115" s="3"/>
    </row>
    <row r="116" ht="12.0" customHeight="1">
      <c r="A116" s="59"/>
      <c r="B116" s="59"/>
      <c r="C116" s="59"/>
      <c r="D116" s="59"/>
      <c r="E116" s="59"/>
      <c r="F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9"/>
      <c r="AR116" s="59"/>
      <c r="AS116" s="3"/>
      <c r="AT116" s="3"/>
    </row>
    <row r="117" ht="12.0" customHeight="1">
      <c r="A117" s="59"/>
      <c r="B117" s="59"/>
      <c r="C117" s="59"/>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c r="AJ117" s="59"/>
      <c r="AK117" s="59"/>
      <c r="AL117" s="59"/>
      <c r="AM117" s="59"/>
      <c r="AN117" s="59"/>
      <c r="AO117" s="59"/>
      <c r="AP117" s="59"/>
      <c r="AQ117" s="59"/>
      <c r="AR117" s="59"/>
      <c r="AS117" s="3"/>
      <c r="AT117" s="3"/>
    </row>
    <row r="118" ht="12.0" customHeight="1">
      <c r="A118" s="59"/>
      <c r="B118" s="59"/>
      <c r="C118" s="59"/>
      <c r="D118" s="59"/>
      <c r="E118" s="59"/>
      <c r="F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c r="AJ118" s="59"/>
      <c r="AK118" s="59"/>
      <c r="AL118" s="59"/>
      <c r="AM118" s="59"/>
      <c r="AN118" s="59"/>
      <c r="AO118" s="59"/>
      <c r="AP118" s="59"/>
      <c r="AQ118" s="59"/>
      <c r="AR118" s="59"/>
      <c r="AS118" s="3"/>
      <c r="AT118" s="3"/>
    </row>
    <row r="119" ht="12.0" customHeight="1">
      <c r="A119" s="59"/>
      <c r="B119" s="59"/>
      <c r="C119" s="59"/>
      <c r="D119" s="59"/>
      <c r="E119" s="59"/>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59"/>
      <c r="AL119" s="59"/>
      <c r="AM119" s="59"/>
      <c r="AN119" s="59"/>
      <c r="AO119" s="59"/>
      <c r="AP119" s="59"/>
      <c r="AQ119" s="59"/>
      <c r="AR119" s="59"/>
      <c r="AS119" s="3"/>
      <c r="AT119" s="3"/>
    </row>
    <row r="120" ht="12.0" customHeight="1">
      <c r="A120" s="59"/>
      <c r="B120" s="59"/>
      <c r="C120" s="59"/>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c r="AJ120" s="59"/>
      <c r="AK120" s="59"/>
      <c r="AL120" s="59"/>
      <c r="AM120" s="59"/>
      <c r="AN120" s="59"/>
      <c r="AO120" s="59"/>
      <c r="AP120" s="59"/>
      <c r="AQ120" s="59"/>
      <c r="AR120" s="59"/>
      <c r="AS120" s="3"/>
      <c r="AT120" s="3"/>
    </row>
    <row r="121" ht="12.0" customHeight="1">
      <c r="A121" s="59"/>
      <c r="B121" s="59"/>
      <c r="C121" s="59"/>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c r="AJ121" s="59"/>
      <c r="AK121" s="59"/>
      <c r="AL121" s="59"/>
      <c r="AM121" s="59"/>
      <c r="AN121" s="59"/>
      <c r="AO121" s="59"/>
      <c r="AP121" s="59"/>
      <c r="AQ121" s="59"/>
      <c r="AR121" s="59"/>
      <c r="AS121" s="3"/>
      <c r="AT121" s="3"/>
    </row>
    <row r="122" ht="12.0" customHeight="1">
      <c r="A122" s="59"/>
      <c r="B122" s="59"/>
      <c r="C122" s="59"/>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c r="AH122" s="59"/>
      <c r="AI122" s="59"/>
      <c r="AJ122" s="59"/>
      <c r="AK122" s="59"/>
      <c r="AL122" s="59"/>
      <c r="AM122" s="59"/>
      <c r="AN122" s="59"/>
      <c r="AO122" s="59"/>
      <c r="AP122" s="59"/>
      <c r="AQ122" s="59"/>
      <c r="AR122" s="59"/>
      <c r="AS122" s="3"/>
      <c r="AT122" s="3"/>
    </row>
    <row r="123" ht="12.0" customHeight="1">
      <c r="A123" s="59"/>
      <c r="B123" s="59"/>
      <c r="C123" s="59"/>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c r="AH123" s="59"/>
      <c r="AI123" s="59"/>
      <c r="AJ123" s="59"/>
      <c r="AK123" s="59"/>
      <c r="AL123" s="59"/>
      <c r="AM123" s="59"/>
      <c r="AN123" s="59"/>
      <c r="AO123" s="59"/>
      <c r="AP123" s="59"/>
      <c r="AQ123" s="59"/>
      <c r="AR123" s="59"/>
      <c r="AS123" s="3"/>
      <c r="AT123" s="3"/>
    </row>
    <row r="124" ht="12.0" customHeight="1">
      <c r="A124" s="59"/>
      <c r="B124" s="59"/>
      <c r="C124" s="59"/>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c r="AH124" s="59"/>
      <c r="AI124" s="59"/>
      <c r="AJ124" s="59"/>
      <c r="AK124" s="59"/>
      <c r="AL124" s="59"/>
      <c r="AM124" s="59"/>
      <c r="AN124" s="59"/>
      <c r="AO124" s="59"/>
      <c r="AP124" s="59"/>
      <c r="AQ124" s="59"/>
      <c r="AR124" s="59"/>
      <c r="AS124" s="3"/>
      <c r="AT124" s="3"/>
    </row>
    <row r="125" ht="12.0" customHeight="1">
      <c r="A125" s="59"/>
      <c r="B125" s="59"/>
      <c r="C125" s="59"/>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59"/>
      <c r="AK125" s="59"/>
      <c r="AL125" s="59"/>
      <c r="AM125" s="59"/>
      <c r="AN125" s="59"/>
      <c r="AO125" s="59"/>
      <c r="AP125" s="59"/>
      <c r="AQ125" s="59"/>
      <c r="AR125" s="59"/>
      <c r="AS125" s="3"/>
      <c r="AT125" s="3"/>
    </row>
    <row r="126" ht="12.0" customHeight="1">
      <c r="A126" s="59"/>
      <c r="B126" s="59"/>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59"/>
      <c r="AK126" s="59"/>
      <c r="AL126" s="59"/>
      <c r="AM126" s="59"/>
      <c r="AN126" s="59"/>
      <c r="AO126" s="59"/>
      <c r="AP126" s="59"/>
      <c r="AQ126" s="59"/>
      <c r="AR126" s="59"/>
      <c r="AS126" s="3"/>
      <c r="AT126" s="3"/>
    </row>
    <row r="127" ht="12.0" customHeight="1">
      <c r="A127" s="59"/>
      <c r="B127" s="59"/>
      <c r="C127" s="59"/>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c r="AJ127" s="59"/>
      <c r="AK127" s="59"/>
      <c r="AL127" s="59"/>
      <c r="AM127" s="59"/>
      <c r="AN127" s="59"/>
      <c r="AO127" s="59"/>
      <c r="AP127" s="59"/>
      <c r="AQ127" s="59"/>
      <c r="AR127" s="59"/>
      <c r="AS127" s="3"/>
      <c r="AT127" s="3"/>
    </row>
    <row r="128" ht="12.0" customHeight="1">
      <c r="A128" s="59"/>
      <c r="B128" s="59"/>
      <c r="C128" s="59"/>
      <c r="D128" s="59"/>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59"/>
      <c r="AK128" s="59"/>
      <c r="AL128" s="59"/>
      <c r="AM128" s="59"/>
      <c r="AN128" s="59"/>
      <c r="AO128" s="59"/>
      <c r="AP128" s="59"/>
      <c r="AQ128" s="59"/>
      <c r="AR128" s="59"/>
      <c r="AS128" s="3"/>
      <c r="AT128" s="3"/>
    </row>
    <row r="129" ht="12.0" customHeight="1">
      <c r="A129" s="59"/>
      <c r="B129" s="59"/>
      <c r="C129" s="59"/>
      <c r="D129" s="59"/>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59"/>
      <c r="AK129" s="59"/>
      <c r="AL129" s="59"/>
      <c r="AM129" s="59"/>
      <c r="AN129" s="59"/>
      <c r="AO129" s="59"/>
      <c r="AP129" s="59"/>
      <c r="AQ129" s="59"/>
      <c r="AR129" s="59"/>
      <c r="AS129" s="3"/>
      <c r="AT129" s="3"/>
    </row>
    <row r="130" ht="12.0" customHeight="1">
      <c r="A130" s="59"/>
      <c r="B130" s="59"/>
      <c r="C130" s="59"/>
      <c r="D130" s="59"/>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c r="AH130" s="59"/>
      <c r="AI130" s="59"/>
      <c r="AJ130" s="59"/>
      <c r="AK130" s="59"/>
      <c r="AL130" s="59"/>
      <c r="AM130" s="59"/>
      <c r="AN130" s="59"/>
      <c r="AO130" s="59"/>
      <c r="AP130" s="59"/>
      <c r="AQ130" s="59"/>
      <c r="AR130" s="59"/>
      <c r="AS130" s="3"/>
      <c r="AT130" s="3"/>
    </row>
    <row r="131" ht="12.0" customHeight="1">
      <c r="A131" s="59"/>
      <c r="B131" s="59"/>
      <c r="C131" s="59"/>
      <c r="D131" s="59"/>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59"/>
      <c r="AK131" s="59"/>
      <c r="AL131" s="59"/>
      <c r="AM131" s="59"/>
      <c r="AN131" s="59"/>
      <c r="AO131" s="59"/>
      <c r="AP131" s="59"/>
      <c r="AQ131" s="59"/>
      <c r="AR131" s="59"/>
      <c r="AS131" s="3"/>
      <c r="AT131" s="3"/>
    </row>
    <row r="132" ht="12.0" customHeight="1">
      <c r="A132" s="59"/>
      <c r="B132" s="59"/>
      <c r="C132" s="59"/>
      <c r="D132" s="59"/>
      <c r="E132" s="59"/>
      <c r="F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c r="AH132" s="59"/>
      <c r="AI132" s="59"/>
      <c r="AJ132" s="59"/>
      <c r="AK132" s="59"/>
      <c r="AL132" s="59"/>
      <c r="AM132" s="59"/>
      <c r="AN132" s="59"/>
      <c r="AO132" s="59"/>
      <c r="AP132" s="59"/>
      <c r="AQ132" s="59"/>
      <c r="AR132" s="59"/>
      <c r="AS132" s="3"/>
      <c r="AT132" s="3"/>
    </row>
    <row r="133" ht="12.0" customHeight="1">
      <c r="A133" s="59"/>
      <c r="B133" s="59"/>
      <c r="C133" s="59"/>
      <c r="D133" s="59"/>
      <c r="E133" s="59"/>
      <c r="F133" s="59"/>
      <c r="G133" s="59"/>
      <c r="H133" s="59"/>
      <c r="I133" s="59"/>
      <c r="J133" s="59"/>
      <c r="K133" s="59"/>
      <c r="L133" s="59"/>
      <c r="M133" s="59"/>
      <c r="N133" s="59"/>
      <c r="O133" s="59"/>
      <c r="P133" s="59"/>
      <c r="Q133" s="59"/>
      <c r="R133" s="59"/>
      <c r="S133" s="59"/>
      <c r="T133" s="59"/>
      <c r="U133" s="59"/>
      <c r="V133" s="59"/>
      <c r="W133" s="59"/>
      <c r="X133" s="59"/>
      <c r="Y133" s="59"/>
      <c r="Z133" s="59"/>
      <c r="AA133" s="59"/>
      <c r="AB133" s="59"/>
      <c r="AC133" s="59"/>
      <c r="AD133" s="59"/>
      <c r="AE133" s="59"/>
      <c r="AF133" s="59"/>
      <c r="AG133" s="59"/>
      <c r="AH133" s="59"/>
      <c r="AI133" s="59"/>
      <c r="AJ133" s="59"/>
      <c r="AK133" s="59"/>
      <c r="AL133" s="59"/>
      <c r="AM133" s="59"/>
      <c r="AN133" s="59"/>
      <c r="AO133" s="59"/>
      <c r="AP133" s="59"/>
      <c r="AQ133" s="59"/>
      <c r="AR133" s="59"/>
      <c r="AS133" s="3"/>
      <c r="AT133" s="3"/>
    </row>
    <row r="134" ht="12.0" customHeight="1">
      <c r="A134" s="59"/>
      <c r="B134" s="59"/>
      <c r="C134" s="59"/>
      <c r="D134" s="59"/>
      <c r="E134" s="59"/>
      <c r="F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59"/>
      <c r="AE134" s="59"/>
      <c r="AF134" s="59"/>
      <c r="AG134" s="59"/>
      <c r="AH134" s="59"/>
      <c r="AI134" s="59"/>
      <c r="AJ134" s="59"/>
      <c r="AK134" s="59"/>
      <c r="AL134" s="59"/>
      <c r="AM134" s="59"/>
      <c r="AN134" s="59"/>
      <c r="AO134" s="59"/>
      <c r="AP134" s="59"/>
      <c r="AQ134" s="59"/>
      <c r="AR134" s="59"/>
      <c r="AS134" s="3"/>
      <c r="AT134" s="3"/>
    </row>
    <row r="135" ht="12.0" customHeight="1">
      <c r="A135" s="59"/>
      <c r="B135" s="59"/>
      <c r="C135" s="59"/>
      <c r="D135" s="59"/>
      <c r="E135" s="59"/>
      <c r="F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c r="AE135" s="59"/>
      <c r="AF135" s="59"/>
      <c r="AG135" s="59"/>
      <c r="AH135" s="59"/>
      <c r="AI135" s="59"/>
      <c r="AJ135" s="59"/>
      <c r="AK135" s="59"/>
      <c r="AL135" s="59"/>
      <c r="AM135" s="59"/>
      <c r="AN135" s="59"/>
      <c r="AO135" s="59"/>
      <c r="AP135" s="59"/>
      <c r="AQ135" s="59"/>
      <c r="AR135" s="59"/>
      <c r="AS135" s="3"/>
      <c r="AT135" s="3"/>
    </row>
    <row r="136" ht="12.0" customHeight="1">
      <c r="A136" s="59"/>
      <c r="B136" s="59"/>
      <c r="C136" s="59"/>
      <c r="D136" s="59"/>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c r="AH136" s="59"/>
      <c r="AI136" s="59"/>
      <c r="AJ136" s="59"/>
      <c r="AK136" s="59"/>
      <c r="AL136" s="59"/>
      <c r="AM136" s="59"/>
      <c r="AN136" s="59"/>
      <c r="AO136" s="59"/>
      <c r="AP136" s="59"/>
      <c r="AQ136" s="59"/>
      <c r="AR136" s="59"/>
      <c r="AS136" s="3"/>
      <c r="AT136" s="3"/>
    </row>
    <row r="137" ht="12.0" customHeight="1">
      <c r="A137" s="59"/>
      <c r="B137" s="59"/>
      <c r="C137" s="59"/>
      <c r="D137" s="59"/>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c r="AJ137" s="59"/>
      <c r="AK137" s="59"/>
      <c r="AL137" s="59"/>
      <c r="AM137" s="59"/>
      <c r="AN137" s="59"/>
      <c r="AO137" s="59"/>
      <c r="AP137" s="59"/>
      <c r="AQ137" s="59"/>
      <c r="AR137" s="59"/>
      <c r="AS137" s="3"/>
      <c r="AT137" s="3"/>
    </row>
    <row r="138" ht="12.0" customHeight="1">
      <c r="A138" s="59"/>
      <c r="B138" s="59"/>
      <c r="C138" s="59"/>
      <c r="D138" s="59"/>
      <c r="E138" s="59"/>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c r="AH138" s="59"/>
      <c r="AI138" s="59"/>
      <c r="AJ138" s="59"/>
      <c r="AK138" s="59"/>
      <c r="AL138" s="59"/>
      <c r="AM138" s="59"/>
      <c r="AN138" s="59"/>
      <c r="AO138" s="59"/>
      <c r="AP138" s="59"/>
      <c r="AQ138" s="59"/>
      <c r="AR138" s="59"/>
      <c r="AS138" s="3"/>
      <c r="AT138" s="3"/>
    </row>
    <row r="139" ht="12.0" customHeight="1">
      <c r="A139" s="59"/>
      <c r="B139" s="59"/>
      <c r="C139" s="59"/>
      <c r="D139" s="59"/>
      <c r="E139" s="59"/>
      <c r="F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c r="AH139" s="59"/>
      <c r="AI139" s="59"/>
      <c r="AJ139" s="59"/>
      <c r="AK139" s="59"/>
      <c r="AL139" s="59"/>
      <c r="AM139" s="59"/>
      <c r="AN139" s="59"/>
      <c r="AO139" s="59"/>
      <c r="AP139" s="59"/>
      <c r="AQ139" s="59"/>
      <c r="AR139" s="59"/>
      <c r="AS139" s="3"/>
      <c r="AT139" s="3"/>
    </row>
    <row r="140" ht="12.0" customHeight="1">
      <c r="A140" s="59"/>
      <c r="B140" s="59"/>
      <c r="C140" s="59"/>
      <c r="D140" s="59"/>
      <c r="E140" s="59"/>
      <c r="F140" s="59"/>
      <c r="G140" s="59"/>
      <c r="H140" s="59"/>
      <c r="I140" s="59"/>
      <c r="J140" s="59"/>
      <c r="K140" s="59"/>
      <c r="L140" s="59"/>
      <c r="M140" s="59"/>
      <c r="N140" s="59"/>
      <c r="O140" s="59"/>
      <c r="P140" s="59"/>
      <c r="Q140" s="59"/>
      <c r="R140" s="59"/>
      <c r="S140" s="59"/>
      <c r="T140" s="59"/>
      <c r="U140" s="59"/>
      <c r="V140" s="59"/>
      <c r="W140" s="59"/>
      <c r="X140" s="59"/>
      <c r="Y140" s="59"/>
      <c r="Z140" s="59"/>
      <c r="AA140" s="59"/>
      <c r="AB140" s="59"/>
      <c r="AC140" s="59"/>
      <c r="AD140" s="59"/>
      <c r="AE140" s="59"/>
      <c r="AF140" s="59"/>
      <c r="AG140" s="59"/>
      <c r="AH140" s="59"/>
      <c r="AI140" s="59"/>
      <c r="AJ140" s="59"/>
      <c r="AK140" s="59"/>
      <c r="AL140" s="59"/>
      <c r="AM140" s="59"/>
      <c r="AN140" s="59"/>
      <c r="AO140" s="59"/>
      <c r="AP140" s="59"/>
      <c r="AQ140" s="59"/>
      <c r="AR140" s="59"/>
      <c r="AS140" s="3"/>
      <c r="AT140" s="3"/>
    </row>
    <row r="141" ht="12.0" customHeight="1">
      <c r="A141" s="59"/>
      <c r="B141" s="59"/>
      <c r="C141" s="59"/>
      <c r="D141" s="59"/>
      <c r="E141" s="59"/>
      <c r="F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c r="AH141" s="59"/>
      <c r="AI141" s="59"/>
      <c r="AJ141" s="59"/>
      <c r="AK141" s="59"/>
      <c r="AL141" s="59"/>
      <c r="AM141" s="59"/>
      <c r="AN141" s="59"/>
      <c r="AO141" s="59"/>
      <c r="AP141" s="59"/>
      <c r="AQ141" s="59"/>
      <c r="AR141" s="59"/>
      <c r="AS141" s="3"/>
      <c r="AT141" s="3"/>
    </row>
    <row r="142" ht="12.0" customHeight="1">
      <c r="A142" s="59"/>
      <c r="B142" s="59"/>
      <c r="C142" s="59"/>
      <c r="D142" s="59"/>
      <c r="E142" s="59"/>
      <c r="F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c r="AD142" s="59"/>
      <c r="AE142" s="59"/>
      <c r="AF142" s="59"/>
      <c r="AG142" s="59"/>
      <c r="AH142" s="59"/>
      <c r="AI142" s="59"/>
      <c r="AJ142" s="59"/>
      <c r="AK142" s="59"/>
      <c r="AL142" s="59"/>
      <c r="AM142" s="59"/>
      <c r="AN142" s="59"/>
      <c r="AO142" s="59"/>
      <c r="AP142" s="59"/>
      <c r="AQ142" s="59"/>
      <c r="AR142" s="59"/>
      <c r="AS142" s="3"/>
      <c r="AT142" s="3"/>
    </row>
    <row r="143" ht="12.0" customHeight="1">
      <c r="A143" s="59"/>
      <c r="B143" s="59"/>
      <c r="C143" s="59"/>
      <c r="D143" s="59"/>
      <c r="E143" s="59"/>
      <c r="F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c r="AD143" s="59"/>
      <c r="AE143" s="59"/>
      <c r="AF143" s="59"/>
      <c r="AG143" s="59"/>
      <c r="AH143" s="59"/>
      <c r="AI143" s="59"/>
      <c r="AJ143" s="59"/>
      <c r="AK143" s="59"/>
      <c r="AL143" s="59"/>
      <c r="AM143" s="59"/>
      <c r="AN143" s="59"/>
      <c r="AO143" s="59"/>
      <c r="AP143" s="59"/>
      <c r="AQ143" s="59"/>
      <c r="AR143" s="59"/>
      <c r="AS143" s="3"/>
      <c r="AT143" s="3"/>
    </row>
    <row r="144" ht="12.0" customHeight="1">
      <c r="A144" s="59"/>
      <c r="B144" s="59"/>
      <c r="C144" s="59"/>
      <c r="D144" s="59"/>
      <c r="E144" s="59"/>
      <c r="F144" s="59"/>
      <c r="G144" s="59"/>
      <c r="H144" s="59"/>
      <c r="I144" s="59"/>
      <c r="J144" s="59"/>
      <c r="K144" s="59"/>
      <c r="L144" s="59"/>
      <c r="M144" s="59"/>
      <c r="N144" s="59"/>
      <c r="O144" s="59"/>
      <c r="P144" s="59"/>
      <c r="Q144" s="59"/>
      <c r="R144" s="59"/>
      <c r="S144" s="59"/>
      <c r="T144" s="59"/>
      <c r="U144" s="59"/>
      <c r="V144" s="59"/>
      <c r="W144" s="59"/>
      <c r="X144" s="59"/>
      <c r="Y144" s="59"/>
      <c r="Z144" s="59"/>
      <c r="AA144" s="59"/>
      <c r="AB144" s="59"/>
      <c r="AC144" s="59"/>
      <c r="AD144" s="59"/>
      <c r="AE144" s="59"/>
      <c r="AF144" s="59"/>
      <c r="AG144" s="59"/>
      <c r="AH144" s="59"/>
      <c r="AI144" s="59"/>
      <c r="AJ144" s="59"/>
      <c r="AK144" s="59"/>
      <c r="AL144" s="59"/>
      <c r="AM144" s="59"/>
      <c r="AN144" s="59"/>
      <c r="AO144" s="59"/>
      <c r="AP144" s="59"/>
      <c r="AQ144" s="59"/>
      <c r="AR144" s="59"/>
      <c r="AS144" s="3"/>
      <c r="AT144" s="3"/>
    </row>
    <row r="145" ht="12.0" customHeight="1">
      <c r="A145" s="59"/>
      <c r="B145" s="59"/>
      <c r="C145" s="59"/>
      <c r="D145" s="59"/>
      <c r="E145" s="59"/>
      <c r="F145" s="5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c r="AD145" s="59"/>
      <c r="AE145" s="59"/>
      <c r="AF145" s="59"/>
      <c r="AG145" s="59"/>
      <c r="AH145" s="59"/>
      <c r="AI145" s="59"/>
      <c r="AJ145" s="59"/>
      <c r="AK145" s="59"/>
      <c r="AL145" s="59"/>
      <c r="AM145" s="59"/>
      <c r="AN145" s="59"/>
      <c r="AO145" s="59"/>
      <c r="AP145" s="59"/>
      <c r="AQ145" s="59"/>
      <c r="AR145" s="59"/>
      <c r="AS145" s="3"/>
      <c r="AT145" s="3"/>
    </row>
    <row r="146" ht="12.0" customHeight="1">
      <c r="A146" s="59"/>
      <c r="B146" s="59"/>
      <c r="C146" s="59"/>
      <c r="D146" s="59"/>
      <c r="E146" s="59"/>
      <c r="F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c r="AD146" s="59"/>
      <c r="AE146" s="59"/>
      <c r="AF146" s="59"/>
      <c r="AG146" s="59"/>
      <c r="AH146" s="59"/>
      <c r="AI146" s="59"/>
      <c r="AJ146" s="59"/>
      <c r="AK146" s="59"/>
      <c r="AL146" s="59"/>
      <c r="AM146" s="59"/>
      <c r="AN146" s="59"/>
      <c r="AO146" s="59"/>
      <c r="AP146" s="59"/>
      <c r="AQ146" s="59"/>
      <c r="AR146" s="59"/>
      <c r="AS146" s="3"/>
      <c r="AT146" s="3"/>
    </row>
    <row r="147" ht="12.0" customHeight="1">
      <c r="A147" s="59"/>
      <c r="B147" s="59"/>
      <c r="C147" s="59"/>
      <c r="D147" s="59"/>
      <c r="E147" s="59"/>
      <c r="F147" s="59"/>
      <c r="G147" s="59"/>
      <c r="H147" s="59"/>
      <c r="I147" s="59"/>
      <c r="J147" s="59"/>
      <c r="K147" s="59"/>
      <c r="L147" s="59"/>
      <c r="M147" s="59"/>
      <c r="N147" s="59"/>
      <c r="O147" s="59"/>
      <c r="P147" s="59"/>
      <c r="Q147" s="59"/>
      <c r="R147" s="59"/>
      <c r="S147" s="59"/>
      <c r="T147" s="59"/>
      <c r="U147" s="59"/>
      <c r="V147" s="59"/>
      <c r="W147" s="59"/>
      <c r="X147" s="59"/>
      <c r="Y147" s="59"/>
      <c r="Z147" s="59"/>
      <c r="AA147" s="59"/>
      <c r="AB147" s="59"/>
      <c r="AC147" s="59"/>
      <c r="AD147" s="59"/>
      <c r="AE147" s="59"/>
      <c r="AF147" s="59"/>
      <c r="AG147" s="59"/>
      <c r="AH147" s="59"/>
      <c r="AI147" s="59"/>
      <c r="AJ147" s="59"/>
      <c r="AK147" s="59"/>
      <c r="AL147" s="59"/>
      <c r="AM147" s="59"/>
      <c r="AN147" s="59"/>
      <c r="AO147" s="59"/>
      <c r="AP147" s="59"/>
      <c r="AQ147" s="59"/>
      <c r="AR147" s="59"/>
      <c r="AS147" s="3"/>
      <c r="AT147" s="3"/>
    </row>
    <row r="148" ht="12.0" customHeight="1">
      <c r="A148" s="59"/>
      <c r="B148" s="59"/>
      <c r="C148" s="59"/>
      <c r="D148" s="59"/>
      <c r="E148" s="59"/>
      <c r="F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E148" s="59"/>
      <c r="AF148" s="59"/>
      <c r="AG148" s="59"/>
      <c r="AH148" s="59"/>
      <c r="AI148" s="59"/>
      <c r="AJ148" s="59"/>
      <c r="AK148" s="59"/>
      <c r="AL148" s="59"/>
      <c r="AM148" s="59"/>
      <c r="AN148" s="59"/>
      <c r="AO148" s="59"/>
      <c r="AP148" s="59"/>
      <c r="AQ148" s="59"/>
      <c r="AR148" s="59"/>
      <c r="AS148" s="3"/>
      <c r="AT148" s="3"/>
    </row>
    <row r="149" ht="12.0" customHeight="1">
      <c r="A149" s="59"/>
      <c r="B149" s="59"/>
      <c r="C149" s="59"/>
      <c r="D149" s="59"/>
      <c r="E149" s="59"/>
      <c r="F149" s="59"/>
      <c r="G149" s="59"/>
      <c r="H149" s="59"/>
      <c r="I149" s="59"/>
      <c r="J149" s="59"/>
      <c r="K149" s="59"/>
      <c r="L149" s="59"/>
      <c r="M149" s="59"/>
      <c r="N149" s="59"/>
      <c r="O149" s="59"/>
      <c r="P149" s="59"/>
      <c r="Q149" s="59"/>
      <c r="R149" s="59"/>
      <c r="S149" s="59"/>
      <c r="T149" s="59"/>
      <c r="U149" s="59"/>
      <c r="V149" s="59"/>
      <c r="W149" s="59"/>
      <c r="X149" s="59"/>
      <c r="Y149" s="59"/>
      <c r="Z149" s="59"/>
      <c r="AA149" s="59"/>
      <c r="AB149" s="59"/>
      <c r="AC149" s="59"/>
      <c r="AD149" s="59"/>
      <c r="AE149" s="59"/>
      <c r="AF149" s="59"/>
      <c r="AG149" s="59"/>
      <c r="AH149" s="59"/>
      <c r="AI149" s="59"/>
      <c r="AJ149" s="59"/>
      <c r="AK149" s="59"/>
      <c r="AL149" s="59"/>
      <c r="AM149" s="59"/>
      <c r="AN149" s="59"/>
      <c r="AO149" s="59"/>
      <c r="AP149" s="59"/>
      <c r="AQ149" s="59"/>
      <c r="AR149" s="59"/>
      <c r="AS149" s="3"/>
      <c r="AT149" s="3"/>
    </row>
    <row r="150" ht="12.0" customHeight="1">
      <c r="A150" s="59"/>
      <c r="B150" s="59"/>
      <c r="C150" s="59"/>
      <c r="D150" s="59"/>
      <c r="E150" s="59"/>
      <c r="F150" s="59"/>
      <c r="G150" s="59"/>
      <c r="H150" s="59"/>
      <c r="I150" s="59"/>
      <c r="J150" s="59"/>
      <c r="K150" s="59"/>
      <c r="L150" s="59"/>
      <c r="M150" s="59"/>
      <c r="N150" s="59"/>
      <c r="O150" s="59"/>
      <c r="P150" s="59"/>
      <c r="Q150" s="59"/>
      <c r="R150" s="59"/>
      <c r="S150" s="59"/>
      <c r="T150" s="59"/>
      <c r="U150" s="59"/>
      <c r="V150" s="59"/>
      <c r="W150" s="59"/>
      <c r="X150" s="59"/>
      <c r="Y150" s="59"/>
      <c r="Z150" s="59"/>
      <c r="AA150" s="59"/>
      <c r="AB150" s="59"/>
      <c r="AC150" s="59"/>
      <c r="AD150" s="59"/>
      <c r="AE150" s="59"/>
      <c r="AF150" s="59"/>
      <c r="AG150" s="59"/>
      <c r="AH150" s="59"/>
      <c r="AI150" s="59"/>
      <c r="AJ150" s="59"/>
      <c r="AK150" s="59"/>
      <c r="AL150" s="59"/>
      <c r="AM150" s="59"/>
      <c r="AN150" s="59"/>
      <c r="AO150" s="59"/>
      <c r="AP150" s="59"/>
      <c r="AQ150" s="59"/>
      <c r="AR150" s="59"/>
      <c r="AS150" s="3"/>
      <c r="AT150" s="3"/>
    </row>
    <row r="151" ht="12.0" customHeight="1">
      <c r="A151" s="59"/>
      <c r="B151" s="59"/>
      <c r="C151" s="59"/>
      <c r="D151" s="59"/>
      <c r="E151" s="59"/>
      <c r="F151" s="59"/>
      <c r="G151" s="59"/>
      <c r="H151" s="59"/>
      <c r="I151" s="59"/>
      <c r="J151" s="59"/>
      <c r="K151" s="59"/>
      <c r="L151" s="59"/>
      <c r="M151" s="59"/>
      <c r="N151" s="59"/>
      <c r="O151" s="59"/>
      <c r="P151" s="59"/>
      <c r="Q151" s="59"/>
      <c r="R151" s="59"/>
      <c r="S151" s="59"/>
      <c r="T151" s="59"/>
      <c r="U151" s="59"/>
      <c r="V151" s="59"/>
      <c r="W151" s="59"/>
      <c r="X151" s="59"/>
      <c r="Y151" s="59"/>
      <c r="Z151" s="59"/>
      <c r="AA151" s="59"/>
      <c r="AB151" s="59"/>
      <c r="AC151" s="59"/>
      <c r="AD151" s="59"/>
      <c r="AE151" s="59"/>
      <c r="AF151" s="59"/>
      <c r="AG151" s="59"/>
      <c r="AH151" s="59"/>
      <c r="AI151" s="59"/>
      <c r="AJ151" s="59"/>
      <c r="AK151" s="59"/>
      <c r="AL151" s="59"/>
      <c r="AM151" s="59"/>
      <c r="AN151" s="59"/>
      <c r="AO151" s="59"/>
      <c r="AP151" s="59"/>
      <c r="AQ151" s="59"/>
      <c r="AR151" s="59"/>
      <c r="AS151" s="3"/>
      <c r="AT151" s="3"/>
    </row>
    <row r="152" ht="12.0" customHeight="1">
      <c r="A152" s="59"/>
      <c r="B152" s="59"/>
      <c r="C152" s="59"/>
      <c r="D152" s="59"/>
      <c r="E152" s="59"/>
      <c r="F152" s="59"/>
      <c r="G152" s="59"/>
      <c r="H152" s="59"/>
      <c r="I152" s="59"/>
      <c r="J152" s="59"/>
      <c r="K152" s="59"/>
      <c r="L152" s="59"/>
      <c r="M152" s="59"/>
      <c r="N152" s="59"/>
      <c r="O152" s="59"/>
      <c r="P152" s="59"/>
      <c r="Q152" s="59"/>
      <c r="R152" s="59"/>
      <c r="S152" s="59"/>
      <c r="T152" s="59"/>
      <c r="U152" s="59"/>
      <c r="V152" s="59"/>
      <c r="W152" s="59"/>
      <c r="X152" s="59"/>
      <c r="Y152" s="59"/>
      <c r="Z152" s="59"/>
      <c r="AA152" s="59"/>
      <c r="AB152" s="59"/>
      <c r="AC152" s="59"/>
      <c r="AD152" s="59"/>
      <c r="AE152" s="59"/>
      <c r="AF152" s="59"/>
      <c r="AG152" s="59"/>
      <c r="AH152" s="59"/>
      <c r="AI152" s="59"/>
      <c r="AJ152" s="59"/>
      <c r="AK152" s="59"/>
      <c r="AL152" s="59"/>
      <c r="AM152" s="59"/>
      <c r="AN152" s="59"/>
      <c r="AO152" s="59"/>
      <c r="AP152" s="59"/>
      <c r="AQ152" s="59"/>
      <c r="AR152" s="59"/>
      <c r="AS152" s="3"/>
      <c r="AT152" s="3"/>
    </row>
    <row r="153" ht="12.0" customHeight="1">
      <c r="A153" s="59"/>
      <c r="B153" s="59"/>
      <c r="C153" s="59"/>
      <c r="D153" s="59"/>
      <c r="E153" s="59"/>
      <c r="F153" s="59"/>
      <c r="G153" s="59"/>
      <c r="H153" s="59"/>
      <c r="I153" s="59"/>
      <c r="J153" s="59"/>
      <c r="K153" s="59"/>
      <c r="L153" s="59"/>
      <c r="M153" s="59"/>
      <c r="N153" s="59"/>
      <c r="O153" s="59"/>
      <c r="P153" s="59"/>
      <c r="Q153" s="59"/>
      <c r="R153" s="59"/>
      <c r="S153" s="59"/>
      <c r="T153" s="59"/>
      <c r="U153" s="59"/>
      <c r="V153" s="59"/>
      <c r="W153" s="59"/>
      <c r="X153" s="59"/>
      <c r="Y153" s="59"/>
      <c r="Z153" s="59"/>
      <c r="AA153" s="59"/>
      <c r="AB153" s="59"/>
      <c r="AC153" s="59"/>
      <c r="AD153" s="59"/>
      <c r="AE153" s="59"/>
      <c r="AF153" s="59"/>
      <c r="AG153" s="59"/>
      <c r="AH153" s="59"/>
      <c r="AI153" s="59"/>
      <c r="AJ153" s="59"/>
      <c r="AK153" s="59"/>
      <c r="AL153" s="59"/>
      <c r="AM153" s="59"/>
      <c r="AN153" s="59"/>
      <c r="AO153" s="59"/>
      <c r="AP153" s="59"/>
      <c r="AQ153" s="59"/>
      <c r="AR153" s="59"/>
      <c r="AS153" s="3"/>
      <c r="AT153" s="3"/>
    </row>
    <row r="154" ht="12.0" customHeight="1">
      <c r="A154" s="59"/>
      <c r="B154" s="59"/>
      <c r="C154" s="59"/>
      <c r="D154" s="59"/>
      <c r="E154" s="59"/>
      <c r="F154" s="59"/>
      <c r="G154" s="59"/>
      <c r="H154" s="59"/>
      <c r="I154" s="59"/>
      <c r="J154" s="59"/>
      <c r="K154" s="59"/>
      <c r="L154" s="59"/>
      <c r="M154" s="59"/>
      <c r="N154" s="59"/>
      <c r="O154" s="59"/>
      <c r="P154" s="59"/>
      <c r="Q154" s="59"/>
      <c r="R154" s="59"/>
      <c r="S154" s="59"/>
      <c r="T154" s="59"/>
      <c r="U154" s="59"/>
      <c r="V154" s="59"/>
      <c r="W154" s="59"/>
      <c r="X154" s="59"/>
      <c r="Y154" s="59"/>
      <c r="Z154" s="59"/>
      <c r="AA154" s="59"/>
      <c r="AB154" s="59"/>
      <c r="AC154" s="59"/>
      <c r="AD154" s="59"/>
      <c r="AE154" s="59"/>
      <c r="AF154" s="59"/>
      <c r="AG154" s="59"/>
      <c r="AH154" s="59"/>
      <c r="AI154" s="59"/>
      <c r="AJ154" s="59"/>
      <c r="AK154" s="59"/>
      <c r="AL154" s="59"/>
      <c r="AM154" s="59"/>
      <c r="AN154" s="59"/>
      <c r="AO154" s="59"/>
      <c r="AP154" s="59"/>
      <c r="AQ154" s="59"/>
      <c r="AR154" s="59"/>
      <c r="AS154" s="3"/>
      <c r="AT154" s="3"/>
    </row>
    <row r="155" ht="12.0" customHeight="1">
      <c r="A155" s="59"/>
      <c r="B155" s="59"/>
      <c r="C155" s="59"/>
      <c r="D155" s="59"/>
      <c r="E155" s="59"/>
      <c r="F155" s="59"/>
      <c r="G155" s="59"/>
      <c r="H155" s="59"/>
      <c r="I155" s="59"/>
      <c r="J155" s="59"/>
      <c r="K155" s="59"/>
      <c r="L155" s="59"/>
      <c r="M155" s="59"/>
      <c r="N155" s="59"/>
      <c r="O155" s="59"/>
      <c r="P155" s="59"/>
      <c r="Q155" s="59"/>
      <c r="R155" s="59"/>
      <c r="S155" s="59"/>
      <c r="T155" s="59"/>
      <c r="U155" s="59"/>
      <c r="V155" s="59"/>
      <c r="W155" s="59"/>
      <c r="X155" s="59"/>
      <c r="Y155" s="59"/>
      <c r="Z155" s="59"/>
      <c r="AA155" s="59"/>
      <c r="AB155" s="59"/>
      <c r="AC155" s="59"/>
      <c r="AD155" s="59"/>
      <c r="AE155" s="59"/>
      <c r="AF155" s="59"/>
      <c r="AG155" s="59"/>
      <c r="AH155" s="59"/>
      <c r="AI155" s="59"/>
      <c r="AJ155" s="59"/>
      <c r="AK155" s="59"/>
      <c r="AL155" s="59"/>
      <c r="AM155" s="59"/>
      <c r="AN155" s="59"/>
      <c r="AO155" s="59"/>
      <c r="AP155" s="59"/>
      <c r="AQ155" s="59"/>
      <c r="AR155" s="59"/>
      <c r="AS155" s="3"/>
      <c r="AT155" s="3"/>
    </row>
    <row r="156" ht="12.0" customHeight="1">
      <c r="A156" s="59"/>
      <c r="B156" s="59"/>
      <c r="C156" s="59"/>
      <c r="D156" s="59"/>
      <c r="E156" s="59"/>
      <c r="F156" s="59"/>
      <c r="G156" s="59"/>
      <c r="H156" s="59"/>
      <c r="I156" s="59"/>
      <c r="J156" s="59"/>
      <c r="K156" s="59"/>
      <c r="L156" s="59"/>
      <c r="M156" s="59"/>
      <c r="N156" s="59"/>
      <c r="O156" s="59"/>
      <c r="P156" s="59"/>
      <c r="Q156" s="59"/>
      <c r="R156" s="59"/>
      <c r="S156" s="59"/>
      <c r="T156" s="59"/>
      <c r="U156" s="59"/>
      <c r="V156" s="59"/>
      <c r="W156" s="59"/>
      <c r="X156" s="59"/>
      <c r="Y156" s="59"/>
      <c r="Z156" s="59"/>
      <c r="AA156" s="59"/>
      <c r="AB156" s="59"/>
      <c r="AC156" s="59"/>
      <c r="AD156" s="59"/>
      <c r="AE156" s="59"/>
      <c r="AF156" s="59"/>
      <c r="AG156" s="59"/>
      <c r="AH156" s="59"/>
      <c r="AI156" s="59"/>
      <c r="AJ156" s="59"/>
      <c r="AK156" s="59"/>
      <c r="AL156" s="59"/>
      <c r="AM156" s="59"/>
      <c r="AN156" s="59"/>
      <c r="AO156" s="59"/>
      <c r="AP156" s="59"/>
      <c r="AQ156" s="59"/>
      <c r="AR156" s="59"/>
      <c r="AS156" s="3"/>
      <c r="AT156" s="3"/>
    </row>
    <row r="157" ht="12.0" customHeight="1">
      <c r="A157" s="59"/>
      <c r="B157" s="59"/>
      <c r="C157" s="59"/>
      <c r="D157" s="59"/>
      <c r="E157" s="59"/>
      <c r="F157" s="59"/>
      <c r="G157" s="59"/>
      <c r="H157" s="59"/>
      <c r="I157" s="59"/>
      <c r="J157" s="59"/>
      <c r="K157" s="59"/>
      <c r="L157" s="59"/>
      <c r="M157" s="59"/>
      <c r="N157" s="59"/>
      <c r="O157" s="59"/>
      <c r="P157" s="59"/>
      <c r="Q157" s="59"/>
      <c r="R157" s="59"/>
      <c r="S157" s="59"/>
      <c r="T157" s="59"/>
      <c r="U157" s="59"/>
      <c r="V157" s="59"/>
      <c r="W157" s="59"/>
      <c r="X157" s="59"/>
      <c r="Y157" s="59"/>
      <c r="Z157" s="59"/>
      <c r="AA157" s="59"/>
      <c r="AB157" s="59"/>
      <c r="AC157" s="59"/>
      <c r="AD157" s="59"/>
      <c r="AE157" s="59"/>
      <c r="AF157" s="59"/>
      <c r="AG157" s="59"/>
      <c r="AH157" s="59"/>
      <c r="AI157" s="59"/>
      <c r="AJ157" s="59"/>
      <c r="AK157" s="59"/>
      <c r="AL157" s="59"/>
      <c r="AM157" s="59"/>
      <c r="AN157" s="59"/>
      <c r="AO157" s="59"/>
      <c r="AP157" s="59"/>
      <c r="AQ157" s="59"/>
      <c r="AR157" s="59"/>
      <c r="AS157" s="3"/>
      <c r="AT157" s="3"/>
    </row>
    <row r="158" ht="12.0" customHeight="1">
      <c r="A158" s="59"/>
      <c r="B158" s="59"/>
      <c r="C158" s="59"/>
      <c r="D158" s="59"/>
      <c r="E158" s="59"/>
      <c r="F158" s="59"/>
      <c r="G158" s="59"/>
      <c r="H158" s="59"/>
      <c r="I158" s="59"/>
      <c r="J158" s="59"/>
      <c r="K158" s="59"/>
      <c r="L158" s="59"/>
      <c r="M158" s="59"/>
      <c r="N158" s="59"/>
      <c r="O158" s="59"/>
      <c r="P158" s="59"/>
      <c r="Q158" s="59"/>
      <c r="R158" s="59"/>
      <c r="S158" s="59"/>
      <c r="T158" s="59"/>
      <c r="U158" s="59"/>
      <c r="V158" s="59"/>
      <c r="W158" s="59"/>
      <c r="X158" s="59"/>
      <c r="Y158" s="59"/>
      <c r="Z158" s="59"/>
      <c r="AA158" s="59"/>
      <c r="AB158" s="59"/>
      <c r="AC158" s="59"/>
      <c r="AD158" s="59"/>
      <c r="AE158" s="59"/>
      <c r="AF158" s="59"/>
      <c r="AG158" s="59"/>
      <c r="AH158" s="59"/>
      <c r="AI158" s="59"/>
      <c r="AJ158" s="59"/>
      <c r="AK158" s="59"/>
      <c r="AL158" s="59"/>
      <c r="AM158" s="59"/>
      <c r="AN158" s="59"/>
      <c r="AO158" s="59"/>
      <c r="AP158" s="59"/>
      <c r="AQ158" s="59"/>
      <c r="AR158" s="59"/>
      <c r="AS158" s="3"/>
      <c r="AT158" s="3"/>
    </row>
    <row r="159" ht="12.0" customHeight="1">
      <c r="A159" s="59"/>
      <c r="B159" s="59"/>
      <c r="C159" s="59"/>
      <c r="D159" s="59"/>
      <c r="E159" s="59"/>
      <c r="F159" s="59"/>
      <c r="G159" s="59"/>
      <c r="H159" s="59"/>
      <c r="I159" s="59"/>
      <c r="J159" s="59"/>
      <c r="K159" s="59"/>
      <c r="L159" s="59"/>
      <c r="M159" s="59"/>
      <c r="N159" s="59"/>
      <c r="O159" s="59"/>
      <c r="P159" s="59"/>
      <c r="Q159" s="59"/>
      <c r="R159" s="59"/>
      <c r="S159" s="59"/>
      <c r="T159" s="59"/>
      <c r="U159" s="59"/>
      <c r="V159" s="59"/>
      <c r="W159" s="59"/>
      <c r="X159" s="59"/>
      <c r="Y159" s="59"/>
      <c r="Z159" s="59"/>
      <c r="AA159" s="59"/>
      <c r="AB159" s="59"/>
      <c r="AC159" s="59"/>
      <c r="AD159" s="59"/>
      <c r="AE159" s="59"/>
      <c r="AF159" s="59"/>
      <c r="AG159" s="59"/>
      <c r="AH159" s="59"/>
      <c r="AI159" s="59"/>
      <c r="AJ159" s="59"/>
      <c r="AK159" s="59"/>
      <c r="AL159" s="59"/>
      <c r="AM159" s="59"/>
      <c r="AN159" s="59"/>
      <c r="AO159" s="59"/>
      <c r="AP159" s="59"/>
      <c r="AQ159" s="59"/>
      <c r="AR159" s="59"/>
      <c r="AS159" s="3"/>
      <c r="AT159" s="3"/>
    </row>
    <row r="160" ht="12.0" customHeight="1">
      <c r="A160" s="59"/>
      <c r="B160" s="59"/>
      <c r="C160" s="59"/>
      <c r="D160" s="59"/>
      <c r="E160" s="59"/>
      <c r="F160" s="59"/>
      <c r="G160" s="59"/>
      <c r="H160" s="59"/>
      <c r="I160" s="59"/>
      <c r="J160" s="59"/>
      <c r="K160" s="59"/>
      <c r="L160" s="59"/>
      <c r="M160" s="59"/>
      <c r="N160" s="59"/>
      <c r="O160" s="59"/>
      <c r="P160" s="59"/>
      <c r="Q160" s="59"/>
      <c r="R160" s="59"/>
      <c r="S160" s="59"/>
      <c r="T160" s="59"/>
      <c r="U160" s="59"/>
      <c r="V160" s="59"/>
      <c r="W160" s="59"/>
      <c r="X160" s="59"/>
      <c r="Y160" s="59"/>
      <c r="Z160" s="59"/>
      <c r="AA160" s="59"/>
      <c r="AB160" s="59"/>
      <c r="AC160" s="59"/>
      <c r="AD160" s="59"/>
      <c r="AE160" s="59"/>
      <c r="AF160" s="59"/>
      <c r="AG160" s="59"/>
      <c r="AH160" s="59"/>
      <c r="AI160" s="59"/>
      <c r="AJ160" s="59"/>
      <c r="AK160" s="59"/>
      <c r="AL160" s="59"/>
      <c r="AM160" s="59"/>
      <c r="AN160" s="59"/>
      <c r="AO160" s="59"/>
      <c r="AP160" s="59"/>
      <c r="AQ160" s="59"/>
      <c r="AR160" s="59"/>
      <c r="AS160" s="3"/>
      <c r="AT160" s="3"/>
    </row>
    <row r="161" ht="12.0" customHeight="1">
      <c r="A161" s="59"/>
      <c r="B161" s="59"/>
      <c r="C161" s="59"/>
      <c r="D161" s="59"/>
      <c r="E161" s="59"/>
      <c r="F161" s="59"/>
      <c r="G161" s="59"/>
      <c r="H161" s="59"/>
      <c r="I161" s="59"/>
      <c r="J161" s="59"/>
      <c r="K161" s="59"/>
      <c r="L161" s="59"/>
      <c r="M161" s="59"/>
      <c r="N161" s="59"/>
      <c r="O161" s="59"/>
      <c r="P161" s="59"/>
      <c r="Q161" s="59"/>
      <c r="R161" s="59"/>
      <c r="S161" s="59"/>
      <c r="T161" s="59"/>
      <c r="U161" s="59"/>
      <c r="V161" s="59"/>
      <c r="W161" s="59"/>
      <c r="X161" s="59"/>
      <c r="Y161" s="59"/>
      <c r="Z161" s="59"/>
      <c r="AA161" s="59"/>
      <c r="AB161" s="59"/>
      <c r="AC161" s="59"/>
      <c r="AD161" s="59"/>
      <c r="AE161" s="59"/>
      <c r="AF161" s="59"/>
      <c r="AG161" s="59"/>
      <c r="AH161" s="59"/>
      <c r="AI161" s="59"/>
      <c r="AJ161" s="59"/>
      <c r="AK161" s="59"/>
      <c r="AL161" s="59"/>
      <c r="AM161" s="59"/>
      <c r="AN161" s="59"/>
      <c r="AO161" s="59"/>
      <c r="AP161" s="59"/>
      <c r="AQ161" s="59"/>
      <c r="AR161" s="59"/>
      <c r="AS161" s="3"/>
      <c r="AT161" s="3"/>
    </row>
    <row r="162" ht="12.0" customHeight="1">
      <c r="A162" s="59"/>
      <c r="B162" s="59"/>
      <c r="C162" s="59"/>
      <c r="D162" s="59"/>
      <c r="E162" s="59"/>
      <c r="F162" s="59"/>
      <c r="G162" s="59"/>
      <c r="H162" s="59"/>
      <c r="I162" s="59"/>
      <c r="J162" s="59"/>
      <c r="K162" s="59"/>
      <c r="L162" s="59"/>
      <c r="M162" s="59"/>
      <c r="N162" s="59"/>
      <c r="O162" s="59"/>
      <c r="P162" s="59"/>
      <c r="Q162" s="59"/>
      <c r="R162" s="59"/>
      <c r="S162" s="59"/>
      <c r="T162" s="59"/>
      <c r="U162" s="59"/>
      <c r="V162" s="59"/>
      <c r="W162" s="59"/>
      <c r="X162" s="59"/>
      <c r="Y162" s="59"/>
      <c r="Z162" s="59"/>
      <c r="AA162" s="59"/>
      <c r="AB162" s="59"/>
      <c r="AC162" s="59"/>
      <c r="AD162" s="59"/>
      <c r="AE162" s="59"/>
      <c r="AF162" s="59"/>
      <c r="AG162" s="59"/>
      <c r="AH162" s="59"/>
      <c r="AI162" s="59"/>
      <c r="AJ162" s="59"/>
      <c r="AK162" s="59"/>
      <c r="AL162" s="59"/>
      <c r="AM162" s="59"/>
      <c r="AN162" s="59"/>
      <c r="AO162" s="59"/>
      <c r="AP162" s="59"/>
      <c r="AQ162" s="59"/>
      <c r="AR162" s="59"/>
      <c r="AS162" s="3"/>
      <c r="AT162" s="3"/>
    </row>
    <row r="163" ht="12.0" customHeight="1">
      <c r="A163" s="59"/>
      <c r="B163" s="59"/>
      <c r="C163" s="59"/>
      <c r="D163" s="59"/>
      <c r="E163" s="59"/>
      <c r="F163" s="59"/>
      <c r="G163" s="59"/>
      <c r="H163" s="59"/>
      <c r="I163" s="59"/>
      <c r="J163" s="59"/>
      <c r="K163" s="59"/>
      <c r="L163" s="59"/>
      <c r="M163" s="59"/>
      <c r="N163" s="59"/>
      <c r="O163" s="59"/>
      <c r="P163" s="59"/>
      <c r="Q163" s="59"/>
      <c r="R163" s="59"/>
      <c r="S163" s="59"/>
      <c r="T163" s="59"/>
      <c r="U163" s="59"/>
      <c r="V163" s="59"/>
      <c r="W163" s="59"/>
      <c r="X163" s="59"/>
      <c r="Y163" s="59"/>
      <c r="Z163" s="59"/>
      <c r="AA163" s="59"/>
      <c r="AB163" s="59"/>
      <c r="AC163" s="59"/>
      <c r="AD163" s="59"/>
      <c r="AE163" s="59"/>
      <c r="AF163" s="59"/>
      <c r="AG163" s="59"/>
      <c r="AH163" s="59"/>
      <c r="AI163" s="59"/>
      <c r="AJ163" s="59"/>
      <c r="AK163" s="59"/>
      <c r="AL163" s="59"/>
      <c r="AM163" s="59"/>
      <c r="AN163" s="59"/>
      <c r="AO163" s="59"/>
      <c r="AP163" s="59"/>
      <c r="AQ163" s="59"/>
      <c r="AR163" s="59"/>
      <c r="AS163" s="3"/>
      <c r="AT163" s="3"/>
    </row>
    <row r="164" ht="12.0" customHeight="1">
      <c r="A164" s="59"/>
      <c r="B164" s="59"/>
      <c r="C164" s="59"/>
      <c r="D164" s="59"/>
      <c r="E164" s="59"/>
      <c r="F164" s="59"/>
      <c r="G164" s="59"/>
      <c r="H164" s="59"/>
      <c r="I164" s="59"/>
      <c r="J164" s="59"/>
      <c r="K164" s="59"/>
      <c r="L164" s="59"/>
      <c r="M164" s="59"/>
      <c r="N164" s="59"/>
      <c r="O164" s="59"/>
      <c r="P164" s="59"/>
      <c r="Q164" s="59"/>
      <c r="R164" s="59"/>
      <c r="S164" s="59"/>
      <c r="T164" s="59"/>
      <c r="U164" s="59"/>
      <c r="V164" s="59"/>
      <c r="W164" s="59"/>
      <c r="X164" s="59"/>
      <c r="Y164" s="59"/>
      <c r="Z164" s="59"/>
      <c r="AA164" s="59"/>
      <c r="AB164" s="59"/>
      <c r="AC164" s="59"/>
      <c r="AD164" s="59"/>
      <c r="AE164" s="59"/>
      <c r="AF164" s="59"/>
      <c r="AG164" s="59"/>
      <c r="AH164" s="59"/>
      <c r="AI164" s="59"/>
      <c r="AJ164" s="59"/>
      <c r="AK164" s="59"/>
      <c r="AL164" s="59"/>
      <c r="AM164" s="59"/>
      <c r="AN164" s="59"/>
      <c r="AO164" s="59"/>
      <c r="AP164" s="59"/>
      <c r="AQ164" s="59"/>
      <c r="AR164" s="59"/>
      <c r="AS164" s="3"/>
      <c r="AT164" s="3"/>
    </row>
    <row r="165" ht="12.0" customHeight="1">
      <c r="A165" s="59"/>
      <c r="B165" s="59"/>
      <c r="C165" s="59"/>
      <c r="D165" s="59"/>
      <c r="E165" s="59"/>
      <c r="F165" s="59"/>
      <c r="G165" s="59"/>
      <c r="H165" s="59"/>
      <c r="I165" s="59"/>
      <c r="J165" s="59"/>
      <c r="K165" s="59"/>
      <c r="L165" s="59"/>
      <c r="M165" s="59"/>
      <c r="N165" s="59"/>
      <c r="O165" s="59"/>
      <c r="P165" s="59"/>
      <c r="Q165" s="59"/>
      <c r="R165" s="59"/>
      <c r="S165" s="59"/>
      <c r="T165" s="59"/>
      <c r="U165" s="59"/>
      <c r="V165" s="59"/>
      <c r="W165" s="59"/>
      <c r="X165" s="59"/>
      <c r="Y165" s="59"/>
      <c r="Z165" s="59"/>
      <c r="AA165" s="59"/>
      <c r="AB165" s="59"/>
      <c r="AC165" s="59"/>
      <c r="AD165" s="59"/>
      <c r="AE165" s="59"/>
      <c r="AF165" s="59"/>
      <c r="AG165" s="59"/>
      <c r="AH165" s="59"/>
      <c r="AI165" s="59"/>
      <c r="AJ165" s="59"/>
      <c r="AK165" s="59"/>
      <c r="AL165" s="59"/>
      <c r="AM165" s="59"/>
      <c r="AN165" s="59"/>
      <c r="AO165" s="59"/>
      <c r="AP165" s="59"/>
      <c r="AQ165" s="59"/>
      <c r="AR165" s="59"/>
      <c r="AS165" s="3"/>
      <c r="AT165" s="3"/>
    </row>
    <row r="166" ht="12.0" customHeight="1">
      <c r="A166" s="59"/>
      <c r="B166" s="59"/>
      <c r="C166" s="59"/>
      <c r="D166" s="59"/>
      <c r="E166" s="59"/>
      <c r="F166" s="59"/>
      <c r="G166" s="59"/>
      <c r="H166" s="59"/>
      <c r="I166" s="59"/>
      <c r="J166" s="59"/>
      <c r="K166" s="59"/>
      <c r="L166" s="59"/>
      <c r="M166" s="59"/>
      <c r="N166" s="59"/>
      <c r="O166" s="59"/>
      <c r="P166" s="59"/>
      <c r="Q166" s="59"/>
      <c r="R166" s="59"/>
      <c r="S166" s="59"/>
      <c r="T166" s="59"/>
      <c r="U166" s="59"/>
      <c r="V166" s="59"/>
      <c r="W166" s="59"/>
      <c r="X166" s="59"/>
      <c r="Y166" s="59"/>
      <c r="Z166" s="59"/>
      <c r="AA166" s="59"/>
      <c r="AB166" s="59"/>
      <c r="AC166" s="59"/>
      <c r="AD166" s="59"/>
      <c r="AE166" s="59"/>
      <c r="AF166" s="59"/>
      <c r="AG166" s="59"/>
      <c r="AH166" s="59"/>
      <c r="AI166" s="59"/>
      <c r="AJ166" s="59"/>
      <c r="AK166" s="59"/>
      <c r="AL166" s="59"/>
      <c r="AM166" s="59"/>
      <c r="AN166" s="59"/>
      <c r="AO166" s="59"/>
      <c r="AP166" s="59"/>
      <c r="AQ166" s="59"/>
      <c r="AR166" s="59"/>
      <c r="AS166" s="3"/>
      <c r="AT166" s="3"/>
    </row>
    <row r="167" ht="12.0" customHeight="1">
      <c r="A167" s="59"/>
      <c r="B167" s="59"/>
      <c r="C167" s="59"/>
      <c r="D167" s="59"/>
      <c r="E167" s="59"/>
      <c r="F167" s="59"/>
      <c r="G167" s="59"/>
      <c r="H167" s="59"/>
      <c r="I167" s="59"/>
      <c r="J167" s="59"/>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c r="AH167" s="59"/>
      <c r="AI167" s="59"/>
      <c r="AJ167" s="59"/>
      <c r="AK167" s="59"/>
      <c r="AL167" s="59"/>
      <c r="AM167" s="59"/>
      <c r="AN167" s="59"/>
      <c r="AO167" s="59"/>
      <c r="AP167" s="59"/>
      <c r="AQ167" s="59"/>
      <c r="AR167" s="59"/>
      <c r="AS167" s="3"/>
      <c r="AT167" s="3"/>
    </row>
    <row r="168" ht="12.0" customHeight="1">
      <c r="A168" s="59"/>
      <c r="B168" s="59"/>
      <c r="C168" s="59"/>
      <c r="D168" s="59"/>
      <c r="E168" s="59"/>
      <c r="F168" s="59"/>
      <c r="G168" s="59"/>
      <c r="H168" s="59"/>
      <c r="I168" s="59"/>
      <c r="J168" s="59"/>
      <c r="K168" s="59"/>
      <c r="L168" s="59"/>
      <c r="M168" s="59"/>
      <c r="N168" s="59"/>
      <c r="O168" s="59"/>
      <c r="P168" s="59"/>
      <c r="Q168" s="59"/>
      <c r="R168" s="59"/>
      <c r="S168" s="59"/>
      <c r="T168" s="59"/>
      <c r="U168" s="59"/>
      <c r="V168" s="59"/>
      <c r="W168" s="59"/>
      <c r="X168" s="59"/>
      <c r="Y168" s="59"/>
      <c r="Z168" s="59"/>
      <c r="AA168" s="59"/>
      <c r="AB168" s="59"/>
      <c r="AC168" s="59"/>
      <c r="AD168" s="59"/>
      <c r="AE168" s="59"/>
      <c r="AF168" s="59"/>
      <c r="AG168" s="59"/>
      <c r="AH168" s="59"/>
      <c r="AI168" s="59"/>
      <c r="AJ168" s="59"/>
      <c r="AK168" s="59"/>
      <c r="AL168" s="59"/>
      <c r="AM168" s="59"/>
      <c r="AN168" s="59"/>
      <c r="AO168" s="59"/>
      <c r="AP168" s="59"/>
      <c r="AQ168" s="59"/>
      <c r="AR168" s="59"/>
      <c r="AS168" s="3"/>
      <c r="AT168" s="3"/>
    </row>
    <row r="169" ht="12.0" customHeight="1">
      <c r="A169" s="59"/>
      <c r="B169" s="59"/>
      <c r="C169" s="59"/>
      <c r="D169" s="59"/>
      <c r="E169" s="59"/>
      <c r="F169" s="59"/>
      <c r="G169" s="59"/>
      <c r="H169" s="59"/>
      <c r="I169" s="59"/>
      <c r="J169" s="59"/>
      <c r="K169" s="5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9"/>
      <c r="AR169" s="59"/>
      <c r="AS169" s="3"/>
      <c r="AT169" s="3"/>
    </row>
    <row r="170" ht="12.0" customHeight="1">
      <c r="A170" s="59"/>
      <c r="B170" s="59"/>
      <c r="C170" s="59"/>
      <c r="D170" s="59"/>
      <c r="E170" s="59"/>
      <c r="F170" s="59"/>
      <c r="G170" s="59"/>
      <c r="H170" s="59"/>
      <c r="I170" s="59"/>
      <c r="J170" s="59"/>
      <c r="K170" s="59"/>
      <c r="L170" s="59"/>
      <c r="M170" s="59"/>
      <c r="N170" s="59"/>
      <c r="O170" s="59"/>
      <c r="P170" s="59"/>
      <c r="Q170" s="59"/>
      <c r="R170" s="59"/>
      <c r="S170" s="59"/>
      <c r="T170" s="59"/>
      <c r="U170" s="59"/>
      <c r="V170" s="59"/>
      <c r="W170" s="59"/>
      <c r="X170" s="59"/>
      <c r="Y170" s="59"/>
      <c r="Z170" s="59"/>
      <c r="AA170" s="59"/>
      <c r="AB170" s="59"/>
      <c r="AC170" s="59"/>
      <c r="AD170" s="59"/>
      <c r="AE170" s="59"/>
      <c r="AF170" s="59"/>
      <c r="AG170" s="59"/>
      <c r="AH170" s="59"/>
      <c r="AI170" s="59"/>
      <c r="AJ170" s="59"/>
      <c r="AK170" s="59"/>
      <c r="AL170" s="59"/>
      <c r="AM170" s="59"/>
      <c r="AN170" s="59"/>
      <c r="AO170" s="59"/>
      <c r="AP170" s="59"/>
      <c r="AQ170" s="59"/>
      <c r="AR170" s="59"/>
      <c r="AS170" s="3"/>
      <c r="AT170" s="3"/>
    </row>
    <row r="171" ht="12.0" customHeight="1">
      <c r="A171" s="59"/>
      <c r="B171" s="59"/>
      <c r="C171" s="59"/>
      <c r="D171" s="59"/>
      <c r="E171" s="59"/>
      <c r="F171" s="59"/>
      <c r="G171" s="59"/>
      <c r="H171" s="59"/>
      <c r="I171" s="59"/>
      <c r="J171" s="59"/>
      <c r="K171" s="59"/>
      <c r="L171" s="59"/>
      <c r="M171" s="59"/>
      <c r="N171" s="59"/>
      <c r="O171" s="59"/>
      <c r="P171" s="59"/>
      <c r="Q171" s="59"/>
      <c r="R171" s="59"/>
      <c r="S171" s="59"/>
      <c r="T171" s="59"/>
      <c r="U171" s="59"/>
      <c r="V171" s="59"/>
      <c r="W171" s="59"/>
      <c r="X171" s="59"/>
      <c r="Y171" s="59"/>
      <c r="Z171" s="59"/>
      <c r="AA171" s="59"/>
      <c r="AB171" s="59"/>
      <c r="AC171" s="59"/>
      <c r="AD171" s="59"/>
      <c r="AE171" s="59"/>
      <c r="AF171" s="59"/>
      <c r="AG171" s="59"/>
      <c r="AH171" s="59"/>
      <c r="AI171" s="59"/>
      <c r="AJ171" s="59"/>
      <c r="AK171" s="59"/>
      <c r="AL171" s="59"/>
      <c r="AM171" s="59"/>
      <c r="AN171" s="59"/>
      <c r="AO171" s="59"/>
      <c r="AP171" s="59"/>
      <c r="AQ171" s="59"/>
      <c r="AR171" s="59"/>
      <c r="AS171" s="3"/>
      <c r="AT171" s="3"/>
    </row>
    <row r="172" ht="12.0" customHeight="1">
      <c r="A172" s="59"/>
      <c r="B172" s="59"/>
      <c r="C172" s="59"/>
      <c r="D172" s="59"/>
      <c r="E172" s="59"/>
      <c r="F172" s="59"/>
      <c r="G172" s="59"/>
      <c r="H172" s="59"/>
      <c r="I172" s="59"/>
      <c r="J172" s="59"/>
      <c r="K172" s="59"/>
      <c r="L172" s="59"/>
      <c r="M172" s="59"/>
      <c r="N172" s="59"/>
      <c r="O172" s="59"/>
      <c r="P172" s="59"/>
      <c r="Q172" s="59"/>
      <c r="R172" s="59"/>
      <c r="S172" s="59"/>
      <c r="T172" s="59"/>
      <c r="U172" s="59"/>
      <c r="V172" s="59"/>
      <c r="W172" s="59"/>
      <c r="X172" s="59"/>
      <c r="Y172" s="59"/>
      <c r="Z172" s="59"/>
      <c r="AA172" s="59"/>
      <c r="AB172" s="59"/>
      <c r="AC172" s="59"/>
      <c r="AD172" s="59"/>
      <c r="AE172" s="59"/>
      <c r="AF172" s="59"/>
      <c r="AG172" s="59"/>
      <c r="AH172" s="59"/>
      <c r="AI172" s="59"/>
      <c r="AJ172" s="59"/>
      <c r="AK172" s="59"/>
      <c r="AL172" s="59"/>
      <c r="AM172" s="59"/>
      <c r="AN172" s="59"/>
      <c r="AO172" s="59"/>
      <c r="AP172" s="59"/>
      <c r="AQ172" s="59"/>
      <c r="AR172" s="59"/>
      <c r="AS172" s="3"/>
      <c r="AT172" s="3"/>
    </row>
    <row r="173" ht="12.0" customHeight="1">
      <c r="A173" s="59"/>
      <c r="B173" s="59"/>
      <c r="C173" s="59"/>
      <c r="D173" s="59"/>
      <c r="E173" s="59"/>
      <c r="F173" s="59"/>
      <c r="G173" s="59"/>
      <c r="H173" s="59"/>
      <c r="I173" s="59"/>
      <c r="J173" s="59"/>
      <c r="K173" s="59"/>
      <c r="L173" s="59"/>
      <c r="M173" s="59"/>
      <c r="N173" s="59"/>
      <c r="O173" s="59"/>
      <c r="P173" s="59"/>
      <c r="Q173" s="59"/>
      <c r="R173" s="59"/>
      <c r="S173" s="59"/>
      <c r="T173" s="59"/>
      <c r="U173" s="59"/>
      <c r="V173" s="59"/>
      <c r="W173" s="59"/>
      <c r="X173" s="59"/>
      <c r="Y173" s="59"/>
      <c r="Z173" s="59"/>
      <c r="AA173" s="59"/>
      <c r="AB173" s="59"/>
      <c r="AC173" s="59"/>
      <c r="AD173" s="59"/>
      <c r="AE173" s="59"/>
      <c r="AF173" s="59"/>
      <c r="AG173" s="59"/>
      <c r="AH173" s="59"/>
      <c r="AI173" s="59"/>
      <c r="AJ173" s="59"/>
      <c r="AK173" s="59"/>
      <c r="AL173" s="59"/>
      <c r="AM173" s="59"/>
      <c r="AN173" s="59"/>
      <c r="AO173" s="59"/>
      <c r="AP173" s="59"/>
      <c r="AQ173" s="59"/>
      <c r="AR173" s="59"/>
      <c r="AS173" s="3"/>
      <c r="AT173" s="3"/>
    </row>
    <row r="174" ht="12.0" customHeight="1">
      <c r="A174" s="59"/>
      <c r="B174" s="59"/>
      <c r="C174" s="59"/>
      <c r="D174" s="59"/>
      <c r="E174" s="59"/>
      <c r="F174" s="59"/>
      <c r="G174" s="59"/>
      <c r="H174" s="59"/>
      <c r="I174" s="59"/>
      <c r="J174" s="59"/>
      <c r="K174" s="59"/>
      <c r="L174" s="59"/>
      <c r="M174" s="59"/>
      <c r="N174" s="59"/>
      <c r="O174" s="59"/>
      <c r="P174" s="59"/>
      <c r="Q174" s="59"/>
      <c r="R174" s="59"/>
      <c r="S174" s="59"/>
      <c r="T174" s="59"/>
      <c r="U174" s="59"/>
      <c r="V174" s="59"/>
      <c r="W174" s="59"/>
      <c r="X174" s="59"/>
      <c r="Y174" s="59"/>
      <c r="Z174" s="59"/>
      <c r="AA174" s="59"/>
      <c r="AB174" s="59"/>
      <c r="AC174" s="59"/>
      <c r="AD174" s="59"/>
      <c r="AE174" s="59"/>
      <c r="AF174" s="59"/>
      <c r="AG174" s="59"/>
      <c r="AH174" s="59"/>
      <c r="AI174" s="59"/>
      <c r="AJ174" s="59"/>
      <c r="AK174" s="59"/>
      <c r="AL174" s="59"/>
      <c r="AM174" s="59"/>
      <c r="AN174" s="59"/>
      <c r="AO174" s="59"/>
      <c r="AP174" s="59"/>
      <c r="AQ174" s="59"/>
      <c r="AR174" s="59"/>
      <c r="AS174" s="3"/>
      <c r="AT174" s="3"/>
    </row>
    <row r="175" ht="12.0" customHeight="1">
      <c r="A175" s="59"/>
      <c r="B175" s="59"/>
      <c r="C175" s="59"/>
      <c r="D175" s="59"/>
      <c r="E175" s="59"/>
      <c r="F175" s="59"/>
      <c r="G175" s="59"/>
      <c r="H175" s="59"/>
      <c r="I175" s="59"/>
      <c r="J175" s="59"/>
      <c r="K175" s="59"/>
      <c r="L175" s="59"/>
      <c r="M175" s="59"/>
      <c r="N175" s="59"/>
      <c r="O175" s="59"/>
      <c r="P175" s="59"/>
      <c r="Q175" s="59"/>
      <c r="R175" s="59"/>
      <c r="S175" s="59"/>
      <c r="T175" s="59"/>
      <c r="U175" s="59"/>
      <c r="V175" s="59"/>
      <c r="W175" s="59"/>
      <c r="X175" s="59"/>
      <c r="Y175" s="59"/>
      <c r="Z175" s="59"/>
      <c r="AA175" s="59"/>
      <c r="AB175" s="59"/>
      <c r="AC175" s="59"/>
      <c r="AD175" s="59"/>
      <c r="AE175" s="59"/>
      <c r="AF175" s="59"/>
      <c r="AG175" s="59"/>
      <c r="AH175" s="59"/>
      <c r="AI175" s="59"/>
      <c r="AJ175" s="59"/>
      <c r="AK175" s="59"/>
      <c r="AL175" s="59"/>
      <c r="AM175" s="59"/>
      <c r="AN175" s="59"/>
      <c r="AO175" s="59"/>
      <c r="AP175" s="59"/>
      <c r="AQ175" s="59"/>
      <c r="AR175" s="59"/>
      <c r="AS175" s="3"/>
      <c r="AT175" s="3"/>
    </row>
    <row r="176" ht="12.0" customHeight="1">
      <c r="A176" s="59"/>
      <c r="B176" s="59"/>
      <c r="C176" s="59"/>
      <c r="D176" s="59"/>
      <c r="E176" s="59"/>
      <c r="F176" s="59"/>
      <c r="G176" s="59"/>
      <c r="H176" s="59"/>
      <c r="I176" s="59"/>
      <c r="J176" s="59"/>
      <c r="K176" s="59"/>
      <c r="L176" s="59"/>
      <c r="M176" s="59"/>
      <c r="N176" s="59"/>
      <c r="O176" s="59"/>
      <c r="P176" s="59"/>
      <c r="Q176" s="59"/>
      <c r="R176" s="59"/>
      <c r="S176" s="59"/>
      <c r="T176" s="59"/>
      <c r="U176" s="59"/>
      <c r="V176" s="59"/>
      <c r="W176" s="59"/>
      <c r="X176" s="59"/>
      <c r="Y176" s="59"/>
      <c r="Z176" s="59"/>
      <c r="AA176" s="59"/>
      <c r="AB176" s="59"/>
      <c r="AC176" s="59"/>
      <c r="AD176" s="59"/>
      <c r="AE176" s="59"/>
      <c r="AF176" s="59"/>
      <c r="AG176" s="59"/>
      <c r="AH176" s="59"/>
      <c r="AI176" s="59"/>
      <c r="AJ176" s="59"/>
      <c r="AK176" s="59"/>
      <c r="AL176" s="59"/>
      <c r="AM176" s="59"/>
      <c r="AN176" s="59"/>
      <c r="AO176" s="59"/>
      <c r="AP176" s="59"/>
      <c r="AQ176" s="59"/>
      <c r="AR176" s="59"/>
      <c r="AS176" s="3"/>
      <c r="AT176" s="3"/>
    </row>
    <row r="177" ht="12.0" customHeight="1">
      <c r="A177" s="59"/>
      <c r="B177" s="59"/>
      <c r="C177" s="59"/>
      <c r="D177" s="59"/>
      <c r="E177" s="59"/>
      <c r="F177" s="59"/>
      <c r="G177" s="59"/>
      <c r="H177" s="59"/>
      <c r="I177" s="59"/>
      <c r="J177" s="59"/>
      <c r="K177" s="59"/>
      <c r="L177" s="59"/>
      <c r="M177" s="59"/>
      <c r="N177" s="59"/>
      <c r="O177" s="59"/>
      <c r="P177" s="59"/>
      <c r="Q177" s="59"/>
      <c r="R177" s="59"/>
      <c r="S177" s="59"/>
      <c r="T177" s="59"/>
      <c r="U177" s="59"/>
      <c r="V177" s="59"/>
      <c r="W177" s="59"/>
      <c r="X177" s="59"/>
      <c r="Y177" s="59"/>
      <c r="Z177" s="59"/>
      <c r="AA177" s="59"/>
      <c r="AB177" s="59"/>
      <c r="AC177" s="59"/>
      <c r="AD177" s="59"/>
      <c r="AE177" s="59"/>
      <c r="AF177" s="59"/>
      <c r="AG177" s="59"/>
      <c r="AH177" s="59"/>
      <c r="AI177" s="59"/>
      <c r="AJ177" s="59"/>
      <c r="AK177" s="59"/>
      <c r="AL177" s="59"/>
      <c r="AM177" s="59"/>
      <c r="AN177" s="59"/>
      <c r="AO177" s="59"/>
      <c r="AP177" s="59"/>
      <c r="AQ177" s="59"/>
      <c r="AR177" s="59"/>
      <c r="AS177" s="3"/>
      <c r="AT177" s="3"/>
    </row>
    <row r="178" ht="12.0" customHeight="1">
      <c r="A178" s="59"/>
      <c r="B178" s="59"/>
      <c r="C178" s="59"/>
      <c r="D178" s="59"/>
      <c r="E178" s="59"/>
      <c r="F178" s="59"/>
      <c r="G178" s="59"/>
      <c r="H178" s="59"/>
      <c r="I178" s="59"/>
      <c r="J178" s="59"/>
      <c r="K178" s="59"/>
      <c r="L178" s="59"/>
      <c r="M178" s="59"/>
      <c r="N178" s="59"/>
      <c r="O178" s="59"/>
      <c r="P178" s="59"/>
      <c r="Q178" s="59"/>
      <c r="R178" s="59"/>
      <c r="S178" s="59"/>
      <c r="T178" s="59"/>
      <c r="U178" s="59"/>
      <c r="V178" s="59"/>
      <c r="W178" s="59"/>
      <c r="X178" s="59"/>
      <c r="Y178" s="59"/>
      <c r="Z178" s="59"/>
      <c r="AA178" s="59"/>
      <c r="AB178" s="59"/>
      <c r="AC178" s="59"/>
      <c r="AD178" s="59"/>
      <c r="AE178" s="59"/>
      <c r="AF178" s="59"/>
      <c r="AG178" s="59"/>
      <c r="AH178" s="59"/>
      <c r="AI178" s="59"/>
      <c r="AJ178" s="59"/>
      <c r="AK178" s="59"/>
      <c r="AL178" s="59"/>
      <c r="AM178" s="59"/>
      <c r="AN178" s="59"/>
      <c r="AO178" s="59"/>
      <c r="AP178" s="59"/>
      <c r="AQ178" s="59"/>
      <c r="AR178" s="59"/>
      <c r="AS178" s="3"/>
      <c r="AT178" s="3"/>
    </row>
    <row r="179" ht="12.0" customHeight="1">
      <c r="A179" s="59"/>
      <c r="B179" s="59"/>
      <c r="C179" s="59"/>
      <c r="D179" s="59"/>
      <c r="E179" s="59"/>
      <c r="F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c r="AD179" s="59"/>
      <c r="AE179" s="59"/>
      <c r="AF179" s="59"/>
      <c r="AG179" s="59"/>
      <c r="AH179" s="59"/>
      <c r="AI179" s="59"/>
      <c r="AJ179" s="59"/>
      <c r="AK179" s="59"/>
      <c r="AL179" s="59"/>
      <c r="AM179" s="59"/>
      <c r="AN179" s="59"/>
      <c r="AO179" s="59"/>
      <c r="AP179" s="59"/>
      <c r="AQ179" s="59"/>
      <c r="AR179" s="59"/>
      <c r="AS179" s="3"/>
      <c r="AT179" s="3"/>
    </row>
    <row r="180" ht="12.0" customHeight="1">
      <c r="A180" s="59"/>
      <c r="B180" s="59"/>
      <c r="C180" s="59"/>
      <c r="D180" s="59"/>
      <c r="E180" s="59"/>
      <c r="F180" s="59"/>
      <c r="G180" s="59"/>
      <c r="H180" s="59"/>
      <c r="I180" s="59"/>
      <c r="J180" s="59"/>
      <c r="K180" s="59"/>
      <c r="L180" s="59"/>
      <c r="M180" s="59"/>
      <c r="N180" s="59"/>
      <c r="O180" s="59"/>
      <c r="P180" s="59"/>
      <c r="Q180" s="59"/>
      <c r="R180" s="59"/>
      <c r="S180" s="59"/>
      <c r="T180" s="59"/>
      <c r="U180" s="59"/>
      <c r="V180" s="59"/>
      <c r="W180" s="59"/>
      <c r="X180" s="59"/>
      <c r="Y180" s="59"/>
      <c r="Z180" s="59"/>
      <c r="AA180" s="59"/>
      <c r="AB180" s="59"/>
      <c r="AC180" s="59"/>
      <c r="AD180" s="59"/>
      <c r="AE180" s="59"/>
      <c r="AF180" s="59"/>
      <c r="AG180" s="59"/>
      <c r="AH180" s="59"/>
      <c r="AI180" s="59"/>
      <c r="AJ180" s="59"/>
      <c r="AK180" s="59"/>
      <c r="AL180" s="59"/>
      <c r="AM180" s="59"/>
      <c r="AN180" s="59"/>
      <c r="AO180" s="59"/>
      <c r="AP180" s="59"/>
      <c r="AQ180" s="59"/>
      <c r="AR180" s="59"/>
      <c r="AS180" s="3"/>
      <c r="AT180" s="3"/>
    </row>
    <row r="181" ht="12.0" customHeight="1">
      <c r="A181" s="59"/>
      <c r="B181" s="59"/>
      <c r="C181" s="59"/>
      <c r="D181" s="59"/>
      <c r="E181" s="59"/>
      <c r="F181" s="59"/>
      <c r="G181" s="59"/>
      <c r="H181" s="59"/>
      <c r="I181" s="59"/>
      <c r="J181" s="59"/>
      <c r="K181" s="59"/>
      <c r="L181" s="59"/>
      <c r="M181" s="59"/>
      <c r="N181" s="59"/>
      <c r="O181" s="59"/>
      <c r="P181" s="59"/>
      <c r="Q181" s="59"/>
      <c r="R181" s="59"/>
      <c r="S181" s="59"/>
      <c r="T181" s="59"/>
      <c r="U181" s="59"/>
      <c r="V181" s="59"/>
      <c r="W181" s="59"/>
      <c r="X181" s="59"/>
      <c r="Y181" s="59"/>
      <c r="Z181" s="59"/>
      <c r="AA181" s="59"/>
      <c r="AB181" s="59"/>
      <c r="AC181" s="59"/>
      <c r="AD181" s="59"/>
      <c r="AE181" s="59"/>
      <c r="AF181" s="59"/>
      <c r="AG181" s="59"/>
      <c r="AH181" s="59"/>
      <c r="AI181" s="59"/>
      <c r="AJ181" s="59"/>
      <c r="AK181" s="59"/>
      <c r="AL181" s="59"/>
      <c r="AM181" s="59"/>
      <c r="AN181" s="59"/>
      <c r="AO181" s="59"/>
      <c r="AP181" s="59"/>
      <c r="AQ181" s="59"/>
      <c r="AR181" s="59"/>
      <c r="AS181" s="3"/>
      <c r="AT181" s="3"/>
    </row>
    <row r="182" ht="12.0" customHeight="1">
      <c r="A182" s="59"/>
      <c r="B182" s="59"/>
      <c r="C182" s="59"/>
      <c r="D182" s="59"/>
      <c r="E182" s="59"/>
      <c r="F182" s="59"/>
      <c r="G182" s="59"/>
      <c r="H182" s="59"/>
      <c r="I182" s="59"/>
      <c r="J182" s="59"/>
      <c r="K182" s="59"/>
      <c r="L182" s="59"/>
      <c r="M182" s="59"/>
      <c r="N182" s="59"/>
      <c r="O182" s="59"/>
      <c r="P182" s="59"/>
      <c r="Q182" s="59"/>
      <c r="R182" s="59"/>
      <c r="S182" s="59"/>
      <c r="T182" s="59"/>
      <c r="U182" s="59"/>
      <c r="V182" s="59"/>
      <c r="W182" s="59"/>
      <c r="X182" s="59"/>
      <c r="Y182" s="59"/>
      <c r="Z182" s="59"/>
      <c r="AA182" s="59"/>
      <c r="AB182" s="59"/>
      <c r="AC182" s="59"/>
      <c r="AD182" s="59"/>
      <c r="AE182" s="59"/>
      <c r="AF182" s="59"/>
      <c r="AG182" s="59"/>
      <c r="AH182" s="59"/>
      <c r="AI182" s="59"/>
      <c r="AJ182" s="59"/>
      <c r="AK182" s="59"/>
      <c r="AL182" s="59"/>
      <c r="AM182" s="59"/>
      <c r="AN182" s="59"/>
      <c r="AO182" s="59"/>
      <c r="AP182" s="59"/>
      <c r="AQ182" s="59"/>
      <c r="AR182" s="59"/>
      <c r="AS182" s="3"/>
      <c r="AT182" s="3"/>
    </row>
    <row r="183" ht="12.0" customHeight="1">
      <c r="A183" s="59"/>
      <c r="B183" s="59"/>
      <c r="C183" s="59"/>
      <c r="D183" s="59"/>
      <c r="E183" s="59"/>
      <c r="F183" s="59"/>
      <c r="G183" s="59"/>
      <c r="H183" s="59"/>
      <c r="I183" s="59"/>
      <c r="J183" s="59"/>
      <c r="K183" s="59"/>
      <c r="L183" s="59"/>
      <c r="M183" s="59"/>
      <c r="N183" s="59"/>
      <c r="O183" s="59"/>
      <c r="P183" s="59"/>
      <c r="Q183" s="59"/>
      <c r="R183" s="59"/>
      <c r="S183" s="59"/>
      <c r="T183" s="59"/>
      <c r="U183" s="59"/>
      <c r="V183" s="59"/>
      <c r="W183" s="59"/>
      <c r="X183" s="59"/>
      <c r="Y183" s="59"/>
      <c r="Z183" s="59"/>
      <c r="AA183" s="59"/>
      <c r="AB183" s="59"/>
      <c r="AC183" s="59"/>
      <c r="AD183" s="59"/>
      <c r="AE183" s="59"/>
      <c r="AF183" s="59"/>
      <c r="AG183" s="59"/>
      <c r="AH183" s="59"/>
      <c r="AI183" s="59"/>
      <c r="AJ183" s="59"/>
      <c r="AK183" s="59"/>
      <c r="AL183" s="59"/>
      <c r="AM183" s="59"/>
      <c r="AN183" s="59"/>
      <c r="AO183" s="59"/>
      <c r="AP183" s="59"/>
      <c r="AQ183" s="59"/>
      <c r="AR183" s="59"/>
      <c r="AS183" s="3"/>
      <c r="AT183" s="3"/>
    </row>
    <row r="184" ht="12.0" customHeight="1">
      <c r="A184" s="59"/>
      <c r="B184" s="59"/>
      <c r="C184" s="59"/>
      <c r="D184" s="59"/>
      <c r="E184" s="59"/>
      <c r="F184" s="59"/>
      <c r="G184" s="59"/>
      <c r="H184" s="59"/>
      <c r="I184" s="59"/>
      <c r="J184" s="59"/>
      <c r="K184" s="59"/>
      <c r="L184" s="59"/>
      <c r="M184" s="59"/>
      <c r="N184" s="59"/>
      <c r="O184" s="59"/>
      <c r="P184" s="59"/>
      <c r="Q184" s="59"/>
      <c r="R184" s="59"/>
      <c r="S184" s="59"/>
      <c r="T184" s="59"/>
      <c r="U184" s="59"/>
      <c r="V184" s="59"/>
      <c r="W184" s="59"/>
      <c r="X184" s="59"/>
      <c r="Y184" s="59"/>
      <c r="Z184" s="59"/>
      <c r="AA184" s="59"/>
      <c r="AB184" s="59"/>
      <c r="AC184" s="59"/>
      <c r="AD184" s="59"/>
      <c r="AE184" s="59"/>
      <c r="AF184" s="59"/>
      <c r="AG184" s="59"/>
      <c r="AH184" s="59"/>
      <c r="AI184" s="59"/>
      <c r="AJ184" s="59"/>
      <c r="AK184" s="59"/>
      <c r="AL184" s="59"/>
      <c r="AM184" s="59"/>
      <c r="AN184" s="59"/>
      <c r="AO184" s="59"/>
      <c r="AP184" s="59"/>
      <c r="AQ184" s="59"/>
      <c r="AR184" s="59"/>
      <c r="AS184" s="3"/>
      <c r="AT184" s="3"/>
    </row>
    <row r="185" ht="12.0" customHeight="1">
      <c r="A185" s="59"/>
      <c r="B185" s="59"/>
      <c r="C185" s="59"/>
      <c r="D185" s="59"/>
      <c r="E185" s="59"/>
      <c r="F185" s="59"/>
      <c r="G185" s="59"/>
      <c r="H185" s="59"/>
      <c r="I185" s="59"/>
      <c r="J185" s="59"/>
      <c r="K185" s="59"/>
      <c r="L185" s="59"/>
      <c r="M185" s="59"/>
      <c r="N185" s="59"/>
      <c r="O185" s="59"/>
      <c r="P185" s="59"/>
      <c r="Q185" s="59"/>
      <c r="R185" s="59"/>
      <c r="S185" s="59"/>
      <c r="T185" s="59"/>
      <c r="U185" s="59"/>
      <c r="V185" s="59"/>
      <c r="W185" s="59"/>
      <c r="X185" s="59"/>
      <c r="Y185" s="59"/>
      <c r="Z185" s="59"/>
      <c r="AA185" s="59"/>
      <c r="AB185" s="59"/>
      <c r="AC185" s="59"/>
      <c r="AD185" s="59"/>
      <c r="AE185" s="59"/>
      <c r="AF185" s="59"/>
      <c r="AG185" s="59"/>
      <c r="AH185" s="59"/>
      <c r="AI185" s="59"/>
      <c r="AJ185" s="59"/>
      <c r="AK185" s="59"/>
      <c r="AL185" s="59"/>
      <c r="AM185" s="59"/>
      <c r="AN185" s="59"/>
      <c r="AO185" s="59"/>
      <c r="AP185" s="59"/>
      <c r="AQ185" s="59"/>
      <c r="AR185" s="59"/>
      <c r="AS185" s="3"/>
      <c r="AT185" s="3"/>
    </row>
    <row r="186" ht="12.0" customHeight="1">
      <c r="A186" s="59"/>
      <c r="B186" s="59"/>
      <c r="C186" s="59"/>
      <c r="D186" s="59"/>
      <c r="E186" s="59"/>
      <c r="F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c r="AE186" s="59"/>
      <c r="AF186" s="59"/>
      <c r="AG186" s="59"/>
      <c r="AH186" s="59"/>
      <c r="AI186" s="59"/>
      <c r="AJ186" s="59"/>
      <c r="AK186" s="59"/>
      <c r="AL186" s="59"/>
      <c r="AM186" s="59"/>
      <c r="AN186" s="59"/>
      <c r="AO186" s="59"/>
      <c r="AP186" s="59"/>
      <c r="AQ186" s="59"/>
      <c r="AR186" s="59"/>
      <c r="AS186" s="3"/>
      <c r="AT186" s="3"/>
    </row>
    <row r="187" ht="12.0" customHeight="1">
      <c r="A187" s="59"/>
      <c r="B187" s="59"/>
      <c r="C187" s="59"/>
      <c r="D187" s="59"/>
      <c r="E187" s="59"/>
      <c r="F187" s="59"/>
      <c r="G187" s="59"/>
      <c r="H187" s="59"/>
      <c r="I187" s="59"/>
      <c r="J187" s="59"/>
      <c r="K187" s="59"/>
      <c r="L187" s="59"/>
      <c r="M187" s="59"/>
      <c r="N187" s="59"/>
      <c r="O187" s="59"/>
      <c r="P187" s="59"/>
      <c r="Q187" s="59"/>
      <c r="R187" s="59"/>
      <c r="S187" s="59"/>
      <c r="T187" s="59"/>
      <c r="U187" s="59"/>
      <c r="V187" s="59"/>
      <c r="W187" s="59"/>
      <c r="X187" s="59"/>
      <c r="Y187" s="59"/>
      <c r="Z187" s="59"/>
      <c r="AA187" s="59"/>
      <c r="AB187" s="59"/>
      <c r="AC187" s="59"/>
      <c r="AD187" s="59"/>
      <c r="AE187" s="59"/>
      <c r="AF187" s="59"/>
      <c r="AG187" s="59"/>
      <c r="AH187" s="59"/>
      <c r="AI187" s="59"/>
      <c r="AJ187" s="59"/>
      <c r="AK187" s="59"/>
      <c r="AL187" s="59"/>
      <c r="AM187" s="59"/>
      <c r="AN187" s="59"/>
      <c r="AO187" s="59"/>
      <c r="AP187" s="59"/>
      <c r="AQ187" s="59"/>
      <c r="AR187" s="59"/>
      <c r="AS187" s="3"/>
      <c r="AT187" s="3"/>
    </row>
    <row r="188" ht="12.0" customHeight="1">
      <c r="A188" s="59"/>
      <c r="B188" s="59"/>
      <c r="C188" s="59"/>
      <c r="D188" s="59"/>
      <c r="E188" s="59"/>
      <c r="F188" s="59"/>
      <c r="G188" s="59"/>
      <c r="H188" s="59"/>
      <c r="I188" s="59"/>
      <c r="J188" s="59"/>
      <c r="K188" s="59"/>
      <c r="L188" s="59"/>
      <c r="M188" s="59"/>
      <c r="N188" s="59"/>
      <c r="O188" s="59"/>
      <c r="P188" s="59"/>
      <c r="Q188" s="59"/>
      <c r="R188" s="59"/>
      <c r="S188" s="59"/>
      <c r="T188" s="59"/>
      <c r="U188" s="59"/>
      <c r="V188" s="59"/>
      <c r="W188" s="59"/>
      <c r="X188" s="59"/>
      <c r="Y188" s="59"/>
      <c r="Z188" s="59"/>
      <c r="AA188" s="59"/>
      <c r="AB188" s="59"/>
      <c r="AC188" s="59"/>
      <c r="AD188" s="59"/>
      <c r="AE188" s="59"/>
      <c r="AF188" s="59"/>
      <c r="AG188" s="59"/>
      <c r="AH188" s="59"/>
      <c r="AI188" s="59"/>
      <c r="AJ188" s="59"/>
      <c r="AK188" s="59"/>
      <c r="AL188" s="59"/>
      <c r="AM188" s="59"/>
      <c r="AN188" s="59"/>
      <c r="AO188" s="59"/>
      <c r="AP188" s="59"/>
      <c r="AQ188" s="59"/>
      <c r="AR188" s="59"/>
      <c r="AS188" s="3"/>
      <c r="AT188" s="3"/>
    </row>
    <row r="189" ht="12.0" customHeight="1">
      <c r="A189" s="59"/>
      <c r="B189" s="59"/>
      <c r="C189" s="59"/>
      <c r="D189" s="59"/>
      <c r="E189" s="59"/>
      <c r="F189" s="59"/>
      <c r="G189" s="59"/>
      <c r="H189" s="59"/>
      <c r="I189" s="59"/>
      <c r="J189" s="59"/>
      <c r="K189" s="59"/>
      <c r="L189" s="59"/>
      <c r="M189" s="59"/>
      <c r="N189" s="59"/>
      <c r="O189" s="59"/>
      <c r="P189" s="59"/>
      <c r="Q189" s="59"/>
      <c r="R189" s="59"/>
      <c r="S189" s="59"/>
      <c r="T189" s="59"/>
      <c r="U189" s="59"/>
      <c r="V189" s="59"/>
      <c r="W189" s="59"/>
      <c r="X189" s="59"/>
      <c r="Y189" s="59"/>
      <c r="Z189" s="59"/>
      <c r="AA189" s="59"/>
      <c r="AB189" s="59"/>
      <c r="AC189" s="59"/>
      <c r="AD189" s="59"/>
      <c r="AE189" s="59"/>
      <c r="AF189" s="59"/>
      <c r="AG189" s="59"/>
      <c r="AH189" s="59"/>
      <c r="AI189" s="59"/>
      <c r="AJ189" s="59"/>
      <c r="AK189" s="59"/>
      <c r="AL189" s="59"/>
      <c r="AM189" s="59"/>
      <c r="AN189" s="59"/>
      <c r="AO189" s="59"/>
      <c r="AP189" s="59"/>
      <c r="AQ189" s="59"/>
      <c r="AR189" s="59"/>
      <c r="AS189" s="3"/>
      <c r="AT189" s="3"/>
    </row>
    <row r="190" ht="12.0" customHeight="1">
      <c r="A190" s="59"/>
      <c r="B190" s="59"/>
      <c r="C190" s="59"/>
      <c r="D190" s="59"/>
      <c r="E190" s="59"/>
      <c r="F190" s="59"/>
      <c r="G190" s="59"/>
      <c r="H190" s="59"/>
      <c r="I190" s="59"/>
      <c r="J190" s="59"/>
      <c r="K190" s="59"/>
      <c r="L190" s="59"/>
      <c r="M190" s="59"/>
      <c r="N190" s="59"/>
      <c r="O190" s="59"/>
      <c r="P190" s="59"/>
      <c r="Q190" s="59"/>
      <c r="R190" s="59"/>
      <c r="S190" s="59"/>
      <c r="T190" s="59"/>
      <c r="U190" s="59"/>
      <c r="V190" s="59"/>
      <c r="W190" s="59"/>
      <c r="X190" s="59"/>
      <c r="Y190" s="59"/>
      <c r="Z190" s="59"/>
      <c r="AA190" s="59"/>
      <c r="AB190" s="59"/>
      <c r="AC190" s="59"/>
      <c r="AD190" s="59"/>
      <c r="AE190" s="59"/>
      <c r="AF190" s="59"/>
      <c r="AG190" s="59"/>
      <c r="AH190" s="59"/>
      <c r="AI190" s="59"/>
      <c r="AJ190" s="59"/>
      <c r="AK190" s="59"/>
      <c r="AL190" s="59"/>
      <c r="AM190" s="59"/>
      <c r="AN190" s="59"/>
      <c r="AO190" s="59"/>
      <c r="AP190" s="59"/>
      <c r="AQ190" s="59"/>
      <c r="AR190" s="59"/>
      <c r="AS190" s="3"/>
      <c r="AT190" s="3"/>
    </row>
    <row r="191" ht="12.0" customHeight="1">
      <c r="A191" s="59"/>
      <c r="B191" s="59"/>
      <c r="C191" s="59"/>
      <c r="D191" s="59"/>
      <c r="E191" s="59"/>
      <c r="F191" s="59"/>
      <c r="G191" s="59"/>
      <c r="H191" s="59"/>
      <c r="I191" s="59"/>
      <c r="J191" s="59"/>
      <c r="K191" s="59"/>
      <c r="L191" s="59"/>
      <c r="M191" s="59"/>
      <c r="N191" s="59"/>
      <c r="O191" s="59"/>
      <c r="P191" s="59"/>
      <c r="Q191" s="59"/>
      <c r="R191" s="59"/>
      <c r="S191" s="59"/>
      <c r="T191" s="59"/>
      <c r="U191" s="59"/>
      <c r="V191" s="59"/>
      <c r="W191" s="59"/>
      <c r="X191" s="59"/>
      <c r="Y191" s="59"/>
      <c r="Z191" s="59"/>
      <c r="AA191" s="59"/>
      <c r="AB191" s="59"/>
      <c r="AC191" s="59"/>
      <c r="AD191" s="59"/>
      <c r="AE191" s="59"/>
      <c r="AF191" s="59"/>
      <c r="AG191" s="59"/>
      <c r="AH191" s="59"/>
      <c r="AI191" s="59"/>
      <c r="AJ191" s="59"/>
      <c r="AK191" s="59"/>
      <c r="AL191" s="59"/>
      <c r="AM191" s="59"/>
      <c r="AN191" s="59"/>
      <c r="AO191" s="59"/>
      <c r="AP191" s="59"/>
      <c r="AQ191" s="59"/>
      <c r="AR191" s="3"/>
      <c r="AS191" s="3"/>
      <c r="AT191" s="3"/>
    </row>
    <row r="192" ht="12.0" customHeight="1">
      <c r="A192" s="59"/>
      <c r="B192" s="59"/>
      <c r="C192" s="59"/>
      <c r="D192" s="59"/>
      <c r="E192" s="59"/>
      <c r="F192" s="59"/>
      <c r="G192" s="59"/>
      <c r="H192" s="59"/>
      <c r="I192" s="59"/>
      <c r="J192" s="59"/>
      <c r="K192" s="59"/>
      <c r="L192" s="59"/>
      <c r="M192" s="59"/>
      <c r="N192" s="59"/>
      <c r="O192" s="59"/>
      <c r="P192" s="59"/>
      <c r="Q192" s="59"/>
      <c r="R192" s="59"/>
      <c r="S192" s="59"/>
      <c r="T192" s="59"/>
      <c r="U192" s="59"/>
      <c r="V192" s="59"/>
      <c r="W192" s="59"/>
      <c r="X192" s="59"/>
      <c r="Y192" s="59"/>
      <c r="Z192" s="59"/>
      <c r="AA192" s="59"/>
      <c r="AB192" s="59"/>
      <c r="AC192" s="59"/>
      <c r="AD192" s="59"/>
      <c r="AE192" s="59"/>
      <c r="AF192" s="59"/>
      <c r="AG192" s="59"/>
      <c r="AH192" s="59"/>
      <c r="AI192" s="59"/>
      <c r="AJ192" s="59"/>
      <c r="AK192" s="59"/>
      <c r="AL192" s="59"/>
      <c r="AM192" s="59"/>
      <c r="AN192" s="59"/>
      <c r="AO192" s="59"/>
      <c r="AP192" s="59"/>
      <c r="AQ192" s="59"/>
      <c r="AR192" s="3"/>
      <c r="AS192" s="3"/>
      <c r="AT192" s="3"/>
    </row>
    <row r="193" ht="12.0" customHeight="1">
      <c r="A193" s="59"/>
      <c r="B193" s="59"/>
      <c r="C193" s="59"/>
      <c r="D193" s="59"/>
      <c r="E193" s="59"/>
      <c r="F193" s="59"/>
      <c r="G193" s="59"/>
      <c r="H193" s="59"/>
      <c r="I193" s="59"/>
      <c r="J193" s="59"/>
      <c r="K193" s="59"/>
      <c r="L193" s="59"/>
      <c r="M193" s="59"/>
      <c r="N193" s="59"/>
      <c r="O193" s="59"/>
      <c r="P193" s="59"/>
      <c r="Q193" s="59"/>
      <c r="R193" s="59"/>
      <c r="S193" s="59"/>
      <c r="T193" s="59"/>
      <c r="U193" s="59"/>
      <c r="V193" s="59"/>
      <c r="W193" s="59"/>
      <c r="X193" s="59"/>
      <c r="Y193" s="59"/>
      <c r="Z193" s="59"/>
      <c r="AA193" s="59"/>
      <c r="AB193" s="59"/>
      <c r="AC193" s="59"/>
      <c r="AD193" s="59"/>
      <c r="AE193" s="59"/>
      <c r="AF193" s="59"/>
      <c r="AG193" s="59"/>
      <c r="AH193" s="59"/>
      <c r="AI193" s="59"/>
      <c r="AJ193" s="59"/>
      <c r="AK193" s="59"/>
      <c r="AL193" s="59"/>
      <c r="AM193" s="59"/>
      <c r="AN193" s="59"/>
      <c r="AO193" s="59"/>
      <c r="AP193" s="59"/>
      <c r="AQ193" s="59"/>
      <c r="AR193" s="3"/>
      <c r="AS193" s="3"/>
      <c r="AT193" s="3"/>
    </row>
    <row r="194" ht="12.0" customHeight="1">
      <c r="A194" s="59"/>
      <c r="B194" s="59"/>
      <c r="C194" s="59"/>
      <c r="D194" s="59"/>
      <c r="E194" s="59"/>
      <c r="F194" s="59"/>
      <c r="G194" s="59"/>
      <c r="H194" s="59"/>
      <c r="I194" s="59"/>
      <c r="J194" s="59"/>
      <c r="K194" s="59"/>
      <c r="L194" s="59"/>
      <c r="M194" s="59"/>
      <c r="N194" s="59"/>
      <c r="O194" s="59"/>
      <c r="P194" s="59"/>
      <c r="Q194" s="59"/>
      <c r="R194" s="59"/>
      <c r="S194" s="59"/>
      <c r="T194" s="59"/>
      <c r="U194" s="59"/>
      <c r="V194" s="59"/>
      <c r="W194" s="59"/>
      <c r="X194" s="59"/>
      <c r="Y194" s="59"/>
      <c r="Z194" s="59"/>
      <c r="AA194" s="59"/>
      <c r="AB194" s="59"/>
      <c r="AC194" s="59"/>
      <c r="AD194" s="59"/>
      <c r="AE194" s="59"/>
      <c r="AF194" s="59"/>
      <c r="AG194" s="59"/>
      <c r="AH194" s="59"/>
      <c r="AI194" s="59"/>
      <c r="AJ194" s="59"/>
      <c r="AK194" s="59"/>
      <c r="AL194" s="59"/>
      <c r="AM194" s="59"/>
      <c r="AN194" s="59"/>
      <c r="AO194" s="59"/>
      <c r="AP194" s="59"/>
      <c r="AQ194" s="59"/>
      <c r="AR194" s="3"/>
      <c r="AS194" s="3"/>
      <c r="AT194" s="3"/>
    </row>
    <row r="195" ht="12.0" customHeight="1">
      <c r="A195" s="59"/>
      <c r="B195" s="59"/>
      <c r="C195" s="59"/>
      <c r="D195" s="59"/>
      <c r="E195" s="59"/>
      <c r="F195" s="59"/>
      <c r="G195" s="59"/>
      <c r="H195" s="59"/>
      <c r="I195" s="59"/>
      <c r="J195" s="59"/>
      <c r="K195" s="59"/>
      <c r="L195" s="59"/>
      <c r="M195" s="59"/>
      <c r="N195" s="59"/>
      <c r="O195" s="59"/>
      <c r="P195" s="59"/>
      <c r="Q195" s="59"/>
      <c r="R195" s="59"/>
      <c r="S195" s="59"/>
      <c r="T195" s="59"/>
      <c r="U195" s="59"/>
      <c r="V195" s="59"/>
      <c r="W195" s="59"/>
      <c r="X195" s="59"/>
      <c r="Y195" s="59"/>
      <c r="Z195" s="59"/>
      <c r="AA195" s="59"/>
      <c r="AB195" s="59"/>
      <c r="AC195" s="59"/>
      <c r="AD195" s="59"/>
      <c r="AE195" s="59"/>
      <c r="AF195" s="59"/>
      <c r="AG195" s="59"/>
      <c r="AH195" s="59"/>
      <c r="AI195" s="59"/>
      <c r="AJ195" s="59"/>
      <c r="AK195" s="59"/>
      <c r="AL195" s="59"/>
      <c r="AM195" s="59"/>
      <c r="AN195" s="59"/>
      <c r="AO195" s="59"/>
      <c r="AP195" s="59"/>
      <c r="AQ195" s="59"/>
      <c r="AR195" s="3"/>
      <c r="AS195" s="3"/>
      <c r="AT195" s="3"/>
    </row>
    <row r="196" ht="12.0" customHeight="1">
      <c r="A196" s="59"/>
      <c r="B196" s="59"/>
      <c r="C196" s="59"/>
      <c r="D196" s="59"/>
      <c r="E196" s="59"/>
      <c r="F196" s="59"/>
      <c r="G196" s="59"/>
      <c r="H196" s="59"/>
      <c r="I196" s="59"/>
      <c r="J196" s="59"/>
      <c r="K196" s="59"/>
      <c r="L196" s="59"/>
      <c r="M196" s="59"/>
      <c r="N196" s="59"/>
      <c r="O196" s="59"/>
      <c r="P196" s="59"/>
      <c r="Q196" s="59"/>
      <c r="R196" s="59"/>
      <c r="S196" s="59"/>
      <c r="T196" s="59"/>
      <c r="U196" s="59"/>
      <c r="V196" s="59"/>
      <c r="W196" s="59"/>
      <c r="X196" s="59"/>
      <c r="Y196" s="59"/>
      <c r="Z196" s="59"/>
      <c r="AA196" s="59"/>
      <c r="AB196" s="59"/>
      <c r="AC196" s="59"/>
      <c r="AD196" s="59"/>
      <c r="AE196" s="59"/>
      <c r="AF196" s="59"/>
      <c r="AG196" s="59"/>
      <c r="AH196" s="59"/>
      <c r="AI196" s="59"/>
      <c r="AJ196" s="59"/>
      <c r="AK196" s="59"/>
      <c r="AL196" s="59"/>
      <c r="AM196" s="59"/>
      <c r="AN196" s="59"/>
      <c r="AO196" s="59"/>
      <c r="AP196" s="59"/>
      <c r="AQ196" s="59"/>
      <c r="AR196" s="3"/>
      <c r="AS196" s="3"/>
      <c r="AT196" s="3"/>
    </row>
    <row r="197" ht="12.0" customHeight="1">
      <c r="A197" s="59"/>
      <c r="B197" s="59"/>
      <c r="C197" s="59"/>
      <c r="D197" s="59"/>
      <c r="E197" s="59"/>
      <c r="F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c r="AD197" s="59"/>
      <c r="AE197" s="59"/>
      <c r="AF197" s="59"/>
      <c r="AG197" s="59"/>
      <c r="AH197" s="59"/>
      <c r="AI197" s="59"/>
      <c r="AJ197" s="59"/>
      <c r="AK197" s="59"/>
      <c r="AL197" s="59"/>
      <c r="AM197" s="59"/>
      <c r="AN197" s="59"/>
      <c r="AO197" s="59"/>
      <c r="AP197" s="59"/>
      <c r="AQ197" s="59"/>
      <c r="AR197" s="3"/>
      <c r="AS197" s="3"/>
      <c r="AT197" s="3"/>
    </row>
    <row r="198" ht="12.0" customHeight="1">
      <c r="A198" s="59"/>
      <c r="B198" s="59"/>
      <c r="C198" s="59"/>
      <c r="D198" s="59"/>
      <c r="E198" s="59"/>
      <c r="F198" s="59"/>
      <c r="G198" s="59"/>
      <c r="H198" s="59"/>
      <c r="I198" s="59"/>
      <c r="J198" s="59"/>
      <c r="K198" s="59"/>
      <c r="L198" s="59"/>
      <c r="M198" s="59"/>
      <c r="N198" s="59"/>
      <c r="O198" s="59"/>
      <c r="P198" s="59"/>
      <c r="Q198" s="59"/>
      <c r="R198" s="59"/>
      <c r="S198" s="59"/>
      <c r="T198" s="59"/>
      <c r="U198" s="59"/>
      <c r="V198" s="59"/>
      <c r="W198" s="59"/>
      <c r="X198" s="59"/>
      <c r="Y198" s="59"/>
      <c r="Z198" s="59"/>
      <c r="AA198" s="59"/>
      <c r="AB198" s="59"/>
      <c r="AC198" s="59"/>
      <c r="AD198" s="59"/>
      <c r="AE198" s="59"/>
      <c r="AF198" s="59"/>
      <c r="AG198" s="59"/>
      <c r="AH198" s="59"/>
      <c r="AI198" s="59"/>
      <c r="AJ198" s="59"/>
      <c r="AK198" s="59"/>
      <c r="AL198" s="59"/>
      <c r="AM198" s="59"/>
      <c r="AN198" s="59"/>
      <c r="AO198" s="59"/>
      <c r="AP198" s="59"/>
      <c r="AQ198" s="59"/>
      <c r="AR198" s="3"/>
      <c r="AS198" s="3"/>
      <c r="AT198" s="3"/>
    </row>
    <row r="199" ht="12.0" customHeight="1">
      <c r="A199" s="59"/>
      <c r="B199" s="59"/>
      <c r="C199" s="59"/>
      <c r="D199" s="59"/>
      <c r="E199" s="59"/>
      <c r="F199" s="59"/>
      <c r="G199" s="59"/>
      <c r="H199" s="59"/>
      <c r="I199" s="59"/>
      <c r="J199" s="59"/>
      <c r="K199" s="59"/>
      <c r="L199" s="59"/>
      <c r="M199" s="59"/>
      <c r="N199" s="59"/>
      <c r="O199" s="59"/>
      <c r="P199" s="59"/>
      <c r="Q199" s="59"/>
      <c r="R199" s="59"/>
      <c r="S199" s="59"/>
      <c r="T199" s="59"/>
      <c r="U199" s="59"/>
      <c r="V199" s="59"/>
      <c r="W199" s="59"/>
      <c r="X199" s="59"/>
      <c r="Y199" s="59"/>
      <c r="Z199" s="59"/>
      <c r="AA199" s="59"/>
      <c r="AB199" s="59"/>
      <c r="AC199" s="59"/>
      <c r="AD199" s="59"/>
      <c r="AE199" s="59"/>
      <c r="AF199" s="59"/>
      <c r="AG199" s="59"/>
      <c r="AH199" s="59"/>
      <c r="AI199" s="59"/>
      <c r="AJ199" s="59"/>
      <c r="AK199" s="59"/>
      <c r="AL199" s="59"/>
      <c r="AM199" s="59"/>
      <c r="AN199" s="59"/>
      <c r="AO199" s="59"/>
      <c r="AP199" s="59"/>
      <c r="AQ199" s="59"/>
      <c r="AR199" s="3"/>
      <c r="AS199" s="3"/>
      <c r="AT199" s="3"/>
    </row>
    <row r="200" ht="12.0" customHeight="1">
      <c r="A200" s="59"/>
      <c r="B200" s="59"/>
      <c r="C200" s="59"/>
      <c r="D200" s="59"/>
      <c r="E200" s="59"/>
      <c r="F200" s="59"/>
      <c r="G200" s="59"/>
      <c r="H200" s="59"/>
      <c r="I200" s="59"/>
      <c r="J200" s="59"/>
      <c r="K200" s="59"/>
      <c r="L200" s="59"/>
      <c r="M200" s="59"/>
      <c r="N200" s="59"/>
      <c r="O200" s="59"/>
      <c r="P200" s="59"/>
      <c r="Q200" s="59"/>
      <c r="R200" s="59"/>
      <c r="S200" s="59"/>
      <c r="T200" s="59"/>
      <c r="U200" s="59"/>
      <c r="V200" s="59"/>
      <c r="W200" s="59"/>
      <c r="X200" s="59"/>
      <c r="Y200" s="59"/>
      <c r="Z200" s="59"/>
      <c r="AA200" s="59"/>
      <c r="AB200" s="59"/>
      <c r="AC200" s="59"/>
      <c r="AD200" s="59"/>
      <c r="AE200" s="59"/>
      <c r="AF200" s="59"/>
      <c r="AG200" s="59"/>
      <c r="AH200" s="59"/>
      <c r="AI200" s="59"/>
      <c r="AJ200" s="59"/>
      <c r="AK200" s="59"/>
      <c r="AL200" s="59"/>
      <c r="AM200" s="59"/>
      <c r="AN200" s="59"/>
      <c r="AO200" s="59"/>
      <c r="AP200" s="59"/>
      <c r="AQ200" s="59"/>
      <c r="AR200" s="3"/>
      <c r="AS200" s="3"/>
      <c r="AT200" s="3"/>
    </row>
    <row r="201" ht="12.0" customHeight="1">
      <c r="A201" s="59"/>
      <c r="B201" s="59"/>
      <c r="C201" s="59"/>
      <c r="D201" s="59"/>
      <c r="E201" s="59"/>
      <c r="F201" s="59"/>
      <c r="G201" s="59"/>
      <c r="H201" s="59"/>
      <c r="I201" s="59"/>
      <c r="J201" s="59"/>
      <c r="K201" s="59"/>
      <c r="L201" s="59"/>
      <c r="M201" s="59"/>
      <c r="N201" s="59"/>
      <c r="O201" s="59"/>
      <c r="P201" s="59"/>
      <c r="Q201" s="59"/>
      <c r="R201" s="59"/>
      <c r="S201" s="59"/>
      <c r="T201" s="59"/>
      <c r="U201" s="59"/>
      <c r="V201" s="59"/>
      <c r="W201" s="59"/>
      <c r="X201" s="59"/>
      <c r="Y201" s="59"/>
      <c r="Z201" s="59"/>
      <c r="AA201" s="59"/>
      <c r="AB201" s="59"/>
      <c r="AC201" s="59"/>
      <c r="AD201" s="59"/>
      <c r="AE201" s="59"/>
      <c r="AF201" s="59"/>
      <c r="AG201" s="59"/>
      <c r="AH201" s="59"/>
      <c r="AI201" s="59"/>
      <c r="AJ201" s="59"/>
      <c r="AK201" s="59"/>
      <c r="AL201" s="59"/>
      <c r="AM201" s="59"/>
      <c r="AN201" s="59"/>
      <c r="AO201" s="59"/>
      <c r="AP201" s="59"/>
      <c r="AQ201" s="59"/>
      <c r="AR201" s="3"/>
      <c r="AS201" s="3"/>
      <c r="AT201" s="3"/>
    </row>
    <row r="202" ht="12.0" customHeight="1">
      <c r="A202" s="59"/>
      <c r="B202" s="59"/>
      <c r="C202" s="59"/>
      <c r="D202" s="59"/>
      <c r="E202" s="59"/>
      <c r="F202" s="59"/>
      <c r="G202" s="59"/>
      <c r="H202" s="59"/>
      <c r="I202" s="59"/>
      <c r="J202" s="59"/>
      <c r="K202" s="59"/>
      <c r="L202" s="59"/>
      <c r="M202" s="59"/>
      <c r="N202" s="59"/>
      <c r="O202" s="59"/>
      <c r="P202" s="59"/>
      <c r="Q202" s="59"/>
      <c r="R202" s="59"/>
      <c r="S202" s="59"/>
      <c r="T202" s="59"/>
      <c r="U202" s="59"/>
      <c r="V202" s="59"/>
      <c r="W202" s="59"/>
      <c r="X202" s="59"/>
      <c r="Y202" s="59"/>
      <c r="Z202" s="59"/>
      <c r="AA202" s="59"/>
      <c r="AB202" s="59"/>
      <c r="AC202" s="59"/>
      <c r="AD202" s="59"/>
      <c r="AE202" s="59"/>
      <c r="AF202" s="59"/>
      <c r="AG202" s="59"/>
      <c r="AH202" s="59"/>
      <c r="AI202" s="59"/>
      <c r="AJ202" s="59"/>
      <c r="AK202" s="59"/>
      <c r="AL202" s="59"/>
      <c r="AM202" s="59"/>
      <c r="AN202" s="59"/>
      <c r="AO202" s="59"/>
      <c r="AP202" s="59"/>
      <c r="AQ202" s="59"/>
      <c r="AR202" s="3"/>
      <c r="AS202" s="3"/>
      <c r="AT202" s="3"/>
    </row>
    <row r="203" ht="12.0" customHeight="1">
      <c r="A203" s="59"/>
      <c r="B203" s="59"/>
      <c r="C203" s="59"/>
      <c r="D203" s="59"/>
      <c r="E203" s="59"/>
      <c r="F203" s="59"/>
      <c r="G203" s="59"/>
      <c r="H203" s="59"/>
      <c r="I203" s="59"/>
      <c r="J203" s="59"/>
      <c r="K203" s="59"/>
      <c r="L203" s="59"/>
      <c r="M203" s="59"/>
      <c r="N203" s="59"/>
      <c r="O203" s="59"/>
      <c r="P203" s="59"/>
      <c r="Q203" s="59"/>
      <c r="R203" s="59"/>
      <c r="S203" s="59"/>
      <c r="T203" s="59"/>
      <c r="U203" s="59"/>
      <c r="V203" s="59"/>
      <c r="W203" s="59"/>
      <c r="X203" s="59"/>
      <c r="Y203" s="59"/>
      <c r="Z203" s="59"/>
      <c r="AA203" s="59"/>
      <c r="AB203" s="59"/>
      <c r="AC203" s="59"/>
      <c r="AD203" s="59"/>
      <c r="AE203" s="59"/>
      <c r="AF203" s="59"/>
      <c r="AG203" s="59"/>
      <c r="AH203" s="59"/>
      <c r="AI203" s="59"/>
      <c r="AJ203" s="59"/>
      <c r="AK203" s="59"/>
      <c r="AL203" s="59"/>
      <c r="AM203" s="59"/>
      <c r="AN203" s="59"/>
      <c r="AO203" s="59"/>
      <c r="AP203" s="59"/>
      <c r="AQ203" s="59"/>
      <c r="AR203" s="3"/>
      <c r="AS203" s="3"/>
      <c r="AT203" s="3"/>
    </row>
    <row r="204" ht="12.0" customHeight="1">
      <c r="A204" s="59"/>
      <c r="B204" s="59"/>
      <c r="C204" s="59"/>
      <c r="D204" s="59"/>
      <c r="E204" s="59"/>
      <c r="F204" s="59"/>
      <c r="G204" s="59"/>
      <c r="H204" s="59"/>
      <c r="I204" s="59"/>
      <c r="J204" s="59"/>
      <c r="K204" s="59"/>
      <c r="L204" s="59"/>
      <c r="M204" s="59"/>
      <c r="N204" s="59"/>
      <c r="O204" s="59"/>
      <c r="P204" s="59"/>
      <c r="Q204" s="59"/>
      <c r="R204" s="59"/>
      <c r="S204" s="59"/>
      <c r="T204" s="59"/>
      <c r="U204" s="59"/>
      <c r="V204" s="59"/>
      <c r="W204" s="59"/>
      <c r="X204" s="59"/>
      <c r="Y204" s="59"/>
      <c r="Z204" s="59"/>
      <c r="AA204" s="59"/>
      <c r="AB204" s="59"/>
      <c r="AC204" s="59"/>
      <c r="AD204" s="59"/>
      <c r="AE204" s="59"/>
      <c r="AF204" s="59"/>
      <c r="AG204" s="59"/>
      <c r="AH204" s="59"/>
      <c r="AI204" s="59"/>
      <c r="AJ204" s="59"/>
      <c r="AK204" s="59"/>
      <c r="AL204" s="59"/>
      <c r="AM204" s="59"/>
      <c r="AN204" s="59"/>
      <c r="AO204" s="59"/>
      <c r="AP204" s="59"/>
      <c r="AQ204" s="59"/>
      <c r="AR204" s="3"/>
      <c r="AS204" s="3"/>
      <c r="AT204" s="3"/>
    </row>
    <row r="205" ht="12.0" customHeight="1">
      <c r="A205" s="59"/>
      <c r="B205" s="59"/>
      <c r="C205" s="59"/>
      <c r="D205" s="59"/>
      <c r="E205" s="59"/>
      <c r="F205" s="59"/>
      <c r="G205" s="59"/>
      <c r="H205" s="59"/>
      <c r="I205" s="59"/>
      <c r="J205" s="59"/>
      <c r="K205" s="59"/>
      <c r="L205" s="59"/>
      <c r="M205" s="59"/>
      <c r="N205" s="59"/>
      <c r="O205" s="59"/>
      <c r="P205" s="59"/>
      <c r="Q205" s="59"/>
      <c r="R205" s="59"/>
      <c r="S205" s="59"/>
      <c r="T205" s="59"/>
      <c r="U205" s="59"/>
      <c r="V205" s="59"/>
      <c r="W205" s="59"/>
      <c r="X205" s="59"/>
      <c r="Y205" s="59"/>
      <c r="Z205" s="59"/>
      <c r="AA205" s="59"/>
      <c r="AB205" s="59"/>
      <c r="AC205" s="59"/>
      <c r="AD205" s="59"/>
      <c r="AE205" s="59"/>
      <c r="AF205" s="59"/>
      <c r="AG205" s="59"/>
      <c r="AH205" s="59"/>
      <c r="AI205" s="59"/>
      <c r="AJ205" s="59"/>
      <c r="AK205" s="59"/>
      <c r="AL205" s="59"/>
      <c r="AM205" s="59"/>
      <c r="AN205" s="59"/>
      <c r="AO205" s="59"/>
      <c r="AP205" s="59"/>
      <c r="AQ205" s="59"/>
      <c r="AR205" s="3"/>
      <c r="AS205" s="3"/>
      <c r="AT205" s="3"/>
    </row>
    <row r="206" ht="12.0" customHeight="1">
      <c r="A206" s="59"/>
      <c r="B206" s="59"/>
      <c r="C206" s="59"/>
      <c r="D206" s="59"/>
      <c r="E206" s="59"/>
      <c r="F206" s="59"/>
      <c r="G206" s="59"/>
      <c r="H206" s="59"/>
      <c r="I206" s="59"/>
      <c r="J206" s="59"/>
      <c r="K206" s="59"/>
      <c r="L206" s="59"/>
      <c r="M206" s="59"/>
      <c r="N206" s="59"/>
      <c r="O206" s="59"/>
      <c r="P206" s="59"/>
      <c r="Q206" s="59"/>
      <c r="R206" s="59"/>
      <c r="S206" s="59"/>
      <c r="T206" s="59"/>
      <c r="U206" s="59"/>
      <c r="V206" s="59"/>
      <c r="W206" s="59"/>
      <c r="X206" s="59"/>
      <c r="Y206" s="59"/>
      <c r="Z206" s="59"/>
      <c r="AA206" s="59"/>
      <c r="AB206" s="59"/>
      <c r="AC206" s="59"/>
      <c r="AD206" s="59"/>
      <c r="AE206" s="59"/>
      <c r="AF206" s="59"/>
      <c r="AG206" s="59"/>
      <c r="AH206" s="59"/>
      <c r="AI206" s="59"/>
      <c r="AJ206" s="59"/>
      <c r="AK206" s="59"/>
      <c r="AL206" s="59"/>
      <c r="AM206" s="59"/>
      <c r="AN206" s="59"/>
      <c r="AO206" s="59"/>
      <c r="AP206" s="59"/>
      <c r="AQ206" s="59"/>
      <c r="AR206" s="3"/>
      <c r="AS206" s="3"/>
      <c r="AT206" s="3"/>
    </row>
    <row r="207" ht="12.0" customHeight="1">
      <c r="A207" s="59"/>
      <c r="B207" s="59"/>
      <c r="C207" s="59"/>
      <c r="D207" s="59"/>
      <c r="E207" s="59"/>
      <c r="F207" s="59"/>
      <c r="G207" s="59"/>
      <c r="H207" s="59"/>
      <c r="I207" s="59"/>
      <c r="J207" s="59"/>
      <c r="K207" s="59"/>
      <c r="L207" s="59"/>
      <c r="M207" s="59"/>
      <c r="N207" s="59"/>
      <c r="O207" s="59"/>
      <c r="P207" s="59"/>
      <c r="Q207" s="59"/>
      <c r="R207" s="59"/>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9"/>
      <c r="AR207" s="3"/>
      <c r="AS207" s="3"/>
      <c r="AT207" s="3"/>
    </row>
    <row r="208" ht="12.0" customHeight="1">
      <c r="A208" s="59"/>
      <c r="B208" s="59"/>
      <c r="C208" s="59"/>
      <c r="D208" s="59"/>
      <c r="E208" s="59"/>
      <c r="F208" s="59"/>
      <c r="G208" s="59"/>
      <c r="H208" s="59"/>
      <c r="I208" s="59"/>
      <c r="J208" s="59"/>
      <c r="K208" s="59"/>
      <c r="L208" s="59"/>
      <c r="M208" s="59"/>
      <c r="N208" s="59"/>
      <c r="O208" s="59"/>
      <c r="P208" s="59"/>
      <c r="Q208" s="59"/>
      <c r="R208" s="59"/>
      <c r="S208" s="59"/>
      <c r="T208" s="59"/>
      <c r="U208" s="59"/>
      <c r="V208" s="59"/>
      <c r="W208" s="59"/>
      <c r="X208" s="59"/>
      <c r="Y208" s="59"/>
      <c r="Z208" s="59"/>
      <c r="AA208" s="59"/>
      <c r="AB208" s="59"/>
      <c r="AC208" s="59"/>
      <c r="AD208" s="59"/>
      <c r="AE208" s="59"/>
      <c r="AF208" s="59"/>
      <c r="AG208" s="59"/>
      <c r="AH208" s="59"/>
      <c r="AI208" s="59"/>
      <c r="AJ208" s="59"/>
      <c r="AK208" s="59"/>
      <c r="AL208" s="59"/>
      <c r="AM208" s="59"/>
      <c r="AN208" s="59"/>
      <c r="AO208" s="59"/>
      <c r="AP208" s="59"/>
      <c r="AQ208" s="59"/>
      <c r="AR208" s="3"/>
      <c r="AS208" s="3"/>
      <c r="AT208" s="3"/>
    </row>
    <row r="209" ht="12.0" customHeight="1">
      <c r="A209" s="59"/>
      <c r="B209" s="59"/>
      <c r="C209" s="59"/>
      <c r="D209" s="59"/>
      <c r="E209" s="59"/>
      <c r="F209" s="59"/>
      <c r="G209" s="59"/>
      <c r="H209" s="59"/>
      <c r="I209" s="59"/>
      <c r="J209" s="59"/>
      <c r="K209" s="59"/>
      <c r="L209" s="59"/>
      <c r="M209" s="59"/>
      <c r="N209" s="59"/>
      <c r="O209" s="59"/>
      <c r="P209" s="59"/>
      <c r="Q209" s="59"/>
      <c r="R209" s="59"/>
      <c r="S209" s="59"/>
      <c r="T209" s="59"/>
      <c r="U209" s="59"/>
      <c r="V209" s="59"/>
      <c r="W209" s="59"/>
      <c r="X209" s="59"/>
      <c r="Y209" s="59"/>
      <c r="Z209" s="59"/>
      <c r="AA209" s="59"/>
      <c r="AB209" s="59"/>
      <c r="AC209" s="59"/>
      <c r="AD209" s="59"/>
      <c r="AE209" s="59"/>
      <c r="AF209" s="59"/>
      <c r="AG209" s="59"/>
      <c r="AH209" s="59"/>
      <c r="AI209" s="59"/>
      <c r="AJ209" s="59"/>
      <c r="AK209" s="59"/>
      <c r="AL209" s="59"/>
      <c r="AM209" s="59"/>
      <c r="AN209" s="59"/>
      <c r="AO209" s="59"/>
      <c r="AP209" s="59"/>
      <c r="AQ209" s="59"/>
      <c r="AR209" s="3"/>
      <c r="AS209" s="3"/>
      <c r="AT209" s="3"/>
    </row>
    <row r="210" ht="12.0" customHeight="1">
      <c r="A210" s="59"/>
      <c r="B210" s="59"/>
      <c r="C210" s="59"/>
      <c r="D210" s="59"/>
      <c r="E210" s="59"/>
      <c r="F210" s="59"/>
      <c r="G210" s="59"/>
      <c r="H210" s="59"/>
      <c r="I210" s="59"/>
      <c r="J210" s="59"/>
      <c r="K210" s="59"/>
      <c r="L210" s="59"/>
      <c r="M210" s="59"/>
      <c r="N210" s="59"/>
      <c r="O210" s="59"/>
      <c r="P210" s="59"/>
      <c r="Q210" s="59"/>
      <c r="R210" s="59"/>
      <c r="S210" s="59"/>
      <c r="T210" s="59"/>
      <c r="U210" s="59"/>
      <c r="V210" s="59"/>
      <c r="W210" s="59"/>
      <c r="X210" s="59"/>
      <c r="Y210" s="59"/>
      <c r="Z210" s="59"/>
      <c r="AA210" s="59"/>
      <c r="AB210" s="59"/>
      <c r="AC210" s="59"/>
      <c r="AD210" s="59"/>
      <c r="AE210" s="59"/>
      <c r="AF210" s="59"/>
      <c r="AG210" s="59"/>
      <c r="AH210" s="59"/>
      <c r="AI210" s="59"/>
      <c r="AJ210" s="59"/>
      <c r="AK210" s="59"/>
      <c r="AL210" s="59"/>
      <c r="AM210" s="59"/>
      <c r="AN210" s="59"/>
      <c r="AO210" s="59"/>
      <c r="AP210" s="59"/>
      <c r="AQ210" s="59"/>
      <c r="AR210" s="3"/>
      <c r="AS210" s="3"/>
      <c r="AT210" s="3"/>
    </row>
    <row r="211" ht="12.0" customHeight="1">
      <c r="A211" s="59"/>
      <c r="B211" s="59"/>
      <c r="C211" s="59"/>
      <c r="D211" s="59"/>
      <c r="E211" s="59"/>
      <c r="F211" s="59"/>
      <c r="G211" s="59"/>
      <c r="H211" s="59"/>
      <c r="I211" s="59"/>
      <c r="J211" s="59"/>
      <c r="K211" s="59"/>
      <c r="L211" s="59"/>
      <c r="M211" s="59"/>
      <c r="N211" s="59"/>
      <c r="O211" s="59"/>
      <c r="P211" s="59"/>
      <c r="Q211" s="59"/>
      <c r="R211" s="59"/>
      <c r="S211" s="59"/>
      <c r="T211" s="59"/>
      <c r="U211" s="59"/>
      <c r="V211" s="59"/>
      <c r="W211" s="59"/>
      <c r="X211" s="59"/>
      <c r="Y211" s="59"/>
      <c r="Z211" s="59"/>
      <c r="AA211" s="59"/>
      <c r="AB211" s="59"/>
      <c r="AC211" s="59"/>
      <c r="AD211" s="59"/>
      <c r="AE211" s="59"/>
      <c r="AF211" s="59"/>
      <c r="AG211" s="59"/>
      <c r="AH211" s="59"/>
      <c r="AI211" s="59"/>
      <c r="AJ211" s="59"/>
      <c r="AK211" s="59"/>
      <c r="AL211" s="59"/>
      <c r="AM211" s="59"/>
      <c r="AN211" s="59"/>
      <c r="AO211" s="59"/>
      <c r="AP211" s="59"/>
      <c r="AQ211" s="59"/>
      <c r="AR211" s="3"/>
      <c r="AS211" s="3"/>
      <c r="AT211" s="3"/>
    </row>
    <row r="212" ht="12.0" customHeight="1">
      <c r="A212" s="59"/>
      <c r="B212" s="59"/>
      <c r="C212" s="59"/>
      <c r="D212" s="59"/>
      <c r="E212" s="59"/>
      <c r="F212" s="59"/>
      <c r="G212" s="59"/>
      <c r="H212" s="59"/>
      <c r="I212" s="59"/>
      <c r="J212" s="59"/>
      <c r="K212" s="59"/>
      <c r="L212" s="59"/>
      <c r="M212" s="59"/>
      <c r="N212" s="59"/>
      <c r="O212" s="59"/>
      <c r="P212" s="59"/>
      <c r="Q212" s="59"/>
      <c r="R212" s="59"/>
      <c r="S212" s="59"/>
      <c r="T212" s="59"/>
      <c r="U212" s="59"/>
      <c r="V212" s="59"/>
      <c r="W212" s="59"/>
      <c r="X212" s="59"/>
      <c r="Y212" s="59"/>
      <c r="Z212" s="59"/>
      <c r="AA212" s="59"/>
      <c r="AB212" s="59"/>
      <c r="AC212" s="59"/>
      <c r="AD212" s="59"/>
      <c r="AE212" s="59"/>
      <c r="AF212" s="59"/>
      <c r="AG212" s="59"/>
      <c r="AH212" s="59"/>
      <c r="AI212" s="59"/>
      <c r="AJ212" s="59"/>
      <c r="AK212" s="59"/>
      <c r="AL212" s="59"/>
      <c r="AM212" s="59"/>
      <c r="AN212" s="59"/>
      <c r="AO212" s="59"/>
      <c r="AP212" s="59"/>
      <c r="AQ212" s="59"/>
      <c r="AR212" s="3"/>
      <c r="AS212" s="3"/>
      <c r="AT212" s="3"/>
    </row>
    <row r="213" ht="12.0" customHeight="1">
      <c r="A213" s="59"/>
      <c r="B213" s="59"/>
      <c r="C213" s="59"/>
      <c r="D213" s="59"/>
      <c r="E213" s="59"/>
      <c r="F213" s="59"/>
      <c r="G213" s="59"/>
      <c r="H213" s="59"/>
      <c r="I213" s="59"/>
      <c r="J213" s="59"/>
      <c r="K213" s="59"/>
      <c r="L213" s="59"/>
      <c r="M213" s="59"/>
      <c r="N213" s="59"/>
      <c r="O213" s="59"/>
      <c r="P213" s="59"/>
      <c r="Q213" s="59"/>
      <c r="R213" s="59"/>
      <c r="S213" s="59"/>
      <c r="T213" s="59"/>
      <c r="U213" s="59"/>
      <c r="V213" s="59"/>
      <c r="W213" s="59"/>
      <c r="X213" s="59"/>
      <c r="Y213" s="59"/>
      <c r="Z213" s="59"/>
      <c r="AA213" s="59"/>
      <c r="AB213" s="59"/>
      <c r="AC213" s="59"/>
      <c r="AD213" s="59"/>
      <c r="AE213" s="59"/>
      <c r="AF213" s="59"/>
      <c r="AG213" s="59"/>
      <c r="AH213" s="59"/>
      <c r="AI213" s="59"/>
      <c r="AJ213" s="59"/>
      <c r="AK213" s="59"/>
      <c r="AL213" s="59"/>
      <c r="AM213" s="59"/>
      <c r="AN213" s="59"/>
      <c r="AO213" s="59"/>
      <c r="AP213" s="59"/>
      <c r="AQ213" s="59"/>
      <c r="AR213" s="3"/>
      <c r="AS213" s="3"/>
      <c r="AT213" s="3"/>
    </row>
    <row r="214" ht="12.0" customHeight="1">
      <c r="A214" s="59"/>
      <c r="B214" s="59"/>
      <c r="C214" s="59"/>
      <c r="D214" s="59"/>
      <c r="E214" s="59"/>
      <c r="F214" s="59"/>
      <c r="G214" s="59"/>
      <c r="H214" s="59"/>
      <c r="I214" s="59"/>
      <c r="J214" s="59"/>
      <c r="K214" s="59"/>
      <c r="L214" s="59"/>
      <c r="M214" s="59"/>
      <c r="N214" s="59"/>
      <c r="O214" s="59"/>
      <c r="P214" s="59"/>
      <c r="Q214" s="59"/>
      <c r="R214" s="59"/>
      <c r="S214" s="59"/>
      <c r="T214" s="59"/>
      <c r="U214" s="59"/>
      <c r="V214" s="59"/>
      <c r="W214" s="59"/>
      <c r="X214" s="59"/>
      <c r="Y214" s="59"/>
      <c r="Z214" s="59"/>
      <c r="AA214" s="59"/>
      <c r="AB214" s="59"/>
      <c r="AC214" s="59"/>
      <c r="AD214" s="59"/>
      <c r="AE214" s="59"/>
      <c r="AF214" s="59"/>
      <c r="AG214" s="59"/>
      <c r="AH214" s="59"/>
      <c r="AI214" s="59"/>
      <c r="AJ214" s="59"/>
      <c r="AK214" s="59"/>
      <c r="AL214" s="59"/>
      <c r="AM214" s="59"/>
      <c r="AN214" s="59"/>
      <c r="AO214" s="59"/>
      <c r="AP214" s="59"/>
      <c r="AQ214" s="59"/>
      <c r="AR214" s="3"/>
      <c r="AS214" s="3"/>
      <c r="AT214" s="3"/>
    </row>
    <row r="215" ht="12.0" customHeight="1">
      <c r="A215" s="59"/>
      <c r="B215" s="59"/>
      <c r="C215" s="59"/>
      <c r="D215" s="59"/>
      <c r="E215" s="59"/>
      <c r="F215" s="59"/>
      <c r="G215" s="59"/>
      <c r="H215" s="59"/>
      <c r="I215" s="59"/>
      <c r="J215" s="59"/>
      <c r="K215" s="59"/>
      <c r="L215" s="59"/>
      <c r="M215" s="59"/>
      <c r="N215" s="59"/>
      <c r="O215" s="59"/>
      <c r="P215" s="59"/>
      <c r="Q215" s="59"/>
      <c r="R215" s="59"/>
      <c r="S215" s="59"/>
      <c r="T215" s="59"/>
      <c r="U215" s="59"/>
      <c r="V215" s="59"/>
      <c r="W215" s="59"/>
      <c r="X215" s="59"/>
      <c r="Y215" s="59"/>
      <c r="Z215" s="59"/>
      <c r="AA215" s="59"/>
      <c r="AB215" s="59"/>
      <c r="AC215" s="59"/>
      <c r="AD215" s="59"/>
      <c r="AE215" s="59"/>
      <c r="AF215" s="59"/>
      <c r="AG215" s="59"/>
      <c r="AH215" s="59"/>
      <c r="AI215" s="59"/>
      <c r="AJ215" s="59"/>
      <c r="AK215" s="59"/>
      <c r="AL215" s="59"/>
      <c r="AM215" s="59"/>
      <c r="AN215" s="59"/>
      <c r="AO215" s="59"/>
      <c r="AP215" s="59"/>
      <c r="AQ215" s="59"/>
      <c r="AR215" s="3"/>
      <c r="AS215" s="3"/>
      <c r="AT215" s="3"/>
    </row>
    <row r="216" ht="12.0" customHeight="1">
      <c r="A216" s="59"/>
      <c r="B216" s="59"/>
      <c r="C216" s="59"/>
      <c r="D216" s="59"/>
      <c r="E216" s="59"/>
      <c r="F216" s="59"/>
      <c r="G216" s="59"/>
      <c r="H216" s="59"/>
      <c r="I216" s="59"/>
      <c r="J216" s="59"/>
      <c r="K216" s="59"/>
      <c r="L216" s="59"/>
      <c r="M216" s="59"/>
      <c r="N216" s="59"/>
      <c r="O216" s="59"/>
      <c r="P216" s="59"/>
      <c r="Q216" s="59"/>
      <c r="R216" s="59"/>
      <c r="S216" s="59"/>
      <c r="T216" s="59"/>
      <c r="U216" s="59"/>
      <c r="V216" s="59"/>
      <c r="W216" s="59"/>
      <c r="X216" s="59"/>
      <c r="Y216" s="59"/>
      <c r="Z216" s="59"/>
      <c r="AA216" s="59"/>
      <c r="AB216" s="59"/>
      <c r="AC216" s="59"/>
      <c r="AD216" s="59"/>
      <c r="AE216" s="59"/>
      <c r="AF216" s="59"/>
      <c r="AG216" s="59"/>
      <c r="AH216" s="59"/>
      <c r="AI216" s="59"/>
      <c r="AJ216" s="59"/>
      <c r="AK216" s="59"/>
      <c r="AL216" s="59"/>
      <c r="AM216" s="59"/>
      <c r="AN216" s="59"/>
      <c r="AO216" s="59"/>
      <c r="AP216" s="59"/>
      <c r="AQ216" s="59"/>
      <c r="AR216" s="3"/>
      <c r="AS216" s="3"/>
      <c r="AT216" s="3"/>
    </row>
    <row r="217" ht="12.0" customHeight="1">
      <c r="A217" s="59"/>
      <c r="B217" s="59"/>
      <c r="C217" s="59"/>
      <c r="D217" s="59"/>
      <c r="E217" s="59"/>
      <c r="F217" s="59"/>
      <c r="G217" s="59"/>
      <c r="H217" s="59"/>
      <c r="I217" s="59"/>
      <c r="J217" s="59"/>
      <c r="K217" s="59"/>
      <c r="L217" s="59"/>
      <c r="M217" s="59"/>
      <c r="N217" s="59"/>
      <c r="O217" s="59"/>
      <c r="P217" s="59"/>
      <c r="Q217" s="59"/>
      <c r="R217" s="59"/>
      <c r="S217" s="59"/>
      <c r="T217" s="59"/>
      <c r="U217" s="59"/>
      <c r="V217" s="59"/>
      <c r="W217" s="59"/>
      <c r="X217" s="59"/>
      <c r="Y217" s="59"/>
      <c r="Z217" s="59"/>
      <c r="AA217" s="59"/>
      <c r="AB217" s="59"/>
      <c r="AC217" s="59"/>
      <c r="AD217" s="59"/>
      <c r="AE217" s="59"/>
      <c r="AF217" s="59"/>
      <c r="AG217" s="59"/>
      <c r="AH217" s="59"/>
      <c r="AI217" s="59"/>
      <c r="AJ217" s="59"/>
      <c r="AK217" s="59"/>
      <c r="AL217" s="59"/>
      <c r="AM217" s="59"/>
      <c r="AN217" s="59"/>
      <c r="AO217" s="59"/>
      <c r="AP217" s="59"/>
      <c r="AQ217" s="59"/>
      <c r="AR217" s="3"/>
      <c r="AS217" s="3"/>
      <c r="AT217" s="3"/>
    </row>
    <row r="218" ht="12.0" customHeight="1">
      <c r="A218" s="59"/>
      <c r="B218" s="59"/>
      <c r="C218" s="59"/>
      <c r="D218" s="59"/>
      <c r="E218" s="59"/>
      <c r="F218" s="59"/>
      <c r="G218" s="59"/>
      <c r="H218" s="59"/>
      <c r="I218" s="59"/>
      <c r="J218" s="59"/>
      <c r="K218" s="59"/>
      <c r="L218" s="59"/>
      <c r="M218" s="59"/>
      <c r="N218" s="59"/>
      <c r="O218" s="59"/>
      <c r="P218" s="59"/>
      <c r="Q218" s="59"/>
      <c r="R218" s="59"/>
      <c r="S218" s="59"/>
      <c r="T218" s="59"/>
      <c r="U218" s="59"/>
      <c r="V218" s="59"/>
      <c r="W218" s="59"/>
      <c r="X218" s="59"/>
      <c r="Y218" s="59"/>
      <c r="Z218" s="59"/>
      <c r="AA218" s="59"/>
      <c r="AB218" s="59"/>
      <c r="AC218" s="59"/>
      <c r="AD218" s="59"/>
      <c r="AE218" s="59"/>
      <c r="AF218" s="59"/>
      <c r="AG218" s="59"/>
      <c r="AH218" s="59"/>
      <c r="AI218" s="59"/>
      <c r="AJ218" s="59"/>
      <c r="AK218" s="59"/>
      <c r="AL218" s="59"/>
      <c r="AM218" s="59"/>
      <c r="AN218" s="59"/>
      <c r="AO218" s="59"/>
      <c r="AP218" s="59"/>
      <c r="AQ218" s="59"/>
      <c r="AR218" s="3"/>
      <c r="AS218" s="3"/>
      <c r="AT218" s="3"/>
    </row>
    <row r="219" ht="12.0" customHeight="1">
      <c r="A219" s="59"/>
      <c r="B219" s="59"/>
      <c r="C219" s="59"/>
      <c r="D219" s="59"/>
      <c r="E219" s="59"/>
      <c r="F219" s="59"/>
      <c r="G219" s="59"/>
      <c r="H219" s="59"/>
      <c r="I219" s="59"/>
      <c r="J219" s="59"/>
      <c r="K219" s="59"/>
      <c r="L219" s="59"/>
      <c r="M219" s="59"/>
      <c r="N219" s="59"/>
      <c r="O219" s="59"/>
      <c r="P219" s="59"/>
      <c r="Q219" s="59"/>
      <c r="R219" s="59"/>
      <c r="S219" s="59"/>
      <c r="T219" s="59"/>
      <c r="U219" s="59"/>
      <c r="V219" s="59"/>
      <c r="W219" s="59"/>
      <c r="X219" s="59"/>
      <c r="Y219" s="59"/>
      <c r="Z219" s="59"/>
      <c r="AA219" s="59"/>
      <c r="AB219" s="59"/>
      <c r="AC219" s="59"/>
      <c r="AD219" s="59"/>
      <c r="AE219" s="59"/>
      <c r="AF219" s="59"/>
      <c r="AG219" s="59"/>
      <c r="AH219" s="59"/>
      <c r="AI219" s="59"/>
      <c r="AJ219" s="59"/>
      <c r="AK219" s="59"/>
      <c r="AL219" s="59"/>
      <c r="AM219" s="59"/>
      <c r="AN219" s="59"/>
      <c r="AO219" s="59"/>
      <c r="AP219" s="59"/>
      <c r="AQ219" s="59"/>
      <c r="AR219" s="3"/>
      <c r="AS219" s="3"/>
      <c r="AT219" s="3"/>
    </row>
    <row r="220" ht="12.0" customHeight="1">
      <c r="A220" s="59"/>
      <c r="B220" s="59"/>
      <c r="C220" s="59"/>
      <c r="D220" s="59"/>
      <c r="E220" s="59"/>
      <c r="F220" s="59"/>
      <c r="G220" s="59"/>
      <c r="H220" s="59"/>
      <c r="I220" s="59"/>
      <c r="J220" s="59"/>
      <c r="K220" s="59"/>
      <c r="L220" s="59"/>
      <c r="M220" s="59"/>
      <c r="N220" s="59"/>
      <c r="O220" s="59"/>
      <c r="P220" s="59"/>
      <c r="Q220" s="59"/>
      <c r="R220" s="59"/>
      <c r="S220" s="59"/>
      <c r="T220" s="59"/>
      <c r="U220" s="59"/>
      <c r="V220" s="59"/>
      <c r="W220" s="59"/>
      <c r="X220" s="59"/>
      <c r="Y220" s="59"/>
      <c r="Z220" s="59"/>
      <c r="AA220" s="59"/>
      <c r="AB220" s="59"/>
      <c r="AC220" s="59"/>
      <c r="AD220" s="59"/>
      <c r="AE220" s="59"/>
      <c r="AF220" s="59"/>
      <c r="AG220" s="59"/>
      <c r="AH220" s="59"/>
      <c r="AI220" s="59"/>
      <c r="AJ220" s="59"/>
      <c r="AK220" s="59"/>
      <c r="AL220" s="59"/>
      <c r="AM220" s="59"/>
      <c r="AN220" s="59"/>
      <c r="AO220" s="59"/>
      <c r="AP220" s="59"/>
      <c r="AQ220" s="59"/>
      <c r="AR220" s="3"/>
      <c r="AS220" s="3"/>
      <c r="AT220" s="3"/>
    </row>
    <row r="221" ht="12.0" customHeight="1">
      <c r="A221" s="59"/>
      <c r="B221" s="59"/>
      <c r="C221" s="59"/>
      <c r="D221" s="59"/>
      <c r="E221" s="59"/>
      <c r="F221" s="59"/>
      <c r="G221" s="59"/>
      <c r="H221" s="59"/>
      <c r="I221" s="59"/>
      <c r="J221" s="59"/>
      <c r="K221" s="59"/>
      <c r="L221" s="59"/>
      <c r="M221" s="59"/>
      <c r="N221" s="59"/>
      <c r="O221" s="59"/>
      <c r="P221" s="59"/>
      <c r="Q221" s="59"/>
      <c r="R221" s="59"/>
      <c r="S221" s="59"/>
      <c r="T221" s="59"/>
      <c r="U221" s="59"/>
      <c r="V221" s="59"/>
      <c r="W221" s="59"/>
      <c r="X221" s="59"/>
      <c r="Y221" s="59"/>
      <c r="Z221" s="59"/>
      <c r="AA221" s="59"/>
      <c r="AB221" s="59"/>
      <c r="AC221" s="59"/>
      <c r="AD221" s="59"/>
      <c r="AE221" s="59"/>
      <c r="AF221" s="59"/>
      <c r="AG221" s="59"/>
      <c r="AH221" s="59"/>
      <c r="AI221" s="59"/>
      <c r="AJ221" s="59"/>
      <c r="AK221" s="59"/>
      <c r="AL221" s="59"/>
      <c r="AM221" s="59"/>
      <c r="AN221" s="59"/>
      <c r="AO221" s="59"/>
      <c r="AP221" s="59"/>
      <c r="AQ221" s="59"/>
      <c r="AR221" s="3"/>
      <c r="AS221" s="3"/>
      <c r="AT221" s="3"/>
    </row>
    <row r="222" ht="12.0" customHeight="1">
      <c r="A222" s="59"/>
      <c r="B222" s="59"/>
      <c r="C222" s="59"/>
      <c r="D222" s="59"/>
      <c r="E222" s="59"/>
      <c r="F222" s="59"/>
      <c r="G222" s="59"/>
      <c r="H222" s="59"/>
      <c r="I222" s="59"/>
      <c r="J222" s="59"/>
      <c r="K222" s="59"/>
      <c r="L222" s="59"/>
      <c r="M222" s="59"/>
      <c r="N222" s="59"/>
      <c r="O222" s="59"/>
      <c r="P222" s="59"/>
      <c r="Q222" s="59"/>
      <c r="R222" s="59"/>
      <c r="S222" s="59"/>
      <c r="T222" s="59"/>
      <c r="U222" s="59"/>
      <c r="V222" s="59"/>
      <c r="W222" s="59"/>
      <c r="X222" s="59"/>
      <c r="Y222" s="59"/>
      <c r="Z222" s="59"/>
      <c r="AA222" s="59"/>
      <c r="AB222" s="59"/>
      <c r="AC222" s="59"/>
      <c r="AD222" s="59"/>
      <c r="AE222" s="59"/>
      <c r="AF222" s="59"/>
      <c r="AG222" s="59"/>
      <c r="AH222" s="59"/>
      <c r="AI222" s="59"/>
      <c r="AJ222" s="59"/>
      <c r="AK222" s="59"/>
      <c r="AL222" s="59"/>
      <c r="AM222" s="59"/>
      <c r="AN222" s="59"/>
      <c r="AO222" s="59"/>
      <c r="AP222" s="59"/>
      <c r="AQ222" s="59"/>
      <c r="AR222" s="3"/>
      <c r="AS222" s="3"/>
      <c r="AT222" s="3"/>
    </row>
    <row r="223" ht="12.0" customHeight="1">
      <c r="A223" s="59"/>
      <c r="B223" s="59"/>
      <c r="C223" s="59"/>
      <c r="D223" s="59"/>
      <c r="E223" s="59"/>
      <c r="F223" s="59"/>
      <c r="G223" s="59"/>
      <c r="H223" s="59"/>
      <c r="I223" s="59"/>
      <c r="J223" s="59"/>
      <c r="K223" s="59"/>
      <c r="L223" s="59"/>
      <c r="M223" s="59"/>
      <c r="N223" s="59"/>
      <c r="O223" s="59"/>
      <c r="P223" s="59"/>
      <c r="Q223" s="59"/>
      <c r="R223" s="59"/>
      <c r="S223" s="59"/>
      <c r="T223" s="59"/>
      <c r="U223" s="59"/>
      <c r="V223" s="59"/>
      <c r="W223" s="59"/>
      <c r="X223" s="59"/>
      <c r="Y223" s="59"/>
      <c r="Z223" s="59"/>
      <c r="AA223" s="59"/>
      <c r="AB223" s="59"/>
      <c r="AC223" s="59"/>
      <c r="AD223" s="59"/>
      <c r="AE223" s="59"/>
      <c r="AF223" s="59"/>
      <c r="AG223" s="59"/>
      <c r="AH223" s="59"/>
      <c r="AI223" s="59"/>
      <c r="AJ223" s="59"/>
      <c r="AK223" s="59"/>
      <c r="AL223" s="59"/>
      <c r="AM223" s="59"/>
      <c r="AN223" s="59"/>
      <c r="AO223" s="59"/>
      <c r="AP223" s="59"/>
      <c r="AQ223" s="59"/>
      <c r="AR223" s="3"/>
      <c r="AS223" s="3"/>
      <c r="AT223" s="3"/>
    </row>
    <row r="224" ht="12.0" customHeight="1">
      <c r="A224" s="59"/>
      <c r="B224" s="59"/>
      <c r="C224" s="59"/>
      <c r="D224" s="59"/>
      <c r="E224" s="59"/>
      <c r="F224" s="59"/>
      <c r="G224" s="59"/>
      <c r="H224" s="59"/>
      <c r="I224" s="59"/>
      <c r="J224" s="59"/>
      <c r="K224" s="59"/>
      <c r="L224" s="59"/>
      <c r="M224" s="59"/>
      <c r="N224" s="59"/>
      <c r="O224" s="59"/>
      <c r="P224" s="59"/>
      <c r="Q224" s="59"/>
      <c r="R224" s="59"/>
      <c r="S224" s="59"/>
      <c r="T224" s="59"/>
      <c r="U224" s="59"/>
      <c r="V224" s="59"/>
      <c r="W224" s="59"/>
      <c r="X224" s="59"/>
      <c r="Y224" s="59"/>
      <c r="Z224" s="59"/>
      <c r="AA224" s="59"/>
      <c r="AB224" s="59"/>
      <c r="AC224" s="59"/>
      <c r="AD224" s="59"/>
      <c r="AE224" s="59"/>
      <c r="AF224" s="59"/>
      <c r="AG224" s="59"/>
      <c r="AH224" s="59"/>
      <c r="AI224" s="59"/>
      <c r="AJ224" s="59"/>
      <c r="AK224" s="59"/>
      <c r="AL224" s="59"/>
      <c r="AM224" s="59"/>
      <c r="AN224" s="59"/>
      <c r="AO224" s="59"/>
      <c r="AP224" s="59"/>
      <c r="AQ224" s="59"/>
      <c r="AR224" s="3"/>
      <c r="AS224" s="3"/>
      <c r="AT224" s="3"/>
    </row>
    <row r="225" ht="12.0" customHeight="1">
      <c r="A225" s="59"/>
      <c r="B225" s="59"/>
      <c r="C225" s="59"/>
      <c r="D225" s="59"/>
      <c r="E225" s="59"/>
      <c r="F225" s="59"/>
      <c r="G225" s="59"/>
      <c r="H225" s="59"/>
      <c r="I225" s="59"/>
      <c r="J225" s="59"/>
      <c r="K225" s="59"/>
      <c r="L225" s="59"/>
      <c r="M225" s="59"/>
      <c r="N225" s="59"/>
      <c r="O225" s="59"/>
      <c r="P225" s="59"/>
      <c r="Q225" s="59"/>
      <c r="R225" s="59"/>
      <c r="S225" s="59"/>
      <c r="T225" s="59"/>
      <c r="U225" s="59"/>
      <c r="V225" s="59"/>
      <c r="W225" s="59"/>
      <c r="X225" s="59"/>
      <c r="Y225" s="59"/>
      <c r="Z225" s="59"/>
      <c r="AA225" s="59"/>
      <c r="AB225" s="59"/>
      <c r="AC225" s="59"/>
      <c r="AD225" s="59"/>
      <c r="AE225" s="59"/>
      <c r="AF225" s="59"/>
      <c r="AG225" s="59"/>
      <c r="AH225" s="59"/>
      <c r="AI225" s="59"/>
      <c r="AJ225" s="59"/>
      <c r="AK225" s="59"/>
      <c r="AL225" s="59"/>
      <c r="AM225" s="59"/>
      <c r="AN225" s="59"/>
      <c r="AO225" s="59"/>
      <c r="AP225" s="59"/>
      <c r="AQ225" s="59"/>
      <c r="AR225" s="3"/>
      <c r="AS225" s="3"/>
      <c r="AT225" s="3"/>
    </row>
    <row r="226" ht="12.0" customHeight="1">
      <c r="A226" s="59"/>
      <c r="B226" s="59"/>
      <c r="C226" s="59"/>
      <c r="D226" s="59"/>
      <c r="E226" s="59"/>
      <c r="F226" s="59"/>
      <c r="G226" s="59"/>
      <c r="H226" s="59"/>
      <c r="I226" s="59"/>
      <c r="J226" s="59"/>
      <c r="K226" s="59"/>
      <c r="L226" s="59"/>
      <c r="M226" s="59"/>
      <c r="N226" s="59"/>
      <c r="O226" s="59"/>
      <c r="P226" s="59"/>
      <c r="Q226" s="59"/>
      <c r="R226" s="59"/>
      <c r="S226" s="59"/>
      <c r="T226" s="59"/>
      <c r="U226" s="59"/>
      <c r="V226" s="59"/>
      <c r="W226" s="59"/>
      <c r="X226" s="59"/>
      <c r="Y226" s="59"/>
      <c r="Z226" s="59"/>
      <c r="AA226" s="59"/>
      <c r="AB226" s="59"/>
      <c r="AC226" s="59"/>
      <c r="AD226" s="59"/>
      <c r="AE226" s="59"/>
      <c r="AF226" s="59"/>
      <c r="AG226" s="59"/>
      <c r="AH226" s="59"/>
      <c r="AI226" s="59"/>
      <c r="AJ226" s="59"/>
      <c r="AK226" s="59"/>
      <c r="AL226" s="59"/>
      <c r="AM226" s="59"/>
      <c r="AN226" s="59"/>
      <c r="AO226" s="59"/>
      <c r="AP226" s="59"/>
      <c r="AQ226" s="59"/>
      <c r="AR226" s="3"/>
      <c r="AS226" s="3"/>
      <c r="AT226" s="3"/>
    </row>
    <row r="227" ht="12.0" customHeight="1">
      <c r="A227" s="59"/>
      <c r="B227" s="59"/>
      <c r="C227" s="59"/>
      <c r="D227" s="59"/>
      <c r="E227" s="59"/>
      <c r="F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59"/>
      <c r="AD227" s="59"/>
      <c r="AE227" s="59"/>
      <c r="AF227" s="59"/>
      <c r="AG227" s="59"/>
      <c r="AH227" s="59"/>
      <c r="AI227" s="59"/>
      <c r="AJ227" s="59"/>
      <c r="AK227" s="59"/>
      <c r="AL227" s="59"/>
      <c r="AM227" s="59"/>
      <c r="AN227" s="59"/>
      <c r="AO227" s="59"/>
      <c r="AP227" s="59"/>
      <c r="AQ227" s="59"/>
      <c r="AR227" s="3"/>
      <c r="AS227" s="3"/>
      <c r="AT227" s="3"/>
    </row>
    <row r="228" ht="12.0" customHeight="1">
      <c r="A228" s="59"/>
      <c r="B228" s="59"/>
      <c r="C228" s="59"/>
      <c r="D228" s="59"/>
      <c r="E228" s="59"/>
      <c r="F228" s="59"/>
      <c r="G228" s="59"/>
      <c r="H228" s="59"/>
      <c r="I228" s="59"/>
      <c r="J228" s="59"/>
      <c r="K228" s="59"/>
      <c r="L228" s="59"/>
      <c r="M228" s="59"/>
      <c r="N228" s="59"/>
      <c r="O228" s="59"/>
      <c r="P228" s="59"/>
      <c r="Q228" s="59"/>
      <c r="R228" s="59"/>
      <c r="S228" s="59"/>
      <c r="T228" s="59"/>
      <c r="U228" s="59"/>
      <c r="V228" s="59"/>
      <c r="W228" s="59"/>
      <c r="X228" s="59"/>
      <c r="Y228" s="59"/>
      <c r="Z228" s="59"/>
      <c r="AA228" s="59"/>
      <c r="AB228" s="59"/>
      <c r="AC228" s="59"/>
      <c r="AD228" s="59"/>
      <c r="AE228" s="59"/>
      <c r="AF228" s="59"/>
      <c r="AG228" s="59"/>
      <c r="AH228" s="59"/>
      <c r="AI228" s="59"/>
      <c r="AJ228" s="59"/>
      <c r="AK228" s="59"/>
      <c r="AL228" s="59"/>
      <c r="AM228" s="59"/>
      <c r="AN228" s="59"/>
      <c r="AO228" s="59"/>
      <c r="AP228" s="59"/>
      <c r="AQ228" s="59"/>
      <c r="AR228" s="3"/>
      <c r="AS228" s="3"/>
      <c r="AT228" s="3"/>
    </row>
    <row r="229" ht="12.0" customHeight="1">
      <c r="A229" s="59"/>
      <c r="B229" s="59"/>
      <c r="C229" s="59"/>
      <c r="D229" s="59"/>
      <c r="E229" s="59"/>
      <c r="F229" s="59"/>
      <c r="G229" s="59"/>
      <c r="H229" s="59"/>
      <c r="I229" s="59"/>
      <c r="J229" s="59"/>
      <c r="K229" s="59"/>
      <c r="L229" s="59"/>
      <c r="M229" s="59"/>
      <c r="N229" s="59"/>
      <c r="O229" s="59"/>
      <c r="P229" s="59"/>
      <c r="Q229" s="59"/>
      <c r="R229" s="59"/>
      <c r="S229" s="59"/>
      <c r="T229" s="59"/>
      <c r="U229" s="59"/>
      <c r="V229" s="59"/>
      <c r="W229" s="59"/>
      <c r="X229" s="59"/>
      <c r="Y229" s="59"/>
      <c r="Z229" s="59"/>
      <c r="AA229" s="59"/>
      <c r="AB229" s="59"/>
      <c r="AC229" s="59"/>
      <c r="AD229" s="59"/>
      <c r="AE229" s="59"/>
      <c r="AF229" s="59"/>
      <c r="AG229" s="59"/>
      <c r="AH229" s="59"/>
      <c r="AI229" s="59"/>
      <c r="AJ229" s="59"/>
      <c r="AK229" s="59"/>
      <c r="AL229" s="59"/>
      <c r="AM229" s="59"/>
      <c r="AN229" s="59"/>
      <c r="AO229" s="59"/>
      <c r="AP229" s="59"/>
      <c r="AQ229" s="59"/>
      <c r="AR229" s="3"/>
      <c r="AS229" s="3"/>
      <c r="AT229" s="3"/>
    </row>
    <row r="230" ht="12.0" customHeight="1">
      <c r="A230" s="59"/>
      <c r="B230" s="59"/>
      <c r="C230" s="59"/>
      <c r="D230" s="59"/>
      <c r="E230" s="59"/>
      <c r="F230" s="59"/>
      <c r="G230" s="59"/>
      <c r="H230" s="59"/>
      <c r="I230" s="59"/>
      <c r="J230" s="59"/>
      <c r="K230" s="59"/>
      <c r="L230" s="59"/>
      <c r="M230" s="59"/>
      <c r="N230" s="59"/>
      <c r="O230" s="59"/>
      <c r="P230" s="59"/>
      <c r="Q230" s="59"/>
      <c r="R230" s="59"/>
      <c r="S230" s="59"/>
      <c r="T230" s="59"/>
      <c r="U230" s="59"/>
      <c r="V230" s="59"/>
      <c r="W230" s="59"/>
      <c r="X230" s="59"/>
      <c r="Y230" s="59"/>
      <c r="Z230" s="59"/>
      <c r="AA230" s="59"/>
      <c r="AB230" s="59"/>
      <c r="AC230" s="59"/>
      <c r="AD230" s="59"/>
      <c r="AE230" s="59"/>
      <c r="AF230" s="59"/>
      <c r="AG230" s="59"/>
      <c r="AH230" s="59"/>
      <c r="AI230" s="59"/>
      <c r="AJ230" s="59"/>
      <c r="AK230" s="59"/>
      <c r="AL230" s="59"/>
      <c r="AM230" s="59"/>
      <c r="AN230" s="59"/>
      <c r="AO230" s="59"/>
      <c r="AP230" s="59"/>
      <c r="AQ230" s="59"/>
      <c r="AR230" s="3"/>
      <c r="AS230" s="3"/>
      <c r="AT230" s="3"/>
    </row>
    <row r="231" ht="12.0" customHeight="1">
      <c r="A231" s="59"/>
      <c r="B231" s="59"/>
      <c r="C231" s="59"/>
      <c r="D231" s="59"/>
      <c r="E231" s="59"/>
      <c r="F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c r="AD231" s="59"/>
      <c r="AE231" s="59"/>
      <c r="AF231" s="59"/>
      <c r="AG231" s="59"/>
      <c r="AH231" s="59"/>
      <c r="AI231" s="59"/>
      <c r="AJ231" s="59"/>
      <c r="AK231" s="59"/>
      <c r="AL231" s="59"/>
      <c r="AM231" s="59"/>
      <c r="AN231" s="59"/>
      <c r="AO231" s="59"/>
      <c r="AP231" s="59"/>
      <c r="AQ231" s="59"/>
      <c r="AR231" s="3"/>
      <c r="AS231" s="3"/>
      <c r="AT231" s="3"/>
    </row>
    <row r="232" ht="12.0" customHeight="1">
      <c r="A232" s="59"/>
      <c r="B232" s="59"/>
      <c r="C232" s="59"/>
      <c r="D232" s="59"/>
      <c r="E232" s="59"/>
      <c r="F232" s="59"/>
      <c r="G232" s="59"/>
      <c r="H232" s="59"/>
      <c r="I232" s="59"/>
      <c r="J232" s="59"/>
      <c r="K232" s="59"/>
      <c r="L232" s="59"/>
      <c r="M232" s="59"/>
      <c r="N232" s="59"/>
      <c r="O232" s="59"/>
      <c r="P232" s="59"/>
      <c r="Q232" s="59"/>
      <c r="R232" s="59"/>
      <c r="S232" s="59"/>
      <c r="T232" s="59"/>
      <c r="U232" s="59"/>
      <c r="V232" s="59"/>
      <c r="W232" s="59"/>
      <c r="X232" s="59"/>
      <c r="Y232" s="59"/>
      <c r="Z232" s="59"/>
      <c r="AA232" s="59"/>
      <c r="AB232" s="59"/>
      <c r="AC232" s="59"/>
      <c r="AD232" s="59"/>
      <c r="AE232" s="59"/>
      <c r="AF232" s="59"/>
      <c r="AG232" s="59"/>
      <c r="AH232" s="59"/>
      <c r="AI232" s="59"/>
      <c r="AJ232" s="59"/>
      <c r="AK232" s="59"/>
      <c r="AL232" s="59"/>
      <c r="AM232" s="59"/>
      <c r="AN232" s="59"/>
      <c r="AO232" s="59"/>
      <c r="AP232" s="59"/>
      <c r="AQ232" s="59"/>
      <c r="AR232" s="3"/>
      <c r="AS232" s="3"/>
      <c r="AT232" s="3"/>
    </row>
    <row r="233" ht="12.0" customHeight="1">
      <c r="A233" s="59"/>
      <c r="B233" s="59"/>
      <c r="C233" s="59"/>
      <c r="D233" s="59"/>
      <c r="E233" s="59"/>
      <c r="F233" s="59"/>
      <c r="G233" s="59"/>
      <c r="H233" s="59"/>
      <c r="I233" s="59"/>
      <c r="J233" s="59"/>
      <c r="K233" s="59"/>
      <c r="L233" s="59"/>
      <c r="M233" s="59"/>
      <c r="N233" s="59"/>
      <c r="O233" s="59"/>
      <c r="P233" s="59"/>
      <c r="Q233" s="59"/>
      <c r="R233" s="59"/>
      <c r="S233" s="59"/>
      <c r="T233" s="59"/>
      <c r="U233" s="59"/>
      <c r="V233" s="59"/>
      <c r="W233" s="59"/>
      <c r="X233" s="59"/>
      <c r="Y233" s="59"/>
      <c r="Z233" s="59"/>
      <c r="AA233" s="59"/>
      <c r="AB233" s="59"/>
      <c r="AC233" s="59"/>
      <c r="AD233" s="59"/>
      <c r="AE233" s="59"/>
      <c r="AF233" s="59"/>
      <c r="AG233" s="59"/>
      <c r="AH233" s="59"/>
      <c r="AI233" s="59"/>
      <c r="AJ233" s="59"/>
      <c r="AK233" s="59"/>
      <c r="AL233" s="59"/>
      <c r="AM233" s="59"/>
      <c r="AN233" s="59"/>
      <c r="AO233" s="59"/>
      <c r="AP233" s="59"/>
      <c r="AQ233" s="59"/>
      <c r="AR233" s="3"/>
      <c r="AS233" s="3"/>
      <c r="AT233" s="3"/>
    </row>
    <row r="234" ht="12.0" customHeight="1">
      <c r="A234" s="59"/>
      <c r="B234" s="59"/>
      <c r="C234" s="59"/>
      <c r="D234" s="59"/>
      <c r="E234" s="59"/>
      <c r="F234" s="59"/>
      <c r="G234" s="59"/>
      <c r="H234" s="59"/>
      <c r="I234" s="59"/>
      <c r="J234" s="59"/>
      <c r="K234" s="59"/>
      <c r="L234" s="59"/>
      <c r="M234" s="59"/>
      <c r="N234" s="59"/>
      <c r="O234" s="59"/>
      <c r="P234" s="59"/>
      <c r="Q234" s="59"/>
      <c r="R234" s="59"/>
      <c r="S234" s="59"/>
      <c r="T234" s="59"/>
      <c r="U234" s="59"/>
      <c r="V234" s="59"/>
      <c r="W234" s="59"/>
      <c r="X234" s="59"/>
      <c r="Y234" s="59"/>
      <c r="Z234" s="59"/>
      <c r="AA234" s="59"/>
      <c r="AB234" s="59"/>
      <c r="AC234" s="59"/>
      <c r="AD234" s="59"/>
      <c r="AE234" s="59"/>
      <c r="AF234" s="59"/>
      <c r="AG234" s="59"/>
      <c r="AH234" s="59"/>
      <c r="AI234" s="59"/>
      <c r="AJ234" s="59"/>
      <c r="AK234" s="59"/>
      <c r="AL234" s="59"/>
      <c r="AM234" s="59"/>
      <c r="AN234" s="59"/>
      <c r="AO234" s="59"/>
      <c r="AP234" s="59"/>
      <c r="AQ234" s="59"/>
      <c r="AR234" s="3"/>
      <c r="AS234" s="3"/>
      <c r="AT234" s="3"/>
    </row>
    <row r="235" ht="12.0" customHeight="1">
      <c r="A235" s="59"/>
      <c r="B235" s="59"/>
      <c r="C235" s="59"/>
      <c r="D235" s="59"/>
      <c r="E235" s="59"/>
      <c r="F235" s="59"/>
      <c r="G235" s="59"/>
      <c r="H235" s="59"/>
      <c r="I235" s="59"/>
      <c r="J235" s="59"/>
      <c r="K235" s="59"/>
      <c r="L235" s="59"/>
      <c r="M235" s="59"/>
      <c r="N235" s="59"/>
      <c r="O235" s="59"/>
      <c r="P235" s="59"/>
      <c r="Q235" s="59"/>
      <c r="R235" s="59"/>
      <c r="S235" s="59"/>
      <c r="T235" s="59"/>
      <c r="U235" s="59"/>
      <c r="V235" s="59"/>
      <c r="W235" s="59"/>
      <c r="X235" s="59"/>
      <c r="Y235" s="59"/>
      <c r="Z235" s="59"/>
      <c r="AA235" s="59"/>
      <c r="AB235" s="59"/>
      <c r="AC235" s="59"/>
      <c r="AD235" s="59"/>
      <c r="AE235" s="59"/>
      <c r="AF235" s="59"/>
      <c r="AG235" s="59"/>
      <c r="AH235" s="59"/>
      <c r="AI235" s="59"/>
      <c r="AJ235" s="59"/>
      <c r="AK235" s="59"/>
      <c r="AL235" s="59"/>
      <c r="AM235" s="59"/>
      <c r="AN235" s="59"/>
      <c r="AO235" s="59"/>
      <c r="AP235" s="59"/>
      <c r="AQ235" s="59"/>
      <c r="AR235" s="3"/>
      <c r="AS235" s="3"/>
      <c r="AT235" s="3"/>
    </row>
    <row r="236" ht="12.0" customHeight="1">
      <c r="A236" s="59"/>
      <c r="B236" s="59"/>
      <c r="C236" s="59"/>
      <c r="D236" s="59"/>
      <c r="E236" s="59"/>
      <c r="F236" s="59"/>
      <c r="G236" s="59"/>
      <c r="H236" s="59"/>
      <c r="I236" s="59"/>
      <c r="J236" s="59"/>
      <c r="K236" s="59"/>
      <c r="L236" s="59"/>
      <c r="M236" s="59"/>
      <c r="N236" s="59"/>
      <c r="O236" s="59"/>
      <c r="P236" s="59"/>
      <c r="Q236" s="59"/>
      <c r="R236" s="59"/>
      <c r="S236" s="59"/>
      <c r="T236" s="59"/>
      <c r="U236" s="59"/>
      <c r="V236" s="59"/>
      <c r="W236" s="59"/>
      <c r="X236" s="59"/>
      <c r="Y236" s="59"/>
      <c r="Z236" s="59"/>
      <c r="AA236" s="59"/>
      <c r="AB236" s="59"/>
      <c r="AC236" s="59"/>
      <c r="AD236" s="59"/>
      <c r="AE236" s="59"/>
      <c r="AF236" s="59"/>
      <c r="AG236" s="59"/>
      <c r="AH236" s="59"/>
      <c r="AI236" s="59"/>
      <c r="AJ236" s="59"/>
      <c r="AK236" s="59"/>
      <c r="AL236" s="59"/>
      <c r="AM236" s="59"/>
      <c r="AN236" s="59"/>
      <c r="AO236" s="59"/>
      <c r="AP236" s="59"/>
      <c r="AQ236" s="59"/>
      <c r="AR236" s="3"/>
      <c r="AS236" s="3"/>
      <c r="AT236" s="3"/>
    </row>
    <row r="237" ht="12.0" customHeight="1">
      <c r="A237" s="59"/>
      <c r="B237" s="59"/>
      <c r="C237" s="59"/>
      <c r="D237" s="59"/>
      <c r="E237" s="59"/>
      <c r="F237" s="59"/>
      <c r="G237" s="59"/>
      <c r="H237" s="59"/>
      <c r="I237" s="59"/>
      <c r="J237" s="59"/>
      <c r="K237" s="59"/>
      <c r="L237" s="59"/>
      <c r="M237" s="59"/>
      <c r="N237" s="59"/>
      <c r="O237" s="59"/>
      <c r="P237" s="59"/>
      <c r="Q237" s="59"/>
      <c r="R237" s="59"/>
      <c r="S237" s="59"/>
      <c r="T237" s="59"/>
      <c r="U237" s="59"/>
      <c r="V237" s="59"/>
      <c r="W237" s="59"/>
      <c r="X237" s="59"/>
      <c r="Y237" s="59"/>
      <c r="Z237" s="59"/>
      <c r="AA237" s="59"/>
      <c r="AB237" s="59"/>
      <c r="AC237" s="59"/>
      <c r="AD237" s="59"/>
      <c r="AE237" s="59"/>
      <c r="AF237" s="59"/>
      <c r="AG237" s="59"/>
      <c r="AH237" s="59"/>
      <c r="AI237" s="59"/>
      <c r="AJ237" s="59"/>
      <c r="AK237" s="59"/>
      <c r="AL237" s="59"/>
      <c r="AM237" s="59"/>
      <c r="AN237" s="59"/>
      <c r="AO237" s="59"/>
      <c r="AP237" s="59"/>
      <c r="AQ237" s="59"/>
      <c r="AR237" s="3"/>
      <c r="AS237" s="3"/>
      <c r="AT237" s="3"/>
    </row>
    <row r="238" ht="12.0" customHeight="1">
      <c r="A238" s="59"/>
      <c r="B238" s="59"/>
      <c r="C238" s="59"/>
      <c r="D238" s="59"/>
      <c r="E238" s="59"/>
      <c r="F238" s="59"/>
      <c r="G238" s="59"/>
      <c r="H238" s="59"/>
      <c r="I238" s="59"/>
      <c r="J238" s="59"/>
      <c r="K238" s="59"/>
      <c r="L238" s="59"/>
      <c r="M238" s="59"/>
      <c r="N238" s="59"/>
      <c r="O238" s="59"/>
      <c r="P238" s="59"/>
      <c r="Q238" s="59"/>
      <c r="R238" s="59"/>
      <c r="S238" s="59"/>
      <c r="T238" s="59"/>
      <c r="U238" s="59"/>
      <c r="V238" s="59"/>
      <c r="W238" s="59"/>
      <c r="X238" s="59"/>
      <c r="Y238" s="59"/>
      <c r="Z238" s="59"/>
      <c r="AA238" s="59"/>
      <c r="AB238" s="59"/>
      <c r="AC238" s="59"/>
      <c r="AD238" s="59"/>
      <c r="AE238" s="59"/>
      <c r="AF238" s="59"/>
      <c r="AG238" s="59"/>
      <c r="AH238" s="59"/>
      <c r="AI238" s="59"/>
      <c r="AJ238" s="59"/>
      <c r="AK238" s="59"/>
      <c r="AL238" s="59"/>
      <c r="AM238" s="59"/>
      <c r="AN238" s="59"/>
      <c r="AO238" s="59"/>
      <c r="AP238" s="59"/>
      <c r="AQ238" s="59"/>
      <c r="AR238" s="3"/>
      <c r="AS238" s="3"/>
      <c r="AT238" s="3"/>
    </row>
    <row r="239" ht="12.0" customHeight="1">
      <c r="A239" s="59"/>
      <c r="B239" s="59"/>
      <c r="C239" s="59"/>
      <c r="D239" s="59"/>
      <c r="E239" s="59"/>
      <c r="F239" s="59"/>
      <c r="G239" s="59"/>
      <c r="H239" s="59"/>
      <c r="I239" s="59"/>
      <c r="J239" s="59"/>
      <c r="K239" s="59"/>
      <c r="L239" s="59"/>
      <c r="M239" s="59"/>
      <c r="N239" s="59"/>
      <c r="O239" s="59"/>
      <c r="P239" s="59"/>
      <c r="Q239" s="59"/>
      <c r="R239" s="59"/>
      <c r="S239" s="59"/>
      <c r="T239" s="59"/>
      <c r="U239" s="59"/>
      <c r="V239" s="59"/>
      <c r="W239" s="59"/>
      <c r="X239" s="59"/>
      <c r="Y239" s="59"/>
      <c r="Z239" s="59"/>
      <c r="AA239" s="59"/>
      <c r="AB239" s="59"/>
      <c r="AC239" s="59"/>
      <c r="AD239" s="59"/>
      <c r="AE239" s="59"/>
      <c r="AF239" s="59"/>
      <c r="AG239" s="59"/>
      <c r="AH239" s="59"/>
      <c r="AI239" s="59"/>
      <c r="AJ239" s="59"/>
      <c r="AK239" s="59"/>
      <c r="AL239" s="59"/>
      <c r="AM239" s="59"/>
      <c r="AN239" s="59"/>
      <c r="AO239" s="59"/>
      <c r="AP239" s="59"/>
      <c r="AQ239" s="59"/>
      <c r="AR239" s="3"/>
      <c r="AS239" s="3"/>
      <c r="AT239" s="3"/>
    </row>
    <row r="240" ht="12.0" customHeight="1">
      <c r="A240" s="59"/>
      <c r="B240" s="59"/>
      <c r="C240" s="59"/>
      <c r="D240" s="59"/>
      <c r="E240" s="59"/>
      <c r="F240" s="59"/>
      <c r="G240" s="59"/>
      <c r="H240" s="59"/>
      <c r="I240" s="59"/>
      <c r="J240" s="59"/>
      <c r="K240" s="59"/>
      <c r="L240" s="59"/>
      <c r="M240" s="59"/>
      <c r="N240" s="59"/>
      <c r="O240" s="59"/>
      <c r="P240" s="59"/>
      <c r="Q240" s="59"/>
      <c r="R240" s="59"/>
      <c r="S240" s="59"/>
      <c r="T240" s="59"/>
      <c r="U240" s="59"/>
      <c r="V240" s="59"/>
      <c r="W240" s="59"/>
      <c r="X240" s="59"/>
      <c r="Y240" s="59"/>
      <c r="Z240" s="59"/>
      <c r="AA240" s="59"/>
      <c r="AB240" s="59"/>
      <c r="AC240" s="59"/>
      <c r="AD240" s="59"/>
      <c r="AE240" s="59"/>
      <c r="AF240" s="59"/>
      <c r="AG240" s="59"/>
      <c r="AH240" s="59"/>
      <c r="AI240" s="59"/>
      <c r="AJ240" s="59"/>
      <c r="AK240" s="59"/>
      <c r="AL240" s="59"/>
      <c r="AM240" s="59"/>
      <c r="AN240" s="59"/>
      <c r="AO240" s="59"/>
      <c r="AP240" s="59"/>
      <c r="AQ240" s="59"/>
      <c r="AR240" s="3"/>
      <c r="AS240" s="3"/>
      <c r="AT240" s="3"/>
    </row>
    <row r="241" ht="12.0" customHeight="1">
      <c r="A241" s="59"/>
      <c r="B241" s="59"/>
      <c r="C241" s="59"/>
      <c r="D241" s="59"/>
      <c r="E241" s="59"/>
      <c r="F241" s="59"/>
      <c r="G241" s="59"/>
      <c r="H241" s="59"/>
      <c r="I241" s="59"/>
      <c r="J241" s="59"/>
      <c r="K241" s="59"/>
      <c r="L241" s="59"/>
      <c r="M241" s="59"/>
      <c r="N241" s="59"/>
      <c r="O241" s="59"/>
      <c r="P241" s="59"/>
      <c r="Q241" s="59"/>
      <c r="R241" s="59"/>
      <c r="S241" s="59"/>
      <c r="T241" s="59"/>
      <c r="U241" s="59"/>
      <c r="V241" s="59"/>
      <c r="W241" s="59"/>
      <c r="X241" s="59"/>
      <c r="Y241" s="59"/>
      <c r="Z241" s="59"/>
      <c r="AA241" s="59"/>
      <c r="AB241" s="59"/>
      <c r="AC241" s="59"/>
      <c r="AD241" s="59"/>
      <c r="AE241" s="59"/>
      <c r="AF241" s="59"/>
      <c r="AG241" s="59"/>
      <c r="AH241" s="59"/>
      <c r="AI241" s="59"/>
      <c r="AJ241" s="59"/>
      <c r="AK241" s="59"/>
      <c r="AL241" s="59"/>
      <c r="AM241" s="59"/>
      <c r="AN241" s="59"/>
      <c r="AO241" s="59"/>
      <c r="AP241" s="59"/>
      <c r="AQ241" s="59"/>
      <c r="AR241" s="3"/>
      <c r="AS241" s="3"/>
      <c r="AT241" s="3"/>
    </row>
    <row r="242" ht="12.0" customHeight="1">
      <c r="A242" s="59"/>
      <c r="B242" s="59"/>
      <c r="C242" s="59"/>
      <c r="D242" s="59"/>
      <c r="E242" s="59"/>
      <c r="F242" s="59"/>
      <c r="G242" s="59"/>
      <c r="H242" s="59"/>
      <c r="I242" s="59"/>
      <c r="J242" s="59"/>
      <c r="K242" s="59"/>
      <c r="L242" s="59"/>
      <c r="M242" s="59"/>
      <c r="N242" s="59"/>
      <c r="O242" s="59"/>
      <c r="P242" s="59"/>
      <c r="Q242" s="59"/>
      <c r="R242" s="59"/>
      <c r="S242" s="59"/>
      <c r="T242" s="59"/>
      <c r="U242" s="59"/>
      <c r="V242" s="59"/>
      <c r="W242" s="59"/>
      <c r="X242" s="59"/>
      <c r="Y242" s="59"/>
      <c r="Z242" s="59"/>
      <c r="AA242" s="59"/>
      <c r="AB242" s="59"/>
      <c r="AC242" s="59"/>
      <c r="AD242" s="59"/>
      <c r="AE242" s="59"/>
      <c r="AF242" s="59"/>
      <c r="AG242" s="59"/>
      <c r="AH242" s="59"/>
      <c r="AI242" s="59"/>
      <c r="AJ242" s="59"/>
      <c r="AK242" s="59"/>
      <c r="AL242" s="59"/>
      <c r="AM242" s="59"/>
      <c r="AN242" s="59"/>
      <c r="AO242" s="59"/>
      <c r="AP242" s="59"/>
      <c r="AQ242" s="59"/>
      <c r="AR242" s="3"/>
      <c r="AS242" s="3"/>
      <c r="AT242" s="3"/>
    </row>
    <row r="243" ht="12.0" customHeight="1">
      <c r="A243" s="59"/>
      <c r="B243" s="59"/>
      <c r="C243" s="59"/>
      <c r="D243" s="59"/>
      <c r="E243" s="59"/>
      <c r="F243" s="59"/>
      <c r="G243" s="59"/>
      <c r="H243" s="59"/>
      <c r="I243" s="59"/>
      <c r="J243" s="59"/>
      <c r="K243" s="59"/>
      <c r="L243" s="59"/>
      <c r="M243" s="59"/>
      <c r="N243" s="59"/>
      <c r="O243" s="59"/>
      <c r="P243" s="59"/>
      <c r="Q243" s="59"/>
      <c r="R243" s="59"/>
      <c r="S243" s="59"/>
      <c r="T243" s="59"/>
      <c r="U243" s="59"/>
      <c r="V243" s="59"/>
      <c r="W243" s="59"/>
      <c r="X243" s="59"/>
      <c r="Y243" s="59"/>
      <c r="Z243" s="59"/>
      <c r="AA243" s="59"/>
      <c r="AB243" s="59"/>
      <c r="AC243" s="59"/>
      <c r="AD243" s="59"/>
      <c r="AE243" s="59"/>
      <c r="AF243" s="59"/>
      <c r="AG243" s="59"/>
      <c r="AH243" s="59"/>
      <c r="AI243" s="59"/>
      <c r="AJ243" s="59"/>
      <c r="AK243" s="59"/>
      <c r="AL243" s="59"/>
      <c r="AM243" s="59"/>
      <c r="AN243" s="59"/>
      <c r="AO243" s="59"/>
      <c r="AP243" s="59"/>
      <c r="AQ243" s="59"/>
      <c r="AR243" s="3"/>
      <c r="AS243" s="3"/>
      <c r="AT243" s="3"/>
    </row>
    <row r="244" ht="12.0" customHeight="1">
      <c r="A244" s="59"/>
      <c r="B244" s="59"/>
      <c r="C244" s="59"/>
      <c r="D244" s="59"/>
      <c r="E244" s="59"/>
      <c r="F244" s="59"/>
      <c r="G244" s="59"/>
      <c r="H244" s="59"/>
      <c r="I244" s="59"/>
      <c r="J244" s="59"/>
      <c r="K244" s="59"/>
      <c r="L244" s="59"/>
      <c r="M244" s="59"/>
      <c r="N244" s="59"/>
      <c r="O244" s="59"/>
      <c r="P244" s="59"/>
      <c r="Q244" s="59"/>
      <c r="R244" s="59"/>
      <c r="S244" s="59"/>
      <c r="T244" s="59"/>
      <c r="U244" s="59"/>
      <c r="V244" s="59"/>
      <c r="W244" s="59"/>
      <c r="X244" s="59"/>
      <c r="Y244" s="59"/>
      <c r="Z244" s="59"/>
      <c r="AA244" s="59"/>
      <c r="AB244" s="59"/>
      <c r="AC244" s="59"/>
      <c r="AD244" s="59"/>
      <c r="AE244" s="59"/>
      <c r="AF244" s="59"/>
      <c r="AG244" s="59"/>
      <c r="AH244" s="59"/>
      <c r="AI244" s="59"/>
      <c r="AJ244" s="59"/>
      <c r="AK244" s="59"/>
      <c r="AL244" s="59"/>
      <c r="AM244" s="59"/>
      <c r="AN244" s="59"/>
      <c r="AO244" s="59"/>
      <c r="AP244" s="59"/>
      <c r="AQ244" s="59"/>
      <c r="AR244" s="3"/>
      <c r="AS244" s="3"/>
      <c r="AT244" s="3"/>
    </row>
    <row r="245" ht="12.0" customHeight="1">
      <c r="A245" s="59"/>
      <c r="B245" s="59"/>
      <c r="C245" s="59"/>
      <c r="D245" s="59"/>
      <c r="E245" s="59"/>
      <c r="F245" s="59"/>
      <c r="G245" s="59"/>
      <c r="H245" s="59"/>
      <c r="I245" s="59"/>
      <c r="J245" s="59"/>
      <c r="K245" s="59"/>
      <c r="L245" s="59"/>
      <c r="M245" s="59"/>
      <c r="N245" s="59"/>
      <c r="O245" s="59"/>
      <c r="P245" s="59"/>
      <c r="Q245" s="59"/>
      <c r="R245" s="59"/>
      <c r="S245" s="59"/>
      <c r="T245" s="59"/>
      <c r="U245" s="59"/>
      <c r="V245" s="59"/>
      <c r="W245" s="59"/>
      <c r="X245" s="59"/>
      <c r="Y245" s="59"/>
      <c r="Z245" s="59"/>
      <c r="AA245" s="59"/>
      <c r="AB245" s="59"/>
      <c r="AC245" s="59"/>
      <c r="AD245" s="59"/>
      <c r="AE245" s="59"/>
      <c r="AF245" s="59"/>
      <c r="AG245" s="59"/>
      <c r="AH245" s="59"/>
      <c r="AI245" s="59"/>
      <c r="AJ245" s="59"/>
      <c r="AK245" s="59"/>
      <c r="AL245" s="59"/>
      <c r="AM245" s="59"/>
      <c r="AN245" s="59"/>
      <c r="AO245" s="59"/>
      <c r="AP245" s="59"/>
      <c r="AQ245" s="59"/>
      <c r="AR245" s="3"/>
      <c r="AS245" s="3"/>
      <c r="AT245" s="3"/>
    </row>
    <row r="246" ht="12.0" customHeight="1">
      <c r="A246" s="59"/>
      <c r="B246" s="59"/>
      <c r="C246" s="59"/>
      <c r="D246" s="59"/>
      <c r="E246" s="59"/>
      <c r="F246" s="59"/>
      <c r="G246" s="59"/>
      <c r="H246" s="59"/>
      <c r="I246" s="59"/>
      <c r="J246" s="59"/>
      <c r="K246" s="59"/>
      <c r="L246" s="59"/>
      <c r="M246" s="59"/>
      <c r="N246" s="59"/>
      <c r="O246" s="59"/>
      <c r="P246" s="59"/>
      <c r="Q246" s="59"/>
      <c r="R246" s="59"/>
      <c r="S246" s="59"/>
      <c r="T246" s="59"/>
      <c r="U246" s="59"/>
      <c r="V246" s="59"/>
      <c r="W246" s="59"/>
      <c r="X246" s="59"/>
      <c r="Y246" s="59"/>
      <c r="Z246" s="59"/>
      <c r="AA246" s="59"/>
      <c r="AB246" s="59"/>
      <c r="AC246" s="59"/>
      <c r="AD246" s="59"/>
      <c r="AE246" s="59"/>
      <c r="AF246" s="59"/>
      <c r="AG246" s="59"/>
      <c r="AH246" s="59"/>
      <c r="AI246" s="59"/>
      <c r="AJ246" s="59"/>
      <c r="AK246" s="59"/>
      <c r="AL246" s="59"/>
      <c r="AM246" s="59"/>
      <c r="AN246" s="59"/>
      <c r="AO246" s="59"/>
      <c r="AP246" s="59"/>
      <c r="AQ246" s="59"/>
      <c r="AR246" s="3"/>
      <c r="AS246" s="3"/>
      <c r="AT246" s="3"/>
    </row>
    <row r="247" ht="12.0" customHeight="1">
      <c r="A247" s="59"/>
      <c r="B247" s="59"/>
      <c r="C247" s="59"/>
      <c r="D247" s="59"/>
      <c r="E247" s="59"/>
      <c r="F247" s="59"/>
      <c r="G247" s="59"/>
      <c r="H247" s="59"/>
      <c r="I247" s="59"/>
      <c r="J247" s="59"/>
      <c r="K247" s="59"/>
      <c r="L247" s="59"/>
      <c r="M247" s="59"/>
      <c r="N247" s="59"/>
      <c r="O247" s="59"/>
      <c r="P247" s="59"/>
      <c r="Q247" s="59"/>
      <c r="R247" s="59"/>
      <c r="S247" s="59"/>
      <c r="T247" s="59"/>
      <c r="U247" s="59"/>
      <c r="V247" s="59"/>
      <c r="W247" s="59"/>
      <c r="X247" s="59"/>
      <c r="Y247" s="59"/>
      <c r="Z247" s="59"/>
      <c r="AA247" s="59"/>
      <c r="AB247" s="59"/>
      <c r="AC247" s="59"/>
      <c r="AD247" s="59"/>
      <c r="AE247" s="59"/>
      <c r="AF247" s="59"/>
      <c r="AG247" s="59"/>
      <c r="AH247" s="59"/>
      <c r="AI247" s="59"/>
      <c r="AJ247" s="59"/>
      <c r="AK247" s="59"/>
      <c r="AL247" s="59"/>
      <c r="AM247" s="59"/>
      <c r="AN247" s="59"/>
      <c r="AO247" s="59"/>
      <c r="AP247" s="59"/>
      <c r="AQ247" s="59"/>
      <c r="AR247" s="3"/>
      <c r="AS247" s="3"/>
      <c r="AT247" s="3"/>
    </row>
    <row r="248" ht="12.0" customHeight="1">
      <c r="A248" s="59"/>
      <c r="B248" s="59"/>
      <c r="C248" s="59"/>
      <c r="D248" s="59"/>
      <c r="E248" s="59"/>
      <c r="F248" s="59"/>
      <c r="G248" s="59"/>
      <c r="H248" s="59"/>
      <c r="I248" s="59"/>
      <c r="J248" s="59"/>
      <c r="K248" s="59"/>
      <c r="L248" s="59"/>
      <c r="M248" s="59"/>
      <c r="N248" s="59"/>
      <c r="O248" s="59"/>
      <c r="P248" s="59"/>
      <c r="Q248" s="59"/>
      <c r="R248" s="59"/>
      <c r="S248" s="59"/>
      <c r="T248" s="59"/>
      <c r="U248" s="59"/>
      <c r="V248" s="59"/>
      <c r="W248" s="59"/>
      <c r="X248" s="59"/>
      <c r="Y248" s="59"/>
      <c r="Z248" s="59"/>
      <c r="AA248" s="59"/>
      <c r="AB248" s="59"/>
      <c r="AC248" s="59"/>
      <c r="AD248" s="59"/>
      <c r="AE248" s="59"/>
      <c r="AF248" s="59"/>
      <c r="AG248" s="59"/>
      <c r="AH248" s="59"/>
      <c r="AI248" s="59"/>
      <c r="AJ248" s="59"/>
      <c r="AK248" s="59"/>
      <c r="AL248" s="59"/>
      <c r="AM248" s="59"/>
      <c r="AN248" s="59"/>
      <c r="AO248" s="59"/>
      <c r="AP248" s="59"/>
      <c r="AQ248" s="59"/>
      <c r="AR248" s="3"/>
      <c r="AS248" s="3"/>
      <c r="AT248" s="3"/>
    </row>
    <row r="249" ht="12.0" customHeight="1">
      <c r="A249" s="59"/>
      <c r="B249" s="59"/>
      <c r="C249" s="59"/>
      <c r="D249" s="59"/>
      <c r="E249" s="59"/>
      <c r="F249" s="59"/>
      <c r="G249" s="59"/>
      <c r="H249" s="59"/>
      <c r="I249" s="59"/>
      <c r="J249" s="59"/>
      <c r="K249" s="59"/>
      <c r="L249" s="59"/>
      <c r="M249" s="59"/>
      <c r="N249" s="59"/>
      <c r="O249" s="59"/>
      <c r="P249" s="59"/>
      <c r="Q249" s="59"/>
      <c r="R249" s="59"/>
      <c r="S249" s="59"/>
      <c r="T249" s="59"/>
      <c r="U249" s="59"/>
      <c r="V249" s="59"/>
      <c r="W249" s="59"/>
      <c r="X249" s="59"/>
      <c r="Y249" s="59"/>
      <c r="Z249" s="59"/>
      <c r="AA249" s="59"/>
      <c r="AB249" s="59"/>
      <c r="AC249" s="59"/>
      <c r="AD249" s="59"/>
      <c r="AE249" s="59"/>
      <c r="AF249" s="59"/>
      <c r="AG249" s="59"/>
      <c r="AH249" s="59"/>
      <c r="AI249" s="59"/>
      <c r="AJ249" s="59"/>
      <c r="AK249" s="59"/>
      <c r="AL249" s="59"/>
      <c r="AM249" s="59"/>
      <c r="AN249" s="59"/>
      <c r="AO249" s="59"/>
      <c r="AP249" s="59"/>
      <c r="AQ249" s="59"/>
      <c r="AR249" s="3"/>
      <c r="AS249" s="3"/>
      <c r="AT249" s="3"/>
    </row>
    <row r="250" ht="12.0" customHeight="1">
      <c r="A250" s="59"/>
      <c r="B250" s="59"/>
      <c r="C250" s="59"/>
      <c r="D250" s="59"/>
      <c r="E250" s="59"/>
      <c r="F250" s="59"/>
      <c r="G250" s="59"/>
      <c r="H250" s="59"/>
      <c r="I250" s="59"/>
      <c r="J250" s="59"/>
      <c r="K250" s="59"/>
      <c r="L250" s="59"/>
      <c r="M250" s="59"/>
      <c r="N250" s="59"/>
      <c r="O250" s="59"/>
      <c r="P250" s="59"/>
      <c r="Q250" s="59"/>
      <c r="R250" s="59"/>
      <c r="S250" s="59"/>
      <c r="T250" s="59"/>
      <c r="U250" s="59"/>
      <c r="V250" s="59"/>
      <c r="W250" s="59"/>
      <c r="X250" s="59"/>
      <c r="Y250" s="59"/>
      <c r="Z250" s="59"/>
      <c r="AA250" s="59"/>
      <c r="AB250" s="59"/>
      <c r="AC250" s="59"/>
      <c r="AD250" s="59"/>
      <c r="AE250" s="59"/>
      <c r="AF250" s="59"/>
      <c r="AG250" s="59"/>
      <c r="AH250" s="59"/>
      <c r="AI250" s="59"/>
      <c r="AJ250" s="59"/>
      <c r="AK250" s="59"/>
      <c r="AL250" s="59"/>
      <c r="AM250" s="59"/>
      <c r="AN250" s="59"/>
      <c r="AO250" s="59"/>
      <c r="AP250" s="59"/>
      <c r="AQ250" s="59"/>
      <c r="AR250" s="3"/>
      <c r="AS250" s="3"/>
      <c r="AT250" s="3"/>
    </row>
    <row r="251" ht="12.0" customHeight="1">
      <c r="A251" s="59"/>
      <c r="B251" s="59"/>
      <c r="C251" s="59"/>
      <c r="D251" s="59"/>
      <c r="E251" s="59"/>
      <c r="F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c r="AD251" s="59"/>
      <c r="AE251" s="59"/>
      <c r="AF251" s="59"/>
      <c r="AG251" s="59"/>
      <c r="AH251" s="59"/>
      <c r="AI251" s="59"/>
      <c r="AJ251" s="59"/>
      <c r="AK251" s="59"/>
      <c r="AL251" s="59"/>
      <c r="AM251" s="59"/>
      <c r="AN251" s="59"/>
      <c r="AO251" s="59"/>
      <c r="AP251" s="59"/>
      <c r="AQ251" s="59"/>
      <c r="AR251" s="3"/>
      <c r="AS251" s="3"/>
      <c r="AT251" s="3"/>
    </row>
    <row r="252" ht="12.0" customHeight="1">
      <c r="A252" s="59"/>
      <c r="B252" s="59"/>
      <c r="C252" s="59"/>
      <c r="D252" s="59"/>
      <c r="E252" s="59"/>
      <c r="F252" s="59"/>
      <c r="G252" s="59"/>
      <c r="H252" s="59"/>
      <c r="I252" s="59"/>
      <c r="J252" s="59"/>
      <c r="K252" s="59"/>
      <c r="L252" s="59"/>
      <c r="M252" s="59"/>
      <c r="N252" s="59"/>
      <c r="O252" s="59"/>
      <c r="P252" s="59"/>
      <c r="Q252" s="59"/>
      <c r="R252" s="59"/>
      <c r="S252" s="59"/>
      <c r="T252" s="59"/>
      <c r="U252" s="59"/>
      <c r="V252" s="59"/>
      <c r="W252" s="59"/>
      <c r="X252" s="59"/>
      <c r="Y252" s="59"/>
      <c r="Z252" s="59"/>
      <c r="AA252" s="59"/>
      <c r="AB252" s="59"/>
      <c r="AC252" s="59"/>
      <c r="AD252" s="59"/>
      <c r="AE252" s="59"/>
      <c r="AF252" s="59"/>
      <c r="AG252" s="59"/>
      <c r="AH252" s="59"/>
      <c r="AI252" s="59"/>
      <c r="AJ252" s="59"/>
      <c r="AK252" s="59"/>
      <c r="AL252" s="59"/>
      <c r="AM252" s="59"/>
      <c r="AN252" s="59"/>
      <c r="AO252" s="59"/>
      <c r="AP252" s="59"/>
      <c r="AQ252" s="59"/>
      <c r="AR252" s="3"/>
      <c r="AS252" s="3"/>
      <c r="AT252" s="3"/>
    </row>
    <row r="253" ht="12.0" customHeight="1">
      <c r="A253" s="59"/>
      <c r="B253" s="59"/>
      <c r="C253" s="59"/>
      <c r="D253" s="59"/>
      <c r="E253" s="59"/>
      <c r="F253" s="59"/>
      <c r="G253" s="59"/>
      <c r="H253" s="59"/>
      <c r="I253" s="59"/>
      <c r="J253" s="59"/>
      <c r="K253" s="59"/>
      <c r="L253" s="59"/>
      <c r="M253" s="59"/>
      <c r="N253" s="59"/>
      <c r="O253" s="59"/>
      <c r="P253" s="59"/>
      <c r="Q253" s="59"/>
      <c r="R253" s="59"/>
      <c r="S253" s="59"/>
      <c r="T253" s="59"/>
      <c r="U253" s="59"/>
      <c r="V253" s="59"/>
      <c r="W253" s="59"/>
      <c r="X253" s="59"/>
      <c r="Y253" s="59"/>
      <c r="Z253" s="59"/>
      <c r="AA253" s="59"/>
      <c r="AB253" s="59"/>
      <c r="AC253" s="59"/>
      <c r="AD253" s="59"/>
      <c r="AE253" s="59"/>
      <c r="AF253" s="59"/>
      <c r="AG253" s="59"/>
      <c r="AH253" s="59"/>
      <c r="AI253" s="59"/>
      <c r="AJ253" s="59"/>
      <c r="AK253" s="59"/>
      <c r="AL253" s="59"/>
      <c r="AM253" s="59"/>
      <c r="AN253" s="59"/>
      <c r="AO253" s="59"/>
      <c r="AP253" s="59"/>
      <c r="AQ253" s="59"/>
      <c r="AR253" s="3"/>
      <c r="AS253" s="3"/>
      <c r="AT253" s="3"/>
    </row>
    <row r="254" ht="12.0" customHeight="1">
      <c r="A254" s="59"/>
      <c r="B254" s="59"/>
      <c r="C254" s="59"/>
      <c r="D254" s="59"/>
      <c r="E254" s="59"/>
      <c r="F254" s="59"/>
      <c r="G254" s="59"/>
      <c r="H254" s="59"/>
      <c r="I254" s="59"/>
      <c r="J254" s="59"/>
      <c r="K254" s="59"/>
      <c r="L254" s="59"/>
      <c r="M254" s="59"/>
      <c r="N254" s="59"/>
      <c r="O254" s="59"/>
      <c r="P254" s="59"/>
      <c r="Q254" s="59"/>
      <c r="R254" s="59"/>
      <c r="S254" s="59"/>
      <c r="T254" s="59"/>
      <c r="U254" s="59"/>
      <c r="V254" s="59"/>
      <c r="W254" s="59"/>
      <c r="X254" s="59"/>
      <c r="Y254" s="59"/>
      <c r="Z254" s="59"/>
      <c r="AA254" s="59"/>
      <c r="AB254" s="59"/>
      <c r="AC254" s="59"/>
      <c r="AD254" s="59"/>
      <c r="AE254" s="59"/>
      <c r="AF254" s="59"/>
      <c r="AG254" s="59"/>
      <c r="AH254" s="59"/>
      <c r="AI254" s="59"/>
      <c r="AJ254" s="59"/>
      <c r="AK254" s="59"/>
      <c r="AL254" s="59"/>
      <c r="AM254" s="59"/>
      <c r="AN254" s="59"/>
      <c r="AO254" s="59"/>
      <c r="AP254" s="59"/>
      <c r="AQ254" s="59"/>
      <c r="AR254" s="3"/>
      <c r="AS254" s="3"/>
      <c r="AT254" s="3"/>
    </row>
    <row r="255" ht="12.0" customHeight="1">
      <c r="A255" s="59"/>
      <c r="B255" s="59"/>
      <c r="C255" s="59"/>
      <c r="D255" s="59"/>
      <c r="E255" s="59"/>
      <c r="F255" s="59"/>
      <c r="G255" s="59"/>
      <c r="H255" s="59"/>
      <c r="I255" s="59"/>
      <c r="J255" s="59"/>
      <c r="K255" s="59"/>
      <c r="L255" s="59"/>
      <c r="M255" s="59"/>
      <c r="N255" s="59"/>
      <c r="O255" s="59"/>
      <c r="P255" s="59"/>
      <c r="Q255" s="59"/>
      <c r="R255" s="59"/>
      <c r="S255" s="59"/>
      <c r="T255" s="59"/>
      <c r="U255" s="59"/>
      <c r="V255" s="59"/>
      <c r="W255" s="59"/>
      <c r="X255" s="59"/>
      <c r="Y255" s="59"/>
      <c r="Z255" s="59"/>
      <c r="AA255" s="59"/>
      <c r="AB255" s="59"/>
      <c r="AC255" s="59"/>
      <c r="AD255" s="59"/>
      <c r="AE255" s="59"/>
      <c r="AF255" s="59"/>
      <c r="AG255" s="59"/>
      <c r="AH255" s="59"/>
      <c r="AI255" s="59"/>
      <c r="AJ255" s="59"/>
      <c r="AK255" s="59"/>
      <c r="AL255" s="59"/>
      <c r="AM255" s="59"/>
      <c r="AN255" s="59"/>
      <c r="AO255" s="59"/>
      <c r="AP255" s="59"/>
      <c r="AQ255" s="59"/>
      <c r="AR255" s="3"/>
      <c r="AS255" s="3"/>
      <c r="AT255" s="3"/>
    </row>
    <row r="256" ht="12.0" customHeight="1">
      <c r="A256" s="59"/>
      <c r="B256" s="59"/>
      <c r="C256" s="59"/>
      <c r="D256" s="59"/>
      <c r="E256" s="59"/>
      <c r="F256" s="59"/>
      <c r="G256" s="59"/>
      <c r="H256" s="59"/>
      <c r="I256" s="59"/>
      <c r="J256" s="59"/>
      <c r="K256" s="59"/>
      <c r="L256" s="59"/>
      <c r="M256" s="59"/>
      <c r="N256" s="59"/>
      <c r="O256" s="59"/>
      <c r="P256" s="59"/>
      <c r="Q256" s="59"/>
      <c r="R256" s="59"/>
      <c r="S256" s="59"/>
      <c r="T256" s="59"/>
      <c r="U256" s="59"/>
      <c r="V256" s="59"/>
      <c r="W256" s="59"/>
      <c r="X256" s="59"/>
      <c r="Y256" s="59"/>
      <c r="Z256" s="59"/>
      <c r="AA256" s="59"/>
      <c r="AB256" s="59"/>
      <c r="AC256" s="59"/>
      <c r="AD256" s="59"/>
      <c r="AE256" s="59"/>
      <c r="AF256" s="59"/>
      <c r="AG256" s="59"/>
      <c r="AH256" s="59"/>
      <c r="AI256" s="59"/>
      <c r="AJ256" s="59"/>
      <c r="AK256" s="59"/>
      <c r="AL256" s="59"/>
      <c r="AM256" s="59"/>
      <c r="AN256" s="59"/>
      <c r="AO256" s="59"/>
      <c r="AP256" s="59"/>
      <c r="AQ256" s="59"/>
      <c r="AR256" s="3"/>
      <c r="AS256" s="3"/>
      <c r="AT256" s="3"/>
    </row>
    <row r="257" ht="12.0" customHeight="1">
      <c r="A257" s="59"/>
      <c r="B257" s="59"/>
      <c r="C257" s="59"/>
      <c r="D257" s="59"/>
      <c r="E257" s="59"/>
      <c r="F257" s="59"/>
      <c r="G257" s="59"/>
      <c r="H257" s="59"/>
      <c r="I257" s="59"/>
      <c r="J257" s="59"/>
      <c r="K257" s="59"/>
      <c r="L257" s="59"/>
      <c r="M257" s="59"/>
      <c r="N257" s="59"/>
      <c r="O257" s="59"/>
      <c r="P257" s="59"/>
      <c r="Q257" s="59"/>
      <c r="R257" s="59"/>
      <c r="S257" s="59"/>
      <c r="T257" s="59"/>
      <c r="U257" s="59"/>
      <c r="V257" s="59"/>
      <c r="W257" s="59"/>
      <c r="X257" s="59"/>
      <c r="Y257" s="59"/>
      <c r="Z257" s="59"/>
      <c r="AA257" s="59"/>
      <c r="AB257" s="59"/>
      <c r="AC257" s="59"/>
      <c r="AD257" s="59"/>
      <c r="AE257" s="59"/>
      <c r="AF257" s="59"/>
      <c r="AG257" s="59"/>
      <c r="AH257" s="59"/>
      <c r="AI257" s="59"/>
      <c r="AJ257" s="59"/>
      <c r="AK257" s="59"/>
      <c r="AL257" s="59"/>
      <c r="AM257" s="59"/>
      <c r="AN257" s="59"/>
      <c r="AO257" s="59"/>
      <c r="AP257" s="59"/>
      <c r="AQ257" s="59"/>
      <c r="AR257" s="3"/>
      <c r="AS257" s="3"/>
      <c r="AT257" s="3"/>
    </row>
    <row r="258" ht="12.0" customHeight="1">
      <c r="A258" s="59"/>
      <c r="B258" s="59"/>
      <c r="C258" s="59"/>
      <c r="D258" s="59"/>
      <c r="E258" s="59"/>
      <c r="F258" s="59"/>
      <c r="G258" s="59"/>
      <c r="H258" s="59"/>
      <c r="I258" s="59"/>
      <c r="J258" s="59"/>
      <c r="K258" s="59"/>
      <c r="L258" s="59"/>
      <c r="M258" s="59"/>
      <c r="N258" s="59"/>
      <c r="O258" s="59"/>
      <c r="P258" s="59"/>
      <c r="Q258" s="59"/>
      <c r="R258" s="59"/>
      <c r="S258" s="59"/>
      <c r="T258" s="59"/>
      <c r="U258" s="59"/>
      <c r="V258" s="59"/>
      <c r="W258" s="59"/>
      <c r="X258" s="59"/>
      <c r="Y258" s="59"/>
      <c r="Z258" s="59"/>
      <c r="AA258" s="59"/>
      <c r="AB258" s="59"/>
      <c r="AC258" s="59"/>
      <c r="AD258" s="59"/>
      <c r="AE258" s="59"/>
      <c r="AF258" s="59"/>
      <c r="AG258" s="59"/>
      <c r="AH258" s="59"/>
      <c r="AI258" s="59"/>
      <c r="AJ258" s="59"/>
      <c r="AK258" s="59"/>
      <c r="AL258" s="59"/>
      <c r="AM258" s="59"/>
      <c r="AN258" s="59"/>
      <c r="AO258" s="59"/>
      <c r="AP258" s="59"/>
      <c r="AQ258" s="59"/>
      <c r="AR258" s="3"/>
      <c r="AS258" s="3"/>
      <c r="AT258" s="3"/>
    </row>
    <row r="259" ht="12.0" customHeight="1">
      <c r="A259" s="59"/>
      <c r="B259" s="59"/>
      <c r="C259" s="59"/>
      <c r="D259" s="59"/>
      <c r="E259" s="59"/>
      <c r="F259" s="59"/>
      <c r="G259" s="59"/>
      <c r="H259" s="59"/>
      <c r="I259" s="59"/>
      <c r="J259" s="59"/>
      <c r="K259" s="59"/>
      <c r="L259" s="59"/>
      <c r="M259" s="59"/>
      <c r="N259" s="59"/>
      <c r="O259" s="59"/>
      <c r="P259" s="59"/>
      <c r="Q259" s="59"/>
      <c r="R259" s="59"/>
      <c r="S259" s="59"/>
      <c r="T259" s="59"/>
      <c r="U259" s="59"/>
      <c r="V259" s="59"/>
      <c r="W259" s="59"/>
      <c r="X259" s="59"/>
      <c r="Y259" s="59"/>
      <c r="Z259" s="59"/>
      <c r="AA259" s="59"/>
      <c r="AB259" s="59"/>
      <c r="AC259" s="59"/>
      <c r="AD259" s="59"/>
      <c r="AE259" s="59"/>
      <c r="AF259" s="59"/>
      <c r="AG259" s="59"/>
      <c r="AH259" s="59"/>
      <c r="AI259" s="59"/>
      <c r="AJ259" s="59"/>
      <c r="AK259" s="59"/>
      <c r="AL259" s="59"/>
      <c r="AM259" s="59"/>
      <c r="AN259" s="59"/>
      <c r="AO259" s="59"/>
      <c r="AP259" s="59"/>
      <c r="AQ259" s="59"/>
      <c r="AR259" s="3"/>
      <c r="AS259" s="3"/>
      <c r="AT259" s="3"/>
    </row>
    <row r="260" ht="12.0" customHeight="1">
      <c r="A260" s="59"/>
      <c r="B260" s="59"/>
      <c r="C260" s="59"/>
      <c r="D260" s="59"/>
      <c r="E260" s="59"/>
      <c r="F260" s="59"/>
      <c r="G260" s="59"/>
      <c r="H260" s="59"/>
      <c r="I260" s="59"/>
      <c r="J260" s="59"/>
      <c r="K260" s="59"/>
      <c r="L260" s="59"/>
      <c r="M260" s="59"/>
      <c r="N260" s="59"/>
      <c r="O260" s="59"/>
      <c r="P260" s="59"/>
      <c r="Q260" s="59"/>
      <c r="R260" s="59"/>
      <c r="S260" s="59"/>
      <c r="T260" s="59"/>
      <c r="U260" s="59"/>
      <c r="V260" s="59"/>
      <c r="W260" s="59"/>
      <c r="X260" s="59"/>
      <c r="Y260" s="59"/>
      <c r="Z260" s="59"/>
      <c r="AA260" s="59"/>
      <c r="AB260" s="59"/>
      <c r="AC260" s="59"/>
      <c r="AD260" s="59"/>
      <c r="AE260" s="59"/>
      <c r="AF260" s="59"/>
      <c r="AG260" s="59"/>
      <c r="AH260" s="59"/>
      <c r="AI260" s="59"/>
      <c r="AJ260" s="59"/>
      <c r="AK260" s="59"/>
      <c r="AL260" s="59"/>
      <c r="AM260" s="59"/>
      <c r="AN260" s="59"/>
      <c r="AO260" s="59"/>
      <c r="AP260" s="59"/>
      <c r="AQ260" s="59"/>
      <c r="AR260" s="3"/>
      <c r="AS260" s="3"/>
      <c r="AT260" s="3"/>
    </row>
    <row r="261" ht="12.0" customHeight="1">
      <c r="A261" s="59"/>
      <c r="B261" s="59"/>
      <c r="C261" s="59"/>
      <c r="D261" s="59"/>
      <c r="E261" s="59"/>
      <c r="F261" s="59"/>
      <c r="G261" s="59"/>
      <c r="H261" s="59"/>
      <c r="I261" s="59"/>
      <c r="J261" s="59"/>
      <c r="K261" s="59"/>
      <c r="L261" s="59"/>
      <c r="M261" s="59"/>
      <c r="N261" s="59"/>
      <c r="O261" s="59"/>
      <c r="P261" s="59"/>
      <c r="Q261" s="59"/>
      <c r="R261" s="59"/>
      <c r="S261" s="59"/>
      <c r="T261" s="59"/>
      <c r="U261" s="59"/>
      <c r="V261" s="59"/>
      <c r="W261" s="59"/>
      <c r="X261" s="59"/>
      <c r="Y261" s="59"/>
      <c r="Z261" s="59"/>
      <c r="AA261" s="59"/>
      <c r="AB261" s="59"/>
      <c r="AC261" s="59"/>
      <c r="AD261" s="59"/>
      <c r="AE261" s="59"/>
      <c r="AF261" s="59"/>
      <c r="AG261" s="59"/>
      <c r="AH261" s="59"/>
      <c r="AI261" s="59"/>
      <c r="AJ261" s="59"/>
      <c r="AK261" s="59"/>
      <c r="AL261" s="59"/>
      <c r="AM261" s="59"/>
      <c r="AN261" s="59"/>
      <c r="AO261" s="59"/>
      <c r="AP261" s="59"/>
      <c r="AQ261" s="59"/>
      <c r="AR261" s="3"/>
      <c r="AS261" s="3"/>
      <c r="AT261" s="3"/>
    </row>
    <row r="262" ht="12.0" customHeight="1">
      <c r="A262" s="59"/>
      <c r="B262" s="59"/>
      <c r="C262" s="59"/>
      <c r="D262" s="59"/>
      <c r="E262" s="59"/>
      <c r="F262" s="59"/>
      <c r="G262" s="59"/>
      <c r="H262" s="59"/>
      <c r="I262" s="59"/>
      <c r="J262" s="59"/>
      <c r="K262" s="59"/>
      <c r="L262" s="59"/>
      <c r="M262" s="59"/>
      <c r="N262" s="59"/>
      <c r="O262" s="59"/>
      <c r="P262" s="59"/>
      <c r="Q262" s="59"/>
      <c r="R262" s="59"/>
      <c r="S262" s="59"/>
      <c r="T262" s="59"/>
      <c r="U262" s="59"/>
      <c r="V262" s="59"/>
      <c r="W262" s="59"/>
      <c r="X262" s="59"/>
      <c r="Y262" s="59"/>
      <c r="Z262" s="59"/>
      <c r="AA262" s="59"/>
      <c r="AB262" s="59"/>
      <c r="AC262" s="59"/>
      <c r="AD262" s="59"/>
      <c r="AE262" s="59"/>
      <c r="AF262" s="59"/>
      <c r="AG262" s="59"/>
      <c r="AH262" s="59"/>
      <c r="AI262" s="59"/>
      <c r="AJ262" s="59"/>
      <c r="AK262" s="59"/>
      <c r="AL262" s="59"/>
      <c r="AM262" s="59"/>
      <c r="AN262" s="59"/>
      <c r="AO262" s="59"/>
      <c r="AP262" s="59"/>
      <c r="AQ262" s="59"/>
      <c r="AR262" s="3"/>
      <c r="AS262" s="3"/>
      <c r="AT262" s="3"/>
    </row>
    <row r="263" ht="12.0" customHeight="1">
      <c r="A263" s="59"/>
      <c r="B263" s="59"/>
      <c r="C263" s="59"/>
      <c r="D263" s="59"/>
      <c r="E263" s="59"/>
      <c r="F263" s="59"/>
      <c r="G263" s="59"/>
      <c r="H263" s="59"/>
      <c r="I263" s="59"/>
      <c r="J263" s="59"/>
      <c r="K263" s="59"/>
      <c r="L263" s="59"/>
      <c r="M263" s="59"/>
      <c r="N263" s="59"/>
      <c r="O263" s="59"/>
      <c r="P263" s="59"/>
      <c r="Q263" s="59"/>
      <c r="R263" s="59"/>
      <c r="S263" s="59"/>
      <c r="T263" s="59"/>
      <c r="U263" s="59"/>
      <c r="V263" s="59"/>
      <c r="W263" s="59"/>
      <c r="X263" s="59"/>
      <c r="Y263" s="59"/>
      <c r="Z263" s="59"/>
      <c r="AA263" s="59"/>
      <c r="AB263" s="59"/>
      <c r="AC263" s="59"/>
      <c r="AD263" s="59"/>
      <c r="AE263" s="59"/>
      <c r="AF263" s="59"/>
      <c r="AG263" s="59"/>
      <c r="AH263" s="59"/>
      <c r="AI263" s="59"/>
      <c r="AJ263" s="59"/>
      <c r="AK263" s="59"/>
      <c r="AL263" s="59"/>
      <c r="AM263" s="59"/>
      <c r="AN263" s="59"/>
      <c r="AO263" s="59"/>
      <c r="AP263" s="59"/>
      <c r="AQ263" s="59"/>
      <c r="AR263" s="3"/>
      <c r="AS263" s="3"/>
      <c r="AT263" s="3"/>
    </row>
    <row r="264" ht="12.0" customHeight="1">
      <c r="A264" s="59"/>
      <c r="B264" s="59"/>
      <c r="C264" s="59"/>
      <c r="D264" s="59"/>
      <c r="E264" s="59"/>
      <c r="F264" s="59"/>
      <c r="G264" s="59"/>
      <c r="H264" s="59"/>
      <c r="I264" s="59"/>
      <c r="J264" s="59"/>
      <c r="K264" s="59"/>
      <c r="L264" s="59"/>
      <c r="M264" s="59"/>
      <c r="N264" s="59"/>
      <c r="O264" s="59"/>
      <c r="P264" s="59"/>
      <c r="Q264" s="59"/>
      <c r="R264" s="59"/>
      <c r="S264" s="59"/>
      <c r="T264" s="59"/>
      <c r="U264" s="59"/>
      <c r="V264" s="59"/>
      <c r="W264" s="59"/>
      <c r="X264" s="59"/>
      <c r="Y264" s="59"/>
      <c r="Z264" s="59"/>
      <c r="AA264" s="59"/>
      <c r="AB264" s="59"/>
      <c r="AC264" s="59"/>
      <c r="AD264" s="59"/>
      <c r="AE264" s="59"/>
      <c r="AF264" s="59"/>
      <c r="AG264" s="59"/>
      <c r="AH264" s="59"/>
      <c r="AI264" s="59"/>
      <c r="AJ264" s="59"/>
      <c r="AK264" s="59"/>
      <c r="AL264" s="59"/>
      <c r="AM264" s="59"/>
      <c r="AN264" s="59"/>
      <c r="AO264" s="59"/>
      <c r="AP264" s="59"/>
      <c r="AQ264" s="59"/>
      <c r="AR264" s="3"/>
      <c r="AS264" s="3"/>
      <c r="AT264" s="3"/>
    </row>
    <row r="265" ht="12.0" customHeight="1">
      <c r="A265" s="59"/>
      <c r="B265" s="59"/>
      <c r="C265" s="59"/>
      <c r="D265" s="59"/>
      <c r="E265" s="59"/>
      <c r="F265" s="59"/>
      <c r="G265" s="59"/>
      <c r="H265" s="59"/>
      <c r="I265" s="59"/>
      <c r="J265" s="59"/>
      <c r="K265" s="59"/>
      <c r="L265" s="59"/>
      <c r="M265" s="59"/>
      <c r="N265" s="59"/>
      <c r="O265" s="59"/>
      <c r="P265" s="59"/>
      <c r="Q265" s="59"/>
      <c r="R265" s="59"/>
      <c r="S265" s="59"/>
      <c r="T265" s="59"/>
      <c r="U265" s="59"/>
      <c r="V265" s="59"/>
      <c r="W265" s="59"/>
      <c r="X265" s="59"/>
      <c r="Y265" s="59"/>
      <c r="Z265" s="59"/>
      <c r="AA265" s="59"/>
      <c r="AB265" s="59"/>
      <c r="AC265" s="59"/>
      <c r="AD265" s="59"/>
      <c r="AE265" s="59"/>
      <c r="AF265" s="59"/>
      <c r="AG265" s="59"/>
      <c r="AH265" s="59"/>
      <c r="AI265" s="59"/>
      <c r="AJ265" s="59"/>
      <c r="AK265" s="59"/>
      <c r="AL265" s="59"/>
      <c r="AM265" s="59"/>
      <c r="AN265" s="59"/>
      <c r="AO265" s="59"/>
      <c r="AP265" s="59"/>
      <c r="AQ265" s="59"/>
      <c r="AR265" s="3"/>
      <c r="AS265" s="3"/>
      <c r="AT265" s="3"/>
    </row>
    <row r="266" ht="12.0" customHeight="1">
      <c r="A266" s="59"/>
      <c r="B266" s="59"/>
      <c r="C266" s="59"/>
      <c r="D266" s="59"/>
      <c r="E266" s="59"/>
      <c r="F266" s="59"/>
      <c r="G266" s="59"/>
      <c r="H266" s="59"/>
      <c r="I266" s="59"/>
      <c r="J266" s="59"/>
      <c r="K266" s="59"/>
      <c r="L266" s="59"/>
      <c r="M266" s="59"/>
      <c r="N266" s="59"/>
      <c r="O266" s="59"/>
      <c r="P266" s="59"/>
      <c r="Q266" s="59"/>
      <c r="R266" s="59"/>
      <c r="S266" s="59"/>
      <c r="T266" s="59"/>
      <c r="U266" s="59"/>
      <c r="V266" s="59"/>
      <c r="W266" s="59"/>
      <c r="X266" s="59"/>
      <c r="Y266" s="59"/>
      <c r="Z266" s="59"/>
      <c r="AA266" s="59"/>
      <c r="AB266" s="59"/>
      <c r="AC266" s="59"/>
      <c r="AD266" s="59"/>
      <c r="AE266" s="59"/>
      <c r="AF266" s="59"/>
      <c r="AG266" s="59"/>
      <c r="AH266" s="59"/>
      <c r="AI266" s="59"/>
      <c r="AJ266" s="59"/>
      <c r="AK266" s="59"/>
      <c r="AL266" s="59"/>
      <c r="AM266" s="59"/>
      <c r="AN266" s="59"/>
      <c r="AO266" s="59"/>
      <c r="AP266" s="59"/>
      <c r="AQ266" s="59"/>
      <c r="AR266" s="3"/>
      <c r="AS266" s="3"/>
      <c r="AT266" s="3"/>
    </row>
    <row r="267" ht="12.0" customHeight="1">
      <c r="A267" s="59"/>
      <c r="B267" s="59"/>
      <c r="C267" s="59"/>
      <c r="D267" s="59"/>
      <c r="E267" s="59"/>
      <c r="F267" s="59"/>
      <c r="G267" s="59"/>
      <c r="H267" s="59"/>
      <c r="I267" s="59"/>
      <c r="J267" s="59"/>
      <c r="K267" s="59"/>
      <c r="L267" s="59"/>
      <c r="M267" s="59"/>
      <c r="N267" s="59"/>
      <c r="O267" s="59"/>
      <c r="P267" s="59"/>
      <c r="Q267" s="59"/>
      <c r="R267" s="59"/>
      <c r="S267" s="59"/>
      <c r="T267" s="59"/>
      <c r="U267" s="59"/>
      <c r="V267" s="59"/>
      <c r="W267" s="59"/>
      <c r="X267" s="59"/>
      <c r="Y267" s="59"/>
      <c r="Z267" s="59"/>
      <c r="AA267" s="59"/>
      <c r="AB267" s="59"/>
      <c r="AC267" s="59"/>
      <c r="AD267" s="59"/>
      <c r="AE267" s="59"/>
      <c r="AF267" s="59"/>
      <c r="AG267" s="59"/>
      <c r="AH267" s="59"/>
      <c r="AI267" s="59"/>
      <c r="AJ267" s="59"/>
      <c r="AK267" s="59"/>
      <c r="AL267" s="59"/>
      <c r="AM267" s="59"/>
      <c r="AN267" s="59"/>
      <c r="AO267" s="59"/>
      <c r="AP267" s="59"/>
      <c r="AQ267" s="59"/>
      <c r="AR267" s="3"/>
      <c r="AS267" s="3"/>
      <c r="AT267" s="3"/>
    </row>
    <row r="268" ht="12.0" customHeight="1">
      <c r="A268" s="59"/>
      <c r="B268" s="59"/>
      <c r="C268" s="59"/>
      <c r="D268" s="59"/>
      <c r="E268" s="59"/>
      <c r="F268" s="59"/>
      <c r="G268" s="59"/>
      <c r="H268" s="59"/>
      <c r="I268" s="59"/>
      <c r="J268" s="59"/>
      <c r="K268" s="59"/>
      <c r="L268" s="59"/>
      <c r="M268" s="59"/>
      <c r="N268" s="59"/>
      <c r="O268" s="59"/>
      <c r="P268" s="59"/>
      <c r="Q268" s="59"/>
      <c r="R268" s="59"/>
      <c r="S268" s="59"/>
      <c r="T268" s="59"/>
      <c r="U268" s="59"/>
      <c r="V268" s="59"/>
      <c r="W268" s="59"/>
      <c r="X268" s="59"/>
      <c r="Y268" s="59"/>
      <c r="Z268" s="59"/>
      <c r="AA268" s="59"/>
      <c r="AB268" s="59"/>
      <c r="AC268" s="59"/>
      <c r="AD268" s="59"/>
      <c r="AE268" s="59"/>
      <c r="AF268" s="59"/>
      <c r="AG268" s="59"/>
      <c r="AH268" s="59"/>
      <c r="AI268" s="59"/>
      <c r="AJ268" s="59"/>
      <c r="AK268" s="59"/>
      <c r="AL268" s="59"/>
      <c r="AM268" s="59"/>
      <c r="AN268" s="59"/>
      <c r="AO268" s="59"/>
      <c r="AP268" s="59"/>
      <c r="AQ268" s="59"/>
      <c r="AR268" s="3"/>
      <c r="AS268" s="3"/>
      <c r="AT268" s="3"/>
    </row>
    <row r="269" ht="12.0" customHeight="1">
      <c r="A269" s="59"/>
      <c r="B269" s="59"/>
      <c r="C269" s="59"/>
      <c r="D269" s="59"/>
      <c r="E269" s="59"/>
      <c r="F269" s="59"/>
      <c r="G269" s="59"/>
      <c r="H269" s="59"/>
      <c r="I269" s="59"/>
      <c r="J269" s="59"/>
      <c r="K269" s="59"/>
      <c r="L269" s="59"/>
      <c r="M269" s="59"/>
      <c r="N269" s="59"/>
      <c r="O269" s="59"/>
      <c r="P269" s="59"/>
      <c r="Q269" s="59"/>
      <c r="R269" s="59"/>
      <c r="S269" s="59"/>
      <c r="T269" s="59"/>
      <c r="U269" s="59"/>
      <c r="V269" s="59"/>
      <c r="W269" s="59"/>
      <c r="X269" s="59"/>
      <c r="Y269" s="59"/>
      <c r="Z269" s="59"/>
      <c r="AA269" s="59"/>
      <c r="AB269" s="59"/>
      <c r="AC269" s="59"/>
      <c r="AD269" s="59"/>
      <c r="AE269" s="59"/>
      <c r="AF269" s="59"/>
      <c r="AG269" s="59"/>
      <c r="AH269" s="59"/>
      <c r="AI269" s="59"/>
      <c r="AJ269" s="59"/>
      <c r="AK269" s="59"/>
      <c r="AL269" s="59"/>
      <c r="AM269" s="59"/>
      <c r="AN269" s="59"/>
      <c r="AO269" s="59"/>
      <c r="AP269" s="59"/>
      <c r="AQ269" s="59"/>
      <c r="AR269" s="3"/>
      <c r="AS269" s="3"/>
      <c r="AT269" s="3"/>
    </row>
    <row r="270" ht="12.0" customHeight="1">
      <c r="A270" s="59"/>
      <c r="B270" s="59"/>
      <c r="C270" s="59"/>
      <c r="D270" s="59"/>
      <c r="E270" s="59"/>
      <c r="F270" s="59"/>
      <c r="G270" s="59"/>
      <c r="H270" s="59"/>
      <c r="I270" s="59"/>
      <c r="J270" s="59"/>
      <c r="K270" s="59"/>
      <c r="L270" s="59"/>
      <c r="M270" s="59"/>
      <c r="N270" s="59"/>
      <c r="O270" s="59"/>
      <c r="P270" s="59"/>
      <c r="Q270" s="59"/>
      <c r="R270" s="59"/>
      <c r="S270" s="59"/>
      <c r="T270" s="59"/>
      <c r="U270" s="59"/>
      <c r="V270" s="59"/>
      <c r="W270" s="59"/>
      <c r="X270" s="59"/>
      <c r="Y270" s="59"/>
      <c r="Z270" s="59"/>
      <c r="AA270" s="59"/>
      <c r="AB270" s="59"/>
      <c r="AC270" s="59"/>
      <c r="AD270" s="59"/>
      <c r="AE270" s="59"/>
      <c r="AF270" s="59"/>
      <c r="AG270" s="59"/>
      <c r="AH270" s="59"/>
      <c r="AI270" s="59"/>
      <c r="AJ270" s="59"/>
      <c r="AK270" s="59"/>
      <c r="AL270" s="59"/>
      <c r="AM270" s="59"/>
      <c r="AN270" s="59"/>
      <c r="AO270" s="59"/>
      <c r="AP270" s="59"/>
      <c r="AQ270" s="59"/>
      <c r="AR270" s="3"/>
      <c r="AS270" s="3"/>
      <c r="AT270" s="3"/>
    </row>
    <row r="271" ht="12.0" customHeight="1">
      <c r="A271" s="59"/>
      <c r="B271" s="59"/>
      <c r="C271" s="59"/>
      <c r="D271" s="59"/>
      <c r="E271" s="59"/>
      <c r="F271" s="59"/>
      <c r="G271" s="59"/>
      <c r="H271" s="59"/>
      <c r="I271" s="59"/>
      <c r="J271" s="59"/>
      <c r="K271" s="59"/>
      <c r="L271" s="59"/>
      <c r="M271" s="59"/>
      <c r="N271" s="59"/>
      <c r="O271" s="59"/>
      <c r="P271" s="59"/>
      <c r="Q271" s="59"/>
      <c r="R271" s="59"/>
      <c r="S271" s="59"/>
      <c r="T271" s="59"/>
      <c r="U271" s="59"/>
      <c r="V271" s="59"/>
      <c r="W271" s="59"/>
      <c r="X271" s="59"/>
      <c r="Y271" s="59"/>
      <c r="Z271" s="59"/>
      <c r="AA271" s="59"/>
      <c r="AB271" s="59"/>
      <c r="AC271" s="59"/>
      <c r="AD271" s="59"/>
      <c r="AE271" s="59"/>
      <c r="AF271" s="59"/>
      <c r="AG271" s="59"/>
      <c r="AH271" s="59"/>
      <c r="AI271" s="59"/>
      <c r="AJ271" s="59"/>
      <c r="AK271" s="59"/>
      <c r="AL271" s="59"/>
      <c r="AM271" s="59"/>
      <c r="AN271" s="59"/>
      <c r="AO271" s="59"/>
      <c r="AP271" s="59"/>
      <c r="AQ271" s="59"/>
      <c r="AR271" s="3"/>
      <c r="AS271" s="3"/>
      <c r="AT271" s="3"/>
    </row>
    <row r="272" ht="12.0" customHeight="1">
      <c r="A272" s="59"/>
      <c r="B272" s="59"/>
      <c r="C272" s="59"/>
      <c r="D272" s="59"/>
      <c r="E272" s="59"/>
      <c r="F272" s="59"/>
      <c r="G272" s="59"/>
      <c r="H272" s="59"/>
      <c r="I272" s="59"/>
      <c r="J272" s="59"/>
      <c r="K272" s="59"/>
      <c r="L272" s="59"/>
      <c r="M272" s="59"/>
      <c r="N272" s="59"/>
      <c r="O272" s="59"/>
      <c r="P272" s="59"/>
      <c r="Q272" s="59"/>
      <c r="R272" s="59"/>
      <c r="S272" s="59"/>
      <c r="T272" s="59"/>
      <c r="U272" s="59"/>
      <c r="V272" s="59"/>
      <c r="W272" s="59"/>
      <c r="X272" s="59"/>
      <c r="Y272" s="59"/>
      <c r="Z272" s="59"/>
      <c r="AA272" s="59"/>
      <c r="AB272" s="59"/>
      <c r="AC272" s="59"/>
      <c r="AD272" s="59"/>
      <c r="AE272" s="59"/>
      <c r="AF272" s="59"/>
      <c r="AG272" s="59"/>
      <c r="AH272" s="59"/>
      <c r="AI272" s="59"/>
      <c r="AJ272" s="59"/>
      <c r="AK272" s="59"/>
      <c r="AL272" s="59"/>
      <c r="AM272" s="59"/>
      <c r="AN272" s="59"/>
      <c r="AO272" s="59"/>
      <c r="AP272" s="59"/>
      <c r="AQ272" s="59"/>
      <c r="AR272" s="3"/>
      <c r="AS272" s="3"/>
      <c r="AT272" s="3"/>
    </row>
    <row r="273" ht="12.0" customHeight="1">
      <c r="A273" s="59"/>
      <c r="B273" s="59"/>
      <c r="C273" s="59"/>
      <c r="D273" s="59"/>
      <c r="E273" s="59"/>
      <c r="F273" s="59"/>
      <c r="G273" s="59"/>
      <c r="H273" s="59"/>
      <c r="I273" s="59"/>
      <c r="J273" s="59"/>
      <c r="K273" s="59"/>
      <c r="L273" s="59"/>
      <c r="M273" s="59"/>
      <c r="N273" s="59"/>
      <c r="O273" s="59"/>
      <c r="P273" s="59"/>
      <c r="Q273" s="59"/>
      <c r="R273" s="59"/>
      <c r="S273" s="59"/>
      <c r="T273" s="59"/>
      <c r="U273" s="59"/>
      <c r="V273" s="59"/>
      <c r="W273" s="59"/>
      <c r="X273" s="59"/>
      <c r="Y273" s="59"/>
      <c r="Z273" s="59"/>
      <c r="AA273" s="59"/>
      <c r="AB273" s="59"/>
      <c r="AC273" s="59"/>
      <c r="AD273" s="59"/>
      <c r="AE273" s="59"/>
      <c r="AF273" s="59"/>
      <c r="AG273" s="59"/>
      <c r="AH273" s="59"/>
      <c r="AI273" s="59"/>
      <c r="AJ273" s="59"/>
      <c r="AK273" s="59"/>
      <c r="AL273" s="59"/>
      <c r="AM273" s="59"/>
      <c r="AN273" s="59"/>
      <c r="AO273" s="59"/>
      <c r="AP273" s="59"/>
      <c r="AQ273" s="59"/>
      <c r="AR273" s="3"/>
      <c r="AS273" s="3"/>
      <c r="AT273" s="3"/>
    </row>
    <row r="274" ht="12.0" customHeight="1">
      <c r="A274" s="59"/>
      <c r="B274" s="59"/>
      <c r="C274" s="59"/>
      <c r="D274" s="59"/>
      <c r="E274" s="59"/>
      <c r="F274" s="59"/>
      <c r="G274" s="59"/>
      <c r="H274" s="59"/>
      <c r="I274" s="59"/>
      <c r="J274" s="59"/>
      <c r="K274" s="59"/>
      <c r="L274" s="59"/>
      <c r="M274" s="59"/>
      <c r="N274" s="59"/>
      <c r="O274" s="59"/>
      <c r="P274" s="59"/>
      <c r="Q274" s="59"/>
      <c r="R274" s="59"/>
      <c r="S274" s="59"/>
      <c r="T274" s="59"/>
      <c r="U274" s="59"/>
      <c r="V274" s="59"/>
      <c r="W274" s="59"/>
      <c r="X274" s="59"/>
      <c r="Y274" s="59"/>
      <c r="Z274" s="59"/>
      <c r="AA274" s="59"/>
      <c r="AB274" s="59"/>
      <c r="AC274" s="59"/>
      <c r="AD274" s="59"/>
      <c r="AE274" s="59"/>
      <c r="AF274" s="59"/>
      <c r="AG274" s="59"/>
      <c r="AH274" s="59"/>
      <c r="AI274" s="59"/>
      <c r="AJ274" s="59"/>
      <c r="AK274" s="59"/>
      <c r="AL274" s="59"/>
      <c r="AM274" s="59"/>
      <c r="AN274" s="59"/>
      <c r="AO274" s="59"/>
      <c r="AP274" s="59"/>
      <c r="AQ274" s="59"/>
      <c r="AR274" s="3"/>
      <c r="AS274" s="3"/>
      <c r="AT274" s="3"/>
    </row>
    <row r="275" ht="12.0" customHeight="1">
      <c r="A275" s="59"/>
      <c r="B275" s="59"/>
      <c r="C275" s="59"/>
      <c r="D275" s="59"/>
      <c r="E275" s="59"/>
      <c r="F275" s="59"/>
      <c r="G275" s="59"/>
      <c r="H275" s="59"/>
      <c r="I275" s="59"/>
      <c r="J275" s="59"/>
      <c r="K275" s="59"/>
      <c r="L275" s="59"/>
      <c r="M275" s="59"/>
      <c r="N275" s="59"/>
      <c r="O275" s="59"/>
      <c r="P275" s="59"/>
      <c r="Q275" s="59"/>
      <c r="R275" s="59"/>
      <c r="S275" s="59"/>
      <c r="T275" s="59"/>
      <c r="U275" s="59"/>
      <c r="V275" s="59"/>
      <c r="W275" s="59"/>
      <c r="X275" s="59"/>
      <c r="Y275" s="59"/>
      <c r="Z275" s="59"/>
      <c r="AA275" s="59"/>
      <c r="AB275" s="59"/>
      <c r="AC275" s="59"/>
      <c r="AD275" s="59"/>
      <c r="AE275" s="59"/>
      <c r="AF275" s="59"/>
      <c r="AG275" s="59"/>
      <c r="AH275" s="59"/>
      <c r="AI275" s="59"/>
      <c r="AJ275" s="59"/>
      <c r="AK275" s="59"/>
      <c r="AL275" s="59"/>
      <c r="AM275" s="59"/>
      <c r="AN275" s="59"/>
      <c r="AO275" s="59"/>
      <c r="AP275" s="59"/>
      <c r="AQ275" s="59"/>
      <c r="AR275" s="3"/>
      <c r="AS275" s="3"/>
      <c r="AT275" s="3"/>
    </row>
    <row r="276"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row>
    <row r="277"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row>
    <row r="278"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row>
    <row r="279"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row>
    <row r="280"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row>
    <row r="281"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row>
    <row r="282"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row>
    <row r="283"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row>
    <row r="284"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row>
    <row r="285"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row>
    <row r="28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row>
    <row r="287"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row>
    <row r="288"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row>
    <row r="289"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row>
    <row r="290"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row>
    <row r="291"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row>
    <row r="292"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row>
    <row r="293"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row>
    <row r="294"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row>
    <row r="295"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row>
    <row r="29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row>
    <row r="297"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row>
    <row r="298"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row>
    <row r="299"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row>
    <row r="300"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row>
    <row r="301"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row>
    <row r="302"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row>
    <row r="303"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row>
    <row r="304"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row>
    <row r="305"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row>
    <row r="30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row>
    <row r="307"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row>
    <row r="308"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row>
    <row r="309"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row>
    <row r="310"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row>
    <row r="311"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row>
    <row r="312"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row>
    <row r="313"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row>
    <row r="314"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row>
    <row r="315"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row>
    <row r="31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row>
    <row r="317"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row>
    <row r="318"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row>
    <row r="319"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row>
    <row r="320"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row>
    <row r="321"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row>
    <row r="322"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row>
    <row r="323"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row>
    <row r="324"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row>
    <row r="325"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row>
    <row r="3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row>
    <row r="327"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row>
    <row r="328"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row>
    <row r="329"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row>
    <row r="330"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row>
    <row r="331"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row>
    <row r="332"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row>
    <row r="333"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row>
    <row r="334"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row>
    <row r="335"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row>
    <row r="33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row>
    <row r="337"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row>
    <row r="338"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row>
    <row r="339"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row>
    <row r="340"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row>
    <row r="341"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row>
    <row r="342"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row>
    <row r="343"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row>
    <row r="344"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row>
    <row r="345"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row>
    <row r="34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row>
    <row r="347"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row>
    <row r="348"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row>
    <row r="349"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row>
    <row r="350"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row>
    <row r="351"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row>
    <row r="352"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row>
    <row r="353"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row>
    <row r="354"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row>
    <row r="355"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row>
    <row r="35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row>
    <row r="357"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row>
    <row r="358"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row>
    <row r="359"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row>
    <row r="360"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row>
    <row r="361"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row>
    <row r="362"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row>
    <row r="363"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row>
    <row r="364"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row>
    <row r="365"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row>
    <row r="36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row>
    <row r="367"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row>
    <row r="368"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row>
    <row r="369"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row>
    <row r="370"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row>
    <row r="371"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row>
    <row r="372"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row>
    <row r="373"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row>
    <row r="374"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row>
    <row r="375"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row>
    <row r="37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row>
    <row r="377"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row>
    <row r="378"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row>
    <row r="379"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row>
    <row r="380"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row>
    <row r="381"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row>
    <row r="382"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row>
    <row r="383"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row>
    <row r="384"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row>
    <row r="385"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row>
    <row r="38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row>
    <row r="387"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row>
    <row r="388"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row>
    <row r="389"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row>
    <row r="390"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row>
    <row r="391"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row>
    <row r="392"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row>
    <row r="393"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row>
    <row r="394"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row>
    <row r="395"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row>
    <row r="39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row>
    <row r="397"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row>
    <row r="398"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row>
    <row r="399"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row>
    <row r="400"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row>
    <row r="401"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row>
    <row r="402"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row>
    <row r="403"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row>
    <row r="404"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row>
    <row r="405"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row>
    <row r="40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row>
    <row r="407"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row>
    <row r="408"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row>
    <row r="409"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row>
    <row r="410"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row>
    <row r="411"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row>
    <row r="412"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row>
    <row r="413"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row>
    <row r="414"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row>
    <row r="415"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row>
    <row r="41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row>
    <row r="417"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row>
    <row r="418"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row>
    <row r="419"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row>
    <row r="420"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row>
    <row r="421"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row>
    <row r="422"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row>
    <row r="423"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row>
    <row r="424"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row>
    <row r="425"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row>
    <row r="4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row>
    <row r="427"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row>
    <row r="428"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row>
    <row r="429"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row>
    <row r="430"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row>
    <row r="431"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row>
    <row r="432"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row>
    <row r="433"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row>
    <row r="434"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row>
    <row r="435"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row>
    <row r="43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row>
    <row r="437"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row>
    <row r="438"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row>
    <row r="439"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row>
    <row r="440"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row>
    <row r="441"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row>
    <row r="442"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row>
    <row r="443"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row>
    <row r="444"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row>
    <row r="445"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row>
    <row r="44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row>
    <row r="447"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row>
    <row r="448"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row>
    <row r="449"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row>
    <row r="450"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row>
    <row r="451"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row>
    <row r="452"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row>
    <row r="453"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row>
    <row r="454"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row>
    <row r="455"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row>
    <row r="45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row>
    <row r="457"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row>
    <row r="458"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row>
    <row r="459"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row>
    <row r="460"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row>
    <row r="461"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row>
    <row r="462"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row>
    <row r="463"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row>
    <row r="464"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row>
    <row r="465"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row>
    <row r="46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row>
    <row r="467"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row>
    <row r="468"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row>
    <row r="469"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row>
    <row r="470"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row>
    <row r="471"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row>
    <row r="472"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row>
    <row r="473"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row>
    <row r="474"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row>
    <row r="475"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row>
    <row r="47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row>
    <row r="477"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row>
    <row r="478"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row>
    <row r="479"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row>
    <row r="480"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row>
    <row r="481"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row>
    <row r="482"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row>
    <row r="483"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row>
    <row r="484"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row>
    <row r="485"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row>
    <row r="48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row>
    <row r="487"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row>
    <row r="488"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row>
    <row r="489"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row>
    <row r="490"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row>
    <row r="491"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row>
    <row r="492"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row>
    <row r="493"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row>
    <row r="494"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row>
    <row r="495"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row>
    <row r="49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row>
    <row r="497"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row>
    <row r="498"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row>
    <row r="499"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row>
    <row r="500"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row>
    <row r="501"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row>
    <row r="502"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row>
    <row r="503"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row>
    <row r="504"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row>
    <row r="505"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row>
    <row r="50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row>
    <row r="507"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row>
    <row r="508"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row>
    <row r="509"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row>
    <row r="510"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row>
    <row r="511"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row>
    <row r="512"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row>
    <row r="513"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row>
    <row r="514"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row>
    <row r="515"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row>
    <row r="51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row>
    <row r="517"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row>
    <row r="518"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row>
    <row r="519"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row>
    <row r="520"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row>
    <row r="521"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row>
    <row r="522"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row>
    <row r="523"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row>
    <row r="524"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row>
    <row r="525"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row>
    <row r="5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row>
    <row r="527"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row>
    <row r="528"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row>
    <row r="529"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row>
    <row r="530"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row>
    <row r="531"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row>
    <row r="532"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row>
    <row r="533"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row>
    <row r="534"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row>
    <row r="535"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row>
    <row r="53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row>
    <row r="537"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row>
    <row r="538"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row>
    <row r="539"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row>
    <row r="540"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row>
    <row r="541"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row>
    <row r="542"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row>
    <row r="543"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row>
    <row r="544"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row>
    <row r="545"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row>
    <row r="54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row>
    <row r="547"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row>
    <row r="548"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row>
    <row r="549"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row>
    <row r="550"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row>
    <row r="551"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row>
    <row r="552"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row>
    <row r="553"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row>
    <row r="554"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row>
    <row r="555"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row>
    <row r="55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row>
    <row r="557"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row>
    <row r="558"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row>
    <row r="559"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row>
    <row r="560"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row>
    <row r="561"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row>
    <row r="562"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row>
    <row r="563"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row>
    <row r="564"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row>
    <row r="565"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row>
    <row r="56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row>
    <row r="567"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row>
    <row r="568"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row>
    <row r="569"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row>
    <row r="570"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row>
    <row r="571"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row>
    <row r="572"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row>
    <row r="573"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row>
    <row r="574"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row>
    <row r="575"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row>
    <row r="57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row>
    <row r="577"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row>
    <row r="578"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row>
    <row r="579"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row>
    <row r="580"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row>
    <row r="581"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row>
    <row r="582"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row>
    <row r="583"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row>
    <row r="584"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row>
    <row r="585"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row>
    <row r="58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row>
    <row r="587"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row>
    <row r="588"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row>
    <row r="589"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row>
    <row r="590"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row>
    <row r="591"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row>
    <row r="592"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row>
    <row r="593"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row>
    <row r="594"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row>
    <row r="595"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row>
    <row r="59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row>
    <row r="597"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row>
    <row r="598"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row>
    <row r="599"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row>
    <row r="600"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row>
    <row r="601"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row>
    <row r="602"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row>
    <row r="603"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row>
    <row r="604"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row>
    <row r="605"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row>
    <row r="60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row>
    <row r="607"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row>
    <row r="608"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row>
    <row r="609"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row>
    <row r="610"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row>
    <row r="611"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row>
    <row r="612"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row>
    <row r="613"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row>
    <row r="614"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row>
    <row r="615"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row>
    <row r="61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row>
    <row r="617"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row>
    <row r="618"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row>
    <row r="619"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row>
    <row r="620"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row>
    <row r="621"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row>
    <row r="622"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row>
    <row r="623"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row>
    <row r="624"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row>
    <row r="625"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row>
    <row r="6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row>
    <row r="627"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row>
    <row r="628"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row>
    <row r="629"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row>
    <row r="630"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row>
    <row r="631"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row>
    <row r="632"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row>
    <row r="633"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row>
    <row r="634"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row>
    <row r="635"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row>
    <row r="63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row>
    <row r="637"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row>
    <row r="638"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row>
    <row r="639"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row>
    <row r="640"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row>
    <row r="641"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row>
    <row r="642"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row>
    <row r="643"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row>
    <row r="644"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row>
    <row r="645"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row>
    <row r="64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row>
    <row r="647"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row>
    <row r="648"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row>
    <row r="649"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row>
    <row r="650"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row>
    <row r="651"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row>
    <row r="652"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row>
    <row r="653"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row>
    <row r="654"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row>
    <row r="655"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row>
    <row r="65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row>
    <row r="657"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row>
    <row r="658"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row>
    <row r="659"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row>
    <row r="660"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row>
    <row r="661"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row>
    <row r="662"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row>
    <row r="663"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row>
    <row r="664"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row>
    <row r="665"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row>
    <row r="66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row>
    <row r="667"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row>
    <row r="668"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row>
    <row r="669"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row>
    <row r="670"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row>
    <row r="671"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row>
    <row r="672"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row>
    <row r="673"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row>
    <row r="674"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row>
    <row r="675"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row>
    <row r="67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row>
    <row r="677"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row>
    <row r="678"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row>
    <row r="679"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row>
    <row r="680"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row>
    <row r="681"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row>
    <row r="682"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row>
    <row r="683"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row>
    <row r="684"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row>
    <row r="685"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row>
    <row r="68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row>
    <row r="687"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row>
    <row r="688"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row>
    <row r="689"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row>
    <row r="690"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row>
    <row r="691"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row>
    <row r="692"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row>
    <row r="693"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row>
    <row r="694"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row>
    <row r="695"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row>
    <row r="69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row>
    <row r="697"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row>
    <row r="698"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row>
    <row r="699"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row>
    <row r="700"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row>
    <row r="701"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row>
    <row r="702"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row>
    <row r="703"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row>
    <row r="704"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row>
    <row r="705"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row>
    <row r="70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row>
    <row r="707"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row>
    <row r="708"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row>
    <row r="709"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row>
    <row r="710"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row>
    <row r="711"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row>
    <row r="712"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row>
    <row r="713"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row>
    <row r="714"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row>
    <row r="715"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row>
    <row r="71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row>
    <row r="717"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row>
    <row r="718"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row>
    <row r="719"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row>
    <row r="720"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row>
    <row r="721"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row>
    <row r="722"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row>
    <row r="723"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row>
    <row r="724"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row>
    <row r="725"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row>
    <row r="7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row>
    <row r="727"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row>
    <row r="728"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row>
    <row r="729"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row>
    <row r="730"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row>
    <row r="731"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row>
    <row r="732"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row>
    <row r="733"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row>
    <row r="734"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row>
    <row r="735"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row>
    <row r="73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row>
    <row r="737"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row>
    <row r="738"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row>
    <row r="739"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row>
    <row r="740"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row>
    <row r="741"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row>
    <row r="742"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row>
    <row r="743"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row>
    <row r="744"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row>
    <row r="745"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row>
    <row r="74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row>
    <row r="747"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row>
    <row r="748"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row>
    <row r="749"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row>
    <row r="750"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row>
    <row r="751"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row>
    <row r="752"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row>
    <row r="753"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row>
    <row r="754"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row>
    <row r="755"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row>
    <row r="75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row>
    <row r="757"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row>
    <row r="758"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row>
    <row r="759"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row>
    <row r="760"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row>
    <row r="761"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row>
    <row r="762"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row>
    <row r="763"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row>
    <row r="764"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row>
    <row r="765"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row>
    <row r="76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row>
    <row r="767"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row>
    <row r="768"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row>
    <row r="769"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row>
    <row r="770"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row>
    <row r="771"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row>
    <row r="772"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row>
    <row r="773"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row>
    <row r="774"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row>
    <row r="775"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row>
    <row r="77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row>
    <row r="777"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row>
    <row r="778"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row>
    <row r="779"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row>
    <row r="780"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row>
    <row r="781"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row>
    <row r="782"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row>
    <row r="783"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row>
    <row r="784"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row>
    <row r="785"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row>
    <row r="78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row>
    <row r="787"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row>
    <row r="788"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row>
    <row r="789"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row>
    <row r="790"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row>
    <row r="791"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row>
    <row r="792"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row>
    <row r="793"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row>
    <row r="794"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row>
    <row r="795"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row>
    <row r="79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row>
    <row r="797"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row>
    <row r="798"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row>
    <row r="799"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row>
    <row r="800"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row>
    <row r="801"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row>
    <row r="802"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row>
    <row r="803"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row>
    <row r="804"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row>
    <row r="805"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row>
    <row r="80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row>
    <row r="807"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row>
    <row r="808"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row>
    <row r="809"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row>
    <row r="810"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row>
    <row r="811"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row>
    <row r="812"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row>
    <row r="813"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row>
    <row r="814"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row>
    <row r="815"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row>
    <row r="81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row>
    <row r="817"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row>
    <row r="818"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row>
    <row r="819"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row>
    <row r="820"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row>
    <row r="821"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row>
    <row r="822"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row>
    <row r="823"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row>
    <row r="824"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row>
    <row r="825"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row>
    <row r="8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row>
    <row r="827"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row>
    <row r="828"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row>
    <row r="829"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row>
    <row r="830"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row>
    <row r="831"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row>
    <row r="832"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row>
    <row r="833"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row>
    <row r="834"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row>
    <row r="835"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row>
    <row r="83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row>
    <row r="837"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row>
    <row r="838"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row>
    <row r="839"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row>
    <row r="840"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row>
    <row r="841"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row>
    <row r="842"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row>
    <row r="843"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row>
    <row r="844"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row>
    <row r="845"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row>
    <row r="84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row>
    <row r="847"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row>
    <row r="848"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row>
    <row r="849"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row>
    <row r="850"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row>
    <row r="851"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row>
    <row r="852"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row>
    <row r="853"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row>
    <row r="854"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row>
    <row r="855"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row>
    <row r="85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row>
    <row r="857"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row>
    <row r="858"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row>
    <row r="859"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row>
    <row r="860"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row>
    <row r="861"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row>
    <row r="862"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row>
    <row r="863"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row>
    <row r="864"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row>
    <row r="865"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row>
    <row r="86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row>
    <row r="867"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row>
    <row r="868"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row>
    <row r="869"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row>
    <row r="870"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row>
    <row r="871"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row>
    <row r="872"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row>
    <row r="873"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row>
    <row r="874"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row>
    <row r="875"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row>
    <row r="87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row>
    <row r="877"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row>
    <row r="878"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row>
    <row r="879"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row>
    <row r="880"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row>
    <row r="881"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row>
    <row r="882"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row>
    <row r="883"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row>
    <row r="884"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row>
    <row r="885"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row>
    <row r="88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row>
    <row r="887"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row>
    <row r="888"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row>
    <row r="889"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row>
    <row r="890"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row>
    <row r="891"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row>
    <row r="892"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row>
    <row r="893"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row>
    <row r="894"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row>
    <row r="895"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row>
    <row r="89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row>
    <row r="897"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row>
    <row r="898"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row>
    <row r="899"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row>
    <row r="900"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row>
    <row r="901"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row>
    <row r="902"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row>
    <row r="903"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row>
    <row r="904"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row>
    <row r="905"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row>
    <row r="90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row>
    <row r="907"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row>
    <row r="908"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row>
    <row r="909"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row>
    <row r="910"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row>
    <row r="911"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row>
    <row r="912"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row>
    <row r="913"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row>
    <row r="914"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row>
    <row r="915"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row>
    <row r="91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row>
    <row r="917"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row>
    <row r="918"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row>
    <row r="919"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row>
    <row r="920"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row>
    <row r="921"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row>
    <row r="922"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row>
    <row r="923"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row>
    <row r="924"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row>
    <row r="925"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row>
    <row r="9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row>
    <row r="927"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row>
    <row r="928"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row>
    <row r="929"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row>
    <row r="930"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row>
    <row r="931"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row>
    <row r="932"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row>
    <row r="933"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row>
    <row r="934"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row>
    <row r="935"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row>
    <row r="93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row>
    <row r="937"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row>
    <row r="938"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row>
    <row r="939"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row>
    <row r="940"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row>
    <row r="941"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row>
    <row r="942"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row>
    <row r="943"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row>
    <row r="944"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row>
    <row r="945"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row>
    <row r="94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row>
    <row r="947"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row>
    <row r="948"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row>
    <row r="949"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row>
    <row r="950"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row>
    <row r="951"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row>
    <row r="952"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row>
    <row r="953"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row>
    <row r="954"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row>
    <row r="955"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row>
    <row r="95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row>
    <row r="957"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row>
    <row r="958"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row>
    <row r="959"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row>
    <row r="960"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row>
    <row r="961"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row>
    <row r="962"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row>
    <row r="963"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row>
    <row r="964"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row>
    <row r="965"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row>
    <row r="96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row>
    <row r="967"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row>
    <row r="968"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row>
    <row r="969"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row>
    <row r="970"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row>
    <row r="971"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row>
    <row r="972"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row>
    <row r="973"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row>
    <row r="974"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row>
    <row r="975"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row>
    <row r="97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row>
    <row r="977"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row>
    <row r="978"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row>
    <row r="979"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row>
    <row r="980"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row>
    <row r="981"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row>
    <row r="982"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row>
    <row r="983"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row>
    <row r="984"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row>
    <row r="985"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row>
    <row r="98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row>
    <row r="987"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row>
    <row r="988"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row>
    <row r="989"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row>
    <row r="990"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row>
    <row r="991"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row>
    <row r="992"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row>
    <row r="993"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row>
    <row r="994"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row>
    <row r="995"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row>
    <row r="99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row>
    <row r="997"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row>
    <row r="998"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row>
    <row r="999"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row>
    <row r="1000"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row>
  </sheetData>
  <mergeCells count="28">
    <mergeCell ref="X12:Z12"/>
    <mergeCell ref="AB12:AC12"/>
    <mergeCell ref="AE12:AG12"/>
    <mergeCell ref="AI12:AJ12"/>
    <mergeCell ref="AL12:AN12"/>
    <mergeCell ref="AP12:AQ12"/>
    <mergeCell ref="N12:O12"/>
    <mergeCell ref="N13:N14"/>
    <mergeCell ref="O13:O14"/>
    <mergeCell ref="B53:D53"/>
    <mergeCell ref="B54:D54"/>
    <mergeCell ref="B59:D59"/>
    <mergeCell ref="B60:D60"/>
    <mergeCell ref="U13:U14"/>
    <mergeCell ref="V13:V14"/>
    <mergeCell ref="AB13:AB14"/>
    <mergeCell ref="AC13:AC14"/>
    <mergeCell ref="AI13:AI14"/>
    <mergeCell ref="AJ13:AJ14"/>
    <mergeCell ref="AP13:AP14"/>
    <mergeCell ref="AQ13:AQ14"/>
    <mergeCell ref="S1:Y1"/>
    <mergeCell ref="T2:Y2"/>
    <mergeCell ref="F12:H12"/>
    <mergeCell ref="J12:L12"/>
    <mergeCell ref="Q12:S12"/>
    <mergeCell ref="U12:V12"/>
    <mergeCell ref="D13:D14"/>
  </mergeCells>
  <dataValidations>
    <dataValidation type="list" allowBlank="1" showErrorMessage="1" sqref="D8">
      <formula1>"TOU,non-TOU"</formula1>
    </dataValidation>
    <dataValidation type="list" allowBlank="1" showErrorMessage="1" sqref="E15:E28 E30:E36 E38:E39 E41:E49 E55 E61">
      <formula1>#REF!</formula1>
    </dataValidation>
    <dataValidation type="list" allowBlank="1" showInputMessage="1" showErrorMessage="1" prompt="Select Charge Unit - monthly, per kWh, per kW" sqref="D15:D28 D30:D36 D38:D39 D41:D49 D55 D61">
      <formula1>"Monthly,per kWh,per kW"</formula1>
    </dataValidation>
  </dataValidations>
  <printOptions/>
  <pageMargins bottom="0.984251968503937" footer="0.0" header="0.0" left="0.7480314960629921" right="0.7480314960629921" top="0.984251968503937"/>
  <pageSetup orientation="landscape"/>
  <drawing r:id="rId1"/>
</worksheet>
</file>

<file path=xl/worksheets/sheet2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14.0" topLeftCell="A15" activePane="bottomLeft" state="frozen"/>
      <selection activeCell="B16" sqref="B16" pane="bottomLeft"/>
    </sheetView>
  </sheetViews>
  <sheetFormatPr customHeight="1" defaultColWidth="12.63" defaultRowHeight="15.0"/>
  <cols>
    <col customWidth="1" min="1" max="1" width="2.13"/>
    <col customWidth="1" min="2" max="2" width="26.38"/>
    <col customWidth="1" min="3" max="3" width="3.75"/>
    <col customWidth="1" min="4" max="4" width="11.38"/>
    <col customWidth="1" min="5" max="5" width="1.38"/>
    <col customWidth="1" min="6" max="6" width="10.63"/>
    <col customWidth="1" min="7" max="7" width="8.0"/>
    <col customWidth="1" min="8" max="8" width="9.25"/>
    <col customWidth="1" min="9" max="9" width="0.38"/>
    <col customWidth="1" min="10" max="10" width="10.38"/>
    <col customWidth="1" min="11" max="11" width="8.0"/>
    <col customWidth="1" min="12" max="12" width="10.25"/>
    <col customWidth="1" min="13" max="13" width="0.38"/>
    <col customWidth="1" min="14" max="14" width="9.38"/>
    <col customWidth="1" min="15" max="15" width="10.0"/>
    <col customWidth="1" min="16" max="16" width="0.38"/>
    <col customWidth="1" min="17" max="17" width="10.38"/>
    <col customWidth="1" min="18" max="18" width="8.0"/>
    <col customWidth="1" min="19" max="19" width="11.0"/>
    <col customWidth="1" min="20" max="20" width="0.38"/>
    <col customWidth="1" min="21" max="21" width="9.38"/>
    <col customWidth="1" min="22" max="22" width="10.0"/>
    <col customWidth="1" min="23" max="23" width="1.0"/>
    <col customWidth="1" min="24" max="24" width="10.38"/>
    <col customWidth="1" min="25" max="25" width="8.0"/>
    <col customWidth="1" min="26" max="26" width="11.0"/>
    <col customWidth="1" min="27" max="27" width="0.38"/>
    <col customWidth="1" min="28" max="28" width="9.38"/>
    <col customWidth="1" min="29" max="29" width="10.0"/>
    <col customWidth="1" min="30" max="30" width="0.38"/>
    <col customWidth="1" min="31" max="31" width="10.38"/>
    <col customWidth="1" min="32" max="32" width="8.0"/>
    <col customWidth="1" min="33" max="33" width="11.0"/>
    <col customWidth="1" min="34" max="34" width="0.38"/>
    <col customWidth="1" min="35" max="35" width="9.38"/>
    <col customWidth="1" min="36" max="36" width="10.0"/>
    <col customWidth="1" min="37" max="37" width="0.38"/>
    <col customWidth="1" min="38" max="38" width="10.38"/>
    <col customWidth="1" min="39" max="39" width="8.0"/>
    <col customWidth="1" min="40" max="40" width="11.0"/>
    <col customWidth="1" min="41" max="41" width="0.38"/>
    <col customWidth="1" min="42" max="42" width="9.38"/>
    <col customWidth="1" min="43" max="43" width="10.0"/>
    <col customWidth="1" min="44" max="44" width="0.75"/>
    <col customWidth="1" min="45" max="47" width="12.38"/>
  </cols>
  <sheetData>
    <row r="1" ht="12.0" customHeight="1">
      <c r="A1" s="59"/>
      <c r="B1" s="59"/>
      <c r="C1" s="59"/>
      <c r="D1" s="59"/>
      <c r="E1" s="59"/>
      <c r="F1" s="59"/>
      <c r="G1" s="59"/>
      <c r="H1" s="59"/>
      <c r="I1" s="59"/>
      <c r="J1" s="59"/>
      <c r="K1" s="59"/>
      <c r="Q1" s="59"/>
      <c r="R1" s="59"/>
      <c r="S1" s="398" t="s">
        <v>290</v>
      </c>
      <c r="T1" s="399"/>
      <c r="U1" s="399"/>
      <c r="V1" s="399"/>
      <c r="W1" s="399"/>
      <c r="X1" s="399"/>
      <c r="Y1" s="400"/>
      <c r="Z1" s="59"/>
      <c r="AA1" s="59"/>
      <c r="AB1" s="59"/>
      <c r="AC1" s="59"/>
      <c r="AD1" s="59"/>
      <c r="AE1" s="59"/>
      <c r="AF1" s="59"/>
      <c r="AG1" s="59"/>
      <c r="AH1" s="59"/>
      <c r="AI1" s="59"/>
      <c r="AJ1" s="59"/>
      <c r="AK1" s="59"/>
      <c r="AL1" s="59"/>
      <c r="AM1" s="59"/>
      <c r="AN1" s="59"/>
      <c r="AO1" s="59"/>
      <c r="AP1" s="59"/>
      <c r="AQ1" s="59"/>
      <c r="AR1" s="59"/>
    </row>
    <row r="2" ht="12.0" customHeight="1">
      <c r="A2" s="59"/>
      <c r="B2" s="59"/>
      <c r="C2" s="401"/>
      <c r="D2" s="401"/>
      <c r="E2" s="401"/>
      <c r="F2" s="401" t="s">
        <v>291</v>
      </c>
      <c r="G2" s="401"/>
      <c r="H2" s="401"/>
      <c r="I2" s="401"/>
      <c r="J2" s="401"/>
      <c r="K2" s="401"/>
      <c r="L2" s="401"/>
      <c r="M2" s="401"/>
      <c r="N2" s="401"/>
      <c r="O2" s="401"/>
      <c r="Q2" s="59"/>
      <c r="R2" s="59"/>
      <c r="S2" s="402">
        <f>'Res (100)'!$S$2</f>
        <v>1</v>
      </c>
      <c r="T2" s="514" t="s">
        <v>292</v>
      </c>
      <c r="U2" s="399"/>
      <c r="V2" s="399"/>
      <c r="W2" s="399"/>
      <c r="X2" s="399"/>
      <c r="Y2" s="400"/>
      <c r="Z2" s="59"/>
      <c r="AA2" s="59"/>
      <c r="AB2" s="59"/>
      <c r="AC2" s="59"/>
      <c r="AD2" s="59"/>
      <c r="AE2" s="59"/>
      <c r="AF2" s="59"/>
      <c r="AG2" s="59"/>
      <c r="AH2" s="59"/>
      <c r="AI2" s="59"/>
      <c r="AJ2" s="59"/>
      <c r="AK2" s="59"/>
      <c r="AL2" s="59"/>
      <c r="AM2" s="59"/>
      <c r="AN2" s="59"/>
      <c r="AO2" s="59"/>
      <c r="AP2" s="59"/>
      <c r="AQ2" s="59"/>
      <c r="AR2" s="59"/>
    </row>
    <row r="3" ht="12.0" customHeight="1">
      <c r="A3" s="59"/>
      <c r="B3" s="59"/>
      <c r="C3" s="401"/>
      <c r="D3" s="401"/>
      <c r="E3" s="401"/>
      <c r="F3" s="401" t="s">
        <v>293</v>
      </c>
      <c r="G3" s="401"/>
      <c r="H3" s="401"/>
      <c r="I3" s="401"/>
      <c r="J3" s="401"/>
      <c r="K3" s="401"/>
      <c r="L3" s="401"/>
      <c r="M3" s="401"/>
      <c r="N3" s="401"/>
      <c r="O3" s="401"/>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row>
    <row r="4" ht="12.0" customHeight="1">
      <c r="A4" s="59"/>
      <c r="B4" s="59"/>
      <c r="C4" s="59"/>
      <c r="D4" s="59"/>
      <c r="E4" s="59"/>
      <c r="F4" s="59"/>
      <c r="G4" s="59"/>
      <c r="H4" s="59"/>
      <c r="I4" s="59"/>
      <c r="J4" s="59"/>
      <c r="K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row>
    <row r="5" ht="12.0" customHeight="1">
      <c r="A5" s="59"/>
      <c r="B5" s="59"/>
      <c r="C5" s="59"/>
      <c r="D5" s="59"/>
      <c r="E5" s="59"/>
      <c r="F5" s="59"/>
      <c r="G5" s="59"/>
      <c r="H5" s="59"/>
      <c r="I5" s="59"/>
      <c r="J5" s="59"/>
      <c r="K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row>
    <row r="6" ht="12.0" customHeight="1">
      <c r="A6" s="59"/>
      <c r="B6" s="350" t="s">
        <v>294</v>
      </c>
      <c r="C6" s="59"/>
      <c r="D6" s="539" t="s">
        <v>220</v>
      </c>
      <c r="E6" s="540"/>
      <c r="F6" s="540"/>
      <c r="G6" s="540"/>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3"/>
      <c r="AT6" s="3"/>
      <c r="AU6" s="3"/>
    </row>
    <row r="7" ht="12.0" customHeight="1">
      <c r="A7" s="59"/>
      <c r="B7" s="408"/>
      <c r="C7" s="59"/>
      <c r="D7" s="409"/>
      <c r="E7" s="409"/>
      <c r="F7" s="409"/>
      <c r="G7" s="409"/>
      <c r="H7" s="409"/>
      <c r="I7" s="409"/>
      <c r="J7" s="409"/>
      <c r="K7" s="409"/>
      <c r="L7" s="409"/>
      <c r="M7" s="409"/>
      <c r="N7" s="409"/>
      <c r="O7" s="40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row>
    <row r="8" ht="12.0" customHeight="1">
      <c r="A8" s="59"/>
      <c r="B8" s="350" t="s">
        <v>295</v>
      </c>
      <c r="C8" s="59"/>
      <c r="D8" s="410" t="s">
        <v>296</v>
      </c>
      <c r="E8" s="409"/>
      <c r="F8" s="409"/>
      <c r="G8" s="409"/>
      <c r="H8" s="409"/>
      <c r="I8" s="409"/>
      <c r="J8" s="409"/>
      <c r="K8" s="409"/>
      <c r="L8" s="409"/>
      <c r="M8" s="409"/>
      <c r="N8" s="409"/>
      <c r="O8" s="40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row>
    <row r="9" ht="12.0" customHeight="1">
      <c r="A9" s="59"/>
      <c r="B9" s="408"/>
      <c r="C9" s="59"/>
      <c r="D9" s="409"/>
      <c r="E9" s="409"/>
      <c r="F9" s="409"/>
      <c r="G9" s="409"/>
      <c r="H9" s="409"/>
      <c r="I9" s="409"/>
      <c r="J9" s="409"/>
      <c r="K9" s="409"/>
      <c r="L9" s="409"/>
      <c r="M9" s="409"/>
      <c r="N9" s="409"/>
      <c r="O9" s="40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row>
    <row r="10" ht="12.0" customHeight="1">
      <c r="A10" s="59"/>
      <c r="B10" s="59"/>
      <c r="C10" s="59"/>
      <c r="D10" s="337" t="s">
        <v>297</v>
      </c>
      <c r="E10" s="337"/>
      <c r="F10" s="411">
        <v>5000.0</v>
      </c>
      <c r="G10" s="337" t="s">
        <v>298</v>
      </c>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row>
    <row r="11" ht="12.0" customHeight="1">
      <c r="A11" s="59"/>
      <c r="B11" s="59"/>
      <c r="C11" s="59"/>
      <c r="D11" s="59"/>
      <c r="E11" s="59"/>
      <c r="F11" s="412">
        <v>4.0</v>
      </c>
      <c r="G11" s="412"/>
      <c r="H11" s="412" t="str">
        <f>F12</f>
        <v>2025A</v>
      </c>
      <c r="I11" s="412"/>
      <c r="J11" s="412">
        <v>5.0</v>
      </c>
      <c r="K11" s="412"/>
      <c r="L11" s="412" t="str">
        <f>J12</f>
        <v>2026F</v>
      </c>
      <c r="M11" s="412"/>
      <c r="N11" s="412"/>
      <c r="O11" s="412" t="str">
        <f>L11&amp;"%"</f>
        <v>2026F%</v>
      </c>
      <c r="P11" s="412"/>
      <c r="Q11" s="412">
        <v>6.0</v>
      </c>
      <c r="R11" s="412"/>
      <c r="S11" s="412" t="str">
        <f>Q12</f>
        <v>2027F</v>
      </c>
      <c r="T11" s="412"/>
      <c r="U11" s="412"/>
      <c r="V11" s="412" t="str">
        <f>S11&amp;"%"</f>
        <v>2027F%</v>
      </c>
      <c r="W11" s="412"/>
      <c r="X11" s="412">
        <v>7.0</v>
      </c>
      <c r="Y11" s="412"/>
      <c r="Z11" s="412" t="str">
        <f>X12</f>
        <v>2028F</v>
      </c>
      <c r="AA11" s="412"/>
      <c r="AB11" s="412"/>
      <c r="AC11" s="412" t="str">
        <f>Z11&amp;"%"</f>
        <v>2028F%</v>
      </c>
      <c r="AD11" s="412"/>
      <c r="AE11" s="412">
        <v>8.0</v>
      </c>
      <c r="AF11" s="412"/>
      <c r="AG11" s="412" t="str">
        <f>AE12</f>
        <v>2029F</v>
      </c>
      <c r="AH11" s="412"/>
      <c r="AI11" s="412"/>
      <c r="AJ11" s="412" t="str">
        <f>AG11&amp;"%"</f>
        <v>2029F%</v>
      </c>
      <c r="AK11" s="412"/>
      <c r="AL11" s="412">
        <v>9.0</v>
      </c>
      <c r="AM11" s="412"/>
      <c r="AN11" s="412" t="str">
        <f>AL12</f>
        <v>2030F</v>
      </c>
      <c r="AO11" s="412"/>
      <c r="AP11" s="412"/>
      <c r="AQ11" s="412" t="str">
        <f>AN11&amp;"%"</f>
        <v>2030F%</v>
      </c>
      <c r="AR11" s="412"/>
    </row>
    <row r="12" ht="12.0" customHeight="1">
      <c r="A12" s="59"/>
      <c r="B12" s="59"/>
      <c r="C12" s="59"/>
      <c r="D12" s="337"/>
      <c r="E12" s="337"/>
      <c r="F12" s="413" t="s">
        <v>1</v>
      </c>
      <c r="G12" s="46"/>
      <c r="H12" s="47"/>
      <c r="I12" s="59"/>
      <c r="J12" s="413" t="s">
        <v>2</v>
      </c>
      <c r="K12" s="46"/>
      <c r="L12" s="47"/>
      <c r="M12" s="59"/>
      <c r="N12" s="414" t="str">
        <f>"Impact "&amp;F12&amp;" vs "&amp;J12</f>
        <v>Impact 2025A vs 2026F</v>
      </c>
      <c r="O12" s="47"/>
      <c r="P12" s="59"/>
      <c r="Q12" s="413" t="s">
        <v>3</v>
      </c>
      <c r="R12" s="46"/>
      <c r="S12" s="47"/>
      <c r="T12" s="59"/>
      <c r="U12" s="414" t="str">
        <f>"Impact "&amp;J12&amp;" vs "&amp;Q12</f>
        <v>Impact 2026F vs 2027F</v>
      </c>
      <c r="V12" s="47"/>
      <c r="W12" s="59"/>
      <c r="X12" s="413" t="s">
        <v>4</v>
      </c>
      <c r="Y12" s="46"/>
      <c r="Z12" s="47"/>
      <c r="AA12" s="59"/>
      <c r="AB12" s="414" t="str">
        <f>"Impact "&amp;Q12&amp;" vs "&amp;X12</f>
        <v>Impact 2027F vs 2028F</v>
      </c>
      <c r="AC12" s="47"/>
      <c r="AD12" s="59"/>
      <c r="AE12" s="413" t="s">
        <v>5</v>
      </c>
      <c r="AF12" s="46"/>
      <c r="AG12" s="47"/>
      <c r="AH12" s="59"/>
      <c r="AI12" s="414" t="str">
        <f>"Impact "&amp;X12&amp;" vs "&amp;AE12</f>
        <v>Impact 2028F vs 2029F</v>
      </c>
      <c r="AJ12" s="47"/>
      <c r="AK12" s="59"/>
      <c r="AL12" s="413" t="s">
        <v>6</v>
      </c>
      <c r="AM12" s="46"/>
      <c r="AN12" s="47"/>
      <c r="AO12" s="59"/>
      <c r="AP12" s="414" t="str">
        <f>"Impact "&amp;AE12&amp;" vs "&amp;AL12</f>
        <v>Impact 2029F vs 2030F</v>
      </c>
      <c r="AQ12" s="47"/>
      <c r="AR12" s="340"/>
    </row>
    <row r="13" ht="12.0" customHeight="1">
      <c r="A13" s="59"/>
      <c r="B13" s="59"/>
      <c r="C13" s="59"/>
      <c r="D13" s="415" t="s">
        <v>299</v>
      </c>
      <c r="E13" s="340"/>
      <c r="F13" s="416" t="s">
        <v>300</v>
      </c>
      <c r="G13" s="416" t="s">
        <v>301</v>
      </c>
      <c r="H13" s="418" t="s">
        <v>302</v>
      </c>
      <c r="I13" s="59"/>
      <c r="J13" s="416" t="s">
        <v>300</v>
      </c>
      <c r="K13" s="417" t="s">
        <v>301</v>
      </c>
      <c r="L13" s="418" t="s">
        <v>302</v>
      </c>
      <c r="M13" s="59"/>
      <c r="N13" s="419" t="s">
        <v>303</v>
      </c>
      <c r="O13" s="420" t="s">
        <v>304</v>
      </c>
      <c r="P13" s="59"/>
      <c r="Q13" s="416" t="s">
        <v>300</v>
      </c>
      <c r="R13" s="417" t="s">
        <v>301</v>
      </c>
      <c r="S13" s="418" t="s">
        <v>302</v>
      </c>
      <c r="T13" s="59"/>
      <c r="U13" s="419" t="s">
        <v>303</v>
      </c>
      <c r="V13" s="420" t="s">
        <v>304</v>
      </c>
      <c r="W13" s="59"/>
      <c r="X13" s="416" t="s">
        <v>300</v>
      </c>
      <c r="Y13" s="417" t="s">
        <v>301</v>
      </c>
      <c r="Z13" s="418" t="s">
        <v>302</v>
      </c>
      <c r="AA13" s="59"/>
      <c r="AB13" s="419" t="s">
        <v>303</v>
      </c>
      <c r="AC13" s="420" t="s">
        <v>304</v>
      </c>
      <c r="AD13" s="59"/>
      <c r="AE13" s="416" t="s">
        <v>300</v>
      </c>
      <c r="AF13" s="417" t="s">
        <v>301</v>
      </c>
      <c r="AG13" s="418" t="s">
        <v>302</v>
      </c>
      <c r="AH13" s="59"/>
      <c r="AI13" s="419" t="s">
        <v>303</v>
      </c>
      <c r="AJ13" s="420" t="s">
        <v>304</v>
      </c>
      <c r="AK13" s="59"/>
      <c r="AL13" s="416" t="s">
        <v>300</v>
      </c>
      <c r="AM13" s="417" t="s">
        <v>301</v>
      </c>
      <c r="AN13" s="418" t="s">
        <v>302</v>
      </c>
      <c r="AO13" s="59"/>
      <c r="AP13" s="419" t="s">
        <v>303</v>
      </c>
      <c r="AQ13" s="420" t="s">
        <v>304</v>
      </c>
      <c r="AR13" s="415"/>
    </row>
    <row r="14" ht="12.0" customHeight="1">
      <c r="A14" s="59"/>
      <c r="B14" s="59"/>
      <c r="C14" s="59"/>
      <c r="E14" s="340"/>
      <c r="F14" s="421" t="s">
        <v>305</v>
      </c>
      <c r="G14" s="517"/>
      <c r="H14" s="423" t="s">
        <v>305</v>
      </c>
      <c r="I14" s="59"/>
      <c r="J14" s="421" t="s">
        <v>305</v>
      </c>
      <c r="K14" s="422"/>
      <c r="L14" s="423" t="s">
        <v>305</v>
      </c>
      <c r="M14" s="59"/>
      <c r="N14" s="424"/>
      <c r="O14" s="425"/>
      <c r="P14" s="59"/>
      <c r="Q14" s="421" t="s">
        <v>305</v>
      </c>
      <c r="R14" s="422"/>
      <c r="S14" s="423" t="s">
        <v>305</v>
      </c>
      <c r="T14" s="59"/>
      <c r="U14" s="424"/>
      <c r="V14" s="425"/>
      <c r="W14" s="59"/>
      <c r="X14" s="421" t="s">
        <v>305</v>
      </c>
      <c r="Y14" s="422"/>
      <c r="Z14" s="423" t="s">
        <v>305</v>
      </c>
      <c r="AA14" s="59"/>
      <c r="AB14" s="424"/>
      <c r="AC14" s="425"/>
      <c r="AD14" s="59"/>
      <c r="AE14" s="421" t="s">
        <v>305</v>
      </c>
      <c r="AF14" s="422"/>
      <c r="AG14" s="423" t="s">
        <v>305</v>
      </c>
      <c r="AH14" s="59"/>
      <c r="AI14" s="424"/>
      <c r="AJ14" s="425"/>
      <c r="AK14" s="59"/>
      <c r="AL14" s="421" t="s">
        <v>305</v>
      </c>
      <c r="AM14" s="422"/>
      <c r="AN14" s="423" t="s">
        <v>305</v>
      </c>
      <c r="AO14" s="59"/>
      <c r="AP14" s="424"/>
      <c r="AQ14" s="425"/>
      <c r="AR14" s="415"/>
    </row>
    <row r="15" ht="12.0" customHeight="1">
      <c r="A15" s="59"/>
      <c r="B15" s="351" t="s">
        <v>218</v>
      </c>
      <c r="C15" s="426" t="str">
        <f t="shared" ref="C15:C28" si="1">D$6&amp;"."&amp;B15</f>
        <v>General Service &lt; 50 kW.Monthly Service Charge</v>
      </c>
      <c r="D15" s="427" t="s">
        <v>306</v>
      </c>
      <c r="E15" s="351"/>
      <c r="F15" s="428">
        <f>IFERROR(VLOOKUP($C15,'Proposed Rates'!$B:$J,F$11,FALSE),0)</f>
        <v>23.53</v>
      </c>
      <c r="G15" s="429">
        <f t="shared" ref="G15:G28" si="2">IF($D15="Monthly",1,IF($D15="per KWH",$F$10,0))</f>
        <v>1</v>
      </c>
      <c r="H15" s="431">
        <f t="shared" ref="H15:H28" si="3">G15*F15</f>
        <v>23.53</v>
      </c>
      <c r="I15" s="80"/>
      <c r="J15" s="428">
        <f>IFERROR(VLOOKUP($C15,'Proposed Rates'!$B:$J,J$11,FALSE),0)</f>
        <v>27.94</v>
      </c>
      <c r="K15" s="429">
        <f t="shared" ref="K15:K28" si="4">IF($D15="Monthly",1,IF($D15="per KWH",$F$10,0))</f>
        <v>1</v>
      </c>
      <c r="L15" s="431">
        <f t="shared" ref="L15:L28" si="5">K15*J15</f>
        <v>27.94</v>
      </c>
      <c r="M15" s="80"/>
      <c r="N15" s="432">
        <f t="shared" ref="N15:N48" si="6">L15-H15</f>
        <v>4.41</v>
      </c>
      <c r="O15" s="433">
        <f t="shared" ref="O15:O48" si="7">IF((H15)=0,"",(N15/H15))</f>
        <v>0.1874203145</v>
      </c>
      <c r="P15" s="59"/>
      <c r="Q15" s="428">
        <f>IFERROR(VLOOKUP($C15,'Proposed Rates'!$B:$J,Q$11,FALSE),0)</f>
        <v>29.93</v>
      </c>
      <c r="R15" s="429">
        <f t="shared" ref="R15:R28" si="8">IF($D15="Monthly",1,IF($D15="per KWH",$F$10,0))</f>
        <v>1</v>
      </c>
      <c r="S15" s="431">
        <f t="shared" ref="S15:S28" si="9">R15*Q15</f>
        <v>29.93</v>
      </c>
      <c r="T15" s="80"/>
      <c r="U15" s="432">
        <f t="shared" ref="U15:U48" si="10">S15-L15</f>
        <v>1.99</v>
      </c>
      <c r="V15" s="433">
        <f t="shared" ref="V15:V48" si="11">IF((L15)=0,"",(U15/L15))</f>
        <v>0.07122405154</v>
      </c>
      <c r="W15" s="59"/>
      <c r="X15" s="428">
        <f>IFERROR(VLOOKUP($C15,'Proposed Rates'!$B:$J,X$11,FALSE),0)</f>
        <v>32.54</v>
      </c>
      <c r="Y15" s="429">
        <f t="shared" ref="Y15:Y28" si="12">IF($D15="Monthly",1,IF($D15="per KWH",$F$10,0))</f>
        <v>1</v>
      </c>
      <c r="Z15" s="431">
        <f t="shared" ref="Z15:Z28" si="13">Y15*X15</f>
        <v>32.54</v>
      </c>
      <c r="AA15" s="80"/>
      <c r="AB15" s="432">
        <f t="shared" ref="AB15:AB48" si="14">Z15-S15</f>
        <v>2.61</v>
      </c>
      <c r="AC15" s="433">
        <f t="shared" ref="AC15:AC48" si="15">IF((S15)=0,"",(AB15/S15))</f>
        <v>0.08720347477</v>
      </c>
      <c r="AD15" s="59"/>
      <c r="AE15" s="428">
        <f>IFERROR(VLOOKUP($C15,'Proposed Rates'!$B:$J,AE$11,FALSE),0)</f>
        <v>34.44</v>
      </c>
      <c r="AF15" s="429">
        <f t="shared" ref="AF15:AF28" si="16">IF($D15="Monthly",1,IF($D15="per KWH",$F$10,0))</f>
        <v>1</v>
      </c>
      <c r="AG15" s="431">
        <f t="shared" ref="AG15:AG28" si="17">AF15*AE15</f>
        <v>34.44</v>
      </c>
      <c r="AH15" s="80"/>
      <c r="AI15" s="432">
        <f t="shared" ref="AI15:AI48" si="18">AG15-Z15</f>
        <v>1.9</v>
      </c>
      <c r="AJ15" s="433">
        <f t="shared" ref="AJ15:AJ48" si="19">IF((Z15)=0,"",(AI15/Z15))</f>
        <v>0.05838967425</v>
      </c>
      <c r="AK15" s="59"/>
      <c r="AL15" s="428">
        <f>IFERROR(VLOOKUP($C15,'Proposed Rates'!$B:$J,AL$11,FALSE),0)</f>
        <v>36.32</v>
      </c>
      <c r="AM15" s="429">
        <f t="shared" ref="AM15:AM28" si="20">IF($D15="Monthly",1,IF($D15="per KWH",$F$10,0))</f>
        <v>1</v>
      </c>
      <c r="AN15" s="431">
        <f t="shared" ref="AN15:AN16" si="21">AM15*AL15</f>
        <v>36.32</v>
      </c>
      <c r="AO15" s="80"/>
      <c r="AP15" s="432">
        <f t="shared" ref="AP15:AP48" si="22">AN15-AG15</f>
        <v>1.88</v>
      </c>
      <c r="AQ15" s="433">
        <f t="shared" ref="AQ15:AQ48" si="23">IF((AG15)=0,"",(AP15/AG15))</f>
        <v>0.05458768873</v>
      </c>
      <c r="AR15" s="434"/>
    </row>
    <row r="16" ht="12.0" customHeight="1">
      <c r="A16" s="59"/>
      <c r="B16" s="351" t="s">
        <v>307</v>
      </c>
      <c r="C16" s="426" t="str">
        <f t="shared" si="1"/>
        <v>General Service &lt; 50 kW.Smart Meter Rate Adder</v>
      </c>
      <c r="D16" s="427" t="s">
        <v>306</v>
      </c>
      <c r="E16" s="351"/>
      <c r="F16" s="445">
        <f>IFERROR(VLOOKUP($C16,'Proposed Rates'!$B:$J,F$11,FALSE),0)</f>
        <v>0</v>
      </c>
      <c r="G16" s="429">
        <f t="shared" si="2"/>
        <v>1</v>
      </c>
      <c r="H16" s="431">
        <f t="shared" si="3"/>
        <v>0</v>
      </c>
      <c r="I16" s="80"/>
      <c r="J16" s="445">
        <f>IFERROR(VLOOKUP($C16,'Proposed Rates'!$B:$J,J$11,FALSE),0)</f>
        <v>0</v>
      </c>
      <c r="K16" s="429">
        <f t="shared" si="4"/>
        <v>1</v>
      </c>
      <c r="L16" s="431">
        <f t="shared" si="5"/>
        <v>0</v>
      </c>
      <c r="M16" s="80"/>
      <c r="N16" s="432">
        <f t="shared" si="6"/>
        <v>0</v>
      </c>
      <c r="O16" s="433" t="str">
        <f t="shared" si="7"/>
        <v/>
      </c>
      <c r="P16" s="59"/>
      <c r="Q16" s="445">
        <f>IFERROR(VLOOKUP($C16,'Proposed Rates'!$B:$J,Q$11,FALSE),0)</f>
        <v>0</v>
      </c>
      <c r="R16" s="429">
        <f t="shared" si="8"/>
        <v>1</v>
      </c>
      <c r="S16" s="431">
        <f t="shared" si="9"/>
        <v>0</v>
      </c>
      <c r="T16" s="80"/>
      <c r="U16" s="432">
        <f t="shared" si="10"/>
        <v>0</v>
      </c>
      <c r="V16" s="433" t="str">
        <f t="shared" si="11"/>
        <v/>
      </c>
      <c r="W16" s="59"/>
      <c r="X16" s="445">
        <f>IFERROR(VLOOKUP($C16,'Proposed Rates'!$B:$J,X$11,FALSE),0)</f>
        <v>0</v>
      </c>
      <c r="Y16" s="429">
        <f t="shared" si="12"/>
        <v>1</v>
      </c>
      <c r="Z16" s="431">
        <f t="shared" si="13"/>
        <v>0</v>
      </c>
      <c r="AA16" s="80"/>
      <c r="AB16" s="432">
        <f t="shared" si="14"/>
        <v>0</v>
      </c>
      <c r="AC16" s="433" t="str">
        <f t="shared" si="15"/>
        <v/>
      </c>
      <c r="AD16" s="59"/>
      <c r="AE16" s="445">
        <f>IFERROR(VLOOKUP($C16,'Proposed Rates'!$B:$J,AE$11,FALSE),0)</f>
        <v>0</v>
      </c>
      <c r="AF16" s="429">
        <f t="shared" si="16"/>
        <v>1</v>
      </c>
      <c r="AG16" s="431">
        <f t="shared" si="17"/>
        <v>0</v>
      </c>
      <c r="AH16" s="80"/>
      <c r="AI16" s="432">
        <f t="shared" si="18"/>
        <v>0</v>
      </c>
      <c r="AJ16" s="433" t="str">
        <f t="shared" si="19"/>
        <v/>
      </c>
      <c r="AK16" s="59"/>
      <c r="AL16" s="445">
        <f>IFERROR(VLOOKUP($C16,'Proposed Rates'!$B:$J,AL$11,FALSE),0)</f>
        <v>0</v>
      </c>
      <c r="AM16" s="429">
        <f t="shared" si="20"/>
        <v>1</v>
      </c>
      <c r="AN16" s="431">
        <f t="shared" si="21"/>
        <v>0</v>
      </c>
      <c r="AO16" s="80"/>
      <c r="AP16" s="432">
        <f t="shared" si="22"/>
        <v>0</v>
      </c>
      <c r="AQ16" s="433" t="str">
        <f t="shared" si="23"/>
        <v/>
      </c>
      <c r="AR16" s="434"/>
    </row>
    <row r="17" ht="12.0" customHeight="1">
      <c r="A17" s="59"/>
      <c r="B17" s="435" t="str">
        <f>'Proposed Rates'!C115</f>
        <v>Rate Rider Calculation for PILs</v>
      </c>
      <c r="C17" s="426" t="str">
        <f t="shared" si="1"/>
        <v>General Service &lt; 50 kW.Rate Rider Calculation for PILs</v>
      </c>
      <c r="D17" s="427" t="s">
        <v>308</v>
      </c>
      <c r="E17" s="351"/>
      <c r="F17" s="445" t="str">
        <f>IFERROR(VLOOKUP($C17,'Proposed Rates'!$B:$J,F$11,FALSE),0)</f>
        <v/>
      </c>
      <c r="G17" s="429">
        <f t="shared" si="2"/>
        <v>5000</v>
      </c>
      <c r="H17" s="431">
        <f t="shared" si="3"/>
        <v>0</v>
      </c>
      <c r="I17" s="80"/>
      <c r="J17" s="445" t="str">
        <f>IFERROR(VLOOKUP($C17,'Proposed Rates'!$B:$J,J$11,FALSE),0)</f>
        <v/>
      </c>
      <c r="K17" s="429">
        <f t="shared" si="4"/>
        <v>5000</v>
      </c>
      <c r="L17" s="431">
        <f t="shared" si="5"/>
        <v>0</v>
      </c>
      <c r="M17" s="80"/>
      <c r="N17" s="432">
        <f t="shared" si="6"/>
        <v>0</v>
      </c>
      <c r="O17" s="433" t="str">
        <f t="shared" si="7"/>
        <v/>
      </c>
      <c r="P17" s="59"/>
      <c r="Q17" s="445" t="str">
        <f>IFERROR(VLOOKUP($C17,'Proposed Rates'!$B:$J,Q$11,FALSE),0)</f>
        <v/>
      </c>
      <c r="R17" s="429">
        <f t="shared" si="8"/>
        <v>5000</v>
      </c>
      <c r="S17" s="431">
        <f t="shared" si="9"/>
        <v>0</v>
      </c>
      <c r="T17" s="80"/>
      <c r="U17" s="432">
        <f t="shared" si="10"/>
        <v>0</v>
      </c>
      <c r="V17" s="433" t="str">
        <f t="shared" si="11"/>
        <v/>
      </c>
      <c r="W17" s="59"/>
      <c r="X17" s="445" t="str">
        <f>IFERROR(VLOOKUP($C17,'Proposed Rates'!$B:$J,X$11,FALSE),0)</f>
        <v/>
      </c>
      <c r="Y17" s="429">
        <f t="shared" si="12"/>
        <v>5000</v>
      </c>
      <c r="Z17" s="431">
        <f t="shared" si="13"/>
        <v>0</v>
      </c>
      <c r="AA17" s="80"/>
      <c r="AB17" s="432">
        <f t="shared" si="14"/>
        <v>0</v>
      </c>
      <c r="AC17" s="433" t="str">
        <f t="shared" si="15"/>
        <v/>
      </c>
      <c r="AD17" s="59"/>
      <c r="AE17" s="445" t="str">
        <f>IFERROR(VLOOKUP($C17,'Proposed Rates'!$B:$J,AE$11,FALSE),0)</f>
        <v/>
      </c>
      <c r="AF17" s="429">
        <f t="shared" si="16"/>
        <v>5000</v>
      </c>
      <c r="AG17" s="431">
        <f t="shared" si="17"/>
        <v>0</v>
      </c>
      <c r="AH17" s="80"/>
      <c r="AI17" s="432">
        <f t="shared" si="18"/>
        <v>0</v>
      </c>
      <c r="AJ17" s="433" t="str">
        <f t="shared" si="19"/>
        <v/>
      </c>
      <c r="AK17" s="59"/>
      <c r="AL17" s="445" t="str">
        <f>IFERROR(VLOOKUP($C17,'Proposed Rates'!$B:$J,AL$11,FALSE),0)</f>
        <v/>
      </c>
      <c r="AM17" s="429">
        <f t="shared" si="20"/>
        <v>5000</v>
      </c>
      <c r="AN17" s="431">
        <f t="shared" ref="AN17:AN18" si="24">AL17*AM17</f>
        <v>0</v>
      </c>
      <c r="AO17" s="80"/>
      <c r="AP17" s="432">
        <f t="shared" si="22"/>
        <v>0</v>
      </c>
      <c r="AQ17" s="433" t="str">
        <f t="shared" si="23"/>
        <v/>
      </c>
      <c r="AR17" s="434"/>
    </row>
    <row r="18" ht="12.0" customHeight="1">
      <c r="A18" s="59"/>
      <c r="B18" s="435" t="str">
        <f>'Proposed Rates'!C128</f>
        <v>Rate Rider Calculation for Generic</v>
      </c>
      <c r="C18" s="426" t="str">
        <f t="shared" si="1"/>
        <v>General Service &lt; 50 kW.Rate Rider Calculation for Generic</v>
      </c>
      <c r="D18" s="427" t="s">
        <v>306</v>
      </c>
      <c r="E18" s="351"/>
      <c r="F18" s="445" t="str">
        <f>IFERROR(VLOOKUP($C18,'Proposed Rates'!$B:$J,F$11,FALSE),0)</f>
        <v/>
      </c>
      <c r="G18" s="429">
        <f t="shared" si="2"/>
        <v>1</v>
      </c>
      <c r="H18" s="431">
        <f t="shared" si="3"/>
        <v>0</v>
      </c>
      <c r="I18" s="80"/>
      <c r="J18" s="445" t="str">
        <f>IFERROR(VLOOKUP($C18,'Proposed Rates'!$B:$J,J$11,FALSE),0)</f>
        <v/>
      </c>
      <c r="K18" s="429">
        <f t="shared" si="4"/>
        <v>1</v>
      </c>
      <c r="L18" s="431">
        <f t="shared" si="5"/>
        <v>0</v>
      </c>
      <c r="M18" s="80"/>
      <c r="N18" s="432">
        <f t="shared" si="6"/>
        <v>0</v>
      </c>
      <c r="O18" s="433" t="str">
        <f t="shared" si="7"/>
        <v/>
      </c>
      <c r="P18" s="59"/>
      <c r="Q18" s="445" t="str">
        <f>IFERROR(VLOOKUP($C18,'Proposed Rates'!$B:$J,Q$11,FALSE),0)</f>
        <v/>
      </c>
      <c r="R18" s="429">
        <f t="shared" si="8"/>
        <v>1</v>
      </c>
      <c r="S18" s="431">
        <f t="shared" si="9"/>
        <v>0</v>
      </c>
      <c r="T18" s="80"/>
      <c r="U18" s="432">
        <f t="shared" si="10"/>
        <v>0</v>
      </c>
      <c r="V18" s="433" t="str">
        <f t="shared" si="11"/>
        <v/>
      </c>
      <c r="W18" s="59"/>
      <c r="X18" s="445" t="str">
        <f>IFERROR(VLOOKUP($C18,'Proposed Rates'!$B:$J,X$11,FALSE),0)</f>
        <v/>
      </c>
      <c r="Y18" s="429">
        <f t="shared" si="12"/>
        <v>1</v>
      </c>
      <c r="Z18" s="431">
        <f t="shared" si="13"/>
        <v>0</v>
      </c>
      <c r="AA18" s="80"/>
      <c r="AB18" s="432">
        <f t="shared" si="14"/>
        <v>0</v>
      </c>
      <c r="AC18" s="433" t="str">
        <f t="shared" si="15"/>
        <v/>
      </c>
      <c r="AD18" s="59"/>
      <c r="AE18" s="445" t="str">
        <f>IFERROR(VLOOKUP($C18,'Proposed Rates'!$B:$J,AE$11,FALSE),0)</f>
        <v/>
      </c>
      <c r="AF18" s="429">
        <f t="shared" si="16"/>
        <v>1</v>
      </c>
      <c r="AG18" s="431">
        <f t="shared" si="17"/>
        <v>0</v>
      </c>
      <c r="AH18" s="80"/>
      <c r="AI18" s="432">
        <f t="shared" si="18"/>
        <v>0</v>
      </c>
      <c r="AJ18" s="433" t="str">
        <f t="shared" si="19"/>
        <v/>
      </c>
      <c r="AK18" s="59"/>
      <c r="AL18" s="445" t="str">
        <f>IFERROR(VLOOKUP($C18,'Proposed Rates'!$B:$J,AL$11,FALSE),0)</f>
        <v/>
      </c>
      <c r="AM18" s="429">
        <f t="shared" si="20"/>
        <v>1</v>
      </c>
      <c r="AN18" s="431">
        <f t="shared" si="24"/>
        <v>0</v>
      </c>
      <c r="AO18" s="80"/>
      <c r="AP18" s="432">
        <f t="shared" si="22"/>
        <v>0</v>
      </c>
      <c r="AQ18" s="433" t="str">
        <f t="shared" si="23"/>
        <v/>
      </c>
      <c r="AR18" s="434"/>
    </row>
    <row r="19" ht="12.0" customHeight="1">
      <c r="A19" s="59"/>
      <c r="B19" s="351" t="s">
        <v>116</v>
      </c>
      <c r="C19" s="426" t="str">
        <f t="shared" si="1"/>
        <v>General Service &lt; 50 kW.Distribution Volumetric Rate</v>
      </c>
      <c r="D19" s="427" t="s">
        <v>308</v>
      </c>
      <c r="E19" s="351"/>
      <c r="F19" s="445">
        <f>IFERROR(VLOOKUP($C19,'Proposed Rates'!$B:$J,F$11,FALSE),0)</f>
        <v>0.0305</v>
      </c>
      <c r="G19" s="429">
        <f t="shared" si="2"/>
        <v>5000</v>
      </c>
      <c r="H19" s="431">
        <f t="shared" si="3"/>
        <v>152.5</v>
      </c>
      <c r="I19" s="80"/>
      <c r="J19" s="445">
        <f>IFERROR(VLOOKUP($C19,'Proposed Rates'!$B:$J,J$11,FALSE),0)</f>
        <v>0.0362</v>
      </c>
      <c r="K19" s="429">
        <f t="shared" si="4"/>
        <v>5000</v>
      </c>
      <c r="L19" s="431">
        <f t="shared" si="5"/>
        <v>181</v>
      </c>
      <c r="M19" s="80"/>
      <c r="N19" s="432">
        <f t="shared" si="6"/>
        <v>28.5</v>
      </c>
      <c r="O19" s="433">
        <f t="shared" si="7"/>
        <v>0.1868852459</v>
      </c>
      <c r="P19" s="59"/>
      <c r="Q19" s="445">
        <f>IFERROR(VLOOKUP($C19,'Proposed Rates'!$B:$J,Q$11,FALSE),0)</f>
        <v>0.0388</v>
      </c>
      <c r="R19" s="429">
        <f t="shared" si="8"/>
        <v>5000</v>
      </c>
      <c r="S19" s="431">
        <f t="shared" si="9"/>
        <v>194</v>
      </c>
      <c r="T19" s="80"/>
      <c r="U19" s="432">
        <f t="shared" si="10"/>
        <v>13</v>
      </c>
      <c r="V19" s="433">
        <f t="shared" si="11"/>
        <v>0.07182320442</v>
      </c>
      <c r="W19" s="59"/>
      <c r="X19" s="445">
        <f>IFERROR(VLOOKUP($C19,'Proposed Rates'!$B:$J,X$11,FALSE),0)</f>
        <v>0.0422</v>
      </c>
      <c r="Y19" s="429">
        <f t="shared" si="12"/>
        <v>5000</v>
      </c>
      <c r="Z19" s="431">
        <f t="shared" si="13"/>
        <v>211</v>
      </c>
      <c r="AA19" s="80"/>
      <c r="AB19" s="432">
        <f t="shared" si="14"/>
        <v>17</v>
      </c>
      <c r="AC19" s="433">
        <f t="shared" si="15"/>
        <v>0.08762886598</v>
      </c>
      <c r="AD19" s="59"/>
      <c r="AE19" s="445">
        <f>IFERROR(VLOOKUP($C19,'Proposed Rates'!$B:$J,AE$11,FALSE),0)</f>
        <v>0.0447</v>
      </c>
      <c r="AF19" s="429">
        <f t="shared" si="16"/>
        <v>5000</v>
      </c>
      <c r="AG19" s="431">
        <f t="shared" si="17"/>
        <v>223.5</v>
      </c>
      <c r="AH19" s="80"/>
      <c r="AI19" s="432">
        <f t="shared" si="18"/>
        <v>12.5</v>
      </c>
      <c r="AJ19" s="433">
        <f t="shared" si="19"/>
        <v>0.05924170616</v>
      </c>
      <c r="AK19" s="59"/>
      <c r="AL19" s="445">
        <f>IFERROR(VLOOKUP($C19,'Proposed Rates'!$B:$J,AL$11,FALSE),0)</f>
        <v>0.0471</v>
      </c>
      <c r="AM19" s="429">
        <f t="shared" si="20"/>
        <v>5000</v>
      </c>
      <c r="AN19" s="431">
        <f t="shared" ref="AN19:AN28" si="25">AM19*AL19</f>
        <v>235.5</v>
      </c>
      <c r="AO19" s="80"/>
      <c r="AP19" s="432">
        <f t="shared" si="22"/>
        <v>12</v>
      </c>
      <c r="AQ19" s="433">
        <f t="shared" si="23"/>
        <v>0.05369127517</v>
      </c>
      <c r="AR19" s="434"/>
    </row>
    <row r="20" ht="12.0" customHeight="1">
      <c r="A20" s="59"/>
      <c r="B20" s="351" t="s">
        <v>309</v>
      </c>
      <c r="C20" s="426" t="str">
        <f t="shared" si="1"/>
        <v>General Service &lt; 50 kW.Smart Meter Disposition Rider</v>
      </c>
      <c r="D20" s="427" t="s">
        <v>308</v>
      </c>
      <c r="E20" s="351"/>
      <c r="F20" s="445">
        <f>IFERROR(VLOOKUP($C20,'Proposed Rates'!$B:$J,F$11,FALSE),0)</f>
        <v>0</v>
      </c>
      <c r="G20" s="429">
        <f t="shared" si="2"/>
        <v>5000</v>
      </c>
      <c r="H20" s="431">
        <f t="shared" si="3"/>
        <v>0</v>
      </c>
      <c r="I20" s="80"/>
      <c r="J20" s="445">
        <f>IFERROR(VLOOKUP($C20,'Proposed Rates'!$B:$J,J$11,FALSE),0)</f>
        <v>0</v>
      </c>
      <c r="K20" s="429">
        <f t="shared" si="4"/>
        <v>5000</v>
      </c>
      <c r="L20" s="431">
        <f t="shared" si="5"/>
        <v>0</v>
      </c>
      <c r="M20" s="80"/>
      <c r="N20" s="432">
        <f t="shared" si="6"/>
        <v>0</v>
      </c>
      <c r="O20" s="433" t="str">
        <f t="shared" si="7"/>
        <v/>
      </c>
      <c r="P20" s="59"/>
      <c r="Q20" s="445">
        <f>IFERROR(VLOOKUP($C20,'Proposed Rates'!$B:$J,Q$11,FALSE),0)</f>
        <v>0</v>
      </c>
      <c r="R20" s="429">
        <f t="shared" si="8"/>
        <v>5000</v>
      </c>
      <c r="S20" s="431">
        <f t="shared" si="9"/>
        <v>0</v>
      </c>
      <c r="T20" s="80"/>
      <c r="U20" s="432">
        <f t="shared" si="10"/>
        <v>0</v>
      </c>
      <c r="V20" s="433" t="str">
        <f t="shared" si="11"/>
        <v/>
      </c>
      <c r="W20" s="59"/>
      <c r="X20" s="445">
        <f>IFERROR(VLOOKUP($C20,'Proposed Rates'!$B:$J,X$11,FALSE),0)</f>
        <v>0</v>
      </c>
      <c r="Y20" s="429">
        <f t="shared" si="12"/>
        <v>5000</v>
      </c>
      <c r="Z20" s="431">
        <f t="shared" si="13"/>
        <v>0</v>
      </c>
      <c r="AA20" s="80"/>
      <c r="AB20" s="432">
        <f t="shared" si="14"/>
        <v>0</v>
      </c>
      <c r="AC20" s="433" t="str">
        <f t="shared" si="15"/>
        <v/>
      </c>
      <c r="AD20" s="59"/>
      <c r="AE20" s="445">
        <f>IFERROR(VLOOKUP($C20,'Proposed Rates'!$B:$J,AE$11,FALSE),0)</f>
        <v>0</v>
      </c>
      <c r="AF20" s="429">
        <f t="shared" si="16"/>
        <v>5000</v>
      </c>
      <c r="AG20" s="431">
        <f t="shared" si="17"/>
        <v>0</v>
      </c>
      <c r="AH20" s="80"/>
      <c r="AI20" s="432">
        <f t="shared" si="18"/>
        <v>0</v>
      </c>
      <c r="AJ20" s="433" t="str">
        <f t="shared" si="19"/>
        <v/>
      </c>
      <c r="AK20" s="59"/>
      <c r="AL20" s="445">
        <f>IFERROR(VLOOKUP($C20,'Proposed Rates'!$B:$J,AL$11,FALSE),0)</f>
        <v>0</v>
      </c>
      <c r="AM20" s="429">
        <f t="shared" si="20"/>
        <v>5000</v>
      </c>
      <c r="AN20" s="431">
        <f t="shared" si="25"/>
        <v>0</v>
      </c>
      <c r="AO20" s="80"/>
      <c r="AP20" s="432">
        <f t="shared" si="22"/>
        <v>0</v>
      </c>
      <c r="AQ20" s="433" t="str">
        <f t="shared" si="23"/>
        <v/>
      </c>
      <c r="AR20" s="434"/>
    </row>
    <row r="21" ht="12.0" customHeight="1">
      <c r="A21" s="59"/>
      <c r="B21" s="351" t="s">
        <v>241</v>
      </c>
      <c r="C21" s="426" t="str">
        <f t="shared" si="1"/>
        <v>General Service &lt; 50 kW.LRAM Rate Rider</v>
      </c>
      <c r="D21" s="427" t="s">
        <v>308</v>
      </c>
      <c r="E21" s="351"/>
      <c r="F21" s="445">
        <f>'Proposed Rates'!E78+'Proposed Rates'!E91</f>
        <v>0.0007</v>
      </c>
      <c r="G21" s="429">
        <f t="shared" si="2"/>
        <v>5000</v>
      </c>
      <c r="H21" s="431">
        <f t="shared" si="3"/>
        <v>3.5</v>
      </c>
      <c r="I21" s="80"/>
      <c r="J21" s="445">
        <f>'Proposed Rates'!F78+'Proposed Rates'!F91</f>
        <v>0.0004</v>
      </c>
      <c r="K21" s="429">
        <f t="shared" si="4"/>
        <v>5000</v>
      </c>
      <c r="L21" s="431">
        <f t="shared" si="5"/>
        <v>2</v>
      </c>
      <c r="M21" s="80"/>
      <c r="N21" s="432">
        <f t="shared" si="6"/>
        <v>-1.5</v>
      </c>
      <c r="O21" s="433">
        <f t="shared" si="7"/>
        <v>-0.4285714286</v>
      </c>
      <c r="P21" s="59"/>
      <c r="Q21" s="445">
        <f>'Proposed Rates'!G78+'Proposed Rates'!G91</f>
        <v>0</v>
      </c>
      <c r="R21" s="429">
        <f t="shared" si="8"/>
        <v>5000</v>
      </c>
      <c r="S21" s="431">
        <f t="shared" si="9"/>
        <v>0</v>
      </c>
      <c r="T21" s="80"/>
      <c r="U21" s="432">
        <f t="shared" si="10"/>
        <v>-2</v>
      </c>
      <c r="V21" s="433">
        <f t="shared" si="11"/>
        <v>-1</v>
      </c>
      <c r="W21" s="59"/>
      <c r="X21" s="445">
        <f>IFERROR(VLOOKUP($C21,'Proposed Rates'!$B:$J,X$11,FALSE),0)</f>
        <v>0</v>
      </c>
      <c r="Y21" s="429">
        <f t="shared" si="12"/>
        <v>5000</v>
      </c>
      <c r="Z21" s="431">
        <f t="shared" si="13"/>
        <v>0</v>
      </c>
      <c r="AA21" s="80"/>
      <c r="AB21" s="432">
        <f t="shared" si="14"/>
        <v>0</v>
      </c>
      <c r="AC21" s="433" t="str">
        <f t="shared" si="15"/>
        <v/>
      </c>
      <c r="AD21" s="59"/>
      <c r="AE21" s="445">
        <f>IFERROR(VLOOKUP($C21,'Proposed Rates'!$B:$J,AE$11,FALSE),0)</f>
        <v>0</v>
      </c>
      <c r="AF21" s="429">
        <f t="shared" si="16"/>
        <v>5000</v>
      </c>
      <c r="AG21" s="431">
        <f t="shared" si="17"/>
        <v>0</v>
      </c>
      <c r="AH21" s="80"/>
      <c r="AI21" s="432">
        <f t="shared" si="18"/>
        <v>0</v>
      </c>
      <c r="AJ21" s="433" t="str">
        <f t="shared" si="19"/>
        <v/>
      </c>
      <c r="AK21" s="59"/>
      <c r="AL21" s="445">
        <f>IFERROR(VLOOKUP($C21,'Proposed Rates'!$B:$J,AL$11,FALSE),0)</f>
        <v>0</v>
      </c>
      <c r="AM21" s="429">
        <f t="shared" si="20"/>
        <v>5000</v>
      </c>
      <c r="AN21" s="431">
        <f t="shared" si="25"/>
        <v>0</v>
      </c>
      <c r="AO21" s="80"/>
      <c r="AP21" s="432">
        <f t="shared" si="22"/>
        <v>0</v>
      </c>
      <c r="AQ21" s="433" t="str">
        <f t="shared" si="23"/>
        <v/>
      </c>
      <c r="AR21" s="434"/>
    </row>
    <row r="22" ht="12.0" customHeight="1">
      <c r="A22" s="59"/>
      <c r="B22" s="435" t="s">
        <v>237</v>
      </c>
      <c r="C22" s="426" t="str">
        <f t="shared" si="1"/>
        <v>General Service &lt; 50 kW.Deferral/Variance Account Disposition Rate Rider Group 2</v>
      </c>
      <c r="D22" s="427" t="s">
        <v>308</v>
      </c>
      <c r="E22" s="351"/>
      <c r="F22" s="445">
        <f>IFERROR(VLOOKUP($C22,'Proposed Rates'!$B:$J,F$11,FALSE),0)</f>
        <v>0</v>
      </c>
      <c r="G22" s="429">
        <f t="shared" si="2"/>
        <v>5000</v>
      </c>
      <c r="H22" s="431">
        <f t="shared" si="3"/>
        <v>0</v>
      </c>
      <c r="I22" s="80"/>
      <c r="J22" s="445">
        <f>IFERROR(VLOOKUP($C22,'Proposed Rates'!$B:$J,J$11,FALSE),0)</f>
        <v>-0.0006</v>
      </c>
      <c r="K22" s="429">
        <f t="shared" si="4"/>
        <v>5000</v>
      </c>
      <c r="L22" s="431">
        <f t="shared" si="5"/>
        <v>-3</v>
      </c>
      <c r="M22" s="80"/>
      <c r="N22" s="432">
        <f t="shared" si="6"/>
        <v>-3</v>
      </c>
      <c r="O22" s="433" t="str">
        <f t="shared" si="7"/>
        <v/>
      </c>
      <c r="P22" s="59"/>
      <c r="Q22" s="445">
        <f>IFERROR(VLOOKUP($C22,'Proposed Rates'!$B:$J,Q$11,FALSE),0)</f>
        <v>0</v>
      </c>
      <c r="R22" s="429">
        <f t="shared" si="8"/>
        <v>5000</v>
      </c>
      <c r="S22" s="431">
        <f t="shared" si="9"/>
        <v>0</v>
      </c>
      <c r="T22" s="80"/>
      <c r="U22" s="432">
        <f t="shared" si="10"/>
        <v>3</v>
      </c>
      <c r="V22" s="433">
        <f t="shared" si="11"/>
        <v>-1</v>
      </c>
      <c r="W22" s="59"/>
      <c r="X22" s="445">
        <f>IFERROR(VLOOKUP($C22,'Proposed Rates'!$B:$J,X$11,FALSE),0)</f>
        <v>0</v>
      </c>
      <c r="Y22" s="429">
        <f t="shared" si="12"/>
        <v>5000</v>
      </c>
      <c r="Z22" s="431">
        <f t="shared" si="13"/>
        <v>0</v>
      </c>
      <c r="AA22" s="80"/>
      <c r="AB22" s="432">
        <f t="shared" si="14"/>
        <v>0</v>
      </c>
      <c r="AC22" s="433" t="str">
        <f t="shared" si="15"/>
        <v/>
      </c>
      <c r="AD22" s="59"/>
      <c r="AE22" s="445">
        <f>IFERROR(VLOOKUP($C22,'Proposed Rates'!$B:$J,AE$11,FALSE),0)</f>
        <v>0</v>
      </c>
      <c r="AF22" s="429">
        <f t="shared" si="16"/>
        <v>5000</v>
      </c>
      <c r="AG22" s="431">
        <f t="shared" si="17"/>
        <v>0</v>
      </c>
      <c r="AH22" s="80"/>
      <c r="AI22" s="432">
        <f t="shared" si="18"/>
        <v>0</v>
      </c>
      <c r="AJ22" s="433" t="str">
        <f t="shared" si="19"/>
        <v/>
      </c>
      <c r="AK22" s="59"/>
      <c r="AL22" s="445">
        <f>IFERROR(VLOOKUP($C22,'Proposed Rates'!$B:$J,AL$11,FALSE),0)</f>
        <v>0</v>
      </c>
      <c r="AM22" s="429">
        <f t="shared" si="20"/>
        <v>5000</v>
      </c>
      <c r="AN22" s="431">
        <f t="shared" si="25"/>
        <v>0</v>
      </c>
      <c r="AO22" s="80"/>
      <c r="AP22" s="432">
        <f t="shared" si="22"/>
        <v>0</v>
      </c>
      <c r="AQ22" s="433" t="str">
        <f t="shared" si="23"/>
        <v/>
      </c>
      <c r="AR22" s="434"/>
    </row>
    <row r="23" ht="12.0" customHeight="1">
      <c r="A23" s="59"/>
      <c r="B23" s="435"/>
      <c r="C23" s="426" t="str">
        <f t="shared" si="1"/>
        <v>General Service &lt; 50 kW.</v>
      </c>
      <c r="D23" s="427"/>
      <c r="E23" s="351"/>
      <c r="F23" s="445">
        <f>IFERROR(VLOOKUP($C23,'Proposed Rates'!$B:$J,F$11,FALSE),0)</f>
        <v>0</v>
      </c>
      <c r="G23" s="429">
        <f t="shared" si="2"/>
        <v>0</v>
      </c>
      <c r="H23" s="431">
        <f t="shared" si="3"/>
        <v>0</v>
      </c>
      <c r="I23" s="80"/>
      <c r="J23" s="445">
        <f>IFERROR(VLOOKUP($C23,'Proposed Rates'!$B:$J,J$11,FALSE),0)</f>
        <v>0</v>
      </c>
      <c r="K23" s="429">
        <f t="shared" si="4"/>
        <v>0</v>
      </c>
      <c r="L23" s="431">
        <f t="shared" si="5"/>
        <v>0</v>
      </c>
      <c r="M23" s="80"/>
      <c r="N23" s="432">
        <f t="shared" si="6"/>
        <v>0</v>
      </c>
      <c r="O23" s="433" t="str">
        <f t="shared" si="7"/>
        <v/>
      </c>
      <c r="P23" s="59"/>
      <c r="Q23" s="445">
        <f>IFERROR(VLOOKUP($C23,'Proposed Rates'!$B:$J,Q$11,FALSE),0)</f>
        <v>0</v>
      </c>
      <c r="R23" s="429">
        <f t="shared" si="8"/>
        <v>0</v>
      </c>
      <c r="S23" s="431">
        <f t="shared" si="9"/>
        <v>0</v>
      </c>
      <c r="T23" s="80"/>
      <c r="U23" s="432">
        <f t="shared" si="10"/>
        <v>0</v>
      </c>
      <c r="V23" s="433" t="str">
        <f t="shared" si="11"/>
        <v/>
      </c>
      <c r="W23" s="59"/>
      <c r="X23" s="445">
        <f>IFERROR(VLOOKUP($C23,'Proposed Rates'!$B:$J,X$11,FALSE),0)</f>
        <v>0</v>
      </c>
      <c r="Y23" s="429">
        <f t="shared" si="12"/>
        <v>0</v>
      </c>
      <c r="Z23" s="431">
        <f t="shared" si="13"/>
        <v>0</v>
      </c>
      <c r="AA23" s="80"/>
      <c r="AB23" s="432">
        <f t="shared" si="14"/>
        <v>0</v>
      </c>
      <c r="AC23" s="433" t="str">
        <f t="shared" si="15"/>
        <v/>
      </c>
      <c r="AD23" s="59"/>
      <c r="AE23" s="445">
        <f>IFERROR(VLOOKUP($C23,'Proposed Rates'!$B:$J,AE$11,FALSE),0)</f>
        <v>0</v>
      </c>
      <c r="AF23" s="429">
        <f t="shared" si="16"/>
        <v>0</v>
      </c>
      <c r="AG23" s="431">
        <f t="shared" si="17"/>
        <v>0</v>
      </c>
      <c r="AH23" s="80"/>
      <c r="AI23" s="432">
        <f t="shared" si="18"/>
        <v>0</v>
      </c>
      <c r="AJ23" s="433" t="str">
        <f t="shared" si="19"/>
        <v/>
      </c>
      <c r="AK23" s="59"/>
      <c r="AL23" s="445">
        <f>IFERROR(VLOOKUP($C23,'Proposed Rates'!$B:$J,AL$11,FALSE),0)</f>
        <v>0</v>
      </c>
      <c r="AM23" s="429">
        <f t="shared" si="20"/>
        <v>0</v>
      </c>
      <c r="AN23" s="431">
        <f t="shared" si="25"/>
        <v>0</v>
      </c>
      <c r="AO23" s="80"/>
      <c r="AP23" s="432">
        <f t="shared" si="22"/>
        <v>0</v>
      </c>
      <c r="AQ23" s="433" t="str">
        <f t="shared" si="23"/>
        <v/>
      </c>
      <c r="AR23" s="434"/>
    </row>
    <row r="24" ht="12.0" customHeight="1">
      <c r="A24" s="59"/>
      <c r="B24" s="435"/>
      <c r="C24" s="426" t="str">
        <f t="shared" si="1"/>
        <v>General Service &lt; 50 kW.</v>
      </c>
      <c r="D24" s="427"/>
      <c r="E24" s="351"/>
      <c r="F24" s="445">
        <f>IFERROR(VLOOKUP($C24,'Proposed Rates'!$B:$J,F$11,FALSE),0)</f>
        <v>0</v>
      </c>
      <c r="G24" s="429">
        <f t="shared" si="2"/>
        <v>0</v>
      </c>
      <c r="H24" s="431">
        <f t="shared" si="3"/>
        <v>0</v>
      </c>
      <c r="I24" s="80"/>
      <c r="J24" s="445">
        <f>IFERROR(VLOOKUP($C24,'Proposed Rates'!$B:$J,J$11,FALSE),0)</f>
        <v>0</v>
      </c>
      <c r="K24" s="429">
        <f t="shared" si="4"/>
        <v>0</v>
      </c>
      <c r="L24" s="431">
        <f t="shared" si="5"/>
        <v>0</v>
      </c>
      <c r="M24" s="80"/>
      <c r="N24" s="432">
        <f t="shared" si="6"/>
        <v>0</v>
      </c>
      <c r="O24" s="433" t="str">
        <f t="shared" si="7"/>
        <v/>
      </c>
      <c r="P24" s="59"/>
      <c r="Q24" s="445">
        <f>IFERROR(VLOOKUP($C24,'Proposed Rates'!$B:$J,Q$11,FALSE),0)</f>
        <v>0</v>
      </c>
      <c r="R24" s="429">
        <f t="shared" si="8"/>
        <v>0</v>
      </c>
      <c r="S24" s="431">
        <f t="shared" si="9"/>
        <v>0</v>
      </c>
      <c r="T24" s="80"/>
      <c r="U24" s="432">
        <f t="shared" si="10"/>
        <v>0</v>
      </c>
      <c r="V24" s="433" t="str">
        <f t="shared" si="11"/>
        <v/>
      </c>
      <c r="W24" s="59"/>
      <c r="X24" s="445">
        <f>IFERROR(VLOOKUP($C24,'Proposed Rates'!$B:$J,X$11,FALSE),0)</f>
        <v>0</v>
      </c>
      <c r="Y24" s="429">
        <f t="shared" si="12"/>
        <v>0</v>
      </c>
      <c r="Z24" s="431">
        <f t="shared" si="13"/>
        <v>0</v>
      </c>
      <c r="AA24" s="80"/>
      <c r="AB24" s="432">
        <f t="shared" si="14"/>
        <v>0</v>
      </c>
      <c r="AC24" s="433" t="str">
        <f t="shared" si="15"/>
        <v/>
      </c>
      <c r="AD24" s="59"/>
      <c r="AE24" s="445">
        <f>IFERROR(VLOOKUP($C24,'Proposed Rates'!$B:$J,AE$11,FALSE),0)</f>
        <v>0</v>
      </c>
      <c r="AF24" s="429">
        <f t="shared" si="16"/>
        <v>0</v>
      </c>
      <c r="AG24" s="431">
        <f t="shared" si="17"/>
        <v>0</v>
      </c>
      <c r="AH24" s="80"/>
      <c r="AI24" s="432">
        <f t="shared" si="18"/>
        <v>0</v>
      </c>
      <c r="AJ24" s="433" t="str">
        <f t="shared" si="19"/>
        <v/>
      </c>
      <c r="AK24" s="59"/>
      <c r="AL24" s="445">
        <f>IFERROR(VLOOKUP($C24,'Proposed Rates'!$B:$J,AL$11,FALSE),0)</f>
        <v>0</v>
      </c>
      <c r="AM24" s="429">
        <f t="shared" si="20"/>
        <v>0</v>
      </c>
      <c r="AN24" s="431">
        <f t="shared" si="25"/>
        <v>0</v>
      </c>
      <c r="AO24" s="80"/>
      <c r="AP24" s="432">
        <f t="shared" si="22"/>
        <v>0</v>
      </c>
      <c r="AQ24" s="433" t="str">
        <f t="shared" si="23"/>
        <v/>
      </c>
      <c r="AR24" s="434"/>
    </row>
    <row r="25" ht="12.0" customHeight="1">
      <c r="A25" s="59"/>
      <c r="B25" s="435"/>
      <c r="C25" s="426" t="str">
        <f t="shared" si="1"/>
        <v>General Service &lt; 50 kW.</v>
      </c>
      <c r="D25" s="427"/>
      <c r="E25" s="351"/>
      <c r="F25" s="445">
        <f>IFERROR(VLOOKUP($C25,'Proposed Rates'!$B:$J,F$11,FALSE),0)</f>
        <v>0</v>
      </c>
      <c r="G25" s="429">
        <f t="shared" si="2"/>
        <v>0</v>
      </c>
      <c r="H25" s="431">
        <f t="shared" si="3"/>
        <v>0</v>
      </c>
      <c r="I25" s="80"/>
      <c r="J25" s="445">
        <f>IFERROR(VLOOKUP($C25,'Proposed Rates'!$B:$J,J$11,FALSE),0)</f>
        <v>0</v>
      </c>
      <c r="K25" s="429">
        <f t="shared" si="4"/>
        <v>0</v>
      </c>
      <c r="L25" s="431">
        <f t="shared" si="5"/>
        <v>0</v>
      </c>
      <c r="M25" s="80"/>
      <c r="N25" s="432">
        <f t="shared" si="6"/>
        <v>0</v>
      </c>
      <c r="O25" s="433" t="str">
        <f t="shared" si="7"/>
        <v/>
      </c>
      <c r="P25" s="59"/>
      <c r="Q25" s="445">
        <f>IFERROR(VLOOKUP($C25,'Proposed Rates'!$B:$J,Q$11,FALSE),0)</f>
        <v>0</v>
      </c>
      <c r="R25" s="429">
        <f t="shared" si="8"/>
        <v>0</v>
      </c>
      <c r="S25" s="431">
        <f t="shared" si="9"/>
        <v>0</v>
      </c>
      <c r="T25" s="80"/>
      <c r="U25" s="432">
        <f t="shared" si="10"/>
        <v>0</v>
      </c>
      <c r="V25" s="433" t="str">
        <f t="shared" si="11"/>
        <v/>
      </c>
      <c r="W25" s="59"/>
      <c r="X25" s="445">
        <f>IFERROR(VLOOKUP($C25,'Proposed Rates'!$B:$J,X$11,FALSE),0)</f>
        <v>0</v>
      </c>
      <c r="Y25" s="429">
        <f t="shared" si="12"/>
        <v>0</v>
      </c>
      <c r="Z25" s="431">
        <f t="shared" si="13"/>
        <v>0</v>
      </c>
      <c r="AA25" s="80"/>
      <c r="AB25" s="432">
        <f t="shared" si="14"/>
        <v>0</v>
      </c>
      <c r="AC25" s="433" t="str">
        <f t="shared" si="15"/>
        <v/>
      </c>
      <c r="AD25" s="59"/>
      <c r="AE25" s="445">
        <f>IFERROR(VLOOKUP($C25,'Proposed Rates'!$B:$J,AE$11,FALSE),0)</f>
        <v>0</v>
      </c>
      <c r="AF25" s="429">
        <f t="shared" si="16"/>
        <v>0</v>
      </c>
      <c r="AG25" s="431">
        <f t="shared" si="17"/>
        <v>0</v>
      </c>
      <c r="AH25" s="80"/>
      <c r="AI25" s="432">
        <f t="shared" si="18"/>
        <v>0</v>
      </c>
      <c r="AJ25" s="433" t="str">
        <f t="shared" si="19"/>
        <v/>
      </c>
      <c r="AK25" s="59"/>
      <c r="AL25" s="445">
        <f>IFERROR(VLOOKUP($C25,'Proposed Rates'!$B:$J,AL$11,FALSE),0)</f>
        <v>0</v>
      </c>
      <c r="AM25" s="429">
        <f t="shared" si="20"/>
        <v>0</v>
      </c>
      <c r="AN25" s="431">
        <f t="shared" si="25"/>
        <v>0</v>
      </c>
      <c r="AO25" s="80"/>
      <c r="AP25" s="432">
        <f t="shared" si="22"/>
        <v>0</v>
      </c>
      <c r="AQ25" s="433" t="str">
        <f t="shared" si="23"/>
        <v/>
      </c>
      <c r="AR25" s="434"/>
    </row>
    <row r="26" ht="12.0" customHeight="1">
      <c r="A26" s="59"/>
      <c r="B26" s="435"/>
      <c r="C26" s="426" t="str">
        <f t="shared" si="1"/>
        <v>General Service &lt; 50 kW.</v>
      </c>
      <c r="D26" s="427"/>
      <c r="E26" s="351"/>
      <c r="F26" s="445">
        <f>IFERROR(VLOOKUP($C26,'Proposed Rates'!$B:$J,F$11,FALSE),0)</f>
        <v>0</v>
      </c>
      <c r="G26" s="429">
        <f t="shared" si="2"/>
        <v>0</v>
      </c>
      <c r="H26" s="431">
        <f t="shared" si="3"/>
        <v>0</v>
      </c>
      <c r="I26" s="80"/>
      <c r="J26" s="445">
        <f>IFERROR(VLOOKUP($C26,'Proposed Rates'!$B:$J,J$11,FALSE),0)</f>
        <v>0</v>
      </c>
      <c r="K26" s="429">
        <f t="shared" si="4"/>
        <v>0</v>
      </c>
      <c r="L26" s="431">
        <f t="shared" si="5"/>
        <v>0</v>
      </c>
      <c r="M26" s="80"/>
      <c r="N26" s="432">
        <f t="shared" si="6"/>
        <v>0</v>
      </c>
      <c r="O26" s="433" t="str">
        <f t="shared" si="7"/>
        <v/>
      </c>
      <c r="P26" s="59"/>
      <c r="Q26" s="445">
        <f>IFERROR(VLOOKUP($C26,'Proposed Rates'!$B:$J,Q$11,FALSE),0)</f>
        <v>0</v>
      </c>
      <c r="R26" s="429">
        <f t="shared" si="8"/>
        <v>0</v>
      </c>
      <c r="S26" s="431">
        <f t="shared" si="9"/>
        <v>0</v>
      </c>
      <c r="T26" s="80"/>
      <c r="U26" s="432">
        <f t="shared" si="10"/>
        <v>0</v>
      </c>
      <c r="V26" s="433" t="str">
        <f t="shared" si="11"/>
        <v/>
      </c>
      <c r="W26" s="59"/>
      <c r="X26" s="445">
        <f>IFERROR(VLOOKUP($C26,'Proposed Rates'!$B:$J,X$11,FALSE),0)</f>
        <v>0</v>
      </c>
      <c r="Y26" s="429">
        <f t="shared" si="12"/>
        <v>0</v>
      </c>
      <c r="Z26" s="431">
        <f t="shared" si="13"/>
        <v>0</v>
      </c>
      <c r="AA26" s="80"/>
      <c r="AB26" s="432">
        <f t="shared" si="14"/>
        <v>0</v>
      </c>
      <c r="AC26" s="433" t="str">
        <f t="shared" si="15"/>
        <v/>
      </c>
      <c r="AD26" s="59"/>
      <c r="AE26" s="445">
        <f>IFERROR(VLOOKUP($C26,'Proposed Rates'!$B:$J,AE$11,FALSE),0)</f>
        <v>0</v>
      </c>
      <c r="AF26" s="429">
        <f t="shared" si="16"/>
        <v>0</v>
      </c>
      <c r="AG26" s="431">
        <f t="shared" si="17"/>
        <v>0</v>
      </c>
      <c r="AH26" s="80"/>
      <c r="AI26" s="432">
        <f t="shared" si="18"/>
        <v>0</v>
      </c>
      <c r="AJ26" s="433" t="str">
        <f t="shared" si="19"/>
        <v/>
      </c>
      <c r="AK26" s="59"/>
      <c r="AL26" s="445">
        <f>IFERROR(VLOOKUP($C26,'Proposed Rates'!$B:$J,AL$11,FALSE),0)</f>
        <v>0</v>
      </c>
      <c r="AM26" s="429">
        <f t="shared" si="20"/>
        <v>0</v>
      </c>
      <c r="AN26" s="431">
        <f t="shared" si="25"/>
        <v>0</v>
      </c>
      <c r="AO26" s="80"/>
      <c r="AP26" s="432">
        <f t="shared" si="22"/>
        <v>0</v>
      </c>
      <c r="AQ26" s="433" t="str">
        <f t="shared" si="23"/>
        <v/>
      </c>
      <c r="AR26" s="434"/>
    </row>
    <row r="27" ht="12.0" customHeight="1">
      <c r="A27" s="59"/>
      <c r="B27" s="435"/>
      <c r="C27" s="426" t="str">
        <f t="shared" si="1"/>
        <v>General Service &lt; 50 kW.</v>
      </c>
      <c r="D27" s="427"/>
      <c r="E27" s="351"/>
      <c r="F27" s="445">
        <f>IFERROR(VLOOKUP($C27,'Proposed Rates'!$B:$J,F$11,FALSE),0)</f>
        <v>0</v>
      </c>
      <c r="G27" s="429">
        <f t="shared" si="2"/>
        <v>0</v>
      </c>
      <c r="H27" s="431">
        <f t="shared" si="3"/>
        <v>0</v>
      </c>
      <c r="I27" s="80"/>
      <c r="J27" s="445">
        <f>IFERROR(VLOOKUP($C27,'Proposed Rates'!$B:$J,J$11,FALSE),0)</f>
        <v>0</v>
      </c>
      <c r="K27" s="429">
        <f t="shared" si="4"/>
        <v>0</v>
      </c>
      <c r="L27" s="431">
        <f t="shared" si="5"/>
        <v>0</v>
      </c>
      <c r="M27" s="80"/>
      <c r="N27" s="432">
        <f t="shared" si="6"/>
        <v>0</v>
      </c>
      <c r="O27" s="433" t="str">
        <f t="shared" si="7"/>
        <v/>
      </c>
      <c r="P27" s="59"/>
      <c r="Q27" s="445">
        <f>IFERROR(VLOOKUP($C27,'Proposed Rates'!$B:$J,Q$11,FALSE),0)</f>
        <v>0</v>
      </c>
      <c r="R27" s="429">
        <f t="shared" si="8"/>
        <v>0</v>
      </c>
      <c r="S27" s="431">
        <f t="shared" si="9"/>
        <v>0</v>
      </c>
      <c r="T27" s="80"/>
      <c r="U27" s="432">
        <f t="shared" si="10"/>
        <v>0</v>
      </c>
      <c r="V27" s="433" t="str">
        <f t="shared" si="11"/>
        <v/>
      </c>
      <c r="W27" s="59"/>
      <c r="X27" s="445">
        <f>IFERROR(VLOOKUP($C27,'Proposed Rates'!$B:$J,X$11,FALSE),0)</f>
        <v>0</v>
      </c>
      <c r="Y27" s="429">
        <f t="shared" si="12"/>
        <v>0</v>
      </c>
      <c r="Z27" s="431">
        <f t="shared" si="13"/>
        <v>0</v>
      </c>
      <c r="AA27" s="80"/>
      <c r="AB27" s="432">
        <f t="shared" si="14"/>
        <v>0</v>
      </c>
      <c r="AC27" s="433" t="str">
        <f t="shared" si="15"/>
        <v/>
      </c>
      <c r="AD27" s="59"/>
      <c r="AE27" s="445">
        <f>IFERROR(VLOOKUP($C27,'Proposed Rates'!$B:$J,AE$11,FALSE),0)</f>
        <v>0</v>
      </c>
      <c r="AF27" s="429">
        <f t="shared" si="16"/>
        <v>0</v>
      </c>
      <c r="AG27" s="431">
        <f t="shared" si="17"/>
        <v>0</v>
      </c>
      <c r="AH27" s="80"/>
      <c r="AI27" s="432">
        <f t="shared" si="18"/>
        <v>0</v>
      </c>
      <c r="AJ27" s="433" t="str">
        <f t="shared" si="19"/>
        <v/>
      </c>
      <c r="AK27" s="59"/>
      <c r="AL27" s="445">
        <f>IFERROR(VLOOKUP($C27,'Proposed Rates'!$B:$J,AL$11,FALSE),0)</f>
        <v>0</v>
      </c>
      <c r="AM27" s="429">
        <f t="shared" si="20"/>
        <v>0</v>
      </c>
      <c r="AN27" s="431">
        <f t="shared" si="25"/>
        <v>0</v>
      </c>
      <c r="AO27" s="80"/>
      <c r="AP27" s="432">
        <f t="shared" si="22"/>
        <v>0</v>
      </c>
      <c r="AQ27" s="433" t="str">
        <f t="shared" si="23"/>
        <v/>
      </c>
      <c r="AR27" s="434"/>
    </row>
    <row r="28" ht="12.0" customHeight="1">
      <c r="A28" s="59"/>
      <c r="B28" s="435"/>
      <c r="C28" s="426" t="str">
        <f t="shared" si="1"/>
        <v>General Service &lt; 50 kW.</v>
      </c>
      <c r="D28" s="427"/>
      <c r="E28" s="351"/>
      <c r="F28" s="445">
        <f>IFERROR(VLOOKUP($C28,'Proposed Rates'!$B:$J,F$11,FALSE),0)</f>
        <v>0</v>
      </c>
      <c r="G28" s="429">
        <f t="shared" si="2"/>
        <v>0</v>
      </c>
      <c r="H28" s="431">
        <f t="shared" si="3"/>
        <v>0</v>
      </c>
      <c r="I28" s="80"/>
      <c r="J28" s="445">
        <f>IFERROR(VLOOKUP($C28,'Proposed Rates'!$B:$J,J$11,FALSE),0)</f>
        <v>0</v>
      </c>
      <c r="K28" s="429">
        <f t="shared" si="4"/>
        <v>0</v>
      </c>
      <c r="L28" s="431">
        <f t="shared" si="5"/>
        <v>0</v>
      </c>
      <c r="M28" s="80"/>
      <c r="N28" s="432">
        <f t="shared" si="6"/>
        <v>0</v>
      </c>
      <c r="O28" s="433" t="str">
        <f t="shared" si="7"/>
        <v/>
      </c>
      <c r="P28" s="59"/>
      <c r="Q28" s="445">
        <f>IFERROR(VLOOKUP($C28,'Proposed Rates'!$B:$J,Q$11,FALSE),0)</f>
        <v>0</v>
      </c>
      <c r="R28" s="429">
        <f t="shared" si="8"/>
        <v>0</v>
      </c>
      <c r="S28" s="431">
        <f t="shared" si="9"/>
        <v>0</v>
      </c>
      <c r="T28" s="80"/>
      <c r="U28" s="432">
        <f t="shared" si="10"/>
        <v>0</v>
      </c>
      <c r="V28" s="433" t="str">
        <f t="shared" si="11"/>
        <v/>
      </c>
      <c r="W28" s="59"/>
      <c r="X28" s="445">
        <f>IFERROR(VLOOKUP($C28,'Proposed Rates'!$B:$J,X$11,FALSE),0)</f>
        <v>0</v>
      </c>
      <c r="Y28" s="429">
        <f t="shared" si="12"/>
        <v>0</v>
      </c>
      <c r="Z28" s="431">
        <f t="shared" si="13"/>
        <v>0</v>
      </c>
      <c r="AA28" s="80"/>
      <c r="AB28" s="432">
        <f t="shared" si="14"/>
        <v>0</v>
      </c>
      <c r="AC28" s="433" t="str">
        <f t="shared" si="15"/>
        <v/>
      </c>
      <c r="AD28" s="59"/>
      <c r="AE28" s="445">
        <f>IFERROR(VLOOKUP($C28,'Proposed Rates'!$B:$J,AE$11,FALSE),0)</f>
        <v>0</v>
      </c>
      <c r="AF28" s="429">
        <f t="shared" si="16"/>
        <v>0</v>
      </c>
      <c r="AG28" s="431">
        <f t="shared" si="17"/>
        <v>0</v>
      </c>
      <c r="AH28" s="80"/>
      <c r="AI28" s="432">
        <f t="shared" si="18"/>
        <v>0</v>
      </c>
      <c r="AJ28" s="433" t="str">
        <f t="shared" si="19"/>
        <v/>
      </c>
      <c r="AK28" s="59"/>
      <c r="AL28" s="445">
        <f>IFERROR(VLOOKUP($C28,'Proposed Rates'!$B:$J,AL$11,FALSE),0)</f>
        <v>0</v>
      </c>
      <c r="AM28" s="429">
        <f t="shared" si="20"/>
        <v>0</v>
      </c>
      <c r="AN28" s="431">
        <f t="shared" si="25"/>
        <v>0</v>
      </c>
      <c r="AO28" s="80"/>
      <c r="AP28" s="432">
        <f t="shared" si="22"/>
        <v>0</v>
      </c>
      <c r="AQ28" s="433" t="str">
        <f t="shared" si="23"/>
        <v/>
      </c>
      <c r="AR28" s="434"/>
    </row>
    <row r="29" ht="12.0" customHeight="1">
      <c r="A29" s="337"/>
      <c r="B29" s="436" t="s">
        <v>310</v>
      </c>
      <c r="C29" s="437"/>
      <c r="D29" s="437"/>
      <c r="E29" s="437"/>
      <c r="F29" s="438"/>
      <c r="G29" s="534"/>
      <c r="H29" s="440">
        <f>SUM(H15:H28)</f>
        <v>179.53</v>
      </c>
      <c r="I29" s="441"/>
      <c r="J29" s="438"/>
      <c r="K29" s="534"/>
      <c r="L29" s="440">
        <f>SUM(L15:L28)</f>
        <v>207.94</v>
      </c>
      <c r="M29" s="441"/>
      <c r="N29" s="442">
        <f t="shared" si="6"/>
        <v>28.41</v>
      </c>
      <c r="O29" s="443">
        <f t="shared" si="7"/>
        <v>0.1582465326</v>
      </c>
      <c r="P29" s="337"/>
      <c r="Q29" s="438"/>
      <c r="R29" s="534"/>
      <c r="S29" s="440">
        <f>SUM(S15:S28)</f>
        <v>223.93</v>
      </c>
      <c r="T29" s="441"/>
      <c r="U29" s="442">
        <f t="shared" si="10"/>
        <v>15.99</v>
      </c>
      <c r="V29" s="443">
        <f t="shared" si="11"/>
        <v>0.07689718188</v>
      </c>
      <c r="W29" s="337"/>
      <c r="X29" s="438"/>
      <c r="Y29" s="534"/>
      <c r="Z29" s="440">
        <f>SUM(Z15:Z28)</f>
        <v>243.54</v>
      </c>
      <c r="AA29" s="441"/>
      <c r="AB29" s="442">
        <f t="shared" si="14"/>
        <v>19.61</v>
      </c>
      <c r="AC29" s="443">
        <f t="shared" si="15"/>
        <v>0.08757200911</v>
      </c>
      <c r="AD29" s="337"/>
      <c r="AE29" s="438"/>
      <c r="AF29" s="534"/>
      <c r="AG29" s="440">
        <f>SUM(AG15:AG28)</f>
        <v>257.94</v>
      </c>
      <c r="AH29" s="441"/>
      <c r="AI29" s="442">
        <f t="shared" si="18"/>
        <v>14.4</v>
      </c>
      <c r="AJ29" s="443">
        <f t="shared" si="19"/>
        <v>0.05912786401</v>
      </c>
      <c r="AK29" s="337"/>
      <c r="AL29" s="438"/>
      <c r="AM29" s="534"/>
      <c r="AN29" s="440">
        <f>SUM(AN15:AN28)</f>
        <v>271.82</v>
      </c>
      <c r="AO29" s="441"/>
      <c r="AP29" s="442">
        <f t="shared" si="22"/>
        <v>13.88</v>
      </c>
      <c r="AQ29" s="443">
        <f t="shared" si="23"/>
        <v>0.05381096379</v>
      </c>
      <c r="AR29" s="444"/>
    </row>
    <row r="30" ht="12.0" customHeight="1">
      <c r="A30" s="59"/>
      <c r="B30" s="435" t="s">
        <v>234</v>
      </c>
      <c r="C30" s="426" t="str">
        <f t="shared" ref="C30:C36" si="26">D$6&amp;"."&amp;B30</f>
        <v>General Service &lt; 50 kW.DVA Disposition Rate Rider Group 1 -2025</v>
      </c>
      <c r="D30" s="427" t="s">
        <v>308</v>
      </c>
      <c r="E30" s="351"/>
      <c r="F30" s="445">
        <f>IFERROR(VLOOKUP($C30,'Proposed Rates'!$B:$J,F$11,FALSE),0)</f>
        <v>0</v>
      </c>
      <c r="G30" s="429">
        <f t="shared" ref="G30:G33" si="27">IF($D30="Monthly",1,IF($D30="per KWH",$F$10,0))</f>
        <v>5000</v>
      </c>
      <c r="H30" s="431">
        <f t="shared" ref="H30:H36" si="28">G30*F30</f>
        <v>0</v>
      </c>
      <c r="I30" s="80"/>
      <c r="J30" s="445">
        <f>IFERROR(VLOOKUP($C30,'Proposed Rates'!$B:$J,J$11,FALSE),0)</f>
        <v>-0.0004</v>
      </c>
      <c r="K30" s="429">
        <f t="shared" ref="K30:K33" si="29">IF($D30="Monthly",1,IF($D30="per KWH",$F$10,0))</f>
        <v>5000</v>
      </c>
      <c r="L30" s="431">
        <f t="shared" ref="L30:L36" si="30">K30*J30</f>
        <v>-2</v>
      </c>
      <c r="M30" s="80"/>
      <c r="N30" s="432">
        <f t="shared" si="6"/>
        <v>-2</v>
      </c>
      <c r="O30" s="433" t="str">
        <f t="shared" si="7"/>
        <v/>
      </c>
      <c r="P30" s="59"/>
      <c r="Q30" s="445">
        <f>IFERROR(VLOOKUP($C30,'Proposed Rates'!$B:$J,Q$11,FALSE),0)</f>
        <v>0</v>
      </c>
      <c r="R30" s="429">
        <f t="shared" ref="R30:R33" si="31">IF($D30="Monthly",1,IF($D30="per KWH",$F$10,0))</f>
        <v>5000</v>
      </c>
      <c r="S30" s="431">
        <f t="shared" ref="S30:S36" si="32">R30*Q30</f>
        <v>0</v>
      </c>
      <c r="T30" s="80"/>
      <c r="U30" s="432">
        <f t="shared" si="10"/>
        <v>2</v>
      </c>
      <c r="V30" s="433">
        <f t="shared" si="11"/>
        <v>-1</v>
      </c>
      <c r="W30" s="59"/>
      <c r="X30" s="445">
        <f>IFERROR(VLOOKUP($C30,'Proposed Rates'!$B:$J,X$11,FALSE),0)</f>
        <v>0</v>
      </c>
      <c r="Y30" s="429">
        <f t="shared" ref="Y30:Y33" si="33">IF($D30="Monthly",1,IF($D30="per KWH",$F$10,0))</f>
        <v>5000</v>
      </c>
      <c r="Z30" s="431">
        <f t="shared" ref="Z30:Z36" si="34">Y30*X30</f>
        <v>0</v>
      </c>
      <c r="AA30" s="80"/>
      <c r="AB30" s="432">
        <f t="shared" si="14"/>
        <v>0</v>
      </c>
      <c r="AC30" s="433" t="str">
        <f t="shared" si="15"/>
        <v/>
      </c>
      <c r="AD30" s="59"/>
      <c r="AE30" s="445">
        <f>IFERROR(VLOOKUP($C30,'Proposed Rates'!$B:$J,AE$11,FALSE),0)</f>
        <v>0</v>
      </c>
      <c r="AF30" s="429">
        <f t="shared" ref="AF30:AF33" si="35">IF($D30="Monthly",1,IF($D30="per KWH",$F$10,0))</f>
        <v>5000</v>
      </c>
      <c r="AG30" s="431">
        <f t="shared" ref="AG30:AG36" si="36">AF30*AE30</f>
        <v>0</v>
      </c>
      <c r="AH30" s="80"/>
      <c r="AI30" s="432">
        <f t="shared" si="18"/>
        <v>0</v>
      </c>
      <c r="AJ30" s="433" t="str">
        <f t="shared" si="19"/>
        <v/>
      </c>
      <c r="AK30" s="59"/>
      <c r="AL30" s="445">
        <f>IFERROR(VLOOKUP($C30,'Proposed Rates'!$B:$J,AL$11,FALSE),0)</f>
        <v>0</v>
      </c>
      <c r="AM30" s="429">
        <f t="shared" ref="AM30:AM33" si="37">IF($D30="Monthly",1,IF($D30="per KWH",$F$10,0))</f>
        <v>5000</v>
      </c>
      <c r="AN30" s="431">
        <f t="shared" ref="AN30:AN36" si="38">AM30*AL30</f>
        <v>0</v>
      </c>
      <c r="AO30" s="80"/>
      <c r="AP30" s="432">
        <f t="shared" si="22"/>
        <v>0</v>
      </c>
      <c r="AQ30" s="433" t="str">
        <f t="shared" si="23"/>
        <v/>
      </c>
      <c r="AR30" s="434"/>
    </row>
    <row r="31" ht="12.0" customHeight="1">
      <c r="A31" s="59"/>
      <c r="B31" s="435" t="s">
        <v>236</v>
      </c>
      <c r="C31" s="426" t="str">
        <f t="shared" si="26"/>
        <v>General Service &lt; 50 kW.DVA Disposition Rate Rider Group 1 - 2024</v>
      </c>
      <c r="D31" s="427" t="s">
        <v>308</v>
      </c>
      <c r="E31" s="351"/>
      <c r="F31" s="445" t="str">
        <f>IFERROR(VLOOKUP($C31,'Proposed Rates'!$B:$J,F$11,FALSE),0)</f>
        <v/>
      </c>
      <c r="G31" s="429">
        <f t="shared" si="27"/>
        <v>5000</v>
      </c>
      <c r="H31" s="431">
        <f t="shared" si="28"/>
        <v>0</v>
      </c>
      <c r="I31" s="519"/>
      <c r="J31" s="445">
        <f>IFERROR(VLOOKUP($C31,'Proposed Rates'!$B:$J,J$11,FALSE),0)</f>
        <v>0</v>
      </c>
      <c r="K31" s="429">
        <f t="shared" si="29"/>
        <v>5000</v>
      </c>
      <c r="L31" s="431">
        <f t="shared" si="30"/>
        <v>0</v>
      </c>
      <c r="M31" s="448"/>
      <c r="N31" s="432">
        <f t="shared" si="6"/>
        <v>0</v>
      </c>
      <c r="O31" s="433" t="str">
        <f t="shared" si="7"/>
        <v/>
      </c>
      <c r="P31" s="59"/>
      <c r="Q31" s="445">
        <f>IFERROR(VLOOKUP($C31,'Proposed Rates'!$B:$J,Q$11,FALSE),0)</f>
        <v>0</v>
      </c>
      <c r="R31" s="429">
        <f t="shared" si="31"/>
        <v>5000</v>
      </c>
      <c r="S31" s="431">
        <f t="shared" si="32"/>
        <v>0</v>
      </c>
      <c r="T31" s="448"/>
      <c r="U31" s="432">
        <f t="shared" si="10"/>
        <v>0</v>
      </c>
      <c r="V31" s="433" t="str">
        <f t="shared" si="11"/>
        <v/>
      </c>
      <c r="W31" s="59"/>
      <c r="X31" s="445">
        <f>IFERROR(VLOOKUP($C31,'Proposed Rates'!$B:$J,X$11,FALSE),0)</f>
        <v>0</v>
      </c>
      <c r="Y31" s="429">
        <f t="shared" si="33"/>
        <v>5000</v>
      </c>
      <c r="Z31" s="431">
        <f t="shared" si="34"/>
        <v>0</v>
      </c>
      <c r="AA31" s="448"/>
      <c r="AB31" s="432">
        <f t="shared" si="14"/>
        <v>0</v>
      </c>
      <c r="AC31" s="433" t="str">
        <f t="shared" si="15"/>
        <v/>
      </c>
      <c r="AD31" s="59"/>
      <c r="AE31" s="445">
        <f>IFERROR(VLOOKUP($C31,'Proposed Rates'!$B:$J,AE$11,FALSE),0)</f>
        <v>0</v>
      </c>
      <c r="AF31" s="429">
        <f t="shared" si="35"/>
        <v>5000</v>
      </c>
      <c r="AG31" s="431">
        <f t="shared" si="36"/>
        <v>0</v>
      </c>
      <c r="AH31" s="448"/>
      <c r="AI31" s="432">
        <f t="shared" si="18"/>
        <v>0</v>
      </c>
      <c r="AJ31" s="433" t="str">
        <f t="shared" si="19"/>
        <v/>
      </c>
      <c r="AK31" s="59"/>
      <c r="AL31" s="445">
        <f>IFERROR(VLOOKUP($C31,'Proposed Rates'!$B:$J,AL$11,FALSE),0)</f>
        <v>0</v>
      </c>
      <c r="AM31" s="429">
        <f t="shared" si="37"/>
        <v>5000</v>
      </c>
      <c r="AN31" s="431">
        <f t="shared" si="38"/>
        <v>0</v>
      </c>
      <c r="AO31" s="448"/>
      <c r="AP31" s="432">
        <f t="shared" si="22"/>
        <v>0</v>
      </c>
      <c r="AQ31" s="433" t="str">
        <f t="shared" si="23"/>
        <v/>
      </c>
      <c r="AR31" s="434"/>
    </row>
    <row r="32" ht="12.0" customHeight="1">
      <c r="A32" s="59"/>
      <c r="B32" s="435" t="s">
        <v>244</v>
      </c>
      <c r="C32" s="426" t="str">
        <f t="shared" si="26"/>
        <v>General Service &lt; 50 kW.CBR Class B Rate Riders</v>
      </c>
      <c r="D32" s="427" t="s">
        <v>308</v>
      </c>
      <c r="E32" s="351"/>
      <c r="F32" s="445">
        <f>IFERROR(VLOOKUP($C32,'Proposed Rates'!$B:$J,F$11,FALSE),0)</f>
        <v>0.0002</v>
      </c>
      <c r="G32" s="429">
        <f t="shared" si="27"/>
        <v>5000</v>
      </c>
      <c r="H32" s="431">
        <f t="shared" si="28"/>
        <v>1</v>
      </c>
      <c r="I32" s="519"/>
      <c r="J32" s="445">
        <f>IFERROR(VLOOKUP($C32,'Proposed Rates'!$B:$J,J$11,FALSE),0)</f>
        <v>0.0004</v>
      </c>
      <c r="K32" s="429">
        <f t="shared" si="29"/>
        <v>5000</v>
      </c>
      <c r="L32" s="431">
        <f t="shared" si="30"/>
        <v>2</v>
      </c>
      <c r="M32" s="448"/>
      <c r="N32" s="432">
        <f t="shared" si="6"/>
        <v>1</v>
      </c>
      <c r="O32" s="433">
        <f t="shared" si="7"/>
        <v>1</v>
      </c>
      <c r="P32" s="59"/>
      <c r="Q32" s="445">
        <f>IFERROR(VLOOKUP($C32,'Proposed Rates'!$B:$J,Q$11,FALSE),0)</f>
        <v>0</v>
      </c>
      <c r="R32" s="429">
        <f t="shared" si="31"/>
        <v>5000</v>
      </c>
      <c r="S32" s="431">
        <f t="shared" si="32"/>
        <v>0</v>
      </c>
      <c r="T32" s="448"/>
      <c r="U32" s="432">
        <f t="shared" si="10"/>
        <v>-2</v>
      </c>
      <c r="V32" s="433">
        <f t="shared" si="11"/>
        <v>-1</v>
      </c>
      <c r="W32" s="59"/>
      <c r="X32" s="445">
        <f>IFERROR(VLOOKUP($C32,'Proposed Rates'!$B:$J,X$11,FALSE),0)</f>
        <v>0</v>
      </c>
      <c r="Y32" s="429">
        <f t="shared" si="33"/>
        <v>5000</v>
      </c>
      <c r="Z32" s="431">
        <f t="shared" si="34"/>
        <v>0</v>
      </c>
      <c r="AA32" s="448"/>
      <c r="AB32" s="432">
        <f t="shared" si="14"/>
        <v>0</v>
      </c>
      <c r="AC32" s="433" t="str">
        <f t="shared" si="15"/>
        <v/>
      </c>
      <c r="AD32" s="59"/>
      <c r="AE32" s="445">
        <f>IFERROR(VLOOKUP($C32,'Proposed Rates'!$B:$J,AE$11,FALSE),0)</f>
        <v>0</v>
      </c>
      <c r="AF32" s="429">
        <f t="shared" si="35"/>
        <v>5000</v>
      </c>
      <c r="AG32" s="431">
        <f t="shared" si="36"/>
        <v>0</v>
      </c>
      <c r="AH32" s="448"/>
      <c r="AI32" s="432">
        <f t="shared" si="18"/>
        <v>0</v>
      </c>
      <c r="AJ32" s="433" t="str">
        <f t="shared" si="19"/>
        <v/>
      </c>
      <c r="AK32" s="59"/>
      <c r="AL32" s="445">
        <f>IFERROR(VLOOKUP($C32,'Proposed Rates'!$B:$J,AL$11,FALSE),0)</f>
        <v>0</v>
      </c>
      <c r="AM32" s="429">
        <f t="shared" si="37"/>
        <v>5000</v>
      </c>
      <c r="AN32" s="431">
        <f t="shared" si="38"/>
        <v>0</v>
      </c>
      <c r="AO32" s="448"/>
      <c r="AP32" s="432">
        <f t="shared" si="22"/>
        <v>0</v>
      </c>
      <c r="AQ32" s="433" t="str">
        <f t="shared" si="23"/>
        <v/>
      </c>
      <c r="AR32" s="434"/>
    </row>
    <row r="33" ht="12.0" customHeight="1">
      <c r="A33" s="59"/>
      <c r="B33" s="435" t="s">
        <v>311</v>
      </c>
      <c r="C33" s="426" t="str">
        <f t="shared" si="26"/>
        <v>General Service &lt; 50 kW.GA Disposition Rate Rider-NonRPP</v>
      </c>
      <c r="D33" s="427" t="s">
        <v>308</v>
      </c>
      <c r="E33" s="351"/>
      <c r="F33" s="445">
        <f>IFERROR(VLOOKUP($C33,'Proposed Rates'!$B:$J,F$11,FALSE),0)</f>
        <v>0</v>
      </c>
      <c r="G33" s="429">
        <f t="shared" si="27"/>
        <v>5000</v>
      </c>
      <c r="H33" s="431">
        <f t="shared" si="28"/>
        <v>0</v>
      </c>
      <c r="I33" s="519"/>
      <c r="J33" s="445">
        <f>IFERROR(VLOOKUP($C33,'Proposed Rates'!$B:$J,J$11,FALSE),0)</f>
        <v>0</v>
      </c>
      <c r="K33" s="429">
        <f t="shared" si="29"/>
        <v>5000</v>
      </c>
      <c r="L33" s="431">
        <f t="shared" si="30"/>
        <v>0</v>
      </c>
      <c r="M33" s="448"/>
      <c r="N33" s="432">
        <f t="shared" si="6"/>
        <v>0</v>
      </c>
      <c r="O33" s="433" t="str">
        <f t="shared" si="7"/>
        <v/>
      </c>
      <c r="P33" s="59"/>
      <c r="Q33" s="445">
        <f>IFERROR(VLOOKUP($C33,'Proposed Rates'!$B:$J,Q$11,FALSE),0)</f>
        <v>0</v>
      </c>
      <c r="R33" s="429">
        <f t="shared" si="31"/>
        <v>5000</v>
      </c>
      <c r="S33" s="431">
        <f t="shared" si="32"/>
        <v>0</v>
      </c>
      <c r="T33" s="448"/>
      <c r="U33" s="432">
        <f t="shared" si="10"/>
        <v>0</v>
      </c>
      <c r="V33" s="433" t="str">
        <f t="shared" si="11"/>
        <v/>
      </c>
      <c r="W33" s="59"/>
      <c r="X33" s="445">
        <f>IFERROR(VLOOKUP($C33,'Proposed Rates'!$B:$J,X$11,FALSE),0)</f>
        <v>0</v>
      </c>
      <c r="Y33" s="429">
        <f t="shared" si="33"/>
        <v>5000</v>
      </c>
      <c r="Z33" s="431">
        <f t="shared" si="34"/>
        <v>0</v>
      </c>
      <c r="AA33" s="448"/>
      <c r="AB33" s="432">
        <f t="shared" si="14"/>
        <v>0</v>
      </c>
      <c r="AC33" s="433" t="str">
        <f t="shared" si="15"/>
        <v/>
      </c>
      <c r="AD33" s="59"/>
      <c r="AE33" s="445">
        <f>IFERROR(VLOOKUP($C33,'Proposed Rates'!$B:$J,AE$11,FALSE),0)</f>
        <v>0</v>
      </c>
      <c r="AF33" s="429">
        <f t="shared" si="35"/>
        <v>5000</v>
      </c>
      <c r="AG33" s="431">
        <f t="shared" si="36"/>
        <v>0</v>
      </c>
      <c r="AH33" s="448"/>
      <c r="AI33" s="432">
        <f t="shared" si="18"/>
        <v>0</v>
      </c>
      <c r="AJ33" s="433" t="str">
        <f t="shared" si="19"/>
        <v/>
      </c>
      <c r="AK33" s="59"/>
      <c r="AL33" s="445">
        <f>IFERROR(VLOOKUP($C33,'Proposed Rates'!$B:$J,AL$11,FALSE),0)</f>
        <v>0</v>
      </c>
      <c r="AM33" s="429">
        <f t="shared" si="37"/>
        <v>5000</v>
      </c>
      <c r="AN33" s="431">
        <f t="shared" si="38"/>
        <v>0</v>
      </c>
      <c r="AO33" s="448"/>
      <c r="AP33" s="432">
        <f t="shared" si="22"/>
        <v>0</v>
      </c>
      <c r="AQ33" s="433" t="str">
        <f t="shared" si="23"/>
        <v/>
      </c>
      <c r="AR33" s="434"/>
    </row>
    <row r="34" ht="12.0" customHeight="1">
      <c r="A34" s="59"/>
      <c r="B34" s="351" t="s">
        <v>269</v>
      </c>
      <c r="C34" s="426" t="str">
        <f t="shared" si="26"/>
        <v>General Service &lt; 50 kW.Low Voltage Service Charge</v>
      </c>
      <c r="D34" s="427" t="s">
        <v>308</v>
      </c>
      <c r="E34" s="351"/>
      <c r="F34" s="449">
        <f>IFERROR(VLOOKUP($C34,'Proposed Rates'!$B:$J,F$11,FALSE),0)</f>
        <v>0.00005</v>
      </c>
      <c r="G34" s="450">
        <f>$F$10*(1+F$63)</f>
        <v>5169</v>
      </c>
      <c r="H34" s="431">
        <f t="shared" si="28"/>
        <v>0.25845</v>
      </c>
      <c r="I34" s="80"/>
      <c r="J34" s="449">
        <f>IFERROR(VLOOKUP($C34,'Proposed Rates'!$B:$J,J$11,FALSE),0)</f>
        <v>0.00006</v>
      </c>
      <c r="K34" s="450">
        <f>$F$10*(1+J$63)</f>
        <v>5167.5</v>
      </c>
      <c r="L34" s="431">
        <f t="shared" si="30"/>
        <v>0.31005</v>
      </c>
      <c r="M34" s="80"/>
      <c r="N34" s="432">
        <f t="shared" si="6"/>
        <v>0.0516</v>
      </c>
      <c r="O34" s="433">
        <f t="shared" si="7"/>
        <v>0.1996517702</v>
      </c>
      <c r="P34" s="59"/>
      <c r="Q34" s="449">
        <f>IFERROR(VLOOKUP($C34,'Proposed Rates'!$B:$J,Q$11,FALSE),0)</f>
        <v>0.00006</v>
      </c>
      <c r="R34" s="450">
        <f>$F$10*(1+Q$63)</f>
        <v>5167.5</v>
      </c>
      <c r="S34" s="431">
        <f t="shared" si="32"/>
        <v>0.31005</v>
      </c>
      <c r="T34" s="80"/>
      <c r="U34" s="432">
        <f t="shared" si="10"/>
        <v>0</v>
      </c>
      <c r="V34" s="433">
        <f t="shared" si="11"/>
        <v>0</v>
      </c>
      <c r="W34" s="59"/>
      <c r="X34" s="449">
        <f>IFERROR(VLOOKUP($C34,'Proposed Rates'!$B:$J,X$11,FALSE),0)</f>
        <v>0.00006</v>
      </c>
      <c r="Y34" s="450">
        <f>$F$10*(1+X$63)</f>
        <v>5167.5</v>
      </c>
      <c r="Z34" s="431">
        <f t="shared" si="34"/>
        <v>0.31005</v>
      </c>
      <c r="AA34" s="80"/>
      <c r="AB34" s="432">
        <f t="shared" si="14"/>
        <v>0</v>
      </c>
      <c r="AC34" s="433">
        <f t="shared" si="15"/>
        <v>0</v>
      </c>
      <c r="AD34" s="59"/>
      <c r="AE34" s="449">
        <f>IFERROR(VLOOKUP($C34,'Proposed Rates'!$B:$J,AE$11,FALSE),0)</f>
        <v>0.00006</v>
      </c>
      <c r="AF34" s="450">
        <f>$F$10*(1+AE$63)</f>
        <v>5167.5</v>
      </c>
      <c r="AG34" s="431">
        <f t="shared" si="36"/>
        <v>0.31005</v>
      </c>
      <c r="AH34" s="80"/>
      <c r="AI34" s="432">
        <f t="shared" si="18"/>
        <v>0</v>
      </c>
      <c r="AJ34" s="433">
        <f t="shared" si="19"/>
        <v>0</v>
      </c>
      <c r="AK34" s="59"/>
      <c r="AL34" s="449">
        <f>IFERROR(VLOOKUP($C34,'Proposed Rates'!$B:$J,AL$11,FALSE),0)</f>
        <v>0.00006</v>
      </c>
      <c r="AM34" s="450">
        <f>$F$10*(1+AL$63)</f>
        <v>5167.5</v>
      </c>
      <c r="AN34" s="431">
        <f t="shared" si="38"/>
        <v>0.31005</v>
      </c>
      <c r="AO34" s="80"/>
      <c r="AP34" s="432">
        <f t="shared" si="22"/>
        <v>0</v>
      </c>
      <c r="AQ34" s="433">
        <f t="shared" si="23"/>
        <v>0</v>
      </c>
      <c r="AR34" s="434"/>
    </row>
    <row r="35" ht="12.0" customHeight="1">
      <c r="A35" s="59"/>
      <c r="B35" s="351" t="s">
        <v>312</v>
      </c>
      <c r="C35" s="426" t="str">
        <f t="shared" si="26"/>
        <v>General Service &lt; 50 kW.Line Losses on Cost of Power</v>
      </c>
      <c r="D35" s="427" t="s">
        <v>308</v>
      </c>
      <c r="E35" s="351"/>
      <c r="F35" s="451">
        <f>'Proposed Rates'!$K$249*F$44+'Proposed Rates'!$K$250*F$45+'Proposed Rates'!$K$251*F$46</f>
        <v>0.09904</v>
      </c>
      <c r="G35" s="541">
        <f>$F$10*(1+F$63)-$F$10</f>
        <v>169</v>
      </c>
      <c r="H35" s="431">
        <f t="shared" si="28"/>
        <v>16.73776</v>
      </c>
      <c r="I35" s="80"/>
      <c r="J35" s="451">
        <f>'Proposed Rates'!$K$249*J$44+'Proposed Rates'!$K$250*J$45+'Proposed Rates'!$K$251*J$46</f>
        <v>0.09904</v>
      </c>
      <c r="K35" s="541">
        <f>$F$10*(1+J$63)-$F$10</f>
        <v>167.5</v>
      </c>
      <c r="L35" s="431">
        <f t="shared" si="30"/>
        <v>16.5892</v>
      </c>
      <c r="M35" s="80"/>
      <c r="N35" s="432">
        <f t="shared" si="6"/>
        <v>-0.14856</v>
      </c>
      <c r="O35" s="433">
        <f t="shared" si="7"/>
        <v>-0.008875739645</v>
      </c>
      <c r="P35" s="59"/>
      <c r="Q35" s="451">
        <f>'Proposed Rates'!$K$249*Q$44+'Proposed Rates'!$K$250*Q$45+'Proposed Rates'!$K$251*Q$46</f>
        <v>0.09904</v>
      </c>
      <c r="R35" s="541">
        <f>$F$10*(1+Q$63)-$F$10</f>
        <v>167.5</v>
      </c>
      <c r="S35" s="431">
        <f t="shared" si="32"/>
        <v>16.5892</v>
      </c>
      <c r="T35" s="80"/>
      <c r="U35" s="432">
        <f t="shared" si="10"/>
        <v>0</v>
      </c>
      <c r="V35" s="433">
        <f t="shared" si="11"/>
        <v>0</v>
      </c>
      <c r="W35" s="59"/>
      <c r="X35" s="451">
        <f>'Proposed Rates'!$K$249*X$44+'Proposed Rates'!$K$250*X$45+'Proposed Rates'!$K$251*X$46</f>
        <v>0.09904</v>
      </c>
      <c r="Y35" s="541">
        <f>$F$10*(1+X$63)-$F$10</f>
        <v>167.5</v>
      </c>
      <c r="Z35" s="431">
        <f t="shared" si="34"/>
        <v>16.5892</v>
      </c>
      <c r="AA35" s="80"/>
      <c r="AB35" s="432">
        <f t="shared" si="14"/>
        <v>0</v>
      </c>
      <c r="AC35" s="433">
        <f t="shared" si="15"/>
        <v>0</v>
      </c>
      <c r="AD35" s="59"/>
      <c r="AE35" s="451">
        <f>'Proposed Rates'!$K$249*AE$44+'Proposed Rates'!$K$250*AE$45+'Proposed Rates'!$K$251*AE$46</f>
        <v>0.09904</v>
      </c>
      <c r="AF35" s="541">
        <f>$F$10*(1+AE$63)-$F$10</f>
        <v>167.5</v>
      </c>
      <c r="AG35" s="431">
        <f t="shared" si="36"/>
        <v>16.5892</v>
      </c>
      <c r="AH35" s="80"/>
      <c r="AI35" s="432">
        <f t="shared" si="18"/>
        <v>0</v>
      </c>
      <c r="AJ35" s="433">
        <f t="shared" si="19"/>
        <v>0</v>
      </c>
      <c r="AK35" s="59"/>
      <c r="AL35" s="451">
        <f>'Proposed Rates'!$K$249*AL$44+'Proposed Rates'!$K$250*AL$45+'Proposed Rates'!$K$251*AL$46</f>
        <v>0.09904</v>
      </c>
      <c r="AM35" s="541">
        <f>$F$10*(1+AL$63)-$F$10</f>
        <v>167.5</v>
      </c>
      <c r="AN35" s="431">
        <f t="shared" si="38"/>
        <v>16.5892</v>
      </c>
      <c r="AO35" s="80"/>
      <c r="AP35" s="432">
        <f t="shared" si="22"/>
        <v>0</v>
      </c>
      <c r="AQ35" s="433">
        <f t="shared" si="23"/>
        <v>0</v>
      </c>
      <c r="AR35" s="434"/>
    </row>
    <row r="36" ht="12.0" customHeight="1">
      <c r="A36" s="59"/>
      <c r="B36" s="351" t="s">
        <v>271</v>
      </c>
      <c r="C36" s="426" t="str">
        <f t="shared" si="26"/>
        <v>General Service &lt; 50 kW.Smart Meter Entity Charge</v>
      </c>
      <c r="D36" s="427" t="s">
        <v>306</v>
      </c>
      <c r="E36" s="351"/>
      <c r="F36" s="428">
        <f>IFERROR(VLOOKUP($C36,'Proposed Rates'!$B:$J,F$11,FALSE),0)</f>
        <v>0.42</v>
      </c>
      <c r="G36" s="429">
        <f>IF($D36="Monthly",1,IF($D36="per KWH",$F$10,0))</f>
        <v>1</v>
      </c>
      <c r="H36" s="431">
        <f t="shared" si="28"/>
        <v>0.42</v>
      </c>
      <c r="I36" s="80"/>
      <c r="J36" s="428">
        <f>IFERROR(VLOOKUP($C36,'Proposed Rates'!$B:$J,J$11,FALSE),0)</f>
        <v>0.42</v>
      </c>
      <c r="K36" s="429">
        <f>IF($D36="Monthly",1,IF($D36="per KWH",$F$10,0))</f>
        <v>1</v>
      </c>
      <c r="L36" s="431">
        <f t="shared" si="30"/>
        <v>0.42</v>
      </c>
      <c r="M36" s="80"/>
      <c r="N36" s="432">
        <f t="shared" si="6"/>
        <v>0</v>
      </c>
      <c r="O36" s="433">
        <f t="shared" si="7"/>
        <v>0</v>
      </c>
      <c r="P36" s="59"/>
      <c r="Q36" s="428">
        <f>IFERROR(VLOOKUP($C36,'Proposed Rates'!$B:$J,Q$11,FALSE),0)</f>
        <v>0.42</v>
      </c>
      <c r="R36" s="429">
        <f>IF($D36="Monthly",1,IF($D36="per KWH",$F$10,0))</f>
        <v>1</v>
      </c>
      <c r="S36" s="431">
        <f t="shared" si="32"/>
        <v>0.42</v>
      </c>
      <c r="T36" s="80"/>
      <c r="U36" s="432">
        <f t="shared" si="10"/>
        <v>0</v>
      </c>
      <c r="V36" s="433">
        <f t="shared" si="11"/>
        <v>0</v>
      </c>
      <c r="W36" s="59"/>
      <c r="X36" s="428">
        <f>IFERROR(VLOOKUP($C36,'Proposed Rates'!$B:$J,X$11,FALSE),0)</f>
        <v>0.43</v>
      </c>
      <c r="Y36" s="429">
        <f>IF($D36="Monthly",1,IF($D36="per KWH",$F$10,0))</f>
        <v>1</v>
      </c>
      <c r="Z36" s="431">
        <f t="shared" si="34"/>
        <v>0.43</v>
      </c>
      <c r="AA36" s="80"/>
      <c r="AB36" s="432">
        <f t="shared" si="14"/>
        <v>0.01</v>
      </c>
      <c r="AC36" s="433">
        <f t="shared" si="15"/>
        <v>0.02380952381</v>
      </c>
      <c r="AD36" s="59"/>
      <c r="AE36" s="428">
        <f>IFERROR(VLOOKUP($C36,'Proposed Rates'!$B:$J,AE$11,FALSE),0)</f>
        <v>0.44</v>
      </c>
      <c r="AF36" s="429">
        <f>IF($D36="Monthly",1,IF($D36="per KWH",$F$10,0))</f>
        <v>1</v>
      </c>
      <c r="AG36" s="431">
        <f t="shared" si="36"/>
        <v>0.44</v>
      </c>
      <c r="AH36" s="80"/>
      <c r="AI36" s="432">
        <f t="shared" si="18"/>
        <v>0.01</v>
      </c>
      <c r="AJ36" s="433">
        <f t="shared" si="19"/>
        <v>0.02325581395</v>
      </c>
      <c r="AK36" s="59"/>
      <c r="AL36" s="428">
        <f>IFERROR(VLOOKUP($C36,'Proposed Rates'!$B:$J,AL$11,FALSE),0)</f>
        <v>0.45</v>
      </c>
      <c r="AM36" s="429">
        <f>IF($D36="Monthly",1,IF($D36="per KWH",$F$10,0))</f>
        <v>1</v>
      </c>
      <c r="AN36" s="431">
        <f t="shared" si="38"/>
        <v>0.45</v>
      </c>
      <c r="AO36" s="80"/>
      <c r="AP36" s="432">
        <f t="shared" si="22"/>
        <v>0.01</v>
      </c>
      <c r="AQ36" s="433">
        <f t="shared" si="23"/>
        <v>0.02272727273</v>
      </c>
      <c r="AR36" s="434"/>
    </row>
    <row r="37" ht="12.0" customHeight="1">
      <c r="A37" s="59"/>
      <c r="B37" s="436" t="s">
        <v>313</v>
      </c>
      <c r="C37" s="453"/>
      <c r="D37" s="453"/>
      <c r="E37" s="453"/>
      <c r="F37" s="454"/>
      <c r="G37" s="535"/>
      <c r="H37" s="440">
        <f>SUM(H30:H36)+H29</f>
        <v>197.94621</v>
      </c>
      <c r="I37" s="456"/>
      <c r="J37" s="454"/>
      <c r="K37" s="535"/>
      <c r="L37" s="440">
        <f>SUM(L30:L36)+L29</f>
        <v>225.25925</v>
      </c>
      <c r="M37" s="456"/>
      <c r="N37" s="442">
        <f t="shared" si="6"/>
        <v>27.31304</v>
      </c>
      <c r="O37" s="443">
        <f t="shared" si="7"/>
        <v>0.1379821316</v>
      </c>
      <c r="P37" s="59"/>
      <c r="Q37" s="454"/>
      <c r="R37" s="535"/>
      <c r="S37" s="440">
        <f>SUM(S30:S36)+S29</f>
        <v>241.24925</v>
      </c>
      <c r="T37" s="456"/>
      <c r="U37" s="442">
        <f t="shared" si="10"/>
        <v>15.99</v>
      </c>
      <c r="V37" s="443">
        <f t="shared" si="11"/>
        <v>0.07098487631</v>
      </c>
      <c r="W37" s="59"/>
      <c r="X37" s="454"/>
      <c r="Y37" s="535"/>
      <c r="Z37" s="440">
        <f>SUM(Z30:Z36)+Z29</f>
        <v>260.86925</v>
      </c>
      <c r="AA37" s="456"/>
      <c r="AB37" s="442">
        <f t="shared" si="14"/>
        <v>19.62</v>
      </c>
      <c r="AC37" s="443">
        <f t="shared" si="15"/>
        <v>0.0813266777</v>
      </c>
      <c r="AD37" s="59"/>
      <c r="AE37" s="454"/>
      <c r="AF37" s="535"/>
      <c r="AG37" s="440">
        <f>SUM(AG30:AG36)+AG29</f>
        <v>275.27925</v>
      </c>
      <c r="AH37" s="456"/>
      <c r="AI37" s="442">
        <f t="shared" si="18"/>
        <v>14.41</v>
      </c>
      <c r="AJ37" s="443">
        <f t="shared" si="19"/>
        <v>0.05523840008</v>
      </c>
      <c r="AK37" s="59"/>
      <c r="AL37" s="454"/>
      <c r="AM37" s="535"/>
      <c r="AN37" s="440">
        <f>SUM(AN30:AN36)+AN29</f>
        <v>289.16925</v>
      </c>
      <c r="AO37" s="456"/>
      <c r="AP37" s="442">
        <f t="shared" si="22"/>
        <v>13.89</v>
      </c>
      <c r="AQ37" s="443">
        <f t="shared" si="23"/>
        <v>0.05045785325</v>
      </c>
      <c r="AR37" s="444"/>
    </row>
    <row r="38" ht="12.0" customHeight="1">
      <c r="A38" s="59"/>
      <c r="B38" s="80" t="s">
        <v>255</v>
      </c>
      <c r="C38" s="426" t="str">
        <f t="shared" ref="C38:C39" si="39">D$6&amp;"."&amp;B38</f>
        <v>General Service &lt; 50 kW.RTSR - Network</v>
      </c>
      <c r="D38" s="457" t="s">
        <v>308</v>
      </c>
      <c r="E38" s="80"/>
      <c r="F38" s="445">
        <f>IFERROR(VLOOKUP($C38,'Proposed Rates'!$B:$J,F$11,FALSE),0)</f>
        <v>0.0118</v>
      </c>
      <c r="G38" s="542">
        <f t="shared" ref="G38:G39" si="40">$F$10*(1+F$63)</f>
        <v>5169</v>
      </c>
      <c r="H38" s="431">
        <f t="shared" ref="H38:H39" si="41">G38*F38</f>
        <v>60.9942</v>
      </c>
      <c r="I38" s="80"/>
      <c r="J38" s="445">
        <f>IFERROR(VLOOKUP($C38,'Proposed Rates'!$B:$J,J$11,FALSE),0)</f>
        <v>0.011</v>
      </c>
      <c r="K38" s="542">
        <f t="shared" ref="K38:K39" si="42">$F$10*(1+J$63)</f>
        <v>5167.5</v>
      </c>
      <c r="L38" s="431">
        <f t="shared" ref="L38:L39" si="43">K38*J38</f>
        <v>56.8425</v>
      </c>
      <c r="M38" s="80"/>
      <c r="N38" s="432">
        <f t="shared" si="6"/>
        <v>-4.1517</v>
      </c>
      <c r="O38" s="433">
        <f t="shared" si="7"/>
        <v>-0.06806712769</v>
      </c>
      <c r="P38" s="59"/>
      <c r="Q38" s="445">
        <f>IFERROR(VLOOKUP($C38,'Proposed Rates'!$B:$J,Q$11,FALSE),0)</f>
        <v>0.011</v>
      </c>
      <c r="R38" s="542">
        <f t="shared" ref="R38:R39" si="44">$F$10*(1+Q$63)</f>
        <v>5167.5</v>
      </c>
      <c r="S38" s="431">
        <f t="shared" ref="S38:S39" si="45">R38*Q38</f>
        <v>56.8425</v>
      </c>
      <c r="T38" s="80"/>
      <c r="U38" s="432">
        <f t="shared" si="10"/>
        <v>0</v>
      </c>
      <c r="V38" s="433">
        <f t="shared" si="11"/>
        <v>0</v>
      </c>
      <c r="W38" s="59"/>
      <c r="X38" s="445">
        <f>IFERROR(VLOOKUP($C38,'Proposed Rates'!$B:$J,X$11,FALSE),0)</f>
        <v>0.011</v>
      </c>
      <c r="Y38" s="542">
        <f t="shared" ref="Y38:Y39" si="46">$F$10*(1+X$63)</f>
        <v>5167.5</v>
      </c>
      <c r="Z38" s="431">
        <f t="shared" ref="Z38:Z39" si="47">Y38*X38</f>
        <v>56.8425</v>
      </c>
      <c r="AA38" s="80"/>
      <c r="AB38" s="432">
        <f t="shared" si="14"/>
        <v>0</v>
      </c>
      <c r="AC38" s="433">
        <f t="shared" si="15"/>
        <v>0</v>
      </c>
      <c r="AD38" s="59"/>
      <c r="AE38" s="445">
        <f>IFERROR(VLOOKUP($C38,'Proposed Rates'!$B:$J,AE$11,FALSE),0)</f>
        <v>0.011</v>
      </c>
      <c r="AF38" s="542">
        <f t="shared" ref="AF38:AF39" si="48">$F$10*(1+AE$63)</f>
        <v>5167.5</v>
      </c>
      <c r="AG38" s="431">
        <f t="shared" ref="AG38:AG39" si="49">AF38*AE38</f>
        <v>56.8425</v>
      </c>
      <c r="AH38" s="80"/>
      <c r="AI38" s="432">
        <f t="shared" si="18"/>
        <v>0</v>
      </c>
      <c r="AJ38" s="433">
        <f t="shared" si="19"/>
        <v>0</v>
      </c>
      <c r="AK38" s="59"/>
      <c r="AL38" s="445">
        <f>IFERROR(VLOOKUP($C38,'Proposed Rates'!$B:$J,AL$11,FALSE),0)</f>
        <v>0.011</v>
      </c>
      <c r="AM38" s="542">
        <f t="shared" ref="AM38:AM39" si="50">$F$10*(1+AL$63)</f>
        <v>5167.5</v>
      </c>
      <c r="AN38" s="431">
        <f t="shared" ref="AN38:AN39" si="51">AM38*AL38</f>
        <v>56.8425</v>
      </c>
      <c r="AO38" s="80"/>
      <c r="AP38" s="432">
        <f t="shared" si="22"/>
        <v>0</v>
      </c>
      <c r="AQ38" s="433">
        <f t="shared" si="23"/>
        <v>0</v>
      </c>
      <c r="AR38" s="434"/>
    </row>
    <row r="39" ht="12.0" customHeight="1">
      <c r="A39" s="59"/>
      <c r="B39" s="80" t="s">
        <v>256</v>
      </c>
      <c r="C39" s="426" t="str">
        <f t="shared" si="39"/>
        <v>General Service &lt; 50 kW.RTSR - Line and Transformation Connection</v>
      </c>
      <c r="D39" s="457" t="s">
        <v>308</v>
      </c>
      <c r="E39" s="80"/>
      <c r="F39" s="445">
        <f>IFERROR(VLOOKUP($C39,'Proposed Rates'!$B:$J,F$11,FALSE),0)</f>
        <v>0.007</v>
      </c>
      <c r="G39" s="542">
        <f t="shared" si="40"/>
        <v>5169</v>
      </c>
      <c r="H39" s="431">
        <f t="shared" si="41"/>
        <v>36.183</v>
      </c>
      <c r="I39" s="80"/>
      <c r="J39" s="445">
        <f>IFERROR(VLOOKUP($C39,'Proposed Rates'!$B:$J,J$11,FALSE),0)</f>
        <v>0.0061</v>
      </c>
      <c r="K39" s="542">
        <f t="shared" si="42"/>
        <v>5167.5</v>
      </c>
      <c r="L39" s="431">
        <f t="shared" si="43"/>
        <v>31.52175</v>
      </c>
      <c r="M39" s="80"/>
      <c r="N39" s="432">
        <f t="shared" si="6"/>
        <v>-4.66125</v>
      </c>
      <c r="O39" s="433">
        <f t="shared" si="7"/>
        <v>-0.1288243098</v>
      </c>
      <c r="P39" s="59"/>
      <c r="Q39" s="445">
        <f>IFERROR(VLOOKUP($C39,'Proposed Rates'!$B:$J,Q$11,FALSE),0)</f>
        <v>0.0061</v>
      </c>
      <c r="R39" s="542">
        <f t="shared" si="44"/>
        <v>5167.5</v>
      </c>
      <c r="S39" s="431">
        <f t="shared" si="45"/>
        <v>31.52175</v>
      </c>
      <c r="T39" s="80"/>
      <c r="U39" s="432">
        <f t="shared" si="10"/>
        <v>0</v>
      </c>
      <c r="V39" s="433">
        <f t="shared" si="11"/>
        <v>0</v>
      </c>
      <c r="W39" s="59"/>
      <c r="X39" s="445">
        <f>IFERROR(VLOOKUP($C39,'Proposed Rates'!$B:$J,X$11,FALSE),0)</f>
        <v>0.0061</v>
      </c>
      <c r="Y39" s="542">
        <f t="shared" si="46"/>
        <v>5167.5</v>
      </c>
      <c r="Z39" s="431">
        <f t="shared" si="47"/>
        <v>31.52175</v>
      </c>
      <c r="AA39" s="80"/>
      <c r="AB39" s="432">
        <f t="shared" si="14"/>
        <v>0</v>
      </c>
      <c r="AC39" s="433">
        <f t="shared" si="15"/>
        <v>0</v>
      </c>
      <c r="AD39" s="59"/>
      <c r="AE39" s="445">
        <f>IFERROR(VLOOKUP($C39,'Proposed Rates'!$B:$J,AE$11,FALSE),0)</f>
        <v>0.0061</v>
      </c>
      <c r="AF39" s="542">
        <f t="shared" si="48"/>
        <v>5167.5</v>
      </c>
      <c r="AG39" s="431">
        <f t="shared" si="49"/>
        <v>31.52175</v>
      </c>
      <c r="AH39" s="80"/>
      <c r="AI39" s="432">
        <f t="shared" si="18"/>
        <v>0</v>
      </c>
      <c r="AJ39" s="433">
        <f t="shared" si="19"/>
        <v>0</v>
      </c>
      <c r="AK39" s="59"/>
      <c r="AL39" s="445">
        <f>IFERROR(VLOOKUP($C39,'Proposed Rates'!$B:$J,AL$11,FALSE),0)</f>
        <v>0.0061</v>
      </c>
      <c r="AM39" s="542">
        <f t="shared" si="50"/>
        <v>5167.5</v>
      </c>
      <c r="AN39" s="431">
        <f t="shared" si="51"/>
        <v>31.52175</v>
      </c>
      <c r="AO39" s="80"/>
      <c r="AP39" s="432">
        <f t="shared" si="22"/>
        <v>0</v>
      </c>
      <c r="AQ39" s="433">
        <f t="shared" si="23"/>
        <v>0</v>
      </c>
      <c r="AR39" s="434"/>
    </row>
    <row r="40" ht="12.0" customHeight="1">
      <c r="A40" s="59"/>
      <c r="B40" s="436" t="s">
        <v>314</v>
      </c>
      <c r="C40" s="458"/>
      <c r="D40" s="458"/>
      <c r="E40" s="458"/>
      <c r="F40" s="459"/>
      <c r="G40" s="535"/>
      <c r="H40" s="440">
        <f>SUM(H37:H39)</f>
        <v>295.12341</v>
      </c>
      <c r="I40" s="441"/>
      <c r="J40" s="459"/>
      <c r="K40" s="535"/>
      <c r="L40" s="440">
        <f>SUM(L37:L39)</f>
        <v>313.6235</v>
      </c>
      <c r="M40" s="441"/>
      <c r="N40" s="442">
        <f t="shared" si="6"/>
        <v>18.50009</v>
      </c>
      <c r="O40" s="443">
        <f t="shared" si="7"/>
        <v>0.06268594552</v>
      </c>
      <c r="P40" s="59"/>
      <c r="Q40" s="459"/>
      <c r="R40" s="535"/>
      <c r="S40" s="440">
        <f>SUM(S37:S39)</f>
        <v>329.6135</v>
      </c>
      <c r="T40" s="441"/>
      <c r="U40" s="442">
        <f t="shared" si="10"/>
        <v>15.99</v>
      </c>
      <c r="V40" s="443">
        <f t="shared" si="11"/>
        <v>0.05098469981</v>
      </c>
      <c r="W40" s="59"/>
      <c r="X40" s="459"/>
      <c r="Y40" s="535"/>
      <c r="Z40" s="440">
        <f>SUM(Z37:Z39)</f>
        <v>349.2335</v>
      </c>
      <c r="AA40" s="441"/>
      <c r="AB40" s="442">
        <f t="shared" si="14"/>
        <v>19.62</v>
      </c>
      <c r="AC40" s="443">
        <f t="shared" si="15"/>
        <v>0.05952426099</v>
      </c>
      <c r="AD40" s="59"/>
      <c r="AE40" s="459"/>
      <c r="AF40" s="535"/>
      <c r="AG40" s="440">
        <f>SUM(AG37:AG39)</f>
        <v>363.6435</v>
      </c>
      <c r="AH40" s="441"/>
      <c r="AI40" s="442">
        <f t="shared" si="18"/>
        <v>14.41</v>
      </c>
      <c r="AJ40" s="443">
        <f t="shared" si="19"/>
        <v>0.0412617919</v>
      </c>
      <c r="AK40" s="59"/>
      <c r="AL40" s="459"/>
      <c r="AM40" s="535"/>
      <c r="AN40" s="440">
        <f>SUM(AN37:AN39)</f>
        <v>377.5335</v>
      </c>
      <c r="AO40" s="441"/>
      <c r="AP40" s="442">
        <f t="shared" si="22"/>
        <v>13.89</v>
      </c>
      <c r="AQ40" s="443">
        <f t="shared" si="23"/>
        <v>0.03819675039</v>
      </c>
      <c r="AR40" s="444"/>
    </row>
    <row r="41" ht="12.0" customHeight="1">
      <c r="A41" s="59"/>
      <c r="B41" s="351" t="s">
        <v>257</v>
      </c>
      <c r="C41" s="426" t="str">
        <f t="shared" ref="C41:C48" si="52">D$6&amp;"."&amp;B41</f>
        <v>General Service &lt; 50 kW.Wholesale Market Service Charge (WMSC)</v>
      </c>
      <c r="D41" s="427" t="s">
        <v>308</v>
      </c>
      <c r="E41" s="351"/>
      <c r="F41" s="445">
        <f>IFERROR(VLOOKUP($C41,'Proposed Rates'!$B:$J,F$11,FALSE),0)</f>
        <v>0.0045</v>
      </c>
      <c r="G41" s="542">
        <f t="shared" ref="G41:G42" si="53">$F$10*(1+F$63)</f>
        <v>5169</v>
      </c>
      <c r="H41" s="431">
        <f t="shared" ref="H41:H48" si="54">G41*F41</f>
        <v>23.2605</v>
      </c>
      <c r="I41" s="80"/>
      <c r="J41" s="445">
        <f>IFERROR(VLOOKUP($C41,'Proposed Rates'!$B:$J,J$11,FALSE),0)</f>
        <v>0.0045</v>
      </c>
      <c r="K41" s="542">
        <f t="shared" ref="K41:K42" si="55">$F$10*(1+J$63)</f>
        <v>5167.5</v>
      </c>
      <c r="L41" s="431">
        <f t="shared" ref="L41:L48" si="56">K41*J41</f>
        <v>23.25375</v>
      </c>
      <c r="M41" s="80"/>
      <c r="N41" s="432">
        <f t="shared" si="6"/>
        <v>-0.00675</v>
      </c>
      <c r="O41" s="433">
        <f t="shared" si="7"/>
        <v>-0.0002901915264</v>
      </c>
      <c r="P41" s="59"/>
      <c r="Q41" s="445">
        <f>IFERROR(VLOOKUP($C41,'Proposed Rates'!$B:$J,Q$11,FALSE),0)</f>
        <v>0.0045</v>
      </c>
      <c r="R41" s="542">
        <f t="shared" ref="R41:R42" si="57">$F$10*(1+Q$63)</f>
        <v>5167.5</v>
      </c>
      <c r="S41" s="431">
        <f t="shared" ref="S41:S48" si="58">R41*Q41</f>
        <v>23.25375</v>
      </c>
      <c r="T41" s="80"/>
      <c r="U41" s="432">
        <f t="shared" si="10"/>
        <v>0</v>
      </c>
      <c r="V41" s="433">
        <f t="shared" si="11"/>
        <v>0</v>
      </c>
      <c r="W41" s="59"/>
      <c r="X41" s="445">
        <f>IFERROR(VLOOKUP($C41,'Proposed Rates'!$B:$J,X$11,FALSE),0)</f>
        <v>0.0045</v>
      </c>
      <c r="Y41" s="542">
        <f t="shared" ref="Y41:Y42" si="59">$F$10*(1+X$63)</f>
        <v>5167.5</v>
      </c>
      <c r="Z41" s="431">
        <f t="shared" ref="Z41:Z48" si="60">Y41*X41</f>
        <v>23.25375</v>
      </c>
      <c r="AA41" s="80"/>
      <c r="AB41" s="432">
        <f t="shared" si="14"/>
        <v>0</v>
      </c>
      <c r="AC41" s="433">
        <f t="shared" si="15"/>
        <v>0</v>
      </c>
      <c r="AD41" s="59"/>
      <c r="AE41" s="445">
        <f>IFERROR(VLOOKUP($C41,'Proposed Rates'!$B:$J,AE$11,FALSE),0)</f>
        <v>0.0045</v>
      </c>
      <c r="AF41" s="542">
        <f t="shared" ref="AF41:AF42" si="61">$F$10*(1+AE$63)</f>
        <v>5167.5</v>
      </c>
      <c r="AG41" s="431">
        <f t="shared" ref="AG41:AG48" si="62">AF41*AE41</f>
        <v>23.25375</v>
      </c>
      <c r="AH41" s="80"/>
      <c r="AI41" s="432">
        <f t="shared" si="18"/>
        <v>0</v>
      </c>
      <c r="AJ41" s="433">
        <f t="shared" si="19"/>
        <v>0</v>
      </c>
      <c r="AK41" s="59"/>
      <c r="AL41" s="445">
        <f>IFERROR(VLOOKUP($C41,'Proposed Rates'!$B:$J,AL$11,FALSE),0)</f>
        <v>0.0045</v>
      </c>
      <c r="AM41" s="542">
        <f t="shared" ref="AM41:AM42" si="63">$F$10*(1+AL$63)</f>
        <v>5167.5</v>
      </c>
      <c r="AN41" s="431">
        <f t="shared" ref="AN41:AN48" si="64">AM41*AL41</f>
        <v>23.25375</v>
      </c>
      <c r="AO41" s="80"/>
      <c r="AP41" s="432">
        <f t="shared" si="22"/>
        <v>0</v>
      </c>
      <c r="AQ41" s="433">
        <f t="shared" si="23"/>
        <v>0</v>
      </c>
      <c r="AR41" s="434"/>
    </row>
    <row r="42" ht="12.0" customHeight="1">
      <c r="A42" s="59"/>
      <c r="B42" s="351" t="s">
        <v>258</v>
      </c>
      <c r="C42" s="426" t="str">
        <f t="shared" si="52"/>
        <v>General Service &lt; 50 kW.Rural and Remote Rate Protection (RRRP)</v>
      </c>
      <c r="D42" s="427" t="s">
        <v>308</v>
      </c>
      <c r="E42" s="351"/>
      <c r="F42" s="445">
        <f>IFERROR(VLOOKUP($C42,'Proposed Rates'!$B:$J,F$11,FALSE),0)</f>
        <v>0.0015</v>
      </c>
      <c r="G42" s="542">
        <f t="shared" si="53"/>
        <v>5169</v>
      </c>
      <c r="H42" s="431">
        <f t="shared" si="54"/>
        <v>7.7535</v>
      </c>
      <c r="I42" s="80"/>
      <c r="J42" s="445">
        <f>IFERROR(VLOOKUP($C42,'Proposed Rates'!$B:$J,J$11,FALSE),0)</f>
        <v>0.0015</v>
      </c>
      <c r="K42" s="542">
        <f t="shared" si="55"/>
        <v>5167.5</v>
      </c>
      <c r="L42" s="431">
        <f t="shared" si="56"/>
        <v>7.75125</v>
      </c>
      <c r="M42" s="80"/>
      <c r="N42" s="432">
        <f t="shared" si="6"/>
        <v>-0.00225</v>
      </c>
      <c r="O42" s="433">
        <f t="shared" si="7"/>
        <v>-0.0002901915264</v>
      </c>
      <c r="P42" s="59"/>
      <c r="Q42" s="445">
        <f>IFERROR(VLOOKUP($C42,'Proposed Rates'!$B:$J,Q$11,FALSE),0)</f>
        <v>0.0015</v>
      </c>
      <c r="R42" s="542">
        <f t="shared" si="57"/>
        <v>5167.5</v>
      </c>
      <c r="S42" s="431">
        <f t="shared" si="58"/>
        <v>7.75125</v>
      </c>
      <c r="T42" s="80"/>
      <c r="U42" s="432">
        <f t="shared" si="10"/>
        <v>0</v>
      </c>
      <c r="V42" s="433">
        <f t="shared" si="11"/>
        <v>0</v>
      </c>
      <c r="W42" s="59"/>
      <c r="X42" s="445">
        <f>IFERROR(VLOOKUP($C42,'Proposed Rates'!$B:$J,X$11,FALSE),0)</f>
        <v>0.0015</v>
      </c>
      <c r="Y42" s="542">
        <f t="shared" si="59"/>
        <v>5167.5</v>
      </c>
      <c r="Z42" s="431">
        <f t="shared" si="60"/>
        <v>7.75125</v>
      </c>
      <c r="AA42" s="80"/>
      <c r="AB42" s="432">
        <f t="shared" si="14"/>
        <v>0</v>
      </c>
      <c r="AC42" s="433">
        <f t="shared" si="15"/>
        <v>0</v>
      </c>
      <c r="AD42" s="59"/>
      <c r="AE42" s="445">
        <f>IFERROR(VLOOKUP($C42,'Proposed Rates'!$B:$J,AE$11,FALSE),0)</f>
        <v>0.0015</v>
      </c>
      <c r="AF42" s="542">
        <f t="shared" si="61"/>
        <v>5167.5</v>
      </c>
      <c r="AG42" s="431">
        <f t="shared" si="62"/>
        <v>7.75125</v>
      </c>
      <c r="AH42" s="80"/>
      <c r="AI42" s="432">
        <f t="shared" si="18"/>
        <v>0</v>
      </c>
      <c r="AJ42" s="433">
        <f t="shared" si="19"/>
        <v>0</v>
      </c>
      <c r="AK42" s="59"/>
      <c r="AL42" s="445">
        <f>IFERROR(VLOOKUP($C42,'Proposed Rates'!$B:$J,AL$11,FALSE),0)</f>
        <v>0.0015</v>
      </c>
      <c r="AM42" s="542">
        <f t="shared" si="63"/>
        <v>5167.5</v>
      </c>
      <c r="AN42" s="431">
        <f t="shared" si="64"/>
        <v>7.75125</v>
      </c>
      <c r="AO42" s="80"/>
      <c r="AP42" s="432">
        <f t="shared" si="22"/>
        <v>0</v>
      </c>
      <c r="AQ42" s="433">
        <f t="shared" si="23"/>
        <v>0</v>
      </c>
      <c r="AR42" s="434"/>
    </row>
    <row r="43" ht="12.0" customHeight="1">
      <c r="A43" s="59"/>
      <c r="B43" s="351" t="s">
        <v>260</v>
      </c>
      <c r="C43" s="426" t="str">
        <f t="shared" si="52"/>
        <v>General Service &lt; 50 kW.Standard Supply Service Charge</v>
      </c>
      <c r="D43" s="427" t="s">
        <v>306</v>
      </c>
      <c r="E43" s="351"/>
      <c r="F43" s="428">
        <f>IFERROR(VLOOKUP($C43,'Proposed Rates'!$B:$J,F$11,FALSE),0)</f>
        <v>0.25</v>
      </c>
      <c r="G43" s="429">
        <f>IF($D43="Monthly",1,IF($D43="per KWH",$F$10,0))</f>
        <v>1</v>
      </c>
      <c r="H43" s="431">
        <f t="shared" si="54"/>
        <v>0.25</v>
      </c>
      <c r="I43" s="80"/>
      <c r="J43" s="428">
        <f>IFERROR(VLOOKUP($C43,'Proposed Rates'!$B:$J,J$11,FALSE),0)</f>
        <v>1.51</v>
      </c>
      <c r="K43" s="429">
        <f>IF($D43="Monthly",1,IF($D43="per KWH",$F$10,0))</f>
        <v>1</v>
      </c>
      <c r="L43" s="431">
        <f t="shared" si="56"/>
        <v>1.51</v>
      </c>
      <c r="M43" s="80"/>
      <c r="N43" s="432">
        <f t="shared" si="6"/>
        <v>1.26</v>
      </c>
      <c r="O43" s="433">
        <f t="shared" si="7"/>
        <v>5.04</v>
      </c>
      <c r="P43" s="59"/>
      <c r="Q43" s="428">
        <f>IFERROR(VLOOKUP($C43,'Proposed Rates'!$B:$J,Q$11,FALSE),0)</f>
        <v>1.54</v>
      </c>
      <c r="R43" s="429">
        <f>IF($D43="Monthly",1,IF($D43="per KWH",$F$10,0))</f>
        <v>1</v>
      </c>
      <c r="S43" s="431">
        <f t="shared" si="58"/>
        <v>1.54</v>
      </c>
      <c r="T43" s="80"/>
      <c r="U43" s="432">
        <f t="shared" si="10"/>
        <v>0.03</v>
      </c>
      <c r="V43" s="433">
        <f t="shared" si="11"/>
        <v>0.01986754967</v>
      </c>
      <c r="W43" s="59"/>
      <c r="X43" s="428">
        <f>IFERROR(VLOOKUP($C43,'Proposed Rates'!$B:$J,X$11,FALSE),0)</f>
        <v>1.57</v>
      </c>
      <c r="Y43" s="429">
        <f>IF($D43="Monthly",1,IF($D43="per KWH",$F$10,0))</f>
        <v>1</v>
      </c>
      <c r="Z43" s="431">
        <f t="shared" si="60"/>
        <v>1.57</v>
      </c>
      <c r="AA43" s="80"/>
      <c r="AB43" s="432">
        <f t="shared" si="14"/>
        <v>0.03</v>
      </c>
      <c r="AC43" s="433">
        <f t="shared" si="15"/>
        <v>0.01948051948</v>
      </c>
      <c r="AD43" s="59"/>
      <c r="AE43" s="428">
        <f>IFERROR(VLOOKUP($C43,'Proposed Rates'!$B:$J,AE$11,FALSE),0)</f>
        <v>1.6</v>
      </c>
      <c r="AF43" s="429">
        <f>IF($D43="Monthly",1,IF($D43="per KWH",$F$10,0))</f>
        <v>1</v>
      </c>
      <c r="AG43" s="431">
        <f t="shared" si="62"/>
        <v>1.6</v>
      </c>
      <c r="AH43" s="80"/>
      <c r="AI43" s="432">
        <f t="shared" si="18"/>
        <v>0.03</v>
      </c>
      <c r="AJ43" s="433">
        <f t="shared" si="19"/>
        <v>0.01910828025</v>
      </c>
      <c r="AK43" s="59"/>
      <c r="AL43" s="428">
        <f>IFERROR(VLOOKUP($C43,'Proposed Rates'!$B:$J,AL$11,FALSE),0)</f>
        <v>1.63</v>
      </c>
      <c r="AM43" s="429">
        <f>IF($D43="Monthly",1,IF($D43="per KWH",$F$10,0))</f>
        <v>1</v>
      </c>
      <c r="AN43" s="431">
        <f t="shared" si="64"/>
        <v>1.63</v>
      </c>
      <c r="AO43" s="80"/>
      <c r="AP43" s="432">
        <f t="shared" si="22"/>
        <v>0.03</v>
      </c>
      <c r="AQ43" s="433">
        <f t="shared" si="23"/>
        <v>0.01875</v>
      </c>
      <c r="AR43" s="434"/>
    </row>
    <row r="44" ht="12.0" customHeight="1">
      <c r="A44" s="59"/>
      <c r="B44" s="351" t="s">
        <v>262</v>
      </c>
      <c r="C44" s="426" t="str">
        <f t="shared" si="52"/>
        <v>General Service &lt; 50 kW.TOU - Off Peak</v>
      </c>
      <c r="D44" s="427" t="s">
        <v>308</v>
      </c>
      <c r="E44" s="351"/>
      <c r="F44" s="461">
        <f>VLOOKUP($B44,'Proposed Rates'!$D$248:$J$254,+F$11-2,FALSE)</f>
        <v>0.076</v>
      </c>
      <c r="G44" s="542">
        <f>'Proposed Rates'!$K$249*$F$10</f>
        <v>3200</v>
      </c>
      <c r="H44" s="431">
        <f t="shared" si="54"/>
        <v>243.2</v>
      </c>
      <c r="I44" s="80"/>
      <c r="J44" s="461">
        <f>VLOOKUP($B44,'Proposed Rates'!$D$248:$J$254,+J$11-2,FALSE)</f>
        <v>0.076</v>
      </c>
      <c r="K44" s="542">
        <f>'Proposed Rates'!$K$249*$F$10</f>
        <v>3200</v>
      </c>
      <c r="L44" s="431">
        <f t="shared" si="56"/>
        <v>243.2</v>
      </c>
      <c r="M44" s="80"/>
      <c r="N44" s="432">
        <f t="shared" si="6"/>
        <v>0</v>
      </c>
      <c r="O44" s="433">
        <f t="shared" si="7"/>
        <v>0</v>
      </c>
      <c r="P44" s="59"/>
      <c r="Q44" s="461">
        <f>VLOOKUP($B44,'Proposed Rates'!$D$248:$J$254,+Q$11-2,FALSE)</f>
        <v>0.076</v>
      </c>
      <c r="R44" s="542">
        <f>'Proposed Rates'!$K$249*$F$10</f>
        <v>3200</v>
      </c>
      <c r="S44" s="431">
        <f t="shared" si="58"/>
        <v>243.2</v>
      </c>
      <c r="T44" s="80"/>
      <c r="U44" s="432">
        <f t="shared" si="10"/>
        <v>0</v>
      </c>
      <c r="V44" s="433">
        <f t="shared" si="11"/>
        <v>0</v>
      </c>
      <c r="W44" s="59"/>
      <c r="X44" s="461">
        <f>VLOOKUP($B44,'Proposed Rates'!$D$248:$J$254,+X$11-2,FALSE)</f>
        <v>0.076</v>
      </c>
      <c r="Y44" s="542">
        <f>'Proposed Rates'!$K$249*$F$10</f>
        <v>3200</v>
      </c>
      <c r="Z44" s="431">
        <f t="shared" si="60"/>
        <v>243.2</v>
      </c>
      <c r="AA44" s="80"/>
      <c r="AB44" s="432">
        <f t="shared" si="14"/>
        <v>0</v>
      </c>
      <c r="AC44" s="433">
        <f t="shared" si="15"/>
        <v>0</v>
      </c>
      <c r="AD44" s="59"/>
      <c r="AE44" s="461">
        <f>VLOOKUP($B44,'Proposed Rates'!$D$248:$J$254,+AE$11-2,FALSE)</f>
        <v>0.076</v>
      </c>
      <c r="AF44" s="542">
        <f>'Proposed Rates'!$K$249*$F$10</f>
        <v>3200</v>
      </c>
      <c r="AG44" s="431">
        <f t="shared" si="62"/>
        <v>243.2</v>
      </c>
      <c r="AH44" s="80"/>
      <c r="AI44" s="432">
        <f t="shared" si="18"/>
        <v>0</v>
      </c>
      <c r="AJ44" s="433">
        <f t="shared" si="19"/>
        <v>0</v>
      </c>
      <c r="AK44" s="59"/>
      <c r="AL44" s="461">
        <f>VLOOKUP($B44,'Proposed Rates'!$D$248:$J$254,+AL$11-2,FALSE)</f>
        <v>0.076</v>
      </c>
      <c r="AM44" s="542">
        <f>'Proposed Rates'!$K$249*$F$10</f>
        <v>3200</v>
      </c>
      <c r="AN44" s="431">
        <f t="shared" si="64"/>
        <v>243.2</v>
      </c>
      <c r="AO44" s="80"/>
      <c r="AP44" s="432">
        <f t="shared" si="22"/>
        <v>0</v>
      </c>
      <c r="AQ44" s="433">
        <f t="shared" si="23"/>
        <v>0</v>
      </c>
      <c r="AR44" s="434"/>
    </row>
    <row r="45" ht="12.0" customHeight="1">
      <c r="A45" s="59"/>
      <c r="B45" s="351" t="s">
        <v>263</v>
      </c>
      <c r="C45" s="426" t="str">
        <f t="shared" si="52"/>
        <v>General Service &lt; 50 kW.TOU - Mid Peak</v>
      </c>
      <c r="D45" s="427" t="s">
        <v>308</v>
      </c>
      <c r="E45" s="351"/>
      <c r="F45" s="461">
        <f>VLOOKUP($B45,'Proposed Rates'!$D$248:$J$254,+F$11-2,FALSE)</f>
        <v>0.122</v>
      </c>
      <c r="G45" s="542">
        <f>'Proposed Rates'!$K$250*$F$10</f>
        <v>900</v>
      </c>
      <c r="H45" s="431">
        <f t="shared" si="54"/>
        <v>109.8</v>
      </c>
      <c r="I45" s="80"/>
      <c r="J45" s="461">
        <f>VLOOKUP($B45,'Proposed Rates'!$D$248:$J$254,+J$11-2,FALSE)</f>
        <v>0.122</v>
      </c>
      <c r="K45" s="542">
        <f>'Proposed Rates'!$K$250*$F$10</f>
        <v>900</v>
      </c>
      <c r="L45" s="431">
        <f t="shared" si="56"/>
        <v>109.8</v>
      </c>
      <c r="M45" s="80"/>
      <c r="N45" s="432">
        <f t="shared" si="6"/>
        <v>0</v>
      </c>
      <c r="O45" s="433">
        <f t="shared" si="7"/>
        <v>0</v>
      </c>
      <c r="P45" s="59"/>
      <c r="Q45" s="461">
        <f>VLOOKUP($B45,'Proposed Rates'!$D$248:$J$254,+Q$11-2,FALSE)</f>
        <v>0.122</v>
      </c>
      <c r="R45" s="542">
        <f>'Proposed Rates'!$K$250*$F$10</f>
        <v>900</v>
      </c>
      <c r="S45" s="431">
        <f t="shared" si="58"/>
        <v>109.8</v>
      </c>
      <c r="T45" s="80"/>
      <c r="U45" s="432">
        <f t="shared" si="10"/>
        <v>0</v>
      </c>
      <c r="V45" s="433">
        <f t="shared" si="11"/>
        <v>0</v>
      </c>
      <c r="W45" s="59"/>
      <c r="X45" s="461">
        <f>VLOOKUP($B45,'Proposed Rates'!$D$248:$J$254,+X$11-2,FALSE)</f>
        <v>0.122</v>
      </c>
      <c r="Y45" s="542">
        <f>'Proposed Rates'!$K$250*$F$10</f>
        <v>900</v>
      </c>
      <c r="Z45" s="431">
        <f t="shared" si="60"/>
        <v>109.8</v>
      </c>
      <c r="AA45" s="80"/>
      <c r="AB45" s="432">
        <f t="shared" si="14"/>
        <v>0</v>
      </c>
      <c r="AC45" s="433">
        <f t="shared" si="15"/>
        <v>0</v>
      </c>
      <c r="AD45" s="59"/>
      <c r="AE45" s="461">
        <f>VLOOKUP($B45,'Proposed Rates'!$D$248:$J$254,+AE$11-2,FALSE)</f>
        <v>0.122</v>
      </c>
      <c r="AF45" s="542">
        <f>'Proposed Rates'!$K$250*$F$10</f>
        <v>900</v>
      </c>
      <c r="AG45" s="431">
        <f t="shared" si="62"/>
        <v>109.8</v>
      </c>
      <c r="AH45" s="80"/>
      <c r="AI45" s="432">
        <f t="shared" si="18"/>
        <v>0</v>
      </c>
      <c r="AJ45" s="433">
        <f t="shared" si="19"/>
        <v>0</v>
      </c>
      <c r="AK45" s="59"/>
      <c r="AL45" s="461">
        <f>VLOOKUP($B45,'Proposed Rates'!$D$248:$J$254,+AL$11-2,FALSE)</f>
        <v>0.122</v>
      </c>
      <c r="AM45" s="542">
        <f>'Proposed Rates'!$K$250*$F$10</f>
        <v>900</v>
      </c>
      <c r="AN45" s="431">
        <f t="shared" si="64"/>
        <v>109.8</v>
      </c>
      <c r="AO45" s="80"/>
      <c r="AP45" s="432">
        <f t="shared" si="22"/>
        <v>0</v>
      </c>
      <c r="AQ45" s="433">
        <f t="shared" si="23"/>
        <v>0</v>
      </c>
      <c r="AR45" s="434"/>
    </row>
    <row r="46" ht="12.0" customHeight="1">
      <c r="A46" s="59"/>
      <c r="B46" s="59" t="s">
        <v>264</v>
      </c>
      <c r="C46" s="426" t="str">
        <f t="shared" si="52"/>
        <v>General Service &lt; 50 kW.TOU - On Peak</v>
      </c>
      <c r="D46" s="427" t="s">
        <v>308</v>
      </c>
      <c r="E46" s="351"/>
      <c r="F46" s="461">
        <f>VLOOKUP($B46,'Proposed Rates'!$D$248:$J$254,+F$11-2,FALSE)</f>
        <v>0.158</v>
      </c>
      <c r="G46" s="542">
        <f>'Proposed Rates'!$K$251*$F$10</f>
        <v>900</v>
      </c>
      <c r="H46" s="431">
        <f t="shared" si="54"/>
        <v>142.2</v>
      </c>
      <c r="I46" s="80"/>
      <c r="J46" s="461">
        <f>VLOOKUP($B46,'Proposed Rates'!$D$248:$J$254,+J$11-2,FALSE)</f>
        <v>0.158</v>
      </c>
      <c r="K46" s="542">
        <f>'Proposed Rates'!$K$251*$F$10</f>
        <v>900</v>
      </c>
      <c r="L46" s="431">
        <f t="shared" si="56"/>
        <v>142.2</v>
      </c>
      <c r="M46" s="80"/>
      <c r="N46" s="432">
        <f t="shared" si="6"/>
        <v>0</v>
      </c>
      <c r="O46" s="433">
        <f t="shared" si="7"/>
        <v>0</v>
      </c>
      <c r="P46" s="59"/>
      <c r="Q46" s="461">
        <f>VLOOKUP($B46,'Proposed Rates'!$D$248:$J$254,+Q$11-2,FALSE)</f>
        <v>0.158</v>
      </c>
      <c r="R46" s="542">
        <f>'Proposed Rates'!$K$251*$F$10</f>
        <v>900</v>
      </c>
      <c r="S46" s="431">
        <f t="shared" si="58"/>
        <v>142.2</v>
      </c>
      <c r="T46" s="80"/>
      <c r="U46" s="432">
        <f t="shared" si="10"/>
        <v>0</v>
      </c>
      <c r="V46" s="433">
        <f t="shared" si="11"/>
        <v>0</v>
      </c>
      <c r="W46" s="59"/>
      <c r="X46" s="461">
        <f>VLOOKUP($B46,'Proposed Rates'!$D$248:$J$254,+X$11-2,FALSE)</f>
        <v>0.158</v>
      </c>
      <c r="Y46" s="542">
        <f>'Proposed Rates'!$K$251*$F$10</f>
        <v>900</v>
      </c>
      <c r="Z46" s="431">
        <f t="shared" si="60"/>
        <v>142.2</v>
      </c>
      <c r="AA46" s="80"/>
      <c r="AB46" s="432">
        <f t="shared" si="14"/>
        <v>0</v>
      </c>
      <c r="AC46" s="433">
        <f t="shared" si="15"/>
        <v>0</v>
      </c>
      <c r="AD46" s="59"/>
      <c r="AE46" s="461">
        <f>VLOOKUP($B46,'Proposed Rates'!$D$248:$J$254,+AE$11-2,FALSE)</f>
        <v>0.158</v>
      </c>
      <c r="AF46" s="542">
        <f>'Proposed Rates'!$K$251*$F$10</f>
        <v>900</v>
      </c>
      <c r="AG46" s="431">
        <f t="shared" si="62"/>
        <v>142.2</v>
      </c>
      <c r="AH46" s="80"/>
      <c r="AI46" s="432">
        <f t="shared" si="18"/>
        <v>0</v>
      </c>
      <c r="AJ46" s="433">
        <f t="shared" si="19"/>
        <v>0</v>
      </c>
      <c r="AK46" s="59"/>
      <c r="AL46" s="461">
        <f>VLOOKUP($B46,'Proposed Rates'!$D$248:$J$254,+AL$11-2,FALSE)</f>
        <v>0.158</v>
      </c>
      <c r="AM46" s="542">
        <f>'Proposed Rates'!$K$251*$F$10</f>
        <v>900</v>
      </c>
      <c r="AN46" s="431">
        <f t="shared" si="64"/>
        <v>142.2</v>
      </c>
      <c r="AO46" s="80"/>
      <c r="AP46" s="432">
        <f t="shared" si="22"/>
        <v>0</v>
      </c>
      <c r="AQ46" s="433">
        <f t="shared" si="23"/>
        <v>0</v>
      </c>
      <c r="AR46" s="434"/>
    </row>
    <row r="47" ht="12.0" customHeight="1">
      <c r="A47" s="59"/>
      <c r="B47" s="351" t="s">
        <v>265</v>
      </c>
      <c r="C47" s="426" t="str">
        <f t="shared" si="52"/>
        <v>General Service &lt; 50 kW.Energy - RPP - Tier 1</v>
      </c>
      <c r="D47" s="427" t="s">
        <v>308</v>
      </c>
      <c r="E47" s="351"/>
      <c r="F47" s="461">
        <f>VLOOKUP($B47,'Proposed Rates'!$D$248:$J$254,+F$11-2,FALSE)</f>
        <v>0.093</v>
      </c>
      <c r="G47" s="542">
        <f>IF(AND($S$2=1, $F$10&gt;=750), 750, IF(AND($S$2=1, AND($F$10&lt;750, $F$10&gt;=0)), $F$10, IF(AND($S$2=2, $F$10&gt;=1000), 1000, IF(AND($S$2=2, AND($F$10&lt;1000, $F$10&gt;=0)), $F$10))))</f>
        <v>750</v>
      </c>
      <c r="H47" s="431">
        <f t="shared" si="54"/>
        <v>69.75</v>
      </c>
      <c r="I47" s="80"/>
      <c r="J47" s="461">
        <f>VLOOKUP($B47,'Proposed Rates'!$D$248:$J$254,+J$11-2,FALSE)</f>
        <v>0.093</v>
      </c>
      <c r="K47" s="542">
        <f>IF(AND($S$2=1, $F$10&gt;=750), 750, IF(AND($S$2=1, AND($F$10&lt;750, $F$10&gt;=0)), $F$10, IF(AND($S$2=2, $F$10&gt;=1000), 1000, IF(AND($S$2=2, AND($F$10&lt;1000, $F$10&gt;=0)), $F$10))))</f>
        <v>750</v>
      </c>
      <c r="L47" s="431">
        <f t="shared" si="56"/>
        <v>69.75</v>
      </c>
      <c r="M47" s="80"/>
      <c r="N47" s="432">
        <f t="shared" si="6"/>
        <v>0</v>
      </c>
      <c r="O47" s="433">
        <f t="shared" si="7"/>
        <v>0</v>
      </c>
      <c r="P47" s="59"/>
      <c r="Q47" s="461">
        <f>VLOOKUP($B47,'Proposed Rates'!$D$248:$J$254,+Q$11-2,FALSE)</f>
        <v>0.093</v>
      </c>
      <c r="R47" s="542">
        <f>IF(AND($S$2=1, $F$10&gt;=750), 750, IF(AND($S$2=1, AND($F$10&lt;750, $F$10&gt;=0)), $F$10, IF(AND($S$2=2, $F$10&gt;=1000), 1000, IF(AND($S$2=2, AND($F$10&lt;1000, $F$10&gt;=0)), $F$10))))</f>
        <v>750</v>
      </c>
      <c r="S47" s="431">
        <f t="shared" si="58"/>
        <v>69.75</v>
      </c>
      <c r="T47" s="80"/>
      <c r="U47" s="432">
        <f t="shared" si="10"/>
        <v>0</v>
      </c>
      <c r="V47" s="433">
        <f t="shared" si="11"/>
        <v>0</v>
      </c>
      <c r="W47" s="59"/>
      <c r="X47" s="461">
        <f>VLOOKUP($B47,'Proposed Rates'!$D$248:$J$254,+X$11-2,FALSE)</f>
        <v>0.093</v>
      </c>
      <c r="Y47" s="542">
        <f>IF(AND($S$2=1, $F$10&gt;=750), 750, IF(AND($S$2=1, AND($F$10&lt;750, $F$10&gt;=0)), $F$10, IF(AND($S$2=2, $F$10&gt;=1000), 1000, IF(AND($S$2=2, AND($F$10&lt;1000, $F$10&gt;=0)), $F$10))))</f>
        <v>750</v>
      </c>
      <c r="Z47" s="431">
        <f t="shared" si="60"/>
        <v>69.75</v>
      </c>
      <c r="AA47" s="80"/>
      <c r="AB47" s="432">
        <f t="shared" si="14"/>
        <v>0</v>
      </c>
      <c r="AC47" s="433">
        <f t="shared" si="15"/>
        <v>0</v>
      </c>
      <c r="AD47" s="59"/>
      <c r="AE47" s="461">
        <f>VLOOKUP($B47,'Proposed Rates'!$D$248:$J$254,+AE$11-2,FALSE)</f>
        <v>0.093</v>
      </c>
      <c r="AF47" s="542">
        <f>IF(AND($S$2=1, $F$10&gt;=750), 750, IF(AND($S$2=1, AND($F$10&lt;750, $F$10&gt;=0)), $F$10, IF(AND($S$2=2, $F$10&gt;=1000), 1000, IF(AND($S$2=2, AND($F$10&lt;1000, $F$10&gt;=0)), $F$10))))</f>
        <v>750</v>
      </c>
      <c r="AG47" s="431">
        <f t="shared" si="62"/>
        <v>69.75</v>
      </c>
      <c r="AH47" s="80"/>
      <c r="AI47" s="432">
        <f t="shared" si="18"/>
        <v>0</v>
      </c>
      <c r="AJ47" s="433">
        <f t="shared" si="19"/>
        <v>0</v>
      </c>
      <c r="AK47" s="59"/>
      <c r="AL47" s="461">
        <f>VLOOKUP($B47,'Proposed Rates'!$D$248:$J$254,+AL$11-2,FALSE)</f>
        <v>0.093</v>
      </c>
      <c r="AM47" s="542">
        <f>IF(AND($S$2=1, $F$10&gt;=750), 750, IF(AND($S$2=1, AND($F$10&lt;750, $F$10&gt;=0)), $F$10, IF(AND($S$2=2, $F$10&gt;=1000), 1000, IF(AND($S$2=2, AND($F$10&lt;1000, $F$10&gt;=0)), $F$10))))</f>
        <v>750</v>
      </c>
      <c r="AN47" s="431">
        <f t="shared" si="64"/>
        <v>69.75</v>
      </c>
      <c r="AO47" s="80"/>
      <c r="AP47" s="432">
        <f t="shared" si="22"/>
        <v>0</v>
      </c>
      <c r="AQ47" s="433">
        <f t="shared" si="23"/>
        <v>0</v>
      </c>
      <c r="AR47" s="434"/>
    </row>
    <row r="48" ht="12.0" customHeight="1">
      <c r="A48" s="59"/>
      <c r="B48" s="351" t="s">
        <v>266</v>
      </c>
      <c r="C48" s="426" t="str">
        <f t="shared" si="52"/>
        <v>General Service &lt; 50 kW.Energy - RPP - Tier 2</v>
      </c>
      <c r="D48" s="427" t="s">
        <v>308</v>
      </c>
      <c r="E48" s="351"/>
      <c r="F48" s="461">
        <f>VLOOKUP($B48,'Proposed Rates'!$D$248:$J$254,+F$11-2,FALSE)</f>
        <v>0.11</v>
      </c>
      <c r="G48" s="542">
        <f>IF(AND($S$2=1, $F$10&gt;=750), $F$10-750, IF(AND($S$2=1, AND($F$10&lt;750, $F$10&gt;=0)), 0, IF(AND($S$2=2, $F$10&gt;=1000), $F$10-1000, IF(AND($S$2=2, AND($F$10&lt;1000, $F$10&gt;=0)), 0))))</f>
        <v>4250</v>
      </c>
      <c r="H48" s="431">
        <f t="shared" si="54"/>
        <v>467.5</v>
      </c>
      <c r="I48" s="80"/>
      <c r="J48" s="461">
        <f>VLOOKUP($B48,'Proposed Rates'!$D$248:$J$254,+J$11-2,FALSE)</f>
        <v>0.11</v>
      </c>
      <c r="K48" s="542">
        <f>IF(AND($S$2=1, $F$10&gt;=750), $F$10-750, IF(AND($S$2=1, AND($F$10&lt;750, $F$10&gt;=0)), 0, IF(AND($S$2=2, $F$10&gt;=1000), $F$10-1000, IF(AND($S$2=2, AND($F$10&lt;1000, $F$10&gt;=0)), 0))))</f>
        <v>4250</v>
      </c>
      <c r="L48" s="431">
        <f t="shared" si="56"/>
        <v>467.5</v>
      </c>
      <c r="M48" s="80"/>
      <c r="N48" s="432">
        <f t="shared" si="6"/>
        <v>0</v>
      </c>
      <c r="O48" s="433">
        <f t="shared" si="7"/>
        <v>0</v>
      </c>
      <c r="P48" s="59"/>
      <c r="Q48" s="461">
        <f>VLOOKUP($B48,'Proposed Rates'!$D$248:$J$254,+Q$11-2,FALSE)</f>
        <v>0.11</v>
      </c>
      <c r="R48" s="542">
        <f>IF(AND($S$2=1, $F$10&gt;=750), $F$10-750, IF(AND($S$2=1, AND($F$10&lt;750, $F$10&gt;=0)), 0, IF(AND($S$2=2, $F$10&gt;=1000), $F$10-1000, IF(AND($S$2=2, AND($F$10&lt;1000, $F$10&gt;=0)), 0))))</f>
        <v>4250</v>
      </c>
      <c r="S48" s="431">
        <f t="shared" si="58"/>
        <v>467.5</v>
      </c>
      <c r="T48" s="80"/>
      <c r="U48" s="432">
        <f t="shared" si="10"/>
        <v>0</v>
      </c>
      <c r="V48" s="433">
        <f t="shared" si="11"/>
        <v>0</v>
      </c>
      <c r="W48" s="59"/>
      <c r="X48" s="461">
        <f>VLOOKUP($B48,'Proposed Rates'!$D$248:$J$254,+X$11-2,FALSE)</f>
        <v>0.11</v>
      </c>
      <c r="Y48" s="542">
        <f>IF(AND($S$2=1, $F$10&gt;=750), $F$10-750, IF(AND($S$2=1, AND($F$10&lt;750, $F$10&gt;=0)), 0, IF(AND($S$2=2, $F$10&gt;=1000), $F$10-1000, IF(AND($S$2=2, AND($F$10&lt;1000, $F$10&gt;=0)), 0))))</f>
        <v>4250</v>
      </c>
      <c r="Z48" s="431">
        <f t="shared" si="60"/>
        <v>467.5</v>
      </c>
      <c r="AA48" s="80"/>
      <c r="AB48" s="432">
        <f t="shared" si="14"/>
        <v>0</v>
      </c>
      <c r="AC48" s="433">
        <f t="shared" si="15"/>
        <v>0</v>
      </c>
      <c r="AD48" s="59"/>
      <c r="AE48" s="461">
        <f>VLOOKUP($B48,'Proposed Rates'!$D$248:$J$254,+AE$11-2,FALSE)</f>
        <v>0.11</v>
      </c>
      <c r="AF48" s="542">
        <f>IF(AND($S$2=1, $F$10&gt;=750), $F$10-750, IF(AND($S$2=1, AND($F$10&lt;750, $F$10&gt;=0)), 0, IF(AND($S$2=2, $F$10&gt;=1000), $F$10-1000, IF(AND($S$2=2, AND($F$10&lt;1000, $F$10&gt;=0)), 0))))</f>
        <v>4250</v>
      </c>
      <c r="AG48" s="431">
        <f t="shared" si="62"/>
        <v>467.5</v>
      </c>
      <c r="AH48" s="80"/>
      <c r="AI48" s="432">
        <f t="shared" si="18"/>
        <v>0</v>
      </c>
      <c r="AJ48" s="433">
        <f t="shared" si="19"/>
        <v>0</v>
      </c>
      <c r="AK48" s="59"/>
      <c r="AL48" s="461">
        <f>VLOOKUP($B48,'Proposed Rates'!$D$248:$J$254,+AL$11-2,FALSE)</f>
        <v>0.11</v>
      </c>
      <c r="AM48" s="542">
        <f>IF(AND($S$2=1, $F$10&gt;=750), $F$10-750, IF(AND($S$2=1, AND($F$10&lt;750, $F$10&gt;=0)), 0, IF(AND($S$2=2, $F$10&gt;=1000), $F$10-1000, IF(AND($S$2=2, AND($F$10&lt;1000, $F$10&gt;=0)), 0))))</f>
        <v>4250</v>
      </c>
      <c r="AN48" s="431">
        <f t="shared" si="64"/>
        <v>467.5</v>
      </c>
      <c r="AO48" s="80"/>
      <c r="AP48" s="432">
        <f t="shared" si="22"/>
        <v>0</v>
      </c>
      <c r="AQ48" s="433">
        <f t="shared" si="23"/>
        <v>0</v>
      </c>
      <c r="AR48" s="434"/>
    </row>
    <row r="49" ht="12.0" customHeight="1">
      <c r="A49" s="59"/>
      <c r="B49" s="465"/>
      <c r="C49" s="466"/>
      <c r="D49" s="466"/>
      <c r="E49" s="466"/>
      <c r="F49" s="467"/>
      <c r="G49" s="509"/>
      <c r="H49" s="469"/>
      <c r="I49" s="471"/>
      <c r="J49" s="467"/>
      <c r="K49" s="468"/>
      <c r="L49" s="469"/>
      <c r="M49" s="471"/>
      <c r="N49" s="472"/>
      <c r="O49" s="473"/>
      <c r="P49" s="59"/>
      <c r="Q49" s="467"/>
      <c r="R49" s="468"/>
      <c r="S49" s="469"/>
      <c r="T49" s="471"/>
      <c r="U49" s="472"/>
      <c r="V49" s="473"/>
      <c r="W49" s="59"/>
      <c r="X49" s="467"/>
      <c r="Y49" s="468"/>
      <c r="Z49" s="469"/>
      <c r="AA49" s="471"/>
      <c r="AB49" s="472"/>
      <c r="AC49" s="473"/>
      <c r="AD49" s="59"/>
      <c r="AE49" s="467"/>
      <c r="AF49" s="468"/>
      <c r="AG49" s="469"/>
      <c r="AH49" s="471"/>
      <c r="AI49" s="472"/>
      <c r="AJ49" s="473"/>
      <c r="AK49" s="59"/>
      <c r="AL49" s="467"/>
      <c r="AM49" s="468"/>
      <c r="AN49" s="469"/>
      <c r="AO49" s="471"/>
      <c r="AP49" s="472"/>
      <c r="AQ49" s="473"/>
      <c r="AR49" s="474"/>
    </row>
    <row r="50" ht="12.0" customHeight="1">
      <c r="A50" s="59"/>
      <c r="B50" s="475" t="s">
        <v>315</v>
      </c>
      <c r="C50" s="351"/>
      <c r="D50" s="351"/>
      <c r="E50" s="351"/>
      <c r="F50" s="476"/>
      <c r="G50" s="523"/>
      <c r="H50" s="478">
        <f>SUM(H41:H46,H40)</f>
        <v>821.58741</v>
      </c>
      <c r="I50" s="516"/>
      <c r="J50" s="476"/>
      <c r="K50" s="477"/>
      <c r="L50" s="479">
        <f>SUM(L41:L46,L40)</f>
        <v>841.3385</v>
      </c>
      <c r="M50" s="480"/>
      <c r="N50" s="479">
        <f t="shared" ref="N50:N54" si="65">L50-H50</f>
        <v>19.75109</v>
      </c>
      <c r="O50" s="481">
        <f t="shared" ref="O50:O54" si="66">IF((H50)=0,"",(N50/H50))</f>
        <v>0.0240401566</v>
      </c>
      <c r="P50" s="59"/>
      <c r="Q50" s="476"/>
      <c r="R50" s="477"/>
      <c r="S50" s="479">
        <f>SUM(S41:S46,S40)</f>
        <v>857.3585</v>
      </c>
      <c r="T50" s="480"/>
      <c r="U50" s="479">
        <f t="shared" ref="U50:U54" si="67">S50-L50</f>
        <v>16.02</v>
      </c>
      <c r="V50" s="481">
        <f t="shared" ref="V50:V54" si="68">IF((L50)=0,"",(U50/L50))</f>
        <v>0.01904108751</v>
      </c>
      <c r="W50" s="59"/>
      <c r="X50" s="476"/>
      <c r="Y50" s="477"/>
      <c r="Z50" s="479">
        <f>SUM(Z41:Z46,Z40)</f>
        <v>877.0085</v>
      </c>
      <c r="AA50" s="480"/>
      <c r="AB50" s="479">
        <f t="shared" ref="AB50:AB54" si="69">Z50-S50</f>
        <v>19.65</v>
      </c>
      <c r="AC50" s="481">
        <f t="shared" ref="AC50:AC54" si="70">IF((S50)=0,"",(AB50/S50))</f>
        <v>0.0229192339</v>
      </c>
      <c r="AD50" s="59"/>
      <c r="AE50" s="476"/>
      <c r="AF50" s="477"/>
      <c r="AG50" s="479">
        <f>SUM(AG41:AG46,AG40)</f>
        <v>891.4485</v>
      </c>
      <c r="AH50" s="480"/>
      <c r="AI50" s="479">
        <f t="shared" ref="AI50:AI54" si="71">AG50-Z50</f>
        <v>14.44</v>
      </c>
      <c r="AJ50" s="481">
        <f t="shared" ref="AJ50:AJ54" si="72">IF((Z50)=0,"",(AI50/Z50))</f>
        <v>0.01646506277</v>
      </c>
      <c r="AK50" s="59"/>
      <c r="AL50" s="476"/>
      <c r="AM50" s="477"/>
      <c r="AN50" s="479">
        <f>SUM(AN41:AN46,AN40)</f>
        <v>905.3685</v>
      </c>
      <c r="AO50" s="480"/>
      <c r="AP50" s="479">
        <f t="shared" ref="AP50:AP54" si="73">AN50-AG50</f>
        <v>13.92</v>
      </c>
      <c r="AQ50" s="481">
        <f t="shared" ref="AQ50:AQ54" si="74">IF((AG50)=0,"",(AP50/AG50))</f>
        <v>0.01561503553</v>
      </c>
      <c r="AR50" s="482"/>
    </row>
    <row r="51" ht="12.0" customHeight="1">
      <c r="A51" s="59"/>
      <c r="B51" s="483" t="s">
        <v>316</v>
      </c>
      <c r="C51" s="351"/>
      <c r="D51" s="351"/>
      <c r="E51" s="351"/>
      <c r="F51" s="476">
        <v>0.13</v>
      </c>
      <c r="G51" s="80"/>
      <c r="H51" s="524">
        <f>H50*F51</f>
        <v>106.8063633</v>
      </c>
      <c r="I51" s="448"/>
      <c r="J51" s="476">
        <v>0.13</v>
      </c>
      <c r="K51" s="448"/>
      <c r="L51" s="431">
        <f>L50*J51</f>
        <v>109.374005</v>
      </c>
      <c r="M51" s="80"/>
      <c r="N51" s="432">
        <f t="shared" si="65"/>
        <v>2.5676417</v>
      </c>
      <c r="O51" s="433">
        <f t="shared" si="66"/>
        <v>0.0240401566</v>
      </c>
      <c r="P51" s="59"/>
      <c r="Q51" s="476">
        <v>0.13</v>
      </c>
      <c r="R51" s="448"/>
      <c r="S51" s="431">
        <f>S50*Q51</f>
        <v>111.456605</v>
      </c>
      <c r="T51" s="80"/>
      <c r="U51" s="432">
        <f t="shared" si="67"/>
        <v>2.0826</v>
      </c>
      <c r="V51" s="433">
        <f t="shared" si="68"/>
        <v>0.01904108751</v>
      </c>
      <c r="W51" s="59"/>
      <c r="X51" s="476">
        <v>0.13</v>
      </c>
      <c r="Y51" s="448"/>
      <c r="Z51" s="431">
        <f>Z50*X51</f>
        <v>114.011105</v>
      </c>
      <c r="AA51" s="80"/>
      <c r="AB51" s="432">
        <f t="shared" si="69"/>
        <v>2.5545</v>
      </c>
      <c r="AC51" s="433">
        <f t="shared" si="70"/>
        <v>0.0229192339</v>
      </c>
      <c r="AD51" s="59"/>
      <c r="AE51" s="476">
        <v>0.13</v>
      </c>
      <c r="AF51" s="448"/>
      <c r="AG51" s="431">
        <f>AG50*AE51</f>
        <v>115.888305</v>
      </c>
      <c r="AH51" s="80"/>
      <c r="AI51" s="432">
        <f t="shared" si="71"/>
        <v>1.8772</v>
      </c>
      <c r="AJ51" s="433">
        <f t="shared" si="72"/>
        <v>0.01646506277</v>
      </c>
      <c r="AK51" s="59"/>
      <c r="AL51" s="476">
        <v>0.13</v>
      </c>
      <c r="AM51" s="448"/>
      <c r="AN51" s="431">
        <f>AN50*AL51</f>
        <v>117.697905</v>
      </c>
      <c r="AO51" s="80"/>
      <c r="AP51" s="432">
        <f t="shared" si="73"/>
        <v>1.8096</v>
      </c>
      <c r="AQ51" s="433">
        <f t="shared" si="74"/>
        <v>0.01561503553</v>
      </c>
      <c r="AR51" s="434"/>
    </row>
    <row r="52" ht="12.0" customHeight="1">
      <c r="A52" s="59"/>
      <c r="B52" s="485" t="s">
        <v>369</v>
      </c>
      <c r="C52" s="351"/>
      <c r="D52" s="351"/>
      <c r="E52" s="351"/>
      <c r="F52" s="486"/>
      <c r="G52" s="80"/>
      <c r="H52" s="524">
        <f>H50+H51</f>
        <v>928.3937733</v>
      </c>
      <c r="I52" s="448"/>
      <c r="J52" s="486"/>
      <c r="K52" s="448"/>
      <c r="L52" s="431">
        <f>L50+L51</f>
        <v>950.712505</v>
      </c>
      <c r="M52" s="80"/>
      <c r="N52" s="432">
        <f t="shared" si="65"/>
        <v>22.3187317</v>
      </c>
      <c r="O52" s="433">
        <f t="shared" si="66"/>
        <v>0.0240401566</v>
      </c>
      <c r="P52" s="59"/>
      <c r="Q52" s="486"/>
      <c r="R52" s="448"/>
      <c r="S52" s="431">
        <f>S50+S51</f>
        <v>968.815105</v>
      </c>
      <c r="T52" s="80"/>
      <c r="U52" s="432">
        <f t="shared" si="67"/>
        <v>18.1026</v>
      </c>
      <c r="V52" s="433">
        <f t="shared" si="68"/>
        <v>0.01904108751</v>
      </c>
      <c r="W52" s="59"/>
      <c r="X52" s="486"/>
      <c r="Y52" s="448"/>
      <c r="Z52" s="431">
        <f>Z50+Z51</f>
        <v>991.019605</v>
      </c>
      <c r="AA52" s="80"/>
      <c r="AB52" s="432">
        <f t="shared" si="69"/>
        <v>22.2045</v>
      </c>
      <c r="AC52" s="433">
        <f t="shared" si="70"/>
        <v>0.0229192339</v>
      </c>
      <c r="AD52" s="59"/>
      <c r="AE52" s="486"/>
      <c r="AF52" s="448"/>
      <c r="AG52" s="431">
        <f>AG50+AG51</f>
        <v>1007.336805</v>
      </c>
      <c r="AH52" s="80"/>
      <c r="AI52" s="432">
        <f t="shared" si="71"/>
        <v>16.3172</v>
      </c>
      <c r="AJ52" s="433">
        <f t="shared" si="72"/>
        <v>0.01646506277</v>
      </c>
      <c r="AK52" s="59"/>
      <c r="AL52" s="486"/>
      <c r="AM52" s="448"/>
      <c r="AN52" s="431">
        <f>AN50+AN51</f>
        <v>1023.066405</v>
      </c>
      <c r="AO52" s="80"/>
      <c r="AP52" s="432">
        <f t="shared" si="73"/>
        <v>15.7296</v>
      </c>
      <c r="AQ52" s="433">
        <f t="shared" si="74"/>
        <v>0.01561503553</v>
      </c>
      <c r="AR52" s="434"/>
    </row>
    <row r="53" ht="12.0" customHeight="1">
      <c r="A53" s="59"/>
      <c r="B53" s="487" t="s">
        <v>273</v>
      </c>
      <c r="E53" s="351"/>
      <c r="F53" s="488">
        <f>'Proposed Rates'!E287</f>
        <v>0.131</v>
      </c>
      <c r="G53" s="80"/>
      <c r="H53" s="526">
        <f>F53*H50</f>
        <v>107.6279507</v>
      </c>
      <c r="I53" s="448"/>
      <c r="J53" s="488">
        <f>'Proposed Rates'!I287</f>
        <v>0.131</v>
      </c>
      <c r="K53" s="448"/>
      <c r="L53" s="489">
        <f>J53*L50</f>
        <v>110.2153435</v>
      </c>
      <c r="M53" s="80"/>
      <c r="N53" s="489">
        <f t="shared" si="65"/>
        <v>2.58739279</v>
      </c>
      <c r="O53" s="491">
        <f t="shared" si="66"/>
        <v>0.0240401566</v>
      </c>
      <c r="P53" s="59"/>
      <c r="Q53" s="488">
        <f>J53</f>
        <v>0.131</v>
      </c>
      <c r="R53" s="448"/>
      <c r="S53" s="489">
        <f>Q53*S50</f>
        <v>112.3139635</v>
      </c>
      <c r="T53" s="80"/>
      <c r="U53" s="489">
        <f t="shared" si="67"/>
        <v>2.09862</v>
      </c>
      <c r="V53" s="491">
        <f t="shared" si="68"/>
        <v>0.01904108751</v>
      </c>
      <c r="W53" s="59"/>
      <c r="X53" s="488">
        <f>Q53</f>
        <v>0.131</v>
      </c>
      <c r="Y53" s="448"/>
      <c r="Z53" s="489">
        <f>X53*Z50</f>
        <v>114.8881135</v>
      </c>
      <c r="AA53" s="80"/>
      <c r="AB53" s="489">
        <f t="shared" si="69"/>
        <v>2.57415</v>
      </c>
      <c r="AC53" s="491">
        <f t="shared" si="70"/>
        <v>0.0229192339</v>
      </c>
      <c r="AD53" s="59"/>
      <c r="AE53" s="488">
        <f>X53</f>
        <v>0.131</v>
      </c>
      <c r="AF53" s="448"/>
      <c r="AG53" s="489">
        <f>AE53*AG50</f>
        <v>116.7797535</v>
      </c>
      <c r="AH53" s="80"/>
      <c r="AI53" s="489">
        <f t="shared" si="71"/>
        <v>1.89164</v>
      </c>
      <c r="AJ53" s="491">
        <f t="shared" si="72"/>
        <v>0.01646506277</v>
      </c>
      <c r="AK53" s="59"/>
      <c r="AL53" s="488">
        <f>AE53</f>
        <v>0.131</v>
      </c>
      <c r="AM53" s="448"/>
      <c r="AN53" s="489">
        <f>AL53*AN50</f>
        <v>118.6032735</v>
      </c>
      <c r="AO53" s="80"/>
      <c r="AP53" s="489">
        <f t="shared" si="73"/>
        <v>1.82352</v>
      </c>
      <c r="AQ53" s="491">
        <f t="shared" si="74"/>
        <v>0.01561503553</v>
      </c>
      <c r="AR53" s="492"/>
    </row>
    <row r="54" ht="12.75" customHeight="1">
      <c r="A54" s="59"/>
      <c r="B54" s="493" t="s">
        <v>318</v>
      </c>
      <c r="C54" s="71"/>
      <c r="D54" s="72"/>
      <c r="E54" s="494"/>
      <c r="F54" s="495"/>
      <c r="G54" s="527"/>
      <c r="H54" s="528">
        <f>H52-H53</f>
        <v>820.7658226</v>
      </c>
      <c r="I54" s="496"/>
      <c r="J54" s="495"/>
      <c r="K54" s="496"/>
      <c r="L54" s="497">
        <f>L52-L53</f>
        <v>840.4971615</v>
      </c>
      <c r="M54" s="498"/>
      <c r="N54" s="499">
        <f t="shared" si="65"/>
        <v>19.73133891</v>
      </c>
      <c r="O54" s="500">
        <f t="shared" si="66"/>
        <v>0.0240401566</v>
      </c>
      <c r="P54" s="59"/>
      <c r="Q54" s="495"/>
      <c r="R54" s="496"/>
      <c r="S54" s="497">
        <f>S52-S53</f>
        <v>856.5011415</v>
      </c>
      <c r="T54" s="498"/>
      <c r="U54" s="499">
        <f t="shared" si="67"/>
        <v>16.00398</v>
      </c>
      <c r="V54" s="500">
        <f t="shared" si="68"/>
        <v>0.01904108751</v>
      </c>
      <c r="W54" s="59"/>
      <c r="X54" s="495"/>
      <c r="Y54" s="496"/>
      <c r="Z54" s="497">
        <f>Z52-Z53</f>
        <v>876.1314915</v>
      </c>
      <c r="AA54" s="498"/>
      <c r="AB54" s="499">
        <f t="shared" si="69"/>
        <v>19.63035</v>
      </c>
      <c r="AC54" s="500">
        <f t="shared" si="70"/>
        <v>0.0229192339</v>
      </c>
      <c r="AD54" s="59"/>
      <c r="AE54" s="495"/>
      <c r="AF54" s="496"/>
      <c r="AG54" s="497">
        <f>AG52-AG53</f>
        <v>890.5570515</v>
      </c>
      <c r="AH54" s="498"/>
      <c r="AI54" s="499">
        <f t="shared" si="71"/>
        <v>14.42556</v>
      </c>
      <c r="AJ54" s="500">
        <f t="shared" si="72"/>
        <v>0.01646506277</v>
      </c>
      <c r="AK54" s="59"/>
      <c r="AL54" s="495"/>
      <c r="AM54" s="496"/>
      <c r="AN54" s="497">
        <f>AN52-AN53</f>
        <v>904.4631315</v>
      </c>
      <c r="AO54" s="498"/>
      <c r="AP54" s="499">
        <f t="shared" si="73"/>
        <v>13.90608</v>
      </c>
      <c r="AQ54" s="500">
        <f t="shared" si="74"/>
        <v>0.01561503553</v>
      </c>
      <c r="AR54" s="501"/>
    </row>
    <row r="55" ht="12.0" customHeight="1">
      <c r="A55" s="59"/>
      <c r="B55" s="465"/>
      <c r="C55" s="466"/>
      <c r="D55" s="466"/>
      <c r="E55" s="466"/>
      <c r="F55" s="467"/>
      <c r="G55" s="509"/>
      <c r="H55" s="469"/>
      <c r="I55" s="471"/>
      <c r="J55" s="467"/>
      <c r="K55" s="468"/>
      <c r="L55" s="469"/>
      <c r="M55" s="471"/>
      <c r="N55" s="472"/>
      <c r="O55" s="473"/>
      <c r="P55" s="59"/>
      <c r="Q55" s="467"/>
      <c r="R55" s="468"/>
      <c r="S55" s="469"/>
      <c r="T55" s="471"/>
      <c r="U55" s="472"/>
      <c r="V55" s="473"/>
      <c r="W55" s="59"/>
      <c r="X55" s="467"/>
      <c r="Y55" s="468"/>
      <c r="Z55" s="469"/>
      <c r="AA55" s="471"/>
      <c r="AB55" s="472"/>
      <c r="AC55" s="473"/>
      <c r="AD55" s="59"/>
      <c r="AE55" s="467"/>
      <c r="AF55" s="468"/>
      <c r="AG55" s="469"/>
      <c r="AH55" s="471"/>
      <c r="AI55" s="472"/>
      <c r="AJ55" s="473"/>
      <c r="AK55" s="59"/>
      <c r="AL55" s="467"/>
      <c r="AM55" s="468"/>
      <c r="AN55" s="469"/>
      <c r="AO55" s="471"/>
      <c r="AP55" s="472"/>
      <c r="AQ55" s="473"/>
      <c r="AR55" s="474"/>
    </row>
    <row r="56" ht="12.0" customHeight="1">
      <c r="A56" s="59"/>
      <c r="B56" s="475" t="s">
        <v>319</v>
      </c>
      <c r="C56" s="351"/>
      <c r="D56" s="351"/>
      <c r="E56" s="351"/>
      <c r="F56" s="476"/>
      <c r="G56" s="523"/>
      <c r="H56" s="478">
        <f>SUM(H47:H48,H40,H41:H43)</f>
        <v>863.63741</v>
      </c>
      <c r="I56" s="516"/>
      <c r="J56" s="476"/>
      <c r="K56" s="477"/>
      <c r="L56" s="479">
        <f>SUM(L47:L48,L40,L41:L43)</f>
        <v>883.3885</v>
      </c>
      <c r="M56" s="480"/>
      <c r="N56" s="479">
        <f t="shared" ref="N56:N60" si="75">L56-H56</f>
        <v>19.75109</v>
      </c>
      <c r="O56" s="481">
        <f t="shared" ref="O56:O60" si="76">IF((H56)=0,"",(N56/H56))</f>
        <v>0.02286965545</v>
      </c>
      <c r="P56" s="59"/>
      <c r="Q56" s="476"/>
      <c r="R56" s="477"/>
      <c r="S56" s="479">
        <f>SUM(S47:S48,S40,S41:S43)</f>
        <v>899.4085</v>
      </c>
      <c r="T56" s="480"/>
      <c r="U56" s="479">
        <f t="shared" ref="U56:U60" si="77">S56-L56</f>
        <v>16.02</v>
      </c>
      <c r="V56" s="481">
        <f t="shared" ref="V56:V60" si="78">IF((L56)=0,"",(U56/L56))</f>
        <v>0.01813471649</v>
      </c>
      <c r="W56" s="59"/>
      <c r="X56" s="476"/>
      <c r="Y56" s="477"/>
      <c r="Z56" s="479">
        <f>SUM(Z47:Z48,Z40,Z41:Z43)</f>
        <v>919.0585</v>
      </c>
      <c r="AA56" s="480"/>
      <c r="AB56" s="479">
        <f t="shared" ref="AB56:AB60" si="79">Z56-S56</f>
        <v>19.65</v>
      </c>
      <c r="AC56" s="481">
        <f t="shared" ref="AC56:AC60" si="80">IF((S56)=0,"",(AB56/S56))</f>
        <v>0.02184769212</v>
      </c>
      <c r="AD56" s="59"/>
      <c r="AE56" s="476"/>
      <c r="AF56" s="477"/>
      <c r="AG56" s="479">
        <f>SUM(AG47:AG48,AG40,AG41:AG43)</f>
        <v>933.4985</v>
      </c>
      <c r="AH56" s="480"/>
      <c r="AI56" s="479">
        <f t="shared" ref="AI56:AI60" si="81">AG56-Z56</f>
        <v>14.44</v>
      </c>
      <c r="AJ56" s="481">
        <f t="shared" ref="AJ56:AJ60" si="82">IF((Z56)=0,"",(AI56/Z56))</f>
        <v>0.01571173108</v>
      </c>
      <c r="AK56" s="59"/>
      <c r="AL56" s="476"/>
      <c r="AM56" s="477"/>
      <c r="AN56" s="479">
        <f>SUM(AN47:AN48,AN40,AN41:AN43)</f>
        <v>947.4185</v>
      </c>
      <c r="AO56" s="480"/>
      <c r="AP56" s="479">
        <f t="shared" ref="AP56:AP60" si="83">AN56-AG56</f>
        <v>13.92</v>
      </c>
      <c r="AQ56" s="481">
        <f t="shared" ref="AQ56:AQ60" si="84">IF((AG56)=0,"",(AP56/AG56))</f>
        <v>0.01491164689</v>
      </c>
      <c r="AR56" s="482"/>
    </row>
    <row r="57" ht="12.0" customHeight="1">
      <c r="A57" s="59"/>
      <c r="B57" s="483" t="s">
        <v>316</v>
      </c>
      <c r="C57" s="351"/>
      <c r="D57" s="351"/>
      <c r="E57" s="351"/>
      <c r="F57" s="476">
        <v>0.13</v>
      </c>
      <c r="G57" s="523"/>
      <c r="H57" s="524">
        <f>H56*F57</f>
        <v>112.2728633</v>
      </c>
      <c r="I57" s="448"/>
      <c r="J57" s="476">
        <v>0.13</v>
      </c>
      <c r="K57" s="484"/>
      <c r="L57" s="432">
        <f>L56*J57</f>
        <v>114.840505</v>
      </c>
      <c r="M57" s="80"/>
      <c r="N57" s="432">
        <f t="shared" si="75"/>
        <v>2.5676417</v>
      </c>
      <c r="O57" s="433">
        <f t="shared" si="76"/>
        <v>0.02286965545</v>
      </c>
      <c r="P57" s="59"/>
      <c r="Q57" s="476">
        <v>0.13</v>
      </c>
      <c r="R57" s="484"/>
      <c r="S57" s="431">
        <f>S56*Q57</f>
        <v>116.923105</v>
      </c>
      <c r="T57" s="80"/>
      <c r="U57" s="432">
        <f t="shared" si="77"/>
        <v>2.0826</v>
      </c>
      <c r="V57" s="433">
        <f t="shared" si="78"/>
        <v>0.01813471649</v>
      </c>
      <c r="W57" s="59"/>
      <c r="X57" s="476">
        <v>0.13</v>
      </c>
      <c r="Y57" s="484"/>
      <c r="Z57" s="431">
        <f>Z56*X57</f>
        <v>119.477605</v>
      </c>
      <c r="AA57" s="80"/>
      <c r="AB57" s="432">
        <f t="shared" si="79"/>
        <v>2.5545</v>
      </c>
      <c r="AC57" s="433">
        <f t="shared" si="80"/>
        <v>0.02184769212</v>
      </c>
      <c r="AD57" s="59"/>
      <c r="AE57" s="476">
        <v>0.13</v>
      </c>
      <c r="AF57" s="484"/>
      <c r="AG57" s="432">
        <f>AG56*AE57</f>
        <v>121.354805</v>
      </c>
      <c r="AH57" s="80"/>
      <c r="AI57" s="432">
        <f t="shared" si="81"/>
        <v>1.8772</v>
      </c>
      <c r="AJ57" s="433">
        <f t="shared" si="82"/>
        <v>0.01571173108</v>
      </c>
      <c r="AK57" s="59"/>
      <c r="AL57" s="476">
        <v>0.13</v>
      </c>
      <c r="AM57" s="484"/>
      <c r="AN57" s="431">
        <f>AN56*AL57</f>
        <v>123.164405</v>
      </c>
      <c r="AO57" s="80"/>
      <c r="AP57" s="432">
        <f t="shared" si="83"/>
        <v>1.8096</v>
      </c>
      <c r="AQ57" s="433">
        <f t="shared" si="84"/>
        <v>0.01491164689</v>
      </c>
      <c r="AR57" s="434"/>
    </row>
    <row r="58" ht="12.0" customHeight="1">
      <c r="A58" s="59"/>
      <c r="B58" s="485" t="s">
        <v>370</v>
      </c>
      <c r="C58" s="351"/>
      <c r="D58" s="351"/>
      <c r="E58" s="351"/>
      <c r="F58" s="486"/>
      <c r="G58" s="80"/>
      <c r="H58" s="524">
        <f>H56+H57</f>
        <v>975.9102733</v>
      </c>
      <c r="I58" s="448"/>
      <c r="J58" s="486"/>
      <c r="K58" s="448"/>
      <c r="L58" s="431">
        <f>L56+L57</f>
        <v>998.229005</v>
      </c>
      <c r="M58" s="80"/>
      <c r="N58" s="432">
        <f t="shared" si="75"/>
        <v>22.3187317</v>
      </c>
      <c r="O58" s="433">
        <f t="shared" si="76"/>
        <v>0.02286965545</v>
      </c>
      <c r="P58" s="59"/>
      <c r="Q58" s="486"/>
      <c r="R58" s="448"/>
      <c r="S58" s="431">
        <f>S56+S57</f>
        <v>1016.331605</v>
      </c>
      <c r="T58" s="80"/>
      <c r="U58" s="432">
        <f t="shared" si="77"/>
        <v>18.1026</v>
      </c>
      <c r="V58" s="433">
        <f t="shared" si="78"/>
        <v>0.01813471649</v>
      </c>
      <c r="W58" s="59"/>
      <c r="X58" s="486"/>
      <c r="Y58" s="448"/>
      <c r="Z58" s="431">
        <f>Z56+Z57</f>
        <v>1038.536105</v>
      </c>
      <c r="AA58" s="80"/>
      <c r="AB58" s="432">
        <f t="shared" si="79"/>
        <v>22.2045</v>
      </c>
      <c r="AC58" s="433">
        <f t="shared" si="80"/>
        <v>0.02184769212</v>
      </c>
      <c r="AD58" s="59"/>
      <c r="AE58" s="486"/>
      <c r="AF58" s="448"/>
      <c r="AG58" s="431">
        <f>AG56+AG57</f>
        <v>1054.853305</v>
      </c>
      <c r="AH58" s="80"/>
      <c r="AI58" s="432">
        <f t="shared" si="81"/>
        <v>16.3172</v>
      </c>
      <c r="AJ58" s="433">
        <f t="shared" si="82"/>
        <v>0.01571173108</v>
      </c>
      <c r="AK58" s="59"/>
      <c r="AL58" s="486"/>
      <c r="AM58" s="448"/>
      <c r="AN58" s="431">
        <f>AN56+AN57</f>
        <v>1070.582905</v>
      </c>
      <c r="AO58" s="80"/>
      <c r="AP58" s="432">
        <f t="shared" si="83"/>
        <v>15.7296</v>
      </c>
      <c r="AQ58" s="433">
        <f t="shared" si="84"/>
        <v>0.01491164689</v>
      </c>
      <c r="AR58" s="434"/>
    </row>
    <row r="59" ht="12.0" customHeight="1">
      <c r="A59" s="59"/>
      <c r="B59" s="487" t="s">
        <v>273</v>
      </c>
      <c r="E59" s="351"/>
      <c r="F59" s="488">
        <f>F53</f>
        <v>0.131</v>
      </c>
      <c r="G59" s="80"/>
      <c r="H59" s="526">
        <f>F59*H56</f>
        <v>113.1365007</v>
      </c>
      <c r="I59" s="448"/>
      <c r="J59" s="488">
        <f>J53</f>
        <v>0.131</v>
      </c>
      <c r="K59" s="448"/>
      <c r="L59" s="489">
        <f>J59*L56</f>
        <v>115.7238935</v>
      </c>
      <c r="M59" s="80"/>
      <c r="N59" s="489">
        <f t="shared" si="75"/>
        <v>2.58739279</v>
      </c>
      <c r="O59" s="491">
        <f t="shared" si="76"/>
        <v>0.02286965545</v>
      </c>
      <c r="P59" s="59"/>
      <c r="Q59" s="488">
        <f>Q53</f>
        <v>0.131</v>
      </c>
      <c r="R59" s="448"/>
      <c r="S59" s="489">
        <f>Q59*S56</f>
        <v>117.8225135</v>
      </c>
      <c r="T59" s="80"/>
      <c r="U59" s="489">
        <f t="shared" si="77"/>
        <v>2.09862</v>
      </c>
      <c r="V59" s="491">
        <f t="shared" si="78"/>
        <v>0.01813471649</v>
      </c>
      <c r="W59" s="59"/>
      <c r="X59" s="488">
        <f>X53</f>
        <v>0.131</v>
      </c>
      <c r="Y59" s="448"/>
      <c r="Z59" s="489">
        <f>X59*Z56</f>
        <v>120.3966635</v>
      </c>
      <c r="AA59" s="80"/>
      <c r="AB59" s="489">
        <f t="shared" si="79"/>
        <v>2.57415</v>
      </c>
      <c r="AC59" s="491">
        <f t="shared" si="80"/>
        <v>0.02184769212</v>
      </c>
      <c r="AD59" s="59"/>
      <c r="AE59" s="488">
        <f>AE53</f>
        <v>0.131</v>
      </c>
      <c r="AF59" s="448"/>
      <c r="AG59" s="489">
        <f>AE59*AG56</f>
        <v>122.2883035</v>
      </c>
      <c r="AH59" s="80"/>
      <c r="AI59" s="489">
        <f t="shared" si="81"/>
        <v>1.89164</v>
      </c>
      <c r="AJ59" s="491">
        <f t="shared" si="82"/>
        <v>0.01571173108</v>
      </c>
      <c r="AK59" s="59"/>
      <c r="AL59" s="488">
        <f>AL53</f>
        <v>0.131</v>
      </c>
      <c r="AM59" s="448"/>
      <c r="AN59" s="489">
        <f>AL59*AN56</f>
        <v>124.1118235</v>
      </c>
      <c r="AO59" s="80"/>
      <c r="AP59" s="489">
        <f t="shared" si="83"/>
        <v>1.82352</v>
      </c>
      <c r="AQ59" s="491">
        <f t="shared" si="84"/>
        <v>0.01491164689</v>
      </c>
      <c r="AR59" s="492"/>
    </row>
    <row r="60" ht="12.75" customHeight="1">
      <c r="A60" s="59"/>
      <c r="B60" s="493" t="s">
        <v>321</v>
      </c>
      <c r="C60" s="71"/>
      <c r="D60" s="72"/>
      <c r="E60" s="494"/>
      <c r="F60" s="502"/>
      <c r="G60" s="529"/>
      <c r="H60" s="530">
        <f>H58-H59</f>
        <v>862.7737726</v>
      </c>
      <c r="I60" s="503"/>
      <c r="J60" s="502"/>
      <c r="K60" s="503"/>
      <c r="L60" s="504">
        <f>L58-L59</f>
        <v>882.5051115</v>
      </c>
      <c r="M60" s="505"/>
      <c r="N60" s="506">
        <f t="shared" si="75"/>
        <v>19.73133891</v>
      </c>
      <c r="O60" s="507">
        <f t="shared" si="76"/>
        <v>0.02286965545</v>
      </c>
      <c r="P60" s="59"/>
      <c r="Q60" s="502"/>
      <c r="R60" s="503"/>
      <c r="S60" s="504">
        <f>S58-S59</f>
        <v>898.5090915</v>
      </c>
      <c r="T60" s="505"/>
      <c r="U60" s="506">
        <f t="shared" si="77"/>
        <v>16.00398</v>
      </c>
      <c r="V60" s="507">
        <f t="shared" si="78"/>
        <v>0.01813471649</v>
      </c>
      <c r="W60" s="59"/>
      <c r="X60" s="502"/>
      <c r="Y60" s="503"/>
      <c r="Z60" s="504">
        <f>Z58-Z59</f>
        <v>918.1394415</v>
      </c>
      <c r="AA60" s="505"/>
      <c r="AB60" s="506">
        <f t="shared" si="79"/>
        <v>19.63035</v>
      </c>
      <c r="AC60" s="507">
        <f t="shared" si="80"/>
        <v>0.02184769212</v>
      </c>
      <c r="AD60" s="59"/>
      <c r="AE60" s="502"/>
      <c r="AF60" s="503"/>
      <c r="AG60" s="504">
        <f>AG58-AG59</f>
        <v>932.5650015</v>
      </c>
      <c r="AH60" s="505"/>
      <c r="AI60" s="506">
        <f t="shared" si="81"/>
        <v>14.42556</v>
      </c>
      <c r="AJ60" s="507">
        <f t="shared" si="82"/>
        <v>0.01571173108</v>
      </c>
      <c r="AK60" s="59"/>
      <c r="AL60" s="502"/>
      <c r="AM60" s="503"/>
      <c r="AN60" s="504">
        <f>AN58-AN59</f>
        <v>946.4710815</v>
      </c>
      <c r="AO60" s="505"/>
      <c r="AP60" s="506">
        <f t="shared" si="83"/>
        <v>13.90608</v>
      </c>
      <c r="AQ60" s="507">
        <f t="shared" si="84"/>
        <v>0.01491164689</v>
      </c>
      <c r="AR60" s="501"/>
    </row>
    <row r="61" ht="12.0" customHeight="1">
      <c r="A61" s="59"/>
      <c r="B61" s="465"/>
      <c r="C61" s="466"/>
      <c r="D61" s="466"/>
      <c r="E61" s="466"/>
      <c r="F61" s="508"/>
      <c r="G61" s="471"/>
      <c r="H61" s="531"/>
      <c r="I61" s="509"/>
      <c r="J61" s="508"/>
      <c r="K61" s="509"/>
      <c r="L61" s="472"/>
      <c r="M61" s="471"/>
      <c r="N61" s="510"/>
      <c r="O61" s="473"/>
      <c r="P61" s="59"/>
      <c r="Q61" s="508"/>
      <c r="R61" s="509"/>
      <c r="S61" s="472"/>
      <c r="T61" s="471"/>
      <c r="U61" s="510"/>
      <c r="V61" s="473"/>
      <c r="W61" s="59"/>
      <c r="X61" s="508"/>
      <c r="Y61" s="509"/>
      <c r="Z61" s="472"/>
      <c r="AA61" s="471"/>
      <c r="AB61" s="510"/>
      <c r="AC61" s="473"/>
      <c r="AD61" s="59"/>
      <c r="AE61" s="508"/>
      <c r="AF61" s="509"/>
      <c r="AG61" s="472"/>
      <c r="AH61" s="471"/>
      <c r="AI61" s="510"/>
      <c r="AJ61" s="473"/>
      <c r="AK61" s="59"/>
      <c r="AL61" s="508"/>
      <c r="AM61" s="509"/>
      <c r="AN61" s="472"/>
      <c r="AO61" s="471"/>
      <c r="AP61" s="510"/>
      <c r="AQ61" s="473"/>
      <c r="AR61" s="474"/>
    </row>
    <row r="62" ht="12.0" customHeight="1">
      <c r="A62" s="59"/>
      <c r="B62" s="59"/>
      <c r="C62" s="59"/>
      <c r="D62" s="59"/>
      <c r="E62" s="59"/>
      <c r="F62" s="59"/>
      <c r="G62" s="59"/>
      <c r="H62" s="59"/>
      <c r="I62" s="59"/>
      <c r="J62" s="59"/>
      <c r="K62" s="59"/>
      <c r="L62" s="140"/>
      <c r="M62" s="59"/>
      <c r="N62" s="59"/>
      <c r="O62" s="59"/>
      <c r="P62" s="59"/>
      <c r="Q62" s="59"/>
      <c r="R62" s="59"/>
      <c r="S62" s="140"/>
      <c r="T62" s="59"/>
      <c r="U62" s="59"/>
      <c r="V62" s="59"/>
      <c r="W62" s="59"/>
      <c r="X62" s="59"/>
      <c r="Y62" s="59"/>
      <c r="Z62" s="140"/>
      <c r="AA62" s="59"/>
      <c r="AB62" s="59"/>
      <c r="AC62" s="59"/>
      <c r="AD62" s="59"/>
      <c r="AE62" s="59"/>
      <c r="AF62" s="59"/>
      <c r="AG62" s="140"/>
      <c r="AH62" s="59"/>
      <c r="AI62" s="59"/>
      <c r="AJ62" s="59"/>
      <c r="AK62" s="59"/>
      <c r="AL62" s="59"/>
      <c r="AM62" s="59"/>
      <c r="AN62" s="140"/>
      <c r="AO62" s="59"/>
      <c r="AP62" s="59"/>
      <c r="AQ62" s="59"/>
      <c r="AR62" s="59"/>
    </row>
    <row r="63" ht="12.0" customHeight="1">
      <c r="A63" s="59"/>
      <c r="B63" s="337" t="s">
        <v>322</v>
      </c>
      <c r="C63" s="59"/>
      <c r="D63" s="59"/>
      <c r="E63" s="59"/>
      <c r="F63" s="511">
        <f>'Proposed Rates'!$E$299</f>
        <v>0.0338</v>
      </c>
      <c r="G63" s="59"/>
      <c r="H63" s="59"/>
      <c r="I63" s="59"/>
      <c r="J63" s="511">
        <f>'Proposed Rates'!$F$299</f>
        <v>0.0335</v>
      </c>
      <c r="K63" s="59"/>
      <c r="L63" s="59"/>
      <c r="M63" s="59"/>
      <c r="N63" s="59"/>
      <c r="O63" s="59"/>
      <c r="P63" s="59"/>
      <c r="Q63" s="511">
        <f>'Proposed Rates'!$G$299</f>
        <v>0.0335</v>
      </c>
      <c r="R63" s="59"/>
      <c r="S63" s="59"/>
      <c r="T63" s="59"/>
      <c r="U63" s="59"/>
      <c r="V63" s="59"/>
      <c r="W63" s="59"/>
      <c r="X63" s="511">
        <f>'Proposed Rates'!$H$299</f>
        <v>0.0335</v>
      </c>
      <c r="Y63" s="59"/>
      <c r="Z63" s="59"/>
      <c r="AA63" s="59"/>
      <c r="AB63" s="59"/>
      <c r="AC63" s="59"/>
      <c r="AD63" s="59"/>
      <c r="AE63" s="511">
        <f>'Proposed Rates'!$I$299</f>
        <v>0.0335</v>
      </c>
      <c r="AF63" s="59"/>
      <c r="AG63" s="59"/>
      <c r="AH63" s="59"/>
      <c r="AI63" s="59"/>
      <c r="AJ63" s="59"/>
      <c r="AK63" s="59"/>
      <c r="AL63" s="511">
        <f>'Proposed Rates'!$J$299</f>
        <v>0.0335</v>
      </c>
      <c r="AM63" s="59"/>
      <c r="AN63" s="59"/>
      <c r="AO63" s="59"/>
      <c r="AP63" s="59"/>
      <c r="AQ63" s="59"/>
      <c r="AR63" s="59"/>
    </row>
    <row r="64" ht="12.0" customHeight="1">
      <c r="A64" s="59"/>
      <c r="B64" s="59"/>
      <c r="C64" s="59"/>
      <c r="D64" s="59"/>
      <c r="E64" s="59"/>
      <c r="F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59"/>
      <c r="AK64" s="59"/>
      <c r="AL64" s="59"/>
      <c r="AM64" s="59"/>
      <c r="AN64" s="59"/>
      <c r="AO64" s="59"/>
      <c r="AP64" s="59"/>
      <c r="AQ64" s="59"/>
      <c r="AR64" s="59"/>
    </row>
    <row r="65" ht="12.0" customHeight="1">
      <c r="A65" s="59" t="s">
        <v>327</v>
      </c>
      <c r="B65" s="59"/>
      <c r="C65" s="59"/>
      <c r="D65" s="59"/>
      <c r="E65" s="59"/>
      <c r="F65" s="59"/>
      <c r="G65" s="59"/>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c r="AJ65" s="59"/>
      <c r="AK65" s="59"/>
      <c r="AL65" s="59"/>
      <c r="AM65" s="59"/>
      <c r="AN65" s="59"/>
      <c r="AO65" s="59"/>
      <c r="AP65" s="59"/>
      <c r="AQ65" s="59"/>
      <c r="AR65" s="59"/>
    </row>
    <row r="66" ht="12.0" customHeight="1">
      <c r="A66" s="59"/>
      <c r="B66" s="59"/>
      <c r="C66" s="59"/>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9"/>
      <c r="AR66" s="59"/>
    </row>
    <row r="67" ht="12.0" customHeight="1">
      <c r="A67" s="59" t="s">
        <v>328</v>
      </c>
      <c r="B67" s="59"/>
      <c r="C67" s="59"/>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c r="AP67" s="59"/>
      <c r="AQ67" s="59"/>
      <c r="AR67" s="59"/>
    </row>
    <row r="68" ht="12.0" customHeight="1">
      <c r="A68" s="59" t="s">
        <v>329</v>
      </c>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c r="AP68" s="59"/>
      <c r="AQ68" s="59"/>
      <c r="AR68" s="59"/>
    </row>
    <row r="69" ht="12.0" customHeight="1">
      <c r="A69" s="59" t="s">
        <v>330</v>
      </c>
      <c r="B69" s="59"/>
      <c r="C69" s="59"/>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59"/>
      <c r="AM69" s="59"/>
      <c r="AN69" s="59"/>
      <c r="AO69" s="59"/>
      <c r="AP69" s="59"/>
      <c r="AQ69" s="59"/>
      <c r="AR69" s="59"/>
    </row>
    <row r="70" ht="12.0" customHeight="1">
      <c r="A70" s="59" t="s">
        <v>331</v>
      </c>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c r="AP70" s="59"/>
      <c r="AQ70" s="59"/>
      <c r="AR70" s="59"/>
    </row>
    <row r="71" ht="12.0" customHeight="1">
      <c r="A71" s="59" t="s">
        <v>332</v>
      </c>
      <c r="B71" s="59"/>
      <c r="C71" s="59"/>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59"/>
      <c r="AO71" s="59"/>
      <c r="AP71" s="59"/>
      <c r="AQ71" s="59"/>
      <c r="AR71" s="59"/>
    </row>
    <row r="72" ht="12.0" customHeight="1">
      <c r="A72" s="59"/>
      <c r="B72" s="59"/>
      <c r="C72" s="59"/>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N72" s="59"/>
      <c r="AO72" s="59"/>
      <c r="AP72" s="59"/>
      <c r="AQ72" s="59"/>
      <c r="AR72" s="59"/>
    </row>
    <row r="73" ht="12.0" customHeight="1">
      <c r="A73" s="513"/>
      <c r="B73" s="59" t="s">
        <v>333</v>
      </c>
      <c r="C73" s="59"/>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59"/>
      <c r="AK73" s="59"/>
      <c r="AL73" s="59"/>
      <c r="AM73" s="59"/>
      <c r="AN73" s="59"/>
      <c r="AO73" s="59"/>
      <c r="AP73" s="59"/>
      <c r="AQ73" s="59"/>
      <c r="AR73" s="59"/>
    </row>
    <row r="74" ht="12.0" customHeight="1">
      <c r="A74" s="59"/>
      <c r="B74" s="59"/>
      <c r="C74" s="59"/>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9"/>
      <c r="AR74" s="59"/>
    </row>
    <row r="75" ht="12.0" customHeight="1">
      <c r="A75" s="59"/>
      <c r="B75" s="59" t="s">
        <v>334</v>
      </c>
      <c r="C75" s="59"/>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c r="AJ75" s="59"/>
      <c r="AK75" s="59"/>
      <c r="AL75" s="59"/>
      <c r="AM75" s="59"/>
      <c r="AN75" s="59"/>
      <c r="AO75" s="59"/>
      <c r="AP75" s="59"/>
      <c r="AQ75" s="59"/>
      <c r="AR75" s="59"/>
    </row>
    <row r="76" ht="12.0" customHeight="1">
      <c r="A76" s="59"/>
      <c r="B76" s="59"/>
      <c r="C76" s="59"/>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c r="AJ76" s="59"/>
      <c r="AK76" s="59"/>
      <c r="AL76" s="59"/>
      <c r="AM76" s="59"/>
      <c r="AN76" s="59"/>
      <c r="AO76" s="59"/>
      <c r="AP76" s="59"/>
      <c r="AQ76" s="59"/>
      <c r="AR76" s="59"/>
    </row>
    <row r="77" ht="12.0" customHeight="1">
      <c r="A77" s="59"/>
      <c r="B77" s="59"/>
      <c r="C77" s="59"/>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c r="AJ77" s="59"/>
      <c r="AK77" s="59"/>
      <c r="AL77" s="59"/>
      <c r="AM77" s="59"/>
      <c r="AN77" s="59"/>
      <c r="AO77" s="59"/>
      <c r="AP77" s="59"/>
      <c r="AQ77" s="59"/>
      <c r="AR77" s="59"/>
    </row>
    <row r="78" ht="12.0" customHeight="1">
      <c r="A78" s="59"/>
      <c r="B78" s="59"/>
      <c r="C78" s="59"/>
      <c r="D78" s="59"/>
      <c r="E78" s="59"/>
      <c r="F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9"/>
      <c r="AR78" s="59"/>
    </row>
    <row r="79" ht="12.0" customHeight="1">
      <c r="A79" s="59"/>
      <c r="B79" s="59"/>
      <c r="C79" s="59"/>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59"/>
      <c r="AK79" s="59"/>
      <c r="AL79" s="59"/>
      <c r="AM79" s="59"/>
      <c r="AN79" s="59"/>
      <c r="AO79" s="59"/>
      <c r="AP79" s="59"/>
      <c r="AQ79" s="59"/>
      <c r="AR79" s="59"/>
    </row>
    <row r="80" ht="12.0" customHeight="1">
      <c r="A80" s="59"/>
      <c r="B80" s="59"/>
      <c r="C80" s="59"/>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9"/>
      <c r="AR80" s="59"/>
    </row>
    <row r="81" ht="12.0" customHeight="1">
      <c r="A81" s="59"/>
      <c r="B81" s="59"/>
      <c r="C81" s="59"/>
      <c r="D81" s="59"/>
      <c r="E81" s="59"/>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c r="AR81" s="59"/>
    </row>
    <row r="82" ht="12.0" customHeight="1">
      <c r="A82" s="59"/>
      <c r="B82" s="59"/>
      <c r="C82" s="59"/>
      <c r="D82" s="59"/>
      <c r="E82" s="59"/>
      <c r="F82" s="59"/>
      <c r="G82" s="59"/>
      <c r="H82" s="59"/>
      <c r="I82" s="59"/>
      <c r="J82" s="59"/>
      <c r="K82" s="59"/>
      <c r="L82" s="59"/>
      <c r="M82" s="59"/>
      <c r="N82" s="59"/>
      <c r="O82" s="59"/>
      <c r="P82" s="59"/>
      <c r="Q82" s="59"/>
      <c r="R82" s="59"/>
      <c r="S82" s="59"/>
      <c r="T82" s="59"/>
      <c r="U82" s="59"/>
      <c r="V82" s="59"/>
      <c r="W82" s="59"/>
      <c r="X82" s="59"/>
      <c r="Y82" s="59"/>
      <c r="Z82" s="59"/>
      <c r="AA82" s="59"/>
      <c r="AB82" s="59"/>
      <c r="AC82" s="59"/>
      <c r="AD82" s="59"/>
      <c r="AE82" s="59"/>
      <c r="AF82" s="59"/>
      <c r="AG82" s="59"/>
      <c r="AH82" s="59"/>
      <c r="AI82" s="59"/>
      <c r="AJ82" s="59"/>
      <c r="AK82" s="59"/>
      <c r="AL82" s="59"/>
      <c r="AM82" s="59"/>
      <c r="AN82" s="59"/>
      <c r="AO82" s="59"/>
      <c r="AP82" s="59"/>
      <c r="AQ82" s="59"/>
      <c r="AR82" s="59"/>
    </row>
    <row r="83" ht="12.0" customHeight="1">
      <c r="A83" s="59"/>
      <c r="B83" s="59"/>
      <c r="C83" s="59"/>
      <c r="D83" s="59"/>
      <c r="E83" s="59"/>
      <c r="F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83" s="59"/>
      <c r="AN83" s="59"/>
      <c r="AO83" s="59"/>
      <c r="AP83" s="59"/>
      <c r="AQ83" s="59"/>
      <c r="AR83" s="59"/>
    </row>
    <row r="84" ht="12.0" customHeight="1">
      <c r="A84" s="59"/>
      <c r="B84" s="59"/>
      <c r="C84" s="59"/>
      <c r="D84" s="59"/>
      <c r="E84" s="59"/>
      <c r="F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row>
    <row r="85" ht="12.0" customHeight="1">
      <c r="A85" s="59"/>
      <c r="B85" s="59"/>
      <c r="C85" s="59"/>
      <c r="D85" s="59"/>
      <c r="E85" s="59"/>
      <c r="F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row>
    <row r="86" ht="12.0" customHeight="1">
      <c r="A86" s="59"/>
      <c r="B86" s="59"/>
      <c r="C86" s="59"/>
      <c r="D86" s="59"/>
      <c r="E86" s="59"/>
      <c r="F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row>
    <row r="87" ht="12.0" customHeight="1">
      <c r="A87" s="59"/>
      <c r="B87" s="59"/>
      <c r="C87" s="59"/>
      <c r="D87" s="59"/>
      <c r="E87" s="59"/>
      <c r="F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c r="AR87" s="59"/>
    </row>
    <row r="88" ht="12.0" customHeight="1">
      <c r="A88" s="59"/>
      <c r="B88" s="59"/>
      <c r="C88" s="59"/>
      <c r="D88" s="59"/>
      <c r="E88" s="59"/>
      <c r="F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9"/>
      <c r="AR88" s="59"/>
    </row>
    <row r="89" ht="12.0" customHeight="1">
      <c r="A89" s="59"/>
      <c r="B89" s="59"/>
      <c r="C89" s="59"/>
      <c r="D89" s="59"/>
      <c r="E89" s="59"/>
      <c r="F89" s="59"/>
      <c r="G89" s="59"/>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c r="AQ89" s="59"/>
      <c r="AR89" s="59"/>
    </row>
    <row r="90" ht="12.0" customHeight="1">
      <c r="A90" s="59"/>
      <c r="B90" s="59"/>
      <c r="C90" s="59"/>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row>
    <row r="91" ht="12.0" customHeight="1">
      <c r="A91" s="59"/>
      <c r="B91" s="59"/>
      <c r="C91" s="59"/>
      <c r="D91" s="59"/>
      <c r="E91" s="59"/>
      <c r="F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c r="AF91" s="59"/>
      <c r="AG91" s="59"/>
      <c r="AH91" s="59"/>
      <c r="AI91" s="59"/>
      <c r="AJ91" s="59"/>
      <c r="AK91" s="59"/>
      <c r="AL91" s="59"/>
      <c r="AM91" s="59"/>
      <c r="AN91" s="59"/>
      <c r="AO91" s="59"/>
      <c r="AP91" s="59"/>
      <c r="AQ91" s="59"/>
      <c r="AR91" s="59"/>
    </row>
    <row r="92" ht="12.0" customHeight="1">
      <c r="A92" s="59"/>
      <c r="B92" s="59"/>
      <c r="C92" s="59"/>
      <c r="D92" s="59"/>
      <c r="E92" s="59"/>
      <c r="F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c r="AR92" s="59"/>
    </row>
    <row r="93" ht="12.0" customHeight="1">
      <c r="A93" s="59"/>
      <c r="B93" s="59"/>
      <c r="C93" s="59"/>
      <c r="D93" s="59"/>
      <c r="E93" s="59"/>
      <c r="F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c r="AR93" s="59"/>
    </row>
    <row r="94" ht="12.0" customHeight="1">
      <c r="A94" s="59"/>
      <c r="B94" s="59"/>
      <c r="C94" s="59"/>
      <c r="D94" s="59"/>
      <c r="E94" s="59"/>
      <c r="F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c r="AJ94" s="59"/>
      <c r="AK94" s="59"/>
      <c r="AL94" s="59"/>
      <c r="AM94" s="59"/>
      <c r="AN94" s="59"/>
      <c r="AO94" s="59"/>
      <c r="AP94" s="59"/>
      <c r="AQ94" s="59"/>
      <c r="AR94" s="59"/>
    </row>
    <row r="95" ht="12.0" customHeight="1">
      <c r="A95" s="59"/>
      <c r="B95" s="59"/>
      <c r="C95" s="59"/>
      <c r="D95" s="59"/>
      <c r="E95" s="59"/>
      <c r="F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c r="AJ95" s="59"/>
      <c r="AK95" s="59"/>
      <c r="AL95" s="59"/>
      <c r="AM95" s="59"/>
      <c r="AN95" s="59"/>
      <c r="AO95" s="59"/>
      <c r="AP95" s="59"/>
      <c r="AQ95" s="59"/>
      <c r="AR95" s="59"/>
    </row>
    <row r="96" ht="12.0" customHeight="1">
      <c r="A96" s="59"/>
      <c r="B96" s="59"/>
      <c r="C96" s="59"/>
      <c r="D96" s="59"/>
      <c r="E96" s="59"/>
      <c r="F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c r="AQ96" s="59"/>
      <c r="AR96" s="59"/>
    </row>
    <row r="97" ht="12.0" customHeight="1">
      <c r="A97" s="59"/>
      <c r="B97" s="59"/>
      <c r="C97" s="59"/>
      <c r="D97" s="59"/>
      <c r="E97" s="59"/>
      <c r="F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c r="AM97" s="59"/>
      <c r="AN97" s="59"/>
      <c r="AO97" s="59"/>
      <c r="AP97" s="59"/>
      <c r="AQ97" s="59"/>
      <c r="AR97" s="59"/>
    </row>
    <row r="98" ht="12.0" customHeight="1">
      <c r="A98" s="59"/>
      <c r="B98" s="59"/>
      <c r="C98" s="59"/>
      <c r="D98" s="59"/>
      <c r="E98" s="59"/>
      <c r="F98" s="59"/>
      <c r="G98" s="59"/>
      <c r="H98" s="59"/>
      <c r="I98" s="59"/>
      <c r="J98" s="59"/>
      <c r="K98" s="59"/>
      <c r="L98" s="59"/>
      <c r="M98" s="59"/>
      <c r="N98" s="59"/>
      <c r="O98" s="59"/>
      <c r="P98" s="59"/>
      <c r="Q98" s="59"/>
      <c r="R98" s="59"/>
      <c r="S98" s="59"/>
      <c r="T98" s="59"/>
      <c r="U98" s="59"/>
      <c r="V98" s="59"/>
      <c r="W98" s="59"/>
      <c r="X98" s="59"/>
      <c r="Y98" s="59"/>
      <c r="Z98" s="59"/>
      <c r="AA98" s="59"/>
      <c r="AB98" s="59"/>
      <c r="AC98" s="59"/>
      <c r="AD98" s="59"/>
      <c r="AE98" s="59"/>
      <c r="AF98" s="59"/>
      <c r="AG98" s="59"/>
      <c r="AH98" s="59"/>
      <c r="AI98" s="59"/>
      <c r="AJ98" s="59"/>
      <c r="AK98" s="59"/>
      <c r="AL98" s="59"/>
      <c r="AM98" s="59"/>
      <c r="AN98" s="59"/>
      <c r="AO98" s="59"/>
      <c r="AP98" s="59"/>
      <c r="AQ98" s="59"/>
      <c r="AR98" s="59"/>
    </row>
    <row r="99" ht="12.0" customHeight="1">
      <c r="A99" s="59"/>
      <c r="B99" s="59"/>
      <c r="C99" s="59"/>
      <c r="D99" s="59"/>
      <c r="E99" s="59"/>
      <c r="F99" s="59"/>
      <c r="G99" s="59"/>
      <c r="H99" s="59"/>
      <c r="I99" s="59"/>
      <c r="J99" s="59"/>
      <c r="K99" s="59"/>
      <c r="L99" s="59"/>
      <c r="M99" s="59"/>
      <c r="N99" s="59"/>
      <c r="O99" s="59"/>
      <c r="P99" s="59"/>
      <c r="Q99" s="59"/>
      <c r="R99" s="59"/>
      <c r="S99" s="59"/>
      <c r="T99" s="59"/>
      <c r="U99" s="59"/>
      <c r="V99" s="59"/>
      <c r="W99" s="59"/>
      <c r="X99" s="59"/>
      <c r="Y99" s="59"/>
      <c r="Z99" s="59"/>
      <c r="AA99" s="59"/>
      <c r="AB99" s="59"/>
      <c r="AC99" s="59"/>
      <c r="AD99" s="59"/>
      <c r="AE99" s="59"/>
      <c r="AF99" s="59"/>
      <c r="AG99" s="59"/>
      <c r="AH99" s="59"/>
      <c r="AI99" s="59"/>
      <c r="AJ99" s="59"/>
      <c r="AK99" s="59"/>
      <c r="AL99" s="59"/>
      <c r="AM99" s="59"/>
      <c r="AN99" s="59"/>
      <c r="AO99" s="59"/>
      <c r="AP99" s="59"/>
      <c r="AQ99" s="59"/>
      <c r="AR99" s="59"/>
    </row>
    <row r="100" ht="12.0" customHeight="1">
      <c r="A100" s="59"/>
      <c r="B100" s="59"/>
      <c r="C100" s="59"/>
      <c r="D100" s="59"/>
      <c r="E100" s="59"/>
      <c r="F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59"/>
      <c r="AQ100" s="59"/>
      <c r="AR100" s="59"/>
    </row>
    <row r="101" ht="12.0" customHeight="1">
      <c r="A101" s="59"/>
      <c r="B101" s="59"/>
      <c r="C101" s="59"/>
      <c r="D101" s="59"/>
      <c r="E101" s="59"/>
      <c r="F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c r="AH101" s="59"/>
      <c r="AI101" s="59"/>
      <c r="AJ101" s="59"/>
      <c r="AK101" s="59"/>
      <c r="AL101" s="59"/>
      <c r="AM101" s="59"/>
      <c r="AN101" s="59"/>
      <c r="AO101" s="59"/>
      <c r="AP101" s="59"/>
      <c r="AQ101" s="59"/>
      <c r="AR101" s="59"/>
    </row>
    <row r="102" ht="12.0" customHeight="1">
      <c r="A102" s="59"/>
      <c r="B102" s="59"/>
      <c r="C102" s="59"/>
      <c r="D102" s="59"/>
      <c r="E102" s="59"/>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c r="AH102" s="59"/>
      <c r="AI102" s="59"/>
      <c r="AJ102" s="59"/>
      <c r="AK102" s="59"/>
      <c r="AL102" s="59"/>
      <c r="AM102" s="59"/>
      <c r="AN102" s="59"/>
      <c r="AO102" s="59"/>
      <c r="AP102" s="59"/>
      <c r="AQ102" s="59"/>
      <c r="AR102" s="59"/>
    </row>
    <row r="103" ht="12.0" customHeight="1">
      <c r="A103" s="59"/>
      <c r="B103" s="59"/>
      <c r="C103" s="59"/>
      <c r="D103" s="59"/>
      <c r="E103" s="59"/>
      <c r="F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9"/>
      <c r="AJ103" s="59"/>
      <c r="AK103" s="59"/>
      <c r="AL103" s="59"/>
      <c r="AM103" s="59"/>
      <c r="AN103" s="59"/>
      <c r="AO103" s="59"/>
      <c r="AP103" s="59"/>
      <c r="AQ103" s="59"/>
      <c r="AR103" s="59"/>
    </row>
    <row r="104" ht="12.0" customHeight="1">
      <c r="A104" s="59"/>
      <c r="B104" s="59"/>
      <c r="C104" s="59"/>
      <c r="D104" s="59"/>
      <c r="E104" s="59"/>
      <c r="F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c r="AR104" s="59"/>
    </row>
    <row r="105" ht="12.0" customHeight="1">
      <c r="A105" s="59"/>
      <c r="B105" s="59"/>
      <c r="C105" s="59"/>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c r="AL105" s="59"/>
      <c r="AM105" s="59"/>
      <c r="AN105" s="59"/>
      <c r="AO105" s="59"/>
      <c r="AP105" s="59"/>
      <c r="AQ105" s="59"/>
      <c r="AR105" s="59"/>
    </row>
    <row r="106" ht="12.0" customHeight="1">
      <c r="A106" s="59"/>
      <c r="B106" s="59"/>
      <c r="C106" s="59"/>
      <c r="D106" s="59"/>
      <c r="E106" s="59"/>
      <c r="F106" s="59"/>
      <c r="G106" s="59"/>
      <c r="H106" s="59"/>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c r="AH106" s="59"/>
      <c r="AI106" s="59"/>
      <c r="AJ106" s="59"/>
      <c r="AK106" s="59"/>
      <c r="AL106" s="59"/>
      <c r="AM106" s="59"/>
      <c r="AN106" s="59"/>
      <c r="AO106" s="59"/>
      <c r="AP106" s="59"/>
      <c r="AQ106" s="59"/>
      <c r="AR106" s="59"/>
    </row>
    <row r="107" ht="12.0" customHeight="1">
      <c r="A107" s="59"/>
      <c r="B107" s="59"/>
      <c r="C107" s="59"/>
      <c r="D107" s="59"/>
      <c r="E107" s="59"/>
      <c r="F107" s="59"/>
      <c r="G107" s="59"/>
      <c r="H107" s="59"/>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c r="AF107" s="59"/>
      <c r="AG107" s="59"/>
      <c r="AH107" s="59"/>
      <c r="AI107" s="59"/>
      <c r="AJ107" s="59"/>
      <c r="AK107" s="59"/>
      <c r="AL107" s="59"/>
      <c r="AM107" s="59"/>
      <c r="AN107" s="59"/>
      <c r="AO107" s="59"/>
      <c r="AP107" s="59"/>
      <c r="AQ107" s="59"/>
      <c r="AR107" s="59"/>
    </row>
    <row r="108" ht="12.0" customHeight="1">
      <c r="A108" s="59"/>
      <c r="B108" s="59"/>
      <c r="C108" s="59"/>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E108" s="59"/>
      <c r="AF108" s="59"/>
      <c r="AG108" s="59"/>
      <c r="AH108" s="59"/>
      <c r="AI108" s="59"/>
      <c r="AJ108" s="59"/>
      <c r="AK108" s="59"/>
      <c r="AL108" s="59"/>
      <c r="AM108" s="59"/>
      <c r="AN108" s="59"/>
      <c r="AO108" s="59"/>
      <c r="AP108" s="59"/>
      <c r="AQ108" s="59"/>
      <c r="AR108" s="59"/>
    </row>
    <row r="109" ht="12.0" customHeight="1">
      <c r="A109" s="59"/>
      <c r="B109" s="59"/>
      <c r="C109" s="59"/>
      <c r="D109" s="59"/>
      <c r="E109" s="59"/>
      <c r="F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c r="AE109" s="59"/>
      <c r="AF109" s="59"/>
      <c r="AG109" s="59"/>
      <c r="AH109" s="59"/>
      <c r="AI109" s="59"/>
      <c r="AJ109" s="59"/>
      <c r="AK109" s="59"/>
      <c r="AL109" s="59"/>
      <c r="AM109" s="59"/>
      <c r="AN109" s="59"/>
      <c r="AO109" s="59"/>
      <c r="AP109" s="59"/>
      <c r="AQ109" s="59"/>
      <c r="AR109" s="59"/>
    </row>
    <row r="110" ht="12.0" customHeight="1">
      <c r="A110" s="59"/>
      <c r="B110" s="59"/>
      <c r="C110" s="59"/>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c r="AH110" s="59"/>
      <c r="AI110" s="59"/>
      <c r="AJ110" s="59"/>
      <c r="AK110" s="59"/>
      <c r="AL110" s="59"/>
      <c r="AM110" s="59"/>
      <c r="AN110" s="59"/>
      <c r="AO110" s="59"/>
      <c r="AP110" s="59"/>
      <c r="AQ110" s="59"/>
      <c r="AR110" s="59"/>
    </row>
    <row r="111" ht="12.0" customHeight="1">
      <c r="A111" s="59"/>
      <c r="B111" s="59"/>
      <c r="C111" s="59"/>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c r="AH111" s="59"/>
      <c r="AI111" s="59"/>
      <c r="AJ111" s="59"/>
      <c r="AK111" s="59"/>
      <c r="AL111" s="59"/>
      <c r="AM111" s="59"/>
      <c r="AN111" s="59"/>
      <c r="AO111" s="59"/>
      <c r="AP111" s="59"/>
      <c r="AQ111" s="59"/>
      <c r="AR111" s="59"/>
    </row>
    <row r="112" ht="12.0" customHeight="1">
      <c r="A112" s="59"/>
      <c r="B112" s="59"/>
      <c r="C112" s="59"/>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9"/>
      <c r="AM112" s="59"/>
      <c r="AN112" s="59"/>
      <c r="AO112" s="59"/>
      <c r="AP112" s="59"/>
      <c r="AQ112" s="59"/>
      <c r="AR112" s="59"/>
    </row>
    <row r="113" ht="12.0" customHeight="1">
      <c r="A113" s="59"/>
      <c r="B113" s="59"/>
      <c r="C113" s="59"/>
      <c r="D113" s="59"/>
      <c r="E113" s="59"/>
      <c r="F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E113" s="59"/>
      <c r="AF113" s="59"/>
      <c r="AG113" s="59"/>
      <c r="AH113" s="59"/>
      <c r="AI113" s="59"/>
      <c r="AJ113" s="59"/>
      <c r="AK113" s="59"/>
      <c r="AL113" s="59"/>
      <c r="AM113" s="59"/>
      <c r="AN113" s="59"/>
      <c r="AO113" s="59"/>
      <c r="AP113" s="59"/>
      <c r="AQ113" s="59"/>
      <c r="AR113" s="59"/>
    </row>
    <row r="114" ht="12.0" customHeight="1">
      <c r="A114" s="59"/>
      <c r="B114" s="59"/>
      <c r="C114" s="59"/>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c r="AH114" s="59"/>
      <c r="AI114" s="59"/>
      <c r="AJ114" s="59"/>
      <c r="AK114" s="59"/>
      <c r="AL114" s="59"/>
      <c r="AM114" s="59"/>
      <c r="AN114" s="59"/>
      <c r="AO114" s="59"/>
      <c r="AP114" s="59"/>
      <c r="AQ114" s="59"/>
      <c r="AR114" s="59"/>
    </row>
    <row r="115" ht="12.0" customHeight="1">
      <c r="A115" s="59"/>
      <c r="B115" s="59"/>
      <c r="C115" s="59"/>
      <c r="D115" s="59"/>
      <c r="E115" s="59"/>
      <c r="F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c r="AH115" s="59"/>
      <c r="AI115" s="59"/>
      <c r="AJ115" s="59"/>
      <c r="AK115" s="59"/>
      <c r="AL115" s="59"/>
      <c r="AM115" s="59"/>
      <c r="AN115" s="59"/>
      <c r="AO115" s="59"/>
      <c r="AP115" s="59"/>
      <c r="AQ115" s="59"/>
      <c r="AR115" s="59"/>
    </row>
    <row r="116" ht="12.0" customHeight="1">
      <c r="A116" s="59"/>
      <c r="B116" s="59"/>
      <c r="C116" s="59"/>
      <c r="D116" s="59"/>
      <c r="E116" s="59"/>
      <c r="F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9"/>
      <c r="AR116" s="59"/>
    </row>
    <row r="117" ht="12.0" customHeight="1">
      <c r="A117" s="59"/>
      <c r="B117" s="59"/>
      <c r="C117" s="59"/>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c r="AJ117" s="59"/>
      <c r="AK117" s="59"/>
      <c r="AL117" s="59"/>
      <c r="AM117" s="59"/>
      <c r="AN117" s="59"/>
      <c r="AO117" s="59"/>
      <c r="AP117" s="59"/>
      <c r="AQ117" s="59"/>
      <c r="AR117" s="59"/>
    </row>
    <row r="118" ht="12.0" customHeight="1">
      <c r="A118" s="59"/>
      <c r="B118" s="59"/>
      <c r="C118" s="59"/>
      <c r="D118" s="59"/>
      <c r="E118" s="59"/>
      <c r="F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c r="AJ118" s="59"/>
      <c r="AK118" s="59"/>
      <c r="AL118" s="59"/>
      <c r="AM118" s="59"/>
      <c r="AN118" s="59"/>
      <c r="AO118" s="59"/>
      <c r="AP118" s="59"/>
      <c r="AQ118" s="59"/>
      <c r="AR118" s="59"/>
    </row>
    <row r="119" ht="12.0" customHeight="1">
      <c r="A119" s="59"/>
      <c r="B119" s="59"/>
      <c r="C119" s="59"/>
      <c r="D119" s="59"/>
      <c r="E119" s="59"/>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59"/>
      <c r="AL119" s="59"/>
      <c r="AM119" s="59"/>
      <c r="AN119" s="59"/>
      <c r="AO119" s="59"/>
      <c r="AP119" s="59"/>
      <c r="AQ119" s="59"/>
      <c r="AR119" s="59"/>
    </row>
    <row r="120" ht="12.0" customHeight="1">
      <c r="A120" s="59"/>
      <c r="B120" s="59"/>
      <c r="C120" s="59"/>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c r="AJ120" s="59"/>
      <c r="AK120" s="59"/>
      <c r="AL120" s="59"/>
      <c r="AM120" s="59"/>
      <c r="AN120" s="59"/>
      <c r="AO120" s="59"/>
      <c r="AP120" s="59"/>
      <c r="AQ120" s="59"/>
      <c r="AR120" s="59"/>
    </row>
    <row r="121" ht="12.0" customHeight="1">
      <c r="A121" s="59"/>
      <c r="B121" s="59"/>
      <c r="C121" s="59"/>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c r="AJ121" s="59"/>
      <c r="AK121" s="59"/>
      <c r="AL121" s="59"/>
      <c r="AM121" s="59"/>
      <c r="AN121" s="59"/>
      <c r="AO121" s="59"/>
      <c r="AP121" s="59"/>
      <c r="AQ121" s="59"/>
      <c r="AR121" s="59"/>
    </row>
    <row r="122" ht="12.0" customHeight="1">
      <c r="A122" s="59"/>
      <c r="B122" s="59"/>
      <c r="C122" s="59"/>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c r="AH122" s="59"/>
      <c r="AI122" s="59"/>
      <c r="AJ122" s="59"/>
      <c r="AK122" s="59"/>
      <c r="AL122" s="59"/>
      <c r="AM122" s="59"/>
      <c r="AN122" s="59"/>
      <c r="AO122" s="59"/>
      <c r="AP122" s="59"/>
      <c r="AQ122" s="59"/>
      <c r="AR122" s="59"/>
    </row>
    <row r="123" ht="12.0" customHeight="1">
      <c r="A123" s="59"/>
      <c r="B123" s="59"/>
      <c r="C123" s="59"/>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c r="AH123" s="59"/>
      <c r="AI123" s="59"/>
      <c r="AJ123" s="59"/>
      <c r="AK123" s="59"/>
      <c r="AL123" s="59"/>
      <c r="AM123" s="59"/>
      <c r="AN123" s="59"/>
      <c r="AO123" s="59"/>
      <c r="AP123" s="59"/>
      <c r="AQ123" s="59"/>
      <c r="AR123" s="59"/>
    </row>
    <row r="124" ht="12.0" customHeight="1">
      <c r="A124" s="59"/>
      <c r="B124" s="59"/>
      <c r="C124" s="59"/>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c r="AH124" s="59"/>
      <c r="AI124" s="59"/>
      <c r="AJ124" s="59"/>
      <c r="AK124" s="59"/>
      <c r="AL124" s="59"/>
      <c r="AM124" s="59"/>
      <c r="AN124" s="59"/>
      <c r="AO124" s="59"/>
      <c r="AP124" s="59"/>
      <c r="AQ124" s="59"/>
      <c r="AR124" s="59"/>
    </row>
    <row r="125" ht="12.0" customHeight="1">
      <c r="A125" s="59"/>
      <c r="B125" s="59"/>
      <c r="C125" s="59"/>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59"/>
      <c r="AK125" s="59"/>
      <c r="AL125" s="59"/>
      <c r="AM125" s="59"/>
      <c r="AN125" s="59"/>
      <c r="AO125" s="59"/>
      <c r="AP125" s="59"/>
      <c r="AQ125" s="59"/>
      <c r="AR125" s="59"/>
    </row>
    <row r="126" ht="12.0" customHeight="1">
      <c r="A126" s="59"/>
      <c r="B126" s="59"/>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59"/>
      <c r="AK126" s="59"/>
      <c r="AL126" s="59"/>
      <c r="AM126" s="59"/>
      <c r="AN126" s="59"/>
      <c r="AO126" s="59"/>
      <c r="AP126" s="59"/>
      <c r="AQ126" s="59"/>
      <c r="AR126" s="59"/>
    </row>
    <row r="127" ht="12.0" customHeight="1">
      <c r="A127" s="59"/>
      <c r="B127" s="59"/>
      <c r="C127" s="59"/>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c r="AJ127" s="59"/>
      <c r="AK127" s="59"/>
      <c r="AL127" s="59"/>
      <c r="AM127" s="59"/>
      <c r="AN127" s="59"/>
      <c r="AO127" s="59"/>
      <c r="AP127" s="59"/>
      <c r="AQ127" s="59"/>
      <c r="AR127" s="59"/>
    </row>
    <row r="128" ht="12.0" customHeight="1">
      <c r="A128" s="59"/>
      <c r="B128" s="59"/>
      <c r="C128" s="59"/>
      <c r="D128" s="59"/>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59"/>
      <c r="AK128" s="59"/>
      <c r="AL128" s="59"/>
      <c r="AM128" s="59"/>
      <c r="AN128" s="59"/>
      <c r="AO128" s="59"/>
      <c r="AP128" s="59"/>
      <c r="AQ128" s="59"/>
      <c r="AR128" s="59"/>
    </row>
    <row r="129" ht="12.0" customHeight="1">
      <c r="A129" s="59"/>
      <c r="B129" s="59"/>
      <c r="C129" s="59"/>
      <c r="D129" s="59"/>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59"/>
      <c r="AK129" s="59"/>
      <c r="AL129" s="59"/>
      <c r="AM129" s="59"/>
      <c r="AN129" s="59"/>
      <c r="AO129" s="59"/>
      <c r="AP129" s="59"/>
      <c r="AQ129" s="59"/>
      <c r="AR129" s="59"/>
    </row>
    <row r="130" ht="12.0" customHeight="1">
      <c r="A130" s="59"/>
      <c r="B130" s="59"/>
      <c r="C130" s="59"/>
      <c r="D130" s="59"/>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c r="AH130" s="59"/>
      <c r="AI130" s="59"/>
      <c r="AJ130" s="59"/>
      <c r="AK130" s="59"/>
      <c r="AL130" s="59"/>
      <c r="AM130" s="59"/>
      <c r="AN130" s="59"/>
      <c r="AO130" s="59"/>
      <c r="AP130" s="59"/>
      <c r="AQ130" s="59"/>
      <c r="AR130" s="59"/>
    </row>
    <row r="131" ht="12.0" customHeight="1">
      <c r="A131" s="59"/>
      <c r="B131" s="59"/>
      <c r="C131" s="59"/>
      <c r="D131" s="59"/>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59"/>
      <c r="AK131" s="59"/>
      <c r="AL131" s="59"/>
      <c r="AM131" s="59"/>
      <c r="AN131" s="59"/>
      <c r="AO131" s="59"/>
      <c r="AP131" s="59"/>
      <c r="AQ131" s="59"/>
      <c r="AR131" s="59"/>
    </row>
    <row r="132" ht="12.0" customHeight="1">
      <c r="A132" s="59"/>
      <c r="B132" s="59"/>
      <c r="C132" s="59"/>
      <c r="D132" s="59"/>
      <c r="E132" s="59"/>
      <c r="F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c r="AH132" s="59"/>
      <c r="AI132" s="59"/>
      <c r="AJ132" s="59"/>
      <c r="AK132" s="59"/>
      <c r="AL132" s="59"/>
      <c r="AM132" s="59"/>
      <c r="AN132" s="59"/>
      <c r="AO132" s="59"/>
      <c r="AP132" s="59"/>
      <c r="AQ132" s="59"/>
      <c r="AR132" s="59"/>
    </row>
    <row r="133" ht="12.0" customHeight="1">
      <c r="A133" s="59"/>
      <c r="B133" s="59"/>
      <c r="C133" s="59"/>
      <c r="D133" s="59"/>
      <c r="E133" s="59"/>
      <c r="F133" s="59"/>
      <c r="G133" s="59"/>
      <c r="H133" s="59"/>
      <c r="I133" s="59"/>
      <c r="J133" s="59"/>
      <c r="K133" s="59"/>
      <c r="L133" s="59"/>
      <c r="M133" s="59"/>
      <c r="N133" s="59"/>
      <c r="O133" s="59"/>
      <c r="P133" s="59"/>
      <c r="Q133" s="59"/>
      <c r="R133" s="59"/>
      <c r="S133" s="59"/>
      <c r="T133" s="59"/>
      <c r="U133" s="59"/>
      <c r="V133" s="59"/>
      <c r="W133" s="59"/>
      <c r="X133" s="59"/>
      <c r="Y133" s="59"/>
      <c r="Z133" s="59"/>
      <c r="AA133" s="59"/>
      <c r="AB133" s="59"/>
      <c r="AC133" s="59"/>
      <c r="AD133" s="59"/>
      <c r="AE133" s="59"/>
      <c r="AF133" s="59"/>
      <c r="AG133" s="59"/>
      <c r="AH133" s="59"/>
      <c r="AI133" s="59"/>
      <c r="AJ133" s="59"/>
      <c r="AK133" s="59"/>
      <c r="AL133" s="59"/>
      <c r="AM133" s="59"/>
      <c r="AN133" s="59"/>
      <c r="AO133" s="59"/>
      <c r="AP133" s="59"/>
      <c r="AQ133" s="59"/>
      <c r="AR133" s="59"/>
    </row>
    <row r="134" ht="12.0" customHeight="1">
      <c r="A134" s="59"/>
      <c r="B134" s="59"/>
      <c r="C134" s="59"/>
      <c r="D134" s="59"/>
      <c r="E134" s="59"/>
      <c r="F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59"/>
      <c r="AE134" s="59"/>
      <c r="AF134" s="59"/>
      <c r="AG134" s="59"/>
      <c r="AH134" s="59"/>
      <c r="AI134" s="59"/>
      <c r="AJ134" s="59"/>
      <c r="AK134" s="59"/>
      <c r="AL134" s="59"/>
      <c r="AM134" s="59"/>
      <c r="AN134" s="59"/>
      <c r="AO134" s="59"/>
      <c r="AP134" s="59"/>
      <c r="AQ134" s="59"/>
      <c r="AR134" s="59"/>
    </row>
    <row r="135" ht="12.0" customHeight="1">
      <c r="A135" s="59"/>
      <c r="B135" s="59"/>
      <c r="C135" s="59"/>
      <c r="D135" s="59"/>
      <c r="E135" s="59"/>
      <c r="F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c r="AE135" s="59"/>
      <c r="AF135" s="59"/>
      <c r="AG135" s="59"/>
      <c r="AH135" s="59"/>
      <c r="AI135" s="59"/>
      <c r="AJ135" s="59"/>
      <c r="AK135" s="59"/>
      <c r="AL135" s="59"/>
      <c r="AM135" s="59"/>
      <c r="AN135" s="59"/>
      <c r="AO135" s="59"/>
      <c r="AP135" s="59"/>
      <c r="AQ135" s="59"/>
      <c r="AR135" s="59"/>
    </row>
    <row r="136" ht="12.0" customHeight="1">
      <c r="A136" s="59"/>
      <c r="B136" s="59"/>
      <c r="C136" s="59"/>
      <c r="D136" s="59"/>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c r="AH136" s="59"/>
      <c r="AI136" s="59"/>
      <c r="AJ136" s="59"/>
      <c r="AK136" s="59"/>
      <c r="AL136" s="59"/>
      <c r="AM136" s="59"/>
      <c r="AN136" s="59"/>
      <c r="AO136" s="59"/>
      <c r="AP136" s="59"/>
      <c r="AQ136" s="59"/>
      <c r="AR136" s="59"/>
    </row>
    <row r="137" ht="12.0" customHeight="1">
      <c r="A137" s="59"/>
      <c r="B137" s="59"/>
      <c r="C137" s="59"/>
      <c r="D137" s="59"/>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c r="AJ137" s="59"/>
      <c r="AK137" s="59"/>
      <c r="AL137" s="59"/>
      <c r="AM137" s="59"/>
      <c r="AN137" s="59"/>
      <c r="AO137" s="59"/>
      <c r="AP137" s="59"/>
      <c r="AQ137" s="59"/>
      <c r="AR137" s="59"/>
    </row>
    <row r="138" ht="12.0" customHeight="1">
      <c r="A138" s="59"/>
      <c r="B138" s="59"/>
      <c r="C138" s="59"/>
      <c r="D138" s="59"/>
      <c r="E138" s="59"/>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c r="AH138" s="59"/>
      <c r="AI138" s="59"/>
      <c r="AJ138" s="59"/>
      <c r="AK138" s="59"/>
      <c r="AL138" s="59"/>
      <c r="AM138" s="59"/>
      <c r="AN138" s="59"/>
      <c r="AO138" s="59"/>
      <c r="AP138" s="59"/>
      <c r="AQ138" s="59"/>
      <c r="AR138" s="59"/>
    </row>
    <row r="139" ht="12.0" customHeight="1">
      <c r="A139" s="59"/>
      <c r="B139" s="59"/>
      <c r="C139" s="59"/>
      <c r="D139" s="59"/>
      <c r="E139" s="59"/>
      <c r="F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c r="AH139" s="59"/>
      <c r="AI139" s="59"/>
      <c r="AJ139" s="59"/>
      <c r="AK139" s="59"/>
      <c r="AL139" s="59"/>
      <c r="AM139" s="59"/>
      <c r="AN139" s="59"/>
      <c r="AO139" s="59"/>
      <c r="AP139" s="59"/>
      <c r="AQ139" s="59"/>
      <c r="AR139" s="59"/>
    </row>
    <row r="140" ht="12.0" customHeight="1">
      <c r="A140" s="59"/>
      <c r="B140" s="59"/>
      <c r="C140" s="59"/>
      <c r="D140" s="59"/>
      <c r="E140" s="59"/>
      <c r="F140" s="59"/>
      <c r="G140" s="59"/>
      <c r="H140" s="59"/>
      <c r="I140" s="59"/>
      <c r="J140" s="59"/>
      <c r="K140" s="59"/>
      <c r="L140" s="59"/>
      <c r="M140" s="59"/>
      <c r="N140" s="59"/>
      <c r="O140" s="59"/>
      <c r="P140" s="59"/>
      <c r="Q140" s="59"/>
      <c r="R140" s="59"/>
      <c r="S140" s="59"/>
      <c r="T140" s="59"/>
      <c r="U140" s="59"/>
      <c r="V140" s="59"/>
      <c r="W140" s="59"/>
      <c r="X140" s="59"/>
      <c r="Y140" s="59"/>
      <c r="Z140" s="59"/>
      <c r="AA140" s="59"/>
      <c r="AB140" s="59"/>
      <c r="AC140" s="59"/>
      <c r="AD140" s="59"/>
      <c r="AE140" s="59"/>
      <c r="AF140" s="59"/>
      <c r="AG140" s="59"/>
      <c r="AH140" s="59"/>
      <c r="AI140" s="59"/>
      <c r="AJ140" s="59"/>
      <c r="AK140" s="59"/>
      <c r="AL140" s="59"/>
      <c r="AM140" s="59"/>
      <c r="AN140" s="59"/>
      <c r="AO140" s="59"/>
      <c r="AP140" s="59"/>
      <c r="AQ140" s="59"/>
      <c r="AR140" s="59"/>
    </row>
    <row r="141" ht="12.0" customHeight="1">
      <c r="A141" s="59"/>
      <c r="B141" s="59"/>
      <c r="C141" s="59"/>
      <c r="D141" s="59"/>
      <c r="E141" s="59"/>
      <c r="F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c r="AH141" s="59"/>
      <c r="AI141" s="59"/>
      <c r="AJ141" s="59"/>
      <c r="AK141" s="59"/>
      <c r="AL141" s="59"/>
      <c r="AM141" s="59"/>
      <c r="AN141" s="59"/>
      <c r="AO141" s="59"/>
      <c r="AP141" s="59"/>
      <c r="AQ141" s="59"/>
      <c r="AR141" s="59"/>
    </row>
    <row r="142" ht="12.0" customHeight="1">
      <c r="A142" s="59"/>
      <c r="B142" s="59"/>
      <c r="C142" s="59"/>
      <c r="D142" s="59"/>
      <c r="E142" s="59"/>
      <c r="F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c r="AD142" s="59"/>
      <c r="AE142" s="59"/>
      <c r="AF142" s="59"/>
      <c r="AG142" s="59"/>
      <c r="AH142" s="59"/>
      <c r="AI142" s="59"/>
      <c r="AJ142" s="59"/>
      <c r="AK142" s="59"/>
      <c r="AL142" s="59"/>
      <c r="AM142" s="59"/>
      <c r="AN142" s="59"/>
      <c r="AO142" s="59"/>
      <c r="AP142" s="59"/>
      <c r="AQ142" s="59"/>
      <c r="AR142" s="59"/>
    </row>
    <row r="143" ht="12.0" customHeight="1">
      <c r="A143" s="59"/>
      <c r="B143" s="59"/>
      <c r="C143" s="59"/>
      <c r="D143" s="59"/>
      <c r="E143" s="59"/>
      <c r="F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c r="AD143" s="59"/>
      <c r="AE143" s="59"/>
      <c r="AF143" s="59"/>
      <c r="AG143" s="59"/>
      <c r="AH143" s="59"/>
      <c r="AI143" s="59"/>
      <c r="AJ143" s="59"/>
      <c r="AK143" s="59"/>
      <c r="AL143" s="59"/>
      <c r="AM143" s="59"/>
      <c r="AN143" s="59"/>
      <c r="AO143" s="59"/>
      <c r="AP143" s="59"/>
      <c r="AQ143" s="59"/>
      <c r="AR143" s="59"/>
    </row>
    <row r="144" ht="12.0" customHeight="1">
      <c r="A144" s="59"/>
      <c r="B144" s="59"/>
      <c r="C144" s="59"/>
      <c r="D144" s="59"/>
      <c r="E144" s="59"/>
      <c r="F144" s="59"/>
      <c r="G144" s="59"/>
      <c r="H144" s="59"/>
      <c r="I144" s="59"/>
      <c r="J144" s="59"/>
      <c r="K144" s="59"/>
      <c r="L144" s="59"/>
      <c r="M144" s="59"/>
      <c r="N144" s="59"/>
      <c r="O144" s="59"/>
      <c r="P144" s="59"/>
      <c r="Q144" s="59"/>
      <c r="R144" s="59"/>
      <c r="S144" s="59"/>
      <c r="T144" s="59"/>
      <c r="U144" s="59"/>
      <c r="V144" s="59"/>
      <c r="W144" s="59"/>
      <c r="X144" s="59"/>
      <c r="Y144" s="59"/>
      <c r="Z144" s="59"/>
      <c r="AA144" s="59"/>
      <c r="AB144" s="59"/>
      <c r="AC144" s="59"/>
      <c r="AD144" s="59"/>
      <c r="AE144" s="59"/>
      <c r="AF144" s="59"/>
      <c r="AG144" s="59"/>
      <c r="AH144" s="59"/>
      <c r="AI144" s="59"/>
      <c r="AJ144" s="59"/>
      <c r="AK144" s="59"/>
      <c r="AL144" s="59"/>
      <c r="AM144" s="59"/>
      <c r="AN144" s="59"/>
      <c r="AO144" s="59"/>
      <c r="AP144" s="59"/>
      <c r="AQ144" s="59"/>
      <c r="AR144" s="59"/>
    </row>
    <row r="145" ht="12.0" customHeight="1">
      <c r="A145" s="59"/>
      <c r="B145" s="59"/>
      <c r="C145" s="59"/>
      <c r="D145" s="59"/>
      <c r="E145" s="59"/>
      <c r="F145" s="5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c r="AD145" s="59"/>
      <c r="AE145" s="59"/>
      <c r="AF145" s="59"/>
      <c r="AG145" s="59"/>
      <c r="AH145" s="59"/>
      <c r="AI145" s="59"/>
      <c r="AJ145" s="59"/>
      <c r="AK145" s="59"/>
      <c r="AL145" s="59"/>
      <c r="AM145" s="59"/>
      <c r="AN145" s="59"/>
      <c r="AO145" s="59"/>
      <c r="AP145" s="59"/>
      <c r="AQ145" s="59"/>
      <c r="AR145" s="59"/>
    </row>
    <row r="146" ht="12.0" customHeight="1">
      <c r="A146" s="59"/>
      <c r="B146" s="59"/>
      <c r="C146" s="59"/>
      <c r="D146" s="59"/>
      <c r="E146" s="59"/>
      <c r="F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c r="AD146" s="59"/>
      <c r="AE146" s="59"/>
      <c r="AF146" s="59"/>
      <c r="AG146" s="59"/>
      <c r="AH146" s="59"/>
      <c r="AI146" s="59"/>
      <c r="AJ146" s="59"/>
      <c r="AK146" s="59"/>
      <c r="AL146" s="59"/>
      <c r="AM146" s="59"/>
      <c r="AN146" s="59"/>
      <c r="AO146" s="59"/>
      <c r="AP146" s="59"/>
      <c r="AQ146" s="59"/>
      <c r="AR146" s="59"/>
    </row>
    <row r="147" ht="12.0" customHeight="1">
      <c r="A147" s="59"/>
      <c r="B147" s="59"/>
      <c r="C147" s="59"/>
      <c r="D147" s="59"/>
      <c r="E147" s="59"/>
      <c r="F147" s="59"/>
      <c r="G147" s="59"/>
      <c r="H147" s="59"/>
      <c r="I147" s="59"/>
      <c r="J147" s="59"/>
      <c r="K147" s="59"/>
      <c r="L147" s="59"/>
      <c r="M147" s="59"/>
      <c r="N147" s="59"/>
      <c r="O147" s="59"/>
      <c r="P147" s="59"/>
      <c r="Q147" s="59"/>
      <c r="R147" s="59"/>
      <c r="S147" s="59"/>
      <c r="T147" s="59"/>
      <c r="U147" s="59"/>
      <c r="V147" s="59"/>
      <c r="W147" s="59"/>
      <c r="X147" s="59"/>
      <c r="Y147" s="59"/>
      <c r="Z147" s="59"/>
      <c r="AA147" s="59"/>
      <c r="AB147" s="59"/>
      <c r="AC147" s="59"/>
      <c r="AD147" s="59"/>
      <c r="AE147" s="59"/>
      <c r="AF147" s="59"/>
      <c r="AG147" s="59"/>
      <c r="AH147" s="59"/>
      <c r="AI147" s="59"/>
      <c r="AJ147" s="59"/>
      <c r="AK147" s="59"/>
      <c r="AL147" s="59"/>
      <c r="AM147" s="59"/>
      <c r="AN147" s="59"/>
      <c r="AO147" s="59"/>
      <c r="AP147" s="59"/>
      <c r="AQ147" s="59"/>
      <c r="AR147" s="59"/>
    </row>
    <row r="148" ht="12.0" customHeight="1">
      <c r="A148" s="59"/>
      <c r="B148" s="59"/>
      <c r="C148" s="59"/>
      <c r="D148" s="59"/>
      <c r="E148" s="59"/>
      <c r="F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E148" s="59"/>
      <c r="AF148" s="59"/>
      <c r="AG148" s="59"/>
      <c r="AH148" s="59"/>
      <c r="AI148" s="59"/>
      <c r="AJ148" s="59"/>
      <c r="AK148" s="59"/>
      <c r="AL148" s="59"/>
      <c r="AM148" s="59"/>
      <c r="AN148" s="59"/>
      <c r="AO148" s="59"/>
      <c r="AP148" s="59"/>
      <c r="AQ148" s="59"/>
      <c r="AR148" s="59"/>
    </row>
    <row r="149" ht="12.0" customHeight="1">
      <c r="A149" s="59"/>
      <c r="B149" s="59"/>
      <c r="C149" s="59"/>
      <c r="D149" s="59"/>
      <c r="E149" s="59"/>
      <c r="F149" s="59"/>
      <c r="G149" s="59"/>
      <c r="H149" s="59"/>
      <c r="I149" s="59"/>
      <c r="J149" s="59"/>
      <c r="K149" s="59"/>
      <c r="L149" s="59"/>
      <c r="M149" s="59"/>
      <c r="N149" s="59"/>
      <c r="O149" s="59"/>
      <c r="P149" s="59"/>
      <c r="Q149" s="59"/>
      <c r="R149" s="59"/>
      <c r="S149" s="59"/>
      <c r="T149" s="59"/>
      <c r="U149" s="59"/>
      <c r="V149" s="59"/>
      <c r="W149" s="59"/>
      <c r="X149" s="59"/>
      <c r="Y149" s="59"/>
      <c r="Z149" s="59"/>
      <c r="AA149" s="59"/>
      <c r="AB149" s="59"/>
      <c r="AC149" s="59"/>
      <c r="AD149" s="59"/>
      <c r="AE149" s="59"/>
      <c r="AF149" s="59"/>
      <c r="AG149" s="59"/>
      <c r="AH149" s="59"/>
      <c r="AI149" s="59"/>
      <c r="AJ149" s="59"/>
      <c r="AK149" s="59"/>
      <c r="AL149" s="59"/>
      <c r="AM149" s="59"/>
      <c r="AN149" s="59"/>
      <c r="AO149" s="59"/>
      <c r="AP149" s="59"/>
      <c r="AQ149" s="59"/>
      <c r="AR149" s="59"/>
    </row>
    <row r="150" ht="12.0" customHeight="1">
      <c r="A150" s="59"/>
      <c r="B150" s="59"/>
      <c r="C150" s="59"/>
      <c r="D150" s="59"/>
      <c r="E150" s="59"/>
      <c r="F150" s="59"/>
      <c r="G150" s="59"/>
      <c r="H150" s="59"/>
      <c r="I150" s="59"/>
      <c r="J150" s="59"/>
      <c r="K150" s="59"/>
      <c r="L150" s="59"/>
      <c r="M150" s="59"/>
      <c r="N150" s="59"/>
      <c r="O150" s="59"/>
      <c r="P150" s="59"/>
      <c r="Q150" s="59"/>
      <c r="R150" s="59"/>
      <c r="S150" s="59"/>
      <c r="T150" s="59"/>
      <c r="U150" s="59"/>
      <c r="V150" s="59"/>
      <c r="W150" s="59"/>
      <c r="X150" s="59"/>
      <c r="Y150" s="59"/>
      <c r="Z150" s="59"/>
      <c r="AA150" s="59"/>
      <c r="AB150" s="59"/>
      <c r="AC150" s="59"/>
      <c r="AD150" s="59"/>
      <c r="AE150" s="59"/>
      <c r="AF150" s="59"/>
      <c r="AG150" s="59"/>
      <c r="AH150" s="59"/>
      <c r="AI150" s="59"/>
      <c r="AJ150" s="59"/>
      <c r="AK150" s="59"/>
      <c r="AL150" s="59"/>
      <c r="AM150" s="59"/>
      <c r="AN150" s="59"/>
      <c r="AO150" s="59"/>
      <c r="AP150" s="59"/>
      <c r="AQ150" s="59"/>
      <c r="AR150" s="59"/>
    </row>
    <row r="151" ht="12.0" customHeight="1">
      <c r="A151" s="59"/>
      <c r="B151" s="59"/>
      <c r="C151" s="59"/>
      <c r="D151" s="59"/>
      <c r="E151" s="59"/>
      <c r="F151" s="59"/>
      <c r="G151" s="59"/>
      <c r="H151" s="59"/>
      <c r="I151" s="59"/>
      <c r="J151" s="59"/>
      <c r="K151" s="59"/>
      <c r="L151" s="59"/>
      <c r="M151" s="59"/>
      <c r="N151" s="59"/>
      <c r="O151" s="59"/>
      <c r="P151" s="59"/>
      <c r="Q151" s="59"/>
      <c r="R151" s="59"/>
      <c r="S151" s="59"/>
      <c r="T151" s="59"/>
      <c r="U151" s="59"/>
      <c r="V151" s="59"/>
      <c r="W151" s="59"/>
      <c r="X151" s="59"/>
      <c r="Y151" s="59"/>
      <c r="Z151" s="59"/>
      <c r="AA151" s="59"/>
      <c r="AB151" s="59"/>
      <c r="AC151" s="59"/>
      <c r="AD151" s="59"/>
      <c r="AE151" s="59"/>
      <c r="AF151" s="59"/>
      <c r="AG151" s="59"/>
      <c r="AH151" s="59"/>
      <c r="AI151" s="59"/>
      <c r="AJ151" s="59"/>
      <c r="AK151" s="59"/>
      <c r="AL151" s="59"/>
      <c r="AM151" s="59"/>
      <c r="AN151" s="59"/>
      <c r="AO151" s="59"/>
      <c r="AP151" s="59"/>
      <c r="AQ151" s="59"/>
      <c r="AR151" s="59"/>
    </row>
    <row r="152" ht="12.0" customHeight="1">
      <c r="A152" s="59"/>
      <c r="B152" s="59"/>
      <c r="C152" s="59"/>
      <c r="D152" s="59"/>
      <c r="E152" s="59"/>
      <c r="F152" s="59"/>
      <c r="G152" s="59"/>
      <c r="H152" s="59"/>
      <c r="I152" s="59"/>
      <c r="J152" s="59"/>
      <c r="K152" s="59"/>
      <c r="L152" s="59"/>
      <c r="M152" s="59"/>
      <c r="N152" s="59"/>
      <c r="O152" s="59"/>
      <c r="P152" s="59"/>
      <c r="Q152" s="59"/>
      <c r="R152" s="59"/>
      <c r="S152" s="59"/>
      <c r="T152" s="59"/>
      <c r="U152" s="59"/>
      <c r="V152" s="59"/>
      <c r="W152" s="59"/>
      <c r="X152" s="59"/>
      <c r="Y152" s="59"/>
      <c r="Z152" s="59"/>
      <c r="AA152" s="59"/>
      <c r="AB152" s="59"/>
      <c r="AC152" s="59"/>
      <c r="AD152" s="59"/>
      <c r="AE152" s="59"/>
      <c r="AF152" s="59"/>
      <c r="AG152" s="59"/>
      <c r="AH152" s="59"/>
      <c r="AI152" s="59"/>
      <c r="AJ152" s="59"/>
      <c r="AK152" s="59"/>
      <c r="AL152" s="59"/>
      <c r="AM152" s="59"/>
      <c r="AN152" s="59"/>
      <c r="AO152" s="59"/>
      <c r="AP152" s="59"/>
      <c r="AQ152" s="59"/>
      <c r="AR152" s="59"/>
    </row>
    <row r="153" ht="12.0" customHeight="1">
      <c r="A153" s="59"/>
      <c r="B153" s="59"/>
      <c r="C153" s="59"/>
      <c r="D153" s="59"/>
      <c r="E153" s="59"/>
      <c r="F153" s="59"/>
      <c r="G153" s="59"/>
      <c r="H153" s="59"/>
      <c r="I153" s="59"/>
      <c r="J153" s="59"/>
      <c r="K153" s="59"/>
      <c r="L153" s="59"/>
      <c r="M153" s="59"/>
      <c r="N153" s="59"/>
      <c r="O153" s="59"/>
      <c r="P153" s="59"/>
      <c r="Q153" s="59"/>
      <c r="R153" s="59"/>
      <c r="S153" s="59"/>
      <c r="T153" s="59"/>
      <c r="U153" s="59"/>
      <c r="V153" s="59"/>
      <c r="W153" s="59"/>
      <c r="X153" s="59"/>
      <c r="Y153" s="59"/>
      <c r="Z153" s="59"/>
      <c r="AA153" s="59"/>
      <c r="AB153" s="59"/>
      <c r="AC153" s="59"/>
      <c r="AD153" s="59"/>
      <c r="AE153" s="59"/>
      <c r="AF153" s="59"/>
      <c r="AG153" s="59"/>
      <c r="AH153" s="59"/>
      <c r="AI153" s="59"/>
      <c r="AJ153" s="59"/>
      <c r="AK153" s="59"/>
      <c r="AL153" s="59"/>
      <c r="AM153" s="59"/>
      <c r="AN153" s="59"/>
      <c r="AO153" s="59"/>
      <c r="AP153" s="59"/>
      <c r="AQ153" s="59"/>
      <c r="AR153" s="59"/>
    </row>
    <row r="154" ht="12.0" customHeight="1">
      <c r="A154" s="59"/>
      <c r="B154" s="59"/>
      <c r="C154" s="59"/>
      <c r="D154" s="59"/>
      <c r="E154" s="59"/>
      <c r="F154" s="59"/>
      <c r="G154" s="59"/>
      <c r="H154" s="59"/>
      <c r="I154" s="59"/>
      <c r="J154" s="59"/>
      <c r="K154" s="59"/>
      <c r="L154" s="59"/>
      <c r="M154" s="59"/>
      <c r="N154" s="59"/>
      <c r="O154" s="59"/>
      <c r="P154" s="59"/>
      <c r="Q154" s="59"/>
      <c r="R154" s="59"/>
      <c r="S154" s="59"/>
      <c r="T154" s="59"/>
      <c r="U154" s="59"/>
      <c r="V154" s="59"/>
      <c r="W154" s="59"/>
      <c r="X154" s="59"/>
      <c r="Y154" s="59"/>
      <c r="Z154" s="59"/>
      <c r="AA154" s="59"/>
      <c r="AB154" s="59"/>
      <c r="AC154" s="59"/>
      <c r="AD154" s="59"/>
      <c r="AE154" s="59"/>
      <c r="AF154" s="59"/>
      <c r="AG154" s="59"/>
      <c r="AH154" s="59"/>
      <c r="AI154" s="59"/>
      <c r="AJ154" s="59"/>
      <c r="AK154" s="59"/>
      <c r="AL154" s="59"/>
      <c r="AM154" s="59"/>
      <c r="AN154" s="59"/>
      <c r="AO154" s="59"/>
      <c r="AP154" s="59"/>
      <c r="AQ154" s="59"/>
      <c r="AR154" s="59"/>
    </row>
    <row r="155" ht="12.0" customHeight="1">
      <c r="A155" s="59"/>
      <c r="B155" s="59"/>
      <c r="C155" s="59"/>
      <c r="D155" s="59"/>
      <c r="E155" s="59"/>
      <c r="F155" s="59"/>
      <c r="G155" s="59"/>
      <c r="H155" s="59"/>
      <c r="I155" s="59"/>
      <c r="J155" s="59"/>
      <c r="K155" s="59"/>
      <c r="L155" s="59"/>
      <c r="M155" s="59"/>
      <c r="N155" s="59"/>
      <c r="O155" s="59"/>
      <c r="P155" s="59"/>
      <c r="Q155" s="59"/>
      <c r="R155" s="59"/>
      <c r="S155" s="59"/>
      <c r="T155" s="59"/>
      <c r="U155" s="59"/>
      <c r="V155" s="59"/>
      <c r="W155" s="59"/>
      <c r="X155" s="59"/>
      <c r="Y155" s="59"/>
      <c r="Z155" s="59"/>
      <c r="AA155" s="59"/>
      <c r="AB155" s="59"/>
      <c r="AC155" s="59"/>
      <c r="AD155" s="59"/>
      <c r="AE155" s="59"/>
      <c r="AF155" s="59"/>
      <c r="AG155" s="59"/>
      <c r="AH155" s="59"/>
      <c r="AI155" s="59"/>
      <c r="AJ155" s="59"/>
      <c r="AK155" s="59"/>
      <c r="AL155" s="59"/>
      <c r="AM155" s="59"/>
      <c r="AN155" s="59"/>
      <c r="AO155" s="59"/>
      <c r="AP155" s="59"/>
      <c r="AQ155" s="59"/>
      <c r="AR155" s="59"/>
    </row>
    <row r="156" ht="12.0" customHeight="1">
      <c r="A156" s="59"/>
      <c r="B156" s="59"/>
      <c r="C156" s="59"/>
      <c r="D156" s="59"/>
      <c r="E156" s="59"/>
      <c r="F156" s="59"/>
      <c r="G156" s="59"/>
      <c r="H156" s="59"/>
      <c r="I156" s="59"/>
      <c r="J156" s="59"/>
      <c r="K156" s="59"/>
      <c r="L156" s="59"/>
      <c r="M156" s="59"/>
      <c r="N156" s="59"/>
      <c r="O156" s="59"/>
      <c r="P156" s="59"/>
      <c r="Q156" s="59"/>
      <c r="R156" s="59"/>
      <c r="S156" s="59"/>
      <c r="T156" s="59"/>
      <c r="U156" s="59"/>
      <c r="V156" s="59"/>
      <c r="W156" s="59"/>
      <c r="X156" s="59"/>
      <c r="Y156" s="59"/>
      <c r="Z156" s="59"/>
      <c r="AA156" s="59"/>
      <c r="AB156" s="59"/>
      <c r="AC156" s="59"/>
      <c r="AD156" s="59"/>
      <c r="AE156" s="59"/>
      <c r="AF156" s="59"/>
      <c r="AG156" s="59"/>
      <c r="AH156" s="59"/>
      <c r="AI156" s="59"/>
      <c r="AJ156" s="59"/>
      <c r="AK156" s="59"/>
      <c r="AL156" s="59"/>
      <c r="AM156" s="59"/>
      <c r="AN156" s="59"/>
      <c r="AO156" s="59"/>
      <c r="AP156" s="59"/>
      <c r="AQ156" s="59"/>
      <c r="AR156" s="59"/>
    </row>
    <row r="157" ht="12.0" customHeight="1">
      <c r="A157" s="59"/>
      <c r="B157" s="59"/>
      <c r="C157" s="59"/>
      <c r="D157" s="59"/>
      <c r="E157" s="59"/>
      <c r="F157" s="59"/>
      <c r="G157" s="59"/>
      <c r="H157" s="59"/>
      <c r="I157" s="59"/>
      <c r="J157" s="59"/>
      <c r="K157" s="59"/>
      <c r="L157" s="59"/>
      <c r="M157" s="59"/>
      <c r="N157" s="59"/>
      <c r="O157" s="59"/>
      <c r="P157" s="59"/>
      <c r="Q157" s="59"/>
      <c r="R157" s="59"/>
      <c r="S157" s="59"/>
      <c r="T157" s="59"/>
      <c r="U157" s="59"/>
      <c r="V157" s="59"/>
      <c r="W157" s="59"/>
      <c r="X157" s="59"/>
      <c r="Y157" s="59"/>
      <c r="Z157" s="59"/>
      <c r="AA157" s="59"/>
      <c r="AB157" s="59"/>
      <c r="AC157" s="59"/>
      <c r="AD157" s="59"/>
      <c r="AE157" s="59"/>
      <c r="AF157" s="59"/>
      <c r="AG157" s="59"/>
      <c r="AH157" s="59"/>
      <c r="AI157" s="59"/>
      <c r="AJ157" s="59"/>
      <c r="AK157" s="59"/>
      <c r="AL157" s="59"/>
      <c r="AM157" s="59"/>
      <c r="AN157" s="59"/>
      <c r="AO157" s="59"/>
      <c r="AP157" s="59"/>
      <c r="AQ157" s="59"/>
      <c r="AR157" s="59"/>
    </row>
    <row r="158" ht="12.0" customHeight="1">
      <c r="A158" s="59"/>
      <c r="B158" s="59"/>
      <c r="C158" s="59"/>
      <c r="D158" s="59"/>
      <c r="E158" s="59"/>
      <c r="F158" s="59"/>
      <c r="G158" s="59"/>
      <c r="H158" s="59"/>
      <c r="I158" s="59"/>
      <c r="J158" s="59"/>
      <c r="K158" s="59"/>
      <c r="L158" s="59"/>
      <c r="M158" s="59"/>
      <c r="N158" s="59"/>
      <c r="O158" s="59"/>
      <c r="P158" s="59"/>
      <c r="Q158" s="59"/>
      <c r="R158" s="59"/>
      <c r="S158" s="59"/>
      <c r="T158" s="59"/>
      <c r="U158" s="59"/>
      <c r="V158" s="59"/>
      <c r="W158" s="59"/>
      <c r="X158" s="59"/>
      <c r="Y158" s="59"/>
      <c r="Z158" s="59"/>
      <c r="AA158" s="59"/>
      <c r="AB158" s="59"/>
      <c r="AC158" s="59"/>
      <c r="AD158" s="59"/>
      <c r="AE158" s="59"/>
      <c r="AF158" s="59"/>
      <c r="AG158" s="59"/>
      <c r="AH158" s="59"/>
      <c r="AI158" s="59"/>
      <c r="AJ158" s="59"/>
      <c r="AK158" s="59"/>
      <c r="AL158" s="59"/>
      <c r="AM158" s="59"/>
      <c r="AN158" s="59"/>
      <c r="AO158" s="59"/>
      <c r="AP158" s="59"/>
      <c r="AQ158" s="59"/>
      <c r="AR158" s="59"/>
    </row>
    <row r="159" ht="12.0" customHeight="1">
      <c r="A159" s="59"/>
      <c r="B159" s="59"/>
      <c r="C159" s="59"/>
      <c r="D159" s="59"/>
      <c r="E159" s="59"/>
      <c r="F159" s="59"/>
      <c r="G159" s="59"/>
      <c r="H159" s="59"/>
      <c r="I159" s="59"/>
      <c r="J159" s="59"/>
      <c r="K159" s="59"/>
      <c r="L159" s="59"/>
      <c r="M159" s="59"/>
      <c r="N159" s="59"/>
      <c r="O159" s="59"/>
      <c r="P159" s="59"/>
      <c r="Q159" s="59"/>
      <c r="R159" s="59"/>
      <c r="S159" s="59"/>
      <c r="T159" s="59"/>
      <c r="U159" s="59"/>
      <c r="V159" s="59"/>
      <c r="W159" s="59"/>
      <c r="X159" s="59"/>
      <c r="Y159" s="59"/>
      <c r="Z159" s="59"/>
      <c r="AA159" s="59"/>
      <c r="AB159" s="59"/>
      <c r="AC159" s="59"/>
      <c r="AD159" s="59"/>
      <c r="AE159" s="59"/>
      <c r="AF159" s="59"/>
      <c r="AG159" s="59"/>
      <c r="AH159" s="59"/>
      <c r="AI159" s="59"/>
      <c r="AJ159" s="59"/>
      <c r="AK159" s="59"/>
      <c r="AL159" s="59"/>
      <c r="AM159" s="59"/>
      <c r="AN159" s="59"/>
      <c r="AO159" s="59"/>
      <c r="AP159" s="59"/>
      <c r="AQ159" s="59"/>
      <c r="AR159" s="59"/>
    </row>
    <row r="160" ht="12.0" customHeight="1">
      <c r="A160" s="59"/>
      <c r="B160" s="59"/>
      <c r="C160" s="59"/>
      <c r="D160" s="59"/>
      <c r="E160" s="59"/>
      <c r="F160" s="59"/>
      <c r="G160" s="59"/>
      <c r="H160" s="59"/>
      <c r="I160" s="59"/>
      <c r="J160" s="59"/>
      <c r="K160" s="59"/>
      <c r="L160" s="59"/>
      <c r="M160" s="59"/>
      <c r="N160" s="59"/>
      <c r="O160" s="59"/>
      <c r="P160" s="59"/>
      <c r="Q160" s="59"/>
      <c r="R160" s="59"/>
      <c r="S160" s="59"/>
      <c r="T160" s="59"/>
      <c r="U160" s="59"/>
      <c r="V160" s="59"/>
      <c r="W160" s="59"/>
      <c r="X160" s="59"/>
      <c r="Y160" s="59"/>
      <c r="Z160" s="59"/>
      <c r="AA160" s="59"/>
      <c r="AB160" s="59"/>
      <c r="AC160" s="59"/>
      <c r="AD160" s="59"/>
      <c r="AE160" s="59"/>
      <c r="AF160" s="59"/>
      <c r="AG160" s="59"/>
      <c r="AH160" s="59"/>
      <c r="AI160" s="59"/>
      <c r="AJ160" s="59"/>
      <c r="AK160" s="59"/>
      <c r="AL160" s="59"/>
      <c r="AM160" s="59"/>
      <c r="AN160" s="59"/>
      <c r="AO160" s="59"/>
      <c r="AP160" s="59"/>
      <c r="AQ160" s="59"/>
      <c r="AR160" s="59"/>
    </row>
    <row r="161" ht="12.0" customHeight="1">
      <c r="A161" s="59"/>
      <c r="B161" s="59"/>
      <c r="C161" s="59"/>
      <c r="D161" s="59"/>
      <c r="E161" s="59"/>
      <c r="F161" s="59"/>
      <c r="G161" s="59"/>
      <c r="H161" s="59"/>
      <c r="I161" s="59"/>
      <c r="J161" s="59"/>
      <c r="K161" s="59"/>
      <c r="L161" s="59"/>
      <c r="M161" s="59"/>
      <c r="N161" s="59"/>
      <c r="O161" s="59"/>
      <c r="P161" s="59"/>
      <c r="Q161" s="59"/>
      <c r="R161" s="59"/>
      <c r="S161" s="59"/>
      <c r="T161" s="59"/>
      <c r="U161" s="59"/>
      <c r="V161" s="59"/>
      <c r="W161" s="59"/>
      <c r="X161" s="59"/>
      <c r="Y161" s="59"/>
      <c r="Z161" s="59"/>
      <c r="AA161" s="59"/>
      <c r="AB161" s="59"/>
      <c r="AC161" s="59"/>
      <c r="AD161" s="59"/>
      <c r="AE161" s="59"/>
      <c r="AF161" s="59"/>
      <c r="AG161" s="59"/>
      <c r="AH161" s="59"/>
      <c r="AI161" s="59"/>
      <c r="AJ161" s="59"/>
      <c r="AK161" s="59"/>
      <c r="AL161" s="59"/>
      <c r="AM161" s="59"/>
      <c r="AN161" s="59"/>
      <c r="AO161" s="59"/>
      <c r="AP161" s="59"/>
      <c r="AQ161" s="59"/>
      <c r="AR161" s="59"/>
    </row>
    <row r="162" ht="12.0" customHeight="1">
      <c r="A162" s="59"/>
      <c r="B162" s="59"/>
      <c r="C162" s="59"/>
      <c r="D162" s="59"/>
      <c r="E162" s="59"/>
      <c r="F162" s="59"/>
      <c r="G162" s="59"/>
      <c r="H162" s="59"/>
      <c r="I162" s="59"/>
      <c r="J162" s="59"/>
      <c r="K162" s="59"/>
      <c r="L162" s="59"/>
      <c r="M162" s="59"/>
      <c r="N162" s="59"/>
      <c r="O162" s="59"/>
      <c r="P162" s="59"/>
      <c r="Q162" s="59"/>
      <c r="R162" s="59"/>
      <c r="S162" s="59"/>
      <c r="T162" s="59"/>
      <c r="U162" s="59"/>
      <c r="V162" s="59"/>
      <c r="W162" s="59"/>
      <c r="X162" s="59"/>
      <c r="Y162" s="59"/>
      <c r="Z162" s="59"/>
      <c r="AA162" s="59"/>
      <c r="AB162" s="59"/>
      <c r="AC162" s="59"/>
      <c r="AD162" s="59"/>
      <c r="AE162" s="59"/>
      <c r="AF162" s="59"/>
      <c r="AG162" s="59"/>
      <c r="AH162" s="59"/>
      <c r="AI162" s="59"/>
      <c r="AJ162" s="59"/>
      <c r="AK162" s="59"/>
      <c r="AL162" s="59"/>
      <c r="AM162" s="59"/>
      <c r="AN162" s="59"/>
      <c r="AO162" s="59"/>
      <c r="AP162" s="59"/>
      <c r="AQ162" s="59"/>
      <c r="AR162" s="59"/>
    </row>
    <row r="163" ht="12.0" customHeight="1">
      <c r="A163" s="59"/>
      <c r="B163" s="59"/>
      <c r="C163" s="59"/>
      <c r="D163" s="59"/>
      <c r="E163" s="59"/>
      <c r="F163" s="59"/>
      <c r="G163" s="59"/>
      <c r="H163" s="59"/>
      <c r="I163" s="59"/>
      <c r="J163" s="59"/>
      <c r="K163" s="59"/>
      <c r="L163" s="59"/>
      <c r="M163" s="59"/>
      <c r="N163" s="59"/>
      <c r="O163" s="59"/>
      <c r="P163" s="59"/>
      <c r="Q163" s="59"/>
      <c r="R163" s="59"/>
      <c r="S163" s="59"/>
      <c r="T163" s="59"/>
      <c r="U163" s="59"/>
      <c r="V163" s="59"/>
      <c r="W163" s="59"/>
      <c r="X163" s="59"/>
      <c r="Y163" s="59"/>
      <c r="Z163" s="59"/>
      <c r="AA163" s="59"/>
      <c r="AB163" s="59"/>
      <c r="AC163" s="59"/>
      <c r="AD163" s="59"/>
      <c r="AE163" s="59"/>
      <c r="AF163" s="59"/>
      <c r="AG163" s="59"/>
      <c r="AH163" s="59"/>
      <c r="AI163" s="59"/>
      <c r="AJ163" s="59"/>
      <c r="AK163" s="59"/>
      <c r="AL163" s="59"/>
      <c r="AM163" s="59"/>
      <c r="AN163" s="59"/>
      <c r="AO163" s="59"/>
      <c r="AP163" s="59"/>
      <c r="AQ163" s="59"/>
      <c r="AR163" s="59"/>
    </row>
    <row r="164" ht="12.0" customHeight="1">
      <c r="A164" s="59"/>
      <c r="B164" s="59"/>
      <c r="C164" s="59"/>
      <c r="D164" s="59"/>
      <c r="E164" s="59"/>
      <c r="F164" s="59"/>
      <c r="G164" s="59"/>
      <c r="H164" s="59"/>
      <c r="I164" s="59"/>
      <c r="J164" s="59"/>
      <c r="K164" s="59"/>
      <c r="L164" s="59"/>
      <c r="M164" s="59"/>
      <c r="N164" s="59"/>
      <c r="O164" s="59"/>
      <c r="P164" s="59"/>
      <c r="Q164" s="59"/>
      <c r="R164" s="59"/>
      <c r="S164" s="59"/>
      <c r="T164" s="59"/>
      <c r="U164" s="59"/>
      <c r="V164" s="59"/>
      <c r="W164" s="59"/>
      <c r="X164" s="59"/>
      <c r="Y164" s="59"/>
      <c r="Z164" s="59"/>
      <c r="AA164" s="59"/>
      <c r="AB164" s="59"/>
      <c r="AC164" s="59"/>
      <c r="AD164" s="59"/>
      <c r="AE164" s="59"/>
      <c r="AF164" s="59"/>
      <c r="AG164" s="59"/>
      <c r="AH164" s="59"/>
      <c r="AI164" s="59"/>
      <c r="AJ164" s="59"/>
      <c r="AK164" s="59"/>
      <c r="AL164" s="59"/>
      <c r="AM164" s="59"/>
      <c r="AN164" s="59"/>
      <c r="AO164" s="59"/>
      <c r="AP164" s="59"/>
      <c r="AQ164" s="59"/>
      <c r="AR164" s="59"/>
    </row>
    <row r="165" ht="12.0" customHeight="1">
      <c r="A165" s="59"/>
      <c r="B165" s="59"/>
      <c r="C165" s="59"/>
      <c r="D165" s="59"/>
      <c r="E165" s="59"/>
      <c r="F165" s="59"/>
      <c r="G165" s="59"/>
      <c r="H165" s="59"/>
      <c r="I165" s="59"/>
      <c r="J165" s="59"/>
      <c r="K165" s="59"/>
      <c r="L165" s="59"/>
      <c r="M165" s="59"/>
      <c r="N165" s="59"/>
      <c r="O165" s="59"/>
      <c r="P165" s="59"/>
      <c r="Q165" s="59"/>
      <c r="R165" s="59"/>
      <c r="S165" s="59"/>
      <c r="T165" s="59"/>
      <c r="U165" s="59"/>
      <c r="V165" s="59"/>
      <c r="W165" s="59"/>
      <c r="X165" s="59"/>
      <c r="Y165" s="59"/>
      <c r="Z165" s="59"/>
      <c r="AA165" s="59"/>
      <c r="AB165" s="59"/>
      <c r="AC165" s="59"/>
      <c r="AD165" s="59"/>
      <c r="AE165" s="59"/>
      <c r="AF165" s="59"/>
      <c r="AG165" s="59"/>
      <c r="AH165" s="59"/>
      <c r="AI165" s="59"/>
      <c r="AJ165" s="59"/>
      <c r="AK165" s="59"/>
      <c r="AL165" s="59"/>
      <c r="AM165" s="59"/>
      <c r="AN165" s="59"/>
      <c r="AO165" s="59"/>
      <c r="AP165" s="59"/>
      <c r="AQ165" s="59"/>
      <c r="AR165" s="59"/>
    </row>
    <row r="166" ht="12.0" customHeight="1">
      <c r="A166" s="59"/>
      <c r="B166" s="59"/>
      <c r="C166" s="59"/>
      <c r="D166" s="59"/>
      <c r="E166" s="59"/>
      <c r="F166" s="59"/>
      <c r="G166" s="59"/>
      <c r="H166" s="59"/>
      <c r="I166" s="59"/>
      <c r="J166" s="59"/>
      <c r="K166" s="59"/>
      <c r="L166" s="59"/>
      <c r="M166" s="59"/>
      <c r="N166" s="59"/>
      <c r="O166" s="59"/>
      <c r="P166" s="59"/>
      <c r="Q166" s="59"/>
      <c r="R166" s="59"/>
      <c r="S166" s="59"/>
      <c r="T166" s="59"/>
      <c r="U166" s="59"/>
      <c r="V166" s="59"/>
      <c r="W166" s="59"/>
      <c r="X166" s="59"/>
      <c r="Y166" s="59"/>
      <c r="Z166" s="59"/>
      <c r="AA166" s="59"/>
      <c r="AB166" s="59"/>
      <c r="AC166" s="59"/>
      <c r="AD166" s="59"/>
      <c r="AE166" s="59"/>
      <c r="AF166" s="59"/>
      <c r="AG166" s="59"/>
      <c r="AH166" s="59"/>
      <c r="AI166" s="59"/>
      <c r="AJ166" s="59"/>
      <c r="AK166" s="59"/>
      <c r="AL166" s="59"/>
      <c r="AM166" s="59"/>
      <c r="AN166" s="59"/>
      <c r="AO166" s="59"/>
      <c r="AP166" s="59"/>
      <c r="AQ166" s="59"/>
      <c r="AR166" s="59"/>
    </row>
    <row r="167" ht="12.0" customHeight="1">
      <c r="A167" s="59"/>
      <c r="B167" s="59"/>
      <c r="C167" s="59"/>
      <c r="D167" s="59"/>
      <c r="E167" s="59"/>
      <c r="F167" s="59"/>
      <c r="G167" s="59"/>
      <c r="H167" s="59"/>
      <c r="I167" s="59"/>
      <c r="J167" s="59"/>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c r="AH167" s="59"/>
      <c r="AI167" s="59"/>
      <c r="AJ167" s="59"/>
      <c r="AK167" s="59"/>
      <c r="AL167" s="59"/>
      <c r="AM167" s="59"/>
      <c r="AN167" s="59"/>
      <c r="AO167" s="59"/>
      <c r="AP167" s="59"/>
      <c r="AQ167" s="59"/>
      <c r="AR167" s="59"/>
    </row>
    <row r="168" ht="12.0" customHeight="1">
      <c r="A168" s="59"/>
      <c r="B168" s="59"/>
      <c r="C168" s="59"/>
      <c r="D168" s="59"/>
      <c r="E168" s="59"/>
      <c r="F168" s="59"/>
      <c r="G168" s="59"/>
      <c r="H168" s="59"/>
      <c r="I168" s="59"/>
      <c r="J168" s="59"/>
      <c r="K168" s="59"/>
      <c r="L168" s="59"/>
      <c r="M168" s="59"/>
      <c r="N168" s="59"/>
      <c r="O168" s="59"/>
      <c r="P168" s="59"/>
      <c r="Q168" s="59"/>
      <c r="R168" s="59"/>
      <c r="S168" s="59"/>
      <c r="T168" s="59"/>
      <c r="U168" s="59"/>
      <c r="V168" s="59"/>
      <c r="W168" s="59"/>
      <c r="X168" s="59"/>
      <c r="Y168" s="59"/>
      <c r="Z168" s="59"/>
      <c r="AA168" s="59"/>
      <c r="AB168" s="59"/>
      <c r="AC168" s="59"/>
      <c r="AD168" s="59"/>
      <c r="AE168" s="59"/>
      <c r="AF168" s="59"/>
      <c r="AG168" s="59"/>
      <c r="AH168" s="59"/>
      <c r="AI168" s="59"/>
      <c r="AJ168" s="59"/>
      <c r="AK168" s="59"/>
      <c r="AL168" s="59"/>
      <c r="AM168" s="59"/>
      <c r="AN168" s="59"/>
      <c r="AO168" s="59"/>
      <c r="AP168" s="59"/>
      <c r="AQ168" s="59"/>
      <c r="AR168" s="59"/>
    </row>
    <row r="169" ht="12.0" customHeight="1">
      <c r="A169" s="59"/>
      <c r="B169" s="59"/>
      <c r="C169" s="59"/>
      <c r="D169" s="59"/>
      <c r="E169" s="59"/>
      <c r="F169" s="59"/>
      <c r="G169" s="59"/>
      <c r="H169" s="59"/>
      <c r="I169" s="59"/>
      <c r="J169" s="59"/>
      <c r="K169" s="5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9"/>
      <c r="AR169" s="59"/>
    </row>
    <row r="170" ht="12.0" customHeight="1">
      <c r="A170" s="59"/>
      <c r="B170" s="59"/>
      <c r="C170" s="59"/>
      <c r="D170" s="59"/>
      <c r="E170" s="59"/>
      <c r="F170" s="59"/>
      <c r="G170" s="59"/>
      <c r="H170" s="59"/>
      <c r="I170" s="59"/>
      <c r="J170" s="59"/>
      <c r="K170" s="59"/>
      <c r="L170" s="59"/>
      <c r="M170" s="59"/>
      <c r="N170" s="59"/>
      <c r="O170" s="59"/>
      <c r="P170" s="59"/>
      <c r="Q170" s="59"/>
      <c r="R170" s="59"/>
      <c r="S170" s="59"/>
      <c r="T170" s="59"/>
      <c r="U170" s="59"/>
      <c r="V170" s="59"/>
      <c r="W170" s="59"/>
      <c r="X170" s="59"/>
      <c r="Y170" s="59"/>
      <c r="Z170" s="59"/>
      <c r="AA170" s="59"/>
      <c r="AB170" s="59"/>
      <c r="AC170" s="59"/>
      <c r="AD170" s="59"/>
      <c r="AE170" s="59"/>
      <c r="AF170" s="59"/>
      <c r="AG170" s="59"/>
      <c r="AH170" s="59"/>
      <c r="AI170" s="59"/>
      <c r="AJ170" s="59"/>
      <c r="AK170" s="59"/>
      <c r="AL170" s="59"/>
      <c r="AM170" s="59"/>
      <c r="AN170" s="59"/>
      <c r="AO170" s="59"/>
      <c r="AP170" s="59"/>
      <c r="AQ170" s="59"/>
      <c r="AR170" s="59"/>
    </row>
    <row r="171" ht="12.0" customHeight="1">
      <c r="A171" s="59"/>
      <c r="B171" s="59"/>
      <c r="C171" s="59"/>
      <c r="D171" s="59"/>
      <c r="E171" s="59"/>
      <c r="F171" s="59"/>
      <c r="G171" s="59"/>
      <c r="H171" s="59"/>
      <c r="I171" s="59"/>
      <c r="J171" s="59"/>
      <c r="K171" s="59"/>
      <c r="L171" s="59"/>
      <c r="M171" s="59"/>
      <c r="N171" s="59"/>
      <c r="O171" s="59"/>
      <c r="P171" s="59"/>
      <c r="Q171" s="59"/>
      <c r="R171" s="59"/>
      <c r="S171" s="59"/>
      <c r="T171" s="59"/>
      <c r="U171" s="59"/>
      <c r="V171" s="59"/>
      <c r="W171" s="59"/>
      <c r="X171" s="59"/>
      <c r="Y171" s="59"/>
      <c r="Z171" s="59"/>
      <c r="AA171" s="59"/>
      <c r="AB171" s="59"/>
      <c r="AC171" s="59"/>
      <c r="AD171" s="59"/>
      <c r="AE171" s="59"/>
      <c r="AF171" s="59"/>
      <c r="AG171" s="59"/>
      <c r="AH171" s="59"/>
      <c r="AI171" s="59"/>
      <c r="AJ171" s="59"/>
      <c r="AK171" s="59"/>
      <c r="AL171" s="59"/>
      <c r="AM171" s="59"/>
      <c r="AN171" s="59"/>
      <c r="AO171" s="59"/>
      <c r="AP171" s="59"/>
      <c r="AQ171" s="59"/>
      <c r="AR171" s="59"/>
    </row>
    <row r="172" ht="12.0" customHeight="1">
      <c r="A172" s="59"/>
      <c r="B172" s="59"/>
      <c r="C172" s="59"/>
      <c r="D172" s="59"/>
      <c r="E172" s="59"/>
      <c r="F172" s="59"/>
      <c r="G172" s="59"/>
      <c r="H172" s="59"/>
      <c r="I172" s="59"/>
      <c r="J172" s="59"/>
      <c r="K172" s="59"/>
      <c r="L172" s="59"/>
      <c r="M172" s="59"/>
      <c r="N172" s="59"/>
      <c r="O172" s="59"/>
      <c r="P172" s="59"/>
      <c r="Q172" s="59"/>
      <c r="R172" s="59"/>
      <c r="S172" s="59"/>
      <c r="T172" s="59"/>
      <c r="U172" s="59"/>
      <c r="V172" s="59"/>
      <c r="W172" s="59"/>
      <c r="X172" s="59"/>
      <c r="Y172" s="59"/>
      <c r="Z172" s="59"/>
      <c r="AA172" s="59"/>
      <c r="AB172" s="59"/>
      <c r="AC172" s="59"/>
      <c r="AD172" s="59"/>
      <c r="AE172" s="59"/>
      <c r="AF172" s="59"/>
      <c r="AG172" s="59"/>
      <c r="AH172" s="59"/>
      <c r="AI172" s="59"/>
      <c r="AJ172" s="59"/>
      <c r="AK172" s="59"/>
      <c r="AL172" s="59"/>
      <c r="AM172" s="59"/>
      <c r="AN172" s="59"/>
      <c r="AO172" s="59"/>
      <c r="AP172" s="59"/>
      <c r="AQ172" s="59"/>
      <c r="AR172" s="59"/>
    </row>
    <row r="173" ht="12.0" customHeight="1">
      <c r="A173" s="59"/>
      <c r="B173" s="59"/>
      <c r="C173" s="59"/>
      <c r="D173" s="59"/>
      <c r="E173" s="59"/>
      <c r="F173" s="59"/>
      <c r="G173" s="59"/>
      <c r="H173" s="59"/>
      <c r="I173" s="59"/>
      <c r="J173" s="59"/>
      <c r="K173" s="59"/>
      <c r="L173" s="59"/>
      <c r="M173" s="59"/>
      <c r="N173" s="59"/>
      <c r="O173" s="59"/>
      <c r="P173" s="59"/>
      <c r="Q173" s="59"/>
      <c r="R173" s="59"/>
      <c r="S173" s="59"/>
      <c r="T173" s="59"/>
      <c r="U173" s="59"/>
      <c r="V173" s="59"/>
      <c r="W173" s="59"/>
      <c r="X173" s="59"/>
      <c r="Y173" s="59"/>
      <c r="Z173" s="59"/>
      <c r="AA173" s="59"/>
      <c r="AB173" s="59"/>
      <c r="AC173" s="59"/>
      <c r="AD173" s="59"/>
      <c r="AE173" s="59"/>
      <c r="AF173" s="59"/>
      <c r="AG173" s="59"/>
      <c r="AH173" s="59"/>
      <c r="AI173" s="59"/>
      <c r="AJ173" s="59"/>
      <c r="AK173" s="59"/>
      <c r="AL173" s="59"/>
      <c r="AM173" s="59"/>
      <c r="AN173" s="59"/>
      <c r="AO173" s="59"/>
      <c r="AP173" s="59"/>
      <c r="AQ173" s="59"/>
      <c r="AR173" s="59"/>
    </row>
    <row r="174" ht="12.0" customHeight="1">
      <c r="A174" s="59"/>
      <c r="B174" s="59"/>
      <c r="C174" s="59"/>
      <c r="D174" s="59"/>
      <c r="E174" s="59"/>
      <c r="F174" s="59"/>
      <c r="G174" s="59"/>
      <c r="H174" s="59"/>
      <c r="I174" s="59"/>
      <c r="J174" s="59"/>
      <c r="K174" s="59"/>
      <c r="L174" s="59"/>
      <c r="M174" s="59"/>
      <c r="N174" s="59"/>
      <c r="O174" s="59"/>
      <c r="P174" s="59"/>
      <c r="Q174" s="59"/>
      <c r="R174" s="59"/>
      <c r="S174" s="59"/>
      <c r="T174" s="59"/>
      <c r="U174" s="59"/>
      <c r="V174" s="59"/>
      <c r="W174" s="59"/>
      <c r="X174" s="59"/>
      <c r="Y174" s="59"/>
      <c r="Z174" s="59"/>
      <c r="AA174" s="59"/>
      <c r="AB174" s="59"/>
      <c r="AC174" s="59"/>
      <c r="AD174" s="59"/>
      <c r="AE174" s="59"/>
      <c r="AF174" s="59"/>
      <c r="AG174" s="59"/>
      <c r="AH174" s="59"/>
      <c r="AI174" s="59"/>
      <c r="AJ174" s="59"/>
      <c r="AK174" s="59"/>
      <c r="AL174" s="59"/>
      <c r="AM174" s="59"/>
      <c r="AN174" s="59"/>
      <c r="AO174" s="59"/>
      <c r="AP174" s="59"/>
      <c r="AQ174" s="59"/>
      <c r="AR174" s="59"/>
    </row>
    <row r="175" ht="12.0" customHeight="1">
      <c r="A175" s="59"/>
      <c r="B175" s="59"/>
      <c r="C175" s="59"/>
      <c r="D175" s="59"/>
      <c r="E175" s="59"/>
      <c r="F175" s="59"/>
      <c r="G175" s="59"/>
      <c r="H175" s="59"/>
      <c r="I175" s="59"/>
      <c r="J175" s="59"/>
      <c r="K175" s="59"/>
      <c r="L175" s="59"/>
      <c r="M175" s="59"/>
      <c r="N175" s="59"/>
      <c r="O175" s="59"/>
      <c r="P175" s="59"/>
      <c r="Q175" s="59"/>
      <c r="R175" s="59"/>
      <c r="S175" s="59"/>
      <c r="T175" s="59"/>
      <c r="U175" s="59"/>
      <c r="V175" s="59"/>
      <c r="W175" s="59"/>
      <c r="X175" s="59"/>
      <c r="Y175" s="59"/>
      <c r="Z175" s="59"/>
      <c r="AA175" s="59"/>
      <c r="AB175" s="59"/>
      <c r="AC175" s="59"/>
      <c r="AD175" s="59"/>
      <c r="AE175" s="59"/>
      <c r="AF175" s="59"/>
      <c r="AG175" s="59"/>
      <c r="AH175" s="59"/>
      <c r="AI175" s="59"/>
      <c r="AJ175" s="59"/>
      <c r="AK175" s="59"/>
      <c r="AL175" s="59"/>
      <c r="AM175" s="59"/>
      <c r="AN175" s="59"/>
      <c r="AO175" s="59"/>
      <c r="AP175" s="59"/>
      <c r="AQ175" s="59"/>
      <c r="AR175" s="59"/>
    </row>
    <row r="176" ht="12.0" customHeight="1">
      <c r="A176" s="59"/>
      <c r="B176" s="59"/>
      <c r="C176" s="59"/>
      <c r="D176" s="59"/>
      <c r="E176" s="59"/>
      <c r="F176" s="59"/>
      <c r="G176" s="59"/>
      <c r="H176" s="59"/>
      <c r="I176" s="59"/>
      <c r="J176" s="59"/>
      <c r="K176" s="59"/>
      <c r="L176" s="59"/>
      <c r="M176" s="59"/>
      <c r="N176" s="59"/>
      <c r="O176" s="59"/>
      <c r="P176" s="59"/>
      <c r="Q176" s="59"/>
      <c r="R176" s="59"/>
      <c r="S176" s="59"/>
      <c r="T176" s="59"/>
      <c r="U176" s="59"/>
      <c r="V176" s="59"/>
      <c r="W176" s="59"/>
      <c r="X176" s="59"/>
      <c r="Y176" s="59"/>
      <c r="Z176" s="59"/>
      <c r="AA176" s="59"/>
      <c r="AB176" s="59"/>
      <c r="AC176" s="59"/>
      <c r="AD176" s="59"/>
      <c r="AE176" s="59"/>
      <c r="AF176" s="59"/>
      <c r="AG176" s="59"/>
      <c r="AH176" s="59"/>
      <c r="AI176" s="59"/>
      <c r="AJ176" s="59"/>
      <c r="AK176" s="59"/>
      <c r="AL176" s="59"/>
      <c r="AM176" s="59"/>
      <c r="AN176" s="59"/>
      <c r="AO176" s="59"/>
      <c r="AP176" s="59"/>
      <c r="AQ176" s="59"/>
      <c r="AR176" s="59"/>
    </row>
    <row r="177" ht="12.0" customHeight="1">
      <c r="A177" s="59"/>
      <c r="B177" s="59"/>
      <c r="C177" s="59"/>
      <c r="D177" s="59"/>
      <c r="E177" s="59"/>
      <c r="F177" s="59"/>
      <c r="G177" s="59"/>
      <c r="H177" s="59"/>
      <c r="I177" s="59"/>
      <c r="J177" s="59"/>
      <c r="K177" s="59"/>
      <c r="L177" s="59"/>
      <c r="M177" s="59"/>
      <c r="N177" s="59"/>
      <c r="O177" s="59"/>
      <c r="P177" s="59"/>
      <c r="Q177" s="59"/>
      <c r="R177" s="59"/>
      <c r="S177" s="59"/>
      <c r="T177" s="59"/>
      <c r="U177" s="59"/>
      <c r="V177" s="59"/>
      <c r="W177" s="59"/>
      <c r="X177" s="59"/>
      <c r="Y177" s="59"/>
      <c r="Z177" s="59"/>
      <c r="AA177" s="59"/>
      <c r="AB177" s="59"/>
      <c r="AC177" s="59"/>
      <c r="AD177" s="59"/>
      <c r="AE177" s="59"/>
      <c r="AF177" s="59"/>
      <c r="AG177" s="59"/>
      <c r="AH177" s="59"/>
      <c r="AI177" s="59"/>
      <c r="AJ177" s="59"/>
      <c r="AK177" s="59"/>
      <c r="AL177" s="59"/>
      <c r="AM177" s="59"/>
      <c r="AN177" s="59"/>
      <c r="AO177" s="59"/>
      <c r="AP177" s="59"/>
      <c r="AQ177" s="59"/>
      <c r="AR177" s="59"/>
    </row>
    <row r="178" ht="12.0" customHeight="1">
      <c r="A178" s="59"/>
      <c r="B178" s="59"/>
      <c r="C178" s="59"/>
      <c r="D178" s="59"/>
      <c r="E178" s="59"/>
      <c r="F178" s="59"/>
      <c r="G178" s="59"/>
      <c r="H178" s="59"/>
      <c r="I178" s="59"/>
      <c r="J178" s="59"/>
      <c r="K178" s="59"/>
      <c r="L178" s="59"/>
      <c r="M178" s="59"/>
      <c r="N178" s="59"/>
      <c r="O178" s="59"/>
      <c r="P178" s="59"/>
      <c r="Q178" s="59"/>
      <c r="R178" s="59"/>
      <c r="S178" s="59"/>
      <c r="T178" s="59"/>
      <c r="U178" s="59"/>
      <c r="V178" s="59"/>
      <c r="W178" s="59"/>
      <c r="X178" s="59"/>
      <c r="Y178" s="59"/>
      <c r="Z178" s="59"/>
      <c r="AA178" s="59"/>
      <c r="AB178" s="59"/>
      <c r="AC178" s="59"/>
      <c r="AD178" s="59"/>
      <c r="AE178" s="59"/>
      <c r="AF178" s="59"/>
      <c r="AG178" s="59"/>
      <c r="AH178" s="59"/>
      <c r="AI178" s="59"/>
      <c r="AJ178" s="59"/>
      <c r="AK178" s="59"/>
      <c r="AL178" s="59"/>
      <c r="AM178" s="59"/>
      <c r="AN178" s="59"/>
      <c r="AO178" s="59"/>
      <c r="AP178" s="59"/>
      <c r="AQ178" s="59"/>
      <c r="AR178" s="59"/>
    </row>
    <row r="179" ht="12.0" customHeight="1">
      <c r="A179" s="59"/>
      <c r="B179" s="59"/>
      <c r="C179" s="59"/>
      <c r="D179" s="59"/>
      <c r="E179" s="59"/>
      <c r="F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c r="AD179" s="59"/>
      <c r="AE179" s="59"/>
      <c r="AF179" s="59"/>
      <c r="AG179" s="59"/>
      <c r="AH179" s="59"/>
      <c r="AI179" s="59"/>
      <c r="AJ179" s="59"/>
      <c r="AK179" s="59"/>
      <c r="AL179" s="59"/>
      <c r="AM179" s="59"/>
      <c r="AN179" s="59"/>
      <c r="AO179" s="59"/>
      <c r="AP179" s="59"/>
      <c r="AQ179" s="59"/>
      <c r="AR179" s="59"/>
    </row>
    <row r="180" ht="12.0" customHeight="1">
      <c r="A180" s="59"/>
      <c r="B180" s="59"/>
      <c r="C180" s="59"/>
      <c r="D180" s="59"/>
      <c r="E180" s="59"/>
      <c r="F180" s="59"/>
      <c r="G180" s="59"/>
      <c r="H180" s="59"/>
      <c r="I180" s="59"/>
      <c r="J180" s="59"/>
      <c r="K180" s="59"/>
      <c r="L180" s="59"/>
      <c r="M180" s="59"/>
      <c r="N180" s="59"/>
      <c r="O180" s="59"/>
      <c r="P180" s="59"/>
      <c r="Q180" s="59"/>
      <c r="R180" s="59"/>
      <c r="S180" s="59"/>
      <c r="T180" s="59"/>
      <c r="U180" s="59"/>
      <c r="V180" s="59"/>
      <c r="W180" s="59"/>
      <c r="X180" s="59"/>
      <c r="Y180" s="59"/>
      <c r="Z180" s="59"/>
      <c r="AA180" s="59"/>
      <c r="AB180" s="59"/>
      <c r="AC180" s="59"/>
      <c r="AD180" s="59"/>
      <c r="AE180" s="59"/>
      <c r="AF180" s="59"/>
      <c r="AG180" s="59"/>
      <c r="AH180" s="59"/>
      <c r="AI180" s="59"/>
      <c r="AJ180" s="59"/>
      <c r="AK180" s="59"/>
      <c r="AL180" s="59"/>
      <c r="AM180" s="59"/>
      <c r="AN180" s="59"/>
      <c r="AO180" s="59"/>
      <c r="AP180" s="59"/>
      <c r="AQ180" s="59"/>
      <c r="AR180" s="59"/>
    </row>
    <row r="181" ht="12.0" customHeight="1">
      <c r="A181" s="59"/>
      <c r="B181" s="59"/>
      <c r="C181" s="59"/>
      <c r="D181" s="59"/>
      <c r="E181" s="59"/>
      <c r="F181" s="59"/>
      <c r="G181" s="59"/>
      <c r="H181" s="59"/>
      <c r="I181" s="59"/>
      <c r="J181" s="59"/>
      <c r="K181" s="59"/>
      <c r="L181" s="59"/>
      <c r="M181" s="59"/>
      <c r="N181" s="59"/>
      <c r="O181" s="59"/>
      <c r="P181" s="59"/>
      <c r="Q181" s="59"/>
      <c r="R181" s="59"/>
      <c r="S181" s="59"/>
      <c r="T181" s="59"/>
      <c r="U181" s="59"/>
      <c r="V181" s="59"/>
      <c r="W181" s="59"/>
      <c r="X181" s="59"/>
      <c r="Y181" s="59"/>
      <c r="Z181" s="59"/>
      <c r="AA181" s="59"/>
      <c r="AB181" s="59"/>
      <c r="AC181" s="59"/>
      <c r="AD181" s="59"/>
      <c r="AE181" s="59"/>
      <c r="AF181" s="59"/>
      <c r="AG181" s="59"/>
      <c r="AH181" s="59"/>
      <c r="AI181" s="59"/>
      <c r="AJ181" s="59"/>
      <c r="AK181" s="59"/>
      <c r="AL181" s="59"/>
      <c r="AM181" s="59"/>
      <c r="AN181" s="59"/>
      <c r="AO181" s="59"/>
      <c r="AP181" s="59"/>
      <c r="AQ181" s="59"/>
      <c r="AR181" s="59"/>
    </row>
    <row r="182" ht="12.0" customHeight="1">
      <c r="A182" s="59"/>
      <c r="B182" s="59"/>
      <c r="C182" s="59"/>
      <c r="D182" s="59"/>
      <c r="E182" s="59"/>
      <c r="F182" s="59"/>
      <c r="G182" s="59"/>
      <c r="H182" s="59"/>
      <c r="I182" s="59"/>
      <c r="J182" s="59"/>
      <c r="K182" s="59"/>
      <c r="L182" s="59"/>
      <c r="M182" s="59"/>
      <c r="N182" s="59"/>
      <c r="O182" s="59"/>
      <c r="P182" s="59"/>
      <c r="Q182" s="59"/>
      <c r="R182" s="59"/>
      <c r="S182" s="59"/>
      <c r="T182" s="59"/>
      <c r="U182" s="59"/>
      <c r="V182" s="59"/>
      <c r="W182" s="59"/>
      <c r="X182" s="59"/>
      <c r="Y182" s="59"/>
      <c r="Z182" s="59"/>
      <c r="AA182" s="59"/>
      <c r="AB182" s="59"/>
      <c r="AC182" s="59"/>
      <c r="AD182" s="59"/>
      <c r="AE182" s="59"/>
      <c r="AF182" s="59"/>
      <c r="AG182" s="59"/>
      <c r="AH182" s="59"/>
      <c r="AI182" s="59"/>
      <c r="AJ182" s="59"/>
      <c r="AK182" s="59"/>
      <c r="AL182" s="59"/>
      <c r="AM182" s="59"/>
      <c r="AN182" s="59"/>
      <c r="AO182" s="59"/>
      <c r="AP182" s="59"/>
      <c r="AQ182" s="59"/>
      <c r="AR182" s="59"/>
    </row>
    <row r="183" ht="12.0" customHeight="1">
      <c r="A183" s="59"/>
      <c r="B183" s="59"/>
      <c r="C183" s="59"/>
      <c r="D183" s="59"/>
      <c r="E183" s="59"/>
      <c r="F183" s="59"/>
      <c r="G183" s="59"/>
      <c r="H183" s="59"/>
      <c r="I183" s="59"/>
      <c r="J183" s="59"/>
      <c r="K183" s="59"/>
      <c r="L183" s="59"/>
      <c r="M183" s="59"/>
      <c r="N183" s="59"/>
      <c r="O183" s="59"/>
      <c r="P183" s="59"/>
      <c r="Q183" s="59"/>
      <c r="R183" s="59"/>
      <c r="S183" s="59"/>
      <c r="T183" s="59"/>
      <c r="U183" s="59"/>
      <c r="V183" s="59"/>
      <c r="W183" s="59"/>
      <c r="X183" s="59"/>
      <c r="Y183" s="59"/>
      <c r="Z183" s="59"/>
      <c r="AA183" s="59"/>
      <c r="AB183" s="59"/>
      <c r="AC183" s="59"/>
      <c r="AD183" s="59"/>
      <c r="AE183" s="59"/>
      <c r="AF183" s="59"/>
      <c r="AG183" s="59"/>
      <c r="AH183" s="59"/>
      <c r="AI183" s="59"/>
      <c r="AJ183" s="59"/>
      <c r="AK183" s="59"/>
      <c r="AL183" s="59"/>
      <c r="AM183" s="59"/>
      <c r="AN183" s="59"/>
      <c r="AO183" s="59"/>
      <c r="AP183" s="59"/>
      <c r="AQ183" s="59"/>
      <c r="AR183" s="59"/>
    </row>
    <row r="184" ht="12.0" customHeight="1">
      <c r="A184" s="59"/>
      <c r="B184" s="59"/>
      <c r="C184" s="59"/>
      <c r="D184" s="59"/>
      <c r="E184" s="59"/>
      <c r="F184" s="59"/>
      <c r="G184" s="59"/>
      <c r="H184" s="59"/>
      <c r="I184" s="59"/>
      <c r="J184" s="59"/>
      <c r="K184" s="59"/>
      <c r="L184" s="59"/>
      <c r="M184" s="59"/>
      <c r="N184" s="59"/>
      <c r="O184" s="59"/>
      <c r="P184" s="59"/>
      <c r="Q184" s="59"/>
      <c r="R184" s="59"/>
      <c r="S184" s="59"/>
      <c r="T184" s="59"/>
      <c r="U184" s="59"/>
      <c r="V184" s="59"/>
      <c r="W184" s="59"/>
      <c r="X184" s="59"/>
      <c r="Y184" s="59"/>
      <c r="Z184" s="59"/>
      <c r="AA184" s="59"/>
      <c r="AB184" s="59"/>
      <c r="AC184" s="59"/>
      <c r="AD184" s="59"/>
      <c r="AE184" s="59"/>
      <c r="AF184" s="59"/>
      <c r="AG184" s="59"/>
      <c r="AH184" s="59"/>
      <c r="AI184" s="59"/>
      <c r="AJ184" s="59"/>
      <c r="AK184" s="59"/>
      <c r="AL184" s="59"/>
      <c r="AM184" s="59"/>
      <c r="AN184" s="59"/>
      <c r="AO184" s="59"/>
      <c r="AP184" s="59"/>
      <c r="AQ184" s="59"/>
      <c r="AR184" s="59"/>
    </row>
    <row r="185" ht="12.0" customHeight="1">
      <c r="A185" s="59"/>
      <c r="B185" s="59"/>
      <c r="C185" s="59"/>
      <c r="D185" s="59"/>
      <c r="E185" s="59"/>
      <c r="F185" s="59"/>
      <c r="G185" s="59"/>
      <c r="H185" s="59"/>
      <c r="I185" s="59"/>
      <c r="J185" s="59"/>
      <c r="K185" s="59"/>
      <c r="L185" s="59"/>
      <c r="M185" s="59"/>
      <c r="N185" s="59"/>
      <c r="O185" s="59"/>
      <c r="P185" s="59"/>
      <c r="Q185" s="59"/>
      <c r="R185" s="59"/>
      <c r="S185" s="59"/>
      <c r="T185" s="59"/>
      <c r="U185" s="59"/>
      <c r="V185" s="59"/>
      <c r="W185" s="59"/>
      <c r="X185" s="59"/>
      <c r="Y185" s="59"/>
      <c r="Z185" s="59"/>
      <c r="AA185" s="59"/>
      <c r="AB185" s="59"/>
      <c r="AC185" s="59"/>
      <c r="AD185" s="59"/>
      <c r="AE185" s="59"/>
      <c r="AF185" s="59"/>
      <c r="AG185" s="59"/>
      <c r="AH185" s="59"/>
      <c r="AI185" s="59"/>
      <c r="AJ185" s="59"/>
      <c r="AK185" s="59"/>
      <c r="AL185" s="59"/>
      <c r="AM185" s="59"/>
      <c r="AN185" s="59"/>
      <c r="AO185" s="59"/>
      <c r="AP185" s="59"/>
      <c r="AQ185" s="59"/>
      <c r="AR185" s="59"/>
    </row>
    <row r="186" ht="12.0" customHeight="1">
      <c r="A186" s="59"/>
      <c r="B186" s="59"/>
      <c r="C186" s="59"/>
      <c r="D186" s="59"/>
      <c r="E186" s="59"/>
      <c r="F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c r="AE186" s="59"/>
      <c r="AF186" s="59"/>
      <c r="AG186" s="59"/>
      <c r="AH186" s="59"/>
      <c r="AI186" s="59"/>
      <c r="AJ186" s="59"/>
      <c r="AK186" s="59"/>
      <c r="AL186" s="59"/>
      <c r="AM186" s="59"/>
      <c r="AN186" s="59"/>
      <c r="AO186" s="59"/>
      <c r="AP186" s="59"/>
      <c r="AQ186" s="59"/>
      <c r="AR186" s="59"/>
    </row>
    <row r="187" ht="12.0" customHeight="1">
      <c r="A187" s="59"/>
      <c r="B187" s="59"/>
      <c r="C187" s="59"/>
      <c r="D187" s="59"/>
      <c r="E187" s="59"/>
      <c r="F187" s="59"/>
      <c r="G187" s="59"/>
      <c r="H187" s="59"/>
      <c r="I187" s="59"/>
      <c r="J187" s="59"/>
      <c r="K187" s="59"/>
      <c r="L187" s="59"/>
      <c r="M187" s="59"/>
      <c r="N187" s="59"/>
      <c r="O187" s="59"/>
      <c r="P187" s="59"/>
      <c r="Q187" s="59"/>
      <c r="R187" s="59"/>
      <c r="S187" s="59"/>
      <c r="T187" s="59"/>
      <c r="U187" s="59"/>
      <c r="V187" s="59"/>
      <c r="W187" s="59"/>
      <c r="X187" s="59"/>
      <c r="Y187" s="59"/>
      <c r="Z187" s="59"/>
      <c r="AA187" s="59"/>
      <c r="AB187" s="59"/>
      <c r="AC187" s="59"/>
      <c r="AD187" s="59"/>
      <c r="AE187" s="59"/>
      <c r="AF187" s="59"/>
      <c r="AG187" s="59"/>
      <c r="AH187" s="59"/>
      <c r="AI187" s="59"/>
      <c r="AJ187" s="59"/>
      <c r="AK187" s="59"/>
      <c r="AL187" s="59"/>
      <c r="AM187" s="59"/>
      <c r="AN187" s="59"/>
      <c r="AO187" s="59"/>
      <c r="AP187" s="59"/>
      <c r="AQ187" s="59"/>
      <c r="AR187" s="59"/>
    </row>
    <row r="188" ht="12.0" customHeight="1">
      <c r="A188" s="59"/>
      <c r="B188" s="59"/>
      <c r="C188" s="59"/>
      <c r="D188" s="59"/>
      <c r="E188" s="59"/>
      <c r="F188" s="59"/>
      <c r="G188" s="59"/>
      <c r="H188" s="59"/>
      <c r="I188" s="59"/>
      <c r="J188" s="59"/>
      <c r="K188" s="59"/>
      <c r="L188" s="59"/>
      <c r="M188" s="59"/>
      <c r="N188" s="59"/>
      <c r="O188" s="59"/>
      <c r="P188" s="59"/>
      <c r="Q188" s="59"/>
      <c r="R188" s="59"/>
      <c r="S188" s="59"/>
      <c r="T188" s="59"/>
      <c r="U188" s="59"/>
      <c r="V188" s="59"/>
      <c r="W188" s="59"/>
      <c r="X188" s="59"/>
      <c r="Y188" s="59"/>
      <c r="Z188" s="59"/>
      <c r="AA188" s="59"/>
      <c r="AB188" s="59"/>
      <c r="AC188" s="59"/>
      <c r="AD188" s="59"/>
      <c r="AE188" s="59"/>
      <c r="AF188" s="59"/>
      <c r="AG188" s="59"/>
      <c r="AH188" s="59"/>
      <c r="AI188" s="59"/>
      <c r="AJ188" s="59"/>
      <c r="AK188" s="59"/>
      <c r="AL188" s="59"/>
      <c r="AM188" s="59"/>
      <c r="AN188" s="59"/>
      <c r="AO188" s="59"/>
      <c r="AP188" s="59"/>
      <c r="AQ188" s="59"/>
      <c r="AR188" s="59"/>
    </row>
    <row r="189" ht="12.0" customHeight="1">
      <c r="A189" s="59"/>
      <c r="B189" s="59"/>
      <c r="C189" s="59"/>
      <c r="D189" s="59"/>
      <c r="E189" s="59"/>
      <c r="F189" s="59"/>
      <c r="G189" s="59"/>
      <c r="H189" s="59"/>
      <c r="I189" s="59"/>
      <c r="J189" s="59"/>
      <c r="K189" s="59"/>
      <c r="L189" s="59"/>
      <c r="M189" s="59"/>
      <c r="N189" s="59"/>
      <c r="O189" s="59"/>
      <c r="P189" s="59"/>
      <c r="Q189" s="59"/>
      <c r="R189" s="59"/>
      <c r="S189" s="59"/>
      <c r="T189" s="59"/>
      <c r="U189" s="59"/>
      <c r="V189" s="59"/>
      <c r="W189" s="59"/>
      <c r="X189" s="59"/>
      <c r="Y189" s="59"/>
      <c r="Z189" s="59"/>
      <c r="AA189" s="59"/>
      <c r="AB189" s="59"/>
      <c r="AC189" s="59"/>
      <c r="AD189" s="59"/>
      <c r="AE189" s="59"/>
      <c r="AF189" s="59"/>
      <c r="AG189" s="59"/>
      <c r="AH189" s="59"/>
      <c r="AI189" s="59"/>
      <c r="AJ189" s="59"/>
      <c r="AK189" s="59"/>
      <c r="AL189" s="59"/>
      <c r="AM189" s="59"/>
      <c r="AN189" s="59"/>
      <c r="AO189" s="59"/>
      <c r="AP189" s="59"/>
      <c r="AQ189" s="59"/>
      <c r="AR189" s="59"/>
    </row>
    <row r="190" ht="12.0" customHeight="1">
      <c r="A190" s="59"/>
      <c r="B190" s="59"/>
      <c r="C190" s="59"/>
      <c r="D190" s="59"/>
      <c r="E190" s="59"/>
      <c r="F190" s="59"/>
      <c r="G190" s="59"/>
      <c r="H190" s="59"/>
      <c r="I190" s="59"/>
      <c r="J190" s="59"/>
      <c r="K190" s="59"/>
      <c r="L190" s="59"/>
      <c r="M190" s="59"/>
      <c r="N190" s="59"/>
      <c r="O190" s="59"/>
      <c r="P190" s="59"/>
      <c r="Q190" s="59"/>
      <c r="R190" s="59"/>
      <c r="S190" s="59"/>
      <c r="T190" s="59"/>
      <c r="U190" s="59"/>
      <c r="V190" s="59"/>
      <c r="W190" s="59"/>
      <c r="X190" s="59"/>
      <c r="Y190" s="59"/>
      <c r="Z190" s="59"/>
      <c r="AA190" s="59"/>
      <c r="AB190" s="59"/>
      <c r="AC190" s="59"/>
      <c r="AD190" s="59"/>
      <c r="AE190" s="59"/>
      <c r="AF190" s="59"/>
      <c r="AG190" s="59"/>
      <c r="AH190" s="59"/>
      <c r="AI190" s="59"/>
      <c r="AJ190" s="59"/>
      <c r="AK190" s="59"/>
      <c r="AL190" s="59"/>
      <c r="AM190" s="59"/>
      <c r="AN190" s="59"/>
      <c r="AO190" s="59"/>
      <c r="AP190" s="59"/>
      <c r="AQ190" s="59"/>
      <c r="AR190" s="59"/>
    </row>
    <row r="191" ht="12.0" customHeight="1">
      <c r="A191" s="59"/>
      <c r="B191" s="59"/>
      <c r="C191" s="59"/>
      <c r="D191" s="59"/>
      <c r="E191" s="59"/>
      <c r="F191" s="59"/>
      <c r="G191" s="59"/>
      <c r="H191" s="59"/>
      <c r="I191" s="59"/>
      <c r="J191" s="59"/>
      <c r="K191" s="59"/>
      <c r="L191" s="59"/>
      <c r="M191" s="59"/>
      <c r="N191" s="59"/>
      <c r="O191" s="59"/>
      <c r="P191" s="59"/>
      <c r="Q191" s="59"/>
      <c r="R191" s="59"/>
      <c r="S191" s="59"/>
      <c r="T191" s="59"/>
      <c r="U191" s="59"/>
      <c r="V191" s="59"/>
      <c r="W191" s="59"/>
      <c r="X191" s="59"/>
      <c r="Y191" s="59"/>
      <c r="Z191" s="59"/>
      <c r="AA191" s="59"/>
      <c r="AB191" s="59"/>
      <c r="AC191" s="59"/>
      <c r="AD191" s="59"/>
      <c r="AE191" s="59"/>
      <c r="AF191" s="59"/>
      <c r="AG191" s="59"/>
      <c r="AH191" s="59"/>
      <c r="AI191" s="59"/>
      <c r="AJ191" s="59"/>
      <c r="AK191" s="59"/>
      <c r="AL191" s="59"/>
      <c r="AM191" s="59"/>
      <c r="AN191" s="59"/>
      <c r="AO191" s="59"/>
      <c r="AP191" s="59"/>
      <c r="AQ191" s="59"/>
    </row>
    <row r="192" ht="12.0" customHeight="1">
      <c r="A192" s="59"/>
      <c r="B192" s="59"/>
      <c r="C192" s="59"/>
      <c r="D192" s="59"/>
      <c r="E192" s="59"/>
      <c r="F192" s="59"/>
      <c r="G192" s="59"/>
      <c r="H192" s="59"/>
      <c r="I192" s="59"/>
      <c r="J192" s="59"/>
      <c r="K192" s="59"/>
      <c r="L192" s="59"/>
      <c r="M192" s="59"/>
      <c r="N192" s="59"/>
      <c r="O192" s="59"/>
      <c r="P192" s="59"/>
      <c r="Q192" s="59"/>
      <c r="R192" s="59"/>
      <c r="S192" s="59"/>
      <c r="T192" s="59"/>
      <c r="U192" s="59"/>
      <c r="V192" s="59"/>
      <c r="W192" s="59"/>
      <c r="X192" s="59"/>
      <c r="Y192" s="59"/>
      <c r="Z192" s="59"/>
      <c r="AA192" s="59"/>
      <c r="AB192" s="59"/>
      <c r="AC192" s="59"/>
      <c r="AD192" s="59"/>
      <c r="AE192" s="59"/>
      <c r="AF192" s="59"/>
      <c r="AG192" s="59"/>
      <c r="AH192" s="59"/>
      <c r="AI192" s="59"/>
      <c r="AJ192" s="59"/>
      <c r="AK192" s="59"/>
      <c r="AL192" s="59"/>
      <c r="AM192" s="59"/>
      <c r="AN192" s="59"/>
      <c r="AO192" s="59"/>
      <c r="AP192" s="59"/>
      <c r="AQ192" s="59"/>
    </row>
    <row r="193" ht="12.0" customHeight="1">
      <c r="A193" s="59"/>
      <c r="B193" s="59"/>
      <c r="C193" s="59"/>
      <c r="D193" s="59"/>
      <c r="E193" s="59"/>
      <c r="F193" s="59"/>
      <c r="G193" s="59"/>
      <c r="H193" s="59"/>
      <c r="I193" s="59"/>
      <c r="J193" s="59"/>
      <c r="K193" s="59"/>
      <c r="L193" s="59"/>
      <c r="M193" s="59"/>
      <c r="N193" s="59"/>
      <c r="O193" s="59"/>
      <c r="P193" s="59"/>
      <c r="Q193" s="59"/>
      <c r="R193" s="59"/>
      <c r="S193" s="59"/>
      <c r="T193" s="59"/>
      <c r="U193" s="59"/>
      <c r="V193" s="59"/>
      <c r="W193" s="59"/>
      <c r="X193" s="59"/>
      <c r="Y193" s="59"/>
      <c r="Z193" s="59"/>
      <c r="AA193" s="59"/>
      <c r="AB193" s="59"/>
      <c r="AC193" s="59"/>
      <c r="AD193" s="59"/>
      <c r="AE193" s="59"/>
      <c r="AF193" s="59"/>
      <c r="AG193" s="59"/>
      <c r="AH193" s="59"/>
      <c r="AI193" s="59"/>
      <c r="AJ193" s="59"/>
      <c r="AK193" s="59"/>
      <c r="AL193" s="59"/>
      <c r="AM193" s="59"/>
      <c r="AN193" s="59"/>
      <c r="AO193" s="59"/>
      <c r="AP193" s="59"/>
      <c r="AQ193" s="59"/>
    </row>
    <row r="194" ht="12.0" customHeight="1">
      <c r="A194" s="59"/>
      <c r="B194" s="59"/>
      <c r="C194" s="59"/>
      <c r="D194" s="59"/>
      <c r="E194" s="59"/>
      <c r="F194" s="59"/>
      <c r="G194" s="59"/>
      <c r="H194" s="59"/>
      <c r="I194" s="59"/>
      <c r="J194" s="59"/>
      <c r="K194" s="59"/>
      <c r="L194" s="59"/>
      <c r="M194" s="59"/>
      <c r="N194" s="59"/>
      <c r="O194" s="59"/>
      <c r="P194" s="59"/>
      <c r="Q194" s="59"/>
      <c r="R194" s="59"/>
      <c r="S194" s="59"/>
      <c r="T194" s="59"/>
      <c r="U194" s="59"/>
      <c r="V194" s="59"/>
      <c r="W194" s="59"/>
      <c r="X194" s="59"/>
      <c r="Y194" s="59"/>
      <c r="Z194" s="59"/>
      <c r="AA194" s="59"/>
      <c r="AB194" s="59"/>
      <c r="AC194" s="59"/>
      <c r="AD194" s="59"/>
      <c r="AE194" s="59"/>
      <c r="AF194" s="59"/>
      <c r="AG194" s="59"/>
      <c r="AH194" s="59"/>
      <c r="AI194" s="59"/>
      <c r="AJ194" s="59"/>
      <c r="AK194" s="59"/>
      <c r="AL194" s="59"/>
      <c r="AM194" s="59"/>
      <c r="AN194" s="59"/>
      <c r="AO194" s="59"/>
      <c r="AP194" s="59"/>
      <c r="AQ194" s="59"/>
    </row>
    <row r="195" ht="12.0" customHeight="1">
      <c r="A195" s="59"/>
      <c r="B195" s="59"/>
      <c r="C195" s="59"/>
      <c r="D195" s="59"/>
      <c r="E195" s="59"/>
      <c r="F195" s="59"/>
      <c r="G195" s="59"/>
      <c r="H195" s="59"/>
      <c r="I195" s="59"/>
      <c r="J195" s="59"/>
      <c r="K195" s="59"/>
      <c r="L195" s="59"/>
      <c r="M195" s="59"/>
      <c r="N195" s="59"/>
      <c r="O195" s="59"/>
      <c r="P195" s="59"/>
      <c r="Q195" s="59"/>
      <c r="R195" s="59"/>
      <c r="S195" s="59"/>
      <c r="T195" s="59"/>
      <c r="U195" s="59"/>
      <c r="V195" s="59"/>
      <c r="W195" s="59"/>
      <c r="X195" s="59"/>
      <c r="Y195" s="59"/>
      <c r="Z195" s="59"/>
      <c r="AA195" s="59"/>
      <c r="AB195" s="59"/>
      <c r="AC195" s="59"/>
      <c r="AD195" s="59"/>
      <c r="AE195" s="59"/>
      <c r="AF195" s="59"/>
      <c r="AG195" s="59"/>
      <c r="AH195" s="59"/>
      <c r="AI195" s="59"/>
      <c r="AJ195" s="59"/>
      <c r="AK195" s="59"/>
      <c r="AL195" s="59"/>
      <c r="AM195" s="59"/>
      <c r="AN195" s="59"/>
      <c r="AO195" s="59"/>
      <c r="AP195" s="59"/>
      <c r="AQ195" s="59"/>
    </row>
    <row r="196" ht="12.0" customHeight="1">
      <c r="A196" s="59"/>
      <c r="B196" s="59"/>
      <c r="C196" s="59"/>
      <c r="D196" s="59"/>
      <c r="E196" s="59"/>
      <c r="F196" s="59"/>
      <c r="G196" s="59"/>
      <c r="H196" s="59"/>
      <c r="I196" s="59"/>
      <c r="J196" s="59"/>
      <c r="K196" s="59"/>
      <c r="L196" s="59"/>
      <c r="M196" s="59"/>
      <c r="N196" s="59"/>
      <c r="O196" s="59"/>
      <c r="P196" s="59"/>
      <c r="Q196" s="59"/>
      <c r="R196" s="59"/>
      <c r="S196" s="59"/>
      <c r="T196" s="59"/>
      <c r="U196" s="59"/>
      <c r="V196" s="59"/>
      <c r="W196" s="59"/>
      <c r="X196" s="59"/>
      <c r="Y196" s="59"/>
      <c r="Z196" s="59"/>
      <c r="AA196" s="59"/>
      <c r="AB196" s="59"/>
      <c r="AC196" s="59"/>
      <c r="AD196" s="59"/>
      <c r="AE196" s="59"/>
      <c r="AF196" s="59"/>
      <c r="AG196" s="59"/>
      <c r="AH196" s="59"/>
      <c r="AI196" s="59"/>
      <c r="AJ196" s="59"/>
      <c r="AK196" s="59"/>
      <c r="AL196" s="59"/>
      <c r="AM196" s="59"/>
      <c r="AN196" s="59"/>
      <c r="AO196" s="59"/>
      <c r="AP196" s="59"/>
      <c r="AQ196" s="59"/>
    </row>
    <row r="197" ht="12.0" customHeight="1">
      <c r="A197" s="59"/>
      <c r="B197" s="59"/>
      <c r="C197" s="59"/>
      <c r="D197" s="59"/>
      <c r="E197" s="59"/>
      <c r="F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c r="AD197" s="59"/>
      <c r="AE197" s="59"/>
      <c r="AF197" s="59"/>
      <c r="AG197" s="59"/>
      <c r="AH197" s="59"/>
      <c r="AI197" s="59"/>
      <c r="AJ197" s="59"/>
      <c r="AK197" s="59"/>
      <c r="AL197" s="59"/>
      <c r="AM197" s="59"/>
      <c r="AN197" s="59"/>
      <c r="AO197" s="59"/>
      <c r="AP197" s="59"/>
      <c r="AQ197" s="59"/>
    </row>
    <row r="198" ht="12.0" customHeight="1">
      <c r="A198" s="59"/>
      <c r="B198" s="59"/>
      <c r="C198" s="59"/>
      <c r="D198" s="59"/>
      <c r="E198" s="59"/>
      <c r="F198" s="59"/>
      <c r="G198" s="59"/>
      <c r="H198" s="59"/>
      <c r="I198" s="59"/>
      <c r="J198" s="59"/>
      <c r="K198" s="59"/>
      <c r="L198" s="59"/>
      <c r="M198" s="59"/>
      <c r="N198" s="59"/>
      <c r="O198" s="59"/>
      <c r="P198" s="59"/>
      <c r="Q198" s="59"/>
      <c r="R198" s="59"/>
      <c r="S198" s="59"/>
      <c r="T198" s="59"/>
      <c r="U198" s="59"/>
      <c r="V198" s="59"/>
      <c r="W198" s="59"/>
      <c r="X198" s="59"/>
      <c r="Y198" s="59"/>
      <c r="Z198" s="59"/>
      <c r="AA198" s="59"/>
      <c r="AB198" s="59"/>
      <c r="AC198" s="59"/>
      <c r="AD198" s="59"/>
      <c r="AE198" s="59"/>
      <c r="AF198" s="59"/>
      <c r="AG198" s="59"/>
      <c r="AH198" s="59"/>
      <c r="AI198" s="59"/>
      <c r="AJ198" s="59"/>
      <c r="AK198" s="59"/>
      <c r="AL198" s="59"/>
      <c r="AM198" s="59"/>
      <c r="AN198" s="59"/>
      <c r="AO198" s="59"/>
      <c r="AP198" s="59"/>
      <c r="AQ198" s="59"/>
    </row>
    <row r="199" ht="12.0" customHeight="1">
      <c r="A199" s="59"/>
      <c r="B199" s="59"/>
      <c r="C199" s="59"/>
      <c r="D199" s="59"/>
      <c r="E199" s="59"/>
      <c r="F199" s="59"/>
      <c r="G199" s="59"/>
      <c r="H199" s="59"/>
      <c r="I199" s="59"/>
      <c r="J199" s="59"/>
      <c r="K199" s="59"/>
      <c r="L199" s="59"/>
      <c r="M199" s="59"/>
      <c r="N199" s="59"/>
      <c r="O199" s="59"/>
      <c r="P199" s="59"/>
      <c r="Q199" s="59"/>
      <c r="R199" s="59"/>
      <c r="S199" s="59"/>
      <c r="T199" s="59"/>
      <c r="U199" s="59"/>
      <c r="V199" s="59"/>
      <c r="W199" s="59"/>
      <c r="X199" s="59"/>
      <c r="Y199" s="59"/>
      <c r="Z199" s="59"/>
      <c r="AA199" s="59"/>
      <c r="AB199" s="59"/>
      <c r="AC199" s="59"/>
      <c r="AD199" s="59"/>
      <c r="AE199" s="59"/>
      <c r="AF199" s="59"/>
      <c r="AG199" s="59"/>
      <c r="AH199" s="59"/>
      <c r="AI199" s="59"/>
      <c r="AJ199" s="59"/>
      <c r="AK199" s="59"/>
      <c r="AL199" s="59"/>
      <c r="AM199" s="59"/>
      <c r="AN199" s="59"/>
      <c r="AO199" s="59"/>
      <c r="AP199" s="59"/>
      <c r="AQ199" s="59"/>
    </row>
    <row r="200" ht="12.0" customHeight="1">
      <c r="A200" s="59"/>
      <c r="B200" s="59"/>
      <c r="C200" s="59"/>
      <c r="D200" s="59"/>
      <c r="E200" s="59"/>
      <c r="F200" s="59"/>
      <c r="G200" s="59"/>
      <c r="H200" s="59"/>
      <c r="I200" s="59"/>
      <c r="J200" s="59"/>
      <c r="K200" s="59"/>
      <c r="L200" s="59"/>
      <c r="M200" s="59"/>
      <c r="N200" s="59"/>
      <c r="O200" s="59"/>
      <c r="P200" s="59"/>
      <c r="Q200" s="59"/>
      <c r="R200" s="59"/>
      <c r="S200" s="59"/>
      <c r="T200" s="59"/>
      <c r="U200" s="59"/>
      <c r="V200" s="59"/>
      <c r="W200" s="59"/>
      <c r="X200" s="59"/>
      <c r="Y200" s="59"/>
      <c r="Z200" s="59"/>
      <c r="AA200" s="59"/>
      <c r="AB200" s="59"/>
      <c r="AC200" s="59"/>
      <c r="AD200" s="59"/>
      <c r="AE200" s="59"/>
      <c r="AF200" s="59"/>
      <c r="AG200" s="59"/>
      <c r="AH200" s="59"/>
      <c r="AI200" s="59"/>
      <c r="AJ200" s="59"/>
      <c r="AK200" s="59"/>
      <c r="AL200" s="59"/>
      <c r="AM200" s="59"/>
      <c r="AN200" s="59"/>
      <c r="AO200" s="59"/>
      <c r="AP200" s="59"/>
      <c r="AQ200" s="59"/>
    </row>
    <row r="201" ht="12.0" customHeight="1">
      <c r="A201" s="59"/>
      <c r="B201" s="59"/>
      <c r="C201" s="59"/>
      <c r="D201" s="59"/>
      <c r="E201" s="59"/>
      <c r="F201" s="59"/>
      <c r="G201" s="59"/>
      <c r="H201" s="59"/>
      <c r="I201" s="59"/>
      <c r="J201" s="59"/>
      <c r="K201" s="59"/>
      <c r="L201" s="59"/>
      <c r="M201" s="59"/>
      <c r="N201" s="59"/>
      <c r="O201" s="59"/>
      <c r="P201" s="59"/>
      <c r="Q201" s="59"/>
      <c r="R201" s="59"/>
      <c r="S201" s="59"/>
      <c r="T201" s="59"/>
      <c r="U201" s="59"/>
      <c r="V201" s="59"/>
      <c r="W201" s="59"/>
      <c r="X201" s="59"/>
      <c r="Y201" s="59"/>
      <c r="Z201" s="59"/>
      <c r="AA201" s="59"/>
      <c r="AB201" s="59"/>
      <c r="AC201" s="59"/>
      <c r="AD201" s="59"/>
      <c r="AE201" s="59"/>
      <c r="AF201" s="59"/>
      <c r="AG201" s="59"/>
      <c r="AH201" s="59"/>
      <c r="AI201" s="59"/>
      <c r="AJ201" s="59"/>
      <c r="AK201" s="59"/>
      <c r="AL201" s="59"/>
      <c r="AM201" s="59"/>
      <c r="AN201" s="59"/>
      <c r="AO201" s="59"/>
      <c r="AP201" s="59"/>
      <c r="AQ201" s="59"/>
    </row>
    <row r="202" ht="12.0" customHeight="1">
      <c r="A202" s="59"/>
      <c r="B202" s="59"/>
      <c r="C202" s="59"/>
      <c r="D202" s="59"/>
      <c r="E202" s="59"/>
      <c r="F202" s="59"/>
      <c r="G202" s="59"/>
      <c r="H202" s="59"/>
      <c r="I202" s="59"/>
      <c r="J202" s="59"/>
      <c r="K202" s="59"/>
      <c r="L202" s="59"/>
      <c r="M202" s="59"/>
      <c r="N202" s="59"/>
      <c r="O202" s="59"/>
      <c r="P202" s="59"/>
      <c r="Q202" s="59"/>
      <c r="R202" s="59"/>
      <c r="S202" s="59"/>
      <c r="T202" s="59"/>
      <c r="U202" s="59"/>
      <c r="V202" s="59"/>
      <c r="W202" s="59"/>
      <c r="X202" s="59"/>
      <c r="Y202" s="59"/>
      <c r="Z202" s="59"/>
      <c r="AA202" s="59"/>
      <c r="AB202" s="59"/>
      <c r="AC202" s="59"/>
      <c r="AD202" s="59"/>
      <c r="AE202" s="59"/>
      <c r="AF202" s="59"/>
      <c r="AG202" s="59"/>
      <c r="AH202" s="59"/>
      <c r="AI202" s="59"/>
      <c r="AJ202" s="59"/>
      <c r="AK202" s="59"/>
      <c r="AL202" s="59"/>
      <c r="AM202" s="59"/>
      <c r="AN202" s="59"/>
      <c r="AO202" s="59"/>
      <c r="AP202" s="59"/>
      <c r="AQ202" s="59"/>
    </row>
    <row r="203" ht="12.0" customHeight="1">
      <c r="A203" s="59"/>
      <c r="B203" s="59"/>
      <c r="C203" s="59"/>
      <c r="D203" s="59"/>
      <c r="E203" s="59"/>
      <c r="F203" s="59"/>
      <c r="G203" s="59"/>
      <c r="H203" s="59"/>
      <c r="I203" s="59"/>
      <c r="J203" s="59"/>
      <c r="K203" s="59"/>
      <c r="L203" s="59"/>
      <c r="M203" s="59"/>
      <c r="N203" s="59"/>
      <c r="O203" s="59"/>
      <c r="P203" s="59"/>
      <c r="Q203" s="59"/>
      <c r="R203" s="59"/>
      <c r="S203" s="59"/>
      <c r="T203" s="59"/>
      <c r="U203" s="59"/>
      <c r="V203" s="59"/>
      <c r="W203" s="59"/>
      <c r="X203" s="59"/>
      <c r="Y203" s="59"/>
      <c r="Z203" s="59"/>
      <c r="AA203" s="59"/>
      <c r="AB203" s="59"/>
      <c r="AC203" s="59"/>
      <c r="AD203" s="59"/>
      <c r="AE203" s="59"/>
      <c r="AF203" s="59"/>
      <c r="AG203" s="59"/>
      <c r="AH203" s="59"/>
      <c r="AI203" s="59"/>
      <c r="AJ203" s="59"/>
      <c r="AK203" s="59"/>
      <c r="AL203" s="59"/>
      <c r="AM203" s="59"/>
      <c r="AN203" s="59"/>
      <c r="AO203" s="59"/>
      <c r="AP203" s="59"/>
      <c r="AQ203" s="59"/>
    </row>
    <row r="204" ht="12.0" customHeight="1">
      <c r="A204" s="59"/>
      <c r="B204" s="59"/>
      <c r="C204" s="59"/>
      <c r="D204" s="59"/>
      <c r="E204" s="59"/>
      <c r="F204" s="59"/>
      <c r="G204" s="59"/>
      <c r="H204" s="59"/>
      <c r="I204" s="59"/>
      <c r="J204" s="59"/>
      <c r="K204" s="59"/>
      <c r="L204" s="59"/>
      <c r="M204" s="59"/>
      <c r="N204" s="59"/>
      <c r="O204" s="59"/>
      <c r="P204" s="59"/>
      <c r="Q204" s="59"/>
      <c r="R204" s="59"/>
      <c r="S204" s="59"/>
      <c r="T204" s="59"/>
      <c r="U204" s="59"/>
      <c r="V204" s="59"/>
      <c r="W204" s="59"/>
      <c r="X204" s="59"/>
      <c r="Y204" s="59"/>
      <c r="Z204" s="59"/>
      <c r="AA204" s="59"/>
      <c r="AB204" s="59"/>
      <c r="AC204" s="59"/>
      <c r="AD204" s="59"/>
      <c r="AE204" s="59"/>
      <c r="AF204" s="59"/>
      <c r="AG204" s="59"/>
      <c r="AH204" s="59"/>
      <c r="AI204" s="59"/>
      <c r="AJ204" s="59"/>
      <c r="AK204" s="59"/>
      <c r="AL204" s="59"/>
      <c r="AM204" s="59"/>
      <c r="AN204" s="59"/>
      <c r="AO204" s="59"/>
      <c r="AP204" s="59"/>
      <c r="AQ204" s="59"/>
    </row>
    <row r="205" ht="12.0" customHeight="1">
      <c r="A205" s="59"/>
      <c r="B205" s="59"/>
      <c r="C205" s="59"/>
      <c r="D205" s="59"/>
      <c r="E205" s="59"/>
      <c r="F205" s="59"/>
      <c r="G205" s="59"/>
      <c r="H205" s="59"/>
      <c r="I205" s="59"/>
      <c r="J205" s="59"/>
      <c r="K205" s="59"/>
      <c r="L205" s="59"/>
      <c r="M205" s="59"/>
      <c r="N205" s="59"/>
      <c r="O205" s="59"/>
      <c r="P205" s="59"/>
      <c r="Q205" s="59"/>
      <c r="R205" s="59"/>
      <c r="S205" s="59"/>
      <c r="T205" s="59"/>
      <c r="U205" s="59"/>
      <c r="V205" s="59"/>
      <c r="W205" s="59"/>
      <c r="X205" s="59"/>
      <c r="Y205" s="59"/>
      <c r="Z205" s="59"/>
      <c r="AA205" s="59"/>
      <c r="AB205" s="59"/>
      <c r="AC205" s="59"/>
      <c r="AD205" s="59"/>
      <c r="AE205" s="59"/>
      <c r="AF205" s="59"/>
      <c r="AG205" s="59"/>
      <c r="AH205" s="59"/>
      <c r="AI205" s="59"/>
      <c r="AJ205" s="59"/>
      <c r="AK205" s="59"/>
      <c r="AL205" s="59"/>
      <c r="AM205" s="59"/>
      <c r="AN205" s="59"/>
      <c r="AO205" s="59"/>
      <c r="AP205" s="59"/>
      <c r="AQ205" s="59"/>
    </row>
    <row r="206" ht="12.0" customHeight="1">
      <c r="A206" s="59"/>
      <c r="B206" s="59"/>
      <c r="C206" s="59"/>
      <c r="D206" s="59"/>
      <c r="E206" s="59"/>
      <c r="F206" s="59"/>
      <c r="G206" s="59"/>
      <c r="H206" s="59"/>
      <c r="I206" s="59"/>
      <c r="J206" s="59"/>
      <c r="K206" s="59"/>
      <c r="L206" s="59"/>
      <c r="M206" s="59"/>
      <c r="N206" s="59"/>
      <c r="O206" s="59"/>
      <c r="P206" s="59"/>
      <c r="Q206" s="59"/>
      <c r="R206" s="59"/>
      <c r="S206" s="59"/>
      <c r="T206" s="59"/>
      <c r="U206" s="59"/>
      <c r="V206" s="59"/>
      <c r="W206" s="59"/>
      <c r="X206" s="59"/>
      <c r="Y206" s="59"/>
      <c r="Z206" s="59"/>
      <c r="AA206" s="59"/>
      <c r="AB206" s="59"/>
      <c r="AC206" s="59"/>
      <c r="AD206" s="59"/>
      <c r="AE206" s="59"/>
      <c r="AF206" s="59"/>
      <c r="AG206" s="59"/>
      <c r="AH206" s="59"/>
      <c r="AI206" s="59"/>
      <c r="AJ206" s="59"/>
      <c r="AK206" s="59"/>
      <c r="AL206" s="59"/>
      <c r="AM206" s="59"/>
      <c r="AN206" s="59"/>
      <c r="AO206" s="59"/>
      <c r="AP206" s="59"/>
      <c r="AQ206" s="59"/>
    </row>
    <row r="207" ht="12.0" customHeight="1">
      <c r="A207" s="59"/>
      <c r="B207" s="59"/>
      <c r="C207" s="59"/>
      <c r="D207" s="59"/>
      <c r="E207" s="59"/>
      <c r="F207" s="59"/>
      <c r="G207" s="59"/>
      <c r="H207" s="59"/>
      <c r="I207" s="59"/>
      <c r="J207" s="59"/>
      <c r="K207" s="59"/>
      <c r="L207" s="59"/>
      <c r="M207" s="59"/>
      <c r="N207" s="59"/>
      <c r="O207" s="59"/>
      <c r="P207" s="59"/>
      <c r="Q207" s="59"/>
      <c r="R207" s="59"/>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9"/>
    </row>
    <row r="208" ht="12.0" customHeight="1">
      <c r="A208" s="59"/>
      <c r="B208" s="59"/>
      <c r="C208" s="59"/>
      <c r="D208" s="59"/>
      <c r="E208" s="59"/>
      <c r="F208" s="59"/>
      <c r="G208" s="59"/>
      <c r="H208" s="59"/>
      <c r="I208" s="59"/>
      <c r="J208" s="59"/>
      <c r="K208" s="59"/>
      <c r="L208" s="59"/>
      <c r="M208" s="59"/>
      <c r="N208" s="59"/>
      <c r="O208" s="59"/>
      <c r="P208" s="59"/>
      <c r="Q208" s="59"/>
      <c r="R208" s="59"/>
      <c r="S208" s="59"/>
      <c r="T208" s="59"/>
      <c r="U208" s="59"/>
      <c r="V208" s="59"/>
      <c r="W208" s="59"/>
      <c r="X208" s="59"/>
      <c r="Y208" s="59"/>
      <c r="Z208" s="59"/>
      <c r="AA208" s="59"/>
      <c r="AB208" s="59"/>
      <c r="AC208" s="59"/>
      <c r="AD208" s="59"/>
      <c r="AE208" s="59"/>
      <c r="AF208" s="59"/>
      <c r="AG208" s="59"/>
      <c r="AH208" s="59"/>
      <c r="AI208" s="59"/>
      <c r="AJ208" s="59"/>
      <c r="AK208" s="59"/>
      <c r="AL208" s="59"/>
      <c r="AM208" s="59"/>
      <c r="AN208" s="59"/>
      <c r="AO208" s="59"/>
      <c r="AP208" s="59"/>
      <c r="AQ208" s="59"/>
    </row>
    <row r="209" ht="12.0" customHeight="1">
      <c r="A209" s="59"/>
      <c r="B209" s="59"/>
      <c r="C209" s="59"/>
      <c r="D209" s="59"/>
      <c r="E209" s="59"/>
      <c r="F209" s="59"/>
      <c r="G209" s="59"/>
      <c r="H209" s="59"/>
      <c r="I209" s="59"/>
      <c r="J209" s="59"/>
      <c r="K209" s="59"/>
      <c r="L209" s="59"/>
      <c r="M209" s="59"/>
      <c r="N209" s="59"/>
      <c r="O209" s="59"/>
      <c r="P209" s="59"/>
      <c r="Q209" s="59"/>
      <c r="R209" s="59"/>
      <c r="S209" s="59"/>
      <c r="T209" s="59"/>
      <c r="U209" s="59"/>
      <c r="V209" s="59"/>
      <c r="W209" s="59"/>
      <c r="X209" s="59"/>
      <c r="Y209" s="59"/>
      <c r="Z209" s="59"/>
      <c r="AA209" s="59"/>
      <c r="AB209" s="59"/>
      <c r="AC209" s="59"/>
      <c r="AD209" s="59"/>
      <c r="AE209" s="59"/>
      <c r="AF209" s="59"/>
      <c r="AG209" s="59"/>
      <c r="AH209" s="59"/>
      <c r="AI209" s="59"/>
      <c r="AJ209" s="59"/>
      <c r="AK209" s="59"/>
      <c r="AL209" s="59"/>
      <c r="AM209" s="59"/>
      <c r="AN209" s="59"/>
      <c r="AO209" s="59"/>
      <c r="AP209" s="59"/>
      <c r="AQ209" s="59"/>
    </row>
    <row r="210" ht="12.0" customHeight="1">
      <c r="A210" s="59"/>
      <c r="B210" s="59"/>
      <c r="C210" s="59"/>
      <c r="D210" s="59"/>
      <c r="E210" s="59"/>
      <c r="F210" s="59"/>
      <c r="G210" s="59"/>
      <c r="H210" s="59"/>
      <c r="I210" s="59"/>
      <c r="J210" s="59"/>
      <c r="K210" s="59"/>
      <c r="L210" s="59"/>
      <c r="M210" s="59"/>
      <c r="N210" s="59"/>
      <c r="O210" s="59"/>
      <c r="P210" s="59"/>
      <c r="Q210" s="59"/>
      <c r="R210" s="59"/>
      <c r="S210" s="59"/>
      <c r="T210" s="59"/>
      <c r="U210" s="59"/>
      <c r="V210" s="59"/>
      <c r="W210" s="59"/>
      <c r="X210" s="59"/>
      <c r="Y210" s="59"/>
      <c r="Z210" s="59"/>
      <c r="AA210" s="59"/>
      <c r="AB210" s="59"/>
      <c r="AC210" s="59"/>
      <c r="AD210" s="59"/>
      <c r="AE210" s="59"/>
      <c r="AF210" s="59"/>
      <c r="AG210" s="59"/>
      <c r="AH210" s="59"/>
      <c r="AI210" s="59"/>
      <c r="AJ210" s="59"/>
      <c r="AK210" s="59"/>
      <c r="AL210" s="59"/>
      <c r="AM210" s="59"/>
      <c r="AN210" s="59"/>
      <c r="AO210" s="59"/>
      <c r="AP210" s="59"/>
      <c r="AQ210" s="59"/>
    </row>
    <row r="211" ht="12.0" customHeight="1">
      <c r="A211" s="59"/>
      <c r="B211" s="59"/>
      <c r="C211" s="59"/>
      <c r="D211" s="59"/>
      <c r="E211" s="59"/>
      <c r="F211" s="59"/>
      <c r="G211" s="59"/>
      <c r="H211" s="59"/>
      <c r="I211" s="59"/>
      <c r="J211" s="59"/>
      <c r="K211" s="59"/>
      <c r="L211" s="59"/>
      <c r="M211" s="59"/>
      <c r="N211" s="59"/>
      <c r="O211" s="59"/>
      <c r="P211" s="59"/>
      <c r="Q211" s="59"/>
      <c r="R211" s="59"/>
      <c r="S211" s="59"/>
      <c r="T211" s="59"/>
      <c r="U211" s="59"/>
      <c r="V211" s="59"/>
      <c r="W211" s="59"/>
      <c r="X211" s="59"/>
      <c r="Y211" s="59"/>
      <c r="Z211" s="59"/>
      <c r="AA211" s="59"/>
      <c r="AB211" s="59"/>
      <c r="AC211" s="59"/>
      <c r="AD211" s="59"/>
      <c r="AE211" s="59"/>
      <c r="AF211" s="59"/>
      <c r="AG211" s="59"/>
      <c r="AH211" s="59"/>
      <c r="AI211" s="59"/>
      <c r="AJ211" s="59"/>
      <c r="AK211" s="59"/>
      <c r="AL211" s="59"/>
      <c r="AM211" s="59"/>
      <c r="AN211" s="59"/>
      <c r="AO211" s="59"/>
      <c r="AP211" s="59"/>
      <c r="AQ211" s="59"/>
    </row>
    <row r="212" ht="12.0" customHeight="1">
      <c r="A212" s="59"/>
      <c r="B212" s="59"/>
      <c r="C212" s="59"/>
      <c r="D212" s="59"/>
      <c r="E212" s="59"/>
      <c r="F212" s="59"/>
      <c r="G212" s="59"/>
      <c r="H212" s="59"/>
      <c r="I212" s="59"/>
      <c r="J212" s="59"/>
      <c r="K212" s="59"/>
      <c r="L212" s="59"/>
      <c r="M212" s="59"/>
      <c r="N212" s="59"/>
      <c r="O212" s="59"/>
      <c r="P212" s="59"/>
      <c r="Q212" s="59"/>
      <c r="R212" s="59"/>
      <c r="S212" s="59"/>
      <c r="T212" s="59"/>
      <c r="U212" s="59"/>
      <c r="V212" s="59"/>
      <c r="W212" s="59"/>
      <c r="X212" s="59"/>
      <c r="Y212" s="59"/>
      <c r="Z212" s="59"/>
      <c r="AA212" s="59"/>
      <c r="AB212" s="59"/>
      <c r="AC212" s="59"/>
      <c r="AD212" s="59"/>
      <c r="AE212" s="59"/>
      <c r="AF212" s="59"/>
      <c r="AG212" s="59"/>
      <c r="AH212" s="59"/>
      <c r="AI212" s="59"/>
      <c r="AJ212" s="59"/>
      <c r="AK212" s="59"/>
      <c r="AL212" s="59"/>
      <c r="AM212" s="59"/>
      <c r="AN212" s="59"/>
      <c r="AO212" s="59"/>
      <c r="AP212" s="59"/>
      <c r="AQ212" s="59"/>
    </row>
    <row r="213" ht="12.0" customHeight="1">
      <c r="A213" s="59"/>
      <c r="B213" s="59"/>
      <c r="C213" s="59"/>
      <c r="D213" s="59"/>
      <c r="E213" s="59"/>
      <c r="F213" s="59"/>
      <c r="G213" s="59"/>
      <c r="H213" s="59"/>
      <c r="I213" s="59"/>
      <c r="J213" s="59"/>
      <c r="K213" s="59"/>
      <c r="L213" s="59"/>
      <c r="M213" s="59"/>
      <c r="N213" s="59"/>
      <c r="O213" s="59"/>
      <c r="P213" s="59"/>
      <c r="Q213" s="59"/>
      <c r="R213" s="59"/>
      <c r="S213" s="59"/>
      <c r="T213" s="59"/>
      <c r="U213" s="59"/>
      <c r="V213" s="59"/>
      <c r="W213" s="59"/>
      <c r="X213" s="59"/>
      <c r="Y213" s="59"/>
      <c r="Z213" s="59"/>
      <c r="AA213" s="59"/>
      <c r="AB213" s="59"/>
      <c r="AC213" s="59"/>
      <c r="AD213" s="59"/>
      <c r="AE213" s="59"/>
      <c r="AF213" s="59"/>
      <c r="AG213" s="59"/>
      <c r="AH213" s="59"/>
      <c r="AI213" s="59"/>
      <c r="AJ213" s="59"/>
      <c r="AK213" s="59"/>
      <c r="AL213" s="59"/>
      <c r="AM213" s="59"/>
      <c r="AN213" s="59"/>
      <c r="AO213" s="59"/>
      <c r="AP213" s="59"/>
      <c r="AQ213" s="59"/>
    </row>
    <row r="214" ht="12.0" customHeight="1">
      <c r="A214" s="59"/>
      <c r="B214" s="59"/>
      <c r="C214" s="59"/>
      <c r="D214" s="59"/>
      <c r="E214" s="59"/>
      <c r="F214" s="59"/>
      <c r="G214" s="59"/>
      <c r="H214" s="59"/>
      <c r="I214" s="59"/>
      <c r="J214" s="59"/>
      <c r="K214" s="59"/>
      <c r="L214" s="59"/>
      <c r="M214" s="59"/>
      <c r="N214" s="59"/>
      <c r="O214" s="59"/>
      <c r="P214" s="59"/>
      <c r="Q214" s="59"/>
      <c r="R214" s="59"/>
      <c r="S214" s="59"/>
      <c r="T214" s="59"/>
      <c r="U214" s="59"/>
      <c r="V214" s="59"/>
      <c r="W214" s="59"/>
      <c r="X214" s="59"/>
      <c r="Y214" s="59"/>
      <c r="Z214" s="59"/>
      <c r="AA214" s="59"/>
      <c r="AB214" s="59"/>
      <c r="AC214" s="59"/>
      <c r="AD214" s="59"/>
      <c r="AE214" s="59"/>
      <c r="AF214" s="59"/>
      <c r="AG214" s="59"/>
      <c r="AH214" s="59"/>
      <c r="AI214" s="59"/>
      <c r="AJ214" s="59"/>
      <c r="AK214" s="59"/>
      <c r="AL214" s="59"/>
      <c r="AM214" s="59"/>
      <c r="AN214" s="59"/>
      <c r="AO214" s="59"/>
      <c r="AP214" s="59"/>
      <c r="AQ214" s="59"/>
    </row>
    <row r="215" ht="12.0" customHeight="1">
      <c r="A215" s="59"/>
      <c r="B215" s="59"/>
      <c r="C215" s="59"/>
      <c r="D215" s="59"/>
      <c r="E215" s="59"/>
      <c r="F215" s="59"/>
      <c r="G215" s="59"/>
      <c r="H215" s="59"/>
      <c r="I215" s="59"/>
      <c r="J215" s="59"/>
      <c r="K215" s="59"/>
      <c r="L215" s="59"/>
      <c r="M215" s="59"/>
      <c r="N215" s="59"/>
      <c r="O215" s="59"/>
      <c r="P215" s="59"/>
      <c r="Q215" s="59"/>
      <c r="R215" s="59"/>
      <c r="S215" s="59"/>
      <c r="T215" s="59"/>
      <c r="U215" s="59"/>
      <c r="V215" s="59"/>
      <c r="W215" s="59"/>
      <c r="X215" s="59"/>
      <c r="Y215" s="59"/>
      <c r="Z215" s="59"/>
      <c r="AA215" s="59"/>
      <c r="AB215" s="59"/>
      <c r="AC215" s="59"/>
      <c r="AD215" s="59"/>
      <c r="AE215" s="59"/>
      <c r="AF215" s="59"/>
      <c r="AG215" s="59"/>
      <c r="AH215" s="59"/>
      <c r="AI215" s="59"/>
      <c r="AJ215" s="59"/>
      <c r="AK215" s="59"/>
      <c r="AL215" s="59"/>
      <c r="AM215" s="59"/>
      <c r="AN215" s="59"/>
      <c r="AO215" s="59"/>
      <c r="AP215" s="59"/>
      <c r="AQ215" s="59"/>
    </row>
    <row r="216" ht="12.0" customHeight="1">
      <c r="A216" s="59"/>
      <c r="B216" s="59"/>
      <c r="C216" s="59"/>
      <c r="D216" s="59"/>
      <c r="E216" s="59"/>
      <c r="F216" s="59"/>
      <c r="G216" s="59"/>
      <c r="H216" s="59"/>
      <c r="I216" s="59"/>
      <c r="J216" s="59"/>
      <c r="K216" s="59"/>
      <c r="L216" s="59"/>
      <c r="M216" s="59"/>
      <c r="N216" s="59"/>
      <c r="O216" s="59"/>
      <c r="P216" s="59"/>
      <c r="Q216" s="59"/>
      <c r="R216" s="59"/>
      <c r="S216" s="59"/>
      <c r="T216" s="59"/>
      <c r="U216" s="59"/>
      <c r="V216" s="59"/>
      <c r="W216" s="59"/>
      <c r="X216" s="59"/>
      <c r="Y216" s="59"/>
      <c r="Z216" s="59"/>
      <c r="AA216" s="59"/>
      <c r="AB216" s="59"/>
      <c r="AC216" s="59"/>
      <c r="AD216" s="59"/>
      <c r="AE216" s="59"/>
      <c r="AF216" s="59"/>
      <c r="AG216" s="59"/>
      <c r="AH216" s="59"/>
      <c r="AI216" s="59"/>
      <c r="AJ216" s="59"/>
      <c r="AK216" s="59"/>
      <c r="AL216" s="59"/>
      <c r="AM216" s="59"/>
      <c r="AN216" s="59"/>
      <c r="AO216" s="59"/>
      <c r="AP216" s="59"/>
      <c r="AQ216" s="59"/>
    </row>
    <row r="217" ht="12.0" customHeight="1">
      <c r="A217" s="59"/>
      <c r="B217" s="59"/>
      <c r="C217" s="59"/>
      <c r="D217" s="59"/>
      <c r="E217" s="59"/>
      <c r="F217" s="59"/>
      <c r="G217" s="59"/>
      <c r="H217" s="59"/>
      <c r="I217" s="59"/>
      <c r="J217" s="59"/>
      <c r="K217" s="59"/>
      <c r="L217" s="59"/>
      <c r="M217" s="59"/>
      <c r="N217" s="59"/>
      <c r="O217" s="59"/>
      <c r="P217" s="59"/>
      <c r="Q217" s="59"/>
      <c r="R217" s="59"/>
      <c r="S217" s="59"/>
      <c r="T217" s="59"/>
      <c r="U217" s="59"/>
      <c r="V217" s="59"/>
      <c r="W217" s="59"/>
      <c r="X217" s="59"/>
      <c r="Y217" s="59"/>
      <c r="Z217" s="59"/>
      <c r="AA217" s="59"/>
      <c r="AB217" s="59"/>
      <c r="AC217" s="59"/>
      <c r="AD217" s="59"/>
      <c r="AE217" s="59"/>
      <c r="AF217" s="59"/>
      <c r="AG217" s="59"/>
      <c r="AH217" s="59"/>
      <c r="AI217" s="59"/>
      <c r="AJ217" s="59"/>
      <c r="AK217" s="59"/>
      <c r="AL217" s="59"/>
      <c r="AM217" s="59"/>
      <c r="AN217" s="59"/>
      <c r="AO217" s="59"/>
      <c r="AP217" s="59"/>
      <c r="AQ217" s="59"/>
    </row>
    <row r="218" ht="12.0" customHeight="1">
      <c r="A218" s="59"/>
      <c r="B218" s="59"/>
      <c r="C218" s="59"/>
      <c r="D218" s="59"/>
      <c r="E218" s="59"/>
      <c r="F218" s="59"/>
      <c r="G218" s="59"/>
      <c r="H218" s="59"/>
      <c r="I218" s="59"/>
      <c r="J218" s="59"/>
      <c r="K218" s="59"/>
      <c r="L218" s="59"/>
      <c r="M218" s="59"/>
      <c r="N218" s="59"/>
      <c r="O218" s="59"/>
      <c r="P218" s="59"/>
      <c r="Q218" s="59"/>
      <c r="R218" s="59"/>
      <c r="S218" s="59"/>
      <c r="T218" s="59"/>
      <c r="U218" s="59"/>
      <c r="V218" s="59"/>
      <c r="W218" s="59"/>
      <c r="X218" s="59"/>
      <c r="Y218" s="59"/>
      <c r="Z218" s="59"/>
      <c r="AA218" s="59"/>
      <c r="AB218" s="59"/>
      <c r="AC218" s="59"/>
      <c r="AD218" s="59"/>
      <c r="AE218" s="59"/>
      <c r="AF218" s="59"/>
      <c r="AG218" s="59"/>
      <c r="AH218" s="59"/>
      <c r="AI218" s="59"/>
      <c r="AJ218" s="59"/>
      <c r="AK218" s="59"/>
      <c r="AL218" s="59"/>
      <c r="AM218" s="59"/>
      <c r="AN218" s="59"/>
      <c r="AO218" s="59"/>
      <c r="AP218" s="59"/>
      <c r="AQ218" s="59"/>
    </row>
    <row r="219" ht="12.0" customHeight="1">
      <c r="A219" s="59"/>
      <c r="B219" s="59"/>
      <c r="C219" s="59"/>
      <c r="D219" s="59"/>
      <c r="E219" s="59"/>
      <c r="F219" s="59"/>
      <c r="G219" s="59"/>
      <c r="H219" s="59"/>
      <c r="I219" s="59"/>
      <c r="J219" s="59"/>
      <c r="K219" s="59"/>
      <c r="L219" s="59"/>
      <c r="M219" s="59"/>
      <c r="N219" s="59"/>
      <c r="O219" s="59"/>
      <c r="P219" s="59"/>
      <c r="Q219" s="59"/>
      <c r="R219" s="59"/>
      <c r="S219" s="59"/>
      <c r="T219" s="59"/>
      <c r="U219" s="59"/>
      <c r="V219" s="59"/>
      <c r="W219" s="59"/>
      <c r="X219" s="59"/>
      <c r="Y219" s="59"/>
      <c r="Z219" s="59"/>
      <c r="AA219" s="59"/>
      <c r="AB219" s="59"/>
      <c r="AC219" s="59"/>
      <c r="AD219" s="59"/>
      <c r="AE219" s="59"/>
      <c r="AF219" s="59"/>
      <c r="AG219" s="59"/>
      <c r="AH219" s="59"/>
      <c r="AI219" s="59"/>
      <c r="AJ219" s="59"/>
      <c r="AK219" s="59"/>
      <c r="AL219" s="59"/>
      <c r="AM219" s="59"/>
      <c r="AN219" s="59"/>
      <c r="AO219" s="59"/>
      <c r="AP219" s="59"/>
      <c r="AQ219" s="59"/>
    </row>
    <row r="220" ht="12.0" customHeight="1">
      <c r="A220" s="59"/>
      <c r="B220" s="59"/>
      <c r="C220" s="59"/>
      <c r="D220" s="59"/>
      <c r="E220" s="59"/>
      <c r="F220" s="59"/>
      <c r="G220" s="59"/>
      <c r="H220" s="59"/>
      <c r="I220" s="59"/>
      <c r="J220" s="59"/>
      <c r="K220" s="59"/>
      <c r="L220" s="59"/>
      <c r="M220" s="59"/>
      <c r="N220" s="59"/>
      <c r="O220" s="59"/>
      <c r="P220" s="59"/>
      <c r="Q220" s="59"/>
      <c r="R220" s="59"/>
      <c r="S220" s="59"/>
      <c r="T220" s="59"/>
      <c r="U220" s="59"/>
      <c r="V220" s="59"/>
      <c r="W220" s="59"/>
      <c r="X220" s="59"/>
      <c r="Y220" s="59"/>
      <c r="Z220" s="59"/>
      <c r="AA220" s="59"/>
      <c r="AB220" s="59"/>
      <c r="AC220" s="59"/>
      <c r="AD220" s="59"/>
      <c r="AE220" s="59"/>
      <c r="AF220" s="59"/>
      <c r="AG220" s="59"/>
      <c r="AH220" s="59"/>
      <c r="AI220" s="59"/>
      <c r="AJ220" s="59"/>
      <c r="AK220" s="59"/>
      <c r="AL220" s="59"/>
      <c r="AM220" s="59"/>
      <c r="AN220" s="59"/>
      <c r="AO220" s="59"/>
      <c r="AP220" s="59"/>
      <c r="AQ220" s="59"/>
    </row>
    <row r="221" ht="12.0" customHeight="1">
      <c r="A221" s="59"/>
      <c r="B221" s="59"/>
      <c r="C221" s="59"/>
      <c r="D221" s="59"/>
      <c r="E221" s="59"/>
      <c r="F221" s="59"/>
      <c r="G221" s="59"/>
      <c r="H221" s="59"/>
      <c r="I221" s="59"/>
      <c r="J221" s="59"/>
      <c r="K221" s="59"/>
      <c r="L221" s="59"/>
      <c r="M221" s="59"/>
      <c r="N221" s="59"/>
      <c r="O221" s="59"/>
      <c r="P221" s="59"/>
      <c r="Q221" s="59"/>
      <c r="R221" s="59"/>
      <c r="S221" s="59"/>
      <c r="T221" s="59"/>
      <c r="U221" s="59"/>
      <c r="V221" s="59"/>
      <c r="W221" s="59"/>
      <c r="X221" s="59"/>
      <c r="Y221" s="59"/>
      <c r="Z221" s="59"/>
      <c r="AA221" s="59"/>
      <c r="AB221" s="59"/>
      <c r="AC221" s="59"/>
      <c r="AD221" s="59"/>
      <c r="AE221" s="59"/>
      <c r="AF221" s="59"/>
      <c r="AG221" s="59"/>
      <c r="AH221" s="59"/>
      <c r="AI221" s="59"/>
      <c r="AJ221" s="59"/>
      <c r="AK221" s="59"/>
      <c r="AL221" s="59"/>
      <c r="AM221" s="59"/>
      <c r="AN221" s="59"/>
      <c r="AO221" s="59"/>
      <c r="AP221" s="59"/>
      <c r="AQ221" s="59"/>
    </row>
    <row r="222" ht="12.0" customHeight="1">
      <c r="A222" s="59"/>
      <c r="B222" s="59"/>
      <c r="C222" s="59"/>
      <c r="D222" s="59"/>
      <c r="E222" s="59"/>
      <c r="F222" s="59"/>
      <c r="G222" s="59"/>
      <c r="H222" s="59"/>
      <c r="I222" s="59"/>
      <c r="J222" s="59"/>
      <c r="K222" s="59"/>
      <c r="L222" s="59"/>
      <c r="M222" s="59"/>
      <c r="N222" s="59"/>
      <c r="O222" s="59"/>
      <c r="P222" s="59"/>
      <c r="Q222" s="59"/>
      <c r="R222" s="59"/>
      <c r="S222" s="59"/>
      <c r="T222" s="59"/>
      <c r="U222" s="59"/>
      <c r="V222" s="59"/>
      <c r="W222" s="59"/>
      <c r="X222" s="59"/>
      <c r="Y222" s="59"/>
      <c r="Z222" s="59"/>
      <c r="AA222" s="59"/>
      <c r="AB222" s="59"/>
      <c r="AC222" s="59"/>
      <c r="AD222" s="59"/>
      <c r="AE222" s="59"/>
      <c r="AF222" s="59"/>
      <c r="AG222" s="59"/>
      <c r="AH222" s="59"/>
      <c r="AI222" s="59"/>
      <c r="AJ222" s="59"/>
      <c r="AK222" s="59"/>
      <c r="AL222" s="59"/>
      <c r="AM222" s="59"/>
      <c r="AN222" s="59"/>
      <c r="AO222" s="59"/>
      <c r="AP222" s="59"/>
      <c r="AQ222" s="59"/>
    </row>
    <row r="223" ht="12.0" customHeight="1">
      <c r="A223" s="59"/>
      <c r="B223" s="59"/>
      <c r="C223" s="59"/>
      <c r="D223" s="59"/>
      <c r="E223" s="59"/>
      <c r="F223" s="59"/>
      <c r="G223" s="59"/>
      <c r="H223" s="59"/>
      <c r="I223" s="59"/>
      <c r="J223" s="59"/>
      <c r="K223" s="59"/>
      <c r="L223" s="59"/>
      <c r="M223" s="59"/>
      <c r="N223" s="59"/>
      <c r="O223" s="59"/>
      <c r="P223" s="59"/>
      <c r="Q223" s="59"/>
      <c r="R223" s="59"/>
      <c r="S223" s="59"/>
      <c r="T223" s="59"/>
      <c r="U223" s="59"/>
      <c r="V223" s="59"/>
      <c r="W223" s="59"/>
      <c r="X223" s="59"/>
      <c r="Y223" s="59"/>
      <c r="Z223" s="59"/>
      <c r="AA223" s="59"/>
      <c r="AB223" s="59"/>
      <c r="AC223" s="59"/>
      <c r="AD223" s="59"/>
      <c r="AE223" s="59"/>
      <c r="AF223" s="59"/>
      <c r="AG223" s="59"/>
      <c r="AH223" s="59"/>
      <c r="AI223" s="59"/>
      <c r="AJ223" s="59"/>
      <c r="AK223" s="59"/>
      <c r="AL223" s="59"/>
      <c r="AM223" s="59"/>
      <c r="AN223" s="59"/>
      <c r="AO223" s="59"/>
      <c r="AP223" s="59"/>
      <c r="AQ223" s="59"/>
    </row>
    <row r="224" ht="12.0" customHeight="1">
      <c r="A224" s="59"/>
      <c r="B224" s="59"/>
      <c r="C224" s="59"/>
      <c r="D224" s="59"/>
      <c r="E224" s="59"/>
      <c r="F224" s="59"/>
      <c r="G224" s="59"/>
      <c r="H224" s="59"/>
      <c r="I224" s="59"/>
      <c r="J224" s="59"/>
      <c r="K224" s="59"/>
      <c r="L224" s="59"/>
      <c r="M224" s="59"/>
      <c r="N224" s="59"/>
      <c r="O224" s="59"/>
      <c r="P224" s="59"/>
      <c r="Q224" s="59"/>
      <c r="R224" s="59"/>
      <c r="S224" s="59"/>
      <c r="T224" s="59"/>
      <c r="U224" s="59"/>
      <c r="V224" s="59"/>
      <c r="W224" s="59"/>
      <c r="X224" s="59"/>
      <c r="Y224" s="59"/>
      <c r="Z224" s="59"/>
      <c r="AA224" s="59"/>
      <c r="AB224" s="59"/>
      <c r="AC224" s="59"/>
      <c r="AD224" s="59"/>
      <c r="AE224" s="59"/>
      <c r="AF224" s="59"/>
      <c r="AG224" s="59"/>
      <c r="AH224" s="59"/>
      <c r="AI224" s="59"/>
      <c r="AJ224" s="59"/>
      <c r="AK224" s="59"/>
      <c r="AL224" s="59"/>
      <c r="AM224" s="59"/>
      <c r="AN224" s="59"/>
      <c r="AO224" s="59"/>
      <c r="AP224" s="59"/>
      <c r="AQ224" s="59"/>
    </row>
    <row r="225" ht="12.0" customHeight="1">
      <c r="A225" s="59"/>
      <c r="B225" s="59"/>
      <c r="C225" s="59"/>
      <c r="D225" s="59"/>
      <c r="E225" s="59"/>
      <c r="F225" s="59"/>
      <c r="G225" s="59"/>
      <c r="H225" s="59"/>
      <c r="I225" s="59"/>
      <c r="J225" s="59"/>
      <c r="K225" s="59"/>
      <c r="L225" s="59"/>
      <c r="M225" s="59"/>
      <c r="N225" s="59"/>
      <c r="O225" s="59"/>
      <c r="P225" s="59"/>
      <c r="Q225" s="59"/>
      <c r="R225" s="59"/>
      <c r="S225" s="59"/>
      <c r="T225" s="59"/>
      <c r="U225" s="59"/>
      <c r="V225" s="59"/>
      <c r="W225" s="59"/>
      <c r="X225" s="59"/>
      <c r="Y225" s="59"/>
      <c r="Z225" s="59"/>
      <c r="AA225" s="59"/>
      <c r="AB225" s="59"/>
      <c r="AC225" s="59"/>
      <c r="AD225" s="59"/>
      <c r="AE225" s="59"/>
      <c r="AF225" s="59"/>
      <c r="AG225" s="59"/>
      <c r="AH225" s="59"/>
      <c r="AI225" s="59"/>
      <c r="AJ225" s="59"/>
      <c r="AK225" s="59"/>
      <c r="AL225" s="59"/>
      <c r="AM225" s="59"/>
      <c r="AN225" s="59"/>
      <c r="AO225" s="59"/>
      <c r="AP225" s="59"/>
      <c r="AQ225" s="59"/>
    </row>
    <row r="226" ht="12.0" customHeight="1">
      <c r="A226" s="59"/>
      <c r="B226" s="59"/>
      <c r="C226" s="59"/>
      <c r="D226" s="59"/>
      <c r="E226" s="59"/>
      <c r="F226" s="59"/>
      <c r="G226" s="59"/>
      <c r="H226" s="59"/>
      <c r="I226" s="59"/>
      <c r="J226" s="59"/>
      <c r="K226" s="59"/>
      <c r="L226" s="59"/>
      <c r="M226" s="59"/>
      <c r="N226" s="59"/>
      <c r="O226" s="59"/>
      <c r="P226" s="59"/>
      <c r="Q226" s="59"/>
      <c r="R226" s="59"/>
      <c r="S226" s="59"/>
      <c r="T226" s="59"/>
      <c r="U226" s="59"/>
      <c r="V226" s="59"/>
      <c r="W226" s="59"/>
      <c r="X226" s="59"/>
      <c r="Y226" s="59"/>
      <c r="Z226" s="59"/>
      <c r="AA226" s="59"/>
      <c r="AB226" s="59"/>
      <c r="AC226" s="59"/>
      <c r="AD226" s="59"/>
      <c r="AE226" s="59"/>
      <c r="AF226" s="59"/>
      <c r="AG226" s="59"/>
      <c r="AH226" s="59"/>
      <c r="AI226" s="59"/>
      <c r="AJ226" s="59"/>
      <c r="AK226" s="59"/>
      <c r="AL226" s="59"/>
      <c r="AM226" s="59"/>
      <c r="AN226" s="59"/>
      <c r="AO226" s="59"/>
      <c r="AP226" s="59"/>
      <c r="AQ226" s="59"/>
    </row>
    <row r="227" ht="12.0" customHeight="1">
      <c r="A227" s="59"/>
      <c r="B227" s="59"/>
      <c r="C227" s="59"/>
      <c r="D227" s="59"/>
      <c r="E227" s="59"/>
      <c r="F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59"/>
      <c r="AD227" s="59"/>
      <c r="AE227" s="59"/>
      <c r="AF227" s="59"/>
      <c r="AG227" s="59"/>
      <c r="AH227" s="59"/>
      <c r="AI227" s="59"/>
      <c r="AJ227" s="59"/>
      <c r="AK227" s="59"/>
      <c r="AL227" s="59"/>
      <c r="AM227" s="59"/>
      <c r="AN227" s="59"/>
      <c r="AO227" s="59"/>
      <c r="AP227" s="59"/>
      <c r="AQ227" s="59"/>
    </row>
    <row r="228" ht="12.0" customHeight="1">
      <c r="A228" s="59"/>
      <c r="B228" s="59"/>
      <c r="C228" s="59"/>
      <c r="D228" s="59"/>
      <c r="E228" s="59"/>
      <c r="F228" s="59"/>
      <c r="G228" s="59"/>
      <c r="H228" s="59"/>
      <c r="I228" s="59"/>
      <c r="J228" s="59"/>
      <c r="K228" s="59"/>
      <c r="L228" s="59"/>
      <c r="M228" s="59"/>
      <c r="N228" s="59"/>
      <c r="O228" s="59"/>
      <c r="P228" s="59"/>
      <c r="Q228" s="59"/>
      <c r="R228" s="59"/>
      <c r="S228" s="59"/>
      <c r="T228" s="59"/>
      <c r="U228" s="59"/>
      <c r="V228" s="59"/>
      <c r="W228" s="59"/>
      <c r="X228" s="59"/>
      <c r="Y228" s="59"/>
      <c r="Z228" s="59"/>
      <c r="AA228" s="59"/>
      <c r="AB228" s="59"/>
      <c r="AC228" s="59"/>
      <c r="AD228" s="59"/>
      <c r="AE228" s="59"/>
      <c r="AF228" s="59"/>
      <c r="AG228" s="59"/>
      <c r="AH228" s="59"/>
      <c r="AI228" s="59"/>
      <c r="AJ228" s="59"/>
      <c r="AK228" s="59"/>
      <c r="AL228" s="59"/>
      <c r="AM228" s="59"/>
      <c r="AN228" s="59"/>
      <c r="AO228" s="59"/>
      <c r="AP228" s="59"/>
      <c r="AQ228" s="59"/>
    </row>
    <row r="229" ht="12.0" customHeight="1">
      <c r="A229" s="59"/>
      <c r="B229" s="59"/>
      <c r="C229" s="59"/>
      <c r="D229" s="59"/>
      <c r="E229" s="59"/>
      <c r="F229" s="59"/>
      <c r="G229" s="59"/>
      <c r="H229" s="59"/>
      <c r="I229" s="59"/>
      <c r="J229" s="59"/>
      <c r="K229" s="59"/>
      <c r="L229" s="59"/>
      <c r="M229" s="59"/>
      <c r="N229" s="59"/>
      <c r="O229" s="59"/>
      <c r="P229" s="59"/>
      <c r="Q229" s="59"/>
      <c r="R229" s="59"/>
      <c r="S229" s="59"/>
      <c r="T229" s="59"/>
      <c r="U229" s="59"/>
      <c r="V229" s="59"/>
      <c r="W229" s="59"/>
      <c r="X229" s="59"/>
      <c r="Y229" s="59"/>
      <c r="Z229" s="59"/>
      <c r="AA229" s="59"/>
      <c r="AB229" s="59"/>
      <c r="AC229" s="59"/>
      <c r="AD229" s="59"/>
      <c r="AE229" s="59"/>
      <c r="AF229" s="59"/>
      <c r="AG229" s="59"/>
      <c r="AH229" s="59"/>
      <c r="AI229" s="59"/>
      <c r="AJ229" s="59"/>
      <c r="AK229" s="59"/>
      <c r="AL229" s="59"/>
      <c r="AM229" s="59"/>
      <c r="AN229" s="59"/>
      <c r="AO229" s="59"/>
      <c r="AP229" s="59"/>
      <c r="AQ229" s="59"/>
    </row>
    <row r="230" ht="12.0" customHeight="1">
      <c r="A230" s="59"/>
      <c r="B230" s="59"/>
      <c r="C230" s="59"/>
      <c r="D230" s="59"/>
      <c r="E230" s="59"/>
      <c r="F230" s="59"/>
      <c r="G230" s="59"/>
      <c r="H230" s="59"/>
      <c r="I230" s="59"/>
      <c r="J230" s="59"/>
      <c r="K230" s="59"/>
      <c r="L230" s="59"/>
      <c r="M230" s="59"/>
      <c r="N230" s="59"/>
      <c r="O230" s="59"/>
      <c r="P230" s="59"/>
      <c r="Q230" s="59"/>
      <c r="R230" s="59"/>
      <c r="S230" s="59"/>
      <c r="T230" s="59"/>
      <c r="U230" s="59"/>
      <c r="V230" s="59"/>
      <c r="W230" s="59"/>
      <c r="X230" s="59"/>
      <c r="Y230" s="59"/>
      <c r="Z230" s="59"/>
      <c r="AA230" s="59"/>
      <c r="AB230" s="59"/>
      <c r="AC230" s="59"/>
      <c r="AD230" s="59"/>
      <c r="AE230" s="59"/>
      <c r="AF230" s="59"/>
      <c r="AG230" s="59"/>
      <c r="AH230" s="59"/>
      <c r="AI230" s="59"/>
      <c r="AJ230" s="59"/>
      <c r="AK230" s="59"/>
      <c r="AL230" s="59"/>
      <c r="AM230" s="59"/>
      <c r="AN230" s="59"/>
      <c r="AO230" s="59"/>
      <c r="AP230" s="59"/>
      <c r="AQ230" s="59"/>
    </row>
    <row r="231" ht="12.0" customHeight="1">
      <c r="A231" s="59"/>
      <c r="B231" s="59"/>
      <c r="C231" s="59"/>
      <c r="D231" s="59"/>
      <c r="E231" s="59"/>
      <c r="F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c r="AD231" s="59"/>
      <c r="AE231" s="59"/>
      <c r="AF231" s="59"/>
      <c r="AG231" s="59"/>
      <c r="AH231" s="59"/>
      <c r="AI231" s="59"/>
      <c r="AJ231" s="59"/>
      <c r="AK231" s="59"/>
      <c r="AL231" s="59"/>
      <c r="AM231" s="59"/>
      <c r="AN231" s="59"/>
      <c r="AO231" s="59"/>
      <c r="AP231" s="59"/>
      <c r="AQ231" s="59"/>
    </row>
    <row r="232" ht="12.0" customHeight="1">
      <c r="A232" s="59"/>
      <c r="B232" s="59"/>
      <c r="C232" s="59"/>
      <c r="D232" s="59"/>
      <c r="E232" s="59"/>
      <c r="F232" s="59"/>
      <c r="G232" s="59"/>
      <c r="H232" s="59"/>
      <c r="I232" s="59"/>
      <c r="J232" s="59"/>
      <c r="K232" s="59"/>
      <c r="L232" s="59"/>
      <c r="M232" s="59"/>
      <c r="N232" s="59"/>
      <c r="O232" s="59"/>
      <c r="P232" s="59"/>
      <c r="Q232" s="59"/>
      <c r="R232" s="59"/>
      <c r="S232" s="59"/>
      <c r="T232" s="59"/>
      <c r="U232" s="59"/>
      <c r="V232" s="59"/>
      <c r="W232" s="59"/>
      <c r="X232" s="59"/>
      <c r="Y232" s="59"/>
      <c r="Z232" s="59"/>
      <c r="AA232" s="59"/>
      <c r="AB232" s="59"/>
      <c r="AC232" s="59"/>
      <c r="AD232" s="59"/>
      <c r="AE232" s="59"/>
      <c r="AF232" s="59"/>
      <c r="AG232" s="59"/>
      <c r="AH232" s="59"/>
      <c r="AI232" s="59"/>
      <c r="AJ232" s="59"/>
      <c r="AK232" s="59"/>
      <c r="AL232" s="59"/>
      <c r="AM232" s="59"/>
      <c r="AN232" s="59"/>
      <c r="AO232" s="59"/>
      <c r="AP232" s="59"/>
      <c r="AQ232" s="59"/>
    </row>
    <row r="233" ht="12.0" customHeight="1">
      <c r="A233" s="59"/>
      <c r="B233" s="59"/>
      <c r="C233" s="59"/>
      <c r="D233" s="59"/>
      <c r="E233" s="59"/>
      <c r="F233" s="59"/>
      <c r="G233" s="59"/>
      <c r="H233" s="59"/>
      <c r="I233" s="59"/>
      <c r="J233" s="59"/>
      <c r="K233" s="59"/>
      <c r="L233" s="59"/>
      <c r="M233" s="59"/>
      <c r="N233" s="59"/>
      <c r="O233" s="59"/>
      <c r="P233" s="59"/>
      <c r="Q233" s="59"/>
      <c r="R233" s="59"/>
      <c r="S233" s="59"/>
      <c r="T233" s="59"/>
      <c r="U233" s="59"/>
      <c r="V233" s="59"/>
      <c r="W233" s="59"/>
      <c r="X233" s="59"/>
      <c r="Y233" s="59"/>
      <c r="Z233" s="59"/>
      <c r="AA233" s="59"/>
      <c r="AB233" s="59"/>
      <c r="AC233" s="59"/>
      <c r="AD233" s="59"/>
      <c r="AE233" s="59"/>
      <c r="AF233" s="59"/>
      <c r="AG233" s="59"/>
      <c r="AH233" s="59"/>
      <c r="AI233" s="59"/>
      <c r="AJ233" s="59"/>
      <c r="AK233" s="59"/>
      <c r="AL233" s="59"/>
      <c r="AM233" s="59"/>
      <c r="AN233" s="59"/>
      <c r="AO233" s="59"/>
      <c r="AP233" s="59"/>
      <c r="AQ233" s="59"/>
    </row>
    <row r="234" ht="12.0" customHeight="1">
      <c r="A234" s="59"/>
      <c r="B234" s="59"/>
      <c r="C234" s="59"/>
      <c r="D234" s="59"/>
      <c r="E234" s="59"/>
      <c r="F234" s="59"/>
      <c r="G234" s="59"/>
      <c r="H234" s="59"/>
      <c r="I234" s="59"/>
      <c r="J234" s="59"/>
      <c r="K234" s="59"/>
      <c r="L234" s="59"/>
      <c r="M234" s="59"/>
      <c r="N234" s="59"/>
      <c r="O234" s="59"/>
      <c r="P234" s="59"/>
      <c r="Q234" s="59"/>
      <c r="R234" s="59"/>
      <c r="S234" s="59"/>
      <c r="T234" s="59"/>
      <c r="U234" s="59"/>
      <c r="V234" s="59"/>
      <c r="W234" s="59"/>
      <c r="X234" s="59"/>
      <c r="Y234" s="59"/>
      <c r="Z234" s="59"/>
      <c r="AA234" s="59"/>
      <c r="AB234" s="59"/>
      <c r="AC234" s="59"/>
      <c r="AD234" s="59"/>
      <c r="AE234" s="59"/>
      <c r="AF234" s="59"/>
      <c r="AG234" s="59"/>
      <c r="AH234" s="59"/>
      <c r="AI234" s="59"/>
      <c r="AJ234" s="59"/>
      <c r="AK234" s="59"/>
      <c r="AL234" s="59"/>
      <c r="AM234" s="59"/>
      <c r="AN234" s="59"/>
      <c r="AO234" s="59"/>
      <c r="AP234" s="59"/>
      <c r="AQ234" s="59"/>
    </row>
    <row r="235" ht="12.0" customHeight="1">
      <c r="A235" s="59"/>
      <c r="B235" s="59"/>
      <c r="C235" s="59"/>
      <c r="D235" s="59"/>
      <c r="E235" s="59"/>
      <c r="F235" s="59"/>
      <c r="G235" s="59"/>
      <c r="H235" s="59"/>
      <c r="I235" s="59"/>
      <c r="J235" s="59"/>
      <c r="K235" s="59"/>
      <c r="L235" s="59"/>
      <c r="M235" s="59"/>
      <c r="N235" s="59"/>
      <c r="O235" s="59"/>
      <c r="P235" s="59"/>
      <c r="Q235" s="59"/>
      <c r="R235" s="59"/>
      <c r="S235" s="59"/>
      <c r="T235" s="59"/>
      <c r="U235" s="59"/>
      <c r="V235" s="59"/>
      <c r="W235" s="59"/>
      <c r="X235" s="59"/>
      <c r="Y235" s="59"/>
      <c r="Z235" s="59"/>
      <c r="AA235" s="59"/>
      <c r="AB235" s="59"/>
      <c r="AC235" s="59"/>
      <c r="AD235" s="59"/>
      <c r="AE235" s="59"/>
      <c r="AF235" s="59"/>
      <c r="AG235" s="59"/>
      <c r="AH235" s="59"/>
      <c r="AI235" s="59"/>
      <c r="AJ235" s="59"/>
      <c r="AK235" s="59"/>
      <c r="AL235" s="59"/>
      <c r="AM235" s="59"/>
      <c r="AN235" s="59"/>
      <c r="AO235" s="59"/>
      <c r="AP235" s="59"/>
      <c r="AQ235" s="59"/>
    </row>
    <row r="236" ht="12.0" customHeight="1">
      <c r="A236" s="59"/>
      <c r="B236" s="59"/>
      <c r="C236" s="59"/>
      <c r="D236" s="59"/>
      <c r="E236" s="59"/>
      <c r="F236" s="59"/>
      <c r="G236" s="59"/>
      <c r="H236" s="59"/>
      <c r="I236" s="59"/>
      <c r="J236" s="59"/>
      <c r="K236" s="59"/>
      <c r="L236" s="59"/>
      <c r="M236" s="59"/>
      <c r="N236" s="59"/>
      <c r="O236" s="59"/>
      <c r="P236" s="59"/>
      <c r="Q236" s="59"/>
      <c r="R236" s="59"/>
      <c r="S236" s="59"/>
      <c r="T236" s="59"/>
      <c r="U236" s="59"/>
      <c r="V236" s="59"/>
      <c r="W236" s="59"/>
      <c r="X236" s="59"/>
      <c r="Y236" s="59"/>
      <c r="Z236" s="59"/>
      <c r="AA236" s="59"/>
      <c r="AB236" s="59"/>
      <c r="AC236" s="59"/>
      <c r="AD236" s="59"/>
      <c r="AE236" s="59"/>
      <c r="AF236" s="59"/>
      <c r="AG236" s="59"/>
      <c r="AH236" s="59"/>
      <c r="AI236" s="59"/>
      <c r="AJ236" s="59"/>
      <c r="AK236" s="59"/>
      <c r="AL236" s="59"/>
      <c r="AM236" s="59"/>
      <c r="AN236" s="59"/>
      <c r="AO236" s="59"/>
      <c r="AP236" s="59"/>
      <c r="AQ236" s="59"/>
    </row>
    <row r="237" ht="12.0" customHeight="1">
      <c r="A237" s="59"/>
      <c r="B237" s="59"/>
      <c r="C237" s="59"/>
      <c r="D237" s="59"/>
      <c r="E237" s="59"/>
      <c r="F237" s="59"/>
      <c r="G237" s="59"/>
      <c r="H237" s="59"/>
      <c r="I237" s="59"/>
      <c r="J237" s="59"/>
      <c r="K237" s="59"/>
      <c r="L237" s="59"/>
      <c r="M237" s="59"/>
      <c r="N237" s="59"/>
      <c r="O237" s="59"/>
      <c r="P237" s="59"/>
      <c r="Q237" s="59"/>
      <c r="R237" s="59"/>
      <c r="S237" s="59"/>
      <c r="T237" s="59"/>
      <c r="U237" s="59"/>
      <c r="V237" s="59"/>
      <c r="W237" s="59"/>
      <c r="X237" s="59"/>
      <c r="Y237" s="59"/>
      <c r="Z237" s="59"/>
      <c r="AA237" s="59"/>
      <c r="AB237" s="59"/>
      <c r="AC237" s="59"/>
      <c r="AD237" s="59"/>
      <c r="AE237" s="59"/>
      <c r="AF237" s="59"/>
      <c r="AG237" s="59"/>
      <c r="AH237" s="59"/>
      <c r="AI237" s="59"/>
      <c r="AJ237" s="59"/>
      <c r="AK237" s="59"/>
      <c r="AL237" s="59"/>
      <c r="AM237" s="59"/>
      <c r="AN237" s="59"/>
      <c r="AO237" s="59"/>
      <c r="AP237" s="59"/>
      <c r="AQ237" s="59"/>
    </row>
    <row r="238" ht="12.0" customHeight="1">
      <c r="A238" s="59"/>
      <c r="B238" s="59"/>
      <c r="C238" s="59"/>
      <c r="D238" s="59"/>
      <c r="E238" s="59"/>
      <c r="F238" s="59"/>
      <c r="G238" s="59"/>
      <c r="H238" s="59"/>
      <c r="I238" s="59"/>
      <c r="J238" s="59"/>
      <c r="K238" s="59"/>
      <c r="L238" s="59"/>
      <c r="M238" s="59"/>
      <c r="N238" s="59"/>
      <c r="O238" s="59"/>
      <c r="P238" s="59"/>
      <c r="Q238" s="59"/>
      <c r="R238" s="59"/>
      <c r="S238" s="59"/>
      <c r="T238" s="59"/>
      <c r="U238" s="59"/>
      <c r="V238" s="59"/>
      <c r="W238" s="59"/>
      <c r="X238" s="59"/>
      <c r="Y238" s="59"/>
      <c r="Z238" s="59"/>
      <c r="AA238" s="59"/>
      <c r="AB238" s="59"/>
      <c r="AC238" s="59"/>
      <c r="AD238" s="59"/>
      <c r="AE238" s="59"/>
      <c r="AF238" s="59"/>
      <c r="AG238" s="59"/>
      <c r="AH238" s="59"/>
      <c r="AI238" s="59"/>
      <c r="AJ238" s="59"/>
      <c r="AK238" s="59"/>
      <c r="AL238" s="59"/>
      <c r="AM238" s="59"/>
      <c r="AN238" s="59"/>
      <c r="AO238" s="59"/>
      <c r="AP238" s="59"/>
      <c r="AQ238" s="59"/>
    </row>
    <row r="239" ht="12.0" customHeight="1">
      <c r="A239" s="59"/>
      <c r="B239" s="59"/>
      <c r="C239" s="59"/>
      <c r="D239" s="59"/>
      <c r="E239" s="59"/>
      <c r="F239" s="59"/>
      <c r="G239" s="59"/>
      <c r="H239" s="59"/>
      <c r="I239" s="59"/>
      <c r="J239" s="59"/>
      <c r="K239" s="59"/>
      <c r="L239" s="59"/>
      <c r="M239" s="59"/>
      <c r="N239" s="59"/>
      <c r="O239" s="59"/>
      <c r="P239" s="59"/>
      <c r="Q239" s="59"/>
      <c r="R239" s="59"/>
      <c r="S239" s="59"/>
      <c r="T239" s="59"/>
      <c r="U239" s="59"/>
      <c r="V239" s="59"/>
      <c r="W239" s="59"/>
      <c r="X239" s="59"/>
      <c r="Y239" s="59"/>
      <c r="Z239" s="59"/>
      <c r="AA239" s="59"/>
      <c r="AB239" s="59"/>
      <c r="AC239" s="59"/>
      <c r="AD239" s="59"/>
      <c r="AE239" s="59"/>
      <c r="AF239" s="59"/>
      <c r="AG239" s="59"/>
      <c r="AH239" s="59"/>
      <c r="AI239" s="59"/>
      <c r="AJ239" s="59"/>
      <c r="AK239" s="59"/>
      <c r="AL239" s="59"/>
      <c r="AM239" s="59"/>
      <c r="AN239" s="59"/>
      <c r="AO239" s="59"/>
      <c r="AP239" s="59"/>
      <c r="AQ239" s="59"/>
    </row>
    <row r="240" ht="12.0" customHeight="1">
      <c r="A240" s="59"/>
      <c r="B240" s="59"/>
      <c r="C240" s="59"/>
      <c r="D240" s="59"/>
      <c r="E240" s="59"/>
      <c r="F240" s="59"/>
      <c r="G240" s="59"/>
      <c r="H240" s="59"/>
      <c r="I240" s="59"/>
      <c r="J240" s="59"/>
      <c r="K240" s="59"/>
      <c r="L240" s="59"/>
      <c r="M240" s="59"/>
      <c r="N240" s="59"/>
      <c r="O240" s="59"/>
      <c r="P240" s="59"/>
      <c r="Q240" s="59"/>
      <c r="R240" s="59"/>
      <c r="S240" s="59"/>
      <c r="T240" s="59"/>
      <c r="U240" s="59"/>
      <c r="V240" s="59"/>
      <c r="W240" s="59"/>
      <c r="X240" s="59"/>
      <c r="Y240" s="59"/>
      <c r="Z240" s="59"/>
      <c r="AA240" s="59"/>
      <c r="AB240" s="59"/>
      <c r="AC240" s="59"/>
      <c r="AD240" s="59"/>
      <c r="AE240" s="59"/>
      <c r="AF240" s="59"/>
      <c r="AG240" s="59"/>
      <c r="AH240" s="59"/>
      <c r="AI240" s="59"/>
      <c r="AJ240" s="59"/>
      <c r="AK240" s="59"/>
      <c r="AL240" s="59"/>
      <c r="AM240" s="59"/>
      <c r="AN240" s="59"/>
      <c r="AO240" s="59"/>
      <c r="AP240" s="59"/>
      <c r="AQ240" s="59"/>
    </row>
    <row r="241" ht="12.0" customHeight="1">
      <c r="A241" s="59"/>
      <c r="B241" s="59"/>
      <c r="C241" s="59"/>
      <c r="D241" s="59"/>
      <c r="E241" s="59"/>
      <c r="F241" s="59"/>
      <c r="G241" s="59"/>
      <c r="H241" s="59"/>
      <c r="I241" s="59"/>
      <c r="J241" s="59"/>
      <c r="K241" s="59"/>
      <c r="L241" s="59"/>
      <c r="M241" s="59"/>
      <c r="N241" s="59"/>
      <c r="O241" s="59"/>
      <c r="P241" s="59"/>
      <c r="Q241" s="59"/>
      <c r="R241" s="59"/>
      <c r="S241" s="59"/>
      <c r="T241" s="59"/>
      <c r="U241" s="59"/>
      <c r="V241" s="59"/>
      <c r="W241" s="59"/>
      <c r="X241" s="59"/>
      <c r="Y241" s="59"/>
      <c r="Z241" s="59"/>
      <c r="AA241" s="59"/>
      <c r="AB241" s="59"/>
      <c r="AC241" s="59"/>
      <c r="AD241" s="59"/>
      <c r="AE241" s="59"/>
      <c r="AF241" s="59"/>
      <c r="AG241" s="59"/>
      <c r="AH241" s="59"/>
      <c r="AI241" s="59"/>
      <c r="AJ241" s="59"/>
      <c r="AK241" s="59"/>
      <c r="AL241" s="59"/>
      <c r="AM241" s="59"/>
      <c r="AN241" s="59"/>
      <c r="AO241" s="59"/>
      <c r="AP241" s="59"/>
      <c r="AQ241" s="59"/>
    </row>
    <row r="242" ht="12.0" customHeight="1">
      <c r="A242" s="59"/>
      <c r="B242" s="59"/>
      <c r="C242" s="59"/>
      <c r="D242" s="59"/>
      <c r="E242" s="59"/>
      <c r="F242" s="59"/>
      <c r="G242" s="59"/>
      <c r="H242" s="59"/>
      <c r="I242" s="59"/>
      <c r="J242" s="59"/>
      <c r="K242" s="59"/>
      <c r="L242" s="59"/>
      <c r="M242" s="59"/>
      <c r="N242" s="59"/>
      <c r="O242" s="59"/>
      <c r="P242" s="59"/>
      <c r="Q242" s="59"/>
      <c r="R242" s="59"/>
      <c r="S242" s="59"/>
      <c r="T242" s="59"/>
      <c r="U242" s="59"/>
      <c r="V242" s="59"/>
      <c r="W242" s="59"/>
      <c r="X242" s="59"/>
      <c r="Y242" s="59"/>
      <c r="Z242" s="59"/>
      <c r="AA242" s="59"/>
      <c r="AB242" s="59"/>
      <c r="AC242" s="59"/>
      <c r="AD242" s="59"/>
      <c r="AE242" s="59"/>
      <c r="AF242" s="59"/>
      <c r="AG242" s="59"/>
      <c r="AH242" s="59"/>
      <c r="AI242" s="59"/>
      <c r="AJ242" s="59"/>
      <c r="AK242" s="59"/>
      <c r="AL242" s="59"/>
      <c r="AM242" s="59"/>
      <c r="AN242" s="59"/>
      <c r="AO242" s="59"/>
      <c r="AP242" s="59"/>
      <c r="AQ242" s="59"/>
    </row>
    <row r="243" ht="12.0" customHeight="1">
      <c r="A243" s="59"/>
      <c r="B243" s="59"/>
      <c r="C243" s="59"/>
      <c r="D243" s="59"/>
      <c r="E243" s="59"/>
      <c r="F243" s="59"/>
      <c r="G243" s="59"/>
      <c r="H243" s="59"/>
      <c r="I243" s="59"/>
      <c r="J243" s="59"/>
      <c r="K243" s="59"/>
      <c r="L243" s="59"/>
      <c r="M243" s="59"/>
      <c r="N243" s="59"/>
      <c r="O243" s="59"/>
      <c r="P243" s="59"/>
      <c r="Q243" s="59"/>
      <c r="R243" s="59"/>
      <c r="S243" s="59"/>
      <c r="T243" s="59"/>
      <c r="U243" s="59"/>
      <c r="V243" s="59"/>
      <c r="W243" s="59"/>
      <c r="X243" s="59"/>
      <c r="Y243" s="59"/>
      <c r="Z243" s="59"/>
      <c r="AA243" s="59"/>
      <c r="AB243" s="59"/>
      <c r="AC243" s="59"/>
      <c r="AD243" s="59"/>
      <c r="AE243" s="59"/>
      <c r="AF243" s="59"/>
      <c r="AG243" s="59"/>
      <c r="AH243" s="59"/>
      <c r="AI243" s="59"/>
      <c r="AJ243" s="59"/>
      <c r="AK243" s="59"/>
      <c r="AL243" s="59"/>
      <c r="AM243" s="59"/>
      <c r="AN243" s="59"/>
      <c r="AO243" s="59"/>
      <c r="AP243" s="59"/>
      <c r="AQ243" s="59"/>
    </row>
    <row r="244" ht="12.0" customHeight="1">
      <c r="A244" s="59"/>
      <c r="B244" s="59"/>
      <c r="C244" s="59"/>
      <c r="D244" s="59"/>
      <c r="E244" s="59"/>
      <c r="F244" s="59"/>
      <c r="G244" s="59"/>
      <c r="H244" s="59"/>
      <c r="I244" s="59"/>
      <c r="J244" s="59"/>
      <c r="K244" s="59"/>
      <c r="L244" s="59"/>
      <c r="M244" s="59"/>
      <c r="N244" s="59"/>
      <c r="O244" s="59"/>
      <c r="P244" s="59"/>
      <c r="Q244" s="59"/>
      <c r="R244" s="59"/>
      <c r="S244" s="59"/>
      <c r="T244" s="59"/>
      <c r="U244" s="59"/>
      <c r="V244" s="59"/>
      <c r="W244" s="59"/>
      <c r="X244" s="59"/>
      <c r="Y244" s="59"/>
      <c r="Z244" s="59"/>
      <c r="AA244" s="59"/>
      <c r="AB244" s="59"/>
      <c r="AC244" s="59"/>
      <c r="AD244" s="59"/>
      <c r="AE244" s="59"/>
      <c r="AF244" s="59"/>
      <c r="AG244" s="59"/>
      <c r="AH244" s="59"/>
      <c r="AI244" s="59"/>
      <c r="AJ244" s="59"/>
      <c r="AK244" s="59"/>
      <c r="AL244" s="59"/>
      <c r="AM244" s="59"/>
      <c r="AN244" s="59"/>
      <c r="AO244" s="59"/>
      <c r="AP244" s="59"/>
      <c r="AQ244" s="59"/>
    </row>
    <row r="245" ht="12.0" customHeight="1">
      <c r="A245" s="59"/>
      <c r="B245" s="59"/>
      <c r="C245" s="59"/>
      <c r="D245" s="59"/>
      <c r="E245" s="59"/>
      <c r="F245" s="59"/>
      <c r="G245" s="59"/>
      <c r="H245" s="59"/>
      <c r="I245" s="59"/>
      <c r="J245" s="59"/>
      <c r="K245" s="59"/>
      <c r="L245" s="59"/>
      <c r="M245" s="59"/>
      <c r="N245" s="59"/>
      <c r="O245" s="59"/>
      <c r="P245" s="59"/>
      <c r="Q245" s="59"/>
      <c r="R245" s="59"/>
      <c r="S245" s="59"/>
      <c r="T245" s="59"/>
      <c r="U245" s="59"/>
      <c r="V245" s="59"/>
      <c r="W245" s="59"/>
      <c r="X245" s="59"/>
      <c r="Y245" s="59"/>
      <c r="Z245" s="59"/>
      <c r="AA245" s="59"/>
      <c r="AB245" s="59"/>
      <c r="AC245" s="59"/>
      <c r="AD245" s="59"/>
      <c r="AE245" s="59"/>
      <c r="AF245" s="59"/>
      <c r="AG245" s="59"/>
      <c r="AH245" s="59"/>
      <c r="AI245" s="59"/>
      <c r="AJ245" s="59"/>
      <c r="AK245" s="59"/>
      <c r="AL245" s="59"/>
      <c r="AM245" s="59"/>
      <c r="AN245" s="59"/>
      <c r="AO245" s="59"/>
      <c r="AP245" s="59"/>
      <c r="AQ245" s="59"/>
    </row>
    <row r="246" ht="12.0" customHeight="1">
      <c r="A246" s="59"/>
      <c r="B246" s="59"/>
      <c r="C246" s="59"/>
      <c r="D246" s="59"/>
      <c r="E246" s="59"/>
      <c r="F246" s="59"/>
      <c r="G246" s="59"/>
      <c r="H246" s="59"/>
      <c r="I246" s="59"/>
      <c r="J246" s="59"/>
      <c r="K246" s="59"/>
      <c r="L246" s="59"/>
      <c r="M246" s="59"/>
      <c r="N246" s="59"/>
      <c r="O246" s="59"/>
      <c r="P246" s="59"/>
      <c r="Q246" s="59"/>
      <c r="R246" s="59"/>
      <c r="S246" s="59"/>
      <c r="T246" s="59"/>
      <c r="U246" s="59"/>
      <c r="V246" s="59"/>
      <c r="W246" s="59"/>
      <c r="X246" s="59"/>
      <c r="Y246" s="59"/>
      <c r="Z246" s="59"/>
      <c r="AA246" s="59"/>
      <c r="AB246" s="59"/>
      <c r="AC246" s="59"/>
      <c r="AD246" s="59"/>
      <c r="AE246" s="59"/>
      <c r="AF246" s="59"/>
      <c r="AG246" s="59"/>
      <c r="AH246" s="59"/>
      <c r="AI246" s="59"/>
      <c r="AJ246" s="59"/>
      <c r="AK246" s="59"/>
      <c r="AL246" s="59"/>
      <c r="AM246" s="59"/>
      <c r="AN246" s="59"/>
      <c r="AO246" s="59"/>
      <c r="AP246" s="59"/>
      <c r="AQ246" s="59"/>
    </row>
    <row r="247" ht="12.0" customHeight="1">
      <c r="A247" s="59"/>
      <c r="B247" s="59"/>
      <c r="C247" s="59"/>
      <c r="D247" s="59"/>
      <c r="E247" s="59"/>
      <c r="F247" s="59"/>
      <c r="G247" s="59"/>
      <c r="H247" s="59"/>
      <c r="I247" s="59"/>
      <c r="J247" s="59"/>
      <c r="K247" s="59"/>
      <c r="L247" s="59"/>
      <c r="M247" s="59"/>
      <c r="N247" s="59"/>
      <c r="O247" s="59"/>
      <c r="P247" s="59"/>
      <c r="Q247" s="59"/>
      <c r="R247" s="59"/>
      <c r="S247" s="59"/>
      <c r="T247" s="59"/>
      <c r="U247" s="59"/>
      <c r="V247" s="59"/>
      <c r="W247" s="59"/>
      <c r="X247" s="59"/>
      <c r="Y247" s="59"/>
      <c r="Z247" s="59"/>
      <c r="AA247" s="59"/>
      <c r="AB247" s="59"/>
      <c r="AC247" s="59"/>
      <c r="AD247" s="59"/>
      <c r="AE247" s="59"/>
      <c r="AF247" s="59"/>
      <c r="AG247" s="59"/>
      <c r="AH247" s="59"/>
      <c r="AI247" s="59"/>
      <c r="AJ247" s="59"/>
      <c r="AK247" s="59"/>
      <c r="AL247" s="59"/>
      <c r="AM247" s="59"/>
      <c r="AN247" s="59"/>
      <c r="AO247" s="59"/>
      <c r="AP247" s="59"/>
      <c r="AQ247" s="59"/>
    </row>
    <row r="248" ht="12.0" customHeight="1">
      <c r="A248" s="59"/>
      <c r="B248" s="59"/>
      <c r="C248" s="59"/>
      <c r="D248" s="59"/>
      <c r="E248" s="59"/>
      <c r="F248" s="59"/>
      <c r="G248" s="59"/>
      <c r="H248" s="59"/>
      <c r="I248" s="59"/>
      <c r="J248" s="59"/>
      <c r="K248" s="59"/>
      <c r="L248" s="59"/>
      <c r="M248" s="59"/>
      <c r="N248" s="59"/>
      <c r="O248" s="59"/>
      <c r="P248" s="59"/>
      <c r="Q248" s="59"/>
      <c r="R248" s="59"/>
      <c r="S248" s="59"/>
      <c r="T248" s="59"/>
      <c r="U248" s="59"/>
      <c r="V248" s="59"/>
      <c r="W248" s="59"/>
      <c r="X248" s="59"/>
      <c r="Y248" s="59"/>
      <c r="Z248" s="59"/>
      <c r="AA248" s="59"/>
      <c r="AB248" s="59"/>
      <c r="AC248" s="59"/>
      <c r="AD248" s="59"/>
      <c r="AE248" s="59"/>
      <c r="AF248" s="59"/>
      <c r="AG248" s="59"/>
      <c r="AH248" s="59"/>
      <c r="AI248" s="59"/>
      <c r="AJ248" s="59"/>
      <c r="AK248" s="59"/>
      <c r="AL248" s="59"/>
      <c r="AM248" s="59"/>
      <c r="AN248" s="59"/>
      <c r="AO248" s="59"/>
      <c r="AP248" s="59"/>
      <c r="AQ248" s="59"/>
    </row>
    <row r="249" ht="12.0" customHeight="1">
      <c r="A249" s="59"/>
      <c r="B249" s="59"/>
      <c r="C249" s="59"/>
      <c r="D249" s="59"/>
      <c r="E249" s="59"/>
      <c r="F249" s="59"/>
      <c r="G249" s="59"/>
      <c r="H249" s="59"/>
      <c r="I249" s="59"/>
      <c r="J249" s="59"/>
      <c r="K249" s="59"/>
      <c r="L249" s="59"/>
      <c r="M249" s="59"/>
      <c r="N249" s="59"/>
      <c r="O249" s="59"/>
      <c r="P249" s="59"/>
      <c r="Q249" s="59"/>
      <c r="R249" s="59"/>
      <c r="S249" s="59"/>
      <c r="T249" s="59"/>
      <c r="U249" s="59"/>
      <c r="V249" s="59"/>
      <c r="W249" s="59"/>
      <c r="X249" s="59"/>
      <c r="Y249" s="59"/>
      <c r="Z249" s="59"/>
      <c r="AA249" s="59"/>
      <c r="AB249" s="59"/>
      <c r="AC249" s="59"/>
      <c r="AD249" s="59"/>
      <c r="AE249" s="59"/>
      <c r="AF249" s="59"/>
      <c r="AG249" s="59"/>
      <c r="AH249" s="59"/>
      <c r="AI249" s="59"/>
      <c r="AJ249" s="59"/>
      <c r="AK249" s="59"/>
      <c r="AL249" s="59"/>
      <c r="AM249" s="59"/>
      <c r="AN249" s="59"/>
      <c r="AO249" s="59"/>
      <c r="AP249" s="59"/>
      <c r="AQ249" s="59"/>
    </row>
    <row r="250" ht="12.0" customHeight="1">
      <c r="A250" s="59"/>
      <c r="B250" s="59"/>
      <c r="C250" s="59"/>
      <c r="D250" s="59"/>
      <c r="E250" s="59"/>
      <c r="F250" s="59"/>
      <c r="G250" s="59"/>
      <c r="H250" s="59"/>
      <c r="I250" s="59"/>
      <c r="J250" s="59"/>
      <c r="K250" s="59"/>
      <c r="L250" s="59"/>
      <c r="M250" s="59"/>
      <c r="N250" s="59"/>
      <c r="O250" s="59"/>
      <c r="P250" s="59"/>
      <c r="Q250" s="59"/>
      <c r="R250" s="59"/>
      <c r="S250" s="59"/>
      <c r="T250" s="59"/>
      <c r="U250" s="59"/>
      <c r="V250" s="59"/>
      <c r="W250" s="59"/>
      <c r="X250" s="59"/>
      <c r="Y250" s="59"/>
      <c r="Z250" s="59"/>
      <c r="AA250" s="59"/>
      <c r="AB250" s="59"/>
      <c r="AC250" s="59"/>
      <c r="AD250" s="59"/>
      <c r="AE250" s="59"/>
      <c r="AF250" s="59"/>
      <c r="AG250" s="59"/>
      <c r="AH250" s="59"/>
      <c r="AI250" s="59"/>
      <c r="AJ250" s="59"/>
      <c r="AK250" s="59"/>
      <c r="AL250" s="59"/>
      <c r="AM250" s="59"/>
      <c r="AN250" s="59"/>
      <c r="AO250" s="59"/>
      <c r="AP250" s="59"/>
      <c r="AQ250" s="59"/>
    </row>
    <row r="251" ht="12.0" customHeight="1">
      <c r="A251" s="59"/>
      <c r="B251" s="59"/>
      <c r="C251" s="59"/>
      <c r="D251" s="59"/>
      <c r="E251" s="59"/>
      <c r="F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c r="AD251" s="59"/>
      <c r="AE251" s="59"/>
      <c r="AF251" s="59"/>
      <c r="AG251" s="59"/>
      <c r="AH251" s="59"/>
      <c r="AI251" s="59"/>
      <c r="AJ251" s="59"/>
      <c r="AK251" s="59"/>
      <c r="AL251" s="59"/>
      <c r="AM251" s="59"/>
      <c r="AN251" s="59"/>
      <c r="AO251" s="59"/>
      <c r="AP251" s="59"/>
      <c r="AQ251" s="59"/>
    </row>
    <row r="252" ht="12.0" customHeight="1">
      <c r="A252" s="59"/>
      <c r="B252" s="59"/>
      <c r="C252" s="59"/>
      <c r="D252" s="59"/>
      <c r="E252" s="59"/>
      <c r="F252" s="59"/>
      <c r="G252" s="59"/>
      <c r="H252" s="59"/>
      <c r="I252" s="59"/>
      <c r="J252" s="59"/>
      <c r="K252" s="59"/>
      <c r="L252" s="59"/>
      <c r="M252" s="59"/>
      <c r="N252" s="59"/>
      <c r="O252" s="59"/>
      <c r="P252" s="59"/>
      <c r="Q252" s="59"/>
      <c r="R252" s="59"/>
      <c r="S252" s="59"/>
      <c r="T252" s="59"/>
      <c r="U252" s="59"/>
      <c r="V252" s="59"/>
      <c r="W252" s="59"/>
      <c r="X252" s="59"/>
      <c r="Y252" s="59"/>
      <c r="Z252" s="59"/>
      <c r="AA252" s="59"/>
      <c r="AB252" s="59"/>
      <c r="AC252" s="59"/>
      <c r="AD252" s="59"/>
      <c r="AE252" s="59"/>
      <c r="AF252" s="59"/>
      <c r="AG252" s="59"/>
      <c r="AH252" s="59"/>
      <c r="AI252" s="59"/>
      <c r="AJ252" s="59"/>
      <c r="AK252" s="59"/>
      <c r="AL252" s="59"/>
      <c r="AM252" s="59"/>
      <c r="AN252" s="59"/>
      <c r="AO252" s="59"/>
      <c r="AP252" s="59"/>
      <c r="AQ252" s="59"/>
    </row>
    <row r="253" ht="12.0" customHeight="1">
      <c r="A253" s="59"/>
      <c r="B253" s="59"/>
      <c r="C253" s="59"/>
      <c r="D253" s="59"/>
      <c r="E253" s="59"/>
      <c r="F253" s="59"/>
      <c r="G253" s="59"/>
      <c r="H253" s="59"/>
      <c r="I253" s="59"/>
      <c r="J253" s="59"/>
      <c r="K253" s="59"/>
      <c r="L253" s="59"/>
      <c r="M253" s="59"/>
      <c r="N253" s="59"/>
      <c r="O253" s="59"/>
      <c r="P253" s="59"/>
      <c r="Q253" s="59"/>
      <c r="R253" s="59"/>
      <c r="S253" s="59"/>
      <c r="T253" s="59"/>
      <c r="U253" s="59"/>
      <c r="V253" s="59"/>
      <c r="W253" s="59"/>
      <c r="X253" s="59"/>
      <c r="Y253" s="59"/>
      <c r="Z253" s="59"/>
      <c r="AA253" s="59"/>
      <c r="AB253" s="59"/>
      <c r="AC253" s="59"/>
      <c r="AD253" s="59"/>
      <c r="AE253" s="59"/>
      <c r="AF253" s="59"/>
      <c r="AG253" s="59"/>
      <c r="AH253" s="59"/>
      <c r="AI253" s="59"/>
      <c r="AJ253" s="59"/>
      <c r="AK253" s="59"/>
      <c r="AL253" s="59"/>
      <c r="AM253" s="59"/>
      <c r="AN253" s="59"/>
      <c r="AO253" s="59"/>
      <c r="AP253" s="59"/>
      <c r="AQ253" s="59"/>
    </row>
    <row r="254" ht="12.0" customHeight="1">
      <c r="A254" s="59"/>
      <c r="B254" s="59"/>
      <c r="C254" s="59"/>
      <c r="D254" s="59"/>
      <c r="E254" s="59"/>
      <c r="F254" s="59"/>
      <c r="G254" s="59"/>
      <c r="H254" s="59"/>
      <c r="I254" s="59"/>
      <c r="J254" s="59"/>
      <c r="K254" s="59"/>
      <c r="L254" s="59"/>
      <c r="M254" s="59"/>
      <c r="N254" s="59"/>
      <c r="O254" s="59"/>
      <c r="P254" s="59"/>
      <c r="Q254" s="59"/>
      <c r="R254" s="59"/>
      <c r="S254" s="59"/>
      <c r="T254" s="59"/>
      <c r="U254" s="59"/>
      <c r="V254" s="59"/>
      <c r="W254" s="59"/>
      <c r="X254" s="59"/>
      <c r="Y254" s="59"/>
      <c r="Z254" s="59"/>
      <c r="AA254" s="59"/>
      <c r="AB254" s="59"/>
      <c r="AC254" s="59"/>
      <c r="AD254" s="59"/>
      <c r="AE254" s="59"/>
      <c r="AF254" s="59"/>
      <c r="AG254" s="59"/>
      <c r="AH254" s="59"/>
      <c r="AI254" s="59"/>
      <c r="AJ254" s="59"/>
      <c r="AK254" s="59"/>
      <c r="AL254" s="59"/>
      <c r="AM254" s="59"/>
      <c r="AN254" s="59"/>
      <c r="AO254" s="59"/>
      <c r="AP254" s="59"/>
      <c r="AQ254" s="59"/>
    </row>
    <row r="255" ht="12.0" customHeight="1">
      <c r="A255" s="59"/>
      <c r="B255" s="59"/>
      <c r="C255" s="59"/>
      <c r="D255" s="59"/>
      <c r="E255" s="59"/>
      <c r="F255" s="59"/>
      <c r="G255" s="59"/>
      <c r="H255" s="59"/>
      <c r="I255" s="59"/>
      <c r="J255" s="59"/>
      <c r="K255" s="59"/>
      <c r="L255" s="59"/>
      <c r="M255" s="59"/>
      <c r="N255" s="59"/>
      <c r="O255" s="59"/>
      <c r="P255" s="59"/>
      <c r="Q255" s="59"/>
      <c r="R255" s="59"/>
      <c r="S255" s="59"/>
      <c r="T255" s="59"/>
      <c r="U255" s="59"/>
      <c r="V255" s="59"/>
      <c r="W255" s="59"/>
      <c r="X255" s="59"/>
      <c r="Y255" s="59"/>
      <c r="Z255" s="59"/>
      <c r="AA255" s="59"/>
      <c r="AB255" s="59"/>
      <c r="AC255" s="59"/>
      <c r="AD255" s="59"/>
      <c r="AE255" s="59"/>
      <c r="AF255" s="59"/>
      <c r="AG255" s="59"/>
      <c r="AH255" s="59"/>
      <c r="AI255" s="59"/>
      <c r="AJ255" s="59"/>
      <c r="AK255" s="59"/>
      <c r="AL255" s="59"/>
      <c r="AM255" s="59"/>
      <c r="AN255" s="59"/>
      <c r="AO255" s="59"/>
      <c r="AP255" s="59"/>
      <c r="AQ255" s="59"/>
    </row>
    <row r="256" ht="12.0" customHeight="1">
      <c r="A256" s="59"/>
      <c r="B256" s="59"/>
      <c r="C256" s="59"/>
      <c r="D256" s="59"/>
      <c r="E256" s="59"/>
      <c r="F256" s="59"/>
      <c r="G256" s="59"/>
      <c r="H256" s="59"/>
      <c r="I256" s="59"/>
      <c r="J256" s="59"/>
      <c r="K256" s="59"/>
      <c r="L256" s="59"/>
      <c r="M256" s="59"/>
      <c r="N256" s="59"/>
      <c r="O256" s="59"/>
      <c r="P256" s="59"/>
      <c r="Q256" s="59"/>
      <c r="R256" s="59"/>
      <c r="S256" s="59"/>
      <c r="T256" s="59"/>
      <c r="U256" s="59"/>
      <c r="V256" s="59"/>
      <c r="W256" s="59"/>
      <c r="X256" s="59"/>
      <c r="Y256" s="59"/>
      <c r="Z256" s="59"/>
      <c r="AA256" s="59"/>
      <c r="AB256" s="59"/>
      <c r="AC256" s="59"/>
      <c r="AD256" s="59"/>
      <c r="AE256" s="59"/>
      <c r="AF256" s="59"/>
      <c r="AG256" s="59"/>
      <c r="AH256" s="59"/>
      <c r="AI256" s="59"/>
      <c r="AJ256" s="59"/>
      <c r="AK256" s="59"/>
      <c r="AL256" s="59"/>
      <c r="AM256" s="59"/>
      <c r="AN256" s="59"/>
      <c r="AO256" s="59"/>
      <c r="AP256" s="59"/>
      <c r="AQ256" s="59"/>
    </row>
    <row r="257" ht="12.0" customHeight="1">
      <c r="A257" s="59"/>
      <c r="B257" s="59"/>
      <c r="C257" s="59"/>
      <c r="D257" s="59"/>
      <c r="E257" s="59"/>
      <c r="F257" s="59"/>
      <c r="G257" s="59"/>
      <c r="H257" s="59"/>
      <c r="I257" s="59"/>
      <c r="J257" s="59"/>
      <c r="K257" s="59"/>
      <c r="L257" s="59"/>
      <c r="M257" s="59"/>
      <c r="N257" s="59"/>
      <c r="O257" s="59"/>
      <c r="P257" s="59"/>
      <c r="Q257" s="59"/>
      <c r="R257" s="59"/>
      <c r="S257" s="59"/>
      <c r="T257" s="59"/>
      <c r="U257" s="59"/>
      <c r="V257" s="59"/>
      <c r="W257" s="59"/>
      <c r="X257" s="59"/>
      <c r="Y257" s="59"/>
      <c r="Z257" s="59"/>
      <c r="AA257" s="59"/>
      <c r="AB257" s="59"/>
      <c r="AC257" s="59"/>
      <c r="AD257" s="59"/>
      <c r="AE257" s="59"/>
      <c r="AF257" s="59"/>
      <c r="AG257" s="59"/>
      <c r="AH257" s="59"/>
      <c r="AI257" s="59"/>
      <c r="AJ257" s="59"/>
      <c r="AK257" s="59"/>
      <c r="AL257" s="59"/>
      <c r="AM257" s="59"/>
      <c r="AN257" s="59"/>
      <c r="AO257" s="59"/>
      <c r="AP257" s="59"/>
      <c r="AQ257" s="59"/>
    </row>
    <row r="258" ht="12.0" customHeight="1">
      <c r="A258" s="59"/>
      <c r="B258" s="59"/>
      <c r="C258" s="59"/>
      <c r="D258" s="59"/>
      <c r="E258" s="59"/>
      <c r="F258" s="59"/>
      <c r="G258" s="59"/>
      <c r="H258" s="59"/>
      <c r="I258" s="59"/>
      <c r="J258" s="59"/>
      <c r="K258" s="59"/>
      <c r="L258" s="59"/>
      <c r="M258" s="59"/>
      <c r="N258" s="59"/>
      <c r="O258" s="59"/>
      <c r="P258" s="59"/>
      <c r="Q258" s="59"/>
      <c r="R258" s="59"/>
      <c r="S258" s="59"/>
      <c r="T258" s="59"/>
      <c r="U258" s="59"/>
      <c r="V258" s="59"/>
      <c r="W258" s="59"/>
      <c r="X258" s="59"/>
      <c r="Y258" s="59"/>
      <c r="Z258" s="59"/>
      <c r="AA258" s="59"/>
      <c r="AB258" s="59"/>
      <c r="AC258" s="59"/>
      <c r="AD258" s="59"/>
      <c r="AE258" s="59"/>
      <c r="AF258" s="59"/>
      <c r="AG258" s="59"/>
      <c r="AH258" s="59"/>
      <c r="AI258" s="59"/>
      <c r="AJ258" s="59"/>
      <c r="AK258" s="59"/>
      <c r="AL258" s="59"/>
      <c r="AM258" s="59"/>
      <c r="AN258" s="59"/>
      <c r="AO258" s="59"/>
      <c r="AP258" s="59"/>
      <c r="AQ258" s="59"/>
    </row>
    <row r="259" ht="12.0" customHeight="1">
      <c r="A259" s="59"/>
      <c r="B259" s="59"/>
      <c r="C259" s="59"/>
      <c r="D259" s="59"/>
      <c r="E259" s="59"/>
      <c r="F259" s="59"/>
      <c r="G259" s="59"/>
      <c r="H259" s="59"/>
      <c r="I259" s="59"/>
      <c r="J259" s="59"/>
      <c r="K259" s="59"/>
      <c r="L259" s="59"/>
      <c r="M259" s="59"/>
      <c r="N259" s="59"/>
      <c r="O259" s="59"/>
      <c r="P259" s="59"/>
      <c r="Q259" s="59"/>
      <c r="R259" s="59"/>
      <c r="S259" s="59"/>
      <c r="T259" s="59"/>
      <c r="U259" s="59"/>
      <c r="V259" s="59"/>
      <c r="W259" s="59"/>
      <c r="X259" s="59"/>
      <c r="Y259" s="59"/>
      <c r="Z259" s="59"/>
      <c r="AA259" s="59"/>
      <c r="AB259" s="59"/>
      <c r="AC259" s="59"/>
      <c r="AD259" s="59"/>
      <c r="AE259" s="59"/>
      <c r="AF259" s="59"/>
      <c r="AG259" s="59"/>
      <c r="AH259" s="59"/>
      <c r="AI259" s="59"/>
      <c r="AJ259" s="59"/>
      <c r="AK259" s="59"/>
      <c r="AL259" s="59"/>
      <c r="AM259" s="59"/>
      <c r="AN259" s="59"/>
      <c r="AO259" s="59"/>
      <c r="AP259" s="59"/>
      <c r="AQ259" s="59"/>
    </row>
    <row r="260" ht="12.0" customHeight="1">
      <c r="A260" s="59"/>
      <c r="B260" s="59"/>
      <c r="C260" s="59"/>
      <c r="D260" s="59"/>
      <c r="E260" s="59"/>
      <c r="F260" s="59"/>
      <c r="G260" s="59"/>
      <c r="H260" s="59"/>
      <c r="I260" s="59"/>
      <c r="J260" s="59"/>
      <c r="K260" s="59"/>
      <c r="L260" s="59"/>
      <c r="M260" s="59"/>
      <c r="N260" s="59"/>
      <c r="O260" s="59"/>
      <c r="P260" s="59"/>
      <c r="Q260" s="59"/>
      <c r="R260" s="59"/>
      <c r="S260" s="59"/>
      <c r="T260" s="59"/>
      <c r="U260" s="59"/>
      <c r="V260" s="59"/>
      <c r="W260" s="59"/>
      <c r="X260" s="59"/>
      <c r="Y260" s="59"/>
      <c r="Z260" s="59"/>
      <c r="AA260" s="59"/>
      <c r="AB260" s="59"/>
      <c r="AC260" s="59"/>
      <c r="AD260" s="59"/>
      <c r="AE260" s="59"/>
      <c r="AF260" s="59"/>
      <c r="AG260" s="59"/>
      <c r="AH260" s="59"/>
      <c r="AI260" s="59"/>
      <c r="AJ260" s="59"/>
      <c r="AK260" s="59"/>
      <c r="AL260" s="59"/>
      <c r="AM260" s="59"/>
      <c r="AN260" s="59"/>
      <c r="AO260" s="59"/>
      <c r="AP260" s="59"/>
      <c r="AQ260" s="59"/>
    </row>
    <row r="261" ht="12.0" customHeight="1">
      <c r="A261" s="59"/>
      <c r="B261" s="59"/>
      <c r="C261" s="59"/>
      <c r="D261" s="59"/>
      <c r="E261" s="59"/>
      <c r="F261" s="59"/>
      <c r="G261" s="59"/>
      <c r="H261" s="59"/>
      <c r="I261" s="59"/>
      <c r="J261" s="59"/>
      <c r="K261" s="59"/>
      <c r="L261" s="59"/>
      <c r="M261" s="59"/>
      <c r="N261" s="59"/>
      <c r="O261" s="59"/>
      <c r="P261" s="59"/>
      <c r="Q261" s="59"/>
      <c r="R261" s="59"/>
      <c r="S261" s="59"/>
      <c r="T261" s="59"/>
      <c r="U261" s="59"/>
      <c r="V261" s="59"/>
      <c r="W261" s="59"/>
      <c r="X261" s="59"/>
      <c r="Y261" s="59"/>
      <c r="Z261" s="59"/>
      <c r="AA261" s="59"/>
      <c r="AB261" s="59"/>
      <c r="AC261" s="59"/>
      <c r="AD261" s="59"/>
      <c r="AE261" s="59"/>
      <c r="AF261" s="59"/>
      <c r="AG261" s="59"/>
      <c r="AH261" s="59"/>
      <c r="AI261" s="59"/>
      <c r="AJ261" s="59"/>
      <c r="AK261" s="59"/>
      <c r="AL261" s="59"/>
      <c r="AM261" s="59"/>
      <c r="AN261" s="59"/>
      <c r="AO261" s="59"/>
      <c r="AP261" s="59"/>
      <c r="AQ261" s="59"/>
    </row>
    <row r="262" ht="12.0" customHeight="1">
      <c r="A262" s="59"/>
      <c r="B262" s="59"/>
      <c r="C262" s="59"/>
      <c r="D262" s="59"/>
      <c r="E262" s="59"/>
      <c r="F262" s="59"/>
      <c r="G262" s="59"/>
      <c r="H262" s="59"/>
      <c r="I262" s="59"/>
      <c r="J262" s="59"/>
      <c r="K262" s="59"/>
      <c r="L262" s="59"/>
      <c r="M262" s="59"/>
      <c r="N262" s="59"/>
      <c r="O262" s="59"/>
      <c r="P262" s="59"/>
      <c r="Q262" s="59"/>
      <c r="R262" s="59"/>
      <c r="S262" s="59"/>
      <c r="T262" s="59"/>
      <c r="U262" s="59"/>
      <c r="V262" s="59"/>
      <c r="W262" s="59"/>
      <c r="X262" s="59"/>
      <c r="Y262" s="59"/>
      <c r="Z262" s="59"/>
      <c r="AA262" s="59"/>
      <c r="AB262" s="59"/>
      <c r="AC262" s="59"/>
      <c r="AD262" s="59"/>
      <c r="AE262" s="59"/>
      <c r="AF262" s="59"/>
      <c r="AG262" s="59"/>
      <c r="AH262" s="59"/>
      <c r="AI262" s="59"/>
      <c r="AJ262" s="59"/>
      <c r="AK262" s="59"/>
      <c r="AL262" s="59"/>
      <c r="AM262" s="59"/>
      <c r="AN262" s="59"/>
      <c r="AO262" s="59"/>
      <c r="AP262" s="59"/>
      <c r="AQ262" s="59"/>
    </row>
    <row r="263" ht="12.0" customHeight="1">
      <c r="A263" s="59"/>
      <c r="B263" s="59"/>
      <c r="C263" s="59"/>
      <c r="D263" s="59"/>
      <c r="E263" s="59"/>
      <c r="F263" s="59"/>
      <c r="G263" s="59"/>
      <c r="H263" s="59"/>
      <c r="I263" s="59"/>
      <c r="J263" s="59"/>
      <c r="K263" s="59"/>
      <c r="L263" s="59"/>
      <c r="M263" s="59"/>
      <c r="N263" s="59"/>
      <c r="O263" s="59"/>
      <c r="P263" s="59"/>
      <c r="Q263" s="59"/>
      <c r="R263" s="59"/>
      <c r="S263" s="59"/>
      <c r="T263" s="59"/>
      <c r="U263" s="59"/>
      <c r="V263" s="59"/>
      <c r="W263" s="59"/>
      <c r="X263" s="59"/>
      <c r="Y263" s="59"/>
      <c r="Z263" s="59"/>
      <c r="AA263" s="59"/>
      <c r="AB263" s="59"/>
      <c r="AC263" s="59"/>
      <c r="AD263" s="59"/>
      <c r="AE263" s="59"/>
      <c r="AF263" s="59"/>
      <c r="AG263" s="59"/>
      <c r="AH263" s="59"/>
      <c r="AI263" s="59"/>
      <c r="AJ263" s="59"/>
      <c r="AK263" s="59"/>
      <c r="AL263" s="59"/>
      <c r="AM263" s="59"/>
      <c r="AN263" s="59"/>
      <c r="AO263" s="59"/>
      <c r="AP263" s="59"/>
      <c r="AQ263" s="59"/>
    </row>
    <row r="264" ht="12.0" customHeight="1">
      <c r="A264" s="59"/>
      <c r="B264" s="59"/>
      <c r="C264" s="59"/>
      <c r="D264" s="59"/>
      <c r="E264" s="59"/>
      <c r="F264" s="59"/>
      <c r="G264" s="59"/>
      <c r="H264" s="59"/>
      <c r="I264" s="59"/>
      <c r="J264" s="59"/>
      <c r="K264" s="59"/>
      <c r="L264" s="59"/>
      <c r="M264" s="59"/>
      <c r="N264" s="59"/>
      <c r="O264" s="59"/>
      <c r="P264" s="59"/>
      <c r="Q264" s="59"/>
      <c r="R264" s="59"/>
      <c r="S264" s="59"/>
      <c r="T264" s="59"/>
      <c r="U264" s="59"/>
      <c r="V264" s="59"/>
      <c r="W264" s="59"/>
      <c r="X264" s="59"/>
      <c r="Y264" s="59"/>
      <c r="Z264" s="59"/>
      <c r="AA264" s="59"/>
      <c r="AB264" s="59"/>
      <c r="AC264" s="59"/>
      <c r="AD264" s="59"/>
      <c r="AE264" s="59"/>
      <c r="AF264" s="59"/>
      <c r="AG264" s="59"/>
      <c r="AH264" s="59"/>
      <c r="AI264" s="59"/>
      <c r="AJ264" s="59"/>
      <c r="AK264" s="59"/>
      <c r="AL264" s="59"/>
      <c r="AM264" s="59"/>
      <c r="AN264" s="59"/>
      <c r="AO264" s="59"/>
      <c r="AP264" s="59"/>
      <c r="AQ264" s="59"/>
    </row>
    <row r="265" ht="12.0" customHeight="1">
      <c r="A265" s="59"/>
      <c r="B265" s="59"/>
      <c r="C265" s="59"/>
      <c r="D265" s="59"/>
      <c r="E265" s="59"/>
      <c r="F265" s="59"/>
      <c r="G265" s="59"/>
      <c r="H265" s="59"/>
      <c r="I265" s="59"/>
      <c r="J265" s="59"/>
      <c r="K265" s="59"/>
      <c r="L265" s="59"/>
      <c r="M265" s="59"/>
      <c r="N265" s="59"/>
      <c r="O265" s="59"/>
      <c r="P265" s="59"/>
      <c r="Q265" s="59"/>
      <c r="R265" s="59"/>
      <c r="S265" s="59"/>
      <c r="T265" s="59"/>
      <c r="U265" s="59"/>
      <c r="V265" s="59"/>
      <c r="W265" s="59"/>
      <c r="X265" s="59"/>
      <c r="Y265" s="59"/>
      <c r="Z265" s="59"/>
      <c r="AA265" s="59"/>
      <c r="AB265" s="59"/>
      <c r="AC265" s="59"/>
      <c r="AD265" s="59"/>
      <c r="AE265" s="59"/>
      <c r="AF265" s="59"/>
      <c r="AG265" s="59"/>
      <c r="AH265" s="59"/>
      <c r="AI265" s="59"/>
      <c r="AJ265" s="59"/>
      <c r="AK265" s="59"/>
      <c r="AL265" s="59"/>
      <c r="AM265" s="59"/>
      <c r="AN265" s="59"/>
      <c r="AO265" s="59"/>
      <c r="AP265" s="59"/>
      <c r="AQ265" s="59"/>
    </row>
    <row r="266" ht="12.0" customHeight="1">
      <c r="A266" s="59"/>
      <c r="B266" s="59"/>
      <c r="C266" s="59"/>
      <c r="D266" s="59"/>
      <c r="E266" s="59"/>
      <c r="F266" s="59"/>
      <c r="G266" s="59"/>
      <c r="H266" s="59"/>
      <c r="I266" s="59"/>
      <c r="J266" s="59"/>
      <c r="K266" s="59"/>
      <c r="L266" s="59"/>
      <c r="M266" s="59"/>
      <c r="N266" s="59"/>
      <c r="O266" s="59"/>
      <c r="P266" s="59"/>
      <c r="Q266" s="59"/>
      <c r="R266" s="59"/>
      <c r="S266" s="59"/>
      <c r="T266" s="59"/>
      <c r="U266" s="59"/>
      <c r="V266" s="59"/>
      <c r="W266" s="59"/>
      <c r="X266" s="59"/>
      <c r="Y266" s="59"/>
      <c r="Z266" s="59"/>
      <c r="AA266" s="59"/>
      <c r="AB266" s="59"/>
      <c r="AC266" s="59"/>
      <c r="AD266" s="59"/>
      <c r="AE266" s="59"/>
      <c r="AF266" s="59"/>
      <c r="AG266" s="59"/>
      <c r="AH266" s="59"/>
      <c r="AI266" s="59"/>
      <c r="AJ266" s="59"/>
      <c r="AK266" s="59"/>
      <c r="AL266" s="59"/>
      <c r="AM266" s="59"/>
      <c r="AN266" s="59"/>
      <c r="AO266" s="59"/>
      <c r="AP266" s="59"/>
      <c r="AQ266" s="59"/>
    </row>
    <row r="267" ht="12.0" customHeight="1">
      <c r="A267" s="59"/>
      <c r="B267" s="59"/>
      <c r="C267" s="59"/>
      <c r="D267" s="59"/>
      <c r="E267" s="59"/>
      <c r="F267" s="59"/>
      <c r="G267" s="59"/>
      <c r="H267" s="59"/>
      <c r="I267" s="59"/>
      <c r="J267" s="59"/>
      <c r="K267" s="59"/>
      <c r="L267" s="59"/>
      <c r="M267" s="59"/>
      <c r="N267" s="59"/>
      <c r="O267" s="59"/>
      <c r="P267" s="59"/>
      <c r="Q267" s="59"/>
      <c r="R267" s="59"/>
      <c r="S267" s="59"/>
      <c r="T267" s="59"/>
      <c r="U267" s="59"/>
      <c r="V267" s="59"/>
      <c r="W267" s="59"/>
      <c r="X267" s="59"/>
      <c r="Y267" s="59"/>
      <c r="Z267" s="59"/>
      <c r="AA267" s="59"/>
      <c r="AB267" s="59"/>
      <c r="AC267" s="59"/>
      <c r="AD267" s="59"/>
      <c r="AE267" s="59"/>
      <c r="AF267" s="59"/>
      <c r="AG267" s="59"/>
      <c r="AH267" s="59"/>
      <c r="AI267" s="59"/>
      <c r="AJ267" s="59"/>
      <c r="AK267" s="59"/>
      <c r="AL267" s="59"/>
      <c r="AM267" s="59"/>
      <c r="AN267" s="59"/>
      <c r="AO267" s="59"/>
      <c r="AP267" s="59"/>
      <c r="AQ267" s="59"/>
    </row>
    <row r="268" ht="12.0" customHeight="1">
      <c r="A268" s="59"/>
      <c r="B268" s="59"/>
      <c r="C268" s="59"/>
      <c r="D268" s="59"/>
      <c r="E268" s="59"/>
      <c r="F268" s="59"/>
      <c r="G268" s="59"/>
      <c r="H268" s="59"/>
      <c r="I268" s="59"/>
      <c r="J268" s="59"/>
      <c r="K268" s="59"/>
      <c r="L268" s="59"/>
      <c r="M268" s="59"/>
      <c r="N268" s="59"/>
      <c r="O268" s="59"/>
      <c r="P268" s="59"/>
      <c r="Q268" s="59"/>
      <c r="R268" s="59"/>
      <c r="S268" s="59"/>
      <c r="T268" s="59"/>
      <c r="U268" s="59"/>
      <c r="V268" s="59"/>
      <c r="W268" s="59"/>
      <c r="X268" s="59"/>
      <c r="Y268" s="59"/>
      <c r="Z268" s="59"/>
      <c r="AA268" s="59"/>
      <c r="AB268" s="59"/>
      <c r="AC268" s="59"/>
      <c r="AD268" s="59"/>
      <c r="AE268" s="59"/>
      <c r="AF268" s="59"/>
      <c r="AG268" s="59"/>
      <c r="AH268" s="59"/>
      <c r="AI268" s="59"/>
      <c r="AJ268" s="59"/>
      <c r="AK268" s="59"/>
      <c r="AL268" s="59"/>
      <c r="AM268" s="59"/>
      <c r="AN268" s="59"/>
      <c r="AO268" s="59"/>
      <c r="AP268" s="59"/>
      <c r="AQ268" s="59"/>
    </row>
    <row r="269" ht="12.0" customHeight="1">
      <c r="A269" s="59"/>
      <c r="B269" s="59"/>
      <c r="C269" s="59"/>
      <c r="D269" s="59"/>
      <c r="E269" s="59"/>
      <c r="F269" s="59"/>
      <c r="G269" s="59"/>
      <c r="H269" s="59"/>
      <c r="I269" s="59"/>
      <c r="J269" s="59"/>
      <c r="K269" s="59"/>
      <c r="L269" s="59"/>
      <c r="M269" s="59"/>
      <c r="N269" s="59"/>
      <c r="O269" s="59"/>
      <c r="P269" s="59"/>
      <c r="Q269" s="59"/>
      <c r="R269" s="59"/>
      <c r="S269" s="59"/>
      <c r="T269" s="59"/>
      <c r="U269" s="59"/>
      <c r="V269" s="59"/>
      <c r="W269" s="59"/>
      <c r="X269" s="59"/>
      <c r="Y269" s="59"/>
      <c r="Z269" s="59"/>
      <c r="AA269" s="59"/>
      <c r="AB269" s="59"/>
      <c r="AC269" s="59"/>
      <c r="AD269" s="59"/>
      <c r="AE269" s="59"/>
      <c r="AF269" s="59"/>
      <c r="AG269" s="59"/>
      <c r="AH269" s="59"/>
      <c r="AI269" s="59"/>
      <c r="AJ269" s="59"/>
      <c r="AK269" s="59"/>
      <c r="AL269" s="59"/>
      <c r="AM269" s="59"/>
      <c r="AN269" s="59"/>
      <c r="AO269" s="59"/>
      <c r="AP269" s="59"/>
      <c r="AQ269" s="59"/>
    </row>
    <row r="270" ht="12.0" customHeight="1">
      <c r="A270" s="59"/>
      <c r="B270" s="59"/>
      <c r="C270" s="59"/>
      <c r="D270" s="59"/>
      <c r="E270" s="59"/>
      <c r="F270" s="59"/>
      <c r="G270" s="59"/>
      <c r="H270" s="59"/>
      <c r="I270" s="59"/>
      <c r="J270" s="59"/>
      <c r="K270" s="59"/>
      <c r="L270" s="59"/>
      <c r="M270" s="59"/>
      <c r="N270" s="59"/>
      <c r="O270" s="59"/>
      <c r="P270" s="59"/>
      <c r="Q270" s="59"/>
      <c r="R270" s="59"/>
      <c r="S270" s="59"/>
      <c r="T270" s="59"/>
      <c r="U270" s="59"/>
      <c r="V270" s="59"/>
      <c r="W270" s="59"/>
      <c r="X270" s="59"/>
      <c r="Y270" s="59"/>
      <c r="Z270" s="59"/>
      <c r="AA270" s="59"/>
      <c r="AB270" s="59"/>
      <c r="AC270" s="59"/>
      <c r="AD270" s="59"/>
      <c r="AE270" s="59"/>
      <c r="AF270" s="59"/>
      <c r="AG270" s="59"/>
      <c r="AH270" s="59"/>
      <c r="AI270" s="59"/>
      <c r="AJ270" s="59"/>
      <c r="AK270" s="59"/>
      <c r="AL270" s="59"/>
      <c r="AM270" s="59"/>
      <c r="AN270" s="59"/>
      <c r="AO270" s="59"/>
      <c r="AP270" s="59"/>
      <c r="AQ270" s="59"/>
    </row>
    <row r="271" ht="12.0" customHeight="1">
      <c r="A271" s="59"/>
      <c r="B271" s="59"/>
      <c r="C271" s="59"/>
      <c r="D271" s="59"/>
      <c r="E271" s="59"/>
      <c r="F271" s="59"/>
      <c r="G271" s="59"/>
      <c r="H271" s="59"/>
      <c r="I271" s="59"/>
      <c r="J271" s="59"/>
      <c r="K271" s="59"/>
      <c r="L271" s="59"/>
      <c r="M271" s="59"/>
      <c r="N271" s="59"/>
      <c r="O271" s="59"/>
      <c r="P271" s="59"/>
      <c r="Q271" s="59"/>
      <c r="R271" s="59"/>
      <c r="S271" s="59"/>
      <c r="T271" s="59"/>
      <c r="U271" s="59"/>
      <c r="V271" s="59"/>
      <c r="W271" s="59"/>
      <c r="X271" s="59"/>
      <c r="Y271" s="59"/>
      <c r="Z271" s="59"/>
      <c r="AA271" s="59"/>
      <c r="AB271" s="59"/>
      <c r="AC271" s="59"/>
      <c r="AD271" s="59"/>
      <c r="AE271" s="59"/>
      <c r="AF271" s="59"/>
      <c r="AG271" s="59"/>
      <c r="AH271" s="59"/>
      <c r="AI271" s="59"/>
      <c r="AJ271" s="59"/>
      <c r="AK271" s="59"/>
      <c r="AL271" s="59"/>
      <c r="AM271" s="59"/>
      <c r="AN271" s="59"/>
      <c r="AO271" s="59"/>
      <c r="AP271" s="59"/>
      <c r="AQ271" s="59"/>
    </row>
    <row r="272" ht="12.0" customHeight="1">
      <c r="A272" s="59"/>
      <c r="B272" s="59"/>
      <c r="C272" s="59"/>
      <c r="D272" s="59"/>
      <c r="E272" s="59"/>
      <c r="F272" s="59"/>
      <c r="G272" s="59"/>
      <c r="H272" s="59"/>
      <c r="I272" s="59"/>
      <c r="J272" s="59"/>
      <c r="K272" s="59"/>
      <c r="L272" s="59"/>
      <c r="M272" s="59"/>
      <c r="N272" s="59"/>
      <c r="O272" s="59"/>
      <c r="P272" s="59"/>
      <c r="Q272" s="59"/>
      <c r="R272" s="59"/>
      <c r="S272" s="59"/>
      <c r="T272" s="59"/>
      <c r="U272" s="59"/>
      <c r="V272" s="59"/>
      <c r="W272" s="59"/>
      <c r="X272" s="59"/>
      <c r="Y272" s="59"/>
      <c r="Z272" s="59"/>
      <c r="AA272" s="59"/>
      <c r="AB272" s="59"/>
      <c r="AC272" s="59"/>
      <c r="AD272" s="59"/>
      <c r="AE272" s="59"/>
      <c r="AF272" s="59"/>
      <c r="AG272" s="59"/>
      <c r="AH272" s="59"/>
      <c r="AI272" s="59"/>
      <c r="AJ272" s="59"/>
      <c r="AK272" s="59"/>
      <c r="AL272" s="59"/>
      <c r="AM272" s="59"/>
      <c r="AN272" s="59"/>
      <c r="AO272" s="59"/>
      <c r="AP272" s="59"/>
      <c r="AQ272" s="59"/>
    </row>
    <row r="273" ht="12.0" customHeight="1">
      <c r="A273" s="59"/>
      <c r="B273" s="59"/>
      <c r="C273" s="59"/>
      <c r="D273" s="59"/>
      <c r="E273" s="59"/>
      <c r="F273" s="59"/>
      <c r="G273" s="59"/>
      <c r="H273" s="59"/>
      <c r="I273" s="59"/>
      <c r="J273" s="59"/>
      <c r="K273" s="59"/>
      <c r="L273" s="59"/>
      <c r="M273" s="59"/>
      <c r="N273" s="59"/>
      <c r="O273" s="59"/>
      <c r="P273" s="59"/>
      <c r="Q273" s="59"/>
      <c r="R273" s="59"/>
      <c r="S273" s="59"/>
      <c r="T273" s="59"/>
      <c r="U273" s="59"/>
      <c r="V273" s="59"/>
      <c r="W273" s="59"/>
      <c r="X273" s="59"/>
      <c r="Y273" s="59"/>
      <c r="Z273" s="59"/>
      <c r="AA273" s="59"/>
      <c r="AB273" s="59"/>
      <c r="AC273" s="59"/>
      <c r="AD273" s="59"/>
      <c r="AE273" s="59"/>
      <c r="AF273" s="59"/>
      <c r="AG273" s="59"/>
      <c r="AH273" s="59"/>
      <c r="AI273" s="59"/>
      <c r="AJ273" s="59"/>
      <c r="AK273" s="59"/>
      <c r="AL273" s="59"/>
      <c r="AM273" s="59"/>
      <c r="AN273" s="59"/>
      <c r="AO273" s="59"/>
      <c r="AP273" s="59"/>
      <c r="AQ273" s="59"/>
    </row>
    <row r="274" ht="12.0" customHeight="1">
      <c r="A274" s="59"/>
      <c r="B274" s="59"/>
      <c r="C274" s="59"/>
      <c r="D274" s="59"/>
      <c r="E274" s="59"/>
      <c r="F274" s="59"/>
      <c r="G274" s="59"/>
      <c r="H274" s="59"/>
      <c r="I274" s="59"/>
      <c r="J274" s="59"/>
      <c r="K274" s="59"/>
      <c r="L274" s="59"/>
      <c r="M274" s="59"/>
      <c r="N274" s="59"/>
      <c r="O274" s="59"/>
      <c r="P274" s="59"/>
      <c r="Q274" s="59"/>
      <c r="R274" s="59"/>
      <c r="S274" s="59"/>
      <c r="T274" s="59"/>
      <c r="U274" s="59"/>
      <c r="V274" s="59"/>
      <c r="W274" s="59"/>
      <c r="X274" s="59"/>
      <c r="Y274" s="59"/>
      <c r="Z274" s="59"/>
      <c r="AA274" s="59"/>
      <c r="AB274" s="59"/>
      <c r="AC274" s="59"/>
      <c r="AD274" s="59"/>
      <c r="AE274" s="59"/>
      <c r="AF274" s="59"/>
      <c r="AG274" s="59"/>
      <c r="AH274" s="59"/>
      <c r="AI274" s="59"/>
      <c r="AJ274" s="59"/>
      <c r="AK274" s="59"/>
      <c r="AL274" s="59"/>
      <c r="AM274" s="59"/>
      <c r="AN274" s="59"/>
      <c r="AO274" s="59"/>
      <c r="AP274" s="59"/>
      <c r="AQ274" s="59"/>
    </row>
    <row r="275" ht="12.0" customHeight="1">
      <c r="A275" s="59"/>
      <c r="B275" s="59"/>
      <c r="C275" s="59"/>
      <c r="D275" s="59"/>
      <c r="E275" s="59"/>
      <c r="F275" s="59"/>
      <c r="G275" s="59"/>
      <c r="H275" s="59"/>
      <c r="I275" s="59"/>
      <c r="J275" s="59"/>
      <c r="K275" s="59"/>
      <c r="L275" s="59"/>
      <c r="M275" s="59"/>
      <c r="N275" s="59"/>
      <c r="O275" s="59"/>
      <c r="P275" s="59"/>
      <c r="Q275" s="59"/>
      <c r="R275" s="59"/>
      <c r="S275" s="59"/>
      <c r="T275" s="59"/>
      <c r="U275" s="59"/>
      <c r="V275" s="59"/>
      <c r="W275" s="59"/>
      <c r="X275" s="59"/>
      <c r="Y275" s="59"/>
      <c r="Z275" s="59"/>
      <c r="AA275" s="59"/>
      <c r="AB275" s="59"/>
      <c r="AC275" s="59"/>
      <c r="AD275" s="59"/>
      <c r="AE275" s="59"/>
      <c r="AF275" s="59"/>
      <c r="AG275" s="59"/>
      <c r="AH275" s="59"/>
      <c r="AI275" s="59"/>
      <c r="AJ275" s="59"/>
      <c r="AK275" s="59"/>
      <c r="AL275" s="59"/>
      <c r="AM275" s="59"/>
      <c r="AN275" s="59"/>
      <c r="AO275" s="59"/>
      <c r="AP275" s="59"/>
      <c r="AQ275" s="59"/>
    </row>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X12:Z12"/>
    <mergeCell ref="AB12:AC12"/>
    <mergeCell ref="AE12:AG12"/>
    <mergeCell ref="AI12:AJ12"/>
    <mergeCell ref="AL12:AN12"/>
    <mergeCell ref="AP12:AQ12"/>
    <mergeCell ref="N12:O12"/>
    <mergeCell ref="N13:N14"/>
    <mergeCell ref="O13:O14"/>
    <mergeCell ref="B53:D53"/>
    <mergeCell ref="B54:D54"/>
    <mergeCell ref="B59:D59"/>
    <mergeCell ref="B60:D60"/>
    <mergeCell ref="U13:U14"/>
    <mergeCell ref="V13:V14"/>
    <mergeCell ref="AB13:AB14"/>
    <mergeCell ref="AC13:AC14"/>
    <mergeCell ref="AI13:AI14"/>
    <mergeCell ref="AJ13:AJ14"/>
    <mergeCell ref="AP13:AP14"/>
    <mergeCell ref="AQ13:AQ14"/>
    <mergeCell ref="S1:Y1"/>
    <mergeCell ref="T2:Y2"/>
    <mergeCell ref="F12:H12"/>
    <mergeCell ref="J12:L12"/>
    <mergeCell ref="Q12:S12"/>
    <mergeCell ref="U12:V12"/>
    <mergeCell ref="D13:D14"/>
  </mergeCells>
  <dataValidations>
    <dataValidation type="list" allowBlank="1" showErrorMessage="1" sqref="D8">
      <formula1>"TOU,non-TOU"</formula1>
    </dataValidation>
    <dataValidation type="list" allowBlank="1" showErrorMessage="1" sqref="E15:E28 E30:E36 E38:E39 E41:E49 E55 E61">
      <formula1>#REF!</formula1>
    </dataValidation>
    <dataValidation type="list" allowBlank="1" showInputMessage="1" showErrorMessage="1" prompt="Select Charge Unit - monthly, per kWh, per kW" sqref="D15:D28 D30:D36 D38:D39 D41:D49 D55 D61">
      <formula1>"Monthly,per kWh,per kW"</formula1>
    </dataValidation>
  </dataValidations>
  <printOptions/>
  <pageMargins bottom="0.984251968503937" footer="0.0" header="0.0" left="0.7480314960629921" right="0.7480314960629921" top="0.984251968503937"/>
  <pageSetup orientation="landscape"/>
  <drawing r:id="rId1"/>
</worksheet>
</file>

<file path=xl/worksheets/sheet2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14.0" topLeftCell="A15" activePane="bottomLeft" state="frozen"/>
      <selection activeCell="B16" sqref="B16" pane="bottomLeft"/>
    </sheetView>
  </sheetViews>
  <sheetFormatPr customHeight="1" defaultColWidth="12.63" defaultRowHeight="15.0"/>
  <cols>
    <col customWidth="1" min="1" max="1" width="2.13"/>
    <col customWidth="1" min="2" max="2" width="26.38"/>
    <col customWidth="1" min="3" max="3" width="4.13"/>
    <col customWidth="1" min="4" max="4" width="11.38"/>
    <col customWidth="1" min="5" max="5" width="1.38"/>
    <col customWidth="1" min="6" max="6" width="10.75"/>
    <col customWidth="1" min="7" max="7" width="8.88"/>
    <col customWidth="1" min="8" max="8" width="11.0"/>
    <col customWidth="1" min="9" max="9" width="0.38"/>
    <col customWidth="1" min="10" max="10" width="10.38"/>
    <col customWidth="1" min="11" max="11" width="8.88"/>
    <col customWidth="1" min="12" max="12" width="11.0"/>
    <col customWidth="1" min="13" max="13" width="0.38"/>
    <col customWidth="1" min="14" max="14" width="9.38"/>
    <col customWidth="1" min="15" max="15" width="10.0"/>
    <col customWidth="1" min="16" max="16" width="0.38"/>
    <col customWidth="1" min="17" max="17" width="10.38"/>
    <col customWidth="1" min="18" max="18" width="8.88"/>
    <col customWidth="1" min="19" max="19" width="11.0"/>
    <col customWidth="1" min="20" max="20" width="0.38"/>
    <col customWidth="1" min="21" max="21" width="9.38"/>
    <col customWidth="1" min="22" max="22" width="10.0"/>
    <col customWidth="1" min="23" max="23" width="1.0"/>
    <col customWidth="1" min="24" max="24" width="10.38"/>
    <col customWidth="1" min="25" max="25" width="8.88"/>
    <col customWidth="1" min="26" max="26" width="11.0"/>
    <col customWidth="1" min="27" max="27" width="0.38"/>
    <col customWidth="1" min="28" max="28" width="9.38"/>
    <col customWidth="1" min="29" max="29" width="10.0"/>
    <col customWidth="1" min="30" max="30" width="0.38"/>
    <col customWidth="1" min="31" max="31" width="10.38"/>
    <col customWidth="1" min="32" max="32" width="8.88"/>
    <col customWidth="1" min="33" max="33" width="11.0"/>
    <col customWidth="1" min="34" max="34" width="0.38"/>
    <col customWidth="1" min="35" max="35" width="9.38"/>
    <col customWidth="1" min="36" max="36" width="10.0"/>
    <col customWidth="1" min="37" max="37" width="0.38"/>
    <col customWidth="1" min="38" max="38" width="10.38"/>
    <col customWidth="1" min="39" max="39" width="8.88"/>
    <col customWidth="1" min="40" max="40" width="11.0"/>
    <col customWidth="1" min="41" max="41" width="0.38"/>
    <col customWidth="1" min="42" max="42" width="9.38"/>
    <col customWidth="1" min="43" max="43" width="10.0"/>
    <col customWidth="1" min="44" max="44" width="0.75"/>
    <col customWidth="1" min="45" max="45" width="12.38"/>
  </cols>
  <sheetData>
    <row r="1" ht="12.0" customHeight="1">
      <c r="A1" s="59"/>
      <c r="B1" s="59"/>
      <c r="C1" s="59"/>
      <c r="D1" s="59"/>
      <c r="E1" s="59"/>
      <c r="F1" s="59"/>
      <c r="G1" s="59"/>
      <c r="H1" s="59"/>
      <c r="I1" s="59"/>
      <c r="J1" s="59"/>
      <c r="K1" s="59"/>
      <c r="Q1" s="59"/>
      <c r="R1" s="59"/>
      <c r="S1" s="398" t="s">
        <v>290</v>
      </c>
      <c r="T1" s="399"/>
      <c r="U1" s="399"/>
      <c r="V1" s="399"/>
      <c r="W1" s="399"/>
      <c r="X1" s="399"/>
      <c r="Y1" s="400"/>
      <c r="Z1" s="59"/>
      <c r="AA1" s="59"/>
      <c r="AB1" s="59"/>
      <c r="AC1" s="59"/>
      <c r="AD1" s="59"/>
      <c r="AE1" s="59"/>
      <c r="AF1" s="59"/>
      <c r="AG1" s="59"/>
      <c r="AH1" s="59"/>
      <c r="AI1" s="59"/>
      <c r="AJ1" s="59"/>
      <c r="AK1" s="59"/>
      <c r="AL1" s="59"/>
      <c r="AM1" s="59"/>
      <c r="AN1" s="59"/>
      <c r="AO1" s="59"/>
      <c r="AP1" s="59"/>
      <c r="AQ1" s="59"/>
      <c r="AR1" s="59"/>
    </row>
    <row r="2" ht="12.0" customHeight="1">
      <c r="A2" s="59"/>
      <c r="B2" s="59"/>
      <c r="C2" s="401"/>
      <c r="D2" s="401"/>
      <c r="E2" s="401"/>
      <c r="F2" s="401" t="s">
        <v>291</v>
      </c>
      <c r="G2" s="401"/>
      <c r="H2" s="401"/>
      <c r="I2" s="401"/>
      <c r="J2" s="401"/>
      <c r="K2" s="401"/>
      <c r="L2" s="401"/>
      <c r="M2" s="401"/>
      <c r="N2" s="401"/>
      <c r="O2" s="401"/>
      <c r="Q2" s="59"/>
      <c r="R2" s="59"/>
      <c r="S2" s="402">
        <f>'Res (100)'!$S$2</f>
        <v>1</v>
      </c>
      <c r="T2" s="514" t="s">
        <v>292</v>
      </c>
      <c r="U2" s="399"/>
      <c r="V2" s="399"/>
      <c r="W2" s="399"/>
      <c r="X2" s="399"/>
      <c r="Y2" s="400"/>
      <c r="Z2" s="59"/>
      <c r="AA2" s="59"/>
      <c r="AB2" s="59"/>
      <c r="AC2" s="59"/>
      <c r="AD2" s="59"/>
      <c r="AE2" s="59"/>
      <c r="AF2" s="59"/>
      <c r="AG2" s="59"/>
      <c r="AH2" s="59"/>
      <c r="AI2" s="59"/>
      <c r="AJ2" s="59"/>
      <c r="AK2" s="59"/>
      <c r="AL2" s="59"/>
      <c r="AM2" s="59"/>
      <c r="AN2" s="59"/>
      <c r="AO2" s="59"/>
      <c r="AP2" s="59"/>
      <c r="AQ2" s="59"/>
      <c r="AR2" s="59"/>
    </row>
    <row r="3" ht="12.0" customHeight="1">
      <c r="A3" s="59"/>
      <c r="B3" s="59"/>
      <c r="C3" s="401"/>
      <c r="D3" s="401"/>
      <c r="E3" s="401"/>
      <c r="F3" s="401" t="s">
        <v>293</v>
      </c>
      <c r="G3" s="401"/>
      <c r="H3" s="401"/>
      <c r="I3" s="401"/>
      <c r="J3" s="401"/>
      <c r="K3" s="401"/>
      <c r="L3" s="401"/>
      <c r="M3" s="401"/>
      <c r="N3" s="401"/>
      <c r="O3" s="401"/>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row>
    <row r="4" ht="12.0" customHeight="1">
      <c r="A4" s="59"/>
      <c r="B4" s="59"/>
      <c r="C4" s="59"/>
      <c r="D4" s="59"/>
      <c r="E4" s="59"/>
      <c r="F4" s="59"/>
      <c r="G4" s="59"/>
      <c r="H4" s="59"/>
      <c r="I4" s="59"/>
      <c r="J4" s="59"/>
      <c r="K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row>
    <row r="5" ht="12.0" customHeight="1">
      <c r="A5" s="59"/>
      <c r="B5" s="59"/>
      <c r="C5" s="59"/>
      <c r="D5" s="59"/>
      <c r="E5" s="59"/>
      <c r="F5" s="59"/>
      <c r="G5" s="59"/>
      <c r="H5" s="59"/>
      <c r="I5" s="59"/>
      <c r="J5" s="59"/>
      <c r="K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row>
    <row r="6" ht="12.0" customHeight="1">
      <c r="A6" s="59"/>
      <c r="B6" s="350" t="s">
        <v>294</v>
      </c>
      <c r="C6" s="59"/>
      <c r="D6" s="539" t="s">
        <v>220</v>
      </c>
      <c r="E6" s="540"/>
      <c r="F6" s="540"/>
      <c r="G6" s="540"/>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3"/>
    </row>
    <row r="7" ht="12.0" customHeight="1">
      <c r="A7" s="59"/>
      <c r="B7" s="408"/>
      <c r="C7" s="59"/>
      <c r="D7" s="409"/>
      <c r="E7" s="409"/>
      <c r="F7" s="409"/>
      <c r="G7" s="409"/>
      <c r="H7" s="409"/>
      <c r="I7" s="409"/>
      <c r="J7" s="409"/>
      <c r="K7" s="409"/>
      <c r="L7" s="409"/>
      <c r="M7" s="409"/>
      <c r="N7" s="409"/>
      <c r="O7" s="40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row>
    <row r="8" ht="12.0" customHeight="1">
      <c r="A8" s="59"/>
      <c r="B8" s="350" t="s">
        <v>295</v>
      </c>
      <c r="C8" s="59"/>
      <c r="D8" s="410" t="s">
        <v>296</v>
      </c>
      <c r="E8" s="409"/>
      <c r="F8" s="409"/>
      <c r="G8" s="409"/>
      <c r="H8" s="409"/>
      <c r="I8" s="409"/>
      <c r="J8" s="409"/>
      <c r="K8" s="409"/>
      <c r="L8" s="409"/>
      <c r="M8" s="409"/>
      <c r="N8" s="409"/>
      <c r="O8" s="40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row>
    <row r="9" ht="12.0" customHeight="1">
      <c r="A9" s="59"/>
      <c r="B9" s="408"/>
      <c r="C9" s="59"/>
      <c r="D9" s="409"/>
      <c r="E9" s="409"/>
      <c r="F9" s="409"/>
      <c r="G9" s="409"/>
      <c r="H9" s="409"/>
      <c r="I9" s="409"/>
      <c r="J9" s="409"/>
      <c r="K9" s="409"/>
      <c r="L9" s="409"/>
      <c r="M9" s="409"/>
      <c r="N9" s="409"/>
      <c r="O9" s="40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row>
    <row r="10" ht="12.0" customHeight="1">
      <c r="A10" s="59"/>
      <c r="B10" s="59"/>
      <c r="C10" s="59"/>
      <c r="D10" s="337" t="s">
        <v>297</v>
      </c>
      <c r="E10" s="337"/>
      <c r="F10" s="411">
        <v>10000.0</v>
      </c>
      <c r="G10" s="337" t="s">
        <v>298</v>
      </c>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row>
    <row r="11" ht="12.0" customHeight="1">
      <c r="A11" s="59"/>
      <c r="B11" s="59"/>
      <c r="C11" s="59"/>
      <c r="D11" s="59"/>
      <c r="E11" s="59"/>
      <c r="F11" s="412">
        <v>4.0</v>
      </c>
      <c r="G11" s="412"/>
      <c r="H11" s="412" t="str">
        <f>F12</f>
        <v>2025A</v>
      </c>
      <c r="I11" s="412"/>
      <c r="J11" s="412">
        <v>5.0</v>
      </c>
      <c r="K11" s="412"/>
      <c r="L11" s="412" t="str">
        <f>J12</f>
        <v>2026F</v>
      </c>
      <c r="M11" s="412"/>
      <c r="N11" s="412"/>
      <c r="O11" s="412" t="str">
        <f>L11&amp;"%"</f>
        <v>2026F%</v>
      </c>
      <c r="P11" s="412"/>
      <c r="Q11" s="412">
        <v>6.0</v>
      </c>
      <c r="R11" s="412"/>
      <c r="S11" s="412" t="str">
        <f>Q12</f>
        <v>2027F</v>
      </c>
      <c r="T11" s="412"/>
      <c r="U11" s="412"/>
      <c r="V11" s="412" t="str">
        <f>S11&amp;"%"</f>
        <v>2027F%</v>
      </c>
      <c r="W11" s="412"/>
      <c r="X11" s="412">
        <v>7.0</v>
      </c>
      <c r="Y11" s="412"/>
      <c r="Z11" s="412" t="str">
        <f>X12</f>
        <v>2028F</v>
      </c>
      <c r="AA11" s="412"/>
      <c r="AB11" s="412"/>
      <c r="AC11" s="412" t="str">
        <f>Z11&amp;"%"</f>
        <v>2028F%</v>
      </c>
      <c r="AD11" s="412"/>
      <c r="AE11" s="412">
        <v>8.0</v>
      </c>
      <c r="AF11" s="412"/>
      <c r="AG11" s="412" t="str">
        <f>AE12</f>
        <v>2029F</v>
      </c>
      <c r="AH11" s="412"/>
      <c r="AI11" s="412"/>
      <c r="AJ11" s="412" t="str">
        <f>AG11&amp;"%"</f>
        <v>2029F%</v>
      </c>
      <c r="AK11" s="412"/>
      <c r="AL11" s="412">
        <v>9.0</v>
      </c>
      <c r="AM11" s="412"/>
      <c r="AN11" s="412" t="str">
        <f>AL12</f>
        <v>2030F</v>
      </c>
      <c r="AO11" s="412"/>
      <c r="AP11" s="412"/>
      <c r="AQ11" s="412" t="str">
        <f>AN11&amp;"%"</f>
        <v>2030F%</v>
      </c>
      <c r="AR11" s="412"/>
    </row>
    <row r="12" ht="12.0" customHeight="1">
      <c r="A12" s="59"/>
      <c r="B12" s="59"/>
      <c r="C12" s="59"/>
      <c r="D12" s="337"/>
      <c r="E12" s="337"/>
      <c r="F12" s="413" t="s">
        <v>1</v>
      </c>
      <c r="G12" s="46"/>
      <c r="H12" s="47"/>
      <c r="I12" s="59"/>
      <c r="J12" s="413" t="s">
        <v>2</v>
      </c>
      <c r="K12" s="46"/>
      <c r="L12" s="47"/>
      <c r="M12" s="59"/>
      <c r="N12" s="414" t="str">
        <f>"Impact "&amp;F12&amp;" vs "&amp;J12</f>
        <v>Impact 2025A vs 2026F</v>
      </c>
      <c r="O12" s="47"/>
      <c r="P12" s="59"/>
      <c r="Q12" s="413" t="s">
        <v>3</v>
      </c>
      <c r="R12" s="46"/>
      <c r="S12" s="47"/>
      <c r="T12" s="59"/>
      <c r="U12" s="414" t="str">
        <f>"Impact "&amp;J12&amp;" vs "&amp;Q12</f>
        <v>Impact 2026F vs 2027F</v>
      </c>
      <c r="V12" s="47"/>
      <c r="W12" s="59"/>
      <c r="X12" s="413" t="s">
        <v>4</v>
      </c>
      <c r="Y12" s="46"/>
      <c r="Z12" s="47"/>
      <c r="AA12" s="59"/>
      <c r="AB12" s="414" t="str">
        <f>"Impact "&amp;Q12&amp;" vs "&amp;X12</f>
        <v>Impact 2027F vs 2028F</v>
      </c>
      <c r="AC12" s="47"/>
      <c r="AD12" s="59"/>
      <c r="AE12" s="413" t="s">
        <v>5</v>
      </c>
      <c r="AF12" s="46"/>
      <c r="AG12" s="47"/>
      <c r="AH12" s="59"/>
      <c r="AI12" s="414" t="str">
        <f>"Impact "&amp;X12&amp;" vs "&amp;AE12</f>
        <v>Impact 2028F vs 2029F</v>
      </c>
      <c r="AJ12" s="47"/>
      <c r="AK12" s="59"/>
      <c r="AL12" s="413" t="s">
        <v>6</v>
      </c>
      <c r="AM12" s="46"/>
      <c r="AN12" s="47"/>
      <c r="AO12" s="59"/>
      <c r="AP12" s="414" t="str">
        <f>"Impact "&amp;AE12&amp;" vs "&amp;AL12</f>
        <v>Impact 2029F vs 2030F</v>
      </c>
      <c r="AQ12" s="47"/>
      <c r="AR12" s="340"/>
    </row>
    <row r="13" ht="12.0" customHeight="1">
      <c r="A13" s="59"/>
      <c r="B13" s="59"/>
      <c r="C13" s="59"/>
      <c r="D13" s="415" t="s">
        <v>299</v>
      </c>
      <c r="E13" s="340"/>
      <c r="F13" s="416" t="s">
        <v>300</v>
      </c>
      <c r="G13" s="416" t="s">
        <v>301</v>
      </c>
      <c r="H13" s="418" t="s">
        <v>302</v>
      </c>
      <c r="I13" s="59"/>
      <c r="J13" s="416" t="s">
        <v>300</v>
      </c>
      <c r="K13" s="417" t="s">
        <v>301</v>
      </c>
      <c r="L13" s="418" t="s">
        <v>302</v>
      </c>
      <c r="M13" s="59"/>
      <c r="N13" s="419" t="s">
        <v>303</v>
      </c>
      <c r="O13" s="420" t="s">
        <v>304</v>
      </c>
      <c r="P13" s="59"/>
      <c r="Q13" s="416" t="s">
        <v>300</v>
      </c>
      <c r="R13" s="417" t="s">
        <v>301</v>
      </c>
      <c r="S13" s="418" t="s">
        <v>302</v>
      </c>
      <c r="T13" s="59"/>
      <c r="U13" s="419" t="s">
        <v>303</v>
      </c>
      <c r="V13" s="420" t="s">
        <v>304</v>
      </c>
      <c r="W13" s="59"/>
      <c r="X13" s="416" t="s">
        <v>300</v>
      </c>
      <c r="Y13" s="417" t="s">
        <v>301</v>
      </c>
      <c r="Z13" s="418" t="s">
        <v>302</v>
      </c>
      <c r="AA13" s="59"/>
      <c r="AB13" s="419" t="s">
        <v>303</v>
      </c>
      <c r="AC13" s="420" t="s">
        <v>304</v>
      </c>
      <c r="AD13" s="59"/>
      <c r="AE13" s="416" t="s">
        <v>300</v>
      </c>
      <c r="AF13" s="417" t="s">
        <v>301</v>
      </c>
      <c r="AG13" s="418" t="s">
        <v>302</v>
      </c>
      <c r="AH13" s="59"/>
      <c r="AI13" s="419" t="s">
        <v>303</v>
      </c>
      <c r="AJ13" s="420" t="s">
        <v>304</v>
      </c>
      <c r="AK13" s="59"/>
      <c r="AL13" s="416" t="s">
        <v>300</v>
      </c>
      <c r="AM13" s="417" t="s">
        <v>301</v>
      </c>
      <c r="AN13" s="418" t="s">
        <v>302</v>
      </c>
      <c r="AO13" s="59"/>
      <c r="AP13" s="419" t="s">
        <v>303</v>
      </c>
      <c r="AQ13" s="420" t="s">
        <v>304</v>
      </c>
      <c r="AR13" s="415"/>
    </row>
    <row r="14" ht="12.0" customHeight="1">
      <c r="A14" s="59"/>
      <c r="B14" s="59"/>
      <c r="C14" s="59"/>
      <c r="E14" s="340"/>
      <c r="F14" s="421" t="s">
        <v>305</v>
      </c>
      <c r="G14" s="517"/>
      <c r="H14" s="423" t="s">
        <v>305</v>
      </c>
      <c r="I14" s="59"/>
      <c r="J14" s="421" t="s">
        <v>305</v>
      </c>
      <c r="K14" s="422"/>
      <c r="L14" s="423" t="s">
        <v>305</v>
      </c>
      <c r="M14" s="59"/>
      <c r="N14" s="424"/>
      <c r="O14" s="425"/>
      <c r="P14" s="59"/>
      <c r="Q14" s="421" t="s">
        <v>305</v>
      </c>
      <c r="R14" s="422"/>
      <c r="S14" s="423" t="s">
        <v>305</v>
      </c>
      <c r="T14" s="59"/>
      <c r="U14" s="424"/>
      <c r="V14" s="425"/>
      <c r="W14" s="59"/>
      <c r="X14" s="421" t="s">
        <v>305</v>
      </c>
      <c r="Y14" s="422"/>
      <c r="Z14" s="423" t="s">
        <v>305</v>
      </c>
      <c r="AA14" s="59"/>
      <c r="AB14" s="424"/>
      <c r="AC14" s="425"/>
      <c r="AD14" s="59"/>
      <c r="AE14" s="421" t="s">
        <v>305</v>
      </c>
      <c r="AF14" s="422"/>
      <c r="AG14" s="423" t="s">
        <v>305</v>
      </c>
      <c r="AH14" s="59"/>
      <c r="AI14" s="424"/>
      <c r="AJ14" s="425"/>
      <c r="AK14" s="59"/>
      <c r="AL14" s="421" t="s">
        <v>305</v>
      </c>
      <c r="AM14" s="422"/>
      <c r="AN14" s="423" t="s">
        <v>305</v>
      </c>
      <c r="AO14" s="59"/>
      <c r="AP14" s="424"/>
      <c r="AQ14" s="425"/>
      <c r="AR14" s="415"/>
    </row>
    <row r="15" ht="12.0" customHeight="1">
      <c r="A15" s="59"/>
      <c r="B15" s="351" t="s">
        <v>218</v>
      </c>
      <c r="C15" s="426" t="str">
        <f t="shared" ref="C15:C28" si="1">D$6&amp;"."&amp;B15</f>
        <v>General Service &lt; 50 kW.Monthly Service Charge</v>
      </c>
      <c r="D15" s="427" t="s">
        <v>306</v>
      </c>
      <c r="E15" s="351"/>
      <c r="F15" s="428">
        <f>IFERROR(VLOOKUP($C15,'Proposed Rates'!$B:$J,F$11,FALSE),0)</f>
        <v>23.53</v>
      </c>
      <c r="G15" s="429">
        <f t="shared" ref="G15:G28" si="2">IF($D15="Monthly",1,IF($D15="per KWH",$F$10,0))</f>
        <v>1</v>
      </c>
      <c r="H15" s="431">
        <f t="shared" ref="H15:H28" si="3">G15*F15</f>
        <v>23.53</v>
      </c>
      <c r="I15" s="80"/>
      <c r="J15" s="428">
        <f>IFERROR(VLOOKUP($C15,'Proposed Rates'!$B:$J,J$11,FALSE),0)</f>
        <v>27.94</v>
      </c>
      <c r="K15" s="429">
        <f t="shared" ref="K15:K28" si="4">IF($D15="Monthly",1,IF($D15="per KWH",$F$10,0))</f>
        <v>1</v>
      </c>
      <c r="L15" s="431">
        <f t="shared" ref="L15:L28" si="5">K15*J15</f>
        <v>27.94</v>
      </c>
      <c r="M15" s="80"/>
      <c r="N15" s="432">
        <f t="shared" ref="N15:N48" si="6">L15-H15</f>
        <v>4.41</v>
      </c>
      <c r="O15" s="433">
        <f t="shared" ref="O15:O48" si="7">IF((H15)=0,"",(N15/H15))</f>
        <v>0.1874203145</v>
      </c>
      <c r="P15" s="59"/>
      <c r="Q15" s="428">
        <f>IFERROR(VLOOKUP($C15,'Proposed Rates'!$B:$J,Q$11,FALSE),0)</f>
        <v>29.93</v>
      </c>
      <c r="R15" s="429">
        <f t="shared" ref="R15:R28" si="8">IF($D15="Monthly",1,IF($D15="per KWH",$F$10,0))</f>
        <v>1</v>
      </c>
      <c r="S15" s="431">
        <f t="shared" ref="S15:S28" si="9">R15*Q15</f>
        <v>29.93</v>
      </c>
      <c r="T15" s="80"/>
      <c r="U15" s="432">
        <f t="shared" ref="U15:U48" si="10">S15-L15</f>
        <v>1.99</v>
      </c>
      <c r="V15" s="433">
        <f t="shared" ref="V15:V48" si="11">IF((L15)=0,"",(U15/L15))</f>
        <v>0.07122405154</v>
      </c>
      <c r="W15" s="59"/>
      <c r="X15" s="428">
        <f>IFERROR(VLOOKUP($C15,'Proposed Rates'!$B:$J,X$11,FALSE),0)</f>
        <v>32.54</v>
      </c>
      <c r="Y15" s="429">
        <f t="shared" ref="Y15:Y28" si="12">IF($D15="Monthly",1,IF($D15="per KWH",$F$10,0))</f>
        <v>1</v>
      </c>
      <c r="Z15" s="431">
        <f t="shared" ref="Z15:Z28" si="13">Y15*X15</f>
        <v>32.54</v>
      </c>
      <c r="AA15" s="80"/>
      <c r="AB15" s="432">
        <f t="shared" ref="AB15:AB48" si="14">Z15-S15</f>
        <v>2.61</v>
      </c>
      <c r="AC15" s="433">
        <f t="shared" ref="AC15:AC48" si="15">IF((S15)=0,"",(AB15/S15))</f>
        <v>0.08720347477</v>
      </c>
      <c r="AD15" s="59"/>
      <c r="AE15" s="428">
        <f>IFERROR(VLOOKUP($C15,'Proposed Rates'!$B:$J,AE$11,FALSE),0)</f>
        <v>34.44</v>
      </c>
      <c r="AF15" s="429">
        <f t="shared" ref="AF15:AF28" si="16">IF($D15="Monthly",1,IF($D15="per KWH",$F$10,0))</f>
        <v>1</v>
      </c>
      <c r="AG15" s="431">
        <f t="shared" ref="AG15:AG28" si="17">AF15*AE15</f>
        <v>34.44</v>
      </c>
      <c r="AH15" s="80"/>
      <c r="AI15" s="432">
        <f t="shared" ref="AI15:AI48" si="18">AG15-Z15</f>
        <v>1.9</v>
      </c>
      <c r="AJ15" s="433">
        <f t="shared" ref="AJ15:AJ48" si="19">IF((Z15)=0,"",(AI15/Z15))</f>
        <v>0.05838967425</v>
      </c>
      <c r="AK15" s="59"/>
      <c r="AL15" s="428">
        <f>IFERROR(VLOOKUP($C15,'Proposed Rates'!$B:$J,AL$11,FALSE),0)</f>
        <v>36.32</v>
      </c>
      <c r="AM15" s="429">
        <f t="shared" ref="AM15:AM28" si="20">IF($D15="Monthly",1,IF($D15="per KWH",$F$10,0))</f>
        <v>1</v>
      </c>
      <c r="AN15" s="431">
        <f t="shared" ref="AN15:AN16" si="21">AM15*AL15</f>
        <v>36.32</v>
      </c>
      <c r="AO15" s="80"/>
      <c r="AP15" s="432">
        <f t="shared" ref="AP15:AP48" si="22">AN15-AG15</f>
        <v>1.88</v>
      </c>
      <c r="AQ15" s="433">
        <f t="shared" ref="AQ15:AQ48" si="23">IF((AG15)=0,"",(AP15/AG15))</f>
        <v>0.05458768873</v>
      </c>
      <c r="AR15" s="434"/>
    </row>
    <row r="16" ht="12.0" customHeight="1">
      <c r="A16" s="59"/>
      <c r="B16" s="351" t="s">
        <v>307</v>
      </c>
      <c r="C16" s="426" t="str">
        <f t="shared" si="1"/>
        <v>General Service &lt; 50 kW.Smart Meter Rate Adder</v>
      </c>
      <c r="D16" s="427" t="s">
        <v>306</v>
      </c>
      <c r="E16" s="351"/>
      <c r="F16" s="445">
        <f>IFERROR(VLOOKUP($C16,'Proposed Rates'!$B:$J,F$11,FALSE),0)</f>
        <v>0</v>
      </c>
      <c r="G16" s="429">
        <f t="shared" si="2"/>
        <v>1</v>
      </c>
      <c r="H16" s="431">
        <f t="shared" si="3"/>
        <v>0</v>
      </c>
      <c r="I16" s="80"/>
      <c r="J16" s="445">
        <f>IFERROR(VLOOKUP($C16,'Proposed Rates'!$B:$J,J$11,FALSE),0)</f>
        <v>0</v>
      </c>
      <c r="K16" s="429">
        <f t="shared" si="4"/>
        <v>1</v>
      </c>
      <c r="L16" s="431">
        <f t="shared" si="5"/>
        <v>0</v>
      </c>
      <c r="M16" s="80"/>
      <c r="N16" s="432">
        <f t="shared" si="6"/>
        <v>0</v>
      </c>
      <c r="O16" s="433" t="str">
        <f t="shared" si="7"/>
        <v/>
      </c>
      <c r="P16" s="59"/>
      <c r="Q16" s="445">
        <f>IFERROR(VLOOKUP($C16,'Proposed Rates'!$B:$J,Q$11,FALSE),0)</f>
        <v>0</v>
      </c>
      <c r="R16" s="429">
        <f t="shared" si="8"/>
        <v>1</v>
      </c>
      <c r="S16" s="431">
        <f t="shared" si="9"/>
        <v>0</v>
      </c>
      <c r="T16" s="80"/>
      <c r="U16" s="432">
        <f t="shared" si="10"/>
        <v>0</v>
      </c>
      <c r="V16" s="433" t="str">
        <f t="shared" si="11"/>
        <v/>
      </c>
      <c r="W16" s="59"/>
      <c r="X16" s="445">
        <f>IFERROR(VLOOKUP($C16,'Proposed Rates'!$B:$J,X$11,FALSE),0)</f>
        <v>0</v>
      </c>
      <c r="Y16" s="429">
        <f t="shared" si="12"/>
        <v>1</v>
      </c>
      <c r="Z16" s="431">
        <f t="shared" si="13"/>
        <v>0</v>
      </c>
      <c r="AA16" s="80"/>
      <c r="AB16" s="432">
        <f t="shared" si="14"/>
        <v>0</v>
      </c>
      <c r="AC16" s="433" t="str">
        <f t="shared" si="15"/>
        <v/>
      </c>
      <c r="AD16" s="59"/>
      <c r="AE16" s="445">
        <f>IFERROR(VLOOKUP($C16,'Proposed Rates'!$B:$J,AE$11,FALSE),0)</f>
        <v>0</v>
      </c>
      <c r="AF16" s="429">
        <f t="shared" si="16"/>
        <v>1</v>
      </c>
      <c r="AG16" s="431">
        <f t="shared" si="17"/>
        <v>0</v>
      </c>
      <c r="AH16" s="80"/>
      <c r="AI16" s="432">
        <f t="shared" si="18"/>
        <v>0</v>
      </c>
      <c r="AJ16" s="433" t="str">
        <f t="shared" si="19"/>
        <v/>
      </c>
      <c r="AK16" s="59"/>
      <c r="AL16" s="445">
        <f>IFERROR(VLOOKUP($C16,'Proposed Rates'!$B:$J,AL$11,FALSE),0)</f>
        <v>0</v>
      </c>
      <c r="AM16" s="429">
        <f t="shared" si="20"/>
        <v>1</v>
      </c>
      <c r="AN16" s="431">
        <f t="shared" si="21"/>
        <v>0</v>
      </c>
      <c r="AO16" s="80"/>
      <c r="AP16" s="432">
        <f t="shared" si="22"/>
        <v>0</v>
      </c>
      <c r="AQ16" s="433" t="str">
        <f t="shared" si="23"/>
        <v/>
      </c>
      <c r="AR16" s="434"/>
    </row>
    <row r="17" ht="12.0" customHeight="1">
      <c r="A17" s="59"/>
      <c r="B17" s="435" t="str">
        <f>'Proposed Rates'!C115</f>
        <v>Rate Rider Calculation for PILs</v>
      </c>
      <c r="C17" s="426" t="str">
        <f t="shared" si="1"/>
        <v>General Service &lt; 50 kW.Rate Rider Calculation for PILs</v>
      </c>
      <c r="D17" s="427" t="s">
        <v>308</v>
      </c>
      <c r="E17" s="351"/>
      <c r="F17" s="445" t="str">
        <f>IFERROR(VLOOKUP($C17,'Proposed Rates'!$B:$J,F$11,FALSE),0)</f>
        <v/>
      </c>
      <c r="G17" s="429">
        <f t="shared" si="2"/>
        <v>10000</v>
      </c>
      <c r="H17" s="431">
        <f t="shared" si="3"/>
        <v>0</v>
      </c>
      <c r="I17" s="80"/>
      <c r="J17" s="445" t="str">
        <f>IFERROR(VLOOKUP($C17,'Proposed Rates'!$B:$J,J$11,FALSE),0)</f>
        <v/>
      </c>
      <c r="K17" s="429">
        <f t="shared" si="4"/>
        <v>10000</v>
      </c>
      <c r="L17" s="431">
        <f t="shared" si="5"/>
        <v>0</v>
      </c>
      <c r="M17" s="80"/>
      <c r="N17" s="432">
        <f t="shared" si="6"/>
        <v>0</v>
      </c>
      <c r="O17" s="433" t="str">
        <f t="shared" si="7"/>
        <v/>
      </c>
      <c r="P17" s="59"/>
      <c r="Q17" s="445" t="str">
        <f>IFERROR(VLOOKUP($C17,'Proposed Rates'!$B:$J,Q$11,FALSE),0)</f>
        <v/>
      </c>
      <c r="R17" s="429">
        <f t="shared" si="8"/>
        <v>10000</v>
      </c>
      <c r="S17" s="431">
        <f t="shared" si="9"/>
        <v>0</v>
      </c>
      <c r="T17" s="80"/>
      <c r="U17" s="432">
        <f t="shared" si="10"/>
        <v>0</v>
      </c>
      <c r="V17" s="433" t="str">
        <f t="shared" si="11"/>
        <v/>
      </c>
      <c r="W17" s="59"/>
      <c r="X17" s="445" t="str">
        <f>IFERROR(VLOOKUP($C17,'Proposed Rates'!$B:$J,X$11,FALSE),0)</f>
        <v/>
      </c>
      <c r="Y17" s="429">
        <f t="shared" si="12"/>
        <v>10000</v>
      </c>
      <c r="Z17" s="431">
        <f t="shared" si="13"/>
        <v>0</v>
      </c>
      <c r="AA17" s="80"/>
      <c r="AB17" s="432">
        <f t="shared" si="14"/>
        <v>0</v>
      </c>
      <c r="AC17" s="433" t="str">
        <f t="shared" si="15"/>
        <v/>
      </c>
      <c r="AD17" s="59"/>
      <c r="AE17" s="445" t="str">
        <f>IFERROR(VLOOKUP($C17,'Proposed Rates'!$B:$J,AE$11,FALSE),0)</f>
        <v/>
      </c>
      <c r="AF17" s="429">
        <f t="shared" si="16"/>
        <v>10000</v>
      </c>
      <c r="AG17" s="431">
        <f t="shared" si="17"/>
        <v>0</v>
      </c>
      <c r="AH17" s="80"/>
      <c r="AI17" s="432">
        <f t="shared" si="18"/>
        <v>0</v>
      </c>
      <c r="AJ17" s="433" t="str">
        <f t="shared" si="19"/>
        <v/>
      </c>
      <c r="AK17" s="59"/>
      <c r="AL17" s="445" t="str">
        <f>IFERROR(VLOOKUP($C17,'Proposed Rates'!$B:$J,AL$11,FALSE),0)</f>
        <v/>
      </c>
      <c r="AM17" s="429">
        <f t="shared" si="20"/>
        <v>10000</v>
      </c>
      <c r="AN17" s="431">
        <f t="shared" ref="AN17:AN18" si="24">AL17*AM17</f>
        <v>0</v>
      </c>
      <c r="AO17" s="80"/>
      <c r="AP17" s="432">
        <f t="shared" si="22"/>
        <v>0</v>
      </c>
      <c r="AQ17" s="433" t="str">
        <f t="shared" si="23"/>
        <v/>
      </c>
      <c r="AR17" s="434"/>
    </row>
    <row r="18" ht="12.0" customHeight="1">
      <c r="A18" s="59"/>
      <c r="B18" s="435" t="str">
        <f>'Proposed Rates'!C128</f>
        <v>Rate Rider Calculation for Generic</v>
      </c>
      <c r="C18" s="426" t="str">
        <f t="shared" si="1"/>
        <v>General Service &lt; 50 kW.Rate Rider Calculation for Generic</v>
      </c>
      <c r="D18" s="427" t="s">
        <v>306</v>
      </c>
      <c r="E18" s="351"/>
      <c r="F18" s="445" t="str">
        <f>IFERROR(VLOOKUP($C18,'Proposed Rates'!$B:$J,F$11,FALSE),0)</f>
        <v/>
      </c>
      <c r="G18" s="429">
        <f t="shared" si="2"/>
        <v>1</v>
      </c>
      <c r="H18" s="431">
        <f t="shared" si="3"/>
        <v>0</v>
      </c>
      <c r="I18" s="80"/>
      <c r="J18" s="445" t="str">
        <f>IFERROR(VLOOKUP($C18,'Proposed Rates'!$B:$J,J$11,FALSE),0)</f>
        <v/>
      </c>
      <c r="K18" s="429">
        <f t="shared" si="4"/>
        <v>1</v>
      </c>
      <c r="L18" s="431">
        <f t="shared" si="5"/>
        <v>0</v>
      </c>
      <c r="M18" s="80"/>
      <c r="N18" s="432">
        <f t="shared" si="6"/>
        <v>0</v>
      </c>
      <c r="O18" s="433" t="str">
        <f t="shared" si="7"/>
        <v/>
      </c>
      <c r="P18" s="59"/>
      <c r="Q18" s="445" t="str">
        <f>IFERROR(VLOOKUP($C18,'Proposed Rates'!$B:$J,Q$11,FALSE),0)</f>
        <v/>
      </c>
      <c r="R18" s="429">
        <f t="shared" si="8"/>
        <v>1</v>
      </c>
      <c r="S18" s="431">
        <f t="shared" si="9"/>
        <v>0</v>
      </c>
      <c r="T18" s="80"/>
      <c r="U18" s="432">
        <f t="shared" si="10"/>
        <v>0</v>
      </c>
      <c r="V18" s="433" t="str">
        <f t="shared" si="11"/>
        <v/>
      </c>
      <c r="W18" s="59"/>
      <c r="X18" s="445" t="str">
        <f>IFERROR(VLOOKUP($C18,'Proposed Rates'!$B:$J,X$11,FALSE),0)</f>
        <v/>
      </c>
      <c r="Y18" s="429">
        <f t="shared" si="12"/>
        <v>1</v>
      </c>
      <c r="Z18" s="431">
        <f t="shared" si="13"/>
        <v>0</v>
      </c>
      <c r="AA18" s="80"/>
      <c r="AB18" s="432">
        <f t="shared" si="14"/>
        <v>0</v>
      </c>
      <c r="AC18" s="433" t="str">
        <f t="shared" si="15"/>
        <v/>
      </c>
      <c r="AD18" s="59"/>
      <c r="AE18" s="445" t="str">
        <f>IFERROR(VLOOKUP($C18,'Proposed Rates'!$B:$J,AE$11,FALSE),0)</f>
        <v/>
      </c>
      <c r="AF18" s="429">
        <f t="shared" si="16"/>
        <v>1</v>
      </c>
      <c r="AG18" s="431">
        <f t="shared" si="17"/>
        <v>0</v>
      </c>
      <c r="AH18" s="80"/>
      <c r="AI18" s="432">
        <f t="shared" si="18"/>
        <v>0</v>
      </c>
      <c r="AJ18" s="433" t="str">
        <f t="shared" si="19"/>
        <v/>
      </c>
      <c r="AK18" s="59"/>
      <c r="AL18" s="445" t="str">
        <f>IFERROR(VLOOKUP($C18,'Proposed Rates'!$B:$J,AL$11,FALSE),0)</f>
        <v/>
      </c>
      <c r="AM18" s="429">
        <f t="shared" si="20"/>
        <v>1</v>
      </c>
      <c r="AN18" s="431">
        <f t="shared" si="24"/>
        <v>0</v>
      </c>
      <c r="AO18" s="80"/>
      <c r="AP18" s="432">
        <f t="shared" si="22"/>
        <v>0</v>
      </c>
      <c r="AQ18" s="433" t="str">
        <f t="shared" si="23"/>
        <v/>
      </c>
      <c r="AR18" s="434"/>
    </row>
    <row r="19" ht="12.0" customHeight="1">
      <c r="A19" s="59"/>
      <c r="B19" s="351" t="s">
        <v>116</v>
      </c>
      <c r="C19" s="426" t="str">
        <f t="shared" si="1"/>
        <v>General Service &lt; 50 kW.Distribution Volumetric Rate</v>
      </c>
      <c r="D19" s="427" t="s">
        <v>308</v>
      </c>
      <c r="E19" s="351"/>
      <c r="F19" s="445">
        <f>IFERROR(VLOOKUP($C19,'Proposed Rates'!$B:$J,F$11,FALSE),0)</f>
        <v>0.0305</v>
      </c>
      <c r="G19" s="429">
        <f t="shared" si="2"/>
        <v>10000</v>
      </c>
      <c r="H19" s="431">
        <f t="shared" si="3"/>
        <v>305</v>
      </c>
      <c r="I19" s="80"/>
      <c r="J19" s="445">
        <f>IFERROR(VLOOKUP($C19,'Proposed Rates'!$B:$J,J$11,FALSE),0)</f>
        <v>0.0362</v>
      </c>
      <c r="K19" s="429">
        <f t="shared" si="4"/>
        <v>10000</v>
      </c>
      <c r="L19" s="431">
        <f t="shared" si="5"/>
        <v>362</v>
      </c>
      <c r="M19" s="80"/>
      <c r="N19" s="432">
        <f t="shared" si="6"/>
        <v>57</v>
      </c>
      <c r="O19" s="433">
        <f t="shared" si="7"/>
        <v>0.1868852459</v>
      </c>
      <c r="P19" s="59"/>
      <c r="Q19" s="445">
        <f>IFERROR(VLOOKUP($C19,'Proposed Rates'!$B:$J,Q$11,FALSE),0)</f>
        <v>0.0388</v>
      </c>
      <c r="R19" s="429">
        <f t="shared" si="8"/>
        <v>10000</v>
      </c>
      <c r="S19" s="431">
        <f t="shared" si="9"/>
        <v>388</v>
      </c>
      <c r="T19" s="80"/>
      <c r="U19" s="432">
        <f t="shared" si="10"/>
        <v>26</v>
      </c>
      <c r="V19" s="433">
        <f t="shared" si="11"/>
        <v>0.07182320442</v>
      </c>
      <c r="W19" s="59"/>
      <c r="X19" s="445">
        <f>IFERROR(VLOOKUP($C19,'Proposed Rates'!$B:$J,X$11,FALSE),0)</f>
        <v>0.0422</v>
      </c>
      <c r="Y19" s="429">
        <f t="shared" si="12"/>
        <v>10000</v>
      </c>
      <c r="Z19" s="431">
        <f t="shared" si="13"/>
        <v>422</v>
      </c>
      <c r="AA19" s="80"/>
      <c r="AB19" s="432">
        <f t="shared" si="14"/>
        <v>34</v>
      </c>
      <c r="AC19" s="433">
        <f t="shared" si="15"/>
        <v>0.08762886598</v>
      </c>
      <c r="AD19" s="59"/>
      <c r="AE19" s="445">
        <f>IFERROR(VLOOKUP($C19,'Proposed Rates'!$B:$J,AE$11,FALSE),0)</f>
        <v>0.0447</v>
      </c>
      <c r="AF19" s="429">
        <f t="shared" si="16"/>
        <v>10000</v>
      </c>
      <c r="AG19" s="431">
        <f t="shared" si="17"/>
        <v>447</v>
      </c>
      <c r="AH19" s="80"/>
      <c r="AI19" s="432">
        <f t="shared" si="18"/>
        <v>25</v>
      </c>
      <c r="AJ19" s="433">
        <f t="shared" si="19"/>
        <v>0.05924170616</v>
      </c>
      <c r="AK19" s="59"/>
      <c r="AL19" s="445">
        <f>IFERROR(VLOOKUP($C19,'Proposed Rates'!$B:$J,AL$11,FALSE),0)</f>
        <v>0.0471</v>
      </c>
      <c r="AM19" s="429">
        <f t="shared" si="20"/>
        <v>10000</v>
      </c>
      <c r="AN19" s="431">
        <f t="shared" ref="AN19:AN28" si="25">AM19*AL19</f>
        <v>471</v>
      </c>
      <c r="AO19" s="80"/>
      <c r="AP19" s="432">
        <f t="shared" si="22"/>
        <v>24</v>
      </c>
      <c r="AQ19" s="433">
        <f t="shared" si="23"/>
        <v>0.05369127517</v>
      </c>
      <c r="AR19" s="434"/>
    </row>
    <row r="20" ht="12.0" customHeight="1">
      <c r="A20" s="59"/>
      <c r="B20" s="351" t="s">
        <v>309</v>
      </c>
      <c r="C20" s="426" t="str">
        <f t="shared" si="1"/>
        <v>General Service &lt; 50 kW.Smart Meter Disposition Rider</v>
      </c>
      <c r="D20" s="427" t="s">
        <v>308</v>
      </c>
      <c r="E20" s="351"/>
      <c r="F20" s="445">
        <f>IFERROR(VLOOKUP($C20,'Proposed Rates'!$B:$J,F$11,FALSE),0)</f>
        <v>0</v>
      </c>
      <c r="G20" s="429">
        <f t="shared" si="2"/>
        <v>10000</v>
      </c>
      <c r="H20" s="431">
        <f t="shared" si="3"/>
        <v>0</v>
      </c>
      <c r="I20" s="80"/>
      <c r="J20" s="445">
        <f>IFERROR(VLOOKUP($C20,'Proposed Rates'!$B:$J,J$11,FALSE),0)</f>
        <v>0</v>
      </c>
      <c r="K20" s="429">
        <f t="shared" si="4"/>
        <v>10000</v>
      </c>
      <c r="L20" s="431">
        <f t="shared" si="5"/>
        <v>0</v>
      </c>
      <c r="M20" s="80"/>
      <c r="N20" s="432">
        <f t="shared" si="6"/>
        <v>0</v>
      </c>
      <c r="O20" s="433" t="str">
        <f t="shared" si="7"/>
        <v/>
      </c>
      <c r="P20" s="59"/>
      <c r="Q20" s="445">
        <f>IFERROR(VLOOKUP($C20,'Proposed Rates'!$B:$J,Q$11,FALSE),0)</f>
        <v>0</v>
      </c>
      <c r="R20" s="429">
        <f t="shared" si="8"/>
        <v>10000</v>
      </c>
      <c r="S20" s="431">
        <f t="shared" si="9"/>
        <v>0</v>
      </c>
      <c r="T20" s="80"/>
      <c r="U20" s="432">
        <f t="shared" si="10"/>
        <v>0</v>
      </c>
      <c r="V20" s="433" t="str">
        <f t="shared" si="11"/>
        <v/>
      </c>
      <c r="W20" s="59"/>
      <c r="X20" s="445">
        <f>IFERROR(VLOOKUP($C20,'Proposed Rates'!$B:$J,X$11,FALSE),0)</f>
        <v>0</v>
      </c>
      <c r="Y20" s="429">
        <f t="shared" si="12"/>
        <v>10000</v>
      </c>
      <c r="Z20" s="431">
        <f t="shared" si="13"/>
        <v>0</v>
      </c>
      <c r="AA20" s="80"/>
      <c r="AB20" s="432">
        <f t="shared" si="14"/>
        <v>0</v>
      </c>
      <c r="AC20" s="433" t="str">
        <f t="shared" si="15"/>
        <v/>
      </c>
      <c r="AD20" s="59"/>
      <c r="AE20" s="445">
        <f>IFERROR(VLOOKUP($C20,'Proposed Rates'!$B:$J,AE$11,FALSE),0)</f>
        <v>0</v>
      </c>
      <c r="AF20" s="429">
        <f t="shared" si="16"/>
        <v>10000</v>
      </c>
      <c r="AG20" s="431">
        <f t="shared" si="17"/>
        <v>0</v>
      </c>
      <c r="AH20" s="80"/>
      <c r="AI20" s="432">
        <f t="shared" si="18"/>
        <v>0</v>
      </c>
      <c r="AJ20" s="433" t="str">
        <f t="shared" si="19"/>
        <v/>
      </c>
      <c r="AK20" s="59"/>
      <c r="AL20" s="445">
        <f>IFERROR(VLOOKUP($C20,'Proposed Rates'!$B:$J,AL$11,FALSE),0)</f>
        <v>0</v>
      </c>
      <c r="AM20" s="429">
        <f t="shared" si="20"/>
        <v>10000</v>
      </c>
      <c r="AN20" s="431">
        <f t="shared" si="25"/>
        <v>0</v>
      </c>
      <c r="AO20" s="80"/>
      <c r="AP20" s="432">
        <f t="shared" si="22"/>
        <v>0</v>
      </c>
      <c r="AQ20" s="433" t="str">
        <f t="shared" si="23"/>
        <v/>
      </c>
      <c r="AR20" s="434"/>
    </row>
    <row r="21" ht="12.0" customHeight="1">
      <c r="A21" s="59"/>
      <c r="B21" s="351" t="s">
        <v>241</v>
      </c>
      <c r="C21" s="426" t="str">
        <f t="shared" si="1"/>
        <v>General Service &lt; 50 kW.LRAM Rate Rider</v>
      </c>
      <c r="D21" s="427" t="s">
        <v>308</v>
      </c>
      <c r="E21" s="351"/>
      <c r="F21" s="445">
        <f>'Proposed Rates'!E78+'Proposed Rates'!E91</f>
        <v>0.0007</v>
      </c>
      <c r="G21" s="429">
        <f t="shared" si="2"/>
        <v>10000</v>
      </c>
      <c r="H21" s="431">
        <f t="shared" si="3"/>
        <v>7</v>
      </c>
      <c r="I21" s="80"/>
      <c r="J21" s="445">
        <f>'Proposed Rates'!F78+'Proposed Rates'!F91</f>
        <v>0.0004</v>
      </c>
      <c r="K21" s="429">
        <f t="shared" si="4"/>
        <v>10000</v>
      </c>
      <c r="L21" s="431">
        <f t="shared" si="5"/>
        <v>4</v>
      </c>
      <c r="M21" s="80"/>
      <c r="N21" s="432">
        <f t="shared" si="6"/>
        <v>-3</v>
      </c>
      <c r="O21" s="433">
        <f t="shared" si="7"/>
        <v>-0.4285714286</v>
      </c>
      <c r="P21" s="59"/>
      <c r="Q21" s="445">
        <f>'Proposed Rates'!G78+'Proposed Rates'!G91</f>
        <v>0</v>
      </c>
      <c r="R21" s="429">
        <f t="shared" si="8"/>
        <v>10000</v>
      </c>
      <c r="S21" s="431">
        <f t="shared" si="9"/>
        <v>0</v>
      </c>
      <c r="T21" s="80"/>
      <c r="U21" s="432">
        <f t="shared" si="10"/>
        <v>-4</v>
      </c>
      <c r="V21" s="433">
        <f t="shared" si="11"/>
        <v>-1</v>
      </c>
      <c r="W21" s="59"/>
      <c r="X21" s="445">
        <f>IFERROR(VLOOKUP($C21,'Proposed Rates'!$B:$J,X$11,FALSE),0)</f>
        <v>0</v>
      </c>
      <c r="Y21" s="429">
        <f t="shared" si="12"/>
        <v>10000</v>
      </c>
      <c r="Z21" s="431">
        <f t="shared" si="13"/>
        <v>0</v>
      </c>
      <c r="AA21" s="80"/>
      <c r="AB21" s="432">
        <f t="shared" si="14"/>
        <v>0</v>
      </c>
      <c r="AC21" s="433" t="str">
        <f t="shared" si="15"/>
        <v/>
      </c>
      <c r="AD21" s="59"/>
      <c r="AE21" s="445">
        <f>IFERROR(VLOOKUP($C21,'Proposed Rates'!$B:$J,AE$11,FALSE),0)</f>
        <v>0</v>
      </c>
      <c r="AF21" s="429">
        <f t="shared" si="16"/>
        <v>10000</v>
      </c>
      <c r="AG21" s="431">
        <f t="shared" si="17"/>
        <v>0</v>
      </c>
      <c r="AH21" s="80"/>
      <c r="AI21" s="432">
        <f t="shared" si="18"/>
        <v>0</v>
      </c>
      <c r="AJ21" s="433" t="str">
        <f t="shared" si="19"/>
        <v/>
      </c>
      <c r="AK21" s="59"/>
      <c r="AL21" s="445">
        <f>IFERROR(VLOOKUP($C21,'Proposed Rates'!$B:$J,AL$11,FALSE),0)</f>
        <v>0</v>
      </c>
      <c r="AM21" s="429">
        <f t="shared" si="20"/>
        <v>10000</v>
      </c>
      <c r="AN21" s="431">
        <f t="shared" si="25"/>
        <v>0</v>
      </c>
      <c r="AO21" s="80"/>
      <c r="AP21" s="432">
        <f t="shared" si="22"/>
        <v>0</v>
      </c>
      <c r="AQ21" s="433" t="str">
        <f t="shared" si="23"/>
        <v/>
      </c>
      <c r="AR21" s="434"/>
    </row>
    <row r="22" ht="12.0" customHeight="1">
      <c r="A22" s="59"/>
      <c r="B22" s="435" t="s">
        <v>237</v>
      </c>
      <c r="C22" s="426" t="str">
        <f t="shared" si="1"/>
        <v>General Service &lt; 50 kW.Deferral/Variance Account Disposition Rate Rider Group 2</v>
      </c>
      <c r="D22" s="427" t="s">
        <v>308</v>
      </c>
      <c r="E22" s="351"/>
      <c r="F22" s="445">
        <f>IFERROR(VLOOKUP($C22,'Proposed Rates'!$B:$J,F$11,FALSE),0)</f>
        <v>0</v>
      </c>
      <c r="G22" s="429">
        <f t="shared" si="2"/>
        <v>10000</v>
      </c>
      <c r="H22" s="431">
        <f t="shared" si="3"/>
        <v>0</v>
      </c>
      <c r="I22" s="80"/>
      <c r="J22" s="445">
        <f>IFERROR(VLOOKUP($C22,'Proposed Rates'!$B:$J,J$11,FALSE),0)</f>
        <v>-0.0006</v>
      </c>
      <c r="K22" s="429">
        <f t="shared" si="4"/>
        <v>10000</v>
      </c>
      <c r="L22" s="431">
        <f t="shared" si="5"/>
        <v>-6</v>
      </c>
      <c r="M22" s="80"/>
      <c r="N22" s="432">
        <f t="shared" si="6"/>
        <v>-6</v>
      </c>
      <c r="O22" s="433" t="str">
        <f t="shared" si="7"/>
        <v/>
      </c>
      <c r="P22" s="59"/>
      <c r="Q22" s="445">
        <f>IFERROR(VLOOKUP($C22,'Proposed Rates'!$B:$J,Q$11,FALSE),0)</f>
        <v>0</v>
      </c>
      <c r="R22" s="429">
        <f t="shared" si="8"/>
        <v>10000</v>
      </c>
      <c r="S22" s="431">
        <f t="shared" si="9"/>
        <v>0</v>
      </c>
      <c r="T22" s="80"/>
      <c r="U22" s="432">
        <f t="shared" si="10"/>
        <v>6</v>
      </c>
      <c r="V22" s="433">
        <f t="shared" si="11"/>
        <v>-1</v>
      </c>
      <c r="W22" s="59"/>
      <c r="X22" s="445">
        <f>IFERROR(VLOOKUP($C22,'Proposed Rates'!$B:$J,X$11,FALSE),0)</f>
        <v>0</v>
      </c>
      <c r="Y22" s="429">
        <f t="shared" si="12"/>
        <v>10000</v>
      </c>
      <c r="Z22" s="431">
        <f t="shared" si="13"/>
        <v>0</v>
      </c>
      <c r="AA22" s="80"/>
      <c r="AB22" s="432">
        <f t="shared" si="14"/>
        <v>0</v>
      </c>
      <c r="AC22" s="433" t="str">
        <f t="shared" si="15"/>
        <v/>
      </c>
      <c r="AD22" s="59"/>
      <c r="AE22" s="445">
        <f>IFERROR(VLOOKUP($C22,'Proposed Rates'!$B:$J,AE$11,FALSE),0)</f>
        <v>0</v>
      </c>
      <c r="AF22" s="429">
        <f t="shared" si="16"/>
        <v>10000</v>
      </c>
      <c r="AG22" s="431">
        <f t="shared" si="17"/>
        <v>0</v>
      </c>
      <c r="AH22" s="80"/>
      <c r="AI22" s="432">
        <f t="shared" si="18"/>
        <v>0</v>
      </c>
      <c r="AJ22" s="433" t="str">
        <f t="shared" si="19"/>
        <v/>
      </c>
      <c r="AK22" s="59"/>
      <c r="AL22" s="445">
        <f>IFERROR(VLOOKUP($C22,'Proposed Rates'!$B:$J,AL$11,FALSE),0)</f>
        <v>0</v>
      </c>
      <c r="AM22" s="429">
        <f t="shared" si="20"/>
        <v>10000</v>
      </c>
      <c r="AN22" s="431">
        <f t="shared" si="25"/>
        <v>0</v>
      </c>
      <c r="AO22" s="80"/>
      <c r="AP22" s="432">
        <f t="shared" si="22"/>
        <v>0</v>
      </c>
      <c r="AQ22" s="433" t="str">
        <f t="shared" si="23"/>
        <v/>
      </c>
      <c r="AR22" s="434"/>
    </row>
    <row r="23" ht="12.0" customHeight="1">
      <c r="A23" s="59"/>
      <c r="B23" s="435"/>
      <c r="C23" s="426" t="str">
        <f t="shared" si="1"/>
        <v>General Service &lt; 50 kW.</v>
      </c>
      <c r="D23" s="427"/>
      <c r="E23" s="351"/>
      <c r="F23" s="445">
        <f>IFERROR(VLOOKUP($C23,'Proposed Rates'!$B:$J,F$11,FALSE),0)</f>
        <v>0</v>
      </c>
      <c r="G23" s="429">
        <f t="shared" si="2"/>
        <v>0</v>
      </c>
      <c r="H23" s="431">
        <f t="shared" si="3"/>
        <v>0</v>
      </c>
      <c r="I23" s="80"/>
      <c r="J23" s="445">
        <f>IFERROR(VLOOKUP($C23,'Proposed Rates'!$B:$J,J$11,FALSE),0)</f>
        <v>0</v>
      </c>
      <c r="K23" s="429">
        <f t="shared" si="4"/>
        <v>0</v>
      </c>
      <c r="L23" s="431">
        <f t="shared" si="5"/>
        <v>0</v>
      </c>
      <c r="M23" s="80"/>
      <c r="N23" s="432">
        <f t="shared" si="6"/>
        <v>0</v>
      </c>
      <c r="O23" s="433" t="str">
        <f t="shared" si="7"/>
        <v/>
      </c>
      <c r="P23" s="59"/>
      <c r="Q23" s="445">
        <f>IFERROR(VLOOKUP($C23,'Proposed Rates'!$B:$J,Q$11,FALSE),0)</f>
        <v>0</v>
      </c>
      <c r="R23" s="429">
        <f t="shared" si="8"/>
        <v>0</v>
      </c>
      <c r="S23" s="431">
        <f t="shared" si="9"/>
        <v>0</v>
      </c>
      <c r="T23" s="80"/>
      <c r="U23" s="432">
        <f t="shared" si="10"/>
        <v>0</v>
      </c>
      <c r="V23" s="433" t="str">
        <f t="shared" si="11"/>
        <v/>
      </c>
      <c r="W23" s="59"/>
      <c r="X23" s="445">
        <f>IFERROR(VLOOKUP($C23,'Proposed Rates'!$B:$J,X$11,FALSE),0)</f>
        <v>0</v>
      </c>
      <c r="Y23" s="429">
        <f t="shared" si="12"/>
        <v>0</v>
      </c>
      <c r="Z23" s="431">
        <f t="shared" si="13"/>
        <v>0</v>
      </c>
      <c r="AA23" s="80"/>
      <c r="AB23" s="432">
        <f t="shared" si="14"/>
        <v>0</v>
      </c>
      <c r="AC23" s="433" t="str">
        <f t="shared" si="15"/>
        <v/>
      </c>
      <c r="AD23" s="59"/>
      <c r="AE23" s="445">
        <f>IFERROR(VLOOKUP($C23,'Proposed Rates'!$B:$J,AE$11,FALSE),0)</f>
        <v>0</v>
      </c>
      <c r="AF23" s="429">
        <f t="shared" si="16"/>
        <v>0</v>
      </c>
      <c r="AG23" s="431">
        <f t="shared" si="17"/>
        <v>0</v>
      </c>
      <c r="AH23" s="80"/>
      <c r="AI23" s="432">
        <f t="shared" si="18"/>
        <v>0</v>
      </c>
      <c r="AJ23" s="433" t="str">
        <f t="shared" si="19"/>
        <v/>
      </c>
      <c r="AK23" s="59"/>
      <c r="AL23" s="445">
        <f>IFERROR(VLOOKUP($C23,'Proposed Rates'!$B:$J,AL$11,FALSE),0)</f>
        <v>0</v>
      </c>
      <c r="AM23" s="429">
        <f t="shared" si="20"/>
        <v>0</v>
      </c>
      <c r="AN23" s="431">
        <f t="shared" si="25"/>
        <v>0</v>
      </c>
      <c r="AO23" s="80"/>
      <c r="AP23" s="432">
        <f t="shared" si="22"/>
        <v>0</v>
      </c>
      <c r="AQ23" s="433" t="str">
        <f t="shared" si="23"/>
        <v/>
      </c>
      <c r="AR23" s="434"/>
    </row>
    <row r="24" ht="12.0" customHeight="1">
      <c r="A24" s="59"/>
      <c r="B24" s="435"/>
      <c r="C24" s="426" t="str">
        <f t="shared" si="1"/>
        <v>General Service &lt; 50 kW.</v>
      </c>
      <c r="D24" s="427"/>
      <c r="E24" s="351"/>
      <c r="F24" s="445">
        <f>IFERROR(VLOOKUP($C24,'Proposed Rates'!$B:$J,F$11,FALSE),0)</f>
        <v>0</v>
      </c>
      <c r="G24" s="429">
        <f t="shared" si="2"/>
        <v>0</v>
      </c>
      <c r="H24" s="431">
        <f t="shared" si="3"/>
        <v>0</v>
      </c>
      <c r="I24" s="80"/>
      <c r="J24" s="445">
        <f>IFERROR(VLOOKUP($C24,'Proposed Rates'!$B:$J,J$11,FALSE),0)</f>
        <v>0</v>
      </c>
      <c r="K24" s="429">
        <f t="shared" si="4"/>
        <v>0</v>
      </c>
      <c r="L24" s="431">
        <f t="shared" si="5"/>
        <v>0</v>
      </c>
      <c r="M24" s="80"/>
      <c r="N24" s="432">
        <f t="shared" si="6"/>
        <v>0</v>
      </c>
      <c r="O24" s="433" t="str">
        <f t="shared" si="7"/>
        <v/>
      </c>
      <c r="P24" s="59"/>
      <c r="Q24" s="445">
        <f>IFERROR(VLOOKUP($C24,'Proposed Rates'!$B:$J,Q$11,FALSE),0)</f>
        <v>0</v>
      </c>
      <c r="R24" s="429">
        <f t="shared" si="8"/>
        <v>0</v>
      </c>
      <c r="S24" s="431">
        <f t="shared" si="9"/>
        <v>0</v>
      </c>
      <c r="T24" s="80"/>
      <c r="U24" s="432">
        <f t="shared" si="10"/>
        <v>0</v>
      </c>
      <c r="V24" s="433" t="str">
        <f t="shared" si="11"/>
        <v/>
      </c>
      <c r="W24" s="59"/>
      <c r="X24" s="445">
        <f>IFERROR(VLOOKUP($C24,'Proposed Rates'!$B:$J,X$11,FALSE),0)</f>
        <v>0</v>
      </c>
      <c r="Y24" s="429">
        <f t="shared" si="12"/>
        <v>0</v>
      </c>
      <c r="Z24" s="431">
        <f t="shared" si="13"/>
        <v>0</v>
      </c>
      <c r="AA24" s="80"/>
      <c r="AB24" s="432">
        <f t="shared" si="14"/>
        <v>0</v>
      </c>
      <c r="AC24" s="433" t="str">
        <f t="shared" si="15"/>
        <v/>
      </c>
      <c r="AD24" s="59"/>
      <c r="AE24" s="445">
        <f>IFERROR(VLOOKUP($C24,'Proposed Rates'!$B:$J,AE$11,FALSE),0)</f>
        <v>0</v>
      </c>
      <c r="AF24" s="429">
        <f t="shared" si="16"/>
        <v>0</v>
      </c>
      <c r="AG24" s="431">
        <f t="shared" si="17"/>
        <v>0</v>
      </c>
      <c r="AH24" s="80"/>
      <c r="AI24" s="432">
        <f t="shared" si="18"/>
        <v>0</v>
      </c>
      <c r="AJ24" s="433" t="str">
        <f t="shared" si="19"/>
        <v/>
      </c>
      <c r="AK24" s="59"/>
      <c r="AL24" s="445">
        <f>IFERROR(VLOOKUP($C24,'Proposed Rates'!$B:$J,AL$11,FALSE),0)</f>
        <v>0</v>
      </c>
      <c r="AM24" s="429">
        <f t="shared" si="20"/>
        <v>0</v>
      </c>
      <c r="AN24" s="431">
        <f t="shared" si="25"/>
        <v>0</v>
      </c>
      <c r="AO24" s="80"/>
      <c r="AP24" s="432">
        <f t="shared" si="22"/>
        <v>0</v>
      </c>
      <c r="AQ24" s="433" t="str">
        <f t="shared" si="23"/>
        <v/>
      </c>
      <c r="AR24" s="434"/>
    </row>
    <row r="25" ht="12.0" customHeight="1">
      <c r="A25" s="59"/>
      <c r="B25" s="435"/>
      <c r="C25" s="426" t="str">
        <f t="shared" si="1"/>
        <v>General Service &lt; 50 kW.</v>
      </c>
      <c r="D25" s="427"/>
      <c r="E25" s="351"/>
      <c r="F25" s="445">
        <f>IFERROR(VLOOKUP($C25,'Proposed Rates'!$B:$J,F$11,FALSE),0)</f>
        <v>0</v>
      </c>
      <c r="G25" s="429">
        <f t="shared" si="2"/>
        <v>0</v>
      </c>
      <c r="H25" s="431">
        <f t="shared" si="3"/>
        <v>0</v>
      </c>
      <c r="I25" s="80"/>
      <c r="J25" s="445">
        <f>IFERROR(VLOOKUP($C25,'Proposed Rates'!$B:$J,J$11,FALSE),0)</f>
        <v>0</v>
      </c>
      <c r="K25" s="429">
        <f t="shared" si="4"/>
        <v>0</v>
      </c>
      <c r="L25" s="431">
        <f t="shared" si="5"/>
        <v>0</v>
      </c>
      <c r="M25" s="80"/>
      <c r="N25" s="432">
        <f t="shared" si="6"/>
        <v>0</v>
      </c>
      <c r="O25" s="433" t="str">
        <f t="shared" si="7"/>
        <v/>
      </c>
      <c r="P25" s="59"/>
      <c r="Q25" s="445">
        <f>IFERROR(VLOOKUP($C25,'Proposed Rates'!$B:$J,Q$11,FALSE),0)</f>
        <v>0</v>
      </c>
      <c r="R25" s="429">
        <f t="shared" si="8"/>
        <v>0</v>
      </c>
      <c r="S25" s="431">
        <f t="shared" si="9"/>
        <v>0</v>
      </c>
      <c r="T25" s="80"/>
      <c r="U25" s="432">
        <f t="shared" si="10"/>
        <v>0</v>
      </c>
      <c r="V25" s="433" t="str">
        <f t="shared" si="11"/>
        <v/>
      </c>
      <c r="W25" s="59"/>
      <c r="X25" s="445">
        <f>IFERROR(VLOOKUP($C25,'Proposed Rates'!$B:$J,X$11,FALSE),0)</f>
        <v>0</v>
      </c>
      <c r="Y25" s="429">
        <f t="shared" si="12"/>
        <v>0</v>
      </c>
      <c r="Z25" s="431">
        <f t="shared" si="13"/>
        <v>0</v>
      </c>
      <c r="AA25" s="80"/>
      <c r="AB25" s="432">
        <f t="shared" si="14"/>
        <v>0</v>
      </c>
      <c r="AC25" s="433" t="str">
        <f t="shared" si="15"/>
        <v/>
      </c>
      <c r="AD25" s="59"/>
      <c r="AE25" s="445">
        <f>IFERROR(VLOOKUP($C25,'Proposed Rates'!$B:$J,AE$11,FALSE),0)</f>
        <v>0</v>
      </c>
      <c r="AF25" s="429">
        <f t="shared" si="16"/>
        <v>0</v>
      </c>
      <c r="AG25" s="431">
        <f t="shared" si="17"/>
        <v>0</v>
      </c>
      <c r="AH25" s="80"/>
      <c r="AI25" s="432">
        <f t="shared" si="18"/>
        <v>0</v>
      </c>
      <c r="AJ25" s="433" t="str">
        <f t="shared" si="19"/>
        <v/>
      </c>
      <c r="AK25" s="59"/>
      <c r="AL25" s="445">
        <f>IFERROR(VLOOKUP($C25,'Proposed Rates'!$B:$J,AL$11,FALSE),0)</f>
        <v>0</v>
      </c>
      <c r="AM25" s="429">
        <f t="shared" si="20"/>
        <v>0</v>
      </c>
      <c r="AN25" s="431">
        <f t="shared" si="25"/>
        <v>0</v>
      </c>
      <c r="AO25" s="80"/>
      <c r="AP25" s="432">
        <f t="shared" si="22"/>
        <v>0</v>
      </c>
      <c r="AQ25" s="433" t="str">
        <f t="shared" si="23"/>
        <v/>
      </c>
      <c r="AR25" s="434"/>
    </row>
    <row r="26" ht="12.0" customHeight="1">
      <c r="A26" s="59"/>
      <c r="B26" s="435"/>
      <c r="C26" s="426" t="str">
        <f t="shared" si="1"/>
        <v>General Service &lt; 50 kW.</v>
      </c>
      <c r="D26" s="427"/>
      <c r="E26" s="351"/>
      <c r="F26" s="445">
        <f>IFERROR(VLOOKUP($C26,'Proposed Rates'!$B:$J,F$11,FALSE),0)</f>
        <v>0</v>
      </c>
      <c r="G26" s="429">
        <f t="shared" si="2"/>
        <v>0</v>
      </c>
      <c r="H26" s="431">
        <f t="shared" si="3"/>
        <v>0</v>
      </c>
      <c r="I26" s="80"/>
      <c r="J26" s="445">
        <f>IFERROR(VLOOKUP($C26,'Proposed Rates'!$B:$J,J$11,FALSE),0)</f>
        <v>0</v>
      </c>
      <c r="K26" s="429">
        <f t="shared" si="4"/>
        <v>0</v>
      </c>
      <c r="L26" s="431">
        <f t="shared" si="5"/>
        <v>0</v>
      </c>
      <c r="M26" s="80"/>
      <c r="N26" s="432">
        <f t="shared" si="6"/>
        <v>0</v>
      </c>
      <c r="O26" s="433" t="str">
        <f t="shared" si="7"/>
        <v/>
      </c>
      <c r="P26" s="59"/>
      <c r="Q26" s="445">
        <f>IFERROR(VLOOKUP($C26,'Proposed Rates'!$B:$J,Q$11,FALSE),0)</f>
        <v>0</v>
      </c>
      <c r="R26" s="429">
        <f t="shared" si="8"/>
        <v>0</v>
      </c>
      <c r="S26" s="431">
        <f t="shared" si="9"/>
        <v>0</v>
      </c>
      <c r="T26" s="80"/>
      <c r="U26" s="432">
        <f t="shared" si="10"/>
        <v>0</v>
      </c>
      <c r="V26" s="433" t="str">
        <f t="shared" si="11"/>
        <v/>
      </c>
      <c r="W26" s="59"/>
      <c r="X26" s="445">
        <f>IFERROR(VLOOKUP($C26,'Proposed Rates'!$B:$J,X$11,FALSE),0)</f>
        <v>0</v>
      </c>
      <c r="Y26" s="429">
        <f t="shared" si="12"/>
        <v>0</v>
      </c>
      <c r="Z26" s="431">
        <f t="shared" si="13"/>
        <v>0</v>
      </c>
      <c r="AA26" s="80"/>
      <c r="AB26" s="432">
        <f t="shared" si="14"/>
        <v>0</v>
      </c>
      <c r="AC26" s="433" t="str">
        <f t="shared" si="15"/>
        <v/>
      </c>
      <c r="AD26" s="59"/>
      <c r="AE26" s="445">
        <f>IFERROR(VLOOKUP($C26,'Proposed Rates'!$B:$J,AE$11,FALSE),0)</f>
        <v>0</v>
      </c>
      <c r="AF26" s="429">
        <f t="shared" si="16"/>
        <v>0</v>
      </c>
      <c r="AG26" s="431">
        <f t="shared" si="17"/>
        <v>0</v>
      </c>
      <c r="AH26" s="80"/>
      <c r="AI26" s="432">
        <f t="shared" si="18"/>
        <v>0</v>
      </c>
      <c r="AJ26" s="433" t="str">
        <f t="shared" si="19"/>
        <v/>
      </c>
      <c r="AK26" s="59"/>
      <c r="AL26" s="445">
        <f>IFERROR(VLOOKUP($C26,'Proposed Rates'!$B:$J,AL$11,FALSE),0)</f>
        <v>0</v>
      </c>
      <c r="AM26" s="429">
        <f t="shared" si="20"/>
        <v>0</v>
      </c>
      <c r="AN26" s="431">
        <f t="shared" si="25"/>
        <v>0</v>
      </c>
      <c r="AO26" s="80"/>
      <c r="AP26" s="432">
        <f t="shared" si="22"/>
        <v>0</v>
      </c>
      <c r="AQ26" s="433" t="str">
        <f t="shared" si="23"/>
        <v/>
      </c>
      <c r="AR26" s="434"/>
    </row>
    <row r="27" ht="12.0" customHeight="1">
      <c r="A27" s="59"/>
      <c r="B27" s="435"/>
      <c r="C27" s="426" t="str">
        <f t="shared" si="1"/>
        <v>General Service &lt; 50 kW.</v>
      </c>
      <c r="D27" s="427"/>
      <c r="E27" s="351"/>
      <c r="F27" s="445">
        <f>IFERROR(VLOOKUP($C27,'Proposed Rates'!$B:$J,F$11,FALSE),0)</f>
        <v>0</v>
      </c>
      <c r="G27" s="429">
        <f t="shared" si="2"/>
        <v>0</v>
      </c>
      <c r="H27" s="431">
        <f t="shared" si="3"/>
        <v>0</v>
      </c>
      <c r="I27" s="80"/>
      <c r="J27" s="445">
        <f>IFERROR(VLOOKUP($C27,'Proposed Rates'!$B:$J,J$11,FALSE),0)</f>
        <v>0</v>
      </c>
      <c r="K27" s="429">
        <f t="shared" si="4"/>
        <v>0</v>
      </c>
      <c r="L27" s="431">
        <f t="shared" si="5"/>
        <v>0</v>
      </c>
      <c r="M27" s="80"/>
      <c r="N27" s="432">
        <f t="shared" si="6"/>
        <v>0</v>
      </c>
      <c r="O27" s="433" t="str">
        <f t="shared" si="7"/>
        <v/>
      </c>
      <c r="P27" s="59"/>
      <c r="Q27" s="445">
        <f>IFERROR(VLOOKUP($C27,'Proposed Rates'!$B:$J,Q$11,FALSE),0)</f>
        <v>0</v>
      </c>
      <c r="R27" s="429">
        <f t="shared" si="8"/>
        <v>0</v>
      </c>
      <c r="S27" s="431">
        <f t="shared" si="9"/>
        <v>0</v>
      </c>
      <c r="T27" s="80"/>
      <c r="U27" s="432">
        <f t="shared" si="10"/>
        <v>0</v>
      </c>
      <c r="V27" s="433" t="str">
        <f t="shared" si="11"/>
        <v/>
      </c>
      <c r="W27" s="59"/>
      <c r="X27" s="445">
        <f>IFERROR(VLOOKUP($C27,'Proposed Rates'!$B:$J,X$11,FALSE),0)</f>
        <v>0</v>
      </c>
      <c r="Y27" s="429">
        <f t="shared" si="12"/>
        <v>0</v>
      </c>
      <c r="Z27" s="431">
        <f t="shared" si="13"/>
        <v>0</v>
      </c>
      <c r="AA27" s="80"/>
      <c r="AB27" s="432">
        <f t="shared" si="14"/>
        <v>0</v>
      </c>
      <c r="AC27" s="433" t="str">
        <f t="shared" si="15"/>
        <v/>
      </c>
      <c r="AD27" s="59"/>
      <c r="AE27" s="445">
        <f>IFERROR(VLOOKUP($C27,'Proposed Rates'!$B:$J,AE$11,FALSE),0)</f>
        <v>0</v>
      </c>
      <c r="AF27" s="429">
        <f t="shared" si="16"/>
        <v>0</v>
      </c>
      <c r="AG27" s="431">
        <f t="shared" si="17"/>
        <v>0</v>
      </c>
      <c r="AH27" s="80"/>
      <c r="AI27" s="432">
        <f t="shared" si="18"/>
        <v>0</v>
      </c>
      <c r="AJ27" s="433" t="str">
        <f t="shared" si="19"/>
        <v/>
      </c>
      <c r="AK27" s="59"/>
      <c r="AL27" s="445">
        <f>IFERROR(VLOOKUP($C27,'Proposed Rates'!$B:$J,AL$11,FALSE),0)</f>
        <v>0</v>
      </c>
      <c r="AM27" s="429">
        <f t="shared" si="20"/>
        <v>0</v>
      </c>
      <c r="AN27" s="431">
        <f t="shared" si="25"/>
        <v>0</v>
      </c>
      <c r="AO27" s="80"/>
      <c r="AP27" s="432">
        <f t="shared" si="22"/>
        <v>0</v>
      </c>
      <c r="AQ27" s="433" t="str">
        <f t="shared" si="23"/>
        <v/>
      </c>
      <c r="AR27" s="434"/>
    </row>
    <row r="28" ht="12.0" customHeight="1">
      <c r="A28" s="59"/>
      <c r="B28" s="435"/>
      <c r="C28" s="426" t="str">
        <f t="shared" si="1"/>
        <v>General Service &lt; 50 kW.</v>
      </c>
      <c r="D28" s="427"/>
      <c r="E28" s="351"/>
      <c r="F28" s="445">
        <f>IFERROR(VLOOKUP($C28,'Proposed Rates'!$B:$J,F$11,FALSE),0)</f>
        <v>0</v>
      </c>
      <c r="G28" s="429">
        <f t="shared" si="2"/>
        <v>0</v>
      </c>
      <c r="H28" s="431">
        <f t="shared" si="3"/>
        <v>0</v>
      </c>
      <c r="I28" s="80"/>
      <c r="J28" s="445">
        <f>IFERROR(VLOOKUP($C28,'Proposed Rates'!$B:$J,J$11,FALSE),0)</f>
        <v>0</v>
      </c>
      <c r="K28" s="429">
        <f t="shared" si="4"/>
        <v>0</v>
      </c>
      <c r="L28" s="431">
        <f t="shared" si="5"/>
        <v>0</v>
      </c>
      <c r="M28" s="80"/>
      <c r="N28" s="432">
        <f t="shared" si="6"/>
        <v>0</v>
      </c>
      <c r="O28" s="433" t="str">
        <f t="shared" si="7"/>
        <v/>
      </c>
      <c r="P28" s="59"/>
      <c r="Q28" s="445">
        <f>IFERROR(VLOOKUP($C28,'Proposed Rates'!$B:$J,Q$11,FALSE),0)</f>
        <v>0</v>
      </c>
      <c r="R28" s="429">
        <f t="shared" si="8"/>
        <v>0</v>
      </c>
      <c r="S28" s="431">
        <f t="shared" si="9"/>
        <v>0</v>
      </c>
      <c r="T28" s="80"/>
      <c r="U28" s="432">
        <f t="shared" si="10"/>
        <v>0</v>
      </c>
      <c r="V28" s="433" t="str">
        <f t="shared" si="11"/>
        <v/>
      </c>
      <c r="W28" s="59"/>
      <c r="X28" s="445">
        <f>IFERROR(VLOOKUP($C28,'Proposed Rates'!$B:$J,X$11,FALSE),0)</f>
        <v>0</v>
      </c>
      <c r="Y28" s="429">
        <f t="shared" si="12"/>
        <v>0</v>
      </c>
      <c r="Z28" s="431">
        <f t="shared" si="13"/>
        <v>0</v>
      </c>
      <c r="AA28" s="80"/>
      <c r="AB28" s="432">
        <f t="shared" si="14"/>
        <v>0</v>
      </c>
      <c r="AC28" s="433" t="str">
        <f t="shared" si="15"/>
        <v/>
      </c>
      <c r="AD28" s="59"/>
      <c r="AE28" s="445">
        <f>IFERROR(VLOOKUP($C28,'Proposed Rates'!$B:$J,AE$11,FALSE),0)</f>
        <v>0</v>
      </c>
      <c r="AF28" s="429">
        <f t="shared" si="16"/>
        <v>0</v>
      </c>
      <c r="AG28" s="431">
        <f t="shared" si="17"/>
        <v>0</v>
      </c>
      <c r="AH28" s="80"/>
      <c r="AI28" s="432">
        <f t="shared" si="18"/>
        <v>0</v>
      </c>
      <c r="AJ28" s="433" t="str">
        <f t="shared" si="19"/>
        <v/>
      </c>
      <c r="AK28" s="59"/>
      <c r="AL28" s="445">
        <f>IFERROR(VLOOKUP($C28,'Proposed Rates'!$B:$J,AL$11,FALSE),0)</f>
        <v>0</v>
      </c>
      <c r="AM28" s="429">
        <f t="shared" si="20"/>
        <v>0</v>
      </c>
      <c r="AN28" s="431">
        <f t="shared" si="25"/>
        <v>0</v>
      </c>
      <c r="AO28" s="80"/>
      <c r="AP28" s="432">
        <f t="shared" si="22"/>
        <v>0</v>
      </c>
      <c r="AQ28" s="433" t="str">
        <f t="shared" si="23"/>
        <v/>
      </c>
      <c r="AR28" s="434"/>
    </row>
    <row r="29" ht="12.0" customHeight="1">
      <c r="A29" s="337"/>
      <c r="B29" s="436" t="s">
        <v>310</v>
      </c>
      <c r="C29" s="437"/>
      <c r="D29" s="437"/>
      <c r="E29" s="437"/>
      <c r="F29" s="438"/>
      <c r="G29" s="534"/>
      <c r="H29" s="440">
        <f>SUM(H15:H28)</f>
        <v>335.53</v>
      </c>
      <c r="I29" s="441"/>
      <c r="J29" s="438"/>
      <c r="K29" s="534"/>
      <c r="L29" s="440">
        <f>SUM(L15:L28)</f>
        <v>387.94</v>
      </c>
      <c r="M29" s="441"/>
      <c r="N29" s="442">
        <f t="shared" si="6"/>
        <v>52.41</v>
      </c>
      <c r="O29" s="443">
        <f t="shared" si="7"/>
        <v>0.1562006378</v>
      </c>
      <c r="P29" s="337"/>
      <c r="Q29" s="438"/>
      <c r="R29" s="534"/>
      <c r="S29" s="440">
        <f>SUM(S15:S28)</f>
        <v>417.93</v>
      </c>
      <c r="T29" s="441"/>
      <c r="U29" s="442">
        <f t="shared" si="10"/>
        <v>29.99</v>
      </c>
      <c r="V29" s="443">
        <f t="shared" si="11"/>
        <v>0.07730576893</v>
      </c>
      <c r="W29" s="337"/>
      <c r="X29" s="438"/>
      <c r="Y29" s="534"/>
      <c r="Z29" s="440">
        <f>SUM(Z15:Z28)</f>
        <v>454.54</v>
      </c>
      <c r="AA29" s="441"/>
      <c r="AB29" s="442">
        <f t="shared" si="14"/>
        <v>36.61</v>
      </c>
      <c r="AC29" s="443">
        <f t="shared" si="15"/>
        <v>0.08759840165</v>
      </c>
      <c r="AD29" s="337"/>
      <c r="AE29" s="438"/>
      <c r="AF29" s="534"/>
      <c r="AG29" s="440">
        <f>SUM(AG15:AG28)</f>
        <v>481.44</v>
      </c>
      <c r="AH29" s="441"/>
      <c r="AI29" s="442">
        <f t="shared" si="18"/>
        <v>26.9</v>
      </c>
      <c r="AJ29" s="443">
        <f t="shared" si="19"/>
        <v>0.05918071017</v>
      </c>
      <c r="AK29" s="337"/>
      <c r="AL29" s="438"/>
      <c r="AM29" s="534"/>
      <c r="AN29" s="440">
        <f>SUM(AN15:AN28)</f>
        <v>507.32</v>
      </c>
      <c r="AO29" s="441"/>
      <c r="AP29" s="442">
        <f t="shared" si="22"/>
        <v>25.88</v>
      </c>
      <c r="AQ29" s="443">
        <f t="shared" si="23"/>
        <v>0.05375540047</v>
      </c>
      <c r="AR29" s="444"/>
    </row>
    <row r="30" ht="12.0" customHeight="1">
      <c r="A30" s="59"/>
      <c r="B30" s="435" t="s">
        <v>234</v>
      </c>
      <c r="C30" s="426" t="str">
        <f t="shared" ref="C30:C36" si="26">D$6&amp;"."&amp;B30</f>
        <v>General Service &lt; 50 kW.DVA Disposition Rate Rider Group 1 -2025</v>
      </c>
      <c r="D30" s="427" t="s">
        <v>308</v>
      </c>
      <c r="E30" s="351"/>
      <c r="F30" s="445">
        <f>IFERROR(VLOOKUP($C30,'Proposed Rates'!$B:$J,F$11,FALSE),0)</f>
        <v>0</v>
      </c>
      <c r="G30" s="429">
        <f t="shared" ref="G30:G33" si="27">IF($D30="Monthly",1,IF($D30="per KWH",$F$10,0))</f>
        <v>10000</v>
      </c>
      <c r="H30" s="431">
        <f t="shared" ref="H30:H36" si="28">G30*F30</f>
        <v>0</v>
      </c>
      <c r="I30" s="80"/>
      <c r="J30" s="445">
        <f>IFERROR(VLOOKUP($C30,'Proposed Rates'!$B:$J,J$11,FALSE),0)</f>
        <v>-0.0004</v>
      </c>
      <c r="K30" s="429">
        <f t="shared" ref="K30:K33" si="29">IF($D30="Monthly",1,IF($D30="per KWH",$F$10,0))</f>
        <v>10000</v>
      </c>
      <c r="L30" s="431">
        <f t="shared" ref="L30:L36" si="30">K30*J30</f>
        <v>-4</v>
      </c>
      <c r="M30" s="80"/>
      <c r="N30" s="432">
        <f t="shared" si="6"/>
        <v>-4</v>
      </c>
      <c r="O30" s="433" t="str">
        <f t="shared" si="7"/>
        <v/>
      </c>
      <c r="P30" s="59"/>
      <c r="Q30" s="445">
        <f>IFERROR(VLOOKUP($C30,'Proposed Rates'!$B:$J,Q$11,FALSE),0)</f>
        <v>0</v>
      </c>
      <c r="R30" s="429">
        <f t="shared" ref="R30:R33" si="31">IF($D30="Monthly",1,IF($D30="per KWH",$F$10,0))</f>
        <v>10000</v>
      </c>
      <c r="S30" s="431">
        <f t="shared" ref="S30:S36" si="32">R30*Q30</f>
        <v>0</v>
      </c>
      <c r="T30" s="80"/>
      <c r="U30" s="432">
        <f t="shared" si="10"/>
        <v>4</v>
      </c>
      <c r="V30" s="433">
        <f t="shared" si="11"/>
        <v>-1</v>
      </c>
      <c r="W30" s="59"/>
      <c r="X30" s="445">
        <f>IFERROR(VLOOKUP($C30,'Proposed Rates'!$B:$J,X$11,FALSE),0)</f>
        <v>0</v>
      </c>
      <c r="Y30" s="429">
        <f t="shared" ref="Y30:Y33" si="33">IF($D30="Monthly",1,IF($D30="per KWH",$F$10,0))</f>
        <v>10000</v>
      </c>
      <c r="Z30" s="431">
        <f t="shared" ref="Z30:Z36" si="34">Y30*X30</f>
        <v>0</v>
      </c>
      <c r="AA30" s="80"/>
      <c r="AB30" s="432">
        <f t="shared" si="14"/>
        <v>0</v>
      </c>
      <c r="AC30" s="433" t="str">
        <f t="shared" si="15"/>
        <v/>
      </c>
      <c r="AD30" s="59"/>
      <c r="AE30" s="445">
        <f>IFERROR(VLOOKUP($C30,'Proposed Rates'!$B:$J,AE$11,FALSE),0)</f>
        <v>0</v>
      </c>
      <c r="AF30" s="429">
        <f t="shared" ref="AF30:AF33" si="35">IF($D30="Monthly",1,IF($D30="per KWH",$F$10,0))</f>
        <v>10000</v>
      </c>
      <c r="AG30" s="431">
        <f t="shared" ref="AG30:AG36" si="36">AF30*AE30</f>
        <v>0</v>
      </c>
      <c r="AH30" s="80"/>
      <c r="AI30" s="432">
        <f t="shared" si="18"/>
        <v>0</v>
      </c>
      <c r="AJ30" s="433" t="str">
        <f t="shared" si="19"/>
        <v/>
      </c>
      <c r="AK30" s="59"/>
      <c r="AL30" s="445">
        <f>IFERROR(VLOOKUP($C30,'Proposed Rates'!$B:$J,AL$11,FALSE),0)</f>
        <v>0</v>
      </c>
      <c r="AM30" s="429">
        <f t="shared" ref="AM30:AM33" si="37">IF($D30="Monthly",1,IF($D30="per KWH",$F$10,0))</f>
        <v>10000</v>
      </c>
      <c r="AN30" s="431">
        <f t="shared" ref="AN30:AN36" si="38">AM30*AL30</f>
        <v>0</v>
      </c>
      <c r="AO30" s="80"/>
      <c r="AP30" s="432">
        <f t="shared" si="22"/>
        <v>0</v>
      </c>
      <c r="AQ30" s="433" t="str">
        <f t="shared" si="23"/>
        <v/>
      </c>
      <c r="AR30" s="434"/>
    </row>
    <row r="31" ht="12.0" customHeight="1">
      <c r="A31" s="59"/>
      <c r="B31" s="435" t="s">
        <v>236</v>
      </c>
      <c r="C31" s="426" t="str">
        <f t="shared" si="26"/>
        <v>General Service &lt; 50 kW.DVA Disposition Rate Rider Group 1 - 2024</v>
      </c>
      <c r="D31" s="427" t="s">
        <v>308</v>
      </c>
      <c r="E31" s="351"/>
      <c r="F31" s="445" t="str">
        <f>IFERROR(VLOOKUP($C31,'Proposed Rates'!$B:$J,F$11,FALSE),0)</f>
        <v/>
      </c>
      <c r="G31" s="429">
        <f t="shared" si="27"/>
        <v>10000</v>
      </c>
      <c r="H31" s="431">
        <f t="shared" si="28"/>
        <v>0</v>
      </c>
      <c r="I31" s="519"/>
      <c r="J31" s="445">
        <f>IFERROR(VLOOKUP($C31,'Proposed Rates'!$B:$J,J$11,FALSE),0)</f>
        <v>0</v>
      </c>
      <c r="K31" s="429">
        <f t="shared" si="29"/>
        <v>10000</v>
      </c>
      <c r="L31" s="431">
        <f t="shared" si="30"/>
        <v>0</v>
      </c>
      <c r="M31" s="448"/>
      <c r="N31" s="432">
        <f t="shared" si="6"/>
        <v>0</v>
      </c>
      <c r="O31" s="433" t="str">
        <f t="shared" si="7"/>
        <v/>
      </c>
      <c r="P31" s="59"/>
      <c r="Q31" s="445">
        <f>IFERROR(VLOOKUP($C31,'Proposed Rates'!$B:$J,Q$11,FALSE),0)</f>
        <v>0</v>
      </c>
      <c r="R31" s="429">
        <f t="shared" si="31"/>
        <v>10000</v>
      </c>
      <c r="S31" s="431">
        <f t="shared" si="32"/>
        <v>0</v>
      </c>
      <c r="T31" s="448"/>
      <c r="U31" s="432">
        <f t="shared" si="10"/>
        <v>0</v>
      </c>
      <c r="V31" s="433" t="str">
        <f t="shared" si="11"/>
        <v/>
      </c>
      <c r="W31" s="59"/>
      <c r="X31" s="445">
        <f>IFERROR(VLOOKUP($C31,'Proposed Rates'!$B:$J,X$11,FALSE),0)</f>
        <v>0</v>
      </c>
      <c r="Y31" s="429">
        <f t="shared" si="33"/>
        <v>10000</v>
      </c>
      <c r="Z31" s="431">
        <f t="shared" si="34"/>
        <v>0</v>
      </c>
      <c r="AA31" s="448"/>
      <c r="AB31" s="432">
        <f t="shared" si="14"/>
        <v>0</v>
      </c>
      <c r="AC31" s="433" t="str">
        <f t="shared" si="15"/>
        <v/>
      </c>
      <c r="AD31" s="59"/>
      <c r="AE31" s="445">
        <f>IFERROR(VLOOKUP($C31,'Proposed Rates'!$B:$J,AE$11,FALSE),0)</f>
        <v>0</v>
      </c>
      <c r="AF31" s="429">
        <f t="shared" si="35"/>
        <v>10000</v>
      </c>
      <c r="AG31" s="431">
        <f t="shared" si="36"/>
        <v>0</v>
      </c>
      <c r="AH31" s="448"/>
      <c r="AI31" s="432">
        <f t="shared" si="18"/>
        <v>0</v>
      </c>
      <c r="AJ31" s="433" t="str">
        <f t="shared" si="19"/>
        <v/>
      </c>
      <c r="AK31" s="59"/>
      <c r="AL31" s="445">
        <f>IFERROR(VLOOKUP($C31,'Proposed Rates'!$B:$J,AL$11,FALSE),0)</f>
        <v>0</v>
      </c>
      <c r="AM31" s="429">
        <f t="shared" si="37"/>
        <v>10000</v>
      </c>
      <c r="AN31" s="431">
        <f t="shared" si="38"/>
        <v>0</v>
      </c>
      <c r="AO31" s="448"/>
      <c r="AP31" s="432">
        <f t="shared" si="22"/>
        <v>0</v>
      </c>
      <c r="AQ31" s="433" t="str">
        <f t="shared" si="23"/>
        <v/>
      </c>
      <c r="AR31" s="434"/>
    </row>
    <row r="32" ht="12.0" customHeight="1">
      <c r="A32" s="59"/>
      <c r="B32" s="435" t="s">
        <v>244</v>
      </c>
      <c r="C32" s="426" t="str">
        <f t="shared" si="26"/>
        <v>General Service &lt; 50 kW.CBR Class B Rate Riders</v>
      </c>
      <c r="D32" s="427" t="s">
        <v>308</v>
      </c>
      <c r="E32" s="351"/>
      <c r="F32" s="445">
        <f>IFERROR(VLOOKUP($C32,'Proposed Rates'!$B:$J,F$11,FALSE),0)</f>
        <v>0.0002</v>
      </c>
      <c r="G32" s="429">
        <f t="shared" si="27"/>
        <v>10000</v>
      </c>
      <c r="H32" s="431">
        <f t="shared" si="28"/>
        <v>2</v>
      </c>
      <c r="I32" s="519"/>
      <c r="J32" s="445">
        <f>IFERROR(VLOOKUP($C32,'Proposed Rates'!$B:$J,J$11,FALSE),0)</f>
        <v>0.0004</v>
      </c>
      <c r="K32" s="429">
        <f t="shared" si="29"/>
        <v>10000</v>
      </c>
      <c r="L32" s="431">
        <f t="shared" si="30"/>
        <v>4</v>
      </c>
      <c r="M32" s="448"/>
      <c r="N32" s="432">
        <f t="shared" si="6"/>
        <v>2</v>
      </c>
      <c r="O32" s="433">
        <f t="shared" si="7"/>
        <v>1</v>
      </c>
      <c r="P32" s="59"/>
      <c r="Q32" s="445">
        <f>IFERROR(VLOOKUP($C32,'Proposed Rates'!$B:$J,Q$11,FALSE),0)</f>
        <v>0</v>
      </c>
      <c r="R32" s="429">
        <f t="shared" si="31"/>
        <v>10000</v>
      </c>
      <c r="S32" s="431">
        <f t="shared" si="32"/>
        <v>0</v>
      </c>
      <c r="T32" s="448"/>
      <c r="U32" s="432">
        <f t="shared" si="10"/>
        <v>-4</v>
      </c>
      <c r="V32" s="433">
        <f t="shared" si="11"/>
        <v>-1</v>
      </c>
      <c r="W32" s="59"/>
      <c r="X32" s="445">
        <f>IFERROR(VLOOKUP($C32,'Proposed Rates'!$B:$J,X$11,FALSE),0)</f>
        <v>0</v>
      </c>
      <c r="Y32" s="429">
        <f t="shared" si="33"/>
        <v>10000</v>
      </c>
      <c r="Z32" s="431">
        <f t="shared" si="34"/>
        <v>0</v>
      </c>
      <c r="AA32" s="448"/>
      <c r="AB32" s="432">
        <f t="shared" si="14"/>
        <v>0</v>
      </c>
      <c r="AC32" s="433" t="str">
        <f t="shared" si="15"/>
        <v/>
      </c>
      <c r="AD32" s="59"/>
      <c r="AE32" s="445">
        <f>IFERROR(VLOOKUP($C32,'Proposed Rates'!$B:$J,AE$11,FALSE),0)</f>
        <v>0</v>
      </c>
      <c r="AF32" s="429">
        <f t="shared" si="35"/>
        <v>10000</v>
      </c>
      <c r="AG32" s="431">
        <f t="shared" si="36"/>
        <v>0</v>
      </c>
      <c r="AH32" s="448"/>
      <c r="AI32" s="432">
        <f t="shared" si="18"/>
        <v>0</v>
      </c>
      <c r="AJ32" s="433" t="str">
        <f t="shared" si="19"/>
        <v/>
      </c>
      <c r="AK32" s="59"/>
      <c r="AL32" s="445">
        <f>IFERROR(VLOOKUP($C32,'Proposed Rates'!$B:$J,AL$11,FALSE),0)</f>
        <v>0</v>
      </c>
      <c r="AM32" s="429">
        <f t="shared" si="37"/>
        <v>10000</v>
      </c>
      <c r="AN32" s="431">
        <f t="shared" si="38"/>
        <v>0</v>
      </c>
      <c r="AO32" s="448"/>
      <c r="AP32" s="432">
        <f t="shared" si="22"/>
        <v>0</v>
      </c>
      <c r="AQ32" s="433" t="str">
        <f t="shared" si="23"/>
        <v/>
      </c>
      <c r="AR32" s="434"/>
    </row>
    <row r="33" ht="12.0" customHeight="1">
      <c r="A33" s="59"/>
      <c r="B33" s="435" t="s">
        <v>311</v>
      </c>
      <c r="C33" s="426" t="str">
        <f t="shared" si="26"/>
        <v>General Service &lt; 50 kW.GA Disposition Rate Rider-NonRPP</v>
      </c>
      <c r="D33" s="427" t="s">
        <v>308</v>
      </c>
      <c r="E33" s="351"/>
      <c r="F33" s="445">
        <f>IFERROR(VLOOKUP($C33,'Proposed Rates'!$B:$J,F$11,FALSE),0)</f>
        <v>0</v>
      </c>
      <c r="G33" s="429">
        <f t="shared" si="27"/>
        <v>10000</v>
      </c>
      <c r="H33" s="431">
        <f t="shared" si="28"/>
        <v>0</v>
      </c>
      <c r="I33" s="519"/>
      <c r="J33" s="445">
        <f>IFERROR(VLOOKUP($C33,'Proposed Rates'!$B:$J,J$11,FALSE),0)</f>
        <v>0</v>
      </c>
      <c r="K33" s="429">
        <f t="shared" si="29"/>
        <v>10000</v>
      </c>
      <c r="L33" s="431">
        <f t="shared" si="30"/>
        <v>0</v>
      </c>
      <c r="M33" s="448"/>
      <c r="N33" s="432">
        <f t="shared" si="6"/>
        <v>0</v>
      </c>
      <c r="O33" s="433" t="str">
        <f t="shared" si="7"/>
        <v/>
      </c>
      <c r="P33" s="59"/>
      <c r="Q33" s="445">
        <f>IFERROR(VLOOKUP($C33,'Proposed Rates'!$B:$J,Q$11,FALSE),0)</f>
        <v>0</v>
      </c>
      <c r="R33" s="429">
        <f t="shared" si="31"/>
        <v>10000</v>
      </c>
      <c r="S33" s="431">
        <f t="shared" si="32"/>
        <v>0</v>
      </c>
      <c r="T33" s="448"/>
      <c r="U33" s="432">
        <f t="shared" si="10"/>
        <v>0</v>
      </c>
      <c r="V33" s="433" t="str">
        <f t="shared" si="11"/>
        <v/>
      </c>
      <c r="W33" s="59"/>
      <c r="X33" s="445">
        <f>IFERROR(VLOOKUP($C33,'Proposed Rates'!$B:$J,X$11,FALSE),0)</f>
        <v>0</v>
      </c>
      <c r="Y33" s="429">
        <f t="shared" si="33"/>
        <v>10000</v>
      </c>
      <c r="Z33" s="431">
        <f t="shared" si="34"/>
        <v>0</v>
      </c>
      <c r="AA33" s="448"/>
      <c r="AB33" s="432">
        <f t="shared" si="14"/>
        <v>0</v>
      </c>
      <c r="AC33" s="433" t="str">
        <f t="shared" si="15"/>
        <v/>
      </c>
      <c r="AD33" s="59"/>
      <c r="AE33" s="445">
        <f>IFERROR(VLOOKUP($C33,'Proposed Rates'!$B:$J,AE$11,FALSE),0)</f>
        <v>0</v>
      </c>
      <c r="AF33" s="429">
        <f t="shared" si="35"/>
        <v>10000</v>
      </c>
      <c r="AG33" s="431">
        <f t="shared" si="36"/>
        <v>0</v>
      </c>
      <c r="AH33" s="448"/>
      <c r="AI33" s="432">
        <f t="shared" si="18"/>
        <v>0</v>
      </c>
      <c r="AJ33" s="433" t="str">
        <f t="shared" si="19"/>
        <v/>
      </c>
      <c r="AK33" s="59"/>
      <c r="AL33" s="445">
        <f>IFERROR(VLOOKUP($C33,'Proposed Rates'!$B:$J,AL$11,FALSE),0)</f>
        <v>0</v>
      </c>
      <c r="AM33" s="429">
        <f t="shared" si="37"/>
        <v>10000</v>
      </c>
      <c r="AN33" s="431">
        <f t="shared" si="38"/>
        <v>0</v>
      </c>
      <c r="AO33" s="448"/>
      <c r="AP33" s="432">
        <f t="shared" si="22"/>
        <v>0</v>
      </c>
      <c r="AQ33" s="433" t="str">
        <f t="shared" si="23"/>
        <v/>
      </c>
      <c r="AR33" s="434"/>
    </row>
    <row r="34" ht="12.0" customHeight="1">
      <c r="A34" s="59"/>
      <c r="B34" s="351" t="s">
        <v>269</v>
      </c>
      <c r="C34" s="426" t="str">
        <f t="shared" si="26"/>
        <v>General Service &lt; 50 kW.Low Voltage Service Charge</v>
      </c>
      <c r="D34" s="427" t="s">
        <v>308</v>
      </c>
      <c r="E34" s="351"/>
      <c r="F34" s="449">
        <f>IFERROR(VLOOKUP($C34,'Proposed Rates'!$B:$J,F$11,FALSE),0)</f>
        <v>0.00005</v>
      </c>
      <c r="G34" s="450">
        <f>$F$10*(1+F$63)</f>
        <v>10338</v>
      </c>
      <c r="H34" s="431">
        <f t="shared" si="28"/>
        <v>0.5169</v>
      </c>
      <c r="I34" s="80"/>
      <c r="J34" s="449">
        <f>IFERROR(VLOOKUP($C34,'Proposed Rates'!$B:$J,J$11,FALSE),0)</f>
        <v>0.00006</v>
      </c>
      <c r="K34" s="450">
        <f>$F$10*(1+J$63)</f>
        <v>10335</v>
      </c>
      <c r="L34" s="431">
        <f t="shared" si="30"/>
        <v>0.6201</v>
      </c>
      <c r="M34" s="80"/>
      <c r="N34" s="432">
        <f t="shared" si="6"/>
        <v>0.1032</v>
      </c>
      <c r="O34" s="433">
        <f t="shared" si="7"/>
        <v>0.1996517702</v>
      </c>
      <c r="P34" s="59"/>
      <c r="Q34" s="449">
        <f>IFERROR(VLOOKUP($C34,'Proposed Rates'!$B:$J,Q$11,FALSE),0)</f>
        <v>0.00006</v>
      </c>
      <c r="R34" s="450">
        <f>$F$10*(1+Q$63)</f>
        <v>10335</v>
      </c>
      <c r="S34" s="431">
        <f t="shared" si="32"/>
        <v>0.6201</v>
      </c>
      <c r="T34" s="80"/>
      <c r="U34" s="432">
        <f t="shared" si="10"/>
        <v>0</v>
      </c>
      <c r="V34" s="433">
        <f t="shared" si="11"/>
        <v>0</v>
      </c>
      <c r="W34" s="59"/>
      <c r="X34" s="449">
        <f>IFERROR(VLOOKUP($C34,'Proposed Rates'!$B:$J,X$11,FALSE),0)</f>
        <v>0.00006</v>
      </c>
      <c r="Y34" s="450">
        <f>$F$10*(1+X$63)</f>
        <v>10335</v>
      </c>
      <c r="Z34" s="431">
        <f t="shared" si="34"/>
        <v>0.6201</v>
      </c>
      <c r="AA34" s="80"/>
      <c r="AB34" s="432">
        <f t="shared" si="14"/>
        <v>0</v>
      </c>
      <c r="AC34" s="433">
        <f t="shared" si="15"/>
        <v>0</v>
      </c>
      <c r="AD34" s="59"/>
      <c r="AE34" s="449">
        <f>IFERROR(VLOOKUP($C34,'Proposed Rates'!$B:$J,AE$11,FALSE),0)</f>
        <v>0.00006</v>
      </c>
      <c r="AF34" s="450">
        <f>$F$10*(1+AE$63)</f>
        <v>10335</v>
      </c>
      <c r="AG34" s="431">
        <f t="shared" si="36"/>
        <v>0.6201</v>
      </c>
      <c r="AH34" s="80"/>
      <c r="AI34" s="432">
        <f t="shared" si="18"/>
        <v>0</v>
      </c>
      <c r="AJ34" s="433">
        <f t="shared" si="19"/>
        <v>0</v>
      </c>
      <c r="AK34" s="59"/>
      <c r="AL34" s="449">
        <f>IFERROR(VLOOKUP($C34,'Proposed Rates'!$B:$J,AL$11,FALSE),0)</f>
        <v>0.00006</v>
      </c>
      <c r="AM34" s="450">
        <f>$F$10*(1+AL$63)</f>
        <v>10335</v>
      </c>
      <c r="AN34" s="431">
        <f t="shared" si="38"/>
        <v>0.6201</v>
      </c>
      <c r="AO34" s="80"/>
      <c r="AP34" s="432">
        <f t="shared" si="22"/>
        <v>0</v>
      </c>
      <c r="AQ34" s="433">
        <f t="shared" si="23"/>
        <v>0</v>
      </c>
      <c r="AR34" s="434"/>
    </row>
    <row r="35" ht="12.0" customHeight="1">
      <c r="A35" s="59"/>
      <c r="B35" s="351" t="s">
        <v>312</v>
      </c>
      <c r="C35" s="426" t="str">
        <f t="shared" si="26"/>
        <v>General Service &lt; 50 kW.Line Losses on Cost of Power</v>
      </c>
      <c r="D35" s="427" t="s">
        <v>308</v>
      </c>
      <c r="E35" s="351"/>
      <c r="F35" s="451">
        <f>'Proposed Rates'!$K$249*F$44+'Proposed Rates'!$K$250*F$45+'Proposed Rates'!$K$251*F$46</f>
        <v>0.09904</v>
      </c>
      <c r="G35" s="541">
        <f>$F$10*(1+F$63)-$F$10</f>
        <v>338</v>
      </c>
      <c r="H35" s="431">
        <f t="shared" si="28"/>
        <v>33.47552</v>
      </c>
      <c r="I35" s="80"/>
      <c r="J35" s="451">
        <f>'Proposed Rates'!$K$249*J$44+'Proposed Rates'!$K$250*J$45+'Proposed Rates'!$K$251*J$46</f>
        <v>0.09904</v>
      </c>
      <c r="K35" s="541">
        <f>$F$10*(1+J$63)-$F$10</f>
        <v>335</v>
      </c>
      <c r="L35" s="431">
        <f t="shared" si="30"/>
        <v>33.1784</v>
      </c>
      <c r="M35" s="80"/>
      <c r="N35" s="432">
        <f t="shared" si="6"/>
        <v>-0.29712</v>
      </c>
      <c r="O35" s="433">
        <f t="shared" si="7"/>
        <v>-0.008875739645</v>
      </c>
      <c r="P35" s="59"/>
      <c r="Q35" s="451">
        <f>'Proposed Rates'!$K$249*Q$44+'Proposed Rates'!$K$250*Q$45+'Proposed Rates'!$K$251*Q$46</f>
        <v>0.09904</v>
      </c>
      <c r="R35" s="541">
        <f>$F$10*(1+Q$63)-$F$10</f>
        <v>335</v>
      </c>
      <c r="S35" s="431">
        <f t="shared" si="32"/>
        <v>33.1784</v>
      </c>
      <c r="T35" s="80"/>
      <c r="U35" s="432">
        <f t="shared" si="10"/>
        <v>0</v>
      </c>
      <c r="V35" s="433">
        <f t="shared" si="11"/>
        <v>0</v>
      </c>
      <c r="W35" s="59"/>
      <c r="X35" s="451">
        <f>'Proposed Rates'!$K$249*X$44+'Proposed Rates'!$K$250*X$45+'Proposed Rates'!$K$251*X$46</f>
        <v>0.09904</v>
      </c>
      <c r="Y35" s="541">
        <f>$F$10*(1+X$63)-$F$10</f>
        <v>335</v>
      </c>
      <c r="Z35" s="431">
        <f t="shared" si="34"/>
        <v>33.1784</v>
      </c>
      <c r="AA35" s="80"/>
      <c r="AB35" s="432">
        <f t="shared" si="14"/>
        <v>0</v>
      </c>
      <c r="AC35" s="433">
        <f t="shared" si="15"/>
        <v>0</v>
      </c>
      <c r="AD35" s="59"/>
      <c r="AE35" s="451">
        <f>'Proposed Rates'!$K$249*AE$44+'Proposed Rates'!$K$250*AE$45+'Proposed Rates'!$K$251*AE$46</f>
        <v>0.09904</v>
      </c>
      <c r="AF35" s="541">
        <f>$F$10*(1+AE$63)-$F$10</f>
        <v>335</v>
      </c>
      <c r="AG35" s="431">
        <f t="shared" si="36"/>
        <v>33.1784</v>
      </c>
      <c r="AH35" s="80"/>
      <c r="AI35" s="432">
        <f t="shared" si="18"/>
        <v>0</v>
      </c>
      <c r="AJ35" s="433">
        <f t="shared" si="19"/>
        <v>0</v>
      </c>
      <c r="AK35" s="59"/>
      <c r="AL35" s="451">
        <f>'Proposed Rates'!$K$249*AL$44+'Proposed Rates'!$K$250*AL$45+'Proposed Rates'!$K$251*AL$46</f>
        <v>0.09904</v>
      </c>
      <c r="AM35" s="541">
        <f>$F$10*(1+AL$63)-$F$10</f>
        <v>335</v>
      </c>
      <c r="AN35" s="431">
        <f t="shared" si="38"/>
        <v>33.1784</v>
      </c>
      <c r="AO35" s="80"/>
      <c r="AP35" s="432">
        <f t="shared" si="22"/>
        <v>0</v>
      </c>
      <c r="AQ35" s="433">
        <f t="shared" si="23"/>
        <v>0</v>
      </c>
      <c r="AR35" s="434"/>
    </row>
    <row r="36" ht="12.0" customHeight="1">
      <c r="A36" s="59"/>
      <c r="B36" s="351" t="s">
        <v>271</v>
      </c>
      <c r="C36" s="426" t="str">
        <f t="shared" si="26"/>
        <v>General Service &lt; 50 kW.Smart Meter Entity Charge</v>
      </c>
      <c r="D36" s="427" t="s">
        <v>306</v>
      </c>
      <c r="E36" s="351"/>
      <c r="F36" s="428">
        <f>IFERROR(VLOOKUP($C36,'Proposed Rates'!$B:$J,F$11,FALSE),0)</f>
        <v>0.42</v>
      </c>
      <c r="G36" s="429">
        <f>IF($D36="Monthly",1,IF($D36="per KWH",$F$10,0))</f>
        <v>1</v>
      </c>
      <c r="H36" s="431">
        <f t="shared" si="28"/>
        <v>0.42</v>
      </c>
      <c r="I36" s="80"/>
      <c r="J36" s="428">
        <f>IFERROR(VLOOKUP($C36,'Proposed Rates'!$B:$J,J$11,FALSE),0)</f>
        <v>0.42</v>
      </c>
      <c r="K36" s="429">
        <f>IF($D36="Monthly",1,IF($D36="per KWH",$F$10,0))</f>
        <v>1</v>
      </c>
      <c r="L36" s="431">
        <f t="shared" si="30"/>
        <v>0.42</v>
      </c>
      <c r="M36" s="80"/>
      <c r="N36" s="432">
        <f t="shared" si="6"/>
        <v>0</v>
      </c>
      <c r="O36" s="433">
        <f t="shared" si="7"/>
        <v>0</v>
      </c>
      <c r="P36" s="59"/>
      <c r="Q36" s="428">
        <f>IFERROR(VLOOKUP($C36,'Proposed Rates'!$B:$J,Q$11,FALSE),0)</f>
        <v>0.42</v>
      </c>
      <c r="R36" s="429">
        <f>IF($D36="Monthly",1,IF($D36="per KWH",$F$10,0))</f>
        <v>1</v>
      </c>
      <c r="S36" s="431">
        <f t="shared" si="32"/>
        <v>0.42</v>
      </c>
      <c r="T36" s="80"/>
      <c r="U36" s="432">
        <f t="shared" si="10"/>
        <v>0</v>
      </c>
      <c r="V36" s="433">
        <f t="shared" si="11"/>
        <v>0</v>
      </c>
      <c r="W36" s="59"/>
      <c r="X36" s="428">
        <f>IFERROR(VLOOKUP($C36,'Proposed Rates'!$B:$J,X$11,FALSE),0)</f>
        <v>0.43</v>
      </c>
      <c r="Y36" s="429">
        <f>IF($D36="Monthly",1,IF($D36="per KWH",$F$10,0))</f>
        <v>1</v>
      </c>
      <c r="Z36" s="431">
        <f t="shared" si="34"/>
        <v>0.43</v>
      </c>
      <c r="AA36" s="80"/>
      <c r="AB36" s="432">
        <f t="shared" si="14"/>
        <v>0.01</v>
      </c>
      <c r="AC36" s="433">
        <f t="shared" si="15"/>
        <v>0.02380952381</v>
      </c>
      <c r="AD36" s="59"/>
      <c r="AE36" s="428">
        <f>IFERROR(VLOOKUP($C36,'Proposed Rates'!$B:$J,AE$11,FALSE),0)</f>
        <v>0.44</v>
      </c>
      <c r="AF36" s="429">
        <f>IF($D36="Monthly",1,IF($D36="per KWH",$F$10,0))</f>
        <v>1</v>
      </c>
      <c r="AG36" s="431">
        <f t="shared" si="36"/>
        <v>0.44</v>
      </c>
      <c r="AH36" s="80"/>
      <c r="AI36" s="432">
        <f t="shared" si="18"/>
        <v>0.01</v>
      </c>
      <c r="AJ36" s="433">
        <f t="shared" si="19"/>
        <v>0.02325581395</v>
      </c>
      <c r="AK36" s="59"/>
      <c r="AL36" s="428">
        <f>IFERROR(VLOOKUP($C36,'Proposed Rates'!$B:$J,AL$11,FALSE),0)</f>
        <v>0.45</v>
      </c>
      <c r="AM36" s="429">
        <f>IF($D36="Monthly",1,IF($D36="per KWH",$F$10,0))</f>
        <v>1</v>
      </c>
      <c r="AN36" s="431">
        <f t="shared" si="38"/>
        <v>0.45</v>
      </c>
      <c r="AO36" s="80"/>
      <c r="AP36" s="432">
        <f t="shared" si="22"/>
        <v>0.01</v>
      </c>
      <c r="AQ36" s="433">
        <f t="shared" si="23"/>
        <v>0.02272727273</v>
      </c>
      <c r="AR36" s="434"/>
    </row>
    <row r="37" ht="12.0" customHeight="1">
      <c r="A37" s="59"/>
      <c r="B37" s="436" t="s">
        <v>313</v>
      </c>
      <c r="C37" s="453"/>
      <c r="D37" s="453"/>
      <c r="E37" s="453"/>
      <c r="F37" s="454"/>
      <c r="G37" s="535"/>
      <c r="H37" s="440">
        <f>SUM(H30:H36)+H29</f>
        <v>371.94242</v>
      </c>
      <c r="I37" s="456"/>
      <c r="J37" s="454"/>
      <c r="K37" s="535"/>
      <c r="L37" s="440">
        <f>SUM(L30:L36)+L29</f>
        <v>422.1585</v>
      </c>
      <c r="M37" s="456"/>
      <c r="N37" s="442">
        <f t="shared" si="6"/>
        <v>50.21608</v>
      </c>
      <c r="O37" s="443">
        <f t="shared" si="7"/>
        <v>0.1350103599</v>
      </c>
      <c r="P37" s="59"/>
      <c r="Q37" s="454"/>
      <c r="R37" s="535"/>
      <c r="S37" s="440">
        <f>SUM(S30:S36)+S29</f>
        <v>452.1485</v>
      </c>
      <c r="T37" s="456"/>
      <c r="U37" s="442">
        <f t="shared" si="10"/>
        <v>29.99</v>
      </c>
      <c r="V37" s="443">
        <f t="shared" si="11"/>
        <v>0.07103966875</v>
      </c>
      <c r="W37" s="59"/>
      <c r="X37" s="454"/>
      <c r="Y37" s="535"/>
      <c r="Z37" s="440">
        <f>SUM(Z30:Z36)+Z29</f>
        <v>488.7685</v>
      </c>
      <c r="AA37" s="456"/>
      <c r="AB37" s="442">
        <f t="shared" si="14"/>
        <v>36.62</v>
      </c>
      <c r="AC37" s="443">
        <f t="shared" si="15"/>
        <v>0.08099109032</v>
      </c>
      <c r="AD37" s="59"/>
      <c r="AE37" s="454"/>
      <c r="AF37" s="535"/>
      <c r="AG37" s="440">
        <f>SUM(AG30:AG36)+AG29</f>
        <v>515.6785</v>
      </c>
      <c r="AH37" s="456"/>
      <c r="AI37" s="442">
        <f t="shared" si="18"/>
        <v>26.91</v>
      </c>
      <c r="AJ37" s="443">
        <f t="shared" si="19"/>
        <v>0.05505673954</v>
      </c>
      <c r="AK37" s="59"/>
      <c r="AL37" s="454"/>
      <c r="AM37" s="535"/>
      <c r="AN37" s="440">
        <f>SUM(AN30:AN36)+AN29</f>
        <v>541.5685</v>
      </c>
      <c r="AO37" s="456"/>
      <c r="AP37" s="442">
        <f t="shared" si="22"/>
        <v>25.89</v>
      </c>
      <c r="AQ37" s="443">
        <f t="shared" si="23"/>
        <v>0.05020569987</v>
      </c>
      <c r="AR37" s="444"/>
    </row>
    <row r="38" ht="12.0" customHeight="1">
      <c r="A38" s="59"/>
      <c r="B38" s="80" t="s">
        <v>255</v>
      </c>
      <c r="C38" s="426" t="str">
        <f t="shared" ref="C38:C39" si="39">D$6&amp;"."&amp;B38</f>
        <v>General Service &lt; 50 kW.RTSR - Network</v>
      </c>
      <c r="D38" s="457" t="s">
        <v>308</v>
      </c>
      <c r="E38" s="80"/>
      <c r="F38" s="445">
        <f>IFERROR(VLOOKUP($C38,'Proposed Rates'!$B:$J,F$11,FALSE),0)</f>
        <v>0.0118</v>
      </c>
      <c r="G38" s="542">
        <f t="shared" ref="G38:G39" si="40">$F$10*(1+F$63)</f>
        <v>10338</v>
      </c>
      <c r="H38" s="431">
        <f t="shared" ref="H38:H39" si="41">G38*F38</f>
        <v>121.9884</v>
      </c>
      <c r="I38" s="80"/>
      <c r="J38" s="445">
        <f>IFERROR(VLOOKUP($C38,'Proposed Rates'!$B:$J,J$11,FALSE),0)</f>
        <v>0.011</v>
      </c>
      <c r="K38" s="542">
        <f t="shared" ref="K38:K39" si="42">$F$10*(1+J$63)</f>
        <v>10335</v>
      </c>
      <c r="L38" s="431">
        <f t="shared" ref="L38:L39" si="43">K38*J38</f>
        <v>113.685</v>
      </c>
      <c r="M38" s="80"/>
      <c r="N38" s="432">
        <f t="shared" si="6"/>
        <v>-8.3034</v>
      </c>
      <c r="O38" s="433">
        <f t="shared" si="7"/>
        <v>-0.06806712769</v>
      </c>
      <c r="P38" s="59"/>
      <c r="Q38" s="445">
        <f>IFERROR(VLOOKUP($C38,'Proposed Rates'!$B:$J,Q$11,FALSE),0)</f>
        <v>0.011</v>
      </c>
      <c r="R38" s="542">
        <f t="shared" ref="R38:R39" si="44">$F$10*(1+Q$63)</f>
        <v>10335</v>
      </c>
      <c r="S38" s="431">
        <f t="shared" ref="S38:S39" si="45">R38*Q38</f>
        <v>113.685</v>
      </c>
      <c r="T38" s="80"/>
      <c r="U38" s="432">
        <f t="shared" si="10"/>
        <v>0</v>
      </c>
      <c r="V38" s="433">
        <f t="shared" si="11"/>
        <v>0</v>
      </c>
      <c r="W38" s="59"/>
      <c r="X38" s="445">
        <f>IFERROR(VLOOKUP($C38,'Proposed Rates'!$B:$J,X$11,FALSE),0)</f>
        <v>0.011</v>
      </c>
      <c r="Y38" s="542">
        <f t="shared" ref="Y38:Y39" si="46">$F$10*(1+X$63)</f>
        <v>10335</v>
      </c>
      <c r="Z38" s="431">
        <f t="shared" ref="Z38:Z39" si="47">Y38*X38</f>
        <v>113.685</v>
      </c>
      <c r="AA38" s="80"/>
      <c r="AB38" s="432">
        <f t="shared" si="14"/>
        <v>0</v>
      </c>
      <c r="AC38" s="433">
        <f t="shared" si="15"/>
        <v>0</v>
      </c>
      <c r="AD38" s="59"/>
      <c r="AE38" s="445">
        <f>IFERROR(VLOOKUP($C38,'Proposed Rates'!$B:$J,AE$11,FALSE),0)</f>
        <v>0.011</v>
      </c>
      <c r="AF38" s="542">
        <f t="shared" ref="AF38:AF39" si="48">$F$10*(1+AE$63)</f>
        <v>10335</v>
      </c>
      <c r="AG38" s="431">
        <f t="shared" ref="AG38:AG39" si="49">AF38*AE38</f>
        <v>113.685</v>
      </c>
      <c r="AH38" s="80"/>
      <c r="AI38" s="432">
        <f t="shared" si="18"/>
        <v>0</v>
      </c>
      <c r="AJ38" s="433">
        <f t="shared" si="19"/>
        <v>0</v>
      </c>
      <c r="AK38" s="59"/>
      <c r="AL38" s="445">
        <f>IFERROR(VLOOKUP($C38,'Proposed Rates'!$B:$J,AL$11,FALSE),0)</f>
        <v>0.011</v>
      </c>
      <c r="AM38" s="542">
        <f t="shared" ref="AM38:AM39" si="50">$F$10*(1+AL$63)</f>
        <v>10335</v>
      </c>
      <c r="AN38" s="431">
        <f t="shared" ref="AN38:AN39" si="51">AM38*AL38</f>
        <v>113.685</v>
      </c>
      <c r="AO38" s="80"/>
      <c r="AP38" s="432">
        <f t="shared" si="22"/>
        <v>0</v>
      </c>
      <c r="AQ38" s="433">
        <f t="shared" si="23"/>
        <v>0</v>
      </c>
      <c r="AR38" s="434"/>
    </row>
    <row r="39" ht="12.0" customHeight="1">
      <c r="A39" s="59"/>
      <c r="B39" s="80" t="s">
        <v>256</v>
      </c>
      <c r="C39" s="426" t="str">
        <f t="shared" si="39"/>
        <v>General Service &lt; 50 kW.RTSR - Line and Transformation Connection</v>
      </c>
      <c r="D39" s="457" t="s">
        <v>308</v>
      </c>
      <c r="E39" s="80"/>
      <c r="F39" s="445">
        <f>IFERROR(VLOOKUP($C39,'Proposed Rates'!$B:$J,F$11,FALSE),0)</f>
        <v>0.007</v>
      </c>
      <c r="G39" s="542">
        <f t="shared" si="40"/>
        <v>10338</v>
      </c>
      <c r="H39" s="431">
        <f t="shared" si="41"/>
        <v>72.366</v>
      </c>
      <c r="I39" s="80"/>
      <c r="J39" s="445">
        <f>IFERROR(VLOOKUP($C39,'Proposed Rates'!$B:$J,J$11,FALSE),0)</f>
        <v>0.0061</v>
      </c>
      <c r="K39" s="542">
        <f t="shared" si="42"/>
        <v>10335</v>
      </c>
      <c r="L39" s="431">
        <f t="shared" si="43"/>
        <v>63.0435</v>
      </c>
      <c r="M39" s="80"/>
      <c r="N39" s="432">
        <f t="shared" si="6"/>
        <v>-9.3225</v>
      </c>
      <c r="O39" s="433">
        <f t="shared" si="7"/>
        <v>-0.1288243098</v>
      </c>
      <c r="P39" s="59"/>
      <c r="Q39" s="445">
        <f>IFERROR(VLOOKUP($C39,'Proposed Rates'!$B:$J,Q$11,FALSE),0)</f>
        <v>0.0061</v>
      </c>
      <c r="R39" s="542">
        <f t="shared" si="44"/>
        <v>10335</v>
      </c>
      <c r="S39" s="431">
        <f t="shared" si="45"/>
        <v>63.0435</v>
      </c>
      <c r="T39" s="80"/>
      <c r="U39" s="432">
        <f t="shared" si="10"/>
        <v>0</v>
      </c>
      <c r="V39" s="433">
        <f t="shared" si="11"/>
        <v>0</v>
      </c>
      <c r="W39" s="59"/>
      <c r="X39" s="445">
        <f>IFERROR(VLOOKUP($C39,'Proposed Rates'!$B:$J,X$11,FALSE),0)</f>
        <v>0.0061</v>
      </c>
      <c r="Y39" s="542">
        <f t="shared" si="46"/>
        <v>10335</v>
      </c>
      <c r="Z39" s="431">
        <f t="shared" si="47"/>
        <v>63.0435</v>
      </c>
      <c r="AA39" s="80"/>
      <c r="AB39" s="432">
        <f t="shared" si="14"/>
        <v>0</v>
      </c>
      <c r="AC39" s="433">
        <f t="shared" si="15"/>
        <v>0</v>
      </c>
      <c r="AD39" s="59"/>
      <c r="AE39" s="445">
        <f>IFERROR(VLOOKUP($C39,'Proposed Rates'!$B:$J,AE$11,FALSE),0)</f>
        <v>0.0061</v>
      </c>
      <c r="AF39" s="542">
        <f t="shared" si="48"/>
        <v>10335</v>
      </c>
      <c r="AG39" s="431">
        <f t="shared" si="49"/>
        <v>63.0435</v>
      </c>
      <c r="AH39" s="80"/>
      <c r="AI39" s="432">
        <f t="shared" si="18"/>
        <v>0</v>
      </c>
      <c r="AJ39" s="433">
        <f t="shared" si="19"/>
        <v>0</v>
      </c>
      <c r="AK39" s="59"/>
      <c r="AL39" s="445">
        <f>IFERROR(VLOOKUP($C39,'Proposed Rates'!$B:$J,AL$11,FALSE),0)</f>
        <v>0.0061</v>
      </c>
      <c r="AM39" s="542">
        <f t="shared" si="50"/>
        <v>10335</v>
      </c>
      <c r="AN39" s="431">
        <f t="shared" si="51"/>
        <v>63.0435</v>
      </c>
      <c r="AO39" s="80"/>
      <c r="AP39" s="432">
        <f t="shared" si="22"/>
        <v>0</v>
      </c>
      <c r="AQ39" s="433">
        <f t="shared" si="23"/>
        <v>0</v>
      </c>
      <c r="AR39" s="434"/>
    </row>
    <row r="40" ht="12.0" customHeight="1">
      <c r="A40" s="59"/>
      <c r="B40" s="436" t="s">
        <v>314</v>
      </c>
      <c r="C40" s="458"/>
      <c r="D40" s="458"/>
      <c r="E40" s="458"/>
      <c r="F40" s="459"/>
      <c r="G40" s="535"/>
      <c r="H40" s="440">
        <f>SUM(H37:H39)</f>
        <v>566.29682</v>
      </c>
      <c r="I40" s="441"/>
      <c r="J40" s="459"/>
      <c r="K40" s="535"/>
      <c r="L40" s="440">
        <f>SUM(L37:L39)</f>
        <v>598.887</v>
      </c>
      <c r="M40" s="441"/>
      <c r="N40" s="442">
        <f t="shared" si="6"/>
        <v>32.59018</v>
      </c>
      <c r="O40" s="443">
        <f t="shared" si="7"/>
        <v>0.05754964331</v>
      </c>
      <c r="P40" s="59"/>
      <c r="Q40" s="459"/>
      <c r="R40" s="535"/>
      <c r="S40" s="440">
        <f>SUM(S37:S39)</f>
        <v>628.877</v>
      </c>
      <c r="T40" s="441"/>
      <c r="U40" s="442">
        <f t="shared" si="10"/>
        <v>29.99</v>
      </c>
      <c r="V40" s="443">
        <f t="shared" si="11"/>
        <v>0.05007622473</v>
      </c>
      <c r="W40" s="59"/>
      <c r="X40" s="459"/>
      <c r="Y40" s="535"/>
      <c r="Z40" s="440">
        <f>SUM(Z37:Z39)</f>
        <v>665.497</v>
      </c>
      <c r="AA40" s="441"/>
      <c r="AB40" s="442">
        <f t="shared" si="14"/>
        <v>36.62</v>
      </c>
      <c r="AC40" s="443">
        <f t="shared" si="15"/>
        <v>0.05823078281</v>
      </c>
      <c r="AD40" s="59"/>
      <c r="AE40" s="459"/>
      <c r="AF40" s="535"/>
      <c r="AG40" s="440">
        <f>SUM(AG37:AG39)</f>
        <v>692.407</v>
      </c>
      <c r="AH40" s="441"/>
      <c r="AI40" s="442">
        <f t="shared" si="18"/>
        <v>26.91</v>
      </c>
      <c r="AJ40" s="443">
        <f t="shared" si="19"/>
        <v>0.04043594487</v>
      </c>
      <c r="AK40" s="59"/>
      <c r="AL40" s="459"/>
      <c r="AM40" s="535"/>
      <c r="AN40" s="440">
        <f>SUM(AN37:AN39)</f>
        <v>718.297</v>
      </c>
      <c r="AO40" s="441"/>
      <c r="AP40" s="442">
        <f t="shared" si="22"/>
        <v>25.89</v>
      </c>
      <c r="AQ40" s="443">
        <f t="shared" si="23"/>
        <v>0.03739130309</v>
      </c>
      <c r="AR40" s="444"/>
    </row>
    <row r="41" ht="12.0" customHeight="1">
      <c r="A41" s="59"/>
      <c r="B41" s="351" t="s">
        <v>257</v>
      </c>
      <c r="C41" s="426" t="str">
        <f t="shared" ref="C41:C48" si="52">D$6&amp;"."&amp;B41</f>
        <v>General Service &lt; 50 kW.Wholesale Market Service Charge (WMSC)</v>
      </c>
      <c r="D41" s="427" t="s">
        <v>308</v>
      </c>
      <c r="E41" s="351"/>
      <c r="F41" s="445">
        <f>IFERROR(VLOOKUP($C41,'Proposed Rates'!$B:$J,F$11,FALSE),0)</f>
        <v>0.0045</v>
      </c>
      <c r="G41" s="542">
        <f t="shared" ref="G41:G42" si="53">$F$10*(1+F$63)</f>
        <v>10338</v>
      </c>
      <c r="H41" s="431">
        <f t="shared" ref="H41:H48" si="54">G41*F41</f>
        <v>46.521</v>
      </c>
      <c r="I41" s="80"/>
      <c r="J41" s="445">
        <f>IFERROR(VLOOKUP($C41,'Proposed Rates'!$B:$J,J$11,FALSE),0)</f>
        <v>0.0045</v>
      </c>
      <c r="K41" s="542">
        <f t="shared" ref="K41:K42" si="55">$F$10*(1+J$63)</f>
        <v>10335</v>
      </c>
      <c r="L41" s="431">
        <f t="shared" ref="L41:L48" si="56">K41*J41</f>
        <v>46.5075</v>
      </c>
      <c r="M41" s="80"/>
      <c r="N41" s="432">
        <f t="shared" si="6"/>
        <v>-0.0135</v>
      </c>
      <c r="O41" s="433">
        <f t="shared" si="7"/>
        <v>-0.0002901915264</v>
      </c>
      <c r="P41" s="59"/>
      <c r="Q41" s="445">
        <f>IFERROR(VLOOKUP($C41,'Proposed Rates'!$B:$J,Q$11,FALSE),0)</f>
        <v>0.0045</v>
      </c>
      <c r="R41" s="542">
        <f t="shared" ref="R41:R42" si="57">$F$10*(1+Q$63)</f>
        <v>10335</v>
      </c>
      <c r="S41" s="431">
        <f t="shared" ref="S41:S48" si="58">R41*Q41</f>
        <v>46.5075</v>
      </c>
      <c r="T41" s="80"/>
      <c r="U41" s="432">
        <f t="shared" si="10"/>
        <v>0</v>
      </c>
      <c r="V41" s="433">
        <f t="shared" si="11"/>
        <v>0</v>
      </c>
      <c r="W41" s="59"/>
      <c r="X41" s="445">
        <f>IFERROR(VLOOKUP($C41,'Proposed Rates'!$B:$J,X$11,FALSE),0)</f>
        <v>0.0045</v>
      </c>
      <c r="Y41" s="542">
        <f t="shared" ref="Y41:Y42" si="59">$F$10*(1+X$63)</f>
        <v>10335</v>
      </c>
      <c r="Z41" s="431">
        <f t="shared" ref="Z41:Z48" si="60">Y41*X41</f>
        <v>46.5075</v>
      </c>
      <c r="AA41" s="80"/>
      <c r="AB41" s="432">
        <f t="shared" si="14"/>
        <v>0</v>
      </c>
      <c r="AC41" s="433">
        <f t="shared" si="15"/>
        <v>0</v>
      </c>
      <c r="AD41" s="59"/>
      <c r="AE41" s="445">
        <f>IFERROR(VLOOKUP($C41,'Proposed Rates'!$B:$J,AE$11,FALSE),0)</f>
        <v>0.0045</v>
      </c>
      <c r="AF41" s="542">
        <f t="shared" ref="AF41:AF42" si="61">$F$10*(1+AE$63)</f>
        <v>10335</v>
      </c>
      <c r="AG41" s="431">
        <f t="shared" ref="AG41:AG48" si="62">AF41*AE41</f>
        <v>46.5075</v>
      </c>
      <c r="AH41" s="80"/>
      <c r="AI41" s="432">
        <f t="shared" si="18"/>
        <v>0</v>
      </c>
      <c r="AJ41" s="433">
        <f t="shared" si="19"/>
        <v>0</v>
      </c>
      <c r="AK41" s="59"/>
      <c r="AL41" s="445">
        <f>IFERROR(VLOOKUP($C41,'Proposed Rates'!$B:$J,AL$11,FALSE),0)</f>
        <v>0.0045</v>
      </c>
      <c r="AM41" s="542">
        <f t="shared" ref="AM41:AM42" si="63">$F$10*(1+AL$63)</f>
        <v>10335</v>
      </c>
      <c r="AN41" s="431">
        <f t="shared" ref="AN41:AN48" si="64">AM41*AL41</f>
        <v>46.5075</v>
      </c>
      <c r="AO41" s="80"/>
      <c r="AP41" s="432">
        <f t="shared" si="22"/>
        <v>0</v>
      </c>
      <c r="AQ41" s="433">
        <f t="shared" si="23"/>
        <v>0</v>
      </c>
      <c r="AR41" s="434"/>
    </row>
    <row r="42" ht="12.0" customHeight="1">
      <c r="A42" s="59"/>
      <c r="B42" s="351" t="s">
        <v>258</v>
      </c>
      <c r="C42" s="426" t="str">
        <f t="shared" si="52"/>
        <v>General Service &lt; 50 kW.Rural and Remote Rate Protection (RRRP)</v>
      </c>
      <c r="D42" s="427" t="s">
        <v>308</v>
      </c>
      <c r="E42" s="351"/>
      <c r="F42" s="445">
        <f>IFERROR(VLOOKUP($C42,'Proposed Rates'!$B:$J,F$11,FALSE),0)</f>
        <v>0.0015</v>
      </c>
      <c r="G42" s="542">
        <f t="shared" si="53"/>
        <v>10338</v>
      </c>
      <c r="H42" s="431">
        <f t="shared" si="54"/>
        <v>15.507</v>
      </c>
      <c r="I42" s="80"/>
      <c r="J42" s="445">
        <f>IFERROR(VLOOKUP($C42,'Proposed Rates'!$B:$J,J$11,FALSE),0)</f>
        <v>0.0015</v>
      </c>
      <c r="K42" s="542">
        <f t="shared" si="55"/>
        <v>10335</v>
      </c>
      <c r="L42" s="431">
        <f t="shared" si="56"/>
        <v>15.5025</v>
      </c>
      <c r="M42" s="80"/>
      <c r="N42" s="432">
        <f t="shared" si="6"/>
        <v>-0.0045</v>
      </c>
      <c r="O42" s="433">
        <f t="shared" si="7"/>
        <v>-0.0002901915264</v>
      </c>
      <c r="P42" s="59"/>
      <c r="Q42" s="445">
        <f>IFERROR(VLOOKUP($C42,'Proposed Rates'!$B:$J,Q$11,FALSE),0)</f>
        <v>0.0015</v>
      </c>
      <c r="R42" s="542">
        <f t="shared" si="57"/>
        <v>10335</v>
      </c>
      <c r="S42" s="431">
        <f t="shared" si="58"/>
        <v>15.5025</v>
      </c>
      <c r="T42" s="80"/>
      <c r="U42" s="432">
        <f t="shared" si="10"/>
        <v>0</v>
      </c>
      <c r="V42" s="433">
        <f t="shared" si="11"/>
        <v>0</v>
      </c>
      <c r="W42" s="59"/>
      <c r="X42" s="445">
        <f>IFERROR(VLOOKUP($C42,'Proposed Rates'!$B:$J,X$11,FALSE),0)</f>
        <v>0.0015</v>
      </c>
      <c r="Y42" s="542">
        <f t="shared" si="59"/>
        <v>10335</v>
      </c>
      <c r="Z42" s="431">
        <f t="shared" si="60"/>
        <v>15.5025</v>
      </c>
      <c r="AA42" s="80"/>
      <c r="AB42" s="432">
        <f t="shared" si="14"/>
        <v>0</v>
      </c>
      <c r="AC42" s="433">
        <f t="shared" si="15"/>
        <v>0</v>
      </c>
      <c r="AD42" s="59"/>
      <c r="AE42" s="445">
        <f>IFERROR(VLOOKUP($C42,'Proposed Rates'!$B:$J,AE$11,FALSE),0)</f>
        <v>0.0015</v>
      </c>
      <c r="AF42" s="542">
        <f t="shared" si="61"/>
        <v>10335</v>
      </c>
      <c r="AG42" s="431">
        <f t="shared" si="62"/>
        <v>15.5025</v>
      </c>
      <c r="AH42" s="80"/>
      <c r="AI42" s="432">
        <f t="shared" si="18"/>
        <v>0</v>
      </c>
      <c r="AJ42" s="433">
        <f t="shared" si="19"/>
        <v>0</v>
      </c>
      <c r="AK42" s="59"/>
      <c r="AL42" s="445">
        <f>IFERROR(VLOOKUP($C42,'Proposed Rates'!$B:$J,AL$11,FALSE),0)</f>
        <v>0.0015</v>
      </c>
      <c r="AM42" s="542">
        <f t="shared" si="63"/>
        <v>10335</v>
      </c>
      <c r="AN42" s="431">
        <f t="shared" si="64"/>
        <v>15.5025</v>
      </c>
      <c r="AO42" s="80"/>
      <c r="AP42" s="432">
        <f t="shared" si="22"/>
        <v>0</v>
      </c>
      <c r="AQ42" s="433">
        <f t="shared" si="23"/>
        <v>0</v>
      </c>
      <c r="AR42" s="434"/>
    </row>
    <row r="43" ht="12.0" customHeight="1">
      <c r="A43" s="59"/>
      <c r="B43" s="351" t="s">
        <v>260</v>
      </c>
      <c r="C43" s="426" t="str">
        <f t="shared" si="52"/>
        <v>General Service &lt; 50 kW.Standard Supply Service Charge</v>
      </c>
      <c r="D43" s="427" t="s">
        <v>306</v>
      </c>
      <c r="E43" s="351"/>
      <c r="F43" s="428">
        <f>IFERROR(VLOOKUP($C43,'Proposed Rates'!$B:$J,F$11,FALSE),0)</f>
        <v>0.25</v>
      </c>
      <c r="G43" s="429">
        <f>IF($D43="Monthly",1,IF($D43="per KWH",$F$10,0))</f>
        <v>1</v>
      </c>
      <c r="H43" s="431">
        <f t="shared" si="54"/>
        <v>0.25</v>
      </c>
      <c r="I43" s="80"/>
      <c r="J43" s="428">
        <f>IFERROR(VLOOKUP($C43,'Proposed Rates'!$B:$J,J$11,FALSE),0)</f>
        <v>1.51</v>
      </c>
      <c r="K43" s="429">
        <f>IF($D43="Monthly",1,IF($D43="per KWH",$F$10,0))</f>
        <v>1</v>
      </c>
      <c r="L43" s="431">
        <f t="shared" si="56"/>
        <v>1.51</v>
      </c>
      <c r="M43" s="80"/>
      <c r="N43" s="432">
        <f t="shared" si="6"/>
        <v>1.26</v>
      </c>
      <c r="O43" s="433">
        <f t="shared" si="7"/>
        <v>5.04</v>
      </c>
      <c r="P43" s="59"/>
      <c r="Q43" s="428">
        <f>IFERROR(VLOOKUP($C43,'Proposed Rates'!$B:$J,Q$11,FALSE),0)</f>
        <v>1.54</v>
      </c>
      <c r="R43" s="429">
        <f>IF($D43="Monthly",1,IF($D43="per KWH",$F$10,0))</f>
        <v>1</v>
      </c>
      <c r="S43" s="431">
        <f t="shared" si="58"/>
        <v>1.54</v>
      </c>
      <c r="T43" s="80"/>
      <c r="U43" s="432">
        <f t="shared" si="10"/>
        <v>0.03</v>
      </c>
      <c r="V43" s="433">
        <f t="shared" si="11"/>
        <v>0.01986754967</v>
      </c>
      <c r="W43" s="59"/>
      <c r="X43" s="428">
        <f>IFERROR(VLOOKUP($C43,'Proposed Rates'!$B:$J,X$11,FALSE),0)</f>
        <v>1.57</v>
      </c>
      <c r="Y43" s="429">
        <f>IF($D43="Monthly",1,IF($D43="per KWH",$F$10,0))</f>
        <v>1</v>
      </c>
      <c r="Z43" s="431">
        <f t="shared" si="60"/>
        <v>1.57</v>
      </c>
      <c r="AA43" s="80"/>
      <c r="AB43" s="432">
        <f t="shared" si="14"/>
        <v>0.03</v>
      </c>
      <c r="AC43" s="433">
        <f t="shared" si="15"/>
        <v>0.01948051948</v>
      </c>
      <c r="AD43" s="59"/>
      <c r="AE43" s="428">
        <f>IFERROR(VLOOKUP($C43,'Proposed Rates'!$B:$J,AE$11,FALSE),0)</f>
        <v>1.6</v>
      </c>
      <c r="AF43" s="429">
        <f>IF($D43="Monthly",1,IF($D43="per KWH",$F$10,0))</f>
        <v>1</v>
      </c>
      <c r="AG43" s="431">
        <f t="shared" si="62"/>
        <v>1.6</v>
      </c>
      <c r="AH43" s="80"/>
      <c r="AI43" s="432">
        <f t="shared" si="18"/>
        <v>0.03</v>
      </c>
      <c r="AJ43" s="433">
        <f t="shared" si="19"/>
        <v>0.01910828025</v>
      </c>
      <c r="AK43" s="59"/>
      <c r="AL43" s="428">
        <f>IFERROR(VLOOKUP($C43,'Proposed Rates'!$B:$J,AL$11,FALSE),0)</f>
        <v>1.63</v>
      </c>
      <c r="AM43" s="429">
        <f>IF($D43="Monthly",1,IF($D43="per KWH",$F$10,0))</f>
        <v>1</v>
      </c>
      <c r="AN43" s="431">
        <f t="shared" si="64"/>
        <v>1.63</v>
      </c>
      <c r="AO43" s="80"/>
      <c r="AP43" s="432">
        <f t="shared" si="22"/>
        <v>0.03</v>
      </c>
      <c r="AQ43" s="433">
        <f t="shared" si="23"/>
        <v>0.01875</v>
      </c>
      <c r="AR43" s="434"/>
    </row>
    <row r="44" ht="12.0" customHeight="1">
      <c r="A44" s="59"/>
      <c r="B44" s="351" t="s">
        <v>262</v>
      </c>
      <c r="C44" s="426" t="str">
        <f t="shared" si="52"/>
        <v>General Service &lt; 50 kW.TOU - Off Peak</v>
      </c>
      <c r="D44" s="427" t="s">
        <v>308</v>
      </c>
      <c r="E44" s="351"/>
      <c r="F44" s="461">
        <f>VLOOKUP($B44,'Proposed Rates'!$D$248:$J$254,+F$11-2,FALSE)</f>
        <v>0.076</v>
      </c>
      <c r="G44" s="542">
        <f>'Proposed Rates'!$K$249*$F$10</f>
        <v>6400</v>
      </c>
      <c r="H44" s="431">
        <f t="shared" si="54"/>
        <v>486.4</v>
      </c>
      <c r="I44" s="80"/>
      <c r="J44" s="461">
        <f>VLOOKUP($B44,'Proposed Rates'!$D$248:$J$254,+J$11-2,FALSE)</f>
        <v>0.076</v>
      </c>
      <c r="K44" s="542">
        <f>'Proposed Rates'!$K$249*$F$10</f>
        <v>6400</v>
      </c>
      <c r="L44" s="431">
        <f t="shared" si="56"/>
        <v>486.4</v>
      </c>
      <c r="M44" s="80"/>
      <c r="N44" s="432">
        <f t="shared" si="6"/>
        <v>0</v>
      </c>
      <c r="O44" s="433">
        <f t="shared" si="7"/>
        <v>0</v>
      </c>
      <c r="P44" s="59"/>
      <c r="Q44" s="461">
        <f>VLOOKUP($B44,'Proposed Rates'!$D$248:$J$254,+Q$11-2,FALSE)</f>
        <v>0.076</v>
      </c>
      <c r="R44" s="542">
        <f>'Proposed Rates'!$K$249*$F$10</f>
        <v>6400</v>
      </c>
      <c r="S44" s="431">
        <f t="shared" si="58"/>
        <v>486.4</v>
      </c>
      <c r="T44" s="80"/>
      <c r="U44" s="432">
        <f t="shared" si="10"/>
        <v>0</v>
      </c>
      <c r="V44" s="433">
        <f t="shared" si="11"/>
        <v>0</v>
      </c>
      <c r="W44" s="59"/>
      <c r="X44" s="461">
        <f>VLOOKUP($B44,'Proposed Rates'!$D$248:$J$254,+X$11-2,FALSE)</f>
        <v>0.076</v>
      </c>
      <c r="Y44" s="542">
        <f>'Proposed Rates'!$K$249*$F$10</f>
        <v>6400</v>
      </c>
      <c r="Z44" s="431">
        <f t="shared" si="60"/>
        <v>486.4</v>
      </c>
      <c r="AA44" s="80"/>
      <c r="AB44" s="432">
        <f t="shared" si="14"/>
        <v>0</v>
      </c>
      <c r="AC44" s="433">
        <f t="shared" si="15"/>
        <v>0</v>
      </c>
      <c r="AD44" s="59"/>
      <c r="AE44" s="461">
        <f>VLOOKUP($B44,'Proposed Rates'!$D$248:$J$254,+AE$11-2,FALSE)</f>
        <v>0.076</v>
      </c>
      <c r="AF44" s="542">
        <f>'Proposed Rates'!$K$249*$F$10</f>
        <v>6400</v>
      </c>
      <c r="AG44" s="431">
        <f t="shared" si="62"/>
        <v>486.4</v>
      </c>
      <c r="AH44" s="80"/>
      <c r="AI44" s="432">
        <f t="shared" si="18"/>
        <v>0</v>
      </c>
      <c r="AJ44" s="433">
        <f t="shared" si="19"/>
        <v>0</v>
      </c>
      <c r="AK44" s="59"/>
      <c r="AL44" s="461">
        <f>VLOOKUP($B44,'Proposed Rates'!$D$248:$J$254,+AL$11-2,FALSE)</f>
        <v>0.076</v>
      </c>
      <c r="AM44" s="542">
        <f>'Proposed Rates'!$K$249*$F$10</f>
        <v>6400</v>
      </c>
      <c r="AN44" s="431">
        <f t="shared" si="64"/>
        <v>486.4</v>
      </c>
      <c r="AO44" s="80"/>
      <c r="AP44" s="432">
        <f t="shared" si="22"/>
        <v>0</v>
      </c>
      <c r="AQ44" s="433">
        <f t="shared" si="23"/>
        <v>0</v>
      </c>
      <c r="AR44" s="434"/>
    </row>
    <row r="45" ht="12.0" customHeight="1">
      <c r="A45" s="59"/>
      <c r="B45" s="351" t="s">
        <v>263</v>
      </c>
      <c r="C45" s="426" t="str">
        <f t="shared" si="52"/>
        <v>General Service &lt; 50 kW.TOU - Mid Peak</v>
      </c>
      <c r="D45" s="427" t="s">
        <v>308</v>
      </c>
      <c r="E45" s="351"/>
      <c r="F45" s="461">
        <f>VLOOKUP($B45,'Proposed Rates'!$D$248:$J$254,+F$11-2,FALSE)</f>
        <v>0.122</v>
      </c>
      <c r="G45" s="542">
        <f>'Proposed Rates'!$K$250*$F$10</f>
        <v>1800</v>
      </c>
      <c r="H45" s="431">
        <f t="shared" si="54"/>
        <v>219.6</v>
      </c>
      <c r="I45" s="80"/>
      <c r="J45" s="461">
        <f>VLOOKUP($B45,'Proposed Rates'!$D$248:$J$254,+J$11-2,FALSE)</f>
        <v>0.122</v>
      </c>
      <c r="K45" s="542">
        <f>'Proposed Rates'!$K$250*$F$10</f>
        <v>1800</v>
      </c>
      <c r="L45" s="431">
        <f t="shared" si="56"/>
        <v>219.6</v>
      </c>
      <c r="M45" s="80"/>
      <c r="N45" s="432">
        <f t="shared" si="6"/>
        <v>0</v>
      </c>
      <c r="O45" s="433">
        <f t="shared" si="7"/>
        <v>0</v>
      </c>
      <c r="P45" s="59"/>
      <c r="Q45" s="461">
        <f>VLOOKUP($B45,'Proposed Rates'!$D$248:$J$254,+Q$11-2,FALSE)</f>
        <v>0.122</v>
      </c>
      <c r="R45" s="542">
        <f>'Proposed Rates'!$K$250*$F$10</f>
        <v>1800</v>
      </c>
      <c r="S45" s="431">
        <f t="shared" si="58"/>
        <v>219.6</v>
      </c>
      <c r="T45" s="80"/>
      <c r="U45" s="432">
        <f t="shared" si="10"/>
        <v>0</v>
      </c>
      <c r="V45" s="433">
        <f t="shared" si="11"/>
        <v>0</v>
      </c>
      <c r="W45" s="59"/>
      <c r="X45" s="461">
        <f>VLOOKUP($B45,'Proposed Rates'!$D$248:$J$254,+X$11-2,FALSE)</f>
        <v>0.122</v>
      </c>
      <c r="Y45" s="542">
        <f>'Proposed Rates'!$K$250*$F$10</f>
        <v>1800</v>
      </c>
      <c r="Z45" s="431">
        <f t="shared" si="60"/>
        <v>219.6</v>
      </c>
      <c r="AA45" s="80"/>
      <c r="AB45" s="432">
        <f t="shared" si="14"/>
        <v>0</v>
      </c>
      <c r="AC45" s="433">
        <f t="shared" si="15"/>
        <v>0</v>
      </c>
      <c r="AD45" s="59"/>
      <c r="AE45" s="461">
        <f>VLOOKUP($B45,'Proposed Rates'!$D$248:$J$254,+AE$11-2,FALSE)</f>
        <v>0.122</v>
      </c>
      <c r="AF45" s="542">
        <f>'Proposed Rates'!$K$250*$F$10</f>
        <v>1800</v>
      </c>
      <c r="AG45" s="431">
        <f t="shared" si="62"/>
        <v>219.6</v>
      </c>
      <c r="AH45" s="80"/>
      <c r="AI45" s="432">
        <f t="shared" si="18"/>
        <v>0</v>
      </c>
      <c r="AJ45" s="433">
        <f t="shared" si="19"/>
        <v>0</v>
      </c>
      <c r="AK45" s="59"/>
      <c r="AL45" s="461">
        <f>VLOOKUP($B45,'Proposed Rates'!$D$248:$J$254,+AL$11-2,FALSE)</f>
        <v>0.122</v>
      </c>
      <c r="AM45" s="542">
        <f>'Proposed Rates'!$K$250*$F$10</f>
        <v>1800</v>
      </c>
      <c r="AN45" s="431">
        <f t="shared" si="64"/>
        <v>219.6</v>
      </c>
      <c r="AO45" s="80"/>
      <c r="AP45" s="432">
        <f t="shared" si="22"/>
        <v>0</v>
      </c>
      <c r="AQ45" s="433">
        <f t="shared" si="23"/>
        <v>0</v>
      </c>
      <c r="AR45" s="434"/>
    </row>
    <row r="46" ht="12.0" customHeight="1">
      <c r="A46" s="59"/>
      <c r="B46" s="59" t="s">
        <v>264</v>
      </c>
      <c r="C46" s="426" t="str">
        <f t="shared" si="52"/>
        <v>General Service &lt; 50 kW.TOU - On Peak</v>
      </c>
      <c r="D46" s="427" t="s">
        <v>308</v>
      </c>
      <c r="E46" s="351"/>
      <c r="F46" s="461">
        <f>VLOOKUP($B46,'Proposed Rates'!$D$248:$J$254,+F$11-2,FALSE)</f>
        <v>0.158</v>
      </c>
      <c r="G46" s="542">
        <f>'Proposed Rates'!$K$251*$F$10</f>
        <v>1800</v>
      </c>
      <c r="H46" s="431">
        <f t="shared" si="54"/>
        <v>284.4</v>
      </c>
      <c r="I46" s="80"/>
      <c r="J46" s="461">
        <f>VLOOKUP($B46,'Proposed Rates'!$D$248:$J$254,+J$11-2,FALSE)</f>
        <v>0.158</v>
      </c>
      <c r="K46" s="542">
        <f>'Proposed Rates'!$K$251*$F$10</f>
        <v>1800</v>
      </c>
      <c r="L46" s="431">
        <f t="shared" si="56"/>
        <v>284.4</v>
      </c>
      <c r="M46" s="80"/>
      <c r="N46" s="432">
        <f t="shared" si="6"/>
        <v>0</v>
      </c>
      <c r="O46" s="433">
        <f t="shared" si="7"/>
        <v>0</v>
      </c>
      <c r="P46" s="59"/>
      <c r="Q46" s="461">
        <f>VLOOKUP($B46,'Proposed Rates'!$D$248:$J$254,+Q$11-2,FALSE)</f>
        <v>0.158</v>
      </c>
      <c r="R46" s="542">
        <f>'Proposed Rates'!$K$251*$F$10</f>
        <v>1800</v>
      </c>
      <c r="S46" s="431">
        <f t="shared" si="58"/>
        <v>284.4</v>
      </c>
      <c r="T46" s="80"/>
      <c r="U46" s="432">
        <f t="shared" si="10"/>
        <v>0</v>
      </c>
      <c r="V46" s="433">
        <f t="shared" si="11"/>
        <v>0</v>
      </c>
      <c r="W46" s="59"/>
      <c r="X46" s="461">
        <f>VLOOKUP($B46,'Proposed Rates'!$D$248:$J$254,+X$11-2,FALSE)</f>
        <v>0.158</v>
      </c>
      <c r="Y46" s="542">
        <f>'Proposed Rates'!$K$251*$F$10</f>
        <v>1800</v>
      </c>
      <c r="Z46" s="431">
        <f t="shared" si="60"/>
        <v>284.4</v>
      </c>
      <c r="AA46" s="80"/>
      <c r="AB46" s="432">
        <f t="shared" si="14"/>
        <v>0</v>
      </c>
      <c r="AC46" s="433">
        <f t="shared" si="15"/>
        <v>0</v>
      </c>
      <c r="AD46" s="59"/>
      <c r="AE46" s="461">
        <f>VLOOKUP($B46,'Proposed Rates'!$D$248:$J$254,+AE$11-2,FALSE)</f>
        <v>0.158</v>
      </c>
      <c r="AF46" s="542">
        <f>'Proposed Rates'!$K$251*$F$10</f>
        <v>1800</v>
      </c>
      <c r="AG46" s="431">
        <f t="shared" si="62"/>
        <v>284.4</v>
      </c>
      <c r="AH46" s="80"/>
      <c r="AI46" s="432">
        <f t="shared" si="18"/>
        <v>0</v>
      </c>
      <c r="AJ46" s="433">
        <f t="shared" si="19"/>
        <v>0</v>
      </c>
      <c r="AK46" s="59"/>
      <c r="AL46" s="461">
        <f>VLOOKUP($B46,'Proposed Rates'!$D$248:$J$254,+AL$11-2,FALSE)</f>
        <v>0.158</v>
      </c>
      <c r="AM46" s="542">
        <f>'Proposed Rates'!$K$251*$F$10</f>
        <v>1800</v>
      </c>
      <c r="AN46" s="431">
        <f t="shared" si="64"/>
        <v>284.4</v>
      </c>
      <c r="AO46" s="80"/>
      <c r="AP46" s="432">
        <f t="shared" si="22"/>
        <v>0</v>
      </c>
      <c r="AQ46" s="433">
        <f t="shared" si="23"/>
        <v>0</v>
      </c>
      <c r="AR46" s="434"/>
    </row>
    <row r="47" ht="12.0" customHeight="1">
      <c r="A47" s="59"/>
      <c r="B47" s="351" t="s">
        <v>265</v>
      </c>
      <c r="C47" s="426" t="str">
        <f t="shared" si="52"/>
        <v>General Service &lt; 50 kW.Energy - RPP - Tier 1</v>
      </c>
      <c r="D47" s="427" t="s">
        <v>308</v>
      </c>
      <c r="E47" s="351"/>
      <c r="F47" s="461">
        <f>VLOOKUP($B47,'Proposed Rates'!$D$248:$J$254,+F$11-2,FALSE)</f>
        <v>0.093</v>
      </c>
      <c r="G47" s="542">
        <f>IF(AND($S$2=1, $F$10&gt;=750), 750, IF(AND($S$2=1, AND($F$10&lt;750, $F$10&gt;=0)), $F$10, IF(AND($S$2=2, $F$10&gt;=1000), 1000, IF(AND($S$2=2, AND($F$10&lt;1000, $F$10&gt;=0)), $F$10))))</f>
        <v>750</v>
      </c>
      <c r="H47" s="431">
        <f t="shared" si="54"/>
        <v>69.75</v>
      </c>
      <c r="I47" s="80"/>
      <c r="J47" s="461">
        <f>VLOOKUP($B47,'Proposed Rates'!$D$248:$J$254,+J$11-2,FALSE)</f>
        <v>0.093</v>
      </c>
      <c r="K47" s="542">
        <f>IF(AND($S$2=1, $F$10&gt;=750), 750, IF(AND($S$2=1, AND($F$10&lt;750, $F$10&gt;=0)), $F$10, IF(AND($S$2=2, $F$10&gt;=1000), 1000, IF(AND($S$2=2, AND($F$10&lt;1000, $F$10&gt;=0)), $F$10))))</f>
        <v>750</v>
      </c>
      <c r="L47" s="431">
        <f t="shared" si="56"/>
        <v>69.75</v>
      </c>
      <c r="M47" s="80"/>
      <c r="N47" s="432">
        <f t="shared" si="6"/>
        <v>0</v>
      </c>
      <c r="O47" s="433">
        <f t="shared" si="7"/>
        <v>0</v>
      </c>
      <c r="P47" s="59"/>
      <c r="Q47" s="461">
        <f>VLOOKUP($B47,'Proposed Rates'!$D$248:$J$254,+Q$11-2,FALSE)</f>
        <v>0.093</v>
      </c>
      <c r="R47" s="542">
        <f>IF(AND($S$2=1, $F$10&gt;=750), 750, IF(AND($S$2=1, AND($F$10&lt;750, $F$10&gt;=0)), $F$10, IF(AND($S$2=2, $F$10&gt;=1000), 1000, IF(AND($S$2=2, AND($F$10&lt;1000, $F$10&gt;=0)), $F$10))))</f>
        <v>750</v>
      </c>
      <c r="S47" s="431">
        <f t="shared" si="58"/>
        <v>69.75</v>
      </c>
      <c r="T47" s="80"/>
      <c r="U47" s="432">
        <f t="shared" si="10"/>
        <v>0</v>
      </c>
      <c r="V47" s="433">
        <f t="shared" si="11"/>
        <v>0</v>
      </c>
      <c r="W47" s="59"/>
      <c r="X47" s="461">
        <f>VLOOKUP($B47,'Proposed Rates'!$D$248:$J$254,+X$11-2,FALSE)</f>
        <v>0.093</v>
      </c>
      <c r="Y47" s="542">
        <f>IF(AND($S$2=1, $F$10&gt;=750), 750, IF(AND($S$2=1, AND($F$10&lt;750, $F$10&gt;=0)), $F$10, IF(AND($S$2=2, $F$10&gt;=1000), 1000, IF(AND($S$2=2, AND($F$10&lt;1000, $F$10&gt;=0)), $F$10))))</f>
        <v>750</v>
      </c>
      <c r="Z47" s="431">
        <f t="shared" si="60"/>
        <v>69.75</v>
      </c>
      <c r="AA47" s="80"/>
      <c r="AB47" s="432">
        <f t="shared" si="14"/>
        <v>0</v>
      </c>
      <c r="AC47" s="433">
        <f t="shared" si="15"/>
        <v>0</v>
      </c>
      <c r="AD47" s="59"/>
      <c r="AE47" s="461">
        <f>VLOOKUP($B47,'Proposed Rates'!$D$248:$J$254,+AE$11-2,FALSE)</f>
        <v>0.093</v>
      </c>
      <c r="AF47" s="542">
        <f>IF(AND($S$2=1, $F$10&gt;=750), 750, IF(AND($S$2=1, AND($F$10&lt;750, $F$10&gt;=0)), $F$10, IF(AND($S$2=2, $F$10&gt;=1000), 1000, IF(AND($S$2=2, AND($F$10&lt;1000, $F$10&gt;=0)), $F$10))))</f>
        <v>750</v>
      </c>
      <c r="AG47" s="431">
        <f t="shared" si="62"/>
        <v>69.75</v>
      </c>
      <c r="AH47" s="80"/>
      <c r="AI47" s="432">
        <f t="shared" si="18"/>
        <v>0</v>
      </c>
      <c r="AJ47" s="433">
        <f t="shared" si="19"/>
        <v>0</v>
      </c>
      <c r="AK47" s="59"/>
      <c r="AL47" s="461">
        <f>VLOOKUP($B47,'Proposed Rates'!$D$248:$J$254,+AL$11-2,FALSE)</f>
        <v>0.093</v>
      </c>
      <c r="AM47" s="542">
        <f>IF(AND($S$2=1, $F$10&gt;=750), 750, IF(AND($S$2=1, AND($F$10&lt;750, $F$10&gt;=0)), $F$10, IF(AND($S$2=2, $F$10&gt;=1000), 1000, IF(AND($S$2=2, AND($F$10&lt;1000, $F$10&gt;=0)), $F$10))))</f>
        <v>750</v>
      </c>
      <c r="AN47" s="431">
        <f t="shared" si="64"/>
        <v>69.75</v>
      </c>
      <c r="AO47" s="80"/>
      <c r="AP47" s="432">
        <f t="shared" si="22"/>
        <v>0</v>
      </c>
      <c r="AQ47" s="433">
        <f t="shared" si="23"/>
        <v>0</v>
      </c>
      <c r="AR47" s="434"/>
    </row>
    <row r="48" ht="12.0" customHeight="1">
      <c r="A48" s="59"/>
      <c r="B48" s="351" t="s">
        <v>266</v>
      </c>
      <c r="C48" s="426" t="str">
        <f t="shared" si="52"/>
        <v>General Service &lt; 50 kW.Energy - RPP - Tier 2</v>
      </c>
      <c r="D48" s="427" t="s">
        <v>308</v>
      </c>
      <c r="E48" s="351"/>
      <c r="F48" s="461">
        <f>VLOOKUP($B48,'Proposed Rates'!$D$248:$J$254,+F$11-2,FALSE)</f>
        <v>0.11</v>
      </c>
      <c r="G48" s="542">
        <f>IF(AND($S$2=1, $F$10&gt;=750), $F$10-750, IF(AND($S$2=1, AND($F$10&lt;750, $F$10&gt;=0)), 0, IF(AND($S$2=2, $F$10&gt;=1000), $F$10-1000, IF(AND($S$2=2, AND($F$10&lt;1000, $F$10&gt;=0)), 0))))</f>
        <v>9250</v>
      </c>
      <c r="H48" s="431">
        <f t="shared" si="54"/>
        <v>1017.5</v>
      </c>
      <c r="I48" s="80"/>
      <c r="J48" s="461">
        <f>VLOOKUP($B48,'Proposed Rates'!$D$248:$J$254,+J$11-2,FALSE)</f>
        <v>0.11</v>
      </c>
      <c r="K48" s="542">
        <f>IF(AND($S$2=1, $F$10&gt;=750), $F$10-750, IF(AND($S$2=1, AND($F$10&lt;750, $F$10&gt;=0)), 0, IF(AND($S$2=2, $F$10&gt;=1000), $F$10-1000, IF(AND($S$2=2, AND($F$10&lt;1000, $F$10&gt;=0)), 0))))</f>
        <v>9250</v>
      </c>
      <c r="L48" s="431">
        <f t="shared" si="56"/>
        <v>1017.5</v>
      </c>
      <c r="M48" s="80"/>
      <c r="N48" s="432">
        <f t="shared" si="6"/>
        <v>0</v>
      </c>
      <c r="O48" s="433">
        <f t="shared" si="7"/>
        <v>0</v>
      </c>
      <c r="P48" s="59"/>
      <c r="Q48" s="461">
        <f>VLOOKUP($B48,'Proposed Rates'!$D$248:$J$254,+Q$11-2,FALSE)</f>
        <v>0.11</v>
      </c>
      <c r="R48" s="542">
        <f>IF(AND($S$2=1, $F$10&gt;=750), $F$10-750, IF(AND($S$2=1, AND($F$10&lt;750, $F$10&gt;=0)), 0, IF(AND($S$2=2, $F$10&gt;=1000), $F$10-1000, IF(AND($S$2=2, AND($F$10&lt;1000, $F$10&gt;=0)), 0))))</f>
        <v>9250</v>
      </c>
      <c r="S48" s="431">
        <f t="shared" si="58"/>
        <v>1017.5</v>
      </c>
      <c r="T48" s="80"/>
      <c r="U48" s="432">
        <f t="shared" si="10"/>
        <v>0</v>
      </c>
      <c r="V48" s="433">
        <f t="shared" si="11"/>
        <v>0</v>
      </c>
      <c r="W48" s="59"/>
      <c r="X48" s="461">
        <f>VLOOKUP($B48,'Proposed Rates'!$D$248:$J$254,+X$11-2,FALSE)</f>
        <v>0.11</v>
      </c>
      <c r="Y48" s="542">
        <f>IF(AND($S$2=1, $F$10&gt;=750), $F$10-750, IF(AND($S$2=1, AND($F$10&lt;750, $F$10&gt;=0)), 0, IF(AND($S$2=2, $F$10&gt;=1000), $F$10-1000, IF(AND($S$2=2, AND($F$10&lt;1000, $F$10&gt;=0)), 0))))</f>
        <v>9250</v>
      </c>
      <c r="Z48" s="431">
        <f t="shared" si="60"/>
        <v>1017.5</v>
      </c>
      <c r="AA48" s="80"/>
      <c r="AB48" s="432">
        <f t="shared" si="14"/>
        <v>0</v>
      </c>
      <c r="AC48" s="433">
        <f t="shared" si="15"/>
        <v>0</v>
      </c>
      <c r="AD48" s="59"/>
      <c r="AE48" s="461">
        <f>VLOOKUP($B48,'Proposed Rates'!$D$248:$J$254,+AE$11-2,FALSE)</f>
        <v>0.11</v>
      </c>
      <c r="AF48" s="542">
        <f>IF(AND($S$2=1, $F$10&gt;=750), $F$10-750, IF(AND($S$2=1, AND($F$10&lt;750, $F$10&gt;=0)), 0, IF(AND($S$2=2, $F$10&gt;=1000), $F$10-1000, IF(AND($S$2=2, AND($F$10&lt;1000, $F$10&gt;=0)), 0))))</f>
        <v>9250</v>
      </c>
      <c r="AG48" s="431">
        <f t="shared" si="62"/>
        <v>1017.5</v>
      </c>
      <c r="AH48" s="80"/>
      <c r="AI48" s="432">
        <f t="shared" si="18"/>
        <v>0</v>
      </c>
      <c r="AJ48" s="433">
        <f t="shared" si="19"/>
        <v>0</v>
      </c>
      <c r="AK48" s="59"/>
      <c r="AL48" s="461">
        <f>VLOOKUP($B48,'Proposed Rates'!$D$248:$J$254,+AL$11-2,FALSE)</f>
        <v>0.11</v>
      </c>
      <c r="AM48" s="542">
        <f>IF(AND($S$2=1, $F$10&gt;=750), $F$10-750, IF(AND($S$2=1, AND($F$10&lt;750, $F$10&gt;=0)), 0, IF(AND($S$2=2, $F$10&gt;=1000), $F$10-1000, IF(AND($S$2=2, AND($F$10&lt;1000, $F$10&gt;=0)), 0))))</f>
        <v>9250</v>
      </c>
      <c r="AN48" s="431">
        <f t="shared" si="64"/>
        <v>1017.5</v>
      </c>
      <c r="AO48" s="80"/>
      <c r="AP48" s="432">
        <f t="shared" si="22"/>
        <v>0</v>
      </c>
      <c r="AQ48" s="433">
        <f t="shared" si="23"/>
        <v>0</v>
      </c>
      <c r="AR48" s="434"/>
    </row>
    <row r="49" ht="12.0" customHeight="1">
      <c r="A49" s="59"/>
      <c r="B49" s="465"/>
      <c r="C49" s="466"/>
      <c r="D49" s="466"/>
      <c r="E49" s="466"/>
      <c r="F49" s="467"/>
      <c r="G49" s="509"/>
      <c r="H49" s="469"/>
      <c r="I49" s="471"/>
      <c r="J49" s="467"/>
      <c r="K49" s="468"/>
      <c r="L49" s="469"/>
      <c r="M49" s="471"/>
      <c r="N49" s="472"/>
      <c r="O49" s="473"/>
      <c r="P49" s="59"/>
      <c r="Q49" s="467"/>
      <c r="R49" s="467"/>
      <c r="S49" s="469"/>
      <c r="T49" s="471"/>
      <c r="U49" s="472"/>
      <c r="V49" s="473"/>
      <c r="W49" s="59"/>
      <c r="X49" s="467"/>
      <c r="Y49" s="468"/>
      <c r="Z49" s="469"/>
      <c r="AA49" s="471"/>
      <c r="AB49" s="472"/>
      <c r="AC49" s="473"/>
      <c r="AD49" s="59"/>
      <c r="AE49" s="467"/>
      <c r="AF49" s="468"/>
      <c r="AG49" s="469"/>
      <c r="AH49" s="471"/>
      <c r="AI49" s="472"/>
      <c r="AJ49" s="473"/>
      <c r="AK49" s="59"/>
      <c r="AL49" s="467"/>
      <c r="AM49" s="468"/>
      <c r="AN49" s="469"/>
      <c r="AO49" s="471"/>
      <c r="AP49" s="472"/>
      <c r="AQ49" s="473"/>
      <c r="AR49" s="474"/>
    </row>
    <row r="50" ht="12.0" customHeight="1">
      <c r="A50" s="59"/>
      <c r="B50" s="475" t="s">
        <v>315</v>
      </c>
      <c r="C50" s="351"/>
      <c r="D50" s="351"/>
      <c r="E50" s="351"/>
      <c r="F50" s="476"/>
      <c r="G50" s="523"/>
      <c r="H50" s="478">
        <f>SUM(H41:H46,H40)</f>
        <v>1618.97482</v>
      </c>
      <c r="I50" s="516"/>
      <c r="J50" s="476"/>
      <c r="K50" s="477"/>
      <c r="L50" s="479">
        <f>SUM(L41:L46,L40)</f>
        <v>1652.807</v>
      </c>
      <c r="M50" s="480"/>
      <c r="N50" s="479">
        <f t="shared" ref="N50:N54" si="65">L50-H50</f>
        <v>33.83218</v>
      </c>
      <c r="O50" s="481">
        <f t="shared" ref="O50:O54" si="66">IF((H50)=0,"",(N50/H50))</f>
        <v>0.0208972861</v>
      </c>
      <c r="P50" s="59"/>
      <c r="Q50" s="476"/>
      <c r="R50" s="477"/>
      <c r="S50" s="479">
        <f>SUM(S41:S46,S40)</f>
        <v>1682.827</v>
      </c>
      <c r="T50" s="480"/>
      <c r="U50" s="479">
        <f t="shared" ref="U50:U54" si="67">S50-L50</f>
        <v>30.02</v>
      </c>
      <c r="V50" s="481">
        <f t="shared" ref="V50:V54" si="68">IF((L50)=0,"",(U50/L50))</f>
        <v>0.01816304021</v>
      </c>
      <c r="W50" s="59"/>
      <c r="X50" s="476"/>
      <c r="Y50" s="477"/>
      <c r="Z50" s="479">
        <f>SUM(Z41:Z46,Z40)</f>
        <v>1719.477</v>
      </c>
      <c r="AA50" s="480"/>
      <c r="AB50" s="479">
        <f t="shared" ref="AB50:AB54" si="69">Z50-S50</f>
        <v>36.65</v>
      </c>
      <c r="AC50" s="481">
        <f t="shared" ref="AC50:AC54" si="70">IF((S50)=0,"",(AB50/S50))</f>
        <v>0.02177882813</v>
      </c>
      <c r="AD50" s="59"/>
      <c r="AE50" s="476"/>
      <c r="AF50" s="477"/>
      <c r="AG50" s="479">
        <f>SUM(AG41:AG46,AG40)</f>
        <v>1746.417</v>
      </c>
      <c r="AH50" s="480"/>
      <c r="AI50" s="479">
        <f t="shared" ref="AI50:AI54" si="71">AG50-Z50</f>
        <v>26.94</v>
      </c>
      <c r="AJ50" s="481">
        <f t="shared" ref="AJ50:AJ54" si="72">IF((Z50)=0,"",(AI50/Z50))</f>
        <v>0.01566755473</v>
      </c>
      <c r="AK50" s="59"/>
      <c r="AL50" s="476"/>
      <c r="AM50" s="477"/>
      <c r="AN50" s="479">
        <f>SUM(AN41:AN46,AN40)</f>
        <v>1772.337</v>
      </c>
      <c r="AO50" s="480"/>
      <c r="AP50" s="479">
        <f t="shared" ref="AP50:AP54" si="73">AN50-AG50</f>
        <v>25.92</v>
      </c>
      <c r="AQ50" s="481">
        <f t="shared" ref="AQ50:AQ54" si="74">IF((AG50)=0,"",(AP50/AG50))</f>
        <v>0.01484181613</v>
      </c>
      <c r="AR50" s="482"/>
    </row>
    <row r="51" ht="12.0" customHeight="1">
      <c r="A51" s="59"/>
      <c r="B51" s="483" t="s">
        <v>316</v>
      </c>
      <c r="C51" s="351"/>
      <c r="D51" s="351"/>
      <c r="E51" s="351"/>
      <c r="F51" s="476">
        <v>0.13</v>
      </c>
      <c r="G51" s="80"/>
      <c r="H51" s="524">
        <f>H50*F51</f>
        <v>210.4667266</v>
      </c>
      <c r="I51" s="448"/>
      <c r="J51" s="476">
        <v>0.13</v>
      </c>
      <c r="K51" s="448"/>
      <c r="L51" s="431">
        <f>L50*J51</f>
        <v>214.86491</v>
      </c>
      <c r="M51" s="80"/>
      <c r="N51" s="432">
        <f t="shared" si="65"/>
        <v>4.3981834</v>
      </c>
      <c r="O51" s="433">
        <f t="shared" si="66"/>
        <v>0.0208972861</v>
      </c>
      <c r="P51" s="59"/>
      <c r="Q51" s="476">
        <v>0.13</v>
      </c>
      <c r="R51" s="448"/>
      <c r="S51" s="431">
        <f>S50*Q51</f>
        <v>218.76751</v>
      </c>
      <c r="T51" s="80"/>
      <c r="U51" s="432">
        <f t="shared" si="67"/>
        <v>3.9026</v>
      </c>
      <c r="V51" s="433">
        <f t="shared" si="68"/>
        <v>0.01816304021</v>
      </c>
      <c r="W51" s="59"/>
      <c r="X51" s="476">
        <v>0.13</v>
      </c>
      <c r="Y51" s="448"/>
      <c r="Z51" s="431">
        <f>Z50*X51</f>
        <v>223.53201</v>
      </c>
      <c r="AA51" s="80"/>
      <c r="AB51" s="432">
        <f t="shared" si="69"/>
        <v>4.7645</v>
      </c>
      <c r="AC51" s="433">
        <f t="shared" si="70"/>
        <v>0.02177882813</v>
      </c>
      <c r="AD51" s="59"/>
      <c r="AE51" s="476">
        <v>0.13</v>
      </c>
      <c r="AF51" s="448"/>
      <c r="AG51" s="431">
        <f>AG50*AE51</f>
        <v>227.03421</v>
      </c>
      <c r="AH51" s="80"/>
      <c r="AI51" s="432">
        <f t="shared" si="71"/>
        <v>3.5022</v>
      </c>
      <c r="AJ51" s="433">
        <f t="shared" si="72"/>
        <v>0.01566755473</v>
      </c>
      <c r="AK51" s="59"/>
      <c r="AL51" s="476">
        <v>0.13</v>
      </c>
      <c r="AM51" s="448"/>
      <c r="AN51" s="431">
        <f>AN50*AL51</f>
        <v>230.40381</v>
      </c>
      <c r="AO51" s="80"/>
      <c r="AP51" s="432">
        <f t="shared" si="73"/>
        <v>3.3696</v>
      </c>
      <c r="AQ51" s="433">
        <f t="shared" si="74"/>
        <v>0.01484181613</v>
      </c>
      <c r="AR51" s="434"/>
    </row>
    <row r="52" ht="12.0" customHeight="1">
      <c r="A52" s="59"/>
      <c r="B52" s="485" t="s">
        <v>371</v>
      </c>
      <c r="C52" s="351"/>
      <c r="D52" s="351"/>
      <c r="E52" s="351"/>
      <c r="F52" s="486"/>
      <c r="G52" s="80"/>
      <c r="H52" s="524">
        <f>H50+H51</f>
        <v>1829.441547</v>
      </c>
      <c r="I52" s="448"/>
      <c r="J52" s="486"/>
      <c r="K52" s="448"/>
      <c r="L52" s="431">
        <f>L50+L51</f>
        <v>1867.67191</v>
      </c>
      <c r="M52" s="80"/>
      <c r="N52" s="432">
        <f t="shared" si="65"/>
        <v>38.2303634</v>
      </c>
      <c r="O52" s="433">
        <f t="shared" si="66"/>
        <v>0.0208972861</v>
      </c>
      <c r="P52" s="59"/>
      <c r="Q52" s="486"/>
      <c r="R52" s="448"/>
      <c r="S52" s="431">
        <f>S50+S51</f>
        <v>1901.59451</v>
      </c>
      <c r="T52" s="80"/>
      <c r="U52" s="432">
        <f t="shared" si="67"/>
        <v>33.9226</v>
      </c>
      <c r="V52" s="433">
        <f t="shared" si="68"/>
        <v>0.01816304021</v>
      </c>
      <c r="W52" s="59"/>
      <c r="X52" s="486"/>
      <c r="Y52" s="448"/>
      <c r="Z52" s="431">
        <f>Z50+Z51</f>
        <v>1943.00901</v>
      </c>
      <c r="AA52" s="80"/>
      <c r="AB52" s="432">
        <f t="shared" si="69"/>
        <v>41.4145</v>
      </c>
      <c r="AC52" s="433">
        <f t="shared" si="70"/>
        <v>0.02177882813</v>
      </c>
      <c r="AD52" s="59"/>
      <c r="AE52" s="486"/>
      <c r="AF52" s="448"/>
      <c r="AG52" s="431">
        <f>AG50+AG51</f>
        <v>1973.45121</v>
      </c>
      <c r="AH52" s="80"/>
      <c r="AI52" s="432">
        <f t="shared" si="71"/>
        <v>30.4422</v>
      </c>
      <c r="AJ52" s="433">
        <f t="shared" si="72"/>
        <v>0.01566755473</v>
      </c>
      <c r="AK52" s="59"/>
      <c r="AL52" s="486"/>
      <c r="AM52" s="448"/>
      <c r="AN52" s="431">
        <f>AN50+AN51</f>
        <v>2002.74081</v>
      </c>
      <c r="AO52" s="80"/>
      <c r="AP52" s="432">
        <f t="shared" si="73"/>
        <v>29.2896</v>
      </c>
      <c r="AQ52" s="433">
        <f t="shared" si="74"/>
        <v>0.01484181613</v>
      </c>
      <c r="AR52" s="434"/>
    </row>
    <row r="53" ht="12.0" customHeight="1">
      <c r="A53" s="59"/>
      <c r="B53" s="487" t="s">
        <v>273</v>
      </c>
      <c r="E53" s="351"/>
      <c r="F53" s="488">
        <f>'Proposed Rates'!E287</f>
        <v>0.131</v>
      </c>
      <c r="G53" s="80"/>
      <c r="H53" s="526">
        <f>F53*H50</f>
        <v>212.0857014</v>
      </c>
      <c r="I53" s="448"/>
      <c r="J53" s="488">
        <f>'Proposed Rates'!I287</f>
        <v>0.131</v>
      </c>
      <c r="K53" s="448"/>
      <c r="L53" s="489">
        <f>J53*L50</f>
        <v>216.517717</v>
      </c>
      <c r="M53" s="80"/>
      <c r="N53" s="489">
        <f t="shared" si="65"/>
        <v>4.43201558</v>
      </c>
      <c r="O53" s="491">
        <f t="shared" si="66"/>
        <v>0.0208972861</v>
      </c>
      <c r="P53" s="59"/>
      <c r="Q53" s="488">
        <f>J53</f>
        <v>0.131</v>
      </c>
      <c r="R53" s="448"/>
      <c r="S53" s="489">
        <f>Q53*S50</f>
        <v>220.450337</v>
      </c>
      <c r="T53" s="80"/>
      <c r="U53" s="489">
        <f t="shared" si="67"/>
        <v>3.93262</v>
      </c>
      <c r="V53" s="491">
        <f t="shared" si="68"/>
        <v>0.01816304021</v>
      </c>
      <c r="W53" s="59"/>
      <c r="X53" s="488">
        <f>Q53</f>
        <v>0.131</v>
      </c>
      <c r="Y53" s="448"/>
      <c r="Z53" s="489">
        <f>X53*Z50</f>
        <v>225.251487</v>
      </c>
      <c r="AA53" s="80"/>
      <c r="AB53" s="489">
        <f t="shared" si="69"/>
        <v>4.80115</v>
      </c>
      <c r="AC53" s="491">
        <f t="shared" si="70"/>
        <v>0.02177882813</v>
      </c>
      <c r="AD53" s="59"/>
      <c r="AE53" s="488">
        <f>X53</f>
        <v>0.131</v>
      </c>
      <c r="AF53" s="448"/>
      <c r="AG53" s="489">
        <f>AE53*AG50</f>
        <v>228.780627</v>
      </c>
      <c r="AH53" s="80"/>
      <c r="AI53" s="489">
        <f t="shared" si="71"/>
        <v>3.52914</v>
      </c>
      <c r="AJ53" s="491">
        <f t="shared" si="72"/>
        <v>0.01566755473</v>
      </c>
      <c r="AK53" s="59"/>
      <c r="AL53" s="488">
        <f>AE53</f>
        <v>0.131</v>
      </c>
      <c r="AM53" s="448"/>
      <c r="AN53" s="489">
        <f>AL53*AN50</f>
        <v>232.176147</v>
      </c>
      <c r="AO53" s="80"/>
      <c r="AP53" s="489">
        <f t="shared" si="73"/>
        <v>3.39552</v>
      </c>
      <c r="AQ53" s="491">
        <f t="shared" si="74"/>
        <v>0.01484181613</v>
      </c>
      <c r="AR53" s="492"/>
    </row>
    <row r="54" ht="12.75" customHeight="1">
      <c r="A54" s="59"/>
      <c r="B54" s="493" t="s">
        <v>318</v>
      </c>
      <c r="C54" s="71"/>
      <c r="D54" s="72"/>
      <c r="E54" s="494"/>
      <c r="F54" s="495"/>
      <c r="G54" s="527"/>
      <c r="H54" s="528">
        <f>H52-H53</f>
        <v>1617.355845</v>
      </c>
      <c r="I54" s="496"/>
      <c r="J54" s="495"/>
      <c r="K54" s="496"/>
      <c r="L54" s="497">
        <f>L52-L53</f>
        <v>1651.154193</v>
      </c>
      <c r="M54" s="498"/>
      <c r="N54" s="499">
        <f t="shared" si="65"/>
        <v>33.79834782</v>
      </c>
      <c r="O54" s="500">
        <f t="shared" si="66"/>
        <v>0.0208972861</v>
      </c>
      <c r="P54" s="59"/>
      <c r="Q54" s="495"/>
      <c r="R54" s="496"/>
      <c r="S54" s="497">
        <f>S52-S53</f>
        <v>1681.144173</v>
      </c>
      <c r="T54" s="498"/>
      <c r="U54" s="499">
        <f t="shared" si="67"/>
        <v>29.98998</v>
      </c>
      <c r="V54" s="500">
        <f t="shared" si="68"/>
        <v>0.01816304021</v>
      </c>
      <c r="W54" s="59"/>
      <c r="X54" s="495"/>
      <c r="Y54" s="496"/>
      <c r="Z54" s="497">
        <f>Z52-Z53</f>
        <v>1717.757523</v>
      </c>
      <c r="AA54" s="498"/>
      <c r="AB54" s="499">
        <f t="shared" si="69"/>
        <v>36.61335</v>
      </c>
      <c r="AC54" s="500">
        <f t="shared" si="70"/>
        <v>0.02177882813</v>
      </c>
      <c r="AD54" s="59"/>
      <c r="AE54" s="495"/>
      <c r="AF54" s="496"/>
      <c r="AG54" s="497">
        <f>AG52-AG53</f>
        <v>1744.670583</v>
      </c>
      <c r="AH54" s="498"/>
      <c r="AI54" s="499">
        <f t="shared" si="71"/>
        <v>26.91306</v>
      </c>
      <c r="AJ54" s="500">
        <f t="shared" si="72"/>
        <v>0.01566755473</v>
      </c>
      <c r="AK54" s="59"/>
      <c r="AL54" s="495"/>
      <c r="AM54" s="496"/>
      <c r="AN54" s="497">
        <f>AN52-AN53</f>
        <v>1770.564663</v>
      </c>
      <c r="AO54" s="498"/>
      <c r="AP54" s="499">
        <f t="shared" si="73"/>
        <v>25.89408</v>
      </c>
      <c r="AQ54" s="500">
        <f t="shared" si="74"/>
        <v>0.01484181613</v>
      </c>
      <c r="AR54" s="501"/>
    </row>
    <row r="55" ht="12.0" customHeight="1">
      <c r="A55" s="59"/>
      <c r="B55" s="465"/>
      <c r="C55" s="466"/>
      <c r="D55" s="466"/>
      <c r="E55" s="466"/>
      <c r="F55" s="467"/>
      <c r="G55" s="509"/>
      <c r="H55" s="469"/>
      <c r="I55" s="471"/>
      <c r="J55" s="467"/>
      <c r="K55" s="468"/>
      <c r="L55" s="469"/>
      <c r="M55" s="471"/>
      <c r="N55" s="472"/>
      <c r="O55" s="473"/>
      <c r="P55" s="59"/>
      <c r="Q55" s="467"/>
      <c r="R55" s="468"/>
      <c r="S55" s="469"/>
      <c r="T55" s="471"/>
      <c r="U55" s="472"/>
      <c r="V55" s="473"/>
      <c r="W55" s="59"/>
      <c r="X55" s="467"/>
      <c r="Y55" s="468"/>
      <c r="Z55" s="469"/>
      <c r="AA55" s="471"/>
      <c r="AB55" s="472"/>
      <c r="AC55" s="473"/>
      <c r="AD55" s="59"/>
      <c r="AE55" s="467"/>
      <c r="AF55" s="468"/>
      <c r="AG55" s="469"/>
      <c r="AH55" s="471"/>
      <c r="AI55" s="472"/>
      <c r="AJ55" s="473"/>
      <c r="AK55" s="59"/>
      <c r="AL55" s="467"/>
      <c r="AM55" s="468"/>
      <c r="AN55" s="469"/>
      <c r="AO55" s="471"/>
      <c r="AP55" s="472"/>
      <c r="AQ55" s="473"/>
      <c r="AR55" s="474"/>
    </row>
    <row r="56" ht="12.0" customHeight="1">
      <c r="A56" s="59"/>
      <c r="B56" s="475" t="s">
        <v>319</v>
      </c>
      <c r="C56" s="351"/>
      <c r="D56" s="351"/>
      <c r="E56" s="351"/>
      <c r="F56" s="476"/>
      <c r="G56" s="523"/>
      <c r="H56" s="478">
        <f>SUM(H47:H48,H40,H41:H43)</f>
        <v>1715.82482</v>
      </c>
      <c r="I56" s="516"/>
      <c r="J56" s="476"/>
      <c r="K56" s="477"/>
      <c r="L56" s="479">
        <f>SUM(L47:L48,L40,L41:L43)</f>
        <v>1749.657</v>
      </c>
      <c r="M56" s="480"/>
      <c r="N56" s="479">
        <f t="shared" ref="N56:N60" si="75">L56-H56</f>
        <v>33.83218</v>
      </c>
      <c r="O56" s="481">
        <f t="shared" ref="O56:O60" si="76">IF((H56)=0,"",(N56/H56))</f>
        <v>0.01971773552</v>
      </c>
      <c r="P56" s="59"/>
      <c r="Q56" s="476"/>
      <c r="R56" s="477"/>
      <c r="S56" s="479">
        <f>SUM(S47:S48,S40,S41:S43)</f>
        <v>1779.677</v>
      </c>
      <c r="T56" s="480"/>
      <c r="U56" s="479">
        <f t="shared" ref="U56:U60" si="77">S56-L56</f>
        <v>30.02</v>
      </c>
      <c r="V56" s="481">
        <f t="shared" ref="V56:V60" si="78">IF((L56)=0,"",(U56/L56))</f>
        <v>0.01715764861</v>
      </c>
      <c r="W56" s="59"/>
      <c r="X56" s="476"/>
      <c r="Y56" s="477"/>
      <c r="Z56" s="479">
        <f>SUM(Z47:Z48,Z40,Z41:Z43)</f>
        <v>1816.327</v>
      </c>
      <c r="AA56" s="480"/>
      <c r="AB56" s="479">
        <f t="shared" ref="AB56:AB60" si="79">Z56-S56</f>
        <v>36.65</v>
      </c>
      <c r="AC56" s="481">
        <f t="shared" ref="AC56:AC60" si="80">IF((S56)=0,"",(AB56/S56))</f>
        <v>0.02059362457</v>
      </c>
      <c r="AD56" s="59"/>
      <c r="AE56" s="476"/>
      <c r="AF56" s="477"/>
      <c r="AG56" s="479">
        <f>SUM(AG47:AG48,AG40,AG41:AG43)</f>
        <v>1843.267</v>
      </c>
      <c r="AH56" s="480"/>
      <c r="AI56" s="479">
        <f t="shared" ref="AI56:AI60" si="81">AG56-Z56</f>
        <v>26.94</v>
      </c>
      <c r="AJ56" s="481">
        <f t="shared" ref="AJ56:AJ60" si="82">IF((Z56)=0,"",(AI56/Z56))</f>
        <v>0.014832131</v>
      </c>
      <c r="AK56" s="59"/>
      <c r="AL56" s="476"/>
      <c r="AM56" s="477"/>
      <c r="AN56" s="479">
        <f>SUM(AN47:AN48,AN40,AN41:AN43)</f>
        <v>1869.187</v>
      </c>
      <c r="AO56" s="480"/>
      <c r="AP56" s="479">
        <f t="shared" ref="AP56:AP60" si="83">AN56-AG56</f>
        <v>25.92</v>
      </c>
      <c r="AQ56" s="481">
        <f t="shared" ref="AQ56:AQ60" si="84">IF((AG56)=0,"",(AP56/AG56))</f>
        <v>0.01406198885</v>
      </c>
      <c r="AR56" s="482"/>
    </row>
    <row r="57" ht="12.0" customHeight="1">
      <c r="A57" s="59"/>
      <c r="B57" s="483" t="s">
        <v>316</v>
      </c>
      <c r="C57" s="351"/>
      <c r="D57" s="351"/>
      <c r="E57" s="351"/>
      <c r="F57" s="476">
        <v>0.13</v>
      </c>
      <c r="G57" s="523"/>
      <c r="H57" s="524">
        <f>H56*F57</f>
        <v>223.0572266</v>
      </c>
      <c r="I57" s="448"/>
      <c r="J57" s="476">
        <v>0.13</v>
      </c>
      <c r="K57" s="484"/>
      <c r="L57" s="432">
        <f>L56*J57</f>
        <v>227.45541</v>
      </c>
      <c r="M57" s="80"/>
      <c r="N57" s="432">
        <f t="shared" si="75"/>
        <v>4.3981834</v>
      </c>
      <c r="O57" s="433">
        <f t="shared" si="76"/>
        <v>0.01971773552</v>
      </c>
      <c r="P57" s="59"/>
      <c r="Q57" s="476">
        <v>0.13</v>
      </c>
      <c r="R57" s="484"/>
      <c r="S57" s="431">
        <f>S56*Q57</f>
        <v>231.35801</v>
      </c>
      <c r="T57" s="80"/>
      <c r="U57" s="432">
        <f t="shared" si="77"/>
        <v>3.9026</v>
      </c>
      <c r="V57" s="433">
        <f t="shared" si="78"/>
        <v>0.01715764861</v>
      </c>
      <c r="W57" s="59"/>
      <c r="X57" s="476">
        <v>0.13</v>
      </c>
      <c r="Y57" s="484"/>
      <c r="Z57" s="431">
        <f>Z56*X57</f>
        <v>236.12251</v>
      </c>
      <c r="AA57" s="80"/>
      <c r="AB57" s="432">
        <f t="shared" si="79"/>
        <v>4.7645</v>
      </c>
      <c r="AC57" s="433">
        <f t="shared" si="80"/>
        <v>0.02059362457</v>
      </c>
      <c r="AD57" s="59"/>
      <c r="AE57" s="476">
        <v>0.13</v>
      </c>
      <c r="AF57" s="484"/>
      <c r="AG57" s="432">
        <f>AG56*AE57</f>
        <v>239.62471</v>
      </c>
      <c r="AH57" s="80"/>
      <c r="AI57" s="432">
        <f t="shared" si="81"/>
        <v>3.5022</v>
      </c>
      <c r="AJ57" s="433">
        <f t="shared" si="82"/>
        <v>0.014832131</v>
      </c>
      <c r="AK57" s="59"/>
      <c r="AL57" s="476">
        <v>0.13</v>
      </c>
      <c r="AM57" s="484"/>
      <c r="AN57" s="431">
        <f>AN56*AL57</f>
        <v>242.99431</v>
      </c>
      <c r="AO57" s="80"/>
      <c r="AP57" s="432">
        <f t="shared" si="83"/>
        <v>3.3696</v>
      </c>
      <c r="AQ57" s="433">
        <f t="shared" si="84"/>
        <v>0.01406198885</v>
      </c>
      <c r="AR57" s="434"/>
    </row>
    <row r="58" ht="12.0" customHeight="1">
      <c r="A58" s="59"/>
      <c r="B58" s="485" t="s">
        <v>372</v>
      </c>
      <c r="C58" s="351"/>
      <c r="D58" s="351"/>
      <c r="E58" s="351"/>
      <c r="F58" s="486"/>
      <c r="G58" s="80"/>
      <c r="H58" s="524">
        <f>H56+H57</f>
        <v>1938.882047</v>
      </c>
      <c r="I58" s="448"/>
      <c r="J58" s="486"/>
      <c r="K58" s="448"/>
      <c r="L58" s="431">
        <f>L56+L57</f>
        <v>1977.11241</v>
      </c>
      <c r="M58" s="80"/>
      <c r="N58" s="432">
        <f t="shared" si="75"/>
        <v>38.2303634</v>
      </c>
      <c r="O58" s="433">
        <f t="shared" si="76"/>
        <v>0.01971773552</v>
      </c>
      <c r="P58" s="59"/>
      <c r="Q58" s="486"/>
      <c r="R58" s="448"/>
      <c r="S58" s="431">
        <f>S56+S57</f>
        <v>2011.03501</v>
      </c>
      <c r="T58" s="80"/>
      <c r="U58" s="432">
        <f t="shared" si="77"/>
        <v>33.9226</v>
      </c>
      <c r="V58" s="433">
        <f t="shared" si="78"/>
        <v>0.01715764861</v>
      </c>
      <c r="W58" s="59"/>
      <c r="X58" s="486"/>
      <c r="Y58" s="448"/>
      <c r="Z58" s="431">
        <f>Z56+Z57</f>
        <v>2052.44951</v>
      </c>
      <c r="AA58" s="80"/>
      <c r="AB58" s="432">
        <f t="shared" si="79"/>
        <v>41.4145</v>
      </c>
      <c r="AC58" s="433">
        <f t="shared" si="80"/>
        <v>0.02059362457</v>
      </c>
      <c r="AD58" s="59"/>
      <c r="AE58" s="486"/>
      <c r="AF58" s="448"/>
      <c r="AG58" s="431">
        <f>AG56+AG57</f>
        <v>2082.89171</v>
      </c>
      <c r="AH58" s="80"/>
      <c r="AI58" s="432">
        <f t="shared" si="81"/>
        <v>30.4422</v>
      </c>
      <c r="AJ58" s="433">
        <f t="shared" si="82"/>
        <v>0.014832131</v>
      </c>
      <c r="AK58" s="59"/>
      <c r="AL58" s="486"/>
      <c r="AM58" s="448"/>
      <c r="AN58" s="431">
        <f>AN56+AN57</f>
        <v>2112.18131</v>
      </c>
      <c r="AO58" s="80"/>
      <c r="AP58" s="432">
        <f t="shared" si="83"/>
        <v>29.2896</v>
      </c>
      <c r="AQ58" s="433">
        <f t="shared" si="84"/>
        <v>0.01406198885</v>
      </c>
      <c r="AR58" s="434"/>
    </row>
    <row r="59" ht="12.0" customHeight="1">
      <c r="A59" s="59"/>
      <c r="B59" s="487" t="s">
        <v>273</v>
      </c>
      <c r="E59" s="351"/>
      <c r="F59" s="488">
        <f>F53</f>
        <v>0.131</v>
      </c>
      <c r="G59" s="80"/>
      <c r="H59" s="526">
        <f>F59*H56</f>
        <v>224.7730514</v>
      </c>
      <c r="I59" s="448"/>
      <c r="J59" s="488">
        <f>J53</f>
        <v>0.131</v>
      </c>
      <c r="K59" s="448"/>
      <c r="L59" s="489">
        <f>J59*L56</f>
        <v>229.205067</v>
      </c>
      <c r="M59" s="80"/>
      <c r="N59" s="489">
        <f t="shared" si="75"/>
        <v>4.43201558</v>
      </c>
      <c r="O59" s="491">
        <f t="shared" si="76"/>
        <v>0.01971773552</v>
      </c>
      <c r="P59" s="59"/>
      <c r="Q59" s="488">
        <f>Q53</f>
        <v>0.131</v>
      </c>
      <c r="R59" s="448"/>
      <c r="S59" s="489">
        <f>Q59*S56</f>
        <v>233.137687</v>
      </c>
      <c r="T59" s="80"/>
      <c r="U59" s="489">
        <f t="shared" si="77"/>
        <v>3.93262</v>
      </c>
      <c r="V59" s="491">
        <f t="shared" si="78"/>
        <v>0.01715764861</v>
      </c>
      <c r="W59" s="59"/>
      <c r="X59" s="488">
        <f>X53</f>
        <v>0.131</v>
      </c>
      <c r="Y59" s="448"/>
      <c r="Z59" s="489">
        <f>X59*Z56</f>
        <v>237.938837</v>
      </c>
      <c r="AA59" s="80"/>
      <c r="AB59" s="489">
        <f t="shared" si="79"/>
        <v>4.80115</v>
      </c>
      <c r="AC59" s="491">
        <f t="shared" si="80"/>
        <v>0.02059362457</v>
      </c>
      <c r="AD59" s="59"/>
      <c r="AE59" s="488">
        <f>AE53</f>
        <v>0.131</v>
      </c>
      <c r="AF59" s="448"/>
      <c r="AG59" s="489">
        <f>AE59*AG56</f>
        <v>241.467977</v>
      </c>
      <c r="AH59" s="80"/>
      <c r="AI59" s="489">
        <f t="shared" si="81"/>
        <v>3.52914</v>
      </c>
      <c r="AJ59" s="491">
        <f t="shared" si="82"/>
        <v>0.014832131</v>
      </c>
      <c r="AK59" s="59"/>
      <c r="AL59" s="488">
        <f>AL53</f>
        <v>0.131</v>
      </c>
      <c r="AM59" s="448"/>
      <c r="AN59" s="489">
        <f>AL59*AN56</f>
        <v>244.863497</v>
      </c>
      <c r="AO59" s="80"/>
      <c r="AP59" s="489">
        <f t="shared" si="83"/>
        <v>3.39552</v>
      </c>
      <c r="AQ59" s="491">
        <f t="shared" si="84"/>
        <v>0.01406198885</v>
      </c>
      <c r="AR59" s="492"/>
    </row>
    <row r="60" ht="12.75" customHeight="1">
      <c r="A60" s="59"/>
      <c r="B60" s="493" t="s">
        <v>321</v>
      </c>
      <c r="C60" s="71"/>
      <c r="D60" s="72"/>
      <c r="E60" s="494"/>
      <c r="F60" s="502"/>
      <c r="G60" s="529"/>
      <c r="H60" s="530">
        <f>H58-H59</f>
        <v>1714.108995</v>
      </c>
      <c r="I60" s="503"/>
      <c r="J60" s="502"/>
      <c r="K60" s="503"/>
      <c r="L60" s="504">
        <f>L58-L59</f>
        <v>1747.907343</v>
      </c>
      <c r="M60" s="505"/>
      <c r="N60" s="506">
        <f t="shared" si="75"/>
        <v>33.79834782</v>
      </c>
      <c r="O60" s="507">
        <f t="shared" si="76"/>
        <v>0.01971773552</v>
      </c>
      <c r="P60" s="59"/>
      <c r="Q60" s="502"/>
      <c r="R60" s="503"/>
      <c r="S60" s="504">
        <f>S58-S59</f>
        <v>1777.897323</v>
      </c>
      <c r="T60" s="505"/>
      <c r="U60" s="506">
        <f t="shared" si="77"/>
        <v>29.98998</v>
      </c>
      <c r="V60" s="507">
        <f t="shared" si="78"/>
        <v>0.01715764861</v>
      </c>
      <c r="W60" s="59"/>
      <c r="X60" s="502"/>
      <c r="Y60" s="503"/>
      <c r="Z60" s="504">
        <f>Z58-Z59</f>
        <v>1814.510673</v>
      </c>
      <c r="AA60" s="505"/>
      <c r="AB60" s="506">
        <f t="shared" si="79"/>
        <v>36.61335</v>
      </c>
      <c r="AC60" s="507">
        <f t="shared" si="80"/>
        <v>0.02059362457</v>
      </c>
      <c r="AD60" s="59"/>
      <c r="AE60" s="502"/>
      <c r="AF60" s="503"/>
      <c r="AG60" s="504">
        <f>AG58-AG59</f>
        <v>1841.423733</v>
      </c>
      <c r="AH60" s="505"/>
      <c r="AI60" s="506">
        <f t="shared" si="81"/>
        <v>26.91306</v>
      </c>
      <c r="AJ60" s="507">
        <f t="shared" si="82"/>
        <v>0.014832131</v>
      </c>
      <c r="AK60" s="59"/>
      <c r="AL60" s="502"/>
      <c r="AM60" s="503"/>
      <c r="AN60" s="504">
        <f>AN58-AN59</f>
        <v>1867.317813</v>
      </c>
      <c r="AO60" s="505"/>
      <c r="AP60" s="506">
        <f t="shared" si="83"/>
        <v>25.89408</v>
      </c>
      <c r="AQ60" s="507">
        <f t="shared" si="84"/>
        <v>0.01406198885</v>
      </c>
      <c r="AR60" s="501"/>
    </row>
    <row r="61" ht="12.0" customHeight="1">
      <c r="A61" s="59"/>
      <c r="B61" s="465"/>
      <c r="C61" s="466"/>
      <c r="D61" s="466"/>
      <c r="E61" s="466"/>
      <c r="F61" s="508"/>
      <c r="G61" s="471"/>
      <c r="H61" s="531"/>
      <c r="I61" s="509"/>
      <c r="J61" s="508"/>
      <c r="K61" s="509"/>
      <c r="L61" s="472"/>
      <c r="M61" s="471"/>
      <c r="N61" s="510"/>
      <c r="O61" s="473"/>
      <c r="P61" s="59"/>
      <c r="Q61" s="508"/>
      <c r="R61" s="509"/>
      <c r="S61" s="472"/>
      <c r="T61" s="471"/>
      <c r="U61" s="510"/>
      <c r="V61" s="473"/>
      <c r="W61" s="59"/>
      <c r="X61" s="508"/>
      <c r="Y61" s="509"/>
      <c r="Z61" s="472"/>
      <c r="AA61" s="471"/>
      <c r="AB61" s="510"/>
      <c r="AC61" s="473"/>
      <c r="AD61" s="59"/>
      <c r="AE61" s="508"/>
      <c r="AF61" s="509"/>
      <c r="AG61" s="472"/>
      <c r="AH61" s="471"/>
      <c r="AI61" s="510"/>
      <c r="AJ61" s="473"/>
      <c r="AK61" s="59"/>
      <c r="AL61" s="508"/>
      <c r="AM61" s="509"/>
      <c r="AN61" s="472"/>
      <c r="AO61" s="471"/>
      <c r="AP61" s="510"/>
      <c r="AQ61" s="473"/>
      <c r="AR61" s="474"/>
    </row>
    <row r="62" ht="12.0" customHeight="1">
      <c r="A62" s="59"/>
      <c r="B62" s="59"/>
      <c r="C62" s="59"/>
      <c r="D62" s="59"/>
      <c r="E62" s="59"/>
      <c r="F62" s="59"/>
      <c r="G62" s="59"/>
      <c r="H62" s="59"/>
      <c r="I62" s="59"/>
      <c r="J62" s="59"/>
      <c r="K62" s="59"/>
      <c r="L62" s="140"/>
      <c r="M62" s="59"/>
      <c r="N62" s="59"/>
      <c r="O62" s="59"/>
      <c r="P62" s="59"/>
      <c r="Q62" s="59"/>
      <c r="R62" s="59"/>
      <c r="S62" s="140"/>
      <c r="T62" s="59"/>
      <c r="U62" s="59"/>
      <c r="V62" s="59"/>
      <c r="W62" s="59"/>
      <c r="X62" s="59"/>
      <c r="Y62" s="59"/>
      <c r="Z62" s="140"/>
      <c r="AA62" s="59"/>
      <c r="AB62" s="59"/>
      <c r="AC62" s="59"/>
      <c r="AD62" s="59"/>
      <c r="AE62" s="59"/>
      <c r="AF62" s="59"/>
      <c r="AG62" s="140"/>
      <c r="AH62" s="59"/>
      <c r="AI62" s="59"/>
      <c r="AJ62" s="59"/>
      <c r="AK62" s="59"/>
      <c r="AL62" s="59"/>
      <c r="AM62" s="59"/>
      <c r="AN62" s="140"/>
      <c r="AO62" s="59"/>
      <c r="AP62" s="59"/>
      <c r="AQ62" s="59"/>
      <c r="AR62" s="59"/>
    </row>
    <row r="63" ht="12.0" customHeight="1">
      <c r="A63" s="59"/>
      <c r="B63" s="337" t="s">
        <v>322</v>
      </c>
      <c r="C63" s="59"/>
      <c r="D63" s="59"/>
      <c r="E63" s="59"/>
      <c r="F63" s="511">
        <f>'Proposed Rates'!$E$299</f>
        <v>0.0338</v>
      </c>
      <c r="G63" s="59"/>
      <c r="H63" s="59"/>
      <c r="I63" s="59"/>
      <c r="J63" s="511">
        <f>'Proposed Rates'!$F$299</f>
        <v>0.0335</v>
      </c>
      <c r="K63" s="59"/>
      <c r="L63" s="59"/>
      <c r="M63" s="59"/>
      <c r="N63" s="59"/>
      <c r="O63" s="59"/>
      <c r="P63" s="59"/>
      <c r="Q63" s="511">
        <f>'Proposed Rates'!$G$299</f>
        <v>0.0335</v>
      </c>
      <c r="R63" s="59"/>
      <c r="S63" s="59"/>
      <c r="T63" s="59"/>
      <c r="U63" s="59"/>
      <c r="V63" s="59"/>
      <c r="W63" s="59"/>
      <c r="X63" s="511">
        <f>'Proposed Rates'!$H$299</f>
        <v>0.0335</v>
      </c>
      <c r="Y63" s="59"/>
      <c r="Z63" s="59"/>
      <c r="AA63" s="59"/>
      <c r="AB63" s="59"/>
      <c r="AC63" s="59"/>
      <c r="AD63" s="59"/>
      <c r="AE63" s="511">
        <f>'Proposed Rates'!$I$299</f>
        <v>0.0335</v>
      </c>
      <c r="AF63" s="59"/>
      <c r="AG63" s="59"/>
      <c r="AH63" s="59"/>
      <c r="AI63" s="59"/>
      <c r="AJ63" s="59"/>
      <c r="AK63" s="59"/>
      <c r="AL63" s="511">
        <f>'Proposed Rates'!$J$299</f>
        <v>0.0335</v>
      </c>
      <c r="AM63" s="59"/>
      <c r="AN63" s="59"/>
      <c r="AO63" s="59"/>
      <c r="AP63" s="59"/>
      <c r="AQ63" s="59"/>
      <c r="AR63" s="59"/>
    </row>
    <row r="64" ht="12.0" customHeight="1">
      <c r="A64" s="59"/>
      <c r="B64" s="59"/>
      <c r="C64" s="59"/>
      <c r="D64" s="59"/>
      <c r="E64" s="59"/>
      <c r="F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59"/>
      <c r="AK64" s="59"/>
      <c r="AL64" s="59"/>
      <c r="AM64" s="59"/>
      <c r="AN64" s="59"/>
      <c r="AO64" s="59"/>
      <c r="AP64" s="59"/>
      <c r="AQ64" s="59"/>
      <c r="AR64" s="59"/>
    </row>
    <row r="65" ht="12.0" customHeight="1">
      <c r="A65" s="59" t="s">
        <v>327</v>
      </c>
      <c r="B65" s="59"/>
      <c r="C65" s="59"/>
      <c r="D65" s="59"/>
      <c r="E65" s="59"/>
      <c r="F65" s="59"/>
      <c r="G65" s="59"/>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c r="AJ65" s="59"/>
      <c r="AK65" s="59"/>
      <c r="AL65" s="59"/>
      <c r="AM65" s="59"/>
      <c r="AN65" s="59"/>
      <c r="AO65" s="59"/>
      <c r="AP65" s="59"/>
      <c r="AQ65" s="59"/>
      <c r="AR65" s="59"/>
    </row>
    <row r="66" ht="12.0" customHeight="1">
      <c r="A66" s="59"/>
      <c r="B66" s="59"/>
      <c r="C66" s="59"/>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9"/>
      <c r="AR66" s="59"/>
    </row>
    <row r="67" ht="12.0" customHeight="1">
      <c r="A67" s="59" t="s">
        <v>328</v>
      </c>
      <c r="B67" s="59"/>
      <c r="C67" s="59"/>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c r="AP67" s="59"/>
      <c r="AQ67" s="59"/>
      <c r="AR67" s="59"/>
    </row>
    <row r="68" ht="12.0" customHeight="1">
      <c r="A68" s="59" t="s">
        <v>329</v>
      </c>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c r="AP68" s="59"/>
      <c r="AQ68" s="59"/>
      <c r="AR68" s="59"/>
    </row>
    <row r="69" ht="12.0" customHeight="1">
      <c r="A69" s="59" t="s">
        <v>330</v>
      </c>
      <c r="B69" s="59"/>
      <c r="C69" s="59"/>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59"/>
      <c r="AM69" s="59"/>
      <c r="AN69" s="59"/>
      <c r="AO69" s="59"/>
      <c r="AP69" s="59"/>
      <c r="AQ69" s="59"/>
      <c r="AR69" s="59"/>
    </row>
    <row r="70" ht="12.0" customHeight="1">
      <c r="A70" s="59" t="s">
        <v>331</v>
      </c>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c r="AP70" s="59"/>
      <c r="AQ70" s="59"/>
      <c r="AR70" s="59"/>
    </row>
    <row r="71" ht="12.0" customHeight="1">
      <c r="A71" s="59" t="s">
        <v>332</v>
      </c>
      <c r="B71" s="59"/>
      <c r="C71" s="59"/>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59"/>
      <c r="AO71" s="59"/>
      <c r="AP71" s="59"/>
      <c r="AQ71" s="59"/>
      <c r="AR71" s="59"/>
    </row>
    <row r="72" ht="12.0" customHeight="1">
      <c r="A72" s="59"/>
      <c r="B72" s="59"/>
      <c r="C72" s="59"/>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N72" s="59"/>
      <c r="AO72" s="59"/>
      <c r="AP72" s="59"/>
      <c r="AQ72" s="59"/>
      <c r="AR72" s="59"/>
    </row>
    <row r="73" ht="12.0" customHeight="1">
      <c r="A73" s="513"/>
      <c r="B73" s="59" t="s">
        <v>333</v>
      </c>
      <c r="C73" s="59"/>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59"/>
      <c r="AK73" s="59"/>
      <c r="AL73" s="59"/>
      <c r="AM73" s="59"/>
      <c r="AN73" s="59"/>
      <c r="AO73" s="59"/>
      <c r="AP73" s="59"/>
      <c r="AQ73" s="59"/>
      <c r="AR73" s="59"/>
    </row>
    <row r="74" ht="12.0" customHeight="1">
      <c r="A74" s="59"/>
      <c r="B74" s="59"/>
      <c r="C74" s="59"/>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9"/>
      <c r="AR74" s="59"/>
    </row>
    <row r="75" ht="12.0" customHeight="1">
      <c r="A75" s="59"/>
      <c r="B75" s="59" t="s">
        <v>334</v>
      </c>
      <c r="C75" s="59"/>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c r="AJ75" s="59"/>
      <c r="AK75" s="59"/>
      <c r="AL75" s="59"/>
      <c r="AM75" s="59"/>
      <c r="AN75" s="59"/>
      <c r="AO75" s="59"/>
      <c r="AP75" s="59"/>
      <c r="AQ75" s="59"/>
      <c r="AR75" s="59"/>
    </row>
    <row r="76" ht="12.0" customHeight="1">
      <c r="A76" s="59"/>
      <c r="B76" s="59"/>
      <c r="C76" s="59"/>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c r="AJ76" s="59"/>
      <c r="AK76" s="59"/>
      <c r="AL76" s="59"/>
      <c r="AM76" s="59"/>
      <c r="AN76" s="59"/>
      <c r="AO76" s="59"/>
      <c r="AP76" s="59"/>
      <c r="AQ76" s="59"/>
      <c r="AR76" s="59"/>
    </row>
    <row r="77" ht="12.0" customHeight="1">
      <c r="A77" s="59"/>
      <c r="B77" s="59"/>
      <c r="C77" s="59"/>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c r="AJ77" s="59"/>
      <c r="AK77" s="59"/>
      <c r="AL77" s="59"/>
      <c r="AM77" s="59"/>
      <c r="AN77" s="59"/>
      <c r="AO77" s="59"/>
      <c r="AP77" s="59"/>
      <c r="AQ77" s="59"/>
      <c r="AR77" s="59"/>
    </row>
    <row r="78" ht="12.0" customHeight="1">
      <c r="A78" s="59"/>
      <c r="B78" s="59"/>
      <c r="C78" s="59"/>
      <c r="D78" s="59"/>
      <c r="E78" s="59"/>
      <c r="F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9"/>
      <c r="AR78" s="59"/>
    </row>
    <row r="79" ht="12.0" customHeight="1">
      <c r="A79" s="59"/>
      <c r="B79" s="59"/>
      <c r="C79" s="59"/>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59"/>
      <c r="AK79" s="59"/>
      <c r="AL79" s="59"/>
      <c r="AM79" s="59"/>
      <c r="AN79" s="59"/>
      <c r="AO79" s="59"/>
      <c r="AP79" s="59"/>
      <c r="AQ79" s="59"/>
      <c r="AR79" s="59"/>
    </row>
    <row r="80" ht="12.0" customHeight="1">
      <c r="A80" s="59"/>
      <c r="B80" s="59"/>
      <c r="C80" s="59"/>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9"/>
      <c r="AR80" s="59"/>
    </row>
    <row r="81" ht="12.0" customHeight="1">
      <c r="A81" s="59"/>
      <c r="B81" s="59"/>
      <c r="C81" s="59"/>
      <c r="D81" s="59"/>
      <c r="E81" s="59"/>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c r="AR81" s="59"/>
    </row>
    <row r="82" ht="12.0" customHeight="1">
      <c r="A82" s="59"/>
      <c r="B82" s="59"/>
      <c r="C82" s="59"/>
      <c r="D82" s="59"/>
      <c r="E82" s="59"/>
      <c r="F82" s="59"/>
      <c r="G82" s="59"/>
      <c r="H82" s="59"/>
      <c r="I82" s="59"/>
      <c r="J82" s="59"/>
      <c r="K82" s="59"/>
      <c r="L82" s="59"/>
      <c r="M82" s="59"/>
      <c r="N82" s="59"/>
      <c r="O82" s="59"/>
      <c r="P82" s="59"/>
      <c r="Q82" s="59"/>
      <c r="R82" s="59"/>
      <c r="S82" s="59"/>
      <c r="T82" s="59"/>
      <c r="U82" s="59"/>
      <c r="V82" s="59"/>
      <c r="W82" s="59"/>
      <c r="X82" s="59"/>
      <c r="Y82" s="59"/>
      <c r="Z82" s="59"/>
      <c r="AA82" s="59"/>
      <c r="AB82" s="59"/>
      <c r="AC82" s="59"/>
      <c r="AD82" s="59"/>
      <c r="AE82" s="59"/>
      <c r="AF82" s="59"/>
      <c r="AG82" s="59"/>
      <c r="AH82" s="59"/>
      <c r="AI82" s="59"/>
      <c r="AJ82" s="59"/>
      <c r="AK82" s="59"/>
      <c r="AL82" s="59"/>
      <c r="AM82" s="59"/>
      <c r="AN82" s="59"/>
      <c r="AO82" s="59"/>
      <c r="AP82" s="59"/>
      <c r="AQ82" s="59"/>
      <c r="AR82" s="59"/>
    </row>
    <row r="83" ht="12.0" customHeight="1">
      <c r="A83" s="59"/>
      <c r="B83" s="59"/>
      <c r="C83" s="59"/>
      <c r="D83" s="59"/>
      <c r="E83" s="59"/>
      <c r="F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83" s="59"/>
      <c r="AN83" s="59"/>
      <c r="AO83" s="59"/>
      <c r="AP83" s="59"/>
      <c r="AQ83" s="59"/>
      <c r="AR83" s="59"/>
    </row>
    <row r="84" ht="12.0" customHeight="1">
      <c r="A84" s="59"/>
      <c r="B84" s="59"/>
      <c r="C84" s="59"/>
      <c r="D84" s="59"/>
      <c r="E84" s="59"/>
      <c r="F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row>
    <row r="85" ht="12.0" customHeight="1">
      <c r="A85" s="59"/>
      <c r="B85" s="59"/>
      <c r="C85" s="59"/>
      <c r="D85" s="59"/>
      <c r="E85" s="59"/>
      <c r="F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row>
    <row r="86" ht="12.0" customHeight="1">
      <c r="A86" s="59"/>
      <c r="B86" s="59"/>
      <c r="C86" s="59"/>
      <c r="D86" s="59"/>
      <c r="E86" s="59"/>
      <c r="F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row>
    <row r="87" ht="12.0" customHeight="1">
      <c r="A87" s="59"/>
      <c r="B87" s="59"/>
      <c r="C87" s="59"/>
      <c r="D87" s="59"/>
      <c r="E87" s="59"/>
      <c r="F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c r="AR87" s="59"/>
    </row>
    <row r="88" ht="12.0" customHeight="1">
      <c r="A88" s="59"/>
      <c r="B88" s="59"/>
      <c r="C88" s="59"/>
      <c r="D88" s="59"/>
      <c r="E88" s="59"/>
      <c r="F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9"/>
      <c r="AR88" s="59"/>
    </row>
    <row r="89" ht="12.0" customHeight="1">
      <c r="A89" s="59"/>
      <c r="B89" s="59"/>
      <c r="C89" s="59"/>
      <c r="D89" s="59"/>
      <c r="E89" s="59"/>
      <c r="F89" s="59"/>
      <c r="G89" s="59"/>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c r="AQ89" s="59"/>
      <c r="AR89" s="59"/>
    </row>
    <row r="90" ht="12.0" customHeight="1">
      <c r="A90" s="59"/>
      <c r="B90" s="59"/>
      <c r="C90" s="59"/>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row>
    <row r="91" ht="12.0" customHeight="1">
      <c r="A91" s="59"/>
      <c r="B91" s="59"/>
      <c r="C91" s="59"/>
      <c r="D91" s="59"/>
      <c r="E91" s="59"/>
      <c r="F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c r="AF91" s="59"/>
      <c r="AG91" s="59"/>
      <c r="AH91" s="59"/>
      <c r="AI91" s="59"/>
      <c r="AJ91" s="59"/>
      <c r="AK91" s="59"/>
      <c r="AL91" s="59"/>
      <c r="AM91" s="59"/>
      <c r="AN91" s="59"/>
      <c r="AO91" s="59"/>
      <c r="AP91" s="59"/>
      <c r="AQ91" s="59"/>
      <c r="AR91" s="59"/>
    </row>
    <row r="92" ht="12.0" customHeight="1">
      <c r="A92" s="59"/>
      <c r="B92" s="59"/>
      <c r="C92" s="59"/>
      <c r="D92" s="59"/>
      <c r="E92" s="59"/>
      <c r="F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c r="AR92" s="59"/>
    </row>
    <row r="93" ht="12.0" customHeight="1">
      <c r="A93" s="59"/>
      <c r="B93" s="59"/>
      <c r="C93" s="59"/>
      <c r="D93" s="59"/>
      <c r="E93" s="59"/>
      <c r="F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c r="AR93" s="59"/>
    </row>
    <row r="94" ht="12.0" customHeight="1">
      <c r="A94" s="59"/>
      <c r="B94" s="59"/>
      <c r="C94" s="59"/>
      <c r="D94" s="59"/>
      <c r="E94" s="59"/>
      <c r="F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c r="AJ94" s="59"/>
      <c r="AK94" s="59"/>
      <c r="AL94" s="59"/>
      <c r="AM94" s="59"/>
      <c r="AN94" s="59"/>
      <c r="AO94" s="59"/>
      <c r="AP94" s="59"/>
      <c r="AQ94" s="59"/>
      <c r="AR94" s="59"/>
    </row>
    <row r="95" ht="12.0" customHeight="1">
      <c r="A95" s="59"/>
      <c r="B95" s="59"/>
      <c r="C95" s="59"/>
      <c r="D95" s="59"/>
      <c r="E95" s="59"/>
      <c r="F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c r="AJ95" s="59"/>
      <c r="AK95" s="59"/>
      <c r="AL95" s="59"/>
      <c r="AM95" s="59"/>
      <c r="AN95" s="59"/>
      <c r="AO95" s="59"/>
      <c r="AP95" s="59"/>
      <c r="AQ95" s="59"/>
      <c r="AR95" s="59"/>
    </row>
    <row r="96" ht="12.0" customHeight="1">
      <c r="A96" s="59"/>
      <c r="B96" s="59"/>
      <c r="C96" s="59"/>
      <c r="D96" s="59"/>
      <c r="E96" s="59"/>
      <c r="F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c r="AQ96" s="59"/>
      <c r="AR96" s="59"/>
    </row>
    <row r="97" ht="12.0" customHeight="1">
      <c r="A97" s="59"/>
      <c r="B97" s="59"/>
      <c r="C97" s="59"/>
      <c r="D97" s="59"/>
      <c r="E97" s="59"/>
      <c r="F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c r="AM97" s="59"/>
      <c r="AN97" s="59"/>
      <c r="AO97" s="59"/>
      <c r="AP97" s="59"/>
      <c r="AQ97" s="59"/>
      <c r="AR97" s="59"/>
    </row>
    <row r="98" ht="12.0" customHeight="1">
      <c r="A98" s="59"/>
      <c r="B98" s="59"/>
      <c r="C98" s="59"/>
      <c r="D98" s="59"/>
      <c r="E98" s="59"/>
      <c r="F98" s="59"/>
      <c r="G98" s="59"/>
      <c r="H98" s="59"/>
      <c r="I98" s="59"/>
      <c r="J98" s="59"/>
      <c r="K98" s="59"/>
      <c r="L98" s="59"/>
      <c r="M98" s="59"/>
      <c r="N98" s="59"/>
      <c r="O98" s="59"/>
      <c r="P98" s="59"/>
      <c r="Q98" s="59"/>
      <c r="R98" s="59"/>
      <c r="S98" s="59"/>
      <c r="T98" s="59"/>
      <c r="U98" s="59"/>
      <c r="V98" s="59"/>
      <c r="W98" s="59"/>
      <c r="X98" s="59"/>
      <c r="Y98" s="59"/>
      <c r="Z98" s="59"/>
      <c r="AA98" s="59"/>
      <c r="AB98" s="59"/>
      <c r="AC98" s="59"/>
      <c r="AD98" s="59"/>
      <c r="AE98" s="59"/>
      <c r="AF98" s="59"/>
      <c r="AG98" s="59"/>
      <c r="AH98" s="59"/>
      <c r="AI98" s="59"/>
      <c r="AJ98" s="59"/>
      <c r="AK98" s="59"/>
      <c r="AL98" s="59"/>
      <c r="AM98" s="59"/>
      <c r="AN98" s="59"/>
      <c r="AO98" s="59"/>
      <c r="AP98" s="59"/>
      <c r="AQ98" s="59"/>
      <c r="AR98" s="59"/>
    </row>
    <row r="99" ht="12.0" customHeight="1">
      <c r="A99" s="59"/>
      <c r="B99" s="59"/>
      <c r="C99" s="59"/>
      <c r="D99" s="59"/>
      <c r="E99" s="59"/>
      <c r="F99" s="59"/>
      <c r="G99" s="59"/>
      <c r="H99" s="59"/>
      <c r="I99" s="59"/>
      <c r="J99" s="59"/>
      <c r="K99" s="59"/>
      <c r="L99" s="59"/>
      <c r="M99" s="59"/>
      <c r="N99" s="59"/>
      <c r="O99" s="59"/>
      <c r="P99" s="59"/>
      <c r="Q99" s="59"/>
      <c r="R99" s="59"/>
      <c r="S99" s="59"/>
      <c r="T99" s="59"/>
      <c r="U99" s="59"/>
      <c r="V99" s="59"/>
      <c r="W99" s="59"/>
      <c r="X99" s="59"/>
      <c r="Y99" s="59"/>
      <c r="Z99" s="59"/>
      <c r="AA99" s="59"/>
      <c r="AB99" s="59"/>
      <c r="AC99" s="59"/>
      <c r="AD99" s="59"/>
      <c r="AE99" s="59"/>
      <c r="AF99" s="59"/>
      <c r="AG99" s="59"/>
      <c r="AH99" s="59"/>
      <c r="AI99" s="59"/>
      <c r="AJ99" s="59"/>
      <c r="AK99" s="59"/>
      <c r="AL99" s="59"/>
      <c r="AM99" s="59"/>
      <c r="AN99" s="59"/>
      <c r="AO99" s="59"/>
      <c r="AP99" s="59"/>
      <c r="AQ99" s="59"/>
      <c r="AR99" s="59"/>
    </row>
    <row r="100" ht="12.0" customHeight="1">
      <c r="A100" s="59"/>
      <c r="B100" s="59"/>
      <c r="C100" s="59"/>
      <c r="D100" s="59"/>
      <c r="E100" s="59"/>
      <c r="F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59"/>
      <c r="AQ100" s="59"/>
      <c r="AR100" s="59"/>
    </row>
    <row r="101" ht="12.0" customHeight="1">
      <c r="A101" s="59"/>
      <c r="B101" s="59"/>
      <c r="C101" s="59"/>
      <c r="D101" s="59"/>
      <c r="E101" s="59"/>
      <c r="F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c r="AH101" s="59"/>
      <c r="AI101" s="59"/>
      <c r="AJ101" s="59"/>
      <c r="AK101" s="59"/>
      <c r="AL101" s="59"/>
      <c r="AM101" s="59"/>
      <c r="AN101" s="59"/>
      <c r="AO101" s="59"/>
      <c r="AP101" s="59"/>
      <c r="AQ101" s="59"/>
      <c r="AR101" s="59"/>
    </row>
    <row r="102" ht="12.0" customHeight="1">
      <c r="A102" s="59"/>
      <c r="B102" s="59"/>
      <c r="C102" s="59"/>
      <c r="D102" s="59"/>
      <c r="E102" s="59"/>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c r="AH102" s="59"/>
      <c r="AI102" s="59"/>
      <c r="AJ102" s="59"/>
      <c r="AK102" s="59"/>
      <c r="AL102" s="59"/>
      <c r="AM102" s="59"/>
      <c r="AN102" s="59"/>
      <c r="AO102" s="59"/>
      <c r="AP102" s="59"/>
      <c r="AQ102" s="59"/>
      <c r="AR102" s="59"/>
    </row>
    <row r="103" ht="12.0" customHeight="1">
      <c r="A103" s="59"/>
      <c r="B103" s="59"/>
      <c r="C103" s="59"/>
      <c r="D103" s="59"/>
      <c r="E103" s="59"/>
      <c r="F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9"/>
      <c r="AJ103" s="59"/>
      <c r="AK103" s="59"/>
      <c r="AL103" s="59"/>
      <c r="AM103" s="59"/>
      <c r="AN103" s="59"/>
      <c r="AO103" s="59"/>
      <c r="AP103" s="59"/>
      <c r="AQ103" s="59"/>
      <c r="AR103" s="59"/>
    </row>
    <row r="104" ht="12.0" customHeight="1">
      <c r="A104" s="59"/>
      <c r="B104" s="59"/>
      <c r="C104" s="59"/>
      <c r="D104" s="59"/>
      <c r="E104" s="59"/>
      <c r="F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c r="AR104" s="59"/>
    </row>
    <row r="105" ht="12.0" customHeight="1">
      <c r="A105" s="59"/>
      <c r="B105" s="59"/>
      <c r="C105" s="59"/>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c r="AL105" s="59"/>
      <c r="AM105" s="59"/>
      <c r="AN105" s="59"/>
      <c r="AO105" s="59"/>
      <c r="AP105" s="59"/>
      <c r="AQ105" s="59"/>
      <c r="AR105" s="59"/>
    </row>
    <row r="106" ht="12.0" customHeight="1">
      <c r="A106" s="59"/>
      <c r="B106" s="59"/>
      <c r="C106" s="59"/>
      <c r="D106" s="59"/>
      <c r="E106" s="59"/>
      <c r="F106" s="59"/>
      <c r="G106" s="59"/>
      <c r="H106" s="59"/>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c r="AH106" s="59"/>
      <c r="AI106" s="59"/>
      <c r="AJ106" s="59"/>
      <c r="AK106" s="59"/>
      <c r="AL106" s="59"/>
      <c r="AM106" s="59"/>
      <c r="AN106" s="59"/>
      <c r="AO106" s="59"/>
      <c r="AP106" s="59"/>
      <c r="AQ106" s="59"/>
      <c r="AR106" s="59"/>
    </row>
    <row r="107" ht="12.0" customHeight="1">
      <c r="A107" s="59"/>
      <c r="B107" s="59"/>
      <c r="C107" s="59"/>
      <c r="D107" s="59"/>
      <c r="E107" s="59"/>
      <c r="F107" s="59"/>
      <c r="G107" s="59"/>
      <c r="H107" s="59"/>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c r="AF107" s="59"/>
      <c r="AG107" s="59"/>
      <c r="AH107" s="59"/>
      <c r="AI107" s="59"/>
      <c r="AJ107" s="59"/>
      <c r="AK107" s="59"/>
      <c r="AL107" s="59"/>
      <c r="AM107" s="59"/>
      <c r="AN107" s="59"/>
      <c r="AO107" s="59"/>
      <c r="AP107" s="59"/>
      <c r="AQ107" s="59"/>
      <c r="AR107" s="59"/>
    </row>
    <row r="108" ht="12.0" customHeight="1">
      <c r="A108" s="59"/>
      <c r="B108" s="59"/>
      <c r="C108" s="59"/>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E108" s="59"/>
      <c r="AF108" s="59"/>
      <c r="AG108" s="59"/>
      <c r="AH108" s="59"/>
      <c r="AI108" s="59"/>
      <c r="AJ108" s="59"/>
      <c r="AK108" s="59"/>
      <c r="AL108" s="59"/>
      <c r="AM108" s="59"/>
      <c r="AN108" s="59"/>
      <c r="AO108" s="59"/>
      <c r="AP108" s="59"/>
      <c r="AQ108" s="59"/>
      <c r="AR108" s="59"/>
    </row>
    <row r="109" ht="12.0" customHeight="1">
      <c r="A109" s="59"/>
      <c r="B109" s="59"/>
      <c r="C109" s="59"/>
      <c r="D109" s="59"/>
      <c r="E109" s="59"/>
      <c r="F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c r="AE109" s="59"/>
      <c r="AF109" s="59"/>
      <c r="AG109" s="59"/>
      <c r="AH109" s="59"/>
      <c r="AI109" s="59"/>
      <c r="AJ109" s="59"/>
      <c r="AK109" s="59"/>
      <c r="AL109" s="59"/>
      <c r="AM109" s="59"/>
      <c r="AN109" s="59"/>
      <c r="AO109" s="59"/>
      <c r="AP109" s="59"/>
      <c r="AQ109" s="59"/>
      <c r="AR109" s="59"/>
    </row>
    <row r="110" ht="12.0" customHeight="1">
      <c r="A110" s="59"/>
      <c r="B110" s="59"/>
      <c r="C110" s="59"/>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c r="AH110" s="59"/>
      <c r="AI110" s="59"/>
      <c r="AJ110" s="59"/>
      <c r="AK110" s="59"/>
      <c r="AL110" s="59"/>
      <c r="AM110" s="59"/>
      <c r="AN110" s="59"/>
      <c r="AO110" s="59"/>
      <c r="AP110" s="59"/>
      <c r="AQ110" s="59"/>
      <c r="AR110" s="59"/>
    </row>
    <row r="111" ht="12.0" customHeight="1">
      <c r="A111" s="59"/>
      <c r="B111" s="59"/>
      <c r="C111" s="59"/>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c r="AH111" s="59"/>
      <c r="AI111" s="59"/>
      <c r="AJ111" s="59"/>
      <c r="AK111" s="59"/>
      <c r="AL111" s="59"/>
      <c r="AM111" s="59"/>
      <c r="AN111" s="59"/>
      <c r="AO111" s="59"/>
      <c r="AP111" s="59"/>
      <c r="AQ111" s="59"/>
      <c r="AR111" s="59"/>
    </row>
    <row r="112" ht="12.0" customHeight="1">
      <c r="A112" s="59"/>
      <c r="B112" s="59"/>
      <c r="C112" s="59"/>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9"/>
      <c r="AM112" s="59"/>
      <c r="AN112" s="59"/>
      <c r="AO112" s="59"/>
      <c r="AP112" s="59"/>
      <c r="AQ112" s="59"/>
      <c r="AR112" s="59"/>
    </row>
    <row r="113" ht="12.0" customHeight="1">
      <c r="A113" s="59"/>
      <c r="B113" s="59"/>
      <c r="C113" s="59"/>
      <c r="D113" s="59"/>
      <c r="E113" s="59"/>
      <c r="F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E113" s="59"/>
      <c r="AF113" s="59"/>
      <c r="AG113" s="59"/>
      <c r="AH113" s="59"/>
      <c r="AI113" s="59"/>
      <c r="AJ113" s="59"/>
      <c r="AK113" s="59"/>
      <c r="AL113" s="59"/>
      <c r="AM113" s="59"/>
      <c r="AN113" s="59"/>
      <c r="AO113" s="59"/>
      <c r="AP113" s="59"/>
      <c r="AQ113" s="59"/>
      <c r="AR113" s="59"/>
    </row>
    <row r="114" ht="12.0" customHeight="1">
      <c r="A114" s="59"/>
      <c r="B114" s="59"/>
      <c r="C114" s="59"/>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c r="AH114" s="59"/>
      <c r="AI114" s="59"/>
      <c r="AJ114" s="59"/>
      <c r="AK114" s="59"/>
      <c r="AL114" s="59"/>
      <c r="AM114" s="59"/>
      <c r="AN114" s="59"/>
      <c r="AO114" s="59"/>
      <c r="AP114" s="59"/>
      <c r="AQ114" s="59"/>
      <c r="AR114" s="59"/>
    </row>
    <row r="115" ht="12.0" customHeight="1">
      <c r="A115" s="59"/>
      <c r="B115" s="59"/>
      <c r="C115" s="59"/>
      <c r="D115" s="59"/>
      <c r="E115" s="59"/>
      <c r="F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c r="AH115" s="59"/>
      <c r="AI115" s="59"/>
      <c r="AJ115" s="59"/>
      <c r="AK115" s="59"/>
      <c r="AL115" s="59"/>
      <c r="AM115" s="59"/>
      <c r="AN115" s="59"/>
      <c r="AO115" s="59"/>
      <c r="AP115" s="59"/>
      <c r="AQ115" s="59"/>
      <c r="AR115" s="59"/>
    </row>
    <row r="116" ht="12.0" customHeight="1">
      <c r="A116" s="59"/>
      <c r="B116" s="59"/>
      <c r="C116" s="59"/>
      <c r="D116" s="59"/>
      <c r="E116" s="59"/>
      <c r="F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9"/>
      <c r="AR116" s="59"/>
    </row>
    <row r="117" ht="12.0" customHeight="1">
      <c r="A117" s="59"/>
      <c r="B117" s="59"/>
      <c r="C117" s="59"/>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c r="AJ117" s="59"/>
      <c r="AK117" s="59"/>
      <c r="AL117" s="59"/>
      <c r="AM117" s="59"/>
      <c r="AN117" s="59"/>
      <c r="AO117" s="59"/>
      <c r="AP117" s="59"/>
      <c r="AQ117" s="59"/>
      <c r="AR117" s="59"/>
    </row>
    <row r="118" ht="12.0" customHeight="1">
      <c r="A118" s="59"/>
      <c r="B118" s="59"/>
      <c r="C118" s="59"/>
      <c r="D118" s="59"/>
      <c r="E118" s="59"/>
      <c r="F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c r="AJ118" s="59"/>
      <c r="AK118" s="59"/>
      <c r="AL118" s="59"/>
      <c r="AM118" s="59"/>
      <c r="AN118" s="59"/>
      <c r="AO118" s="59"/>
      <c r="AP118" s="59"/>
      <c r="AQ118" s="59"/>
      <c r="AR118" s="59"/>
    </row>
    <row r="119" ht="12.0" customHeight="1">
      <c r="A119" s="59"/>
      <c r="B119" s="59"/>
      <c r="C119" s="59"/>
      <c r="D119" s="59"/>
      <c r="E119" s="59"/>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59"/>
      <c r="AL119" s="59"/>
      <c r="AM119" s="59"/>
      <c r="AN119" s="59"/>
      <c r="AO119" s="59"/>
      <c r="AP119" s="59"/>
      <c r="AQ119" s="59"/>
      <c r="AR119" s="59"/>
    </row>
    <row r="120" ht="12.0" customHeight="1">
      <c r="A120" s="59"/>
      <c r="B120" s="59"/>
      <c r="C120" s="59"/>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c r="AJ120" s="59"/>
      <c r="AK120" s="59"/>
      <c r="AL120" s="59"/>
      <c r="AM120" s="59"/>
      <c r="AN120" s="59"/>
      <c r="AO120" s="59"/>
      <c r="AP120" s="59"/>
      <c r="AQ120" s="59"/>
      <c r="AR120" s="59"/>
    </row>
    <row r="121" ht="12.0" customHeight="1">
      <c r="A121" s="59"/>
      <c r="B121" s="59"/>
      <c r="C121" s="59"/>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c r="AJ121" s="59"/>
      <c r="AK121" s="59"/>
      <c r="AL121" s="59"/>
      <c r="AM121" s="59"/>
      <c r="AN121" s="59"/>
      <c r="AO121" s="59"/>
      <c r="AP121" s="59"/>
      <c r="AQ121" s="59"/>
      <c r="AR121" s="59"/>
    </row>
    <row r="122" ht="12.0" customHeight="1">
      <c r="A122" s="59"/>
      <c r="B122" s="59"/>
      <c r="C122" s="59"/>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c r="AH122" s="59"/>
      <c r="AI122" s="59"/>
      <c r="AJ122" s="59"/>
      <c r="AK122" s="59"/>
      <c r="AL122" s="59"/>
      <c r="AM122" s="59"/>
      <c r="AN122" s="59"/>
      <c r="AO122" s="59"/>
      <c r="AP122" s="59"/>
      <c r="AQ122" s="59"/>
      <c r="AR122" s="59"/>
    </row>
    <row r="123" ht="12.0" customHeight="1">
      <c r="A123" s="59"/>
      <c r="B123" s="59"/>
      <c r="C123" s="59"/>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c r="AH123" s="59"/>
      <c r="AI123" s="59"/>
      <c r="AJ123" s="59"/>
      <c r="AK123" s="59"/>
      <c r="AL123" s="59"/>
      <c r="AM123" s="59"/>
      <c r="AN123" s="59"/>
      <c r="AO123" s="59"/>
      <c r="AP123" s="59"/>
      <c r="AQ123" s="59"/>
      <c r="AR123" s="59"/>
    </row>
    <row r="124" ht="12.0" customHeight="1">
      <c r="A124" s="59"/>
      <c r="B124" s="59"/>
      <c r="C124" s="59"/>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c r="AH124" s="59"/>
      <c r="AI124" s="59"/>
      <c r="AJ124" s="59"/>
      <c r="AK124" s="59"/>
      <c r="AL124" s="59"/>
      <c r="AM124" s="59"/>
      <c r="AN124" s="59"/>
      <c r="AO124" s="59"/>
      <c r="AP124" s="59"/>
      <c r="AQ124" s="59"/>
      <c r="AR124" s="59"/>
    </row>
    <row r="125" ht="12.0" customHeight="1">
      <c r="A125" s="59"/>
      <c r="B125" s="59"/>
      <c r="C125" s="59"/>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59"/>
      <c r="AK125" s="59"/>
      <c r="AL125" s="59"/>
      <c r="AM125" s="59"/>
      <c r="AN125" s="59"/>
      <c r="AO125" s="59"/>
      <c r="AP125" s="59"/>
      <c r="AQ125" s="59"/>
      <c r="AR125" s="59"/>
    </row>
    <row r="126" ht="12.0" customHeight="1">
      <c r="A126" s="59"/>
      <c r="B126" s="59"/>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59"/>
      <c r="AK126" s="59"/>
      <c r="AL126" s="59"/>
      <c r="AM126" s="59"/>
      <c r="AN126" s="59"/>
      <c r="AO126" s="59"/>
      <c r="AP126" s="59"/>
      <c r="AQ126" s="59"/>
      <c r="AR126" s="59"/>
    </row>
    <row r="127" ht="12.0" customHeight="1">
      <c r="A127" s="59"/>
      <c r="B127" s="59"/>
      <c r="C127" s="59"/>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c r="AJ127" s="59"/>
      <c r="AK127" s="59"/>
      <c r="AL127" s="59"/>
      <c r="AM127" s="59"/>
      <c r="AN127" s="59"/>
      <c r="AO127" s="59"/>
      <c r="AP127" s="59"/>
      <c r="AQ127" s="59"/>
      <c r="AR127" s="59"/>
    </row>
    <row r="128" ht="12.0" customHeight="1">
      <c r="A128" s="59"/>
      <c r="B128" s="59"/>
      <c r="C128" s="59"/>
      <c r="D128" s="59"/>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59"/>
      <c r="AK128" s="59"/>
      <c r="AL128" s="59"/>
      <c r="AM128" s="59"/>
      <c r="AN128" s="59"/>
      <c r="AO128" s="59"/>
      <c r="AP128" s="59"/>
      <c r="AQ128" s="59"/>
      <c r="AR128" s="59"/>
    </row>
    <row r="129" ht="12.0" customHeight="1">
      <c r="A129" s="59"/>
      <c r="B129" s="59"/>
      <c r="C129" s="59"/>
      <c r="D129" s="59"/>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59"/>
      <c r="AK129" s="59"/>
      <c r="AL129" s="59"/>
      <c r="AM129" s="59"/>
      <c r="AN129" s="59"/>
      <c r="AO129" s="59"/>
      <c r="AP129" s="59"/>
      <c r="AQ129" s="59"/>
      <c r="AR129" s="59"/>
    </row>
    <row r="130" ht="12.0" customHeight="1">
      <c r="A130" s="59"/>
      <c r="B130" s="59"/>
      <c r="C130" s="59"/>
      <c r="D130" s="59"/>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c r="AH130" s="59"/>
      <c r="AI130" s="59"/>
      <c r="AJ130" s="59"/>
      <c r="AK130" s="59"/>
      <c r="AL130" s="59"/>
      <c r="AM130" s="59"/>
      <c r="AN130" s="59"/>
      <c r="AO130" s="59"/>
      <c r="AP130" s="59"/>
      <c r="AQ130" s="59"/>
      <c r="AR130" s="59"/>
    </row>
    <row r="131" ht="12.0" customHeight="1">
      <c r="A131" s="59"/>
      <c r="B131" s="59"/>
      <c r="C131" s="59"/>
      <c r="D131" s="59"/>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59"/>
      <c r="AK131" s="59"/>
      <c r="AL131" s="59"/>
      <c r="AM131" s="59"/>
      <c r="AN131" s="59"/>
      <c r="AO131" s="59"/>
      <c r="AP131" s="59"/>
      <c r="AQ131" s="59"/>
      <c r="AR131" s="59"/>
    </row>
    <row r="132" ht="12.0" customHeight="1">
      <c r="A132" s="59"/>
      <c r="B132" s="59"/>
      <c r="C132" s="59"/>
      <c r="D132" s="59"/>
      <c r="E132" s="59"/>
      <c r="F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c r="AH132" s="59"/>
      <c r="AI132" s="59"/>
      <c r="AJ132" s="59"/>
      <c r="AK132" s="59"/>
      <c r="AL132" s="59"/>
      <c r="AM132" s="59"/>
      <c r="AN132" s="59"/>
      <c r="AO132" s="59"/>
      <c r="AP132" s="59"/>
      <c r="AQ132" s="59"/>
      <c r="AR132" s="59"/>
    </row>
    <row r="133" ht="12.0" customHeight="1">
      <c r="A133" s="59"/>
      <c r="B133" s="59"/>
      <c r="C133" s="59"/>
      <c r="D133" s="59"/>
      <c r="E133" s="59"/>
      <c r="F133" s="59"/>
      <c r="G133" s="59"/>
      <c r="H133" s="59"/>
      <c r="I133" s="59"/>
      <c r="J133" s="59"/>
      <c r="K133" s="59"/>
      <c r="L133" s="59"/>
      <c r="M133" s="59"/>
      <c r="N133" s="59"/>
      <c r="O133" s="59"/>
      <c r="P133" s="59"/>
      <c r="Q133" s="59"/>
      <c r="R133" s="59"/>
      <c r="S133" s="59"/>
      <c r="T133" s="59"/>
      <c r="U133" s="59"/>
      <c r="V133" s="59"/>
      <c r="W133" s="59"/>
      <c r="X133" s="59"/>
      <c r="Y133" s="59"/>
      <c r="Z133" s="59"/>
      <c r="AA133" s="59"/>
      <c r="AB133" s="59"/>
      <c r="AC133" s="59"/>
      <c r="AD133" s="59"/>
      <c r="AE133" s="59"/>
      <c r="AF133" s="59"/>
      <c r="AG133" s="59"/>
      <c r="AH133" s="59"/>
      <c r="AI133" s="59"/>
      <c r="AJ133" s="59"/>
      <c r="AK133" s="59"/>
      <c r="AL133" s="59"/>
      <c r="AM133" s="59"/>
      <c r="AN133" s="59"/>
      <c r="AO133" s="59"/>
      <c r="AP133" s="59"/>
      <c r="AQ133" s="59"/>
      <c r="AR133" s="59"/>
    </row>
    <row r="134" ht="12.0" customHeight="1">
      <c r="A134" s="59"/>
      <c r="B134" s="59"/>
      <c r="C134" s="59"/>
      <c r="D134" s="59"/>
      <c r="E134" s="59"/>
      <c r="F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59"/>
      <c r="AE134" s="59"/>
      <c r="AF134" s="59"/>
      <c r="AG134" s="59"/>
      <c r="AH134" s="59"/>
      <c r="AI134" s="59"/>
      <c r="AJ134" s="59"/>
      <c r="AK134" s="59"/>
      <c r="AL134" s="59"/>
      <c r="AM134" s="59"/>
      <c r="AN134" s="59"/>
      <c r="AO134" s="59"/>
      <c r="AP134" s="59"/>
      <c r="AQ134" s="59"/>
      <c r="AR134" s="59"/>
    </row>
    <row r="135" ht="12.0" customHeight="1">
      <c r="A135" s="59"/>
      <c r="B135" s="59"/>
      <c r="C135" s="59"/>
      <c r="D135" s="59"/>
      <c r="E135" s="59"/>
      <c r="F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c r="AE135" s="59"/>
      <c r="AF135" s="59"/>
      <c r="AG135" s="59"/>
      <c r="AH135" s="59"/>
      <c r="AI135" s="59"/>
      <c r="AJ135" s="59"/>
      <c r="AK135" s="59"/>
      <c r="AL135" s="59"/>
      <c r="AM135" s="59"/>
      <c r="AN135" s="59"/>
      <c r="AO135" s="59"/>
      <c r="AP135" s="59"/>
      <c r="AQ135" s="59"/>
      <c r="AR135" s="59"/>
    </row>
    <row r="136" ht="12.0" customHeight="1">
      <c r="A136" s="59"/>
      <c r="B136" s="59"/>
      <c r="C136" s="59"/>
      <c r="D136" s="59"/>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c r="AH136" s="59"/>
      <c r="AI136" s="59"/>
      <c r="AJ136" s="59"/>
      <c r="AK136" s="59"/>
      <c r="AL136" s="59"/>
      <c r="AM136" s="59"/>
      <c r="AN136" s="59"/>
      <c r="AO136" s="59"/>
      <c r="AP136" s="59"/>
      <c r="AQ136" s="59"/>
      <c r="AR136" s="59"/>
    </row>
    <row r="137" ht="12.0" customHeight="1">
      <c r="A137" s="59"/>
      <c r="B137" s="59"/>
      <c r="C137" s="59"/>
      <c r="D137" s="59"/>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c r="AJ137" s="59"/>
      <c r="AK137" s="59"/>
      <c r="AL137" s="59"/>
      <c r="AM137" s="59"/>
      <c r="AN137" s="59"/>
      <c r="AO137" s="59"/>
      <c r="AP137" s="59"/>
      <c r="AQ137" s="59"/>
      <c r="AR137" s="59"/>
    </row>
    <row r="138" ht="12.0" customHeight="1">
      <c r="A138" s="59"/>
      <c r="B138" s="59"/>
      <c r="C138" s="59"/>
      <c r="D138" s="59"/>
      <c r="E138" s="59"/>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c r="AH138" s="59"/>
      <c r="AI138" s="59"/>
      <c r="AJ138" s="59"/>
      <c r="AK138" s="59"/>
      <c r="AL138" s="59"/>
      <c r="AM138" s="59"/>
      <c r="AN138" s="59"/>
      <c r="AO138" s="59"/>
      <c r="AP138" s="59"/>
      <c r="AQ138" s="59"/>
      <c r="AR138" s="59"/>
    </row>
    <row r="139" ht="12.0" customHeight="1">
      <c r="A139" s="59"/>
      <c r="B139" s="59"/>
      <c r="C139" s="59"/>
      <c r="D139" s="59"/>
      <c r="E139" s="59"/>
      <c r="F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c r="AH139" s="59"/>
      <c r="AI139" s="59"/>
      <c r="AJ139" s="59"/>
      <c r="AK139" s="59"/>
      <c r="AL139" s="59"/>
      <c r="AM139" s="59"/>
      <c r="AN139" s="59"/>
      <c r="AO139" s="59"/>
      <c r="AP139" s="59"/>
      <c r="AQ139" s="59"/>
      <c r="AR139" s="59"/>
    </row>
    <row r="140" ht="12.0" customHeight="1">
      <c r="A140" s="59"/>
      <c r="B140" s="59"/>
      <c r="C140" s="59"/>
      <c r="D140" s="59"/>
      <c r="E140" s="59"/>
      <c r="F140" s="59"/>
      <c r="G140" s="59"/>
      <c r="H140" s="59"/>
      <c r="I140" s="59"/>
      <c r="J140" s="59"/>
      <c r="K140" s="59"/>
      <c r="L140" s="59"/>
      <c r="M140" s="59"/>
      <c r="N140" s="59"/>
      <c r="O140" s="59"/>
      <c r="P140" s="59"/>
      <c r="Q140" s="59"/>
      <c r="R140" s="59"/>
      <c r="S140" s="59"/>
      <c r="T140" s="59"/>
      <c r="U140" s="59"/>
      <c r="V140" s="59"/>
      <c r="W140" s="59"/>
      <c r="X140" s="59"/>
      <c r="Y140" s="59"/>
      <c r="Z140" s="59"/>
      <c r="AA140" s="59"/>
      <c r="AB140" s="59"/>
      <c r="AC140" s="59"/>
      <c r="AD140" s="59"/>
      <c r="AE140" s="59"/>
      <c r="AF140" s="59"/>
      <c r="AG140" s="59"/>
      <c r="AH140" s="59"/>
      <c r="AI140" s="59"/>
      <c r="AJ140" s="59"/>
      <c r="AK140" s="59"/>
      <c r="AL140" s="59"/>
      <c r="AM140" s="59"/>
      <c r="AN140" s="59"/>
      <c r="AO140" s="59"/>
      <c r="AP140" s="59"/>
      <c r="AQ140" s="59"/>
      <c r="AR140" s="59"/>
    </row>
    <row r="141" ht="12.0" customHeight="1">
      <c r="A141" s="59"/>
      <c r="B141" s="59"/>
      <c r="C141" s="59"/>
      <c r="D141" s="59"/>
      <c r="E141" s="59"/>
      <c r="F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c r="AH141" s="59"/>
      <c r="AI141" s="59"/>
      <c r="AJ141" s="59"/>
      <c r="AK141" s="59"/>
      <c r="AL141" s="59"/>
      <c r="AM141" s="59"/>
      <c r="AN141" s="59"/>
      <c r="AO141" s="59"/>
      <c r="AP141" s="59"/>
      <c r="AQ141" s="59"/>
      <c r="AR141" s="59"/>
    </row>
    <row r="142" ht="12.0" customHeight="1">
      <c r="A142" s="59"/>
      <c r="B142" s="59"/>
      <c r="C142" s="59"/>
      <c r="D142" s="59"/>
      <c r="E142" s="59"/>
      <c r="F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c r="AD142" s="59"/>
      <c r="AE142" s="59"/>
      <c r="AF142" s="59"/>
      <c r="AG142" s="59"/>
      <c r="AH142" s="59"/>
      <c r="AI142" s="59"/>
      <c r="AJ142" s="59"/>
      <c r="AK142" s="59"/>
      <c r="AL142" s="59"/>
      <c r="AM142" s="59"/>
      <c r="AN142" s="59"/>
      <c r="AO142" s="59"/>
      <c r="AP142" s="59"/>
      <c r="AQ142" s="59"/>
      <c r="AR142" s="59"/>
    </row>
    <row r="143" ht="12.0" customHeight="1">
      <c r="A143" s="59"/>
      <c r="B143" s="59"/>
      <c r="C143" s="59"/>
      <c r="D143" s="59"/>
      <c r="E143" s="59"/>
      <c r="F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c r="AD143" s="59"/>
      <c r="AE143" s="59"/>
      <c r="AF143" s="59"/>
      <c r="AG143" s="59"/>
      <c r="AH143" s="59"/>
      <c r="AI143" s="59"/>
      <c r="AJ143" s="59"/>
      <c r="AK143" s="59"/>
      <c r="AL143" s="59"/>
      <c r="AM143" s="59"/>
      <c r="AN143" s="59"/>
      <c r="AO143" s="59"/>
      <c r="AP143" s="59"/>
      <c r="AQ143" s="59"/>
      <c r="AR143" s="59"/>
    </row>
    <row r="144" ht="12.0" customHeight="1">
      <c r="A144" s="59"/>
      <c r="B144" s="59"/>
      <c r="C144" s="59"/>
      <c r="D144" s="59"/>
      <c r="E144" s="59"/>
      <c r="F144" s="59"/>
      <c r="G144" s="59"/>
      <c r="H144" s="59"/>
      <c r="I144" s="59"/>
      <c r="J144" s="59"/>
      <c r="K144" s="59"/>
      <c r="L144" s="59"/>
      <c r="M144" s="59"/>
      <c r="N144" s="59"/>
      <c r="O144" s="59"/>
      <c r="P144" s="59"/>
      <c r="Q144" s="59"/>
      <c r="R144" s="59"/>
      <c r="S144" s="59"/>
      <c r="T144" s="59"/>
      <c r="U144" s="59"/>
      <c r="V144" s="59"/>
      <c r="W144" s="59"/>
      <c r="X144" s="59"/>
      <c r="Y144" s="59"/>
      <c r="Z144" s="59"/>
      <c r="AA144" s="59"/>
      <c r="AB144" s="59"/>
      <c r="AC144" s="59"/>
      <c r="AD144" s="59"/>
      <c r="AE144" s="59"/>
      <c r="AF144" s="59"/>
      <c r="AG144" s="59"/>
      <c r="AH144" s="59"/>
      <c r="AI144" s="59"/>
      <c r="AJ144" s="59"/>
      <c r="AK144" s="59"/>
      <c r="AL144" s="59"/>
      <c r="AM144" s="59"/>
      <c r="AN144" s="59"/>
      <c r="AO144" s="59"/>
      <c r="AP144" s="59"/>
      <c r="AQ144" s="59"/>
      <c r="AR144" s="59"/>
    </row>
    <row r="145" ht="12.0" customHeight="1">
      <c r="A145" s="59"/>
      <c r="B145" s="59"/>
      <c r="C145" s="59"/>
      <c r="D145" s="59"/>
      <c r="E145" s="59"/>
      <c r="F145" s="5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c r="AD145" s="59"/>
      <c r="AE145" s="59"/>
      <c r="AF145" s="59"/>
      <c r="AG145" s="59"/>
      <c r="AH145" s="59"/>
      <c r="AI145" s="59"/>
      <c r="AJ145" s="59"/>
      <c r="AK145" s="59"/>
      <c r="AL145" s="59"/>
      <c r="AM145" s="59"/>
      <c r="AN145" s="59"/>
      <c r="AO145" s="59"/>
      <c r="AP145" s="59"/>
      <c r="AQ145" s="59"/>
      <c r="AR145" s="59"/>
    </row>
    <row r="146" ht="12.0" customHeight="1">
      <c r="A146" s="59"/>
      <c r="B146" s="59"/>
      <c r="C146" s="59"/>
      <c r="D146" s="59"/>
      <c r="E146" s="59"/>
      <c r="F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c r="AD146" s="59"/>
      <c r="AE146" s="59"/>
      <c r="AF146" s="59"/>
      <c r="AG146" s="59"/>
      <c r="AH146" s="59"/>
      <c r="AI146" s="59"/>
      <c r="AJ146" s="59"/>
      <c r="AK146" s="59"/>
      <c r="AL146" s="59"/>
      <c r="AM146" s="59"/>
      <c r="AN146" s="59"/>
      <c r="AO146" s="59"/>
      <c r="AP146" s="59"/>
      <c r="AQ146" s="59"/>
      <c r="AR146" s="59"/>
    </row>
    <row r="147" ht="12.0" customHeight="1">
      <c r="A147" s="59"/>
      <c r="B147" s="59"/>
      <c r="C147" s="59"/>
      <c r="D147" s="59"/>
      <c r="E147" s="59"/>
      <c r="F147" s="59"/>
      <c r="G147" s="59"/>
      <c r="H147" s="59"/>
      <c r="I147" s="59"/>
      <c r="J147" s="59"/>
      <c r="K147" s="59"/>
      <c r="L147" s="59"/>
      <c r="M147" s="59"/>
      <c r="N147" s="59"/>
      <c r="O147" s="59"/>
      <c r="P147" s="59"/>
      <c r="Q147" s="59"/>
      <c r="R147" s="59"/>
      <c r="S147" s="59"/>
      <c r="T147" s="59"/>
      <c r="U147" s="59"/>
      <c r="V147" s="59"/>
      <c r="W147" s="59"/>
      <c r="X147" s="59"/>
      <c r="Y147" s="59"/>
      <c r="Z147" s="59"/>
      <c r="AA147" s="59"/>
      <c r="AB147" s="59"/>
      <c r="AC147" s="59"/>
      <c r="AD147" s="59"/>
      <c r="AE147" s="59"/>
      <c r="AF147" s="59"/>
      <c r="AG147" s="59"/>
      <c r="AH147" s="59"/>
      <c r="AI147" s="59"/>
      <c r="AJ147" s="59"/>
      <c r="AK147" s="59"/>
      <c r="AL147" s="59"/>
      <c r="AM147" s="59"/>
      <c r="AN147" s="59"/>
      <c r="AO147" s="59"/>
      <c r="AP147" s="59"/>
      <c r="AQ147" s="59"/>
      <c r="AR147" s="59"/>
    </row>
    <row r="148" ht="12.0" customHeight="1">
      <c r="A148" s="59"/>
      <c r="B148" s="59"/>
      <c r="C148" s="59"/>
      <c r="D148" s="59"/>
      <c r="E148" s="59"/>
      <c r="F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E148" s="59"/>
      <c r="AF148" s="59"/>
      <c r="AG148" s="59"/>
      <c r="AH148" s="59"/>
      <c r="AI148" s="59"/>
      <c r="AJ148" s="59"/>
      <c r="AK148" s="59"/>
      <c r="AL148" s="59"/>
      <c r="AM148" s="59"/>
      <c r="AN148" s="59"/>
      <c r="AO148" s="59"/>
      <c r="AP148" s="59"/>
      <c r="AQ148" s="59"/>
      <c r="AR148" s="59"/>
    </row>
    <row r="149" ht="12.0" customHeight="1">
      <c r="A149" s="59"/>
      <c r="B149" s="59"/>
      <c r="C149" s="59"/>
      <c r="D149" s="59"/>
      <c r="E149" s="59"/>
      <c r="F149" s="59"/>
      <c r="G149" s="59"/>
      <c r="H149" s="59"/>
      <c r="I149" s="59"/>
      <c r="J149" s="59"/>
      <c r="K149" s="59"/>
      <c r="L149" s="59"/>
      <c r="M149" s="59"/>
      <c r="N149" s="59"/>
      <c r="O149" s="59"/>
      <c r="P149" s="59"/>
      <c r="Q149" s="59"/>
      <c r="R149" s="59"/>
      <c r="S149" s="59"/>
      <c r="T149" s="59"/>
      <c r="U149" s="59"/>
      <c r="V149" s="59"/>
      <c r="W149" s="59"/>
      <c r="X149" s="59"/>
      <c r="Y149" s="59"/>
      <c r="Z149" s="59"/>
      <c r="AA149" s="59"/>
      <c r="AB149" s="59"/>
      <c r="AC149" s="59"/>
      <c r="AD149" s="59"/>
      <c r="AE149" s="59"/>
      <c r="AF149" s="59"/>
      <c r="AG149" s="59"/>
      <c r="AH149" s="59"/>
      <c r="AI149" s="59"/>
      <c r="AJ149" s="59"/>
      <c r="AK149" s="59"/>
      <c r="AL149" s="59"/>
      <c r="AM149" s="59"/>
      <c r="AN149" s="59"/>
      <c r="AO149" s="59"/>
      <c r="AP149" s="59"/>
      <c r="AQ149" s="59"/>
      <c r="AR149" s="59"/>
    </row>
    <row r="150" ht="12.0" customHeight="1">
      <c r="A150" s="59"/>
      <c r="B150" s="59"/>
      <c r="C150" s="59"/>
      <c r="D150" s="59"/>
      <c r="E150" s="59"/>
      <c r="F150" s="59"/>
      <c r="G150" s="59"/>
      <c r="H150" s="59"/>
      <c r="I150" s="59"/>
      <c r="J150" s="59"/>
      <c r="K150" s="59"/>
      <c r="L150" s="59"/>
      <c r="M150" s="59"/>
      <c r="N150" s="59"/>
      <c r="O150" s="59"/>
      <c r="P150" s="59"/>
      <c r="Q150" s="59"/>
      <c r="R150" s="59"/>
      <c r="S150" s="59"/>
      <c r="T150" s="59"/>
      <c r="U150" s="59"/>
      <c r="V150" s="59"/>
      <c r="W150" s="59"/>
      <c r="X150" s="59"/>
      <c r="Y150" s="59"/>
      <c r="Z150" s="59"/>
      <c r="AA150" s="59"/>
      <c r="AB150" s="59"/>
      <c r="AC150" s="59"/>
      <c r="AD150" s="59"/>
      <c r="AE150" s="59"/>
      <c r="AF150" s="59"/>
      <c r="AG150" s="59"/>
      <c r="AH150" s="59"/>
      <c r="AI150" s="59"/>
      <c r="AJ150" s="59"/>
      <c r="AK150" s="59"/>
      <c r="AL150" s="59"/>
      <c r="AM150" s="59"/>
      <c r="AN150" s="59"/>
      <c r="AO150" s="59"/>
      <c r="AP150" s="59"/>
      <c r="AQ150" s="59"/>
      <c r="AR150" s="59"/>
    </row>
    <row r="151" ht="12.0" customHeight="1">
      <c r="A151" s="59"/>
      <c r="B151" s="59"/>
      <c r="C151" s="59"/>
      <c r="D151" s="59"/>
      <c r="E151" s="59"/>
      <c r="F151" s="59"/>
      <c r="G151" s="59"/>
      <c r="H151" s="59"/>
      <c r="I151" s="59"/>
      <c r="J151" s="59"/>
      <c r="K151" s="59"/>
      <c r="L151" s="59"/>
      <c r="M151" s="59"/>
      <c r="N151" s="59"/>
      <c r="O151" s="59"/>
      <c r="P151" s="59"/>
      <c r="Q151" s="59"/>
      <c r="R151" s="59"/>
      <c r="S151" s="59"/>
      <c r="T151" s="59"/>
      <c r="U151" s="59"/>
      <c r="V151" s="59"/>
      <c r="W151" s="59"/>
      <c r="X151" s="59"/>
      <c r="Y151" s="59"/>
      <c r="Z151" s="59"/>
      <c r="AA151" s="59"/>
      <c r="AB151" s="59"/>
      <c r="AC151" s="59"/>
      <c r="AD151" s="59"/>
      <c r="AE151" s="59"/>
      <c r="AF151" s="59"/>
      <c r="AG151" s="59"/>
      <c r="AH151" s="59"/>
      <c r="AI151" s="59"/>
      <c r="AJ151" s="59"/>
      <c r="AK151" s="59"/>
      <c r="AL151" s="59"/>
      <c r="AM151" s="59"/>
      <c r="AN151" s="59"/>
      <c r="AO151" s="59"/>
      <c r="AP151" s="59"/>
      <c r="AQ151" s="59"/>
      <c r="AR151" s="59"/>
    </row>
    <row r="152" ht="12.0" customHeight="1">
      <c r="A152" s="59"/>
      <c r="B152" s="59"/>
      <c r="C152" s="59"/>
      <c r="D152" s="59"/>
      <c r="E152" s="59"/>
      <c r="F152" s="59"/>
      <c r="G152" s="59"/>
      <c r="H152" s="59"/>
      <c r="I152" s="59"/>
      <c r="J152" s="59"/>
      <c r="K152" s="59"/>
      <c r="L152" s="59"/>
      <c r="M152" s="59"/>
      <c r="N152" s="59"/>
      <c r="O152" s="59"/>
      <c r="P152" s="59"/>
      <c r="Q152" s="59"/>
      <c r="R152" s="59"/>
      <c r="S152" s="59"/>
      <c r="T152" s="59"/>
      <c r="U152" s="59"/>
      <c r="V152" s="59"/>
      <c r="W152" s="59"/>
      <c r="X152" s="59"/>
      <c r="Y152" s="59"/>
      <c r="Z152" s="59"/>
      <c r="AA152" s="59"/>
      <c r="AB152" s="59"/>
      <c r="AC152" s="59"/>
      <c r="AD152" s="59"/>
      <c r="AE152" s="59"/>
      <c r="AF152" s="59"/>
      <c r="AG152" s="59"/>
      <c r="AH152" s="59"/>
      <c r="AI152" s="59"/>
      <c r="AJ152" s="59"/>
      <c r="AK152" s="59"/>
      <c r="AL152" s="59"/>
      <c r="AM152" s="59"/>
      <c r="AN152" s="59"/>
      <c r="AO152" s="59"/>
      <c r="AP152" s="59"/>
      <c r="AQ152" s="59"/>
      <c r="AR152" s="59"/>
    </row>
    <row r="153" ht="12.0" customHeight="1">
      <c r="A153" s="59"/>
      <c r="B153" s="59"/>
      <c r="C153" s="59"/>
      <c r="D153" s="59"/>
      <c r="E153" s="59"/>
      <c r="F153" s="59"/>
      <c r="G153" s="59"/>
      <c r="H153" s="59"/>
      <c r="I153" s="59"/>
      <c r="J153" s="59"/>
      <c r="K153" s="59"/>
      <c r="L153" s="59"/>
      <c r="M153" s="59"/>
      <c r="N153" s="59"/>
      <c r="O153" s="59"/>
      <c r="P153" s="59"/>
      <c r="Q153" s="59"/>
      <c r="R153" s="59"/>
      <c r="S153" s="59"/>
      <c r="T153" s="59"/>
      <c r="U153" s="59"/>
      <c r="V153" s="59"/>
      <c r="W153" s="59"/>
      <c r="X153" s="59"/>
      <c r="Y153" s="59"/>
      <c r="Z153" s="59"/>
      <c r="AA153" s="59"/>
      <c r="AB153" s="59"/>
      <c r="AC153" s="59"/>
      <c r="AD153" s="59"/>
      <c r="AE153" s="59"/>
      <c r="AF153" s="59"/>
      <c r="AG153" s="59"/>
      <c r="AH153" s="59"/>
      <c r="AI153" s="59"/>
      <c r="AJ153" s="59"/>
      <c r="AK153" s="59"/>
      <c r="AL153" s="59"/>
      <c r="AM153" s="59"/>
      <c r="AN153" s="59"/>
      <c r="AO153" s="59"/>
      <c r="AP153" s="59"/>
      <c r="AQ153" s="59"/>
      <c r="AR153" s="59"/>
    </row>
    <row r="154" ht="12.0" customHeight="1">
      <c r="A154" s="59"/>
      <c r="B154" s="59"/>
      <c r="C154" s="59"/>
      <c r="D154" s="59"/>
      <c r="E154" s="59"/>
      <c r="F154" s="59"/>
      <c r="G154" s="59"/>
      <c r="H154" s="59"/>
      <c r="I154" s="59"/>
      <c r="J154" s="59"/>
      <c r="K154" s="59"/>
      <c r="L154" s="59"/>
      <c r="M154" s="59"/>
      <c r="N154" s="59"/>
      <c r="O154" s="59"/>
      <c r="P154" s="59"/>
      <c r="Q154" s="59"/>
      <c r="R154" s="59"/>
      <c r="S154" s="59"/>
      <c r="T154" s="59"/>
      <c r="U154" s="59"/>
      <c r="V154" s="59"/>
      <c r="W154" s="59"/>
      <c r="X154" s="59"/>
      <c r="Y154" s="59"/>
      <c r="Z154" s="59"/>
      <c r="AA154" s="59"/>
      <c r="AB154" s="59"/>
      <c r="AC154" s="59"/>
      <c r="AD154" s="59"/>
      <c r="AE154" s="59"/>
      <c r="AF154" s="59"/>
      <c r="AG154" s="59"/>
      <c r="AH154" s="59"/>
      <c r="AI154" s="59"/>
      <c r="AJ154" s="59"/>
      <c r="AK154" s="59"/>
      <c r="AL154" s="59"/>
      <c r="AM154" s="59"/>
      <c r="AN154" s="59"/>
      <c r="AO154" s="59"/>
      <c r="AP154" s="59"/>
      <c r="AQ154" s="59"/>
      <c r="AR154" s="59"/>
    </row>
    <row r="155" ht="12.0" customHeight="1">
      <c r="A155" s="59"/>
      <c r="B155" s="59"/>
      <c r="C155" s="59"/>
      <c r="D155" s="59"/>
      <c r="E155" s="59"/>
      <c r="F155" s="59"/>
      <c r="G155" s="59"/>
      <c r="H155" s="59"/>
      <c r="I155" s="59"/>
      <c r="J155" s="59"/>
      <c r="K155" s="59"/>
      <c r="L155" s="59"/>
      <c r="M155" s="59"/>
      <c r="N155" s="59"/>
      <c r="O155" s="59"/>
      <c r="P155" s="59"/>
      <c r="Q155" s="59"/>
      <c r="R155" s="59"/>
      <c r="S155" s="59"/>
      <c r="T155" s="59"/>
      <c r="U155" s="59"/>
      <c r="V155" s="59"/>
      <c r="W155" s="59"/>
      <c r="X155" s="59"/>
      <c r="Y155" s="59"/>
      <c r="Z155" s="59"/>
      <c r="AA155" s="59"/>
      <c r="AB155" s="59"/>
      <c r="AC155" s="59"/>
      <c r="AD155" s="59"/>
      <c r="AE155" s="59"/>
      <c r="AF155" s="59"/>
      <c r="AG155" s="59"/>
      <c r="AH155" s="59"/>
      <c r="AI155" s="59"/>
      <c r="AJ155" s="59"/>
      <c r="AK155" s="59"/>
      <c r="AL155" s="59"/>
      <c r="AM155" s="59"/>
      <c r="AN155" s="59"/>
      <c r="AO155" s="59"/>
      <c r="AP155" s="59"/>
      <c r="AQ155" s="59"/>
      <c r="AR155" s="59"/>
    </row>
    <row r="156" ht="12.0" customHeight="1">
      <c r="A156" s="59"/>
      <c r="B156" s="59"/>
      <c r="C156" s="59"/>
      <c r="D156" s="59"/>
      <c r="E156" s="59"/>
      <c r="F156" s="59"/>
      <c r="G156" s="59"/>
      <c r="H156" s="59"/>
      <c r="I156" s="59"/>
      <c r="J156" s="59"/>
      <c r="K156" s="59"/>
      <c r="L156" s="59"/>
      <c r="M156" s="59"/>
      <c r="N156" s="59"/>
      <c r="O156" s="59"/>
      <c r="P156" s="59"/>
      <c r="Q156" s="59"/>
      <c r="R156" s="59"/>
      <c r="S156" s="59"/>
      <c r="T156" s="59"/>
      <c r="U156" s="59"/>
      <c r="V156" s="59"/>
      <c r="W156" s="59"/>
      <c r="X156" s="59"/>
      <c r="Y156" s="59"/>
      <c r="Z156" s="59"/>
      <c r="AA156" s="59"/>
      <c r="AB156" s="59"/>
      <c r="AC156" s="59"/>
      <c r="AD156" s="59"/>
      <c r="AE156" s="59"/>
      <c r="AF156" s="59"/>
      <c r="AG156" s="59"/>
      <c r="AH156" s="59"/>
      <c r="AI156" s="59"/>
      <c r="AJ156" s="59"/>
      <c r="AK156" s="59"/>
      <c r="AL156" s="59"/>
      <c r="AM156" s="59"/>
      <c r="AN156" s="59"/>
      <c r="AO156" s="59"/>
      <c r="AP156" s="59"/>
      <c r="AQ156" s="59"/>
      <c r="AR156" s="59"/>
    </row>
    <row r="157" ht="12.0" customHeight="1">
      <c r="A157" s="59"/>
      <c r="B157" s="59"/>
      <c r="C157" s="59"/>
      <c r="D157" s="59"/>
      <c r="E157" s="59"/>
      <c r="F157" s="59"/>
      <c r="G157" s="59"/>
      <c r="H157" s="59"/>
      <c r="I157" s="59"/>
      <c r="J157" s="59"/>
      <c r="K157" s="59"/>
      <c r="L157" s="59"/>
      <c r="M157" s="59"/>
      <c r="N157" s="59"/>
      <c r="O157" s="59"/>
      <c r="P157" s="59"/>
      <c r="Q157" s="59"/>
      <c r="R157" s="59"/>
      <c r="S157" s="59"/>
      <c r="T157" s="59"/>
      <c r="U157" s="59"/>
      <c r="V157" s="59"/>
      <c r="W157" s="59"/>
      <c r="X157" s="59"/>
      <c r="Y157" s="59"/>
      <c r="Z157" s="59"/>
      <c r="AA157" s="59"/>
      <c r="AB157" s="59"/>
      <c r="AC157" s="59"/>
      <c r="AD157" s="59"/>
      <c r="AE157" s="59"/>
      <c r="AF157" s="59"/>
      <c r="AG157" s="59"/>
      <c r="AH157" s="59"/>
      <c r="AI157" s="59"/>
      <c r="AJ157" s="59"/>
      <c r="AK157" s="59"/>
      <c r="AL157" s="59"/>
      <c r="AM157" s="59"/>
      <c r="AN157" s="59"/>
      <c r="AO157" s="59"/>
      <c r="AP157" s="59"/>
      <c r="AQ157" s="59"/>
      <c r="AR157" s="59"/>
    </row>
    <row r="158" ht="12.0" customHeight="1">
      <c r="A158" s="59"/>
      <c r="B158" s="59"/>
      <c r="C158" s="59"/>
      <c r="D158" s="59"/>
      <c r="E158" s="59"/>
      <c r="F158" s="59"/>
      <c r="G158" s="59"/>
      <c r="H158" s="59"/>
      <c r="I158" s="59"/>
      <c r="J158" s="59"/>
      <c r="K158" s="59"/>
      <c r="L158" s="59"/>
      <c r="M158" s="59"/>
      <c r="N158" s="59"/>
      <c r="O158" s="59"/>
      <c r="P158" s="59"/>
      <c r="Q158" s="59"/>
      <c r="R158" s="59"/>
      <c r="S158" s="59"/>
      <c r="T158" s="59"/>
      <c r="U158" s="59"/>
      <c r="V158" s="59"/>
      <c r="W158" s="59"/>
      <c r="X158" s="59"/>
      <c r="Y158" s="59"/>
      <c r="Z158" s="59"/>
      <c r="AA158" s="59"/>
      <c r="AB158" s="59"/>
      <c r="AC158" s="59"/>
      <c r="AD158" s="59"/>
      <c r="AE158" s="59"/>
      <c r="AF158" s="59"/>
      <c r="AG158" s="59"/>
      <c r="AH158" s="59"/>
      <c r="AI158" s="59"/>
      <c r="AJ158" s="59"/>
      <c r="AK158" s="59"/>
      <c r="AL158" s="59"/>
      <c r="AM158" s="59"/>
      <c r="AN158" s="59"/>
      <c r="AO158" s="59"/>
      <c r="AP158" s="59"/>
      <c r="AQ158" s="59"/>
      <c r="AR158" s="59"/>
    </row>
    <row r="159" ht="12.0" customHeight="1">
      <c r="A159" s="59"/>
      <c r="B159" s="59"/>
      <c r="C159" s="59"/>
      <c r="D159" s="59"/>
      <c r="E159" s="59"/>
      <c r="F159" s="59"/>
      <c r="G159" s="59"/>
      <c r="H159" s="59"/>
      <c r="I159" s="59"/>
      <c r="J159" s="59"/>
      <c r="K159" s="59"/>
      <c r="L159" s="59"/>
      <c r="M159" s="59"/>
      <c r="N159" s="59"/>
      <c r="O159" s="59"/>
      <c r="P159" s="59"/>
      <c r="Q159" s="59"/>
      <c r="R159" s="59"/>
      <c r="S159" s="59"/>
      <c r="T159" s="59"/>
      <c r="U159" s="59"/>
      <c r="V159" s="59"/>
      <c r="W159" s="59"/>
      <c r="X159" s="59"/>
      <c r="Y159" s="59"/>
      <c r="Z159" s="59"/>
      <c r="AA159" s="59"/>
      <c r="AB159" s="59"/>
      <c r="AC159" s="59"/>
      <c r="AD159" s="59"/>
      <c r="AE159" s="59"/>
      <c r="AF159" s="59"/>
      <c r="AG159" s="59"/>
      <c r="AH159" s="59"/>
      <c r="AI159" s="59"/>
      <c r="AJ159" s="59"/>
      <c r="AK159" s="59"/>
      <c r="AL159" s="59"/>
      <c r="AM159" s="59"/>
      <c r="AN159" s="59"/>
      <c r="AO159" s="59"/>
      <c r="AP159" s="59"/>
      <c r="AQ159" s="59"/>
      <c r="AR159" s="59"/>
    </row>
    <row r="160" ht="12.0" customHeight="1">
      <c r="A160" s="59"/>
      <c r="B160" s="59"/>
      <c r="C160" s="59"/>
      <c r="D160" s="59"/>
      <c r="E160" s="59"/>
      <c r="F160" s="59"/>
      <c r="G160" s="59"/>
      <c r="H160" s="59"/>
      <c r="I160" s="59"/>
      <c r="J160" s="59"/>
      <c r="K160" s="59"/>
      <c r="L160" s="59"/>
      <c r="M160" s="59"/>
      <c r="N160" s="59"/>
      <c r="O160" s="59"/>
      <c r="P160" s="59"/>
      <c r="Q160" s="59"/>
      <c r="R160" s="59"/>
      <c r="S160" s="59"/>
      <c r="T160" s="59"/>
      <c r="U160" s="59"/>
      <c r="V160" s="59"/>
      <c r="W160" s="59"/>
      <c r="X160" s="59"/>
      <c r="Y160" s="59"/>
      <c r="Z160" s="59"/>
      <c r="AA160" s="59"/>
      <c r="AB160" s="59"/>
      <c r="AC160" s="59"/>
      <c r="AD160" s="59"/>
      <c r="AE160" s="59"/>
      <c r="AF160" s="59"/>
      <c r="AG160" s="59"/>
      <c r="AH160" s="59"/>
      <c r="AI160" s="59"/>
      <c r="AJ160" s="59"/>
      <c r="AK160" s="59"/>
      <c r="AL160" s="59"/>
      <c r="AM160" s="59"/>
      <c r="AN160" s="59"/>
      <c r="AO160" s="59"/>
      <c r="AP160" s="59"/>
      <c r="AQ160" s="59"/>
      <c r="AR160" s="59"/>
    </row>
    <row r="161" ht="12.0" customHeight="1">
      <c r="A161" s="59"/>
      <c r="B161" s="59"/>
      <c r="C161" s="59"/>
      <c r="D161" s="59"/>
      <c r="E161" s="59"/>
      <c r="F161" s="59"/>
      <c r="G161" s="59"/>
      <c r="H161" s="59"/>
      <c r="I161" s="59"/>
      <c r="J161" s="59"/>
      <c r="K161" s="59"/>
      <c r="L161" s="59"/>
      <c r="M161" s="59"/>
      <c r="N161" s="59"/>
      <c r="O161" s="59"/>
      <c r="P161" s="59"/>
      <c r="Q161" s="59"/>
      <c r="R161" s="59"/>
      <c r="S161" s="59"/>
      <c r="T161" s="59"/>
      <c r="U161" s="59"/>
      <c r="V161" s="59"/>
      <c r="W161" s="59"/>
      <c r="X161" s="59"/>
      <c r="Y161" s="59"/>
      <c r="Z161" s="59"/>
      <c r="AA161" s="59"/>
      <c r="AB161" s="59"/>
      <c r="AC161" s="59"/>
      <c r="AD161" s="59"/>
      <c r="AE161" s="59"/>
      <c r="AF161" s="59"/>
      <c r="AG161" s="59"/>
      <c r="AH161" s="59"/>
      <c r="AI161" s="59"/>
      <c r="AJ161" s="59"/>
      <c r="AK161" s="59"/>
      <c r="AL161" s="59"/>
      <c r="AM161" s="59"/>
      <c r="AN161" s="59"/>
      <c r="AO161" s="59"/>
      <c r="AP161" s="59"/>
      <c r="AQ161" s="59"/>
      <c r="AR161" s="59"/>
    </row>
    <row r="162" ht="12.0" customHeight="1">
      <c r="A162" s="59"/>
      <c r="B162" s="59"/>
      <c r="C162" s="59"/>
      <c r="D162" s="59"/>
      <c r="E162" s="59"/>
      <c r="F162" s="59"/>
      <c r="G162" s="59"/>
      <c r="H162" s="59"/>
      <c r="I162" s="59"/>
      <c r="J162" s="59"/>
      <c r="K162" s="59"/>
      <c r="L162" s="59"/>
      <c r="M162" s="59"/>
      <c r="N162" s="59"/>
      <c r="O162" s="59"/>
      <c r="P162" s="59"/>
      <c r="Q162" s="59"/>
      <c r="R162" s="59"/>
      <c r="S162" s="59"/>
      <c r="T162" s="59"/>
      <c r="U162" s="59"/>
      <c r="V162" s="59"/>
      <c r="W162" s="59"/>
      <c r="X162" s="59"/>
      <c r="Y162" s="59"/>
      <c r="Z162" s="59"/>
      <c r="AA162" s="59"/>
      <c r="AB162" s="59"/>
      <c r="AC162" s="59"/>
      <c r="AD162" s="59"/>
      <c r="AE162" s="59"/>
      <c r="AF162" s="59"/>
      <c r="AG162" s="59"/>
      <c r="AH162" s="59"/>
      <c r="AI162" s="59"/>
      <c r="AJ162" s="59"/>
      <c r="AK162" s="59"/>
      <c r="AL162" s="59"/>
      <c r="AM162" s="59"/>
      <c r="AN162" s="59"/>
      <c r="AO162" s="59"/>
      <c r="AP162" s="59"/>
      <c r="AQ162" s="59"/>
      <c r="AR162" s="59"/>
    </row>
    <row r="163" ht="12.0" customHeight="1">
      <c r="A163" s="59"/>
      <c r="B163" s="59"/>
      <c r="C163" s="59"/>
      <c r="D163" s="59"/>
      <c r="E163" s="59"/>
      <c r="F163" s="59"/>
      <c r="G163" s="59"/>
      <c r="H163" s="59"/>
      <c r="I163" s="59"/>
      <c r="J163" s="59"/>
      <c r="K163" s="59"/>
      <c r="L163" s="59"/>
      <c r="M163" s="59"/>
      <c r="N163" s="59"/>
      <c r="O163" s="59"/>
      <c r="P163" s="59"/>
      <c r="Q163" s="59"/>
      <c r="R163" s="59"/>
      <c r="S163" s="59"/>
      <c r="T163" s="59"/>
      <c r="U163" s="59"/>
      <c r="V163" s="59"/>
      <c r="W163" s="59"/>
      <c r="X163" s="59"/>
      <c r="Y163" s="59"/>
      <c r="Z163" s="59"/>
      <c r="AA163" s="59"/>
      <c r="AB163" s="59"/>
      <c r="AC163" s="59"/>
      <c r="AD163" s="59"/>
      <c r="AE163" s="59"/>
      <c r="AF163" s="59"/>
      <c r="AG163" s="59"/>
      <c r="AH163" s="59"/>
      <c r="AI163" s="59"/>
      <c r="AJ163" s="59"/>
      <c r="AK163" s="59"/>
      <c r="AL163" s="59"/>
      <c r="AM163" s="59"/>
      <c r="AN163" s="59"/>
      <c r="AO163" s="59"/>
      <c r="AP163" s="59"/>
      <c r="AQ163" s="59"/>
      <c r="AR163" s="59"/>
    </row>
    <row r="164" ht="12.0" customHeight="1">
      <c r="A164" s="59"/>
      <c r="B164" s="59"/>
      <c r="C164" s="59"/>
      <c r="D164" s="59"/>
      <c r="E164" s="59"/>
      <c r="F164" s="59"/>
      <c r="G164" s="59"/>
      <c r="H164" s="59"/>
      <c r="I164" s="59"/>
      <c r="J164" s="59"/>
      <c r="K164" s="59"/>
      <c r="L164" s="59"/>
      <c r="M164" s="59"/>
      <c r="N164" s="59"/>
      <c r="O164" s="59"/>
      <c r="P164" s="59"/>
      <c r="Q164" s="59"/>
      <c r="R164" s="59"/>
      <c r="S164" s="59"/>
      <c r="T164" s="59"/>
      <c r="U164" s="59"/>
      <c r="V164" s="59"/>
      <c r="W164" s="59"/>
      <c r="X164" s="59"/>
      <c r="Y164" s="59"/>
      <c r="Z164" s="59"/>
      <c r="AA164" s="59"/>
      <c r="AB164" s="59"/>
      <c r="AC164" s="59"/>
      <c r="AD164" s="59"/>
      <c r="AE164" s="59"/>
      <c r="AF164" s="59"/>
      <c r="AG164" s="59"/>
      <c r="AH164" s="59"/>
      <c r="AI164" s="59"/>
      <c r="AJ164" s="59"/>
      <c r="AK164" s="59"/>
      <c r="AL164" s="59"/>
      <c r="AM164" s="59"/>
      <c r="AN164" s="59"/>
      <c r="AO164" s="59"/>
      <c r="AP164" s="59"/>
      <c r="AQ164" s="59"/>
      <c r="AR164" s="59"/>
    </row>
    <row r="165" ht="12.0" customHeight="1">
      <c r="A165" s="59"/>
      <c r="B165" s="59"/>
      <c r="C165" s="59"/>
      <c r="D165" s="59"/>
      <c r="E165" s="59"/>
      <c r="F165" s="59"/>
      <c r="G165" s="59"/>
      <c r="H165" s="59"/>
      <c r="I165" s="59"/>
      <c r="J165" s="59"/>
      <c r="K165" s="59"/>
      <c r="L165" s="59"/>
      <c r="M165" s="59"/>
      <c r="N165" s="59"/>
      <c r="O165" s="59"/>
      <c r="P165" s="59"/>
      <c r="Q165" s="59"/>
      <c r="R165" s="59"/>
      <c r="S165" s="59"/>
      <c r="T165" s="59"/>
      <c r="U165" s="59"/>
      <c r="V165" s="59"/>
      <c r="W165" s="59"/>
      <c r="X165" s="59"/>
      <c r="Y165" s="59"/>
      <c r="Z165" s="59"/>
      <c r="AA165" s="59"/>
      <c r="AB165" s="59"/>
      <c r="AC165" s="59"/>
      <c r="AD165" s="59"/>
      <c r="AE165" s="59"/>
      <c r="AF165" s="59"/>
      <c r="AG165" s="59"/>
      <c r="AH165" s="59"/>
      <c r="AI165" s="59"/>
      <c r="AJ165" s="59"/>
      <c r="AK165" s="59"/>
      <c r="AL165" s="59"/>
      <c r="AM165" s="59"/>
      <c r="AN165" s="59"/>
      <c r="AO165" s="59"/>
      <c r="AP165" s="59"/>
      <c r="AQ165" s="59"/>
      <c r="AR165" s="59"/>
    </row>
    <row r="166" ht="12.0" customHeight="1">
      <c r="A166" s="59"/>
      <c r="B166" s="59"/>
      <c r="C166" s="59"/>
      <c r="D166" s="59"/>
      <c r="E166" s="59"/>
      <c r="F166" s="59"/>
      <c r="G166" s="59"/>
      <c r="H166" s="59"/>
      <c r="I166" s="59"/>
      <c r="J166" s="59"/>
      <c r="K166" s="59"/>
      <c r="L166" s="59"/>
      <c r="M166" s="59"/>
      <c r="N166" s="59"/>
      <c r="O166" s="59"/>
      <c r="P166" s="59"/>
      <c r="Q166" s="59"/>
      <c r="R166" s="59"/>
      <c r="S166" s="59"/>
      <c r="T166" s="59"/>
      <c r="U166" s="59"/>
      <c r="V166" s="59"/>
      <c r="W166" s="59"/>
      <c r="X166" s="59"/>
      <c r="Y166" s="59"/>
      <c r="Z166" s="59"/>
      <c r="AA166" s="59"/>
      <c r="AB166" s="59"/>
      <c r="AC166" s="59"/>
      <c r="AD166" s="59"/>
      <c r="AE166" s="59"/>
      <c r="AF166" s="59"/>
      <c r="AG166" s="59"/>
      <c r="AH166" s="59"/>
      <c r="AI166" s="59"/>
      <c r="AJ166" s="59"/>
      <c r="AK166" s="59"/>
      <c r="AL166" s="59"/>
      <c r="AM166" s="59"/>
      <c r="AN166" s="59"/>
      <c r="AO166" s="59"/>
      <c r="AP166" s="59"/>
      <c r="AQ166" s="59"/>
      <c r="AR166" s="59"/>
    </row>
    <row r="167" ht="12.0" customHeight="1">
      <c r="A167" s="59"/>
      <c r="B167" s="59"/>
      <c r="C167" s="59"/>
      <c r="D167" s="59"/>
      <c r="E167" s="59"/>
      <c r="F167" s="59"/>
      <c r="G167" s="59"/>
      <c r="H167" s="59"/>
      <c r="I167" s="59"/>
      <c r="J167" s="59"/>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c r="AH167" s="59"/>
      <c r="AI167" s="59"/>
      <c r="AJ167" s="59"/>
      <c r="AK167" s="59"/>
      <c r="AL167" s="59"/>
      <c r="AM167" s="59"/>
      <c r="AN167" s="59"/>
      <c r="AO167" s="59"/>
      <c r="AP167" s="59"/>
      <c r="AQ167" s="59"/>
      <c r="AR167" s="59"/>
    </row>
    <row r="168" ht="12.0" customHeight="1">
      <c r="A168" s="59"/>
      <c r="B168" s="59"/>
      <c r="C168" s="59"/>
      <c r="D168" s="59"/>
      <c r="E168" s="59"/>
      <c r="F168" s="59"/>
      <c r="G168" s="59"/>
      <c r="H168" s="59"/>
      <c r="I168" s="59"/>
      <c r="J168" s="59"/>
      <c r="K168" s="59"/>
      <c r="L168" s="59"/>
      <c r="M168" s="59"/>
      <c r="N168" s="59"/>
      <c r="O168" s="59"/>
      <c r="P168" s="59"/>
      <c r="Q168" s="59"/>
      <c r="R168" s="59"/>
      <c r="S168" s="59"/>
      <c r="T168" s="59"/>
      <c r="U168" s="59"/>
      <c r="V168" s="59"/>
      <c r="W168" s="59"/>
      <c r="X168" s="59"/>
      <c r="Y168" s="59"/>
      <c r="Z168" s="59"/>
      <c r="AA168" s="59"/>
      <c r="AB168" s="59"/>
      <c r="AC168" s="59"/>
      <c r="AD168" s="59"/>
      <c r="AE168" s="59"/>
      <c r="AF168" s="59"/>
      <c r="AG168" s="59"/>
      <c r="AH168" s="59"/>
      <c r="AI168" s="59"/>
      <c r="AJ168" s="59"/>
      <c r="AK168" s="59"/>
      <c r="AL168" s="59"/>
      <c r="AM168" s="59"/>
      <c r="AN168" s="59"/>
      <c r="AO168" s="59"/>
      <c r="AP168" s="59"/>
      <c r="AQ168" s="59"/>
      <c r="AR168" s="59"/>
    </row>
    <row r="169" ht="12.0" customHeight="1">
      <c r="A169" s="59"/>
      <c r="B169" s="59"/>
      <c r="C169" s="59"/>
      <c r="D169" s="59"/>
      <c r="E169" s="59"/>
      <c r="F169" s="59"/>
      <c r="G169" s="59"/>
      <c r="H169" s="59"/>
      <c r="I169" s="59"/>
      <c r="J169" s="59"/>
      <c r="K169" s="5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9"/>
      <c r="AR169" s="59"/>
    </row>
    <row r="170" ht="12.0" customHeight="1">
      <c r="A170" s="59"/>
      <c r="B170" s="59"/>
      <c r="C170" s="59"/>
      <c r="D170" s="59"/>
      <c r="E170" s="59"/>
      <c r="F170" s="59"/>
      <c r="G170" s="59"/>
      <c r="H170" s="59"/>
      <c r="I170" s="59"/>
      <c r="J170" s="59"/>
      <c r="K170" s="59"/>
      <c r="L170" s="59"/>
      <c r="M170" s="59"/>
      <c r="N170" s="59"/>
      <c r="O170" s="59"/>
      <c r="P170" s="59"/>
      <c r="Q170" s="59"/>
      <c r="R170" s="59"/>
      <c r="S170" s="59"/>
      <c r="T170" s="59"/>
      <c r="U170" s="59"/>
      <c r="V170" s="59"/>
      <c r="W170" s="59"/>
      <c r="X170" s="59"/>
      <c r="Y170" s="59"/>
      <c r="Z170" s="59"/>
      <c r="AA170" s="59"/>
      <c r="AB170" s="59"/>
      <c r="AC170" s="59"/>
      <c r="AD170" s="59"/>
      <c r="AE170" s="59"/>
      <c r="AF170" s="59"/>
      <c r="AG170" s="59"/>
      <c r="AH170" s="59"/>
      <c r="AI170" s="59"/>
      <c r="AJ170" s="59"/>
      <c r="AK170" s="59"/>
      <c r="AL170" s="59"/>
      <c r="AM170" s="59"/>
      <c r="AN170" s="59"/>
      <c r="AO170" s="59"/>
      <c r="AP170" s="59"/>
      <c r="AQ170" s="59"/>
      <c r="AR170" s="59"/>
    </row>
    <row r="171" ht="12.0" customHeight="1">
      <c r="A171" s="59"/>
      <c r="B171" s="59"/>
      <c r="C171" s="59"/>
      <c r="D171" s="59"/>
      <c r="E171" s="59"/>
      <c r="F171" s="59"/>
      <c r="G171" s="59"/>
      <c r="H171" s="59"/>
      <c r="I171" s="59"/>
      <c r="J171" s="59"/>
      <c r="K171" s="59"/>
      <c r="L171" s="59"/>
      <c r="M171" s="59"/>
      <c r="N171" s="59"/>
      <c r="O171" s="59"/>
      <c r="P171" s="59"/>
      <c r="Q171" s="59"/>
      <c r="R171" s="59"/>
      <c r="S171" s="59"/>
      <c r="T171" s="59"/>
      <c r="U171" s="59"/>
      <c r="V171" s="59"/>
      <c r="W171" s="59"/>
      <c r="X171" s="59"/>
      <c r="Y171" s="59"/>
      <c r="Z171" s="59"/>
      <c r="AA171" s="59"/>
      <c r="AB171" s="59"/>
      <c r="AC171" s="59"/>
      <c r="AD171" s="59"/>
      <c r="AE171" s="59"/>
      <c r="AF171" s="59"/>
      <c r="AG171" s="59"/>
      <c r="AH171" s="59"/>
      <c r="AI171" s="59"/>
      <c r="AJ171" s="59"/>
      <c r="AK171" s="59"/>
      <c r="AL171" s="59"/>
      <c r="AM171" s="59"/>
      <c r="AN171" s="59"/>
      <c r="AO171" s="59"/>
      <c r="AP171" s="59"/>
      <c r="AQ171" s="59"/>
      <c r="AR171" s="59"/>
    </row>
    <row r="172" ht="12.0" customHeight="1">
      <c r="A172" s="59"/>
      <c r="B172" s="59"/>
      <c r="C172" s="59"/>
      <c r="D172" s="59"/>
      <c r="E172" s="59"/>
      <c r="F172" s="59"/>
      <c r="G172" s="59"/>
      <c r="H172" s="59"/>
      <c r="I172" s="59"/>
      <c r="J172" s="59"/>
      <c r="K172" s="59"/>
      <c r="L172" s="59"/>
      <c r="M172" s="59"/>
      <c r="N172" s="59"/>
      <c r="O172" s="59"/>
      <c r="P172" s="59"/>
      <c r="Q172" s="59"/>
      <c r="R172" s="59"/>
      <c r="S172" s="59"/>
      <c r="T172" s="59"/>
      <c r="U172" s="59"/>
      <c r="V172" s="59"/>
      <c r="W172" s="59"/>
      <c r="X172" s="59"/>
      <c r="Y172" s="59"/>
      <c r="Z172" s="59"/>
      <c r="AA172" s="59"/>
      <c r="AB172" s="59"/>
      <c r="AC172" s="59"/>
      <c r="AD172" s="59"/>
      <c r="AE172" s="59"/>
      <c r="AF172" s="59"/>
      <c r="AG172" s="59"/>
      <c r="AH172" s="59"/>
      <c r="AI172" s="59"/>
      <c r="AJ172" s="59"/>
      <c r="AK172" s="59"/>
      <c r="AL172" s="59"/>
      <c r="AM172" s="59"/>
      <c r="AN172" s="59"/>
      <c r="AO172" s="59"/>
      <c r="AP172" s="59"/>
      <c r="AQ172" s="59"/>
      <c r="AR172" s="59"/>
    </row>
    <row r="173" ht="12.0" customHeight="1">
      <c r="A173" s="59"/>
      <c r="B173" s="59"/>
      <c r="C173" s="59"/>
      <c r="D173" s="59"/>
      <c r="E173" s="59"/>
      <c r="F173" s="59"/>
      <c r="G173" s="59"/>
      <c r="H173" s="59"/>
      <c r="I173" s="59"/>
      <c r="J173" s="59"/>
      <c r="K173" s="59"/>
      <c r="L173" s="59"/>
      <c r="M173" s="59"/>
      <c r="N173" s="59"/>
      <c r="O173" s="59"/>
      <c r="P173" s="59"/>
      <c r="Q173" s="59"/>
      <c r="R173" s="59"/>
      <c r="S173" s="59"/>
      <c r="T173" s="59"/>
      <c r="U173" s="59"/>
      <c r="V173" s="59"/>
      <c r="W173" s="59"/>
      <c r="X173" s="59"/>
      <c r="Y173" s="59"/>
      <c r="Z173" s="59"/>
      <c r="AA173" s="59"/>
      <c r="AB173" s="59"/>
      <c r="AC173" s="59"/>
      <c r="AD173" s="59"/>
      <c r="AE173" s="59"/>
      <c r="AF173" s="59"/>
      <c r="AG173" s="59"/>
      <c r="AH173" s="59"/>
      <c r="AI173" s="59"/>
      <c r="AJ173" s="59"/>
      <c r="AK173" s="59"/>
      <c r="AL173" s="59"/>
      <c r="AM173" s="59"/>
      <c r="AN173" s="59"/>
      <c r="AO173" s="59"/>
      <c r="AP173" s="59"/>
      <c r="AQ173" s="59"/>
      <c r="AR173" s="59"/>
    </row>
    <row r="174" ht="12.0" customHeight="1">
      <c r="A174" s="59"/>
      <c r="B174" s="59"/>
      <c r="C174" s="59"/>
      <c r="D174" s="59"/>
      <c r="E174" s="59"/>
      <c r="F174" s="59"/>
      <c r="G174" s="59"/>
      <c r="H174" s="59"/>
      <c r="I174" s="59"/>
      <c r="J174" s="59"/>
      <c r="K174" s="59"/>
      <c r="L174" s="59"/>
      <c r="M174" s="59"/>
      <c r="N174" s="59"/>
      <c r="O174" s="59"/>
      <c r="P174" s="59"/>
      <c r="Q174" s="59"/>
      <c r="R174" s="59"/>
      <c r="S174" s="59"/>
      <c r="T174" s="59"/>
      <c r="U174" s="59"/>
      <c r="V174" s="59"/>
      <c r="W174" s="59"/>
      <c r="X174" s="59"/>
      <c r="Y174" s="59"/>
      <c r="Z174" s="59"/>
      <c r="AA174" s="59"/>
      <c r="AB174" s="59"/>
      <c r="AC174" s="59"/>
      <c r="AD174" s="59"/>
      <c r="AE174" s="59"/>
      <c r="AF174" s="59"/>
      <c r="AG174" s="59"/>
      <c r="AH174" s="59"/>
      <c r="AI174" s="59"/>
      <c r="AJ174" s="59"/>
      <c r="AK174" s="59"/>
      <c r="AL174" s="59"/>
      <c r="AM174" s="59"/>
      <c r="AN174" s="59"/>
      <c r="AO174" s="59"/>
      <c r="AP174" s="59"/>
      <c r="AQ174" s="59"/>
      <c r="AR174" s="59"/>
    </row>
    <row r="175" ht="12.0" customHeight="1">
      <c r="A175" s="59"/>
      <c r="B175" s="59"/>
      <c r="C175" s="59"/>
      <c r="D175" s="59"/>
      <c r="E175" s="59"/>
      <c r="F175" s="59"/>
      <c r="G175" s="59"/>
      <c r="H175" s="59"/>
      <c r="I175" s="59"/>
      <c r="J175" s="59"/>
      <c r="K175" s="59"/>
      <c r="L175" s="59"/>
      <c r="M175" s="59"/>
      <c r="N175" s="59"/>
      <c r="O175" s="59"/>
      <c r="P175" s="59"/>
      <c r="Q175" s="59"/>
      <c r="R175" s="59"/>
      <c r="S175" s="59"/>
      <c r="T175" s="59"/>
      <c r="U175" s="59"/>
      <c r="V175" s="59"/>
      <c r="W175" s="59"/>
      <c r="X175" s="59"/>
      <c r="Y175" s="59"/>
      <c r="Z175" s="59"/>
      <c r="AA175" s="59"/>
      <c r="AB175" s="59"/>
      <c r="AC175" s="59"/>
      <c r="AD175" s="59"/>
      <c r="AE175" s="59"/>
      <c r="AF175" s="59"/>
      <c r="AG175" s="59"/>
      <c r="AH175" s="59"/>
      <c r="AI175" s="59"/>
      <c r="AJ175" s="59"/>
      <c r="AK175" s="59"/>
      <c r="AL175" s="59"/>
      <c r="AM175" s="59"/>
      <c r="AN175" s="59"/>
      <c r="AO175" s="59"/>
      <c r="AP175" s="59"/>
      <c r="AQ175" s="59"/>
      <c r="AR175" s="59"/>
    </row>
    <row r="176" ht="12.0" customHeight="1">
      <c r="A176" s="59"/>
      <c r="B176" s="59"/>
      <c r="C176" s="59"/>
      <c r="D176" s="59"/>
      <c r="E176" s="59"/>
      <c r="F176" s="59"/>
      <c r="G176" s="59"/>
      <c r="H176" s="59"/>
      <c r="I176" s="59"/>
      <c r="J176" s="59"/>
      <c r="K176" s="59"/>
      <c r="L176" s="59"/>
      <c r="M176" s="59"/>
      <c r="N176" s="59"/>
      <c r="O176" s="59"/>
      <c r="P176" s="59"/>
      <c r="Q176" s="59"/>
      <c r="R176" s="59"/>
      <c r="S176" s="59"/>
      <c r="T176" s="59"/>
      <c r="U176" s="59"/>
      <c r="V176" s="59"/>
      <c r="W176" s="59"/>
      <c r="X176" s="59"/>
      <c r="Y176" s="59"/>
      <c r="Z176" s="59"/>
      <c r="AA176" s="59"/>
      <c r="AB176" s="59"/>
      <c r="AC176" s="59"/>
      <c r="AD176" s="59"/>
      <c r="AE176" s="59"/>
      <c r="AF176" s="59"/>
      <c r="AG176" s="59"/>
      <c r="AH176" s="59"/>
      <c r="AI176" s="59"/>
      <c r="AJ176" s="59"/>
      <c r="AK176" s="59"/>
      <c r="AL176" s="59"/>
      <c r="AM176" s="59"/>
      <c r="AN176" s="59"/>
      <c r="AO176" s="59"/>
      <c r="AP176" s="59"/>
      <c r="AQ176" s="59"/>
      <c r="AR176" s="59"/>
    </row>
    <row r="177" ht="12.0" customHeight="1">
      <c r="A177" s="59"/>
      <c r="B177" s="59"/>
      <c r="C177" s="59"/>
      <c r="D177" s="59"/>
      <c r="E177" s="59"/>
      <c r="F177" s="59"/>
      <c r="G177" s="59"/>
      <c r="H177" s="59"/>
      <c r="I177" s="59"/>
      <c r="J177" s="59"/>
      <c r="K177" s="59"/>
      <c r="L177" s="59"/>
      <c r="M177" s="59"/>
      <c r="N177" s="59"/>
      <c r="O177" s="59"/>
      <c r="P177" s="59"/>
      <c r="Q177" s="59"/>
      <c r="R177" s="59"/>
      <c r="S177" s="59"/>
      <c r="T177" s="59"/>
      <c r="U177" s="59"/>
      <c r="V177" s="59"/>
      <c r="W177" s="59"/>
      <c r="X177" s="59"/>
      <c r="Y177" s="59"/>
      <c r="Z177" s="59"/>
      <c r="AA177" s="59"/>
      <c r="AB177" s="59"/>
      <c r="AC177" s="59"/>
      <c r="AD177" s="59"/>
      <c r="AE177" s="59"/>
      <c r="AF177" s="59"/>
      <c r="AG177" s="59"/>
      <c r="AH177" s="59"/>
      <c r="AI177" s="59"/>
      <c r="AJ177" s="59"/>
      <c r="AK177" s="59"/>
      <c r="AL177" s="59"/>
      <c r="AM177" s="59"/>
      <c r="AN177" s="59"/>
      <c r="AO177" s="59"/>
      <c r="AP177" s="59"/>
      <c r="AQ177" s="59"/>
      <c r="AR177" s="59"/>
    </row>
    <row r="178" ht="12.0" customHeight="1">
      <c r="A178" s="59"/>
      <c r="B178" s="59"/>
      <c r="C178" s="59"/>
      <c r="D178" s="59"/>
      <c r="E178" s="59"/>
      <c r="F178" s="59"/>
      <c r="G178" s="59"/>
      <c r="H178" s="59"/>
      <c r="I178" s="59"/>
      <c r="J178" s="59"/>
      <c r="K178" s="59"/>
      <c r="L178" s="59"/>
      <c r="M178" s="59"/>
      <c r="N178" s="59"/>
      <c r="O178" s="59"/>
      <c r="P178" s="59"/>
      <c r="Q178" s="59"/>
      <c r="R178" s="59"/>
      <c r="S178" s="59"/>
      <c r="T178" s="59"/>
      <c r="U178" s="59"/>
      <c r="V178" s="59"/>
      <c r="W178" s="59"/>
      <c r="X178" s="59"/>
      <c r="Y178" s="59"/>
      <c r="Z178" s="59"/>
      <c r="AA178" s="59"/>
      <c r="AB178" s="59"/>
      <c r="AC178" s="59"/>
      <c r="AD178" s="59"/>
      <c r="AE178" s="59"/>
      <c r="AF178" s="59"/>
      <c r="AG178" s="59"/>
      <c r="AH178" s="59"/>
      <c r="AI178" s="59"/>
      <c r="AJ178" s="59"/>
      <c r="AK178" s="59"/>
      <c r="AL178" s="59"/>
      <c r="AM178" s="59"/>
      <c r="AN178" s="59"/>
      <c r="AO178" s="59"/>
      <c r="AP178" s="59"/>
      <c r="AQ178" s="59"/>
      <c r="AR178" s="59"/>
    </row>
    <row r="179" ht="12.0" customHeight="1">
      <c r="A179" s="59"/>
      <c r="B179" s="59"/>
      <c r="C179" s="59"/>
      <c r="D179" s="59"/>
      <c r="E179" s="59"/>
      <c r="F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c r="AD179" s="59"/>
      <c r="AE179" s="59"/>
      <c r="AF179" s="59"/>
      <c r="AG179" s="59"/>
      <c r="AH179" s="59"/>
      <c r="AI179" s="59"/>
      <c r="AJ179" s="59"/>
      <c r="AK179" s="59"/>
      <c r="AL179" s="59"/>
      <c r="AM179" s="59"/>
      <c r="AN179" s="59"/>
      <c r="AO179" s="59"/>
      <c r="AP179" s="59"/>
      <c r="AQ179" s="59"/>
      <c r="AR179" s="59"/>
    </row>
    <row r="180" ht="12.0" customHeight="1">
      <c r="A180" s="59"/>
      <c r="B180" s="59"/>
      <c r="C180" s="59"/>
      <c r="D180" s="59"/>
      <c r="E180" s="59"/>
      <c r="F180" s="59"/>
      <c r="G180" s="59"/>
      <c r="H180" s="59"/>
      <c r="I180" s="59"/>
      <c r="J180" s="59"/>
      <c r="K180" s="59"/>
      <c r="L180" s="59"/>
      <c r="M180" s="59"/>
      <c r="N180" s="59"/>
      <c r="O180" s="59"/>
      <c r="P180" s="59"/>
      <c r="Q180" s="59"/>
      <c r="R180" s="59"/>
      <c r="S180" s="59"/>
      <c r="T180" s="59"/>
      <c r="U180" s="59"/>
      <c r="V180" s="59"/>
      <c r="W180" s="59"/>
      <c r="X180" s="59"/>
      <c r="Y180" s="59"/>
      <c r="Z180" s="59"/>
      <c r="AA180" s="59"/>
      <c r="AB180" s="59"/>
      <c r="AC180" s="59"/>
      <c r="AD180" s="59"/>
      <c r="AE180" s="59"/>
      <c r="AF180" s="59"/>
      <c r="AG180" s="59"/>
      <c r="AH180" s="59"/>
      <c r="AI180" s="59"/>
      <c r="AJ180" s="59"/>
      <c r="AK180" s="59"/>
      <c r="AL180" s="59"/>
      <c r="AM180" s="59"/>
      <c r="AN180" s="59"/>
      <c r="AO180" s="59"/>
      <c r="AP180" s="59"/>
      <c r="AQ180" s="59"/>
      <c r="AR180" s="59"/>
    </row>
    <row r="181" ht="12.0" customHeight="1">
      <c r="A181" s="59"/>
      <c r="B181" s="59"/>
      <c r="C181" s="59"/>
      <c r="D181" s="59"/>
      <c r="E181" s="59"/>
      <c r="F181" s="59"/>
      <c r="G181" s="59"/>
      <c r="H181" s="59"/>
      <c r="I181" s="59"/>
      <c r="J181" s="59"/>
      <c r="K181" s="59"/>
      <c r="L181" s="59"/>
      <c r="M181" s="59"/>
      <c r="N181" s="59"/>
      <c r="O181" s="59"/>
      <c r="P181" s="59"/>
      <c r="Q181" s="59"/>
      <c r="R181" s="59"/>
      <c r="S181" s="59"/>
      <c r="T181" s="59"/>
      <c r="U181" s="59"/>
      <c r="V181" s="59"/>
      <c r="W181" s="59"/>
      <c r="X181" s="59"/>
      <c r="Y181" s="59"/>
      <c r="Z181" s="59"/>
      <c r="AA181" s="59"/>
      <c r="AB181" s="59"/>
      <c r="AC181" s="59"/>
      <c r="AD181" s="59"/>
      <c r="AE181" s="59"/>
      <c r="AF181" s="59"/>
      <c r="AG181" s="59"/>
      <c r="AH181" s="59"/>
      <c r="AI181" s="59"/>
      <c r="AJ181" s="59"/>
      <c r="AK181" s="59"/>
      <c r="AL181" s="59"/>
      <c r="AM181" s="59"/>
      <c r="AN181" s="59"/>
      <c r="AO181" s="59"/>
      <c r="AP181" s="59"/>
      <c r="AQ181" s="59"/>
      <c r="AR181" s="59"/>
    </row>
    <row r="182" ht="12.0" customHeight="1">
      <c r="A182" s="59"/>
      <c r="B182" s="59"/>
      <c r="C182" s="59"/>
      <c r="D182" s="59"/>
      <c r="E182" s="59"/>
      <c r="F182" s="59"/>
      <c r="G182" s="59"/>
      <c r="H182" s="59"/>
      <c r="I182" s="59"/>
      <c r="J182" s="59"/>
      <c r="K182" s="59"/>
      <c r="L182" s="59"/>
      <c r="M182" s="59"/>
      <c r="N182" s="59"/>
      <c r="O182" s="59"/>
      <c r="P182" s="59"/>
      <c r="Q182" s="59"/>
      <c r="R182" s="59"/>
      <c r="S182" s="59"/>
      <c r="T182" s="59"/>
      <c r="U182" s="59"/>
      <c r="V182" s="59"/>
      <c r="W182" s="59"/>
      <c r="X182" s="59"/>
      <c r="Y182" s="59"/>
      <c r="Z182" s="59"/>
      <c r="AA182" s="59"/>
      <c r="AB182" s="59"/>
      <c r="AC182" s="59"/>
      <c r="AD182" s="59"/>
      <c r="AE182" s="59"/>
      <c r="AF182" s="59"/>
      <c r="AG182" s="59"/>
      <c r="AH182" s="59"/>
      <c r="AI182" s="59"/>
      <c r="AJ182" s="59"/>
      <c r="AK182" s="59"/>
      <c r="AL182" s="59"/>
      <c r="AM182" s="59"/>
      <c r="AN182" s="59"/>
      <c r="AO182" s="59"/>
      <c r="AP182" s="59"/>
      <c r="AQ182" s="59"/>
      <c r="AR182" s="59"/>
    </row>
    <row r="183" ht="12.0" customHeight="1">
      <c r="A183" s="59"/>
      <c r="B183" s="59"/>
      <c r="C183" s="59"/>
      <c r="D183" s="59"/>
      <c r="E183" s="59"/>
      <c r="F183" s="59"/>
      <c r="G183" s="59"/>
      <c r="H183" s="59"/>
      <c r="I183" s="59"/>
      <c r="J183" s="59"/>
      <c r="K183" s="59"/>
      <c r="L183" s="59"/>
      <c r="M183" s="59"/>
      <c r="N183" s="59"/>
      <c r="O183" s="59"/>
      <c r="P183" s="59"/>
      <c r="Q183" s="59"/>
      <c r="R183" s="59"/>
      <c r="S183" s="59"/>
      <c r="T183" s="59"/>
      <c r="U183" s="59"/>
      <c r="V183" s="59"/>
      <c r="W183" s="59"/>
      <c r="X183" s="59"/>
      <c r="Y183" s="59"/>
      <c r="Z183" s="59"/>
      <c r="AA183" s="59"/>
      <c r="AB183" s="59"/>
      <c r="AC183" s="59"/>
      <c r="AD183" s="59"/>
      <c r="AE183" s="59"/>
      <c r="AF183" s="59"/>
      <c r="AG183" s="59"/>
      <c r="AH183" s="59"/>
      <c r="AI183" s="59"/>
      <c r="AJ183" s="59"/>
      <c r="AK183" s="59"/>
      <c r="AL183" s="59"/>
      <c r="AM183" s="59"/>
      <c r="AN183" s="59"/>
      <c r="AO183" s="59"/>
      <c r="AP183" s="59"/>
      <c r="AQ183" s="59"/>
      <c r="AR183" s="59"/>
    </row>
    <row r="184" ht="12.0" customHeight="1">
      <c r="A184" s="59"/>
      <c r="B184" s="59"/>
      <c r="C184" s="59"/>
      <c r="D184" s="59"/>
      <c r="E184" s="59"/>
      <c r="F184" s="59"/>
      <c r="G184" s="59"/>
      <c r="H184" s="59"/>
      <c r="I184" s="59"/>
      <c r="J184" s="59"/>
      <c r="K184" s="59"/>
      <c r="L184" s="59"/>
      <c r="M184" s="59"/>
      <c r="N184" s="59"/>
      <c r="O184" s="59"/>
      <c r="P184" s="59"/>
      <c r="Q184" s="59"/>
      <c r="R184" s="59"/>
      <c r="S184" s="59"/>
      <c r="T184" s="59"/>
      <c r="U184" s="59"/>
      <c r="V184" s="59"/>
      <c r="W184" s="59"/>
      <c r="X184" s="59"/>
      <c r="Y184" s="59"/>
      <c r="Z184" s="59"/>
      <c r="AA184" s="59"/>
      <c r="AB184" s="59"/>
      <c r="AC184" s="59"/>
      <c r="AD184" s="59"/>
      <c r="AE184" s="59"/>
      <c r="AF184" s="59"/>
      <c r="AG184" s="59"/>
      <c r="AH184" s="59"/>
      <c r="AI184" s="59"/>
      <c r="AJ184" s="59"/>
      <c r="AK184" s="59"/>
      <c r="AL184" s="59"/>
      <c r="AM184" s="59"/>
      <c r="AN184" s="59"/>
      <c r="AO184" s="59"/>
      <c r="AP184" s="59"/>
      <c r="AQ184" s="59"/>
      <c r="AR184" s="59"/>
    </row>
    <row r="185" ht="12.0" customHeight="1">
      <c r="A185" s="59"/>
      <c r="B185" s="59"/>
      <c r="C185" s="59"/>
      <c r="D185" s="59"/>
      <c r="E185" s="59"/>
      <c r="F185" s="59"/>
      <c r="G185" s="59"/>
      <c r="H185" s="59"/>
      <c r="I185" s="59"/>
      <c r="J185" s="59"/>
      <c r="K185" s="59"/>
      <c r="L185" s="59"/>
      <c r="M185" s="59"/>
      <c r="N185" s="59"/>
      <c r="O185" s="59"/>
      <c r="P185" s="59"/>
      <c r="Q185" s="59"/>
      <c r="R185" s="59"/>
      <c r="S185" s="59"/>
      <c r="T185" s="59"/>
      <c r="U185" s="59"/>
      <c r="V185" s="59"/>
      <c r="W185" s="59"/>
      <c r="X185" s="59"/>
      <c r="Y185" s="59"/>
      <c r="Z185" s="59"/>
      <c r="AA185" s="59"/>
      <c r="AB185" s="59"/>
      <c r="AC185" s="59"/>
      <c r="AD185" s="59"/>
      <c r="AE185" s="59"/>
      <c r="AF185" s="59"/>
      <c r="AG185" s="59"/>
      <c r="AH185" s="59"/>
      <c r="AI185" s="59"/>
      <c r="AJ185" s="59"/>
      <c r="AK185" s="59"/>
      <c r="AL185" s="59"/>
      <c r="AM185" s="59"/>
      <c r="AN185" s="59"/>
      <c r="AO185" s="59"/>
      <c r="AP185" s="59"/>
      <c r="AQ185" s="59"/>
      <c r="AR185" s="59"/>
    </row>
    <row r="186" ht="12.0" customHeight="1">
      <c r="A186" s="59"/>
      <c r="B186" s="59"/>
      <c r="C186" s="59"/>
      <c r="D186" s="59"/>
      <c r="E186" s="59"/>
      <c r="F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c r="AE186" s="59"/>
      <c r="AF186" s="59"/>
      <c r="AG186" s="59"/>
      <c r="AH186" s="59"/>
      <c r="AI186" s="59"/>
      <c r="AJ186" s="59"/>
      <c r="AK186" s="59"/>
      <c r="AL186" s="59"/>
      <c r="AM186" s="59"/>
      <c r="AN186" s="59"/>
      <c r="AO186" s="59"/>
      <c r="AP186" s="59"/>
      <c r="AQ186" s="59"/>
      <c r="AR186" s="59"/>
    </row>
    <row r="187" ht="12.0" customHeight="1">
      <c r="A187" s="59"/>
      <c r="B187" s="59"/>
      <c r="C187" s="59"/>
      <c r="D187" s="59"/>
      <c r="E187" s="59"/>
      <c r="F187" s="59"/>
      <c r="G187" s="59"/>
      <c r="H187" s="59"/>
      <c r="I187" s="59"/>
      <c r="J187" s="59"/>
      <c r="K187" s="59"/>
      <c r="L187" s="59"/>
      <c r="M187" s="59"/>
      <c r="N187" s="59"/>
      <c r="O187" s="59"/>
      <c r="P187" s="59"/>
      <c r="Q187" s="59"/>
      <c r="R187" s="59"/>
      <c r="S187" s="59"/>
      <c r="T187" s="59"/>
      <c r="U187" s="59"/>
      <c r="V187" s="59"/>
      <c r="W187" s="59"/>
      <c r="X187" s="59"/>
      <c r="Y187" s="59"/>
      <c r="Z187" s="59"/>
      <c r="AA187" s="59"/>
      <c r="AB187" s="59"/>
      <c r="AC187" s="59"/>
      <c r="AD187" s="59"/>
      <c r="AE187" s="59"/>
      <c r="AF187" s="59"/>
      <c r="AG187" s="59"/>
      <c r="AH187" s="59"/>
      <c r="AI187" s="59"/>
      <c r="AJ187" s="59"/>
      <c r="AK187" s="59"/>
      <c r="AL187" s="59"/>
      <c r="AM187" s="59"/>
      <c r="AN187" s="59"/>
      <c r="AO187" s="59"/>
      <c r="AP187" s="59"/>
      <c r="AQ187" s="59"/>
      <c r="AR187" s="59"/>
    </row>
    <row r="188" ht="12.0" customHeight="1">
      <c r="A188" s="59"/>
      <c r="B188" s="59"/>
      <c r="C188" s="59"/>
      <c r="D188" s="59"/>
      <c r="E188" s="59"/>
      <c r="F188" s="59"/>
      <c r="G188" s="59"/>
      <c r="H188" s="59"/>
      <c r="I188" s="59"/>
      <c r="J188" s="59"/>
      <c r="K188" s="59"/>
      <c r="L188" s="59"/>
      <c r="M188" s="59"/>
      <c r="N188" s="59"/>
      <c r="O188" s="59"/>
      <c r="P188" s="59"/>
      <c r="Q188" s="59"/>
      <c r="R188" s="59"/>
      <c r="S188" s="59"/>
      <c r="T188" s="59"/>
      <c r="U188" s="59"/>
      <c r="V188" s="59"/>
      <c r="W188" s="59"/>
      <c r="X188" s="59"/>
      <c r="Y188" s="59"/>
      <c r="Z188" s="59"/>
      <c r="AA188" s="59"/>
      <c r="AB188" s="59"/>
      <c r="AC188" s="59"/>
      <c r="AD188" s="59"/>
      <c r="AE188" s="59"/>
      <c r="AF188" s="59"/>
      <c r="AG188" s="59"/>
      <c r="AH188" s="59"/>
      <c r="AI188" s="59"/>
      <c r="AJ188" s="59"/>
      <c r="AK188" s="59"/>
      <c r="AL188" s="59"/>
      <c r="AM188" s="59"/>
      <c r="AN188" s="59"/>
      <c r="AO188" s="59"/>
      <c r="AP188" s="59"/>
      <c r="AQ188" s="59"/>
      <c r="AR188" s="59"/>
    </row>
    <row r="189" ht="12.0" customHeight="1">
      <c r="A189" s="59"/>
      <c r="B189" s="59"/>
      <c r="C189" s="59"/>
      <c r="D189" s="59"/>
      <c r="E189" s="59"/>
      <c r="F189" s="59"/>
      <c r="G189" s="59"/>
      <c r="H189" s="59"/>
      <c r="I189" s="59"/>
      <c r="J189" s="59"/>
      <c r="K189" s="59"/>
      <c r="L189" s="59"/>
      <c r="M189" s="59"/>
      <c r="N189" s="59"/>
      <c r="O189" s="59"/>
      <c r="P189" s="59"/>
      <c r="Q189" s="59"/>
      <c r="R189" s="59"/>
      <c r="S189" s="59"/>
      <c r="T189" s="59"/>
      <c r="U189" s="59"/>
      <c r="V189" s="59"/>
      <c r="W189" s="59"/>
      <c r="X189" s="59"/>
      <c r="Y189" s="59"/>
      <c r="Z189" s="59"/>
      <c r="AA189" s="59"/>
      <c r="AB189" s="59"/>
      <c r="AC189" s="59"/>
      <c r="AD189" s="59"/>
      <c r="AE189" s="59"/>
      <c r="AF189" s="59"/>
      <c r="AG189" s="59"/>
      <c r="AH189" s="59"/>
      <c r="AI189" s="59"/>
      <c r="AJ189" s="59"/>
      <c r="AK189" s="59"/>
      <c r="AL189" s="59"/>
      <c r="AM189" s="59"/>
      <c r="AN189" s="59"/>
      <c r="AO189" s="59"/>
      <c r="AP189" s="59"/>
      <c r="AQ189" s="59"/>
      <c r="AR189" s="59"/>
    </row>
    <row r="190" ht="12.0" customHeight="1">
      <c r="A190" s="59"/>
      <c r="B190" s="59"/>
      <c r="C190" s="59"/>
      <c r="D190" s="59"/>
      <c r="E190" s="59"/>
      <c r="F190" s="59"/>
      <c r="G190" s="59"/>
      <c r="H190" s="59"/>
      <c r="I190" s="59"/>
      <c r="J190" s="59"/>
      <c r="K190" s="59"/>
      <c r="L190" s="59"/>
      <c r="M190" s="59"/>
      <c r="N190" s="59"/>
      <c r="O190" s="59"/>
      <c r="P190" s="59"/>
      <c r="Q190" s="59"/>
      <c r="R190" s="59"/>
      <c r="S190" s="59"/>
      <c r="T190" s="59"/>
      <c r="U190" s="59"/>
      <c r="V190" s="59"/>
      <c r="W190" s="59"/>
      <c r="X190" s="59"/>
      <c r="Y190" s="59"/>
      <c r="Z190" s="59"/>
      <c r="AA190" s="59"/>
      <c r="AB190" s="59"/>
      <c r="AC190" s="59"/>
      <c r="AD190" s="59"/>
      <c r="AE190" s="59"/>
      <c r="AF190" s="59"/>
      <c r="AG190" s="59"/>
      <c r="AH190" s="59"/>
      <c r="AI190" s="59"/>
      <c r="AJ190" s="59"/>
      <c r="AK190" s="59"/>
      <c r="AL190" s="59"/>
      <c r="AM190" s="59"/>
      <c r="AN190" s="59"/>
      <c r="AO190" s="59"/>
      <c r="AP190" s="59"/>
      <c r="AQ190" s="59"/>
      <c r="AR190" s="59"/>
    </row>
    <row r="191" ht="12.0" customHeight="1">
      <c r="A191" s="59"/>
      <c r="B191" s="59"/>
      <c r="C191" s="59"/>
      <c r="D191" s="59"/>
      <c r="E191" s="59"/>
      <c r="F191" s="59"/>
      <c r="G191" s="59"/>
      <c r="H191" s="59"/>
      <c r="I191" s="59"/>
      <c r="J191" s="59"/>
      <c r="K191" s="59"/>
      <c r="L191" s="59"/>
      <c r="M191" s="59"/>
      <c r="N191" s="59"/>
      <c r="O191" s="59"/>
      <c r="P191" s="59"/>
      <c r="Q191" s="59"/>
      <c r="R191" s="59"/>
      <c r="S191" s="59"/>
      <c r="T191" s="59"/>
      <c r="U191" s="59"/>
      <c r="V191" s="59"/>
      <c r="W191" s="59"/>
      <c r="X191" s="59"/>
      <c r="Y191" s="59"/>
      <c r="Z191" s="59"/>
      <c r="AA191" s="59"/>
      <c r="AB191" s="59"/>
      <c r="AC191" s="59"/>
      <c r="AD191" s="59"/>
      <c r="AE191" s="59"/>
      <c r="AF191" s="59"/>
      <c r="AG191" s="59"/>
      <c r="AH191" s="59"/>
      <c r="AI191" s="59"/>
      <c r="AJ191" s="59"/>
      <c r="AK191" s="59"/>
      <c r="AL191" s="59"/>
      <c r="AM191" s="59"/>
      <c r="AN191" s="59"/>
      <c r="AO191" s="59"/>
      <c r="AP191" s="59"/>
      <c r="AQ191" s="59"/>
    </row>
    <row r="192" ht="12.0" customHeight="1">
      <c r="A192" s="59"/>
      <c r="B192" s="59"/>
      <c r="C192" s="59"/>
      <c r="D192" s="59"/>
      <c r="E192" s="59"/>
      <c r="F192" s="59"/>
      <c r="G192" s="59"/>
      <c r="H192" s="59"/>
      <c r="I192" s="59"/>
      <c r="J192" s="59"/>
      <c r="K192" s="59"/>
      <c r="L192" s="59"/>
      <c r="M192" s="59"/>
      <c r="N192" s="59"/>
      <c r="O192" s="59"/>
      <c r="P192" s="59"/>
      <c r="Q192" s="59"/>
      <c r="R192" s="59"/>
      <c r="S192" s="59"/>
      <c r="T192" s="59"/>
      <c r="U192" s="59"/>
      <c r="V192" s="59"/>
      <c r="W192" s="59"/>
      <c r="X192" s="59"/>
      <c r="Y192" s="59"/>
      <c r="Z192" s="59"/>
      <c r="AA192" s="59"/>
      <c r="AB192" s="59"/>
      <c r="AC192" s="59"/>
      <c r="AD192" s="59"/>
      <c r="AE192" s="59"/>
      <c r="AF192" s="59"/>
      <c r="AG192" s="59"/>
      <c r="AH192" s="59"/>
      <c r="AI192" s="59"/>
      <c r="AJ192" s="59"/>
      <c r="AK192" s="59"/>
      <c r="AL192" s="59"/>
      <c r="AM192" s="59"/>
      <c r="AN192" s="59"/>
      <c r="AO192" s="59"/>
      <c r="AP192" s="59"/>
      <c r="AQ192" s="59"/>
    </row>
    <row r="193" ht="12.0" customHeight="1">
      <c r="A193" s="59"/>
      <c r="B193" s="59"/>
      <c r="C193" s="59"/>
      <c r="D193" s="59"/>
      <c r="E193" s="59"/>
      <c r="F193" s="59"/>
      <c r="G193" s="59"/>
      <c r="H193" s="59"/>
      <c r="I193" s="59"/>
      <c r="J193" s="59"/>
      <c r="K193" s="59"/>
      <c r="L193" s="59"/>
      <c r="M193" s="59"/>
      <c r="N193" s="59"/>
      <c r="O193" s="59"/>
      <c r="P193" s="59"/>
      <c r="Q193" s="59"/>
      <c r="R193" s="59"/>
      <c r="S193" s="59"/>
      <c r="T193" s="59"/>
      <c r="U193" s="59"/>
      <c r="V193" s="59"/>
      <c r="W193" s="59"/>
      <c r="X193" s="59"/>
      <c r="Y193" s="59"/>
      <c r="Z193" s="59"/>
      <c r="AA193" s="59"/>
      <c r="AB193" s="59"/>
      <c r="AC193" s="59"/>
      <c r="AD193" s="59"/>
      <c r="AE193" s="59"/>
      <c r="AF193" s="59"/>
      <c r="AG193" s="59"/>
      <c r="AH193" s="59"/>
      <c r="AI193" s="59"/>
      <c r="AJ193" s="59"/>
      <c r="AK193" s="59"/>
      <c r="AL193" s="59"/>
      <c r="AM193" s="59"/>
      <c r="AN193" s="59"/>
      <c r="AO193" s="59"/>
      <c r="AP193" s="59"/>
      <c r="AQ193" s="59"/>
    </row>
    <row r="194" ht="12.0" customHeight="1">
      <c r="A194" s="59"/>
      <c r="B194" s="59"/>
      <c r="C194" s="59"/>
      <c r="D194" s="59"/>
      <c r="E194" s="59"/>
      <c r="F194" s="59"/>
      <c r="G194" s="59"/>
      <c r="H194" s="59"/>
      <c r="I194" s="59"/>
      <c r="J194" s="59"/>
      <c r="K194" s="59"/>
      <c r="L194" s="59"/>
      <c r="M194" s="59"/>
      <c r="N194" s="59"/>
      <c r="O194" s="59"/>
      <c r="P194" s="59"/>
      <c r="Q194" s="59"/>
      <c r="R194" s="59"/>
      <c r="S194" s="59"/>
      <c r="T194" s="59"/>
      <c r="U194" s="59"/>
      <c r="V194" s="59"/>
      <c r="W194" s="59"/>
      <c r="X194" s="59"/>
      <c r="Y194" s="59"/>
      <c r="Z194" s="59"/>
      <c r="AA194" s="59"/>
      <c r="AB194" s="59"/>
      <c r="AC194" s="59"/>
      <c r="AD194" s="59"/>
      <c r="AE194" s="59"/>
      <c r="AF194" s="59"/>
      <c r="AG194" s="59"/>
      <c r="AH194" s="59"/>
      <c r="AI194" s="59"/>
      <c r="AJ194" s="59"/>
      <c r="AK194" s="59"/>
      <c r="AL194" s="59"/>
      <c r="AM194" s="59"/>
      <c r="AN194" s="59"/>
      <c r="AO194" s="59"/>
      <c r="AP194" s="59"/>
      <c r="AQ194" s="59"/>
    </row>
    <row r="195" ht="12.0" customHeight="1">
      <c r="A195" s="59"/>
      <c r="B195" s="59"/>
      <c r="C195" s="59"/>
      <c r="D195" s="59"/>
      <c r="E195" s="59"/>
      <c r="F195" s="59"/>
      <c r="G195" s="59"/>
      <c r="H195" s="59"/>
      <c r="I195" s="59"/>
      <c r="J195" s="59"/>
      <c r="K195" s="59"/>
      <c r="L195" s="59"/>
      <c r="M195" s="59"/>
      <c r="N195" s="59"/>
      <c r="O195" s="59"/>
      <c r="P195" s="59"/>
      <c r="Q195" s="59"/>
      <c r="R195" s="59"/>
      <c r="S195" s="59"/>
      <c r="T195" s="59"/>
      <c r="U195" s="59"/>
      <c r="V195" s="59"/>
      <c r="W195" s="59"/>
      <c r="X195" s="59"/>
      <c r="Y195" s="59"/>
      <c r="Z195" s="59"/>
      <c r="AA195" s="59"/>
      <c r="AB195" s="59"/>
      <c r="AC195" s="59"/>
      <c r="AD195" s="59"/>
      <c r="AE195" s="59"/>
      <c r="AF195" s="59"/>
      <c r="AG195" s="59"/>
      <c r="AH195" s="59"/>
      <c r="AI195" s="59"/>
      <c r="AJ195" s="59"/>
      <c r="AK195" s="59"/>
      <c r="AL195" s="59"/>
      <c r="AM195" s="59"/>
      <c r="AN195" s="59"/>
      <c r="AO195" s="59"/>
      <c r="AP195" s="59"/>
      <c r="AQ195" s="59"/>
    </row>
    <row r="196" ht="12.0" customHeight="1">
      <c r="A196" s="59"/>
      <c r="B196" s="59"/>
      <c r="C196" s="59"/>
      <c r="D196" s="59"/>
      <c r="E196" s="59"/>
      <c r="F196" s="59"/>
      <c r="G196" s="59"/>
      <c r="H196" s="59"/>
      <c r="I196" s="59"/>
      <c r="J196" s="59"/>
      <c r="K196" s="59"/>
      <c r="L196" s="59"/>
      <c r="M196" s="59"/>
      <c r="N196" s="59"/>
      <c r="O196" s="59"/>
      <c r="P196" s="59"/>
      <c r="Q196" s="59"/>
      <c r="R196" s="59"/>
      <c r="S196" s="59"/>
      <c r="T196" s="59"/>
      <c r="U196" s="59"/>
      <c r="V196" s="59"/>
      <c r="W196" s="59"/>
      <c r="X196" s="59"/>
      <c r="Y196" s="59"/>
      <c r="Z196" s="59"/>
      <c r="AA196" s="59"/>
      <c r="AB196" s="59"/>
      <c r="AC196" s="59"/>
      <c r="AD196" s="59"/>
      <c r="AE196" s="59"/>
      <c r="AF196" s="59"/>
      <c r="AG196" s="59"/>
      <c r="AH196" s="59"/>
      <c r="AI196" s="59"/>
      <c r="AJ196" s="59"/>
      <c r="AK196" s="59"/>
      <c r="AL196" s="59"/>
      <c r="AM196" s="59"/>
      <c r="AN196" s="59"/>
      <c r="AO196" s="59"/>
      <c r="AP196" s="59"/>
      <c r="AQ196" s="59"/>
    </row>
    <row r="197" ht="12.0" customHeight="1">
      <c r="A197" s="59"/>
      <c r="B197" s="59"/>
      <c r="C197" s="59"/>
      <c r="D197" s="59"/>
      <c r="E197" s="59"/>
      <c r="F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c r="AD197" s="59"/>
      <c r="AE197" s="59"/>
      <c r="AF197" s="59"/>
      <c r="AG197" s="59"/>
      <c r="AH197" s="59"/>
      <c r="AI197" s="59"/>
      <c r="AJ197" s="59"/>
      <c r="AK197" s="59"/>
      <c r="AL197" s="59"/>
      <c r="AM197" s="59"/>
      <c r="AN197" s="59"/>
      <c r="AO197" s="59"/>
      <c r="AP197" s="59"/>
      <c r="AQ197" s="59"/>
    </row>
    <row r="198" ht="12.0" customHeight="1">
      <c r="A198" s="59"/>
      <c r="B198" s="59"/>
      <c r="C198" s="59"/>
      <c r="D198" s="59"/>
      <c r="E198" s="59"/>
      <c r="F198" s="59"/>
      <c r="G198" s="59"/>
      <c r="H198" s="59"/>
      <c r="I198" s="59"/>
      <c r="J198" s="59"/>
      <c r="K198" s="59"/>
      <c r="L198" s="59"/>
      <c r="M198" s="59"/>
      <c r="N198" s="59"/>
      <c r="O198" s="59"/>
      <c r="P198" s="59"/>
      <c r="Q198" s="59"/>
      <c r="R198" s="59"/>
      <c r="S198" s="59"/>
      <c r="T198" s="59"/>
      <c r="U198" s="59"/>
      <c r="V198" s="59"/>
      <c r="W198" s="59"/>
      <c r="X198" s="59"/>
      <c r="Y198" s="59"/>
      <c r="Z198" s="59"/>
      <c r="AA198" s="59"/>
      <c r="AB198" s="59"/>
      <c r="AC198" s="59"/>
      <c r="AD198" s="59"/>
      <c r="AE198" s="59"/>
      <c r="AF198" s="59"/>
      <c r="AG198" s="59"/>
      <c r="AH198" s="59"/>
      <c r="AI198" s="59"/>
      <c r="AJ198" s="59"/>
      <c r="AK198" s="59"/>
      <c r="AL198" s="59"/>
      <c r="AM198" s="59"/>
      <c r="AN198" s="59"/>
      <c r="AO198" s="59"/>
      <c r="AP198" s="59"/>
      <c r="AQ198" s="59"/>
    </row>
    <row r="199" ht="12.0" customHeight="1">
      <c r="A199" s="59"/>
      <c r="B199" s="59"/>
      <c r="C199" s="59"/>
      <c r="D199" s="59"/>
      <c r="E199" s="59"/>
      <c r="F199" s="59"/>
      <c r="G199" s="59"/>
      <c r="H199" s="59"/>
      <c r="I199" s="59"/>
      <c r="J199" s="59"/>
      <c r="K199" s="59"/>
      <c r="L199" s="59"/>
      <c r="M199" s="59"/>
      <c r="N199" s="59"/>
      <c r="O199" s="59"/>
      <c r="P199" s="59"/>
      <c r="Q199" s="59"/>
      <c r="R199" s="59"/>
      <c r="S199" s="59"/>
      <c r="T199" s="59"/>
      <c r="U199" s="59"/>
      <c r="V199" s="59"/>
      <c r="W199" s="59"/>
      <c r="X199" s="59"/>
      <c r="Y199" s="59"/>
      <c r="Z199" s="59"/>
      <c r="AA199" s="59"/>
      <c r="AB199" s="59"/>
      <c r="AC199" s="59"/>
      <c r="AD199" s="59"/>
      <c r="AE199" s="59"/>
      <c r="AF199" s="59"/>
      <c r="AG199" s="59"/>
      <c r="AH199" s="59"/>
      <c r="AI199" s="59"/>
      <c r="AJ199" s="59"/>
      <c r="AK199" s="59"/>
      <c r="AL199" s="59"/>
      <c r="AM199" s="59"/>
      <c r="AN199" s="59"/>
      <c r="AO199" s="59"/>
      <c r="AP199" s="59"/>
      <c r="AQ199" s="59"/>
    </row>
    <row r="200" ht="12.0" customHeight="1">
      <c r="A200" s="59"/>
      <c r="B200" s="59"/>
      <c r="C200" s="59"/>
      <c r="D200" s="59"/>
      <c r="E200" s="59"/>
      <c r="F200" s="59"/>
      <c r="G200" s="59"/>
      <c r="H200" s="59"/>
      <c r="I200" s="59"/>
      <c r="J200" s="59"/>
      <c r="K200" s="59"/>
      <c r="L200" s="59"/>
      <c r="M200" s="59"/>
      <c r="N200" s="59"/>
      <c r="O200" s="59"/>
      <c r="P200" s="59"/>
      <c r="Q200" s="59"/>
      <c r="R200" s="59"/>
      <c r="S200" s="59"/>
      <c r="T200" s="59"/>
      <c r="U200" s="59"/>
      <c r="V200" s="59"/>
      <c r="W200" s="59"/>
      <c r="X200" s="59"/>
      <c r="Y200" s="59"/>
      <c r="Z200" s="59"/>
      <c r="AA200" s="59"/>
      <c r="AB200" s="59"/>
      <c r="AC200" s="59"/>
      <c r="AD200" s="59"/>
      <c r="AE200" s="59"/>
      <c r="AF200" s="59"/>
      <c r="AG200" s="59"/>
      <c r="AH200" s="59"/>
      <c r="AI200" s="59"/>
      <c r="AJ200" s="59"/>
      <c r="AK200" s="59"/>
      <c r="AL200" s="59"/>
      <c r="AM200" s="59"/>
      <c r="AN200" s="59"/>
      <c r="AO200" s="59"/>
      <c r="AP200" s="59"/>
      <c r="AQ200" s="59"/>
    </row>
    <row r="201" ht="12.0" customHeight="1">
      <c r="A201" s="59"/>
      <c r="B201" s="59"/>
      <c r="C201" s="59"/>
      <c r="D201" s="59"/>
      <c r="E201" s="59"/>
      <c r="F201" s="59"/>
      <c r="G201" s="59"/>
      <c r="H201" s="59"/>
      <c r="I201" s="59"/>
      <c r="J201" s="59"/>
      <c r="K201" s="59"/>
      <c r="L201" s="59"/>
      <c r="M201" s="59"/>
      <c r="N201" s="59"/>
      <c r="O201" s="59"/>
      <c r="P201" s="59"/>
      <c r="Q201" s="59"/>
      <c r="R201" s="59"/>
      <c r="S201" s="59"/>
      <c r="T201" s="59"/>
      <c r="U201" s="59"/>
      <c r="V201" s="59"/>
      <c r="W201" s="59"/>
      <c r="X201" s="59"/>
      <c r="Y201" s="59"/>
      <c r="Z201" s="59"/>
      <c r="AA201" s="59"/>
      <c r="AB201" s="59"/>
      <c r="AC201" s="59"/>
      <c r="AD201" s="59"/>
      <c r="AE201" s="59"/>
      <c r="AF201" s="59"/>
      <c r="AG201" s="59"/>
      <c r="AH201" s="59"/>
      <c r="AI201" s="59"/>
      <c r="AJ201" s="59"/>
      <c r="AK201" s="59"/>
      <c r="AL201" s="59"/>
      <c r="AM201" s="59"/>
      <c r="AN201" s="59"/>
      <c r="AO201" s="59"/>
      <c r="AP201" s="59"/>
      <c r="AQ201" s="59"/>
    </row>
    <row r="202" ht="12.0" customHeight="1">
      <c r="A202" s="59"/>
      <c r="B202" s="59"/>
      <c r="C202" s="59"/>
      <c r="D202" s="59"/>
      <c r="E202" s="59"/>
      <c r="F202" s="59"/>
      <c r="G202" s="59"/>
      <c r="H202" s="59"/>
      <c r="I202" s="59"/>
      <c r="J202" s="59"/>
      <c r="K202" s="59"/>
      <c r="L202" s="59"/>
      <c r="M202" s="59"/>
      <c r="N202" s="59"/>
      <c r="O202" s="59"/>
      <c r="P202" s="59"/>
      <c r="Q202" s="59"/>
      <c r="R202" s="59"/>
      <c r="S202" s="59"/>
      <c r="T202" s="59"/>
      <c r="U202" s="59"/>
      <c r="V202" s="59"/>
      <c r="W202" s="59"/>
      <c r="X202" s="59"/>
      <c r="Y202" s="59"/>
      <c r="Z202" s="59"/>
      <c r="AA202" s="59"/>
      <c r="AB202" s="59"/>
      <c r="AC202" s="59"/>
      <c r="AD202" s="59"/>
      <c r="AE202" s="59"/>
      <c r="AF202" s="59"/>
      <c r="AG202" s="59"/>
      <c r="AH202" s="59"/>
      <c r="AI202" s="59"/>
      <c r="AJ202" s="59"/>
      <c r="AK202" s="59"/>
      <c r="AL202" s="59"/>
      <c r="AM202" s="59"/>
      <c r="AN202" s="59"/>
      <c r="AO202" s="59"/>
      <c r="AP202" s="59"/>
      <c r="AQ202" s="59"/>
    </row>
    <row r="203" ht="12.0" customHeight="1">
      <c r="A203" s="59"/>
      <c r="B203" s="59"/>
      <c r="C203" s="59"/>
      <c r="D203" s="59"/>
      <c r="E203" s="59"/>
      <c r="F203" s="59"/>
      <c r="G203" s="59"/>
      <c r="H203" s="59"/>
      <c r="I203" s="59"/>
      <c r="J203" s="59"/>
      <c r="K203" s="59"/>
      <c r="L203" s="59"/>
      <c r="M203" s="59"/>
      <c r="N203" s="59"/>
      <c r="O203" s="59"/>
      <c r="P203" s="59"/>
      <c r="Q203" s="59"/>
      <c r="R203" s="59"/>
      <c r="S203" s="59"/>
      <c r="T203" s="59"/>
      <c r="U203" s="59"/>
      <c r="V203" s="59"/>
      <c r="W203" s="59"/>
      <c r="X203" s="59"/>
      <c r="Y203" s="59"/>
      <c r="Z203" s="59"/>
      <c r="AA203" s="59"/>
      <c r="AB203" s="59"/>
      <c r="AC203" s="59"/>
      <c r="AD203" s="59"/>
      <c r="AE203" s="59"/>
      <c r="AF203" s="59"/>
      <c r="AG203" s="59"/>
      <c r="AH203" s="59"/>
      <c r="AI203" s="59"/>
      <c r="AJ203" s="59"/>
      <c r="AK203" s="59"/>
      <c r="AL203" s="59"/>
      <c r="AM203" s="59"/>
      <c r="AN203" s="59"/>
      <c r="AO203" s="59"/>
      <c r="AP203" s="59"/>
      <c r="AQ203" s="59"/>
    </row>
    <row r="204" ht="12.0" customHeight="1">
      <c r="A204" s="59"/>
      <c r="B204" s="59"/>
      <c r="C204" s="59"/>
      <c r="D204" s="59"/>
      <c r="E204" s="59"/>
      <c r="F204" s="59"/>
      <c r="G204" s="59"/>
      <c r="H204" s="59"/>
      <c r="I204" s="59"/>
      <c r="J204" s="59"/>
      <c r="K204" s="59"/>
      <c r="L204" s="59"/>
      <c r="M204" s="59"/>
      <c r="N204" s="59"/>
      <c r="O204" s="59"/>
      <c r="P204" s="59"/>
      <c r="Q204" s="59"/>
      <c r="R204" s="59"/>
      <c r="S204" s="59"/>
      <c r="T204" s="59"/>
      <c r="U204" s="59"/>
      <c r="V204" s="59"/>
      <c r="W204" s="59"/>
      <c r="X204" s="59"/>
      <c r="Y204" s="59"/>
      <c r="Z204" s="59"/>
      <c r="AA204" s="59"/>
      <c r="AB204" s="59"/>
      <c r="AC204" s="59"/>
      <c r="AD204" s="59"/>
      <c r="AE204" s="59"/>
      <c r="AF204" s="59"/>
      <c r="AG204" s="59"/>
      <c r="AH204" s="59"/>
      <c r="AI204" s="59"/>
      <c r="AJ204" s="59"/>
      <c r="AK204" s="59"/>
      <c r="AL204" s="59"/>
      <c r="AM204" s="59"/>
      <c r="AN204" s="59"/>
      <c r="AO204" s="59"/>
      <c r="AP204" s="59"/>
      <c r="AQ204" s="59"/>
    </row>
    <row r="205" ht="12.0" customHeight="1">
      <c r="A205" s="59"/>
      <c r="B205" s="59"/>
      <c r="C205" s="59"/>
      <c r="D205" s="59"/>
      <c r="E205" s="59"/>
      <c r="F205" s="59"/>
      <c r="G205" s="59"/>
      <c r="H205" s="59"/>
      <c r="I205" s="59"/>
      <c r="J205" s="59"/>
      <c r="K205" s="59"/>
      <c r="L205" s="59"/>
      <c r="M205" s="59"/>
      <c r="N205" s="59"/>
      <c r="O205" s="59"/>
      <c r="P205" s="59"/>
      <c r="Q205" s="59"/>
      <c r="R205" s="59"/>
      <c r="S205" s="59"/>
      <c r="T205" s="59"/>
      <c r="U205" s="59"/>
      <c r="V205" s="59"/>
      <c r="W205" s="59"/>
      <c r="X205" s="59"/>
      <c r="Y205" s="59"/>
      <c r="Z205" s="59"/>
      <c r="AA205" s="59"/>
      <c r="AB205" s="59"/>
      <c r="AC205" s="59"/>
      <c r="AD205" s="59"/>
      <c r="AE205" s="59"/>
      <c r="AF205" s="59"/>
      <c r="AG205" s="59"/>
      <c r="AH205" s="59"/>
      <c r="AI205" s="59"/>
      <c r="AJ205" s="59"/>
      <c r="AK205" s="59"/>
      <c r="AL205" s="59"/>
      <c r="AM205" s="59"/>
      <c r="AN205" s="59"/>
      <c r="AO205" s="59"/>
      <c r="AP205" s="59"/>
      <c r="AQ205" s="59"/>
    </row>
    <row r="206" ht="12.0" customHeight="1">
      <c r="A206" s="59"/>
      <c r="B206" s="59"/>
      <c r="C206" s="59"/>
      <c r="D206" s="59"/>
      <c r="E206" s="59"/>
      <c r="F206" s="59"/>
      <c r="G206" s="59"/>
      <c r="H206" s="59"/>
      <c r="I206" s="59"/>
      <c r="J206" s="59"/>
      <c r="K206" s="59"/>
      <c r="L206" s="59"/>
      <c r="M206" s="59"/>
      <c r="N206" s="59"/>
      <c r="O206" s="59"/>
      <c r="P206" s="59"/>
      <c r="Q206" s="59"/>
      <c r="R206" s="59"/>
      <c r="S206" s="59"/>
      <c r="T206" s="59"/>
      <c r="U206" s="59"/>
      <c r="V206" s="59"/>
      <c r="W206" s="59"/>
      <c r="X206" s="59"/>
      <c r="Y206" s="59"/>
      <c r="Z206" s="59"/>
      <c r="AA206" s="59"/>
      <c r="AB206" s="59"/>
      <c r="AC206" s="59"/>
      <c r="AD206" s="59"/>
      <c r="AE206" s="59"/>
      <c r="AF206" s="59"/>
      <c r="AG206" s="59"/>
      <c r="AH206" s="59"/>
      <c r="AI206" s="59"/>
      <c r="AJ206" s="59"/>
      <c r="AK206" s="59"/>
      <c r="AL206" s="59"/>
      <c r="AM206" s="59"/>
      <c r="AN206" s="59"/>
      <c r="AO206" s="59"/>
      <c r="AP206" s="59"/>
      <c r="AQ206" s="59"/>
    </row>
    <row r="207" ht="12.0" customHeight="1">
      <c r="A207" s="59"/>
      <c r="B207" s="59"/>
      <c r="C207" s="59"/>
      <c r="D207" s="59"/>
      <c r="E207" s="59"/>
      <c r="F207" s="59"/>
      <c r="G207" s="59"/>
      <c r="H207" s="59"/>
      <c r="I207" s="59"/>
      <c r="J207" s="59"/>
      <c r="K207" s="59"/>
      <c r="L207" s="59"/>
      <c r="M207" s="59"/>
      <c r="N207" s="59"/>
      <c r="O207" s="59"/>
      <c r="P207" s="59"/>
      <c r="Q207" s="59"/>
      <c r="R207" s="59"/>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9"/>
    </row>
    <row r="208" ht="12.0" customHeight="1">
      <c r="A208" s="59"/>
      <c r="B208" s="59"/>
      <c r="C208" s="59"/>
      <c r="D208" s="59"/>
      <c r="E208" s="59"/>
      <c r="F208" s="59"/>
      <c r="G208" s="59"/>
      <c r="H208" s="59"/>
      <c r="I208" s="59"/>
      <c r="J208" s="59"/>
      <c r="K208" s="59"/>
      <c r="L208" s="59"/>
      <c r="M208" s="59"/>
      <c r="N208" s="59"/>
      <c r="O208" s="59"/>
      <c r="P208" s="59"/>
      <c r="Q208" s="59"/>
      <c r="R208" s="59"/>
      <c r="S208" s="59"/>
      <c r="T208" s="59"/>
      <c r="U208" s="59"/>
      <c r="V208" s="59"/>
      <c r="W208" s="59"/>
      <c r="X208" s="59"/>
      <c r="Y208" s="59"/>
      <c r="Z208" s="59"/>
      <c r="AA208" s="59"/>
      <c r="AB208" s="59"/>
      <c r="AC208" s="59"/>
      <c r="AD208" s="59"/>
      <c r="AE208" s="59"/>
      <c r="AF208" s="59"/>
      <c r="AG208" s="59"/>
      <c r="AH208" s="59"/>
      <c r="AI208" s="59"/>
      <c r="AJ208" s="59"/>
      <c r="AK208" s="59"/>
      <c r="AL208" s="59"/>
      <c r="AM208" s="59"/>
      <c r="AN208" s="59"/>
      <c r="AO208" s="59"/>
      <c r="AP208" s="59"/>
      <c r="AQ208" s="59"/>
    </row>
    <row r="209" ht="12.0" customHeight="1">
      <c r="A209" s="59"/>
      <c r="B209" s="59"/>
      <c r="C209" s="59"/>
      <c r="D209" s="59"/>
      <c r="E209" s="59"/>
      <c r="F209" s="59"/>
      <c r="G209" s="59"/>
      <c r="H209" s="59"/>
      <c r="I209" s="59"/>
      <c r="J209" s="59"/>
      <c r="K209" s="59"/>
      <c r="L209" s="59"/>
      <c r="M209" s="59"/>
      <c r="N209" s="59"/>
      <c r="O209" s="59"/>
      <c r="P209" s="59"/>
      <c r="Q209" s="59"/>
      <c r="R209" s="59"/>
      <c r="S209" s="59"/>
      <c r="T209" s="59"/>
      <c r="U209" s="59"/>
      <c r="V209" s="59"/>
      <c r="W209" s="59"/>
      <c r="X209" s="59"/>
      <c r="Y209" s="59"/>
      <c r="Z209" s="59"/>
      <c r="AA209" s="59"/>
      <c r="AB209" s="59"/>
      <c r="AC209" s="59"/>
      <c r="AD209" s="59"/>
      <c r="AE209" s="59"/>
      <c r="AF209" s="59"/>
      <c r="AG209" s="59"/>
      <c r="AH209" s="59"/>
      <c r="AI209" s="59"/>
      <c r="AJ209" s="59"/>
      <c r="AK209" s="59"/>
      <c r="AL209" s="59"/>
      <c r="AM209" s="59"/>
      <c r="AN209" s="59"/>
      <c r="AO209" s="59"/>
      <c r="AP209" s="59"/>
      <c r="AQ209" s="59"/>
    </row>
    <row r="210" ht="12.0" customHeight="1">
      <c r="A210" s="59"/>
      <c r="B210" s="59"/>
      <c r="C210" s="59"/>
      <c r="D210" s="59"/>
      <c r="E210" s="59"/>
      <c r="F210" s="59"/>
      <c r="G210" s="59"/>
      <c r="H210" s="59"/>
      <c r="I210" s="59"/>
      <c r="J210" s="59"/>
      <c r="K210" s="59"/>
      <c r="L210" s="59"/>
      <c r="M210" s="59"/>
      <c r="N210" s="59"/>
      <c r="O210" s="59"/>
      <c r="P210" s="59"/>
      <c r="Q210" s="59"/>
      <c r="R210" s="59"/>
      <c r="S210" s="59"/>
      <c r="T210" s="59"/>
      <c r="U210" s="59"/>
      <c r="V210" s="59"/>
      <c r="W210" s="59"/>
      <c r="X210" s="59"/>
      <c r="Y210" s="59"/>
      <c r="Z210" s="59"/>
      <c r="AA210" s="59"/>
      <c r="AB210" s="59"/>
      <c r="AC210" s="59"/>
      <c r="AD210" s="59"/>
      <c r="AE210" s="59"/>
      <c r="AF210" s="59"/>
      <c r="AG210" s="59"/>
      <c r="AH210" s="59"/>
      <c r="AI210" s="59"/>
      <c r="AJ210" s="59"/>
      <c r="AK210" s="59"/>
      <c r="AL210" s="59"/>
      <c r="AM210" s="59"/>
      <c r="AN210" s="59"/>
      <c r="AO210" s="59"/>
      <c r="AP210" s="59"/>
      <c r="AQ210" s="59"/>
    </row>
    <row r="211" ht="12.0" customHeight="1">
      <c r="A211" s="59"/>
      <c r="B211" s="59"/>
      <c r="C211" s="59"/>
      <c r="D211" s="59"/>
      <c r="E211" s="59"/>
      <c r="F211" s="59"/>
      <c r="G211" s="59"/>
      <c r="H211" s="59"/>
      <c r="I211" s="59"/>
      <c r="J211" s="59"/>
      <c r="K211" s="59"/>
      <c r="L211" s="59"/>
      <c r="M211" s="59"/>
      <c r="N211" s="59"/>
      <c r="O211" s="59"/>
      <c r="P211" s="59"/>
      <c r="Q211" s="59"/>
      <c r="R211" s="59"/>
      <c r="S211" s="59"/>
      <c r="T211" s="59"/>
      <c r="U211" s="59"/>
      <c r="V211" s="59"/>
      <c r="W211" s="59"/>
      <c r="X211" s="59"/>
      <c r="Y211" s="59"/>
      <c r="Z211" s="59"/>
      <c r="AA211" s="59"/>
      <c r="AB211" s="59"/>
      <c r="AC211" s="59"/>
      <c r="AD211" s="59"/>
      <c r="AE211" s="59"/>
      <c r="AF211" s="59"/>
      <c r="AG211" s="59"/>
      <c r="AH211" s="59"/>
      <c r="AI211" s="59"/>
      <c r="AJ211" s="59"/>
      <c r="AK211" s="59"/>
      <c r="AL211" s="59"/>
      <c r="AM211" s="59"/>
      <c r="AN211" s="59"/>
      <c r="AO211" s="59"/>
      <c r="AP211" s="59"/>
      <c r="AQ211" s="59"/>
    </row>
    <row r="212" ht="12.0" customHeight="1">
      <c r="A212" s="59"/>
      <c r="B212" s="59"/>
      <c r="C212" s="59"/>
      <c r="D212" s="59"/>
      <c r="E212" s="59"/>
      <c r="F212" s="59"/>
      <c r="G212" s="59"/>
      <c r="H212" s="59"/>
      <c r="I212" s="59"/>
      <c r="J212" s="59"/>
      <c r="K212" s="59"/>
      <c r="L212" s="59"/>
      <c r="M212" s="59"/>
      <c r="N212" s="59"/>
      <c r="O212" s="59"/>
      <c r="P212" s="59"/>
      <c r="Q212" s="59"/>
      <c r="R212" s="59"/>
      <c r="S212" s="59"/>
      <c r="T212" s="59"/>
      <c r="U212" s="59"/>
      <c r="V212" s="59"/>
      <c r="W212" s="59"/>
      <c r="X212" s="59"/>
      <c r="Y212" s="59"/>
      <c r="Z212" s="59"/>
      <c r="AA212" s="59"/>
      <c r="AB212" s="59"/>
      <c r="AC212" s="59"/>
      <c r="AD212" s="59"/>
      <c r="AE212" s="59"/>
      <c r="AF212" s="59"/>
      <c r="AG212" s="59"/>
      <c r="AH212" s="59"/>
      <c r="AI212" s="59"/>
      <c r="AJ212" s="59"/>
      <c r="AK212" s="59"/>
      <c r="AL212" s="59"/>
      <c r="AM212" s="59"/>
      <c r="AN212" s="59"/>
      <c r="AO212" s="59"/>
      <c r="AP212" s="59"/>
      <c r="AQ212" s="59"/>
    </row>
    <row r="213" ht="12.0" customHeight="1">
      <c r="A213" s="59"/>
      <c r="B213" s="59"/>
      <c r="C213" s="59"/>
      <c r="D213" s="59"/>
      <c r="E213" s="59"/>
      <c r="F213" s="59"/>
      <c r="G213" s="59"/>
      <c r="H213" s="59"/>
      <c r="I213" s="59"/>
      <c r="J213" s="59"/>
      <c r="K213" s="59"/>
      <c r="L213" s="59"/>
      <c r="M213" s="59"/>
      <c r="N213" s="59"/>
      <c r="O213" s="59"/>
      <c r="P213" s="59"/>
      <c r="Q213" s="59"/>
      <c r="R213" s="59"/>
      <c r="S213" s="59"/>
      <c r="T213" s="59"/>
      <c r="U213" s="59"/>
      <c r="V213" s="59"/>
      <c r="W213" s="59"/>
      <c r="X213" s="59"/>
      <c r="Y213" s="59"/>
      <c r="Z213" s="59"/>
      <c r="AA213" s="59"/>
      <c r="AB213" s="59"/>
      <c r="AC213" s="59"/>
      <c r="AD213" s="59"/>
      <c r="AE213" s="59"/>
      <c r="AF213" s="59"/>
      <c r="AG213" s="59"/>
      <c r="AH213" s="59"/>
      <c r="AI213" s="59"/>
      <c r="AJ213" s="59"/>
      <c r="AK213" s="59"/>
      <c r="AL213" s="59"/>
      <c r="AM213" s="59"/>
      <c r="AN213" s="59"/>
      <c r="AO213" s="59"/>
      <c r="AP213" s="59"/>
      <c r="AQ213" s="59"/>
    </row>
    <row r="214" ht="12.0" customHeight="1">
      <c r="A214" s="59"/>
      <c r="B214" s="59"/>
      <c r="C214" s="59"/>
      <c r="D214" s="59"/>
      <c r="E214" s="59"/>
      <c r="F214" s="59"/>
      <c r="G214" s="59"/>
      <c r="H214" s="59"/>
      <c r="I214" s="59"/>
      <c r="J214" s="59"/>
      <c r="K214" s="59"/>
      <c r="L214" s="59"/>
      <c r="M214" s="59"/>
      <c r="N214" s="59"/>
      <c r="O214" s="59"/>
      <c r="P214" s="59"/>
      <c r="Q214" s="59"/>
      <c r="R214" s="59"/>
      <c r="S214" s="59"/>
      <c r="T214" s="59"/>
      <c r="U214" s="59"/>
      <c r="V214" s="59"/>
      <c r="W214" s="59"/>
      <c r="X214" s="59"/>
      <c r="Y214" s="59"/>
      <c r="Z214" s="59"/>
      <c r="AA214" s="59"/>
      <c r="AB214" s="59"/>
      <c r="AC214" s="59"/>
      <c r="AD214" s="59"/>
      <c r="AE214" s="59"/>
      <c r="AF214" s="59"/>
      <c r="AG214" s="59"/>
      <c r="AH214" s="59"/>
      <c r="AI214" s="59"/>
      <c r="AJ214" s="59"/>
      <c r="AK214" s="59"/>
      <c r="AL214" s="59"/>
      <c r="AM214" s="59"/>
      <c r="AN214" s="59"/>
      <c r="AO214" s="59"/>
      <c r="AP214" s="59"/>
      <c r="AQ214" s="59"/>
    </row>
    <row r="215" ht="12.0" customHeight="1">
      <c r="A215" s="59"/>
      <c r="B215" s="59"/>
      <c r="C215" s="59"/>
      <c r="D215" s="59"/>
      <c r="E215" s="59"/>
      <c r="F215" s="59"/>
      <c r="G215" s="59"/>
      <c r="H215" s="59"/>
      <c r="I215" s="59"/>
      <c r="J215" s="59"/>
      <c r="K215" s="59"/>
      <c r="L215" s="59"/>
      <c r="M215" s="59"/>
      <c r="N215" s="59"/>
      <c r="O215" s="59"/>
      <c r="P215" s="59"/>
      <c r="Q215" s="59"/>
      <c r="R215" s="59"/>
      <c r="S215" s="59"/>
      <c r="T215" s="59"/>
      <c r="U215" s="59"/>
      <c r="V215" s="59"/>
      <c r="W215" s="59"/>
      <c r="X215" s="59"/>
      <c r="Y215" s="59"/>
      <c r="Z215" s="59"/>
      <c r="AA215" s="59"/>
      <c r="AB215" s="59"/>
      <c r="AC215" s="59"/>
      <c r="AD215" s="59"/>
      <c r="AE215" s="59"/>
      <c r="AF215" s="59"/>
      <c r="AG215" s="59"/>
      <c r="AH215" s="59"/>
      <c r="AI215" s="59"/>
      <c r="AJ215" s="59"/>
      <c r="AK215" s="59"/>
      <c r="AL215" s="59"/>
      <c r="AM215" s="59"/>
      <c r="AN215" s="59"/>
      <c r="AO215" s="59"/>
      <c r="AP215" s="59"/>
      <c r="AQ215" s="59"/>
    </row>
    <row r="216" ht="12.0" customHeight="1">
      <c r="A216" s="59"/>
      <c r="B216" s="59"/>
      <c r="C216" s="59"/>
      <c r="D216" s="59"/>
      <c r="E216" s="59"/>
      <c r="F216" s="59"/>
      <c r="G216" s="59"/>
      <c r="H216" s="59"/>
      <c r="I216" s="59"/>
      <c r="J216" s="59"/>
      <c r="K216" s="59"/>
      <c r="L216" s="59"/>
      <c r="M216" s="59"/>
      <c r="N216" s="59"/>
      <c r="O216" s="59"/>
      <c r="P216" s="59"/>
      <c r="Q216" s="59"/>
      <c r="R216" s="59"/>
      <c r="S216" s="59"/>
      <c r="T216" s="59"/>
      <c r="U216" s="59"/>
      <c r="V216" s="59"/>
      <c r="W216" s="59"/>
      <c r="X216" s="59"/>
      <c r="Y216" s="59"/>
      <c r="Z216" s="59"/>
      <c r="AA216" s="59"/>
      <c r="AB216" s="59"/>
      <c r="AC216" s="59"/>
      <c r="AD216" s="59"/>
      <c r="AE216" s="59"/>
      <c r="AF216" s="59"/>
      <c r="AG216" s="59"/>
      <c r="AH216" s="59"/>
      <c r="AI216" s="59"/>
      <c r="AJ216" s="59"/>
      <c r="AK216" s="59"/>
      <c r="AL216" s="59"/>
      <c r="AM216" s="59"/>
      <c r="AN216" s="59"/>
      <c r="AO216" s="59"/>
      <c r="AP216" s="59"/>
      <c r="AQ216" s="59"/>
    </row>
    <row r="217" ht="12.0" customHeight="1">
      <c r="A217" s="59"/>
      <c r="B217" s="59"/>
      <c r="C217" s="59"/>
      <c r="D217" s="59"/>
      <c r="E217" s="59"/>
      <c r="F217" s="59"/>
      <c r="G217" s="59"/>
      <c r="H217" s="59"/>
      <c r="I217" s="59"/>
      <c r="J217" s="59"/>
      <c r="K217" s="59"/>
      <c r="L217" s="59"/>
      <c r="M217" s="59"/>
      <c r="N217" s="59"/>
      <c r="O217" s="59"/>
      <c r="P217" s="59"/>
      <c r="Q217" s="59"/>
      <c r="R217" s="59"/>
      <c r="S217" s="59"/>
      <c r="T217" s="59"/>
      <c r="U217" s="59"/>
      <c r="V217" s="59"/>
      <c r="W217" s="59"/>
      <c r="X217" s="59"/>
      <c r="Y217" s="59"/>
      <c r="Z217" s="59"/>
      <c r="AA217" s="59"/>
      <c r="AB217" s="59"/>
      <c r="AC217" s="59"/>
      <c r="AD217" s="59"/>
      <c r="AE217" s="59"/>
      <c r="AF217" s="59"/>
      <c r="AG217" s="59"/>
      <c r="AH217" s="59"/>
      <c r="AI217" s="59"/>
      <c r="AJ217" s="59"/>
      <c r="AK217" s="59"/>
      <c r="AL217" s="59"/>
      <c r="AM217" s="59"/>
      <c r="AN217" s="59"/>
      <c r="AO217" s="59"/>
      <c r="AP217" s="59"/>
      <c r="AQ217" s="59"/>
    </row>
    <row r="218" ht="12.0" customHeight="1">
      <c r="A218" s="59"/>
      <c r="B218" s="59"/>
      <c r="C218" s="59"/>
      <c r="D218" s="59"/>
      <c r="E218" s="59"/>
      <c r="F218" s="59"/>
      <c r="G218" s="59"/>
      <c r="H218" s="59"/>
      <c r="I218" s="59"/>
      <c r="J218" s="59"/>
      <c r="K218" s="59"/>
      <c r="L218" s="59"/>
      <c r="M218" s="59"/>
      <c r="N218" s="59"/>
      <c r="O218" s="59"/>
      <c r="P218" s="59"/>
      <c r="Q218" s="59"/>
      <c r="R218" s="59"/>
      <c r="S218" s="59"/>
      <c r="T218" s="59"/>
      <c r="U218" s="59"/>
      <c r="V218" s="59"/>
      <c r="W218" s="59"/>
      <c r="X218" s="59"/>
      <c r="Y218" s="59"/>
      <c r="Z218" s="59"/>
      <c r="AA218" s="59"/>
      <c r="AB218" s="59"/>
      <c r="AC218" s="59"/>
      <c r="AD218" s="59"/>
      <c r="AE218" s="59"/>
      <c r="AF218" s="59"/>
      <c r="AG218" s="59"/>
      <c r="AH218" s="59"/>
      <c r="AI218" s="59"/>
      <c r="AJ218" s="59"/>
      <c r="AK218" s="59"/>
      <c r="AL218" s="59"/>
      <c r="AM218" s="59"/>
      <c r="AN218" s="59"/>
      <c r="AO218" s="59"/>
      <c r="AP218" s="59"/>
      <c r="AQ218" s="59"/>
    </row>
    <row r="219" ht="12.0" customHeight="1">
      <c r="A219" s="59"/>
      <c r="B219" s="59"/>
      <c r="C219" s="59"/>
      <c r="D219" s="59"/>
      <c r="E219" s="59"/>
      <c r="F219" s="59"/>
      <c r="G219" s="59"/>
      <c r="H219" s="59"/>
      <c r="I219" s="59"/>
      <c r="J219" s="59"/>
      <c r="K219" s="59"/>
      <c r="L219" s="59"/>
      <c r="M219" s="59"/>
      <c r="N219" s="59"/>
      <c r="O219" s="59"/>
      <c r="P219" s="59"/>
      <c r="Q219" s="59"/>
      <c r="R219" s="59"/>
      <c r="S219" s="59"/>
      <c r="T219" s="59"/>
      <c r="U219" s="59"/>
      <c r="V219" s="59"/>
      <c r="W219" s="59"/>
      <c r="X219" s="59"/>
      <c r="Y219" s="59"/>
      <c r="Z219" s="59"/>
      <c r="AA219" s="59"/>
      <c r="AB219" s="59"/>
      <c r="AC219" s="59"/>
      <c r="AD219" s="59"/>
      <c r="AE219" s="59"/>
      <c r="AF219" s="59"/>
      <c r="AG219" s="59"/>
      <c r="AH219" s="59"/>
      <c r="AI219" s="59"/>
      <c r="AJ219" s="59"/>
      <c r="AK219" s="59"/>
      <c r="AL219" s="59"/>
      <c r="AM219" s="59"/>
      <c r="AN219" s="59"/>
      <c r="AO219" s="59"/>
      <c r="AP219" s="59"/>
      <c r="AQ219" s="59"/>
    </row>
    <row r="220" ht="12.0" customHeight="1">
      <c r="A220" s="59"/>
      <c r="B220" s="59"/>
      <c r="C220" s="59"/>
      <c r="D220" s="59"/>
      <c r="E220" s="59"/>
      <c r="F220" s="59"/>
      <c r="G220" s="59"/>
      <c r="H220" s="59"/>
      <c r="I220" s="59"/>
      <c r="J220" s="59"/>
      <c r="K220" s="59"/>
      <c r="L220" s="59"/>
      <c r="M220" s="59"/>
      <c r="N220" s="59"/>
      <c r="O220" s="59"/>
      <c r="P220" s="59"/>
      <c r="Q220" s="59"/>
      <c r="R220" s="59"/>
      <c r="S220" s="59"/>
      <c r="T220" s="59"/>
      <c r="U220" s="59"/>
      <c r="V220" s="59"/>
      <c r="W220" s="59"/>
      <c r="X220" s="59"/>
      <c r="Y220" s="59"/>
      <c r="Z220" s="59"/>
      <c r="AA220" s="59"/>
      <c r="AB220" s="59"/>
      <c r="AC220" s="59"/>
      <c r="AD220" s="59"/>
      <c r="AE220" s="59"/>
      <c r="AF220" s="59"/>
      <c r="AG220" s="59"/>
      <c r="AH220" s="59"/>
      <c r="AI220" s="59"/>
      <c r="AJ220" s="59"/>
      <c r="AK220" s="59"/>
      <c r="AL220" s="59"/>
      <c r="AM220" s="59"/>
      <c r="AN220" s="59"/>
      <c r="AO220" s="59"/>
      <c r="AP220" s="59"/>
      <c r="AQ220" s="59"/>
    </row>
    <row r="221" ht="12.0" customHeight="1">
      <c r="A221" s="59"/>
      <c r="B221" s="59"/>
      <c r="C221" s="59"/>
      <c r="D221" s="59"/>
      <c r="E221" s="59"/>
      <c r="F221" s="59"/>
      <c r="G221" s="59"/>
      <c r="H221" s="59"/>
      <c r="I221" s="59"/>
      <c r="J221" s="59"/>
      <c r="K221" s="59"/>
      <c r="L221" s="59"/>
      <c r="M221" s="59"/>
      <c r="N221" s="59"/>
      <c r="O221" s="59"/>
      <c r="P221" s="59"/>
      <c r="Q221" s="59"/>
      <c r="R221" s="59"/>
      <c r="S221" s="59"/>
      <c r="T221" s="59"/>
      <c r="U221" s="59"/>
      <c r="V221" s="59"/>
      <c r="W221" s="59"/>
      <c r="X221" s="59"/>
      <c r="Y221" s="59"/>
      <c r="Z221" s="59"/>
      <c r="AA221" s="59"/>
      <c r="AB221" s="59"/>
      <c r="AC221" s="59"/>
      <c r="AD221" s="59"/>
      <c r="AE221" s="59"/>
      <c r="AF221" s="59"/>
      <c r="AG221" s="59"/>
      <c r="AH221" s="59"/>
      <c r="AI221" s="59"/>
      <c r="AJ221" s="59"/>
      <c r="AK221" s="59"/>
      <c r="AL221" s="59"/>
      <c r="AM221" s="59"/>
      <c r="AN221" s="59"/>
      <c r="AO221" s="59"/>
      <c r="AP221" s="59"/>
      <c r="AQ221" s="59"/>
    </row>
    <row r="222" ht="12.0" customHeight="1">
      <c r="A222" s="59"/>
      <c r="B222" s="59"/>
      <c r="C222" s="59"/>
      <c r="D222" s="59"/>
      <c r="E222" s="59"/>
      <c r="F222" s="59"/>
      <c r="G222" s="59"/>
      <c r="H222" s="59"/>
      <c r="I222" s="59"/>
      <c r="J222" s="59"/>
      <c r="K222" s="59"/>
      <c r="L222" s="59"/>
      <c r="M222" s="59"/>
      <c r="N222" s="59"/>
      <c r="O222" s="59"/>
      <c r="P222" s="59"/>
      <c r="Q222" s="59"/>
      <c r="R222" s="59"/>
      <c r="S222" s="59"/>
      <c r="T222" s="59"/>
      <c r="U222" s="59"/>
      <c r="V222" s="59"/>
      <c r="W222" s="59"/>
      <c r="X222" s="59"/>
      <c r="Y222" s="59"/>
      <c r="Z222" s="59"/>
      <c r="AA222" s="59"/>
      <c r="AB222" s="59"/>
      <c r="AC222" s="59"/>
      <c r="AD222" s="59"/>
      <c r="AE222" s="59"/>
      <c r="AF222" s="59"/>
      <c r="AG222" s="59"/>
      <c r="AH222" s="59"/>
      <c r="AI222" s="59"/>
      <c r="AJ222" s="59"/>
      <c r="AK222" s="59"/>
      <c r="AL222" s="59"/>
      <c r="AM222" s="59"/>
      <c r="AN222" s="59"/>
      <c r="AO222" s="59"/>
      <c r="AP222" s="59"/>
      <c r="AQ222" s="59"/>
    </row>
    <row r="223" ht="12.0" customHeight="1">
      <c r="A223" s="59"/>
      <c r="B223" s="59"/>
      <c r="C223" s="59"/>
      <c r="D223" s="59"/>
      <c r="E223" s="59"/>
      <c r="F223" s="59"/>
      <c r="G223" s="59"/>
      <c r="H223" s="59"/>
      <c r="I223" s="59"/>
      <c r="J223" s="59"/>
      <c r="K223" s="59"/>
      <c r="L223" s="59"/>
      <c r="M223" s="59"/>
      <c r="N223" s="59"/>
      <c r="O223" s="59"/>
      <c r="P223" s="59"/>
      <c r="Q223" s="59"/>
      <c r="R223" s="59"/>
      <c r="S223" s="59"/>
      <c r="T223" s="59"/>
      <c r="U223" s="59"/>
      <c r="V223" s="59"/>
      <c r="W223" s="59"/>
      <c r="X223" s="59"/>
      <c r="Y223" s="59"/>
      <c r="Z223" s="59"/>
      <c r="AA223" s="59"/>
      <c r="AB223" s="59"/>
      <c r="AC223" s="59"/>
      <c r="AD223" s="59"/>
      <c r="AE223" s="59"/>
      <c r="AF223" s="59"/>
      <c r="AG223" s="59"/>
      <c r="AH223" s="59"/>
      <c r="AI223" s="59"/>
      <c r="AJ223" s="59"/>
      <c r="AK223" s="59"/>
      <c r="AL223" s="59"/>
      <c r="AM223" s="59"/>
      <c r="AN223" s="59"/>
      <c r="AO223" s="59"/>
      <c r="AP223" s="59"/>
      <c r="AQ223" s="59"/>
    </row>
    <row r="224" ht="12.0" customHeight="1">
      <c r="A224" s="59"/>
      <c r="B224" s="59"/>
      <c r="C224" s="59"/>
      <c r="D224" s="59"/>
      <c r="E224" s="59"/>
      <c r="F224" s="59"/>
      <c r="G224" s="59"/>
      <c r="H224" s="59"/>
      <c r="I224" s="59"/>
      <c r="J224" s="59"/>
      <c r="K224" s="59"/>
      <c r="L224" s="59"/>
      <c r="M224" s="59"/>
      <c r="N224" s="59"/>
      <c r="O224" s="59"/>
      <c r="P224" s="59"/>
      <c r="Q224" s="59"/>
      <c r="R224" s="59"/>
      <c r="S224" s="59"/>
      <c r="T224" s="59"/>
      <c r="U224" s="59"/>
      <c r="V224" s="59"/>
      <c r="W224" s="59"/>
      <c r="X224" s="59"/>
      <c r="Y224" s="59"/>
      <c r="Z224" s="59"/>
      <c r="AA224" s="59"/>
      <c r="AB224" s="59"/>
      <c r="AC224" s="59"/>
      <c r="AD224" s="59"/>
      <c r="AE224" s="59"/>
      <c r="AF224" s="59"/>
      <c r="AG224" s="59"/>
      <c r="AH224" s="59"/>
      <c r="AI224" s="59"/>
      <c r="AJ224" s="59"/>
      <c r="AK224" s="59"/>
      <c r="AL224" s="59"/>
      <c r="AM224" s="59"/>
      <c r="AN224" s="59"/>
      <c r="AO224" s="59"/>
      <c r="AP224" s="59"/>
      <c r="AQ224" s="59"/>
    </row>
    <row r="225" ht="12.0" customHeight="1">
      <c r="A225" s="59"/>
      <c r="B225" s="59"/>
      <c r="C225" s="59"/>
      <c r="D225" s="59"/>
      <c r="E225" s="59"/>
      <c r="F225" s="59"/>
      <c r="G225" s="59"/>
      <c r="H225" s="59"/>
      <c r="I225" s="59"/>
      <c r="J225" s="59"/>
      <c r="K225" s="59"/>
      <c r="L225" s="59"/>
      <c r="M225" s="59"/>
      <c r="N225" s="59"/>
      <c r="O225" s="59"/>
      <c r="P225" s="59"/>
      <c r="Q225" s="59"/>
      <c r="R225" s="59"/>
      <c r="S225" s="59"/>
      <c r="T225" s="59"/>
      <c r="U225" s="59"/>
      <c r="V225" s="59"/>
      <c r="W225" s="59"/>
      <c r="X225" s="59"/>
      <c r="Y225" s="59"/>
      <c r="Z225" s="59"/>
      <c r="AA225" s="59"/>
      <c r="AB225" s="59"/>
      <c r="AC225" s="59"/>
      <c r="AD225" s="59"/>
      <c r="AE225" s="59"/>
      <c r="AF225" s="59"/>
      <c r="AG225" s="59"/>
      <c r="AH225" s="59"/>
      <c r="AI225" s="59"/>
      <c r="AJ225" s="59"/>
      <c r="AK225" s="59"/>
      <c r="AL225" s="59"/>
      <c r="AM225" s="59"/>
      <c r="AN225" s="59"/>
      <c r="AO225" s="59"/>
      <c r="AP225" s="59"/>
      <c r="AQ225" s="59"/>
    </row>
    <row r="226" ht="12.0" customHeight="1">
      <c r="A226" s="59"/>
      <c r="B226" s="59"/>
      <c r="C226" s="59"/>
      <c r="D226" s="59"/>
      <c r="E226" s="59"/>
      <c r="F226" s="59"/>
      <c r="G226" s="59"/>
      <c r="H226" s="59"/>
      <c r="I226" s="59"/>
      <c r="J226" s="59"/>
      <c r="K226" s="59"/>
      <c r="L226" s="59"/>
      <c r="M226" s="59"/>
      <c r="N226" s="59"/>
      <c r="O226" s="59"/>
      <c r="P226" s="59"/>
      <c r="Q226" s="59"/>
      <c r="R226" s="59"/>
      <c r="S226" s="59"/>
      <c r="T226" s="59"/>
      <c r="U226" s="59"/>
      <c r="V226" s="59"/>
      <c r="W226" s="59"/>
      <c r="X226" s="59"/>
      <c r="Y226" s="59"/>
      <c r="Z226" s="59"/>
      <c r="AA226" s="59"/>
      <c r="AB226" s="59"/>
      <c r="AC226" s="59"/>
      <c r="AD226" s="59"/>
      <c r="AE226" s="59"/>
      <c r="AF226" s="59"/>
      <c r="AG226" s="59"/>
      <c r="AH226" s="59"/>
      <c r="AI226" s="59"/>
      <c r="AJ226" s="59"/>
      <c r="AK226" s="59"/>
      <c r="AL226" s="59"/>
      <c r="AM226" s="59"/>
      <c r="AN226" s="59"/>
      <c r="AO226" s="59"/>
      <c r="AP226" s="59"/>
      <c r="AQ226" s="59"/>
    </row>
    <row r="227" ht="12.0" customHeight="1">
      <c r="A227" s="59"/>
      <c r="B227" s="59"/>
      <c r="C227" s="59"/>
      <c r="D227" s="59"/>
      <c r="E227" s="59"/>
      <c r="F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59"/>
      <c r="AD227" s="59"/>
      <c r="AE227" s="59"/>
      <c r="AF227" s="59"/>
      <c r="AG227" s="59"/>
      <c r="AH227" s="59"/>
      <c r="AI227" s="59"/>
      <c r="AJ227" s="59"/>
      <c r="AK227" s="59"/>
      <c r="AL227" s="59"/>
      <c r="AM227" s="59"/>
      <c r="AN227" s="59"/>
      <c r="AO227" s="59"/>
      <c r="AP227" s="59"/>
      <c r="AQ227" s="59"/>
    </row>
    <row r="228" ht="12.0" customHeight="1">
      <c r="A228" s="59"/>
      <c r="B228" s="59"/>
      <c r="C228" s="59"/>
      <c r="D228" s="59"/>
      <c r="E228" s="59"/>
      <c r="F228" s="59"/>
      <c r="G228" s="59"/>
      <c r="H228" s="59"/>
      <c r="I228" s="59"/>
      <c r="J228" s="59"/>
      <c r="K228" s="59"/>
      <c r="L228" s="59"/>
      <c r="M228" s="59"/>
      <c r="N228" s="59"/>
      <c r="O228" s="59"/>
      <c r="P228" s="59"/>
      <c r="Q228" s="59"/>
      <c r="R228" s="59"/>
      <c r="S228" s="59"/>
      <c r="T228" s="59"/>
      <c r="U228" s="59"/>
      <c r="V228" s="59"/>
      <c r="W228" s="59"/>
      <c r="X228" s="59"/>
      <c r="Y228" s="59"/>
      <c r="Z228" s="59"/>
      <c r="AA228" s="59"/>
      <c r="AB228" s="59"/>
      <c r="AC228" s="59"/>
      <c r="AD228" s="59"/>
      <c r="AE228" s="59"/>
      <c r="AF228" s="59"/>
      <c r="AG228" s="59"/>
      <c r="AH228" s="59"/>
      <c r="AI228" s="59"/>
      <c r="AJ228" s="59"/>
      <c r="AK228" s="59"/>
      <c r="AL228" s="59"/>
      <c r="AM228" s="59"/>
      <c r="AN228" s="59"/>
      <c r="AO228" s="59"/>
      <c r="AP228" s="59"/>
      <c r="AQ228" s="59"/>
    </row>
    <row r="229" ht="12.0" customHeight="1">
      <c r="A229" s="59"/>
      <c r="B229" s="59"/>
      <c r="C229" s="59"/>
      <c r="D229" s="59"/>
      <c r="E229" s="59"/>
      <c r="F229" s="59"/>
      <c r="G229" s="59"/>
      <c r="H229" s="59"/>
      <c r="I229" s="59"/>
      <c r="J229" s="59"/>
      <c r="K229" s="59"/>
      <c r="L229" s="59"/>
      <c r="M229" s="59"/>
      <c r="N229" s="59"/>
      <c r="O229" s="59"/>
      <c r="P229" s="59"/>
      <c r="Q229" s="59"/>
      <c r="R229" s="59"/>
      <c r="S229" s="59"/>
      <c r="T229" s="59"/>
      <c r="U229" s="59"/>
      <c r="V229" s="59"/>
      <c r="W229" s="59"/>
      <c r="X229" s="59"/>
      <c r="Y229" s="59"/>
      <c r="Z229" s="59"/>
      <c r="AA229" s="59"/>
      <c r="AB229" s="59"/>
      <c r="AC229" s="59"/>
      <c r="AD229" s="59"/>
      <c r="AE229" s="59"/>
      <c r="AF229" s="59"/>
      <c r="AG229" s="59"/>
      <c r="AH229" s="59"/>
      <c r="AI229" s="59"/>
      <c r="AJ229" s="59"/>
      <c r="AK229" s="59"/>
      <c r="AL229" s="59"/>
      <c r="AM229" s="59"/>
      <c r="AN229" s="59"/>
      <c r="AO229" s="59"/>
      <c r="AP229" s="59"/>
      <c r="AQ229" s="59"/>
    </row>
    <row r="230" ht="12.0" customHeight="1">
      <c r="A230" s="59"/>
      <c r="B230" s="59"/>
      <c r="C230" s="59"/>
      <c r="D230" s="59"/>
      <c r="E230" s="59"/>
      <c r="F230" s="59"/>
      <c r="G230" s="59"/>
      <c r="H230" s="59"/>
      <c r="I230" s="59"/>
      <c r="J230" s="59"/>
      <c r="K230" s="59"/>
      <c r="L230" s="59"/>
      <c r="M230" s="59"/>
      <c r="N230" s="59"/>
      <c r="O230" s="59"/>
      <c r="P230" s="59"/>
      <c r="Q230" s="59"/>
      <c r="R230" s="59"/>
      <c r="S230" s="59"/>
      <c r="T230" s="59"/>
      <c r="U230" s="59"/>
      <c r="V230" s="59"/>
      <c r="W230" s="59"/>
      <c r="X230" s="59"/>
      <c r="Y230" s="59"/>
      <c r="Z230" s="59"/>
      <c r="AA230" s="59"/>
      <c r="AB230" s="59"/>
      <c r="AC230" s="59"/>
      <c r="AD230" s="59"/>
      <c r="AE230" s="59"/>
      <c r="AF230" s="59"/>
      <c r="AG230" s="59"/>
      <c r="AH230" s="59"/>
      <c r="AI230" s="59"/>
      <c r="AJ230" s="59"/>
      <c r="AK230" s="59"/>
      <c r="AL230" s="59"/>
      <c r="AM230" s="59"/>
      <c r="AN230" s="59"/>
      <c r="AO230" s="59"/>
      <c r="AP230" s="59"/>
      <c r="AQ230" s="59"/>
    </row>
    <row r="231" ht="12.0" customHeight="1">
      <c r="A231" s="59"/>
      <c r="B231" s="59"/>
      <c r="C231" s="59"/>
      <c r="D231" s="59"/>
      <c r="E231" s="59"/>
      <c r="F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c r="AD231" s="59"/>
      <c r="AE231" s="59"/>
      <c r="AF231" s="59"/>
      <c r="AG231" s="59"/>
      <c r="AH231" s="59"/>
      <c r="AI231" s="59"/>
      <c r="AJ231" s="59"/>
      <c r="AK231" s="59"/>
      <c r="AL231" s="59"/>
      <c r="AM231" s="59"/>
      <c r="AN231" s="59"/>
      <c r="AO231" s="59"/>
      <c r="AP231" s="59"/>
      <c r="AQ231" s="59"/>
    </row>
    <row r="232" ht="12.0" customHeight="1">
      <c r="A232" s="59"/>
      <c r="B232" s="59"/>
      <c r="C232" s="59"/>
      <c r="D232" s="59"/>
      <c r="E232" s="59"/>
      <c r="F232" s="59"/>
      <c r="G232" s="59"/>
      <c r="H232" s="59"/>
      <c r="I232" s="59"/>
      <c r="J232" s="59"/>
      <c r="K232" s="59"/>
      <c r="L232" s="59"/>
      <c r="M232" s="59"/>
      <c r="N232" s="59"/>
      <c r="O232" s="59"/>
      <c r="P232" s="59"/>
      <c r="Q232" s="59"/>
      <c r="R232" s="59"/>
      <c r="S232" s="59"/>
      <c r="T232" s="59"/>
      <c r="U232" s="59"/>
      <c r="V232" s="59"/>
      <c r="W232" s="59"/>
      <c r="X232" s="59"/>
      <c r="Y232" s="59"/>
      <c r="Z232" s="59"/>
      <c r="AA232" s="59"/>
      <c r="AB232" s="59"/>
      <c r="AC232" s="59"/>
      <c r="AD232" s="59"/>
      <c r="AE232" s="59"/>
      <c r="AF232" s="59"/>
      <c r="AG232" s="59"/>
      <c r="AH232" s="59"/>
      <c r="AI232" s="59"/>
      <c r="AJ232" s="59"/>
      <c r="AK232" s="59"/>
      <c r="AL232" s="59"/>
      <c r="AM232" s="59"/>
      <c r="AN232" s="59"/>
      <c r="AO232" s="59"/>
      <c r="AP232" s="59"/>
      <c r="AQ232" s="59"/>
    </row>
    <row r="233" ht="12.0" customHeight="1">
      <c r="A233" s="59"/>
      <c r="B233" s="59"/>
      <c r="C233" s="59"/>
      <c r="D233" s="59"/>
      <c r="E233" s="59"/>
      <c r="F233" s="59"/>
      <c r="G233" s="59"/>
      <c r="H233" s="59"/>
      <c r="I233" s="59"/>
      <c r="J233" s="59"/>
      <c r="K233" s="59"/>
      <c r="L233" s="59"/>
      <c r="M233" s="59"/>
      <c r="N233" s="59"/>
      <c r="O233" s="59"/>
      <c r="P233" s="59"/>
      <c r="Q233" s="59"/>
      <c r="R233" s="59"/>
      <c r="S233" s="59"/>
      <c r="T233" s="59"/>
      <c r="U233" s="59"/>
      <c r="V233" s="59"/>
      <c r="W233" s="59"/>
      <c r="X233" s="59"/>
      <c r="Y233" s="59"/>
      <c r="Z233" s="59"/>
      <c r="AA233" s="59"/>
      <c r="AB233" s="59"/>
      <c r="AC233" s="59"/>
      <c r="AD233" s="59"/>
      <c r="AE233" s="59"/>
      <c r="AF233" s="59"/>
      <c r="AG233" s="59"/>
      <c r="AH233" s="59"/>
      <c r="AI233" s="59"/>
      <c r="AJ233" s="59"/>
      <c r="AK233" s="59"/>
      <c r="AL233" s="59"/>
      <c r="AM233" s="59"/>
      <c r="AN233" s="59"/>
      <c r="AO233" s="59"/>
      <c r="AP233" s="59"/>
      <c r="AQ233" s="59"/>
    </row>
    <row r="234" ht="12.0" customHeight="1">
      <c r="A234" s="59"/>
      <c r="B234" s="59"/>
      <c r="C234" s="59"/>
      <c r="D234" s="59"/>
      <c r="E234" s="59"/>
      <c r="F234" s="59"/>
      <c r="G234" s="59"/>
      <c r="H234" s="59"/>
      <c r="I234" s="59"/>
      <c r="J234" s="59"/>
      <c r="K234" s="59"/>
      <c r="L234" s="59"/>
      <c r="M234" s="59"/>
      <c r="N234" s="59"/>
      <c r="O234" s="59"/>
      <c r="P234" s="59"/>
      <c r="Q234" s="59"/>
      <c r="R234" s="59"/>
      <c r="S234" s="59"/>
      <c r="T234" s="59"/>
      <c r="U234" s="59"/>
      <c r="V234" s="59"/>
      <c r="W234" s="59"/>
      <c r="X234" s="59"/>
      <c r="Y234" s="59"/>
      <c r="Z234" s="59"/>
      <c r="AA234" s="59"/>
      <c r="AB234" s="59"/>
      <c r="AC234" s="59"/>
      <c r="AD234" s="59"/>
      <c r="AE234" s="59"/>
      <c r="AF234" s="59"/>
      <c r="AG234" s="59"/>
      <c r="AH234" s="59"/>
      <c r="AI234" s="59"/>
      <c r="AJ234" s="59"/>
      <c r="AK234" s="59"/>
      <c r="AL234" s="59"/>
      <c r="AM234" s="59"/>
      <c r="AN234" s="59"/>
      <c r="AO234" s="59"/>
      <c r="AP234" s="59"/>
      <c r="AQ234" s="59"/>
    </row>
    <row r="235" ht="12.0" customHeight="1">
      <c r="A235" s="59"/>
      <c r="B235" s="59"/>
      <c r="C235" s="59"/>
      <c r="D235" s="59"/>
      <c r="E235" s="59"/>
      <c r="F235" s="59"/>
      <c r="G235" s="59"/>
      <c r="H235" s="59"/>
      <c r="I235" s="59"/>
      <c r="J235" s="59"/>
      <c r="K235" s="59"/>
      <c r="L235" s="59"/>
      <c r="M235" s="59"/>
      <c r="N235" s="59"/>
      <c r="O235" s="59"/>
      <c r="P235" s="59"/>
      <c r="Q235" s="59"/>
      <c r="R235" s="59"/>
      <c r="S235" s="59"/>
      <c r="T235" s="59"/>
      <c r="U235" s="59"/>
      <c r="V235" s="59"/>
      <c r="W235" s="59"/>
      <c r="X235" s="59"/>
      <c r="Y235" s="59"/>
      <c r="Z235" s="59"/>
      <c r="AA235" s="59"/>
      <c r="AB235" s="59"/>
      <c r="AC235" s="59"/>
      <c r="AD235" s="59"/>
      <c r="AE235" s="59"/>
      <c r="AF235" s="59"/>
      <c r="AG235" s="59"/>
      <c r="AH235" s="59"/>
      <c r="AI235" s="59"/>
      <c r="AJ235" s="59"/>
      <c r="AK235" s="59"/>
      <c r="AL235" s="59"/>
      <c r="AM235" s="59"/>
      <c r="AN235" s="59"/>
      <c r="AO235" s="59"/>
      <c r="AP235" s="59"/>
      <c r="AQ235" s="59"/>
    </row>
    <row r="236" ht="12.0" customHeight="1">
      <c r="A236" s="59"/>
      <c r="B236" s="59"/>
      <c r="C236" s="59"/>
      <c r="D236" s="59"/>
      <c r="E236" s="59"/>
      <c r="F236" s="59"/>
      <c r="G236" s="59"/>
      <c r="H236" s="59"/>
      <c r="I236" s="59"/>
      <c r="J236" s="59"/>
      <c r="K236" s="59"/>
      <c r="L236" s="59"/>
      <c r="M236" s="59"/>
      <c r="N236" s="59"/>
      <c r="O236" s="59"/>
      <c r="P236" s="59"/>
      <c r="Q236" s="59"/>
      <c r="R236" s="59"/>
      <c r="S236" s="59"/>
      <c r="T236" s="59"/>
      <c r="U236" s="59"/>
      <c r="V236" s="59"/>
      <c r="W236" s="59"/>
      <c r="X236" s="59"/>
      <c r="Y236" s="59"/>
      <c r="Z236" s="59"/>
      <c r="AA236" s="59"/>
      <c r="AB236" s="59"/>
      <c r="AC236" s="59"/>
      <c r="AD236" s="59"/>
      <c r="AE236" s="59"/>
      <c r="AF236" s="59"/>
      <c r="AG236" s="59"/>
      <c r="AH236" s="59"/>
      <c r="AI236" s="59"/>
      <c r="AJ236" s="59"/>
      <c r="AK236" s="59"/>
      <c r="AL236" s="59"/>
      <c r="AM236" s="59"/>
      <c r="AN236" s="59"/>
      <c r="AO236" s="59"/>
      <c r="AP236" s="59"/>
      <c r="AQ236" s="59"/>
    </row>
    <row r="237" ht="12.0" customHeight="1">
      <c r="A237" s="59"/>
      <c r="B237" s="59"/>
      <c r="C237" s="59"/>
      <c r="D237" s="59"/>
      <c r="E237" s="59"/>
      <c r="F237" s="59"/>
      <c r="G237" s="59"/>
      <c r="H237" s="59"/>
      <c r="I237" s="59"/>
      <c r="J237" s="59"/>
      <c r="K237" s="59"/>
      <c r="L237" s="59"/>
      <c r="M237" s="59"/>
      <c r="N237" s="59"/>
      <c r="O237" s="59"/>
      <c r="P237" s="59"/>
      <c r="Q237" s="59"/>
      <c r="R237" s="59"/>
      <c r="S237" s="59"/>
      <c r="T237" s="59"/>
      <c r="U237" s="59"/>
      <c r="V237" s="59"/>
      <c r="W237" s="59"/>
      <c r="X237" s="59"/>
      <c r="Y237" s="59"/>
      <c r="Z237" s="59"/>
      <c r="AA237" s="59"/>
      <c r="AB237" s="59"/>
      <c r="AC237" s="59"/>
      <c r="AD237" s="59"/>
      <c r="AE237" s="59"/>
      <c r="AF237" s="59"/>
      <c r="AG237" s="59"/>
      <c r="AH237" s="59"/>
      <c r="AI237" s="59"/>
      <c r="AJ237" s="59"/>
      <c r="AK237" s="59"/>
      <c r="AL237" s="59"/>
      <c r="AM237" s="59"/>
      <c r="AN237" s="59"/>
      <c r="AO237" s="59"/>
      <c r="AP237" s="59"/>
      <c r="AQ237" s="59"/>
    </row>
    <row r="238" ht="12.0" customHeight="1">
      <c r="A238" s="59"/>
      <c r="B238" s="59"/>
      <c r="C238" s="59"/>
      <c r="D238" s="59"/>
      <c r="E238" s="59"/>
      <c r="F238" s="59"/>
      <c r="G238" s="59"/>
      <c r="H238" s="59"/>
      <c r="I238" s="59"/>
      <c r="J238" s="59"/>
      <c r="K238" s="59"/>
      <c r="L238" s="59"/>
      <c r="M238" s="59"/>
      <c r="N238" s="59"/>
      <c r="O238" s="59"/>
      <c r="P238" s="59"/>
      <c r="Q238" s="59"/>
      <c r="R238" s="59"/>
      <c r="S238" s="59"/>
      <c r="T238" s="59"/>
      <c r="U238" s="59"/>
      <c r="V238" s="59"/>
      <c r="W238" s="59"/>
      <c r="X238" s="59"/>
      <c r="Y238" s="59"/>
      <c r="Z238" s="59"/>
      <c r="AA238" s="59"/>
      <c r="AB238" s="59"/>
      <c r="AC238" s="59"/>
      <c r="AD238" s="59"/>
      <c r="AE238" s="59"/>
      <c r="AF238" s="59"/>
      <c r="AG238" s="59"/>
      <c r="AH238" s="59"/>
      <c r="AI238" s="59"/>
      <c r="AJ238" s="59"/>
      <c r="AK238" s="59"/>
      <c r="AL238" s="59"/>
      <c r="AM238" s="59"/>
      <c r="AN238" s="59"/>
      <c r="AO238" s="59"/>
      <c r="AP238" s="59"/>
      <c r="AQ238" s="59"/>
    </row>
    <row r="239" ht="12.0" customHeight="1">
      <c r="A239" s="59"/>
      <c r="B239" s="59"/>
      <c r="C239" s="59"/>
      <c r="D239" s="59"/>
      <c r="E239" s="59"/>
      <c r="F239" s="59"/>
      <c r="G239" s="59"/>
      <c r="H239" s="59"/>
      <c r="I239" s="59"/>
      <c r="J239" s="59"/>
      <c r="K239" s="59"/>
      <c r="L239" s="59"/>
      <c r="M239" s="59"/>
      <c r="N239" s="59"/>
      <c r="O239" s="59"/>
      <c r="P239" s="59"/>
      <c r="Q239" s="59"/>
      <c r="R239" s="59"/>
      <c r="S239" s="59"/>
      <c r="T239" s="59"/>
      <c r="U239" s="59"/>
      <c r="V239" s="59"/>
      <c r="W239" s="59"/>
      <c r="X239" s="59"/>
      <c r="Y239" s="59"/>
      <c r="Z239" s="59"/>
      <c r="AA239" s="59"/>
      <c r="AB239" s="59"/>
      <c r="AC239" s="59"/>
      <c r="AD239" s="59"/>
      <c r="AE239" s="59"/>
      <c r="AF239" s="59"/>
      <c r="AG239" s="59"/>
      <c r="AH239" s="59"/>
      <c r="AI239" s="59"/>
      <c r="AJ239" s="59"/>
      <c r="AK239" s="59"/>
      <c r="AL239" s="59"/>
      <c r="AM239" s="59"/>
      <c r="AN239" s="59"/>
      <c r="AO239" s="59"/>
      <c r="AP239" s="59"/>
      <c r="AQ239" s="59"/>
    </row>
    <row r="240" ht="12.0" customHeight="1">
      <c r="A240" s="59"/>
      <c r="B240" s="59"/>
      <c r="C240" s="59"/>
      <c r="D240" s="59"/>
      <c r="E240" s="59"/>
      <c r="F240" s="59"/>
      <c r="G240" s="59"/>
      <c r="H240" s="59"/>
      <c r="I240" s="59"/>
      <c r="J240" s="59"/>
      <c r="K240" s="59"/>
      <c r="L240" s="59"/>
      <c r="M240" s="59"/>
      <c r="N240" s="59"/>
      <c r="O240" s="59"/>
      <c r="P240" s="59"/>
      <c r="Q240" s="59"/>
      <c r="R240" s="59"/>
      <c r="S240" s="59"/>
      <c r="T240" s="59"/>
      <c r="U240" s="59"/>
      <c r="V240" s="59"/>
      <c r="W240" s="59"/>
      <c r="X240" s="59"/>
      <c r="Y240" s="59"/>
      <c r="Z240" s="59"/>
      <c r="AA240" s="59"/>
      <c r="AB240" s="59"/>
      <c r="AC240" s="59"/>
      <c r="AD240" s="59"/>
      <c r="AE240" s="59"/>
      <c r="AF240" s="59"/>
      <c r="AG240" s="59"/>
      <c r="AH240" s="59"/>
      <c r="AI240" s="59"/>
      <c r="AJ240" s="59"/>
      <c r="AK240" s="59"/>
      <c r="AL240" s="59"/>
      <c r="AM240" s="59"/>
      <c r="AN240" s="59"/>
      <c r="AO240" s="59"/>
      <c r="AP240" s="59"/>
      <c r="AQ240" s="59"/>
    </row>
    <row r="241" ht="12.0" customHeight="1">
      <c r="A241" s="59"/>
      <c r="B241" s="59"/>
      <c r="C241" s="59"/>
      <c r="D241" s="59"/>
      <c r="E241" s="59"/>
      <c r="F241" s="59"/>
      <c r="G241" s="59"/>
      <c r="H241" s="59"/>
      <c r="I241" s="59"/>
      <c r="J241" s="59"/>
      <c r="K241" s="59"/>
      <c r="L241" s="59"/>
      <c r="M241" s="59"/>
      <c r="N241" s="59"/>
      <c r="O241" s="59"/>
      <c r="P241" s="59"/>
      <c r="Q241" s="59"/>
      <c r="R241" s="59"/>
      <c r="S241" s="59"/>
      <c r="T241" s="59"/>
      <c r="U241" s="59"/>
      <c r="V241" s="59"/>
      <c r="W241" s="59"/>
      <c r="X241" s="59"/>
      <c r="Y241" s="59"/>
      <c r="Z241" s="59"/>
      <c r="AA241" s="59"/>
      <c r="AB241" s="59"/>
      <c r="AC241" s="59"/>
      <c r="AD241" s="59"/>
      <c r="AE241" s="59"/>
      <c r="AF241" s="59"/>
      <c r="AG241" s="59"/>
      <c r="AH241" s="59"/>
      <c r="AI241" s="59"/>
      <c r="AJ241" s="59"/>
      <c r="AK241" s="59"/>
      <c r="AL241" s="59"/>
      <c r="AM241" s="59"/>
      <c r="AN241" s="59"/>
      <c r="AO241" s="59"/>
      <c r="AP241" s="59"/>
      <c r="AQ241" s="59"/>
    </row>
    <row r="242" ht="12.0" customHeight="1">
      <c r="A242" s="59"/>
      <c r="B242" s="59"/>
      <c r="C242" s="59"/>
      <c r="D242" s="59"/>
      <c r="E242" s="59"/>
      <c r="F242" s="59"/>
      <c r="G242" s="59"/>
      <c r="H242" s="59"/>
      <c r="I242" s="59"/>
      <c r="J242" s="59"/>
      <c r="K242" s="59"/>
      <c r="L242" s="59"/>
      <c r="M242" s="59"/>
      <c r="N242" s="59"/>
      <c r="O242" s="59"/>
      <c r="P242" s="59"/>
      <c r="Q242" s="59"/>
      <c r="R242" s="59"/>
      <c r="S242" s="59"/>
      <c r="T242" s="59"/>
      <c r="U242" s="59"/>
      <c r="V242" s="59"/>
      <c r="W242" s="59"/>
      <c r="X242" s="59"/>
      <c r="Y242" s="59"/>
      <c r="Z242" s="59"/>
      <c r="AA242" s="59"/>
      <c r="AB242" s="59"/>
      <c r="AC242" s="59"/>
      <c r="AD242" s="59"/>
      <c r="AE242" s="59"/>
      <c r="AF242" s="59"/>
      <c r="AG242" s="59"/>
      <c r="AH242" s="59"/>
      <c r="AI242" s="59"/>
      <c r="AJ242" s="59"/>
      <c r="AK242" s="59"/>
      <c r="AL242" s="59"/>
      <c r="AM242" s="59"/>
      <c r="AN242" s="59"/>
      <c r="AO242" s="59"/>
      <c r="AP242" s="59"/>
      <c r="AQ242" s="59"/>
    </row>
    <row r="243" ht="12.0" customHeight="1">
      <c r="A243" s="59"/>
      <c r="B243" s="59"/>
      <c r="C243" s="59"/>
      <c r="D243" s="59"/>
      <c r="E243" s="59"/>
      <c r="F243" s="59"/>
      <c r="G243" s="59"/>
      <c r="H243" s="59"/>
      <c r="I243" s="59"/>
      <c r="J243" s="59"/>
      <c r="K243" s="59"/>
      <c r="L243" s="59"/>
      <c r="M243" s="59"/>
      <c r="N243" s="59"/>
      <c r="O243" s="59"/>
      <c r="P243" s="59"/>
      <c r="Q243" s="59"/>
      <c r="R243" s="59"/>
      <c r="S243" s="59"/>
      <c r="T243" s="59"/>
      <c r="U243" s="59"/>
      <c r="V243" s="59"/>
      <c r="W243" s="59"/>
      <c r="X243" s="59"/>
      <c r="Y243" s="59"/>
      <c r="Z243" s="59"/>
      <c r="AA243" s="59"/>
      <c r="AB243" s="59"/>
      <c r="AC243" s="59"/>
      <c r="AD243" s="59"/>
      <c r="AE243" s="59"/>
      <c r="AF243" s="59"/>
      <c r="AG243" s="59"/>
      <c r="AH243" s="59"/>
      <c r="AI243" s="59"/>
      <c r="AJ243" s="59"/>
      <c r="AK243" s="59"/>
      <c r="AL243" s="59"/>
      <c r="AM243" s="59"/>
      <c r="AN243" s="59"/>
      <c r="AO243" s="59"/>
      <c r="AP243" s="59"/>
      <c r="AQ243" s="59"/>
    </row>
    <row r="244" ht="12.0" customHeight="1">
      <c r="A244" s="59"/>
      <c r="B244" s="59"/>
      <c r="C244" s="59"/>
      <c r="D244" s="59"/>
      <c r="E244" s="59"/>
      <c r="F244" s="59"/>
      <c r="G244" s="59"/>
      <c r="H244" s="59"/>
      <c r="I244" s="59"/>
      <c r="J244" s="59"/>
      <c r="K244" s="59"/>
      <c r="L244" s="59"/>
      <c r="M244" s="59"/>
      <c r="N244" s="59"/>
      <c r="O244" s="59"/>
      <c r="P244" s="59"/>
      <c r="Q244" s="59"/>
      <c r="R244" s="59"/>
      <c r="S244" s="59"/>
      <c r="T244" s="59"/>
      <c r="U244" s="59"/>
      <c r="V244" s="59"/>
      <c r="W244" s="59"/>
      <c r="X244" s="59"/>
      <c r="Y244" s="59"/>
      <c r="Z244" s="59"/>
      <c r="AA244" s="59"/>
      <c r="AB244" s="59"/>
      <c r="AC244" s="59"/>
      <c r="AD244" s="59"/>
      <c r="AE244" s="59"/>
      <c r="AF244" s="59"/>
      <c r="AG244" s="59"/>
      <c r="AH244" s="59"/>
      <c r="AI244" s="59"/>
      <c r="AJ244" s="59"/>
      <c r="AK244" s="59"/>
      <c r="AL244" s="59"/>
      <c r="AM244" s="59"/>
      <c r="AN244" s="59"/>
      <c r="AO244" s="59"/>
      <c r="AP244" s="59"/>
      <c r="AQ244" s="59"/>
    </row>
    <row r="245" ht="12.0" customHeight="1">
      <c r="A245" s="59"/>
      <c r="B245" s="59"/>
      <c r="C245" s="59"/>
      <c r="D245" s="59"/>
      <c r="E245" s="59"/>
      <c r="F245" s="59"/>
      <c r="G245" s="59"/>
      <c r="H245" s="59"/>
      <c r="I245" s="59"/>
      <c r="J245" s="59"/>
      <c r="K245" s="59"/>
      <c r="L245" s="59"/>
      <c r="M245" s="59"/>
      <c r="N245" s="59"/>
      <c r="O245" s="59"/>
      <c r="P245" s="59"/>
      <c r="Q245" s="59"/>
      <c r="R245" s="59"/>
      <c r="S245" s="59"/>
      <c r="T245" s="59"/>
      <c r="U245" s="59"/>
      <c r="V245" s="59"/>
      <c r="W245" s="59"/>
      <c r="X245" s="59"/>
      <c r="Y245" s="59"/>
      <c r="Z245" s="59"/>
      <c r="AA245" s="59"/>
      <c r="AB245" s="59"/>
      <c r="AC245" s="59"/>
      <c r="AD245" s="59"/>
      <c r="AE245" s="59"/>
      <c r="AF245" s="59"/>
      <c r="AG245" s="59"/>
      <c r="AH245" s="59"/>
      <c r="AI245" s="59"/>
      <c r="AJ245" s="59"/>
      <c r="AK245" s="59"/>
      <c r="AL245" s="59"/>
      <c r="AM245" s="59"/>
      <c r="AN245" s="59"/>
      <c r="AO245" s="59"/>
      <c r="AP245" s="59"/>
      <c r="AQ245" s="59"/>
    </row>
    <row r="246" ht="12.0" customHeight="1">
      <c r="A246" s="59"/>
      <c r="B246" s="59"/>
      <c r="C246" s="59"/>
      <c r="D246" s="59"/>
      <c r="E246" s="59"/>
      <c r="F246" s="59"/>
      <c r="G246" s="59"/>
      <c r="H246" s="59"/>
      <c r="I246" s="59"/>
      <c r="J246" s="59"/>
      <c r="K246" s="59"/>
      <c r="L246" s="59"/>
      <c r="M246" s="59"/>
      <c r="N246" s="59"/>
      <c r="O246" s="59"/>
      <c r="P246" s="59"/>
      <c r="Q246" s="59"/>
      <c r="R246" s="59"/>
      <c r="S246" s="59"/>
      <c r="T246" s="59"/>
      <c r="U246" s="59"/>
      <c r="V246" s="59"/>
      <c r="W246" s="59"/>
      <c r="X246" s="59"/>
      <c r="Y246" s="59"/>
      <c r="Z246" s="59"/>
      <c r="AA246" s="59"/>
      <c r="AB246" s="59"/>
      <c r="AC246" s="59"/>
      <c r="AD246" s="59"/>
      <c r="AE246" s="59"/>
      <c r="AF246" s="59"/>
      <c r="AG246" s="59"/>
      <c r="AH246" s="59"/>
      <c r="AI246" s="59"/>
      <c r="AJ246" s="59"/>
      <c r="AK246" s="59"/>
      <c r="AL246" s="59"/>
      <c r="AM246" s="59"/>
      <c r="AN246" s="59"/>
      <c r="AO246" s="59"/>
      <c r="AP246" s="59"/>
      <c r="AQ246" s="59"/>
    </row>
    <row r="247" ht="12.0" customHeight="1">
      <c r="A247" s="59"/>
      <c r="B247" s="59"/>
      <c r="C247" s="59"/>
      <c r="D247" s="59"/>
      <c r="E247" s="59"/>
      <c r="F247" s="59"/>
      <c r="G247" s="59"/>
      <c r="H247" s="59"/>
      <c r="I247" s="59"/>
      <c r="J247" s="59"/>
      <c r="K247" s="59"/>
      <c r="L247" s="59"/>
      <c r="M247" s="59"/>
      <c r="N247" s="59"/>
      <c r="O247" s="59"/>
      <c r="P247" s="59"/>
      <c r="Q247" s="59"/>
      <c r="R247" s="59"/>
      <c r="S247" s="59"/>
      <c r="T247" s="59"/>
      <c r="U247" s="59"/>
      <c r="V247" s="59"/>
      <c r="W247" s="59"/>
      <c r="X247" s="59"/>
      <c r="Y247" s="59"/>
      <c r="Z247" s="59"/>
      <c r="AA247" s="59"/>
      <c r="AB247" s="59"/>
      <c r="AC247" s="59"/>
      <c r="AD247" s="59"/>
      <c r="AE247" s="59"/>
      <c r="AF247" s="59"/>
      <c r="AG247" s="59"/>
      <c r="AH247" s="59"/>
      <c r="AI247" s="59"/>
      <c r="AJ247" s="59"/>
      <c r="AK247" s="59"/>
      <c r="AL247" s="59"/>
      <c r="AM247" s="59"/>
      <c r="AN247" s="59"/>
      <c r="AO247" s="59"/>
      <c r="AP247" s="59"/>
      <c r="AQ247" s="59"/>
    </row>
    <row r="248" ht="12.0" customHeight="1">
      <c r="A248" s="59"/>
      <c r="B248" s="59"/>
      <c r="C248" s="59"/>
      <c r="D248" s="59"/>
      <c r="E248" s="59"/>
      <c r="F248" s="59"/>
      <c r="G248" s="59"/>
      <c r="H248" s="59"/>
      <c r="I248" s="59"/>
      <c r="J248" s="59"/>
      <c r="K248" s="59"/>
      <c r="L248" s="59"/>
      <c r="M248" s="59"/>
      <c r="N248" s="59"/>
      <c r="O248" s="59"/>
      <c r="P248" s="59"/>
      <c r="Q248" s="59"/>
      <c r="R248" s="59"/>
      <c r="S248" s="59"/>
      <c r="T248" s="59"/>
      <c r="U248" s="59"/>
      <c r="V248" s="59"/>
      <c r="W248" s="59"/>
      <c r="X248" s="59"/>
      <c r="Y248" s="59"/>
      <c r="Z248" s="59"/>
      <c r="AA248" s="59"/>
      <c r="AB248" s="59"/>
      <c r="AC248" s="59"/>
      <c r="AD248" s="59"/>
      <c r="AE248" s="59"/>
      <c r="AF248" s="59"/>
      <c r="AG248" s="59"/>
      <c r="AH248" s="59"/>
      <c r="AI248" s="59"/>
      <c r="AJ248" s="59"/>
      <c r="AK248" s="59"/>
      <c r="AL248" s="59"/>
      <c r="AM248" s="59"/>
      <c r="AN248" s="59"/>
      <c r="AO248" s="59"/>
      <c r="AP248" s="59"/>
      <c r="AQ248" s="59"/>
    </row>
    <row r="249" ht="12.0" customHeight="1">
      <c r="A249" s="59"/>
      <c r="B249" s="59"/>
      <c r="C249" s="59"/>
      <c r="D249" s="59"/>
      <c r="E249" s="59"/>
      <c r="F249" s="59"/>
      <c r="G249" s="59"/>
      <c r="H249" s="59"/>
      <c r="I249" s="59"/>
      <c r="J249" s="59"/>
      <c r="K249" s="59"/>
      <c r="L249" s="59"/>
      <c r="M249" s="59"/>
      <c r="N249" s="59"/>
      <c r="O249" s="59"/>
      <c r="P249" s="59"/>
      <c r="Q249" s="59"/>
      <c r="R249" s="59"/>
      <c r="S249" s="59"/>
      <c r="T249" s="59"/>
      <c r="U249" s="59"/>
      <c r="V249" s="59"/>
      <c r="W249" s="59"/>
      <c r="X249" s="59"/>
      <c r="Y249" s="59"/>
      <c r="Z249" s="59"/>
      <c r="AA249" s="59"/>
      <c r="AB249" s="59"/>
      <c r="AC249" s="59"/>
      <c r="AD249" s="59"/>
      <c r="AE249" s="59"/>
      <c r="AF249" s="59"/>
      <c r="AG249" s="59"/>
      <c r="AH249" s="59"/>
      <c r="AI249" s="59"/>
      <c r="AJ249" s="59"/>
      <c r="AK249" s="59"/>
      <c r="AL249" s="59"/>
      <c r="AM249" s="59"/>
      <c r="AN249" s="59"/>
      <c r="AO249" s="59"/>
      <c r="AP249" s="59"/>
      <c r="AQ249" s="59"/>
    </row>
    <row r="250" ht="12.0" customHeight="1">
      <c r="A250" s="59"/>
      <c r="B250" s="59"/>
      <c r="C250" s="59"/>
      <c r="D250" s="59"/>
      <c r="E250" s="59"/>
      <c r="F250" s="59"/>
      <c r="G250" s="59"/>
      <c r="H250" s="59"/>
      <c r="I250" s="59"/>
      <c r="J250" s="59"/>
      <c r="K250" s="59"/>
      <c r="L250" s="59"/>
      <c r="M250" s="59"/>
      <c r="N250" s="59"/>
      <c r="O250" s="59"/>
      <c r="P250" s="59"/>
      <c r="Q250" s="59"/>
      <c r="R250" s="59"/>
      <c r="S250" s="59"/>
      <c r="T250" s="59"/>
      <c r="U250" s="59"/>
      <c r="V250" s="59"/>
      <c r="W250" s="59"/>
      <c r="X250" s="59"/>
      <c r="Y250" s="59"/>
      <c r="Z250" s="59"/>
      <c r="AA250" s="59"/>
      <c r="AB250" s="59"/>
      <c r="AC250" s="59"/>
      <c r="AD250" s="59"/>
      <c r="AE250" s="59"/>
      <c r="AF250" s="59"/>
      <c r="AG250" s="59"/>
      <c r="AH250" s="59"/>
      <c r="AI250" s="59"/>
      <c r="AJ250" s="59"/>
      <c r="AK250" s="59"/>
      <c r="AL250" s="59"/>
      <c r="AM250" s="59"/>
      <c r="AN250" s="59"/>
      <c r="AO250" s="59"/>
      <c r="AP250" s="59"/>
      <c r="AQ250" s="59"/>
    </row>
    <row r="251" ht="12.0" customHeight="1">
      <c r="A251" s="59"/>
      <c r="B251" s="59"/>
      <c r="C251" s="59"/>
      <c r="D251" s="59"/>
      <c r="E251" s="59"/>
      <c r="F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c r="AD251" s="59"/>
      <c r="AE251" s="59"/>
      <c r="AF251" s="59"/>
      <c r="AG251" s="59"/>
      <c r="AH251" s="59"/>
      <c r="AI251" s="59"/>
      <c r="AJ251" s="59"/>
      <c r="AK251" s="59"/>
      <c r="AL251" s="59"/>
      <c r="AM251" s="59"/>
      <c r="AN251" s="59"/>
      <c r="AO251" s="59"/>
      <c r="AP251" s="59"/>
      <c r="AQ251" s="59"/>
    </row>
    <row r="252" ht="12.0" customHeight="1">
      <c r="A252" s="59"/>
      <c r="B252" s="59"/>
      <c r="C252" s="59"/>
      <c r="D252" s="59"/>
      <c r="E252" s="59"/>
      <c r="F252" s="59"/>
      <c r="G252" s="59"/>
      <c r="H252" s="59"/>
      <c r="I252" s="59"/>
      <c r="J252" s="59"/>
      <c r="K252" s="59"/>
      <c r="L252" s="59"/>
      <c r="M252" s="59"/>
      <c r="N252" s="59"/>
      <c r="O252" s="59"/>
      <c r="P252" s="59"/>
      <c r="Q252" s="59"/>
      <c r="R252" s="59"/>
      <c r="S252" s="59"/>
      <c r="T252" s="59"/>
      <c r="U252" s="59"/>
      <c r="V252" s="59"/>
      <c r="W252" s="59"/>
      <c r="X252" s="59"/>
      <c r="Y252" s="59"/>
      <c r="Z252" s="59"/>
      <c r="AA252" s="59"/>
      <c r="AB252" s="59"/>
      <c r="AC252" s="59"/>
      <c r="AD252" s="59"/>
      <c r="AE252" s="59"/>
      <c r="AF252" s="59"/>
      <c r="AG252" s="59"/>
      <c r="AH252" s="59"/>
      <c r="AI252" s="59"/>
      <c r="AJ252" s="59"/>
      <c r="AK252" s="59"/>
      <c r="AL252" s="59"/>
      <c r="AM252" s="59"/>
      <c r="AN252" s="59"/>
      <c r="AO252" s="59"/>
      <c r="AP252" s="59"/>
      <c r="AQ252" s="59"/>
    </row>
    <row r="253" ht="12.0" customHeight="1">
      <c r="A253" s="59"/>
      <c r="B253" s="59"/>
      <c r="C253" s="59"/>
      <c r="D253" s="59"/>
      <c r="E253" s="59"/>
      <c r="F253" s="59"/>
      <c r="G253" s="59"/>
      <c r="H253" s="59"/>
      <c r="I253" s="59"/>
      <c r="J253" s="59"/>
      <c r="K253" s="59"/>
      <c r="L253" s="59"/>
      <c r="M253" s="59"/>
      <c r="N253" s="59"/>
      <c r="O253" s="59"/>
      <c r="P253" s="59"/>
      <c r="Q253" s="59"/>
      <c r="R253" s="59"/>
      <c r="S253" s="59"/>
      <c r="T253" s="59"/>
      <c r="U253" s="59"/>
      <c r="V253" s="59"/>
      <c r="W253" s="59"/>
      <c r="X253" s="59"/>
      <c r="Y253" s="59"/>
      <c r="Z253" s="59"/>
      <c r="AA253" s="59"/>
      <c r="AB253" s="59"/>
      <c r="AC253" s="59"/>
      <c r="AD253" s="59"/>
      <c r="AE253" s="59"/>
      <c r="AF253" s="59"/>
      <c r="AG253" s="59"/>
      <c r="AH253" s="59"/>
      <c r="AI253" s="59"/>
      <c r="AJ253" s="59"/>
      <c r="AK253" s="59"/>
      <c r="AL253" s="59"/>
      <c r="AM253" s="59"/>
      <c r="AN253" s="59"/>
      <c r="AO253" s="59"/>
      <c r="AP253" s="59"/>
      <c r="AQ253" s="59"/>
    </row>
    <row r="254" ht="12.0" customHeight="1">
      <c r="A254" s="59"/>
      <c r="B254" s="59"/>
      <c r="C254" s="59"/>
      <c r="D254" s="59"/>
      <c r="E254" s="59"/>
      <c r="F254" s="59"/>
      <c r="G254" s="59"/>
      <c r="H254" s="59"/>
      <c r="I254" s="59"/>
      <c r="J254" s="59"/>
      <c r="K254" s="59"/>
      <c r="L254" s="59"/>
      <c r="M254" s="59"/>
      <c r="N254" s="59"/>
      <c r="O254" s="59"/>
      <c r="P254" s="59"/>
      <c r="Q254" s="59"/>
      <c r="R254" s="59"/>
      <c r="S254" s="59"/>
      <c r="T254" s="59"/>
      <c r="U254" s="59"/>
      <c r="V254" s="59"/>
      <c r="W254" s="59"/>
      <c r="X254" s="59"/>
      <c r="Y254" s="59"/>
      <c r="Z254" s="59"/>
      <c r="AA254" s="59"/>
      <c r="AB254" s="59"/>
      <c r="AC254" s="59"/>
      <c r="AD254" s="59"/>
      <c r="AE254" s="59"/>
      <c r="AF254" s="59"/>
      <c r="AG254" s="59"/>
      <c r="AH254" s="59"/>
      <c r="AI254" s="59"/>
      <c r="AJ254" s="59"/>
      <c r="AK254" s="59"/>
      <c r="AL254" s="59"/>
      <c r="AM254" s="59"/>
      <c r="AN254" s="59"/>
      <c r="AO254" s="59"/>
      <c r="AP254" s="59"/>
      <c r="AQ254" s="59"/>
    </row>
    <row r="255" ht="12.0" customHeight="1">
      <c r="A255" s="59"/>
      <c r="B255" s="59"/>
      <c r="C255" s="59"/>
      <c r="D255" s="59"/>
      <c r="E255" s="59"/>
      <c r="F255" s="59"/>
      <c r="G255" s="59"/>
      <c r="H255" s="59"/>
      <c r="I255" s="59"/>
      <c r="J255" s="59"/>
      <c r="K255" s="59"/>
      <c r="L255" s="59"/>
      <c r="M255" s="59"/>
      <c r="N255" s="59"/>
      <c r="O255" s="59"/>
      <c r="P255" s="59"/>
      <c r="Q255" s="59"/>
      <c r="R255" s="59"/>
      <c r="S255" s="59"/>
      <c r="T255" s="59"/>
      <c r="U255" s="59"/>
      <c r="V255" s="59"/>
      <c r="W255" s="59"/>
      <c r="X255" s="59"/>
      <c r="Y255" s="59"/>
      <c r="Z255" s="59"/>
      <c r="AA255" s="59"/>
      <c r="AB255" s="59"/>
      <c r="AC255" s="59"/>
      <c r="AD255" s="59"/>
      <c r="AE255" s="59"/>
      <c r="AF255" s="59"/>
      <c r="AG255" s="59"/>
      <c r="AH255" s="59"/>
      <c r="AI255" s="59"/>
      <c r="AJ255" s="59"/>
      <c r="AK255" s="59"/>
      <c r="AL255" s="59"/>
      <c r="AM255" s="59"/>
      <c r="AN255" s="59"/>
      <c r="AO255" s="59"/>
      <c r="AP255" s="59"/>
      <c r="AQ255" s="59"/>
    </row>
    <row r="256" ht="12.0" customHeight="1">
      <c r="A256" s="59"/>
      <c r="B256" s="59"/>
      <c r="C256" s="59"/>
      <c r="D256" s="59"/>
      <c r="E256" s="59"/>
      <c r="F256" s="59"/>
      <c r="G256" s="59"/>
      <c r="H256" s="59"/>
      <c r="I256" s="59"/>
      <c r="J256" s="59"/>
      <c r="K256" s="59"/>
      <c r="L256" s="59"/>
      <c r="M256" s="59"/>
      <c r="N256" s="59"/>
      <c r="O256" s="59"/>
      <c r="P256" s="59"/>
      <c r="Q256" s="59"/>
      <c r="R256" s="59"/>
      <c r="S256" s="59"/>
      <c r="T256" s="59"/>
      <c r="U256" s="59"/>
      <c r="V256" s="59"/>
      <c r="W256" s="59"/>
      <c r="X256" s="59"/>
      <c r="Y256" s="59"/>
      <c r="Z256" s="59"/>
      <c r="AA256" s="59"/>
      <c r="AB256" s="59"/>
      <c r="AC256" s="59"/>
      <c r="AD256" s="59"/>
      <c r="AE256" s="59"/>
      <c r="AF256" s="59"/>
      <c r="AG256" s="59"/>
      <c r="AH256" s="59"/>
      <c r="AI256" s="59"/>
      <c r="AJ256" s="59"/>
      <c r="AK256" s="59"/>
      <c r="AL256" s="59"/>
      <c r="AM256" s="59"/>
      <c r="AN256" s="59"/>
      <c r="AO256" s="59"/>
      <c r="AP256" s="59"/>
      <c r="AQ256" s="59"/>
    </row>
    <row r="257" ht="12.0" customHeight="1">
      <c r="A257" s="59"/>
      <c r="B257" s="59"/>
      <c r="C257" s="59"/>
      <c r="D257" s="59"/>
      <c r="E257" s="59"/>
      <c r="F257" s="59"/>
      <c r="G257" s="59"/>
      <c r="H257" s="59"/>
      <c r="I257" s="59"/>
      <c r="J257" s="59"/>
      <c r="K257" s="59"/>
      <c r="L257" s="59"/>
      <c r="M257" s="59"/>
      <c r="N257" s="59"/>
      <c r="O257" s="59"/>
      <c r="P257" s="59"/>
      <c r="Q257" s="59"/>
      <c r="R257" s="59"/>
      <c r="S257" s="59"/>
      <c r="T257" s="59"/>
      <c r="U257" s="59"/>
      <c r="V257" s="59"/>
      <c r="W257" s="59"/>
      <c r="X257" s="59"/>
      <c r="Y257" s="59"/>
      <c r="Z257" s="59"/>
      <c r="AA257" s="59"/>
      <c r="AB257" s="59"/>
      <c r="AC257" s="59"/>
      <c r="AD257" s="59"/>
      <c r="AE257" s="59"/>
      <c r="AF257" s="59"/>
      <c r="AG257" s="59"/>
      <c r="AH257" s="59"/>
      <c r="AI257" s="59"/>
      <c r="AJ257" s="59"/>
      <c r="AK257" s="59"/>
      <c r="AL257" s="59"/>
      <c r="AM257" s="59"/>
      <c r="AN257" s="59"/>
      <c r="AO257" s="59"/>
      <c r="AP257" s="59"/>
      <c r="AQ257" s="59"/>
    </row>
    <row r="258" ht="12.0" customHeight="1">
      <c r="A258" s="59"/>
      <c r="B258" s="59"/>
      <c r="C258" s="59"/>
      <c r="D258" s="59"/>
      <c r="E258" s="59"/>
      <c r="F258" s="59"/>
      <c r="G258" s="59"/>
      <c r="H258" s="59"/>
      <c r="I258" s="59"/>
      <c r="J258" s="59"/>
      <c r="K258" s="59"/>
      <c r="L258" s="59"/>
      <c r="M258" s="59"/>
      <c r="N258" s="59"/>
      <c r="O258" s="59"/>
      <c r="P258" s="59"/>
      <c r="Q258" s="59"/>
      <c r="R258" s="59"/>
      <c r="S258" s="59"/>
      <c r="T258" s="59"/>
      <c r="U258" s="59"/>
      <c r="V258" s="59"/>
      <c r="W258" s="59"/>
      <c r="X258" s="59"/>
      <c r="Y258" s="59"/>
      <c r="Z258" s="59"/>
      <c r="AA258" s="59"/>
      <c r="AB258" s="59"/>
      <c r="AC258" s="59"/>
      <c r="AD258" s="59"/>
      <c r="AE258" s="59"/>
      <c r="AF258" s="59"/>
      <c r="AG258" s="59"/>
      <c r="AH258" s="59"/>
      <c r="AI258" s="59"/>
      <c r="AJ258" s="59"/>
      <c r="AK258" s="59"/>
      <c r="AL258" s="59"/>
      <c r="AM258" s="59"/>
      <c r="AN258" s="59"/>
      <c r="AO258" s="59"/>
      <c r="AP258" s="59"/>
      <c r="AQ258" s="59"/>
    </row>
    <row r="259" ht="12.0" customHeight="1">
      <c r="A259" s="59"/>
      <c r="B259" s="59"/>
      <c r="C259" s="59"/>
      <c r="D259" s="59"/>
      <c r="E259" s="59"/>
      <c r="F259" s="59"/>
      <c r="G259" s="59"/>
      <c r="H259" s="59"/>
      <c r="I259" s="59"/>
      <c r="J259" s="59"/>
      <c r="K259" s="59"/>
      <c r="L259" s="59"/>
      <c r="M259" s="59"/>
      <c r="N259" s="59"/>
      <c r="O259" s="59"/>
      <c r="P259" s="59"/>
      <c r="Q259" s="59"/>
      <c r="R259" s="59"/>
      <c r="S259" s="59"/>
      <c r="T259" s="59"/>
      <c r="U259" s="59"/>
      <c r="V259" s="59"/>
      <c r="W259" s="59"/>
      <c r="X259" s="59"/>
      <c r="Y259" s="59"/>
      <c r="Z259" s="59"/>
      <c r="AA259" s="59"/>
      <c r="AB259" s="59"/>
      <c r="AC259" s="59"/>
      <c r="AD259" s="59"/>
      <c r="AE259" s="59"/>
      <c r="AF259" s="59"/>
      <c r="AG259" s="59"/>
      <c r="AH259" s="59"/>
      <c r="AI259" s="59"/>
      <c r="AJ259" s="59"/>
      <c r="AK259" s="59"/>
      <c r="AL259" s="59"/>
      <c r="AM259" s="59"/>
      <c r="AN259" s="59"/>
      <c r="AO259" s="59"/>
      <c r="AP259" s="59"/>
      <c r="AQ259" s="59"/>
    </row>
    <row r="260" ht="12.0" customHeight="1">
      <c r="A260" s="59"/>
      <c r="B260" s="59"/>
      <c r="C260" s="59"/>
      <c r="D260" s="59"/>
      <c r="E260" s="59"/>
      <c r="F260" s="59"/>
      <c r="G260" s="59"/>
      <c r="H260" s="59"/>
      <c r="I260" s="59"/>
      <c r="J260" s="59"/>
      <c r="K260" s="59"/>
      <c r="L260" s="59"/>
      <c r="M260" s="59"/>
      <c r="N260" s="59"/>
      <c r="O260" s="59"/>
      <c r="P260" s="59"/>
      <c r="Q260" s="59"/>
      <c r="R260" s="59"/>
      <c r="S260" s="59"/>
      <c r="T260" s="59"/>
      <c r="U260" s="59"/>
      <c r="V260" s="59"/>
      <c r="W260" s="59"/>
      <c r="X260" s="59"/>
      <c r="Y260" s="59"/>
      <c r="Z260" s="59"/>
      <c r="AA260" s="59"/>
      <c r="AB260" s="59"/>
      <c r="AC260" s="59"/>
      <c r="AD260" s="59"/>
      <c r="AE260" s="59"/>
      <c r="AF260" s="59"/>
      <c r="AG260" s="59"/>
      <c r="AH260" s="59"/>
      <c r="AI260" s="59"/>
      <c r="AJ260" s="59"/>
      <c r="AK260" s="59"/>
      <c r="AL260" s="59"/>
      <c r="AM260" s="59"/>
      <c r="AN260" s="59"/>
      <c r="AO260" s="59"/>
      <c r="AP260" s="59"/>
      <c r="AQ260" s="59"/>
    </row>
    <row r="261" ht="12.0" customHeight="1">
      <c r="A261" s="59"/>
      <c r="B261" s="59"/>
      <c r="C261" s="59"/>
      <c r="D261" s="59"/>
      <c r="E261" s="59"/>
      <c r="F261" s="59"/>
      <c r="G261" s="59"/>
      <c r="H261" s="59"/>
      <c r="I261" s="59"/>
      <c r="J261" s="59"/>
      <c r="K261" s="59"/>
      <c r="L261" s="59"/>
      <c r="M261" s="59"/>
      <c r="N261" s="59"/>
      <c r="O261" s="59"/>
      <c r="P261" s="59"/>
      <c r="Q261" s="59"/>
      <c r="R261" s="59"/>
      <c r="S261" s="59"/>
      <c r="T261" s="59"/>
      <c r="U261" s="59"/>
      <c r="V261" s="59"/>
      <c r="W261" s="59"/>
      <c r="X261" s="59"/>
      <c r="Y261" s="59"/>
      <c r="Z261" s="59"/>
      <c r="AA261" s="59"/>
      <c r="AB261" s="59"/>
      <c r="AC261" s="59"/>
      <c r="AD261" s="59"/>
      <c r="AE261" s="59"/>
      <c r="AF261" s="59"/>
      <c r="AG261" s="59"/>
      <c r="AH261" s="59"/>
      <c r="AI261" s="59"/>
      <c r="AJ261" s="59"/>
      <c r="AK261" s="59"/>
      <c r="AL261" s="59"/>
      <c r="AM261" s="59"/>
      <c r="AN261" s="59"/>
      <c r="AO261" s="59"/>
      <c r="AP261" s="59"/>
      <c r="AQ261" s="59"/>
    </row>
    <row r="262" ht="12.0" customHeight="1">
      <c r="A262" s="59"/>
      <c r="B262" s="59"/>
      <c r="C262" s="59"/>
      <c r="D262" s="59"/>
      <c r="E262" s="59"/>
      <c r="F262" s="59"/>
      <c r="G262" s="59"/>
      <c r="H262" s="59"/>
      <c r="I262" s="59"/>
      <c r="J262" s="59"/>
      <c r="K262" s="59"/>
      <c r="L262" s="59"/>
      <c r="M262" s="59"/>
      <c r="N262" s="59"/>
      <c r="O262" s="59"/>
      <c r="P262" s="59"/>
      <c r="Q262" s="59"/>
      <c r="R262" s="59"/>
      <c r="S262" s="59"/>
      <c r="T262" s="59"/>
      <c r="U262" s="59"/>
      <c r="V262" s="59"/>
      <c r="W262" s="59"/>
      <c r="X262" s="59"/>
      <c r="Y262" s="59"/>
      <c r="Z262" s="59"/>
      <c r="AA262" s="59"/>
      <c r="AB262" s="59"/>
      <c r="AC262" s="59"/>
      <c r="AD262" s="59"/>
      <c r="AE262" s="59"/>
      <c r="AF262" s="59"/>
      <c r="AG262" s="59"/>
      <c r="AH262" s="59"/>
      <c r="AI262" s="59"/>
      <c r="AJ262" s="59"/>
      <c r="AK262" s="59"/>
      <c r="AL262" s="59"/>
      <c r="AM262" s="59"/>
      <c r="AN262" s="59"/>
      <c r="AO262" s="59"/>
      <c r="AP262" s="59"/>
      <c r="AQ262" s="59"/>
    </row>
    <row r="263" ht="12.0" customHeight="1">
      <c r="A263" s="59"/>
      <c r="B263" s="59"/>
      <c r="C263" s="59"/>
      <c r="D263" s="59"/>
      <c r="E263" s="59"/>
      <c r="F263" s="59"/>
      <c r="G263" s="59"/>
      <c r="H263" s="59"/>
      <c r="I263" s="59"/>
      <c r="J263" s="59"/>
      <c r="K263" s="59"/>
      <c r="L263" s="59"/>
      <c r="M263" s="59"/>
      <c r="N263" s="59"/>
      <c r="O263" s="59"/>
      <c r="P263" s="59"/>
      <c r="Q263" s="59"/>
      <c r="R263" s="59"/>
      <c r="S263" s="59"/>
      <c r="T263" s="59"/>
      <c r="U263" s="59"/>
      <c r="V263" s="59"/>
      <c r="W263" s="59"/>
      <c r="X263" s="59"/>
      <c r="Y263" s="59"/>
      <c r="Z263" s="59"/>
      <c r="AA263" s="59"/>
      <c r="AB263" s="59"/>
      <c r="AC263" s="59"/>
      <c r="AD263" s="59"/>
      <c r="AE263" s="59"/>
      <c r="AF263" s="59"/>
      <c r="AG263" s="59"/>
      <c r="AH263" s="59"/>
      <c r="AI263" s="59"/>
      <c r="AJ263" s="59"/>
      <c r="AK263" s="59"/>
      <c r="AL263" s="59"/>
      <c r="AM263" s="59"/>
      <c r="AN263" s="59"/>
      <c r="AO263" s="59"/>
      <c r="AP263" s="59"/>
      <c r="AQ263" s="59"/>
    </row>
    <row r="264" ht="12.0" customHeight="1">
      <c r="A264" s="59"/>
      <c r="B264" s="59"/>
      <c r="C264" s="59"/>
      <c r="D264" s="59"/>
      <c r="E264" s="59"/>
      <c r="F264" s="59"/>
      <c r="G264" s="59"/>
      <c r="H264" s="59"/>
      <c r="I264" s="59"/>
      <c r="J264" s="59"/>
      <c r="K264" s="59"/>
      <c r="L264" s="59"/>
      <c r="M264" s="59"/>
      <c r="N264" s="59"/>
      <c r="O264" s="59"/>
      <c r="P264" s="59"/>
      <c r="Q264" s="59"/>
      <c r="R264" s="59"/>
      <c r="S264" s="59"/>
      <c r="T264" s="59"/>
      <c r="U264" s="59"/>
      <c r="V264" s="59"/>
      <c r="W264" s="59"/>
      <c r="X264" s="59"/>
      <c r="Y264" s="59"/>
      <c r="Z264" s="59"/>
      <c r="AA264" s="59"/>
      <c r="AB264" s="59"/>
      <c r="AC264" s="59"/>
      <c r="AD264" s="59"/>
      <c r="AE264" s="59"/>
      <c r="AF264" s="59"/>
      <c r="AG264" s="59"/>
      <c r="AH264" s="59"/>
      <c r="AI264" s="59"/>
      <c r="AJ264" s="59"/>
      <c r="AK264" s="59"/>
      <c r="AL264" s="59"/>
      <c r="AM264" s="59"/>
      <c r="AN264" s="59"/>
      <c r="AO264" s="59"/>
      <c r="AP264" s="59"/>
      <c r="AQ264" s="59"/>
    </row>
    <row r="265" ht="12.0" customHeight="1">
      <c r="A265" s="59"/>
      <c r="B265" s="59"/>
      <c r="C265" s="59"/>
      <c r="D265" s="59"/>
      <c r="E265" s="59"/>
      <c r="F265" s="59"/>
      <c r="G265" s="59"/>
      <c r="H265" s="59"/>
      <c r="I265" s="59"/>
      <c r="J265" s="59"/>
      <c r="K265" s="59"/>
      <c r="L265" s="59"/>
      <c r="M265" s="59"/>
      <c r="N265" s="59"/>
      <c r="O265" s="59"/>
      <c r="P265" s="59"/>
      <c r="Q265" s="59"/>
      <c r="R265" s="59"/>
      <c r="S265" s="59"/>
      <c r="T265" s="59"/>
      <c r="U265" s="59"/>
      <c r="V265" s="59"/>
      <c r="W265" s="59"/>
      <c r="X265" s="59"/>
      <c r="Y265" s="59"/>
      <c r="Z265" s="59"/>
      <c r="AA265" s="59"/>
      <c r="AB265" s="59"/>
      <c r="AC265" s="59"/>
      <c r="AD265" s="59"/>
      <c r="AE265" s="59"/>
      <c r="AF265" s="59"/>
      <c r="AG265" s="59"/>
      <c r="AH265" s="59"/>
      <c r="AI265" s="59"/>
      <c r="AJ265" s="59"/>
      <c r="AK265" s="59"/>
      <c r="AL265" s="59"/>
      <c r="AM265" s="59"/>
      <c r="AN265" s="59"/>
      <c r="AO265" s="59"/>
      <c r="AP265" s="59"/>
      <c r="AQ265" s="59"/>
    </row>
    <row r="266" ht="12.0" customHeight="1">
      <c r="A266" s="59"/>
      <c r="B266" s="59"/>
      <c r="C266" s="59"/>
      <c r="D266" s="59"/>
      <c r="E266" s="59"/>
      <c r="F266" s="59"/>
      <c r="G266" s="59"/>
      <c r="H266" s="59"/>
      <c r="I266" s="59"/>
      <c r="J266" s="59"/>
      <c r="K266" s="59"/>
      <c r="L266" s="59"/>
      <c r="M266" s="59"/>
      <c r="N266" s="59"/>
      <c r="O266" s="59"/>
      <c r="P266" s="59"/>
      <c r="Q266" s="59"/>
      <c r="R266" s="59"/>
      <c r="S266" s="59"/>
      <c r="T266" s="59"/>
      <c r="U266" s="59"/>
      <c r="V266" s="59"/>
      <c r="W266" s="59"/>
      <c r="X266" s="59"/>
      <c r="Y266" s="59"/>
      <c r="Z266" s="59"/>
      <c r="AA266" s="59"/>
      <c r="AB266" s="59"/>
      <c r="AC266" s="59"/>
      <c r="AD266" s="59"/>
      <c r="AE266" s="59"/>
      <c r="AF266" s="59"/>
      <c r="AG266" s="59"/>
      <c r="AH266" s="59"/>
      <c r="AI266" s="59"/>
      <c r="AJ266" s="59"/>
      <c r="AK266" s="59"/>
      <c r="AL266" s="59"/>
      <c r="AM266" s="59"/>
      <c r="AN266" s="59"/>
      <c r="AO266" s="59"/>
      <c r="AP266" s="59"/>
      <c r="AQ266" s="59"/>
    </row>
    <row r="267" ht="12.0" customHeight="1">
      <c r="A267" s="59"/>
      <c r="B267" s="59"/>
      <c r="C267" s="59"/>
      <c r="D267" s="59"/>
      <c r="E267" s="59"/>
      <c r="F267" s="59"/>
      <c r="G267" s="59"/>
      <c r="H267" s="59"/>
      <c r="I267" s="59"/>
      <c r="J267" s="59"/>
      <c r="K267" s="59"/>
      <c r="L267" s="59"/>
      <c r="M267" s="59"/>
      <c r="N267" s="59"/>
      <c r="O267" s="59"/>
      <c r="P267" s="59"/>
      <c r="Q267" s="59"/>
      <c r="R267" s="59"/>
      <c r="S267" s="59"/>
      <c r="T267" s="59"/>
      <c r="U267" s="59"/>
      <c r="V267" s="59"/>
      <c r="W267" s="59"/>
      <c r="X267" s="59"/>
      <c r="Y267" s="59"/>
      <c r="Z267" s="59"/>
      <c r="AA267" s="59"/>
      <c r="AB267" s="59"/>
      <c r="AC267" s="59"/>
      <c r="AD267" s="59"/>
      <c r="AE267" s="59"/>
      <c r="AF267" s="59"/>
      <c r="AG267" s="59"/>
      <c r="AH267" s="59"/>
      <c r="AI267" s="59"/>
      <c r="AJ267" s="59"/>
      <c r="AK267" s="59"/>
      <c r="AL267" s="59"/>
      <c r="AM267" s="59"/>
      <c r="AN267" s="59"/>
      <c r="AO267" s="59"/>
      <c r="AP267" s="59"/>
      <c r="AQ267" s="59"/>
    </row>
    <row r="268" ht="12.0" customHeight="1">
      <c r="A268" s="59"/>
      <c r="B268" s="59"/>
      <c r="C268" s="59"/>
      <c r="D268" s="59"/>
      <c r="E268" s="59"/>
      <c r="F268" s="59"/>
      <c r="G268" s="59"/>
      <c r="H268" s="59"/>
      <c r="I268" s="59"/>
      <c r="J268" s="59"/>
      <c r="K268" s="59"/>
      <c r="L268" s="59"/>
      <c r="M268" s="59"/>
      <c r="N268" s="59"/>
      <c r="O268" s="59"/>
      <c r="P268" s="59"/>
      <c r="Q268" s="59"/>
      <c r="R268" s="59"/>
      <c r="S268" s="59"/>
      <c r="T268" s="59"/>
      <c r="U268" s="59"/>
      <c r="V268" s="59"/>
      <c r="W268" s="59"/>
      <c r="X268" s="59"/>
      <c r="Y268" s="59"/>
      <c r="Z268" s="59"/>
      <c r="AA268" s="59"/>
      <c r="AB268" s="59"/>
      <c r="AC268" s="59"/>
      <c r="AD268" s="59"/>
      <c r="AE268" s="59"/>
      <c r="AF268" s="59"/>
      <c r="AG268" s="59"/>
      <c r="AH268" s="59"/>
      <c r="AI268" s="59"/>
      <c r="AJ268" s="59"/>
      <c r="AK268" s="59"/>
      <c r="AL268" s="59"/>
      <c r="AM268" s="59"/>
      <c r="AN268" s="59"/>
      <c r="AO268" s="59"/>
      <c r="AP268" s="59"/>
      <c r="AQ268" s="59"/>
    </row>
    <row r="269" ht="12.0" customHeight="1">
      <c r="A269" s="59"/>
      <c r="B269" s="59"/>
      <c r="C269" s="59"/>
      <c r="D269" s="59"/>
      <c r="E269" s="59"/>
      <c r="F269" s="59"/>
      <c r="G269" s="59"/>
      <c r="H269" s="59"/>
      <c r="I269" s="59"/>
      <c r="J269" s="59"/>
      <c r="K269" s="59"/>
      <c r="L269" s="59"/>
      <c r="M269" s="59"/>
      <c r="N269" s="59"/>
      <c r="O269" s="59"/>
      <c r="P269" s="59"/>
      <c r="Q269" s="59"/>
      <c r="R269" s="59"/>
      <c r="S269" s="59"/>
      <c r="T269" s="59"/>
      <c r="U269" s="59"/>
      <c r="V269" s="59"/>
      <c r="W269" s="59"/>
      <c r="X269" s="59"/>
      <c r="Y269" s="59"/>
      <c r="Z269" s="59"/>
      <c r="AA269" s="59"/>
      <c r="AB269" s="59"/>
      <c r="AC269" s="59"/>
      <c r="AD269" s="59"/>
      <c r="AE269" s="59"/>
      <c r="AF269" s="59"/>
      <c r="AG269" s="59"/>
      <c r="AH269" s="59"/>
      <c r="AI269" s="59"/>
      <c r="AJ269" s="59"/>
      <c r="AK269" s="59"/>
      <c r="AL269" s="59"/>
      <c r="AM269" s="59"/>
      <c r="AN269" s="59"/>
      <c r="AO269" s="59"/>
      <c r="AP269" s="59"/>
      <c r="AQ269" s="59"/>
    </row>
    <row r="270" ht="12.0" customHeight="1">
      <c r="A270" s="59"/>
      <c r="B270" s="59"/>
      <c r="C270" s="59"/>
      <c r="D270" s="59"/>
      <c r="E270" s="59"/>
      <c r="F270" s="59"/>
      <c r="G270" s="59"/>
      <c r="H270" s="59"/>
      <c r="I270" s="59"/>
      <c r="J270" s="59"/>
      <c r="K270" s="59"/>
      <c r="L270" s="59"/>
      <c r="M270" s="59"/>
      <c r="N270" s="59"/>
      <c r="O270" s="59"/>
      <c r="P270" s="59"/>
      <c r="Q270" s="59"/>
      <c r="R270" s="59"/>
      <c r="S270" s="59"/>
      <c r="T270" s="59"/>
      <c r="U270" s="59"/>
      <c r="V270" s="59"/>
      <c r="W270" s="59"/>
      <c r="X270" s="59"/>
      <c r="Y270" s="59"/>
      <c r="Z270" s="59"/>
      <c r="AA270" s="59"/>
      <c r="AB270" s="59"/>
      <c r="AC270" s="59"/>
      <c r="AD270" s="59"/>
      <c r="AE270" s="59"/>
      <c r="AF270" s="59"/>
      <c r="AG270" s="59"/>
      <c r="AH270" s="59"/>
      <c r="AI270" s="59"/>
      <c r="AJ270" s="59"/>
      <c r="AK270" s="59"/>
      <c r="AL270" s="59"/>
      <c r="AM270" s="59"/>
      <c r="AN270" s="59"/>
      <c r="AO270" s="59"/>
      <c r="AP270" s="59"/>
      <c r="AQ270" s="59"/>
    </row>
    <row r="271" ht="12.0" customHeight="1">
      <c r="A271" s="59"/>
      <c r="B271" s="59"/>
      <c r="C271" s="59"/>
      <c r="D271" s="59"/>
      <c r="E271" s="59"/>
      <c r="F271" s="59"/>
      <c r="G271" s="59"/>
      <c r="H271" s="59"/>
      <c r="I271" s="59"/>
      <c r="J271" s="59"/>
      <c r="K271" s="59"/>
      <c r="L271" s="59"/>
      <c r="M271" s="59"/>
      <c r="N271" s="59"/>
      <c r="O271" s="59"/>
      <c r="P271" s="59"/>
      <c r="Q271" s="59"/>
      <c r="R271" s="59"/>
      <c r="S271" s="59"/>
      <c r="T271" s="59"/>
      <c r="U271" s="59"/>
      <c r="V271" s="59"/>
      <c r="W271" s="59"/>
      <c r="X271" s="59"/>
      <c r="Y271" s="59"/>
      <c r="Z271" s="59"/>
      <c r="AA271" s="59"/>
      <c r="AB271" s="59"/>
      <c r="AC271" s="59"/>
      <c r="AD271" s="59"/>
      <c r="AE271" s="59"/>
      <c r="AF271" s="59"/>
      <c r="AG271" s="59"/>
      <c r="AH271" s="59"/>
      <c r="AI271" s="59"/>
      <c r="AJ271" s="59"/>
      <c r="AK271" s="59"/>
      <c r="AL271" s="59"/>
      <c r="AM271" s="59"/>
      <c r="AN271" s="59"/>
      <c r="AO271" s="59"/>
      <c r="AP271" s="59"/>
      <c r="AQ271" s="59"/>
    </row>
    <row r="272" ht="12.0" customHeight="1">
      <c r="A272" s="59"/>
      <c r="B272" s="59"/>
      <c r="C272" s="59"/>
      <c r="D272" s="59"/>
      <c r="E272" s="59"/>
      <c r="F272" s="59"/>
      <c r="G272" s="59"/>
      <c r="H272" s="59"/>
      <c r="I272" s="59"/>
      <c r="J272" s="59"/>
      <c r="K272" s="59"/>
      <c r="L272" s="59"/>
      <c r="M272" s="59"/>
      <c r="N272" s="59"/>
      <c r="O272" s="59"/>
      <c r="P272" s="59"/>
      <c r="Q272" s="59"/>
      <c r="R272" s="59"/>
      <c r="S272" s="59"/>
      <c r="T272" s="59"/>
      <c r="U272" s="59"/>
      <c r="V272" s="59"/>
      <c r="W272" s="59"/>
      <c r="X272" s="59"/>
      <c r="Y272" s="59"/>
      <c r="Z272" s="59"/>
      <c r="AA272" s="59"/>
      <c r="AB272" s="59"/>
      <c r="AC272" s="59"/>
      <c r="AD272" s="59"/>
      <c r="AE272" s="59"/>
      <c r="AF272" s="59"/>
      <c r="AG272" s="59"/>
      <c r="AH272" s="59"/>
      <c r="AI272" s="59"/>
      <c r="AJ272" s="59"/>
      <c r="AK272" s="59"/>
      <c r="AL272" s="59"/>
      <c r="AM272" s="59"/>
      <c r="AN272" s="59"/>
      <c r="AO272" s="59"/>
      <c r="AP272" s="59"/>
      <c r="AQ272" s="59"/>
    </row>
    <row r="273" ht="12.0" customHeight="1">
      <c r="A273" s="59"/>
      <c r="B273" s="59"/>
      <c r="C273" s="59"/>
      <c r="D273" s="59"/>
      <c r="E273" s="59"/>
      <c r="F273" s="59"/>
      <c r="G273" s="59"/>
      <c r="H273" s="59"/>
      <c r="I273" s="59"/>
      <c r="J273" s="59"/>
      <c r="K273" s="59"/>
      <c r="L273" s="59"/>
      <c r="M273" s="59"/>
      <c r="N273" s="59"/>
      <c r="O273" s="59"/>
      <c r="P273" s="59"/>
      <c r="Q273" s="59"/>
      <c r="R273" s="59"/>
      <c r="S273" s="59"/>
      <c r="T273" s="59"/>
      <c r="U273" s="59"/>
      <c r="V273" s="59"/>
      <c r="W273" s="59"/>
      <c r="X273" s="59"/>
      <c r="Y273" s="59"/>
      <c r="Z273" s="59"/>
      <c r="AA273" s="59"/>
      <c r="AB273" s="59"/>
      <c r="AC273" s="59"/>
      <c r="AD273" s="59"/>
      <c r="AE273" s="59"/>
      <c r="AF273" s="59"/>
      <c r="AG273" s="59"/>
      <c r="AH273" s="59"/>
      <c r="AI273" s="59"/>
      <c r="AJ273" s="59"/>
      <c r="AK273" s="59"/>
      <c r="AL273" s="59"/>
      <c r="AM273" s="59"/>
      <c r="AN273" s="59"/>
      <c r="AO273" s="59"/>
      <c r="AP273" s="59"/>
      <c r="AQ273" s="59"/>
    </row>
    <row r="274" ht="12.0" customHeight="1">
      <c r="A274" s="59"/>
      <c r="B274" s="59"/>
      <c r="C274" s="59"/>
      <c r="D274" s="59"/>
      <c r="E274" s="59"/>
      <c r="F274" s="59"/>
      <c r="G274" s="59"/>
      <c r="H274" s="59"/>
      <c r="I274" s="59"/>
      <c r="J274" s="59"/>
      <c r="K274" s="59"/>
      <c r="L274" s="59"/>
      <c r="M274" s="59"/>
      <c r="N274" s="59"/>
      <c r="O274" s="59"/>
      <c r="P274" s="59"/>
      <c r="Q274" s="59"/>
      <c r="R274" s="59"/>
      <c r="S274" s="59"/>
      <c r="T274" s="59"/>
      <c r="U274" s="59"/>
      <c r="V274" s="59"/>
      <c r="W274" s="59"/>
      <c r="X274" s="59"/>
      <c r="Y274" s="59"/>
      <c r="Z274" s="59"/>
      <c r="AA274" s="59"/>
      <c r="AB274" s="59"/>
      <c r="AC274" s="59"/>
      <c r="AD274" s="59"/>
      <c r="AE274" s="59"/>
      <c r="AF274" s="59"/>
      <c r="AG274" s="59"/>
      <c r="AH274" s="59"/>
      <c r="AI274" s="59"/>
      <c r="AJ274" s="59"/>
      <c r="AK274" s="59"/>
      <c r="AL274" s="59"/>
      <c r="AM274" s="59"/>
      <c r="AN274" s="59"/>
      <c r="AO274" s="59"/>
      <c r="AP274" s="59"/>
      <c r="AQ274" s="59"/>
    </row>
    <row r="275" ht="12.0" customHeight="1">
      <c r="A275" s="59"/>
      <c r="B275" s="59"/>
      <c r="C275" s="59"/>
      <c r="D275" s="59"/>
      <c r="E275" s="59"/>
      <c r="F275" s="59"/>
      <c r="G275" s="59"/>
      <c r="H275" s="59"/>
      <c r="I275" s="59"/>
      <c r="J275" s="59"/>
      <c r="K275" s="59"/>
      <c r="L275" s="59"/>
      <c r="M275" s="59"/>
      <c r="N275" s="59"/>
      <c r="O275" s="59"/>
      <c r="P275" s="59"/>
      <c r="Q275" s="59"/>
      <c r="R275" s="59"/>
      <c r="S275" s="59"/>
      <c r="T275" s="59"/>
      <c r="U275" s="59"/>
      <c r="V275" s="59"/>
      <c r="W275" s="59"/>
      <c r="X275" s="59"/>
      <c r="Y275" s="59"/>
      <c r="Z275" s="59"/>
      <c r="AA275" s="59"/>
      <c r="AB275" s="59"/>
      <c r="AC275" s="59"/>
      <c r="AD275" s="59"/>
      <c r="AE275" s="59"/>
      <c r="AF275" s="59"/>
      <c r="AG275" s="59"/>
      <c r="AH275" s="59"/>
      <c r="AI275" s="59"/>
      <c r="AJ275" s="59"/>
      <c r="AK275" s="59"/>
      <c r="AL275" s="59"/>
      <c r="AM275" s="59"/>
      <c r="AN275" s="59"/>
      <c r="AO275" s="59"/>
      <c r="AP275" s="59"/>
      <c r="AQ275" s="59"/>
    </row>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X12:Z12"/>
    <mergeCell ref="AB12:AC12"/>
    <mergeCell ref="AE12:AG12"/>
    <mergeCell ref="AI12:AJ12"/>
    <mergeCell ref="AL12:AN12"/>
    <mergeCell ref="AP12:AQ12"/>
    <mergeCell ref="N12:O12"/>
    <mergeCell ref="N13:N14"/>
    <mergeCell ref="O13:O14"/>
    <mergeCell ref="B53:D53"/>
    <mergeCell ref="B54:D54"/>
    <mergeCell ref="B59:D59"/>
    <mergeCell ref="B60:D60"/>
    <mergeCell ref="U13:U14"/>
    <mergeCell ref="V13:V14"/>
    <mergeCell ref="AB13:AB14"/>
    <mergeCell ref="AC13:AC14"/>
    <mergeCell ref="AI13:AI14"/>
    <mergeCell ref="AJ13:AJ14"/>
    <mergeCell ref="AP13:AP14"/>
    <mergeCell ref="AQ13:AQ14"/>
    <mergeCell ref="S1:Y1"/>
    <mergeCell ref="T2:Y2"/>
    <mergeCell ref="F12:H12"/>
    <mergeCell ref="J12:L12"/>
    <mergeCell ref="Q12:S12"/>
    <mergeCell ref="U12:V12"/>
    <mergeCell ref="D13:D14"/>
  </mergeCells>
  <dataValidations>
    <dataValidation type="list" allowBlank="1" showErrorMessage="1" sqref="D8">
      <formula1>"TOU,non-TOU"</formula1>
    </dataValidation>
    <dataValidation type="list" allowBlank="1" showErrorMessage="1" sqref="E15:E28 E30:E36 E38:E39 E41:E49 E55 E61">
      <formula1>#REF!</formula1>
    </dataValidation>
    <dataValidation type="list" allowBlank="1" showInputMessage="1" showErrorMessage="1" prompt="Select Charge Unit - monthly, per kWh, per kW" sqref="D15:D28 D30:D36 D38:D39 D41:D49 D55 D61">
      <formula1>"Monthly,per kWh,per kW"</formula1>
    </dataValidation>
  </dataValidations>
  <printOptions/>
  <pageMargins bottom="0.984251968503937" footer="0.0" header="0.0" left="0.7480314960629921" right="0.7480314960629921" top="0.984251968503937"/>
  <pageSetup orientation="landscape"/>
  <drawing r:id="rId1"/>
</worksheet>
</file>

<file path=xl/worksheets/sheet2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14.0" topLeftCell="A15" activePane="bottomLeft" state="frozen"/>
      <selection activeCell="B16" sqref="B16" pane="bottomLeft"/>
    </sheetView>
  </sheetViews>
  <sheetFormatPr customHeight="1" defaultColWidth="12.63" defaultRowHeight="15.0"/>
  <cols>
    <col customWidth="1" min="1" max="1" width="2.13"/>
    <col customWidth="1" min="2" max="2" width="26.38"/>
    <col customWidth="1" min="3" max="3" width="3.75"/>
    <col customWidth="1" min="4" max="4" width="11.38"/>
    <col customWidth="1" min="5" max="5" width="1.38"/>
    <col customWidth="1" min="6" max="6" width="10.38"/>
    <col customWidth="1" min="7" max="7" width="8.88"/>
    <col customWidth="1" min="8" max="8" width="11.0"/>
    <col customWidth="1" min="9" max="9" width="0.38"/>
    <col customWidth="1" min="10" max="10" width="10.38"/>
    <col customWidth="1" min="11" max="11" width="8.88"/>
    <col customWidth="1" min="12" max="12" width="11.0"/>
    <col customWidth="1" min="13" max="13" width="0.38"/>
    <col customWidth="1" min="14" max="14" width="9.38"/>
    <col customWidth="1" min="15" max="15" width="10.0"/>
    <col customWidth="1" min="16" max="16" width="0.38"/>
    <col customWidth="1" min="17" max="17" width="10.38"/>
    <col customWidth="1" min="18" max="18" width="8.88"/>
    <col customWidth="1" min="19" max="19" width="11.0"/>
    <col customWidth="1" min="20" max="20" width="0.38"/>
    <col customWidth="1" min="21" max="21" width="9.38"/>
    <col customWidth="1" min="22" max="22" width="10.0"/>
    <col customWidth="1" min="23" max="23" width="1.0"/>
    <col customWidth="1" min="24" max="24" width="10.38"/>
    <col customWidth="1" min="25" max="25" width="8.88"/>
    <col customWidth="1" min="26" max="26" width="11.0"/>
    <col customWidth="1" min="27" max="27" width="0.38"/>
    <col customWidth="1" min="28" max="28" width="9.38"/>
    <col customWidth="1" min="29" max="29" width="10.0"/>
    <col customWidth="1" min="30" max="30" width="0.38"/>
    <col customWidth="1" min="31" max="31" width="10.38"/>
    <col customWidth="1" min="32" max="32" width="8.88"/>
    <col customWidth="1" min="33" max="33" width="11.0"/>
    <col customWidth="1" min="34" max="34" width="0.38"/>
    <col customWidth="1" min="35" max="35" width="9.38"/>
    <col customWidth="1" min="36" max="36" width="10.0"/>
    <col customWidth="1" min="37" max="37" width="0.38"/>
    <col customWidth="1" min="38" max="38" width="10.38"/>
    <col customWidth="1" min="39" max="39" width="8.88"/>
    <col customWidth="1" min="40" max="40" width="11.0"/>
    <col customWidth="1" min="41" max="41" width="0.38"/>
    <col customWidth="1" min="42" max="42" width="9.38"/>
    <col customWidth="1" min="43" max="43" width="10.0"/>
    <col customWidth="1" min="44" max="44" width="0.75"/>
    <col customWidth="1" min="45" max="45" width="12.38"/>
  </cols>
  <sheetData>
    <row r="1" ht="12.0" customHeight="1">
      <c r="A1" s="59"/>
      <c r="B1" s="59"/>
      <c r="C1" s="59"/>
      <c r="D1" s="59"/>
      <c r="E1" s="59"/>
      <c r="F1" s="59"/>
      <c r="G1" s="59"/>
      <c r="H1" s="59"/>
      <c r="I1" s="59"/>
      <c r="J1" s="59"/>
      <c r="K1" s="59"/>
      <c r="Q1" s="59"/>
      <c r="R1" s="59"/>
      <c r="S1" s="398" t="s">
        <v>290</v>
      </c>
      <c r="T1" s="399"/>
      <c r="U1" s="399"/>
      <c r="V1" s="399"/>
      <c r="W1" s="399"/>
      <c r="X1" s="399"/>
      <c r="Y1" s="400"/>
      <c r="Z1" s="59"/>
      <c r="AA1" s="59"/>
      <c r="AB1" s="59"/>
      <c r="AC1" s="59"/>
      <c r="AD1" s="59"/>
      <c r="AE1" s="59"/>
      <c r="AF1" s="59"/>
      <c r="AG1" s="59"/>
      <c r="AH1" s="59"/>
      <c r="AI1" s="59"/>
      <c r="AJ1" s="59"/>
      <c r="AK1" s="59"/>
      <c r="AL1" s="59"/>
      <c r="AM1" s="59"/>
      <c r="AN1" s="59"/>
      <c r="AO1" s="59"/>
      <c r="AP1" s="59"/>
      <c r="AQ1" s="59"/>
      <c r="AR1" s="59"/>
    </row>
    <row r="2" ht="12.0" customHeight="1">
      <c r="A2" s="59"/>
      <c r="B2" s="59"/>
      <c r="C2" s="401"/>
      <c r="D2" s="401"/>
      <c r="E2" s="401"/>
      <c r="F2" s="401" t="s">
        <v>291</v>
      </c>
      <c r="G2" s="401"/>
      <c r="H2" s="401"/>
      <c r="I2" s="401"/>
      <c r="J2" s="401"/>
      <c r="K2" s="401"/>
      <c r="L2" s="401"/>
      <c r="M2" s="401"/>
      <c r="N2" s="401"/>
      <c r="O2" s="401"/>
      <c r="Q2" s="59"/>
      <c r="R2" s="59"/>
      <c r="S2" s="402">
        <f>'Res (100)'!$S$2</f>
        <v>1</v>
      </c>
      <c r="T2" s="514" t="s">
        <v>292</v>
      </c>
      <c r="U2" s="399"/>
      <c r="V2" s="399"/>
      <c r="W2" s="399"/>
      <c r="X2" s="399"/>
      <c r="Y2" s="400"/>
      <c r="Z2" s="59"/>
      <c r="AA2" s="59"/>
      <c r="AB2" s="59"/>
      <c r="AC2" s="59"/>
      <c r="AD2" s="59"/>
      <c r="AE2" s="59"/>
      <c r="AF2" s="59"/>
      <c r="AG2" s="59"/>
      <c r="AH2" s="59"/>
      <c r="AI2" s="59"/>
      <c r="AJ2" s="59"/>
      <c r="AK2" s="59"/>
      <c r="AL2" s="59"/>
      <c r="AM2" s="59"/>
      <c r="AN2" s="59"/>
      <c r="AO2" s="59"/>
      <c r="AP2" s="59"/>
      <c r="AQ2" s="59"/>
      <c r="AR2" s="59"/>
    </row>
    <row r="3" ht="12.0" customHeight="1">
      <c r="A3" s="59"/>
      <c r="B3" s="59"/>
      <c r="C3" s="401"/>
      <c r="D3" s="401"/>
      <c r="E3" s="401"/>
      <c r="F3" s="401" t="s">
        <v>293</v>
      </c>
      <c r="G3" s="401"/>
      <c r="H3" s="401"/>
      <c r="I3" s="401"/>
      <c r="J3" s="401"/>
      <c r="K3" s="401"/>
      <c r="L3" s="401"/>
      <c r="M3" s="401"/>
      <c r="N3" s="401"/>
      <c r="O3" s="401"/>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row>
    <row r="4" ht="12.0" customHeight="1">
      <c r="A4" s="59"/>
      <c r="B4" s="59"/>
      <c r="C4" s="59"/>
      <c r="D4" s="59"/>
      <c r="E4" s="59"/>
      <c r="F4" s="59"/>
      <c r="G4" s="59"/>
      <c r="H4" s="59"/>
      <c r="I4" s="59"/>
      <c r="J4" s="59"/>
      <c r="K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row>
    <row r="5" ht="12.0" customHeight="1">
      <c r="A5" s="59"/>
      <c r="B5" s="59"/>
      <c r="C5" s="59"/>
      <c r="D5" s="59"/>
      <c r="E5" s="59"/>
      <c r="F5" s="59"/>
      <c r="G5" s="59"/>
      <c r="H5" s="59"/>
      <c r="I5" s="59"/>
      <c r="J5" s="59"/>
      <c r="K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row>
    <row r="6" ht="12.0" customHeight="1">
      <c r="A6" s="59"/>
      <c r="B6" s="350" t="s">
        <v>294</v>
      </c>
      <c r="C6" s="59"/>
      <c r="D6" s="539" t="s">
        <v>220</v>
      </c>
      <c r="E6" s="540"/>
      <c r="F6" s="540"/>
      <c r="G6" s="540"/>
      <c r="H6" s="59"/>
      <c r="I6" s="59"/>
      <c r="J6" s="59"/>
      <c r="K6" s="59"/>
      <c r="L6" s="59"/>
      <c r="M6" s="59"/>
      <c r="N6" s="59"/>
      <c r="O6" s="59"/>
      <c r="P6" s="540"/>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3"/>
    </row>
    <row r="7" ht="12.0" customHeight="1">
      <c r="A7" s="59"/>
      <c r="B7" s="408"/>
      <c r="C7" s="59"/>
      <c r="D7" s="409"/>
      <c r="E7" s="409"/>
      <c r="F7" s="409"/>
      <c r="G7" s="409"/>
      <c r="H7" s="409"/>
      <c r="I7" s="409"/>
      <c r="J7" s="409"/>
      <c r="K7" s="409"/>
      <c r="L7" s="409"/>
      <c r="M7" s="409"/>
      <c r="N7" s="409"/>
      <c r="O7" s="40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row>
    <row r="8" ht="12.0" customHeight="1">
      <c r="A8" s="59"/>
      <c r="B8" s="350" t="s">
        <v>295</v>
      </c>
      <c r="C8" s="59"/>
      <c r="D8" s="410" t="s">
        <v>296</v>
      </c>
      <c r="E8" s="409"/>
      <c r="F8" s="409"/>
      <c r="G8" s="409"/>
      <c r="H8" s="409"/>
      <c r="I8" s="409"/>
      <c r="J8" s="409"/>
      <c r="K8" s="409"/>
      <c r="L8" s="409"/>
      <c r="M8" s="409"/>
      <c r="N8" s="409"/>
      <c r="O8" s="40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row>
    <row r="9" ht="12.0" customHeight="1">
      <c r="A9" s="59"/>
      <c r="B9" s="408"/>
      <c r="C9" s="59"/>
      <c r="D9" s="409"/>
      <c r="E9" s="409"/>
      <c r="F9" s="409"/>
      <c r="G9" s="409"/>
      <c r="H9" s="409"/>
      <c r="I9" s="409"/>
      <c r="J9" s="409"/>
      <c r="K9" s="409"/>
      <c r="L9" s="409"/>
      <c r="M9" s="409"/>
      <c r="N9" s="409"/>
      <c r="O9" s="40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row>
    <row r="10" ht="12.0" customHeight="1">
      <c r="A10" s="59"/>
      <c r="B10" s="59"/>
      <c r="C10" s="59"/>
      <c r="D10" s="337" t="s">
        <v>297</v>
      </c>
      <c r="E10" s="337"/>
      <c r="F10" s="411">
        <v>15000.0</v>
      </c>
      <c r="G10" s="337" t="s">
        <v>298</v>
      </c>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row>
    <row r="11" ht="12.0" customHeight="1">
      <c r="A11" s="59"/>
      <c r="B11" s="59"/>
      <c r="C11" s="59"/>
      <c r="D11" s="59"/>
      <c r="E11" s="59"/>
      <c r="F11" s="412">
        <v>4.0</v>
      </c>
      <c r="G11" s="412"/>
      <c r="H11" s="412" t="str">
        <f>F12</f>
        <v>2025A</v>
      </c>
      <c r="I11" s="412"/>
      <c r="J11" s="412">
        <v>5.0</v>
      </c>
      <c r="K11" s="412"/>
      <c r="L11" s="412" t="str">
        <f>J12</f>
        <v>2026F</v>
      </c>
      <c r="M11" s="412"/>
      <c r="N11" s="412"/>
      <c r="O11" s="412" t="str">
        <f>L11&amp;"%"</f>
        <v>2026F%</v>
      </c>
      <c r="P11" s="412"/>
      <c r="Q11" s="412">
        <v>6.0</v>
      </c>
      <c r="R11" s="412"/>
      <c r="S11" s="412" t="str">
        <f>Q12</f>
        <v>2027F</v>
      </c>
      <c r="T11" s="412"/>
      <c r="U11" s="412"/>
      <c r="V11" s="412" t="str">
        <f>S11&amp;"%"</f>
        <v>2027F%</v>
      </c>
      <c r="W11" s="412"/>
      <c r="X11" s="412">
        <v>7.0</v>
      </c>
      <c r="Y11" s="412"/>
      <c r="Z11" s="412" t="str">
        <f>X12</f>
        <v>2028F</v>
      </c>
      <c r="AA11" s="412"/>
      <c r="AB11" s="412"/>
      <c r="AC11" s="412" t="str">
        <f>Z11&amp;"%"</f>
        <v>2028F%</v>
      </c>
      <c r="AD11" s="412"/>
      <c r="AE11" s="412">
        <v>8.0</v>
      </c>
      <c r="AF11" s="412"/>
      <c r="AG11" s="412" t="str">
        <f>AE12</f>
        <v>2029F</v>
      </c>
      <c r="AH11" s="412"/>
      <c r="AI11" s="412"/>
      <c r="AJ11" s="412" t="str">
        <f>AG11&amp;"%"</f>
        <v>2029F%</v>
      </c>
      <c r="AK11" s="412"/>
      <c r="AL11" s="412">
        <v>9.0</v>
      </c>
      <c r="AM11" s="412"/>
      <c r="AN11" s="412" t="str">
        <f>AL12</f>
        <v>2030F</v>
      </c>
      <c r="AO11" s="412"/>
      <c r="AP11" s="412"/>
      <c r="AQ11" s="412" t="str">
        <f>AN11&amp;"%"</f>
        <v>2030F%</v>
      </c>
      <c r="AR11" s="412"/>
    </row>
    <row r="12" ht="12.0" customHeight="1">
      <c r="A12" s="59"/>
      <c r="B12" s="59"/>
      <c r="C12" s="59"/>
      <c r="D12" s="337"/>
      <c r="E12" s="337"/>
      <c r="F12" s="413" t="s">
        <v>1</v>
      </c>
      <c r="G12" s="46"/>
      <c r="H12" s="47"/>
      <c r="I12" s="59"/>
      <c r="J12" s="413" t="s">
        <v>2</v>
      </c>
      <c r="K12" s="46"/>
      <c r="L12" s="47"/>
      <c r="M12" s="59"/>
      <c r="N12" s="414" t="str">
        <f>"Impact "&amp;F12&amp;" vs "&amp;J12</f>
        <v>Impact 2025A vs 2026F</v>
      </c>
      <c r="O12" s="47"/>
      <c r="P12" s="59"/>
      <c r="Q12" s="413" t="s">
        <v>3</v>
      </c>
      <c r="R12" s="46"/>
      <c r="S12" s="47"/>
      <c r="T12" s="59"/>
      <c r="U12" s="414" t="str">
        <f>"Impact "&amp;J12&amp;" vs "&amp;Q12</f>
        <v>Impact 2026F vs 2027F</v>
      </c>
      <c r="V12" s="47"/>
      <c r="W12" s="59"/>
      <c r="X12" s="413" t="s">
        <v>4</v>
      </c>
      <c r="Y12" s="46"/>
      <c r="Z12" s="47"/>
      <c r="AA12" s="59"/>
      <c r="AB12" s="414" t="str">
        <f>"Impact "&amp;Q12&amp;" vs "&amp;X12</f>
        <v>Impact 2027F vs 2028F</v>
      </c>
      <c r="AC12" s="47"/>
      <c r="AD12" s="59"/>
      <c r="AE12" s="413" t="s">
        <v>5</v>
      </c>
      <c r="AF12" s="46"/>
      <c r="AG12" s="47"/>
      <c r="AH12" s="59"/>
      <c r="AI12" s="414" t="str">
        <f>"Impact "&amp;X12&amp;" vs "&amp;AE12</f>
        <v>Impact 2028F vs 2029F</v>
      </c>
      <c r="AJ12" s="47"/>
      <c r="AK12" s="59"/>
      <c r="AL12" s="413" t="s">
        <v>6</v>
      </c>
      <c r="AM12" s="46"/>
      <c r="AN12" s="47"/>
      <c r="AO12" s="59"/>
      <c r="AP12" s="414" t="str">
        <f>"Impact "&amp;AE12&amp;" vs "&amp;AL12</f>
        <v>Impact 2029F vs 2030F</v>
      </c>
      <c r="AQ12" s="47"/>
      <c r="AR12" s="340"/>
    </row>
    <row r="13" ht="12.0" customHeight="1">
      <c r="A13" s="59"/>
      <c r="B13" s="59"/>
      <c r="C13" s="59"/>
      <c r="D13" s="415" t="s">
        <v>299</v>
      </c>
      <c r="E13" s="340"/>
      <c r="F13" s="416" t="s">
        <v>300</v>
      </c>
      <c r="G13" s="416" t="s">
        <v>301</v>
      </c>
      <c r="H13" s="418" t="s">
        <v>302</v>
      </c>
      <c r="I13" s="59"/>
      <c r="J13" s="416" t="s">
        <v>300</v>
      </c>
      <c r="K13" s="417" t="s">
        <v>301</v>
      </c>
      <c r="L13" s="418" t="s">
        <v>302</v>
      </c>
      <c r="M13" s="59"/>
      <c r="N13" s="419" t="s">
        <v>303</v>
      </c>
      <c r="O13" s="420" t="s">
        <v>304</v>
      </c>
      <c r="P13" s="59"/>
      <c r="Q13" s="416" t="s">
        <v>300</v>
      </c>
      <c r="R13" s="417" t="s">
        <v>301</v>
      </c>
      <c r="S13" s="418" t="s">
        <v>302</v>
      </c>
      <c r="T13" s="59"/>
      <c r="U13" s="419" t="s">
        <v>303</v>
      </c>
      <c r="V13" s="420" t="s">
        <v>304</v>
      </c>
      <c r="W13" s="59"/>
      <c r="X13" s="416" t="s">
        <v>300</v>
      </c>
      <c r="Y13" s="417" t="s">
        <v>301</v>
      </c>
      <c r="Z13" s="418" t="s">
        <v>302</v>
      </c>
      <c r="AA13" s="59"/>
      <c r="AB13" s="419" t="s">
        <v>303</v>
      </c>
      <c r="AC13" s="420" t="s">
        <v>304</v>
      </c>
      <c r="AD13" s="59"/>
      <c r="AE13" s="416" t="s">
        <v>300</v>
      </c>
      <c r="AF13" s="417" t="s">
        <v>301</v>
      </c>
      <c r="AG13" s="418" t="s">
        <v>302</v>
      </c>
      <c r="AH13" s="59"/>
      <c r="AI13" s="419" t="s">
        <v>303</v>
      </c>
      <c r="AJ13" s="420" t="s">
        <v>304</v>
      </c>
      <c r="AK13" s="59"/>
      <c r="AL13" s="416" t="s">
        <v>300</v>
      </c>
      <c r="AM13" s="417" t="s">
        <v>301</v>
      </c>
      <c r="AN13" s="418" t="s">
        <v>302</v>
      </c>
      <c r="AO13" s="59"/>
      <c r="AP13" s="419" t="s">
        <v>303</v>
      </c>
      <c r="AQ13" s="420" t="s">
        <v>304</v>
      </c>
      <c r="AR13" s="415"/>
    </row>
    <row r="14" ht="12.0" customHeight="1">
      <c r="A14" s="59"/>
      <c r="B14" s="59"/>
      <c r="C14" s="59"/>
      <c r="E14" s="340"/>
      <c r="F14" s="421" t="s">
        <v>305</v>
      </c>
      <c r="G14" s="517"/>
      <c r="H14" s="423" t="s">
        <v>305</v>
      </c>
      <c r="I14" s="59"/>
      <c r="J14" s="421" t="s">
        <v>305</v>
      </c>
      <c r="K14" s="422"/>
      <c r="L14" s="423" t="s">
        <v>305</v>
      </c>
      <c r="M14" s="59"/>
      <c r="N14" s="424"/>
      <c r="O14" s="425"/>
      <c r="P14" s="59"/>
      <c r="Q14" s="421" t="s">
        <v>305</v>
      </c>
      <c r="R14" s="422"/>
      <c r="S14" s="423" t="s">
        <v>305</v>
      </c>
      <c r="T14" s="59"/>
      <c r="U14" s="424"/>
      <c r="V14" s="425"/>
      <c r="W14" s="59"/>
      <c r="X14" s="421" t="s">
        <v>305</v>
      </c>
      <c r="Y14" s="422"/>
      <c r="Z14" s="423" t="s">
        <v>305</v>
      </c>
      <c r="AA14" s="59"/>
      <c r="AB14" s="424"/>
      <c r="AC14" s="425"/>
      <c r="AD14" s="59"/>
      <c r="AE14" s="421" t="s">
        <v>305</v>
      </c>
      <c r="AF14" s="422"/>
      <c r="AG14" s="423" t="s">
        <v>305</v>
      </c>
      <c r="AH14" s="59"/>
      <c r="AI14" s="424"/>
      <c r="AJ14" s="425"/>
      <c r="AK14" s="59"/>
      <c r="AL14" s="421" t="s">
        <v>305</v>
      </c>
      <c r="AM14" s="422"/>
      <c r="AN14" s="423" t="s">
        <v>305</v>
      </c>
      <c r="AO14" s="59"/>
      <c r="AP14" s="424"/>
      <c r="AQ14" s="425"/>
      <c r="AR14" s="415"/>
    </row>
    <row r="15" ht="12.0" customHeight="1">
      <c r="A15" s="59"/>
      <c r="B15" s="351" t="s">
        <v>218</v>
      </c>
      <c r="C15" s="426" t="str">
        <f t="shared" ref="C15:C28" si="1">D$6&amp;"."&amp;B15</f>
        <v>General Service &lt; 50 kW.Monthly Service Charge</v>
      </c>
      <c r="D15" s="427" t="s">
        <v>306</v>
      </c>
      <c r="E15" s="351"/>
      <c r="F15" s="428">
        <f>IFERROR(VLOOKUP($C15,'Proposed Rates'!$B:$J,F$11,FALSE),0)</f>
        <v>23.53</v>
      </c>
      <c r="G15" s="429">
        <f t="shared" ref="G15:G28" si="2">IF($D15="Monthly",1,IF($D15="per KWH",$F$10,0))</f>
        <v>1</v>
      </c>
      <c r="H15" s="431">
        <f t="shared" ref="H15:H28" si="3">G15*F15</f>
        <v>23.53</v>
      </c>
      <c r="I15" s="80"/>
      <c r="J15" s="428">
        <f>IFERROR(VLOOKUP($C15,'Proposed Rates'!$B:$J,J$11,FALSE),0)</f>
        <v>27.94</v>
      </c>
      <c r="K15" s="429">
        <f t="shared" ref="K15:K28" si="4">IF($D15="Monthly",1,IF($D15="per KWH",$F$10,0))</f>
        <v>1</v>
      </c>
      <c r="L15" s="431">
        <f t="shared" ref="L15:L28" si="5">K15*J15</f>
        <v>27.94</v>
      </c>
      <c r="M15" s="80"/>
      <c r="N15" s="432">
        <f t="shared" ref="N15:N48" si="6">L15-H15</f>
        <v>4.41</v>
      </c>
      <c r="O15" s="433">
        <f t="shared" ref="O15:O48" si="7">IF((H15)=0,"",(N15/H15))</f>
        <v>0.1874203145</v>
      </c>
      <c r="P15" s="59"/>
      <c r="Q15" s="428">
        <f>IFERROR(VLOOKUP($C15,'Proposed Rates'!$B:$J,Q$11,FALSE),0)</f>
        <v>29.93</v>
      </c>
      <c r="R15" s="429">
        <f t="shared" ref="R15:R28" si="8">IF($D15="Monthly",1,IF($D15="per KWH",$F$10,0))</f>
        <v>1</v>
      </c>
      <c r="S15" s="431">
        <f t="shared" ref="S15:S28" si="9">R15*Q15</f>
        <v>29.93</v>
      </c>
      <c r="T15" s="80"/>
      <c r="U15" s="432">
        <f t="shared" ref="U15:U48" si="10">S15-L15</f>
        <v>1.99</v>
      </c>
      <c r="V15" s="433">
        <f t="shared" ref="V15:V48" si="11">IF((L15)=0,"",(U15/L15))</f>
        <v>0.07122405154</v>
      </c>
      <c r="W15" s="59"/>
      <c r="X15" s="428">
        <f>IFERROR(VLOOKUP($C15,'Proposed Rates'!$B:$J,X$11,FALSE),0)</f>
        <v>32.54</v>
      </c>
      <c r="Y15" s="429">
        <f t="shared" ref="Y15:Y28" si="12">IF($D15="Monthly",1,IF($D15="per KWH",$F$10,0))</f>
        <v>1</v>
      </c>
      <c r="Z15" s="431">
        <f t="shared" ref="Z15:Z28" si="13">Y15*X15</f>
        <v>32.54</v>
      </c>
      <c r="AA15" s="80"/>
      <c r="AB15" s="432">
        <f t="shared" ref="AB15:AB48" si="14">Z15-S15</f>
        <v>2.61</v>
      </c>
      <c r="AC15" s="433">
        <f t="shared" ref="AC15:AC48" si="15">IF((S15)=0,"",(AB15/S15))</f>
        <v>0.08720347477</v>
      </c>
      <c r="AD15" s="59"/>
      <c r="AE15" s="428">
        <f>IFERROR(VLOOKUP($C15,'Proposed Rates'!$B:$J,AE$11,FALSE),0)</f>
        <v>34.44</v>
      </c>
      <c r="AF15" s="429">
        <f t="shared" ref="AF15:AF28" si="16">IF($D15="Monthly",1,IF($D15="per KWH",$F$10,0))</f>
        <v>1</v>
      </c>
      <c r="AG15" s="431">
        <f t="shared" ref="AG15:AG28" si="17">AF15*AE15</f>
        <v>34.44</v>
      </c>
      <c r="AH15" s="80"/>
      <c r="AI15" s="432">
        <f t="shared" ref="AI15:AI48" si="18">AG15-Z15</f>
        <v>1.9</v>
      </c>
      <c r="AJ15" s="433">
        <f t="shared" ref="AJ15:AJ48" si="19">IF((Z15)=0,"",(AI15/Z15))</f>
        <v>0.05838967425</v>
      </c>
      <c r="AK15" s="59"/>
      <c r="AL15" s="428">
        <f>IFERROR(VLOOKUP($C15,'Proposed Rates'!$B:$J,AL$11,FALSE),0)</f>
        <v>36.32</v>
      </c>
      <c r="AM15" s="429">
        <f t="shared" ref="AM15:AM28" si="20">IF($D15="Monthly",1,IF($D15="per KWH",$F$10,0))</f>
        <v>1</v>
      </c>
      <c r="AN15" s="431">
        <f t="shared" ref="AN15:AN28" si="21">AM15*AL15</f>
        <v>36.32</v>
      </c>
      <c r="AO15" s="80"/>
      <c r="AP15" s="432">
        <f t="shared" ref="AP15:AP48" si="22">AN15-AG15</f>
        <v>1.88</v>
      </c>
      <c r="AQ15" s="433">
        <f t="shared" ref="AQ15:AQ48" si="23">IF((AG15)=0,"",(AP15/AG15))</f>
        <v>0.05458768873</v>
      </c>
      <c r="AR15" s="434"/>
    </row>
    <row r="16" ht="12.0" customHeight="1">
      <c r="A16" s="59"/>
      <c r="B16" s="351" t="s">
        <v>307</v>
      </c>
      <c r="C16" s="426" t="str">
        <f t="shared" si="1"/>
        <v>General Service &lt; 50 kW.Smart Meter Rate Adder</v>
      </c>
      <c r="D16" s="427" t="s">
        <v>306</v>
      </c>
      <c r="E16" s="351"/>
      <c r="F16" s="445">
        <f>IFERROR(VLOOKUP($C16,'Proposed Rates'!$B:$J,F$11,FALSE),0)</f>
        <v>0</v>
      </c>
      <c r="G16" s="429">
        <f t="shared" si="2"/>
        <v>1</v>
      </c>
      <c r="H16" s="431">
        <f t="shared" si="3"/>
        <v>0</v>
      </c>
      <c r="I16" s="80"/>
      <c r="J16" s="445">
        <f>IFERROR(VLOOKUP($C16,'Proposed Rates'!$B:$J,J$11,FALSE),0)</f>
        <v>0</v>
      </c>
      <c r="K16" s="429">
        <f t="shared" si="4"/>
        <v>1</v>
      </c>
      <c r="L16" s="431">
        <f t="shared" si="5"/>
        <v>0</v>
      </c>
      <c r="M16" s="80"/>
      <c r="N16" s="432">
        <f t="shared" si="6"/>
        <v>0</v>
      </c>
      <c r="O16" s="433" t="str">
        <f t="shared" si="7"/>
        <v/>
      </c>
      <c r="P16" s="59"/>
      <c r="Q16" s="445">
        <f>IFERROR(VLOOKUP($C16,'Proposed Rates'!$B:$J,Q$11,FALSE),0)</f>
        <v>0</v>
      </c>
      <c r="R16" s="429">
        <f t="shared" si="8"/>
        <v>1</v>
      </c>
      <c r="S16" s="431">
        <f t="shared" si="9"/>
        <v>0</v>
      </c>
      <c r="T16" s="80"/>
      <c r="U16" s="432">
        <f t="shared" si="10"/>
        <v>0</v>
      </c>
      <c r="V16" s="433" t="str">
        <f t="shared" si="11"/>
        <v/>
      </c>
      <c r="W16" s="59"/>
      <c r="X16" s="445">
        <f>IFERROR(VLOOKUP($C16,'Proposed Rates'!$B:$J,X$11,FALSE),0)</f>
        <v>0</v>
      </c>
      <c r="Y16" s="429">
        <f t="shared" si="12"/>
        <v>1</v>
      </c>
      <c r="Z16" s="431">
        <f t="shared" si="13"/>
        <v>0</v>
      </c>
      <c r="AA16" s="80"/>
      <c r="AB16" s="432">
        <f t="shared" si="14"/>
        <v>0</v>
      </c>
      <c r="AC16" s="433" t="str">
        <f t="shared" si="15"/>
        <v/>
      </c>
      <c r="AD16" s="59"/>
      <c r="AE16" s="445">
        <f>IFERROR(VLOOKUP($C16,'Proposed Rates'!$B:$J,AE$11,FALSE),0)</f>
        <v>0</v>
      </c>
      <c r="AF16" s="429">
        <f t="shared" si="16"/>
        <v>1</v>
      </c>
      <c r="AG16" s="431">
        <f t="shared" si="17"/>
        <v>0</v>
      </c>
      <c r="AH16" s="80"/>
      <c r="AI16" s="432">
        <f t="shared" si="18"/>
        <v>0</v>
      </c>
      <c r="AJ16" s="433" t="str">
        <f t="shared" si="19"/>
        <v/>
      </c>
      <c r="AK16" s="59"/>
      <c r="AL16" s="445">
        <f>IFERROR(VLOOKUP($C16,'Proposed Rates'!$B:$J,AL$11,FALSE),0)</f>
        <v>0</v>
      </c>
      <c r="AM16" s="429">
        <f t="shared" si="20"/>
        <v>1</v>
      </c>
      <c r="AN16" s="431">
        <f t="shared" si="21"/>
        <v>0</v>
      </c>
      <c r="AO16" s="80"/>
      <c r="AP16" s="432">
        <f t="shared" si="22"/>
        <v>0</v>
      </c>
      <c r="AQ16" s="433" t="str">
        <f t="shared" si="23"/>
        <v/>
      </c>
      <c r="AR16" s="434"/>
    </row>
    <row r="17" ht="12.0" customHeight="1">
      <c r="A17" s="59"/>
      <c r="B17" s="435" t="str">
        <f>'Proposed Rates'!C115</f>
        <v>Rate Rider Calculation for PILs</v>
      </c>
      <c r="C17" s="426" t="str">
        <f t="shared" si="1"/>
        <v>General Service &lt; 50 kW.Rate Rider Calculation for PILs</v>
      </c>
      <c r="D17" s="427" t="s">
        <v>308</v>
      </c>
      <c r="E17" s="351"/>
      <c r="F17" s="445" t="str">
        <f>IFERROR(VLOOKUP($C17,'Proposed Rates'!$B:$J,F$11,FALSE),0)</f>
        <v/>
      </c>
      <c r="G17" s="429">
        <f t="shared" si="2"/>
        <v>15000</v>
      </c>
      <c r="H17" s="431">
        <f t="shared" si="3"/>
        <v>0</v>
      </c>
      <c r="I17" s="80"/>
      <c r="J17" s="445" t="str">
        <f>IFERROR(VLOOKUP($C17,'Proposed Rates'!$B:$J,J$11,FALSE),0)</f>
        <v/>
      </c>
      <c r="K17" s="429">
        <f t="shared" si="4"/>
        <v>15000</v>
      </c>
      <c r="L17" s="431">
        <f t="shared" si="5"/>
        <v>0</v>
      </c>
      <c r="M17" s="80"/>
      <c r="N17" s="432">
        <f t="shared" si="6"/>
        <v>0</v>
      </c>
      <c r="O17" s="433" t="str">
        <f t="shared" si="7"/>
        <v/>
      </c>
      <c r="P17" s="59"/>
      <c r="Q17" s="445" t="str">
        <f>IFERROR(VLOOKUP($C17,'Proposed Rates'!$B:$J,Q$11,FALSE),0)</f>
        <v/>
      </c>
      <c r="R17" s="429">
        <f t="shared" si="8"/>
        <v>15000</v>
      </c>
      <c r="S17" s="431">
        <f t="shared" si="9"/>
        <v>0</v>
      </c>
      <c r="T17" s="80"/>
      <c r="U17" s="432">
        <f t="shared" si="10"/>
        <v>0</v>
      </c>
      <c r="V17" s="433" t="str">
        <f t="shared" si="11"/>
        <v/>
      </c>
      <c r="W17" s="59"/>
      <c r="X17" s="445" t="str">
        <f>IFERROR(VLOOKUP($C17,'Proposed Rates'!$B:$J,X$11,FALSE),0)</f>
        <v/>
      </c>
      <c r="Y17" s="429">
        <f t="shared" si="12"/>
        <v>15000</v>
      </c>
      <c r="Z17" s="431">
        <f t="shared" si="13"/>
        <v>0</v>
      </c>
      <c r="AA17" s="80"/>
      <c r="AB17" s="432">
        <f t="shared" si="14"/>
        <v>0</v>
      </c>
      <c r="AC17" s="433" t="str">
        <f t="shared" si="15"/>
        <v/>
      </c>
      <c r="AD17" s="59"/>
      <c r="AE17" s="445" t="str">
        <f>IFERROR(VLOOKUP($C17,'Proposed Rates'!$B:$J,AE$11,FALSE),0)</f>
        <v/>
      </c>
      <c r="AF17" s="429">
        <f t="shared" si="16"/>
        <v>15000</v>
      </c>
      <c r="AG17" s="431">
        <f t="shared" si="17"/>
        <v>0</v>
      </c>
      <c r="AH17" s="80"/>
      <c r="AI17" s="432">
        <f t="shared" si="18"/>
        <v>0</v>
      </c>
      <c r="AJ17" s="433" t="str">
        <f t="shared" si="19"/>
        <v/>
      </c>
      <c r="AK17" s="59"/>
      <c r="AL17" s="445" t="str">
        <f>IFERROR(VLOOKUP($C17,'Proposed Rates'!$B:$J,AL$11,FALSE),0)</f>
        <v/>
      </c>
      <c r="AM17" s="429">
        <f t="shared" si="20"/>
        <v>15000</v>
      </c>
      <c r="AN17" s="431">
        <f t="shared" si="21"/>
        <v>0</v>
      </c>
      <c r="AO17" s="80"/>
      <c r="AP17" s="432">
        <f t="shared" si="22"/>
        <v>0</v>
      </c>
      <c r="AQ17" s="433" t="str">
        <f t="shared" si="23"/>
        <v/>
      </c>
      <c r="AR17" s="434"/>
    </row>
    <row r="18" ht="12.0" customHeight="1">
      <c r="A18" s="59"/>
      <c r="B18" s="435" t="str">
        <f>'Proposed Rates'!C128</f>
        <v>Rate Rider Calculation for Generic</v>
      </c>
      <c r="C18" s="426" t="str">
        <f t="shared" si="1"/>
        <v>General Service &lt; 50 kW.Rate Rider Calculation for Generic</v>
      </c>
      <c r="D18" s="427" t="s">
        <v>306</v>
      </c>
      <c r="E18" s="351"/>
      <c r="F18" s="445" t="str">
        <f>IFERROR(VLOOKUP($C18,'Proposed Rates'!$B:$J,F$11,FALSE),0)</f>
        <v/>
      </c>
      <c r="G18" s="429">
        <f t="shared" si="2"/>
        <v>1</v>
      </c>
      <c r="H18" s="431">
        <f t="shared" si="3"/>
        <v>0</v>
      </c>
      <c r="I18" s="80"/>
      <c r="J18" s="445" t="str">
        <f>IFERROR(VLOOKUP($C18,'Proposed Rates'!$B:$J,J$11,FALSE),0)</f>
        <v/>
      </c>
      <c r="K18" s="429">
        <f t="shared" si="4"/>
        <v>1</v>
      </c>
      <c r="L18" s="431">
        <f t="shared" si="5"/>
        <v>0</v>
      </c>
      <c r="M18" s="80"/>
      <c r="N18" s="432">
        <f t="shared" si="6"/>
        <v>0</v>
      </c>
      <c r="O18" s="433" t="str">
        <f t="shared" si="7"/>
        <v/>
      </c>
      <c r="P18" s="59"/>
      <c r="Q18" s="445" t="str">
        <f>IFERROR(VLOOKUP($C18,'Proposed Rates'!$B:$J,Q$11,FALSE),0)</f>
        <v/>
      </c>
      <c r="R18" s="429">
        <f t="shared" si="8"/>
        <v>1</v>
      </c>
      <c r="S18" s="431">
        <f t="shared" si="9"/>
        <v>0</v>
      </c>
      <c r="T18" s="80"/>
      <c r="U18" s="432">
        <f t="shared" si="10"/>
        <v>0</v>
      </c>
      <c r="V18" s="433" t="str">
        <f t="shared" si="11"/>
        <v/>
      </c>
      <c r="W18" s="59"/>
      <c r="X18" s="445" t="str">
        <f>IFERROR(VLOOKUP($C18,'Proposed Rates'!$B:$J,X$11,FALSE),0)</f>
        <v/>
      </c>
      <c r="Y18" s="429">
        <f t="shared" si="12"/>
        <v>1</v>
      </c>
      <c r="Z18" s="431">
        <f t="shared" si="13"/>
        <v>0</v>
      </c>
      <c r="AA18" s="80"/>
      <c r="AB18" s="432">
        <f t="shared" si="14"/>
        <v>0</v>
      </c>
      <c r="AC18" s="433" t="str">
        <f t="shared" si="15"/>
        <v/>
      </c>
      <c r="AD18" s="59"/>
      <c r="AE18" s="445" t="str">
        <f>IFERROR(VLOOKUP($C18,'Proposed Rates'!$B:$J,AE$11,FALSE),0)</f>
        <v/>
      </c>
      <c r="AF18" s="429">
        <f t="shared" si="16"/>
        <v>1</v>
      </c>
      <c r="AG18" s="431">
        <f t="shared" si="17"/>
        <v>0</v>
      </c>
      <c r="AH18" s="80"/>
      <c r="AI18" s="432">
        <f t="shared" si="18"/>
        <v>0</v>
      </c>
      <c r="AJ18" s="433" t="str">
        <f t="shared" si="19"/>
        <v/>
      </c>
      <c r="AK18" s="59"/>
      <c r="AL18" s="445" t="str">
        <f>IFERROR(VLOOKUP($C18,'Proposed Rates'!$B:$J,AL$11,FALSE),0)</f>
        <v/>
      </c>
      <c r="AM18" s="429">
        <f t="shared" si="20"/>
        <v>1</v>
      </c>
      <c r="AN18" s="431">
        <f t="shared" si="21"/>
        <v>0</v>
      </c>
      <c r="AO18" s="80"/>
      <c r="AP18" s="432">
        <f t="shared" si="22"/>
        <v>0</v>
      </c>
      <c r="AQ18" s="433" t="str">
        <f t="shared" si="23"/>
        <v/>
      </c>
      <c r="AR18" s="434"/>
    </row>
    <row r="19" ht="12.0" customHeight="1">
      <c r="A19" s="59"/>
      <c r="B19" s="351" t="s">
        <v>116</v>
      </c>
      <c r="C19" s="426" t="str">
        <f t="shared" si="1"/>
        <v>General Service &lt; 50 kW.Distribution Volumetric Rate</v>
      </c>
      <c r="D19" s="427" t="s">
        <v>308</v>
      </c>
      <c r="E19" s="351"/>
      <c r="F19" s="445">
        <f>IFERROR(VLOOKUP($C19,'Proposed Rates'!$B:$J,F$11,FALSE),0)</f>
        <v>0.0305</v>
      </c>
      <c r="G19" s="429">
        <f t="shared" si="2"/>
        <v>15000</v>
      </c>
      <c r="H19" s="431">
        <f t="shared" si="3"/>
        <v>457.5</v>
      </c>
      <c r="I19" s="80"/>
      <c r="J19" s="445">
        <f>IFERROR(VLOOKUP($C19,'Proposed Rates'!$B:$J,J$11,FALSE),0)</f>
        <v>0.0362</v>
      </c>
      <c r="K19" s="429">
        <f t="shared" si="4"/>
        <v>15000</v>
      </c>
      <c r="L19" s="431">
        <f t="shared" si="5"/>
        <v>543</v>
      </c>
      <c r="M19" s="80"/>
      <c r="N19" s="432">
        <f t="shared" si="6"/>
        <v>85.5</v>
      </c>
      <c r="O19" s="433">
        <f t="shared" si="7"/>
        <v>0.1868852459</v>
      </c>
      <c r="P19" s="59"/>
      <c r="Q19" s="445">
        <f>IFERROR(VLOOKUP($C19,'Proposed Rates'!$B:$J,Q$11,FALSE),0)</f>
        <v>0.0388</v>
      </c>
      <c r="R19" s="429">
        <f t="shared" si="8"/>
        <v>15000</v>
      </c>
      <c r="S19" s="431">
        <f t="shared" si="9"/>
        <v>582</v>
      </c>
      <c r="T19" s="80"/>
      <c r="U19" s="432">
        <f t="shared" si="10"/>
        <v>39</v>
      </c>
      <c r="V19" s="433">
        <f t="shared" si="11"/>
        <v>0.07182320442</v>
      </c>
      <c r="W19" s="59"/>
      <c r="X19" s="445">
        <f>IFERROR(VLOOKUP($C19,'Proposed Rates'!$B:$J,X$11,FALSE),0)</f>
        <v>0.0422</v>
      </c>
      <c r="Y19" s="429">
        <f t="shared" si="12"/>
        <v>15000</v>
      </c>
      <c r="Z19" s="431">
        <f t="shared" si="13"/>
        <v>633</v>
      </c>
      <c r="AA19" s="80"/>
      <c r="AB19" s="432">
        <f t="shared" si="14"/>
        <v>51</v>
      </c>
      <c r="AC19" s="433">
        <f t="shared" si="15"/>
        <v>0.08762886598</v>
      </c>
      <c r="AD19" s="59"/>
      <c r="AE19" s="445">
        <f>IFERROR(VLOOKUP($C19,'Proposed Rates'!$B:$J,AE$11,FALSE),0)</f>
        <v>0.0447</v>
      </c>
      <c r="AF19" s="429">
        <f t="shared" si="16"/>
        <v>15000</v>
      </c>
      <c r="AG19" s="431">
        <f t="shared" si="17"/>
        <v>670.5</v>
      </c>
      <c r="AH19" s="80"/>
      <c r="AI19" s="432">
        <f t="shared" si="18"/>
        <v>37.5</v>
      </c>
      <c r="AJ19" s="433">
        <f t="shared" si="19"/>
        <v>0.05924170616</v>
      </c>
      <c r="AK19" s="59"/>
      <c r="AL19" s="445">
        <f>IFERROR(VLOOKUP($C19,'Proposed Rates'!$B:$J,AL$11,FALSE),0)</f>
        <v>0.0471</v>
      </c>
      <c r="AM19" s="429">
        <f t="shared" si="20"/>
        <v>15000</v>
      </c>
      <c r="AN19" s="431">
        <f t="shared" si="21"/>
        <v>706.5</v>
      </c>
      <c r="AO19" s="80"/>
      <c r="AP19" s="432">
        <f t="shared" si="22"/>
        <v>36</v>
      </c>
      <c r="AQ19" s="433">
        <f t="shared" si="23"/>
        <v>0.05369127517</v>
      </c>
      <c r="AR19" s="434"/>
    </row>
    <row r="20" ht="12.0" customHeight="1">
      <c r="A20" s="59"/>
      <c r="B20" s="351" t="s">
        <v>309</v>
      </c>
      <c r="C20" s="426" t="str">
        <f t="shared" si="1"/>
        <v>General Service &lt; 50 kW.Smart Meter Disposition Rider</v>
      </c>
      <c r="D20" s="427" t="s">
        <v>308</v>
      </c>
      <c r="E20" s="351"/>
      <c r="F20" s="445">
        <f>IFERROR(VLOOKUP($C20,'Proposed Rates'!$B:$J,F$11,FALSE),0)</f>
        <v>0</v>
      </c>
      <c r="G20" s="429">
        <f t="shared" si="2"/>
        <v>15000</v>
      </c>
      <c r="H20" s="431">
        <f t="shared" si="3"/>
        <v>0</v>
      </c>
      <c r="I20" s="80"/>
      <c r="J20" s="445">
        <f>IFERROR(VLOOKUP($C20,'Proposed Rates'!$B:$J,J$11,FALSE),0)</f>
        <v>0</v>
      </c>
      <c r="K20" s="429">
        <f t="shared" si="4"/>
        <v>15000</v>
      </c>
      <c r="L20" s="431">
        <f t="shared" si="5"/>
        <v>0</v>
      </c>
      <c r="M20" s="80"/>
      <c r="N20" s="432">
        <f t="shared" si="6"/>
        <v>0</v>
      </c>
      <c r="O20" s="433" t="str">
        <f t="shared" si="7"/>
        <v/>
      </c>
      <c r="P20" s="59"/>
      <c r="Q20" s="445">
        <f>IFERROR(VLOOKUP($C20,'Proposed Rates'!$B:$J,Q$11,FALSE),0)</f>
        <v>0</v>
      </c>
      <c r="R20" s="429">
        <f t="shared" si="8"/>
        <v>15000</v>
      </c>
      <c r="S20" s="431">
        <f t="shared" si="9"/>
        <v>0</v>
      </c>
      <c r="T20" s="80"/>
      <c r="U20" s="432">
        <f t="shared" si="10"/>
        <v>0</v>
      </c>
      <c r="V20" s="433" t="str">
        <f t="shared" si="11"/>
        <v/>
      </c>
      <c r="W20" s="59"/>
      <c r="X20" s="445">
        <f>IFERROR(VLOOKUP($C20,'Proposed Rates'!$B:$J,X$11,FALSE),0)</f>
        <v>0</v>
      </c>
      <c r="Y20" s="429">
        <f t="shared" si="12"/>
        <v>15000</v>
      </c>
      <c r="Z20" s="431">
        <f t="shared" si="13"/>
        <v>0</v>
      </c>
      <c r="AA20" s="80"/>
      <c r="AB20" s="432">
        <f t="shared" si="14"/>
        <v>0</v>
      </c>
      <c r="AC20" s="433" t="str">
        <f t="shared" si="15"/>
        <v/>
      </c>
      <c r="AD20" s="59"/>
      <c r="AE20" s="445">
        <f>IFERROR(VLOOKUP($C20,'Proposed Rates'!$B:$J,AE$11,FALSE),0)</f>
        <v>0</v>
      </c>
      <c r="AF20" s="429">
        <f t="shared" si="16"/>
        <v>15000</v>
      </c>
      <c r="AG20" s="431">
        <f t="shared" si="17"/>
        <v>0</v>
      </c>
      <c r="AH20" s="80"/>
      <c r="AI20" s="432">
        <f t="shared" si="18"/>
        <v>0</v>
      </c>
      <c r="AJ20" s="433" t="str">
        <f t="shared" si="19"/>
        <v/>
      </c>
      <c r="AK20" s="59"/>
      <c r="AL20" s="445">
        <f>IFERROR(VLOOKUP($C20,'Proposed Rates'!$B:$J,AL$11,FALSE),0)</f>
        <v>0</v>
      </c>
      <c r="AM20" s="429">
        <f t="shared" si="20"/>
        <v>15000</v>
      </c>
      <c r="AN20" s="431">
        <f t="shared" si="21"/>
        <v>0</v>
      </c>
      <c r="AO20" s="80"/>
      <c r="AP20" s="432">
        <f t="shared" si="22"/>
        <v>0</v>
      </c>
      <c r="AQ20" s="433" t="str">
        <f t="shared" si="23"/>
        <v/>
      </c>
      <c r="AR20" s="434"/>
    </row>
    <row r="21" ht="12.0" customHeight="1">
      <c r="A21" s="59"/>
      <c r="B21" s="351" t="s">
        <v>241</v>
      </c>
      <c r="C21" s="426" t="str">
        <f t="shared" si="1"/>
        <v>General Service &lt; 50 kW.LRAM Rate Rider</v>
      </c>
      <c r="D21" s="427" t="s">
        <v>308</v>
      </c>
      <c r="E21" s="351"/>
      <c r="F21" s="445">
        <f>'Proposed Rates'!E78+'Proposed Rates'!E91</f>
        <v>0.0007</v>
      </c>
      <c r="G21" s="429">
        <f t="shared" si="2"/>
        <v>15000</v>
      </c>
      <c r="H21" s="431">
        <f t="shared" si="3"/>
        <v>10.5</v>
      </c>
      <c r="I21" s="80"/>
      <c r="J21" s="445">
        <f>'Proposed Rates'!F78+'Proposed Rates'!F91</f>
        <v>0.0004</v>
      </c>
      <c r="K21" s="429">
        <f t="shared" si="4"/>
        <v>15000</v>
      </c>
      <c r="L21" s="431">
        <f t="shared" si="5"/>
        <v>6</v>
      </c>
      <c r="M21" s="80"/>
      <c r="N21" s="432">
        <f t="shared" si="6"/>
        <v>-4.5</v>
      </c>
      <c r="O21" s="433">
        <f t="shared" si="7"/>
        <v>-0.4285714286</v>
      </c>
      <c r="P21" s="59"/>
      <c r="Q21" s="445">
        <f>'Proposed Rates'!G78+'Proposed Rates'!G91</f>
        <v>0</v>
      </c>
      <c r="R21" s="429">
        <f t="shared" si="8"/>
        <v>15000</v>
      </c>
      <c r="S21" s="431">
        <f t="shared" si="9"/>
        <v>0</v>
      </c>
      <c r="T21" s="80"/>
      <c r="U21" s="432">
        <f t="shared" si="10"/>
        <v>-6</v>
      </c>
      <c r="V21" s="433">
        <f t="shared" si="11"/>
        <v>-1</v>
      </c>
      <c r="W21" s="59"/>
      <c r="X21" s="445">
        <f>IFERROR(VLOOKUP($C21,'Proposed Rates'!$B:$J,X$11,FALSE),0)</f>
        <v>0</v>
      </c>
      <c r="Y21" s="429">
        <f t="shared" si="12"/>
        <v>15000</v>
      </c>
      <c r="Z21" s="431">
        <f t="shared" si="13"/>
        <v>0</v>
      </c>
      <c r="AA21" s="80"/>
      <c r="AB21" s="432">
        <f t="shared" si="14"/>
        <v>0</v>
      </c>
      <c r="AC21" s="433" t="str">
        <f t="shared" si="15"/>
        <v/>
      </c>
      <c r="AD21" s="59"/>
      <c r="AE21" s="445">
        <f>IFERROR(VLOOKUP($C21,'Proposed Rates'!$B:$J,AE$11,FALSE),0)</f>
        <v>0</v>
      </c>
      <c r="AF21" s="429">
        <f t="shared" si="16"/>
        <v>15000</v>
      </c>
      <c r="AG21" s="431">
        <f t="shared" si="17"/>
        <v>0</v>
      </c>
      <c r="AH21" s="80"/>
      <c r="AI21" s="432">
        <f t="shared" si="18"/>
        <v>0</v>
      </c>
      <c r="AJ21" s="433" t="str">
        <f t="shared" si="19"/>
        <v/>
      </c>
      <c r="AK21" s="59"/>
      <c r="AL21" s="445">
        <f>IFERROR(VLOOKUP($C21,'Proposed Rates'!$B:$J,AL$11,FALSE),0)</f>
        <v>0</v>
      </c>
      <c r="AM21" s="429">
        <f t="shared" si="20"/>
        <v>15000</v>
      </c>
      <c r="AN21" s="431">
        <f t="shared" si="21"/>
        <v>0</v>
      </c>
      <c r="AO21" s="80"/>
      <c r="AP21" s="432">
        <f t="shared" si="22"/>
        <v>0</v>
      </c>
      <c r="AQ21" s="433" t="str">
        <f t="shared" si="23"/>
        <v/>
      </c>
      <c r="AR21" s="434"/>
    </row>
    <row r="22" ht="12.0" customHeight="1">
      <c r="A22" s="59"/>
      <c r="B22" s="435" t="s">
        <v>237</v>
      </c>
      <c r="C22" s="426" t="str">
        <f t="shared" si="1"/>
        <v>General Service &lt; 50 kW.Deferral/Variance Account Disposition Rate Rider Group 2</v>
      </c>
      <c r="D22" s="427" t="s">
        <v>308</v>
      </c>
      <c r="E22" s="351"/>
      <c r="F22" s="445">
        <f>IFERROR(VLOOKUP($C22,'Proposed Rates'!$B:$J,F$11,FALSE),0)</f>
        <v>0</v>
      </c>
      <c r="G22" s="429">
        <f t="shared" si="2"/>
        <v>15000</v>
      </c>
      <c r="H22" s="431">
        <f t="shared" si="3"/>
        <v>0</v>
      </c>
      <c r="I22" s="80"/>
      <c r="J22" s="445">
        <f>IFERROR(VLOOKUP($C22,'Proposed Rates'!$B:$J,J$11,FALSE),0)</f>
        <v>-0.0006</v>
      </c>
      <c r="K22" s="429">
        <f t="shared" si="4"/>
        <v>15000</v>
      </c>
      <c r="L22" s="431">
        <f t="shared" si="5"/>
        <v>-9</v>
      </c>
      <c r="M22" s="80"/>
      <c r="N22" s="432">
        <f t="shared" si="6"/>
        <v>-9</v>
      </c>
      <c r="O22" s="433" t="str">
        <f t="shared" si="7"/>
        <v/>
      </c>
      <c r="P22" s="59"/>
      <c r="Q22" s="445">
        <f>IFERROR(VLOOKUP($C22,'Proposed Rates'!$B:$J,Q$11,FALSE),0)</f>
        <v>0</v>
      </c>
      <c r="R22" s="429">
        <f t="shared" si="8"/>
        <v>15000</v>
      </c>
      <c r="S22" s="431">
        <f t="shared" si="9"/>
        <v>0</v>
      </c>
      <c r="T22" s="80"/>
      <c r="U22" s="432">
        <f t="shared" si="10"/>
        <v>9</v>
      </c>
      <c r="V22" s="433">
        <f t="shared" si="11"/>
        <v>-1</v>
      </c>
      <c r="W22" s="59"/>
      <c r="X22" s="445">
        <f>IFERROR(VLOOKUP($C22,'Proposed Rates'!$B:$J,X$11,FALSE),0)</f>
        <v>0</v>
      </c>
      <c r="Y22" s="429">
        <f t="shared" si="12"/>
        <v>15000</v>
      </c>
      <c r="Z22" s="431">
        <f t="shared" si="13"/>
        <v>0</v>
      </c>
      <c r="AA22" s="80"/>
      <c r="AB22" s="432">
        <f t="shared" si="14"/>
        <v>0</v>
      </c>
      <c r="AC22" s="433" t="str">
        <f t="shared" si="15"/>
        <v/>
      </c>
      <c r="AD22" s="59"/>
      <c r="AE22" s="445">
        <f>IFERROR(VLOOKUP($C22,'Proposed Rates'!$B:$J,AE$11,FALSE),0)</f>
        <v>0</v>
      </c>
      <c r="AF22" s="429">
        <f t="shared" si="16"/>
        <v>15000</v>
      </c>
      <c r="AG22" s="431">
        <f t="shared" si="17"/>
        <v>0</v>
      </c>
      <c r="AH22" s="80"/>
      <c r="AI22" s="432">
        <f t="shared" si="18"/>
        <v>0</v>
      </c>
      <c r="AJ22" s="433" t="str">
        <f t="shared" si="19"/>
        <v/>
      </c>
      <c r="AK22" s="59"/>
      <c r="AL22" s="445">
        <f>IFERROR(VLOOKUP($C22,'Proposed Rates'!$B:$J,AL$11,FALSE),0)</f>
        <v>0</v>
      </c>
      <c r="AM22" s="429">
        <f t="shared" si="20"/>
        <v>15000</v>
      </c>
      <c r="AN22" s="431">
        <f t="shared" si="21"/>
        <v>0</v>
      </c>
      <c r="AO22" s="80"/>
      <c r="AP22" s="432">
        <f t="shared" si="22"/>
        <v>0</v>
      </c>
      <c r="AQ22" s="433" t="str">
        <f t="shared" si="23"/>
        <v/>
      </c>
      <c r="AR22" s="434"/>
    </row>
    <row r="23" ht="12.0" customHeight="1">
      <c r="A23" s="59"/>
      <c r="B23" s="435"/>
      <c r="C23" s="426" t="str">
        <f t="shared" si="1"/>
        <v>General Service &lt; 50 kW.</v>
      </c>
      <c r="D23" s="427"/>
      <c r="E23" s="351"/>
      <c r="F23" s="445">
        <f>IFERROR(VLOOKUP($C23,'Proposed Rates'!$B:$J,F$11,FALSE),0)</f>
        <v>0</v>
      </c>
      <c r="G23" s="429">
        <f t="shared" si="2"/>
        <v>0</v>
      </c>
      <c r="H23" s="431">
        <f t="shared" si="3"/>
        <v>0</v>
      </c>
      <c r="I23" s="80"/>
      <c r="J23" s="445">
        <f>IFERROR(VLOOKUP($C23,'Proposed Rates'!$B:$J,J$11,FALSE),0)</f>
        <v>0</v>
      </c>
      <c r="K23" s="429">
        <f t="shared" si="4"/>
        <v>0</v>
      </c>
      <c r="L23" s="431">
        <f t="shared" si="5"/>
        <v>0</v>
      </c>
      <c r="M23" s="80"/>
      <c r="N23" s="432">
        <f t="shared" si="6"/>
        <v>0</v>
      </c>
      <c r="O23" s="433" t="str">
        <f t="shared" si="7"/>
        <v/>
      </c>
      <c r="P23" s="59"/>
      <c r="Q23" s="445">
        <f>IFERROR(VLOOKUP($C23,'Proposed Rates'!$B:$J,Q$11,FALSE),0)</f>
        <v>0</v>
      </c>
      <c r="R23" s="429">
        <f t="shared" si="8"/>
        <v>0</v>
      </c>
      <c r="S23" s="431">
        <f t="shared" si="9"/>
        <v>0</v>
      </c>
      <c r="T23" s="80"/>
      <c r="U23" s="432">
        <f t="shared" si="10"/>
        <v>0</v>
      </c>
      <c r="V23" s="433" t="str">
        <f t="shared" si="11"/>
        <v/>
      </c>
      <c r="W23" s="59"/>
      <c r="X23" s="445">
        <f>IFERROR(VLOOKUP($C23,'Proposed Rates'!$B:$J,X$11,FALSE),0)</f>
        <v>0</v>
      </c>
      <c r="Y23" s="429">
        <f t="shared" si="12"/>
        <v>0</v>
      </c>
      <c r="Z23" s="431">
        <f t="shared" si="13"/>
        <v>0</v>
      </c>
      <c r="AA23" s="80"/>
      <c r="AB23" s="432">
        <f t="shared" si="14"/>
        <v>0</v>
      </c>
      <c r="AC23" s="433" t="str">
        <f t="shared" si="15"/>
        <v/>
      </c>
      <c r="AD23" s="59"/>
      <c r="AE23" s="445">
        <f>IFERROR(VLOOKUP($C23,'Proposed Rates'!$B:$J,AE$11,FALSE),0)</f>
        <v>0</v>
      </c>
      <c r="AF23" s="429">
        <f t="shared" si="16"/>
        <v>0</v>
      </c>
      <c r="AG23" s="431">
        <f t="shared" si="17"/>
        <v>0</v>
      </c>
      <c r="AH23" s="80"/>
      <c r="AI23" s="432">
        <f t="shared" si="18"/>
        <v>0</v>
      </c>
      <c r="AJ23" s="433" t="str">
        <f t="shared" si="19"/>
        <v/>
      </c>
      <c r="AK23" s="59"/>
      <c r="AL23" s="445">
        <f>IFERROR(VLOOKUP($C23,'Proposed Rates'!$B:$J,AL$11,FALSE),0)</f>
        <v>0</v>
      </c>
      <c r="AM23" s="429">
        <f t="shared" si="20"/>
        <v>0</v>
      </c>
      <c r="AN23" s="431">
        <f t="shared" si="21"/>
        <v>0</v>
      </c>
      <c r="AO23" s="80"/>
      <c r="AP23" s="432">
        <f t="shared" si="22"/>
        <v>0</v>
      </c>
      <c r="AQ23" s="433" t="str">
        <f t="shared" si="23"/>
        <v/>
      </c>
      <c r="AR23" s="434"/>
    </row>
    <row r="24" ht="12.0" customHeight="1">
      <c r="A24" s="59"/>
      <c r="B24" s="435"/>
      <c r="C24" s="426" t="str">
        <f t="shared" si="1"/>
        <v>General Service &lt; 50 kW.</v>
      </c>
      <c r="D24" s="427"/>
      <c r="E24" s="351"/>
      <c r="F24" s="445">
        <f>IFERROR(VLOOKUP($C24,'Proposed Rates'!$B:$J,F$11,FALSE),0)</f>
        <v>0</v>
      </c>
      <c r="G24" s="429">
        <f t="shared" si="2"/>
        <v>0</v>
      </c>
      <c r="H24" s="431">
        <f t="shared" si="3"/>
        <v>0</v>
      </c>
      <c r="I24" s="80"/>
      <c r="J24" s="445">
        <f>IFERROR(VLOOKUP($C24,'Proposed Rates'!$B:$J,J$11,FALSE),0)</f>
        <v>0</v>
      </c>
      <c r="K24" s="429">
        <f t="shared" si="4"/>
        <v>0</v>
      </c>
      <c r="L24" s="431">
        <f t="shared" si="5"/>
        <v>0</v>
      </c>
      <c r="M24" s="80"/>
      <c r="N24" s="432">
        <f t="shared" si="6"/>
        <v>0</v>
      </c>
      <c r="O24" s="433" t="str">
        <f t="shared" si="7"/>
        <v/>
      </c>
      <c r="P24" s="59"/>
      <c r="Q24" s="445">
        <f>IFERROR(VLOOKUP($C24,'Proposed Rates'!$B:$J,Q$11,FALSE),0)</f>
        <v>0</v>
      </c>
      <c r="R24" s="429">
        <f t="shared" si="8"/>
        <v>0</v>
      </c>
      <c r="S24" s="431">
        <f t="shared" si="9"/>
        <v>0</v>
      </c>
      <c r="T24" s="80"/>
      <c r="U24" s="432">
        <f t="shared" si="10"/>
        <v>0</v>
      </c>
      <c r="V24" s="433" t="str">
        <f t="shared" si="11"/>
        <v/>
      </c>
      <c r="W24" s="59"/>
      <c r="X24" s="445">
        <f>IFERROR(VLOOKUP($C24,'Proposed Rates'!$B:$J,X$11,FALSE),0)</f>
        <v>0</v>
      </c>
      <c r="Y24" s="429">
        <f t="shared" si="12"/>
        <v>0</v>
      </c>
      <c r="Z24" s="431">
        <f t="shared" si="13"/>
        <v>0</v>
      </c>
      <c r="AA24" s="80"/>
      <c r="AB24" s="432">
        <f t="shared" si="14"/>
        <v>0</v>
      </c>
      <c r="AC24" s="433" t="str">
        <f t="shared" si="15"/>
        <v/>
      </c>
      <c r="AD24" s="59"/>
      <c r="AE24" s="445">
        <f>IFERROR(VLOOKUP($C24,'Proposed Rates'!$B:$J,AE$11,FALSE),0)</f>
        <v>0</v>
      </c>
      <c r="AF24" s="429">
        <f t="shared" si="16"/>
        <v>0</v>
      </c>
      <c r="AG24" s="431">
        <f t="shared" si="17"/>
        <v>0</v>
      </c>
      <c r="AH24" s="80"/>
      <c r="AI24" s="432">
        <f t="shared" si="18"/>
        <v>0</v>
      </c>
      <c r="AJ24" s="433" t="str">
        <f t="shared" si="19"/>
        <v/>
      </c>
      <c r="AK24" s="59"/>
      <c r="AL24" s="445">
        <f>IFERROR(VLOOKUP($C24,'Proposed Rates'!$B:$J,AL$11,FALSE),0)</f>
        <v>0</v>
      </c>
      <c r="AM24" s="429">
        <f t="shared" si="20"/>
        <v>0</v>
      </c>
      <c r="AN24" s="431">
        <f t="shared" si="21"/>
        <v>0</v>
      </c>
      <c r="AO24" s="80"/>
      <c r="AP24" s="432">
        <f t="shared" si="22"/>
        <v>0</v>
      </c>
      <c r="AQ24" s="433" t="str">
        <f t="shared" si="23"/>
        <v/>
      </c>
      <c r="AR24" s="434"/>
    </row>
    <row r="25" ht="12.0" customHeight="1">
      <c r="A25" s="59"/>
      <c r="B25" s="435"/>
      <c r="C25" s="426" t="str">
        <f t="shared" si="1"/>
        <v>General Service &lt; 50 kW.</v>
      </c>
      <c r="D25" s="427"/>
      <c r="E25" s="351"/>
      <c r="F25" s="445">
        <f>IFERROR(VLOOKUP($C25,'Proposed Rates'!$B:$J,F$11,FALSE),0)</f>
        <v>0</v>
      </c>
      <c r="G25" s="429">
        <f t="shared" si="2"/>
        <v>0</v>
      </c>
      <c r="H25" s="431">
        <f t="shared" si="3"/>
        <v>0</v>
      </c>
      <c r="I25" s="80"/>
      <c r="J25" s="445">
        <f>IFERROR(VLOOKUP($C25,'Proposed Rates'!$B:$J,J$11,FALSE),0)</f>
        <v>0</v>
      </c>
      <c r="K25" s="429">
        <f t="shared" si="4"/>
        <v>0</v>
      </c>
      <c r="L25" s="431">
        <f t="shared" si="5"/>
        <v>0</v>
      </c>
      <c r="M25" s="80"/>
      <c r="N25" s="432">
        <f t="shared" si="6"/>
        <v>0</v>
      </c>
      <c r="O25" s="433" t="str">
        <f t="shared" si="7"/>
        <v/>
      </c>
      <c r="P25" s="59"/>
      <c r="Q25" s="445">
        <f>IFERROR(VLOOKUP($C25,'Proposed Rates'!$B:$J,Q$11,FALSE),0)</f>
        <v>0</v>
      </c>
      <c r="R25" s="429">
        <f t="shared" si="8"/>
        <v>0</v>
      </c>
      <c r="S25" s="431">
        <f t="shared" si="9"/>
        <v>0</v>
      </c>
      <c r="T25" s="80"/>
      <c r="U25" s="432">
        <f t="shared" si="10"/>
        <v>0</v>
      </c>
      <c r="V25" s="433" t="str">
        <f t="shared" si="11"/>
        <v/>
      </c>
      <c r="W25" s="59"/>
      <c r="X25" s="445">
        <f>IFERROR(VLOOKUP($C25,'Proposed Rates'!$B:$J,X$11,FALSE),0)</f>
        <v>0</v>
      </c>
      <c r="Y25" s="429">
        <f t="shared" si="12"/>
        <v>0</v>
      </c>
      <c r="Z25" s="431">
        <f t="shared" si="13"/>
        <v>0</v>
      </c>
      <c r="AA25" s="80"/>
      <c r="AB25" s="432">
        <f t="shared" si="14"/>
        <v>0</v>
      </c>
      <c r="AC25" s="433" t="str">
        <f t="shared" si="15"/>
        <v/>
      </c>
      <c r="AD25" s="59"/>
      <c r="AE25" s="445">
        <f>IFERROR(VLOOKUP($C25,'Proposed Rates'!$B:$J,AE$11,FALSE),0)</f>
        <v>0</v>
      </c>
      <c r="AF25" s="429">
        <f t="shared" si="16"/>
        <v>0</v>
      </c>
      <c r="AG25" s="431">
        <f t="shared" si="17"/>
        <v>0</v>
      </c>
      <c r="AH25" s="80"/>
      <c r="AI25" s="432">
        <f t="shared" si="18"/>
        <v>0</v>
      </c>
      <c r="AJ25" s="433" t="str">
        <f t="shared" si="19"/>
        <v/>
      </c>
      <c r="AK25" s="59"/>
      <c r="AL25" s="445">
        <f>IFERROR(VLOOKUP($C25,'Proposed Rates'!$B:$J,AL$11,FALSE),0)</f>
        <v>0</v>
      </c>
      <c r="AM25" s="429">
        <f t="shared" si="20"/>
        <v>0</v>
      </c>
      <c r="AN25" s="431">
        <f t="shared" si="21"/>
        <v>0</v>
      </c>
      <c r="AO25" s="80"/>
      <c r="AP25" s="432">
        <f t="shared" si="22"/>
        <v>0</v>
      </c>
      <c r="AQ25" s="433" t="str">
        <f t="shared" si="23"/>
        <v/>
      </c>
      <c r="AR25" s="434"/>
    </row>
    <row r="26" ht="12.0" customHeight="1">
      <c r="A26" s="59"/>
      <c r="B26" s="435"/>
      <c r="C26" s="426" t="str">
        <f t="shared" si="1"/>
        <v>General Service &lt; 50 kW.</v>
      </c>
      <c r="D26" s="427"/>
      <c r="E26" s="351"/>
      <c r="F26" s="445">
        <f>IFERROR(VLOOKUP($C26,'Proposed Rates'!$B:$J,F$11,FALSE),0)</f>
        <v>0</v>
      </c>
      <c r="G26" s="429">
        <f t="shared" si="2"/>
        <v>0</v>
      </c>
      <c r="H26" s="431">
        <f t="shared" si="3"/>
        <v>0</v>
      </c>
      <c r="I26" s="80"/>
      <c r="J26" s="445">
        <f>IFERROR(VLOOKUP($C26,'Proposed Rates'!$B:$J,J$11,FALSE),0)</f>
        <v>0</v>
      </c>
      <c r="K26" s="429">
        <f t="shared" si="4"/>
        <v>0</v>
      </c>
      <c r="L26" s="431">
        <f t="shared" si="5"/>
        <v>0</v>
      </c>
      <c r="M26" s="80"/>
      <c r="N26" s="432">
        <f t="shared" si="6"/>
        <v>0</v>
      </c>
      <c r="O26" s="433" t="str">
        <f t="shared" si="7"/>
        <v/>
      </c>
      <c r="P26" s="59"/>
      <c r="Q26" s="445">
        <f>IFERROR(VLOOKUP($C26,'Proposed Rates'!$B:$J,Q$11,FALSE),0)</f>
        <v>0</v>
      </c>
      <c r="R26" s="429">
        <f t="shared" si="8"/>
        <v>0</v>
      </c>
      <c r="S26" s="431">
        <f t="shared" si="9"/>
        <v>0</v>
      </c>
      <c r="T26" s="80"/>
      <c r="U26" s="432">
        <f t="shared" si="10"/>
        <v>0</v>
      </c>
      <c r="V26" s="433" t="str">
        <f t="shared" si="11"/>
        <v/>
      </c>
      <c r="W26" s="59"/>
      <c r="X26" s="445">
        <f>IFERROR(VLOOKUP($C26,'Proposed Rates'!$B:$J,X$11,FALSE),0)</f>
        <v>0</v>
      </c>
      <c r="Y26" s="429">
        <f t="shared" si="12"/>
        <v>0</v>
      </c>
      <c r="Z26" s="431">
        <f t="shared" si="13"/>
        <v>0</v>
      </c>
      <c r="AA26" s="80"/>
      <c r="AB26" s="432">
        <f t="shared" si="14"/>
        <v>0</v>
      </c>
      <c r="AC26" s="433" t="str">
        <f t="shared" si="15"/>
        <v/>
      </c>
      <c r="AD26" s="59"/>
      <c r="AE26" s="445">
        <f>IFERROR(VLOOKUP($C26,'Proposed Rates'!$B:$J,AE$11,FALSE),0)</f>
        <v>0</v>
      </c>
      <c r="AF26" s="429">
        <f t="shared" si="16"/>
        <v>0</v>
      </c>
      <c r="AG26" s="431">
        <f t="shared" si="17"/>
        <v>0</v>
      </c>
      <c r="AH26" s="80"/>
      <c r="AI26" s="432">
        <f t="shared" si="18"/>
        <v>0</v>
      </c>
      <c r="AJ26" s="433" t="str">
        <f t="shared" si="19"/>
        <v/>
      </c>
      <c r="AK26" s="59"/>
      <c r="AL26" s="445">
        <f>IFERROR(VLOOKUP($C26,'Proposed Rates'!$B:$J,AL$11,FALSE),0)</f>
        <v>0</v>
      </c>
      <c r="AM26" s="429">
        <f t="shared" si="20"/>
        <v>0</v>
      </c>
      <c r="AN26" s="431">
        <f t="shared" si="21"/>
        <v>0</v>
      </c>
      <c r="AO26" s="80"/>
      <c r="AP26" s="432">
        <f t="shared" si="22"/>
        <v>0</v>
      </c>
      <c r="AQ26" s="433" t="str">
        <f t="shared" si="23"/>
        <v/>
      </c>
      <c r="AR26" s="434"/>
    </row>
    <row r="27" ht="12.0" customHeight="1">
      <c r="A27" s="59"/>
      <c r="B27" s="435"/>
      <c r="C27" s="426" t="str">
        <f t="shared" si="1"/>
        <v>General Service &lt; 50 kW.</v>
      </c>
      <c r="D27" s="427"/>
      <c r="E27" s="351"/>
      <c r="F27" s="445">
        <f>IFERROR(VLOOKUP($C27,'Proposed Rates'!$B:$J,F$11,FALSE),0)</f>
        <v>0</v>
      </c>
      <c r="G27" s="429">
        <f t="shared" si="2"/>
        <v>0</v>
      </c>
      <c r="H27" s="431">
        <f t="shared" si="3"/>
        <v>0</v>
      </c>
      <c r="I27" s="80"/>
      <c r="J27" s="445">
        <f>IFERROR(VLOOKUP($C27,'Proposed Rates'!$B:$J,J$11,FALSE),0)</f>
        <v>0</v>
      </c>
      <c r="K27" s="429">
        <f t="shared" si="4"/>
        <v>0</v>
      </c>
      <c r="L27" s="431">
        <f t="shared" si="5"/>
        <v>0</v>
      </c>
      <c r="M27" s="80"/>
      <c r="N27" s="432">
        <f t="shared" si="6"/>
        <v>0</v>
      </c>
      <c r="O27" s="433" t="str">
        <f t="shared" si="7"/>
        <v/>
      </c>
      <c r="P27" s="59"/>
      <c r="Q27" s="445">
        <f>IFERROR(VLOOKUP($C27,'Proposed Rates'!$B:$J,Q$11,FALSE),0)</f>
        <v>0</v>
      </c>
      <c r="R27" s="429">
        <f t="shared" si="8"/>
        <v>0</v>
      </c>
      <c r="S27" s="431">
        <f t="shared" si="9"/>
        <v>0</v>
      </c>
      <c r="T27" s="80"/>
      <c r="U27" s="432">
        <f t="shared" si="10"/>
        <v>0</v>
      </c>
      <c r="V27" s="433" t="str">
        <f t="shared" si="11"/>
        <v/>
      </c>
      <c r="W27" s="59"/>
      <c r="X27" s="445">
        <f>IFERROR(VLOOKUP($C27,'Proposed Rates'!$B:$J,X$11,FALSE),0)</f>
        <v>0</v>
      </c>
      <c r="Y27" s="429">
        <f t="shared" si="12"/>
        <v>0</v>
      </c>
      <c r="Z27" s="431">
        <f t="shared" si="13"/>
        <v>0</v>
      </c>
      <c r="AA27" s="80"/>
      <c r="AB27" s="432">
        <f t="shared" si="14"/>
        <v>0</v>
      </c>
      <c r="AC27" s="433" t="str">
        <f t="shared" si="15"/>
        <v/>
      </c>
      <c r="AD27" s="59"/>
      <c r="AE27" s="445">
        <f>IFERROR(VLOOKUP($C27,'Proposed Rates'!$B:$J,AE$11,FALSE),0)</f>
        <v>0</v>
      </c>
      <c r="AF27" s="429">
        <f t="shared" si="16"/>
        <v>0</v>
      </c>
      <c r="AG27" s="431">
        <f t="shared" si="17"/>
        <v>0</v>
      </c>
      <c r="AH27" s="80"/>
      <c r="AI27" s="432">
        <f t="shared" si="18"/>
        <v>0</v>
      </c>
      <c r="AJ27" s="433" t="str">
        <f t="shared" si="19"/>
        <v/>
      </c>
      <c r="AK27" s="59"/>
      <c r="AL27" s="445">
        <f>IFERROR(VLOOKUP($C27,'Proposed Rates'!$B:$J,AL$11,FALSE),0)</f>
        <v>0</v>
      </c>
      <c r="AM27" s="429">
        <f t="shared" si="20"/>
        <v>0</v>
      </c>
      <c r="AN27" s="431">
        <f t="shared" si="21"/>
        <v>0</v>
      </c>
      <c r="AO27" s="80"/>
      <c r="AP27" s="432">
        <f t="shared" si="22"/>
        <v>0</v>
      </c>
      <c r="AQ27" s="433" t="str">
        <f t="shared" si="23"/>
        <v/>
      </c>
      <c r="AR27" s="434"/>
    </row>
    <row r="28" ht="12.0" customHeight="1">
      <c r="A28" s="59"/>
      <c r="B28" s="435"/>
      <c r="C28" s="426" t="str">
        <f t="shared" si="1"/>
        <v>General Service &lt; 50 kW.</v>
      </c>
      <c r="D28" s="427"/>
      <c r="E28" s="351"/>
      <c r="F28" s="445">
        <f>IFERROR(VLOOKUP($C28,'Proposed Rates'!$B:$J,F$11,FALSE),0)</f>
        <v>0</v>
      </c>
      <c r="G28" s="429">
        <f t="shared" si="2"/>
        <v>0</v>
      </c>
      <c r="H28" s="431">
        <f t="shared" si="3"/>
        <v>0</v>
      </c>
      <c r="I28" s="80"/>
      <c r="J28" s="445">
        <f>IFERROR(VLOOKUP($C28,'Proposed Rates'!$B:$J,J$11,FALSE),0)</f>
        <v>0</v>
      </c>
      <c r="K28" s="429">
        <f t="shared" si="4"/>
        <v>0</v>
      </c>
      <c r="L28" s="431">
        <f t="shared" si="5"/>
        <v>0</v>
      </c>
      <c r="M28" s="80"/>
      <c r="N28" s="432">
        <f t="shared" si="6"/>
        <v>0</v>
      </c>
      <c r="O28" s="433" t="str">
        <f t="shared" si="7"/>
        <v/>
      </c>
      <c r="P28" s="59"/>
      <c r="Q28" s="445">
        <f>IFERROR(VLOOKUP($C28,'Proposed Rates'!$B:$J,Q$11,FALSE),0)</f>
        <v>0</v>
      </c>
      <c r="R28" s="429">
        <f t="shared" si="8"/>
        <v>0</v>
      </c>
      <c r="S28" s="431">
        <f t="shared" si="9"/>
        <v>0</v>
      </c>
      <c r="T28" s="80"/>
      <c r="U28" s="432">
        <f t="shared" si="10"/>
        <v>0</v>
      </c>
      <c r="V28" s="433" t="str">
        <f t="shared" si="11"/>
        <v/>
      </c>
      <c r="W28" s="59"/>
      <c r="X28" s="445">
        <f>IFERROR(VLOOKUP($C28,'Proposed Rates'!$B:$J,X$11,FALSE),0)</f>
        <v>0</v>
      </c>
      <c r="Y28" s="429">
        <f t="shared" si="12"/>
        <v>0</v>
      </c>
      <c r="Z28" s="431">
        <f t="shared" si="13"/>
        <v>0</v>
      </c>
      <c r="AA28" s="80"/>
      <c r="AB28" s="432">
        <f t="shared" si="14"/>
        <v>0</v>
      </c>
      <c r="AC28" s="433" t="str">
        <f t="shared" si="15"/>
        <v/>
      </c>
      <c r="AD28" s="59"/>
      <c r="AE28" s="445">
        <f>IFERROR(VLOOKUP($C28,'Proposed Rates'!$B:$J,AE$11,FALSE),0)</f>
        <v>0</v>
      </c>
      <c r="AF28" s="429">
        <f t="shared" si="16"/>
        <v>0</v>
      </c>
      <c r="AG28" s="431">
        <f t="shared" si="17"/>
        <v>0</v>
      </c>
      <c r="AH28" s="80"/>
      <c r="AI28" s="432">
        <f t="shared" si="18"/>
        <v>0</v>
      </c>
      <c r="AJ28" s="433" t="str">
        <f t="shared" si="19"/>
        <v/>
      </c>
      <c r="AK28" s="59"/>
      <c r="AL28" s="445">
        <f>IFERROR(VLOOKUP($C28,'Proposed Rates'!$B:$J,AL$11,FALSE),0)</f>
        <v>0</v>
      </c>
      <c r="AM28" s="429">
        <f t="shared" si="20"/>
        <v>0</v>
      </c>
      <c r="AN28" s="431">
        <f t="shared" si="21"/>
        <v>0</v>
      </c>
      <c r="AO28" s="80"/>
      <c r="AP28" s="432">
        <f t="shared" si="22"/>
        <v>0</v>
      </c>
      <c r="AQ28" s="433" t="str">
        <f t="shared" si="23"/>
        <v/>
      </c>
      <c r="AR28" s="434"/>
    </row>
    <row r="29" ht="12.0" customHeight="1">
      <c r="A29" s="337"/>
      <c r="B29" s="436" t="s">
        <v>310</v>
      </c>
      <c r="C29" s="437"/>
      <c r="D29" s="437"/>
      <c r="E29" s="437"/>
      <c r="F29" s="438"/>
      <c r="G29" s="534"/>
      <c r="H29" s="440">
        <f>SUM(H15:H28)</f>
        <v>491.53</v>
      </c>
      <c r="I29" s="441"/>
      <c r="J29" s="438"/>
      <c r="K29" s="534"/>
      <c r="L29" s="440">
        <f>SUM(L15:L28)</f>
        <v>567.94</v>
      </c>
      <c r="M29" s="441"/>
      <c r="N29" s="442">
        <f t="shared" si="6"/>
        <v>76.41</v>
      </c>
      <c r="O29" s="443">
        <f t="shared" si="7"/>
        <v>0.1554533803</v>
      </c>
      <c r="P29" s="337"/>
      <c r="Q29" s="438"/>
      <c r="R29" s="534"/>
      <c r="S29" s="440">
        <f>SUM(S15:S28)</f>
        <v>611.93</v>
      </c>
      <c r="T29" s="441"/>
      <c r="U29" s="442">
        <f t="shared" si="10"/>
        <v>43.99</v>
      </c>
      <c r="V29" s="443">
        <f t="shared" si="11"/>
        <v>0.077455365</v>
      </c>
      <c r="W29" s="337"/>
      <c r="X29" s="438"/>
      <c r="Y29" s="534"/>
      <c r="Z29" s="440">
        <f>SUM(Z15:Z28)</f>
        <v>665.54</v>
      </c>
      <c r="AA29" s="441"/>
      <c r="AB29" s="442">
        <f t="shared" si="14"/>
        <v>53.61</v>
      </c>
      <c r="AC29" s="443">
        <f t="shared" si="15"/>
        <v>0.08760805975</v>
      </c>
      <c r="AD29" s="337"/>
      <c r="AE29" s="438"/>
      <c r="AF29" s="534"/>
      <c r="AG29" s="440">
        <f>SUM(AG15:AG28)</f>
        <v>704.94</v>
      </c>
      <c r="AH29" s="441"/>
      <c r="AI29" s="442">
        <f t="shared" si="18"/>
        <v>39.4</v>
      </c>
      <c r="AJ29" s="443">
        <f t="shared" si="19"/>
        <v>0.05920004808</v>
      </c>
      <c r="AK29" s="337"/>
      <c r="AL29" s="438"/>
      <c r="AM29" s="534"/>
      <c r="AN29" s="440">
        <f>SUM(AN15:AN28)</f>
        <v>742.82</v>
      </c>
      <c r="AO29" s="441"/>
      <c r="AP29" s="442">
        <f t="shared" si="22"/>
        <v>37.88</v>
      </c>
      <c r="AQ29" s="443">
        <f t="shared" si="23"/>
        <v>0.05373506965</v>
      </c>
      <c r="AR29" s="444"/>
    </row>
    <row r="30" ht="12.0" customHeight="1">
      <c r="A30" s="59"/>
      <c r="B30" s="435" t="s">
        <v>234</v>
      </c>
      <c r="C30" s="426" t="str">
        <f t="shared" ref="C30:C36" si="24">D$6&amp;"."&amp;B30</f>
        <v>General Service &lt; 50 kW.DVA Disposition Rate Rider Group 1 -2025</v>
      </c>
      <c r="D30" s="427" t="s">
        <v>308</v>
      </c>
      <c r="E30" s="351"/>
      <c r="F30" s="445">
        <f>IFERROR(VLOOKUP($C30,'Proposed Rates'!$B:$J,F$11,FALSE),0)</f>
        <v>0</v>
      </c>
      <c r="G30" s="429">
        <f t="shared" ref="G30:G33" si="25">IF($D30="Monthly",1,IF($D30="per KWH",$F$10,0))</f>
        <v>15000</v>
      </c>
      <c r="H30" s="431">
        <f t="shared" ref="H30:H36" si="26">G30*F30</f>
        <v>0</v>
      </c>
      <c r="I30" s="80"/>
      <c r="J30" s="445">
        <f>IFERROR(VLOOKUP($C30,'Proposed Rates'!$B:$J,J$11,FALSE),0)</f>
        <v>-0.0004</v>
      </c>
      <c r="K30" s="429">
        <f t="shared" ref="K30:K33" si="27">IF($D30="Monthly",1,IF($D30="per KWH",$F$10,0))</f>
        <v>15000</v>
      </c>
      <c r="L30" s="431">
        <f t="shared" ref="L30:L36" si="28">K30*J30</f>
        <v>-6</v>
      </c>
      <c r="M30" s="80"/>
      <c r="N30" s="432">
        <f t="shared" si="6"/>
        <v>-6</v>
      </c>
      <c r="O30" s="433" t="str">
        <f t="shared" si="7"/>
        <v/>
      </c>
      <c r="P30" s="59"/>
      <c r="Q30" s="445">
        <f>IFERROR(VLOOKUP($C30,'Proposed Rates'!$B:$J,Q$11,FALSE),0)</f>
        <v>0</v>
      </c>
      <c r="R30" s="429">
        <f t="shared" ref="R30:R33" si="29">IF($D30="Monthly",1,IF($D30="per KWH",$F$10,0))</f>
        <v>15000</v>
      </c>
      <c r="S30" s="431">
        <f t="shared" ref="S30:S36" si="30">R30*Q30</f>
        <v>0</v>
      </c>
      <c r="T30" s="80"/>
      <c r="U30" s="432">
        <f t="shared" si="10"/>
        <v>6</v>
      </c>
      <c r="V30" s="433">
        <f t="shared" si="11"/>
        <v>-1</v>
      </c>
      <c r="W30" s="59"/>
      <c r="X30" s="445">
        <f>IFERROR(VLOOKUP($C30,'Proposed Rates'!$B:$J,X$11,FALSE),0)</f>
        <v>0</v>
      </c>
      <c r="Y30" s="429">
        <f t="shared" ref="Y30:Y33" si="31">IF($D30="Monthly",1,IF($D30="per KWH",$F$10,0))</f>
        <v>15000</v>
      </c>
      <c r="Z30" s="431">
        <f t="shared" ref="Z30:Z36" si="32">Y30*X30</f>
        <v>0</v>
      </c>
      <c r="AA30" s="80"/>
      <c r="AB30" s="432">
        <f t="shared" si="14"/>
        <v>0</v>
      </c>
      <c r="AC30" s="433" t="str">
        <f t="shared" si="15"/>
        <v/>
      </c>
      <c r="AD30" s="59"/>
      <c r="AE30" s="445">
        <f>IFERROR(VLOOKUP($C30,'Proposed Rates'!$B:$J,AE$11,FALSE),0)</f>
        <v>0</v>
      </c>
      <c r="AF30" s="429">
        <f t="shared" ref="AF30:AF33" si="33">IF($D30="Monthly",1,IF($D30="per KWH",$F$10,0))</f>
        <v>15000</v>
      </c>
      <c r="AG30" s="431">
        <f t="shared" ref="AG30:AG36" si="34">AF30*AE30</f>
        <v>0</v>
      </c>
      <c r="AH30" s="80"/>
      <c r="AI30" s="432">
        <f t="shared" si="18"/>
        <v>0</v>
      </c>
      <c r="AJ30" s="433" t="str">
        <f t="shared" si="19"/>
        <v/>
      </c>
      <c r="AK30" s="59"/>
      <c r="AL30" s="445">
        <f>IFERROR(VLOOKUP($C30,'Proposed Rates'!$B:$J,AL$11,FALSE),0)</f>
        <v>0</v>
      </c>
      <c r="AM30" s="429">
        <f t="shared" ref="AM30:AM33" si="35">IF($D30="Monthly",1,IF($D30="per KWH",$F$10,0))</f>
        <v>15000</v>
      </c>
      <c r="AN30" s="431">
        <f t="shared" ref="AN30:AN36" si="36">AM30*AL30</f>
        <v>0</v>
      </c>
      <c r="AO30" s="80"/>
      <c r="AP30" s="432">
        <f t="shared" si="22"/>
        <v>0</v>
      </c>
      <c r="AQ30" s="433" t="str">
        <f t="shared" si="23"/>
        <v/>
      </c>
      <c r="AR30" s="434"/>
    </row>
    <row r="31" ht="12.0" customHeight="1">
      <c r="A31" s="59"/>
      <c r="B31" s="435" t="s">
        <v>236</v>
      </c>
      <c r="C31" s="426" t="str">
        <f t="shared" si="24"/>
        <v>General Service &lt; 50 kW.DVA Disposition Rate Rider Group 1 - 2024</v>
      </c>
      <c r="D31" s="427" t="s">
        <v>308</v>
      </c>
      <c r="E31" s="351"/>
      <c r="F31" s="445" t="str">
        <f>IFERROR(VLOOKUP($C31,'Proposed Rates'!$B:$J,F$11,FALSE),0)</f>
        <v/>
      </c>
      <c r="G31" s="429">
        <f t="shared" si="25"/>
        <v>15000</v>
      </c>
      <c r="H31" s="431">
        <f t="shared" si="26"/>
        <v>0</v>
      </c>
      <c r="I31" s="519"/>
      <c r="J31" s="445">
        <f>IFERROR(VLOOKUP($C31,'Proposed Rates'!$B:$J,J$11,FALSE),0)</f>
        <v>0</v>
      </c>
      <c r="K31" s="429">
        <f t="shared" si="27"/>
        <v>15000</v>
      </c>
      <c r="L31" s="431">
        <f t="shared" si="28"/>
        <v>0</v>
      </c>
      <c r="M31" s="448"/>
      <c r="N31" s="432">
        <f t="shared" si="6"/>
        <v>0</v>
      </c>
      <c r="O31" s="433" t="str">
        <f t="shared" si="7"/>
        <v/>
      </c>
      <c r="P31" s="59"/>
      <c r="Q31" s="445">
        <f>IFERROR(VLOOKUP($C31,'Proposed Rates'!$B:$J,Q$11,FALSE),0)</f>
        <v>0</v>
      </c>
      <c r="R31" s="429">
        <f t="shared" si="29"/>
        <v>15000</v>
      </c>
      <c r="S31" s="431">
        <f t="shared" si="30"/>
        <v>0</v>
      </c>
      <c r="T31" s="448"/>
      <c r="U31" s="432">
        <f t="shared" si="10"/>
        <v>0</v>
      </c>
      <c r="V31" s="433" t="str">
        <f t="shared" si="11"/>
        <v/>
      </c>
      <c r="W31" s="59"/>
      <c r="X31" s="445">
        <f>IFERROR(VLOOKUP($C31,'Proposed Rates'!$B:$J,X$11,FALSE),0)</f>
        <v>0</v>
      </c>
      <c r="Y31" s="429">
        <f t="shared" si="31"/>
        <v>15000</v>
      </c>
      <c r="Z31" s="431">
        <f t="shared" si="32"/>
        <v>0</v>
      </c>
      <c r="AA31" s="448"/>
      <c r="AB31" s="432">
        <f t="shared" si="14"/>
        <v>0</v>
      </c>
      <c r="AC31" s="433" t="str">
        <f t="shared" si="15"/>
        <v/>
      </c>
      <c r="AD31" s="59"/>
      <c r="AE31" s="445">
        <f>IFERROR(VLOOKUP($C31,'Proposed Rates'!$B:$J,AE$11,FALSE),0)</f>
        <v>0</v>
      </c>
      <c r="AF31" s="429">
        <f t="shared" si="33"/>
        <v>15000</v>
      </c>
      <c r="AG31" s="431">
        <f t="shared" si="34"/>
        <v>0</v>
      </c>
      <c r="AH31" s="448"/>
      <c r="AI31" s="432">
        <f t="shared" si="18"/>
        <v>0</v>
      </c>
      <c r="AJ31" s="433" t="str">
        <f t="shared" si="19"/>
        <v/>
      </c>
      <c r="AK31" s="59"/>
      <c r="AL31" s="445">
        <f>IFERROR(VLOOKUP($C31,'Proposed Rates'!$B:$J,AL$11,FALSE),0)</f>
        <v>0</v>
      </c>
      <c r="AM31" s="429">
        <f t="shared" si="35"/>
        <v>15000</v>
      </c>
      <c r="AN31" s="431">
        <f t="shared" si="36"/>
        <v>0</v>
      </c>
      <c r="AO31" s="448"/>
      <c r="AP31" s="432">
        <f t="shared" si="22"/>
        <v>0</v>
      </c>
      <c r="AQ31" s="433" t="str">
        <f t="shared" si="23"/>
        <v/>
      </c>
      <c r="AR31" s="434"/>
    </row>
    <row r="32" ht="12.0" customHeight="1">
      <c r="A32" s="59"/>
      <c r="B32" s="435" t="s">
        <v>244</v>
      </c>
      <c r="C32" s="426" t="str">
        <f t="shared" si="24"/>
        <v>General Service &lt; 50 kW.CBR Class B Rate Riders</v>
      </c>
      <c r="D32" s="427" t="s">
        <v>308</v>
      </c>
      <c r="E32" s="351"/>
      <c r="F32" s="445">
        <f>IFERROR(VLOOKUP($C32,'Proposed Rates'!$B:$J,F$11,FALSE),0)</f>
        <v>0.0002</v>
      </c>
      <c r="G32" s="429">
        <f t="shared" si="25"/>
        <v>15000</v>
      </c>
      <c r="H32" s="431">
        <f t="shared" si="26"/>
        <v>3</v>
      </c>
      <c r="I32" s="519"/>
      <c r="J32" s="445">
        <f>IFERROR(VLOOKUP($C32,'Proposed Rates'!$B:$J,J$11,FALSE),0)</f>
        <v>0.0004</v>
      </c>
      <c r="K32" s="429">
        <f t="shared" si="27"/>
        <v>15000</v>
      </c>
      <c r="L32" s="431">
        <f t="shared" si="28"/>
        <v>6</v>
      </c>
      <c r="M32" s="448"/>
      <c r="N32" s="432">
        <f t="shared" si="6"/>
        <v>3</v>
      </c>
      <c r="O32" s="433">
        <f t="shared" si="7"/>
        <v>1</v>
      </c>
      <c r="P32" s="59"/>
      <c r="Q32" s="445">
        <f>IFERROR(VLOOKUP($C32,'Proposed Rates'!$B:$J,Q$11,FALSE),0)</f>
        <v>0</v>
      </c>
      <c r="R32" s="429">
        <f t="shared" si="29"/>
        <v>15000</v>
      </c>
      <c r="S32" s="431">
        <f t="shared" si="30"/>
        <v>0</v>
      </c>
      <c r="T32" s="448"/>
      <c r="U32" s="432">
        <f t="shared" si="10"/>
        <v>-6</v>
      </c>
      <c r="V32" s="433">
        <f t="shared" si="11"/>
        <v>-1</v>
      </c>
      <c r="W32" s="59"/>
      <c r="X32" s="445">
        <f>IFERROR(VLOOKUP($C32,'Proposed Rates'!$B:$J,X$11,FALSE),0)</f>
        <v>0</v>
      </c>
      <c r="Y32" s="429">
        <f t="shared" si="31"/>
        <v>15000</v>
      </c>
      <c r="Z32" s="431">
        <f t="shared" si="32"/>
        <v>0</v>
      </c>
      <c r="AA32" s="448"/>
      <c r="AB32" s="432">
        <f t="shared" si="14"/>
        <v>0</v>
      </c>
      <c r="AC32" s="433" t="str">
        <f t="shared" si="15"/>
        <v/>
      </c>
      <c r="AD32" s="59"/>
      <c r="AE32" s="445">
        <f>IFERROR(VLOOKUP($C32,'Proposed Rates'!$B:$J,AE$11,FALSE),0)</f>
        <v>0</v>
      </c>
      <c r="AF32" s="429">
        <f t="shared" si="33"/>
        <v>15000</v>
      </c>
      <c r="AG32" s="431">
        <f t="shared" si="34"/>
        <v>0</v>
      </c>
      <c r="AH32" s="448"/>
      <c r="AI32" s="432">
        <f t="shared" si="18"/>
        <v>0</v>
      </c>
      <c r="AJ32" s="433" t="str">
        <f t="shared" si="19"/>
        <v/>
      </c>
      <c r="AK32" s="59"/>
      <c r="AL32" s="445">
        <f>IFERROR(VLOOKUP($C32,'Proposed Rates'!$B:$J,AL$11,FALSE),0)</f>
        <v>0</v>
      </c>
      <c r="AM32" s="429">
        <f t="shared" si="35"/>
        <v>15000</v>
      </c>
      <c r="AN32" s="431">
        <f t="shared" si="36"/>
        <v>0</v>
      </c>
      <c r="AO32" s="448"/>
      <c r="AP32" s="432">
        <f t="shared" si="22"/>
        <v>0</v>
      </c>
      <c r="AQ32" s="433" t="str">
        <f t="shared" si="23"/>
        <v/>
      </c>
      <c r="AR32" s="434"/>
    </row>
    <row r="33" ht="12.0" customHeight="1">
      <c r="A33" s="59"/>
      <c r="B33" s="435" t="s">
        <v>311</v>
      </c>
      <c r="C33" s="426" t="str">
        <f t="shared" si="24"/>
        <v>General Service &lt; 50 kW.GA Disposition Rate Rider-NonRPP</v>
      </c>
      <c r="D33" s="427" t="s">
        <v>308</v>
      </c>
      <c r="E33" s="351"/>
      <c r="F33" s="445">
        <f>IFERROR(VLOOKUP($C33,'Proposed Rates'!$B:$J,F$11,FALSE),0)</f>
        <v>0</v>
      </c>
      <c r="G33" s="429">
        <f t="shared" si="25"/>
        <v>15000</v>
      </c>
      <c r="H33" s="431">
        <f t="shared" si="26"/>
        <v>0</v>
      </c>
      <c r="I33" s="519"/>
      <c r="J33" s="445">
        <f>IFERROR(VLOOKUP($C33,'Proposed Rates'!$B:$J,J$11,FALSE),0)</f>
        <v>0</v>
      </c>
      <c r="K33" s="429">
        <f t="shared" si="27"/>
        <v>15000</v>
      </c>
      <c r="L33" s="431">
        <f t="shared" si="28"/>
        <v>0</v>
      </c>
      <c r="M33" s="448"/>
      <c r="N33" s="432">
        <f t="shared" si="6"/>
        <v>0</v>
      </c>
      <c r="O33" s="433" t="str">
        <f t="shared" si="7"/>
        <v/>
      </c>
      <c r="P33" s="59"/>
      <c r="Q33" s="445">
        <f>IFERROR(VLOOKUP($C33,'Proposed Rates'!$B:$J,Q$11,FALSE),0)</f>
        <v>0</v>
      </c>
      <c r="R33" s="429">
        <f t="shared" si="29"/>
        <v>15000</v>
      </c>
      <c r="S33" s="431">
        <f t="shared" si="30"/>
        <v>0</v>
      </c>
      <c r="T33" s="448"/>
      <c r="U33" s="432">
        <f t="shared" si="10"/>
        <v>0</v>
      </c>
      <c r="V33" s="433" t="str">
        <f t="shared" si="11"/>
        <v/>
      </c>
      <c r="W33" s="59"/>
      <c r="X33" s="445">
        <f>IFERROR(VLOOKUP($C33,'Proposed Rates'!$B:$J,X$11,FALSE),0)</f>
        <v>0</v>
      </c>
      <c r="Y33" s="429">
        <f t="shared" si="31"/>
        <v>15000</v>
      </c>
      <c r="Z33" s="431">
        <f t="shared" si="32"/>
        <v>0</v>
      </c>
      <c r="AA33" s="448"/>
      <c r="AB33" s="432">
        <f t="shared" si="14"/>
        <v>0</v>
      </c>
      <c r="AC33" s="433" t="str">
        <f t="shared" si="15"/>
        <v/>
      </c>
      <c r="AD33" s="59"/>
      <c r="AE33" s="445">
        <f>IFERROR(VLOOKUP($C33,'Proposed Rates'!$B:$J,AE$11,FALSE),0)</f>
        <v>0</v>
      </c>
      <c r="AF33" s="429">
        <f t="shared" si="33"/>
        <v>15000</v>
      </c>
      <c r="AG33" s="431">
        <f t="shared" si="34"/>
        <v>0</v>
      </c>
      <c r="AH33" s="448"/>
      <c r="AI33" s="432">
        <f t="shared" si="18"/>
        <v>0</v>
      </c>
      <c r="AJ33" s="433" t="str">
        <f t="shared" si="19"/>
        <v/>
      </c>
      <c r="AK33" s="59"/>
      <c r="AL33" s="445">
        <f>IFERROR(VLOOKUP($C33,'Proposed Rates'!$B:$J,AL$11,FALSE),0)</f>
        <v>0</v>
      </c>
      <c r="AM33" s="429">
        <f t="shared" si="35"/>
        <v>15000</v>
      </c>
      <c r="AN33" s="431">
        <f t="shared" si="36"/>
        <v>0</v>
      </c>
      <c r="AO33" s="448"/>
      <c r="AP33" s="432">
        <f t="shared" si="22"/>
        <v>0</v>
      </c>
      <c r="AQ33" s="433" t="str">
        <f t="shared" si="23"/>
        <v/>
      </c>
      <c r="AR33" s="434"/>
    </row>
    <row r="34" ht="12.0" customHeight="1">
      <c r="A34" s="59"/>
      <c r="B34" s="351" t="s">
        <v>269</v>
      </c>
      <c r="C34" s="426" t="str">
        <f t="shared" si="24"/>
        <v>General Service &lt; 50 kW.Low Voltage Service Charge</v>
      </c>
      <c r="D34" s="427" t="s">
        <v>308</v>
      </c>
      <c r="E34" s="351"/>
      <c r="F34" s="449">
        <f>IFERROR(VLOOKUP($C34,'Proposed Rates'!$B:$J,F$11,FALSE),0)</f>
        <v>0.00005</v>
      </c>
      <c r="G34" s="450">
        <f>$F$10*(1+F$63)</f>
        <v>15507</v>
      </c>
      <c r="H34" s="431">
        <f t="shared" si="26"/>
        <v>0.77535</v>
      </c>
      <c r="I34" s="80"/>
      <c r="J34" s="449">
        <f>IFERROR(VLOOKUP($C34,'Proposed Rates'!$B:$J,J$11,FALSE),0)</f>
        <v>0.00006</v>
      </c>
      <c r="K34" s="450">
        <f>$F$10*(1+J$63)</f>
        <v>15502.5</v>
      </c>
      <c r="L34" s="431">
        <f t="shared" si="28"/>
        <v>0.93015</v>
      </c>
      <c r="M34" s="80"/>
      <c r="N34" s="432">
        <f t="shared" si="6"/>
        <v>0.1548</v>
      </c>
      <c r="O34" s="433">
        <f t="shared" si="7"/>
        <v>0.1996517702</v>
      </c>
      <c r="P34" s="59"/>
      <c r="Q34" s="449">
        <f>IFERROR(VLOOKUP($C34,'Proposed Rates'!$B:$J,Q$11,FALSE),0)</f>
        <v>0.00006</v>
      </c>
      <c r="R34" s="450">
        <f>$F$10*(1+Q$63)</f>
        <v>15502.5</v>
      </c>
      <c r="S34" s="431">
        <f t="shared" si="30"/>
        <v>0.93015</v>
      </c>
      <c r="T34" s="80"/>
      <c r="U34" s="432">
        <f t="shared" si="10"/>
        <v>0</v>
      </c>
      <c r="V34" s="433">
        <f t="shared" si="11"/>
        <v>0</v>
      </c>
      <c r="W34" s="59"/>
      <c r="X34" s="449">
        <f>IFERROR(VLOOKUP($C34,'Proposed Rates'!$B:$J,X$11,FALSE),0)</f>
        <v>0.00006</v>
      </c>
      <c r="Y34" s="450">
        <f>$F$10*(1+X$63)</f>
        <v>15502.5</v>
      </c>
      <c r="Z34" s="431">
        <f t="shared" si="32"/>
        <v>0.93015</v>
      </c>
      <c r="AA34" s="80"/>
      <c r="AB34" s="432">
        <f t="shared" si="14"/>
        <v>0</v>
      </c>
      <c r="AC34" s="433">
        <f t="shared" si="15"/>
        <v>0</v>
      </c>
      <c r="AD34" s="59"/>
      <c r="AE34" s="449">
        <f>IFERROR(VLOOKUP($C34,'Proposed Rates'!$B:$J,AE$11,FALSE),0)</f>
        <v>0.00006</v>
      </c>
      <c r="AF34" s="450">
        <f>$F$10*(1+AE$63)</f>
        <v>15502.5</v>
      </c>
      <c r="AG34" s="431">
        <f t="shared" si="34"/>
        <v>0.93015</v>
      </c>
      <c r="AH34" s="80"/>
      <c r="AI34" s="432">
        <f t="shared" si="18"/>
        <v>0</v>
      </c>
      <c r="AJ34" s="433">
        <f t="shared" si="19"/>
        <v>0</v>
      </c>
      <c r="AK34" s="59"/>
      <c r="AL34" s="449">
        <f>IFERROR(VLOOKUP($C34,'Proposed Rates'!$B:$J,AL$11,FALSE),0)</f>
        <v>0.00006</v>
      </c>
      <c r="AM34" s="450">
        <f>$F$10*(1+AL$63)</f>
        <v>15502.5</v>
      </c>
      <c r="AN34" s="431">
        <f t="shared" si="36"/>
        <v>0.93015</v>
      </c>
      <c r="AO34" s="80"/>
      <c r="AP34" s="432">
        <f t="shared" si="22"/>
        <v>0</v>
      </c>
      <c r="AQ34" s="433">
        <f t="shared" si="23"/>
        <v>0</v>
      </c>
      <c r="AR34" s="434"/>
    </row>
    <row r="35" ht="12.0" customHeight="1">
      <c r="A35" s="59"/>
      <c r="B35" s="351" t="s">
        <v>312</v>
      </c>
      <c r="C35" s="426" t="str">
        <f t="shared" si="24"/>
        <v>General Service &lt; 50 kW.Line Losses on Cost of Power</v>
      </c>
      <c r="D35" s="427" t="s">
        <v>308</v>
      </c>
      <c r="E35" s="351"/>
      <c r="F35" s="451">
        <f>'Proposed Rates'!$K$249*F$44+'Proposed Rates'!$K$250*F$45+'Proposed Rates'!$K$251*F$46</f>
        <v>0.09904</v>
      </c>
      <c r="G35" s="541">
        <f>$F$10*(1+F$63)-$F$10</f>
        <v>507</v>
      </c>
      <c r="H35" s="431">
        <f t="shared" si="26"/>
        <v>50.21328</v>
      </c>
      <c r="I35" s="80"/>
      <c r="J35" s="451">
        <f>'Proposed Rates'!$K$249*J$44+'Proposed Rates'!$K$250*J$45+'Proposed Rates'!$K$251*J$46</f>
        <v>0.09904</v>
      </c>
      <c r="K35" s="541">
        <f>$F$10*(1+J$63)-$F$10</f>
        <v>502.5</v>
      </c>
      <c r="L35" s="431">
        <f t="shared" si="28"/>
        <v>49.7676</v>
      </c>
      <c r="M35" s="80"/>
      <c r="N35" s="432">
        <f t="shared" si="6"/>
        <v>-0.44568</v>
      </c>
      <c r="O35" s="433">
        <f t="shared" si="7"/>
        <v>-0.008875739645</v>
      </c>
      <c r="P35" s="59"/>
      <c r="Q35" s="451">
        <f>'Proposed Rates'!$K$249*Q$44+'Proposed Rates'!$K$250*Q$45+'Proposed Rates'!$K$251*Q$46</f>
        <v>0.09904</v>
      </c>
      <c r="R35" s="541">
        <f>$F$10*(1+Q$63)-$F$10</f>
        <v>502.5</v>
      </c>
      <c r="S35" s="431">
        <f t="shared" si="30"/>
        <v>49.7676</v>
      </c>
      <c r="T35" s="80"/>
      <c r="U35" s="432">
        <f t="shared" si="10"/>
        <v>0</v>
      </c>
      <c r="V35" s="433">
        <f t="shared" si="11"/>
        <v>0</v>
      </c>
      <c r="W35" s="59"/>
      <c r="X35" s="451">
        <f>'Proposed Rates'!$K$249*X$44+'Proposed Rates'!$K$250*X$45+'Proposed Rates'!$K$251*X$46</f>
        <v>0.09904</v>
      </c>
      <c r="Y35" s="541">
        <f>$F$10*(1+X$63)-$F$10</f>
        <v>502.5</v>
      </c>
      <c r="Z35" s="431">
        <f t="shared" si="32"/>
        <v>49.7676</v>
      </c>
      <c r="AA35" s="80"/>
      <c r="AB35" s="432">
        <f t="shared" si="14"/>
        <v>0</v>
      </c>
      <c r="AC35" s="433">
        <f t="shared" si="15"/>
        <v>0</v>
      </c>
      <c r="AD35" s="59"/>
      <c r="AE35" s="451">
        <f>'Proposed Rates'!$K$249*AE$44+'Proposed Rates'!$K$250*AE$45+'Proposed Rates'!$K$251*AE$46</f>
        <v>0.09904</v>
      </c>
      <c r="AF35" s="541">
        <f>$F$10*(1+AE$63)-$F$10</f>
        <v>502.5</v>
      </c>
      <c r="AG35" s="431">
        <f t="shared" si="34"/>
        <v>49.7676</v>
      </c>
      <c r="AH35" s="80"/>
      <c r="AI35" s="432">
        <f t="shared" si="18"/>
        <v>0</v>
      </c>
      <c r="AJ35" s="433">
        <f t="shared" si="19"/>
        <v>0</v>
      </c>
      <c r="AK35" s="59"/>
      <c r="AL35" s="451">
        <f>'Proposed Rates'!$K$249*AL$44+'Proposed Rates'!$K$250*AL$45+'Proposed Rates'!$K$251*AL$46</f>
        <v>0.09904</v>
      </c>
      <c r="AM35" s="541">
        <f>$F$10*(1+AL$63)-$F$10</f>
        <v>502.5</v>
      </c>
      <c r="AN35" s="431">
        <f t="shared" si="36"/>
        <v>49.7676</v>
      </c>
      <c r="AO35" s="80"/>
      <c r="AP35" s="432">
        <f t="shared" si="22"/>
        <v>0</v>
      </c>
      <c r="AQ35" s="433">
        <f t="shared" si="23"/>
        <v>0</v>
      </c>
      <c r="AR35" s="434"/>
    </row>
    <row r="36" ht="12.0" customHeight="1">
      <c r="A36" s="59"/>
      <c r="B36" s="351" t="s">
        <v>271</v>
      </c>
      <c r="C36" s="426" t="str">
        <f t="shared" si="24"/>
        <v>General Service &lt; 50 kW.Smart Meter Entity Charge</v>
      </c>
      <c r="D36" s="427" t="s">
        <v>306</v>
      </c>
      <c r="E36" s="351"/>
      <c r="F36" s="428">
        <f>IFERROR(VLOOKUP($C36,'Proposed Rates'!$B:$J,F$11,FALSE),0)</f>
        <v>0.42</v>
      </c>
      <c r="G36" s="429">
        <f>IF($D36="Monthly",1,IF($D36="per KWH",$F$10,0))</f>
        <v>1</v>
      </c>
      <c r="H36" s="431">
        <f t="shared" si="26"/>
        <v>0.42</v>
      </c>
      <c r="I36" s="80"/>
      <c r="J36" s="428">
        <f>IFERROR(VLOOKUP($C36,'Proposed Rates'!$B:$J,J$11,FALSE),0)</f>
        <v>0.42</v>
      </c>
      <c r="K36" s="429">
        <f>IF($D36="Monthly",1,IF($D36="per KWH",$F$10,0))</f>
        <v>1</v>
      </c>
      <c r="L36" s="431">
        <f t="shared" si="28"/>
        <v>0.42</v>
      </c>
      <c r="M36" s="80"/>
      <c r="N36" s="432">
        <f t="shared" si="6"/>
        <v>0</v>
      </c>
      <c r="O36" s="433">
        <f t="shared" si="7"/>
        <v>0</v>
      </c>
      <c r="P36" s="59"/>
      <c r="Q36" s="428">
        <f>IFERROR(VLOOKUP($C36,'Proposed Rates'!$B:$J,Q$11,FALSE),0)</f>
        <v>0.42</v>
      </c>
      <c r="R36" s="429">
        <f>IF($D36="Monthly",1,IF($D36="per KWH",$F$10,0))</f>
        <v>1</v>
      </c>
      <c r="S36" s="431">
        <f t="shared" si="30"/>
        <v>0.42</v>
      </c>
      <c r="T36" s="80"/>
      <c r="U36" s="432">
        <f t="shared" si="10"/>
        <v>0</v>
      </c>
      <c r="V36" s="433">
        <f t="shared" si="11"/>
        <v>0</v>
      </c>
      <c r="W36" s="59"/>
      <c r="X36" s="428">
        <f>IFERROR(VLOOKUP($C36,'Proposed Rates'!$B:$J,X$11,FALSE),0)</f>
        <v>0.43</v>
      </c>
      <c r="Y36" s="429">
        <f>IF($D36="Monthly",1,IF($D36="per KWH",$F$10,0))</f>
        <v>1</v>
      </c>
      <c r="Z36" s="431">
        <f t="shared" si="32"/>
        <v>0.43</v>
      </c>
      <c r="AA36" s="80"/>
      <c r="AB36" s="432">
        <f t="shared" si="14"/>
        <v>0.01</v>
      </c>
      <c r="AC36" s="433">
        <f t="shared" si="15"/>
        <v>0.02380952381</v>
      </c>
      <c r="AD36" s="59"/>
      <c r="AE36" s="428">
        <f>IFERROR(VLOOKUP($C36,'Proposed Rates'!$B:$J,AE$11,FALSE),0)</f>
        <v>0.44</v>
      </c>
      <c r="AF36" s="429">
        <f>IF($D36="Monthly",1,IF($D36="per KWH",$F$10,0))</f>
        <v>1</v>
      </c>
      <c r="AG36" s="431">
        <f t="shared" si="34"/>
        <v>0.44</v>
      </c>
      <c r="AH36" s="80"/>
      <c r="AI36" s="432">
        <f t="shared" si="18"/>
        <v>0.01</v>
      </c>
      <c r="AJ36" s="433">
        <f t="shared" si="19"/>
        <v>0.02325581395</v>
      </c>
      <c r="AK36" s="59"/>
      <c r="AL36" s="428">
        <f>IFERROR(VLOOKUP($C36,'Proposed Rates'!$B:$J,AL$11,FALSE),0)</f>
        <v>0.45</v>
      </c>
      <c r="AM36" s="429">
        <f>IF($D36="Monthly",1,IF($D36="per KWH",$F$10,0))</f>
        <v>1</v>
      </c>
      <c r="AN36" s="431">
        <f t="shared" si="36"/>
        <v>0.45</v>
      </c>
      <c r="AO36" s="80"/>
      <c r="AP36" s="432">
        <f t="shared" si="22"/>
        <v>0.01</v>
      </c>
      <c r="AQ36" s="433">
        <f t="shared" si="23"/>
        <v>0.02272727273</v>
      </c>
      <c r="AR36" s="434"/>
    </row>
    <row r="37" ht="12.0" customHeight="1">
      <c r="A37" s="59"/>
      <c r="B37" s="436" t="s">
        <v>313</v>
      </c>
      <c r="C37" s="453"/>
      <c r="D37" s="453"/>
      <c r="E37" s="453"/>
      <c r="F37" s="454"/>
      <c r="G37" s="535"/>
      <c r="H37" s="440">
        <f>SUM(H30:H36)+H29</f>
        <v>545.93863</v>
      </c>
      <c r="I37" s="456"/>
      <c r="J37" s="454"/>
      <c r="K37" s="535"/>
      <c r="L37" s="440">
        <f>SUM(L30:L36)+L29</f>
        <v>619.05775</v>
      </c>
      <c r="M37" s="456"/>
      <c r="N37" s="442">
        <f t="shared" si="6"/>
        <v>73.11912</v>
      </c>
      <c r="O37" s="443">
        <f t="shared" si="7"/>
        <v>0.1339328562</v>
      </c>
      <c r="P37" s="59"/>
      <c r="Q37" s="454"/>
      <c r="R37" s="535"/>
      <c r="S37" s="440">
        <f>SUM(S30:S36)+S29</f>
        <v>663.04775</v>
      </c>
      <c r="T37" s="456"/>
      <c r="U37" s="442">
        <f t="shared" si="10"/>
        <v>43.99</v>
      </c>
      <c r="V37" s="443">
        <f t="shared" si="11"/>
        <v>0.07105960631</v>
      </c>
      <c r="W37" s="59"/>
      <c r="X37" s="454"/>
      <c r="Y37" s="535"/>
      <c r="Z37" s="440">
        <f>SUM(Z30:Z36)+Z29</f>
        <v>716.66775</v>
      </c>
      <c r="AA37" s="456"/>
      <c r="AB37" s="442">
        <f t="shared" si="14"/>
        <v>53.62</v>
      </c>
      <c r="AC37" s="443">
        <f t="shared" si="15"/>
        <v>0.08086898719</v>
      </c>
      <c r="AD37" s="59"/>
      <c r="AE37" s="454"/>
      <c r="AF37" s="535"/>
      <c r="AG37" s="440">
        <f>SUM(AG30:AG36)+AG29</f>
        <v>756.07775</v>
      </c>
      <c r="AH37" s="456"/>
      <c r="AI37" s="442">
        <f t="shared" si="18"/>
        <v>39.41</v>
      </c>
      <c r="AJ37" s="443">
        <f t="shared" si="19"/>
        <v>0.05499061455</v>
      </c>
      <c r="AK37" s="59"/>
      <c r="AL37" s="454"/>
      <c r="AM37" s="535"/>
      <c r="AN37" s="440">
        <f>SUM(AN30:AN36)+AN29</f>
        <v>793.96775</v>
      </c>
      <c r="AO37" s="456"/>
      <c r="AP37" s="442">
        <f t="shared" si="22"/>
        <v>37.89</v>
      </c>
      <c r="AQ37" s="443">
        <f t="shared" si="23"/>
        <v>0.05011389371</v>
      </c>
      <c r="AR37" s="444"/>
    </row>
    <row r="38" ht="12.0" customHeight="1">
      <c r="A38" s="59"/>
      <c r="B38" s="80" t="s">
        <v>255</v>
      </c>
      <c r="C38" s="426" t="str">
        <f t="shared" ref="C38:C39" si="37">D$6&amp;"."&amp;B38</f>
        <v>General Service &lt; 50 kW.RTSR - Network</v>
      </c>
      <c r="D38" s="457" t="s">
        <v>308</v>
      </c>
      <c r="E38" s="80"/>
      <c r="F38" s="445">
        <f>IFERROR(VLOOKUP($C38,'Proposed Rates'!$B:$J,F$11,FALSE),0)</f>
        <v>0.0118</v>
      </c>
      <c r="G38" s="542">
        <f t="shared" ref="G38:G39" si="38">$F$10*(1+F$63)</f>
        <v>15507</v>
      </c>
      <c r="H38" s="431">
        <f t="shared" ref="H38:H39" si="39">G38*F38</f>
        <v>182.9826</v>
      </c>
      <c r="I38" s="80"/>
      <c r="J38" s="445">
        <f>IFERROR(VLOOKUP($C38,'Proposed Rates'!$B:$J,J$11,FALSE),0)</f>
        <v>0.011</v>
      </c>
      <c r="K38" s="542">
        <f t="shared" ref="K38:K39" si="40">$F$10*(1+J$63)</f>
        <v>15502.5</v>
      </c>
      <c r="L38" s="431">
        <f t="shared" ref="L38:L39" si="41">K38*J38</f>
        <v>170.5275</v>
      </c>
      <c r="M38" s="80"/>
      <c r="N38" s="432">
        <f t="shared" si="6"/>
        <v>-12.4551</v>
      </c>
      <c r="O38" s="433">
        <f t="shared" si="7"/>
        <v>-0.06806712769</v>
      </c>
      <c r="P38" s="59"/>
      <c r="Q38" s="445">
        <f>IFERROR(VLOOKUP($C38,'Proposed Rates'!$B:$J,Q$11,FALSE),0)</f>
        <v>0.011</v>
      </c>
      <c r="R38" s="542">
        <f t="shared" ref="R38:R39" si="42">$F$10*(1+Q$63)</f>
        <v>15502.5</v>
      </c>
      <c r="S38" s="431">
        <f t="shared" ref="S38:S39" si="43">R38*Q38</f>
        <v>170.5275</v>
      </c>
      <c r="T38" s="80"/>
      <c r="U38" s="432">
        <f t="shared" si="10"/>
        <v>0</v>
      </c>
      <c r="V38" s="433">
        <f t="shared" si="11"/>
        <v>0</v>
      </c>
      <c r="W38" s="59"/>
      <c r="X38" s="445">
        <f>IFERROR(VLOOKUP($C38,'Proposed Rates'!$B:$J,X$11,FALSE),0)</f>
        <v>0.011</v>
      </c>
      <c r="Y38" s="542">
        <f t="shared" ref="Y38:Y39" si="44">$F$10*(1+X$63)</f>
        <v>15502.5</v>
      </c>
      <c r="Z38" s="431">
        <f t="shared" ref="Z38:Z39" si="45">Y38*X38</f>
        <v>170.5275</v>
      </c>
      <c r="AA38" s="80"/>
      <c r="AB38" s="432">
        <f t="shared" si="14"/>
        <v>0</v>
      </c>
      <c r="AC38" s="433">
        <f t="shared" si="15"/>
        <v>0</v>
      </c>
      <c r="AD38" s="59"/>
      <c r="AE38" s="445">
        <f>IFERROR(VLOOKUP($C38,'Proposed Rates'!$B:$J,AE$11,FALSE),0)</f>
        <v>0.011</v>
      </c>
      <c r="AF38" s="542">
        <f t="shared" ref="AF38:AF39" si="46">$F$10*(1+AE$63)</f>
        <v>15502.5</v>
      </c>
      <c r="AG38" s="431">
        <f t="shared" ref="AG38:AG39" si="47">AF38*AE38</f>
        <v>170.5275</v>
      </c>
      <c r="AH38" s="80"/>
      <c r="AI38" s="432">
        <f t="shared" si="18"/>
        <v>0</v>
      </c>
      <c r="AJ38" s="433">
        <f t="shared" si="19"/>
        <v>0</v>
      </c>
      <c r="AK38" s="59"/>
      <c r="AL38" s="445">
        <f>IFERROR(VLOOKUP($C38,'Proposed Rates'!$B:$J,AL$11,FALSE),0)</f>
        <v>0.011</v>
      </c>
      <c r="AM38" s="542">
        <f t="shared" ref="AM38:AM39" si="48">$F$10*(1+AL$63)</f>
        <v>15502.5</v>
      </c>
      <c r="AN38" s="431">
        <f t="shared" ref="AN38:AN39" si="49">AM38*AL38</f>
        <v>170.5275</v>
      </c>
      <c r="AO38" s="80"/>
      <c r="AP38" s="432">
        <f t="shared" si="22"/>
        <v>0</v>
      </c>
      <c r="AQ38" s="433">
        <f t="shared" si="23"/>
        <v>0</v>
      </c>
      <c r="AR38" s="434"/>
    </row>
    <row r="39" ht="12.0" customHeight="1">
      <c r="A39" s="59"/>
      <c r="B39" s="80" t="s">
        <v>256</v>
      </c>
      <c r="C39" s="426" t="str">
        <f t="shared" si="37"/>
        <v>General Service &lt; 50 kW.RTSR - Line and Transformation Connection</v>
      </c>
      <c r="D39" s="457" t="s">
        <v>308</v>
      </c>
      <c r="E39" s="80"/>
      <c r="F39" s="445">
        <f>IFERROR(VLOOKUP($C39,'Proposed Rates'!$B:$J,F$11,FALSE),0)</f>
        <v>0.007</v>
      </c>
      <c r="G39" s="542">
        <f t="shared" si="38"/>
        <v>15507</v>
      </c>
      <c r="H39" s="431">
        <f t="shared" si="39"/>
        <v>108.549</v>
      </c>
      <c r="I39" s="80"/>
      <c r="J39" s="445">
        <f>IFERROR(VLOOKUP($C39,'Proposed Rates'!$B:$J,J$11,FALSE),0)</f>
        <v>0.0061</v>
      </c>
      <c r="K39" s="542">
        <f t="shared" si="40"/>
        <v>15502.5</v>
      </c>
      <c r="L39" s="431">
        <f t="shared" si="41"/>
        <v>94.56525</v>
      </c>
      <c r="M39" s="80"/>
      <c r="N39" s="432">
        <f t="shared" si="6"/>
        <v>-13.98375</v>
      </c>
      <c r="O39" s="433">
        <f t="shared" si="7"/>
        <v>-0.1288243098</v>
      </c>
      <c r="P39" s="59"/>
      <c r="Q39" s="445">
        <f>IFERROR(VLOOKUP($C39,'Proposed Rates'!$B:$J,Q$11,FALSE),0)</f>
        <v>0.0061</v>
      </c>
      <c r="R39" s="542">
        <f t="shared" si="42"/>
        <v>15502.5</v>
      </c>
      <c r="S39" s="431">
        <f t="shared" si="43"/>
        <v>94.56525</v>
      </c>
      <c r="T39" s="80"/>
      <c r="U39" s="432">
        <f t="shared" si="10"/>
        <v>0</v>
      </c>
      <c r="V39" s="433">
        <f t="shared" si="11"/>
        <v>0</v>
      </c>
      <c r="W39" s="59"/>
      <c r="X39" s="445">
        <f>IFERROR(VLOOKUP($C39,'Proposed Rates'!$B:$J,X$11,FALSE),0)</f>
        <v>0.0061</v>
      </c>
      <c r="Y39" s="542">
        <f t="shared" si="44"/>
        <v>15502.5</v>
      </c>
      <c r="Z39" s="431">
        <f t="shared" si="45"/>
        <v>94.56525</v>
      </c>
      <c r="AA39" s="80"/>
      <c r="AB39" s="432">
        <f t="shared" si="14"/>
        <v>0</v>
      </c>
      <c r="AC39" s="433">
        <f t="shared" si="15"/>
        <v>0</v>
      </c>
      <c r="AD39" s="59"/>
      <c r="AE39" s="445">
        <f>IFERROR(VLOOKUP($C39,'Proposed Rates'!$B:$J,AE$11,FALSE),0)</f>
        <v>0.0061</v>
      </c>
      <c r="AF39" s="542">
        <f t="shared" si="46"/>
        <v>15502.5</v>
      </c>
      <c r="AG39" s="431">
        <f t="shared" si="47"/>
        <v>94.56525</v>
      </c>
      <c r="AH39" s="80"/>
      <c r="AI39" s="432">
        <f t="shared" si="18"/>
        <v>0</v>
      </c>
      <c r="AJ39" s="433">
        <f t="shared" si="19"/>
        <v>0</v>
      </c>
      <c r="AK39" s="59"/>
      <c r="AL39" s="445">
        <f>IFERROR(VLOOKUP($C39,'Proposed Rates'!$B:$J,AL$11,FALSE),0)</f>
        <v>0.0061</v>
      </c>
      <c r="AM39" s="542">
        <f t="shared" si="48"/>
        <v>15502.5</v>
      </c>
      <c r="AN39" s="431">
        <f t="shared" si="49"/>
        <v>94.56525</v>
      </c>
      <c r="AO39" s="80"/>
      <c r="AP39" s="432">
        <f t="shared" si="22"/>
        <v>0</v>
      </c>
      <c r="AQ39" s="433">
        <f t="shared" si="23"/>
        <v>0</v>
      </c>
      <c r="AR39" s="434"/>
    </row>
    <row r="40" ht="12.0" customHeight="1">
      <c r="A40" s="59"/>
      <c r="B40" s="436" t="s">
        <v>314</v>
      </c>
      <c r="C40" s="458"/>
      <c r="D40" s="458"/>
      <c r="E40" s="458"/>
      <c r="F40" s="459"/>
      <c r="G40" s="535"/>
      <c r="H40" s="440">
        <f>SUM(H37:H39)</f>
        <v>837.47023</v>
      </c>
      <c r="I40" s="441"/>
      <c r="J40" s="459"/>
      <c r="K40" s="535"/>
      <c r="L40" s="440">
        <f>SUM(L37:L39)</f>
        <v>884.1505</v>
      </c>
      <c r="M40" s="441"/>
      <c r="N40" s="442">
        <f t="shared" si="6"/>
        <v>46.68027</v>
      </c>
      <c r="O40" s="443">
        <f t="shared" si="7"/>
        <v>0.05573961716</v>
      </c>
      <c r="P40" s="59"/>
      <c r="Q40" s="459"/>
      <c r="R40" s="535"/>
      <c r="S40" s="440">
        <f>SUM(S37:S39)</f>
        <v>928.1405</v>
      </c>
      <c r="T40" s="441"/>
      <c r="U40" s="442">
        <f t="shared" si="10"/>
        <v>43.99</v>
      </c>
      <c r="V40" s="443">
        <f t="shared" si="11"/>
        <v>0.04975397288</v>
      </c>
      <c r="W40" s="59"/>
      <c r="X40" s="459"/>
      <c r="Y40" s="535"/>
      <c r="Z40" s="440">
        <f>SUM(Z37:Z39)</f>
        <v>981.7605</v>
      </c>
      <c r="AA40" s="441"/>
      <c r="AB40" s="442">
        <f t="shared" si="14"/>
        <v>53.62</v>
      </c>
      <c r="AC40" s="443">
        <f t="shared" si="15"/>
        <v>0.05777142577</v>
      </c>
      <c r="AD40" s="59"/>
      <c r="AE40" s="459"/>
      <c r="AF40" s="535"/>
      <c r="AG40" s="440">
        <f>SUM(AG37:AG39)</f>
        <v>1021.1705</v>
      </c>
      <c r="AH40" s="441"/>
      <c r="AI40" s="442">
        <f t="shared" si="18"/>
        <v>39.41</v>
      </c>
      <c r="AJ40" s="443">
        <f t="shared" si="19"/>
        <v>0.04014217317</v>
      </c>
      <c r="AK40" s="59"/>
      <c r="AL40" s="459"/>
      <c r="AM40" s="535"/>
      <c r="AN40" s="440">
        <f>SUM(AN37:AN39)</f>
        <v>1059.0605</v>
      </c>
      <c r="AO40" s="441"/>
      <c r="AP40" s="442">
        <f t="shared" si="22"/>
        <v>37.89</v>
      </c>
      <c r="AQ40" s="443">
        <f t="shared" si="23"/>
        <v>0.03710447961</v>
      </c>
      <c r="AR40" s="444"/>
    </row>
    <row r="41" ht="12.0" customHeight="1">
      <c r="A41" s="59"/>
      <c r="B41" s="351" t="s">
        <v>257</v>
      </c>
      <c r="C41" s="426" t="str">
        <f t="shared" ref="C41:C48" si="50">D$6&amp;"."&amp;B41</f>
        <v>General Service &lt; 50 kW.Wholesale Market Service Charge (WMSC)</v>
      </c>
      <c r="D41" s="427" t="s">
        <v>308</v>
      </c>
      <c r="E41" s="351"/>
      <c r="F41" s="445">
        <f>IFERROR(VLOOKUP($C41,'Proposed Rates'!$B:$J,F$11,FALSE),0)</f>
        <v>0.0045</v>
      </c>
      <c r="G41" s="542">
        <f t="shared" ref="G41:G42" si="51">$F$10*(1+F$63)</f>
        <v>15507</v>
      </c>
      <c r="H41" s="431">
        <f t="shared" ref="H41:H48" si="52">G41*F41</f>
        <v>69.7815</v>
      </c>
      <c r="I41" s="80"/>
      <c r="J41" s="445">
        <f>IFERROR(VLOOKUP($C41,'Proposed Rates'!$B:$J,J$11,FALSE),0)</f>
        <v>0.0045</v>
      </c>
      <c r="K41" s="542">
        <f t="shared" ref="K41:K42" si="53">$F$10*(1+J$63)</f>
        <v>15502.5</v>
      </c>
      <c r="L41" s="431">
        <f t="shared" ref="L41:L48" si="54">K41*J41</f>
        <v>69.76125</v>
      </c>
      <c r="M41" s="80"/>
      <c r="N41" s="432">
        <f t="shared" si="6"/>
        <v>-0.02025</v>
      </c>
      <c r="O41" s="433">
        <f t="shared" si="7"/>
        <v>-0.0002901915264</v>
      </c>
      <c r="P41" s="59"/>
      <c r="Q41" s="445">
        <f>IFERROR(VLOOKUP($C41,'Proposed Rates'!$B:$J,Q$11,FALSE),0)</f>
        <v>0.0045</v>
      </c>
      <c r="R41" s="542">
        <f t="shared" ref="R41:R42" si="55">$F$10*(1+Q$63)</f>
        <v>15502.5</v>
      </c>
      <c r="S41" s="431">
        <f t="shared" ref="S41:S48" si="56">R41*Q41</f>
        <v>69.76125</v>
      </c>
      <c r="T41" s="80"/>
      <c r="U41" s="432">
        <f t="shared" si="10"/>
        <v>0</v>
      </c>
      <c r="V41" s="433">
        <f t="shared" si="11"/>
        <v>0</v>
      </c>
      <c r="W41" s="59"/>
      <c r="X41" s="445">
        <f>IFERROR(VLOOKUP($C41,'Proposed Rates'!$B:$J,X$11,FALSE),0)</f>
        <v>0.0045</v>
      </c>
      <c r="Y41" s="542">
        <f t="shared" ref="Y41:Y42" si="57">$F$10*(1+X$63)</f>
        <v>15502.5</v>
      </c>
      <c r="Z41" s="431">
        <f t="shared" ref="Z41:Z48" si="58">Y41*X41</f>
        <v>69.76125</v>
      </c>
      <c r="AA41" s="80"/>
      <c r="AB41" s="432">
        <f t="shared" si="14"/>
        <v>0</v>
      </c>
      <c r="AC41" s="433">
        <f t="shared" si="15"/>
        <v>0</v>
      </c>
      <c r="AD41" s="59"/>
      <c r="AE41" s="445">
        <f>IFERROR(VLOOKUP($C41,'Proposed Rates'!$B:$J,AE$11,FALSE),0)</f>
        <v>0.0045</v>
      </c>
      <c r="AF41" s="542">
        <f t="shared" ref="AF41:AF42" si="59">$F$10*(1+AE$63)</f>
        <v>15502.5</v>
      </c>
      <c r="AG41" s="431">
        <f t="shared" ref="AG41:AG48" si="60">AF41*AE41</f>
        <v>69.76125</v>
      </c>
      <c r="AH41" s="80"/>
      <c r="AI41" s="432">
        <f t="shared" si="18"/>
        <v>0</v>
      </c>
      <c r="AJ41" s="433">
        <f t="shared" si="19"/>
        <v>0</v>
      </c>
      <c r="AK41" s="59"/>
      <c r="AL41" s="445">
        <f>IFERROR(VLOOKUP($C41,'Proposed Rates'!$B:$J,AL$11,FALSE),0)</f>
        <v>0.0045</v>
      </c>
      <c r="AM41" s="542">
        <f t="shared" ref="AM41:AM42" si="61">$F$10*(1+AL$63)</f>
        <v>15502.5</v>
      </c>
      <c r="AN41" s="431">
        <f t="shared" ref="AN41:AN48" si="62">AM41*AL41</f>
        <v>69.76125</v>
      </c>
      <c r="AO41" s="80"/>
      <c r="AP41" s="432">
        <f t="shared" si="22"/>
        <v>0</v>
      </c>
      <c r="AQ41" s="433">
        <f t="shared" si="23"/>
        <v>0</v>
      </c>
      <c r="AR41" s="434"/>
    </row>
    <row r="42" ht="12.0" customHeight="1">
      <c r="A42" s="59"/>
      <c r="B42" s="351" t="s">
        <v>258</v>
      </c>
      <c r="C42" s="426" t="str">
        <f t="shared" si="50"/>
        <v>General Service &lt; 50 kW.Rural and Remote Rate Protection (RRRP)</v>
      </c>
      <c r="D42" s="427" t="s">
        <v>308</v>
      </c>
      <c r="E42" s="351"/>
      <c r="F42" s="445">
        <f>IFERROR(VLOOKUP($C42,'Proposed Rates'!$B:$J,F$11,FALSE),0)</f>
        <v>0.0015</v>
      </c>
      <c r="G42" s="542">
        <f t="shared" si="51"/>
        <v>15507</v>
      </c>
      <c r="H42" s="431">
        <f t="shared" si="52"/>
        <v>23.2605</v>
      </c>
      <c r="I42" s="80"/>
      <c r="J42" s="445">
        <f>IFERROR(VLOOKUP($C42,'Proposed Rates'!$B:$J,J$11,FALSE),0)</f>
        <v>0.0015</v>
      </c>
      <c r="K42" s="542">
        <f t="shared" si="53"/>
        <v>15502.5</v>
      </c>
      <c r="L42" s="431">
        <f t="shared" si="54"/>
        <v>23.25375</v>
      </c>
      <c r="M42" s="80"/>
      <c r="N42" s="432">
        <f t="shared" si="6"/>
        <v>-0.00675</v>
      </c>
      <c r="O42" s="433">
        <f t="shared" si="7"/>
        <v>-0.0002901915264</v>
      </c>
      <c r="P42" s="59"/>
      <c r="Q42" s="445">
        <f>IFERROR(VLOOKUP($C42,'Proposed Rates'!$B:$J,Q$11,FALSE),0)</f>
        <v>0.0015</v>
      </c>
      <c r="R42" s="542">
        <f t="shared" si="55"/>
        <v>15502.5</v>
      </c>
      <c r="S42" s="431">
        <f t="shared" si="56"/>
        <v>23.25375</v>
      </c>
      <c r="T42" s="80"/>
      <c r="U42" s="432">
        <f t="shared" si="10"/>
        <v>0</v>
      </c>
      <c r="V42" s="433">
        <f t="shared" si="11"/>
        <v>0</v>
      </c>
      <c r="W42" s="59"/>
      <c r="X42" s="445">
        <f>IFERROR(VLOOKUP($C42,'Proposed Rates'!$B:$J,X$11,FALSE),0)</f>
        <v>0.0015</v>
      </c>
      <c r="Y42" s="542">
        <f t="shared" si="57"/>
        <v>15502.5</v>
      </c>
      <c r="Z42" s="431">
        <f t="shared" si="58"/>
        <v>23.25375</v>
      </c>
      <c r="AA42" s="80"/>
      <c r="AB42" s="432">
        <f t="shared" si="14"/>
        <v>0</v>
      </c>
      <c r="AC42" s="433">
        <f t="shared" si="15"/>
        <v>0</v>
      </c>
      <c r="AD42" s="59"/>
      <c r="AE42" s="445">
        <f>IFERROR(VLOOKUP($C42,'Proposed Rates'!$B:$J,AE$11,FALSE),0)</f>
        <v>0.0015</v>
      </c>
      <c r="AF42" s="542">
        <f t="shared" si="59"/>
        <v>15502.5</v>
      </c>
      <c r="AG42" s="431">
        <f t="shared" si="60"/>
        <v>23.25375</v>
      </c>
      <c r="AH42" s="80"/>
      <c r="AI42" s="432">
        <f t="shared" si="18"/>
        <v>0</v>
      </c>
      <c r="AJ42" s="433">
        <f t="shared" si="19"/>
        <v>0</v>
      </c>
      <c r="AK42" s="59"/>
      <c r="AL42" s="445">
        <f>IFERROR(VLOOKUP($C42,'Proposed Rates'!$B:$J,AL$11,FALSE),0)</f>
        <v>0.0015</v>
      </c>
      <c r="AM42" s="542">
        <f t="shared" si="61"/>
        <v>15502.5</v>
      </c>
      <c r="AN42" s="431">
        <f t="shared" si="62"/>
        <v>23.25375</v>
      </c>
      <c r="AO42" s="80"/>
      <c r="AP42" s="432">
        <f t="shared" si="22"/>
        <v>0</v>
      </c>
      <c r="AQ42" s="433">
        <f t="shared" si="23"/>
        <v>0</v>
      </c>
      <c r="AR42" s="434"/>
    </row>
    <row r="43" ht="12.0" customHeight="1">
      <c r="A43" s="59"/>
      <c r="B43" s="351" t="s">
        <v>260</v>
      </c>
      <c r="C43" s="426" t="str">
        <f t="shared" si="50"/>
        <v>General Service &lt; 50 kW.Standard Supply Service Charge</v>
      </c>
      <c r="D43" s="427" t="s">
        <v>306</v>
      </c>
      <c r="E43" s="351"/>
      <c r="F43" s="428">
        <f>IFERROR(VLOOKUP($C43,'Proposed Rates'!$B:$J,F$11,FALSE),0)</f>
        <v>0.25</v>
      </c>
      <c r="G43" s="429">
        <f>IF($D43="Monthly",1,IF($D43="per KWH",$F$10,0))</f>
        <v>1</v>
      </c>
      <c r="H43" s="431">
        <f t="shared" si="52"/>
        <v>0.25</v>
      </c>
      <c r="I43" s="80"/>
      <c r="J43" s="428">
        <f>IFERROR(VLOOKUP($C43,'Proposed Rates'!$B:$J,J$11,FALSE),0)</f>
        <v>1.51</v>
      </c>
      <c r="K43" s="429">
        <f>IF($D43="Monthly",1,IF($D43="per KWH",$F$10,0))</f>
        <v>1</v>
      </c>
      <c r="L43" s="431">
        <f t="shared" si="54"/>
        <v>1.51</v>
      </c>
      <c r="M43" s="80"/>
      <c r="N43" s="432">
        <f t="shared" si="6"/>
        <v>1.26</v>
      </c>
      <c r="O43" s="433">
        <f t="shared" si="7"/>
        <v>5.04</v>
      </c>
      <c r="P43" s="59"/>
      <c r="Q43" s="428">
        <f>IFERROR(VLOOKUP($C43,'Proposed Rates'!$B:$J,Q$11,FALSE),0)</f>
        <v>1.54</v>
      </c>
      <c r="R43" s="429">
        <f>IF($D43="Monthly",1,IF($D43="per KWH",$F$10,0))</f>
        <v>1</v>
      </c>
      <c r="S43" s="431">
        <f t="shared" si="56"/>
        <v>1.54</v>
      </c>
      <c r="T43" s="80"/>
      <c r="U43" s="432">
        <f t="shared" si="10"/>
        <v>0.03</v>
      </c>
      <c r="V43" s="433">
        <f t="shared" si="11"/>
        <v>0.01986754967</v>
      </c>
      <c r="W43" s="59"/>
      <c r="X43" s="428">
        <f>IFERROR(VLOOKUP($C43,'Proposed Rates'!$B:$J,X$11,FALSE),0)</f>
        <v>1.57</v>
      </c>
      <c r="Y43" s="429">
        <f>IF($D43="Monthly",1,IF($D43="per KWH",$F$10,0))</f>
        <v>1</v>
      </c>
      <c r="Z43" s="431">
        <f t="shared" si="58"/>
        <v>1.57</v>
      </c>
      <c r="AA43" s="80"/>
      <c r="AB43" s="432">
        <f t="shared" si="14"/>
        <v>0.03</v>
      </c>
      <c r="AC43" s="433">
        <f t="shared" si="15"/>
        <v>0.01948051948</v>
      </c>
      <c r="AD43" s="59"/>
      <c r="AE43" s="428">
        <f>IFERROR(VLOOKUP($C43,'Proposed Rates'!$B:$J,AE$11,FALSE),0)</f>
        <v>1.6</v>
      </c>
      <c r="AF43" s="429">
        <f>IF($D43="Monthly",1,IF($D43="per KWH",$F$10,0))</f>
        <v>1</v>
      </c>
      <c r="AG43" s="431">
        <f t="shared" si="60"/>
        <v>1.6</v>
      </c>
      <c r="AH43" s="80"/>
      <c r="AI43" s="432">
        <f t="shared" si="18"/>
        <v>0.03</v>
      </c>
      <c r="AJ43" s="433">
        <f t="shared" si="19"/>
        <v>0.01910828025</v>
      </c>
      <c r="AK43" s="59"/>
      <c r="AL43" s="428">
        <f>IFERROR(VLOOKUP($C43,'Proposed Rates'!$B:$J,AL$11,FALSE),0)</f>
        <v>1.63</v>
      </c>
      <c r="AM43" s="429">
        <f>IF($D43="Monthly",1,IF($D43="per KWH",$F$10,0))</f>
        <v>1</v>
      </c>
      <c r="AN43" s="431">
        <f t="shared" si="62"/>
        <v>1.63</v>
      </c>
      <c r="AO43" s="80"/>
      <c r="AP43" s="432">
        <f t="shared" si="22"/>
        <v>0.03</v>
      </c>
      <c r="AQ43" s="433">
        <f t="shared" si="23"/>
        <v>0.01875</v>
      </c>
      <c r="AR43" s="434"/>
    </row>
    <row r="44" ht="12.0" customHeight="1">
      <c r="A44" s="59"/>
      <c r="B44" s="351" t="s">
        <v>262</v>
      </c>
      <c r="C44" s="426" t="str">
        <f t="shared" si="50"/>
        <v>General Service &lt; 50 kW.TOU - Off Peak</v>
      </c>
      <c r="D44" s="427" t="s">
        <v>308</v>
      </c>
      <c r="E44" s="351"/>
      <c r="F44" s="461">
        <f>VLOOKUP($B44,'Proposed Rates'!$D$248:$J$254,+F$11-2,FALSE)</f>
        <v>0.076</v>
      </c>
      <c r="G44" s="542">
        <f>'Proposed Rates'!$K$249*$F$10</f>
        <v>9600</v>
      </c>
      <c r="H44" s="431">
        <f t="shared" si="52"/>
        <v>729.6</v>
      </c>
      <c r="I44" s="80"/>
      <c r="J44" s="461">
        <f>VLOOKUP($B44,'Proposed Rates'!$D$248:$J$254,+J$11-2,FALSE)</f>
        <v>0.076</v>
      </c>
      <c r="K44" s="542">
        <f>'Proposed Rates'!$K$249*$F$10</f>
        <v>9600</v>
      </c>
      <c r="L44" s="431">
        <f t="shared" si="54"/>
        <v>729.6</v>
      </c>
      <c r="M44" s="80"/>
      <c r="N44" s="432">
        <f t="shared" si="6"/>
        <v>0</v>
      </c>
      <c r="O44" s="433">
        <f t="shared" si="7"/>
        <v>0</v>
      </c>
      <c r="P44" s="59"/>
      <c r="Q44" s="461">
        <f>VLOOKUP($B44,'Proposed Rates'!$D$248:$J$254,+Q$11-2,FALSE)</f>
        <v>0.076</v>
      </c>
      <c r="R44" s="542">
        <f>'Proposed Rates'!$K$249*$F$10</f>
        <v>9600</v>
      </c>
      <c r="S44" s="431">
        <f t="shared" si="56"/>
        <v>729.6</v>
      </c>
      <c r="T44" s="80"/>
      <c r="U44" s="432">
        <f t="shared" si="10"/>
        <v>0</v>
      </c>
      <c r="V44" s="433">
        <f t="shared" si="11"/>
        <v>0</v>
      </c>
      <c r="W44" s="59"/>
      <c r="X44" s="461">
        <f>VLOOKUP($B44,'Proposed Rates'!$D$248:$J$254,+X$11-2,FALSE)</f>
        <v>0.076</v>
      </c>
      <c r="Y44" s="542">
        <f>'Proposed Rates'!$K$249*$F$10</f>
        <v>9600</v>
      </c>
      <c r="Z44" s="431">
        <f t="shared" si="58"/>
        <v>729.6</v>
      </c>
      <c r="AA44" s="80"/>
      <c r="AB44" s="432">
        <f t="shared" si="14"/>
        <v>0</v>
      </c>
      <c r="AC44" s="433">
        <f t="shared" si="15"/>
        <v>0</v>
      </c>
      <c r="AD44" s="59"/>
      <c r="AE44" s="461">
        <f>VLOOKUP($B44,'Proposed Rates'!$D$248:$J$254,+AE$11-2,FALSE)</f>
        <v>0.076</v>
      </c>
      <c r="AF44" s="542">
        <f>'Proposed Rates'!$K$249*$F$10</f>
        <v>9600</v>
      </c>
      <c r="AG44" s="431">
        <f t="shared" si="60"/>
        <v>729.6</v>
      </c>
      <c r="AH44" s="80"/>
      <c r="AI44" s="432">
        <f t="shared" si="18"/>
        <v>0</v>
      </c>
      <c r="AJ44" s="433">
        <f t="shared" si="19"/>
        <v>0</v>
      </c>
      <c r="AK44" s="59"/>
      <c r="AL44" s="461">
        <f>VLOOKUP($B44,'Proposed Rates'!$D$248:$J$254,+AL$11-2,FALSE)</f>
        <v>0.076</v>
      </c>
      <c r="AM44" s="542">
        <f>'Proposed Rates'!$K$249*$F$10</f>
        <v>9600</v>
      </c>
      <c r="AN44" s="431">
        <f t="shared" si="62"/>
        <v>729.6</v>
      </c>
      <c r="AO44" s="80"/>
      <c r="AP44" s="432">
        <f t="shared" si="22"/>
        <v>0</v>
      </c>
      <c r="AQ44" s="433">
        <f t="shared" si="23"/>
        <v>0</v>
      </c>
      <c r="AR44" s="434"/>
    </row>
    <row r="45" ht="12.0" customHeight="1">
      <c r="A45" s="59"/>
      <c r="B45" s="351" t="s">
        <v>263</v>
      </c>
      <c r="C45" s="426" t="str">
        <f t="shared" si="50"/>
        <v>General Service &lt; 50 kW.TOU - Mid Peak</v>
      </c>
      <c r="D45" s="427" t="s">
        <v>308</v>
      </c>
      <c r="E45" s="351"/>
      <c r="F45" s="461">
        <f>VLOOKUP($B45,'Proposed Rates'!$D$248:$J$254,+F$11-2,FALSE)</f>
        <v>0.122</v>
      </c>
      <c r="G45" s="542">
        <f>'Proposed Rates'!$K$250*$F$10</f>
        <v>2700</v>
      </c>
      <c r="H45" s="431">
        <f t="shared" si="52"/>
        <v>329.4</v>
      </c>
      <c r="I45" s="80"/>
      <c r="J45" s="461">
        <f>VLOOKUP($B45,'Proposed Rates'!$D$248:$J$254,+J$11-2,FALSE)</f>
        <v>0.122</v>
      </c>
      <c r="K45" s="542">
        <f>'Proposed Rates'!$K$250*$F$10</f>
        <v>2700</v>
      </c>
      <c r="L45" s="431">
        <f t="shared" si="54"/>
        <v>329.4</v>
      </c>
      <c r="M45" s="80"/>
      <c r="N45" s="432">
        <f t="shared" si="6"/>
        <v>0</v>
      </c>
      <c r="O45" s="433">
        <f t="shared" si="7"/>
        <v>0</v>
      </c>
      <c r="P45" s="59"/>
      <c r="Q45" s="461">
        <f>VLOOKUP($B45,'Proposed Rates'!$D$248:$J$254,+Q$11-2,FALSE)</f>
        <v>0.122</v>
      </c>
      <c r="R45" s="542">
        <f>'Proposed Rates'!$K$250*$F$10</f>
        <v>2700</v>
      </c>
      <c r="S45" s="431">
        <f t="shared" si="56"/>
        <v>329.4</v>
      </c>
      <c r="T45" s="80"/>
      <c r="U45" s="432">
        <f t="shared" si="10"/>
        <v>0</v>
      </c>
      <c r="V45" s="433">
        <f t="shared" si="11"/>
        <v>0</v>
      </c>
      <c r="W45" s="59"/>
      <c r="X45" s="461">
        <f>VLOOKUP($B45,'Proposed Rates'!$D$248:$J$254,+X$11-2,FALSE)</f>
        <v>0.122</v>
      </c>
      <c r="Y45" s="542">
        <f>'Proposed Rates'!$K$250*$F$10</f>
        <v>2700</v>
      </c>
      <c r="Z45" s="431">
        <f t="shared" si="58"/>
        <v>329.4</v>
      </c>
      <c r="AA45" s="80"/>
      <c r="AB45" s="432">
        <f t="shared" si="14"/>
        <v>0</v>
      </c>
      <c r="AC45" s="433">
        <f t="shared" si="15"/>
        <v>0</v>
      </c>
      <c r="AD45" s="59"/>
      <c r="AE45" s="461">
        <f>VLOOKUP($B45,'Proposed Rates'!$D$248:$J$254,+AE$11-2,FALSE)</f>
        <v>0.122</v>
      </c>
      <c r="AF45" s="542">
        <f>'Proposed Rates'!$K$250*$F$10</f>
        <v>2700</v>
      </c>
      <c r="AG45" s="431">
        <f t="shared" si="60"/>
        <v>329.4</v>
      </c>
      <c r="AH45" s="80"/>
      <c r="AI45" s="432">
        <f t="shared" si="18"/>
        <v>0</v>
      </c>
      <c r="AJ45" s="433">
        <f t="shared" si="19"/>
        <v>0</v>
      </c>
      <c r="AK45" s="59"/>
      <c r="AL45" s="461">
        <f>VLOOKUP($B45,'Proposed Rates'!$D$248:$J$254,+AL$11-2,FALSE)</f>
        <v>0.122</v>
      </c>
      <c r="AM45" s="542">
        <f>'Proposed Rates'!$K$250*$F$10</f>
        <v>2700</v>
      </c>
      <c r="AN45" s="431">
        <f t="shared" si="62"/>
        <v>329.4</v>
      </c>
      <c r="AO45" s="80"/>
      <c r="AP45" s="432">
        <f t="shared" si="22"/>
        <v>0</v>
      </c>
      <c r="AQ45" s="433">
        <f t="shared" si="23"/>
        <v>0</v>
      </c>
      <c r="AR45" s="434"/>
    </row>
    <row r="46" ht="12.0" customHeight="1">
      <c r="A46" s="59"/>
      <c r="B46" s="59" t="s">
        <v>264</v>
      </c>
      <c r="C46" s="426" t="str">
        <f t="shared" si="50"/>
        <v>General Service &lt; 50 kW.TOU - On Peak</v>
      </c>
      <c r="D46" s="427" t="s">
        <v>308</v>
      </c>
      <c r="E46" s="351"/>
      <c r="F46" s="461">
        <f>VLOOKUP($B46,'Proposed Rates'!$D$248:$J$254,+F$11-2,FALSE)</f>
        <v>0.158</v>
      </c>
      <c r="G46" s="542">
        <f>'Proposed Rates'!$K$251*$F$10</f>
        <v>2700</v>
      </c>
      <c r="H46" s="431">
        <f t="shared" si="52"/>
        <v>426.6</v>
      </c>
      <c r="I46" s="80"/>
      <c r="J46" s="461">
        <f>VLOOKUP($B46,'Proposed Rates'!$D$248:$J$254,+J$11-2,FALSE)</f>
        <v>0.158</v>
      </c>
      <c r="K46" s="542">
        <f>'Proposed Rates'!$K$251*$F$10</f>
        <v>2700</v>
      </c>
      <c r="L46" s="431">
        <f t="shared" si="54"/>
        <v>426.6</v>
      </c>
      <c r="M46" s="80"/>
      <c r="N46" s="432">
        <f t="shared" si="6"/>
        <v>0</v>
      </c>
      <c r="O46" s="433">
        <f t="shared" si="7"/>
        <v>0</v>
      </c>
      <c r="P46" s="59"/>
      <c r="Q46" s="461">
        <f>VLOOKUP($B46,'Proposed Rates'!$D$248:$J$254,+Q$11-2,FALSE)</f>
        <v>0.158</v>
      </c>
      <c r="R46" s="542">
        <f>'Proposed Rates'!$K$251*$F$10</f>
        <v>2700</v>
      </c>
      <c r="S46" s="431">
        <f t="shared" si="56"/>
        <v>426.6</v>
      </c>
      <c r="T46" s="80"/>
      <c r="U46" s="432">
        <f t="shared" si="10"/>
        <v>0</v>
      </c>
      <c r="V46" s="433">
        <f t="shared" si="11"/>
        <v>0</v>
      </c>
      <c r="W46" s="59"/>
      <c r="X46" s="461">
        <f>VLOOKUP($B46,'Proposed Rates'!$D$248:$J$254,+X$11-2,FALSE)</f>
        <v>0.158</v>
      </c>
      <c r="Y46" s="542">
        <f>'Proposed Rates'!$K$251*$F$10</f>
        <v>2700</v>
      </c>
      <c r="Z46" s="431">
        <f t="shared" si="58"/>
        <v>426.6</v>
      </c>
      <c r="AA46" s="80"/>
      <c r="AB46" s="432">
        <f t="shared" si="14"/>
        <v>0</v>
      </c>
      <c r="AC46" s="433">
        <f t="shared" si="15"/>
        <v>0</v>
      </c>
      <c r="AD46" s="59"/>
      <c r="AE46" s="461">
        <f>VLOOKUP($B46,'Proposed Rates'!$D$248:$J$254,+AE$11-2,FALSE)</f>
        <v>0.158</v>
      </c>
      <c r="AF46" s="542">
        <f>'Proposed Rates'!$K$251*$F$10</f>
        <v>2700</v>
      </c>
      <c r="AG46" s="431">
        <f t="shared" si="60"/>
        <v>426.6</v>
      </c>
      <c r="AH46" s="80"/>
      <c r="AI46" s="432">
        <f t="shared" si="18"/>
        <v>0</v>
      </c>
      <c r="AJ46" s="433">
        <f t="shared" si="19"/>
        <v>0</v>
      </c>
      <c r="AK46" s="59"/>
      <c r="AL46" s="461">
        <f>VLOOKUP($B46,'Proposed Rates'!$D$248:$J$254,+AL$11-2,FALSE)</f>
        <v>0.158</v>
      </c>
      <c r="AM46" s="542">
        <f>'Proposed Rates'!$K$251*$F$10</f>
        <v>2700</v>
      </c>
      <c r="AN46" s="431">
        <f t="shared" si="62"/>
        <v>426.6</v>
      </c>
      <c r="AO46" s="80"/>
      <c r="AP46" s="432">
        <f t="shared" si="22"/>
        <v>0</v>
      </c>
      <c r="AQ46" s="433">
        <f t="shared" si="23"/>
        <v>0</v>
      </c>
      <c r="AR46" s="434"/>
    </row>
    <row r="47" ht="12.0" customHeight="1">
      <c r="A47" s="59"/>
      <c r="B47" s="351" t="s">
        <v>265</v>
      </c>
      <c r="C47" s="426" t="str">
        <f t="shared" si="50"/>
        <v>General Service &lt; 50 kW.Energy - RPP - Tier 1</v>
      </c>
      <c r="D47" s="427" t="s">
        <v>308</v>
      </c>
      <c r="E47" s="351"/>
      <c r="F47" s="461">
        <f>VLOOKUP($B47,'Proposed Rates'!$D$248:$J$254,+F$11-2,FALSE)</f>
        <v>0.093</v>
      </c>
      <c r="G47" s="542">
        <f>IF(AND($S$2=1, $F$10&gt;=750), 750, IF(AND($S$2=1, AND($F$10&lt;750, $F$10&gt;=0)), $F$10, IF(AND($S$2=2, $F$10&gt;=1000), 1000, IF(AND($S$2=2, AND($F$10&lt;1000, $F$10&gt;=0)), $F$10))))</f>
        <v>750</v>
      </c>
      <c r="H47" s="431">
        <f t="shared" si="52"/>
        <v>69.75</v>
      </c>
      <c r="I47" s="80"/>
      <c r="J47" s="461">
        <f>VLOOKUP($B47,'Proposed Rates'!$D$248:$J$254,+J$11-2,FALSE)</f>
        <v>0.093</v>
      </c>
      <c r="K47" s="542">
        <f>IF(AND($S$2=1, $F$10&gt;=750), 750, IF(AND($S$2=1, AND($F$10&lt;750, $F$10&gt;=0)), $F$10, IF(AND($S$2=2, $F$10&gt;=1000), 1000, IF(AND($S$2=2, AND($F$10&lt;1000, $F$10&gt;=0)), $F$10))))</f>
        <v>750</v>
      </c>
      <c r="L47" s="431">
        <f t="shared" si="54"/>
        <v>69.75</v>
      </c>
      <c r="M47" s="80"/>
      <c r="N47" s="432">
        <f t="shared" si="6"/>
        <v>0</v>
      </c>
      <c r="O47" s="433">
        <f t="shared" si="7"/>
        <v>0</v>
      </c>
      <c r="P47" s="59"/>
      <c r="Q47" s="461">
        <f>VLOOKUP($B47,'Proposed Rates'!$D$248:$J$254,+Q$11-2,FALSE)</f>
        <v>0.093</v>
      </c>
      <c r="R47" s="542">
        <f>IF(AND($S$2=1, $F$10&gt;=750), 750, IF(AND($S$2=1, AND($F$10&lt;750, $F$10&gt;=0)), $F$10, IF(AND($S$2=2, $F$10&gt;=1000), 1000, IF(AND($S$2=2, AND($F$10&lt;1000, $F$10&gt;=0)), $F$10))))</f>
        <v>750</v>
      </c>
      <c r="S47" s="431">
        <f t="shared" si="56"/>
        <v>69.75</v>
      </c>
      <c r="T47" s="80"/>
      <c r="U47" s="432">
        <f t="shared" si="10"/>
        <v>0</v>
      </c>
      <c r="V47" s="433">
        <f t="shared" si="11"/>
        <v>0</v>
      </c>
      <c r="W47" s="59"/>
      <c r="X47" s="461">
        <f>VLOOKUP($B47,'Proposed Rates'!$D$248:$J$254,+X$11-2,FALSE)</f>
        <v>0.093</v>
      </c>
      <c r="Y47" s="542">
        <f>IF(AND($S$2=1, $F$10&gt;=750), 750, IF(AND($S$2=1, AND($F$10&lt;750, $F$10&gt;=0)), $F$10, IF(AND($S$2=2, $F$10&gt;=1000), 1000, IF(AND($S$2=2, AND($F$10&lt;1000, $F$10&gt;=0)), $F$10))))</f>
        <v>750</v>
      </c>
      <c r="Z47" s="431">
        <f t="shared" si="58"/>
        <v>69.75</v>
      </c>
      <c r="AA47" s="80"/>
      <c r="AB47" s="432">
        <f t="shared" si="14"/>
        <v>0</v>
      </c>
      <c r="AC47" s="433">
        <f t="shared" si="15"/>
        <v>0</v>
      </c>
      <c r="AD47" s="59"/>
      <c r="AE47" s="461">
        <f>VLOOKUP($B47,'Proposed Rates'!$D$248:$J$254,+AE$11-2,FALSE)</f>
        <v>0.093</v>
      </c>
      <c r="AF47" s="542">
        <f>IF(AND($S$2=1, $F$10&gt;=750), 750, IF(AND($S$2=1, AND($F$10&lt;750, $F$10&gt;=0)), $F$10, IF(AND($S$2=2, $F$10&gt;=1000), 1000, IF(AND($S$2=2, AND($F$10&lt;1000, $F$10&gt;=0)), $F$10))))</f>
        <v>750</v>
      </c>
      <c r="AG47" s="431">
        <f t="shared" si="60"/>
        <v>69.75</v>
      </c>
      <c r="AH47" s="80"/>
      <c r="AI47" s="432">
        <f t="shared" si="18"/>
        <v>0</v>
      </c>
      <c r="AJ47" s="433">
        <f t="shared" si="19"/>
        <v>0</v>
      </c>
      <c r="AK47" s="59"/>
      <c r="AL47" s="461">
        <f>VLOOKUP($B47,'Proposed Rates'!$D$248:$J$254,+AL$11-2,FALSE)</f>
        <v>0.093</v>
      </c>
      <c r="AM47" s="542">
        <f>IF(AND($S$2=1, $F$10&gt;=750), 750, IF(AND($S$2=1, AND($F$10&lt;750, $F$10&gt;=0)), $F$10, IF(AND($S$2=2, $F$10&gt;=1000), 1000, IF(AND($S$2=2, AND($F$10&lt;1000, $F$10&gt;=0)), $F$10))))</f>
        <v>750</v>
      </c>
      <c r="AN47" s="431">
        <f t="shared" si="62"/>
        <v>69.75</v>
      </c>
      <c r="AO47" s="80"/>
      <c r="AP47" s="432">
        <f t="shared" si="22"/>
        <v>0</v>
      </c>
      <c r="AQ47" s="433">
        <f t="shared" si="23"/>
        <v>0</v>
      </c>
      <c r="AR47" s="434"/>
    </row>
    <row r="48" ht="12.0" customHeight="1">
      <c r="A48" s="59"/>
      <c r="B48" s="351" t="s">
        <v>266</v>
      </c>
      <c r="C48" s="426" t="str">
        <f t="shared" si="50"/>
        <v>General Service &lt; 50 kW.Energy - RPP - Tier 2</v>
      </c>
      <c r="D48" s="427" t="s">
        <v>308</v>
      </c>
      <c r="E48" s="351"/>
      <c r="F48" s="461">
        <f>VLOOKUP($B48,'Proposed Rates'!$D$248:$J$254,+F$11-2,FALSE)</f>
        <v>0.11</v>
      </c>
      <c r="G48" s="542">
        <f>IF(AND($S$2=1, $F$10&gt;=750), $F$10-750, IF(AND($S$2=1, AND($F$10&lt;750, $F$10&gt;=0)), 0, IF(AND($S$2=2, $F$10&gt;=1000), $F$10-1000, IF(AND($S$2=2, AND($F$10&lt;1000, $F$10&gt;=0)), 0))))</f>
        <v>14250</v>
      </c>
      <c r="H48" s="431">
        <f t="shared" si="52"/>
        <v>1567.5</v>
      </c>
      <c r="I48" s="80"/>
      <c r="J48" s="461">
        <f>VLOOKUP($B48,'Proposed Rates'!$D$248:$J$254,+J$11-2,FALSE)</f>
        <v>0.11</v>
      </c>
      <c r="K48" s="542">
        <f>IF(AND($S$2=1, $F$10&gt;=750), $F$10-750, IF(AND($S$2=1, AND($F$10&lt;750, $F$10&gt;=0)), 0, IF(AND($S$2=2, $F$10&gt;=1000), $F$10-1000, IF(AND($S$2=2, AND($F$10&lt;1000, $F$10&gt;=0)), 0))))</f>
        <v>14250</v>
      </c>
      <c r="L48" s="431">
        <f t="shared" si="54"/>
        <v>1567.5</v>
      </c>
      <c r="M48" s="80"/>
      <c r="N48" s="432">
        <f t="shared" si="6"/>
        <v>0</v>
      </c>
      <c r="O48" s="433">
        <f t="shared" si="7"/>
        <v>0</v>
      </c>
      <c r="P48" s="59"/>
      <c r="Q48" s="461">
        <f>VLOOKUP($B48,'Proposed Rates'!$D$248:$J$254,+Q$11-2,FALSE)</f>
        <v>0.11</v>
      </c>
      <c r="R48" s="542">
        <f>IF(AND($S$2=1, $F$10&gt;=750), $F$10-750, IF(AND($S$2=1, AND($F$10&lt;750, $F$10&gt;=0)), 0, IF(AND($S$2=2, $F$10&gt;=1000), $F$10-1000, IF(AND($S$2=2, AND($F$10&lt;1000, $F$10&gt;=0)), 0))))</f>
        <v>14250</v>
      </c>
      <c r="S48" s="431">
        <f t="shared" si="56"/>
        <v>1567.5</v>
      </c>
      <c r="T48" s="80"/>
      <c r="U48" s="432">
        <f t="shared" si="10"/>
        <v>0</v>
      </c>
      <c r="V48" s="433">
        <f t="shared" si="11"/>
        <v>0</v>
      </c>
      <c r="W48" s="59"/>
      <c r="X48" s="461">
        <f>VLOOKUP($B48,'Proposed Rates'!$D$248:$J$254,+X$11-2,FALSE)</f>
        <v>0.11</v>
      </c>
      <c r="Y48" s="542">
        <f>IF(AND($S$2=1, $F$10&gt;=750), $F$10-750, IF(AND($S$2=1, AND($F$10&lt;750, $F$10&gt;=0)), 0, IF(AND($S$2=2, $F$10&gt;=1000), $F$10-1000, IF(AND($S$2=2, AND($F$10&lt;1000, $F$10&gt;=0)), 0))))</f>
        <v>14250</v>
      </c>
      <c r="Z48" s="431">
        <f t="shared" si="58"/>
        <v>1567.5</v>
      </c>
      <c r="AA48" s="80"/>
      <c r="AB48" s="432">
        <f t="shared" si="14"/>
        <v>0</v>
      </c>
      <c r="AC48" s="433">
        <f t="shared" si="15"/>
        <v>0</v>
      </c>
      <c r="AD48" s="59"/>
      <c r="AE48" s="461">
        <f>VLOOKUP($B48,'Proposed Rates'!$D$248:$J$254,+AE$11-2,FALSE)</f>
        <v>0.11</v>
      </c>
      <c r="AF48" s="542">
        <f>IF(AND($S$2=1, $F$10&gt;=750), $F$10-750, IF(AND($S$2=1, AND($F$10&lt;750, $F$10&gt;=0)), 0, IF(AND($S$2=2, $F$10&gt;=1000), $F$10-1000, IF(AND($S$2=2, AND($F$10&lt;1000, $F$10&gt;=0)), 0))))</f>
        <v>14250</v>
      </c>
      <c r="AG48" s="431">
        <f t="shared" si="60"/>
        <v>1567.5</v>
      </c>
      <c r="AH48" s="80"/>
      <c r="AI48" s="432">
        <f t="shared" si="18"/>
        <v>0</v>
      </c>
      <c r="AJ48" s="433">
        <f t="shared" si="19"/>
        <v>0</v>
      </c>
      <c r="AK48" s="59"/>
      <c r="AL48" s="461">
        <f>VLOOKUP($B48,'Proposed Rates'!$D$248:$J$254,+AL$11-2,FALSE)</f>
        <v>0.11</v>
      </c>
      <c r="AM48" s="542">
        <f>IF(AND($S$2=1, $F$10&gt;=750), $F$10-750, IF(AND($S$2=1, AND($F$10&lt;750, $F$10&gt;=0)), 0, IF(AND($S$2=2, $F$10&gt;=1000), $F$10-1000, IF(AND($S$2=2, AND($F$10&lt;1000, $F$10&gt;=0)), 0))))</f>
        <v>14250</v>
      </c>
      <c r="AN48" s="431">
        <f t="shared" si="62"/>
        <v>1567.5</v>
      </c>
      <c r="AO48" s="80"/>
      <c r="AP48" s="432">
        <f t="shared" si="22"/>
        <v>0</v>
      </c>
      <c r="AQ48" s="433">
        <f t="shared" si="23"/>
        <v>0</v>
      </c>
      <c r="AR48" s="434"/>
    </row>
    <row r="49" ht="12.0" customHeight="1">
      <c r="A49" s="59"/>
      <c r="B49" s="465"/>
      <c r="C49" s="466"/>
      <c r="D49" s="466"/>
      <c r="E49" s="466"/>
      <c r="F49" s="467"/>
      <c r="G49" s="468"/>
      <c r="H49" s="469"/>
      <c r="I49" s="471"/>
      <c r="J49" s="467"/>
      <c r="K49" s="468"/>
      <c r="L49" s="469"/>
      <c r="M49" s="471"/>
      <c r="N49" s="472"/>
      <c r="O49" s="473"/>
      <c r="P49" s="59"/>
      <c r="Q49" s="467"/>
      <c r="R49" s="468"/>
      <c r="S49" s="469"/>
      <c r="T49" s="471"/>
      <c r="U49" s="472"/>
      <c r="V49" s="473"/>
      <c r="W49" s="59"/>
      <c r="X49" s="467"/>
      <c r="Y49" s="468"/>
      <c r="Z49" s="469"/>
      <c r="AA49" s="471"/>
      <c r="AB49" s="472"/>
      <c r="AC49" s="473"/>
      <c r="AD49" s="59"/>
      <c r="AE49" s="467"/>
      <c r="AF49" s="468"/>
      <c r="AG49" s="469"/>
      <c r="AH49" s="471"/>
      <c r="AI49" s="472"/>
      <c r="AJ49" s="473"/>
      <c r="AK49" s="59"/>
      <c r="AL49" s="467"/>
      <c r="AM49" s="468"/>
      <c r="AN49" s="469"/>
      <c r="AO49" s="471"/>
      <c r="AP49" s="472"/>
      <c r="AQ49" s="473"/>
      <c r="AR49" s="474"/>
    </row>
    <row r="50" ht="12.0" customHeight="1">
      <c r="A50" s="59"/>
      <c r="B50" s="475" t="s">
        <v>315</v>
      </c>
      <c r="C50" s="351"/>
      <c r="D50" s="351"/>
      <c r="E50" s="351"/>
      <c r="F50" s="476"/>
      <c r="G50" s="523"/>
      <c r="H50" s="478">
        <f>SUM(H41:H46,H40)</f>
        <v>2416.36223</v>
      </c>
      <c r="I50" s="516"/>
      <c r="J50" s="476"/>
      <c r="K50" s="477"/>
      <c r="L50" s="479">
        <f>SUM(L41:L46,L40)</f>
        <v>2464.2755</v>
      </c>
      <c r="M50" s="480"/>
      <c r="N50" s="479">
        <f t="shared" ref="N50:N54" si="63">L50-H50</f>
        <v>47.91327</v>
      </c>
      <c r="O50" s="481">
        <f t="shared" ref="O50:O54" si="64">IF((H50)=0,"",(N50/H50))</f>
        <v>0.01982867858</v>
      </c>
      <c r="P50" s="59"/>
      <c r="Q50" s="476"/>
      <c r="R50" s="477"/>
      <c r="S50" s="479">
        <f>SUM(S41:S46,S40)</f>
        <v>2508.2955</v>
      </c>
      <c r="T50" s="480"/>
      <c r="U50" s="479">
        <f t="shared" ref="U50:U54" si="65">S50-L50</f>
        <v>44.02</v>
      </c>
      <c r="V50" s="481">
        <f t="shared" ref="V50:V54" si="66">IF((L50)=0,"",(U50/L50))</f>
        <v>0.01786326245</v>
      </c>
      <c r="W50" s="59"/>
      <c r="X50" s="476"/>
      <c r="Y50" s="477"/>
      <c r="Z50" s="479">
        <f>SUM(Z41:Z46,Z40)</f>
        <v>2561.9455</v>
      </c>
      <c r="AA50" s="480"/>
      <c r="AB50" s="479">
        <f t="shared" ref="AB50:AB54" si="67">Z50-S50</f>
        <v>53.65</v>
      </c>
      <c r="AC50" s="481">
        <f t="shared" ref="AC50:AC54" si="68">IF((S50)=0,"",(AB50/S50))</f>
        <v>0.02138902693</v>
      </c>
      <c r="AD50" s="59"/>
      <c r="AE50" s="476"/>
      <c r="AF50" s="477"/>
      <c r="AG50" s="479">
        <f>SUM(AG41:AG46,AG40)</f>
        <v>2601.3855</v>
      </c>
      <c r="AH50" s="480"/>
      <c r="AI50" s="479">
        <f t="shared" ref="AI50:AI54" si="69">AG50-Z50</f>
        <v>39.44</v>
      </c>
      <c r="AJ50" s="481">
        <f t="shared" ref="AJ50:AJ54" si="70">IF((Z50)=0,"",(AI50/Z50))</f>
        <v>0.01539455074</v>
      </c>
      <c r="AK50" s="59"/>
      <c r="AL50" s="476"/>
      <c r="AM50" s="477"/>
      <c r="AN50" s="479">
        <f>SUM(AN41:AN46,AN40)</f>
        <v>2639.3055</v>
      </c>
      <c r="AO50" s="480"/>
      <c r="AP50" s="479">
        <f t="shared" ref="AP50:AP54" si="71">AN50-AG50</f>
        <v>37.92</v>
      </c>
      <c r="AQ50" s="481">
        <f t="shared" ref="AQ50:AQ54" si="72">IF((AG50)=0,"",(AP50/AG50))</f>
        <v>0.01457684761</v>
      </c>
      <c r="AR50" s="482"/>
    </row>
    <row r="51" ht="12.0" customHeight="1">
      <c r="A51" s="59"/>
      <c r="B51" s="483" t="s">
        <v>316</v>
      </c>
      <c r="C51" s="351"/>
      <c r="D51" s="351"/>
      <c r="E51" s="351"/>
      <c r="F51" s="476">
        <v>0.13</v>
      </c>
      <c r="G51" s="80"/>
      <c r="H51" s="524">
        <f>H50*F51</f>
        <v>314.1270899</v>
      </c>
      <c r="I51" s="448"/>
      <c r="J51" s="476">
        <v>0.13</v>
      </c>
      <c r="K51" s="448"/>
      <c r="L51" s="431">
        <f>L50*J51</f>
        <v>320.355815</v>
      </c>
      <c r="M51" s="80"/>
      <c r="N51" s="432">
        <f t="shared" si="63"/>
        <v>6.2287251</v>
      </c>
      <c r="O51" s="433">
        <f t="shared" si="64"/>
        <v>0.01982867858</v>
      </c>
      <c r="P51" s="59"/>
      <c r="Q51" s="476">
        <v>0.13</v>
      </c>
      <c r="R51" s="448"/>
      <c r="S51" s="431">
        <f>S50*Q51</f>
        <v>326.078415</v>
      </c>
      <c r="T51" s="80"/>
      <c r="U51" s="432">
        <f t="shared" si="65"/>
        <v>5.7226</v>
      </c>
      <c r="V51" s="433">
        <f t="shared" si="66"/>
        <v>0.01786326245</v>
      </c>
      <c r="W51" s="59"/>
      <c r="X51" s="476">
        <v>0.13</v>
      </c>
      <c r="Y51" s="448"/>
      <c r="Z51" s="431">
        <f>Z50*X51</f>
        <v>333.052915</v>
      </c>
      <c r="AA51" s="80"/>
      <c r="AB51" s="432">
        <f t="shared" si="67"/>
        <v>6.9745</v>
      </c>
      <c r="AC51" s="433">
        <f t="shared" si="68"/>
        <v>0.02138902693</v>
      </c>
      <c r="AD51" s="59"/>
      <c r="AE51" s="476">
        <v>0.13</v>
      </c>
      <c r="AF51" s="448"/>
      <c r="AG51" s="431">
        <f>AG50*AE51</f>
        <v>338.180115</v>
      </c>
      <c r="AH51" s="80"/>
      <c r="AI51" s="432">
        <f t="shared" si="69"/>
        <v>5.1272</v>
      </c>
      <c r="AJ51" s="433">
        <f t="shared" si="70"/>
        <v>0.01539455074</v>
      </c>
      <c r="AK51" s="59"/>
      <c r="AL51" s="476">
        <v>0.13</v>
      </c>
      <c r="AM51" s="448"/>
      <c r="AN51" s="431">
        <f>AN50*AL51</f>
        <v>343.109715</v>
      </c>
      <c r="AO51" s="80"/>
      <c r="AP51" s="432">
        <f t="shared" si="71"/>
        <v>4.9296</v>
      </c>
      <c r="AQ51" s="433">
        <f t="shared" si="72"/>
        <v>0.01457684761</v>
      </c>
      <c r="AR51" s="434"/>
    </row>
    <row r="52" ht="12.0" customHeight="1">
      <c r="A52" s="59"/>
      <c r="B52" s="485" t="s">
        <v>373</v>
      </c>
      <c r="C52" s="351"/>
      <c r="D52" s="351"/>
      <c r="E52" s="351"/>
      <c r="F52" s="486"/>
      <c r="G52" s="80"/>
      <c r="H52" s="524">
        <f>H50+H51</f>
        <v>2730.48932</v>
      </c>
      <c r="I52" s="448"/>
      <c r="J52" s="486"/>
      <c r="K52" s="448"/>
      <c r="L52" s="431">
        <f>L50+L51</f>
        <v>2784.631315</v>
      </c>
      <c r="M52" s="80"/>
      <c r="N52" s="432">
        <f t="shared" si="63"/>
        <v>54.1419951</v>
      </c>
      <c r="O52" s="433">
        <f t="shared" si="64"/>
        <v>0.01982867858</v>
      </c>
      <c r="P52" s="59"/>
      <c r="Q52" s="486"/>
      <c r="R52" s="448"/>
      <c r="S52" s="431">
        <f>S50+S51</f>
        <v>2834.373915</v>
      </c>
      <c r="T52" s="80"/>
      <c r="U52" s="432">
        <f t="shared" si="65"/>
        <v>49.7426</v>
      </c>
      <c r="V52" s="433">
        <f t="shared" si="66"/>
        <v>0.01786326245</v>
      </c>
      <c r="W52" s="59"/>
      <c r="X52" s="486"/>
      <c r="Y52" s="448"/>
      <c r="Z52" s="431">
        <f>Z50+Z51</f>
        <v>2894.998415</v>
      </c>
      <c r="AA52" s="80"/>
      <c r="AB52" s="432">
        <f t="shared" si="67"/>
        <v>60.6245</v>
      </c>
      <c r="AC52" s="433">
        <f t="shared" si="68"/>
        <v>0.02138902693</v>
      </c>
      <c r="AD52" s="59"/>
      <c r="AE52" s="486"/>
      <c r="AF52" s="448"/>
      <c r="AG52" s="431">
        <f>AG50+AG51</f>
        <v>2939.565615</v>
      </c>
      <c r="AH52" s="80"/>
      <c r="AI52" s="432">
        <f t="shared" si="69"/>
        <v>44.5672</v>
      </c>
      <c r="AJ52" s="433">
        <f t="shared" si="70"/>
        <v>0.01539455074</v>
      </c>
      <c r="AK52" s="59"/>
      <c r="AL52" s="486"/>
      <c r="AM52" s="448"/>
      <c r="AN52" s="431">
        <f>AN50+AN51</f>
        <v>2982.415215</v>
      </c>
      <c r="AO52" s="80"/>
      <c r="AP52" s="432">
        <f t="shared" si="71"/>
        <v>42.8496</v>
      </c>
      <c r="AQ52" s="433">
        <f t="shared" si="72"/>
        <v>0.01457684761</v>
      </c>
      <c r="AR52" s="434"/>
    </row>
    <row r="53" ht="12.0" customHeight="1">
      <c r="A53" s="59"/>
      <c r="B53" s="487" t="s">
        <v>273</v>
      </c>
      <c r="E53" s="351"/>
      <c r="F53" s="488">
        <f>'Proposed Rates'!E287</f>
        <v>0.131</v>
      </c>
      <c r="G53" s="80"/>
      <c r="H53" s="526">
        <f>F53*H50</f>
        <v>316.5434521</v>
      </c>
      <c r="I53" s="448"/>
      <c r="J53" s="488">
        <f>'Proposed Rates'!I287</f>
        <v>0.131</v>
      </c>
      <c r="K53" s="448"/>
      <c r="L53" s="489">
        <f>J53*L50</f>
        <v>322.8200905</v>
      </c>
      <c r="M53" s="80"/>
      <c r="N53" s="489">
        <f t="shared" si="63"/>
        <v>6.27663837</v>
      </c>
      <c r="O53" s="491">
        <f t="shared" si="64"/>
        <v>0.01982867858</v>
      </c>
      <c r="P53" s="59"/>
      <c r="Q53" s="488">
        <f>J53</f>
        <v>0.131</v>
      </c>
      <c r="R53" s="448"/>
      <c r="S53" s="489">
        <f>Q53*S50</f>
        <v>328.5867105</v>
      </c>
      <c r="T53" s="80"/>
      <c r="U53" s="489">
        <f t="shared" si="65"/>
        <v>5.76662</v>
      </c>
      <c r="V53" s="491">
        <f t="shared" si="66"/>
        <v>0.01786326245</v>
      </c>
      <c r="W53" s="59"/>
      <c r="X53" s="488">
        <f>Q53</f>
        <v>0.131</v>
      </c>
      <c r="Y53" s="448"/>
      <c r="Z53" s="489">
        <f>X53*Z50</f>
        <v>335.6148605</v>
      </c>
      <c r="AA53" s="80"/>
      <c r="AB53" s="489">
        <f t="shared" si="67"/>
        <v>7.02815</v>
      </c>
      <c r="AC53" s="491">
        <f t="shared" si="68"/>
        <v>0.02138902693</v>
      </c>
      <c r="AD53" s="59"/>
      <c r="AE53" s="488">
        <f>X53</f>
        <v>0.131</v>
      </c>
      <c r="AF53" s="448"/>
      <c r="AG53" s="489">
        <f>AE53*AG50</f>
        <v>340.7815005</v>
      </c>
      <c r="AH53" s="80"/>
      <c r="AI53" s="489">
        <f t="shared" si="69"/>
        <v>5.16664</v>
      </c>
      <c r="AJ53" s="491">
        <f t="shared" si="70"/>
        <v>0.01539455074</v>
      </c>
      <c r="AK53" s="59"/>
      <c r="AL53" s="488">
        <f>AE53</f>
        <v>0.131</v>
      </c>
      <c r="AM53" s="448"/>
      <c r="AN53" s="489">
        <f>AL53*AN50</f>
        <v>345.7490205</v>
      </c>
      <c r="AO53" s="80"/>
      <c r="AP53" s="489">
        <f t="shared" si="71"/>
        <v>4.96752</v>
      </c>
      <c r="AQ53" s="491">
        <f t="shared" si="72"/>
        <v>0.01457684761</v>
      </c>
      <c r="AR53" s="492"/>
    </row>
    <row r="54" ht="13.5" customHeight="1">
      <c r="A54" s="59"/>
      <c r="B54" s="493" t="s">
        <v>318</v>
      </c>
      <c r="C54" s="71"/>
      <c r="D54" s="72"/>
      <c r="E54" s="494"/>
      <c r="F54" s="495"/>
      <c r="G54" s="527"/>
      <c r="H54" s="528">
        <f>H52-H53</f>
        <v>2413.945868</v>
      </c>
      <c r="I54" s="496"/>
      <c r="J54" s="495"/>
      <c r="K54" s="496"/>
      <c r="L54" s="497">
        <f>L52-L53</f>
        <v>2461.811225</v>
      </c>
      <c r="M54" s="498"/>
      <c r="N54" s="499">
        <f t="shared" si="63"/>
        <v>47.86535673</v>
      </c>
      <c r="O54" s="500">
        <f t="shared" si="64"/>
        <v>0.01982867858</v>
      </c>
      <c r="P54" s="59"/>
      <c r="Q54" s="495"/>
      <c r="R54" s="496"/>
      <c r="S54" s="497">
        <f>S52-S53</f>
        <v>2505.787205</v>
      </c>
      <c r="T54" s="498"/>
      <c r="U54" s="499">
        <f t="shared" si="65"/>
        <v>43.97598</v>
      </c>
      <c r="V54" s="500">
        <f t="shared" si="66"/>
        <v>0.01786326245</v>
      </c>
      <c r="W54" s="59"/>
      <c r="X54" s="495"/>
      <c r="Y54" s="496"/>
      <c r="Z54" s="497">
        <f>Z52-Z53</f>
        <v>2559.383555</v>
      </c>
      <c r="AA54" s="498"/>
      <c r="AB54" s="499">
        <f t="shared" si="67"/>
        <v>53.59635</v>
      </c>
      <c r="AC54" s="500">
        <f t="shared" si="68"/>
        <v>0.02138902693</v>
      </c>
      <c r="AD54" s="59"/>
      <c r="AE54" s="495"/>
      <c r="AF54" s="496"/>
      <c r="AG54" s="497">
        <f>AG52-AG53</f>
        <v>2598.784115</v>
      </c>
      <c r="AH54" s="498"/>
      <c r="AI54" s="499">
        <f t="shared" si="69"/>
        <v>39.40056</v>
      </c>
      <c r="AJ54" s="500">
        <f t="shared" si="70"/>
        <v>0.01539455074</v>
      </c>
      <c r="AK54" s="59"/>
      <c r="AL54" s="495"/>
      <c r="AM54" s="496"/>
      <c r="AN54" s="497">
        <f>AN52-AN53</f>
        <v>2636.666195</v>
      </c>
      <c r="AO54" s="498"/>
      <c r="AP54" s="499">
        <f t="shared" si="71"/>
        <v>37.88208</v>
      </c>
      <c r="AQ54" s="500">
        <f t="shared" si="72"/>
        <v>0.01457684761</v>
      </c>
      <c r="AR54" s="501"/>
    </row>
    <row r="55" ht="12.0" customHeight="1">
      <c r="A55" s="59"/>
      <c r="B55" s="465"/>
      <c r="C55" s="466"/>
      <c r="D55" s="466"/>
      <c r="E55" s="466"/>
      <c r="F55" s="467"/>
      <c r="G55" s="509"/>
      <c r="H55" s="469"/>
      <c r="I55" s="471"/>
      <c r="J55" s="467"/>
      <c r="K55" s="468"/>
      <c r="L55" s="469"/>
      <c r="M55" s="471"/>
      <c r="N55" s="472"/>
      <c r="O55" s="473"/>
      <c r="P55" s="59"/>
      <c r="Q55" s="467"/>
      <c r="R55" s="468"/>
      <c r="S55" s="469"/>
      <c r="T55" s="471"/>
      <c r="U55" s="472"/>
      <c r="V55" s="473"/>
      <c r="W55" s="59"/>
      <c r="X55" s="467"/>
      <c r="Y55" s="468"/>
      <c r="Z55" s="469"/>
      <c r="AA55" s="471"/>
      <c r="AB55" s="472"/>
      <c r="AC55" s="473"/>
      <c r="AD55" s="59"/>
      <c r="AE55" s="467"/>
      <c r="AF55" s="468"/>
      <c r="AG55" s="469"/>
      <c r="AH55" s="471"/>
      <c r="AI55" s="472"/>
      <c r="AJ55" s="473"/>
      <c r="AK55" s="59"/>
      <c r="AL55" s="467"/>
      <c r="AM55" s="468"/>
      <c r="AN55" s="469"/>
      <c r="AO55" s="471"/>
      <c r="AP55" s="472"/>
      <c r="AQ55" s="473"/>
      <c r="AR55" s="474"/>
    </row>
    <row r="56" ht="12.0" customHeight="1">
      <c r="A56" s="59"/>
      <c r="B56" s="475" t="s">
        <v>319</v>
      </c>
      <c r="C56" s="351"/>
      <c r="D56" s="351"/>
      <c r="E56" s="351"/>
      <c r="F56" s="476"/>
      <c r="G56" s="523"/>
      <c r="H56" s="478">
        <f>SUM(H47:H48,H40,H41:H43)</f>
        <v>2568.01223</v>
      </c>
      <c r="I56" s="516"/>
      <c r="J56" s="476"/>
      <c r="K56" s="477"/>
      <c r="L56" s="479">
        <f>SUM(L47:L48,L40,L41:L43)</f>
        <v>2615.9255</v>
      </c>
      <c r="M56" s="480"/>
      <c r="N56" s="479">
        <f t="shared" ref="N56:N60" si="73">L56-H56</f>
        <v>47.91327</v>
      </c>
      <c r="O56" s="481">
        <f t="shared" ref="O56:O60" si="74">IF((H56)=0,"",(N56/H56))</f>
        <v>0.01865772656</v>
      </c>
      <c r="P56" s="59"/>
      <c r="Q56" s="476"/>
      <c r="R56" s="477"/>
      <c r="S56" s="479">
        <f>SUM(S47:S48,S40,S41:S43)</f>
        <v>2659.9455</v>
      </c>
      <c r="T56" s="480"/>
      <c r="U56" s="479">
        <f t="shared" ref="U56:U60" si="75">S56-L56</f>
        <v>44.02</v>
      </c>
      <c r="V56" s="481">
        <f t="shared" ref="V56:V60" si="76">IF((L56)=0,"",(U56/L56))</f>
        <v>0.01682769635</v>
      </c>
      <c r="W56" s="59"/>
      <c r="X56" s="476"/>
      <c r="Y56" s="477"/>
      <c r="Z56" s="479">
        <f>SUM(Z47:Z48,Z40,Z41:Z43)</f>
        <v>2713.5955</v>
      </c>
      <c r="AA56" s="480"/>
      <c r="AB56" s="479">
        <f t="shared" ref="AB56:AB60" si="77">Z56-S56</f>
        <v>53.65</v>
      </c>
      <c r="AC56" s="481">
        <f t="shared" ref="AC56:AC60" si="78">IF((S56)=0,"",(AB56/S56))</f>
        <v>0.02016958618</v>
      </c>
      <c r="AD56" s="59"/>
      <c r="AE56" s="476"/>
      <c r="AF56" s="477"/>
      <c r="AG56" s="479">
        <f>SUM(AG47:AG48,AG40,AG41:AG43)</f>
        <v>2753.0355</v>
      </c>
      <c r="AH56" s="480"/>
      <c r="AI56" s="479">
        <f t="shared" ref="AI56:AI60" si="79">AG56-Z56</f>
        <v>39.44</v>
      </c>
      <c r="AJ56" s="481">
        <f t="shared" ref="AJ56:AJ60" si="80">IF((Z56)=0,"",(AI56/Z56))</f>
        <v>0.01453422222</v>
      </c>
      <c r="AK56" s="59"/>
      <c r="AL56" s="476"/>
      <c r="AM56" s="477"/>
      <c r="AN56" s="479">
        <f>SUM(AN47:AN48,AN40,AN41:AN43)</f>
        <v>2790.9555</v>
      </c>
      <c r="AO56" s="480"/>
      <c r="AP56" s="479">
        <f t="shared" ref="AP56:AP60" si="81">AN56-AG56</f>
        <v>37.92</v>
      </c>
      <c r="AQ56" s="481">
        <f t="shared" ref="AQ56:AQ60" si="82">IF((AG56)=0,"",(AP56/AG56))</f>
        <v>0.01377388704</v>
      </c>
      <c r="AR56" s="482"/>
    </row>
    <row r="57" ht="12.0" customHeight="1">
      <c r="A57" s="59"/>
      <c r="B57" s="483" t="s">
        <v>316</v>
      </c>
      <c r="C57" s="351"/>
      <c r="D57" s="351"/>
      <c r="E57" s="351"/>
      <c r="F57" s="476">
        <v>0.13</v>
      </c>
      <c r="G57" s="523"/>
      <c r="H57" s="524">
        <f>H56*F57</f>
        <v>333.8415899</v>
      </c>
      <c r="I57" s="448"/>
      <c r="J57" s="476">
        <v>0.13</v>
      </c>
      <c r="K57" s="484"/>
      <c r="L57" s="432">
        <f>L56*J57</f>
        <v>340.070315</v>
      </c>
      <c r="M57" s="80"/>
      <c r="N57" s="432">
        <f t="shared" si="73"/>
        <v>6.2287251</v>
      </c>
      <c r="O57" s="433">
        <f t="shared" si="74"/>
        <v>0.01865772656</v>
      </c>
      <c r="P57" s="59"/>
      <c r="Q57" s="476">
        <v>0.13</v>
      </c>
      <c r="R57" s="484"/>
      <c r="S57" s="431">
        <f>S56*Q57</f>
        <v>345.792915</v>
      </c>
      <c r="T57" s="80"/>
      <c r="U57" s="432">
        <f t="shared" si="75"/>
        <v>5.7226</v>
      </c>
      <c r="V57" s="433">
        <f t="shared" si="76"/>
        <v>0.01682769635</v>
      </c>
      <c r="W57" s="59"/>
      <c r="X57" s="476">
        <v>0.13</v>
      </c>
      <c r="Y57" s="484"/>
      <c r="Z57" s="431">
        <f>Z56*X57</f>
        <v>352.767415</v>
      </c>
      <c r="AA57" s="80"/>
      <c r="AB57" s="432">
        <f t="shared" si="77"/>
        <v>6.9745</v>
      </c>
      <c r="AC57" s="433">
        <f t="shared" si="78"/>
        <v>0.02016958618</v>
      </c>
      <c r="AD57" s="59"/>
      <c r="AE57" s="476">
        <v>0.13</v>
      </c>
      <c r="AF57" s="484"/>
      <c r="AG57" s="432">
        <f>AG56*AE57</f>
        <v>357.894615</v>
      </c>
      <c r="AH57" s="80"/>
      <c r="AI57" s="432">
        <f t="shared" si="79"/>
        <v>5.1272</v>
      </c>
      <c r="AJ57" s="433">
        <f t="shared" si="80"/>
        <v>0.01453422222</v>
      </c>
      <c r="AK57" s="59"/>
      <c r="AL57" s="476">
        <v>0.13</v>
      </c>
      <c r="AM57" s="484"/>
      <c r="AN57" s="431">
        <f>AN56*AL57</f>
        <v>362.824215</v>
      </c>
      <c r="AO57" s="80"/>
      <c r="AP57" s="432">
        <f t="shared" si="81"/>
        <v>4.9296</v>
      </c>
      <c r="AQ57" s="433">
        <f t="shared" si="82"/>
        <v>0.01377388704</v>
      </c>
      <c r="AR57" s="434"/>
    </row>
    <row r="58" ht="12.0" customHeight="1">
      <c r="A58" s="59"/>
      <c r="B58" s="485" t="s">
        <v>374</v>
      </c>
      <c r="C58" s="351"/>
      <c r="D58" s="351"/>
      <c r="E58" s="351"/>
      <c r="F58" s="486"/>
      <c r="G58" s="80"/>
      <c r="H58" s="524">
        <f>H56+H57</f>
        <v>2901.85382</v>
      </c>
      <c r="I58" s="448"/>
      <c r="J58" s="486"/>
      <c r="K58" s="448"/>
      <c r="L58" s="431">
        <f>L56+L57</f>
        <v>2955.995815</v>
      </c>
      <c r="M58" s="80"/>
      <c r="N58" s="432">
        <f t="shared" si="73"/>
        <v>54.1419951</v>
      </c>
      <c r="O58" s="433">
        <f t="shared" si="74"/>
        <v>0.01865772656</v>
      </c>
      <c r="P58" s="59"/>
      <c r="Q58" s="486"/>
      <c r="R58" s="448"/>
      <c r="S58" s="431">
        <f>S56+S57</f>
        <v>3005.738415</v>
      </c>
      <c r="T58" s="80"/>
      <c r="U58" s="432">
        <f t="shared" si="75"/>
        <v>49.7426</v>
      </c>
      <c r="V58" s="433">
        <f t="shared" si="76"/>
        <v>0.01682769635</v>
      </c>
      <c r="W58" s="59"/>
      <c r="X58" s="486"/>
      <c r="Y58" s="448"/>
      <c r="Z58" s="431">
        <f>Z56+Z57</f>
        <v>3066.362915</v>
      </c>
      <c r="AA58" s="80"/>
      <c r="AB58" s="432">
        <f t="shared" si="77"/>
        <v>60.6245</v>
      </c>
      <c r="AC58" s="433">
        <f t="shared" si="78"/>
        <v>0.02016958618</v>
      </c>
      <c r="AD58" s="59"/>
      <c r="AE58" s="486"/>
      <c r="AF58" s="448"/>
      <c r="AG58" s="431">
        <f>AG56+AG57</f>
        <v>3110.930115</v>
      </c>
      <c r="AH58" s="80"/>
      <c r="AI58" s="432">
        <f t="shared" si="79"/>
        <v>44.5672</v>
      </c>
      <c r="AJ58" s="433">
        <f t="shared" si="80"/>
        <v>0.01453422222</v>
      </c>
      <c r="AK58" s="59"/>
      <c r="AL58" s="486"/>
      <c r="AM58" s="448"/>
      <c r="AN58" s="431">
        <f>AN56+AN57</f>
        <v>3153.779715</v>
      </c>
      <c r="AO58" s="80"/>
      <c r="AP58" s="432">
        <f t="shared" si="81"/>
        <v>42.8496</v>
      </c>
      <c r="AQ58" s="433">
        <f t="shared" si="82"/>
        <v>0.01377388704</v>
      </c>
      <c r="AR58" s="434"/>
    </row>
    <row r="59" ht="12.0" customHeight="1">
      <c r="A59" s="59"/>
      <c r="B59" s="487" t="s">
        <v>273</v>
      </c>
      <c r="E59" s="351"/>
      <c r="F59" s="488">
        <f>F53</f>
        <v>0.131</v>
      </c>
      <c r="G59" s="80"/>
      <c r="H59" s="526">
        <f>F59*H56</f>
        <v>336.4096021</v>
      </c>
      <c r="I59" s="448"/>
      <c r="J59" s="488">
        <f>J53</f>
        <v>0.131</v>
      </c>
      <c r="K59" s="448"/>
      <c r="L59" s="489">
        <f>J59*L56</f>
        <v>342.6862405</v>
      </c>
      <c r="M59" s="80"/>
      <c r="N59" s="489">
        <f t="shared" si="73"/>
        <v>6.27663837</v>
      </c>
      <c r="O59" s="491">
        <f t="shared" si="74"/>
        <v>0.01865772656</v>
      </c>
      <c r="P59" s="59"/>
      <c r="Q59" s="488">
        <f>Q53</f>
        <v>0.131</v>
      </c>
      <c r="R59" s="448"/>
      <c r="S59" s="489">
        <f>Q59*S56</f>
        <v>348.4528605</v>
      </c>
      <c r="T59" s="80"/>
      <c r="U59" s="489">
        <f t="shared" si="75"/>
        <v>5.76662</v>
      </c>
      <c r="V59" s="491">
        <f t="shared" si="76"/>
        <v>0.01682769635</v>
      </c>
      <c r="W59" s="59"/>
      <c r="X59" s="488">
        <f>X53</f>
        <v>0.131</v>
      </c>
      <c r="Y59" s="448"/>
      <c r="Z59" s="489">
        <f>X59*Z56</f>
        <v>355.4810105</v>
      </c>
      <c r="AA59" s="80"/>
      <c r="AB59" s="489">
        <f t="shared" si="77"/>
        <v>7.02815</v>
      </c>
      <c r="AC59" s="491">
        <f t="shared" si="78"/>
        <v>0.02016958618</v>
      </c>
      <c r="AD59" s="59"/>
      <c r="AE59" s="488">
        <f>AE53</f>
        <v>0.131</v>
      </c>
      <c r="AF59" s="448"/>
      <c r="AG59" s="489">
        <f>AE59*AG56</f>
        <v>360.6476505</v>
      </c>
      <c r="AH59" s="80"/>
      <c r="AI59" s="489">
        <f t="shared" si="79"/>
        <v>5.16664</v>
      </c>
      <c r="AJ59" s="491">
        <f t="shared" si="80"/>
        <v>0.01453422222</v>
      </c>
      <c r="AK59" s="59"/>
      <c r="AL59" s="488">
        <f>AL53</f>
        <v>0.131</v>
      </c>
      <c r="AM59" s="448"/>
      <c r="AN59" s="489">
        <f>AL59*AN56</f>
        <v>365.6151705</v>
      </c>
      <c r="AO59" s="80"/>
      <c r="AP59" s="489">
        <f t="shared" si="81"/>
        <v>4.96752</v>
      </c>
      <c r="AQ59" s="491">
        <f t="shared" si="82"/>
        <v>0.01377388704</v>
      </c>
      <c r="AR59" s="492"/>
    </row>
    <row r="60" ht="13.5" customHeight="1">
      <c r="A60" s="59"/>
      <c r="B60" s="493" t="s">
        <v>321</v>
      </c>
      <c r="C60" s="71"/>
      <c r="D60" s="72"/>
      <c r="E60" s="494"/>
      <c r="F60" s="502"/>
      <c r="G60" s="529"/>
      <c r="H60" s="530">
        <f>H58-H59</f>
        <v>2565.444218</v>
      </c>
      <c r="I60" s="503"/>
      <c r="J60" s="502"/>
      <c r="K60" s="503"/>
      <c r="L60" s="504">
        <f>L58-L59</f>
        <v>2613.309575</v>
      </c>
      <c r="M60" s="505"/>
      <c r="N60" s="506">
        <f t="shared" si="73"/>
        <v>47.86535673</v>
      </c>
      <c r="O60" s="507">
        <f t="shared" si="74"/>
        <v>0.01865772656</v>
      </c>
      <c r="P60" s="59"/>
      <c r="Q60" s="502"/>
      <c r="R60" s="503"/>
      <c r="S60" s="504">
        <f>S58-S59</f>
        <v>2657.285555</v>
      </c>
      <c r="T60" s="505"/>
      <c r="U60" s="506">
        <f t="shared" si="75"/>
        <v>43.97598</v>
      </c>
      <c r="V60" s="507">
        <f t="shared" si="76"/>
        <v>0.01682769635</v>
      </c>
      <c r="W60" s="59"/>
      <c r="X60" s="502"/>
      <c r="Y60" s="503"/>
      <c r="Z60" s="504">
        <f>Z58-Z59</f>
        <v>2710.881905</v>
      </c>
      <c r="AA60" s="505"/>
      <c r="AB60" s="506">
        <f t="shared" si="77"/>
        <v>53.59635</v>
      </c>
      <c r="AC60" s="507">
        <f t="shared" si="78"/>
        <v>0.02016958618</v>
      </c>
      <c r="AD60" s="59"/>
      <c r="AE60" s="502"/>
      <c r="AF60" s="503"/>
      <c r="AG60" s="504">
        <f>AG58-AG59</f>
        <v>2750.282465</v>
      </c>
      <c r="AH60" s="505"/>
      <c r="AI60" s="506">
        <f t="shared" si="79"/>
        <v>39.40056</v>
      </c>
      <c r="AJ60" s="507">
        <f t="shared" si="80"/>
        <v>0.01453422222</v>
      </c>
      <c r="AK60" s="59"/>
      <c r="AL60" s="502"/>
      <c r="AM60" s="503"/>
      <c r="AN60" s="504">
        <f>AN58-AN59</f>
        <v>2788.164545</v>
      </c>
      <c r="AO60" s="505"/>
      <c r="AP60" s="506">
        <f t="shared" si="81"/>
        <v>37.88208</v>
      </c>
      <c r="AQ60" s="507">
        <f t="shared" si="82"/>
        <v>0.01377388704</v>
      </c>
      <c r="AR60" s="501"/>
    </row>
    <row r="61" ht="12.0" customHeight="1">
      <c r="A61" s="59"/>
      <c r="B61" s="465"/>
      <c r="C61" s="466"/>
      <c r="D61" s="466"/>
      <c r="E61" s="466"/>
      <c r="F61" s="508"/>
      <c r="G61" s="471"/>
      <c r="H61" s="531"/>
      <c r="I61" s="509"/>
      <c r="J61" s="508"/>
      <c r="K61" s="509"/>
      <c r="L61" s="472"/>
      <c r="M61" s="471"/>
      <c r="N61" s="510"/>
      <c r="O61" s="473"/>
      <c r="P61" s="59"/>
      <c r="Q61" s="508"/>
      <c r="R61" s="509"/>
      <c r="S61" s="472"/>
      <c r="T61" s="471"/>
      <c r="U61" s="510"/>
      <c r="V61" s="473"/>
      <c r="W61" s="59"/>
      <c r="X61" s="508"/>
      <c r="Y61" s="509"/>
      <c r="Z61" s="472"/>
      <c r="AA61" s="471"/>
      <c r="AB61" s="510"/>
      <c r="AC61" s="473"/>
      <c r="AD61" s="59"/>
      <c r="AE61" s="508"/>
      <c r="AF61" s="509"/>
      <c r="AG61" s="472"/>
      <c r="AH61" s="471"/>
      <c r="AI61" s="510"/>
      <c r="AJ61" s="473"/>
      <c r="AK61" s="59"/>
      <c r="AL61" s="508"/>
      <c r="AM61" s="509"/>
      <c r="AN61" s="472"/>
      <c r="AO61" s="471"/>
      <c r="AP61" s="510"/>
      <c r="AQ61" s="473"/>
      <c r="AR61" s="474"/>
    </row>
    <row r="62" ht="12.0" customHeight="1">
      <c r="A62" s="59"/>
      <c r="B62" s="59"/>
      <c r="C62" s="59"/>
      <c r="D62" s="59"/>
      <c r="E62" s="59"/>
      <c r="F62" s="59"/>
      <c r="G62" s="59"/>
      <c r="H62" s="59"/>
      <c r="I62" s="59"/>
      <c r="J62" s="59"/>
      <c r="K62" s="59"/>
      <c r="L62" s="140"/>
      <c r="M62" s="59"/>
      <c r="N62" s="59"/>
      <c r="O62" s="59"/>
      <c r="P62" s="59"/>
      <c r="Q62" s="59"/>
      <c r="R62" s="59"/>
      <c r="S62" s="140"/>
      <c r="T62" s="59"/>
      <c r="U62" s="59"/>
      <c r="V62" s="59"/>
      <c r="W62" s="59"/>
      <c r="X62" s="59"/>
      <c r="Y62" s="59"/>
      <c r="Z62" s="140"/>
      <c r="AA62" s="59"/>
      <c r="AB62" s="59"/>
      <c r="AC62" s="59"/>
      <c r="AD62" s="59"/>
      <c r="AE62" s="59"/>
      <c r="AF62" s="59"/>
      <c r="AG62" s="140"/>
      <c r="AH62" s="59"/>
      <c r="AI62" s="59"/>
      <c r="AJ62" s="59"/>
      <c r="AK62" s="59"/>
      <c r="AL62" s="59"/>
      <c r="AM62" s="59"/>
      <c r="AN62" s="140"/>
      <c r="AO62" s="59"/>
      <c r="AP62" s="59"/>
      <c r="AQ62" s="59"/>
      <c r="AR62" s="59"/>
    </row>
    <row r="63" ht="12.0" customHeight="1">
      <c r="A63" s="59"/>
      <c r="B63" s="337" t="s">
        <v>322</v>
      </c>
      <c r="C63" s="59"/>
      <c r="D63" s="59"/>
      <c r="E63" s="59"/>
      <c r="F63" s="511">
        <f>'Proposed Rates'!$E$299</f>
        <v>0.0338</v>
      </c>
      <c r="G63" s="59"/>
      <c r="H63" s="59"/>
      <c r="I63" s="59"/>
      <c r="J63" s="511">
        <f>'Proposed Rates'!$F$299</f>
        <v>0.0335</v>
      </c>
      <c r="K63" s="59"/>
      <c r="L63" s="59"/>
      <c r="M63" s="59"/>
      <c r="N63" s="59"/>
      <c r="O63" s="59"/>
      <c r="P63" s="59"/>
      <c r="Q63" s="511">
        <f>'Proposed Rates'!$G$299</f>
        <v>0.0335</v>
      </c>
      <c r="R63" s="59"/>
      <c r="S63" s="59"/>
      <c r="T63" s="59"/>
      <c r="U63" s="59"/>
      <c r="V63" s="59"/>
      <c r="W63" s="59"/>
      <c r="X63" s="511">
        <f>'Proposed Rates'!$H$299</f>
        <v>0.0335</v>
      </c>
      <c r="Y63" s="59"/>
      <c r="Z63" s="59"/>
      <c r="AA63" s="59"/>
      <c r="AB63" s="59"/>
      <c r="AC63" s="59"/>
      <c r="AD63" s="59"/>
      <c r="AE63" s="511">
        <f>'Proposed Rates'!$I$299</f>
        <v>0.0335</v>
      </c>
      <c r="AF63" s="59"/>
      <c r="AG63" s="59"/>
      <c r="AH63" s="59"/>
      <c r="AI63" s="59"/>
      <c r="AJ63" s="59"/>
      <c r="AK63" s="59"/>
      <c r="AL63" s="511">
        <f>'Proposed Rates'!$J$299</f>
        <v>0.0335</v>
      </c>
      <c r="AM63" s="59"/>
      <c r="AN63" s="59"/>
      <c r="AO63" s="59"/>
      <c r="AP63" s="59"/>
      <c r="AQ63" s="59"/>
      <c r="AR63" s="59"/>
    </row>
    <row r="64" ht="12.0" customHeight="1">
      <c r="A64" s="59"/>
      <c r="B64" s="59"/>
      <c r="C64" s="59"/>
      <c r="D64" s="59"/>
      <c r="E64" s="59"/>
      <c r="F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59"/>
      <c r="AK64" s="59"/>
      <c r="AL64" s="59"/>
      <c r="AM64" s="59"/>
      <c r="AN64" s="59"/>
      <c r="AO64" s="59"/>
      <c r="AP64" s="59"/>
      <c r="AQ64" s="59"/>
      <c r="AR64" s="59"/>
    </row>
    <row r="65" ht="12.0" customHeight="1">
      <c r="A65" s="59" t="s">
        <v>327</v>
      </c>
      <c r="B65" s="59"/>
      <c r="C65" s="59"/>
      <c r="D65" s="59"/>
      <c r="E65" s="59"/>
      <c r="F65" s="59"/>
      <c r="G65" s="59"/>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c r="AJ65" s="59"/>
      <c r="AK65" s="59"/>
      <c r="AL65" s="59"/>
      <c r="AM65" s="59"/>
      <c r="AN65" s="59"/>
      <c r="AO65" s="59"/>
      <c r="AP65" s="59"/>
      <c r="AQ65" s="59"/>
      <c r="AR65" s="59"/>
    </row>
    <row r="66" ht="12.0" customHeight="1">
      <c r="A66" s="59"/>
      <c r="B66" s="59"/>
      <c r="C66" s="59"/>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9"/>
      <c r="AR66" s="59"/>
    </row>
    <row r="67" ht="12.0" customHeight="1">
      <c r="A67" s="59" t="s">
        <v>328</v>
      </c>
      <c r="B67" s="59"/>
      <c r="C67" s="59"/>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c r="AP67" s="59"/>
      <c r="AQ67" s="59"/>
      <c r="AR67" s="59"/>
    </row>
    <row r="68" ht="12.0" customHeight="1">
      <c r="A68" s="59" t="s">
        <v>329</v>
      </c>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c r="AP68" s="59"/>
      <c r="AQ68" s="59"/>
      <c r="AR68" s="59"/>
    </row>
    <row r="69" ht="12.0" customHeight="1">
      <c r="A69" s="59" t="s">
        <v>330</v>
      </c>
      <c r="B69" s="59"/>
      <c r="C69" s="59"/>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59"/>
      <c r="AM69" s="59"/>
      <c r="AN69" s="59"/>
      <c r="AO69" s="59"/>
      <c r="AP69" s="59"/>
      <c r="AQ69" s="59"/>
      <c r="AR69" s="59"/>
    </row>
    <row r="70" ht="12.0" customHeight="1">
      <c r="A70" s="59" t="s">
        <v>331</v>
      </c>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c r="AP70" s="59"/>
      <c r="AQ70" s="59"/>
      <c r="AR70" s="59"/>
    </row>
    <row r="71" ht="12.0" customHeight="1">
      <c r="A71" s="59" t="s">
        <v>332</v>
      </c>
      <c r="B71" s="59"/>
      <c r="C71" s="59"/>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59"/>
      <c r="AO71" s="59"/>
      <c r="AP71" s="59"/>
      <c r="AQ71" s="59"/>
      <c r="AR71" s="59"/>
    </row>
    <row r="72" ht="12.0" customHeight="1">
      <c r="A72" s="59"/>
      <c r="B72" s="59"/>
      <c r="C72" s="59"/>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N72" s="59"/>
      <c r="AO72" s="59"/>
      <c r="AP72" s="59"/>
      <c r="AQ72" s="59"/>
      <c r="AR72" s="59"/>
    </row>
    <row r="73" ht="12.0" customHeight="1">
      <c r="A73" s="513"/>
      <c r="B73" s="59" t="s">
        <v>333</v>
      </c>
      <c r="C73" s="59"/>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59"/>
      <c r="AK73" s="59"/>
      <c r="AL73" s="59"/>
      <c r="AM73" s="59"/>
      <c r="AN73" s="59"/>
      <c r="AO73" s="59"/>
      <c r="AP73" s="59"/>
      <c r="AQ73" s="59"/>
      <c r="AR73" s="59"/>
    </row>
    <row r="74" ht="12.0" customHeight="1">
      <c r="A74" s="59"/>
      <c r="B74" s="59"/>
      <c r="C74" s="59"/>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9"/>
      <c r="AR74" s="59"/>
    </row>
    <row r="75" ht="12.0" customHeight="1">
      <c r="A75" s="59"/>
      <c r="B75" s="59" t="s">
        <v>334</v>
      </c>
      <c r="C75" s="59"/>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c r="AJ75" s="59"/>
      <c r="AK75" s="59"/>
      <c r="AL75" s="59"/>
      <c r="AM75" s="59"/>
      <c r="AN75" s="59"/>
      <c r="AO75" s="59"/>
      <c r="AP75" s="59"/>
      <c r="AQ75" s="59"/>
      <c r="AR75" s="59"/>
    </row>
    <row r="76" ht="12.0" customHeight="1">
      <c r="A76" s="59"/>
      <c r="B76" s="59"/>
      <c r="C76" s="59"/>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c r="AJ76" s="59"/>
      <c r="AK76" s="59"/>
      <c r="AL76" s="59"/>
      <c r="AM76" s="59"/>
      <c r="AN76" s="59"/>
      <c r="AO76" s="59"/>
      <c r="AP76" s="59"/>
      <c r="AQ76" s="59"/>
      <c r="AR76" s="59"/>
    </row>
    <row r="77" ht="12.0" customHeight="1">
      <c r="A77" s="59"/>
      <c r="B77" s="59"/>
      <c r="C77" s="59"/>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c r="AJ77" s="59"/>
      <c r="AK77" s="59"/>
      <c r="AL77" s="59"/>
      <c r="AM77" s="59"/>
      <c r="AN77" s="59"/>
      <c r="AO77" s="59"/>
      <c r="AP77" s="59"/>
      <c r="AQ77" s="59"/>
      <c r="AR77" s="59"/>
    </row>
    <row r="78" ht="12.0" customHeight="1">
      <c r="A78" s="59"/>
      <c r="B78" s="59"/>
      <c r="C78" s="59"/>
      <c r="D78" s="59"/>
      <c r="E78" s="59"/>
      <c r="F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9"/>
      <c r="AR78" s="59"/>
    </row>
    <row r="79" ht="12.0" customHeight="1">
      <c r="A79" s="59"/>
      <c r="B79" s="59"/>
      <c r="C79" s="59"/>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59"/>
      <c r="AK79" s="59"/>
      <c r="AL79" s="59"/>
      <c r="AM79" s="59"/>
      <c r="AN79" s="59"/>
      <c r="AO79" s="59"/>
      <c r="AP79" s="59"/>
      <c r="AQ79" s="59"/>
      <c r="AR79" s="59"/>
    </row>
    <row r="80" ht="12.0" customHeight="1">
      <c r="A80" s="59"/>
      <c r="B80" s="59"/>
      <c r="C80" s="59"/>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9"/>
      <c r="AR80" s="59"/>
    </row>
    <row r="81" ht="12.0" customHeight="1">
      <c r="A81" s="59"/>
      <c r="B81" s="59"/>
      <c r="C81" s="59"/>
      <c r="D81" s="59"/>
      <c r="E81" s="59"/>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c r="AR81" s="59"/>
    </row>
    <row r="82" ht="12.0" customHeight="1">
      <c r="A82" s="59"/>
      <c r="B82" s="59"/>
      <c r="C82" s="59"/>
      <c r="D82" s="59"/>
      <c r="E82" s="59"/>
      <c r="F82" s="59"/>
      <c r="G82" s="59"/>
      <c r="H82" s="59"/>
      <c r="I82" s="59"/>
      <c r="J82" s="59"/>
      <c r="K82" s="59"/>
      <c r="L82" s="59"/>
      <c r="M82" s="59"/>
      <c r="N82" s="59"/>
      <c r="O82" s="59"/>
      <c r="P82" s="59"/>
      <c r="Q82" s="59"/>
      <c r="R82" s="59"/>
      <c r="S82" s="59"/>
      <c r="T82" s="59"/>
      <c r="U82" s="59"/>
      <c r="V82" s="59"/>
      <c r="W82" s="59"/>
      <c r="X82" s="59"/>
      <c r="Y82" s="59"/>
      <c r="Z82" s="59"/>
      <c r="AA82" s="59"/>
      <c r="AB82" s="59"/>
      <c r="AC82" s="59"/>
      <c r="AD82" s="59"/>
      <c r="AE82" s="59"/>
      <c r="AF82" s="59"/>
      <c r="AG82" s="59"/>
      <c r="AH82" s="59"/>
      <c r="AI82" s="59"/>
      <c r="AJ82" s="59"/>
      <c r="AK82" s="59"/>
      <c r="AL82" s="59"/>
      <c r="AM82" s="59"/>
      <c r="AN82" s="59"/>
      <c r="AO82" s="59"/>
      <c r="AP82" s="59"/>
      <c r="AQ82" s="59"/>
      <c r="AR82" s="59"/>
    </row>
    <row r="83" ht="12.0" customHeight="1">
      <c r="A83" s="59"/>
      <c r="B83" s="59"/>
      <c r="C83" s="59"/>
      <c r="D83" s="59"/>
      <c r="E83" s="59"/>
      <c r="F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83" s="59"/>
      <c r="AN83" s="59"/>
      <c r="AO83" s="59"/>
      <c r="AP83" s="59"/>
      <c r="AQ83" s="59"/>
      <c r="AR83" s="59"/>
    </row>
    <row r="84" ht="12.0" customHeight="1">
      <c r="A84" s="59"/>
      <c r="B84" s="59"/>
      <c r="C84" s="59"/>
      <c r="D84" s="59"/>
      <c r="E84" s="59"/>
      <c r="F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row>
    <row r="85" ht="12.0" customHeight="1">
      <c r="A85" s="59"/>
      <c r="B85" s="59"/>
      <c r="C85" s="59"/>
      <c r="D85" s="59"/>
      <c r="E85" s="59"/>
      <c r="F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row>
    <row r="86" ht="12.0" customHeight="1">
      <c r="A86" s="59"/>
      <c r="B86" s="59"/>
      <c r="C86" s="59"/>
      <c r="D86" s="59"/>
      <c r="E86" s="59"/>
      <c r="F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row>
    <row r="87" ht="12.0" customHeight="1">
      <c r="A87" s="59"/>
      <c r="B87" s="59"/>
      <c r="C87" s="59"/>
      <c r="D87" s="59"/>
      <c r="E87" s="59"/>
      <c r="F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c r="AR87" s="59"/>
    </row>
    <row r="88" ht="12.0" customHeight="1">
      <c r="A88" s="59"/>
      <c r="B88" s="59"/>
      <c r="C88" s="59"/>
      <c r="D88" s="59"/>
      <c r="E88" s="59"/>
      <c r="F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9"/>
      <c r="AR88" s="59"/>
    </row>
    <row r="89" ht="12.0" customHeight="1">
      <c r="A89" s="59"/>
      <c r="B89" s="59"/>
      <c r="C89" s="59"/>
      <c r="D89" s="59"/>
      <c r="E89" s="59"/>
      <c r="F89" s="59"/>
      <c r="G89" s="59"/>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c r="AQ89" s="59"/>
      <c r="AR89" s="59"/>
    </row>
    <row r="90" ht="12.0" customHeight="1">
      <c r="A90" s="59"/>
      <c r="B90" s="59"/>
      <c r="C90" s="59"/>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row>
    <row r="91" ht="12.0" customHeight="1">
      <c r="A91" s="59"/>
      <c r="B91" s="59"/>
      <c r="C91" s="59"/>
      <c r="D91" s="59"/>
      <c r="E91" s="59"/>
      <c r="F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c r="AF91" s="59"/>
      <c r="AG91" s="59"/>
      <c r="AH91" s="59"/>
      <c r="AI91" s="59"/>
      <c r="AJ91" s="59"/>
      <c r="AK91" s="59"/>
      <c r="AL91" s="59"/>
      <c r="AM91" s="59"/>
      <c r="AN91" s="59"/>
      <c r="AO91" s="59"/>
      <c r="AP91" s="59"/>
      <c r="AQ91" s="59"/>
      <c r="AR91" s="59"/>
    </row>
    <row r="92" ht="12.0" customHeight="1">
      <c r="A92" s="59"/>
      <c r="B92" s="59"/>
      <c r="C92" s="59"/>
      <c r="D92" s="59"/>
      <c r="E92" s="59"/>
      <c r="F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c r="AR92" s="59"/>
    </row>
    <row r="93" ht="12.0" customHeight="1">
      <c r="A93" s="59"/>
      <c r="B93" s="59"/>
      <c r="C93" s="59"/>
      <c r="D93" s="59"/>
      <c r="E93" s="59"/>
      <c r="F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c r="AR93" s="59"/>
    </row>
    <row r="94" ht="12.0" customHeight="1">
      <c r="A94" s="59"/>
      <c r="B94" s="59"/>
      <c r="C94" s="59"/>
      <c r="D94" s="59"/>
      <c r="E94" s="59"/>
      <c r="F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c r="AJ94" s="59"/>
      <c r="AK94" s="59"/>
      <c r="AL94" s="59"/>
      <c r="AM94" s="59"/>
      <c r="AN94" s="59"/>
      <c r="AO94" s="59"/>
      <c r="AP94" s="59"/>
      <c r="AQ94" s="59"/>
      <c r="AR94" s="59"/>
    </row>
    <row r="95" ht="12.0" customHeight="1">
      <c r="A95" s="59"/>
      <c r="B95" s="59"/>
      <c r="C95" s="59"/>
      <c r="D95" s="59"/>
      <c r="E95" s="59"/>
      <c r="F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c r="AJ95" s="59"/>
      <c r="AK95" s="59"/>
      <c r="AL95" s="59"/>
      <c r="AM95" s="59"/>
      <c r="AN95" s="59"/>
      <c r="AO95" s="59"/>
      <c r="AP95" s="59"/>
      <c r="AQ95" s="59"/>
      <c r="AR95" s="59"/>
    </row>
    <row r="96" ht="12.0" customHeight="1">
      <c r="A96" s="59"/>
      <c r="B96" s="59"/>
      <c r="C96" s="59"/>
      <c r="D96" s="59"/>
      <c r="E96" s="59"/>
      <c r="F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c r="AQ96" s="59"/>
      <c r="AR96" s="59"/>
    </row>
    <row r="97" ht="12.0" customHeight="1">
      <c r="A97" s="59"/>
      <c r="B97" s="59"/>
      <c r="C97" s="59"/>
      <c r="D97" s="59"/>
      <c r="E97" s="59"/>
      <c r="F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c r="AM97" s="59"/>
      <c r="AN97" s="59"/>
      <c r="AO97" s="59"/>
      <c r="AP97" s="59"/>
      <c r="AQ97" s="59"/>
      <c r="AR97" s="59"/>
    </row>
    <row r="98" ht="12.0" customHeight="1">
      <c r="A98" s="59"/>
      <c r="B98" s="59"/>
      <c r="C98" s="59"/>
      <c r="D98" s="59"/>
      <c r="E98" s="59"/>
      <c r="F98" s="59"/>
      <c r="G98" s="59"/>
      <c r="H98" s="59"/>
      <c r="I98" s="59"/>
      <c r="J98" s="59"/>
      <c r="K98" s="59"/>
      <c r="L98" s="59"/>
      <c r="M98" s="59"/>
      <c r="N98" s="59"/>
      <c r="O98" s="59"/>
      <c r="P98" s="59"/>
      <c r="Q98" s="59"/>
      <c r="R98" s="59"/>
      <c r="S98" s="59"/>
      <c r="T98" s="59"/>
      <c r="U98" s="59"/>
      <c r="V98" s="59"/>
      <c r="W98" s="59"/>
      <c r="X98" s="59"/>
      <c r="Y98" s="59"/>
      <c r="Z98" s="59"/>
      <c r="AA98" s="59"/>
      <c r="AB98" s="59"/>
      <c r="AC98" s="59"/>
      <c r="AD98" s="59"/>
      <c r="AE98" s="59"/>
      <c r="AF98" s="59"/>
      <c r="AG98" s="59"/>
      <c r="AH98" s="59"/>
      <c r="AI98" s="59"/>
      <c r="AJ98" s="59"/>
      <c r="AK98" s="59"/>
      <c r="AL98" s="59"/>
      <c r="AM98" s="59"/>
      <c r="AN98" s="59"/>
      <c r="AO98" s="59"/>
      <c r="AP98" s="59"/>
      <c r="AQ98" s="59"/>
      <c r="AR98" s="59"/>
    </row>
    <row r="99" ht="12.0" customHeight="1">
      <c r="A99" s="59"/>
      <c r="B99" s="59"/>
      <c r="C99" s="59"/>
      <c r="D99" s="59"/>
      <c r="E99" s="59"/>
      <c r="F99" s="59"/>
      <c r="G99" s="59"/>
      <c r="H99" s="59"/>
      <c r="I99" s="59"/>
      <c r="J99" s="59"/>
      <c r="K99" s="59"/>
      <c r="L99" s="59"/>
      <c r="M99" s="59"/>
      <c r="N99" s="59"/>
      <c r="O99" s="59"/>
      <c r="P99" s="59"/>
      <c r="Q99" s="59"/>
      <c r="R99" s="59"/>
      <c r="S99" s="59"/>
      <c r="T99" s="59"/>
      <c r="U99" s="59"/>
      <c r="V99" s="59"/>
      <c r="W99" s="59"/>
      <c r="X99" s="59"/>
      <c r="Y99" s="59"/>
      <c r="Z99" s="59"/>
      <c r="AA99" s="59"/>
      <c r="AB99" s="59"/>
      <c r="AC99" s="59"/>
      <c r="AD99" s="59"/>
      <c r="AE99" s="59"/>
      <c r="AF99" s="59"/>
      <c r="AG99" s="59"/>
      <c r="AH99" s="59"/>
      <c r="AI99" s="59"/>
      <c r="AJ99" s="59"/>
      <c r="AK99" s="59"/>
      <c r="AL99" s="59"/>
      <c r="AM99" s="59"/>
      <c r="AN99" s="59"/>
      <c r="AO99" s="59"/>
      <c r="AP99" s="59"/>
      <c r="AQ99" s="59"/>
      <c r="AR99" s="59"/>
    </row>
    <row r="100" ht="12.0" customHeight="1">
      <c r="A100" s="59"/>
      <c r="B100" s="59"/>
      <c r="C100" s="59"/>
      <c r="D100" s="59"/>
      <c r="E100" s="59"/>
      <c r="F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59"/>
      <c r="AQ100" s="59"/>
      <c r="AR100" s="59"/>
    </row>
    <row r="101" ht="12.0" customHeight="1">
      <c r="A101" s="59"/>
      <c r="B101" s="59"/>
      <c r="C101" s="59"/>
      <c r="D101" s="59"/>
      <c r="E101" s="59"/>
      <c r="F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c r="AH101" s="59"/>
      <c r="AI101" s="59"/>
      <c r="AJ101" s="59"/>
      <c r="AK101" s="59"/>
      <c r="AL101" s="59"/>
      <c r="AM101" s="59"/>
      <c r="AN101" s="59"/>
      <c r="AO101" s="59"/>
      <c r="AP101" s="59"/>
      <c r="AQ101" s="59"/>
      <c r="AR101" s="59"/>
    </row>
    <row r="102" ht="12.0" customHeight="1">
      <c r="A102" s="59"/>
      <c r="B102" s="59"/>
      <c r="C102" s="59"/>
      <c r="D102" s="59"/>
      <c r="E102" s="59"/>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c r="AH102" s="59"/>
      <c r="AI102" s="59"/>
      <c r="AJ102" s="59"/>
      <c r="AK102" s="59"/>
      <c r="AL102" s="59"/>
      <c r="AM102" s="59"/>
      <c r="AN102" s="59"/>
      <c r="AO102" s="59"/>
      <c r="AP102" s="59"/>
      <c r="AQ102" s="59"/>
      <c r="AR102" s="59"/>
    </row>
    <row r="103" ht="12.0" customHeight="1">
      <c r="A103" s="59"/>
      <c r="B103" s="59"/>
      <c r="C103" s="59"/>
      <c r="D103" s="59"/>
      <c r="E103" s="59"/>
      <c r="F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9"/>
      <c r="AJ103" s="59"/>
      <c r="AK103" s="59"/>
      <c r="AL103" s="59"/>
      <c r="AM103" s="59"/>
      <c r="AN103" s="59"/>
      <c r="AO103" s="59"/>
      <c r="AP103" s="59"/>
      <c r="AQ103" s="59"/>
      <c r="AR103" s="59"/>
    </row>
    <row r="104" ht="12.0" customHeight="1">
      <c r="A104" s="59"/>
      <c r="B104" s="59"/>
      <c r="C104" s="59"/>
      <c r="D104" s="59"/>
      <c r="E104" s="59"/>
      <c r="F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c r="AR104" s="59"/>
    </row>
    <row r="105" ht="12.0" customHeight="1">
      <c r="A105" s="59"/>
      <c r="B105" s="59"/>
      <c r="C105" s="59"/>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c r="AL105" s="59"/>
      <c r="AM105" s="59"/>
      <c r="AN105" s="59"/>
      <c r="AO105" s="59"/>
      <c r="AP105" s="59"/>
      <c r="AQ105" s="59"/>
      <c r="AR105" s="59"/>
    </row>
    <row r="106" ht="12.0" customHeight="1">
      <c r="A106" s="59"/>
      <c r="B106" s="59"/>
      <c r="C106" s="59"/>
      <c r="D106" s="59"/>
      <c r="E106" s="59"/>
      <c r="F106" s="59"/>
      <c r="G106" s="59"/>
      <c r="H106" s="59"/>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c r="AH106" s="59"/>
      <c r="AI106" s="59"/>
      <c r="AJ106" s="59"/>
      <c r="AK106" s="59"/>
      <c r="AL106" s="59"/>
      <c r="AM106" s="59"/>
      <c r="AN106" s="59"/>
      <c r="AO106" s="59"/>
      <c r="AP106" s="59"/>
      <c r="AQ106" s="59"/>
      <c r="AR106" s="59"/>
    </row>
    <row r="107" ht="12.0" customHeight="1">
      <c r="A107" s="59"/>
      <c r="B107" s="59"/>
      <c r="C107" s="59"/>
      <c r="D107" s="59"/>
      <c r="E107" s="59"/>
      <c r="F107" s="59"/>
      <c r="G107" s="59"/>
      <c r="H107" s="59"/>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c r="AF107" s="59"/>
      <c r="AG107" s="59"/>
      <c r="AH107" s="59"/>
      <c r="AI107" s="59"/>
      <c r="AJ107" s="59"/>
      <c r="AK107" s="59"/>
      <c r="AL107" s="59"/>
      <c r="AM107" s="59"/>
      <c r="AN107" s="59"/>
      <c r="AO107" s="59"/>
      <c r="AP107" s="59"/>
      <c r="AQ107" s="59"/>
      <c r="AR107" s="59"/>
    </row>
    <row r="108" ht="12.0" customHeight="1">
      <c r="A108" s="59"/>
      <c r="B108" s="59"/>
      <c r="C108" s="59"/>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E108" s="59"/>
      <c r="AF108" s="59"/>
      <c r="AG108" s="59"/>
      <c r="AH108" s="59"/>
      <c r="AI108" s="59"/>
      <c r="AJ108" s="59"/>
      <c r="AK108" s="59"/>
      <c r="AL108" s="59"/>
      <c r="AM108" s="59"/>
      <c r="AN108" s="59"/>
      <c r="AO108" s="59"/>
      <c r="AP108" s="59"/>
      <c r="AQ108" s="59"/>
      <c r="AR108" s="59"/>
    </row>
    <row r="109" ht="12.0" customHeight="1">
      <c r="A109" s="59"/>
      <c r="B109" s="59"/>
      <c r="C109" s="59"/>
      <c r="D109" s="59"/>
      <c r="E109" s="59"/>
      <c r="F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c r="AE109" s="59"/>
      <c r="AF109" s="59"/>
      <c r="AG109" s="59"/>
      <c r="AH109" s="59"/>
      <c r="AI109" s="59"/>
      <c r="AJ109" s="59"/>
      <c r="AK109" s="59"/>
      <c r="AL109" s="59"/>
      <c r="AM109" s="59"/>
      <c r="AN109" s="59"/>
      <c r="AO109" s="59"/>
      <c r="AP109" s="59"/>
      <c r="AQ109" s="59"/>
      <c r="AR109" s="59"/>
    </row>
    <row r="110" ht="12.0" customHeight="1">
      <c r="A110" s="59"/>
      <c r="B110" s="59"/>
      <c r="C110" s="59"/>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c r="AH110" s="59"/>
      <c r="AI110" s="59"/>
      <c r="AJ110" s="59"/>
      <c r="AK110" s="59"/>
      <c r="AL110" s="59"/>
      <c r="AM110" s="59"/>
      <c r="AN110" s="59"/>
      <c r="AO110" s="59"/>
      <c r="AP110" s="59"/>
      <c r="AQ110" s="59"/>
      <c r="AR110" s="59"/>
    </row>
    <row r="111" ht="12.0" customHeight="1">
      <c r="A111" s="59"/>
      <c r="B111" s="59"/>
      <c r="C111" s="59"/>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c r="AH111" s="59"/>
      <c r="AI111" s="59"/>
      <c r="AJ111" s="59"/>
      <c r="AK111" s="59"/>
      <c r="AL111" s="59"/>
      <c r="AM111" s="59"/>
      <c r="AN111" s="59"/>
      <c r="AO111" s="59"/>
      <c r="AP111" s="59"/>
      <c r="AQ111" s="59"/>
      <c r="AR111" s="59"/>
    </row>
    <row r="112" ht="12.0" customHeight="1">
      <c r="A112" s="59"/>
      <c r="B112" s="59"/>
      <c r="C112" s="59"/>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9"/>
      <c r="AM112" s="59"/>
      <c r="AN112" s="59"/>
      <c r="AO112" s="59"/>
      <c r="AP112" s="59"/>
      <c r="AQ112" s="59"/>
      <c r="AR112" s="59"/>
    </row>
    <row r="113" ht="12.0" customHeight="1">
      <c r="A113" s="59"/>
      <c r="B113" s="59"/>
      <c r="C113" s="59"/>
      <c r="D113" s="59"/>
      <c r="E113" s="59"/>
      <c r="F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E113" s="59"/>
      <c r="AF113" s="59"/>
      <c r="AG113" s="59"/>
      <c r="AH113" s="59"/>
      <c r="AI113" s="59"/>
      <c r="AJ113" s="59"/>
      <c r="AK113" s="59"/>
      <c r="AL113" s="59"/>
      <c r="AM113" s="59"/>
      <c r="AN113" s="59"/>
      <c r="AO113" s="59"/>
      <c r="AP113" s="59"/>
      <c r="AQ113" s="59"/>
      <c r="AR113" s="59"/>
    </row>
    <row r="114" ht="12.0" customHeight="1">
      <c r="A114" s="59"/>
      <c r="B114" s="59"/>
      <c r="C114" s="59"/>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c r="AH114" s="59"/>
      <c r="AI114" s="59"/>
      <c r="AJ114" s="59"/>
      <c r="AK114" s="59"/>
      <c r="AL114" s="59"/>
      <c r="AM114" s="59"/>
      <c r="AN114" s="59"/>
      <c r="AO114" s="59"/>
      <c r="AP114" s="59"/>
      <c r="AQ114" s="59"/>
      <c r="AR114" s="59"/>
    </row>
    <row r="115" ht="12.0" customHeight="1">
      <c r="A115" s="59"/>
      <c r="B115" s="59"/>
      <c r="C115" s="59"/>
      <c r="D115" s="59"/>
      <c r="E115" s="59"/>
      <c r="F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c r="AH115" s="59"/>
      <c r="AI115" s="59"/>
      <c r="AJ115" s="59"/>
      <c r="AK115" s="59"/>
      <c r="AL115" s="59"/>
      <c r="AM115" s="59"/>
      <c r="AN115" s="59"/>
      <c r="AO115" s="59"/>
      <c r="AP115" s="59"/>
      <c r="AQ115" s="59"/>
      <c r="AR115" s="59"/>
    </row>
    <row r="116" ht="12.0" customHeight="1">
      <c r="A116" s="59"/>
      <c r="B116" s="59"/>
      <c r="C116" s="59"/>
      <c r="D116" s="59"/>
      <c r="E116" s="59"/>
      <c r="F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9"/>
      <c r="AR116" s="59"/>
    </row>
    <row r="117" ht="12.0" customHeight="1">
      <c r="A117" s="59"/>
      <c r="B117" s="59"/>
      <c r="C117" s="59"/>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c r="AJ117" s="59"/>
      <c r="AK117" s="59"/>
      <c r="AL117" s="59"/>
      <c r="AM117" s="59"/>
      <c r="AN117" s="59"/>
      <c r="AO117" s="59"/>
      <c r="AP117" s="59"/>
      <c r="AQ117" s="59"/>
      <c r="AR117" s="59"/>
    </row>
    <row r="118" ht="12.0" customHeight="1">
      <c r="A118" s="59"/>
      <c r="B118" s="59"/>
      <c r="C118" s="59"/>
      <c r="D118" s="59"/>
      <c r="E118" s="59"/>
      <c r="F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c r="AJ118" s="59"/>
      <c r="AK118" s="59"/>
      <c r="AL118" s="59"/>
      <c r="AM118" s="59"/>
      <c r="AN118" s="59"/>
      <c r="AO118" s="59"/>
      <c r="AP118" s="59"/>
      <c r="AQ118" s="59"/>
      <c r="AR118" s="59"/>
    </row>
    <row r="119" ht="12.0" customHeight="1">
      <c r="A119" s="59"/>
      <c r="B119" s="59"/>
      <c r="C119" s="59"/>
      <c r="D119" s="59"/>
      <c r="E119" s="59"/>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59"/>
      <c r="AL119" s="59"/>
      <c r="AM119" s="59"/>
      <c r="AN119" s="59"/>
      <c r="AO119" s="59"/>
      <c r="AP119" s="59"/>
      <c r="AQ119" s="59"/>
      <c r="AR119" s="59"/>
    </row>
    <row r="120" ht="12.0" customHeight="1">
      <c r="A120" s="59"/>
      <c r="B120" s="59"/>
      <c r="C120" s="59"/>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c r="AJ120" s="59"/>
      <c r="AK120" s="59"/>
      <c r="AL120" s="59"/>
      <c r="AM120" s="59"/>
      <c r="AN120" s="59"/>
      <c r="AO120" s="59"/>
      <c r="AP120" s="59"/>
      <c r="AQ120" s="59"/>
      <c r="AR120" s="59"/>
    </row>
    <row r="121" ht="12.0" customHeight="1">
      <c r="A121" s="59"/>
      <c r="B121" s="59"/>
      <c r="C121" s="59"/>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c r="AJ121" s="59"/>
      <c r="AK121" s="59"/>
      <c r="AL121" s="59"/>
      <c r="AM121" s="59"/>
      <c r="AN121" s="59"/>
      <c r="AO121" s="59"/>
      <c r="AP121" s="59"/>
      <c r="AQ121" s="59"/>
      <c r="AR121" s="59"/>
    </row>
    <row r="122" ht="12.0" customHeight="1">
      <c r="A122" s="59"/>
      <c r="B122" s="59"/>
      <c r="C122" s="59"/>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c r="AH122" s="59"/>
      <c r="AI122" s="59"/>
      <c r="AJ122" s="59"/>
      <c r="AK122" s="59"/>
      <c r="AL122" s="59"/>
      <c r="AM122" s="59"/>
      <c r="AN122" s="59"/>
      <c r="AO122" s="59"/>
      <c r="AP122" s="59"/>
      <c r="AQ122" s="59"/>
      <c r="AR122" s="59"/>
    </row>
    <row r="123" ht="12.0" customHeight="1">
      <c r="A123" s="59"/>
      <c r="B123" s="59"/>
      <c r="C123" s="59"/>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c r="AH123" s="59"/>
      <c r="AI123" s="59"/>
      <c r="AJ123" s="59"/>
      <c r="AK123" s="59"/>
      <c r="AL123" s="59"/>
      <c r="AM123" s="59"/>
      <c r="AN123" s="59"/>
      <c r="AO123" s="59"/>
      <c r="AP123" s="59"/>
      <c r="AQ123" s="59"/>
      <c r="AR123" s="59"/>
    </row>
    <row r="124" ht="12.0" customHeight="1">
      <c r="A124" s="59"/>
      <c r="B124" s="59"/>
      <c r="C124" s="59"/>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c r="AH124" s="59"/>
      <c r="AI124" s="59"/>
      <c r="AJ124" s="59"/>
      <c r="AK124" s="59"/>
      <c r="AL124" s="59"/>
      <c r="AM124" s="59"/>
      <c r="AN124" s="59"/>
      <c r="AO124" s="59"/>
      <c r="AP124" s="59"/>
      <c r="AQ124" s="59"/>
      <c r="AR124" s="59"/>
    </row>
    <row r="125" ht="12.0" customHeight="1">
      <c r="A125" s="59"/>
      <c r="B125" s="59"/>
      <c r="C125" s="59"/>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59"/>
      <c r="AK125" s="59"/>
      <c r="AL125" s="59"/>
      <c r="AM125" s="59"/>
      <c r="AN125" s="59"/>
      <c r="AO125" s="59"/>
      <c r="AP125" s="59"/>
      <c r="AQ125" s="59"/>
      <c r="AR125" s="59"/>
    </row>
    <row r="126" ht="12.0" customHeight="1">
      <c r="A126" s="59"/>
      <c r="B126" s="59"/>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59"/>
      <c r="AK126" s="59"/>
      <c r="AL126" s="59"/>
      <c r="AM126" s="59"/>
      <c r="AN126" s="59"/>
      <c r="AO126" s="59"/>
      <c r="AP126" s="59"/>
      <c r="AQ126" s="59"/>
      <c r="AR126" s="59"/>
    </row>
    <row r="127" ht="12.0" customHeight="1">
      <c r="A127" s="59"/>
      <c r="B127" s="59"/>
      <c r="C127" s="59"/>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c r="AJ127" s="59"/>
      <c r="AK127" s="59"/>
      <c r="AL127" s="59"/>
      <c r="AM127" s="59"/>
      <c r="AN127" s="59"/>
      <c r="AO127" s="59"/>
      <c r="AP127" s="59"/>
      <c r="AQ127" s="59"/>
      <c r="AR127" s="59"/>
    </row>
    <row r="128" ht="12.0" customHeight="1">
      <c r="A128" s="59"/>
      <c r="B128" s="59"/>
      <c r="C128" s="59"/>
      <c r="D128" s="59"/>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59"/>
      <c r="AK128" s="59"/>
      <c r="AL128" s="59"/>
      <c r="AM128" s="59"/>
      <c r="AN128" s="59"/>
      <c r="AO128" s="59"/>
      <c r="AP128" s="59"/>
      <c r="AQ128" s="59"/>
      <c r="AR128" s="59"/>
    </row>
    <row r="129" ht="12.0" customHeight="1">
      <c r="A129" s="59"/>
      <c r="B129" s="59"/>
      <c r="C129" s="59"/>
      <c r="D129" s="59"/>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59"/>
      <c r="AK129" s="59"/>
      <c r="AL129" s="59"/>
      <c r="AM129" s="59"/>
      <c r="AN129" s="59"/>
      <c r="AO129" s="59"/>
      <c r="AP129" s="59"/>
      <c r="AQ129" s="59"/>
      <c r="AR129" s="59"/>
    </row>
    <row r="130" ht="12.0" customHeight="1">
      <c r="A130" s="59"/>
      <c r="B130" s="59"/>
      <c r="C130" s="59"/>
      <c r="D130" s="59"/>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c r="AH130" s="59"/>
      <c r="AI130" s="59"/>
      <c r="AJ130" s="59"/>
      <c r="AK130" s="59"/>
      <c r="AL130" s="59"/>
      <c r="AM130" s="59"/>
      <c r="AN130" s="59"/>
      <c r="AO130" s="59"/>
      <c r="AP130" s="59"/>
      <c r="AQ130" s="59"/>
      <c r="AR130" s="59"/>
    </row>
    <row r="131" ht="12.0" customHeight="1">
      <c r="A131" s="59"/>
      <c r="B131" s="59"/>
      <c r="C131" s="59"/>
      <c r="D131" s="59"/>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59"/>
      <c r="AK131" s="59"/>
      <c r="AL131" s="59"/>
      <c r="AM131" s="59"/>
      <c r="AN131" s="59"/>
      <c r="AO131" s="59"/>
      <c r="AP131" s="59"/>
      <c r="AQ131" s="59"/>
      <c r="AR131" s="59"/>
    </row>
    <row r="132" ht="12.0" customHeight="1">
      <c r="A132" s="59"/>
      <c r="B132" s="59"/>
      <c r="C132" s="59"/>
      <c r="D132" s="59"/>
      <c r="E132" s="59"/>
      <c r="F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c r="AH132" s="59"/>
      <c r="AI132" s="59"/>
      <c r="AJ132" s="59"/>
      <c r="AK132" s="59"/>
      <c r="AL132" s="59"/>
      <c r="AM132" s="59"/>
      <c r="AN132" s="59"/>
      <c r="AO132" s="59"/>
      <c r="AP132" s="59"/>
      <c r="AQ132" s="59"/>
      <c r="AR132" s="59"/>
    </row>
    <row r="133" ht="12.0" customHeight="1">
      <c r="A133" s="59"/>
      <c r="B133" s="59"/>
      <c r="C133" s="59"/>
      <c r="D133" s="59"/>
      <c r="E133" s="59"/>
      <c r="F133" s="59"/>
      <c r="G133" s="59"/>
      <c r="H133" s="59"/>
      <c r="I133" s="59"/>
      <c r="J133" s="59"/>
      <c r="K133" s="59"/>
      <c r="L133" s="59"/>
      <c r="M133" s="59"/>
      <c r="N133" s="59"/>
      <c r="O133" s="59"/>
      <c r="P133" s="59"/>
      <c r="Q133" s="59"/>
      <c r="R133" s="59"/>
      <c r="S133" s="59"/>
      <c r="T133" s="59"/>
      <c r="U133" s="59"/>
      <c r="V133" s="59"/>
      <c r="W133" s="59"/>
      <c r="X133" s="59"/>
      <c r="Y133" s="59"/>
      <c r="Z133" s="59"/>
      <c r="AA133" s="59"/>
      <c r="AB133" s="59"/>
      <c r="AC133" s="59"/>
      <c r="AD133" s="59"/>
      <c r="AE133" s="59"/>
      <c r="AF133" s="59"/>
      <c r="AG133" s="59"/>
      <c r="AH133" s="59"/>
      <c r="AI133" s="59"/>
      <c r="AJ133" s="59"/>
      <c r="AK133" s="59"/>
      <c r="AL133" s="59"/>
      <c r="AM133" s="59"/>
      <c r="AN133" s="59"/>
      <c r="AO133" s="59"/>
      <c r="AP133" s="59"/>
      <c r="AQ133" s="59"/>
      <c r="AR133" s="59"/>
    </row>
    <row r="134" ht="12.0" customHeight="1">
      <c r="A134" s="59"/>
      <c r="B134" s="59"/>
      <c r="C134" s="59"/>
      <c r="D134" s="59"/>
      <c r="E134" s="59"/>
      <c r="F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59"/>
      <c r="AE134" s="59"/>
      <c r="AF134" s="59"/>
      <c r="AG134" s="59"/>
      <c r="AH134" s="59"/>
      <c r="AI134" s="59"/>
      <c r="AJ134" s="59"/>
      <c r="AK134" s="59"/>
      <c r="AL134" s="59"/>
      <c r="AM134" s="59"/>
      <c r="AN134" s="59"/>
      <c r="AO134" s="59"/>
      <c r="AP134" s="59"/>
      <c r="AQ134" s="59"/>
      <c r="AR134" s="59"/>
    </row>
    <row r="135" ht="12.0" customHeight="1">
      <c r="A135" s="59"/>
      <c r="B135" s="59"/>
      <c r="C135" s="59"/>
      <c r="D135" s="59"/>
      <c r="E135" s="59"/>
      <c r="F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c r="AE135" s="59"/>
      <c r="AF135" s="59"/>
      <c r="AG135" s="59"/>
      <c r="AH135" s="59"/>
      <c r="AI135" s="59"/>
      <c r="AJ135" s="59"/>
      <c r="AK135" s="59"/>
      <c r="AL135" s="59"/>
      <c r="AM135" s="59"/>
      <c r="AN135" s="59"/>
      <c r="AO135" s="59"/>
      <c r="AP135" s="59"/>
      <c r="AQ135" s="59"/>
      <c r="AR135" s="59"/>
    </row>
    <row r="136" ht="12.0" customHeight="1">
      <c r="A136" s="59"/>
      <c r="B136" s="59"/>
      <c r="C136" s="59"/>
      <c r="D136" s="59"/>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c r="AH136" s="59"/>
      <c r="AI136" s="59"/>
      <c r="AJ136" s="59"/>
      <c r="AK136" s="59"/>
      <c r="AL136" s="59"/>
      <c r="AM136" s="59"/>
      <c r="AN136" s="59"/>
      <c r="AO136" s="59"/>
      <c r="AP136" s="59"/>
      <c r="AQ136" s="59"/>
      <c r="AR136" s="59"/>
    </row>
    <row r="137" ht="12.0" customHeight="1">
      <c r="A137" s="59"/>
      <c r="B137" s="59"/>
      <c r="C137" s="59"/>
      <c r="D137" s="59"/>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c r="AJ137" s="59"/>
      <c r="AK137" s="59"/>
      <c r="AL137" s="59"/>
      <c r="AM137" s="59"/>
      <c r="AN137" s="59"/>
      <c r="AO137" s="59"/>
      <c r="AP137" s="59"/>
      <c r="AQ137" s="59"/>
      <c r="AR137" s="59"/>
    </row>
    <row r="138" ht="12.0" customHeight="1">
      <c r="A138" s="59"/>
      <c r="B138" s="59"/>
      <c r="C138" s="59"/>
      <c r="D138" s="59"/>
      <c r="E138" s="59"/>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c r="AH138" s="59"/>
      <c r="AI138" s="59"/>
      <c r="AJ138" s="59"/>
      <c r="AK138" s="59"/>
      <c r="AL138" s="59"/>
      <c r="AM138" s="59"/>
      <c r="AN138" s="59"/>
      <c r="AO138" s="59"/>
      <c r="AP138" s="59"/>
      <c r="AQ138" s="59"/>
      <c r="AR138" s="59"/>
    </row>
    <row r="139" ht="12.0" customHeight="1">
      <c r="A139" s="59"/>
      <c r="B139" s="59"/>
      <c r="C139" s="59"/>
      <c r="D139" s="59"/>
      <c r="E139" s="59"/>
      <c r="F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c r="AH139" s="59"/>
      <c r="AI139" s="59"/>
      <c r="AJ139" s="59"/>
      <c r="AK139" s="59"/>
      <c r="AL139" s="59"/>
      <c r="AM139" s="59"/>
      <c r="AN139" s="59"/>
      <c r="AO139" s="59"/>
      <c r="AP139" s="59"/>
      <c r="AQ139" s="59"/>
      <c r="AR139" s="59"/>
    </row>
    <row r="140" ht="12.0" customHeight="1">
      <c r="A140" s="59"/>
      <c r="B140" s="59"/>
      <c r="C140" s="59"/>
      <c r="D140" s="59"/>
      <c r="E140" s="59"/>
      <c r="F140" s="59"/>
      <c r="G140" s="59"/>
      <c r="H140" s="59"/>
      <c r="I140" s="59"/>
      <c r="J140" s="59"/>
      <c r="K140" s="59"/>
      <c r="L140" s="59"/>
      <c r="M140" s="59"/>
      <c r="N140" s="59"/>
      <c r="O140" s="59"/>
      <c r="P140" s="59"/>
      <c r="Q140" s="59"/>
      <c r="R140" s="59"/>
      <c r="S140" s="59"/>
      <c r="T140" s="59"/>
      <c r="U140" s="59"/>
      <c r="V140" s="59"/>
      <c r="W140" s="59"/>
      <c r="X140" s="59"/>
      <c r="Y140" s="59"/>
      <c r="Z140" s="59"/>
      <c r="AA140" s="59"/>
      <c r="AB140" s="59"/>
      <c r="AC140" s="59"/>
      <c r="AD140" s="59"/>
      <c r="AE140" s="59"/>
      <c r="AF140" s="59"/>
      <c r="AG140" s="59"/>
      <c r="AH140" s="59"/>
      <c r="AI140" s="59"/>
      <c r="AJ140" s="59"/>
      <c r="AK140" s="59"/>
      <c r="AL140" s="59"/>
      <c r="AM140" s="59"/>
      <c r="AN140" s="59"/>
      <c r="AO140" s="59"/>
      <c r="AP140" s="59"/>
      <c r="AQ140" s="59"/>
      <c r="AR140" s="59"/>
    </row>
    <row r="141" ht="12.0" customHeight="1">
      <c r="A141" s="59"/>
      <c r="B141" s="59"/>
      <c r="C141" s="59"/>
      <c r="D141" s="59"/>
      <c r="E141" s="59"/>
      <c r="F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c r="AH141" s="59"/>
      <c r="AI141" s="59"/>
      <c r="AJ141" s="59"/>
      <c r="AK141" s="59"/>
      <c r="AL141" s="59"/>
      <c r="AM141" s="59"/>
      <c r="AN141" s="59"/>
      <c r="AO141" s="59"/>
      <c r="AP141" s="59"/>
      <c r="AQ141" s="59"/>
      <c r="AR141" s="59"/>
    </row>
    <row r="142" ht="12.0" customHeight="1">
      <c r="A142" s="59"/>
      <c r="B142" s="59"/>
      <c r="C142" s="59"/>
      <c r="D142" s="59"/>
      <c r="E142" s="59"/>
      <c r="F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c r="AD142" s="59"/>
      <c r="AE142" s="59"/>
      <c r="AF142" s="59"/>
      <c r="AG142" s="59"/>
      <c r="AH142" s="59"/>
      <c r="AI142" s="59"/>
      <c r="AJ142" s="59"/>
      <c r="AK142" s="59"/>
      <c r="AL142" s="59"/>
      <c r="AM142" s="59"/>
      <c r="AN142" s="59"/>
      <c r="AO142" s="59"/>
      <c r="AP142" s="59"/>
      <c r="AQ142" s="59"/>
      <c r="AR142" s="59"/>
    </row>
    <row r="143" ht="12.0" customHeight="1">
      <c r="A143" s="59"/>
      <c r="B143" s="59"/>
      <c r="C143" s="59"/>
      <c r="D143" s="59"/>
      <c r="E143" s="59"/>
      <c r="F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c r="AD143" s="59"/>
      <c r="AE143" s="59"/>
      <c r="AF143" s="59"/>
      <c r="AG143" s="59"/>
      <c r="AH143" s="59"/>
      <c r="AI143" s="59"/>
      <c r="AJ143" s="59"/>
      <c r="AK143" s="59"/>
      <c r="AL143" s="59"/>
      <c r="AM143" s="59"/>
      <c r="AN143" s="59"/>
      <c r="AO143" s="59"/>
      <c r="AP143" s="59"/>
      <c r="AQ143" s="59"/>
      <c r="AR143" s="59"/>
    </row>
    <row r="144" ht="12.0" customHeight="1">
      <c r="A144" s="59"/>
      <c r="B144" s="59"/>
      <c r="C144" s="59"/>
      <c r="D144" s="59"/>
      <c r="E144" s="59"/>
      <c r="F144" s="59"/>
      <c r="G144" s="59"/>
      <c r="H144" s="59"/>
      <c r="I144" s="59"/>
      <c r="J144" s="59"/>
      <c r="K144" s="59"/>
      <c r="L144" s="59"/>
      <c r="M144" s="59"/>
      <c r="N144" s="59"/>
      <c r="O144" s="59"/>
      <c r="P144" s="59"/>
      <c r="Q144" s="59"/>
      <c r="R144" s="59"/>
      <c r="S144" s="59"/>
      <c r="T144" s="59"/>
      <c r="U144" s="59"/>
      <c r="V144" s="59"/>
      <c r="W144" s="59"/>
      <c r="X144" s="59"/>
      <c r="Y144" s="59"/>
      <c r="Z144" s="59"/>
      <c r="AA144" s="59"/>
      <c r="AB144" s="59"/>
      <c r="AC144" s="59"/>
      <c r="AD144" s="59"/>
      <c r="AE144" s="59"/>
      <c r="AF144" s="59"/>
      <c r="AG144" s="59"/>
      <c r="AH144" s="59"/>
      <c r="AI144" s="59"/>
      <c r="AJ144" s="59"/>
      <c r="AK144" s="59"/>
      <c r="AL144" s="59"/>
      <c r="AM144" s="59"/>
      <c r="AN144" s="59"/>
      <c r="AO144" s="59"/>
      <c r="AP144" s="59"/>
      <c r="AQ144" s="59"/>
      <c r="AR144" s="59"/>
    </row>
    <row r="145" ht="12.0" customHeight="1">
      <c r="A145" s="59"/>
      <c r="B145" s="59"/>
      <c r="C145" s="59"/>
      <c r="D145" s="59"/>
      <c r="E145" s="59"/>
      <c r="F145" s="5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c r="AD145" s="59"/>
      <c r="AE145" s="59"/>
      <c r="AF145" s="59"/>
      <c r="AG145" s="59"/>
      <c r="AH145" s="59"/>
      <c r="AI145" s="59"/>
      <c r="AJ145" s="59"/>
      <c r="AK145" s="59"/>
      <c r="AL145" s="59"/>
      <c r="AM145" s="59"/>
      <c r="AN145" s="59"/>
      <c r="AO145" s="59"/>
      <c r="AP145" s="59"/>
      <c r="AQ145" s="59"/>
      <c r="AR145" s="59"/>
    </row>
    <row r="146" ht="12.0" customHeight="1">
      <c r="A146" s="59"/>
      <c r="B146" s="59"/>
      <c r="C146" s="59"/>
      <c r="D146" s="59"/>
      <c r="E146" s="59"/>
      <c r="F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c r="AD146" s="59"/>
      <c r="AE146" s="59"/>
      <c r="AF146" s="59"/>
      <c r="AG146" s="59"/>
      <c r="AH146" s="59"/>
      <c r="AI146" s="59"/>
      <c r="AJ146" s="59"/>
      <c r="AK146" s="59"/>
      <c r="AL146" s="59"/>
      <c r="AM146" s="59"/>
      <c r="AN146" s="59"/>
      <c r="AO146" s="59"/>
      <c r="AP146" s="59"/>
      <c r="AQ146" s="59"/>
      <c r="AR146" s="59"/>
    </row>
    <row r="147" ht="12.0" customHeight="1">
      <c r="A147" s="59"/>
      <c r="B147" s="59"/>
      <c r="C147" s="59"/>
      <c r="D147" s="59"/>
      <c r="E147" s="59"/>
      <c r="F147" s="59"/>
      <c r="G147" s="59"/>
      <c r="H147" s="59"/>
      <c r="I147" s="59"/>
      <c r="J147" s="59"/>
      <c r="K147" s="59"/>
      <c r="L147" s="59"/>
      <c r="M147" s="59"/>
      <c r="N147" s="59"/>
      <c r="O147" s="59"/>
      <c r="P147" s="59"/>
      <c r="Q147" s="59"/>
      <c r="R147" s="59"/>
      <c r="S147" s="59"/>
      <c r="T147" s="59"/>
      <c r="U147" s="59"/>
      <c r="V147" s="59"/>
      <c r="W147" s="59"/>
      <c r="X147" s="59"/>
      <c r="Y147" s="59"/>
      <c r="Z147" s="59"/>
      <c r="AA147" s="59"/>
      <c r="AB147" s="59"/>
      <c r="AC147" s="59"/>
      <c r="AD147" s="59"/>
      <c r="AE147" s="59"/>
      <c r="AF147" s="59"/>
      <c r="AG147" s="59"/>
      <c r="AH147" s="59"/>
      <c r="AI147" s="59"/>
      <c r="AJ147" s="59"/>
      <c r="AK147" s="59"/>
      <c r="AL147" s="59"/>
      <c r="AM147" s="59"/>
      <c r="AN147" s="59"/>
      <c r="AO147" s="59"/>
      <c r="AP147" s="59"/>
      <c r="AQ147" s="59"/>
      <c r="AR147" s="59"/>
    </row>
    <row r="148" ht="12.0" customHeight="1">
      <c r="A148" s="59"/>
      <c r="B148" s="59"/>
      <c r="C148" s="59"/>
      <c r="D148" s="59"/>
      <c r="E148" s="59"/>
      <c r="F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E148" s="59"/>
      <c r="AF148" s="59"/>
      <c r="AG148" s="59"/>
      <c r="AH148" s="59"/>
      <c r="AI148" s="59"/>
      <c r="AJ148" s="59"/>
      <c r="AK148" s="59"/>
      <c r="AL148" s="59"/>
      <c r="AM148" s="59"/>
      <c r="AN148" s="59"/>
      <c r="AO148" s="59"/>
      <c r="AP148" s="59"/>
      <c r="AQ148" s="59"/>
      <c r="AR148" s="59"/>
    </row>
    <row r="149" ht="12.0" customHeight="1">
      <c r="A149" s="59"/>
      <c r="B149" s="59"/>
      <c r="C149" s="59"/>
      <c r="D149" s="59"/>
      <c r="E149" s="59"/>
      <c r="F149" s="59"/>
      <c r="G149" s="59"/>
      <c r="H149" s="59"/>
      <c r="I149" s="59"/>
      <c r="J149" s="59"/>
      <c r="K149" s="59"/>
      <c r="L149" s="59"/>
      <c r="M149" s="59"/>
      <c r="N149" s="59"/>
      <c r="O149" s="59"/>
      <c r="P149" s="59"/>
      <c r="Q149" s="59"/>
      <c r="R149" s="59"/>
      <c r="S149" s="59"/>
      <c r="T149" s="59"/>
      <c r="U149" s="59"/>
      <c r="V149" s="59"/>
      <c r="W149" s="59"/>
      <c r="X149" s="59"/>
      <c r="Y149" s="59"/>
      <c r="Z149" s="59"/>
      <c r="AA149" s="59"/>
      <c r="AB149" s="59"/>
      <c r="AC149" s="59"/>
      <c r="AD149" s="59"/>
      <c r="AE149" s="59"/>
      <c r="AF149" s="59"/>
      <c r="AG149" s="59"/>
      <c r="AH149" s="59"/>
      <c r="AI149" s="59"/>
      <c r="AJ149" s="59"/>
      <c r="AK149" s="59"/>
      <c r="AL149" s="59"/>
      <c r="AM149" s="59"/>
      <c r="AN149" s="59"/>
      <c r="AO149" s="59"/>
      <c r="AP149" s="59"/>
      <c r="AQ149" s="59"/>
      <c r="AR149" s="59"/>
    </row>
    <row r="150" ht="12.0" customHeight="1">
      <c r="A150" s="59"/>
      <c r="B150" s="59"/>
      <c r="C150" s="59"/>
      <c r="D150" s="59"/>
      <c r="E150" s="59"/>
      <c r="F150" s="59"/>
      <c r="G150" s="59"/>
      <c r="H150" s="59"/>
      <c r="I150" s="59"/>
      <c r="J150" s="59"/>
      <c r="K150" s="59"/>
      <c r="L150" s="59"/>
      <c r="M150" s="59"/>
      <c r="N150" s="59"/>
      <c r="O150" s="59"/>
      <c r="P150" s="59"/>
      <c r="Q150" s="59"/>
      <c r="R150" s="59"/>
      <c r="S150" s="59"/>
      <c r="T150" s="59"/>
      <c r="U150" s="59"/>
      <c r="V150" s="59"/>
      <c r="W150" s="59"/>
      <c r="X150" s="59"/>
      <c r="Y150" s="59"/>
      <c r="Z150" s="59"/>
      <c r="AA150" s="59"/>
      <c r="AB150" s="59"/>
      <c r="AC150" s="59"/>
      <c r="AD150" s="59"/>
      <c r="AE150" s="59"/>
      <c r="AF150" s="59"/>
      <c r="AG150" s="59"/>
      <c r="AH150" s="59"/>
      <c r="AI150" s="59"/>
      <c r="AJ150" s="59"/>
      <c r="AK150" s="59"/>
      <c r="AL150" s="59"/>
      <c r="AM150" s="59"/>
      <c r="AN150" s="59"/>
      <c r="AO150" s="59"/>
      <c r="AP150" s="59"/>
      <c r="AQ150" s="59"/>
      <c r="AR150" s="59"/>
    </row>
    <row r="151" ht="12.0" customHeight="1">
      <c r="A151" s="59"/>
      <c r="B151" s="59"/>
      <c r="C151" s="59"/>
      <c r="D151" s="59"/>
      <c r="E151" s="59"/>
      <c r="F151" s="59"/>
      <c r="G151" s="59"/>
      <c r="H151" s="59"/>
      <c r="I151" s="59"/>
      <c r="J151" s="59"/>
      <c r="K151" s="59"/>
      <c r="L151" s="59"/>
      <c r="M151" s="59"/>
      <c r="N151" s="59"/>
      <c r="O151" s="59"/>
      <c r="P151" s="59"/>
      <c r="Q151" s="59"/>
      <c r="R151" s="59"/>
      <c r="S151" s="59"/>
      <c r="T151" s="59"/>
      <c r="U151" s="59"/>
      <c r="V151" s="59"/>
      <c r="W151" s="59"/>
      <c r="X151" s="59"/>
      <c r="Y151" s="59"/>
      <c r="Z151" s="59"/>
      <c r="AA151" s="59"/>
      <c r="AB151" s="59"/>
      <c r="AC151" s="59"/>
      <c r="AD151" s="59"/>
      <c r="AE151" s="59"/>
      <c r="AF151" s="59"/>
      <c r="AG151" s="59"/>
      <c r="AH151" s="59"/>
      <c r="AI151" s="59"/>
      <c r="AJ151" s="59"/>
      <c r="AK151" s="59"/>
      <c r="AL151" s="59"/>
      <c r="AM151" s="59"/>
      <c r="AN151" s="59"/>
      <c r="AO151" s="59"/>
      <c r="AP151" s="59"/>
      <c r="AQ151" s="59"/>
      <c r="AR151" s="59"/>
    </row>
    <row r="152" ht="12.0" customHeight="1">
      <c r="A152" s="59"/>
      <c r="B152" s="59"/>
      <c r="C152" s="59"/>
      <c r="D152" s="59"/>
      <c r="E152" s="59"/>
      <c r="F152" s="59"/>
      <c r="G152" s="59"/>
      <c r="H152" s="59"/>
      <c r="I152" s="59"/>
      <c r="J152" s="59"/>
      <c r="K152" s="59"/>
      <c r="L152" s="59"/>
      <c r="M152" s="59"/>
      <c r="N152" s="59"/>
      <c r="O152" s="59"/>
      <c r="P152" s="59"/>
      <c r="Q152" s="59"/>
      <c r="R152" s="59"/>
      <c r="S152" s="59"/>
      <c r="T152" s="59"/>
      <c r="U152" s="59"/>
      <c r="V152" s="59"/>
      <c r="W152" s="59"/>
      <c r="X152" s="59"/>
      <c r="Y152" s="59"/>
      <c r="Z152" s="59"/>
      <c r="AA152" s="59"/>
      <c r="AB152" s="59"/>
      <c r="AC152" s="59"/>
      <c r="AD152" s="59"/>
      <c r="AE152" s="59"/>
      <c r="AF152" s="59"/>
      <c r="AG152" s="59"/>
      <c r="AH152" s="59"/>
      <c r="AI152" s="59"/>
      <c r="AJ152" s="59"/>
      <c r="AK152" s="59"/>
      <c r="AL152" s="59"/>
      <c r="AM152" s="59"/>
      <c r="AN152" s="59"/>
      <c r="AO152" s="59"/>
      <c r="AP152" s="59"/>
      <c r="AQ152" s="59"/>
      <c r="AR152" s="59"/>
    </row>
    <row r="153" ht="12.0" customHeight="1">
      <c r="A153" s="59"/>
      <c r="B153" s="59"/>
      <c r="C153" s="59"/>
      <c r="D153" s="59"/>
      <c r="E153" s="59"/>
      <c r="F153" s="59"/>
      <c r="G153" s="59"/>
      <c r="H153" s="59"/>
      <c r="I153" s="59"/>
      <c r="J153" s="59"/>
      <c r="K153" s="59"/>
      <c r="L153" s="59"/>
      <c r="M153" s="59"/>
      <c r="N153" s="59"/>
      <c r="O153" s="59"/>
      <c r="P153" s="59"/>
      <c r="Q153" s="59"/>
      <c r="R153" s="59"/>
      <c r="S153" s="59"/>
      <c r="T153" s="59"/>
      <c r="U153" s="59"/>
      <c r="V153" s="59"/>
      <c r="W153" s="59"/>
      <c r="X153" s="59"/>
      <c r="Y153" s="59"/>
      <c r="Z153" s="59"/>
      <c r="AA153" s="59"/>
      <c r="AB153" s="59"/>
      <c r="AC153" s="59"/>
      <c r="AD153" s="59"/>
      <c r="AE153" s="59"/>
      <c r="AF153" s="59"/>
      <c r="AG153" s="59"/>
      <c r="AH153" s="59"/>
      <c r="AI153" s="59"/>
      <c r="AJ153" s="59"/>
      <c r="AK153" s="59"/>
      <c r="AL153" s="59"/>
      <c r="AM153" s="59"/>
      <c r="AN153" s="59"/>
      <c r="AO153" s="59"/>
      <c r="AP153" s="59"/>
      <c r="AQ153" s="59"/>
      <c r="AR153" s="59"/>
    </row>
    <row r="154" ht="12.0" customHeight="1">
      <c r="A154" s="59"/>
      <c r="B154" s="59"/>
      <c r="C154" s="59"/>
      <c r="D154" s="59"/>
      <c r="E154" s="59"/>
      <c r="F154" s="59"/>
      <c r="G154" s="59"/>
      <c r="H154" s="59"/>
      <c r="I154" s="59"/>
      <c r="J154" s="59"/>
      <c r="K154" s="59"/>
      <c r="L154" s="59"/>
      <c r="M154" s="59"/>
      <c r="N154" s="59"/>
      <c r="O154" s="59"/>
      <c r="P154" s="59"/>
      <c r="Q154" s="59"/>
      <c r="R154" s="59"/>
      <c r="S154" s="59"/>
      <c r="T154" s="59"/>
      <c r="U154" s="59"/>
      <c r="V154" s="59"/>
      <c r="W154" s="59"/>
      <c r="X154" s="59"/>
      <c r="Y154" s="59"/>
      <c r="Z154" s="59"/>
      <c r="AA154" s="59"/>
      <c r="AB154" s="59"/>
      <c r="AC154" s="59"/>
      <c r="AD154" s="59"/>
      <c r="AE154" s="59"/>
      <c r="AF154" s="59"/>
      <c r="AG154" s="59"/>
      <c r="AH154" s="59"/>
      <c r="AI154" s="59"/>
      <c r="AJ154" s="59"/>
      <c r="AK154" s="59"/>
      <c r="AL154" s="59"/>
      <c r="AM154" s="59"/>
      <c r="AN154" s="59"/>
      <c r="AO154" s="59"/>
      <c r="AP154" s="59"/>
      <c r="AQ154" s="59"/>
      <c r="AR154" s="59"/>
    </row>
    <row r="155" ht="12.0" customHeight="1">
      <c r="A155" s="59"/>
      <c r="B155" s="59"/>
      <c r="C155" s="59"/>
      <c r="D155" s="59"/>
      <c r="E155" s="59"/>
      <c r="F155" s="59"/>
      <c r="G155" s="59"/>
      <c r="H155" s="59"/>
      <c r="I155" s="59"/>
      <c r="J155" s="59"/>
      <c r="K155" s="59"/>
      <c r="L155" s="59"/>
      <c r="M155" s="59"/>
      <c r="N155" s="59"/>
      <c r="O155" s="59"/>
      <c r="P155" s="59"/>
      <c r="Q155" s="59"/>
      <c r="R155" s="59"/>
      <c r="S155" s="59"/>
      <c r="T155" s="59"/>
      <c r="U155" s="59"/>
      <c r="V155" s="59"/>
      <c r="W155" s="59"/>
      <c r="X155" s="59"/>
      <c r="Y155" s="59"/>
      <c r="Z155" s="59"/>
      <c r="AA155" s="59"/>
      <c r="AB155" s="59"/>
      <c r="AC155" s="59"/>
      <c r="AD155" s="59"/>
      <c r="AE155" s="59"/>
      <c r="AF155" s="59"/>
      <c r="AG155" s="59"/>
      <c r="AH155" s="59"/>
      <c r="AI155" s="59"/>
      <c r="AJ155" s="59"/>
      <c r="AK155" s="59"/>
      <c r="AL155" s="59"/>
      <c r="AM155" s="59"/>
      <c r="AN155" s="59"/>
      <c r="AO155" s="59"/>
      <c r="AP155" s="59"/>
      <c r="AQ155" s="59"/>
      <c r="AR155" s="59"/>
    </row>
    <row r="156" ht="12.0" customHeight="1">
      <c r="A156" s="59"/>
      <c r="B156" s="59"/>
      <c r="C156" s="59"/>
      <c r="D156" s="59"/>
      <c r="E156" s="59"/>
      <c r="F156" s="59"/>
      <c r="G156" s="59"/>
      <c r="H156" s="59"/>
      <c r="I156" s="59"/>
      <c r="J156" s="59"/>
      <c r="K156" s="59"/>
      <c r="L156" s="59"/>
      <c r="M156" s="59"/>
      <c r="N156" s="59"/>
      <c r="O156" s="59"/>
      <c r="P156" s="59"/>
      <c r="Q156" s="59"/>
      <c r="R156" s="59"/>
      <c r="S156" s="59"/>
      <c r="T156" s="59"/>
      <c r="U156" s="59"/>
      <c r="V156" s="59"/>
      <c r="W156" s="59"/>
      <c r="X156" s="59"/>
      <c r="Y156" s="59"/>
      <c r="Z156" s="59"/>
      <c r="AA156" s="59"/>
      <c r="AB156" s="59"/>
      <c r="AC156" s="59"/>
      <c r="AD156" s="59"/>
      <c r="AE156" s="59"/>
      <c r="AF156" s="59"/>
      <c r="AG156" s="59"/>
      <c r="AH156" s="59"/>
      <c r="AI156" s="59"/>
      <c r="AJ156" s="59"/>
      <c r="AK156" s="59"/>
      <c r="AL156" s="59"/>
      <c r="AM156" s="59"/>
      <c r="AN156" s="59"/>
      <c r="AO156" s="59"/>
      <c r="AP156" s="59"/>
      <c r="AQ156" s="59"/>
      <c r="AR156" s="59"/>
    </row>
    <row r="157" ht="12.0" customHeight="1">
      <c r="A157" s="59"/>
      <c r="B157" s="59"/>
      <c r="C157" s="59"/>
      <c r="D157" s="59"/>
      <c r="E157" s="59"/>
      <c r="F157" s="59"/>
      <c r="G157" s="59"/>
      <c r="H157" s="59"/>
      <c r="I157" s="59"/>
      <c r="J157" s="59"/>
      <c r="K157" s="59"/>
      <c r="L157" s="59"/>
      <c r="M157" s="59"/>
      <c r="N157" s="59"/>
      <c r="O157" s="59"/>
      <c r="P157" s="59"/>
      <c r="Q157" s="59"/>
      <c r="R157" s="59"/>
      <c r="S157" s="59"/>
      <c r="T157" s="59"/>
      <c r="U157" s="59"/>
      <c r="V157" s="59"/>
      <c r="W157" s="59"/>
      <c r="X157" s="59"/>
      <c r="Y157" s="59"/>
      <c r="Z157" s="59"/>
      <c r="AA157" s="59"/>
      <c r="AB157" s="59"/>
      <c r="AC157" s="59"/>
      <c r="AD157" s="59"/>
      <c r="AE157" s="59"/>
      <c r="AF157" s="59"/>
      <c r="AG157" s="59"/>
      <c r="AH157" s="59"/>
      <c r="AI157" s="59"/>
      <c r="AJ157" s="59"/>
      <c r="AK157" s="59"/>
      <c r="AL157" s="59"/>
      <c r="AM157" s="59"/>
      <c r="AN157" s="59"/>
      <c r="AO157" s="59"/>
      <c r="AP157" s="59"/>
      <c r="AQ157" s="59"/>
      <c r="AR157" s="59"/>
    </row>
    <row r="158" ht="12.0" customHeight="1">
      <c r="A158" s="59"/>
      <c r="B158" s="59"/>
      <c r="C158" s="59"/>
      <c r="D158" s="59"/>
      <c r="E158" s="59"/>
      <c r="F158" s="59"/>
      <c r="G158" s="59"/>
      <c r="H158" s="59"/>
      <c r="I158" s="59"/>
      <c r="J158" s="59"/>
      <c r="K158" s="59"/>
      <c r="L158" s="59"/>
      <c r="M158" s="59"/>
      <c r="N158" s="59"/>
      <c r="O158" s="59"/>
      <c r="P158" s="59"/>
      <c r="Q158" s="59"/>
      <c r="R158" s="59"/>
      <c r="S158" s="59"/>
      <c r="T158" s="59"/>
      <c r="U158" s="59"/>
      <c r="V158" s="59"/>
      <c r="W158" s="59"/>
      <c r="X158" s="59"/>
      <c r="Y158" s="59"/>
      <c r="Z158" s="59"/>
      <c r="AA158" s="59"/>
      <c r="AB158" s="59"/>
      <c r="AC158" s="59"/>
      <c r="AD158" s="59"/>
      <c r="AE158" s="59"/>
      <c r="AF158" s="59"/>
      <c r="AG158" s="59"/>
      <c r="AH158" s="59"/>
      <c r="AI158" s="59"/>
      <c r="AJ158" s="59"/>
      <c r="AK158" s="59"/>
      <c r="AL158" s="59"/>
      <c r="AM158" s="59"/>
      <c r="AN158" s="59"/>
      <c r="AO158" s="59"/>
      <c r="AP158" s="59"/>
      <c r="AQ158" s="59"/>
      <c r="AR158" s="59"/>
    </row>
    <row r="159" ht="12.0" customHeight="1">
      <c r="A159" s="59"/>
      <c r="B159" s="59"/>
      <c r="C159" s="59"/>
      <c r="D159" s="59"/>
      <c r="E159" s="59"/>
      <c r="F159" s="59"/>
      <c r="G159" s="59"/>
      <c r="H159" s="59"/>
      <c r="I159" s="59"/>
      <c r="J159" s="59"/>
      <c r="K159" s="59"/>
      <c r="L159" s="59"/>
      <c r="M159" s="59"/>
      <c r="N159" s="59"/>
      <c r="O159" s="59"/>
      <c r="P159" s="59"/>
      <c r="Q159" s="59"/>
      <c r="R159" s="59"/>
      <c r="S159" s="59"/>
      <c r="T159" s="59"/>
      <c r="U159" s="59"/>
      <c r="V159" s="59"/>
      <c r="W159" s="59"/>
      <c r="X159" s="59"/>
      <c r="Y159" s="59"/>
      <c r="Z159" s="59"/>
      <c r="AA159" s="59"/>
      <c r="AB159" s="59"/>
      <c r="AC159" s="59"/>
      <c r="AD159" s="59"/>
      <c r="AE159" s="59"/>
      <c r="AF159" s="59"/>
      <c r="AG159" s="59"/>
      <c r="AH159" s="59"/>
      <c r="AI159" s="59"/>
      <c r="AJ159" s="59"/>
      <c r="AK159" s="59"/>
      <c r="AL159" s="59"/>
      <c r="AM159" s="59"/>
      <c r="AN159" s="59"/>
      <c r="AO159" s="59"/>
      <c r="AP159" s="59"/>
      <c r="AQ159" s="59"/>
      <c r="AR159" s="59"/>
    </row>
    <row r="160" ht="12.0" customHeight="1">
      <c r="A160" s="59"/>
      <c r="B160" s="59"/>
      <c r="C160" s="59"/>
      <c r="D160" s="59"/>
      <c r="E160" s="59"/>
      <c r="F160" s="59"/>
      <c r="G160" s="59"/>
      <c r="H160" s="59"/>
      <c r="I160" s="59"/>
      <c r="J160" s="59"/>
      <c r="K160" s="59"/>
      <c r="L160" s="59"/>
      <c r="M160" s="59"/>
      <c r="N160" s="59"/>
      <c r="O160" s="59"/>
      <c r="P160" s="59"/>
      <c r="Q160" s="59"/>
      <c r="R160" s="59"/>
      <c r="S160" s="59"/>
      <c r="T160" s="59"/>
      <c r="U160" s="59"/>
      <c r="V160" s="59"/>
      <c r="W160" s="59"/>
      <c r="X160" s="59"/>
      <c r="Y160" s="59"/>
      <c r="Z160" s="59"/>
      <c r="AA160" s="59"/>
      <c r="AB160" s="59"/>
      <c r="AC160" s="59"/>
      <c r="AD160" s="59"/>
      <c r="AE160" s="59"/>
      <c r="AF160" s="59"/>
      <c r="AG160" s="59"/>
      <c r="AH160" s="59"/>
      <c r="AI160" s="59"/>
      <c r="AJ160" s="59"/>
      <c r="AK160" s="59"/>
      <c r="AL160" s="59"/>
      <c r="AM160" s="59"/>
      <c r="AN160" s="59"/>
      <c r="AO160" s="59"/>
      <c r="AP160" s="59"/>
      <c r="AQ160" s="59"/>
      <c r="AR160" s="59"/>
    </row>
    <row r="161" ht="12.0" customHeight="1">
      <c r="A161" s="59"/>
      <c r="B161" s="59"/>
      <c r="C161" s="59"/>
      <c r="D161" s="59"/>
      <c r="E161" s="59"/>
      <c r="F161" s="59"/>
      <c r="G161" s="59"/>
      <c r="H161" s="59"/>
      <c r="I161" s="59"/>
      <c r="J161" s="59"/>
      <c r="K161" s="59"/>
      <c r="L161" s="59"/>
      <c r="M161" s="59"/>
      <c r="N161" s="59"/>
      <c r="O161" s="59"/>
      <c r="P161" s="59"/>
      <c r="Q161" s="59"/>
      <c r="R161" s="59"/>
      <c r="S161" s="59"/>
      <c r="T161" s="59"/>
      <c r="U161" s="59"/>
      <c r="V161" s="59"/>
      <c r="W161" s="59"/>
      <c r="X161" s="59"/>
      <c r="Y161" s="59"/>
      <c r="Z161" s="59"/>
      <c r="AA161" s="59"/>
      <c r="AB161" s="59"/>
      <c r="AC161" s="59"/>
      <c r="AD161" s="59"/>
      <c r="AE161" s="59"/>
      <c r="AF161" s="59"/>
      <c r="AG161" s="59"/>
      <c r="AH161" s="59"/>
      <c r="AI161" s="59"/>
      <c r="AJ161" s="59"/>
      <c r="AK161" s="59"/>
      <c r="AL161" s="59"/>
      <c r="AM161" s="59"/>
      <c r="AN161" s="59"/>
      <c r="AO161" s="59"/>
      <c r="AP161" s="59"/>
      <c r="AQ161" s="59"/>
      <c r="AR161" s="59"/>
    </row>
    <row r="162" ht="12.0" customHeight="1">
      <c r="A162" s="59"/>
      <c r="B162" s="59"/>
      <c r="C162" s="59"/>
      <c r="D162" s="59"/>
      <c r="E162" s="59"/>
      <c r="F162" s="59"/>
      <c r="G162" s="59"/>
      <c r="H162" s="59"/>
      <c r="I162" s="59"/>
      <c r="J162" s="59"/>
      <c r="K162" s="59"/>
      <c r="L162" s="59"/>
      <c r="M162" s="59"/>
      <c r="N162" s="59"/>
      <c r="O162" s="59"/>
      <c r="P162" s="59"/>
      <c r="Q162" s="59"/>
      <c r="R162" s="59"/>
      <c r="S162" s="59"/>
      <c r="T162" s="59"/>
      <c r="U162" s="59"/>
      <c r="V162" s="59"/>
      <c r="W162" s="59"/>
      <c r="X162" s="59"/>
      <c r="Y162" s="59"/>
      <c r="Z162" s="59"/>
      <c r="AA162" s="59"/>
      <c r="AB162" s="59"/>
      <c r="AC162" s="59"/>
      <c r="AD162" s="59"/>
      <c r="AE162" s="59"/>
      <c r="AF162" s="59"/>
      <c r="AG162" s="59"/>
      <c r="AH162" s="59"/>
      <c r="AI162" s="59"/>
      <c r="AJ162" s="59"/>
      <c r="AK162" s="59"/>
      <c r="AL162" s="59"/>
      <c r="AM162" s="59"/>
      <c r="AN162" s="59"/>
      <c r="AO162" s="59"/>
      <c r="AP162" s="59"/>
      <c r="AQ162" s="59"/>
      <c r="AR162" s="59"/>
    </row>
    <row r="163" ht="12.0" customHeight="1">
      <c r="A163" s="59"/>
      <c r="B163" s="59"/>
      <c r="C163" s="59"/>
      <c r="D163" s="59"/>
      <c r="E163" s="59"/>
      <c r="F163" s="59"/>
      <c r="G163" s="59"/>
      <c r="H163" s="59"/>
      <c r="I163" s="59"/>
      <c r="J163" s="59"/>
      <c r="K163" s="59"/>
      <c r="L163" s="59"/>
      <c r="M163" s="59"/>
      <c r="N163" s="59"/>
      <c r="O163" s="59"/>
      <c r="P163" s="59"/>
      <c r="Q163" s="59"/>
      <c r="R163" s="59"/>
      <c r="S163" s="59"/>
      <c r="T163" s="59"/>
      <c r="U163" s="59"/>
      <c r="V163" s="59"/>
      <c r="W163" s="59"/>
      <c r="X163" s="59"/>
      <c r="Y163" s="59"/>
      <c r="Z163" s="59"/>
      <c r="AA163" s="59"/>
      <c r="AB163" s="59"/>
      <c r="AC163" s="59"/>
      <c r="AD163" s="59"/>
      <c r="AE163" s="59"/>
      <c r="AF163" s="59"/>
      <c r="AG163" s="59"/>
      <c r="AH163" s="59"/>
      <c r="AI163" s="59"/>
      <c r="AJ163" s="59"/>
      <c r="AK163" s="59"/>
      <c r="AL163" s="59"/>
      <c r="AM163" s="59"/>
      <c r="AN163" s="59"/>
      <c r="AO163" s="59"/>
      <c r="AP163" s="59"/>
      <c r="AQ163" s="59"/>
      <c r="AR163" s="59"/>
    </row>
    <row r="164" ht="12.0" customHeight="1">
      <c r="A164" s="59"/>
      <c r="B164" s="59"/>
      <c r="C164" s="59"/>
      <c r="D164" s="59"/>
      <c r="E164" s="59"/>
      <c r="F164" s="59"/>
      <c r="G164" s="59"/>
      <c r="H164" s="59"/>
      <c r="I164" s="59"/>
      <c r="J164" s="59"/>
      <c r="K164" s="59"/>
      <c r="L164" s="59"/>
      <c r="M164" s="59"/>
      <c r="N164" s="59"/>
      <c r="O164" s="59"/>
      <c r="P164" s="59"/>
      <c r="Q164" s="59"/>
      <c r="R164" s="59"/>
      <c r="S164" s="59"/>
      <c r="T164" s="59"/>
      <c r="U164" s="59"/>
      <c r="V164" s="59"/>
      <c r="W164" s="59"/>
      <c r="X164" s="59"/>
      <c r="Y164" s="59"/>
      <c r="Z164" s="59"/>
      <c r="AA164" s="59"/>
      <c r="AB164" s="59"/>
      <c r="AC164" s="59"/>
      <c r="AD164" s="59"/>
      <c r="AE164" s="59"/>
      <c r="AF164" s="59"/>
      <c r="AG164" s="59"/>
      <c r="AH164" s="59"/>
      <c r="AI164" s="59"/>
      <c r="AJ164" s="59"/>
      <c r="AK164" s="59"/>
      <c r="AL164" s="59"/>
      <c r="AM164" s="59"/>
      <c r="AN164" s="59"/>
      <c r="AO164" s="59"/>
      <c r="AP164" s="59"/>
      <c r="AQ164" s="59"/>
      <c r="AR164" s="59"/>
    </row>
    <row r="165" ht="12.0" customHeight="1">
      <c r="A165" s="59"/>
      <c r="B165" s="59"/>
      <c r="C165" s="59"/>
      <c r="D165" s="59"/>
      <c r="E165" s="59"/>
      <c r="F165" s="59"/>
      <c r="G165" s="59"/>
      <c r="H165" s="59"/>
      <c r="I165" s="59"/>
      <c r="J165" s="59"/>
      <c r="K165" s="59"/>
      <c r="L165" s="59"/>
      <c r="M165" s="59"/>
      <c r="N165" s="59"/>
      <c r="O165" s="59"/>
      <c r="P165" s="59"/>
      <c r="Q165" s="59"/>
      <c r="R165" s="59"/>
      <c r="S165" s="59"/>
      <c r="T165" s="59"/>
      <c r="U165" s="59"/>
      <c r="V165" s="59"/>
      <c r="W165" s="59"/>
      <c r="X165" s="59"/>
      <c r="Y165" s="59"/>
      <c r="Z165" s="59"/>
      <c r="AA165" s="59"/>
      <c r="AB165" s="59"/>
      <c r="AC165" s="59"/>
      <c r="AD165" s="59"/>
      <c r="AE165" s="59"/>
      <c r="AF165" s="59"/>
      <c r="AG165" s="59"/>
      <c r="AH165" s="59"/>
      <c r="AI165" s="59"/>
      <c r="AJ165" s="59"/>
      <c r="AK165" s="59"/>
      <c r="AL165" s="59"/>
      <c r="AM165" s="59"/>
      <c r="AN165" s="59"/>
      <c r="AO165" s="59"/>
      <c r="AP165" s="59"/>
      <c r="AQ165" s="59"/>
      <c r="AR165" s="59"/>
    </row>
    <row r="166" ht="12.0" customHeight="1">
      <c r="A166" s="59"/>
      <c r="B166" s="59"/>
      <c r="C166" s="59"/>
      <c r="D166" s="59"/>
      <c r="E166" s="59"/>
      <c r="F166" s="59"/>
      <c r="G166" s="59"/>
      <c r="H166" s="59"/>
      <c r="I166" s="59"/>
      <c r="J166" s="59"/>
      <c r="K166" s="59"/>
      <c r="L166" s="59"/>
      <c r="M166" s="59"/>
      <c r="N166" s="59"/>
      <c r="O166" s="59"/>
      <c r="P166" s="59"/>
      <c r="Q166" s="59"/>
      <c r="R166" s="59"/>
      <c r="S166" s="59"/>
      <c r="T166" s="59"/>
      <c r="U166" s="59"/>
      <c r="V166" s="59"/>
      <c r="W166" s="59"/>
      <c r="X166" s="59"/>
      <c r="Y166" s="59"/>
      <c r="Z166" s="59"/>
      <c r="AA166" s="59"/>
      <c r="AB166" s="59"/>
      <c r="AC166" s="59"/>
      <c r="AD166" s="59"/>
      <c r="AE166" s="59"/>
      <c r="AF166" s="59"/>
      <c r="AG166" s="59"/>
      <c r="AH166" s="59"/>
      <c r="AI166" s="59"/>
      <c r="AJ166" s="59"/>
      <c r="AK166" s="59"/>
      <c r="AL166" s="59"/>
      <c r="AM166" s="59"/>
      <c r="AN166" s="59"/>
      <c r="AO166" s="59"/>
      <c r="AP166" s="59"/>
      <c r="AQ166" s="59"/>
      <c r="AR166" s="59"/>
    </row>
    <row r="167" ht="12.0" customHeight="1">
      <c r="A167" s="59"/>
      <c r="B167" s="59"/>
      <c r="C167" s="59"/>
      <c r="D167" s="59"/>
      <c r="E167" s="59"/>
      <c r="F167" s="59"/>
      <c r="G167" s="59"/>
      <c r="H167" s="59"/>
      <c r="I167" s="59"/>
      <c r="J167" s="59"/>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c r="AH167" s="59"/>
      <c r="AI167" s="59"/>
      <c r="AJ167" s="59"/>
      <c r="AK167" s="59"/>
      <c r="AL167" s="59"/>
      <c r="AM167" s="59"/>
      <c r="AN167" s="59"/>
      <c r="AO167" s="59"/>
      <c r="AP167" s="59"/>
      <c r="AQ167" s="59"/>
      <c r="AR167" s="59"/>
    </row>
    <row r="168" ht="12.0" customHeight="1">
      <c r="A168" s="59"/>
      <c r="B168" s="59"/>
      <c r="C168" s="59"/>
      <c r="D168" s="59"/>
      <c r="E168" s="59"/>
      <c r="F168" s="59"/>
      <c r="G168" s="59"/>
      <c r="H168" s="59"/>
      <c r="I168" s="59"/>
      <c r="J168" s="59"/>
      <c r="K168" s="59"/>
      <c r="L168" s="59"/>
      <c r="M168" s="59"/>
      <c r="N168" s="59"/>
      <c r="O168" s="59"/>
      <c r="P168" s="59"/>
      <c r="Q168" s="59"/>
      <c r="R168" s="59"/>
      <c r="S168" s="59"/>
      <c r="T168" s="59"/>
      <c r="U168" s="59"/>
      <c r="V168" s="59"/>
      <c r="W168" s="59"/>
      <c r="X168" s="59"/>
      <c r="Y168" s="59"/>
      <c r="Z168" s="59"/>
      <c r="AA168" s="59"/>
      <c r="AB168" s="59"/>
      <c r="AC168" s="59"/>
      <c r="AD168" s="59"/>
      <c r="AE168" s="59"/>
      <c r="AF168" s="59"/>
      <c r="AG168" s="59"/>
      <c r="AH168" s="59"/>
      <c r="AI168" s="59"/>
      <c r="AJ168" s="59"/>
      <c r="AK168" s="59"/>
      <c r="AL168" s="59"/>
      <c r="AM168" s="59"/>
      <c r="AN168" s="59"/>
      <c r="AO168" s="59"/>
      <c r="AP168" s="59"/>
      <c r="AQ168" s="59"/>
      <c r="AR168" s="59"/>
    </row>
    <row r="169" ht="12.0" customHeight="1">
      <c r="A169" s="59"/>
      <c r="B169" s="59"/>
      <c r="C169" s="59"/>
      <c r="D169" s="59"/>
      <c r="E169" s="59"/>
      <c r="F169" s="59"/>
      <c r="G169" s="59"/>
      <c r="H169" s="59"/>
      <c r="I169" s="59"/>
      <c r="J169" s="59"/>
      <c r="K169" s="5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9"/>
      <c r="AR169" s="59"/>
    </row>
    <row r="170" ht="12.0" customHeight="1">
      <c r="A170" s="59"/>
      <c r="B170" s="59"/>
      <c r="C170" s="59"/>
      <c r="D170" s="59"/>
      <c r="E170" s="59"/>
      <c r="F170" s="59"/>
      <c r="G170" s="59"/>
      <c r="H170" s="59"/>
      <c r="I170" s="59"/>
      <c r="J170" s="59"/>
      <c r="K170" s="59"/>
      <c r="L170" s="59"/>
      <c r="M170" s="59"/>
      <c r="N170" s="59"/>
      <c r="O170" s="59"/>
      <c r="P170" s="59"/>
      <c r="Q170" s="59"/>
      <c r="R170" s="59"/>
      <c r="S170" s="59"/>
      <c r="T170" s="59"/>
      <c r="U170" s="59"/>
      <c r="V170" s="59"/>
      <c r="W170" s="59"/>
      <c r="X170" s="59"/>
      <c r="Y170" s="59"/>
      <c r="Z170" s="59"/>
      <c r="AA170" s="59"/>
      <c r="AB170" s="59"/>
      <c r="AC170" s="59"/>
      <c r="AD170" s="59"/>
      <c r="AE170" s="59"/>
      <c r="AF170" s="59"/>
      <c r="AG170" s="59"/>
      <c r="AH170" s="59"/>
      <c r="AI170" s="59"/>
      <c r="AJ170" s="59"/>
      <c r="AK170" s="59"/>
      <c r="AL170" s="59"/>
      <c r="AM170" s="59"/>
      <c r="AN170" s="59"/>
      <c r="AO170" s="59"/>
      <c r="AP170" s="59"/>
      <c r="AQ170" s="59"/>
      <c r="AR170" s="59"/>
    </row>
    <row r="171" ht="12.0" customHeight="1">
      <c r="A171" s="59"/>
      <c r="B171" s="59"/>
      <c r="C171" s="59"/>
      <c r="D171" s="59"/>
      <c r="E171" s="59"/>
      <c r="F171" s="59"/>
      <c r="G171" s="59"/>
      <c r="H171" s="59"/>
      <c r="I171" s="59"/>
      <c r="J171" s="59"/>
      <c r="K171" s="59"/>
      <c r="L171" s="59"/>
      <c r="M171" s="59"/>
      <c r="N171" s="59"/>
      <c r="O171" s="59"/>
      <c r="P171" s="59"/>
      <c r="Q171" s="59"/>
      <c r="R171" s="59"/>
      <c r="S171" s="59"/>
      <c r="T171" s="59"/>
      <c r="U171" s="59"/>
      <c r="V171" s="59"/>
      <c r="W171" s="59"/>
      <c r="X171" s="59"/>
      <c r="Y171" s="59"/>
      <c r="Z171" s="59"/>
      <c r="AA171" s="59"/>
      <c r="AB171" s="59"/>
      <c r="AC171" s="59"/>
      <c r="AD171" s="59"/>
      <c r="AE171" s="59"/>
      <c r="AF171" s="59"/>
      <c r="AG171" s="59"/>
      <c r="AH171" s="59"/>
      <c r="AI171" s="59"/>
      <c r="AJ171" s="59"/>
      <c r="AK171" s="59"/>
      <c r="AL171" s="59"/>
      <c r="AM171" s="59"/>
      <c r="AN171" s="59"/>
      <c r="AO171" s="59"/>
      <c r="AP171" s="59"/>
      <c r="AQ171" s="59"/>
      <c r="AR171" s="59"/>
    </row>
    <row r="172" ht="12.0" customHeight="1">
      <c r="A172" s="59"/>
      <c r="B172" s="59"/>
      <c r="C172" s="59"/>
      <c r="D172" s="59"/>
      <c r="E172" s="59"/>
      <c r="F172" s="59"/>
      <c r="G172" s="59"/>
      <c r="H172" s="59"/>
      <c r="I172" s="59"/>
      <c r="J172" s="59"/>
      <c r="K172" s="59"/>
      <c r="L172" s="59"/>
      <c r="M172" s="59"/>
      <c r="N172" s="59"/>
      <c r="O172" s="59"/>
      <c r="P172" s="59"/>
      <c r="Q172" s="59"/>
      <c r="R172" s="59"/>
      <c r="S172" s="59"/>
      <c r="T172" s="59"/>
      <c r="U172" s="59"/>
      <c r="V172" s="59"/>
      <c r="W172" s="59"/>
      <c r="X172" s="59"/>
      <c r="Y172" s="59"/>
      <c r="Z172" s="59"/>
      <c r="AA172" s="59"/>
      <c r="AB172" s="59"/>
      <c r="AC172" s="59"/>
      <c r="AD172" s="59"/>
      <c r="AE172" s="59"/>
      <c r="AF172" s="59"/>
      <c r="AG172" s="59"/>
      <c r="AH172" s="59"/>
      <c r="AI172" s="59"/>
      <c r="AJ172" s="59"/>
      <c r="AK172" s="59"/>
      <c r="AL172" s="59"/>
      <c r="AM172" s="59"/>
      <c r="AN172" s="59"/>
      <c r="AO172" s="59"/>
      <c r="AP172" s="59"/>
      <c r="AQ172" s="59"/>
      <c r="AR172" s="59"/>
    </row>
    <row r="173" ht="12.0" customHeight="1">
      <c r="A173" s="59"/>
      <c r="B173" s="59"/>
      <c r="C173" s="59"/>
      <c r="D173" s="59"/>
      <c r="E173" s="59"/>
      <c r="F173" s="59"/>
      <c r="G173" s="59"/>
      <c r="H173" s="59"/>
      <c r="I173" s="59"/>
      <c r="J173" s="59"/>
      <c r="K173" s="59"/>
      <c r="L173" s="59"/>
      <c r="M173" s="59"/>
      <c r="N173" s="59"/>
      <c r="O173" s="59"/>
      <c r="P173" s="59"/>
      <c r="Q173" s="59"/>
      <c r="R173" s="59"/>
      <c r="S173" s="59"/>
      <c r="T173" s="59"/>
      <c r="U173" s="59"/>
      <c r="V173" s="59"/>
      <c r="W173" s="59"/>
      <c r="X173" s="59"/>
      <c r="Y173" s="59"/>
      <c r="Z173" s="59"/>
      <c r="AA173" s="59"/>
      <c r="AB173" s="59"/>
      <c r="AC173" s="59"/>
      <c r="AD173" s="59"/>
      <c r="AE173" s="59"/>
      <c r="AF173" s="59"/>
      <c r="AG173" s="59"/>
      <c r="AH173" s="59"/>
      <c r="AI173" s="59"/>
      <c r="AJ173" s="59"/>
      <c r="AK173" s="59"/>
      <c r="AL173" s="59"/>
      <c r="AM173" s="59"/>
      <c r="AN173" s="59"/>
      <c r="AO173" s="59"/>
      <c r="AP173" s="59"/>
      <c r="AQ173" s="59"/>
      <c r="AR173" s="59"/>
    </row>
    <row r="174" ht="12.0" customHeight="1">
      <c r="A174" s="59"/>
      <c r="B174" s="59"/>
      <c r="C174" s="59"/>
      <c r="D174" s="59"/>
      <c r="E174" s="59"/>
      <c r="F174" s="59"/>
      <c r="G174" s="59"/>
      <c r="H174" s="59"/>
      <c r="I174" s="59"/>
      <c r="J174" s="59"/>
      <c r="K174" s="59"/>
      <c r="L174" s="59"/>
      <c r="M174" s="59"/>
      <c r="N174" s="59"/>
      <c r="O174" s="59"/>
      <c r="P174" s="59"/>
      <c r="Q174" s="59"/>
      <c r="R174" s="59"/>
      <c r="S174" s="59"/>
      <c r="T174" s="59"/>
      <c r="U174" s="59"/>
      <c r="V174" s="59"/>
      <c r="W174" s="59"/>
      <c r="X174" s="59"/>
      <c r="Y174" s="59"/>
      <c r="Z174" s="59"/>
      <c r="AA174" s="59"/>
      <c r="AB174" s="59"/>
      <c r="AC174" s="59"/>
      <c r="AD174" s="59"/>
      <c r="AE174" s="59"/>
      <c r="AF174" s="59"/>
      <c r="AG174" s="59"/>
      <c r="AH174" s="59"/>
      <c r="AI174" s="59"/>
      <c r="AJ174" s="59"/>
      <c r="AK174" s="59"/>
      <c r="AL174" s="59"/>
      <c r="AM174" s="59"/>
      <c r="AN174" s="59"/>
      <c r="AO174" s="59"/>
      <c r="AP174" s="59"/>
      <c r="AQ174" s="59"/>
      <c r="AR174" s="59"/>
    </row>
    <row r="175" ht="12.0" customHeight="1">
      <c r="A175" s="59"/>
      <c r="B175" s="59"/>
      <c r="C175" s="59"/>
      <c r="D175" s="59"/>
      <c r="E175" s="59"/>
      <c r="F175" s="59"/>
      <c r="G175" s="59"/>
      <c r="H175" s="59"/>
      <c r="I175" s="59"/>
      <c r="J175" s="59"/>
      <c r="K175" s="59"/>
      <c r="L175" s="59"/>
      <c r="M175" s="59"/>
      <c r="N175" s="59"/>
      <c r="O175" s="59"/>
      <c r="P175" s="59"/>
      <c r="Q175" s="59"/>
      <c r="R175" s="59"/>
      <c r="S175" s="59"/>
      <c r="T175" s="59"/>
      <c r="U175" s="59"/>
      <c r="V175" s="59"/>
      <c r="W175" s="59"/>
      <c r="X175" s="59"/>
      <c r="Y175" s="59"/>
      <c r="Z175" s="59"/>
      <c r="AA175" s="59"/>
      <c r="AB175" s="59"/>
      <c r="AC175" s="59"/>
      <c r="AD175" s="59"/>
      <c r="AE175" s="59"/>
      <c r="AF175" s="59"/>
      <c r="AG175" s="59"/>
      <c r="AH175" s="59"/>
      <c r="AI175" s="59"/>
      <c r="AJ175" s="59"/>
      <c r="AK175" s="59"/>
      <c r="AL175" s="59"/>
      <c r="AM175" s="59"/>
      <c r="AN175" s="59"/>
      <c r="AO175" s="59"/>
      <c r="AP175" s="59"/>
      <c r="AQ175" s="59"/>
      <c r="AR175" s="59"/>
    </row>
    <row r="176" ht="12.0" customHeight="1">
      <c r="A176" s="59"/>
      <c r="B176" s="59"/>
      <c r="C176" s="59"/>
      <c r="D176" s="59"/>
      <c r="E176" s="59"/>
      <c r="F176" s="59"/>
      <c r="G176" s="59"/>
      <c r="H176" s="59"/>
      <c r="I176" s="59"/>
      <c r="J176" s="59"/>
      <c r="K176" s="59"/>
      <c r="L176" s="59"/>
      <c r="M176" s="59"/>
      <c r="N176" s="59"/>
      <c r="O176" s="59"/>
      <c r="P176" s="59"/>
      <c r="Q176" s="59"/>
      <c r="R176" s="59"/>
      <c r="S176" s="59"/>
      <c r="T176" s="59"/>
      <c r="U176" s="59"/>
      <c r="V176" s="59"/>
      <c r="W176" s="59"/>
      <c r="X176" s="59"/>
      <c r="Y176" s="59"/>
      <c r="Z176" s="59"/>
      <c r="AA176" s="59"/>
      <c r="AB176" s="59"/>
      <c r="AC176" s="59"/>
      <c r="AD176" s="59"/>
      <c r="AE176" s="59"/>
      <c r="AF176" s="59"/>
      <c r="AG176" s="59"/>
      <c r="AH176" s="59"/>
      <c r="AI176" s="59"/>
      <c r="AJ176" s="59"/>
      <c r="AK176" s="59"/>
      <c r="AL176" s="59"/>
      <c r="AM176" s="59"/>
      <c r="AN176" s="59"/>
      <c r="AO176" s="59"/>
      <c r="AP176" s="59"/>
      <c r="AQ176" s="59"/>
      <c r="AR176" s="59"/>
    </row>
    <row r="177" ht="12.0" customHeight="1">
      <c r="A177" s="59"/>
      <c r="B177" s="59"/>
      <c r="C177" s="59"/>
      <c r="D177" s="59"/>
      <c r="E177" s="59"/>
      <c r="F177" s="59"/>
      <c r="G177" s="59"/>
      <c r="H177" s="59"/>
      <c r="I177" s="59"/>
      <c r="J177" s="59"/>
      <c r="K177" s="59"/>
      <c r="L177" s="59"/>
      <c r="M177" s="59"/>
      <c r="N177" s="59"/>
      <c r="O177" s="59"/>
      <c r="P177" s="59"/>
      <c r="Q177" s="59"/>
      <c r="R177" s="59"/>
      <c r="S177" s="59"/>
      <c r="T177" s="59"/>
      <c r="U177" s="59"/>
      <c r="V177" s="59"/>
      <c r="W177" s="59"/>
      <c r="X177" s="59"/>
      <c r="Y177" s="59"/>
      <c r="Z177" s="59"/>
      <c r="AA177" s="59"/>
      <c r="AB177" s="59"/>
      <c r="AC177" s="59"/>
      <c r="AD177" s="59"/>
      <c r="AE177" s="59"/>
      <c r="AF177" s="59"/>
      <c r="AG177" s="59"/>
      <c r="AH177" s="59"/>
      <c r="AI177" s="59"/>
      <c r="AJ177" s="59"/>
      <c r="AK177" s="59"/>
      <c r="AL177" s="59"/>
      <c r="AM177" s="59"/>
      <c r="AN177" s="59"/>
      <c r="AO177" s="59"/>
      <c r="AP177" s="59"/>
      <c r="AQ177" s="59"/>
      <c r="AR177" s="59"/>
    </row>
    <row r="178" ht="12.0" customHeight="1">
      <c r="A178" s="59"/>
      <c r="B178" s="59"/>
      <c r="C178" s="59"/>
      <c r="D178" s="59"/>
      <c r="E178" s="59"/>
      <c r="F178" s="59"/>
      <c r="G178" s="59"/>
      <c r="H178" s="59"/>
      <c r="I178" s="59"/>
      <c r="J178" s="59"/>
      <c r="K178" s="59"/>
      <c r="L178" s="59"/>
      <c r="M178" s="59"/>
      <c r="N178" s="59"/>
      <c r="O178" s="59"/>
      <c r="P178" s="59"/>
      <c r="Q178" s="59"/>
      <c r="R178" s="59"/>
      <c r="S178" s="59"/>
      <c r="T178" s="59"/>
      <c r="U178" s="59"/>
      <c r="V178" s="59"/>
      <c r="W178" s="59"/>
      <c r="X178" s="59"/>
      <c r="Y178" s="59"/>
      <c r="Z178" s="59"/>
      <c r="AA178" s="59"/>
      <c r="AB178" s="59"/>
      <c r="AC178" s="59"/>
      <c r="AD178" s="59"/>
      <c r="AE178" s="59"/>
      <c r="AF178" s="59"/>
      <c r="AG178" s="59"/>
      <c r="AH178" s="59"/>
      <c r="AI178" s="59"/>
      <c r="AJ178" s="59"/>
      <c r="AK178" s="59"/>
      <c r="AL178" s="59"/>
      <c r="AM178" s="59"/>
      <c r="AN178" s="59"/>
      <c r="AO178" s="59"/>
      <c r="AP178" s="59"/>
      <c r="AQ178" s="59"/>
      <c r="AR178" s="59"/>
    </row>
    <row r="179" ht="12.0" customHeight="1">
      <c r="A179" s="59"/>
      <c r="B179" s="59"/>
      <c r="C179" s="59"/>
      <c r="D179" s="59"/>
      <c r="E179" s="59"/>
      <c r="F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c r="AD179" s="59"/>
      <c r="AE179" s="59"/>
      <c r="AF179" s="59"/>
      <c r="AG179" s="59"/>
      <c r="AH179" s="59"/>
      <c r="AI179" s="59"/>
      <c r="AJ179" s="59"/>
      <c r="AK179" s="59"/>
      <c r="AL179" s="59"/>
      <c r="AM179" s="59"/>
      <c r="AN179" s="59"/>
      <c r="AO179" s="59"/>
      <c r="AP179" s="59"/>
      <c r="AQ179" s="59"/>
      <c r="AR179" s="59"/>
    </row>
    <row r="180" ht="12.0" customHeight="1">
      <c r="A180" s="59"/>
      <c r="B180" s="59"/>
      <c r="C180" s="59"/>
      <c r="D180" s="59"/>
      <c r="E180" s="59"/>
      <c r="F180" s="59"/>
      <c r="G180" s="59"/>
      <c r="H180" s="59"/>
      <c r="I180" s="59"/>
      <c r="J180" s="59"/>
      <c r="K180" s="59"/>
      <c r="L180" s="59"/>
      <c r="M180" s="59"/>
      <c r="N180" s="59"/>
      <c r="O180" s="59"/>
      <c r="P180" s="59"/>
      <c r="Q180" s="59"/>
      <c r="R180" s="59"/>
      <c r="S180" s="59"/>
      <c r="T180" s="59"/>
      <c r="U180" s="59"/>
      <c r="V180" s="59"/>
      <c r="W180" s="59"/>
      <c r="X180" s="59"/>
      <c r="Y180" s="59"/>
      <c r="Z180" s="59"/>
      <c r="AA180" s="59"/>
      <c r="AB180" s="59"/>
      <c r="AC180" s="59"/>
      <c r="AD180" s="59"/>
      <c r="AE180" s="59"/>
      <c r="AF180" s="59"/>
      <c r="AG180" s="59"/>
      <c r="AH180" s="59"/>
      <c r="AI180" s="59"/>
      <c r="AJ180" s="59"/>
      <c r="AK180" s="59"/>
      <c r="AL180" s="59"/>
      <c r="AM180" s="59"/>
      <c r="AN180" s="59"/>
      <c r="AO180" s="59"/>
      <c r="AP180" s="59"/>
      <c r="AQ180" s="59"/>
      <c r="AR180" s="59"/>
    </row>
    <row r="181" ht="12.0" customHeight="1">
      <c r="A181" s="59"/>
      <c r="B181" s="59"/>
      <c r="C181" s="59"/>
      <c r="D181" s="59"/>
      <c r="E181" s="59"/>
      <c r="F181" s="59"/>
      <c r="G181" s="59"/>
      <c r="H181" s="59"/>
      <c r="I181" s="59"/>
      <c r="J181" s="59"/>
      <c r="K181" s="59"/>
      <c r="L181" s="59"/>
      <c r="M181" s="59"/>
      <c r="N181" s="59"/>
      <c r="O181" s="59"/>
      <c r="P181" s="59"/>
      <c r="Q181" s="59"/>
      <c r="R181" s="59"/>
      <c r="S181" s="59"/>
      <c r="T181" s="59"/>
      <c r="U181" s="59"/>
      <c r="V181" s="59"/>
      <c r="W181" s="59"/>
      <c r="X181" s="59"/>
      <c r="Y181" s="59"/>
      <c r="Z181" s="59"/>
      <c r="AA181" s="59"/>
      <c r="AB181" s="59"/>
      <c r="AC181" s="59"/>
      <c r="AD181" s="59"/>
      <c r="AE181" s="59"/>
      <c r="AF181" s="59"/>
      <c r="AG181" s="59"/>
      <c r="AH181" s="59"/>
      <c r="AI181" s="59"/>
      <c r="AJ181" s="59"/>
      <c r="AK181" s="59"/>
      <c r="AL181" s="59"/>
      <c r="AM181" s="59"/>
      <c r="AN181" s="59"/>
      <c r="AO181" s="59"/>
      <c r="AP181" s="59"/>
      <c r="AQ181" s="59"/>
      <c r="AR181" s="59"/>
    </row>
    <row r="182" ht="12.0" customHeight="1">
      <c r="A182" s="59"/>
      <c r="B182" s="59"/>
      <c r="C182" s="59"/>
      <c r="D182" s="59"/>
      <c r="E182" s="59"/>
      <c r="F182" s="59"/>
      <c r="G182" s="59"/>
      <c r="H182" s="59"/>
      <c r="I182" s="59"/>
      <c r="J182" s="59"/>
      <c r="K182" s="59"/>
      <c r="L182" s="59"/>
      <c r="M182" s="59"/>
      <c r="N182" s="59"/>
      <c r="O182" s="59"/>
      <c r="P182" s="59"/>
      <c r="Q182" s="59"/>
      <c r="R182" s="59"/>
      <c r="S182" s="59"/>
      <c r="T182" s="59"/>
      <c r="U182" s="59"/>
      <c r="V182" s="59"/>
      <c r="W182" s="59"/>
      <c r="X182" s="59"/>
      <c r="Y182" s="59"/>
      <c r="Z182" s="59"/>
      <c r="AA182" s="59"/>
      <c r="AB182" s="59"/>
      <c r="AC182" s="59"/>
      <c r="AD182" s="59"/>
      <c r="AE182" s="59"/>
      <c r="AF182" s="59"/>
      <c r="AG182" s="59"/>
      <c r="AH182" s="59"/>
      <c r="AI182" s="59"/>
      <c r="AJ182" s="59"/>
      <c r="AK182" s="59"/>
      <c r="AL182" s="59"/>
      <c r="AM182" s="59"/>
      <c r="AN182" s="59"/>
      <c r="AO182" s="59"/>
      <c r="AP182" s="59"/>
      <c r="AQ182" s="59"/>
      <c r="AR182" s="59"/>
    </row>
    <row r="183" ht="12.0" customHeight="1">
      <c r="A183" s="59"/>
      <c r="B183" s="59"/>
      <c r="C183" s="59"/>
      <c r="D183" s="59"/>
      <c r="E183" s="59"/>
      <c r="F183" s="59"/>
      <c r="G183" s="59"/>
      <c r="H183" s="59"/>
      <c r="I183" s="59"/>
      <c r="J183" s="59"/>
      <c r="K183" s="59"/>
      <c r="L183" s="59"/>
      <c r="M183" s="59"/>
      <c r="N183" s="59"/>
      <c r="O183" s="59"/>
      <c r="P183" s="59"/>
      <c r="Q183" s="59"/>
      <c r="R183" s="59"/>
      <c r="S183" s="59"/>
      <c r="T183" s="59"/>
      <c r="U183" s="59"/>
      <c r="V183" s="59"/>
      <c r="W183" s="59"/>
      <c r="X183" s="59"/>
      <c r="Y183" s="59"/>
      <c r="Z183" s="59"/>
      <c r="AA183" s="59"/>
      <c r="AB183" s="59"/>
      <c r="AC183" s="59"/>
      <c r="AD183" s="59"/>
      <c r="AE183" s="59"/>
      <c r="AF183" s="59"/>
      <c r="AG183" s="59"/>
      <c r="AH183" s="59"/>
      <c r="AI183" s="59"/>
      <c r="AJ183" s="59"/>
      <c r="AK183" s="59"/>
      <c r="AL183" s="59"/>
      <c r="AM183" s="59"/>
      <c r="AN183" s="59"/>
      <c r="AO183" s="59"/>
      <c r="AP183" s="59"/>
      <c r="AQ183" s="59"/>
      <c r="AR183" s="59"/>
    </row>
    <row r="184" ht="12.0" customHeight="1">
      <c r="A184" s="59"/>
      <c r="B184" s="59"/>
      <c r="C184" s="59"/>
      <c r="D184" s="59"/>
      <c r="E184" s="59"/>
      <c r="F184" s="59"/>
      <c r="G184" s="59"/>
      <c r="H184" s="59"/>
      <c r="I184" s="59"/>
      <c r="J184" s="59"/>
      <c r="K184" s="59"/>
      <c r="L184" s="59"/>
      <c r="M184" s="59"/>
      <c r="N184" s="59"/>
      <c r="O184" s="59"/>
      <c r="P184" s="59"/>
      <c r="Q184" s="59"/>
      <c r="R184" s="59"/>
      <c r="S184" s="59"/>
      <c r="T184" s="59"/>
      <c r="U184" s="59"/>
      <c r="V184" s="59"/>
      <c r="W184" s="59"/>
      <c r="X184" s="59"/>
      <c r="Y184" s="59"/>
      <c r="Z184" s="59"/>
      <c r="AA184" s="59"/>
      <c r="AB184" s="59"/>
      <c r="AC184" s="59"/>
      <c r="AD184" s="59"/>
      <c r="AE184" s="59"/>
      <c r="AF184" s="59"/>
      <c r="AG184" s="59"/>
      <c r="AH184" s="59"/>
      <c r="AI184" s="59"/>
      <c r="AJ184" s="59"/>
      <c r="AK184" s="59"/>
      <c r="AL184" s="59"/>
      <c r="AM184" s="59"/>
      <c r="AN184" s="59"/>
      <c r="AO184" s="59"/>
      <c r="AP184" s="59"/>
      <c r="AQ184" s="59"/>
      <c r="AR184" s="59"/>
    </row>
    <row r="185" ht="12.0" customHeight="1">
      <c r="A185" s="59"/>
      <c r="B185" s="59"/>
      <c r="C185" s="59"/>
      <c r="D185" s="59"/>
      <c r="E185" s="59"/>
      <c r="F185" s="59"/>
      <c r="G185" s="59"/>
      <c r="H185" s="59"/>
      <c r="I185" s="59"/>
      <c r="J185" s="59"/>
      <c r="K185" s="59"/>
      <c r="L185" s="59"/>
      <c r="M185" s="59"/>
      <c r="N185" s="59"/>
      <c r="O185" s="59"/>
      <c r="P185" s="59"/>
      <c r="Q185" s="59"/>
      <c r="R185" s="59"/>
      <c r="S185" s="59"/>
      <c r="T185" s="59"/>
      <c r="U185" s="59"/>
      <c r="V185" s="59"/>
      <c r="W185" s="59"/>
      <c r="X185" s="59"/>
      <c r="Y185" s="59"/>
      <c r="Z185" s="59"/>
      <c r="AA185" s="59"/>
      <c r="AB185" s="59"/>
      <c r="AC185" s="59"/>
      <c r="AD185" s="59"/>
      <c r="AE185" s="59"/>
      <c r="AF185" s="59"/>
      <c r="AG185" s="59"/>
      <c r="AH185" s="59"/>
      <c r="AI185" s="59"/>
      <c r="AJ185" s="59"/>
      <c r="AK185" s="59"/>
      <c r="AL185" s="59"/>
      <c r="AM185" s="59"/>
      <c r="AN185" s="59"/>
      <c r="AO185" s="59"/>
      <c r="AP185" s="59"/>
      <c r="AQ185" s="59"/>
      <c r="AR185" s="59"/>
    </row>
    <row r="186" ht="12.0" customHeight="1">
      <c r="A186" s="59"/>
      <c r="B186" s="59"/>
      <c r="C186" s="59"/>
      <c r="D186" s="59"/>
      <c r="E186" s="59"/>
      <c r="F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c r="AE186" s="59"/>
      <c r="AF186" s="59"/>
      <c r="AG186" s="59"/>
      <c r="AH186" s="59"/>
      <c r="AI186" s="59"/>
      <c r="AJ186" s="59"/>
      <c r="AK186" s="59"/>
      <c r="AL186" s="59"/>
      <c r="AM186" s="59"/>
      <c r="AN186" s="59"/>
      <c r="AO186" s="59"/>
      <c r="AP186" s="59"/>
      <c r="AQ186" s="59"/>
      <c r="AR186" s="59"/>
    </row>
    <row r="187" ht="12.0" customHeight="1">
      <c r="A187" s="59"/>
      <c r="B187" s="59"/>
      <c r="C187" s="59"/>
      <c r="D187" s="59"/>
      <c r="E187" s="59"/>
      <c r="F187" s="59"/>
      <c r="G187" s="59"/>
      <c r="H187" s="59"/>
      <c r="I187" s="59"/>
      <c r="J187" s="59"/>
      <c r="K187" s="59"/>
      <c r="L187" s="59"/>
      <c r="M187" s="59"/>
      <c r="N187" s="59"/>
      <c r="O187" s="59"/>
      <c r="P187" s="59"/>
      <c r="Q187" s="59"/>
      <c r="R187" s="59"/>
      <c r="S187" s="59"/>
      <c r="T187" s="59"/>
      <c r="U187" s="59"/>
      <c r="V187" s="59"/>
      <c r="W187" s="59"/>
      <c r="X187" s="59"/>
      <c r="Y187" s="59"/>
      <c r="Z187" s="59"/>
      <c r="AA187" s="59"/>
      <c r="AB187" s="59"/>
      <c r="AC187" s="59"/>
      <c r="AD187" s="59"/>
      <c r="AE187" s="59"/>
      <c r="AF187" s="59"/>
      <c r="AG187" s="59"/>
      <c r="AH187" s="59"/>
      <c r="AI187" s="59"/>
      <c r="AJ187" s="59"/>
      <c r="AK187" s="59"/>
      <c r="AL187" s="59"/>
      <c r="AM187" s="59"/>
      <c r="AN187" s="59"/>
      <c r="AO187" s="59"/>
      <c r="AP187" s="59"/>
      <c r="AQ187" s="59"/>
      <c r="AR187" s="59"/>
    </row>
    <row r="188" ht="12.0" customHeight="1">
      <c r="A188" s="59"/>
      <c r="B188" s="59"/>
      <c r="C188" s="59"/>
      <c r="D188" s="59"/>
      <c r="E188" s="59"/>
      <c r="F188" s="59"/>
      <c r="G188" s="59"/>
      <c r="H188" s="59"/>
      <c r="I188" s="59"/>
      <c r="J188" s="59"/>
      <c r="K188" s="59"/>
      <c r="L188" s="59"/>
      <c r="M188" s="59"/>
      <c r="N188" s="59"/>
      <c r="O188" s="59"/>
      <c r="P188" s="59"/>
      <c r="Q188" s="59"/>
      <c r="R188" s="59"/>
      <c r="S188" s="59"/>
      <c r="T188" s="59"/>
      <c r="U188" s="59"/>
      <c r="V188" s="59"/>
      <c r="W188" s="59"/>
      <c r="X188" s="59"/>
      <c r="Y188" s="59"/>
      <c r="Z188" s="59"/>
      <c r="AA188" s="59"/>
      <c r="AB188" s="59"/>
      <c r="AC188" s="59"/>
      <c r="AD188" s="59"/>
      <c r="AE188" s="59"/>
      <c r="AF188" s="59"/>
      <c r="AG188" s="59"/>
      <c r="AH188" s="59"/>
      <c r="AI188" s="59"/>
      <c r="AJ188" s="59"/>
      <c r="AK188" s="59"/>
      <c r="AL188" s="59"/>
      <c r="AM188" s="59"/>
      <c r="AN188" s="59"/>
      <c r="AO188" s="59"/>
      <c r="AP188" s="59"/>
      <c r="AQ188" s="59"/>
      <c r="AR188" s="59"/>
    </row>
    <row r="189" ht="12.0" customHeight="1">
      <c r="A189" s="59"/>
      <c r="B189" s="59"/>
      <c r="C189" s="59"/>
      <c r="D189" s="59"/>
      <c r="E189" s="59"/>
      <c r="F189" s="59"/>
      <c r="G189" s="59"/>
      <c r="H189" s="59"/>
      <c r="I189" s="59"/>
      <c r="J189" s="59"/>
      <c r="K189" s="59"/>
      <c r="L189" s="59"/>
      <c r="M189" s="59"/>
      <c r="N189" s="59"/>
      <c r="O189" s="59"/>
      <c r="P189" s="59"/>
      <c r="Q189" s="59"/>
      <c r="R189" s="59"/>
      <c r="S189" s="59"/>
      <c r="T189" s="59"/>
      <c r="U189" s="59"/>
      <c r="V189" s="59"/>
      <c r="W189" s="59"/>
      <c r="X189" s="59"/>
      <c r="Y189" s="59"/>
      <c r="Z189" s="59"/>
      <c r="AA189" s="59"/>
      <c r="AB189" s="59"/>
      <c r="AC189" s="59"/>
      <c r="AD189" s="59"/>
      <c r="AE189" s="59"/>
      <c r="AF189" s="59"/>
      <c r="AG189" s="59"/>
      <c r="AH189" s="59"/>
      <c r="AI189" s="59"/>
      <c r="AJ189" s="59"/>
      <c r="AK189" s="59"/>
      <c r="AL189" s="59"/>
      <c r="AM189" s="59"/>
      <c r="AN189" s="59"/>
      <c r="AO189" s="59"/>
      <c r="AP189" s="59"/>
      <c r="AQ189" s="59"/>
      <c r="AR189" s="59"/>
    </row>
    <row r="190" ht="12.0" customHeight="1">
      <c r="A190" s="59"/>
      <c r="B190" s="59"/>
      <c r="C190" s="59"/>
      <c r="D190" s="59"/>
      <c r="E190" s="59"/>
      <c r="F190" s="59"/>
      <c r="G190" s="59"/>
      <c r="H190" s="59"/>
      <c r="I190" s="59"/>
      <c r="J190" s="59"/>
      <c r="K190" s="59"/>
      <c r="L190" s="59"/>
      <c r="M190" s="59"/>
      <c r="N190" s="59"/>
      <c r="O190" s="59"/>
      <c r="P190" s="59"/>
      <c r="Q190" s="59"/>
      <c r="R190" s="59"/>
      <c r="S190" s="59"/>
      <c r="T190" s="59"/>
      <c r="U190" s="59"/>
      <c r="V190" s="59"/>
      <c r="W190" s="59"/>
      <c r="X190" s="59"/>
      <c r="Y190" s="59"/>
      <c r="Z190" s="59"/>
      <c r="AA190" s="59"/>
      <c r="AB190" s="59"/>
      <c r="AC190" s="59"/>
      <c r="AD190" s="59"/>
      <c r="AE190" s="59"/>
      <c r="AF190" s="59"/>
      <c r="AG190" s="59"/>
      <c r="AH190" s="59"/>
      <c r="AI190" s="59"/>
      <c r="AJ190" s="59"/>
      <c r="AK190" s="59"/>
      <c r="AL190" s="59"/>
      <c r="AM190" s="59"/>
      <c r="AN190" s="59"/>
      <c r="AO190" s="59"/>
      <c r="AP190" s="59"/>
      <c r="AQ190" s="59"/>
      <c r="AR190" s="59"/>
    </row>
    <row r="191" ht="12.0" customHeight="1">
      <c r="A191" s="59"/>
      <c r="B191" s="59"/>
      <c r="C191" s="59"/>
      <c r="D191" s="59"/>
      <c r="E191" s="59"/>
      <c r="F191" s="59"/>
      <c r="G191" s="59"/>
      <c r="H191" s="59"/>
      <c r="I191" s="59"/>
      <c r="J191" s="59"/>
      <c r="K191" s="59"/>
      <c r="L191" s="59"/>
      <c r="M191" s="59"/>
      <c r="N191" s="59"/>
      <c r="O191" s="59"/>
      <c r="P191" s="59"/>
      <c r="Q191" s="59"/>
      <c r="R191" s="59"/>
      <c r="S191" s="59"/>
      <c r="T191" s="59"/>
      <c r="U191" s="59"/>
      <c r="V191" s="59"/>
      <c r="W191" s="59"/>
      <c r="X191" s="59"/>
      <c r="Y191" s="59"/>
      <c r="Z191" s="59"/>
      <c r="AA191" s="59"/>
      <c r="AB191" s="59"/>
      <c r="AC191" s="59"/>
      <c r="AD191" s="59"/>
      <c r="AE191" s="59"/>
      <c r="AF191" s="59"/>
      <c r="AG191" s="59"/>
      <c r="AH191" s="59"/>
      <c r="AI191" s="59"/>
      <c r="AJ191" s="59"/>
      <c r="AK191" s="59"/>
      <c r="AL191" s="59"/>
      <c r="AM191" s="59"/>
      <c r="AN191" s="59"/>
      <c r="AO191" s="59"/>
      <c r="AP191" s="59"/>
      <c r="AQ191" s="59"/>
    </row>
    <row r="192" ht="12.0" customHeight="1">
      <c r="A192" s="59"/>
      <c r="B192" s="59"/>
      <c r="C192" s="59"/>
      <c r="D192" s="59"/>
      <c r="E192" s="59"/>
      <c r="F192" s="59"/>
      <c r="G192" s="59"/>
      <c r="H192" s="59"/>
      <c r="I192" s="59"/>
      <c r="J192" s="59"/>
      <c r="K192" s="59"/>
      <c r="L192" s="59"/>
      <c r="M192" s="59"/>
      <c r="N192" s="59"/>
      <c r="O192" s="59"/>
      <c r="P192" s="59"/>
      <c r="Q192" s="59"/>
      <c r="R192" s="59"/>
      <c r="S192" s="59"/>
      <c r="T192" s="59"/>
      <c r="U192" s="59"/>
      <c r="V192" s="59"/>
      <c r="W192" s="59"/>
      <c r="X192" s="59"/>
      <c r="Y192" s="59"/>
      <c r="Z192" s="59"/>
      <c r="AA192" s="59"/>
      <c r="AB192" s="59"/>
      <c r="AC192" s="59"/>
      <c r="AD192" s="59"/>
      <c r="AE192" s="59"/>
      <c r="AF192" s="59"/>
      <c r="AG192" s="59"/>
      <c r="AH192" s="59"/>
      <c r="AI192" s="59"/>
      <c r="AJ192" s="59"/>
      <c r="AK192" s="59"/>
      <c r="AL192" s="59"/>
      <c r="AM192" s="59"/>
      <c r="AN192" s="59"/>
      <c r="AO192" s="59"/>
      <c r="AP192" s="59"/>
      <c r="AQ192" s="59"/>
    </row>
    <row r="193" ht="12.0" customHeight="1">
      <c r="A193" s="59"/>
      <c r="B193" s="59"/>
      <c r="C193" s="59"/>
      <c r="D193" s="59"/>
      <c r="E193" s="59"/>
      <c r="F193" s="59"/>
      <c r="G193" s="59"/>
      <c r="H193" s="59"/>
      <c r="I193" s="59"/>
      <c r="J193" s="59"/>
      <c r="K193" s="59"/>
      <c r="L193" s="59"/>
      <c r="M193" s="59"/>
      <c r="N193" s="59"/>
      <c r="O193" s="59"/>
      <c r="P193" s="59"/>
      <c r="Q193" s="59"/>
      <c r="R193" s="59"/>
      <c r="S193" s="59"/>
      <c r="T193" s="59"/>
      <c r="U193" s="59"/>
      <c r="V193" s="59"/>
      <c r="W193" s="59"/>
      <c r="X193" s="59"/>
      <c r="Y193" s="59"/>
      <c r="Z193" s="59"/>
      <c r="AA193" s="59"/>
      <c r="AB193" s="59"/>
      <c r="AC193" s="59"/>
      <c r="AD193" s="59"/>
      <c r="AE193" s="59"/>
      <c r="AF193" s="59"/>
      <c r="AG193" s="59"/>
      <c r="AH193" s="59"/>
      <c r="AI193" s="59"/>
      <c r="AJ193" s="59"/>
      <c r="AK193" s="59"/>
      <c r="AL193" s="59"/>
      <c r="AM193" s="59"/>
      <c r="AN193" s="59"/>
      <c r="AO193" s="59"/>
      <c r="AP193" s="59"/>
      <c r="AQ193" s="59"/>
    </row>
    <row r="194" ht="12.0" customHeight="1">
      <c r="A194" s="59"/>
      <c r="B194" s="59"/>
      <c r="C194" s="59"/>
      <c r="D194" s="59"/>
      <c r="E194" s="59"/>
      <c r="F194" s="59"/>
      <c r="G194" s="59"/>
      <c r="H194" s="59"/>
      <c r="I194" s="59"/>
      <c r="J194" s="59"/>
      <c r="K194" s="59"/>
      <c r="L194" s="59"/>
      <c r="M194" s="59"/>
      <c r="N194" s="59"/>
      <c r="O194" s="59"/>
      <c r="P194" s="59"/>
      <c r="Q194" s="59"/>
      <c r="R194" s="59"/>
      <c r="S194" s="59"/>
      <c r="T194" s="59"/>
      <c r="U194" s="59"/>
      <c r="V194" s="59"/>
      <c r="W194" s="59"/>
      <c r="X194" s="59"/>
      <c r="Y194" s="59"/>
      <c r="Z194" s="59"/>
      <c r="AA194" s="59"/>
      <c r="AB194" s="59"/>
      <c r="AC194" s="59"/>
      <c r="AD194" s="59"/>
      <c r="AE194" s="59"/>
      <c r="AF194" s="59"/>
      <c r="AG194" s="59"/>
      <c r="AH194" s="59"/>
      <c r="AI194" s="59"/>
      <c r="AJ194" s="59"/>
      <c r="AK194" s="59"/>
      <c r="AL194" s="59"/>
      <c r="AM194" s="59"/>
      <c r="AN194" s="59"/>
      <c r="AO194" s="59"/>
      <c r="AP194" s="59"/>
      <c r="AQ194" s="59"/>
    </row>
    <row r="195" ht="12.0" customHeight="1">
      <c r="A195" s="59"/>
      <c r="B195" s="59"/>
      <c r="C195" s="59"/>
      <c r="D195" s="59"/>
      <c r="E195" s="59"/>
      <c r="F195" s="59"/>
      <c r="G195" s="59"/>
      <c r="H195" s="59"/>
      <c r="I195" s="59"/>
      <c r="J195" s="59"/>
      <c r="K195" s="59"/>
      <c r="L195" s="59"/>
      <c r="M195" s="59"/>
      <c r="N195" s="59"/>
      <c r="O195" s="59"/>
      <c r="P195" s="59"/>
      <c r="Q195" s="59"/>
      <c r="R195" s="59"/>
      <c r="S195" s="59"/>
      <c r="T195" s="59"/>
      <c r="U195" s="59"/>
      <c r="V195" s="59"/>
      <c r="W195" s="59"/>
      <c r="X195" s="59"/>
      <c r="Y195" s="59"/>
      <c r="Z195" s="59"/>
      <c r="AA195" s="59"/>
      <c r="AB195" s="59"/>
      <c r="AC195" s="59"/>
      <c r="AD195" s="59"/>
      <c r="AE195" s="59"/>
      <c r="AF195" s="59"/>
      <c r="AG195" s="59"/>
      <c r="AH195" s="59"/>
      <c r="AI195" s="59"/>
      <c r="AJ195" s="59"/>
      <c r="AK195" s="59"/>
      <c r="AL195" s="59"/>
      <c r="AM195" s="59"/>
      <c r="AN195" s="59"/>
      <c r="AO195" s="59"/>
      <c r="AP195" s="59"/>
      <c r="AQ195" s="59"/>
    </row>
    <row r="196" ht="12.0" customHeight="1">
      <c r="A196" s="59"/>
      <c r="B196" s="59"/>
      <c r="C196" s="59"/>
      <c r="D196" s="59"/>
      <c r="E196" s="59"/>
      <c r="F196" s="59"/>
      <c r="G196" s="59"/>
      <c r="H196" s="59"/>
      <c r="I196" s="59"/>
      <c r="J196" s="59"/>
      <c r="K196" s="59"/>
      <c r="L196" s="59"/>
      <c r="M196" s="59"/>
      <c r="N196" s="59"/>
      <c r="O196" s="59"/>
      <c r="P196" s="59"/>
      <c r="Q196" s="59"/>
      <c r="R196" s="59"/>
      <c r="S196" s="59"/>
      <c r="T196" s="59"/>
      <c r="U196" s="59"/>
      <c r="V196" s="59"/>
      <c r="W196" s="59"/>
      <c r="X196" s="59"/>
      <c r="Y196" s="59"/>
      <c r="Z196" s="59"/>
      <c r="AA196" s="59"/>
      <c r="AB196" s="59"/>
      <c r="AC196" s="59"/>
      <c r="AD196" s="59"/>
      <c r="AE196" s="59"/>
      <c r="AF196" s="59"/>
      <c r="AG196" s="59"/>
      <c r="AH196" s="59"/>
      <c r="AI196" s="59"/>
      <c r="AJ196" s="59"/>
      <c r="AK196" s="59"/>
      <c r="AL196" s="59"/>
      <c r="AM196" s="59"/>
      <c r="AN196" s="59"/>
      <c r="AO196" s="59"/>
      <c r="AP196" s="59"/>
      <c r="AQ196" s="59"/>
    </row>
    <row r="197" ht="12.0" customHeight="1">
      <c r="A197" s="59"/>
      <c r="B197" s="59"/>
      <c r="C197" s="59"/>
      <c r="D197" s="59"/>
      <c r="E197" s="59"/>
      <c r="F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c r="AD197" s="59"/>
      <c r="AE197" s="59"/>
      <c r="AF197" s="59"/>
      <c r="AG197" s="59"/>
      <c r="AH197" s="59"/>
      <c r="AI197" s="59"/>
      <c r="AJ197" s="59"/>
      <c r="AK197" s="59"/>
      <c r="AL197" s="59"/>
      <c r="AM197" s="59"/>
      <c r="AN197" s="59"/>
      <c r="AO197" s="59"/>
      <c r="AP197" s="59"/>
      <c r="AQ197" s="59"/>
    </row>
    <row r="198" ht="12.0" customHeight="1">
      <c r="A198" s="59"/>
      <c r="B198" s="59"/>
      <c r="C198" s="59"/>
      <c r="D198" s="59"/>
      <c r="E198" s="59"/>
      <c r="F198" s="59"/>
      <c r="G198" s="59"/>
      <c r="H198" s="59"/>
      <c r="I198" s="59"/>
      <c r="J198" s="59"/>
      <c r="K198" s="59"/>
      <c r="L198" s="59"/>
      <c r="M198" s="59"/>
      <c r="N198" s="59"/>
      <c r="O198" s="59"/>
      <c r="P198" s="59"/>
      <c r="Q198" s="59"/>
      <c r="R198" s="59"/>
      <c r="S198" s="59"/>
      <c r="T198" s="59"/>
      <c r="U198" s="59"/>
      <c r="V198" s="59"/>
      <c r="W198" s="59"/>
      <c r="X198" s="59"/>
      <c r="Y198" s="59"/>
      <c r="Z198" s="59"/>
      <c r="AA198" s="59"/>
      <c r="AB198" s="59"/>
      <c r="AC198" s="59"/>
      <c r="AD198" s="59"/>
      <c r="AE198" s="59"/>
      <c r="AF198" s="59"/>
      <c r="AG198" s="59"/>
      <c r="AH198" s="59"/>
      <c r="AI198" s="59"/>
      <c r="AJ198" s="59"/>
      <c r="AK198" s="59"/>
      <c r="AL198" s="59"/>
      <c r="AM198" s="59"/>
      <c r="AN198" s="59"/>
      <c r="AO198" s="59"/>
      <c r="AP198" s="59"/>
      <c r="AQ198" s="59"/>
    </row>
    <row r="199" ht="12.0" customHeight="1">
      <c r="A199" s="59"/>
      <c r="B199" s="59"/>
      <c r="C199" s="59"/>
      <c r="D199" s="59"/>
      <c r="E199" s="59"/>
      <c r="F199" s="59"/>
      <c r="G199" s="59"/>
      <c r="H199" s="59"/>
      <c r="I199" s="59"/>
      <c r="J199" s="59"/>
      <c r="K199" s="59"/>
      <c r="L199" s="59"/>
      <c r="M199" s="59"/>
      <c r="N199" s="59"/>
      <c r="O199" s="59"/>
      <c r="P199" s="59"/>
      <c r="Q199" s="59"/>
      <c r="R199" s="59"/>
      <c r="S199" s="59"/>
      <c r="T199" s="59"/>
      <c r="U199" s="59"/>
      <c r="V199" s="59"/>
      <c r="W199" s="59"/>
      <c r="X199" s="59"/>
      <c r="Y199" s="59"/>
      <c r="Z199" s="59"/>
      <c r="AA199" s="59"/>
      <c r="AB199" s="59"/>
      <c r="AC199" s="59"/>
      <c r="AD199" s="59"/>
      <c r="AE199" s="59"/>
      <c r="AF199" s="59"/>
      <c r="AG199" s="59"/>
      <c r="AH199" s="59"/>
      <c r="AI199" s="59"/>
      <c r="AJ199" s="59"/>
      <c r="AK199" s="59"/>
      <c r="AL199" s="59"/>
      <c r="AM199" s="59"/>
      <c r="AN199" s="59"/>
      <c r="AO199" s="59"/>
      <c r="AP199" s="59"/>
      <c r="AQ199" s="59"/>
    </row>
    <row r="200" ht="12.0" customHeight="1">
      <c r="A200" s="59"/>
      <c r="B200" s="59"/>
      <c r="C200" s="59"/>
      <c r="D200" s="59"/>
      <c r="E200" s="59"/>
      <c r="F200" s="59"/>
      <c r="G200" s="59"/>
      <c r="H200" s="59"/>
      <c r="I200" s="59"/>
      <c r="J200" s="59"/>
      <c r="K200" s="59"/>
      <c r="L200" s="59"/>
      <c r="M200" s="59"/>
      <c r="N200" s="59"/>
      <c r="O200" s="59"/>
      <c r="P200" s="59"/>
      <c r="Q200" s="59"/>
      <c r="R200" s="59"/>
      <c r="S200" s="59"/>
      <c r="T200" s="59"/>
      <c r="U200" s="59"/>
      <c r="V200" s="59"/>
      <c r="W200" s="59"/>
      <c r="X200" s="59"/>
      <c r="Y200" s="59"/>
      <c r="Z200" s="59"/>
      <c r="AA200" s="59"/>
      <c r="AB200" s="59"/>
      <c r="AC200" s="59"/>
      <c r="AD200" s="59"/>
      <c r="AE200" s="59"/>
      <c r="AF200" s="59"/>
      <c r="AG200" s="59"/>
      <c r="AH200" s="59"/>
      <c r="AI200" s="59"/>
      <c r="AJ200" s="59"/>
      <c r="AK200" s="59"/>
      <c r="AL200" s="59"/>
      <c r="AM200" s="59"/>
      <c r="AN200" s="59"/>
      <c r="AO200" s="59"/>
      <c r="AP200" s="59"/>
      <c r="AQ200" s="59"/>
    </row>
    <row r="201" ht="12.0" customHeight="1">
      <c r="A201" s="59"/>
      <c r="B201" s="59"/>
      <c r="C201" s="59"/>
      <c r="D201" s="59"/>
      <c r="E201" s="59"/>
      <c r="F201" s="59"/>
      <c r="G201" s="59"/>
      <c r="H201" s="59"/>
      <c r="I201" s="59"/>
      <c r="J201" s="59"/>
      <c r="K201" s="59"/>
      <c r="L201" s="59"/>
      <c r="M201" s="59"/>
      <c r="N201" s="59"/>
      <c r="O201" s="59"/>
      <c r="P201" s="59"/>
      <c r="Q201" s="59"/>
      <c r="R201" s="59"/>
      <c r="S201" s="59"/>
      <c r="T201" s="59"/>
      <c r="U201" s="59"/>
      <c r="V201" s="59"/>
      <c r="W201" s="59"/>
      <c r="X201" s="59"/>
      <c r="Y201" s="59"/>
      <c r="Z201" s="59"/>
      <c r="AA201" s="59"/>
      <c r="AB201" s="59"/>
      <c r="AC201" s="59"/>
      <c r="AD201" s="59"/>
      <c r="AE201" s="59"/>
      <c r="AF201" s="59"/>
      <c r="AG201" s="59"/>
      <c r="AH201" s="59"/>
      <c r="AI201" s="59"/>
      <c r="AJ201" s="59"/>
      <c r="AK201" s="59"/>
      <c r="AL201" s="59"/>
      <c r="AM201" s="59"/>
      <c r="AN201" s="59"/>
      <c r="AO201" s="59"/>
      <c r="AP201" s="59"/>
      <c r="AQ201" s="59"/>
    </row>
    <row r="202" ht="12.0" customHeight="1">
      <c r="A202" s="59"/>
      <c r="B202" s="59"/>
      <c r="C202" s="59"/>
      <c r="D202" s="59"/>
      <c r="E202" s="59"/>
      <c r="F202" s="59"/>
      <c r="G202" s="59"/>
      <c r="H202" s="59"/>
      <c r="I202" s="59"/>
      <c r="J202" s="59"/>
      <c r="K202" s="59"/>
      <c r="L202" s="59"/>
      <c r="M202" s="59"/>
      <c r="N202" s="59"/>
      <c r="O202" s="59"/>
      <c r="P202" s="59"/>
      <c r="Q202" s="59"/>
      <c r="R202" s="59"/>
      <c r="S202" s="59"/>
      <c r="T202" s="59"/>
      <c r="U202" s="59"/>
      <c r="V202" s="59"/>
      <c r="W202" s="59"/>
      <c r="X202" s="59"/>
      <c r="Y202" s="59"/>
      <c r="Z202" s="59"/>
      <c r="AA202" s="59"/>
      <c r="AB202" s="59"/>
      <c r="AC202" s="59"/>
      <c r="AD202" s="59"/>
      <c r="AE202" s="59"/>
      <c r="AF202" s="59"/>
      <c r="AG202" s="59"/>
      <c r="AH202" s="59"/>
      <c r="AI202" s="59"/>
      <c r="AJ202" s="59"/>
      <c r="AK202" s="59"/>
      <c r="AL202" s="59"/>
      <c r="AM202" s="59"/>
      <c r="AN202" s="59"/>
      <c r="AO202" s="59"/>
      <c r="AP202" s="59"/>
      <c r="AQ202" s="59"/>
    </row>
    <row r="203" ht="12.0" customHeight="1">
      <c r="A203" s="59"/>
      <c r="B203" s="59"/>
      <c r="C203" s="59"/>
      <c r="D203" s="59"/>
      <c r="E203" s="59"/>
      <c r="F203" s="59"/>
      <c r="G203" s="59"/>
      <c r="H203" s="59"/>
      <c r="I203" s="59"/>
      <c r="J203" s="59"/>
      <c r="K203" s="59"/>
      <c r="L203" s="59"/>
      <c r="M203" s="59"/>
      <c r="N203" s="59"/>
      <c r="O203" s="59"/>
      <c r="P203" s="59"/>
      <c r="Q203" s="59"/>
      <c r="R203" s="59"/>
      <c r="S203" s="59"/>
      <c r="T203" s="59"/>
      <c r="U203" s="59"/>
      <c r="V203" s="59"/>
      <c r="W203" s="59"/>
      <c r="X203" s="59"/>
      <c r="Y203" s="59"/>
      <c r="Z203" s="59"/>
      <c r="AA203" s="59"/>
      <c r="AB203" s="59"/>
      <c r="AC203" s="59"/>
      <c r="AD203" s="59"/>
      <c r="AE203" s="59"/>
      <c r="AF203" s="59"/>
      <c r="AG203" s="59"/>
      <c r="AH203" s="59"/>
      <c r="AI203" s="59"/>
      <c r="AJ203" s="59"/>
      <c r="AK203" s="59"/>
      <c r="AL203" s="59"/>
      <c r="AM203" s="59"/>
      <c r="AN203" s="59"/>
      <c r="AO203" s="59"/>
      <c r="AP203" s="59"/>
      <c r="AQ203" s="59"/>
    </row>
    <row r="204" ht="12.0" customHeight="1">
      <c r="A204" s="59"/>
      <c r="B204" s="59"/>
      <c r="C204" s="59"/>
      <c r="D204" s="59"/>
      <c r="E204" s="59"/>
      <c r="F204" s="59"/>
      <c r="G204" s="59"/>
      <c r="H204" s="59"/>
      <c r="I204" s="59"/>
      <c r="J204" s="59"/>
      <c r="K204" s="59"/>
      <c r="L204" s="59"/>
      <c r="M204" s="59"/>
      <c r="N204" s="59"/>
      <c r="O204" s="59"/>
      <c r="P204" s="59"/>
      <c r="Q204" s="59"/>
      <c r="R204" s="59"/>
      <c r="S204" s="59"/>
      <c r="T204" s="59"/>
      <c r="U204" s="59"/>
      <c r="V204" s="59"/>
      <c r="W204" s="59"/>
      <c r="X204" s="59"/>
      <c r="Y204" s="59"/>
      <c r="Z204" s="59"/>
      <c r="AA204" s="59"/>
      <c r="AB204" s="59"/>
      <c r="AC204" s="59"/>
      <c r="AD204" s="59"/>
      <c r="AE204" s="59"/>
      <c r="AF204" s="59"/>
      <c r="AG204" s="59"/>
      <c r="AH204" s="59"/>
      <c r="AI204" s="59"/>
      <c r="AJ204" s="59"/>
      <c r="AK204" s="59"/>
      <c r="AL204" s="59"/>
      <c r="AM204" s="59"/>
      <c r="AN204" s="59"/>
      <c r="AO204" s="59"/>
      <c r="AP204" s="59"/>
      <c r="AQ204" s="59"/>
    </row>
    <row r="205" ht="12.0" customHeight="1">
      <c r="A205" s="59"/>
      <c r="B205" s="59"/>
      <c r="C205" s="59"/>
      <c r="D205" s="59"/>
      <c r="E205" s="59"/>
      <c r="F205" s="59"/>
      <c r="G205" s="59"/>
      <c r="H205" s="59"/>
      <c r="I205" s="59"/>
      <c r="J205" s="59"/>
      <c r="K205" s="59"/>
      <c r="L205" s="59"/>
      <c r="M205" s="59"/>
      <c r="N205" s="59"/>
      <c r="O205" s="59"/>
      <c r="P205" s="59"/>
      <c r="Q205" s="59"/>
      <c r="R205" s="59"/>
      <c r="S205" s="59"/>
      <c r="T205" s="59"/>
      <c r="U205" s="59"/>
      <c r="V205" s="59"/>
      <c r="W205" s="59"/>
      <c r="X205" s="59"/>
      <c r="Y205" s="59"/>
      <c r="Z205" s="59"/>
      <c r="AA205" s="59"/>
      <c r="AB205" s="59"/>
      <c r="AC205" s="59"/>
      <c r="AD205" s="59"/>
      <c r="AE205" s="59"/>
      <c r="AF205" s="59"/>
      <c r="AG205" s="59"/>
      <c r="AH205" s="59"/>
      <c r="AI205" s="59"/>
      <c r="AJ205" s="59"/>
      <c r="AK205" s="59"/>
      <c r="AL205" s="59"/>
      <c r="AM205" s="59"/>
      <c r="AN205" s="59"/>
      <c r="AO205" s="59"/>
      <c r="AP205" s="59"/>
      <c r="AQ205" s="59"/>
    </row>
    <row r="206" ht="12.0" customHeight="1">
      <c r="A206" s="59"/>
      <c r="B206" s="59"/>
      <c r="C206" s="59"/>
      <c r="D206" s="59"/>
      <c r="E206" s="59"/>
      <c r="F206" s="59"/>
      <c r="G206" s="59"/>
      <c r="H206" s="59"/>
      <c r="I206" s="59"/>
      <c r="J206" s="59"/>
      <c r="K206" s="59"/>
      <c r="L206" s="59"/>
      <c r="M206" s="59"/>
      <c r="N206" s="59"/>
      <c r="O206" s="59"/>
      <c r="P206" s="59"/>
      <c r="Q206" s="59"/>
      <c r="R206" s="59"/>
      <c r="S206" s="59"/>
      <c r="T206" s="59"/>
      <c r="U206" s="59"/>
      <c r="V206" s="59"/>
      <c r="W206" s="59"/>
      <c r="X206" s="59"/>
      <c r="Y206" s="59"/>
      <c r="Z206" s="59"/>
      <c r="AA206" s="59"/>
      <c r="AB206" s="59"/>
      <c r="AC206" s="59"/>
      <c r="AD206" s="59"/>
      <c r="AE206" s="59"/>
      <c r="AF206" s="59"/>
      <c r="AG206" s="59"/>
      <c r="AH206" s="59"/>
      <c r="AI206" s="59"/>
      <c r="AJ206" s="59"/>
      <c r="AK206" s="59"/>
      <c r="AL206" s="59"/>
      <c r="AM206" s="59"/>
      <c r="AN206" s="59"/>
      <c r="AO206" s="59"/>
      <c r="AP206" s="59"/>
      <c r="AQ206" s="59"/>
    </row>
    <row r="207" ht="12.0" customHeight="1">
      <c r="A207" s="59"/>
      <c r="B207" s="59"/>
      <c r="C207" s="59"/>
      <c r="D207" s="59"/>
      <c r="E207" s="59"/>
      <c r="F207" s="59"/>
      <c r="G207" s="59"/>
      <c r="H207" s="59"/>
      <c r="I207" s="59"/>
      <c r="J207" s="59"/>
      <c r="K207" s="59"/>
      <c r="L207" s="59"/>
      <c r="M207" s="59"/>
      <c r="N207" s="59"/>
      <c r="O207" s="59"/>
      <c r="P207" s="59"/>
      <c r="Q207" s="59"/>
      <c r="R207" s="59"/>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9"/>
    </row>
    <row r="208" ht="12.0" customHeight="1">
      <c r="A208" s="59"/>
      <c r="B208" s="59"/>
      <c r="C208" s="59"/>
      <c r="D208" s="59"/>
      <c r="E208" s="59"/>
      <c r="F208" s="59"/>
      <c r="G208" s="59"/>
      <c r="H208" s="59"/>
      <c r="I208" s="59"/>
      <c r="J208" s="59"/>
      <c r="K208" s="59"/>
      <c r="L208" s="59"/>
      <c r="M208" s="59"/>
      <c r="N208" s="59"/>
      <c r="O208" s="59"/>
      <c r="P208" s="59"/>
      <c r="Q208" s="59"/>
      <c r="R208" s="59"/>
      <c r="S208" s="59"/>
      <c r="T208" s="59"/>
      <c r="U208" s="59"/>
      <c r="V208" s="59"/>
      <c r="W208" s="59"/>
      <c r="X208" s="59"/>
      <c r="Y208" s="59"/>
      <c r="Z208" s="59"/>
      <c r="AA208" s="59"/>
      <c r="AB208" s="59"/>
      <c r="AC208" s="59"/>
      <c r="AD208" s="59"/>
      <c r="AE208" s="59"/>
      <c r="AF208" s="59"/>
      <c r="AG208" s="59"/>
      <c r="AH208" s="59"/>
      <c r="AI208" s="59"/>
      <c r="AJ208" s="59"/>
      <c r="AK208" s="59"/>
      <c r="AL208" s="59"/>
      <c r="AM208" s="59"/>
      <c r="AN208" s="59"/>
      <c r="AO208" s="59"/>
      <c r="AP208" s="59"/>
      <c r="AQ208" s="59"/>
    </row>
    <row r="209" ht="12.0" customHeight="1">
      <c r="A209" s="59"/>
      <c r="B209" s="59"/>
      <c r="C209" s="59"/>
      <c r="D209" s="59"/>
      <c r="E209" s="59"/>
      <c r="F209" s="59"/>
      <c r="G209" s="59"/>
      <c r="H209" s="59"/>
      <c r="I209" s="59"/>
      <c r="J209" s="59"/>
      <c r="K209" s="59"/>
      <c r="L209" s="59"/>
      <c r="M209" s="59"/>
      <c r="N209" s="59"/>
      <c r="O209" s="59"/>
      <c r="P209" s="59"/>
      <c r="Q209" s="59"/>
      <c r="R209" s="59"/>
      <c r="S209" s="59"/>
      <c r="T209" s="59"/>
      <c r="U209" s="59"/>
      <c r="V209" s="59"/>
      <c r="W209" s="59"/>
      <c r="X209" s="59"/>
      <c r="Y209" s="59"/>
      <c r="Z209" s="59"/>
      <c r="AA209" s="59"/>
      <c r="AB209" s="59"/>
      <c r="AC209" s="59"/>
      <c r="AD209" s="59"/>
      <c r="AE209" s="59"/>
      <c r="AF209" s="59"/>
      <c r="AG209" s="59"/>
      <c r="AH209" s="59"/>
      <c r="AI209" s="59"/>
      <c r="AJ209" s="59"/>
      <c r="AK209" s="59"/>
      <c r="AL209" s="59"/>
      <c r="AM209" s="59"/>
      <c r="AN209" s="59"/>
      <c r="AO209" s="59"/>
      <c r="AP209" s="59"/>
      <c r="AQ209" s="59"/>
    </row>
    <row r="210" ht="12.0" customHeight="1">
      <c r="A210" s="59"/>
      <c r="B210" s="59"/>
      <c r="C210" s="59"/>
      <c r="D210" s="59"/>
      <c r="E210" s="59"/>
      <c r="F210" s="59"/>
      <c r="G210" s="59"/>
      <c r="H210" s="59"/>
      <c r="I210" s="59"/>
      <c r="J210" s="59"/>
      <c r="K210" s="59"/>
      <c r="L210" s="59"/>
      <c r="M210" s="59"/>
      <c r="N210" s="59"/>
      <c r="O210" s="59"/>
      <c r="P210" s="59"/>
      <c r="Q210" s="59"/>
      <c r="R210" s="59"/>
      <c r="S210" s="59"/>
      <c r="T210" s="59"/>
      <c r="U210" s="59"/>
      <c r="V210" s="59"/>
      <c r="W210" s="59"/>
      <c r="X210" s="59"/>
      <c r="Y210" s="59"/>
      <c r="Z210" s="59"/>
      <c r="AA210" s="59"/>
      <c r="AB210" s="59"/>
      <c r="AC210" s="59"/>
      <c r="AD210" s="59"/>
      <c r="AE210" s="59"/>
      <c r="AF210" s="59"/>
      <c r="AG210" s="59"/>
      <c r="AH210" s="59"/>
      <c r="AI210" s="59"/>
      <c r="AJ210" s="59"/>
      <c r="AK210" s="59"/>
      <c r="AL210" s="59"/>
      <c r="AM210" s="59"/>
      <c r="AN210" s="59"/>
      <c r="AO210" s="59"/>
      <c r="AP210" s="59"/>
      <c r="AQ210" s="59"/>
    </row>
    <row r="211" ht="12.0" customHeight="1">
      <c r="A211" s="59"/>
      <c r="B211" s="59"/>
      <c r="C211" s="59"/>
      <c r="D211" s="59"/>
      <c r="E211" s="59"/>
      <c r="F211" s="59"/>
      <c r="G211" s="59"/>
      <c r="H211" s="59"/>
      <c r="I211" s="59"/>
      <c r="J211" s="59"/>
      <c r="K211" s="59"/>
      <c r="L211" s="59"/>
      <c r="M211" s="59"/>
      <c r="N211" s="59"/>
      <c r="O211" s="59"/>
      <c r="P211" s="59"/>
      <c r="Q211" s="59"/>
      <c r="R211" s="59"/>
      <c r="S211" s="59"/>
      <c r="T211" s="59"/>
      <c r="U211" s="59"/>
      <c r="V211" s="59"/>
      <c r="W211" s="59"/>
      <c r="X211" s="59"/>
      <c r="Y211" s="59"/>
      <c r="Z211" s="59"/>
      <c r="AA211" s="59"/>
      <c r="AB211" s="59"/>
      <c r="AC211" s="59"/>
      <c r="AD211" s="59"/>
      <c r="AE211" s="59"/>
      <c r="AF211" s="59"/>
      <c r="AG211" s="59"/>
      <c r="AH211" s="59"/>
      <c r="AI211" s="59"/>
      <c r="AJ211" s="59"/>
      <c r="AK211" s="59"/>
      <c r="AL211" s="59"/>
      <c r="AM211" s="59"/>
      <c r="AN211" s="59"/>
      <c r="AO211" s="59"/>
      <c r="AP211" s="59"/>
      <c r="AQ211" s="59"/>
    </row>
    <row r="212" ht="12.0" customHeight="1">
      <c r="A212" s="59"/>
      <c r="B212" s="59"/>
      <c r="C212" s="59"/>
      <c r="D212" s="59"/>
      <c r="E212" s="59"/>
      <c r="F212" s="59"/>
      <c r="G212" s="59"/>
      <c r="H212" s="59"/>
      <c r="I212" s="59"/>
      <c r="J212" s="59"/>
      <c r="K212" s="59"/>
      <c r="L212" s="59"/>
      <c r="M212" s="59"/>
      <c r="N212" s="59"/>
      <c r="O212" s="59"/>
      <c r="P212" s="59"/>
      <c r="Q212" s="59"/>
      <c r="R212" s="59"/>
      <c r="S212" s="59"/>
      <c r="T212" s="59"/>
      <c r="U212" s="59"/>
      <c r="V212" s="59"/>
      <c r="W212" s="59"/>
      <c r="X212" s="59"/>
      <c r="Y212" s="59"/>
      <c r="Z212" s="59"/>
      <c r="AA212" s="59"/>
      <c r="AB212" s="59"/>
      <c r="AC212" s="59"/>
      <c r="AD212" s="59"/>
      <c r="AE212" s="59"/>
      <c r="AF212" s="59"/>
      <c r="AG212" s="59"/>
      <c r="AH212" s="59"/>
      <c r="AI212" s="59"/>
      <c r="AJ212" s="59"/>
      <c r="AK212" s="59"/>
      <c r="AL212" s="59"/>
      <c r="AM212" s="59"/>
      <c r="AN212" s="59"/>
      <c r="AO212" s="59"/>
      <c r="AP212" s="59"/>
      <c r="AQ212" s="59"/>
    </row>
    <row r="213" ht="12.0" customHeight="1">
      <c r="A213" s="59"/>
      <c r="B213" s="59"/>
      <c r="C213" s="59"/>
      <c r="D213" s="59"/>
      <c r="E213" s="59"/>
      <c r="F213" s="59"/>
      <c r="G213" s="59"/>
      <c r="H213" s="59"/>
      <c r="I213" s="59"/>
      <c r="J213" s="59"/>
      <c r="K213" s="59"/>
      <c r="L213" s="59"/>
      <c r="M213" s="59"/>
      <c r="N213" s="59"/>
      <c r="O213" s="59"/>
      <c r="P213" s="59"/>
      <c r="Q213" s="59"/>
      <c r="R213" s="59"/>
      <c r="S213" s="59"/>
      <c r="T213" s="59"/>
      <c r="U213" s="59"/>
      <c r="V213" s="59"/>
      <c r="W213" s="59"/>
      <c r="X213" s="59"/>
      <c r="Y213" s="59"/>
      <c r="Z213" s="59"/>
      <c r="AA213" s="59"/>
      <c r="AB213" s="59"/>
      <c r="AC213" s="59"/>
      <c r="AD213" s="59"/>
      <c r="AE213" s="59"/>
      <c r="AF213" s="59"/>
      <c r="AG213" s="59"/>
      <c r="AH213" s="59"/>
      <c r="AI213" s="59"/>
      <c r="AJ213" s="59"/>
      <c r="AK213" s="59"/>
      <c r="AL213" s="59"/>
      <c r="AM213" s="59"/>
      <c r="AN213" s="59"/>
      <c r="AO213" s="59"/>
      <c r="AP213" s="59"/>
      <c r="AQ213" s="59"/>
    </row>
    <row r="214" ht="12.0" customHeight="1">
      <c r="A214" s="59"/>
      <c r="B214" s="59"/>
      <c r="C214" s="59"/>
      <c r="D214" s="59"/>
      <c r="E214" s="59"/>
      <c r="F214" s="59"/>
      <c r="G214" s="59"/>
      <c r="H214" s="59"/>
      <c r="I214" s="59"/>
      <c r="J214" s="59"/>
      <c r="K214" s="59"/>
      <c r="L214" s="59"/>
      <c r="M214" s="59"/>
      <c r="N214" s="59"/>
      <c r="O214" s="59"/>
      <c r="P214" s="59"/>
      <c r="Q214" s="59"/>
      <c r="R214" s="59"/>
      <c r="S214" s="59"/>
      <c r="T214" s="59"/>
      <c r="U214" s="59"/>
      <c r="V214" s="59"/>
      <c r="W214" s="59"/>
      <c r="X214" s="59"/>
      <c r="Y214" s="59"/>
      <c r="Z214" s="59"/>
      <c r="AA214" s="59"/>
      <c r="AB214" s="59"/>
      <c r="AC214" s="59"/>
      <c r="AD214" s="59"/>
      <c r="AE214" s="59"/>
      <c r="AF214" s="59"/>
      <c r="AG214" s="59"/>
      <c r="AH214" s="59"/>
      <c r="AI214" s="59"/>
      <c r="AJ214" s="59"/>
      <c r="AK214" s="59"/>
      <c r="AL214" s="59"/>
      <c r="AM214" s="59"/>
      <c r="AN214" s="59"/>
      <c r="AO214" s="59"/>
      <c r="AP214" s="59"/>
      <c r="AQ214" s="59"/>
    </row>
    <row r="215" ht="12.0" customHeight="1">
      <c r="A215" s="59"/>
      <c r="B215" s="59"/>
      <c r="C215" s="59"/>
      <c r="D215" s="59"/>
      <c r="E215" s="59"/>
      <c r="F215" s="59"/>
      <c r="G215" s="59"/>
      <c r="H215" s="59"/>
      <c r="I215" s="59"/>
      <c r="J215" s="59"/>
      <c r="K215" s="59"/>
      <c r="L215" s="59"/>
      <c r="M215" s="59"/>
      <c r="N215" s="59"/>
      <c r="O215" s="59"/>
      <c r="P215" s="59"/>
      <c r="Q215" s="59"/>
      <c r="R215" s="59"/>
      <c r="S215" s="59"/>
      <c r="T215" s="59"/>
      <c r="U215" s="59"/>
      <c r="V215" s="59"/>
      <c r="W215" s="59"/>
      <c r="X215" s="59"/>
      <c r="Y215" s="59"/>
      <c r="Z215" s="59"/>
      <c r="AA215" s="59"/>
      <c r="AB215" s="59"/>
      <c r="AC215" s="59"/>
      <c r="AD215" s="59"/>
      <c r="AE215" s="59"/>
      <c r="AF215" s="59"/>
      <c r="AG215" s="59"/>
      <c r="AH215" s="59"/>
      <c r="AI215" s="59"/>
      <c r="AJ215" s="59"/>
      <c r="AK215" s="59"/>
      <c r="AL215" s="59"/>
      <c r="AM215" s="59"/>
      <c r="AN215" s="59"/>
      <c r="AO215" s="59"/>
      <c r="AP215" s="59"/>
      <c r="AQ215" s="59"/>
    </row>
    <row r="216" ht="12.0" customHeight="1">
      <c r="A216" s="59"/>
      <c r="B216" s="59"/>
      <c r="C216" s="59"/>
      <c r="D216" s="59"/>
      <c r="E216" s="59"/>
      <c r="F216" s="59"/>
      <c r="G216" s="59"/>
      <c r="H216" s="59"/>
      <c r="I216" s="59"/>
      <c r="J216" s="59"/>
      <c r="K216" s="59"/>
      <c r="L216" s="59"/>
      <c r="M216" s="59"/>
      <c r="N216" s="59"/>
      <c r="O216" s="59"/>
      <c r="P216" s="59"/>
      <c r="Q216" s="59"/>
      <c r="R216" s="59"/>
      <c r="S216" s="59"/>
      <c r="T216" s="59"/>
      <c r="U216" s="59"/>
      <c r="V216" s="59"/>
      <c r="W216" s="59"/>
      <c r="X216" s="59"/>
      <c r="Y216" s="59"/>
      <c r="Z216" s="59"/>
      <c r="AA216" s="59"/>
      <c r="AB216" s="59"/>
      <c r="AC216" s="59"/>
      <c r="AD216" s="59"/>
      <c r="AE216" s="59"/>
      <c r="AF216" s="59"/>
      <c r="AG216" s="59"/>
      <c r="AH216" s="59"/>
      <c r="AI216" s="59"/>
      <c r="AJ216" s="59"/>
      <c r="AK216" s="59"/>
      <c r="AL216" s="59"/>
      <c r="AM216" s="59"/>
      <c r="AN216" s="59"/>
      <c r="AO216" s="59"/>
      <c r="AP216" s="59"/>
      <c r="AQ216" s="59"/>
    </row>
    <row r="217" ht="12.0" customHeight="1">
      <c r="A217" s="59"/>
      <c r="B217" s="59"/>
      <c r="C217" s="59"/>
      <c r="D217" s="59"/>
      <c r="E217" s="59"/>
      <c r="F217" s="59"/>
      <c r="G217" s="59"/>
      <c r="H217" s="59"/>
      <c r="I217" s="59"/>
      <c r="J217" s="59"/>
      <c r="K217" s="59"/>
      <c r="L217" s="59"/>
      <c r="M217" s="59"/>
      <c r="N217" s="59"/>
      <c r="O217" s="59"/>
      <c r="P217" s="59"/>
      <c r="Q217" s="59"/>
      <c r="R217" s="59"/>
      <c r="S217" s="59"/>
      <c r="T217" s="59"/>
      <c r="U217" s="59"/>
      <c r="V217" s="59"/>
      <c r="W217" s="59"/>
      <c r="X217" s="59"/>
      <c r="Y217" s="59"/>
      <c r="Z217" s="59"/>
      <c r="AA217" s="59"/>
      <c r="AB217" s="59"/>
      <c r="AC217" s="59"/>
      <c r="AD217" s="59"/>
      <c r="AE217" s="59"/>
      <c r="AF217" s="59"/>
      <c r="AG217" s="59"/>
      <c r="AH217" s="59"/>
      <c r="AI217" s="59"/>
      <c r="AJ217" s="59"/>
      <c r="AK217" s="59"/>
      <c r="AL217" s="59"/>
      <c r="AM217" s="59"/>
      <c r="AN217" s="59"/>
      <c r="AO217" s="59"/>
      <c r="AP217" s="59"/>
      <c r="AQ217" s="59"/>
    </row>
    <row r="218" ht="12.0" customHeight="1">
      <c r="A218" s="59"/>
      <c r="B218" s="59"/>
      <c r="C218" s="59"/>
      <c r="D218" s="59"/>
      <c r="E218" s="59"/>
      <c r="F218" s="59"/>
      <c r="G218" s="59"/>
      <c r="H218" s="59"/>
      <c r="I218" s="59"/>
      <c r="J218" s="59"/>
      <c r="K218" s="59"/>
      <c r="L218" s="59"/>
      <c r="M218" s="59"/>
      <c r="N218" s="59"/>
      <c r="O218" s="59"/>
      <c r="P218" s="59"/>
      <c r="Q218" s="59"/>
      <c r="R218" s="59"/>
      <c r="S218" s="59"/>
      <c r="T218" s="59"/>
      <c r="U218" s="59"/>
      <c r="V218" s="59"/>
      <c r="W218" s="59"/>
      <c r="X218" s="59"/>
      <c r="Y218" s="59"/>
      <c r="Z218" s="59"/>
      <c r="AA218" s="59"/>
      <c r="AB218" s="59"/>
      <c r="AC218" s="59"/>
      <c r="AD218" s="59"/>
      <c r="AE218" s="59"/>
      <c r="AF218" s="59"/>
      <c r="AG218" s="59"/>
      <c r="AH218" s="59"/>
      <c r="AI218" s="59"/>
      <c r="AJ218" s="59"/>
      <c r="AK218" s="59"/>
      <c r="AL218" s="59"/>
      <c r="AM218" s="59"/>
      <c r="AN218" s="59"/>
      <c r="AO218" s="59"/>
      <c r="AP218" s="59"/>
      <c r="AQ218" s="59"/>
    </row>
    <row r="219" ht="12.0" customHeight="1">
      <c r="A219" s="59"/>
      <c r="B219" s="59"/>
      <c r="C219" s="59"/>
      <c r="D219" s="59"/>
      <c r="E219" s="59"/>
      <c r="F219" s="59"/>
      <c r="G219" s="59"/>
      <c r="H219" s="59"/>
      <c r="I219" s="59"/>
      <c r="J219" s="59"/>
      <c r="K219" s="59"/>
      <c r="L219" s="59"/>
      <c r="M219" s="59"/>
      <c r="N219" s="59"/>
      <c r="O219" s="59"/>
      <c r="P219" s="59"/>
      <c r="Q219" s="59"/>
      <c r="R219" s="59"/>
      <c r="S219" s="59"/>
      <c r="T219" s="59"/>
      <c r="U219" s="59"/>
      <c r="V219" s="59"/>
      <c r="W219" s="59"/>
      <c r="X219" s="59"/>
      <c r="Y219" s="59"/>
      <c r="Z219" s="59"/>
      <c r="AA219" s="59"/>
      <c r="AB219" s="59"/>
      <c r="AC219" s="59"/>
      <c r="AD219" s="59"/>
      <c r="AE219" s="59"/>
      <c r="AF219" s="59"/>
      <c r="AG219" s="59"/>
      <c r="AH219" s="59"/>
      <c r="AI219" s="59"/>
      <c r="AJ219" s="59"/>
      <c r="AK219" s="59"/>
      <c r="AL219" s="59"/>
      <c r="AM219" s="59"/>
      <c r="AN219" s="59"/>
      <c r="AO219" s="59"/>
      <c r="AP219" s="59"/>
      <c r="AQ219" s="59"/>
    </row>
    <row r="220" ht="12.0" customHeight="1">
      <c r="A220" s="59"/>
      <c r="B220" s="59"/>
      <c r="C220" s="59"/>
      <c r="D220" s="59"/>
      <c r="E220" s="59"/>
      <c r="F220" s="59"/>
      <c r="G220" s="59"/>
      <c r="H220" s="59"/>
      <c r="I220" s="59"/>
      <c r="J220" s="59"/>
      <c r="K220" s="59"/>
      <c r="L220" s="59"/>
      <c r="M220" s="59"/>
      <c r="N220" s="59"/>
      <c r="O220" s="59"/>
      <c r="P220" s="59"/>
      <c r="Q220" s="59"/>
      <c r="R220" s="59"/>
      <c r="S220" s="59"/>
      <c r="T220" s="59"/>
      <c r="U220" s="59"/>
      <c r="V220" s="59"/>
      <c r="W220" s="59"/>
      <c r="X220" s="59"/>
      <c r="Y220" s="59"/>
      <c r="Z220" s="59"/>
      <c r="AA220" s="59"/>
      <c r="AB220" s="59"/>
      <c r="AC220" s="59"/>
      <c r="AD220" s="59"/>
      <c r="AE220" s="59"/>
      <c r="AF220" s="59"/>
      <c r="AG220" s="59"/>
      <c r="AH220" s="59"/>
      <c r="AI220" s="59"/>
      <c r="AJ220" s="59"/>
      <c r="AK220" s="59"/>
      <c r="AL220" s="59"/>
      <c r="AM220" s="59"/>
      <c r="AN220" s="59"/>
      <c r="AO220" s="59"/>
      <c r="AP220" s="59"/>
      <c r="AQ220" s="59"/>
    </row>
    <row r="221" ht="12.0" customHeight="1">
      <c r="A221" s="59"/>
      <c r="B221" s="59"/>
      <c r="C221" s="59"/>
      <c r="D221" s="59"/>
      <c r="E221" s="59"/>
      <c r="F221" s="59"/>
      <c r="G221" s="59"/>
      <c r="H221" s="59"/>
      <c r="I221" s="59"/>
      <c r="J221" s="59"/>
      <c r="K221" s="59"/>
      <c r="L221" s="59"/>
      <c r="M221" s="59"/>
      <c r="N221" s="59"/>
      <c r="O221" s="59"/>
      <c r="P221" s="59"/>
      <c r="Q221" s="59"/>
      <c r="R221" s="59"/>
      <c r="S221" s="59"/>
      <c r="T221" s="59"/>
      <c r="U221" s="59"/>
      <c r="V221" s="59"/>
      <c r="W221" s="59"/>
      <c r="X221" s="59"/>
      <c r="Y221" s="59"/>
      <c r="Z221" s="59"/>
      <c r="AA221" s="59"/>
      <c r="AB221" s="59"/>
      <c r="AC221" s="59"/>
      <c r="AD221" s="59"/>
      <c r="AE221" s="59"/>
      <c r="AF221" s="59"/>
      <c r="AG221" s="59"/>
      <c r="AH221" s="59"/>
      <c r="AI221" s="59"/>
      <c r="AJ221" s="59"/>
      <c r="AK221" s="59"/>
      <c r="AL221" s="59"/>
      <c r="AM221" s="59"/>
      <c r="AN221" s="59"/>
      <c r="AO221" s="59"/>
      <c r="AP221" s="59"/>
      <c r="AQ221" s="59"/>
    </row>
    <row r="222" ht="12.0" customHeight="1">
      <c r="A222" s="59"/>
      <c r="B222" s="59"/>
      <c r="C222" s="59"/>
      <c r="D222" s="59"/>
      <c r="E222" s="59"/>
      <c r="F222" s="59"/>
      <c r="G222" s="59"/>
      <c r="H222" s="59"/>
      <c r="I222" s="59"/>
      <c r="J222" s="59"/>
      <c r="K222" s="59"/>
      <c r="L222" s="59"/>
      <c r="M222" s="59"/>
      <c r="N222" s="59"/>
      <c r="O222" s="59"/>
      <c r="P222" s="59"/>
      <c r="Q222" s="59"/>
      <c r="R222" s="59"/>
      <c r="S222" s="59"/>
      <c r="T222" s="59"/>
      <c r="U222" s="59"/>
      <c r="V222" s="59"/>
      <c r="W222" s="59"/>
      <c r="X222" s="59"/>
      <c r="Y222" s="59"/>
      <c r="Z222" s="59"/>
      <c r="AA222" s="59"/>
      <c r="AB222" s="59"/>
      <c r="AC222" s="59"/>
      <c r="AD222" s="59"/>
      <c r="AE222" s="59"/>
      <c r="AF222" s="59"/>
      <c r="AG222" s="59"/>
      <c r="AH222" s="59"/>
      <c r="AI222" s="59"/>
      <c r="AJ222" s="59"/>
      <c r="AK222" s="59"/>
      <c r="AL222" s="59"/>
      <c r="AM222" s="59"/>
      <c r="AN222" s="59"/>
      <c r="AO222" s="59"/>
      <c r="AP222" s="59"/>
      <c r="AQ222" s="59"/>
    </row>
    <row r="223" ht="12.0" customHeight="1">
      <c r="A223" s="59"/>
      <c r="B223" s="59"/>
      <c r="C223" s="59"/>
      <c r="D223" s="59"/>
      <c r="E223" s="59"/>
      <c r="F223" s="59"/>
      <c r="G223" s="59"/>
      <c r="H223" s="59"/>
      <c r="I223" s="59"/>
      <c r="J223" s="59"/>
      <c r="K223" s="59"/>
      <c r="L223" s="59"/>
      <c r="M223" s="59"/>
      <c r="N223" s="59"/>
      <c r="O223" s="59"/>
      <c r="P223" s="59"/>
      <c r="Q223" s="59"/>
      <c r="R223" s="59"/>
      <c r="S223" s="59"/>
      <c r="T223" s="59"/>
      <c r="U223" s="59"/>
      <c r="V223" s="59"/>
      <c r="W223" s="59"/>
      <c r="X223" s="59"/>
      <c r="Y223" s="59"/>
      <c r="Z223" s="59"/>
      <c r="AA223" s="59"/>
      <c r="AB223" s="59"/>
      <c r="AC223" s="59"/>
      <c r="AD223" s="59"/>
      <c r="AE223" s="59"/>
      <c r="AF223" s="59"/>
      <c r="AG223" s="59"/>
      <c r="AH223" s="59"/>
      <c r="AI223" s="59"/>
      <c r="AJ223" s="59"/>
      <c r="AK223" s="59"/>
      <c r="AL223" s="59"/>
      <c r="AM223" s="59"/>
      <c r="AN223" s="59"/>
      <c r="AO223" s="59"/>
      <c r="AP223" s="59"/>
      <c r="AQ223" s="59"/>
    </row>
    <row r="224" ht="12.0" customHeight="1">
      <c r="A224" s="59"/>
      <c r="B224" s="59"/>
      <c r="C224" s="59"/>
      <c r="D224" s="59"/>
      <c r="E224" s="59"/>
      <c r="F224" s="59"/>
      <c r="G224" s="59"/>
      <c r="H224" s="59"/>
      <c r="I224" s="59"/>
      <c r="J224" s="59"/>
      <c r="K224" s="59"/>
      <c r="L224" s="59"/>
      <c r="M224" s="59"/>
      <c r="N224" s="59"/>
      <c r="O224" s="59"/>
      <c r="P224" s="59"/>
      <c r="Q224" s="59"/>
      <c r="R224" s="59"/>
      <c r="S224" s="59"/>
      <c r="T224" s="59"/>
      <c r="U224" s="59"/>
      <c r="V224" s="59"/>
      <c r="W224" s="59"/>
      <c r="X224" s="59"/>
      <c r="Y224" s="59"/>
      <c r="Z224" s="59"/>
      <c r="AA224" s="59"/>
      <c r="AB224" s="59"/>
      <c r="AC224" s="59"/>
      <c r="AD224" s="59"/>
      <c r="AE224" s="59"/>
      <c r="AF224" s="59"/>
      <c r="AG224" s="59"/>
      <c r="AH224" s="59"/>
      <c r="AI224" s="59"/>
      <c r="AJ224" s="59"/>
      <c r="AK224" s="59"/>
      <c r="AL224" s="59"/>
      <c r="AM224" s="59"/>
      <c r="AN224" s="59"/>
      <c r="AO224" s="59"/>
      <c r="AP224" s="59"/>
      <c r="AQ224" s="59"/>
    </row>
    <row r="225" ht="12.0" customHeight="1">
      <c r="A225" s="59"/>
      <c r="B225" s="59"/>
      <c r="C225" s="59"/>
      <c r="D225" s="59"/>
      <c r="E225" s="59"/>
      <c r="F225" s="59"/>
      <c r="G225" s="59"/>
      <c r="H225" s="59"/>
      <c r="I225" s="59"/>
      <c r="J225" s="59"/>
      <c r="K225" s="59"/>
      <c r="L225" s="59"/>
      <c r="M225" s="59"/>
      <c r="N225" s="59"/>
      <c r="O225" s="59"/>
      <c r="P225" s="59"/>
      <c r="Q225" s="59"/>
      <c r="R225" s="59"/>
      <c r="S225" s="59"/>
      <c r="T225" s="59"/>
      <c r="U225" s="59"/>
      <c r="V225" s="59"/>
      <c r="W225" s="59"/>
      <c r="X225" s="59"/>
      <c r="Y225" s="59"/>
      <c r="Z225" s="59"/>
      <c r="AA225" s="59"/>
      <c r="AB225" s="59"/>
      <c r="AC225" s="59"/>
      <c r="AD225" s="59"/>
      <c r="AE225" s="59"/>
      <c r="AF225" s="59"/>
      <c r="AG225" s="59"/>
      <c r="AH225" s="59"/>
      <c r="AI225" s="59"/>
      <c r="AJ225" s="59"/>
      <c r="AK225" s="59"/>
      <c r="AL225" s="59"/>
      <c r="AM225" s="59"/>
      <c r="AN225" s="59"/>
      <c r="AO225" s="59"/>
      <c r="AP225" s="59"/>
      <c r="AQ225" s="59"/>
    </row>
    <row r="226" ht="12.0" customHeight="1">
      <c r="A226" s="59"/>
      <c r="B226" s="59"/>
      <c r="C226" s="59"/>
      <c r="D226" s="59"/>
      <c r="E226" s="59"/>
      <c r="F226" s="59"/>
      <c r="G226" s="59"/>
      <c r="H226" s="59"/>
      <c r="I226" s="59"/>
      <c r="J226" s="59"/>
      <c r="K226" s="59"/>
      <c r="L226" s="59"/>
      <c r="M226" s="59"/>
      <c r="N226" s="59"/>
      <c r="O226" s="59"/>
      <c r="P226" s="59"/>
      <c r="Q226" s="59"/>
      <c r="R226" s="59"/>
      <c r="S226" s="59"/>
      <c r="T226" s="59"/>
      <c r="U226" s="59"/>
      <c r="V226" s="59"/>
      <c r="W226" s="59"/>
      <c r="X226" s="59"/>
      <c r="Y226" s="59"/>
      <c r="Z226" s="59"/>
      <c r="AA226" s="59"/>
      <c r="AB226" s="59"/>
      <c r="AC226" s="59"/>
      <c r="AD226" s="59"/>
      <c r="AE226" s="59"/>
      <c r="AF226" s="59"/>
      <c r="AG226" s="59"/>
      <c r="AH226" s="59"/>
      <c r="AI226" s="59"/>
      <c r="AJ226" s="59"/>
      <c r="AK226" s="59"/>
      <c r="AL226" s="59"/>
      <c r="AM226" s="59"/>
      <c r="AN226" s="59"/>
      <c r="AO226" s="59"/>
      <c r="AP226" s="59"/>
      <c r="AQ226" s="59"/>
    </row>
    <row r="227" ht="12.0" customHeight="1">
      <c r="A227" s="59"/>
      <c r="B227" s="59"/>
      <c r="C227" s="59"/>
      <c r="D227" s="59"/>
      <c r="E227" s="59"/>
      <c r="F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59"/>
      <c r="AD227" s="59"/>
      <c r="AE227" s="59"/>
      <c r="AF227" s="59"/>
      <c r="AG227" s="59"/>
      <c r="AH227" s="59"/>
      <c r="AI227" s="59"/>
      <c r="AJ227" s="59"/>
      <c r="AK227" s="59"/>
      <c r="AL227" s="59"/>
      <c r="AM227" s="59"/>
      <c r="AN227" s="59"/>
      <c r="AO227" s="59"/>
      <c r="AP227" s="59"/>
      <c r="AQ227" s="59"/>
    </row>
    <row r="228" ht="12.0" customHeight="1">
      <c r="A228" s="59"/>
      <c r="B228" s="59"/>
      <c r="C228" s="59"/>
      <c r="D228" s="59"/>
      <c r="E228" s="59"/>
      <c r="F228" s="59"/>
      <c r="G228" s="59"/>
      <c r="H228" s="59"/>
      <c r="I228" s="59"/>
      <c r="J228" s="59"/>
      <c r="K228" s="59"/>
      <c r="L228" s="59"/>
      <c r="M228" s="59"/>
      <c r="N228" s="59"/>
      <c r="O228" s="59"/>
      <c r="P228" s="59"/>
      <c r="Q228" s="59"/>
      <c r="R228" s="59"/>
      <c r="S228" s="59"/>
      <c r="T228" s="59"/>
      <c r="U228" s="59"/>
      <c r="V228" s="59"/>
      <c r="W228" s="59"/>
      <c r="X228" s="59"/>
      <c r="Y228" s="59"/>
      <c r="Z228" s="59"/>
      <c r="AA228" s="59"/>
      <c r="AB228" s="59"/>
      <c r="AC228" s="59"/>
      <c r="AD228" s="59"/>
      <c r="AE228" s="59"/>
      <c r="AF228" s="59"/>
      <c r="AG228" s="59"/>
      <c r="AH228" s="59"/>
      <c r="AI228" s="59"/>
      <c r="AJ228" s="59"/>
      <c r="AK228" s="59"/>
      <c r="AL228" s="59"/>
      <c r="AM228" s="59"/>
      <c r="AN228" s="59"/>
      <c r="AO228" s="59"/>
      <c r="AP228" s="59"/>
      <c r="AQ228" s="59"/>
    </row>
    <row r="229" ht="12.0" customHeight="1">
      <c r="A229" s="59"/>
      <c r="B229" s="59"/>
      <c r="C229" s="59"/>
      <c r="D229" s="59"/>
      <c r="E229" s="59"/>
      <c r="F229" s="59"/>
      <c r="G229" s="59"/>
      <c r="H229" s="59"/>
      <c r="I229" s="59"/>
      <c r="J229" s="59"/>
      <c r="K229" s="59"/>
      <c r="L229" s="59"/>
      <c r="M229" s="59"/>
      <c r="N229" s="59"/>
      <c r="O229" s="59"/>
      <c r="P229" s="59"/>
      <c r="Q229" s="59"/>
      <c r="R229" s="59"/>
      <c r="S229" s="59"/>
      <c r="T229" s="59"/>
      <c r="U229" s="59"/>
      <c r="V229" s="59"/>
      <c r="W229" s="59"/>
      <c r="X229" s="59"/>
      <c r="Y229" s="59"/>
      <c r="Z229" s="59"/>
      <c r="AA229" s="59"/>
      <c r="AB229" s="59"/>
      <c r="AC229" s="59"/>
      <c r="AD229" s="59"/>
      <c r="AE229" s="59"/>
      <c r="AF229" s="59"/>
      <c r="AG229" s="59"/>
      <c r="AH229" s="59"/>
      <c r="AI229" s="59"/>
      <c r="AJ229" s="59"/>
      <c r="AK229" s="59"/>
      <c r="AL229" s="59"/>
      <c r="AM229" s="59"/>
      <c r="AN229" s="59"/>
      <c r="AO229" s="59"/>
      <c r="AP229" s="59"/>
      <c r="AQ229" s="59"/>
    </row>
    <row r="230" ht="12.0" customHeight="1">
      <c r="A230" s="59"/>
      <c r="B230" s="59"/>
      <c r="C230" s="59"/>
      <c r="D230" s="59"/>
      <c r="E230" s="59"/>
      <c r="F230" s="59"/>
      <c r="G230" s="59"/>
      <c r="H230" s="59"/>
      <c r="I230" s="59"/>
      <c r="J230" s="59"/>
      <c r="K230" s="59"/>
      <c r="L230" s="59"/>
      <c r="M230" s="59"/>
      <c r="N230" s="59"/>
      <c r="O230" s="59"/>
      <c r="P230" s="59"/>
      <c r="Q230" s="59"/>
      <c r="R230" s="59"/>
      <c r="S230" s="59"/>
      <c r="T230" s="59"/>
      <c r="U230" s="59"/>
      <c r="V230" s="59"/>
      <c r="W230" s="59"/>
      <c r="X230" s="59"/>
      <c r="Y230" s="59"/>
      <c r="Z230" s="59"/>
      <c r="AA230" s="59"/>
      <c r="AB230" s="59"/>
      <c r="AC230" s="59"/>
      <c r="AD230" s="59"/>
      <c r="AE230" s="59"/>
      <c r="AF230" s="59"/>
      <c r="AG230" s="59"/>
      <c r="AH230" s="59"/>
      <c r="AI230" s="59"/>
      <c r="AJ230" s="59"/>
      <c r="AK230" s="59"/>
      <c r="AL230" s="59"/>
      <c r="AM230" s="59"/>
      <c r="AN230" s="59"/>
      <c r="AO230" s="59"/>
      <c r="AP230" s="59"/>
      <c r="AQ230" s="59"/>
    </row>
    <row r="231" ht="12.0" customHeight="1">
      <c r="A231" s="59"/>
      <c r="B231" s="59"/>
      <c r="C231" s="59"/>
      <c r="D231" s="59"/>
      <c r="E231" s="59"/>
      <c r="F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c r="AD231" s="59"/>
      <c r="AE231" s="59"/>
      <c r="AF231" s="59"/>
      <c r="AG231" s="59"/>
      <c r="AH231" s="59"/>
      <c r="AI231" s="59"/>
      <c r="AJ231" s="59"/>
      <c r="AK231" s="59"/>
      <c r="AL231" s="59"/>
      <c r="AM231" s="59"/>
      <c r="AN231" s="59"/>
      <c r="AO231" s="59"/>
      <c r="AP231" s="59"/>
      <c r="AQ231" s="59"/>
    </row>
    <row r="232" ht="12.0" customHeight="1">
      <c r="A232" s="59"/>
      <c r="B232" s="59"/>
      <c r="C232" s="59"/>
      <c r="D232" s="59"/>
      <c r="E232" s="59"/>
      <c r="F232" s="59"/>
      <c r="G232" s="59"/>
      <c r="H232" s="59"/>
      <c r="I232" s="59"/>
      <c r="J232" s="59"/>
      <c r="K232" s="59"/>
      <c r="L232" s="59"/>
      <c r="M232" s="59"/>
      <c r="N232" s="59"/>
      <c r="O232" s="59"/>
      <c r="P232" s="59"/>
      <c r="Q232" s="59"/>
      <c r="R232" s="59"/>
      <c r="S232" s="59"/>
      <c r="T232" s="59"/>
      <c r="U232" s="59"/>
      <c r="V232" s="59"/>
      <c r="W232" s="59"/>
      <c r="X232" s="59"/>
      <c r="Y232" s="59"/>
      <c r="Z232" s="59"/>
      <c r="AA232" s="59"/>
      <c r="AB232" s="59"/>
      <c r="AC232" s="59"/>
      <c r="AD232" s="59"/>
      <c r="AE232" s="59"/>
      <c r="AF232" s="59"/>
      <c r="AG232" s="59"/>
      <c r="AH232" s="59"/>
      <c r="AI232" s="59"/>
      <c r="AJ232" s="59"/>
      <c r="AK232" s="59"/>
      <c r="AL232" s="59"/>
      <c r="AM232" s="59"/>
      <c r="AN232" s="59"/>
      <c r="AO232" s="59"/>
      <c r="AP232" s="59"/>
      <c r="AQ232" s="59"/>
    </row>
    <row r="233" ht="12.0" customHeight="1">
      <c r="A233" s="59"/>
      <c r="B233" s="59"/>
      <c r="C233" s="59"/>
      <c r="D233" s="59"/>
      <c r="E233" s="59"/>
      <c r="F233" s="59"/>
      <c r="G233" s="59"/>
      <c r="H233" s="59"/>
      <c r="I233" s="59"/>
      <c r="J233" s="59"/>
      <c r="K233" s="59"/>
      <c r="L233" s="59"/>
      <c r="M233" s="59"/>
      <c r="N233" s="59"/>
      <c r="O233" s="59"/>
      <c r="P233" s="59"/>
      <c r="Q233" s="59"/>
      <c r="R233" s="59"/>
      <c r="S233" s="59"/>
      <c r="T233" s="59"/>
      <c r="U233" s="59"/>
      <c r="V233" s="59"/>
      <c r="W233" s="59"/>
      <c r="X233" s="59"/>
      <c r="Y233" s="59"/>
      <c r="Z233" s="59"/>
      <c r="AA233" s="59"/>
      <c r="AB233" s="59"/>
      <c r="AC233" s="59"/>
      <c r="AD233" s="59"/>
      <c r="AE233" s="59"/>
      <c r="AF233" s="59"/>
      <c r="AG233" s="59"/>
      <c r="AH233" s="59"/>
      <c r="AI233" s="59"/>
      <c r="AJ233" s="59"/>
      <c r="AK233" s="59"/>
      <c r="AL233" s="59"/>
      <c r="AM233" s="59"/>
      <c r="AN233" s="59"/>
      <c r="AO233" s="59"/>
      <c r="AP233" s="59"/>
      <c r="AQ233" s="59"/>
    </row>
    <row r="234" ht="12.0" customHeight="1">
      <c r="A234" s="59"/>
      <c r="B234" s="59"/>
      <c r="C234" s="59"/>
      <c r="D234" s="59"/>
      <c r="E234" s="59"/>
      <c r="F234" s="59"/>
      <c r="G234" s="59"/>
      <c r="H234" s="59"/>
      <c r="I234" s="59"/>
      <c r="J234" s="59"/>
      <c r="K234" s="59"/>
      <c r="L234" s="59"/>
      <c r="M234" s="59"/>
      <c r="N234" s="59"/>
      <c r="O234" s="59"/>
      <c r="P234" s="59"/>
      <c r="Q234" s="59"/>
      <c r="R234" s="59"/>
      <c r="S234" s="59"/>
      <c r="T234" s="59"/>
      <c r="U234" s="59"/>
      <c r="V234" s="59"/>
      <c r="W234" s="59"/>
      <c r="X234" s="59"/>
      <c r="Y234" s="59"/>
      <c r="Z234" s="59"/>
      <c r="AA234" s="59"/>
      <c r="AB234" s="59"/>
      <c r="AC234" s="59"/>
      <c r="AD234" s="59"/>
      <c r="AE234" s="59"/>
      <c r="AF234" s="59"/>
      <c r="AG234" s="59"/>
      <c r="AH234" s="59"/>
      <c r="AI234" s="59"/>
      <c r="AJ234" s="59"/>
      <c r="AK234" s="59"/>
      <c r="AL234" s="59"/>
      <c r="AM234" s="59"/>
      <c r="AN234" s="59"/>
      <c r="AO234" s="59"/>
      <c r="AP234" s="59"/>
      <c r="AQ234" s="59"/>
    </row>
    <row r="235" ht="12.0" customHeight="1">
      <c r="A235" s="59"/>
      <c r="B235" s="59"/>
      <c r="C235" s="59"/>
      <c r="D235" s="59"/>
      <c r="E235" s="59"/>
      <c r="F235" s="59"/>
      <c r="G235" s="59"/>
      <c r="H235" s="59"/>
      <c r="I235" s="59"/>
      <c r="J235" s="59"/>
      <c r="K235" s="59"/>
      <c r="L235" s="59"/>
      <c r="M235" s="59"/>
      <c r="N235" s="59"/>
      <c r="O235" s="59"/>
      <c r="P235" s="59"/>
      <c r="Q235" s="59"/>
      <c r="R235" s="59"/>
      <c r="S235" s="59"/>
      <c r="T235" s="59"/>
      <c r="U235" s="59"/>
      <c r="V235" s="59"/>
      <c r="W235" s="59"/>
      <c r="X235" s="59"/>
      <c r="Y235" s="59"/>
      <c r="Z235" s="59"/>
      <c r="AA235" s="59"/>
      <c r="AB235" s="59"/>
      <c r="AC235" s="59"/>
      <c r="AD235" s="59"/>
      <c r="AE235" s="59"/>
      <c r="AF235" s="59"/>
      <c r="AG235" s="59"/>
      <c r="AH235" s="59"/>
      <c r="AI235" s="59"/>
      <c r="AJ235" s="59"/>
      <c r="AK235" s="59"/>
      <c r="AL235" s="59"/>
      <c r="AM235" s="59"/>
      <c r="AN235" s="59"/>
      <c r="AO235" s="59"/>
      <c r="AP235" s="59"/>
      <c r="AQ235" s="59"/>
    </row>
    <row r="236" ht="12.0" customHeight="1">
      <c r="A236" s="59"/>
      <c r="B236" s="59"/>
      <c r="C236" s="59"/>
      <c r="D236" s="59"/>
      <c r="E236" s="59"/>
      <c r="F236" s="59"/>
      <c r="G236" s="59"/>
      <c r="H236" s="59"/>
      <c r="I236" s="59"/>
      <c r="J236" s="59"/>
      <c r="K236" s="59"/>
      <c r="L236" s="59"/>
      <c r="M236" s="59"/>
      <c r="N236" s="59"/>
      <c r="O236" s="59"/>
      <c r="P236" s="59"/>
      <c r="Q236" s="59"/>
      <c r="R236" s="59"/>
      <c r="S236" s="59"/>
      <c r="T236" s="59"/>
      <c r="U236" s="59"/>
      <c r="V236" s="59"/>
      <c r="W236" s="59"/>
      <c r="X236" s="59"/>
      <c r="Y236" s="59"/>
      <c r="Z236" s="59"/>
      <c r="AA236" s="59"/>
      <c r="AB236" s="59"/>
      <c r="AC236" s="59"/>
      <c r="AD236" s="59"/>
      <c r="AE236" s="59"/>
      <c r="AF236" s="59"/>
      <c r="AG236" s="59"/>
      <c r="AH236" s="59"/>
      <c r="AI236" s="59"/>
      <c r="AJ236" s="59"/>
      <c r="AK236" s="59"/>
      <c r="AL236" s="59"/>
      <c r="AM236" s="59"/>
      <c r="AN236" s="59"/>
      <c r="AO236" s="59"/>
      <c r="AP236" s="59"/>
      <c r="AQ236" s="59"/>
    </row>
    <row r="237" ht="12.0" customHeight="1">
      <c r="A237" s="59"/>
      <c r="B237" s="59"/>
      <c r="C237" s="59"/>
      <c r="D237" s="59"/>
      <c r="E237" s="59"/>
      <c r="F237" s="59"/>
      <c r="G237" s="59"/>
      <c r="H237" s="59"/>
      <c r="I237" s="59"/>
      <c r="J237" s="59"/>
      <c r="K237" s="59"/>
      <c r="L237" s="59"/>
      <c r="M237" s="59"/>
      <c r="N237" s="59"/>
      <c r="O237" s="59"/>
      <c r="P237" s="59"/>
      <c r="Q237" s="59"/>
      <c r="R237" s="59"/>
      <c r="S237" s="59"/>
      <c r="T237" s="59"/>
      <c r="U237" s="59"/>
      <c r="V237" s="59"/>
      <c r="W237" s="59"/>
      <c r="X237" s="59"/>
      <c r="Y237" s="59"/>
      <c r="Z237" s="59"/>
      <c r="AA237" s="59"/>
      <c r="AB237" s="59"/>
      <c r="AC237" s="59"/>
      <c r="AD237" s="59"/>
      <c r="AE237" s="59"/>
      <c r="AF237" s="59"/>
      <c r="AG237" s="59"/>
      <c r="AH237" s="59"/>
      <c r="AI237" s="59"/>
      <c r="AJ237" s="59"/>
      <c r="AK237" s="59"/>
      <c r="AL237" s="59"/>
      <c r="AM237" s="59"/>
      <c r="AN237" s="59"/>
      <c r="AO237" s="59"/>
      <c r="AP237" s="59"/>
      <c r="AQ237" s="59"/>
    </row>
    <row r="238" ht="12.0" customHeight="1">
      <c r="A238" s="59"/>
      <c r="B238" s="59"/>
      <c r="C238" s="59"/>
      <c r="D238" s="59"/>
      <c r="E238" s="59"/>
      <c r="F238" s="59"/>
      <c r="G238" s="59"/>
      <c r="H238" s="59"/>
      <c r="I238" s="59"/>
      <c r="J238" s="59"/>
      <c r="K238" s="59"/>
      <c r="L238" s="59"/>
      <c r="M238" s="59"/>
      <c r="N238" s="59"/>
      <c r="O238" s="59"/>
      <c r="P238" s="59"/>
      <c r="Q238" s="59"/>
      <c r="R238" s="59"/>
      <c r="S238" s="59"/>
      <c r="T238" s="59"/>
      <c r="U238" s="59"/>
      <c r="V238" s="59"/>
      <c r="W238" s="59"/>
      <c r="X238" s="59"/>
      <c r="Y238" s="59"/>
      <c r="Z238" s="59"/>
      <c r="AA238" s="59"/>
      <c r="AB238" s="59"/>
      <c r="AC238" s="59"/>
      <c r="AD238" s="59"/>
      <c r="AE238" s="59"/>
      <c r="AF238" s="59"/>
      <c r="AG238" s="59"/>
      <c r="AH238" s="59"/>
      <c r="AI238" s="59"/>
      <c r="AJ238" s="59"/>
      <c r="AK238" s="59"/>
      <c r="AL238" s="59"/>
      <c r="AM238" s="59"/>
      <c r="AN238" s="59"/>
      <c r="AO238" s="59"/>
      <c r="AP238" s="59"/>
      <c r="AQ238" s="59"/>
    </row>
    <row r="239" ht="12.0" customHeight="1">
      <c r="A239" s="59"/>
      <c r="B239" s="59"/>
      <c r="C239" s="59"/>
      <c r="D239" s="59"/>
      <c r="E239" s="59"/>
      <c r="F239" s="59"/>
      <c r="G239" s="59"/>
      <c r="H239" s="59"/>
      <c r="I239" s="59"/>
      <c r="J239" s="59"/>
      <c r="K239" s="59"/>
      <c r="L239" s="59"/>
      <c r="M239" s="59"/>
      <c r="N239" s="59"/>
      <c r="O239" s="59"/>
      <c r="P239" s="59"/>
      <c r="Q239" s="59"/>
      <c r="R239" s="59"/>
      <c r="S239" s="59"/>
      <c r="T239" s="59"/>
      <c r="U239" s="59"/>
      <c r="V239" s="59"/>
      <c r="W239" s="59"/>
      <c r="X239" s="59"/>
      <c r="Y239" s="59"/>
      <c r="Z239" s="59"/>
      <c r="AA239" s="59"/>
      <c r="AB239" s="59"/>
      <c r="AC239" s="59"/>
      <c r="AD239" s="59"/>
      <c r="AE239" s="59"/>
      <c r="AF239" s="59"/>
      <c r="AG239" s="59"/>
      <c r="AH239" s="59"/>
      <c r="AI239" s="59"/>
      <c r="AJ239" s="59"/>
      <c r="AK239" s="59"/>
      <c r="AL239" s="59"/>
      <c r="AM239" s="59"/>
      <c r="AN239" s="59"/>
      <c r="AO239" s="59"/>
      <c r="AP239" s="59"/>
      <c r="AQ239" s="59"/>
    </row>
    <row r="240" ht="12.0" customHeight="1">
      <c r="A240" s="59"/>
      <c r="B240" s="59"/>
      <c r="C240" s="59"/>
      <c r="D240" s="59"/>
      <c r="E240" s="59"/>
      <c r="F240" s="59"/>
      <c r="G240" s="59"/>
      <c r="H240" s="59"/>
      <c r="I240" s="59"/>
      <c r="J240" s="59"/>
      <c r="K240" s="59"/>
      <c r="L240" s="59"/>
      <c r="M240" s="59"/>
      <c r="N240" s="59"/>
      <c r="O240" s="59"/>
      <c r="P240" s="59"/>
      <c r="Q240" s="59"/>
      <c r="R240" s="59"/>
      <c r="S240" s="59"/>
      <c r="T240" s="59"/>
      <c r="U240" s="59"/>
      <c r="V240" s="59"/>
      <c r="W240" s="59"/>
      <c r="X240" s="59"/>
      <c r="Y240" s="59"/>
      <c r="Z240" s="59"/>
      <c r="AA240" s="59"/>
      <c r="AB240" s="59"/>
      <c r="AC240" s="59"/>
      <c r="AD240" s="59"/>
      <c r="AE240" s="59"/>
      <c r="AF240" s="59"/>
      <c r="AG240" s="59"/>
      <c r="AH240" s="59"/>
      <c r="AI240" s="59"/>
      <c r="AJ240" s="59"/>
      <c r="AK240" s="59"/>
      <c r="AL240" s="59"/>
      <c r="AM240" s="59"/>
      <c r="AN240" s="59"/>
      <c r="AO240" s="59"/>
      <c r="AP240" s="59"/>
      <c r="AQ240" s="59"/>
    </row>
    <row r="241" ht="12.0" customHeight="1">
      <c r="A241" s="59"/>
      <c r="B241" s="59"/>
      <c r="C241" s="59"/>
      <c r="D241" s="59"/>
      <c r="E241" s="59"/>
      <c r="F241" s="59"/>
      <c r="G241" s="59"/>
      <c r="H241" s="59"/>
      <c r="I241" s="59"/>
      <c r="J241" s="59"/>
      <c r="K241" s="59"/>
      <c r="L241" s="59"/>
      <c r="M241" s="59"/>
      <c r="N241" s="59"/>
      <c r="O241" s="59"/>
      <c r="P241" s="59"/>
      <c r="Q241" s="59"/>
      <c r="R241" s="59"/>
      <c r="S241" s="59"/>
      <c r="T241" s="59"/>
      <c r="U241" s="59"/>
      <c r="V241" s="59"/>
      <c r="W241" s="59"/>
      <c r="X241" s="59"/>
      <c r="Y241" s="59"/>
      <c r="Z241" s="59"/>
      <c r="AA241" s="59"/>
      <c r="AB241" s="59"/>
      <c r="AC241" s="59"/>
      <c r="AD241" s="59"/>
      <c r="AE241" s="59"/>
      <c r="AF241" s="59"/>
      <c r="AG241" s="59"/>
      <c r="AH241" s="59"/>
      <c r="AI241" s="59"/>
      <c r="AJ241" s="59"/>
      <c r="AK241" s="59"/>
      <c r="AL241" s="59"/>
      <c r="AM241" s="59"/>
      <c r="AN241" s="59"/>
      <c r="AO241" s="59"/>
      <c r="AP241" s="59"/>
      <c r="AQ241" s="59"/>
    </row>
    <row r="242" ht="12.0" customHeight="1">
      <c r="A242" s="59"/>
      <c r="B242" s="59"/>
      <c r="C242" s="59"/>
      <c r="D242" s="59"/>
      <c r="E242" s="59"/>
      <c r="F242" s="59"/>
      <c r="G242" s="59"/>
      <c r="H242" s="59"/>
      <c r="I242" s="59"/>
      <c r="J242" s="59"/>
      <c r="K242" s="59"/>
      <c r="L242" s="59"/>
      <c r="M242" s="59"/>
      <c r="N242" s="59"/>
      <c r="O242" s="59"/>
      <c r="P242" s="59"/>
      <c r="Q242" s="59"/>
      <c r="R242" s="59"/>
      <c r="S242" s="59"/>
      <c r="T242" s="59"/>
      <c r="U242" s="59"/>
      <c r="V242" s="59"/>
      <c r="W242" s="59"/>
      <c r="X242" s="59"/>
      <c r="Y242" s="59"/>
      <c r="Z242" s="59"/>
      <c r="AA242" s="59"/>
      <c r="AB242" s="59"/>
      <c r="AC242" s="59"/>
      <c r="AD242" s="59"/>
      <c r="AE242" s="59"/>
      <c r="AF242" s="59"/>
      <c r="AG242" s="59"/>
      <c r="AH242" s="59"/>
      <c r="AI242" s="59"/>
      <c r="AJ242" s="59"/>
      <c r="AK242" s="59"/>
      <c r="AL242" s="59"/>
      <c r="AM242" s="59"/>
      <c r="AN242" s="59"/>
      <c r="AO242" s="59"/>
      <c r="AP242" s="59"/>
      <c r="AQ242" s="59"/>
    </row>
    <row r="243" ht="12.0" customHeight="1">
      <c r="A243" s="59"/>
      <c r="B243" s="59"/>
      <c r="C243" s="59"/>
      <c r="D243" s="59"/>
      <c r="E243" s="59"/>
      <c r="F243" s="59"/>
      <c r="G243" s="59"/>
      <c r="H243" s="59"/>
      <c r="I243" s="59"/>
      <c r="J243" s="59"/>
      <c r="K243" s="59"/>
      <c r="L243" s="59"/>
      <c r="M243" s="59"/>
      <c r="N243" s="59"/>
      <c r="O243" s="59"/>
      <c r="P243" s="59"/>
      <c r="Q243" s="59"/>
      <c r="R243" s="59"/>
      <c r="S243" s="59"/>
      <c r="T243" s="59"/>
      <c r="U243" s="59"/>
      <c r="V243" s="59"/>
      <c r="W243" s="59"/>
      <c r="X243" s="59"/>
      <c r="Y243" s="59"/>
      <c r="Z243" s="59"/>
      <c r="AA243" s="59"/>
      <c r="AB243" s="59"/>
      <c r="AC243" s="59"/>
      <c r="AD243" s="59"/>
      <c r="AE243" s="59"/>
      <c r="AF243" s="59"/>
      <c r="AG243" s="59"/>
      <c r="AH243" s="59"/>
      <c r="AI243" s="59"/>
      <c r="AJ243" s="59"/>
      <c r="AK243" s="59"/>
      <c r="AL243" s="59"/>
      <c r="AM243" s="59"/>
      <c r="AN243" s="59"/>
      <c r="AO243" s="59"/>
      <c r="AP243" s="59"/>
      <c r="AQ243" s="59"/>
    </row>
    <row r="244" ht="12.0" customHeight="1">
      <c r="A244" s="59"/>
      <c r="B244" s="59"/>
      <c r="C244" s="59"/>
      <c r="D244" s="59"/>
      <c r="E244" s="59"/>
      <c r="F244" s="59"/>
      <c r="G244" s="59"/>
      <c r="H244" s="59"/>
      <c r="I244" s="59"/>
      <c r="J244" s="59"/>
      <c r="K244" s="59"/>
      <c r="L244" s="59"/>
      <c r="M244" s="59"/>
      <c r="N244" s="59"/>
      <c r="O244" s="59"/>
      <c r="P244" s="59"/>
      <c r="Q244" s="59"/>
      <c r="R244" s="59"/>
      <c r="S244" s="59"/>
      <c r="T244" s="59"/>
      <c r="U244" s="59"/>
      <c r="V244" s="59"/>
      <c r="W244" s="59"/>
      <c r="X244" s="59"/>
      <c r="Y244" s="59"/>
      <c r="Z244" s="59"/>
      <c r="AA244" s="59"/>
      <c r="AB244" s="59"/>
      <c r="AC244" s="59"/>
      <c r="AD244" s="59"/>
      <c r="AE244" s="59"/>
      <c r="AF244" s="59"/>
      <c r="AG244" s="59"/>
      <c r="AH244" s="59"/>
      <c r="AI244" s="59"/>
      <c r="AJ244" s="59"/>
      <c r="AK244" s="59"/>
      <c r="AL244" s="59"/>
      <c r="AM244" s="59"/>
      <c r="AN244" s="59"/>
      <c r="AO244" s="59"/>
      <c r="AP244" s="59"/>
      <c r="AQ244" s="59"/>
    </row>
    <row r="245" ht="12.0" customHeight="1">
      <c r="A245" s="59"/>
      <c r="B245" s="59"/>
      <c r="C245" s="59"/>
      <c r="D245" s="59"/>
      <c r="E245" s="59"/>
      <c r="F245" s="59"/>
      <c r="G245" s="59"/>
      <c r="H245" s="59"/>
      <c r="I245" s="59"/>
      <c r="J245" s="59"/>
      <c r="K245" s="59"/>
      <c r="L245" s="59"/>
      <c r="M245" s="59"/>
      <c r="N245" s="59"/>
      <c r="O245" s="59"/>
      <c r="P245" s="59"/>
      <c r="Q245" s="59"/>
      <c r="R245" s="59"/>
      <c r="S245" s="59"/>
      <c r="T245" s="59"/>
      <c r="U245" s="59"/>
      <c r="V245" s="59"/>
      <c r="W245" s="59"/>
      <c r="X245" s="59"/>
      <c r="Y245" s="59"/>
      <c r="Z245" s="59"/>
      <c r="AA245" s="59"/>
      <c r="AB245" s="59"/>
      <c r="AC245" s="59"/>
      <c r="AD245" s="59"/>
      <c r="AE245" s="59"/>
      <c r="AF245" s="59"/>
      <c r="AG245" s="59"/>
      <c r="AH245" s="59"/>
      <c r="AI245" s="59"/>
      <c r="AJ245" s="59"/>
      <c r="AK245" s="59"/>
      <c r="AL245" s="59"/>
      <c r="AM245" s="59"/>
      <c r="AN245" s="59"/>
      <c r="AO245" s="59"/>
      <c r="AP245" s="59"/>
      <c r="AQ245" s="59"/>
    </row>
    <row r="246" ht="12.0" customHeight="1">
      <c r="A246" s="59"/>
      <c r="B246" s="59"/>
      <c r="C246" s="59"/>
      <c r="D246" s="59"/>
      <c r="E246" s="59"/>
      <c r="F246" s="59"/>
      <c r="G246" s="59"/>
      <c r="H246" s="59"/>
      <c r="I246" s="59"/>
      <c r="J246" s="59"/>
      <c r="K246" s="59"/>
      <c r="L246" s="59"/>
      <c r="M246" s="59"/>
      <c r="N246" s="59"/>
      <c r="O246" s="59"/>
      <c r="P246" s="59"/>
      <c r="Q246" s="59"/>
      <c r="R246" s="59"/>
      <c r="S246" s="59"/>
      <c r="T246" s="59"/>
      <c r="U246" s="59"/>
      <c r="V246" s="59"/>
      <c r="W246" s="59"/>
      <c r="X246" s="59"/>
      <c r="Y246" s="59"/>
      <c r="Z246" s="59"/>
      <c r="AA246" s="59"/>
      <c r="AB246" s="59"/>
      <c r="AC246" s="59"/>
      <c r="AD246" s="59"/>
      <c r="AE246" s="59"/>
      <c r="AF246" s="59"/>
      <c r="AG246" s="59"/>
      <c r="AH246" s="59"/>
      <c r="AI246" s="59"/>
      <c r="AJ246" s="59"/>
      <c r="AK246" s="59"/>
      <c r="AL246" s="59"/>
      <c r="AM246" s="59"/>
      <c r="AN246" s="59"/>
      <c r="AO246" s="59"/>
      <c r="AP246" s="59"/>
      <c r="AQ246" s="59"/>
    </row>
    <row r="247" ht="12.0" customHeight="1">
      <c r="A247" s="59"/>
      <c r="B247" s="59"/>
      <c r="C247" s="59"/>
      <c r="D247" s="59"/>
      <c r="E247" s="59"/>
      <c r="F247" s="59"/>
      <c r="G247" s="59"/>
      <c r="H247" s="59"/>
      <c r="I247" s="59"/>
      <c r="J247" s="59"/>
      <c r="K247" s="59"/>
      <c r="L247" s="59"/>
      <c r="M247" s="59"/>
      <c r="N247" s="59"/>
      <c r="O247" s="59"/>
      <c r="P247" s="59"/>
      <c r="Q247" s="59"/>
      <c r="R247" s="59"/>
      <c r="S247" s="59"/>
      <c r="T247" s="59"/>
      <c r="U247" s="59"/>
      <c r="V247" s="59"/>
      <c r="W247" s="59"/>
      <c r="X247" s="59"/>
      <c r="Y247" s="59"/>
      <c r="Z247" s="59"/>
      <c r="AA247" s="59"/>
      <c r="AB247" s="59"/>
      <c r="AC247" s="59"/>
      <c r="AD247" s="59"/>
      <c r="AE247" s="59"/>
      <c r="AF247" s="59"/>
      <c r="AG247" s="59"/>
      <c r="AH247" s="59"/>
      <c r="AI247" s="59"/>
      <c r="AJ247" s="59"/>
      <c r="AK247" s="59"/>
      <c r="AL247" s="59"/>
      <c r="AM247" s="59"/>
      <c r="AN247" s="59"/>
      <c r="AO247" s="59"/>
      <c r="AP247" s="59"/>
      <c r="AQ247" s="59"/>
    </row>
    <row r="248" ht="12.0" customHeight="1">
      <c r="A248" s="59"/>
      <c r="B248" s="59"/>
      <c r="C248" s="59"/>
      <c r="D248" s="59"/>
      <c r="E248" s="59"/>
      <c r="F248" s="59"/>
      <c r="G248" s="59"/>
      <c r="H248" s="59"/>
      <c r="I248" s="59"/>
      <c r="J248" s="59"/>
      <c r="K248" s="59"/>
      <c r="L248" s="59"/>
      <c r="M248" s="59"/>
      <c r="N248" s="59"/>
      <c r="O248" s="59"/>
      <c r="P248" s="59"/>
      <c r="Q248" s="59"/>
      <c r="R248" s="59"/>
      <c r="S248" s="59"/>
      <c r="T248" s="59"/>
      <c r="U248" s="59"/>
      <c r="V248" s="59"/>
      <c r="W248" s="59"/>
      <c r="X248" s="59"/>
      <c r="Y248" s="59"/>
      <c r="Z248" s="59"/>
      <c r="AA248" s="59"/>
      <c r="AB248" s="59"/>
      <c r="AC248" s="59"/>
      <c r="AD248" s="59"/>
      <c r="AE248" s="59"/>
      <c r="AF248" s="59"/>
      <c r="AG248" s="59"/>
      <c r="AH248" s="59"/>
      <c r="AI248" s="59"/>
      <c r="AJ248" s="59"/>
      <c r="AK248" s="59"/>
      <c r="AL248" s="59"/>
      <c r="AM248" s="59"/>
      <c r="AN248" s="59"/>
      <c r="AO248" s="59"/>
      <c r="AP248" s="59"/>
      <c r="AQ248" s="59"/>
    </row>
    <row r="249" ht="12.0" customHeight="1">
      <c r="A249" s="59"/>
      <c r="B249" s="59"/>
      <c r="C249" s="59"/>
      <c r="D249" s="59"/>
      <c r="E249" s="59"/>
      <c r="F249" s="59"/>
      <c r="G249" s="59"/>
      <c r="H249" s="59"/>
      <c r="I249" s="59"/>
      <c r="J249" s="59"/>
      <c r="K249" s="59"/>
      <c r="L249" s="59"/>
      <c r="M249" s="59"/>
      <c r="N249" s="59"/>
      <c r="O249" s="59"/>
      <c r="P249" s="59"/>
      <c r="Q249" s="59"/>
      <c r="R249" s="59"/>
      <c r="S249" s="59"/>
      <c r="T249" s="59"/>
      <c r="U249" s="59"/>
      <c r="V249" s="59"/>
      <c r="W249" s="59"/>
      <c r="X249" s="59"/>
      <c r="Y249" s="59"/>
      <c r="Z249" s="59"/>
      <c r="AA249" s="59"/>
      <c r="AB249" s="59"/>
      <c r="AC249" s="59"/>
      <c r="AD249" s="59"/>
      <c r="AE249" s="59"/>
      <c r="AF249" s="59"/>
      <c r="AG249" s="59"/>
      <c r="AH249" s="59"/>
      <c r="AI249" s="59"/>
      <c r="AJ249" s="59"/>
      <c r="AK249" s="59"/>
      <c r="AL249" s="59"/>
      <c r="AM249" s="59"/>
      <c r="AN249" s="59"/>
      <c r="AO249" s="59"/>
      <c r="AP249" s="59"/>
      <c r="AQ249" s="59"/>
    </row>
    <row r="250" ht="12.0" customHeight="1">
      <c r="A250" s="59"/>
      <c r="B250" s="59"/>
      <c r="C250" s="59"/>
      <c r="D250" s="59"/>
      <c r="E250" s="59"/>
      <c r="F250" s="59"/>
      <c r="G250" s="59"/>
      <c r="H250" s="59"/>
      <c r="I250" s="59"/>
      <c r="J250" s="59"/>
      <c r="K250" s="59"/>
      <c r="L250" s="59"/>
      <c r="M250" s="59"/>
      <c r="N250" s="59"/>
      <c r="O250" s="59"/>
      <c r="P250" s="59"/>
      <c r="Q250" s="59"/>
      <c r="R250" s="59"/>
      <c r="S250" s="59"/>
      <c r="T250" s="59"/>
      <c r="U250" s="59"/>
      <c r="V250" s="59"/>
      <c r="W250" s="59"/>
      <c r="X250" s="59"/>
      <c r="Y250" s="59"/>
      <c r="Z250" s="59"/>
      <c r="AA250" s="59"/>
      <c r="AB250" s="59"/>
      <c r="AC250" s="59"/>
      <c r="AD250" s="59"/>
      <c r="AE250" s="59"/>
      <c r="AF250" s="59"/>
      <c r="AG250" s="59"/>
      <c r="AH250" s="59"/>
      <c r="AI250" s="59"/>
      <c r="AJ250" s="59"/>
      <c r="AK250" s="59"/>
      <c r="AL250" s="59"/>
      <c r="AM250" s="59"/>
      <c r="AN250" s="59"/>
      <c r="AO250" s="59"/>
      <c r="AP250" s="59"/>
      <c r="AQ250" s="59"/>
    </row>
    <row r="251" ht="12.0" customHeight="1">
      <c r="A251" s="59"/>
      <c r="B251" s="59"/>
      <c r="C251" s="59"/>
      <c r="D251" s="59"/>
      <c r="E251" s="59"/>
      <c r="F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c r="AD251" s="59"/>
      <c r="AE251" s="59"/>
      <c r="AF251" s="59"/>
      <c r="AG251" s="59"/>
      <c r="AH251" s="59"/>
      <c r="AI251" s="59"/>
      <c r="AJ251" s="59"/>
      <c r="AK251" s="59"/>
      <c r="AL251" s="59"/>
      <c r="AM251" s="59"/>
      <c r="AN251" s="59"/>
      <c r="AO251" s="59"/>
      <c r="AP251" s="59"/>
      <c r="AQ251" s="59"/>
    </row>
    <row r="252" ht="12.0" customHeight="1">
      <c r="A252" s="59"/>
      <c r="B252" s="59"/>
      <c r="C252" s="59"/>
      <c r="D252" s="59"/>
      <c r="E252" s="59"/>
      <c r="F252" s="59"/>
      <c r="G252" s="59"/>
      <c r="H252" s="59"/>
      <c r="I252" s="59"/>
      <c r="J252" s="59"/>
      <c r="K252" s="59"/>
      <c r="L252" s="59"/>
      <c r="M252" s="59"/>
      <c r="N252" s="59"/>
      <c r="O252" s="59"/>
      <c r="P252" s="59"/>
      <c r="Q252" s="59"/>
      <c r="R252" s="59"/>
      <c r="S252" s="59"/>
      <c r="T252" s="59"/>
      <c r="U252" s="59"/>
      <c r="V252" s="59"/>
      <c r="W252" s="59"/>
      <c r="X252" s="59"/>
      <c r="Y252" s="59"/>
      <c r="Z252" s="59"/>
      <c r="AA252" s="59"/>
      <c r="AB252" s="59"/>
      <c r="AC252" s="59"/>
      <c r="AD252" s="59"/>
      <c r="AE252" s="59"/>
      <c r="AF252" s="59"/>
      <c r="AG252" s="59"/>
      <c r="AH252" s="59"/>
      <c r="AI252" s="59"/>
      <c r="AJ252" s="59"/>
      <c r="AK252" s="59"/>
      <c r="AL252" s="59"/>
      <c r="AM252" s="59"/>
      <c r="AN252" s="59"/>
      <c r="AO252" s="59"/>
      <c r="AP252" s="59"/>
      <c r="AQ252" s="59"/>
    </row>
    <row r="253" ht="12.0" customHeight="1">
      <c r="A253" s="59"/>
      <c r="B253" s="59"/>
      <c r="C253" s="59"/>
      <c r="D253" s="59"/>
      <c r="E253" s="59"/>
      <c r="F253" s="59"/>
      <c r="G253" s="59"/>
      <c r="H253" s="59"/>
      <c r="I253" s="59"/>
      <c r="J253" s="59"/>
      <c r="K253" s="59"/>
      <c r="L253" s="59"/>
      <c r="M253" s="59"/>
      <c r="N253" s="59"/>
      <c r="O253" s="59"/>
      <c r="P253" s="59"/>
      <c r="Q253" s="59"/>
      <c r="R253" s="59"/>
      <c r="S253" s="59"/>
      <c r="T253" s="59"/>
      <c r="U253" s="59"/>
      <c r="V253" s="59"/>
      <c r="W253" s="59"/>
      <c r="X253" s="59"/>
      <c r="Y253" s="59"/>
      <c r="Z253" s="59"/>
      <c r="AA253" s="59"/>
      <c r="AB253" s="59"/>
      <c r="AC253" s="59"/>
      <c r="AD253" s="59"/>
      <c r="AE253" s="59"/>
      <c r="AF253" s="59"/>
      <c r="AG253" s="59"/>
      <c r="AH253" s="59"/>
      <c r="AI253" s="59"/>
      <c r="AJ253" s="59"/>
      <c r="AK253" s="59"/>
      <c r="AL253" s="59"/>
      <c r="AM253" s="59"/>
      <c r="AN253" s="59"/>
      <c r="AO253" s="59"/>
      <c r="AP253" s="59"/>
      <c r="AQ253" s="59"/>
    </row>
    <row r="254" ht="12.0" customHeight="1">
      <c r="A254" s="59"/>
      <c r="B254" s="59"/>
      <c r="C254" s="59"/>
      <c r="D254" s="59"/>
      <c r="E254" s="59"/>
      <c r="F254" s="59"/>
      <c r="G254" s="59"/>
      <c r="H254" s="59"/>
      <c r="I254" s="59"/>
      <c r="J254" s="59"/>
      <c r="K254" s="59"/>
      <c r="L254" s="59"/>
      <c r="M254" s="59"/>
      <c r="N254" s="59"/>
      <c r="O254" s="59"/>
      <c r="P254" s="59"/>
      <c r="Q254" s="59"/>
      <c r="R254" s="59"/>
      <c r="S254" s="59"/>
      <c r="T254" s="59"/>
      <c r="U254" s="59"/>
      <c r="V254" s="59"/>
      <c r="W254" s="59"/>
      <c r="X254" s="59"/>
      <c r="Y254" s="59"/>
      <c r="Z254" s="59"/>
      <c r="AA254" s="59"/>
      <c r="AB254" s="59"/>
      <c r="AC254" s="59"/>
      <c r="AD254" s="59"/>
      <c r="AE254" s="59"/>
      <c r="AF254" s="59"/>
      <c r="AG254" s="59"/>
      <c r="AH254" s="59"/>
      <c r="AI254" s="59"/>
      <c r="AJ254" s="59"/>
      <c r="AK254" s="59"/>
      <c r="AL254" s="59"/>
      <c r="AM254" s="59"/>
      <c r="AN254" s="59"/>
      <c r="AO254" s="59"/>
      <c r="AP254" s="59"/>
      <c r="AQ254" s="59"/>
    </row>
    <row r="255" ht="12.0" customHeight="1">
      <c r="A255" s="59"/>
      <c r="B255" s="59"/>
      <c r="C255" s="59"/>
      <c r="D255" s="59"/>
      <c r="E255" s="59"/>
      <c r="F255" s="59"/>
      <c r="G255" s="59"/>
      <c r="H255" s="59"/>
      <c r="I255" s="59"/>
      <c r="J255" s="59"/>
      <c r="K255" s="59"/>
      <c r="L255" s="59"/>
      <c r="M255" s="59"/>
      <c r="N255" s="59"/>
      <c r="O255" s="59"/>
      <c r="P255" s="59"/>
      <c r="Q255" s="59"/>
      <c r="R255" s="59"/>
      <c r="S255" s="59"/>
      <c r="T255" s="59"/>
      <c r="U255" s="59"/>
      <c r="V255" s="59"/>
      <c r="W255" s="59"/>
      <c r="X255" s="59"/>
      <c r="Y255" s="59"/>
      <c r="Z255" s="59"/>
      <c r="AA255" s="59"/>
      <c r="AB255" s="59"/>
      <c r="AC255" s="59"/>
      <c r="AD255" s="59"/>
      <c r="AE255" s="59"/>
      <c r="AF255" s="59"/>
      <c r="AG255" s="59"/>
      <c r="AH255" s="59"/>
      <c r="AI255" s="59"/>
      <c r="AJ255" s="59"/>
      <c r="AK255" s="59"/>
      <c r="AL255" s="59"/>
      <c r="AM255" s="59"/>
      <c r="AN255" s="59"/>
      <c r="AO255" s="59"/>
      <c r="AP255" s="59"/>
      <c r="AQ255" s="59"/>
    </row>
    <row r="256" ht="12.0" customHeight="1">
      <c r="A256" s="59"/>
      <c r="B256" s="59"/>
      <c r="C256" s="59"/>
      <c r="D256" s="59"/>
      <c r="E256" s="59"/>
      <c r="F256" s="59"/>
      <c r="G256" s="59"/>
      <c r="H256" s="59"/>
      <c r="I256" s="59"/>
      <c r="J256" s="59"/>
      <c r="K256" s="59"/>
      <c r="L256" s="59"/>
      <c r="M256" s="59"/>
      <c r="N256" s="59"/>
      <c r="O256" s="59"/>
      <c r="P256" s="59"/>
      <c r="Q256" s="59"/>
      <c r="R256" s="59"/>
      <c r="S256" s="59"/>
      <c r="T256" s="59"/>
      <c r="U256" s="59"/>
      <c r="V256" s="59"/>
      <c r="W256" s="59"/>
      <c r="X256" s="59"/>
      <c r="Y256" s="59"/>
      <c r="Z256" s="59"/>
      <c r="AA256" s="59"/>
      <c r="AB256" s="59"/>
      <c r="AC256" s="59"/>
      <c r="AD256" s="59"/>
      <c r="AE256" s="59"/>
      <c r="AF256" s="59"/>
      <c r="AG256" s="59"/>
      <c r="AH256" s="59"/>
      <c r="AI256" s="59"/>
      <c r="AJ256" s="59"/>
      <c r="AK256" s="59"/>
      <c r="AL256" s="59"/>
      <c r="AM256" s="59"/>
      <c r="AN256" s="59"/>
      <c r="AO256" s="59"/>
      <c r="AP256" s="59"/>
      <c r="AQ256" s="59"/>
    </row>
    <row r="257" ht="12.0" customHeight="1">
      <c r="A257" s="59"/>
      <c r="B257" s="59"/>
      <c r="C257" s="59"/>
      <c r="D257" s="59"/>
      <c r="E257" s="59"/>
      <c r="F257" s="59"/>
      <c r="G257" s="59"/>
      <c r="H257" s="59"/>
      <c r="I257" s="59"/>
      <c r="J257" s="59"/>
      <c r="K257" s="59"/>
      <c r="L257" s="59"/>
      <c r="M257" s="59"/>
      <c r="N257" s="59"/>
      <c r="O257" s="59"/>
      <c r="P257" s="59"/>
      <c r="Q257" s="59"/>
      <c r="R257" s="59"/>
      <c r="S257" s="59"/>
      <c r="T257" s="59"/>
      <c r="U257" s="59"/>
      <c r="V257" s="59"/>
      <c r="W257" s="59"/>
      <c r="X257" s="59"/>
      <c r="Y257" s="59"/>
      <c r="Z257" s="59"/>
      <c r="AA257" s="59"/>
      <c r="AB257" s="59"/>
      <c r="AC257" s="59"/>
      <c r="AD257" s="59"/>
      <c r="AE257" s="59"/>
      <c r="AF257" s="59"/>
      <c r="AG257" s="59"/>
      <c r="AH257" s="59"/>
      <c r="AI257" s="59"/>
      <c r="AJ257" s="59"/>
      <c r="AK257" s="59"/>
      <c r="AL257" s="59"/>
      <c r="AM257" s="59"/>
      <c r="AN257" s="59"/>
      <c r="AO257" s="59"/>
      <c r="AP257" s="59"/>
      <c r="AQ257" s="59"/>
    </row>
    <row r="258" ht="12.0" customHeight="1">
      <c r="A258" s="59"/>
      <c r="B258" s="59"/>
      <c r="C258" s="59"/>
      <c r="D258" s="59"/>
      <c r="E258" s="59"/>
      <c r="F258" s="59"/>
      <c r="G258" s="59"/>
      <c r="H258" s="59"/>
      <c r="I258" s="59"/>
      <c r="J258" s="59"/>
      <c r="K258" s="59"/>
      <c r="L258" s="59"/>
      <c r="M258" s="59"/>
      <c r="N258" s="59"/>
      <c r="O258" s="59"/>
      <c r="P258" s="59"/>
      <c r="Q258" s="59"/>
      <c r="R258" s="59"/>
      <c r="S258" s="59"/>
      <c r="T258" s="59"/>
      <c r="U258" s="59"/>
      <c r="V258" s="59"/>
      <c r="W258" s="59"/>
      <c r="X258" s="59"/>
      <c r="Y258" s="59"/>
      <c r="Z258" s="59"/>
      <c r="AA258" s="59"/>
      <c r="AB258" s="59"/>
      <c r="AC258" s="59"/>
      <c r="AD258" s="59"/>
      <c r="AE258" s="59"/>
      <c r="AF258" s="59"/>
      <c r="AG258" s="59"/>
      <c r="AH258" s="59"/>
      <c r="AI258" s="59"/>
      <c r="AJ258" s="59"/>
      <c r="AK258" s="59"/>
      <c r="AL258" s="59"/>
      <c r="AM258" s="59"/>
      <c r="AN258" s="59"/>
      <c r="AO258" s="59"/>
      <c r="AP258" s="59"/>
      <c r="AQ258" s="59"/>
    </row>
    <row r="259" ht="12.0" customHeight="1">
      <c r="A259" s="59"/>
      <c r="B259" s="59"/>
      <c r="C259" s="59"/>
      <c r="D259" s="59"/>
      <c r="E259" s="59"/>
      <c r="F259" s="59"/>
      <c r="G259" s="59"/>
      <c r="H259" s="59"/>
      <c r="I259" s="59"/>
      <c r="J259" s="59"/>
      <c r="K259" s="59"/>
      <c r="L259" s="59"/>
      <c r="M259" s="59"/>
      <c r="N259" s="59"/>
      <c r="O259" s="59"/>
      <c r="P259" s="59"/>
      <c r="Q259" s="59"/>
      <c r="R259" s="59"/>
      <c r="S259" s="59"/>
      <c r="T259" s="59"/>
      <c r="U259" s="59"/>
      <c r="V259" s="59"/>
      <c r="W259" s="59"/>
      <c r="X259" s="59"/>
      <c r="Y259" s="59"/>
      <c r="Z259" s="59"/>
      <c r="AA259" s="59"/>
      <c r="AB259" s="59"/>
      <c r="AC259" s="59"/>
      <c r="AD259" s="59"/>
      <c r="AE259" s="59"/>
      <c r="AF259" s="59"/>
      <c r="AG259" s="59"/>
      <c r="AH259" s="59"/>
      <c r="AI259" s="59"/>
      <c r="AJ259" s="59"/>
      <c r="AK259" s="59"/>
      <c r="AL259" s="59"/>
      <c r="AM259" s="59"/>
      <c r="AN259" s="59"/>
      <c r="AO259" s="59"/>
      <c r="AP259" s="59"/>
      <c r="AQ259" s="59"/>
    </row>
    <row r="260" ht="12.0" customHeight="1">
      <c r="A260" s="59"/>
      <c r="B260" s="59"/>
      <c r="C260" s="59"/>
      <c r="D260" s="59"/>
      <c r="E260" s="59"/>
      <c r="F260" s="59"/>
      <c r="G260" s="59"/>
      <c r="H260" s="59"/>
      <c r="I260" s="59"/>
      <c r="J260" s="59"/>
      <c r="K260" s="59"/>
      <c r="L260" s="59"/>
      <c r="M260" s="59"/>
      <c r="N260" s="59"/>
      <c r="O260" s="59"/>
      <c r="P260" s="59"/>
      <c r="Q260" s="59"/>
      <c r="R260" s="59"/>
      <c r="S260" s="59"/>
      <c r="T260" s="59"/>
      <c r="U260" s="59"/>
      <c r="V260" s="59"/>
      <c r="W260" s="59"/>
      <c r="X260" s="59"/>
      <c r="Y260" s="59"/>
      <c r="Z260" s="59"/>
      <c r="AA260" s="59"/>
      <c r="AB260" s="59"/>
      <c r="AC260" s="59"/>
      <c r="AD260" s="59"/>
      <c r="AE260" s="59"/>
      <c r="AF260" s="59"/>
      <c r="AG260" s="59"/>
      <c r="AH260" s="59"/>
      <c r="AI260" s="59"/>
      <c r="AJ260" s="59"/>
      <c r="AK260" s="59"/>
      <c r="AL260" s="59"/>
      <c r="AM260" s="59"/>
      <c r="AN260" s="59"/>
      <c r="AO260" s="59"/>
      <c r="AP260" s="59"/>
      <c r="AQ260" s="59"/>
    </row>
    <row r="261" ht="12.0" customHeight="1">
      <c r="A261" s="59"/>
      <c r="B261" s="59"/>
      <c r="C261" s="59"/>
      <c r="D261" s="59"/>
      <c r="E261" s="59"/>
      <c r="F261" s="59"/>
      <c r="G261" s="59"/>
      <c r="H261" s="59"/>
      <c r="I261" s="59"/>
      <c r="J261" s="59"/>
      <c r="K261" s="59"/>
      <c r="L261" s="59"/>
      <c r="M261" s="59"/>
      <c r="N261" s="59"/>
      <c r="O261" s="59"/>
      <c r="P261" s="59"/>
      <c r="Q261" s="59"/>
      <c r="R261" s="59"/>
      <c r="S261" s="59"/>
      <c r="T261" s="59"/>
      <c r="U261" s="59"/>
      <c r="V261" s="59"/>
      <c r="W261" s="59"/>
      <c r="X261" s="59"/>
      <c r="Y261" s="59"/>
      <c r="Z261" s="59"/>
      <c r="AA261" s="59"/>
      <c r="AB261" s="59"/>
      <c r="AC261" s="59"/>
      <c r="AD261" s="59"/>
      <c r="AE261" s="59"/>
      <c r="AF261" s="59"/>
      <c r="AG261" s="59"/>
      <c r="AH261" s="59"/>
      <c r="AI261" s="59"/>
      <c r="AJ261" s="59"/>
      <c r="AK261" s="59"/>
      <c r="AL261" s="59"/>
      <c r="AM261" s="59"/>
      <c r="AN261" s="59"/>
      <c r="AO261" s="59"/>
      <c r="AP261" s="59"/>
      <c r="AQ261" s="59"/>
    </row>
    <row r="262" ht="12.0" customHeight="1">
      <c r="A262" s="59"/>
      <c r="B262" s="59"/>
      <c r="C262" s="59"/>
      <c r="D262" s="59"/>
      <c r="E262" s="59"/>
      <c r="F262" s="59"/>
      <c r="G262" s="59"/>
      <c r="H262" s="59"/>
      <c r="I262" s="59"/>
      <c r="J262" s="59"/>
      <c r="K262" s="59"/>
      <c r="L262" s="59"/>
      <c r="M262" s="59"/>
      <c r="N262" s="59"/>
      <c r="O262" s="59"/>
      <c r="P262" s="59"/>
      <c r="Q262" s="59"/>
      <c r="R262" s="59"/>
      <c r="S262" s="59"/>
      <c r="T262" s="59"/>
      <c r="U262" s="59"/>
      <c r="V262" s="59"/>
      <c r="W262" s="59"/>
      <c r="X262" s="59"/>
      <c r="Y262" s="59"/>
      <c r="Z262" s="59"/>
      <c r="AA262" s="59"/>
      <c r="AB262" s="59"/>
      <c r="AC262" s="59"/>
      <c r="AD262" s="59"/>
      <c r="AE262" s="59"/>
      <c r="AF262" s="59"/>
      <c r="AG262" s="59"/>
      <c r="AH262" s="59"/>
      <c r="AI262" s="59"/>
      <c r="AJ262" s="59"/>
      <c r="AK262" s="59"/>
      <c r="AL262" s="59"/>
      <c r="AM262" s="59"/>
      <c r="AN262" s="59"/>
      <c r="AO262" s="59"/>
      <c r="AP262" s="59"/>
      <c r="AQ262" s="59"/>
    </row>
    <row r="263" ht="12.0" customHeight="1">
      <c r="A263" s="59"/>
      <c r="B263" s="59"/>
      <c r="C263" s="59"/>
      <c r="D263" s="59"/>
      <c r="E263" s="59"/>
      <c r="F263" s="59"/>
      <c r="G263" s="59"/>
      <c r="H263" s="59"/>
      <c r="I263" s="59"/>
      <c r="J263" s="59"/>
      <c r="K263" s="59"/>
      <c r="L263" s="59"/>
      <c r="M263" s="59"/>
      <c r="N263" s="59"/>
      <c r="O263" s="59"/>
      <c r="P263" s="59"/>
      <c r="Q263" s="59"/>
      <c r="R263" s="59"/>
      <c r="S263" s="59"/>
      <c r="T263" s="59"/>
      <c r="U263" s="59"/>
      <c r="V263" s="59"/>
      <c r="W263" s="59"/>
      <c r="X263" s="59"/>
      <c r="Y263" s="59"/>
      <c r="Z263" s="59"/>
      <c r="AA263" s="59"/>
      <c r="AB263" s="59"/>
      <c r="AC263" s="59"/>
      <c r="AD263" s="59"/>
      <c r="AE263" s="59"/>
      <c r="AF263" s="59"/>
      <c r="AG263" s="59"/>
      <c r="AH263" s="59"/>
      <c r="AI263" s="59"/>
      <c r="AJ263" s="59"/>
      <c r="AK263" s="59"/>
      <c r="AL263" s="59"/>
      <c r="AM263" s="59"/>
      <c r="AN263" s="59"/>
      <c r="AO263" s="59"/>
      <c r="AP263" s="59"/>
      <c r="AQ263" s="59"/>
    </row>
    <row r="264" ht="12.0" customHeight="1">
      <c r="A264" s="59"/>
      <c r="B264" s="59"/>
      <c r="C264" s="59"/>
      <c r="D264" s="59"/>
      <c r="E264" s="59"/>
      <c r="F264" s="59"/>
      <c r="G264" s="59"/>
      <c r="H264" s="59"/>
      <c r="I264" s="59"/>
      <c r="J264" s="59"/>
      <c r="K264" s="59"/>
      <c r="L264" s="59"/>
      <c r="M264" s="59"/>
      <c r="N264" s="59"/>
      <c r="O264" s="59"/>
      <c r="P264" s="59"/>
      <c r="Q264" s="59"/>
      <c r="R264" s="59"/>
      <c r="S264" s="59"/>
      <c r="T264" s="59"/>
      <c r="U264" s="59"/>
      <c r="V264" s="59"/>
      <c r="W264" s="59"/>
      <c r="X264" s="59"/>
      <c r="Y264" s="59"/>
      <c r="Z264" s="59"/>
      <c r="AA264" s="59"/>
      <c r="AB264" s="59"/>
      <c r="AC264" s="59"/>
      <c r="AD264" s="59"/>
      <c r="AE264" s="59"/>
      <c r="AF264" s="59"/>
      <c r="AG264" s="59"/>
      <c r="AH264" s="59"/>
      <c r="AI264" s="59"/>
      <c r="AJ264" s="59"/>
      <c r="AK264" s="59"/>
      <c r="AL264" s="59"/>
      <c r="AM264" s="59"/>
      <c r="AN264" s="59"/>
      <c r="AO264" s="59"/>
      <c r="AP264" s="59"/>
      <c r="AQ264" s="59"/>
    </row>
    <row r="265" ht="12.0" customHeight="1">
      <c r="A265" s="59"/>
      <c r="B265" s="59"/>
      <c r="C265" s="59"/>
      <c r="D265" s="59"/>
      <c r="E265" s="59"/>
      <c r="F265" s="59"/>
      <c r="G265" s="59"/>
      <c r="H265" s="59"/>
      <c r="I265" s="59"/>
      <c r="J265" s="59"/>
      <c r="K265" s="59"/>
      <c r="L265" s="59"/>
      <c r="M265" s="59"/>
      <c r="N265" s="59"/>
      <c r="O265" s="59"/>
      <c r="P265" s="59"/>
      <c r="Q265" s="59"/>
      <c r="R265" s="59"/>
      <c r="S265" s="59"/>
      <c r="T265" s="59"/>
      <c r="U265" s="59"/>
      <c r="V265" s="59"/>
      <c r="W265" s="59"/>
      <c r="X265" s="59"/>
      <c r="Y265" s="59"/>
      <c r="Z265" s="59"/>
      <c r="AA265" s="59"/>
      <c r="AB265" s="59"/>
      <c r="AC265" s="59"/>
      <c r="AD265" s="59"/>
      <c r="AE265" s="59"/>
      <c r="AF265" s="59"/>
      <c r="AG265" s="59"/>
      <c r="AH265" s="59"/>
      <c r="AI265" s="59"/>
      <c r="AJ265" s="59"/>
      <c r="AK265" s="59"/>
      <c r="AL265" s="59"/>
      <c r="AM265" s="59"/>
      <c r="AN265" s="59"/>
      <c r="AO265" s="59"/>
      <c r="AP265" s="59"/>
      <c r="AQ265" s="59"/>
    </row>
    <row r="266" ht="12.0" customHeight="1">
      <c r="A266" s="59"/>
      <c r="B266" s="59"/>
      <c r="C266" s="59"/>
      <c r="D266" s="59"/>
      <c r="E266" s="59"/>
      <c r="F266" s="59"/>
      <c r="G266" s="59"/>
      <c r="H266" s="59"/>
      <c r="I266" s="59"/>
      <c r="J266" s="59"/>
      <c r="K266" s="59"/>
      <c r="L266" s="59"/>
      <c r="M266" s="59"/>
      <c r="N266" s="59"/>
      <c r="O266" s="59"/>
      <c r="P266" s="59"/>
      <c r="Q266" s="59"/>
      <c r="R266" s="59"/>
      <c r="S266" s="59"/>
      <c r="T266" s="59"/>
      <c r="U266" s="59"/>
      <c r="V266" s="59"/>
      <c r="W266" s="59"/>
      <c r="X266" s="59"/>
      <c r="Y266" s="59"/>
      <c r="Z266" s="59"/>
      <c r="AA266" s="59"/>
      <c r="AB266" s="59"/>
      <c r="AC266" s="59"/>
      <c r="AD266" s="59"/>
      <c r="AE266" s="59"/>
      <c r="AF266" s="59"/>
      <c r="AG266" s="59"/>
      <c r="AH266" s="59"/>
      <c r="AI266" s="59"/>
      <c r="AJ266" s="59"/>
      <c r="AK266" s="59"/>
      <c r="AL266" s="59"/>
      <c r="AM266" s="59"/>
      <c r="AN266" s="59"/>
      <c r="AO266" s="59"/>
      <c r="AP266" s="59"/>
      <c r="AQ266" s="59"/>
    </row>
    <row r="267" ht="12.0" customHeight="1">
      <c r="A267" s="59"/>
      <c r="B267" s="59"/>
      <c r="C267" s="59"/>
      <c r="D267" s="59"/>
      <c r="E267" s="59"/>
      <c r="F267" s="59"/>
      <c r="G267" s="59"/>
      <c r="H267" s="59"/>
      <c r="I267" s="59"/>
      <c r="J267" s="59"/>
      <c r="K267" s="59"/>
      <c r="L267" s="59"/>
      <c r="M267" s="59"/>
      <c r="N267" s="59"/>
      <c r="O267" s="59"/>
      <c r="P267" s="59"/>
      <c r="Q267" s="59"/>
      <c r="R267" s="59"/>
      <c r="S267" s="59"/>
      <c r="T267" s="59"/>
      <c r="U267" s="59"/>
      <c r="V267" s="59"/>
      <c r="W267" s="59"/>
      <c r="X267" s="59"/>
      <c r="Y267" s="59"/>
      <c r="Z267" s="59"/>
      <c r="AA267" s="59"/>
      <c r="AB267" s="59"/>
      <c r="AC267" s="59"/>
      <c r="AD267" s="59"/>
      <c r="AE267" s="59"/>
      <c r="AF267" s="59"/>
      <c r="AG267" s="59"/>
      <c r="AH267" s="59"/>
      <c r="AI267" s="59"/>
      <c r="AJ267" s="59"/>
      <c r="AK267" s="59"/>
      <c r="AL267" s="59"/>
      <c r="AM267" s="59"/>
      <c r="AN267" s="59"/>
      <c r="AO267" s="59"/>
      <c r="AP267" s="59"/>
      <c r="AQ267" s="59"/>
    </row>
    <row r="268" ht="12.0" customHeight="1">
      <c r="A268" s="59"/>
      <c r="B268" s="59"/>
      <c r="C268" s="59"/>
      <c r="D268" s="59"/>
      <c r="E268" s="59"/>
      <c r="F268" s="59"/>
      <c r="G268" s="59"/>
      <c r="H268" s="59"/>
      <c r="I268" s="59"/>
      <c r="J268" s="59"/>
      <c r="K268" s="59"/>
      <c r="L268" s="59"/>
      <c r="M268" s="59"/>
      <c r="N268" s="59"/>
      <c r="O268" s="59"/>
      <c r="P268" s="59"/>
      <c r="Q268" s="59"/>
      <c r="R268" s="59"/>
      <c r="S268" s="59"/>
      <c r="T268" s="59"/>
      <c r="U268" s="59"/>
      <c r="V268" s="59"/>
      <c r="W268" s="59"/>
      <c r="X268" s="59"/>
      <c r="Y268" s="59"/>
      <c r="Z268" s="59"/>
      <c r="AA268" s="59"/>
      <c r="AB268" s="59"/>
      <c r="AC268" s="59"/>
      <c r="AD268" s="59"/>
      <c r="AE268" s="59"/>
      <c r="AF268" s="59"/>
      <c r="AG268" s="59"/>
      <c r="AH268" s="59"/>
      <c r="AI268" s="59"/>
      <c r="AJ268" s="59"/>
      <c r="AK268" s="59"/>
      <c r="AL268" s="59"/>
      <c r="AM268" s="59"/>
      <c r="AN268" s="59"/>
      <c r="AO268" s="59"/>
      <c r="AP268" s="59"/>
      <c r="AQ268" s="59"/>
    </row>
    <row r="269" ht="12.0" customHeight="1">
      <c r="A269" s="59"/>
      <c r="B269" s="59"/>
      <c r="C269" s="59"/>
      <c r="D269" s="59"/>
      <c r="E269" s="59"/>
      <c r="F269" s="59"/>
      <c r="G269" s="59"/>
      <c r="H269" s="59"/>
      <c r="I269" s="59"/>
      <c r="J269" s="59"/>
      <c r="K269" s="59"/>
      <c r="L269" s="59"/>
      <c r="M269" s="59"/>
      <c r="N269" s="59"/>
      <c r="O269" s="59"/>
      <c r="P269" s="59"/>
      <c r="Q269" s="59"/>
      <c r="R269" s="59"/>
      <c r="S269" s="59"/>
      <c r="T269" s="59"/>
      <c r="U269" s="59"/>
      <c r="V269" s="59"/>
      <c r="W269" s="59"/>
      <c r="X269" s="59"/>
      <c r="Y269" s="59"/>
      <c r="Z269" s="59"/>
      <c r="AA269" s="59"/>
      <c r="AB269" s="59"/>
      <c r="AC269" s="59"/>
      <c r="AD269" s="59"/>
      <c r="AE269" s="59"/>
      <c r="AF269" s="59"/>
      <c r="AG269" s="59"/>
      <c r="AH269" s="59"/>
      <c r="AI269" s="59"/>
      <c r="AJ269" s="59"/>
      <c r="AK269" s="59"/>
      <c r="AL269" s="59"/>
      <c r="AM269" s="59"/>
      <c r="AN269" s="59"/>
      <c r="AO269" s="59"/>
      <c r="AP269" s="59"/>
      <c r="AQ269" s="59"/>
    </row>
    <row r="270" ht="12.0" customHeight="1">
      <c r="A270" s="59"/>
      <c r="B270" s="59"/>
      <c r="C270" s="59"/>
      <c r="D270" s="59"/>
      <c r="E270" s="59"/>
      <c r="F270" s="59"/>
      <c r="G270" s="59"/>
      <c r="H270" s="59"/>
      <c r="I270" s="59"/>
      <c r="J270" s="59"/>
      <c r="K270" s="59"/>
      <c r="L270" s="59"/>
      <c r="M270" s="59"/>
      <c r="N270" s="59"/>
      <c r="O270" s="59"/>
      <c r="P270" s="59"/>
      <c r="Q270" s="59"/>
      <c r="R270" s="59"/>
      <c r="S270" s="59"/>
      <c r="T270" s="59"/>
      <c r="U270" s="59"/>
      <c r="V270" s="59"/>
      <c r="W270" s="59"/>
      <c r="X270" s="59"/>
      <c r="Y270" s="59"/>
      <c r="Z270" s="59"/>
      <c r="AA270" s="59"/>
      <c r="AB270" s="59"/>
      <c r="AC270" s="59"/>
      <c r="AD270" s="59"/>
      <c r="AE270" s="59"/>
      <c r="AF270" s="59"/>
      <c r="AG270" s="59"/>
      <c r="AH270" s="59"/>
      <c r="AI270" s="59"/>
      <c r="AJ270" s="59"/>
      <c r="AK270" s="59"/>
      <c r="AL270" s="59"/>
      <c r="AM270" s="59"/>
      <c r="AN270" s="59"/>
      <c r="AO270" s="59"/>
      <c r="AP270" s="59"/>
      <c r="AQ270" s="59"/>
    </row>
    <row r="271" ht="12.0" customHeight="1">
      <c r="A271" s="59"/>
      <c r="B271" s="59"/>
      <c r="C271" s="59"/>
      <c r="D271" s="59"/>
      <c r="E271" s="59"/>
      <c r="F271" s="59"/>
      <c r="G271" s="59"/>
      <c r="H271" s="59"/>
      <c r="I271" s="59"/>
      <c r="J271" s="59"/>
      <c r="K271" s="59"/>
      <c r="L271" s="59"/>
      <c r="M271" s="59"/>
      <c r="N271" s="59"/>
      <c r="O271" s="59"/>
      <c r="P271" s="59"/>
      <c r="Q271" s="59"/>
      <c r="R271" s="59"/>
      <c r="S271" s="59"/>
      <c r="T271" s="59"/>
      <c r="U271" s="59"/>
      <c r="V271" s="59"/>
      <c r="W271" s="59"/>
      <c r="X271" s="59"/>
      <c r="Y271" s="59"/>
      <c r="Z271" s="59"/>
      <c r="AA271" s="59"/>
      <c r="AB271" s="59"/>
      <c r="AC271" s="59"/>
      <c r="AD271" s="59"/>
      <c r="AE271" s="59"/>
      <c r="AF271" s="59"/>
      <c r="AG271" s="59"/>
      <c r="AH271" s="59"/>
      <c r="AI271" s="59"/>
      <c r="AJ271" s="59"/>
      <c r="AK271" s="59"/>
      <c r="AL271" s="59"/>
      <c r="AM271" s="59"/>
      <c r="AN271" s="59"/>
      <c r="AO271" s="59"/>
      <c r="AP271" s="59"/>
      <c r="AQ271" s="59"/>
    </row>
    <row r="272" ht="12.0" customHeight="1">
      <c r="A272" s="59"/>
      <c r="B272" s="59"/>
      <c r="C272" s="59"/>
      <c r="D272" s="59"/>
      <c r="E272" s="59"/>
      <c r="F272" s="59"/>
      <c r="G272" s="59"/>
      <c r="H272" s="59"/>
      <c r="I272" s="59"/>
      <c r="J272" s="59"/>
      <c r="K272" s="59"/>
      <c r="L272" s="59"/>
      <c r="M272" s="59"/>
      <c r="N272" s="59"/>
      <c r="O272" s="59"/>
      <c r="P272" s="59"/>
      <c r="Q272" s="59"/>
      <c r="R272" s="59"/>
      <c r="S272" s="59"/>
      <c r="T272" s="59"/>
      <c r="U272" s="59"/>
      <c r="V272" s="59"/>
      <c r="W272" s="59"/>
      <c r="X272" s="59"/>
      <c r="Y272" s="59"/>
      <c r="Z272" s="59"/>
      <c r="AA272" s="59"/>
      <c r="AB272" s="59"/>
      <c r="AC272" s="59"/>
      <c r="AD272" s="59"/>
      <c r="AE272" s="59"/>
      <c r="AF272" s="59"/>
      <c r="AG272" s="59"/>
      <c r="AH272" s="59"/>
      <c r="AI272" s="59"/>
      <c r="AJ272" s="59"/>
      <c r="AK272" s="59"/>
      <c r="AL272" s="59"/>
      <c r="AM272" s="59"/>
      <c r="AN272" s="59"/>
      <c r="AO272" s="59"/>
      <c r="AP272" s="59"/>
      <c r="AQ272" s="59"/>
    </row>
    <row r="273" ht="12.0" customHeight="1">
      <c r="A273" s="59"/>
      <c r="B273" s="59"/>
      <c r="C273" s="59"/>
      <c r="D273" s="59"/>
      <c r="E273" s="59"/>
      <c r="F273" s="59"/>
      <c r="G273" s="59"/>
      <c r="H273" s="59"/>
      <c r="I273" s="59"/>
      <c r="J273" s="59"/>
      <c r="K273" s="59"/>
      <c r="L273" s="59"/>
      <c r="M273" s="59"/>
      <c r="N273" s="59"/>
      <c r="O273" s="59"/>
      <c r="P273" s="59"/>
      <c r="Q273" s="59"/>
      <c r="R273" s="59"/>
      <c r="S273" s="59"/>
      <c r="T273" s="59"/>
      <c r="U273" s="59"/>
      <c r="V273" s="59"/>
      <c r="W273" s="59"/>
      <c r="X273" s="59"/>
      <c r="Y273" s="59"/>
      <c r="Z273" s="59"/>
      <c r="AA273" s="59"/>
      <c r="AB273" s="59"/>
      <c r="AC273" s="59"/>
      <c r="AD273" s="59"/>
      <c r="AE273" s="59"/>
      <c r="AF273" s="59"/>
      <c r="AG273" s="59"/>
      <c r="AH273" s="59"/>
      <c r="AI273" s="59"/>
      <c r="AJ273" s="59"/>
      <c r="AK273" s="59"/>
      <c r="AL273" s="59"/>
      <c r="AM273" s="59"/>
      <c r="AN273" s="59"/>
      <c r="AO273" s="59"/>
      <c r="AP273" s="59"/>
      <c r="AQ273" s="59"/>
    </row>
    <row r="274" ht="12.0" customHeight="1">
      <c r="A274" s="59"/>
      <c r="B274" s="59"/>
      <c r="C274" s="59"/>
      <c r="D274" s="59"/>
      <c r="E274" s="59"/>
      <c r="F274" s="59"/>
      <c r="G274" s="59"/>
      <c r="H274" s="59"/>
      <c r="I274" s="59"/>
      <c r="J274" s="59"/>
      <c r="K274" s="59"/>
      <c r="L274" s="59"/>
      <c r="M274" s="59"/>
      <c r="N274" s="59"/>
      <c r="O274" s="59"/>
      <c r="P274" s="59"/>
      <c r="Q274" s="59"/>
      <c r="R274" s="59"/>
      <c r="S274" s="59"/>
      <c r="T274" s="59"/>
      <c r="U274" s="59"/>
      <c r="V274" s="59"/>
      <c r="W274" s="59"/>
      <c r="X274" s="59"/>
      <c r="Y274" s="59"/>
      <c r="Z274" s="59"/>
      <c r="AA274" s="59"/>
      <c r="AB274" s="59"/>
      <c r="AC274" s="59"/>
      <c r="AD274" s="59"/>
      <c r="AE274" s="59"/>
      <c r="AF274" s="59"/>
      <c r="AG274" s="59"/>
      <c r="AH274" s="59"/>
      <c r="AI274" s="59"/>
      <c r="AJ274" s="59"/>
      <c r="AK274" s="59"/>
      <c r="AL274" s="59"/>
      <c r="AM274" s="59"/>
      <c r="AN274" s="59"/>
      <c r="AO274" s="59"/>
      <c r="AP274" s="59"/>
      <c r="AQ274" s="59"/>
    </row>
    <row r="275" ht="12.0" customHeight="1">
      <c r="A275" s="59"/>
      <c r="B275" s="59"/>
      <c r="C275" s="59"/>
      <c r="D275" s="59"/>
      <c r="E275" s="59"/>
      <c r="F275" s="59"/>
      <c r="G275" s="59"/>
      <c r="H275" s="59"/>
      <c r="I275" s="59"/>
      <c r="J275" s="59"/>
      <c r="K275" s="59"/>
      <c r="L275" s="59"/>
      <c r="M275" s="59"/>
      <c r="N275" s="59"/>
      <c r="O275" s="59"/>
      <c r="P275" s="59"/>
      <c r="Q275" s="59"/>
      <c r="R275" s="59"/>
      <c r="S275" s="59"/>
      <c r="T275" s="59"/>
      <c r="U275" s="59"/>
      <c r="V275" s="59"/>
      <c r="W275" s="59"/>
      <c r="X275" s="59"/>
      <c r="Y275" s="59"/>
      <c r="Z275" s="59"/>
      <c r="AA275" s="59"/>
      <c r="AB275" s="59"/>
      <c r="AC275" s="59"/>
      <c r="AD275" s="59"/>
      <c r="AE275" s="59"/>
      <c r="AF275" s="59"/>
      <c r="AG275" s="59"/>
      <c r="AH275" s="59"/>
      <c r="AI275" s="59"/>
      <c r="AJ275" s="59"/>
      <c r="AK275" s="59"/>
      <c r="AL275" s="59"/>
      <c r="AM275" s="59"/>
      <c r="AN275" s="59"/>
      <c r="AO275" s="59"/>
      <c r="AP275" s="59"/>
      <c r="AQ275" s="59"/>
    </row>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X12:Z12"/>
    <mergeCell ref="AB12:AC12"/>
    <mergeCell ref="AE12:AG12"/>
    <mergeCell ref="AI12:AJ12"/>
    <mergeCell ref="AL12:AN12"/>
    <mergeCell ref="AP12:AQ12"/>
    <mergeCell ref="N12:O12"/>
    <mergeCell ref="N13:N14"/>
    <mergeCell ref="O13:O14"/>
    <mergeCell ref="B53:D53"/>
    <mergeCell ref="B54:D54"/>
    <mergeCell ref="B59:D59"/>
    <mergeCell ref="B60:D60"/>
    <mergeCell ref="U13:U14"/>
    <mergeCell ref="V13:V14"/>
    <mergeCell ref="AB13:AB14"/>
    <mergeCell ref="AC13:AC14"/>
    <mergeCell ref="AI13:AI14"/>
    <mergeCell ref="AJ13:AJ14"/>
    <mergeCell ref="AP13:AP14"/>
    <mergeCell ref="AQ13:AQ14"/>
    <mergeCell ref="S1:Y1"/>
    <mergeCell ref="T2:Y2"/>
    <mergeCell ref="F12:H12"/>
    <mergeCell ref="J12:L12"/>
    <mergeCell ref="Q12:S12"/>
    <mergeCell ref="U12:V12"/>
    <mergeCell ref="D13:D14"/>
  </mergeCells>
  <dataValidations>
    <dataValidation type="list" allowBlank="1" showErrorMessage="1" sqref="D8">
      <formula1>"TOU,non-TOU"</formula1>
    </dataValidation>
    <dataValidation type="list" allowBlank="1" showErrorMessage="1" sqref="E15:E28 E30:E36 E38:E39 E41:E49 E55 E61">
      <formula1>#REF!</formula1>
    </dataValidation>
    <dataValidation type="list" allowBlank="1" showInputMessage="1" showErrorMessage="1" prompt="Select Charge Unit - monthly, per kWh, per kW" sqref="D15:D28 D30:D36 D38:D39 D41:D49 D55 D61">
      <formula1>"Monthly,per kWh,per kW"</formula1>
    </dataValidation>
  </dataValidations>
  <printOptions/>
  <pageMargins bottom="0.984251968503937" footer="0.0" header="0.0" left="0.7480314960629921" right="0.7480314960629921" top="0.984251968503937"/>
  <pageSetup orientation="landscape"/>
  <drawing r:id="rId1"/>
</worksheet>
</file>

<file path=xl/worksheets/sheet2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14.0" topLeftCell="A15" activePane="bottomLeft" state="frozen"/>
      <selection activeCell="B16" sqref="B16" pane="bottomLeft"/>
    </sheetView>
  </sheetViews>
  <sheetFormatPr customHeight="1" defaultColWidth="12.63" defaultRowHeight="15.0"/>
  <cols>
    <col customWidth="1" min="1" max="1" width="2.13"/>
    <col customWidth="1" min="2" max="2" width="26.38"/>
    <col customWidth="1" min="3" max="3" width="3.75"/>
    <col customWidth="1" min="4" max="4" width="11.38"/>
    <col customWidth="1" min="5" max="5" width="1.38"/>
    <col customWidth="1" min="6" max="6" width="9.38"/>
    <col customWidth="1" min="7" max="7" width="8.88"/>
    <col customWidth="1" min="8" max="8" width="11.0"/>
    <col customWidth="1" min="9" max="9" width="0.38"/>
    <col customWidth="1" min="10" max="10" width="10.75"/>
    <col customWidth="1" min="11" max="11" width="8.88"/>
    <col customWidth="1" min="12" max="12" width="11.0"/>
    <col customWidth="1" min="13" max="13" width="0.38"/>
    <col customWidth="1" min="14" max="14" width="9.38"/>
    <col customWidth="1" min="15" max="15" width="10.0"/>
    <col customWidth="1" min="16" max="16" width="0.38"/>
    <col customWidth="1" min="17" max="17" width="9.25"/>
    <col customWidth="1" min="18" max="18" width="8.88"/>
    <col customWidth="1" min="19" max="19" width="11.25"/>
    <col customWidth="1" min="20" max="20" width="0.38"/>
    <col customWidth="1" min="21" max="21" width="9.38"/>
    <col customWidth="1" min="22" max="22" width="10.0"/>
    <col customWidth="1" min="23" max="23" width="2.0"/>
    <col customWidth="1" min="24" max="24" width="9.25"/>
    <col customWidth="1" min="25" max="25" width="8.88"/>
    <col customWidth="1" min="26" max="26" width="11.0"/>
    <col customWidth="1" min="27" max="27" width="0.38"/>
    <col customWidth="1" min="28" max="28" width="9.38"/>
    <col customWidth="1" min="29" max="29" width="10.0"/>
    <col customWidth="1" min="30" max="30" width="2.13"/>
    <col customWidth="1" min="31" max="31" width="10.38"/>
    <col customWidth="1" min="32" max="32" width="8.88"/>
    <col customWidth="1" min="33" max="33" width="11.0"/>
    <col customWidth="1" min="34" max="34" width="0.38"/>
    <col customWidth="1" min="35" max="35" width="9.38"/>
    <col customWidth="1" min="36" max="36" width="10.0"/>
    <col customWidth="1" min="37" max="37" width="2.38"/>
    <col customWidth="1" min="38" max="38" width="10.38"/>
    <col customWidth="1" min="39" max="39" width="8.88"/>
    <col customWidth="1" min="40" max="40" width="11.0"/>
    <col customWidth="1" min="41" max="41" width="1.25"/>
    <col customWidth="1" min="42" max="42" width="9.38"/>
    <col customWidth="1" min="43" max="43" width="10.0"/>
    <col customWidth="1" min="44" max="44" width="1.25"/>
    <col customWidth="1" min="45" max="46" width="12.38"/>
  </cols>
  <sheetData>
    <row r="1" ht="12.0" customHeight="1">
      <c r="A1" s="59"/>
      <c r="B1" s="59"/>
      <c r="C1" s="59"/>
      <c r="D1" s="59"/>
      <c r="E1" s="59"/>
      <c r="F1" s="59"/>
      <c r="G1" s="59"/>
      <c r="H1" s="59"/>
      <c r="I1" s="59"/>
      <c r="J1" s="59"/>
      <c r="K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row>
    <row r="2" ht="12.0" customHeight="1">
      <c r="A2" s="59"/>
      <c r="B2" s="59"/>
      <c r="C2" s="401"/>
      <c r="D2" s="401"/>
      <c r="E2" s="401"/>
      <c r="F2" s="401" t="s">
        <v>291</v>
      </c>
      <c r="G2" s="401"/>
      <c r="H2" s="401"/>
      <c r="I2" s="401"/>
      <c r="J2" s="401"/>
      <c r="K2" s="401"/>
      <c r="L2" s="401"/>
      <c r="M2" s="401"/>
      <c r="N2" s="401"/>
      <c r="O2" s="401"/>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row>
    <row r="3" ht="12.0" customHeight="1">
      <c r="A3" s="59"/>
      <c r="B3" s="59"/>
      <c r="C3" s="401"/>
      <c r="D3" s="401"/>
      <c r="E3" s="401"/>
      <c r="F3" s="401" t="s">
        <v>293</v>
      </c>
      <c r="G3" s="401"/>
      <c r="H3" s="401"/>
      <c r="I3" s="401"/>
      <c r="J3" s="401"/>
      <c r="K3" s="401"/>
      <c r="L3" s="401"/>
      <c r="M3" s="401"/>
      <c r="N3" s="401"/>
      <c r="O3" s="401"/>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row>
    <row r="4" ht="12.0" customHeight="1">
      <c r="A4" s="59"/>
      <c r="B4" s="59"/>
      <c r="C4" s="59"/>
      <c r="D4" s="59"/>
      <c r="E4" s="59"/>
      <c r="F4" s="59"/>
      <c r="G4" s="59"/>
      <c r="H4" s="59"/>
      <c r="I4" s="59"/>
      <c r="J4" s="59"/>
      <c r="K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row>
    <row r="5" ht="12.0" customHeight="1">
      <c r="A5" s="59"/>
      <c r="B5" s="59"/>
      <c r="C5" s="59"/>
      <c r="D5" s="59"/>
      <c r="E5" s="59"/>
      <c r="F5" s="59"/>
      <c r="G5" s="59"/>
      <c r="H5" s="59"/>
      <c r="I5" s="59"/>
      <c r="J5" s="59"/>
      <c r="K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row>
    <row r="6" ht="12.0" customHeight="1">
      <c r="A6" s="59"/>
      <c r="B6" s="350" t="s">
        <v>294</v>
      </c>
      <c r="C6" s="59"/>
      <c r="D6" s="539" t="s">
        <v>221</v>
      </c>
      <c r="E6" s="540"/>
      <c r="F6" s="540"/>
      <c r="G6" s="540"/>
      <c r="H6" s="540"/>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3"/>
      <c r="AT6" s="3"/>
    </row>
    <row r="7" ht="12.0" customHeight="1">
      <c r="A7" s="59"/>
      <c r="B7" s="408"/>
      <c r="C7" s="59"/>
      <c r="D7" s="409"/>
      <c r="E7" s="409"/>
      <c r="F7" s="409"/>
      <c r="G7" s="409"/>
      <c r="H7" s="409"/>
      <c r="I7" s="409"/>
      <c r="J7" s="409"/>
      <c r="K7" s="409"/>
      <c r="L7" s="409"/>
      <c r="M7" s="409"/>
      <c r="N7" s="409"/>
      <c r="O7" s="40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row>
    <row r="8" ht="12.0" customHeight="1">
      <c r="A8" s="59"/>
      <c r="B8" s="350" t="s">
        <v>295</v>
      </c>
      <c r="C8" s="59"/>
      <c r="D8" s="410" t="s">
        <v>375</v>
      </c>
      <c r="E8" s="409"/>
      <c r="F8" s="409"/>
      <c r="G8" s="409"/>
      <c r="H8" s="409"/>
      <c r="I8" s="409"/>
      <c r="J8" s="409"/>
      <c r="K8" s="409"/>
      <c r="L8" s="409"/>
      <c r="M8" s="409"/>
      <c r="N8" s="409"/>
      <c r="O8" s="40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row>
    <row r="9" ht="12.0" customHeight="1">
      <c r="A9" s="59"/>
      <c r="B9" s="408"/>
      <c r="C9" s="59"/>
      <c r="D9" s="337" t="s">
        <v>297</v>
      </c>
      <c r="E9" s="337"/>
      <c r="F9" s="411">
        <f>51000*1</f>
        <v>51000</v>
      </c>
      <c r="G9" s="337" t="s">
        <v>298</v>
      </c>
      <c r="H9" s="409"/>
      <c r="I9" s="409"/>
      <c r="J9" s="409"/>
      <c r="K9" s="409"/>
      <c r="L9" s="409"/>
      <c r="M9" s="409"/>
      <c r="N9" s="409"/>
      <c r="O9" s="40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row>
    <row r="10" ht="12.0" customHeight="1">
      <c r="A10" s="59"/>
      <c r="B10" s="59"/>
      <c r="C10" s="59"/>
      <c r="D10" s="59"/>
      <c r="E10" s="59"/>
      <c r="F10" s="411">
        <v>100.0</v>
      </c>
      <c r="G10" s="337" t="s">
        <v>376</v>
      </c>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row>
    <row r="11" ht="12.0" customHeight="1">
      <c r="A11" s="59"/>
      <c r="B11" s="59"/>
      <c r="C11" s="59"/>
      <c r="F11" s="412">
        <v>4.0</v>
      </c>
      <c r="G11" s="412"/>
      <c r="H11" s="412" t="str">
        <f>F12</f>
        <v>2025A</v>
      </c>
      <c r="I11" s="412"/>
      <c r="J11" s="412">
        <v>5.0</v>
      </c>
      <c r="K11" s="412"/>
      <c r="L11" s="412" t="str">
        <f>J12</f>
        <v>2026F</v>
      </c>
      <c r="M11" s="412"/>
      <c r="N11" s="412"/>
      <c r="O11" s="412" t="str">
        <f>L11&amp;"%"</f>
        <v>2026F%</v>
      </c>
      <c r="P11" s="412"/>
      <c r="Q11" s="412">
        <v>6.0</v>
      </c>
      <c r="R11" s="412"/>
      <c r="S11" s="412" t="str">
        <f>Q12</f>
        <v>2027F</v>
      </c>
      <c r="T11" s="412"/>
      <c r="U11" s="412"/>
      <c r="V11" s="412" t="str">
        <f>S11&amp;"%"</f>
        <v>2027F%</v>
      </c>
      <c r="W11" s="412"/>
      <c r="X11" s="412">
        <v>7.0</v>
      </c>
      <c r="Y11" s="412"/>
      <c r="Z11" s="412" t="str">
        <f>X12</f>
        <v>2028F</v>
      </c>
      <c r="AA11" s="412"/>
      <c r="AB11" s="412"/>
      <c r="AC11" s="412" t="str">
        <f>Z11&amp;"%"</f>
        <v>2028F%</v>
      </c>
      <c r="AD11" s="412"/>
      <c r="AE11" s="412">
        <v>8.0</v>
      </c>
      <c r="AF11" s="412"/>
      <c r="AG11" s="412" t="str">
        <f>AE12</f>
        <v>2029F</v>
      </c>
      <c r="AH11" s="412"/>
      <c r="AI11" s="412"/>
      <c r="AJ11" s="412" t="str">
        <f>AG11&amp;"%"</f>
        <v>2029F%</v>
      </c>
      <c r="AK11" s="412"/>
      <c r="AL11" s="412">
        <v>9.0</v>
      </c>
      <c r="AM11" s="412"/>
      <c r="AN11" s="412" t="str">
        <f>AL12</f>
        <v>2030F</v>
      </c>
      <c r="AO11" s="412"/>
      <c r="AP11" s="412"/>
      <c r="AQ11" s="412" t="str">
        <f>AN11&amp;"%"</f>
        <v>2030F%</v>
      </c>
      <c r="AR11" s="412"/>
    </row>
    <row r="12" ht="12.0" customHeight="1">
      <c r="A12" s="59"/>
      <c r="B12" s="59"/>
      <c r="C12" s="59"/>
      <c r="D12" s="337"/>
      <c r="E12" s="337"/>
      <c r="F12" s="413" t="s">
        <v>1</v>
      </c>
      <c r="G12" s="46"/>
      <c r="H12" s="47"/>
      <c r="I12" s="59"/>
      <c r="J12" s="413" t="s">
        <v>2</v>
      </c>
      <c r="K12" s="46"/>
      <c r="L12" s="47"/>
      <c r="M12" s="59"/>
      <c r="N12" s="414" t="str">
        <f>"Impact "&amp;F12&amp;" vs "&amp;J12</f>
        <v>Impact 2025A vs 2026F</v>
      </c>
      <c r="O12" s="47"/>
      <c r="P12" s="59"/>
      <c r="Q12" s="413" t="s">
        <v>3</v>
      </c>
      <c r="R12" s="46"/>
      <c r="S12" s="47"/>
      <c r="T12" s="59"/>
      <c r="U12" s="414" t="str">
        <f>"Impact "&amp;J12&amp;" vs "&amp;Q12</f>
        <v>Impact 2026F vs 2027F</v>
      </c>
      <c r="V12" s="47"/>
      <c r="W12" s="59"/>
      <c r="X12" s="413" t="s">
        <v>4</v>
      </c>
      <c r="Y12" s="46"/>
      <c r="Z12" s="47"/>
      <c r="AA12" s="59"/>
      <c r="AB12" s="414" t="str">
        <f>"Impact "&amp;Q12&amp;" vs "&amp;X12</f>
        <v>Impact 2027F vs 2028F</v>
      </c>
      <c r="AC12" s="47"/>
      <c r="AD12" s="59"/>
      <c r="AE12" s="413" t="s">
        <v>5</v>
      </c>
      <c r="AF12" s="46"/>
      <c r="AG12" s="47"/>
      <c r="AH12" s="59"/>
      <c r="AI12" s="414" t="str">
        <f>"Impact "&amp;X12&amp;" vs "&amp;AE12</f>
        <v>Impact 2028F vs 2029F</v>
      </c>
      <c r="AJ12" s="47"/>
      <c r="AK12" s="59"/>
      <c r="AL12" s="413" t="s">
        <v>6</v>
      </c>
      <c r="AM12" s="46"/>
      <c r="AN12" s="47"/>
      <c r="AO12" s="59"/>
      <c r="AP12" s="414" t="str">
        <f>"Impact "&amp;AE12&amp;" vs "&amp;AL12</f>
        <v>Impact 2029F vs 2030F</v>
      </c>
      <c r="AQ12" s="47"/>
      <c r="AR12" s="340"/>
    </row>
    <row r="13" ht="12.0" customHeight="1">
      <c r="A13" s="59"/>
      <c r="B13" s="59"/>
      <c r="C13" s="59"/>
      <c r="D13" s="415" t="s">
        <v>299</v>
      </c>
      <c r="E13" s="340"/>
      <c r="F13" s="416" t="s">
        <v>300</v>
      </c>
      <c r="G13" s="416" t="s">
        <v>301</v>
      </c>
      <c r="H13" s="418" t="s">
        <v>302</v>
      </c>
      <c r="I13" s="59"/>
      <c r="J13" s="416" t="s">
        <v>300</v>
      </c>
      <c r="K13" s="417" t="s">
        <v>301</v>
      </c>
      <c r="L13" s="418" t="s">
        <v>302</v>
      </c>
      <c r="M13" s="59"/>
      <c r="N13" s="419" t="s">
        <v>303</v>
      </c>
      <c r="O13" s="420" t="s">
        <v>304</v>
      </c>
      <c r="P13" s="59"/>
      <c r="Q13" s="416" t="s">
        <v>300</v>
      </c>
      <c r="R13" s="417" t="s">
        <v>301</v>
      </c>
      <c r="S13" s="418" t="s">
        <v>302</v>
      </c>
      <c r="T13" s="59"/>
      <c r="U13" s="419" t="s">
        <v>303</v>
      </c>
      <c r="V13" s="420" t="s">
        <v>304</v>
      </c>
      <c r="W13" s="59"/>
      <c r="X13" s="416" t="s">
        <v>300</v>
      </c>
      <c r="Y13" s="417" t="s">
        <v>301</v>
      </c>
      <c r="Z13" s="418" t="s">
        <v>302</v>
      </c>
      <c r="AA13" s="59"/>
      <c r="AB13" s="419" t="s">
        <v>303</v>
      </c>
      <c r="AC13" s="420" t="s">
        <v>304</v>
      </c>
      <c r="AD13" s="59"/>
      <c r="AE13" s="416" t="s">
        <v>300</v>
      </c>
      <c r="AF13" s="417" t="s">
        <v>301</v>
      </c>
      <c r="AG13" s="418" t="s">
        <v>302</v>
      </c>
      <c r="AH13" s="59"/>
      <c r="AI13" s="419" t="s">
        <v>303</v>
      </c>
      <c r="AJ13" s="420" t="s">
        <v>304</v>
      </c>
      <c r="AK13" s="59"/>
      <c r="AL13" s="416" t="s">
        <v>300</v>
      </c>
      <c r="AM13" s="417" t="s">
        <v>301</v>
      </c>
      <c r="AN13" s="418" t="s">
        <v>302</v>
      </c>
      <c r="AO13" s="59"/>
      <c r="AP13" s="419" t="s">
        <v>303</v>
      </c>
      <c r="AQ13" s="420" t="s">
        <v>304</v>
      </c>
      <c r="AR13" s="415"/>
    </row>
    <row r="14" ht="12.0" customHeight="1">
      <c r="A14" s="59"/>
      <c r="B14" s="59"/>
      <c r="C14" s="59"/>
      <c r="E14" s="340"/>
      <c r="F14" s="421" t="s">
        <v>305</v>
      </c>
      <c r="G14" s="517"/>
      <c r="H14" s="423" t="s">
        <v>305</v>
      </c>
      <c r="I14" s="59"/>
      <c r="J14" s="421" t="s">
        <v>305</v>
      </c>
      <c r="K14" s="422"/>
      <c r="L14" s="423" t="s">
        <v>305</v>
      </c>
      <c r="M14" s="59"/>
      <c r="N14" s="424"/>
      <c r="O14" s="425"/>
      <c r="P14" s="59"/>
      <c r="Q14" s="421" t="s">
        <v>305</v>
      </c>
      <c r="R14" s="422"/>
      <c r="S14" s="423" t="s">
        <v>305</v>
      </c>
      <c r="T14" s="59"/>
      <c r="U14" s="424"/>
      <c r="V14" s="425"/>
      <c r="W14" s="59"/>
      <c r="X14" s="421" t="s">
        <v>305</v>
      </c>
      <c r="Y14" s="422"/>
      <c r="Z14" s="423" t="s">
        <v>305</v>
      </c>
      <c r="AA14" s="59"/>
      <c r="AB14" s="424"/>
      <c r="AC14" s="425"/>
      <c r="AD14" s="59"/>
      <c r="AE14" s="421" t="s">
        <v>305</v>
      </c>
      <c r="AF14" s="422"/>
      <c r="AG14" s="423" t="s">
        <v>305</v>
      </c>
      <c r="AH14" s="59"/>
      <c r="AI14" s="424"/>
      <c r="AJ14" s="425"/>
      <c r="AK14" s="59"/>
      <c r="AL14" s="421" t="s">
        <v>305</v>
      </c>
      <c r="AM14" s="422"/>
      <c r="AN14" s="423" t="s">
        <v>305</v>
      </c>
      <c r="AO14" s="59"/>
      <c r="AP14" s="424"/>
      <c r="AQ14" s="425"/>
      <c r="AR14" s="415"/>
    </row>
    <row r="15" ht="12.0" customHeight="1">
      <c r="A15" s="59"/>
      <c r="B15" s="351" t="s">
        <v>218</v>
      </c>
      <c r="C15" s="426" t="str">
        <f t="shared" ref="C15:C28" si="1">D$6&amp;"."&amp;B15</f>
        <v>General Service 50 to 1,499 KW.Monthly Service Charge</v>
      </c>
      <c r="D15" s="427" t="s">
        <v>306</v>
      </c>
      <c r="E15" s="351"/>
      <c r="F15" s="428">
        <f>VLOOKUP($C15,'Proposed Rates'!$B:$J,F$11,FALSE)</f>
        <v>200</v>
      </c>
      <c r="G15" s="446">
        <f t="shared" ref="G15:G28" si="2">IF($D15="Monthly",1,IF($D15="per KW",$F$10,IF($D15="per kWh",$F$9,0)))</f>
        <v>1</v>
      </c>
      <c r="H15" s="431">
        <f t="shared" ref="H15:H28" si="3">G15*F15</f>
        <v>200</v>
      </c>
      <c r="I15" s="80"/>
      <c r="J15" s="428">
        <f>VLOOKUP($C15,'Proposed Rates'!$B:$J,J$11,FALSE)</f>
        <v>200</v>
      </c>
      <c r="K15" s="446">
        <f t="shared" ref="K15:K28" si="4">IF($D15="Monthly",1,IF($D15="per KW",$F$10,IF($D15="per kWh",$F$9,0)))</f>
        <v>1</v>
      </c>
      <c r="L15" s="431">
        <f t="shared" ref="L15:L28" si="5">K15*J15</f>
        <v>200</v>
      </c>
      <c r="M15" s="80"/>
      <c r="N15" s="432">
        <f t="shared" ref="N15:N46" si="6">L15-H15</f>
        <v>0</v>
      </c>
      <c r="O15" s="433">
        <f t="shared" ref="O15:O46" si="7">IF((H15)=0,"",(N15/H15))</f>
        <v>0</v>
      </c>
      <c r="P15" s="59"/>
      <c r="Q15" s="428">
        <f>VLOOKUP($C15,'Proposed Rates'!$B:$J,Q$11,FALSE)</f>
        <v>200</v>
      </c>
      <c r="R15" s="446">
        <f t="shared" ref="R15:R28" si="8">IF($D15="Monthly",1,IF($D15="per KW",$F$10,IF($D15="per kWh",$F$9,0)))</f>
        <v>1</v>
      </c>
      <c r="S15" s="431">
        <f t="shared" ref="S15:S28" si="9">R15*Q15</f>
        <v>200</v>
      </c>
      <c r="T15" s="80"/>
      <c r="U15" s="432">
        <f t="shared" ref="U15:U46" si="10">S15-L15</f>
        <v>0</v>
      </c>
      <c r="V15" s="433">
        <f t="shared" ref="V15:V46" si="11">IF((L15)=0,"",(U15/L15))</f>
        <v>0</v>
      </c>
      <c r="W15" s="59"/>
      <c r="X15" s="428">
        <f>VLOOKUP($C15,'Proposed Rates'!$B:$J,X$11,FALSE)</f>
        <v>200</v>
      </c>
      <c r="Y15" s="446">
        <f t="shared" ref="Y15:Y28" si="12">IF($D15="Monthly",1,IF($D15="per KW",$F$10,IF($D15="per kWh",$F$9,0)))</f>
        <v>1</v>
      </c>
      <c r="Z15" s="431">
        <f t="shared" ref="Z15:Z28" si="13">Y15*X15</f>
        <v>200</v>
      </c>
      <c r="AA15" s="80"/>
      <c r="AB15" s="432">
        <f t="shared" ref="AB15:AB46" si="14">Z15-S15</f>
        <v>0</v>
      </c>
      <c r="AC15" s="433">
        <f t="shared" ref="AC15:AC46" si="15">IF((S15)=0,"",(AB15/S15))</f>
        <v>0</v>
      </c>
      <c r="AD15" s="59"/>
      <c r="AE15" s="428">
        <f>VLOOKUP($C15,'Proposed Rates'!$B:$J,AE$11,FALSE)</f>
        <v>200</v>
      </c>
      <c r="AF15" s="446">
        <f t="shared" ref="AF15:AF28" si="16">IF($D15="Monthly",1,IF($D15="per KW",$F$10,IF($D15="per kWh",$F$9,0)))</f>
        <v>1</v>
      </c>
      <c r="AG15" s="431">
        <f t="shared" ref="AG15:AG28" si="17">AF15*AE15</f>
        <v>200</v>
      </c>
      <c r="AH15" s="80"/>
      <c r="AI15" s="432">
        <f t="shared" ref="AI15:AI46" si="18">AG15-Z15</f>
        <v>0</v>
      </c>
      <c r="AJ15" s="433">
        <f t="shared" ref="AJ15:AJ46" si="19">IF((Z15)=0,"",(AI15/Z15))</f>
        <v>0</v>
      </c>
      <c r="AK15" s="59"/>
      <c r="AL15" s="428">
        <f>VLOOKUP($C15,'Proposed Rates'!$B:$J,AL$11,FALSE)</f>
        <v>200</v>
      </c>
      <c r="AM15" s="446">
        <f t="shared" ref="AM15:AM28" si="20">IF($D15="Monthly",1,IF($D15="per KW",$F$10,IF($D15="per kWh",$F$9,0)))</f>
        <v>1</v>
      </c>
      <c r="AN15" s="431">
        <f t="shared" ref="AN15:AN28" si="21">AM15*AL15</f>
        <v>200</v>
      </c>
      <c r="AO15" s="80"/>
      <c r="AP15" s="432">
        <f t="shared" ref="AP15:AP46" si="22">AN15-AG15</f>
        <v>0</v>
      </c>
      <c r="AQ15" s="433">
        <f t="shared" ref="AQ15:AQ46" si="23">IF((AG15)=0,"",(AP15/AG15))</f>
        <v>0</v>
      </c>
      <c r="AR15" s="434"/>
    </row>
    <row r="16" ht="12.0" customHeight="1">
      <c r="A16" s="59"/>
      <c r="B16" s="351" t="s">
        <v>307</v>
      </c>
      <c r="C16" s="426" t="str">
        <f t="shared" si="1"/>
        <v>General Service 50 to 1,499 KW.Smart Meter Rate Adder</v>
      </c>
      <c r="D16" s="427" t="s">
        <v>306</v>
      </c>
      <c r="E16" s="351"/>
      <c r="F16" s="428">
        <f>IFERROR(VLOOKUP($C16,'Proposed Rates'!$B:$J,F$11,FALSE),0)</f>
        <v>0</v>
      </c>
      <c r="G16" s="446">
        <f t="shared" si="2"/>
        <v>1</v>
      </c>
      <c r="H16" s="431">
        <f t="shared" si="3"/>
        <v>0</v>
      </c>
      <c r="I16" s="80"/>
      <c r="J16" s="428">
        <f>IFERROR(VLOOKUP($C16,'Proposed Rates'!$B:$J,J$11,FALSE),0)</f>
        <v>0</v>
      </c>
      <c r="K16" s="446">
        <f t="shared" si="4"/>
        <v>1</v>
      </c>
      <c r="L16" s="431">
        <f t="shared" si="5"/>
        <v>0</v>
      </c>
      <c r="M16" s="80"/>
      <c r="N16" s="432">
        <f t="shared" si="6"/>
        <v>0</v>
      </c>
      <c r="O16" s="433" t="str">
        <f t="shared" si="7"/>
        <v/>
      </c>
      <c r="P16" s="59"/>
      <c r="Q16" s="428">
        <f>IFERROR(VLOOKUP($C16,'Proposed Rates'!$B:$J,Q$11,FALSE),0)</f>
        <v>0</v>
      </c>
      <c r="R16" s="446">
        <f t="shared" si="8"/>
        <v>1</v>
      </c>
      <c r="S16" s="431">
        <f t="shared" si="9"/>
        <v>0</v>
      </c>
      <c r="T16" s="80"/>
      <c r="U16" s="432">
        <f t="shared" si="10"/>
        <v>0</v>
      </c>
      <c r="V16" s="433" t="str">
        <f t="shared" si="11"/>
        <v/>
      </c>
      <c r="W16" s="59"/>
      <c r="X16" s="428">
        <f>IFERROR(VLOOKUP($C16,'Proposed Rates'!$B:$J,X$11,FALSE),0)</f>
        <v>0</v>
      </c>
      <c r="Y16" s="446">
        <f t="shared" si="12"/>
        <v>1</v>
      </c>
      <c r="Z16" s="431">
        <f t="shared" si="13"/>
        <v>0</v>
      </c>
      <c r="AA16" s="80"/>
      <c r="AB16" s="432">
        <f t="shared" si="14"/>
        <v>0</v>
      </c>
      <c r="AC16" s="433" t="str">
        <f t="shared" si="15"/>
        <v/>
      </c>
      <c r="AD16" s="59"/>
      <c r="AE16" s="428">
        <f>IFERROR(VLOOKUP($C16,'Proposed Rates'!$B:$J,AE$11,FALSE),0)</f>
        <v>0</v>
      </c>
      <c r="AF16" s="446">
        <f t="shared" si="16"/>
        <v>1</v>
      </c>
      <c r="AG16" s="431">
        <f t="shared" si="17"/>
        <v>0</v>
      </c>
      <c r="AH16" s="80"/>
      <c r="AI16" s="432">
        <f t="shared" si="18"/>
        <v>0</v>
      </c>
      <c r="AJ16" s="433" t="str">
        <f t="shared" si="19"/>
        <v/>
      </c>
      <c r="AK16" s="59"/>
      <c r="AL16" s="428">
        <f>IFERROR(VLOOKUP($C16,'Proposed Rates'!$B:$J,AL$11,FALSE),0)</f>
        <v>0</v>
      </c>
      <c r="AM16" s="446">
        <f t="shared" si="20"/>
        <v>1</v>
      </c>
      <c r="AN16" s="431">
        <f t="shared" si="21"/>
        <v>0</v>
      </c>
      <c r="AO16" s="80"/>
      <c r="AP16" s="432">
        <f t="shared" si="22"/>
        <v>0</v>
      </c>
      <c r="AQ16" s="433" t="str">
        <f t="shared" si="23"/>
        <v/>
      </c>
      <c r="AR16" s="434"/>
    </row>
    <row r="17" ht="12.0" customHeight="1">
      <c r="A17" s="59"/>
      <c r="B17" s="435" t="str">
        <f>'Proposed Rates'!C115</f>
        <v>Rate Rider Calculation for PILs</v>
      </c>
      <c r="C17" s="426" t="str">
        <f t="shared" si="1"/>
        <v>General Service 50 to 1,499 KW.Rate Rider Calculation for PILs</v>
      </c>
      <c r="D17" s="427" t="s">
        <v>377</v>
      </c>
      <c r="E17" s="351"/>
      <c r="F17" s="428" t="str">
        <f>IFERROR(VLOOKUP($C17,'Proposed Rates'!$B:$J,F$11,FALSE),0)</f>
        <v/>
      </c>
      <c r="G17" s="446">
        <f t="shared" si="2"/>
        <v>100</v>
      </c>
      <c r="H17" s="431">
        <f t="shared" si="3"/>
        <v>0</v>
      </c>
      <c r="I17" s="80"/>
      <c r="J17" s="428" t="str">
        <f>IFERROR(VLOOKUP($C17,'Proposed Rates'!$B:$J,J$11,FALSE),0)</f>
        <v/>
      </c>
      <c r="K17" s="446">
        <f t="shared" si="4"/>
        <v>100</v>
      </c>
      <c r="L17" s="431">
        <f t="shared" si="5"/>
        <v>0</v>
      </c>
      <c r="M17" s="80"/>
      <c r="N17" s="432">
        <f t="shared" si="6"/>
        <v>0</v>
      </c>
      <c r="O17" s="433" t="str">
        <f t="shared" si="7"/>
        <v/>
      </c>
      <c r="P17" s="59"/>
      <c r="Q17" s="428" t="str">
        <f>IFERROR(VLOOKUP($C17,'Proposed Rates'!$B:$J,Q$11,FALSE),0)</f>
        <v/>
      </c>
      <c r="R17" s="446">
        <f t="shared" si="8"/>
        <v>100</v>
      </c>
      <c r="S17" s="431">
        <f t="shared" si="9"/>
        <v>0</v>
      </c>
      <c r="T17" s="80"/>
      <c r="U17" s="432">
        <f t="shared" si="10"/>
        <v>0</v>
      </c>
      <c r="V17" s="433" t="str">
        <f t="shared" si="11"/>
        <v/>
      </c>
      <c r="W17" s="59"/>
      <c r="X17" s="428" t="str">
        <f>IFERROR(VLOOKUP($C17,'Proposed Rates'!$B:$J,X$11,FALSE),0)</f>
        <v/>
      </c>
      <c r="Y17" s="446">
        <f t="shared" si="12"/>
        <v>100</v>
      </c>
      <c r="Z17" s="431">
        <f t="shared" si="13"/>
        <v>0</v>
      </c>
      <c r="AA17" s="80"/>
      <c r="AB17" s="432">
        <f t="shared" si="14"/>
        <v>0</v>
      </c>
      <c r="AC17" s="433" t="str">
        <f t="shared" si="15"/>
        <v/>
      </c>
      <c r="AD17" s="59"/>
      <c r="AE17" s="428" t="str">
        <f>IFERROR(VLOOKUP($C17,'Proposed Rates'!$B:$J,AE$11,FALSE),0)</f>
        <v/>
      </c>
      <c r="AF17" s="446">
        <f t="shared" si="16"/>
        <v>100</v>
      </c>
      <c r="AG17" s="431">
        <f t="shared" si="17"/>
        <v>0</v>
      </c>
      <c r="AH17" s="80"/>
      <c r="AI17" s="432">
        <f t="shared" si="18"/>
        <v>0</v>
      </c>
      <c r="AJ17" s="433" t="str">
        <f t="shared" si="19"/>
        <v/>
      </c>
      <c r="AK17" s="59"/>
      <c r="AL17" s="428" t="str">
        <f>IFERROR(VLOOKUP($C17,'Proposed Rates'!$B:$J,AL$11,FALSE),0)</f>
        <v/>
      </c>
      <c r="AM17" s="446">
        <f t="shared" si="20"/>
        <v>100</v>
      </c>
      <c r="AN17" s="431">
        <f t="shared" si="21"/>
        <v>0</v>
      </c>
      <c r="AO17" s="80"/>
      <c r="AP17" s="432">
        <f t="shared" si="22"/>
        <v>0</v>
      </c>
      <c r="AQ17" s="433" t="str">
        <f t="shared" si="23"/>
        <v/>
      </c>
      <c r="AR17" s="434"/>
    </row>
    <row r="18" ht="12.0" customHeight="1">
      <c r="A18" s="59"/>
      <c r="B18" s="435" t="str">
        <f>'Proposed Rates'!C128</f>
        <v>Rate Rider Calculation for Generic</v>
      </c>
      <c r="C18" s="426" t="str">
        <f t="shared" si="1"/>
        <v>General Service 50 to 1,499 KW.Rate Rider Calculation for Generic</v>
      </c>
      <c r="D18" s="427" t="s">
        <v>377</v>
      </c>
      <c r="E18" s="351"/>
      <c r="F18" s="428" t="str">
        <f>IFERROR(VLOOKUP($C18,'Proposed Rates'!$B:$J,F$11,FALSE),0)</f>
        <v/>
      </c>
      <c r="G18" s="446">
        <f t="shared" si="2"/>
        <v>100</v>
      </c>
      <c r="H18" s="431">
        <f t="shared" si="3"/>
        <v>0</v>
      </c>
      <c r="I18" s="80"/>
      <c r="J18" s="428" t="str">
        <f>IFERROR(VLOOKUP($C18,'Proposed Rates'!$B:$J,J$11,FALSE),0)</f>
        <v/>
      </c>
      <c r="K18" s="446">
        <f t="shared" si="4"/>
        <v>100</v>
      </c>
      <c r="L18" s="431">
        <f t="shared" si="5"/>
        <v>0</v>
      </c>
      <c r="M18" s="80"/>
      <c r="N18" s="432">
        <f t="shared" si="6"/>
        <v>0</v>
      </c>
      <c r="O18" s="433" t="str">
        <f t="shared" si="7"/>
        <v/>
      </c>
      <c r="P18" s="59"/>
      <c r="Q18" s="428" t="str">
        <f>IFERROR(VLOOKUP($C18,'Proposed Rates'!$B:$J,Q$11,FALSE),0)</f>
        <v/>
      </c>
      <c r="R18" s="446">
        <f t="shared" si="8"/>
        <v>100</v>
      </c>
      <c r="S18" s="431">
        <f t="shared" si="9"/>
        <v>0</v>
      </c>
      <c r="T18" s="80"/>
      <c r="U18" s="432">
        <f t="shared" si="10"/>
        <v>0</v>
      </c>
      <c r="V18" s="433" t="str">
        <f t="shared" si="11"/>
        <v/>
      </c>
      <c r="W18" s="59"/>
      <c r="X18" s="428" t="str">
        <f>IFERROR(VLOOKUP($C18,'Proposed Rates'!$B:$J,X$11,FALSE),0)</f>
        <v/>
      </c>
      <c r="Y18" s="446">
        <f t="shared" si="12"/>
        <v>100</v>
      </c>
      <c r="Z18" s="431">
        <f t="shared" si="13"/>
        <v>0</v>
      </c>
      <c r="AA18" s="80"/>
      <c r="AB18" s="432">
        <f t="shared" si="14"/>
        <v>0</v>
      </c>
      <c r="AC18" s="433" t="str">
        <f t="shared" si="15"/>
        <v/>
      </c>
      <c r="AD18" s="59"/>
      <c r="AE18" s="428" t="str">
        <f>IFERROR(VLOOKUP($C18,'Proposed Rates'!$B:$J,AE$11,FALSE),0)</f>
        <v/>
      </c>
      <c r="AF18" s="446">
        <f t="shared" si="16"/>
        <v>100</v>
      </c>
      <c r="AG18" s="431">
        <f t="shared" si="17"/>
        <v>0</v>
      </c>
      <c r="AH18" s="80"/>
      <c r="AI18" s="432">
        <f t="shared" si="18"/>
        <v>0</v>
      </c>
      <c r="AJ18" s="433" t="str">
        <f t="shared" si="19"/>
        <v/>
      </c>
      <c r="AK18" s="59"/>
      <c r="AL18" s="428" t="str">
        <f>IFERROR(VLOOKUP($C18,'Proposed Rates'!$B:$J,AL$11,FALSE),0)</f>
        <v/>
      </c>
      <c r="AM18" s="446">
        <f t="shared" si="20"/>
        <v>100</v>
      </c>
      <c r="AN18" s="431">
        <f t="shared" si="21"/>
        <v>0</v>
      </c>
      <c r="AO18" s="80"/>
      <c r="AP18" s="432">
        <f t="shared" si="22"/>
        <v>0</v>
      </c>
      <c r="AQ18" s="433" t="str">
        <f t="shared" si="23"/>
        <v/>
      </c>
      <c r="AR18" s="434"/>
    </row>
    <row r="19" ht="12.0" customHeight="1">
      <c r="A19" s="59"/>
      <c r="B19" s="351" t="s">
        <v>116</v>
      </c>
      <c r="C19" s="426" t="str">
        <f t="shared" si="1"/>
        <v>General Service 50 to 1,499 KW.Distribution Volumetric Rate</v>
      </c>
      <c r="D19" s="427" t="s">
        <v>377</v>
      </c>
      <c r="E19" s="351"/>
      <c r="F19" s="445">
        <f>IFERROR(VLOOKUP($C19,'Proposed Rates'!$B:$J,F$11,FALSE),0)</f>
        <v>6.5553</v>
      </c>
      <c r="G19" s="446">
        <f t="shared" si="2"/>
        <v>100</v>
      </c>
      <c r="H19" s="431">
        <f t="shared" si="3"/>
        <v>655.53</v>
      </c>
      <c r="I19" s="80"/>
      <c r="J19" s="445">
        <f>IFERROR(VLOOKUP($C19,'Proposed Rates'!$B:$J,J$11,FALSE),0)</f>
        <v>8.0301</v>
      </c>
      <c r="K19" s="446">
        <f t="shared" si="4"/>
        <v>100</v>
      </c>
      <c r="L19" s="431">
        <f t="shared" si="5"/>
        <v>803.01</v>
      </c>
      <c r="M19" s="80"/>
      <c r="N19" s="432">
        <f t="shared" si="6"/>
        <v>147.48</v>
      </c>
      <c r="O19" s="433">
        <f t="shared" si="7"/>
        <v>0.2249782619</v>
      </c>
      <c r="P19" s="59"/>
      <c r="Q19" s="445">
        <f>IFERROR(VLOOKUP($C19,'Proposed Rates'!$B:$J,Q$11,FALSE),0)</f>
        <v>8.6812</v>
      </c>
      <c r="R19" s="446">
        <f t="shared" si="8"/>
        <v>100</v>
      </c>
      <c r="S19" s="431">
        <f t="shared" si="9"/>
        <v>868.12</v>
      </c>
      <c r="T19" s="80"/>
      <c r="U19" s="432">
        <f t="shared" si="10"/>
        <v>65.11</v>
      </c>
      <c r="V19" s="433">
        <f t="shared" si="11"/>
        <v>0.08108242737</v>
      </c>
      <c r="W19" s="59"/>
      <c r="X19" s="445">
        <f>IFERROR(VLOOKUP($C19,'Proposed Rates'!$B:$J,X$11,FALSE),0)</f>
        <v>9.5341</v>
      </c>
      <c r="Y19" s="446">
        <f t="shared" si="12"/>
        <v>100</v>
      </c>
      <c r="Z19" s="431">
        <f t="shared" si="13"/>
        <v>953.41</v>
      </c>
      <c r="AA19" s="80"/>
      <c r="AB19" s="432">
        <f t="shared" si="14"/>
        <v>85.29</v>
      </c>
      <c r="AC19" s="433">
        <f t="shared" si="15"/>
        <v>0.09824678616</v>
      </c>
      <c r="AD19" s="59"/>
      <c r="AE19" s="445">
        <f>IFERROR(VLOOKUP($C19,'Proposed Rates'!$B:$J,AE$11,FALSE),0)</f>
        <v>10.1539</v>
      </c>
      <c r="AF19" s="446">
        <f t="shared" si="16"/>
        <v>100</v>
      </c>
      <c r="AG19" s="431">
        <f t="shared" si="17"/>
        <v>1015.39</v>
      </c>
      <c r="AH19" s="80"/>
      <c r="AI19" s="432">
        <f t="shared" si="18"/>
        <v>61.98</v>
      </c>
      <c r="AJ19" s="433">
        <f t="shared" si="19"/>
        <v>0.06500875804</v>
      </c>
      <c r="AK19" s="59"/>
      <c r="AL19" s="445">
        <f>IFERROR(VLOOKUP($C19,'Proposed Rates'!$B:$J,AL$11,FALSE),0)</f>
        <v>10.7684</v>
      </c>
      <c r="AM19" s="446">
        <f t="shared" si="20"/>
        <v>100</v>
      </c>
      <c r="AN19" s="431">
        <f t="shared" si="21"/>
        <v>1076.84</v>
      </c>
      <c r="AO19" s="80"/>
      <c r="AP19" s="432">
        <f t="shared" si="22"/>
        <v>61.45</v>
      </c>
      <c r="AQ19" s="433">
        <f t="shared" si="23"/>
        <v>0.06051861846</v>
      </c>
      <c r="AR19" s="434"/>
    </row>
    <row r="20" ht="12.0" customHeight="1">
      <c r="A20" s="59"/>
      <c r="B20" s="351" t="s">
        <v>309</v>
      </c>
      <c r="C20" s="426" t="str">
        <f t="shared" si="1"/>
        <v>General Service 50 to 1,499 KW.Smart Meter Disposition Rider</v>
      </c>
      <c r="D20" s="427" t="s">
        <v>308</v>
      </c>
      <c r="E20" s="351"/>
      <c r="F20" s="428">
        <f>IFERROR(VLOOKUP($C20,'Proposed Rates'!$B:$J,F$11,FALSE),0)</f>
        <v>0</v>
      </c>
      <c r="G20" s="446">
        <f t="shared" si="2"/>
        <v>51000</v>
      </c>
      <c r="H20" s="431">
        <f t="shared" si="3"/>
        <v>0</v>
      </c>
      <c r="I20" s="80"/>
      <c r="J20" s="428">
        <f>IFERROR(VLOOKUP($C20,'Proposed Rates'!$B:$J,J$11,FALSE),0)</f>
        <v>0</v>
      </c>
      <c r="K20" s="446">
        <f t="shared" si="4"/>
        <v>51000</v>
      </c>
      <c r="L20" s="431">
        <f t="shared" si="5"/>
        <v>0</v>
      </c>
      <c r="M20" s="80"/>
      <c r="N20" s="432">
        <f t="shared" si="6"/>
        <v>0</v>
      </c>
      <c r="O20" s="433" t="str">
        <f t="shared" si="7"/>
        <v/>
      </c>
      <c r="P20" s="59"/>
      <c r="Q20" s="428">
        <f>IFERROR(VLOOKUP($C20,'Proposed Rates'!$B:$J,Q$11,FALSE),0)</f>
        <v>0</v>
      </c>
      <c r="R20" s="446">
        <f t="shared" si="8"/>
        <v>51000</v>
      </c>
      <c r="S20" s="431">
        <f t="shared" si="9"/>
        <v>0</v>
      </c>
      <c r="T20" s="80"/>
      <c r="U20" s="432">
        <f t="shared" si="10"/>
        <v>0</v>
      </c>
      <c r="V20" s="433" t="str">
        <f t="shared" si="11"/>
        <v/>
      </c>
      <c r="W20" s="59"/>
      <c r="X20" s="428">
        <f>IFERROR(VLOOKUP($C20,'Proposed Rates'!$B:$J,X$11,FALSE),0)</f>
        <v>0</v>
      </c>
      <c r="Y20" s="446">
        <f t="shared" si="12"/>
        <v>51000</v>
      </c>
      <c r="Z20" s="431">
        <f t="shared" si="13"/>
        <v>0</v>
      </c>
      <c r="AA20" s="80"/>
      <c r="AB20" s="432">
        <f t="shared" si="14"/>
        <v>0</v>
      </c>
      <c r="AC20" s="433" t="str">
        <f t="shared" si="15"/>
        <v/>
      </c>
      <c r="AD20" s="59"/>
      <c r="AE20" s="428">
        <f>IFERROR(VLOOKUP($C20,'Proposed Rates'!$B:$J,AE$11,FALSE),0)</f>
        <v>0</v>
      </c>
      <c r="AF20" s="446">
        <f t="shared" si="16"/>
        <v>51000</v>
      </c>
      <c r="AG20" s="431">
        <f t="shared" si="17"/>
        <v>0</v>
      </c>
      <c r="AH20" s="80"/>
      <c r="AI20" s="432">
        <f t="shared" si="18"/>
        <v>0</v>
      </c>
      <c r="AJ20" s="433" t="str">
        <f t="shared" si="19"/>
        <v/>
      </c>
      <c r="AK20" s="59"/>
      <c r="AL20" s="428">
        <f>IFERROR(VLOOKUP($C20,'Proposed Rates'!$B:$J,AL$11,FALSE),0)</f>
        <v>0</v>
      </c>
      <c r="AM20" s="446">
        <f t="shared" si="20"/>
        <v>51000</v>
      </c>
      <c r="AN20" s="431">
        <f t="shared" si="21"/>
        <v>0</v>
      </c>
      <c r="AO20" s="80"/>
      <c r="AP20" s="432">
        <f t="shared" si="22"/>
        <v>0</v>
      </c>
      <c r="AQ20" s="433" t="str">
        <f t="shared" si="23"/>
        <v/>
      </c>
      <c r="AR20" s="434"/>
    </row>
    <row r="21" ht="12.0" customHeight="1">
      <c r="A21" s="59"/>
      <c r="B21" s="351" t="s">
        <v>241</v>
      </c>
      <c r="C21" s="426" t="str">
        <f t="shared" si="1"/>
        <v>General Service 50 to 1,499 KW.LRAM Rate Rider</v>
      </c>
      <c r="D21" s="427" t="s">
        <v>377</v>
      </c>
      <c r="E21" s="351"/>
      <c r="F21" s="445">
        <f>'Proposed Rates'!E79+'Proposed Rates'!E92</f>
        <v>-0.2477</v>
      </c>
      <c r="G21" s="446">
        <f t="shared" si="2"/>
        <v>100</v>
      </c>
      <c r="H21" s="431">
        <f t="shared" si="3"/>
        <v>-24.77</v>
      </c>
      <c r="I21" s="80"/>
      <c r="J21" s="445">
        <f>'Proposed Rates'!F79+'Proposed Rates'!F92</f>
        <v>0</v>
      </c>
      <c r="K21" s="446">
        <f t="shared" si="4"/>
        <v>100</v>
      </c>
      <c r="L21" s="431">
        <f t="shared" si="5"/>
        <v>0</v>
      </c>
      <c r="M21" s="80"/>
      <c r="N21" s="432">
        <f t="shared" si="6"/>
        <v>24.77</v>
      </c>
      <c r="O21" s="433">
        <f t="shared" si="7"/>
        <v>-1</v>
      </c>
      <c r="P21" s="59"/>
      <c r="Q21" s="445">
        <f>'Proposed Rates'!G79+'Proposed Rates'!G92</f>
        <v>0.0295</v>
      </c>
      <c r="R21" s="446">
        <f t="shared" si="8"/>
        <v>100</v>
      </c>
      <c r="S21" s="431">
        <f t="shared" si="9"/>
        <v>2.95</v>
      </c>
      <c r="T21" s="80"/>
      <c r="U21" s="432">
        <f t="shared" si="10"/>
        <v>2.95</v>
      </c>
      <c r="V21" s="433" t="str">
        <f t="shared" si="11"/>
        <v/>
      </c>
      <c r="W21" s="59"/>
      <c r="X21" s="445">
        <f>IFERROR(VLOOKUP($C21,'Proposed Rates'!$B:$J,X$11,FALSE),0)</f>
        <v>0</v>
      </c>
      <c r="Y21" s="446">
        <f t="shared" si="12"/>
        <v>100</v>
      </c>
      <c r="Z21" s="431">
        <f t="shared" si="13"/>
        <v>0</v>
      </c>
      <c r="AA21" s="80"/>
      <c r="AB21" s="432">
        <f t="shared" si="14"/>
        <v>-2.95</v>
      </c>
      <c r="AC21" s="433">
        <f t="shared" si="15"/>
        <v>-1</v>
      </c>
      <c r="AD21" s="59"/>
      <c r="AE21" s="445">
        <f>IFERROR(VLOOKUP($C21,'Proposed Rates'!$B:$J,AE$11,FALSE),0)</f>
        <v>0</v>
      </c>
      <c r="AF21" s="446">
        <f t="shared" si="16"/>
        <v>100</v>
      </c>
      <c r="AG21" s="431">
        <f t="shared" si="17"/>
        <v>0</v>
      </c>
      <c r="AH21" s="80"/>
      <c r="AI21" s="432">
        <f t="shared" si="18"/>
        <v>0</v>
      </c>
      <c r="AJ21" s="433" t="str">
        <f t="shared" si="19"/>
        <v/>
      </c>
      <c r="AK21" s="59"/>
      <c r="AL21" s="445">
        <f>IFERROR(VLOOKUP($C21,'Proposed Rates'!$B:$J,AL$11,FALSE),0)</f>
        <v>0</v>
      </c>
      <c r="AM21" s="446">
        <f t="shared" si="20"/>
        <v>100</v>
      </c>
      <c r="AN21" s="431">
        <f t="shared" si="21"/>
        <v>0</v>
      </c>
      <c r="AO21" s="80"/>
      <c r="AP21" s="432">
        <f t="shared" si="22"/>
        <v>0</v>
      </c>
      <c r="AQ21" s="433" t="str">
        <f t="shared" si="23"/>
        <v/>
      </c>
      <c r="AR21" s="434"/>
    </row>
    <row r="22" ht="12.0" customHeight="1">
      <c r="A22" s="59"/>
      <c r="B22" s="435" t="s">
        <v>237</v>
      </c>
      <c r="C22" s="426" t="str">
        <f t="shared" si="1"/>
        <v>General Service 50 to 1,499 KW.Deferral/Variance Account Disposition Rate Rider Group 2</v>
      </c>
      <c r="D22" s="427" t="s">
        <v>377</v>
      </c>
      <c r="E22" s="351"/>
      <c r="F22" s="428">
        <f>IFERROR(VLOOKUP($C22,'Proposed Rates'!$B:$J,F$11,FALSE),0)</f>
        <v>0</v>
      </c>
      <c r="G22" s="446">
        <f t="shared" si="2"/>
        <v>100</v>
      </c>
      <c r="H22" s="431">
        <f t="shared" si="3"/>
        <v>0</v>
      </c>
      <c r="I22" s="80"/>
      <c r="J22" s="428">
        <f>IFERROR(VLOOKUP($C22,'Proposed Rates'!$B:$J,J$11,FALSE),0)</f>
        <v>-0.1203</v>
      </c>
      <c r="K22" s="446">
        <f t="shared" si="4"/>
        <v>100</v>
      </c>
      <c r="L22" s="431">
        <f t="shared" si="5"/>
        <v>-12.03</v>
      </c>
      <c r="M22" s="80"/>
      <c r="N22" s="432">
        <f t="shared" si="6"/>
        <v>-12.03</v>
      </c>
      <c r="O22" s="433" t="str">
        <f t="shared" si="7"/>
        <v/>
      </c>
      <c r="P22" s="59"/>
      <c r="Q22" s="428">
        <f>IFERROR(VLOOKUP($C22,'Proposed Rates'!$B:$J,Q$11,FALSE),0)</f>
        <v>0</v>
      </c>
      <c r="R22" s="446">
        <f t="shared" si="8"/>
        <v>100</v>
      </c>
      <c r="S22" s="431">
        <f t="shared" si="9"/>
        <v>0</v>
      </c>
      <c r="T22" s="80"/>
      <c r="U22" s="432">
        <f t="shared" si="10"/>
        <v>12.03</v>
      </c>
      <c r="V22" s="433">
        <f t="shared" si="11"/>
        <v>-1</v>
      </c>
      <c r="W22" s="59"/>
      <c r="X22" s="428">
        <f>IFERROR(VLOOKUP($C22,'Proposed Rates'!$B:$J,X$11,FALSE),0)</f>
        <v>0</v>
      </c>
      <c r="Y22" s="446">
        <f t="shared" si="12"/>
        <v>100</v>
      </c>
      <c r="Z22" s="431">
        <f t="shared" si="13"/>
        <v>0</v>
      </c>
      <c r="AA22" s="80"/>
      <c r="AB22" s="432">
        <f t="shared" si="14"/>
        <v>0</v>
      </c>
      <c r="AC22" s="433" t="str">
        <f t="shared" si="15"/>
        <v/>
      </c>
      <c r="AD22" s="59"/>
      <c r="AE22" s="428">
        <f>IFERROR(VLOOKUP($C22,'Proposed Rates'!$B:$J,AE$11,FALSE),0)</f>
        <v>0</v>
      </c>
      <c r="AF22" s="446">
        <f t="shared" si="16"/>
        <v>100</v>
      </c>
      <c r="AG22" s="431">
        <f t="shared" si="17"/>
        <v>0</v>
      </c>
      <c r="AH22" s="80"/>
      <c r="AI22" s="432">
        <f t="shared" si="18"/>
        <v>0</v>
      </c>
      <c r="AJ22" s="433" t="str">
        <f t="shared" si="19"/>
        <v/>
      </c>
      <c r="AK22" s="59"/>
      <c r="AL22" s="428">
        <f>IFERROR(VLOOKUP($C22,'Proposed Rates'!$B:$J,AL$11,FALSE),0)</f>
        <v>0</v>
      </c>
      <c r="AM22" s="446">
        <f t="shared" si="20"/>
        <v>100</v>
      </c>
      <c r="AN22" s="431">
        <f t="shared" si="21"/>
        <v>0</v>
      </c>
      <c r="AO22" s="80"/>
      <c r="AP22" s="432">
        <f t="shared" si="22"/>
        <v>0</v>
      </c>
      <c r="AQ22" s="433" t="str">
        <f t="shared" si="23"/>
        <v/>
      </c>
      <c r="AR22" s="434"/>
    </row>
    <row r="23" ht="12.0" customHeight="1">
      <c r="A23" s="59"/>
      <c r="B23" s="435"/>
      <c r="C23" s="426" t="str">
        <f t="shared" si="1"/>
        <v>General Service 50 to 1,499 KW.</v>
      </c>
      <c r="D23" s="427"/>
      <c r="E23" s="351"/>
      <c r="F23" s="428">
        <f>IFERROR(VLOOKUP($C23,'Proposed Rates'!$B:$J,F$11,FALSE),0)</f>
        <v>0</v>
      </c>
      <c r="G23" s="446">
        <f t="shared" si="2"/>
        <v>0</v>
      </c>
      <c r="H23" s="431">
        <f t="shared" si="3"/>
        <v>0</v>
      </c>
      <c r="I23" s="80"/>
      <c r="J23" s="428">
        <f>IFERROR(VLOOKUP($C23,'Proposed Rates'!$B:$J,J$11,FALSE),0)</f>
        <v>0</v>
      </c>
      <c r="K23" s="446">
        <f t="shared" si="4"/>
        <v>0</v>
      </c>
      <c r="L23" s="431">
        <f t="shared" si="5"/>
        <v>0</v>
      </c>
      <c r="M23" s="80"/>
      <c r="N23" s="432">
        <f t="shared" si="6"/>
        <v>0</v>
      </c>
      <c r="O23" s="433" t="str">
        <f t="shared" si="7"/>
        <v/>
      </c>
      <c r="P23" s="59"/>
      <c r="Q23" s="428">
        <f>IFERROR(VLOOKUP($C23,'Proposed Rates'!$B:$J,Q$11,FALSE),0)</f>
        <v>0</v>
      </c>
      <c r="R23" s="446">
        <f t="shared" si="8"/>
        <v>0</v>
      </c>
      <c r="S23" s="431">
        <f t="shared" si="9"/>
        <v>0</v>
      </c>
      <c r="T23" s="80"/>
      <c r="U23" s="432">
        <f t="shared" si="10"/>
        <v>0</v>
      </c>
      <c r="V23" s="433" t="str">
        <f t="shared" si="11"/>
        <v/>
      </c>
      <c r="W23" s="59"/>
      <c r="X23" s="428">
        <f>IFERROR(VLOOKUP($C23,'Proposed Rates'!$B:$J,X$11,FALSE),0)</f>
        <v>0</v>
      </c>
      <c r="Y23" s="446">
        <f t="shared" si="12"/>
        <v>0</v>
      </c>
      <c r="Z23" s="431">
        <f t="shared" si="13"/>
        <v>0</v>
      </c>
      <c r="AA23" s="80"/>
      <c r="AB23" s="432">
        <f t="shared" si="14"/>
        <v>0</v>
      </c>
      <c r="AC23" s="433" t="str">
        <f t="shared" si="15"/>
        <v/>
      </c>
      <c r="AD23" s="59"/>
      <c r="AE23" s="428">
        <f>IFERROR(VLOOKUP($C23,'Proposed Rates'!$B:$J,AE$11,FALSE),0)</f>
        <v>0</v>
      </c>
      <c r="AF23" s="446">
        <f t="shared" si="16"/>
        <v>0</v>
      </c>
      <c r="AG23" s="431">
        <f t="shared" si="17"/>
        <v>0</v>
      </c>
      <c r="AH23" s="80"/>
      <c r="AI23" s="432">
        <f t="shared" si="18"/>
        <v>0</v>
      </c>
      <c r="AJ23" s="433" t="str">
        <f t="shared" si="19"/>
        <v/>
      </c>
      <c r="AK23" s="59"/>
      <c r="AL23" s="428">
        <f>IFERROR(VLOOKUP($C23,'Proposed Rates'!$B:$J,AL$11,FALSE),0)</f>
        <v>0</v>
      </c>
      <c r="AM23" s="446">
        <f t="shared" si="20"/>
        <v>0</v>
      </c>
      <c r="AN23" s="431">
        <f t="shared" si="21"/>
        <v>0</v>
      </c>
      <c r="AO23" s="80"/>
      <c r="AP23" s="432">
        <f t="shared" si="22"/>
        <v>0</v>
      </c>
      <c r="AQ23" s="433" t="str">
        <f t="shared" si="23"/>
        <v/>
      </c>
      <c r="AR23" s="434"/>
    </row>
    <row r="24" ht="12.0" customHeight="1">
      <c r="A24" s="59"/>
      <c r="B24" s="435"/>
      <c r="C24" s="426" t="str">
        <f t="shared" si="1"/>
        <v>General Service 50 to 1,499 KW.</v>
      </c>
      <c r="D24" s="427"/>
      <c r="E24" s="351"/>
      <c r="F24" s="428">
        <f>IFERROR(VLOOKUP($C24,'Proposed Rates'!$B:$J,F$11,FALSE),0)</f>
        <v>0</v>
      </c>
      <c r="G24" s="446">
        <f t="shared" si="2"/>
        <v>0</v>
      </c>
      <c r="H24" s="431">
        <f t="shared" si="3"/>
        <v>0</v>
      </c>
      <c r="I24" s="80"/>
      <c r="J24" s="428">
        <f>IFERROR(VLOOKUP($C24,'Proposed Rates'!$B:$J,J$11,FALSE),0)</f>
        <v>0</v>
      </c>
      <c r="K24" s="446">
        <f t="shared" si="4"/>
        <v>0</v>
      </c>
      <c r="L24" s="431">
        <f t="shared" si="5"/>
        <v>0</v>
      </c>
      <c r="M24" s="80"/>
      <c r="N24" s="432">
        <f t="shared" si="6"/>
        <v>0</v>
      </c>
      <c r="O24" s="433" t="str">
        <f t="shared" si="7"/>
        <v/>
      </c>
      <c r="P24" s="59"/>
      <c r="Q24" s="428">
        <f>IFERROR(VLOOKUP($C24,'Proposed Rates'!$B:$J,Q$11,FALSE),0)</f>
        <v>0</v>
      </c>
      <c r="R24" s="446">
        <f t="shared" si="8"/>
        <v>0</v>
      </c>
      <c r="S24" s="431">
        <f t="shared" si="9"/>
        <v>0</v>
      </c>
      <c r="T24" s="80"/>
      <c r="U24" s="432">
        <f t="shared" si="10"/>
        <v>0</v>
      </c>
      <c r="V24" s="433" t="str">
        <f t="shared" si="11"/>
        <v/>
      </c>
      <c r="W24" s="59"/>
      <c r="X24" s="428">
        <f>IFERROR(VLOOKUP($C24,'Proposed Rates'!$B:$J,X$11,FALSE),0)</f>
        <v>0</v>
      </c>
      <c r="Y24" s="446">
        <f t="shared" si="12"/>
        <v>0</v>
      </c>
      <c r="Z24" s="431">
        <f t="shared" si="13"/>
        <v>0</v>
      </c>
      <c r="AA24" s="80"/>
      <c r="AB24" s="432">
        <f t="shared" si="14"/>
        <v>0</v>
      </c>
      <c r="AC24" s="433" t="str">
        <f t="shared" si="15"/>
        <v/>
      </c>
      <c r="AD24" s="59"/>
      <c r="AE24" s="428">
        <f>IFERROR(VLOOKUP($C24,'Proposed Rates'!$B:$J,AE$11,FALSE),0)</f>
        <v>0</v>
      </c>
      <c r="AF24" s="446">
        <f t="shared" si="16"/>
        <v>0</v>
      </c>
      <c r="AG24" s="431">
        <f t="shared" si="17"/>
        <v>0</v>
      </c>
      <c r="AH24" s="80"/>
      <c r="AI24" s="432">
        <f t="shared" si="18"/>
        <v>0</v>
      </c>
      <c r="AJ24" s="433" t="str">
        <f t="shared" si="19"/>
        <v/>
      </c>
      <c r="AK24" s="59"/>
      <c r="AL24" s="428">
        <f>IFERROR(VLOOKUP($C24,'Proposed Rates'!$B:$J,AL$11,FALSE),0)</f>
        <v>0</v>
      </c>
      <c r="AM24" s="446">
        <f t="shared" si="20"/>
        <v>0</v>
      </c>
      <c r="AN24" s="431">
        <f t="shared" si="21"/>
        <v>0</v>
      </c>
      <c r="AO24" s="80"/>
      <c r="AP24" s="432">
        <f t="shared" si="22"/>
        <v>0</v>
      </c>
      <c r="AQ24" s="433" t="str">
        <f t="shared" si="23"/>
        <v/>
      </c>
      <c r="AR24" s="434"/>
    </row>
    <row r="25" ht="12.0" customHeight="1">
      <c r="A25" s="59"/>
      <c r="B25" s="435"/>
      <c r="C25" s="426" t="str">
        <f t="shared" si="1"/>
        <v>General Service 50 to 1,499 KW.</v>
      </c>
      <c r="D25" s="427"/>
      <c r="E25" s="351"/>
      <c r="F25" s="428">
        <f>IFERROR(VLOOKUP($C25,'Proposed Rates'!$B:$J,F$11,FALSE),0)</f>
        <v>0</v>
      </c>
      <c r="G25" s="446">
        <f t="shared" si="2"/>
        <v>0</v>
      </c>
      <c r="H25" s="431">
        <f t="shared" si="3"/>
        <v>0</v>
      </c>
      <c r="I25" s="80"/>
      <c r="J25" s="428">
        <f>IFERROR(VLOOKUP($C25,'Proposed Rates'!$B:$J,J$11,FALSE),0)</f>
        <v>0</v>
      </c>
      <c r="K25" s="446">
        <f t="shared" si="4"/>
        <v>0</v>
      </c>
      <c r="L25" s="431">
        <f t="shared" si="5"/>
        <v>0</v>
      </c>
      <c r="M25" s="80"/>
      <c r="N25" s="432">
        <f t="shared" si="6"/>
        <v>0</v>
      </c>
      <c r="O25" s="433" t="str">
        <f t="shared" si="7"/>
        <v/>
      </c>
      <c r="P25" s="59"/>
      <c r="Q25" s="428">
        <f>IFERROR(VLOOKUP($C25,'Proposed Rates'!$B:$J,Q$11,FALSE),0)</f>
        <v>0</v>
      </c>
      <c r="R25" s="446">
        <f t="shared" si="8"/>
        <v>0</v>
      </c>
      <c r="S25" s="431">
        <f t="shared" si="9"/>
        <v>0</v>
      </c>
      <c r="T25" s="80"/>
      <c r="U25" s="432">
        <f t="shared" si="10"/>
        <v>0</v>
      </c>
      <c r="V25" s="433" t="str">
        <f t="shared" si="11"/>
        <v/>
      </c>
      <c r="W25" s="59"/>
      <c r="X25" s="428">
        <f>IFERROR(VLOOKUP($C25,'Proposed Rates'!$B:$J,X$11,FALSE),0)</f>
        <v>0</v>
      </c>
      <c r="Y25" s="446">
        <f t="shared" si="12"/>
        <v>0</v>
      </c>
      <c r="Z25" s="431">
        <f t="shared" si="13"/>
        <v>0</v>
      </c>
      <c r="AA25" s="80"/>
      <c r="AB25" s="432">
        <f t="shared" si="14"/>
        <v>0</v>
      </c>
      <c r="AC25" s="433" t="str">
        <f t="shared" si="15"/>
        <v/>
      </c>
      <c r="AD25" s="59"/>
      <c r="AE25" s="428">
        <f>IFERROR(VLOOKUP($C25,'Proposed Rates'!$B:$J,AE$11,FALSE),0)</f>
        <v>0</v>
      </c>
      <c r="AF25" s="446">
        <f t="shared" si="16"/>
        <v>0</v>
      </c>
      <c r="AG25" s="431">
        <f t="shared" si="17"/>
        <v>0</v>
      </c>
      <c r="AH25" s="80"/>
      <c r="AI25" s="432">
        <f t="shared" si="18"/>
        <v>0</v>
      </c>
      <c r="AJ25" s="433" t="str">
        <f t="shared" si="19"/>
        <v/>
      </c>
      <c r="AK25" s="59"/>
      <c r="AL25" s="428">
        <f>IFERROR(VLOOKUP($C25,'Proposed Rates'!$B:$J,AL$11,FALSE),0)</f>
        <v>0</v>
      </c>
      <c r="AM25" s="446">
        <f t="shared" si="20"/>
        <v>0</v>
      </c>
      <c r="AN25" s="431">
        <f t="shared" si="21"/>
        <v>0</v>
      </c>
      <c r="AO25" s="80"/>
      <c r="AP25" s="432">
        <f t="shared" si="22"/>
        <v>0</v>
      </c>
      <c r="AQ25" s="433" t="str">
        <f t="shared" si="23"/>
        <v/>
      </c>
      <c r="AR25" s="434"/>
    </row>
    <row r="26" ht="12.0" customHeight="1">
      <c r="A26" s="59"/>
      <c r="B26" s="435"/>
      <c r="C26" s="426" t="str">
        <f t="shared" si="1"/>
        <v>General Service 50 to 1,499 KW.</v>
      </c>
      <c r="D26" s="427"/>
      <c r="E26" s="351"/>
      <c r="F26" s="428">
        <f>IFERROR(VLOOKUP($C26,'Proposed Rates'!$B:$J,F$11,FALSE),0)</f>
        <v>0</v>
      </c>
      <c r="G26" s="446">
        <f t="shared" si="2"/>
        <v>0</v>
      </c>
      <c r="H26" s="431">
        <f t="shared" si="3"/>
        <v>0</v>
      </c>
      <c r="I26" s="80"/>
      <c r="J26" s="428">
        <f>IFERROR(VLOOKUP($C26,'Proposed Rates'!$B:$J,J$11,FALSE),0)</f>
        <v>0</v>
      </c>
      <c r="K26" s="446">
        <f t="shared" si="4"/>
        <v>0</v>
      </c>
      <c r="L26" s="431">
        <f t="shared" si="5"/>
        <v>0</v>
      </c>
      <c r="M26" s="80"/>
      <c r="N26" s="432">
        <f t="shared" si="6"/>
        <v>0</v>
      </c>
      <c r="O26" s="433" t="str">
        <f t="shared" si="7"/>
        <v/>
      </c>
      <c r="P26" s="59"/>
      <c r="Q26" s="428">
        <f>IFERROR(VLOOKUP($C26,'Proposed Rates'!$B:$J,Q$11,FALSE),0)</f>
        <v>0</v>
      </c>
      <c r="R26" s="446">
        <f t="shared" si="8"/>
        <v>0</v>
      </c>
      <c r="S26" s="431">
        <f t="shared" si="9"/>
        <v>0</v>
      </c>
      <c r="T26" s="80"/>
      <c r="U26" s="432">
        <f t="shared" si="10"/>
        <v>0</v>
      </c>
      <c r="V26" s="433" t="str">
        <f t="shared" si="11"/>
        <v/>
      </c>
      <c r="W26" s="59"/>
      <c r="X26" s="428">
        <f>IFERROR(VLOOKUP($C26,'Proposed Rates'!$B:$J,X$11,FALSE),0)</f>
        <v>0</v>
      </c>
      <c r="Y26" s="446">
        <f t="shared" si="12"/>
        <v>0</v>
      </c>
      <c r="Z26" s="431">
        <f t="shared" si="13"/>
        <v>0</v>
      </c>
      <c r="AA26" s="80"/>
      <c r="AB26" s="432">
        <f t="shared" si="14"/>
        <v>0</v>
      </c>
      <c r="AC26" s="433" t="str">
        <f t="shared" si="15"/>
        <v/>
      </c>
      <c r="AD26" s="59"/>
      <c r="AE26" s="428">
        <f>IFERROR(VLOOKUP($C26,'Proposed Rates'!$B:$J,AE$11,FALSE),0)</f>
        <v>0</v>
      </c>
      <c r="AF26" s="446">
        <f t="shared" si="16"/>
        <v>0</v>
      </c>
      <c r="AG26" s="431">
        <f t="shared" si="17"/>
        <v>0</v>
      </c>
      <c r="AH26" s="80"/>
      <c r="AI26" s="432">
        <f t="shared" si="18"/>
        <v>0</v>
      </c>
      <c r="AJ26" s="433" t="str">
        <f t="shared" si="19"/>
        <v/>
      </c>
      <c r="AK26" s="59"/>
      <c r="AL26" s="428">
        <f>IFERROR(VLOOKUP($C26,'Proposed Rates'!$B:$J,AL$11,FALSE),0)</f>
        <v>0</v>
      </c>
      <c r="AM26" s="446">
        <f t="shared" si="20"/>
        <v>0</v>
      </c>
      <c r="AN26" s="431">
        <f t="shared" si="21"/>
        <v>0</v>
      </c>
      <c r="AO26" s="80"/>
      <c r="AP26" s="432">
        <f t="shared" si="22"/>
        <v>0</v>
      </c>
      <c r="AQ26" s="433" t="str">
        <f t="shared" si="23"/>
        <v/>
      </c>
      <c r="AR26" s="434"/>
    </row>
    <row r="27" ht="12.0" customHeight="1">
      <c r="A27" s="59"/>
      <c r="B27" s="435"/>
      <c r="C27" s="426" t="str">
        <f t="shared" si="1"/>
        <v>General Service 50 to 1,499 KW.</v>
      </c>
      <c r="D27" s="427"/>
      <c r="E27" s="351"/>
      <c r="F27" s="428">
        <f>IFERROR(VLOOKUP($C27,'Proposed Rates'!$B:$J,F$11,FALSE),0)</f>
        <v>0</v>
      </c>
      <c r="G27" s="446">
        <f t="shared" si="2"/>
        <v>0</v>
      </c>
      <c r="H27" s="431">
        <f t="shared" si="3"/>
        <v>0</v>
      </c>
      <c r="I27" s="80"/>
      <c r="J27" s="428">
        <f>IFERROR(VLOOKUP($C27,'Proposed Rates'!$B:$J,J$11,FALSE),0)</f>
        <v>0</v>
      </c>
      <c r="K27" s="446">
        <f t="shared" si="4"/>
        <v>0</v>
      </c>
      <c r="L27" s="431">
        <f t="shared" si="5"/>
        <v>0</v>
      </c>
      <c r="M27" s="80"/>
      <c r="N27" s="432">
        <f t="shared" si="6"/>
        <v>0</v>
      </c>
      <c r="O27" s="433" t="str">
        <f t="shared" si="7"/>
        <v/>
      </c>
      <c r="P27" s="59"/>
      <c r="Q27" s="428">
        <f>IFERROR(VLOOKUP($C27,'Proposed Rates'!$B:$J,Q$11,FALSE),0)</f>
        <v>0</v>
      </c>
      <c r="R27" s="446">
        <f t="shared" si="8"/>
        <v>0</v>
      </c>
      <c r="S27" s="431">
        <f t="shared" si="9"/>
        <v>0</v>
      </c>
      <c r="T27" s="80"/>
      <c r="U27" s="432">
        <f t="shared" si="10"/>
        <v>0</v>
      </c>
      <c r="V27" s="433" t="str">
        <f t="shared" si="11"/>
        <v/>
      </c>
      <c r="W27" s="59"/>
      <c r="X27" s="428">
        <f>IFERROR(VLOOKUP($C27,'Proposed Rates'!$B:$J,X$11,FALSE),0)</f>
        <v>0</v>
      </c>
      <c r="Y27" s="446">
        <f t="shared" si="12"/>
        <v>0</v>
      </c>
      <c r="Z27" s="431">
        <f t="shared" si="13"/>
        <v>0</v>
      </c>
      <c r="AA27" s="80"/>
      <c r="AB27" s="432">
        <f t="shared" si="14"/>
        <v>0</v>
      </c>
      <c r="AC27" s="433" t="str">
        <f t="shared" si="15"/>
        <v/>
      </c>
      <c r="AD27" s="59"/>
      <c r="AE27" s="428">
        <f>IFERROR(VLOOKUP($C27,'Proposed Rates'!$B:$J,AE$11,FALSE),0)</f>
        <v>0</v>
      </c>
      <c r="AF27" s="446">
        <f t="shared" si="16"/>
        <v>0</v>
      </c>
      <c r="AG27" s="431">
        <f t="shared" si="17"/>
        <v>0</v>
      </c>
      <c r="AH27" s="80"/>
      <c r="AI27" s="432">
        <f t="shared" si="18"/>
        <v>0</v>
      </c>
      <c r="AJ27" s="433" t="str">
        <f t="shared" si="19"/>
        <v/>
      </c>
      <c r="AK27" s="59"/>
      <c r="AL27" s="428">
        <f>IFERROR(VLOOKUP($C27,'Proposed Rates'!$B:$J,AL$11,FALSE),0)</f>
        <v>0</v>
      </c>
      <c r="AM27" s="446">
        <f t="shared" si="20"/>
        <v>0</v>
      </c>
      <c r="AN27" s="431">
        <f t="shared" si="21"/>
        <v>0</v>
      </c>
      <c r="AO27" s="80"/>
      <c r="AP27" s="432">
        <f t="shared" si="22"/>
        <v>0</v>
      </c>
      <c r="AQ27" s="433" t="str">
        <f t="shared" si="23"/>
        <v/>
      </c>
      <c r="AR27" s="434"/>
    </row>
    <row r="28" ht="12.0" customHeight="1">
      <c r="A28" s="59"/>
      <c r="B28" s="435"/>
      <c r="C28" s="426" t="str">
        <f t="shared" si="1"/>
        <v>General Service 50 to 1,499 KW.</v>
      </c>
      <c r="D28" s="427"/>
      <c r="E28" s="351"/>
      <c r="F28" s="428">
        <f>IFERROR(VLOOKUP($C28,'Proposed Rates'!$B:$J,F$11,FALSE),0)</f>
        <v>0</v>
      </c>
      <c r="G28" s="446">
        <f t="shared" si="2"/>
        <v>0</v>
      </c>
      <c r="H28" s="431">
        <f t="shared" si="3"/>
        <v>0</v>
      </c>
      <c r="I28" s="80"/>
      <c r="J28" s="428">
        <f>IFERROR(VLOOKUP($C28,'Proposed Rates'!$B:$J,J$11,FALSE),0)</f>
        <v>0</v>
      </c>
      <c r="K28" s="446">
        <f t="shared" si="4"/>
        <v>0</v>
      </c>
      <c r="L28" s="431">
        <f t="shared" si="5"/>
        <v>0</v>
      </c>
      <c r="M28" s="80"/>
      <c r="N28" s="432">
        <f t="shared" si="6"/>
        <v>0</v>
      </c>
      <c r="O28" s="433" t="str">
        <f t="shared" si="7"/>
        <v/>
      </c>
      <c r="P28" s="59"/>
      <c r="Q28" s="428">
        <f>IFERROR(VLOOKUP($C28,'Proposed Rates'!$B:$J,Q$11,FALSE),0)</f>
        <v>0</v>
      </c>
      <c r="R28" s="446">
        <f t="shared" si="8"/>
        <v>0</v>
      </c>
      <c r="S28" s="431">
        <f t="shared" si="9"/>
        <v>0</v>
      </c>
      <c r="T28" s="80"/>
      <c r="U28" s="432">
        <f t="shared" si="10"/>
        <v>0</v>
      </c>
      <c r="V28" s="433" t="str">
        <f t="shared" si="11"/>
        <v/>
      </c>
      <c r="W28" s="59"/>
      <c r="X28" s="428">
        <f>IFERROR(VLOOKUP($C28,'Proposed Rates'!$B:$J,X$11,FALSE),0)</f>
        <v>0</v>
      </c>
      <c r="Y28" s="446">
        <f t="shared" si="12"/>
        <v>0</v>
      </c>
      <c r="Z28" s="431">
        <f t="shared" si="13"/>
        <v>0</v>
      </c>
      <c r="AA28" s="80"/>
      <c r="AB28" s="432">
        <f t="shared" si="14"/>
        <v>0</v>
      </c>
      <c r="AC28" s="433" t="str">
        <f t="shared" si="15"/>
        <v/>
      </c>
      <c r="AD28" s="59"/>
      <c r="AE28" s="428">
        <f>IFERROR(VLOOKUP($C28,'Proposed Rates'!$B:$J,AE$11,FALSE),0)</f>
        <v>0</v>
      </c>
      <c r="AF28" s="446">
        <f t="shared" si="16"/>
        <v>0</v>
      </c>
      <c r="AG28" s="431">
        <f t="shared" si="17"/>
        <v>0</v>
      </c>
      <c r="AH28" s="80"/>
      <c r="AI28" s="432">
        <f t="shared" si="18"/>
        <v>0</v>
      </c>
      <c r="AJ28" s="433" t="str">
        <f t="shared" si="19"/>
        <v/>
      </c>
      <c r="AK28" s="59"/>
      <c r="AL28" s="428">
        <f>IFERROR(VLOOKUP($C28,'Proposed Rates'!$B:$J,AL$11,FALSE),0)</f>
        <v>0</v>
      </c>
      <c r="AM28" s="446">
        <f t="shared" si="20"/>
        <v>0</v>
      </c>
      <c r="AN28" s="431">
        <f t="shared" si="21"/>
        <v>0</v>
      </c>
      <c r="AO28" s="80"/>
      <c r="AP28" s="432">
        <f t="shared" si="22"/>
        <v>0</v>
      </c>
      <c r="AQ28" s="433" t="str">
        <f t="shared" si="23"/>
        <v/>
      </c>
      <c r="AR28" s="434"/>
    </row>
    <row r="29" ht="12.0" customHeight="1">
      <c r="A29" s="337"/>
      <c r="B29" s="436" t="s">
        <v>310</v>
      </c>
      <c r="C29" s="437"/>
      <c r="D29" s="437"/>
      <c r="E29" s="437"/>
      <c r="F29" s="438"/>
      <c r="G29" s="534"/>
      <c r="H29" s="440">
        <f>SUM(H15:H28)</f>
        <v>830.76</v>
      </c>
      <c r="I29" s="441"/>
      <c r="J29" s="438"/>
      <c r="K29" s="534"/>
      <c r="L29" s="440">
        <f>SUM(L15:L28)</f>
        <v>990.98</v>
      </c>
      <c r="M29" s="441"/>
      <c r="N29" s="442">
        <f t="shared" si="6"/>
        <v>160.22</v>
      </c>
      <c r="O29" s="443">
        <f t="shared" si="7"/>
        <v>0.1928595503</v>
      </c>
      <c r="P29" s="337"/>
      <c r="Q29" s="438"/>
      <c r="R29" s="534"/>
      <c r="S29" s="440">
        <f>SUM(S15:S28)</f>
        <v>1071.07</v>
      </c>
      <c r="T29" s="441"/>
      <c r="U29" s="442">
        <f t="shared" si="10"/>
        <v>80.09</v>
      </c>
      <c r="V29" s="443">
        <f t="shared" si="11"/>
        <v>0.08081898727</v>
      </c>
      <c r="W29" s="337"/>
      <c r="X29" s="438"/>
      <c r="Y29" s="534"/>
      <c r="Z29" s="440">
        <f>SUM(Z15:Z28)</f>
        <v>1153.41</v>
      </c>
      <c r="AA29" s="441"/>
      <c r="AB29" s="442">
        <f t="shared" si="14"/>
        <v>82.34</v>
      </c>
      <c r="AC29" s="443">
        <f t="shared" si="15"/>
        <v>0.07687639463</v>
      </c>
      <c r="AD29" s="337"/>
      <c r="AE29" s="438"/>
      <c r="AF29" s="534"/>
      <c r="AG29" s="440">
        <f>SUM(AG15:AG28)</f>
        <v>1215.39</v>
      </c>
      <c r="AH29" s="441"/>
      <c r="AI29" s="442">
        <f t="shared" si="18"/>
        <v>61.98</v>
      </c>
      <c r="AJ29" s="443">
        <f t="shared" si="19"/>
        <v>0.05373631233</v>
      </c>
      <c r="AK29" s="337"/>
      <c r="AL29" s="438"/>
      <c r="AM29" s="534"/>
      <c r="AN29" s="440">
        <f>SUM(AN15:AN28)</f>
        <v>1276.84</v>
      </c>
      <c r="AO29" s="441"/>
      <c r="AP29" s="442">
        <f t="shared" si="22"/>
        <v>61.45</v>
      </c>
      <c r="AQ29" s="443">
        <f t="shared" si="23"/>
        <v>0.05055990258</v>
      </c>
      <c r="AR29" s="444"/>
    </row>
    <row r="30" ht="12.0" customHeight="1">
      <c r="A30" s="59"/>
      <c r="B30" s="435" t="s">
        <v>234</v>
      </c>
      <c r="C30" s="426" t="str">
        <f t="shared" ref="C30:C38" si="24">D$6&amp;"."&amp;B30</f>
        <v>General Service 50 to 1,499 KW.DVA Disposition Rate Rider Group 1 -2025</v>
      </c>
      <c r="D30" s="427" t="s">
        <v>377</v>
      </c>
      <c r="E30" s="351"/>
      <c r="F30" s="445">
        <f>IFERROR(VLOOKUP($C30,'Proposed Rates'!$B:$J,F$11,FALSE),0)</f>
        <v>0.3531</v>
      </c>
      <c r="G30" s="446">
        <f t="shared" ref="G30:G36" si="25">IF($D30="Monthly",1,IF($D30="per KW",$F$10,IF($D30="per kWh",$F$9,0)))</f>
        <v>100</v>
      </c>
      <c r="H30" s="431">
        <f t="shared" ref="H30:H38" si="26">G30*F30</f>
        <v>35.31</v>
      </c>
      <c r="I30" s="80"/>
      <c r="J30" s="445">
        <f>IFERROR(VLOOKUP($C30,'Proposed Rates'!$B:$J,J$11,FALSE),0)</f>
        <v>0.0072</v>
      </c>
      <c r="K30" s="446">
        <f t="shared" ref="K30:K36" si="27">IF($D30="Monthly",1,IF($D30="per KW",$F$10,IF($D30="per kWh",$F$9,0)))</f>
        <v>100</v>
      </c>
      <c r="L30" s="431">
        <f t="shared" ref="L30:L38" si="28">K30*J30</f>
        <v>0.72</v>
      </c>
      <c r="M30" s="80"/>
      <c r="N30" s="432">
        <f t="shared" si="6"/>
        <v>-34.59</v>
      </c>
      <c r="O30" s="433">
        <f t="shared" si="7"/>
        <v>-0.9796091759</v>
      </c>
      <c r="P30" s="59"/>
      <c r="Q30" s="445">
        <f>IFERROR(VLOOKUP($C30,'Proposed Rates'!$B:$J,Q$11,FALSE),0)</f>
        <v>0</v>
      </c>
      <c r="R30" s="446">
        <f t="shared" ref="R30:R36" si="29">IF($D30="Monthly",1,IF($D30="per KW",$F$10,IF($D30="per kWh",$F$9,0)))</f>
        <v>100</v>
      </c>
      <c r="S30" s="431">
        <f t="shared" ref="S30:S38" si="30">R30*Q30</f>
        <v>0</v>
      </c>
      <c r="T30" s="80"/>
      <c r="U30" s="432">
        <f t="shared" si="10"/>
        <v>-0.72</v>
      </c>
      <c r="V30" s="433">
        <f t="shared" si="11"/>
        <v>-1</v>
      </c>
      <c r="W30" s="59"/>
      <c r="X30" s="445">
        <f>IFERROR(VLOOKUP($C30,'Proposed Rates'!$B:$J,X$11,FALSE),0)</f>
        <v>0</v>
      </c>
      <c r="Y30" s="446">
        <f t="shared" ref="Y30:Y36" si="31">IF($D30="Monthly",1,IF($D30="per KW",$F$10,IF($D30="per kWh",$F$9,0)))</f>
        <v>100</v>
      </c>
      <c r="Z30" s="431">
        <f t="shared" ref="Z30:Z38" si="32">Y30*X30</f>
        <v>0</v>
      </c>
      <c r="AA30" s="80"/>
      <c r="AB30" s="432">
        <f t="shared" si="14"/>
        <v>0</v>
      </c>
      <c r="AC30" s="433" t="str">
        <f t="shared" si="15"/>
        <v/>
      </c>
      <c r="AD30" s="59"/>
      <c r="AE30" s="445">
        <f>IFERROR(VLOOKUP($C30,'Proposed Rates'!$B:$J,AE$11,FALSE),0)</f>
        <v>0</v>
      </c>
      <c r="AF30" s="446">
        <f t="shared" ref="AF30:AF36" si="33">IF($D30="Monthly",1,IF($D30="per KW",$F$10,IF($D30="per kWh",$F$9,0)))</f>
        <v>100</v>
      </c>
      <c r="AG30" s="431">
        <f t="shared" ref="AG30:AG38" si="34">AF30*AE30</f>
        <v>0</v>
      </c>
      <c r="AH30" s="80"/>
      <c r="AI30" s="432">
        <f t="shared" si="18"/>
        <v>0</v>
      </c>
      <c r="AJ30" s="433" t="str">
        <f t="shared" si="19"/>
        <v/>
      </c>
      <c r="AK30" s="59"/>
      <c r="AL30" s="445">
        <f>IFERROR(VLOOKUP($C30,'Proposed Rates'!$B:$J,AL$11,FALSE),0)</f>
        <v>0</v>
      </c>
      <c r="AM30" s="446">
        <f t="shared" ref="AM30:AM36" si="35">IF($D30="Monthly",1,IF($D30="per KW",$F$10,IF($D30="per kWh",$F$9,0)))</f>
        <v>100</v>
      </c>
      <c r="AN30" s="431">
        <f t="shared" ref="AN30:AN38" si="36">AM30*AL30</f>
        <v>0</v>
      </c>
      <c r="AO30" s="80"/>
      <c r="AP30" s="432">
        <f t="shared" si="22"/>
        <v>0</v>
      </c>
      <c r="AQ30" s="433" t="str">
        <f t="shared" si="23"/>
        <v/>
      </c>
      <c r="AR30" s="434"/>
    </row>
    <row r="31" ht="12.0" customHeight="1">
      <c r="A31" s="59"/>
      <c r="B31" s="435" t="s">
        <v>236</v>
      </c>
      <c r="C31" s="426" t="str">
        <f t="shared" si="24"/>
        <v>General Service 50 to 1,499 KW.DVA Disposition Rate Rider Group 1 - 2024</v>
      </c>
      <c r="D31" s="427" t="s">
        <v>377</v>
      </c>
      <c r="E31" s="351"/>
      <c r="F31" s="445" t="str">
        <f>IFERROR(VLOOKUP($C31,'Proposed Rates'!$B:$J,F$11,FALSE),0)</f>
        <v/>
      </c>
      <c r="G31" s="446">
        <f t="shared" si="25"/>
        <v>100</v>
      </c>
      <c r="H31" s="431">
        <f t="shared" si="26"/>
        <v>0</v>
      </c>
      <c r="I31" s="80"/>
      <c r="J31" s="445">
        <f>IFERROR(VLOOKUP($C31,'Proposed Rates'!$B:$J,J$11,FALSE),0)</f>
        <v>0</v>
      </c>
      <c r="K31" s="446">
        <f t="shared" si="27"/>
        <v>100</v>
      </c>
      <c r="L31" s="431">
        <f t="shared" si="28"/>
        <v>0</v>
      </c>
      <c r="M31" s="80"/>
      <c r="N31" s="432">
        <f t="shared" si="6"/>
        <v>0</v>
      </c>
      <c r="O31" s="433" t="str">
        <f t="shared" si="7"/>
        <v/>
      </c>
      <c r="P31" s="59"/>
      <c r="Q31" s="445">
        <f>IFERROR(VLOOKUP($C31,'Proposed Rates'!$B:$J,Q$11,FALSE),0)</f>
        <v>0</v>
      </c>
      <c r="R31" s="446">
        <f t="shared" si="29"/>
        <v>100</v>
      </c>
      <c r="S31" s="431">
        <f t="shared" si="30"/>
        <v>0</v>
      </c>
      <c r="T31" s="80"/>
      <c r="U31" s="432">
        <f t="shared" si="10"/>
        <v>0</v>
      </c>
      <c r="V31" s="433" t="str">
        <f t="shared" si="11"/>
        <v/>
      </c>
      <c r="W31" s="59"/>
      <c r="X31" s="445">
        <f>IFERROR(VLOOKUP($C31,'Proposed Rates'!$B:$J,X$11,FALSE),0)</f>
        <v>0</v>
      </c>
      <c r="Y31" s="446">
        <f t="shared" si="31"/>
        <v>100</v>
      </c>
      <c r="Z31" s="431">
        <f t="shared" si="32"/>
        <v>0</v>
      </c>
      <c r="AA31" s="80"/>
      <c r="AB31" s="432">
        <f t="shared" si="14"/>
        <v>0</v>
      </c>
      <c r="AC31" s="433" t="str">
        <f t="shared" si="15"/>
        <v/>
      </c>
      <c r="AD31" s="59"/>
      <c r="AE31" s="445">
        <f>IFERROR(VLOOKUP($C31,'Proposed Rates'!$B:$J,AE$11,FALSE),0)</f>
        <v>0</v>
      </c>
      <c r="AF31" s="446">
        <f t="shared" si="33"/>
        <v>100</v>
      </c>
      <c r="AG31" s="431">
        <f t="shared" si="34"/>
        <v>0</v>
      </c>
      <c r="AH31" s="80"/>
      <c r="AI31" s="432">
        <f t="shared" si="18"/>
        <v>0</v>
      </c>
      <c r="AJ31" s="433" t="str">
        <f t="shared" si="19"/>
        <v/>
      </c>
      <c r="AK31" s="59"/>
      <c r="AL31" s="445">
        <f>IFERROR(VLOOKUP($C31,'Proposed Rates'!$B:$J,AL$11,FALSE),0)</f>
        <v>0</v>
      </c>
      <c r="AM31" s="446">
        <f t="shared" si="35"/>
        <v>100</v>
      </c>
      <c r="AN31" s="431">
        <f t="shared" si="36"/>
        <v>0</v>
      </c>
      <c r="AO31" s="80"/>
      <c r="AP31" s="432">
        <f t="shared" si="22"/>
        <v>0</v>
      </c>
      <c r="AQ31" s="433" t="str">
        <f t="shared" si="23"/>
        <v/>
      </c>
      <c r="AR31" s="434"/>
    </row>
    <row r="32" ht="12.0" customHeight="1">
      <c r="A32" s="59"/>
      <c r="B32" s="435" t="s">
        <v>244</v>
      </c>
      <c r="C32" s="426" t="str">
        <f t="shared" si="24"/>
        <v>General Service 50 to 1,499 KW.CBR Class B Rate Riders</v>
      </c>
      <c r="D32" s="427" t="s">
        <v>308</v>
      </c>
      <c r="E32" s="351"/>
      <c r="F32" s="445">
        <f>IFERROR(VLOOKUP($C32,'Proposed Rates'!$B:$J,F$11,FALSE),0)</f>
        <v>0.0002</v>
      </c>
      <c r="G32" s="446">
        <f t="shared" si="25"/>
        <v>51000</v>
      </c>
      <c r="H32" s="431">
        <f t="shared" si="26"/>
        <v>10.2</v>
      </c>
      <c r="I32" s="80"/>
      <c r="J32" s="445">
        <f>IFERROR(VLOOKUP($C32,'Proposed Rates'!$B:$J,J$11,FALSE),0)</f>
        <v>0.0004</v>
      </c>
      <c r="K32" s="446">
        <f t="shared" si="27"/>
        <v>51000</v>
      </c>
      <c r="L32" s="431">
        <f t="shared" si="28"/>
        <v>20.4</v>
      </c>
      <c r="M32" s="80"/>
      <c r="N32" s="432">
        <f t="shared" si="6"/>
        <v>10.2</v>
      </c>
      <c r="O32" s="433">
        <f t="shared" si="7"/>
        <v>1</v>
      </c>
      <c r="P32" s="59"/>
      <c r="Q32" s="445">
        <f>IFERROR(VLOOKUP($C32,'Proposed Rates'!$B:$J,Q$11,FALSE),0)</f>
        <v>0</v>
      </c>
      <c r="R32" s="446">
        <f t="shared" si="29"/>
        <v>51000</v>
      </c>
      <c r="S32" s="431">
        <f t="shared" si="30"/>
        <v>0</v>
      </c>
      <c r="T32" s="80"/>
      <c r="U32" s="432">
        <f t="shared" si="10"/>
        <v>-20.4</v>
      </c>
      <c r="V32" s="433">
        <f t="shared" si="11"/>
        <v>-1</v>
      </c>
      <c r="W32" s="59"/>
      <c r="X32" s="445">
        <f>IFERROR(VLOOKUP($C32,'Proposed Rates'!$B:$J,X$11,FALSE),0)</f>
        <v>0</v>
      </c>
      <c r="Y32" s="446">
        <f t="shared" si="31"/>
        <v>51000</v>
      </c>
      <c r="Z32" s="431">
        <f t="shared" si="32"/>
        <v>0</v>
      </c>
      <c r="AA32" s="80"/>
      <c r="AB32" s="432">
        <f t="shared" si="14"/>
        <v>0</v>
      </c>
      <c r="AC32" s="433" t="str">
        <f t="shared" si="15"/>
        <v/>
      </c>
      <c r="AD32" s="59"/>
      <c r="AE32" s="445">
        <f>IFERROR(VLOOKUP($C32,'Proposed Rates'!$B:$J,AE$11,FALSE),0)</f>
        <v>0</v>
      </c>
      <c r="AF32" s="446">
        <f t="shared" si="33"/>
        <v>51000</v>
      </c>
      <c r="AG32" s="431">
        <f t="shared" si="34"/>
        <v>0</v>
      </c>
      <c r="AH32" s="80"/>
      <c r="AI32" s="432">
        <f t="shared" si="18"/>
        <v>0</v>
      </c>
      <c r="AJ32" s="433" t="str">
        <f t="shared" si="19"/>
        <v/>
      </c>
      <c r="AK32" s="59"/>
      <c r="AL32" s="445">
        <f>IFERROR(VLOOKUP($C32,'Proposed Rates'!$B:$J,AL$11,FALSE),0)</f>
        <v>0</v>
      </c>
      <c r="AM32" s="446">
        <f t="shared" si="35"/>
        <v>51000</v>
      </c>
      <c r="AN32" s="431">
        <f t="shared" si="36"/>
        <v>0</v>
      </c>
      <c r="AO32" s="80"/>
      <c r="AP32" s="432">
        <f t="shared" si="22"/>
        <v>0</v>
      </c>
      <c r="AQ32" s="433" t="str">
        <f t="shared" si="23"/>
        <v/>
      </c>
      <c r="AR32" s="434"/>
    </row>
    <row r="33" ht="12.0" customHeight="1">
      <c r="A33" s="59"/>
      <c r="B33" s="435" t="s">
        <v>249</v>
      </c>
      <c r="C33" s="426" t="str">
        <f t="shared" si="24"/>
        <v>General Service 50 to 1,499 KW.GA Rate Riders</v>
      </c>
      <c r="D33" s="427" t="s">
        <v>308</v>
      </c>
      <c r="E33" s="351"/>
      <c r="F33" s="445">
        <f>IFERROR(VLOOKUP($C33,'Proposed Rates'!$B:$J,F$11,FALSE),0)</f>
        <v>0.0039</v>
      </c>
      <c r="G33" s="446">
        <f t="shared" si="25"/>
        <v>51000</v>
      </c>
      <c r="H33" s="431">
        <f t="shared" si="26"/>
        <v>198.9</v>
      </c>
      <c r="I33" s="80"/>
      <c r="J33" s="445">
        <f>IFERROR(VLOOKUP($C33,'Proposed Rates'!$B:$J,J$11,FALSE),0)</f>
        <v>0.0046</v>
      </c>
      <c r="K33" s="446">
        <f t="shared" si="27"/>
        <v>51000</v>
      </c>
      <c r="L33" s="431">
        <f t="shared" si="28"/>
        <v>234.6</v>
      </c>
      <c r="M33" s="80"/>
      <c r="N33" s="432">
        <f t="shared" si="6"/>
        <v>35.7</v>
      </c>
      <c r="O33" s="433">
        <f t="shared" si="7"/>
        <v>0.1794871795</v>
      </c>
      <c r="P33" s="59"/>
      <c r="Q33" s="445">
        <f>IFERROR(VLOOKUP($C33,'Proposed Rates'!$B:$J,Q$11,FALSE),0)</f>
        <v>0</v>
      </c>
      <c r="R33" s="446">
        <f t="shared" si="29"/>
        <v>51000</v>
      </c>
      <c r="S33" s="431">
        <f t="shared" si="30"/>
        <v>0</v>
      </c>
      <c r="T33" s="80"/>
      <c r="U33" s="432">
        <f t="shared" si="10"/>
        <v>-234.6</v>
      </c>
      <c r="V33" s="433">
        <f t="shared" si="11"/>
        <v>-1</v>
      </c>
      <c r="W33" s="59"/>
      <c r="X33" s="445">
        <f>IFERROR(VLOOKUP($C33,'Proposed Rates'!$B:$J,X$11,FALSE),0)</f>
        <v>0</v>
      </c>
      <c r="Y33" s="446">
        <f t="shared" si="31"/>
        <v>51000</v>
      </c>
      <c r="Z33" s="431">
        <f t="shared" si="32"/>
        <v>0</v>
      </c>
      <c r="AA33" s="80"/>
      <c r="AB33" s="432">
        <f t="shared" si="14"/>
        <v>0</v>
      </c>
      <c r="AC33" s="433" t="str">
        <f t="shared" si="15"/>
        <v/>
      </c>
      <c r="AD33" s="59"/>
      <c r="AE33" s="445">
        <f>IFERROR(VLOOKUP($C33,'Proposed Rates'!$B:$J,AE$11,FALSE),0)</f>
        <v>0</v>
      </c>
      <c r="AF33" s="446">
        <f t="shared" si="33"/>
        <v>51000</v>
      </c>
      <c r="AG33" s="431">
        <f t="shared" si="34"/>
        <v>0</v>
      </c>
      <c r="AH33" s="80"/>
      <c r="AI33" s="432">
        <f t="shared" si="18"/>
        <v>0</v>
      </c>
      <c r="AJ33" s="433" t="str">
        <f t="shared" si="19"/>
        <v/>
      </c>
      <c r="AK33" s="59"/>
      <c r="AL33" s="445">
        <f>IFERROR(VLOOKUP($C33,'Proposed Rates'!$B:$J,AL$11,FALSE),0)</f>
        <v>0</v>
      </c>
      <c r="AM33" s="446">
        <f t="shared" si="35"/>
        <v>51000</v>
      </c>
      <c r="AN33" s="431">
        <f t="shared" si="36"/>
        <v>0</v>
      </c>
      <c r="AO33" s="80"/>
      <c r="AP33" s="432">
        <f t="shared" si="22"/>
        <v>0</v>
      </c>
      <c r="AQ33" s="433" t="str">
        <f t="shared" si="23"/>
        <v/>
      </c>
      <c r="AR33" s="434"/>
    </row>
    <row r="34" ht="12.0" customHeight="1">
      <c r="A34" s="59"/>
      <c r="B34" s="435" t="s">
        <v>252</v>
      </c>
      <c r="C34" s="426" t="str">
        <f t="shared" si="24"/>
        <v>General Service 50 to 1,499 KW.Total Deferral/Variance Account Rate RidersYr2</v>
      </c>
      <c r="D34" s="427" t="s">
        <v>377</v>
      </c>
      <c r="E34" s="351"/>
      <c r="F34" s="445">
        <f>IFERROR(VLOOKUP($C34,'Proposed Rates'!$B:$J,F$11,FALSE),0)</f>
        <v>-0.305</v>
      </c>
      <c r="G34" s="446">
        <f t="shared" si="25"/>
        <v>100</v>
      </c>
      <c r="H34" s="431">
        <f t="shared" si="26"/>
        <v>-30.5</v>
      </c>
      <c r="I34" s="80"/>
      <c r="J34" s="445">
        <f>IFERROR(VLOOKUP($C34,'Proposed Rates'!$B:$J,J$11,FALSE),0)</f>
        <v>-0.1672</v>
      </c>
      <c r="K34" s="446">
        <f t="shared" si="27"/>
        <v>100</v>
      </c>
      <c r="L34" s="431">
        <f t="shared" si="28"/>
        <v>-16.72</v>
      </c>
      <c r="M34" s="80"/>
      <c r="N34" s="432">
        <f t="shared" si="6"/>
        <v>13.78</v>
      </c>
      <c r="O34" s="433">
        <f t="shared" si="7"/>
        <v>-0.4518032787</v>
      </c>
      <c r="P34" s="59"/>
      <c r="Q34" s="445">
        <f>IFERROR(VLOOKUP($C34,'Proposed Rates'!$B:$J,Q$11,FALSE),0)</f>
        <v>0</v>
      </c>
      <c r="R34" s="446">
        <f t="shared" si="29"/>
        <v>100</v>
      </c>
      <c r="S34" s="431">
        <f t="shared" si="30"/>
        <v>0</v>
      </c>
      <c r="T34" s="80"/>
      <c r="U34" s="432">
        <f t="shared" si="10"/>
        <v>16.72</v>
      </c>
      <c r="V34" s="433">
        <f t="shared" si="11"/>
        <v>-1</v>
      </c>
      <c r="W34" s="59"/>
      <c r="X34" s="445">
        <f>IFERROR(VLOOKUP($C34,'Proposed Rates'!$B:$J,X$11,FALSE),0)</f>
        <v>0</v>
      </c>
      <c r="Y34" s="446">
        <f t="shared" si="31"/>
        <v>100</v>
      </c>
      <c r="Z34" s="431">
        <f t="shared" si="32"/>
        <v>0</v>
      </c>
      <c r="AA34" s="80"/>
      <c r="AB34" s="432">
        <f t="shared" si="14"/>
        <v>0</v>
      </c>
      <c r="AC34" s="433" t="str">
        <f t="shared" si="15"/>
        <v/>
      </c>
      <c r="AD34" s="59"/>
      <c r="AE34" s="445">
        <f>IFERROR(VLOOKUP($C34,'Proposed Rates'!$B:$J,AE$11,FALSE),0)</f>
        <v>0</v>
      </c>
      <c r="AF34" s="446">
        <f t="shared" si="33"/>
        <v>100</v>
      </c>
      <c r="AG34" s="431">
        <f t="shared" si="34"/>
        <v>0</v>
      </c>
      <c r="AH34" s="80"/>
      <c r="AI34" s="432">
        <f t="shared" si="18"/>
        <v>0</v>
      </c>
      <c r="AJ34" s="433" t="str">
        <f t="shared" si="19"/>
        <v/>
      </c>
      <c r="AK34" s="59"/>
      <c r="AL34" s="445">
        <f>IFERROR(VLOOKUP($C34,'Proposed Rates'!$B:$J,AL$11,FALSE),0)</f>
        <v>0</v>
      </c>
      <c r="AM34" s="446">
        <f t="shared" si="35"/>
        <v>100</v>
      </c>
      <c r="AN34" s="431">
        <f t="shared" si="36"/>
        <v>0</v>
      </c>
      <c r="AO34" s="80"/>
      <c r="AP34" s="432">
        <f t="shared" si="22"/>
        <v>0</v>
      </c>
      <c r="AQ34" s="433" t="str">
        <f t="shared" si="23"/>
        <v/>
      </c>
      <c r="AR34" s="434"/>
    </row>
    <row r="35" ht="12.0" customHeight="1">
      <c r="A35" s="59"/>
      <c r="B35" s="435" t="s">
        <v>254</v>
      </c>
      <c r="C35" s="426" t="str">
        <f t="shared" si="24"/>
        <v>General Service 50 to 1,499 KW.Total Deferral/Variance Account Rate Riders</v>
      </c>
      <c r="D35" s="427" t="s">
        <v>377</v>
      </c>
      <c r="E35" s="351"/>
      <c r="F35" s="445" t="str">
        <f>IFERROR(VLOOKUP($C35,'Proposed Rates'!$B:$J,F$11,FALSE),0)</f>
        <v/>
      </c>
      <c r="G35" s="446">
        <f t="shared" si="25"/>
        <v>100</v>
      </c>
      <c r="H35" s="431">
        <f t="shared" si="26"/>
        <v>0</v>
      </c>
      <c r="I35" s="80"/>
      <c r="J35" s="445">
        <f>IFERROR(VLOOKUP($C35,'Proposed Rates'!$B:$J,J$11,FALSE),0)</f>
        <v>0</v>
      </c>
      <c r="K35" s="446">
        <f t="shared" si="27"/>
        <v>100</v>
      </c>
      <c r="L35" s="431">
        <f t="shared" si="28"/>
        <v>0</v>
      </c>
      <c r="M35" s="80"/>
      <c r="N35" s="432">
        <f t="shared" si="6"/>
        <v>0</v>
      </c>
      <c r="O35" s="433" t="str">
        <f t="shared" si="7"/>
        <v/>
      </c>
      <c r="P35" s="59"/>
      <c r="Q35" s="445">
        <f>IFERROR(VLOOKUP($C35,'Proposed Rates'!$B:$J,Q$11,FALSE),0)</f>
        <v>0</v>
      </c>
      <c r="R35" s="446">
        <f t="shared" si="29"/>
        <v>100</v>
      </c>
      <c r="S35" s="431">
        <f t="shared" si="30"/>
        <v>0</v>
      </c>
      <c r="T35" s="80"/>
      <c r="U35" s="432">
        <f t="shared" si="10"/>
        <v>0</v>
      </c>
      <c r="V35" s="433" t="str">
        <f t="shared" si="11"/>
        <v/>
      </c>
      <c r="W35" s="59"/>
      <c r="X35" s="445">
        <f>IFERROR(VLOOKUP($C35,'Proposed Rates'!$B:$J,X$11,FALSE),0)</f>
        <v>0</v>
      </c>
      <c r="Y35" s="446">
        <f t="shared" si="31"/>
        <v>100</v>
      </c>
      <c r="Z35" s="431">
        <f t="shared" si="32"/>
        <v>0</v>
      </c>
      <c r="AA35" s="80"/>
      <c r="AB35" s="432">
        <f t="shared" si="14"/>
        <v>0</v>
      </c>
      <c r="AC35" s="433" t="str">
        <f t="shared" si="15"/>
        <v/>
      </c>
      <c r="AD35" s="59"/>
      <c r="AE35" s="445">
        <f>IFERROR(VLOOKUP($C35,'Proposed Rates'!$B:$J,AE$11,FALSE),0)</f>
        <v>0</v>
      </c>
      <c r="AF35" s="446">
        <f t="shared" si="33"/>
        <v>100</v>
      </c>
      <c r="AG35" s="431">
        <f t="shared" si="34"/>
        <v>0</v>
      </c>
      <c r="AH35" s="80"/>
      <c r="AI35" s="432">
        <f t="shared" si="18"/>
        <v>0</v>
      </c>
      <c r="AJ35" s="433" t="str">
        <f t="shared" si="19"/>
        <v/>
      </c>
      <c r="AK35" s="59"/>
      <c r="AL35" s="445">
        <f>IFERROR(VLOOKUP($C35,'Proposed Rates'!$B:$J,AL$11,FALSE),0)</f>
        <v>0</v>
      </c>
      <c r="AM35" s="446">
        <f t="shared" si="35"/>
        <v>100</v>
      </c>
      <c r="AN35" s="431">
        <f t="shared" si="36"/>
        <v>0</v>
      </c>
      <c r="AO35" s="80"/>
      <c r="AP35" s="432">
        <f t="shared" si="22"/>
        <v>0</v>
      </c>
      <c r="AQ35" s="433" t="str">
        <f t="shared" si="23"/>
        <v/>
      </c>
      <c r="AR35" s="434"/>
    </row>
    <row r="36" ht="12.0" customHeight="1">
      <c r="A36" s="59"/>
      <c r="B36" s="351" t="s">
        <v>269</v>
      </c>
      <c r="C36" s="426" t="str">
        <f t="shared" si="24"/>
        <v>General Service 50 to 1,499 KW.Low Voltage Service Charge</v>
      </c>
      <c r="D36" s="427" t="s">
        <v>377</v>
      </c>
      <c r="E36" s="351"/>
      <c r="F36" s="445">
        <f>IFERROR(VLOOKUP($C36,'Proposed Rates'!$B:$J,F$11,FALSE),0)</f>
        <v>0.02063</v>
      </c>
      <c r="G36" s="446">
        <f t="shared" si="25"/>
        <v>100</v>
      </c>
      <c r="H36" s="431">
        <f t="shared" si="26"/>
        <v>2.063</v>
      </c>
      <c r="I36" s="80"/>
      <c r="J36" s="445">
        <f>IFERROR(VLOOKUP($C36,'Proposed Rates'!$B:$J,J$11,FALSE),0)</f>
        <v>0.02333</v>
      </c>
      <c r="K36" s="446">
        <f t="shared" si="27"/>
        <v>100</v>
      </c>
      <c r="L36" s="431">
        <f t="shared" si="28"/>
        <v>2.333</v>
      </c>
      <c r="M36" s="80"/>
      <c r="N36" s="432">
        <f t="shared" si="6"/>
        <v>0.27</v>
      </c>
      <c r="O36" s="433">
        <f t="shared" si="7"/>
        <v>0.1308773631</v>
      </c>
      <c r="P36" s="59"/>
      <c r="Q36" s="445">
        <f>IFERROR(VLOOKUP($C36,'Proposed Rates'!$B:$J,Q$11,FALSE),0)</f>
        <v>0.02394</v>
      </c>
      <c r="R36" s="446">
        <f t="shared" si="29"/>
        <v>100</v>
      </c>
      <c r="S36" s="431">
        <f t="shared" si="30"/>
        <v>2.394</v>
      </c>
      <c r="T36" s="80"/>
      <c r="U36" s="432">
        <f t="shared" si="10"/>
        <v>0.061</v>
      </c>
      <c r="V36" s="433">
        <f t="shared" si="11"/>
        <v>0.02614659237</v>
      </c>
      <c r="W36" s="59"/>
      <c r="X36" s="445">
        <f>IFERROR(VLOOKUP($C36,'Proposed Rates'!$B:$J,X$11,FALSE),0)</f>
        <v>0.02425</v>
      </c>
      <c r="Y36" s="446">
        <f t="shared" si="31"/>
        <v>100</v>
      </c>
      <c r="Z36" s="431">
        <f t="shared" si="32"/>
        <v>2.425</v>
      </c>
      <c r="AA36" s="80"/>
      <c r="AB36" s="432">
        <f t="shared" si="14"/>
        <v>0.031</v>
      </c>
      <c r="AC36" s="433">
        <f t="shared" si="15"/>
        <v>0.01294903926</v>
      </c>
      <c r="AD36" s="59"/>
      <c r="AE36" s="445">
        <f>IFERROR(VLOOKUP($C36,'Proposed Rates'!$B:$J,AE$11,FALSE),0)</f>
        <v>0.02465</v>
      </c>
      <c r="AF36" s="446">
        <f t="shared" si="33"/>
        <v>100</v>
      </c>
      <c r="AG36" s="431">
        <f t="shared" si="34"/>
        <v>2.465</v>
      </c>
      <c r="AH36" s="80"/>
      <c r="AI36" s="432">
        <f t="shared" si="18"/>
        <v>0.04</v>
      </c>
      <c r="AJ36" s="433">
        <f t="shared" si="19"/>
        <v>0.01649484536</v>
      </c>
      <c r="AK36" s="59"/>
      <c r="AL36" s="445">
        <f>IFERROR(VLOOKUP($C36,'Proposed Rates'!$B:$J,AL$11,FALSE),0)</f>
        <v>0.02508</v>
      </c>
      <c r="AM36" s="446">
        <f t="shared" si="35"/>
        <v>100</v>
      </c>
      <c r="AN36" s="431">
        <f t="shared" si="36"/>
        <v>2.508</v>
      </c>
      <c r="AO36" s="80"/>
      <c r="AP36" s="432">
        <f t="shared" si="22"/>
        <v>0.043</v>
      </c>
      <c r="AQ36" s="433">
        <f t="shared" si="23"/>
        <v>0.01744421907</v>
      </c>
      <c r="AR36" s="434"/>
    </row>
    <row r="37" ht="12.0" customHeight="1">
      <c r="A37" s="59"/>
      <c r="B37" s="351" t="s">
        <v>312</v>
      </c>
      <c r="C37" s="426" t="str">
        <f t="shared" si="24"/>
        <v>General Service 50 to 1,499 KW.Line Losses on Cost of Power</v>
      </c>
      <c r="D37" s="427" t="s">
        <v>308</v>
      </c>
      <c r="E37" s="351"/>
      <c r="F37" s="461"/>
      <c r="G37" s="452">
        <f>$F$9*(1+F$65)-$F$9</f>
        <v>1723.8</v>
      </c>
      <c r="H37" s="431">
        <f t="shared" si="26"/>
        <v>0</v>
      </c>
      <c r="I37" s="80"/>
      <c r="J37" s="461"/>
      <c r="K37" s="452">
        <f>$F$9*(1+J$65)-$F$9</f>
        <v>1708.5</v>
      </c>
      <c r="L37" s="431">
        <f t="shared" si="28"/>
        <v>0</v>
      </c>
      <c r="M37" s="80"/>
      <c r="N37" s="432">
        <f t="shared" si="6"/>
        <v>0</v>
      </c>
      <c r="O37" s="433" t="str">
        <f t="shared" si="7"/>
        <v/>
      </c>
      <c r="P37" s="59"/>
      <c r="Q37" s="461"/>
      <c r="R37" s="452">
        <f>$F$9*(1+Q$65)-$F$9</f>
        <v>1708.5</v>
      </c>
      <c r="S37" s="431">
        <f t="shared" si="30"/>
        <v>0</v>
      </c>
      <c r="T37" s="80"/>
      <c r="U37" s="432">
        <f t="shared" si="10"/>
        <v>0</v>
      </c>
      <c r="V37" s="433" t="str">
        <f t="shared" si="11"/>
        <v/>
      </c>
      <c r="W37" s="59"/>
      <c r="X37" s="461"/>
      <c r="Y37" s="452">
        <f>$F$9*(1+X$65)-$F$9</f>
        <v>1708.5</v>
      </c>
      <c r="Z37" s="431">
        <f t="shared" si="32"/>
        <v>0</v>
      </c>
      <c r="AA37" s="80"/>
      <c r="AB37" s="432">
        <f t="shared" si="14"/>
        <v>0</v>
      </c>
      <c r="AC37" s="433" t="str">
        <f t="shared" si="15"/>
        <v/>
      </c>
      <c r="AD37" s="59"/>
      <c r="AE37" s="461"/>
      <c r="AF37" s="452">
        <f>$F$9*(1+AE$65)-$F$9</f>
        <v>1708.5</v>
      </c>
      <c r="AG37" s="431">
        <f t="shared" si="34"/>
        <v>0</v>
      </c>
      <c r="AH37" s="80"/>
      <c r="AI37" s="432">
        <f t="shared" si="18"/>
        <v>0</v>
      </c>
      <c r="AJ37" s="433" t="str">
        <f t="shared" si="19"/>
        <v/>
      </c>
      <c r="AK37" s="59"/>
      <c r="AL37" s="461"/>
      <c r="AM37" s="452">
        <f>$F$9*(1+AL$65)-$F$9</f>
        <v>1708.5</v>
      </c>
      <c r="AN37" s="431">
        <f t="shared" si="36"/>
        <v>0</v>
      </c>
      <c r="AO37" s="80"/>
      <c r="AP37" s="432">
        <f t="shared" si="22"/>
        <v>0</v>
      </c>
      <c r="AQ37" s="433" t="str">
        <f t="shared" si="23"/>
        <v/>
      </c>
      <c r="AR37" s="434"/>
    </row>
    <row r="38" ht="12.0" customHeight="1">
      <c r="A38" s="59"/>
      <c r="B38" s="351" t="s">
        <v>271</v>
      </c>
      <c r="C38" s="426" t="str">
        <f t="shared" si="24"/>
        <v>General Service 50 to 1,499 KW.Smart Meter Entity Charge</v>
      </c>
      <c r="D38" s="427" t="s">
        <v>306</v>
      </c>
      <c r="E38" s="351"/>
      <c r="F38" s="445">
        <f>IFERROR(VLOOKUP($C38,'Proposed Rates'!$B:$J,F$11,FALSE),0)</f>
        <v>0</v>
      </c>
      <c r="G38" s="446">
        <f>IF($D38="Monthly",1,IF($D38="per KW",$F$10,IF($D38="per kWh",$F$9,0)))</f>
        <v>1</v>
      </c>
      <c r="H38" s="431">
        <f t="shared" si="26"/>
        <v>0</v>
      </c>
      <c r="I38" s="80"/>
      <c r="J38" s="445">
        <f>IFERROR(VLOOKUP($C38,'Proposed Rates'!$B:$J,J$11,FALSE),0)</f>
        <v>0</v>
      </c>
      <c r="K38" s="446">
        <f>IF($D38="Monthly",1,IF($D38="per KW",$F$10,IF($D38="per kWh",$F$9,0)))</f>
        <v>1</v>
      </c>
      <c r="L38" s="431">
        <f t="shared" si="28"/>
        <v>0</v>
      </c>
      <c r="M38" s="80"/>
      <c r="N38" s="432">
        <f t="shared" si="6"/>
        <v>0</v>
      </c>
      <c r="O38" s="433" t="str">
        <f t="shared" si="7"/>
        <v/>
      </c>
      <c r="P38" s="59"/>
      <c r="Q38" s="445">
        <f>IFERROR(VLOOKUP($C38,'Proposed Rates'!$B:$J,Q$11,FALSE),0)</f>
        <v>0</v>
      </c>
      <c r="R38" s="446">
        <f>IF($D38="Monthly",1,IF($D38="per KW",$F$10,IF($D38="per kWh",$F$9,0)))</f>
        <v>1</v>
      </c>
      <c r="S38" s="431">
        <f t="shared" si="30"/>
        <v>0</v>
      </c>
      <c r="T38" s="80"/>
      <c r="U38" s="432">
        <f t="shared" si="10"/>
        <v>0</v>
      </c>
      <c r="V38" s="433" t="str">
        <f t="shared" si="11"/>
        <v/>
      </c>
      <c r="W38" s="59"/>
      <c r="X38" s="445">
        <f>IFERROR(VLOOKUP($C38,'Proposed Rates'!$B:$J,X$11,FALSE),0)</f>
        <v>0</v>
      </c>
      <c r="Y38" s="446">
        <f>IF($D38="Monthly",1,IF($D38="per KW",$F$10,IF($D38="per kWh",$F$9,0)))</f>
        <v>1</v>
      </c>
      <c r="Z38" s="431">
        <f t="shared" si="32"/>
        <v>0</v>
      </c>
      <c r="AA38" s="80"/>
      <c r="AB38" s="432">
        <f t="shared" si="14"/>
        <v>0</v>
      </c>
      <c r="AC38" s="433" t="str">
        <f t="shared" si="15"/>
        <v/>
      </c>
      <c r="AD38" s="59"/>
      <c r="AE38" s="445">
        <f>IFERROR(VLOOKUP($C38,'Proposed Rates'!$B:$J,AE$11,FALSE),0)</f>
        <v>0</v>
      </c>
      <c r="AF38" s="446">
        <f>IF($D38="Monthly",1,IF($D38="per KW",$F$10,IF($D38="per kWh",$F$9,0)))</f>
        <v>1</v>
      </c>
      <c r="AG38" s="431">
        <f t="shared" si="34"/>
        <v>0</v>
      </c>
      <c r="AH38" s="80"/>
      <c r="AI38" s="432">
        <f t="shared" si="18"/>
        <v>0</v>
      </c>
      <c r="AJ38" s="433" t="str">
        <f t="shared" si="19"/>
        <v/>
      </c>
      <c r="AK38" s="59"/>
      <c r="AL38" s="445">
        <f>IFERROR(VLOOKUP($C38,'Proposed Rates'!$B:$J,AL$11,FALSE),0)</f>
        <v>0</v>
      </c>
      <c r="AM38" s="446">
        <f>IF($D38="Monthly",1,IF($D38="per KW",$F$10,IF($D38="per kWh",$F$9,0)))</f>
        <v>1</v>
      </c>
      <c r="AN38" s="431">
        <f t="shared" si="36"/>
        <v>0</v>
      </c>
      <c r="AO38" s="80"/>
      <c r="AP38" s="432">
        <f t="shared" si="22"/>
        <v>0</v>
      </c>
      <c r="AQ38" s="433" t="str">
        <f t="shared" si="23"/>
        <v/>
      </c>
      <c r="AR38" s="434"/>
    </row>
    <row r="39" ht="12.0" customHeight="1">
      <c r="A39" s="59"/>
      <c r="B39" s="436" t="s">
        <v>313</v>
      </c>
      <c r="C39" s="453"/>
      <c r="D39" s="453"/>
      <c r="E39" s="453"/>
      <c r="F39" s="454"/>
      <c r="G39" s="535"/>
      <c r="H39" s="440">
        <f>SUM(H30:H38)+H29</f>
        <v>1046.733</v>
      </c>
      <c r="I39" s="456"/>
      <c r="J39" s="454"/>
      <c r="K39" s="535"/>
      <c r="L39" s="440">
        <f>SUM(L30:L38)+L29</f>
        <v>1232.313</v>
      </c>
      <c r="M39" s="456"/>
      <c r="N39" s="442">
        <f t="shared" si="6"/>
        <v>185.58</v>
      </c>
      <c r="O39" s="443">
        <f t="shared" si="7"/>
        <v>0.1772944963</v>
      </c>
      <c r="P39" s="59"/>
      <c r="Q39" s="454"/>
      <c r="R39" s="535"/>
      <c r="S39" s="440">
        <f>SUM(S30:S38)+S29</f>
        <v>1073.464</v>
      </c>
      <c r="T39" s="456"/>
      <c r="U39" s="442">
        <f t="shared" si="10"/>
        <v>-158.849</v>
      </c>
      <c r="V39" s="443">
        <f t="shared" si="11"/>
        <v>-0.1289031277</v>
      </c>
      <c r="W39" s="59"/>
      <c r="X39" s="454"/>
      <c r="Y39" s="535"/>
      <c r="Z39" s="440">
        <f>SUM(Z30:Z38)+Z29</f>
        <v>1155.835</v>
      </c>
      <c r="AA39" s="456"/>
      <c r="AB39" s="442">
        <f t="shared" si="14"/>
        <v>82.371</v>
      </c>
      <c r="AC39" s="443">
        <f t="shared" si="15"/>
        <v>0.07673382619</v>
      </c>
      <c r="AD39" s="59"/>
      <c r="AE39" s="454"/>
      <c r="AF39" s="535"/>
      <c r="AG39" s="440">
        <f>SUM(AG30:AG38)+AG29</f>
        <v>1217.855</v>
      </c>
      <c r="AH39" s="456"/>
      <c r="AI39" s="442">
        <f t="shared" si="18"/>
        <v>62.02</v>
      </c>
      <c r="AJ39" s="443">
        <f t="shared" si="19"/>
        <v>0.05365817785</v>
      </c>
      <c r="AK39" s="59"/>
      <c r="AL39" s="454"/>
      <c r="AM39" s="535"/>
      <c r="AN39" s="440">
        <f>SUM(AN30:AN38)+AN29</f>
        <v>1279.348</v>
      </c>
      <c r="AO39" s="456"/>
      <c r="AP39" s="442">
        <f t="shared" si="22"/>
        <v>61.493</v>
      </c>
      <c r="AQ39" s="443">
        <f t="shared" si="23"/>
        <v>0.05049287477</v>
      </c>
      <c r="AR39" s="444"/>
    </row>
    <row r="40" ht="12.0" customHeight="1">
      <c r="A40" s="59"/>
      <c r="B40" s="80" t="s">
        <v>255</v>
      </c>
      <c r="C40" s="426" t="str">
        <f t="shared" ref="C40:C41" si="37">D$6&amp;"."&amp;B40</f>
        <v>General Service 50 to 1,499 KW.RTSR - Network</v>
      </c>
      <c r="D40" s="457" t="s">
        <v>377</v>
      </c>
      <c r="E40" s="80"/>
      <c r="F40" s="445">
        <f>IFERROR(VLOOKUP($C40,'Proposed Rates'!$B:$J,F$11,FALSE),0)</f>
        <v>4.848</v>
      </c>
      <c r="G40" s="446">
        <f t="shared" ref="G40:G41" si="38">IF($D40="Monthly",1,IF($D40="per KW",$F$10,IF($D40="per kWh",$F$9,0)))</f>
        <v>100</v>
      </c>
      <c r="H40" s="431">
        <f t="shared" ref="H40:H41" si="39">G40*F40</f>
        <v>484.8</v>
      </c>
      <c r="I40" s="80"/>
      <c r="J40" s="445">
        <f>IFERROR(VLOOKUP($C40,'Proposed Rates'!$B:$J,J$11,FALSE),0)</f>
        <v>4.6913</v>
      </c>
      <c r="K40" s="446">
        <f t="shared" ref="K40:K41" si="40">IF($D40="Monthly",1,IF($D40="per KW",$F$10,IF($D40="per kWh",$F$9,0)))</f>
        <v>100</v>
      </c>
      <c r="L40" s="431">
        <f t="shared" ref="L40:L41" si="41">K40*J40</f>
        <v>469.13</v>
      </c>
      <c r="M40" s="80"/>
      <c r="N40" s="432">
        <f t="shared" si="6"/>
        <v>-15.67</v>
      </c>
      <c r="O40" s="433">
        <f t="shared" si="7"/>
        <v>-0.03232260726</v>
      </c>
      <c r="P40" s="59"/>
      <c r="Q40" s="445">
        <f>IFERROR(VLOOKUP($C40,'Proposed Rates'!$B:$J,Q$11,FALSE),0)</f>
        <v>4.6913</v>
      </c>
      <c r="R40" s="446">
        <f t="shared" ref="R40:R41" si="42">IF($D40="Monthly",1,IF($D40="per KW",$F$10,IF($D40="per kWh",$F$9,0)))</f>
        <v>100</v>
      </c>
      <c r="S40" s="431">
        <f t="shared" ref="S40:S41" si="43">R40*Q40</f>
        <v>469.13</v>
      </c>
      <c r="T40" s="80"/>
      <c r="U40" s="432">
        <f t="shared" si="10"/>
        <v>0</v>
      </c>
      <c r="V40" s="433">
        <f t="shared" si="11"/>
        <v>0</v>
      </c>
      <c r="W40" s="59"/>
      <c r="X40" s="445">
        <f>IFERROR(VLOOKUP($C40,'Proposed Rates'!$B:$J,X$11,FALSE),0)</f>
        <v>4.6913</v>
      </c>
      <c r="Y40" s="446">
        <f t="shared" ref="Y40:Y41" si="44">IF($D40="Monthly",1,IF($D40="per KW",$F$10,IF($D40="per kWh",$F$9,0)))</f>
        <v>100</v>
      </c>
      <c r="Z40" s="431">
        <f t="shared" ref="Z40:Z41" si="45">Y40*X40</f>
        <v>469.13</v>
      </c>
      <c r="AA40" s="80"/>
      <c r="AB40" s="432">
        <f t="shared" si="14"/>
        <v>0</v>
      </c>
      <c r="AC40" s="433">
        <f t="shared" si="15"/>
        <v>0</v>
      </c>
      <c r="AD40" s="59"/>
      <c r="AE40" s="445">
        <f>IFERROR(VLOOKUP($C40,'Proposed Rates'!$B:$J,AE$11,FALSE),0)</f>
        <v>4.6913</v>
      </c>
      <c r="AF40" s="446">
        <f t="shared" ref="AF40:AF41" si="46">IF($D40="Monthly",1,IF($D40="per KW",$F$10,IF($D40="per kWh",$F$9,0)))</f>
        <v>100</v>
      </c>
      <c r="AG40" s="431">
        <f t="shared" ref="AG40:AG41" si="47">AF40*AE40</f>
        <v>469.13</v>
      </c>
      <c r="AH40" s="80"/>
      <c r="AI40" s="432">
        <f t="shared" si="18"/>
        <v>0</v>
      </c>
      <c r="AJ40" s="433">
        <f t="shared" si="19"/>
        <v>0</v>
      </c>
      <c r="AK40" s="59"/>
      <c r="AL40" s="445">
        <f>IFERROR(VLOOKUP($C40,'Proposed Rates'!$B:$J,AL$11,FALSE),0)</f>
        <v>4.6913</v>
      </c>
      <c r="AM40" s="446">
        <f t="shared" ref="AM40:AM41" si="48">IF($D40="Monthly",1,IF($D40="per KW",$F$10,IF($D40="per kWh",$F$9,0)))</f>
        <v>100</v>
      </c>
      <c r="AN40" s="431">
        <f t="shared" ref="AN40:AN41" si="49">AM40*AL40</f>
        <v>469.13</v>
      </c>
      <c r="AO40" s="80"/>
      <c r="AP40" s="432">
        <f t="shared" si="22"/>
        <v>0</v>
      </c>
      <c r="AQ40" s="433">
        <f t="shared" si="23"/>
        <v>0</v>
      </c>
      <c r="AR40" s="434"/>
    </row>
    <row r="41" ht="12.0" customHeight="1">
      <c r="A41" s="59"/>
      <c r="B41" s="80" t="s">
        <v>256</v>
      </c>
      <c r="C41" s="426" t="str">
        <f t="shared" si="37"/>
        <v>General Service 50 to 1,499 KW.RTSR - Line and Transformation Connection</v>
      </c>
      <c r="D41" s="457" t="s">
        <v>377</v>
      </c>
      <c r="E41" s="80"/>
      <c r="F41" s="445">
        <f>IFERROR(VLOOKUP($C41,'Proposed Rates'!$B:$J,F$11,FALSE),0)</f>
        <v>2.8187</v>
      </c>
      <c r="G41" s="446">
        <f t="shared" si="38"/>
        <v>100</v>
      </c>
      <c r="H41" s="431">
        <f t="shared" si="39"/>
        <v>281.87</v>
      </c>
      <c r="I41" s="80"/>
      <c r="J41" s="445">
        <f>IFERROR(VLOOKUP($C41,'Proposed Rates'!$B:$J,J$11,FALSE),0)</f>
        <v>2.6172</v>
      </c>
      <c r="K41" s="446">
        <f t="shared" si="40"/>
        <v>100</v>
      </c>
      <c r="L41" s="431">
        <f t="shared" si="41"/>
        <v>261.72</v>
      </c>
      <c r="M41" s="80"/>
      <c r="N41" s="432">
        <f t="shared" si="6"/>
        <v>-20.15</v>
      </c>
      <c r="O41" s="433">
        <f t="shared" si="7"/>
        <v>-0.07148685564</v>
      </c>
      <c r="P41" s="59"/>
      <c r="Q41" s="445">
        <f>IFERROR(VLOOKUP($C41,'Proposed Rates'!$B:$J,Q$11,FALSE),0)</f>
        <v>2.6172</v>
      </c>
      <c r="R41" s="446">
        <f t="shared" si="42"/>
        <v>100</v>
      </c>
      <c r="S41" s="431">
        <f t="shared" si="43"/>
        <v>261.72</v>
      </c>
      <c r="T41" s="80"/>
      <c r="U41" s="432">
        <f t="shared" si="10"/>
        <v>0</v>
      </c>
      <c r="V41" s="433">
        <f t="shared" si="11"/>
        <v>0</v>
      </c>
      <c r="W41" s="59"/>
      <c r="X41" s="445">
        <f>IFERROR(VLOOKUP($C41,'Proposed Rates'!$B:$J,X$11,FALSE),0)</f>
        <v>2.6172</v>
      </c>
      <c r="Y41" s="446">
        <f t="shared" si="44"/>
        <v>100</v>
      </c>
      <c r="Z41" s="431">
        <f t="shared" si="45"/>
        <v>261.72</v>
      </c>
      <c r="AA41" s="80"/>
      <c r="AB41" s="432">
        <f t="shared" si="14"/>
        <v>0</v>
      </c>
      <c r="AC41" s="433">
        <f t="shared" si="15"/>
        <v>0</v>
      </c>
      <c r="AD41" s="59"/>
      <c r="AE41" s="445">
        <f>IFERROR(VLOOKUP($C41,'Proposed Rates'!$B:$J,AE$11,FALSE),0)</f>
        <v>2.6172</v>
      </c>
      <c r="AF41" s="446">
        <f t="shared" si="46"/>
        <v>100</v>
      </c>
      <c r="AG41" s="431">
        <f t="shared" si="47"/>
        <v>261.72</v>
      </c>
      <c r="AH41" s="80"/>
      <c r="AI41" s="432">
        <f t="shared" si="18"/>
        <v>0</v>
      </c>
      <c r="AJ41" s="433">
        <f t="shared" si="19"/>
        <v>0</v>
      </c>
      <c r="AK41" s="59"/>
      <c r="AL41" s="445">
        <f>IFERROR(VLOOKUP($C41,'Proposed Rates'!$B:$J,AL$11,FALSE),0)</f>
        <v>2.6172</v>
      </c>
      <c r="AM41" s="446">
        <f t="shared" si="48"/>
        <v>100</v>
      </c>
      <c r="AN41" s="431">
        <f t="shared" si="49"/>
        <v>261.72</v>
      </c>
      <c r="AO41" s="80"/>
      <c r="AP41" s="432">
        <f t="shared" si="22"/>
        <v>0</v>
      </c>
      <c r="AQ41" s="433">
        <f t="shared" si="23"/>
        <v>0</v>
      </c>
      <c r="AR41" s="434"/>
    </row>
    <row r="42" ht="12.0" customHeight="1">
      <c r="A42" s="59"/>
      <c r="B42" s="436" t="s">
        <v>314</v>
      </c>
      <c r="C42" s="458"/>
      <c r="D42" s="458"/>
      <c r="E42" s="458"/>
      <c r="F42" s="459"/>
      <c r="G42" s="535"/>
      <c r="H42" s="440">
        <f>SUM(H39:H41)</f>
        <v>1813.403</v>
      </c>
      <c r="I42" s="441"/>
      <c r="J42" s="459"/>
      <c r="K42" s="535"/>
      <c r="L42" s="440">
        <f>SUM(L39:L41)</f>
        <v>1963.163</v>
      </c>
      <c r="M42" s="441"/>
      <c r="N42" s="442">
        <f t="shared" si="6"/>
        <v>149.76</v>
      </c>
      <c r="O42" s="443">
        <f t="shared" si="7"/>
        <v>0.08258506245</v>
      </c>
      <c r="P42" s="59"/>
      <c r="Q42" s="459"/>
      <c r="R42" s="535"/>
      <c r="S42" s="440">
        <f>SUM(S39:S41)</f>
        <v>1804.314</v>
      </c>
      <c r="T42" s="441"/>
      <c r="U42" s="442">
        <f t="shared" si="10"/>
        <v>-158.849</v>
      </c>
      <c r="V42" s="443">
        <f t="shared" si="11"/>
        <v>-0.08091482979</v>
      </c>
      <c r="W42" s="59"/>
      <c r="X42" s="459"/>
      <c r="Y42" s="535"/>
      <c r="Z42" s="440">
        <f>SUM(Z39:Z41)</f>
        <v>1886.685</v>
      </c>
      <c r="AA42" s="441"/>
      <c r="AB42" s="442">
        <f t="shared" si="14"/>
        <v>82.371</v>
      </c>
      <c r="AC42" s="443">
        <f t="shared" si="15"/>
        <v>0.04565225343</v>
      </c>
      <c r="AD42" s="59"/>
      <c r="AE42" s="459"/>
      <c r="AF42" s="535"/>
      <c r="AG42" s="440">
        <f>SUM(AG39:AG41)</f>
        <v>1948.705</v>
      </c>
      <c r="AH42" s="441"/>
      <c r="AI42" s="442">
        <f t="shared" si="18"/>
        <v>62.02</v>
      </c>
      <c r="AJ42" s="443">
        <f t="shared" si="19"/>
        <v>0.03287247209</v>
      </c>
      <c r="AK42" s="59"/>
      <c r="AL42" s="459"/>
      <c r="AM42" s="535"/>
      <c r="AN42" s="440">
        <f>SUM(AN39:AN41)</f>
        <v>2010.198</v>
      </c>
      <c r="AO42" s="441"/>
      <c r="AP42" s="442">
        <f t="shared" si="22"/>
        <v>61.493</v>
      </c>
      <c r="AQ42" s="443">
        <f t="shared" si="23"/>
        <v>0.0315558281</v>
      </c>
      <c r="AR42" s="444"/>
    </row>
    <row r="43" ht="12.0" customHeight="1">
      <c r="A43" s="59"/>
      <c r="B43" s="351" t="s">
        <v>257</v>
      </c>
      <c r="C43" s="426" t="str">
        <f t="shared" ref="C43:C45" si="50">D$6&amp;"."&amp;B43</f>
        <v>General Service 50 to 1,499 KW.Wholesale Market Service Charge (WMSC)</v>
      </c>
      <c r="D43" s="427" t="s">
        <v>308</v>
      </c>
      <c r="E43" s="351"/>
      <c r="F43" s="445">
        <f>IFERROR(VLOOKUP($C43,'Proposed Rates'!$B:$J,F$11,FALSE),0)</f>
        <v>0.0045</v>
      </c>
      <c r="G43" s="452">
        <f t="shared" ref="G43:G44" si="51">$F$9+G$37</f>
        <v>52723.8</v>
      </c>
      <c r="H43" s="431">
        <f t="shared" ref="H43:H46" si="52">G43*F43</f>
        <v>237.2571</v>
      </c>
      <c r="I43" s="80"/>
      <c r="J43" s="445">
        <f>IFERROR(VLOOKUP($C43,'Proposed Rates'!$B:$J,J$11,FALSE),0)</f>
        <v>0.0045</v>
      </c>
      <c r="K43" s="452">
        <f t="shared" ref="K43:K44" si="53">$F$9+K$37</f>
        <v>52708.5</v>
      </c>
      <c r="L43" s="431">
        <f t="shared" ref="L43:L46" si="54">K43*J43</f>
        <v>237.18825</v>
      </c>
      <c r="M43" s="80"/>
      <c r="N43" s="432">
        <f t="shared" si="6"/>
        <v>-0.06885</v>
      </c>
      <c r="O43" s="433">
        <f t="shared" si="7"/>
        <v>-0.0002901915264</v>
      </c>
      <c r="P43" s="59"/>
      <c r="Q43" s="445">
        <f>IFERROR(VLOOKUP($C43,'Proposed Rates'!$B:$J,Q$11,FALSE),0)</f>
        <v>0.0045</v>
      </c>
      <c r="R43" s="452">
        <f t="shared" ref="R43:R44" si="55">$F$9+R$37</f>
        <v>52708.5</v>
      </c>
      <c r="S43" s="431">
        <f t="shared" ref="S43:S46" si="56">R43*Q43</f>
        <v>237.18825</v>
      </c>
      <c r="T43" s="80"/>
      <c r="U43" s="432">
        <f t="shared" si="10"/>
        <v>0</v>
      </c>
      <c r="V43" s="433">
        <f t="shared" si="11"/>
        <v>0</v>
      </c>
      <c r="W43" s="59"/>
      <c r="X43" s="445">
        <f>IFERROR(VLOOKUP($C43,'Proposed Rates'!$B:$J,X$11,FALSE),0)</f>
        <v>0.0045</v>
      </c>
      <c r="Y43" s="452">
        <f t="shared" ref="Y43:Y44" si="57">$F$9+Y$37</f>
        <v>52708.5</v>
      </c>
      <c r="Z43" s="431">
        <f t="shared" ref="Z43:Z46" si="58">Y43*X43</f>
        <v>237.18825</v>
      </c>
      <c r="AA43" s="80"/>
      <c r="AB43" s="432">
        <f t="shared" si="14"/>
        <v>0</v>
      </c>
      <c r="AC43" s="433">
        <f t="shared" si="15"/>
        <v>0</v>
      </c>
      <c r="AD43" s="59"/>
      <c r="AE43" s="445">
        <f>IFERROR(VLOOKUP($C43,'Proposed Rates'!$B:$J,AE$11,FALSE),0)</f>
        <v>0.0045</v>
      </c>
      <c r="AF43" s="452">
        <f t="shared" ref="AF43:AF44" si="59">$F$9+AF$37</f>
        <v>52708.5</v>
      </c>
      <c r="AG43" s="431">
        <f t="shared" ref="AG43:AG46" si="60">AF43*AE43</f>
        <v>237.18825</v>
      </c>
      <c r="AH43" s="80"/>
      <c r="AI43" s="432">
        <f t="shared" si="18"/>
        <v>0</v>
      </c>
      <c r="AJ43" s="433">
        <f t="shared" si="19"/>
        <v>0</v>
      </c>
      <c r="AK43" s="59"/>
      <c r="AL43" s="445">
        <f>IFERROR(VLOOKUP($C43,'Proposed Rates'!$B:$J,AL$11,FALSE),0)</f>
        <v>0.0045</v>
      </c>
      <c r="AM43" s="452">
        <f t="shared" ref="AM43:AM44" si="61">$F$9+AM$37</f>
        <v>52708.5</v>
      </c>
      <c r="AN43" s="431">
        <f t="shared" ref="AN43:AN46" si="62">AM43*AL43</f>
        <v>237.18825</v>
      </c>
      <c r="AO43" s="80"/>
      <c r="AP43" s="432">
        <f t="shared" si="22"/>
        <v>0</v>
      </c>
      <c r="AQ43" s="433">
        <f t="shared" si="23"/>
        <v>0</v>
      </c>
      <c r="AR43" s="434"/>
    </row>
    <row r="44" ht="12.0" customHeight="1">
      <c r="A44" s="59"/>
      <c r="B44" s="351" t="s">
        <v>258</v>
      </c>
      <c r="C44" s="426" t="str">
        <f t="shared" si="50"/>
        <v>General Service 50 to 1,499 KW.Rural and Remote Rate Protection (RRRP)</v>
      </c>
      <c r="D44" s="427" t="s">
        <v>308</v>
      </c>
      <c r="E44" s="351"/>
      <c r="F44" s="445">
        <f>IFERROR(VLOOKUP($C44,'Proposed Rates'!$B:$J,F$11,FALSE),0)</f>
        <v>0.0015</v>
      </c>
      <c r="G44" s="452">
        <f t="shared" si="51"/>
        <v>52723.8</v>
      </c>
      <c r="H44" s="431">
        <f t="shared" si="52"/>
        <v>79.0857</v>
      </c>
      <c r="I44" s="80"/>
      <c r="J44" s="445">
        <f>IFERROR(VLOOKUP($C44,'Proposed Rates'!$B:$J,J$11,FALSE),0)</f>
        <v>0.0015</v>
      </c>
      <c r="K44" s="452">
        <f t="shared" si="53"/>
        <v>52708.5</v>
      </c>
      <c r="L44" s="431">
        <f t="shared" si="54"/>
        <v>79.06275</v>
      </c>
      <c r="M44" s="80"/>
      <c r="N44" s="432">
        <f t="shared" si="6"/>
        <v>-0.02295</v>
      </c>
      <c r="O44" s="433">
        <f t="shared" si="7"/>
        <v>-0.0002901915264</v>
      </c>
      <c r="P44" s="59"/>
      <c r="Q44" s="445">
        <f>IFERROR(VLOOKUP($C44,'Proposed Rates'!$B:$J,Q$11,FALSE),0)</f>
        <v>0.0015</v>
      </c>
      <c r="R44" s="452">
        <f t="shared" si="55"/>
        <v>52708.5</v>
      </c>
      <c r="S44" s="431">
        <f t="shared" si="56"/>
        <v>79.06275</v>
      </c>
      <c r="T44" s="80"/>
      <c r="U44" s="432">
        <f t="shared" si="10"/>
        <v>0</v>
      </c>
      <c r="V44" s="433">
        <f t="shared" si="11"/>
        <v>0</v>
      </c>
      <c r="W44" s="59"/>
      <c r="X44" s="445">
        <f>IFERROR(VLOOKUP($C44,'Proposed Rates'!$B:$J,X$11,FALSE),0)</f>
        <v>0.0015</v>
      </c>
      <c r="Y44" s="452">
        <f t="shared" si="57"/>
        <v>52708.5</v>
      </c>
      <c r="Z44" s="431">
        <f t="shared" si="58"/>
        <v>79.06275</v>
      </c>
      <c r="AA44" s="80"/>
      <c r="AB44" s="432">
        <f t="shared" si="14"/>
        <v>0</v>
      </c>
      <c r="AC44" s="433">
        <f t="shared" si="15"/>
        <v>0</v>
      </c>
      <c r="AD44" s="59"/>
      <c r="AE44" s="445">
        <f>IFERROR(VLOOKUP($C44,'Proposed Rates'!$B:$J,AE$11,FALSE),0)</f>
        <v>0.0015</v>
      </c>
      <c r="AF44" s="452">
        <f t="shared" si="59"/>
        <v>52708.5</v>
      </c>
      <c r="AG44" s="431">
        <f t="shared" si="60"/>
        <v>79.06275</v>
      </c>
      <c r="AH44" s="80"/>
      <c r="AI44" s="432">
        <f t="shared" si="18"/>
        <v>0</v>
      </c>
      <c r="AJ44" s="433">
        <f t="shared" si="19"/>
        <v>0</v>
      </c>
      <c r="AK44" s="59"/>
      <c r="AL44" s="445">
        <f>IFERROR(VLOOKUP($C44,'Proposed Rates'!$B:$J,AL$11,FALSE),0)</f>
        <v>0.0015</v>
      </c>
      <c r="AM44" s="452">
        <f t="shared" si="61"/>
        <v>52708.5</v>
      </c>
      <c r="AN44" s="431">
        <f t="shared" si="62"/>
        <v>79.06275</v>
      </c>
      <c r="AO44" s="80"/>
      <c r="AP44" s="432">
        <f t="shared" si="22"/>
        <v>0</v>
      </c>
      <c r="AQ44" s="433">
        <f t="shared" si="23"/>
        <v>0</v>
      </c>
      <c r="AR44" s="434"/>
    </row>
    <row r="45" ht="12.0" customHeight="1">
      <c r="A45" s="59"/>
      <c r="B45" s="351" t="s">
        <v>260</v>
      </c>
      <c r="C45" s="426" t="str">
        <f t="shared" si="50"/>
        <v>General Service 50 to 1,499 KW.Standard Supply Service Charge</v>
      </c>
      <c r="D45" s="427" t="s">
        <v>306</v>
      </c>
      <c r="E45" s="351"/>
      <c r="F45" s="428">
        <f>IFERROR(VLOOKUP($C45,'Proposed Rates'!$B:$J,F$11,FALSE),0)</f>
        <v>0.25</v>
      </c>
      <c r="G45" s="446">
        <f>IF($D45="Monthly",1,IF($D45="per KW",$F$10,IF($D45="per kWh",$F$9,0)))</f>
        <v>1</v>
      </c>
      <c r="H45" s="431">
        <f t="shared" si="52"/>
        <v>0.25</v>
      </c>
      <c r="I45" s="80"/>
      <c r="J45" s="428">
        <f>IFERROR(VLOOKUP($C45,'Proposed Rates'!$B:$J,J$11,FALSE),0)</f>
        <v>1.51</v>
      </c>
      <c r="K45" s="446">
        <f>IF($D45="Monthly",1,IF($D45="per KW",$F$10,IF($D45="per kWh",$F$9,0)))</f>
        <v>1</v>
      </c>
      <c r="L45" s="431">
        <f t="shared" si="54"/>
        <v>1.51</v>
      </c>
      <c r="M45" s="80"/>
      <c r="N45" s="432">
        <f t="shared" si="6"/>
        <v>1.26</v>
      </c>
      <c r="O45" s="433">
        <f t="shared" si="7"/>
        <v>5.04</v>
      </c>
      <c r="P45" s="59"/>
      <c r="Q45" s="428">
        <f>IFERROR(VLOOKUP($C45,'Proposed Rates'!$B:$J,Q$11,FALSE),0)</f>
        <v>1.54</v>
      </c>
      <c r="R45" s="446">
        <f>IF($D45="Monthly",1,IF($D45="per KW",$F$10,IF($D45="per kWh",$F$9,0)))</f>
        <v>1</v>
      </c>
      <c r="S45" s="431">
        <f t="shared" si="56"/>
        <v>1.54</v>
      </c>
      <c r="T45" s="80"/>
      <c r="U45" s="432">
        <f t="shared" si="10"/>
        <v>0.03</v>
      </c>
      <c r="V45" s="433">
        <f t="shared" si="11"/>
        <v>0.01986754967</v>
      </c>
      <c r="W45" s="59"/>
      <c r="X45" s="428">
        <f>IFERROR(VLOOKUP($C45,'Proposed Rates'!$B:$J,X$11,FALSE),0)</f>
        <v>1.57</v>
      </c>
      <c r="Y45" s="446">
        <f>IF($D45="Monthly",1,IF($D45="per KW",$F$10,IF($D45="per kWh",$F$9,0)))</f>
        <v>1</v>
      </c>
      <c r="Z45" s="431">
        <f t="shared" si="58"/>
        <v>1.57</v>
      </c>
      <c r="AA45" s="80"/>
      <c r="AB45" s="432">
        <f t="shared" si="14"/>
        <v>0.03</v>
      </c>
      <c r="AC45" s="433">
        <f t="shared" si="15"/>
        <v>0.01948051948</v>
      </c>
      <c r="AD45" s="59"/>
      <c r="AE45" s="428">
        <f>IFERROR(VLOOKUP($C45,'Proposed Rates'!$B:$J,AE$11,FALSE),0)</f>
        <v>1.6</v>
      </c>
      <c r="AF45" s="446">
        <f>IF($D45="Monthly",1,IF($D45="per KW",$F$10,IF($D45="per kWh",$F$9,0)))</f>
        <v>1</v>
      </c>
      <c r="AG45" s="431">
        <f t="shared" si="60"/>
        <v>1.6</v>
      </c>
      <c r="AH45" s="80"/>
      <c r="AI45" s="432">
        <f t="shared" si="18"/>
        <v>0.03</v>
      </c>
      <c r="AJ45" s="433">
        <f t="shared" si="19"/>
        <v>0.01910828025</v>
      </c>
      <c r="AK45" s="59"/>
      <c r="AL45" s="428">
        <f>IFERROR(VLOOKUP($C45,'Proposed Rates'!$B:$J,AL$11,FALSE),0)</f>
        <v>1.63</v>
      </c>
      <c r="AM45" s="446">
        <f>IF($D45="Monthly",1,IF($D45="per KW",$F$10,IF($D45="per kWh",$F$9,0)))</f>
        <v>1</v>
      </c>
      <c r="AN45" s="431">
        <f t="shared" si="62"/>
        <v>1.63</v>
      </c>
      <c r="AO45" s="80"/>
      <c r="AP45" s="432">
        <f t="shared" si="22"/>
        <v>0.03</v>
      </c>
      <c r="AQ45" s="433">
        <f t="shared" si="23"/>
        <v>0.01875</v>
      </c>
      <c r="AR45" s="434"/>
    </row>
    <row r="46" ht="12.0" customHeight="1">
      <c r="A46" s="59"/>
      <c r="B46" s="351" t="s">
        <v>267</v>
      </c>
      <c r="C46" s="426" t="str">
        <f>B46</f>
        <v>Average IESO Wholesale Market Price</v>
      </c>
      <c r="D46" s="427" t="s">
        <v>308</v>
      </c>
      <c r="E46" s="351"/>
      <c r="F46" s="445">
        <f>IFERROR(VLOOKUP($C46,'Proposed Rates'!$B:$J,F$11,FALSE),0)</f>
        <v>0.10453</v>
      </c>
      <c r="G46" s="452">
        <f>$F$9+G$37</f>
        <v>52723.8</v>
      </c>
      <c r="H46" s="431">
        <f t="shared" si="52"/>
        <v>5511.218814</v>
      </c>
      <c r="I46" s="80"/>
      <c r="J46" s="445">
        <f>IFERROR(VLOOKUP($C46,'Proposed Rates'!$B:$J,J$11,FALSE),0)</f>
        <v>0.10453</v>
      </c>
      <c r="K46" s="452">
        <f>$F$9+K$37</f>
        <v>52708.5</v>
      </c>
      <c r="L46" s="431">
        <f t="shared" si="54"/>
        <v>5509.619505</v>
      </c>
      <c r="M46" s="80"/>
      <c r="N46" s="432">
        <f t="shared" si="6"/>
        <v>-1.599309</v>
      </c>
      <c r="O46" s="433">
        <f t="shared" si="7"/>
        <v>-0.0002901915264</v>
      </c>
      <c r="P46" s="59"/>
      <c r="Q46" s="445">
        <f>IFERROR(VLOOKUP($C46,'Proposed Rates'!$B:$J,Q$11,FALSE),0)</f>
        <v>0.10453</v>
      </c>
      <c r="R46" s="452">
        <f>$F$9+R$37</f>
        <v>52708.5</v>
      </c>
      <c r="S46" s="431">
        <f t="shared" si="56"/>
        <v>5509.619505</v>
      </c>
      <c r="T46" s="80"/>
      <c r="U46" s="432">
        <f t="shared" si="10"/>
        <v>0</v>
      </c>
      <c r="V46" s="433">
        <f t="shared" si="11"/>
        <v>0</v>
      </c>
      <c r="W46" s="59"/>
      <c r="X46" s="445">
        <f>IFERROR(VLOOKUP($C46,'Proposed Rates'!$B:$J,X$11,FALSE),0)</f>
        <v>0.10453</v>
      </c>
      <c r="Y46" s="452">
        <f>$F$9+Y$37</f>
        <v>52708.5</v>
      </c>
      <c r="Z46" s="431">
        <f t="shared" si="58"/>
        <v>5509.619505</v>
      </c>
      <c r="AA46" s="80"/>
      <c r="AB46" s="432">
        <f t="shared" si="14"/>
        <v>0</v>
      </c>
      <c r="AC46" s="433">
        <f t="shared" si="15"/>
        <v>0</v>
      </c>
      <c r="AD46" s="59"/>
      <c r="AE46" s="445">
        <f>IFERROR(VLOOKUP($C46,'Proposed Rates'!$B:$J,AE$11,FALSE),0)</f>
        <v>0.10453</v>
      </c>
      <c r="AF46" s="452">
        <f>$F$9+AF$37</f>
        <v>52708.5</v>
      </c>
      <c r="AG46" s="431">
        <f t="shared" si="60"/>
        <v>5509.619505</v>
      </c>
      <c r="AH46" s="80"/>
      <c r="AI46" s="432">
        <f t="shared" si="18"/>
        <v>0</v>
      </c>
      <c r="AJ46" s="433">
        <f t="shared" si="19"/>
        <v>0</v>
      </c>
      <c r="AK46" s="59"/>
      <c r="AL46" s="445">
        <f>IFERROR(VLOOKUP($C46,'Proposed Rates'!$B:$J,AL$11,FALSE),0)</f>
        <v>0.10453</v>
      </c>
      <c r="AM46" s="452">
        <f>$F$9+AM$37</f>
        <v>52708.5</v>
      </c>
      <c r="AN46" s="431">
        <f t="shared" si="62"/>
        <v>5509.619505</v>
      </c>
      <c r="AO46" s="80"/>
      <c r="AP46" s="432">
        <f t="shared" si="22"/>
        <v>0</v>
      </c>
      <c r="AQ46" s="433">
        <f t="shared" si="23"/>
        <v>0</v>
      </c>
      <c r="AR46" s="434"/>
    </row>
    <row r="47" ht="12.0" customHeight="1">
      <c r="A47" s="59"/>
      <c r="B47" s="351"/>
      <c r="C47" s="426" t="str">
        <f t="shared" ref="C47:C50" si="63">D$6&amp;"."&amp;B47</f>
        <v>General Service 50 to 1,499 KW.</v>
      </c>
      <c r="D47" s="427"/>
      <c r="E47" s="351"/>
      <c r="F47" s="445"/>
      <c r="G47" s="545"/>
      <c r="H47" s="431"/>
      <c r="I47" s="80"/>
      <c r="J47" s="445"/>
      <c r="K47" s="545"/>
      <c r="L47" s="431"/>
      <c r="M47" s="80"/>
      <c r="N47" s="432"/>
      <c r="O47" s="433"/>
      <c r="P47" s="59"/>
      <c r="Q47" s="445"/>
      <c r="R47" s="545"/>
      <c r="S47" s="431"/>
      <c r="T47" s="80"/>
      <c r="U47" s="432"/>
      <c r="V47" s="433"/>
      <c r="W47" s="59"/>
      <c r="X47" s="445"/>
      <c r="Y47" s="545"/>
      <c r="Z47" s="431"/>
      <c r="AA47" s="80"/>
      <c r="AB47" s="432"/>
      <c r="AC47" s="433"/>
      <c r="AD47" s="59"/>
      <c r="AE47" s="445"/>
      <c r="AF47" s="545"/>
      <c r="AG47" s="431"/>
      <c r="AH47" s="80"/>
      <c r="AI47" s="432"/>
      <c r="AJ47" s="433"/>
      <c r="AK47" s="59"/>
      <c r="AL47" s="445"/>
      <c r="AM47" s="545"/>
      <c r="AN47" s="431"/>
      <c r="AO47" s="80"/>
      <c r="AP47" s="432"/>
      <c r="AQ47" s="433"/>
      <c r="AR47" s="434"/>
    </row>
    <row r="48" ht="12.0" customHeight="1">
      <c r="A48" s="59"/>
      <c r="B48" s="59"/>
      <c r="C48" s="426" t="str">
        <f t="shared" si="63"/>
        <v>General Service 50 to 1,499 KW.</v>
      </c>
      <c r="D48" s="427"/>
      <c r="E48" s="351"/>
      <c r="F48" s="445"/>
      <c r="G48" s="545"/>
      <c r="H48" s="431"/>
      <c r="I48" s="80"/>
      <c r="J48" s="445"/>
      <c r="K48" s="545"/>
      <c r="L48" s="431"/>
      <c r="M48" s="80"/>
      <c r="N48" s="432"/>
      <c r="O48" s="433"/>
      <c r="P48" s="59"/>
      <c r="Q48" s="445"/>
      <c r="R48" s="545"/>
      <c r="S48" s="431"/>
      <c r="T48" s="80"/>
      <c r="U48" s="432"/>
      <c r="V48" s="433"/>
      <c r="W48" s="59"/>
      <c r="X48" s="445"/>
      <c r="Y48" s="545"/>
      <c r="Z48" s="431"/>
      <c r="AA48" s="80"/>
      <c r="AB48" s="432"/>
      <c r="AC48" s="433"/>
      <c r="AD48" s="59"/>
      <c r="AE48" s="445"/>
      <c r="AF48" s="545"/>
      <c r="AG48" s="431"/>
      <c r="AH48" s="80"/>
      <c r="AI48" s="432"/>
      <c r="AJ48" s="433"/>
      <c r="AK48" s="59"/>
      <c r="AL48" s="445"/>
      <c r="AM48" s="545"/>
      <c r="AN48" s="431"/>
      <c r="AO48" s="80"/>
      <c r="AP48" s="432"/>
      <c r="AQ48" s="433"/>
      <c r="AR48" s="434"/>
    </row>
    <row r="49" ht="12.0" customHeight="1">
      <c r="A49" s="59"/>
      <c r="B49" s="351"/>
      <c r="C49" s="426" t="str">
        <f t="shared" si="63"/>
        <v>General Service 50 to 1,499 KW.</v>
      </c>
      <c r="D49" s="427"/>
      <c r="E49" s="351"/>
      <c r="F49" s="445"/>
      <c r="G49" s="545"/>
      <c r="H49" s="431"/>
      <c r="I49" s="80"/>
      <c r="J49" s="445"/>
      <c r="K49" s="545"/>
      <c r="L49" s="431"/>
      <c r="M49" s="80"/>
      <c r="N49" s="432"/>
      <c r="O49" s="433"/>
      <c r="P49" s="59"/>
      <c r="Q49" s="445"/>
      <c r="R49" s="545"/>
      <c r="S49" s="431"/>
      <c r="T49" s="80"/>
      <c r="U49" s="432"/>
      <c r="V49" s="433"/>
      <c r="W49" s="59"/>
      <c r="X49" s="445"/>
      <c r="Y49" s="545"/>
      <c r="Z49" s="431"/>
      <c r="AA49" s="80"/>
      <c r="AB49" s="432"/>
      <c r="AC49" s="433"/>
      <c r="AD49" s="59"/>
      <c r="AE49" s="445"/>
      <c r="AF49" s="545"/>
      <c r="AG49" s="431"/>
      <c r="AH49" s="80"/>
      <c r="AI49" s="432"/>
      <c r="AJ49" s="433"/>
      <c r="AK49" s="59"/>
      <c r="AL49" s="445"/>
      <c r="AM49" s="545"/>
      <c r="AN49" s="431"/>
      <c r="AO49" s="80"/>
      <c r="AP49" s="432"/>
      <c r="AQ49" s="433"/>
      <c r="AR49" s="434"/>
    </row>
    <row r="50" ht="12.0" customHeight="1">
      <c r="A50" s="59"/>
      <c r="B50" s="351"/>
      <c r="C50" s="426" t="str">
        <f t="shared" si="63"/>
        <v>General Service 50 to 1,499 KW.</v>
      </c>
      <c r="D50" s="427"/>
      <c r="E50" s="351"/>
      <c r="F50" s="445"/>
      <c r="G50" s="545"/>
      <c r="H50" s="431"/>
      <c r="I50" s="80"/>
      <c r="J50" s="445"/>
      <c r="K50" s="545"/>
      <c r="L50" s="431"/>
      <c r="M50" s="80"/>
      <c r="N50" s="432"/>
      <c r="O50" s="433"/>
      <c r="P50" s="59"/>
      <c r="Q50" s="445"/>
      <c r="R50" s="545"/>
      <c r="S50" s="431"/>
      <c r="T50" s="80"/>
      <c r="U50" s="432"/>
      <c r="V50" s="433"/>
      <c r="W50" s="59"/>
      <c r="X50" s="445"/>
      <c r="Y50" s="545"/>
      <c r="Z50" s="431"/>
      <c r="AA50" s="80"/>
      <c r="AB50" s="432"/>
      <c r="AC50" s="433"/>
      <c r="AD50" s="59"/>
      <c r="AE50" s="445"/>
      <c r="AF50" s="545"/>
      <c r="AG50" s="431"/>
      <c r="AH50" s="80"/>
      <c r="AI50" s="432"/>
      <c r="AJ50" s="433"/>
      <c r="AK50" s="59"/>
      <c r="AL50" s="445"/>
      <c r="AM50" s="545"/>
      <c r="AN50" s="431"/>
      <c r="AO50" s="80"/>
      <c r="AP50" s="432"/>
      <c r="AQ50" s="433"/>
      <c r="AR50" s="434"/>
    </row>
    <row r="51" ht="12.0" customHeight="1">
      <c r="A51" s="59"/>
      <c r="B51" s="465"/>
      <c r="C51" s="466"/>
      <c r="D51" s="466"/>
      <c r="E51" s="466"/>
      <c r="F51" s="467"/>
      <c r="G51" s="509"/>
      <c r="H51" s="469"/>
      <c r="I51" s="471"/>
      <c r="J51" s="467"/>
      <c r="K51" s="468"/>
      <c r="L51" s="469"/>
      <c r="M51" s="471"/>
      <c r="N51" s="472"/>
      <c r="O51" s="473"/>
      <c r="P51" s="59"/>
      <c r="Q51" s="467"/>
      <c r="R51" s="468"/>
      <c r="S51" s="469"/>
      <c r="T51" s="471"/>
      <c r="U51" s="472"/>
      <c r="V51" s="473"/>
      <c r="W51" s="59"/>
      <c r="X51" s="467"/>
      <c r="Y51" s="468"/>
      <c r="Z51" s="469"/>
      <c r="AA51" s="471"/>
      <c r="AB51" s="472"/>
      <c r="AC51" s="473"/>
      <c r="AD51" s="59"/>
      <c r="AE51" s="467"/>
      <c r="AF51" s="468"/>
      <c r="AG51" s="469"/>
      <c r="AH51" s="471"/>
      <c r="AI51" s="472"/>
      <c r="AJ51" s="473"/>
      <c r="AK51" s="59"/>
      <c r="AL51" s="467"/>
      <c r="AM51" s="468"/>
      <c r="AN51" s="469"/>
      <c r="AO51" s="471"/>
      <c r="AP51" s="472"/>
      <c r="AQ51" s="473"/>
      <c r="AR51" s="474"/>
    </row>
    <row r="52" ht="12.0" customHeight="1">
      <c r="A52" s="59"/>
      <c r="B52" s="475" t="s">
        <v>315</v>
      </c>
      <c r="C52" s="351"/>
      <c r="D52" s="351"/>
      <c r="E52" s="351"/>
      <c r="F52" s="476"/>
      <c r="G52" s="523"/>
      <c r="H52" s="478">
        <f>SUM(H43:H48,H42)</f>
        <v>7641.214614</v>
      </c>
      <c r="I52" s="516"/>
      <c r="J52" s="477"/>
      <c r="K52" s="477"/>
      <c r="L52" s="478">
        <f>SUM(L43:L48,L42)</f>
        <v>7790.543505</v>
      </c>
      <c r="M52" s="480"/>
      <c r="N52" s="479">
        <f t="shared" ref="N52:N56" si="64">L52-H52</f>
        <v>149.328891</v>
      </c>
      <c r="O52" s="481">
        <f t="shared" ref="O52:O56" si="65">IF((H52)=0,"",(N52/H52))</f>
        <v>0.01954255947</v>
      </c>
      <c r="P52" s="59"/>
      <c r="Q52" s="477"/>
      <c r="R52" s="477"/>
      <c r="S52" s="478">
        <f>SUM(S43:S48,S42)</f>
        <v>7631.724505</v>
      </c>
      <c r="T52" s="480"/>
      <c r="U52" s="479">
        <f t="shared" ref="U52:U56" si="66">S52-L52</f>
        <v>-158.819</v>
      </c>
      <c r="V52" s="481">
        <f t="shared" ref="V52:V56" si="67">IF((L52)=0,"",(U52/L52))</f>
        <v>-0.02038612581</v>
      </c>
      <c r="W52" s="59"/>
      <c r="X52" s="477"/>
      <c r="Y52" s="477"/>
      <c r="Z52" s="478">
        <f>SUM(Z43:Z48,Z42)</f>
        <v>7714.125505</v>
      </c>
      <c r="AA52" s="480"/>
      <c r="AB52" s="479">
        <f t="shared" ref="AB52:AB56" si="68">Z52-S52</f>
        <v>82.401</v>
      </c>
      <c r="AC52" s="481">
        <f t="shared" ref="AC52:AC56" si="69">IF((S52)=0,"",(AB52/S52))</f>
        <v>0.01079716648</v>
      </c>
      <c r="AD52" s="59"/>
      <c r="AE52" s="477"/>
      <c r="AF52" s="477"/>
      <c r="AG52" s="478">
        <f>SUM(AG43:AG48,AG42)</f>
        <v>7776.175505</v>
      </c>
      <c r="AH52" s="480"/>
      <c r="AI52" s="479">
        <f t="shared" ref="AI52:AI56" si="70">AG52-Z52</f>
        <v>62.05</v>
      </c>
      <c r="AJ52" s="481">
        <f t="shared" ref="AJ52:AJ56" si="71">IF((Z52)=0,"",(AI52/Z52))</f>
        <v>0.008043685569</v>
      </c>
      <c r="AK52" s="59"/>
      <c r="AL52" s="477"/>
      <c r="AM52" s="477"/>
      <c r="AN52" s="478">
        <f>SUM(AN43:AN48,AN42)</f>
        <v>7837.698505</v>
      </c>
      <c r="AO52" s="480"/>
      <c r="AP52" s="479">
        <f t="shared" ref="AP52:AP56" si="72">AN52-AG52</f>
        <v>61.523</v>
      </c>
      <c r="AQ52" s="481">
        <f t="shared" ref="AQ52:AQ56" si="73">IF((AG52)=0,"",(AP52/AG52))</f>
        <v>0.007911729868</v>
      </c>
      <c r="AR52" s="482"/>
    </row>
    <row r="53" ht="12.0" customHeight="1">
      <c r="A53" s="59"/>
      <c r="B53" s="483" t="s">
        <v>316</v>
      </c>
      <c r="C53" s="351"/>
      <c r="D53" s="351"/>
      <c r="E53" s="351"/>
      <c r="F53" s="476">
        <v>0.13</v>
      </c>
      <c r="G53" s="80"/>
      <c r="H53" s="524">
        <f>H52*F53</f>
        <v>993.3578998</v>
      </c>
      <c r="I53" s="448"/>
      <c r="J53" s="484">
        <v>0.13</v>
      </c>
      <c r="K53" s="448"/>
      <c r="L53" s="431">
        <f>L52*J53</f>
        <v>1012.770656</v>
      </c>
      <c r="M53" s="80"/>
      <c r="N53" s="432">
        <f t="shared" si="64"/>
        <v>19.41275583</v>
      </c>
      <c r="O53" s="433">
        <f t="shared" si="65"/>
        <v>0.01954255947</v>
      </c>
      <c r="P53" s="59"/>
      <c r="Q53" s="484">
        <v>0.13</v>
      </c>
      <c r="R53" s="448"/>
      <c r="S53" s="431">
        <f>S52*Q53</f>
        <v>992.1241857</v>
      </c>
      <c r="T53" s="80"/>
      <c r="U53" s="432">
        <f t="shared" si="66"/>
        <v>-20.64647</v>
      </c>
      <c r="V53" s="433">
        <f t="shared" si="67"/>
        <v>-0.02038612581</v>
      </c>
      <c r="W53" s="59"/>
      <c r="X53" s="484">
        <v>0.13</v>
      </c>
      <c r="Y53" s="448"/>
      <c r="Z53" s="431">
        <f>Z52*X53</f>
        <v>1002.836316</v>
      </c>
      <c r="AA53" s="80"/>
      <c r="AB53" s="432">
        <f t="shared" si="68"/>
        <v>10.71213</v>
      </c>
      <c r="AC53" s="433">
        <f t="shared" si="69"/>
        <v>0.01079716648</v>
      </c>
      <c r="AD53" s="59"/>
      <c r="AE53" s="484">
        <v>0.13</v>
      </c>
      <c r="AF53" s="448"/>
      <c r="AG53" s="431">
        <f>AG52*AE53</f>
        <v>1010.902816</v>
      </c>
      <c r="AH53" s="80"/>
      <c r="AI53" s="432">
        <f t="shared" si="70"/>
        <v>8.0665</v>
      </c>
      <c r="AJ53" s="433">
        <f t="shared" si="71"/>
        <v>0.008043685569</v>
      </c>
      <c r="AK53" s="59"/>
      <c r="AL53" s="484">
        <v>0.13</v>
      </c>
      <c r="AM53" s="448"/>
      <c r="AN53" s="431">
        <f>AN52*AL53</f>
        <v>1018.900806</v>
      </c>
      <c r="AO53" s="80"/>
      <c r="AP53" s="432">
        <f t="shared" si="72"/>
        <v>7.99799</v>
      </c>
      <c r="AQ53" s="433">
        <f t="shared" si="73"/>
        <v>0.007911729868</v>
      </c>
      <c r="AR53" s="434"/>
    </row>
    <row r="54" ht="12.0" customHeight="1">
      <c r="A54" s="59"/>
      <c r="B54" s="485" t="s">
        <v>378</v>
      </c>
      <c r="C54" s="351"/>
      <c r="D54" s="351"/>
      <c r="E54" s="351"/>
      <c r="F54" s="486"/>
      <c r="G54" s="80"/>
      <c r="H54" s="524">
        <f>H52+H53</f>
        <v>8634.572514</v>
      </c>
      <c r="I54" s="448"/>
      <c r="J54" s="448"/>
      <c r="K54" s="448"/>
      <c r="L54" s="431">
        <f>L52+L53</f>
        <v>8803.314161</v>
      </c>
      <c r="M54" s="80"/>
      <c r="N54" s="432">
        <f t="shared" si="64"/>
        <v>168.7416468</v>
      </c>
      <c r="O54" s="433">
        <f t="shared" si="65"/>
        <v>0.01954255947</v>
      </c>
      <c r="P54" s="59"/>
      <c r="Q54" s="448"/>
      <c r="R54" s="448"/>
      <c r="S54" s="431">
        <f>S52+S53</f>
        <v>8623.848691</v>
      </c>
      <c r="T54" s="80"/>
      <c r="U54" s="432">
        <f t="shared" si="66"/>
        <v>-179.46547</v>
      </c>
      <c r="V54" s="433">
        <f t="shared" si="67"/>
        <v>-0.02038612581</v>
      </c>
      <c r="W54" s="59"/>
      <c r="X54" s="448"/>
      <c r="Y54" s="448"/>
      <c r="Z54" s="431">
        <f>Z52+Z53</f>
        <v>8716.961821</v>
      </c>
      <c r="AA54" s="80"/>
      <c r="AB54" s="432">
        <f t="shared" si="68"/>
        <v>93.11313</v>
      </c>
      <c r="AC54" s="433">
        <f t="shared" si="69"/>
        <v>0.01079716648</v>
      </c>
      <c r="AD54" s="59"/>
      <c r="AE54" s="448"/>
      <c r="AF54" s="448"/>
      <c r="AG54" s="431">
        <f>AG52+AG53</f>
        <v>8787.078321</v>
      </c>
      <c r="AH54" s="80"/>
      <c r="AI54" s="432">
        <f t="shared" si="70"/>
        <v>70.1165</v>
      </c>
      <c r="AJ54" s="433">
        <f t="shared" si="71"/>
        <v>0.008043685569</v>
      </c>
      <c r="AK54" s="59"/>
      <c r="AL54" s="448"/>
      <c r="AM54" s="448"/>
      <c r="AN54" s="431">
        <f>AN52+AN53</f>
        <v>8856.599311</v>
      </c>
      <c r="AO54" s="80"/>
      <c r="AP54" s="432">
        <f t="shared" si="72"/>
        <v>69.52099</v>
      </c>
      <c r="AQ54" s="433">
        <f t="shared" si="73"/>
        <v>0.007911729868</v>
      </c>
      <c r="AR54" s="434"/>
    </row>
    <row r="55" ht="12.0" customHeight="1">
      <c r="A55" s="59"/>
      <c r="B55" s="487" t="s">
        <v>273</v>
      </c>
      <c r="E55" s="351"/>
      <c r="F55" s="486"/>
      <c r="G55" s="80"/>
      <c r="H55" s="526">
        <f>F55*H52</f>
        <v>0</v>
      </c>
      <c r="I55" s="448"/>
      <c r="J55" s="448"/>
      <c r="K55" s="448"/>
      <c r="L55" s="546">
        <f>J55*L52</f>
        <v>0</v>
      </c>
      <c r="M55" s="80"/>
      <c r="N55" s="489">
        <f t="shared" si="64"/>
        <v>0</v>
      </c>
      <c r="O55" s="491" t="str">
        <f t="shared" si="65"/>
        <v/>
      </c>
      <c r="P55" s="59"/>
      <c r="Q55" s="448"/>
      <c r="R55" s="448"/>
      <c r="S55" s="546">
        <f>Q55*S52</f>
        <v>0</v>
      </c>
      <c r="T55" s="80"/>
      <c r="U55" s="489">
        <f t="shared" si="66"/>
        <v>0</v>
      </c>
      <c r="V55" s="491" t="str">
        <f t="shared" si="67"/>
        <v/>
      </c>
      <c r="W55" s="59"/>
      <c r="X55" s="448"/>
      <c r="Y55" s="448"/>
      <c r="Z55" s="546">
        <f>X55*Z52</f>
        <v>0</v>
      </c>
      <c r="AA55" s="80"/>
      <c r="AB55" s="489">
        <f t="shared" si="68"/>
        <v>0</v>
      </c>
      <c r="AC55" s="491" t="str">
        <f t="shared" si="69"/>
        <v/>
      </c>
      <c r="AD55" s="59"/>
      <c r="AE55" s="448"/>
      <c r="AF55" s="448"/>
      <c r="AG55" s="546">
        <f>AE55*AG52</f>
        <v>0</v>
      </c>
      <c r="AH55" s="80"/>
      <c r="AI55" s="489">
        <f t="shared" si="70"/>
        <v>0</v>
      </c>
      <c r="AJ55" s="491" t="str">
        <f t="shared" si="71"/>
        <v/>
      </c>
      <c r="AK55" s="59"/>
      <c r="AL55" s="448"/>
      <c r="AM55" s="448"/>
      <c r="AN55" s="546">
        <f>AL55*AN52</f>
        <v>0</v>
      </c>
      <c r="AO55" s="80"/>
      <c r="AP55" s="489">
        <f t="shared" si="72"/>
        <v>0</v>
      </c>
      <c r="AQ55" s="491" t="str">
        <f t="shared" si="73"/>
        <v/>
      </c>
      <c r="AR55" s="492"/>
    </row>
    <row r="56" ht="12.0" customHeight="1">
      <c r="A56" s="59"/>
      <c r="B56" s="493" t="s">
        <v>318</v>
      </c>
      <c r="C56" s="71"/>
      <c r="D56" s="72"/>
      <c r="E56" s="494"/>
      <c r="F56" s="495"/>
      <c r="G56" s="527"/>
      <c r="H56" s="528">
        <f>H54-H55</f>
        <v>8634.572514</v>
      </c>
      <c r="I56" s="496"/>
      <c r="J56" s="496"/>
      <c r="K56" s="496"/>
      <c r="L56" s="497">
        <f>L54-L55</f>
        <v>8803.314161</v>
      </c>
      <c r="M56" s="498"/>
      <c r="N56" s="499">
        <f t="shared" si="64"/>
        <v>168.7416468</v>
      </c>
      <c r="O56" s="500">
        <f t="shared" si="65"/>
        <v>0.01954255947</v>
      </c>
      <c r="P56" s="59"/>
      <c r="Q56" s="496"/>
      <c r="R56" s="496"/>
      <c r="S56" s="497">
        <f>S54-S55</f>
        <v>8623.848691</v>
      </c>
      <c r="T56" s="498"/>
      <c r="U56" s="499">
        <f t="shared" si="66"/>
        <v>-179.46547</v>
      </c>
      <c r="V56" s="500">
        <f t="shared" si="67"/>
        <v>-0.02038612581</v>
      </c>
      <c r="W56" s="59"/>
      <c r="X56" s="496"/>
      <c r="Y56" s="496"/>
      <c r="Z56" s="497">
        <f>Z54-Z55</f>
        <v>8716.961821</v>
      </c>
      <c r="AA56" s="498"/>
      <c r="AB56" s="499">
        <f t="shared" si="68"/>
        <v>93.11313</v>
      </c>
      <c r="AC56" s="500">
        <f t="shared" si="69"/>
        <v>0.01079716648</v>
      </c>
      <c r="AD56" s="59"/>
      <c r="AE56" s="496"/>
      <c r="AF56" s="496"/>
      <c r="AG56" s="497">
        <f>AG54-AG55</f>
        <v>8787.078321</v>
      </c>
      <c r="AH56" s="498"/>
      <c r="AI56" s="499">
        <f t="shared" si="70"/>
        <v>70.1165</v>
      </c>
      <c r="AJ56" s="500">
        <f t="shared" si="71"/>
        <v>0.008043685569</v>
      </c>
      <c r="AK56" s="59"/>
      <c r="AL56" s="496"/>
      <c r="AM56" s="496"/>
      <c r="AN56" s="497">
        <f>AN54-AN55</f>
        <v>8856.599311</v>
      </c>
      <c r="AO56" s="498"/>
      <c r="AP56" s="499">
        <f t="shared" si="72"/>
        <v>69.52099</v>
      </c>
      <c r="AQ56" s="500">
        <f t="shared" si="73"/>
        <v>0.007911729868</v>
      </c>
      <c r="AR56" s="501"/>
    </row>
    <row r="57" ht="12.0" customHeight="1">
      <c r="A57" s="59"/>
      <c r="B57" s="465"/>
      <c r="C57" s="466"/>
      <c r="D57" s="466"/>
      <c r="E57" s="466"/>
      <c r="F57" s="467"/>
      <c r="G57" s="509"/>
      <c r="H57" s="469"/>
      <c r="I57" s="471"/>
      <c r="J57" s="467"/>
      <c r="K57" s="468"/>
      <c r="L57" s="469"/>
      <c r="M57" s="471"/>
      <c r="N57" s="472"/>
      <c r="O57" s="473"/>
      <c r="P57" s="59"/>
      <c r="Q57" s="467"/>
      <c r="R57" s="468"/>
      <c r="S57" s="469"/>
      <c r="T57" s="471"/>
      <c r="U57" s="472"/>
      <c r="V57" s="473"/>
      <c r="W57" s="59"/>
      <c r="X57" s="467"/>
      <c r="Y57" s="468"/>
      <c r="Z57" s="469"/>
      <c r="AA57" s="471"/>
      <c r="AB57" s="472"/>
      <c r="AC57" s="473"/>
      <c r="AD57" s="59"/>
      <c r="AE57" s="467"/>
      <c r="AF57" s="468"/>
      <c r="AG57" s="469"/>
      <c r="AH57" s="471"/>
      <c r="AI57" s="472"/>
      <c r="AJ57" s="473"/>
      <c r="AK57" s="59"/>
      <c r="AL57" s="467"/>
      <c r="AM57" s="468"/>
      <c r="AN57" s="469"/>
      <c r="AO57" s="471"/>
      <c r="AP57" s="472"/>
      <c r="AQ57" s="473"/>
      <c r="AR57" s="474"/>
    </row>
    <row r="58" ht="12.0" customHeight="1">
      <c r="A58" s="547"/>
      <c r="B58" s="548" t="s">
        <v>319</v>
      </c>
      <c r="C58" s="549"/>
      <c r="D58" s="549"/>
      <c r="E58" s="549"/>
      <c r="F58" s="550"/>
      <c r="G58" s="551"/>
      <c r="H58" s="552">
        <f>SUM(H49:H50,H42,H43:H45)</f>
        <v>2129.9958</v>
      </c>
      <c r="I58" s="553"/>
      <c r="J58" s="554"/>
      <c r="K58" s="554"/>
      <c r="L58" s="552">
        <f>SUM(L49:L50,L42,L43:L45)</f>
        <v>2280.924</v>
      </c>
      <c r="M58" s="555"/>
      <c r="N58" s="556">
        <f t="shared" ref="N58:N62" si="74">L58-H58</f>
        <v>150.9282</v>
      </c>
      <c r="O58" s="557">
        <f t="shared" ref="O58:O62" si="75">IF((H58)=0,"",(N58/H58))</f>
        <v>0.07085844958</v>
      </c>
      <c r="P58" s="547"/>
      <c r="Q58" s="554"/>
      <c r="R58" s="554"/>
      <c r="S58" s="552">
        <f>SUM(S49:S50,S42,S43:S45)</f>
        <v>2122.105</v>
      </c>
      <c r="T58" s="555"/>
      <c r="U58" s="556">
        <f t="shared" ref="U58:U62" si="76">S58-L58</f>
        <v>-158.819</v>
      </c>
      <c r="V58" s="557">
        <f t="shared" ref="V58:V62" si="77">IF((L58)=0,"",(U58/L58))</f>
        <v>-0.06962923798</v>
      </c>
      <c r="W58" s="547"/>
      <c r="X58" s="554"/>
      <c r="Y58" s="554"/>
      <c r="Z58" s="552">
        <f>SUM(Z49:Z50,Z42,Z43:Z45)</f>
        <v>2204.506</v>
      </c>
      <c r="AA58" s="555"/>
      <c r="AB58" s="556">
        <f t="shared" ref="AB58:AB62" si="78">Z58-S58</f>
        <v>82.401</v>
      </c>
      <c r="AC58" s="557">
        <f t="shared" ref="AC58:AC62" si="79">IF((S58)=0,"",(AB58/S58))</f>
        <v>0.03882984112</v>
      </c>
      <c r="AD58" s="547"/>
      <c r="AE58" s="554"/>
      <c r="AF58" s="554"/>
      <c r="AG58" s="552">
        <f>SUM(AG49:AG50,AG42,AG43:AG45)</f>
        <v>2266.556</v>
      </c>
      <c r="AH58" s="555"/>
      <c r="AI58" s="556">
        <f t="shared" ref="AI58:AI62" si="80">AG58-Z58</f>
        <v>62.05</v>
      </c>
      <c r="AJ58" s="557">
        <f t="shared" ref="AJ58:AJ62" si="81">IF((Z58)=0,"",(AI58/Z58))</f>
        <v>0.02814689549</v>
      </c>
      <c r="AK58" s="547"/>
      <c r="AL58" s="554"/>
      <c r="AM58" s="554"/>
      <c r="AN58" s="552">
        <f>SUM(AN49:AN50,AN42,AN43:AN45)</f>
        <v>2328.079</v>
      </c>
      <c r="AO58" s="555"/>
      <c r="AP58" s="556">
        <f t="shared" ref="AP58:AP62" si="82">AN58-AG58</f>
        <v>61.523</v>
      </c>
      <c r="AQ58" s="557">
        <f t="shared" ref="AQ58:AQ62" si="83">IF((AG58)=0,"",(AP58/AG58))</f>
        <v>0.02714382526</v>
      </c>
      <c r="AR58" s="558"/>
    </row>
    <row r="59" ht="12.0" customHeight="1">
      <c r="A59" s="547"/>
      <c r="B59" s="559" t="s">
        <v>316</v>
      </c>
      <c r="C59" s="549"/>
      <c r="D59" s="549"/>
      <c r="E59" s="549"/>
      <c r="F59" s="550">
        <v>0.13</v>
      </c>
      <c r="G59" s="551"/>
      <c r="H59" s="560">
        <f>H58*F59</f>
        <v>276.899454</v>
      </c>
      <c r="I59" s="561"/>
      <c r="J59" s="550">
        <v>0.13</v>
      </c>
      <c r="K59" s="562"/>
      <c r="L59" s="563">
        <f>L58*J59</f>
        <v>296.52012</v>
      </c>
      <c r="M59" s="564"/>
      <c r="N59" s="565">
        <f t="shared" si="74"/>
        <v>19.620666</v>
      </c>
      <c r="O59" s="566">
        <f t="shared" si="75"/>
        <v>0.07085844958</v>
      </c>
      <c r="P59" s="547"/>
      <c r="Q59" s="550">
        <v>0.13</v>
      </c>
      <c r="R59" s="562"/>
      <c r="S59" s="563">
        <f>S58*Q59</f>
        <v>275.87365</v>
      </c>
      <c r="T59" s="564"/>
      <c r="U59" s="565">
        <f t="shared" si="76"/>
        <v>-20.64647</v>
      </c>
      <c r="V59" s="566">
        <f t="shared" si="77"/>
        <v>-0.06962923798</v>
      </c>
      <c r="W59" s="547"/>
      <c r="X59" s="550">
        <v>0.13</v>
      </c>
      <c r="Y59" s="562"/>
      <c r="Z59" s="563">
        <f>Z58*X59</f>
        <v>286.58578</v>
      </c>
      <c r="AA59" s="564"/>
      <c r="AB59" s="565">
        <f t="shared" si="78"/>
        <v>10.71213</v>
      </c>
      <c r="AC59" s="566">
        <f t="shared" si="79"/>
        <v>0.03882984112</v>
      </c>
      <c r="AD59" s="547"/>
      <c r="AE59" s="550">
        <v>0.13</v>
      </c>
      <c r="AF59" s="562"/>
      <c r="AG59" s="563">
        <f>AG58*AE59</f>
        <v>294.65228</v>
      </c>
      <c r="AH59" s="564"/>
      <c r="AI59" s="565">
        <f t="shared" si="80"/>
        <v>8.0665</v>
      </c>
      <c r="AJ59" s="566">
        <f t="shared" si="81"/>
        <v>0.02814689549</v>
      </c>
      <c r="AK59" s="547"/>
      <c r="AL59" s="550">
        <v>0.13</v>
      </c>
      <c r="AM59" s="562"/>
      <c r="AN59" s="563">
        <f>AN58*AL59</f>
        <v>302.65027</v>
      </c>
      <c r="AO59" s="564"/>
      <c r="AP59" s="565">
        <f t="shared" si="82"/>
        <v>7.99799</v>
      </c>
      <c r="AQ59" s="566">
        <f t="shared" si="83"/>
        <v>0.02714382526</v>
      </c>
      <c r="AR59" s="567"/>
    </row>
    <row r="60" ht="12.0" customHeight="1">
      <c r="A60" s="547"/>
      <c r="B60" s="568" t="s">
        <v>379</v>
      </c>
      <c r="C60" s="549"/>
      <c r="D60" s="549"/>
      <c r="E60" s="549"/>
      <c r="F60" s="569"/>
      <c r="G60" s="564"/>
      <c r="H60" s="560">
        <f>H58+H59</f>
        <v>2406.895254</v>
      </c>
      <c r="I60" s="561"/>
      <c r="J60" s="561"/>
      <c r="K60" s="561"/>
      <c r="L60" s="563">
        <f>L58+L59</f>
        <v>2577.44412</v>
      </c>
      <c r="M60" s="564"/>
      <c r="N60" s="565">
        <f t="shared" si="74"/>
        <v>170.548866</v>
      </c>
      <c r="O60" s="566">
        <f t="shared" si="75"/>
        <v>0.07085844958</v>
      </c>
      <c r="P60" s="547"/>
      <c r="Q60" s="561"/>
      <c r="R60" s="561"/>
      <c r="S60" s="563">
        <f>S58+S59</f>
        <v>2397.97865</v>
      </c>
      <c r="T60" s="564"/>
      <c r="U60" s="565">
        <f t="shared" si="76"/>
        <v>-179.46547</v>
      </c>
      <c r="V60" s="566">
        <f t="shared" si="77"/>
        <v>-0.06962923798</v>
      </c>
      <c r="W60" s="547"/>
      <c r="X60" s="561"/>
      <c r="Y60" s="561"/>
      <c r="Z60" s="563">
        <f>Z58+Z59</f>
        <v>2491.09178</v>
      </c>
      <c r="AA60" s="564"/>
      <c r="AB60" s="565">
        <f t="shared" si="78"/>
        <v>93.11313</v>
      </c>
      <c r="AC60" s="566">
        <f t="shared" si="79"/>
        <v>0.03882984112</v>
      </c>
      <c r="AD60" s="547"/>
      <c r="AE60" s="561"/>
      <c r="AF60" s="561"/>
      <c r="AG60" s="563">
        <f>AG58+AG59</f>
        <v>2561.20828</v>
      </c>
      <c r="AH60" s="564"/>
      <c r="AI60" s="565">
        <f t="shared" si="80"/>
        <v>70.1165</v>
      </c>
      <c r="AJ60" s="566">
        <f t="shared" si="81"/>
        <v>0.02814689549</v>
      </c>
      <c r="AK60" s="547"/>
      <c r="AL60" s="561"/>
      <c r="AM60" s="561"/>
      <c r="AN60" s="563">
        <f>AN58+AN59</f>
        <v>2630.72927</v>
      </c>
      <c r="AO60" s="564"/>
      <c r="AP60" s="565">
        <f t="shared" si="82"/>
        <v>69.52099</v>
      </c>
      <c r="AQ60" s="566">
        <f t="shared" si="83"/>
        <v>0.02714382526</v>
      </c>
      <c r="AR60" s="567"/>
    </row>
    <row r="61" ht="12.0" customHeight="1">
      <c r="A61" s="547"/>
      <c r="B61" s="570" t="s">
        <v>273</v>
      </c>
      <c r="E61" s="549"/>
      <c r="F61" s="569"/>
      <c r="G61" s="564"/>
      <c r="H61" s="571">
        <f>F61*H58</f>
        <v>0</v>
      </c>
      <c r="I61" s="561"/>
      <c r="J61" s="561"/>
      <c r="K61" s="561"/>
      <c r="L61" s="572">
        <f>J61*L58</f>
        <v>0</v>
      </c>
      <c r="M61" s="564"/>
      <c r="N61" s="573">
        <f t="shared" si="74"/>
        <v>0</v>
      </c>
      <c r="O61" s="574" t="str">
        <f t="shared" si="75"/>
        <v/>
      </c>
      <c r="P61" s="547"/>
      <c r="Q61" s="561"/>
      <c r="R61" s="561"/>
      <c r="S61" s="572">
        <f>Q61*S58</f>
        <v>0</v>
      </c>
      <c r="T61" s="564"/>
      <c r="U61" s="573">
        <f t="shared" si="76"/>
        <v>0</v>
      </c>
      <c r="V61" s="574" t="str">
        <f t="shared" si="77"/>
        <v/>
      </c>
      <c r="W61" s="547"/>
      <c r="X61" s="561"/>
      <c r="Y61" s="561"/>
      <c r="Z61" s="572">
        <f>X61*Z58</f>
        <v>0</v>
      </c>
      <c r="AA61" s="564"/>
      <c r="AB61" s="573">
        <f t="shared" si="78"/>
        <v>0</v>
      </c>
      <c r="AC61" s="574" t="str">
        <f t="shared" si="79"/>
        <v/>
      </c>
      <c r="AD61" s="547"/>
      <c r="AE61" s="561"/>
      <c r="AF61" s="561"/>
      <c r="AG61" s="572">
        <f>AE61*AG58</f>
        <v>0</v>
      </c>
      <c r="AH61" s="564"/>
      <c r="AI61" s="573">
        <f t="shared" si="80"/>
        <v>0</v>
      </c>
      <c r="AJ61" s="574" t="str">
        <f t="shared" si="81"/>
        <v/>
      </c>
      <c r="AK61" s="547"/>
      <c r="AL61" s="561"/>
      <c r="AM61" s="561"/>
      <c r="AN61" s="572">
        <f>AL61*AN58</f>
        <v>0</v>
      </c>
      <c r="AO61" s="564"/>
      <c r="AP61" s="573">
        <f t="shared" si="82"/>
        <v>0</v>
      </c>
      <c r="AQ61" s="574" t="str">
        <f t="shared" si="83"/>
        <v/>
      </c>
      <c r="AR61" s="575"/>
    </row>
    <row r="62" ht="12.0" customHeight="1">
      <c r="A62" s="547"/>
      <c r="B62" s="576" t="s">
        <v>321</v>
      </c>
      <c r="C62" s="71"/>
      <c r="D62" s="72"/>
      <c r="E62" s="577"/>
      <c r="F62" s="578"/>
      <c r="G62" s="579"/>
      <c r="H62" s="580">
        <f>H60-H61</f>
        <v>2406.895254</v>
      </c>
      <c r="I62" s="581"/>
      <c r="J62" s="581"/>
      <c r="K62" s="581"/>
      <c r="L62" s="582">
        <f>L60-L61</f>
        <v>2577.44412</v>
      </c>
      <c r="M62" s="583"/>
      <c r="N62" s="584">
        <f t="shared" si="74"/>
        <v>170.548866</v>
      </c>
      <c r="O62" s="585">
        <f t="shared" si="75"/>
        <v>0.07085844958</v>
      </c>
      <c r="P62" s="547"/>
      <c r="Q62" s="581"/>
      <c r="R62" s="581"/>
      <c r="S62" s="582">
        <f>S60-S61</f>
        <v>2397.97865</v>
      </c>
      <c r="T62" s="583"/>
      <c r="U62" s="584">
        <f t="shared" si="76"/>
        <v>-179.46547</v>
      </c>
      <c r="V62" s="585">
        <f t="shared" si="77"/>
        <v>-0.06962923798</v>
      </c>
      <c r="W62" s="547"/>
      <c r="X62" s="581"/>
      <c r="Y62" s="581"/>
      <c r="Z62" s="582">
        <f>Z60-Z61</f>
        <v>2491.09178</v>
      </c>
      <c r="AA62" s="583"/>
      <c r="AB62" s="584">
        <f t="shared" si="78"/>
        <v>93.11313</v>
      </c>
      <c r="AC62" s="585">
        <f t="shared" si="79"/>
        <v>0.03882984112</v>
      </c>
      <c r="AD62" s="547"/>
      <c r="AE62" s="581"/>
      <c r="AF62" s="581"/>
      <c r="AG62" s="582">
        <f>AG60-AG61</f>
        <v>2561.20828</v>
      </c>
      <c r="AH62" s="583"/>
      <c r="AI62" s="584">
        <f t="shared" si="80"/>
        <v>70.1165</v>
      </c>
      <c r="AJ62" s="585">
        <f t="shared" si="81"/>
        <v>0.02814689549</v>
      </c>
      <c r="AK62" s="547"/>
      <c r="AL62" s="581"/>
      <c r="AM62" s="581"/>
      <c r="AN62" s="582">
        <f>AN60-AN61</f>
        <v>2630.72927</v>
      </c>
      <c r="AO62" s="583"/>
      <c r="AP62" s="584">
        <f t="shared" si="82"/>
        <v>69.52099</v>
      </c>
      <c r="AQ62" s="585">
        <f t="shared" si="83"/>
        <v>0.02714382526</v>
      </c>
      <c r="AR62" s="586"/>
    </row>
    <row r="63" ht="12.0" customHeight="1">
      <c r="A63" s="59"/>
      <c r="B63" s="465"/>
      <c r="C63" s="466"/>
      <c r="D63" s="466"/>
      <c r="E63" s="466"/>
      <c r="F63" s="508"/>
      <c r="G63" s="471"/>
      <c r="H63" s="531"/>
      <c r="I63" s="509"/>
      <c r="J63" s="508"/>
      <c r="K63" s="509"/>
      <c r="L63" s="472"/>
      <c r="M63" s="471"/>
      <c r="N63" s="510"/>
      <c r="O63" s="473"/>
      <c r="P63" s="59"/>
      <c r="Q63" s="508"/>
      <c r="R63" s="509"/>
      <c r="S63" s="472"/>
      <c r="T63" s="471"/>
      <c r="U63" s="510"/>
      <c r="V63" s="473"/>
      <c r="W63" s="59"/>
      <c r="X63" s="508"/>
      <c r="Y63" s="509"/>
      <c r="Z63" s="472"/>
      <c r="AA63" s="471"/>
      <c r="AB63" s="510"/>
      <c r="AC63" s="473"/>
      <c r="AD63" s="59"/>
      <c r="AE63" s="508"/>
      <c r="AF63" s="509"/>
      <c r="AG63" s="472"/>
      <c r="AH63" s="471"/>
      <c r="AI63" s="510"/>
      <c r="AJ63" s="473"/>
      <c r="AK63" s="59"/>
      <c r="AL63" s="508"/>
      <c r="AM63" s="509"/>
      <c r="AN63" s="472"/>
      <c r="AO63" s="471"/>
      <c r="AP63" s="510"/>
      <c r="AQ63" s="473"/>
      <c r="AR63" s="474"/>
    </row>
    <row r="64" ht="12.0" customHeight="1">
      <c r="A64" s="59"/>
      <c r="B64" s="59"/>
      <c r="C64" s="59"/>
      <c r="D64" s="59"/>
      <c r="E64" s="59"/>
      <c r="F64" s="59"/>
      <c r="G64" s="59"/>
      <c r="H64" s="59"/>
      <c r="I64" s="59"/>
      <c r="J64" s="59"/>
      <c r="K64" s="59"/>
      <c r="L64" s="140"/>
      <c r="M64" s="59"/>
      <c r="N64" s="59"/>
      <c r="O64" s="59"/>
      <c r="P64" s="59"/>
      <c r="Q64" s="59"/>
      <c r="R64" s="59"/>
      <c r="S64" s="140"/>
      <c r="T64" s="59"/>
      <c r="U64" s="59"/>
      <c r="V64" s="59"/>
      <c r="W64" s="59"/>
      <c r="X64" s="59"/>
      <c r="Y64" s="59"/>
      <c r="Z64" s="140"/>
      <c r="AA64" s="59"/>
      <c r="AB64" s="59"/>
      <c r="AC64" s="59"/>
      <c r="AD64" s="59"/>
      <c r="AE64" s="59"/>
      <c r="AF64" s="59"/>
      <c r="AG64" s="140"/>
      <c r="AH64" s="59"/>
      <c r="AI64" s="59"/>
      <c r="AJ64" s="59"/>
      <c r="AK64" s="59"/>
      <c r="AL64" s="59"/>
      <c r="AM64" s="59"/>
      <c r="AN64" s="140"/>
      <c r="AO64" s="59"/>
      <c r="AP64" s="59"/>
      <c r="AQ64" s="59"/>
      <c r="AR64" s="59"/>
    </row>
    <row r="65" ht="12.0" customHeight="1">
      <c r="A65" s="59"/>
      <c r="B65" s="337" t="s">
        <v>322</v>
      </c>
      <c r="C65" s="59"/>
      <c r="D65" s="59"/>
      <c r="E65" s="59"/>
      <c r="F65" s="511">
        <f>'Proposed Rates'!$E$299</f>
        <v>0.0338</v>
      </c>
      <c r="G65" s="59"/>
      <c r="H65" s="59"/>
      <c r="I65" s="59"/>
      <c r="J65" s="511">
        <f>'Proposed Rates'!$F$299</f>
        <v>0.0335</v>
      </c>
      <c r="K65" s="59"/>
      <c r="L65" s="59"/>
      <c r="M65" s="59"/>
      <c r="N65" s="59"/>
      <c r="O65" s="59"/>
      <c r="P65" s="59"/>
      <c r="Q65" s="511">
        <f>'Proposed Rates'!$G$299</f>
        <v>0.0335</v>
      </c>
      <c r="R65" s="59"/>
      <c r="S65" s="59"/>
      <c r="T65" s="59"/>
      <c r="U65" s="59"/>
      <c r="V65" s="59"/>
      <c r="W65" s="59"/>
      <c r="X65" s="511">
        <f>'Proposed Rates'!$H$299</f>
        <v>0.0335</v>
      </c>
      <c r="Y65" s="59"/>
      <c r="Z65" s="59"/>
      <c r="AA65" s="59"/>
      <c r="AB65" s="59"/>
      <c r="AC65" s="59"/>
      <c r="AD65" s="59"/>
      <c r="AE65" s="511">
        <f>'Proposed Rates'!$I$299</f>
        <v>0.0335</v>
      </c>
      <c r="AF65" s="59"/>
      <c r="AG65" s="59"/>
      <c r="AH65" s="59"/>
      <c r="AI65" s="59"/>
      <c r="AJ65" s="59"/>
      <c r="AK65" s="59"/>
      <c r="AL65" s="511">
        <f>'Proposed Rates'!$J$299</f>
        <v>0.0335</v>
      </c>
      <c r="AM65" s="59"/>
      <c r="AN65" s="59"/>
      <c r="AO65" s="59"/>
      <c r="AP65" s="59"/>
      <c r="AQ65" s="59"/>
      <c r="AR65" s="59"/>
    </row>
    <row r="66" ht="12.0" customHeight="1">
      <c r="A66" s="59"/>
      <c r="B66" s="59"/>
      <c r="C66" s="59"/>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9"/>
      <c r="AR66" s="59"/>
    </row>
    <row r="67" ht="12.0" customHeight="1">
      <c r="A67" s="512" t="s">
        <v>380</v>
      </c>
      <c r="B67" s="59"/>
      <c r="C67" s="59"/>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c r="AP67" s="59"/>
      <c r="AQ67" s="59"/>
      <c r="AR67" s="59"/>
    </row>
    <row r="68" ht="12.0" customHeight="1">
      <c r="A68" s="59"/>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c r="AP68" s="59"/>
      <c r="AQ68" s="59"/>
      <c r="AR68" s="59"/>
    </row>
    <row r="69" ht="12.0" customHeight="1">
      <c r="A69" s="59" t="s">
        <v>324</v>
      </c>
      <c r="B69" s="59"/>
      <c r="C69" s="59"/>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59"/>
      <c r="AM69" s="59"/>
      <c r="AN69" s="59"/>
      <c r="AO69" s="59"/>
      <c r="AP69" s="59"/>
      <c r="AQ69" s="59"/>
      <c r="AR69" s="59"/>
    </row>
    <row r="70" ht="12.0" customHeight="1">
      <c r="A70" s="59" t="s">
        <v>325</v>
      </c>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c r="AP70" s="59"/>
      <c r="AQ70" s="59"/>
      <c r="AR70" s="59"/>
    </row>
    <row r="71" ht="12.0" customHeight="1">
      <c r="A71" s="59"/>
      <c r="B71" s="59"/>
      <c r="C71" s="59"/>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59"/>
      <c r="AO71" s="59"/>
      <c r="AP71" s="59"/>
      <c r="AQ71" s="59"/>
      <c r="AR71" s="59"/>
    </row>
    <row r="72" ht="12.0" customHeight="1">
      <c r="A72" s="59" t="s">
        <v>326</v>
      </c>
      <c r="B72" s="59"/>
      <c r="C72" s="59"/>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N72" s="59"/>
      <c r="AO72" s="59"/>
      <c r="AP72" s="59"/>
      <c r="AQ72" s="59"/>
      <c r="AR72" s="59"/>
    </row>
    <row r="73" ht="12.0" customHeight="1">
      <c r="A73" s="59" t="s">
        <v>327</v>
      </c>
      <c r="B73" s="59"/>
      <c r="C73" s="59"/>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59"/>
      <c r="AK73" s="59"/>
      <c r="AL73" s="59"/>
      <c r="AM73" s="59"/>
      <c r="AN73" s="59"/>
      <c r="AO73" s="59"/>
      <c r="AP73" s="59"/>
      <c r="AQ73" s="59"/>
      <c r="AR73" s="59"/>
    </row>
    <row r="74" ht="12.0" customHeight="1">
      <c r="A74" s="59"/>
      <c r="B74" s="59"/>
      <c r="C74" s="59"/>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9"/>
      <c r="AR74" s="59"/>
    </row>
    <row r="75" ht="12.0" customHeight="1">
      <c r="A75" s="59" t="s">
        <v>328</v>
      </c>
      <c r="B75" s="59"/>
      <c r="C75" s="59"/>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c r="AJ75" s="59"/>
      <c r="AK75" s="59"/>
      <c r="AL75" s="59"/>
      <c r="AM75" s="59"/>
      <c r="AN75" s="59"/>
      <c r="AO75" s="59"/>
      <c r="AP75" s="59"/>
      <c r="AQ75" s="59"/>
      <c r="AR75" s="59"/>
    </row>
    <row r="76" ht="12.0" customHeight="1">
      <c r="A76" s="59" t="s">
        <v>329</v>
      </c>
      <c r="B76" s="59"/>
      <c r="C76" s="59"/>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c r="AJ76" s="59"/>
      <c r="AK76" s="59"/>
      <c r="AL76" s="59"/>
      <c r="AM76" s="59"/>
      <c r="AN76" s="59"/>
      <c r="AO76" s="59"/>
      <c r="AP76" s="59"/>
      <c r="AQ76" s="59"/>
      <c r="AR76" s="59"/>
    </row>
    <row r="77" ht="12.0" customHeight="1">
      <c r="A77" s="59" t="s">
        <v>330</v>
      </c>
      <c r="B77" s="59"/>
      <c r="C77" s="59"/>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c r="AJ77" s="59"/>
      <c r="AK77" s="59"/>
      <c r="AL77" s="59"/>
      <c r="AM77" s="59"/>
      <c r="AN77" s="59"/>
      <c r="AO77" s="59"/>
      <c r="AP77" s="59"/>
      <c r="AQ77" s="59"/>
      <c r="AR77" s="59"/>
    </row>
    <row r="78" ht="12.0" customHeight="1">
      <c r="A78" s="59" t="s">
        <v>331</v>
      </c>
      <c r="B78" s="59"/>
      <c r="C78" s="59"/>
      <c r="D78" s="59"/>
      <c r="E78" s="59"/>
      <c r="F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9"/>
      <c r="AR78" s="59"/>
    </row>
    <row r="79" ht="12.0" customHeight="1">
      <c r="A79" s="59" t="s">
        <v>332</v>
      </c>
      <c r="B79" s="59"/>
      <c r="C79" s="59"/>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59"/>
      <c r="AK79" s="59"/>
      <c r="AL79" s="59"/>
      <c r="AM79" s="59"/>
      <c r="AN79" s="59"/>
      <c r="AO79" s="59"/>
      <c r="AP79" s="59"/>
      <c r="AQ79" s="59"/>
      <c r="AR79" s="59"/>
    </row>
    <row r="80" ht="12.0" customHeight="1">
      <c r="A80" s="59"/>
      <c r="B80" s="59"/>
      <c r="C80" s="59"/>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9"/>
      <c r="AR80" s="59"/>
    </row>
    <row r="81" ht="12.0" customHeight="1">
      <c r="A81" s="513"/>
      <c r="B81" s="59" t="s">
        <v>333</v>
      </c>
      <c r="C81" s="59"/>
      <c r="D81" s="59"/>
      <c r="E81" s="59"/>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c r="AR81" s="59"/>
    </row>
    <row r="82" ht="12.0" customHeight="1">
      <c r="A82" s="59"/>
      <c r="B82" s="59"/>
      <c r="C82" s="59"/>
      <c r="D82" s="59"/>
      <c r="E82" s="59"/>
      <c r="F82" s="59"/>
      <c r="G82" s="59"/>
      <c r="H82" s="59"/>
      <c r="I82" s="59"/>
      <c r="J82" s="59"/>
      <c r="K82" s="59"/>
      <c r="L82" s="59"/>
      <c r="M82" s="59"/>
      <c r="N82" s="59"/>
      <c r="O82" s="59"/>
      <c r="P82" s="59"/>
      <c r="Q82" s="59"/>
      <c r="R82" s="59"/>
      <c r="S82" s="59"/>
      <c r="T82" s="59"/>
      <c r="U82" s="59"/>
      <c r="V82" s="59"/>
      <c r="W82" s="59"/>
      <c r="X82" s="59"/>
      <c r="Y82" s="59"/>
      <c r="Z82" s="59"/>
      <c r="AA82" s="59"/>
      <c r="AB82" s="59"/>
      <c r="AC82" s="59"/>
      <c r="AD82" s="59"/>
      <c r="AE82" s="59"/>
      <c r="AF82" s="59"/>
      <c r="AG82" s="59"/>
      <c r="AH82" s="59"/>
      <c r="AI82" s="59"/>
      <c r="AJ82" s="59"/>
      <c r="AK82" s="59"/>
      <c r="AL82" s="59"/>
      <c r="AM82" s="59"/>
      <c r="AN82" s="59"/>
      <c r="AO82" s="59"/>
      <c r="AP82" s="59"/>
      <c r="AQ82" s="59"/>
      <c r="AR82" s="59"/>
    </row>
    <row r="83" ht="12.0" customHeight="1">
      <c r="A83" s="59"/>
      <c r="B83" s="59" t="s">
        <v>334</v>
      </c>
      <c r="C83" s="59"/>
      <c r="D83" s="59"/>
      <c r="E83" s="59"/>
      <c r="F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83" s="59"/>
      <c r="AN83" s="59"/>
      <c r="AO83" s="59"/>
      <c r="AP83" s="59"/>
      <c r="AQ83" s="59"/>
      <c r="AR83" s="59"/>
    </row>
    <row r="84" ht="12.0" customHeight="1">
      <c r="A84" s="59"/>
      <c r="B84" s="59"/>
      <c r="C84" s="59"/>
      <c r="D84" s="59"/>
      <c r="E84" s="59"/>
      <c r="F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row>
    <row r="85" ht="12.0" customHeight="1">
      <c r="A85" s="59"/>
      <c r="B85" s="59"/>
      <c r="C85" s="59"/>
      <c r="D85" s="59"/>
      <c r="E85" s="59"/>
      <c r="F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row>
    <row r="86" ht="12.0" customHeight="1">
      <c r="A86" s="59"/>
      <c r="B86" s="59"/>
      <c r="C86" s="59"/>
      <c r="D86" s="59"/>
      <c r="E86" s="59"/>
      <c r="F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row>
    <row r="87" ht="12.0" customHeight="1">
      <c r="A87" s="59"/>
      <c r="B87" s="59"/>
      <c r="C87" s="59"/>
      <c r="D87" s="59"/>
      <c r="E87" s="59"/>
      <c r="F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c r="AR87" s="59"/>
    </row>
    <row r="88" ht="12.0" customHeight="1">
      <c r="A88" s="59"/>
      <c r="B88" s="59"/>
      <c r="C88" s="59"/>
      <c r="D88" s="59"/>
      <c r="E88" s="59"/>
      <c r="F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9"/>
      <c r="AR88" s="59"/>
    </row>
    <row r="89" ht="12.0" customHeight="1">
      <c r="A89" s="59"/>
      <c r="B89" s="59"/>
      <c r="C89" s="59"/>
      <c r="D89" s="59"/>
      <c r="E89" s="59"/>
      <c r="F89" s="59"/>
      <c r="G89" s="59"/>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c r="AQ89" s="59"/>
      <c r="AR89" s="59"/>
    </row>
    <row r="90" ht="12.0" customHeight="1">
      <c r="A90" s="59"/>
      <c r="B90" s="59"/>
      <c r="C90" s="59"/>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row>
    <row r="91" ht="12.0" customHeight="1">
      <c r="A91" s="59"/>
      <c r="B91" s="59"/>
      <c r="C91" s="59"/>
      <c r="D91" s="59"/>
      <c r="E91" s="59"/>
      <c r="F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c r="AF91" s="59"/>
      <c r="AG91" s="59"/>
      <c r="AH91" s="59"/>
      <c r="AI91" s="59"/>
      <c r="AJ91" s="59"/>
      <c r="AK91" s="59"/>
      <c r="AL91" s="59"/>
      <c r="AM91" s="59"/>
      <c r="AN91" s="59"/>
      <c r="AO91" s="59"/>
      <c r="AP91" s="59"/>
      <c r="AQ91" s="59"/>
      <c r="AR91" s="59"/>
    </row>
    <row r="92" ht="12.0" customHeight="1">
      <c r="A92" s="59"/>
      <c r="B92" s="59"/>
      <c r="C92" s="59"/>
      <c r="D92" s="59"/>
      <c r="E92" s="59"/>
      <c r="F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c r="AR92" s="59"/>
    </row>
    <row r="93" ht="12.0" customHeight="1">
      <c r="A93" s="59"/>
      <c r="B93" s="59"/>
      <c r="C93" s="59"/>
      <c r="D93" s="59"/>
      <c r="E93" s="59"/>
      <c r="F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c r="AR93" s="59"/>
    </row>
    <row r="94" ht="12.0" customHeight="1">
      <c r="A94" s="59"/>
      <c r="B94" s="59"/>
      <c r="C94" s="59"/>
      <c r="D94" s="59"/>
      <c r="E94" s="59"/>
      <c r="F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c r="AJ94" s="59"/>
      <c r="AK94" s="59"/>
      <c r="AL94" s="59"/>
      <c r="AM94" s="59"/>
      <c r="AN94" s="59"/>
      <c r="AO94" s="59"/>
      <c r="AP94" s="59"/>
      <c r="AQ94" s="59"/>
      <c r="AR94" s="59"/>
    </row>
    <row r="95" ht="12.0" customHeight="1">
      <c r="A95" s="59"/>
      <c r="B95" s="59"/>
      <c r="C95" s="59"/>
      <c r="D95" s="59"/>
      <c r="E95" s="59"/>
      <c r="F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c r="AJ95" s="59"/>
      <c r="AK95" s="59"/>
      <c r="AL95" s="59"/>
      <c r="AM95" s="59"/>
      <c r="AN95" s="59"/>
      <c r="AO95" s="59"/>
      <c r="AP95" s="59"/>
      <c r="AQ95" s="59"/>
      <c r="AR95" s="59"/>
    </row>
    <row r="96" ht="12.0" customHeight="1">
      <c r="A96" s="59"/>
      <c r="B96" s="59"/>
      <c r="C96" s="59"/>
      <c r="D96" s="59"/>
      <c r="E96" s="59"/>
      <c r="F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c r="AQ96" s="59"/>
      <c r="AR96" s="59"/>
    </row>
    <row r="97" ht="12.0" customHeight="1">
      <c r="A97" s="59"/>
      <c r="B97" s="59"/>
      <c r="C97" s="59"/>
      <c r="D97" s="59"/>
      <c r="E97" s="59"/>
      <c r="F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c r="AM97" s="59"/>
      <c r="AN97" s="59"/>
      <c r="AO97" s="59"/>
      <c r="AP97" s="59"/>
      <c r="AQ97" s="59"/>
      <c r="AR97" s="59"/>
    </row>
    <row r="98" ht="12.0" customHeight="1">
      <c r="A98" s="59"/>
      <c r="B98" s="59"/>
      <c r="C98" s="59"/>
      <c r="D98" s="59"/>
      <c r="E98" s="59"/>
      <c r="F98" s="59"/>
      <c r="G98" s="59"/>
      <c r="H98" s="59"/>
      <c r="I98" s="59"/>
      <c r="J98" s="59"/>
      <c r="K98" s="59"/>
      <c r="L98" s="59"/>
      <c r="M98" s="59"/>
      <c r="N98" s="59"/>
      <c r="O98" s="59"/>
      <c r="P98" s="59"/>
      <c r="Q98" s="59"/>
      <c r="R98" s="59"/>
      <c r="S98" s="59"/>
      <c r="T98" s="59"/>
      <c r="U98" s="59"/>
      <c r="V98" s="59"/>
      <c r="W98" s="59"/>
      <c r="X98" s="59"/>
      <c r="Y98" s="59"/>
      <c r="Z98" s="59"/>
      <c r="AA98" s="59"/>
      <c r="AB98" s="59"/>
      <c r="AC98" s="59"/>
      <c r="AD98" s="59"/>
      <c r="AE98" s="59"/>
      <c r="AF98" s="59"/>
      <c r="AG98" s="59"/>
      <c r="AH98" s="59"/>
      <c r="AI98" s="59"/>
      <c r="AJ98" s="59"/>
      <c r="AK98" s="59"/>
      <c r="AL98" s="59"/>
      <c r="AM98" s="59"/>
      <c r="AN98" s="59"/>
      <c r="AO98" s="59"/>
      <c r="AP98" s="59"/>
      <c r="AQ98" s="59"/>
      <c r="AR98" s="59"/>
    </row>
    <row r="99" ht="12.0" customHeight="1">
      <c r="A99" s="59"/>
      <c r="B99" s="59"/>
      <c r="C99" s="59"/>
      <c r="D99" s="59"/>
      <c r="E99" s="59"/>
      <c r="F99" s="59"/>
      <c r="G99" s="59"/>
      <c r="H99" s="59"/>
      <c r="I99" s="59"/>
      <c r="J99" s="59"/>
      <c r="K99" s="59"/>
      <c r="L99" s="59"/>
      <c r="M99" s="59"/>
      <c r="N99" s="59"/>
      <c r="O99" s="59"/>
      <c r="P99" s="59"/>
      <c r="Q99" s="59"/>
      <c r="R99" s="59"/>
      <c r="S99" s="59"/>
      <c r="T99" s="59"/>
      <c r="U99" s="59"/>
      <c r="V99" s="59"/>
      <c r="W99" s="59"/>
      <c r="X99" s="59"/>
      <c r="Y99" s="59"/>
      <c r="Z99" s="59"/>
      <c r="AA99" s="59"/>
      <c r="AB99" s="59"/>
      <c r="AC99" s="59"/>
      <c r="AD99" s="59"/>
      <c r="AE99" s="59"/>
      <c r="AF99" s="59"/>
      <c r="AG99" s="59"/>
      <c r="AH99" s="59"/>
      <c r="AI99" s="59"/>
      <c r="AJ99" s="59"/>
      <c r="AK99" s="59"/>
      <c r="AL99" s="59"/>
      <c r="AM99" s="59"/>
      <c r="AN99" s="59"/>
      <c r="AO99" s="59"/>
      <c r="AP99" s="59"/>
      <c r="AQ99" s="59"/>
      <c r="AR99" s="59"/>
    </row>
    <row r="100" ht="12.0" customHeight="1">
      <c r="A100" s="59"/>
      <c r="B100" s="59"/>
      <c r="C100" s="59"/>
      <c r="D100" s="59"/>
      <c r="E100" s="59"/>
      <c r="F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59"/>
      <c r="AQ100" s="59"/>
      <c r="AR100" s="59"/>
    </row>
    <row r="101" ht="12.0" customHeight="1">
      <c r="A101" s="59"/>
      <c r="B101" s="59"/>
      <c r="C101" s="59"/>
      <c r="D101" s="59"/>
      <c r="E101" s="59"/>
      <c r="F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c r="AH101" s="59"/>
      <c r="AI101" s="59"/>
      <c r="AJ101" s="59"/>
      <c r="AK101" s="59"/>
      <c r="AL101" s="59"/>
      <c r="AM101" s="59"/>
      <c r="AN101" s="59"/>
      <c r="AO101" s="59"/>
      <c r="AP101" s="59"/>
      <c r="AQ101" s="59"/>
      <c r="AR101" s="59"/>
    </row>
    <row r="102" ht="12.0" customHeight="1">
      <c r="A102" s="59"/>
      <c r="B102" s="59"/>
      <c r="C102" s="59"/>
      <c r="D102" s="59"/>
      <c r="E102" s="59"/>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c r="AH102" s="59"/>
      <c r="AI102" s="59"/>
      <c r="AJ102" s="59"/>
      <c r="AK102" s="59"/>
      <c r="AL102" s="59"/>
      <c r="AM102" s="59"/>
      <c r="AN102" s="59"/>
      <c r="AO102" s="59"/>
      <c r="AP102" s="59"/>
      <c r="AQ102" s="59"/>
      <c r="AR102" s="59"/>
    </row>
    <row r="103" ht="12.0" customHeight="1">
      <c r="A103" s="59"/>
      <c r="B103" s="59"/>
      <c r="C103" s="59"/>
      <c r="D103" s="59"/>
      <c r="E103" s="59"/>
      <c r="F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9"/>
      <c r="AJ103" s="59"/>
      <c r="AK103" s="59"/>
      <c r="AL103" s="59"/>
      <c r="AM103" s="59"/>
      <c r="AN103" s="59"/>
      <c r="AO103" s="59"/>
      <c r="AP103" s="59"/>
      <c r="AQ103" s="59"/>
      <c r="AR103" s="59"/>
    </row>
    <row r="104" ht="12.0" customHeight="1">
      <c r="A104" s="59"/>
      <c r="B104" s="59"/>
      <c r="C104" s="59"/>
      <c r="D104" s="59"/>
      <c r="E104" s="59"/>
      <c r="F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c r="AR104" s="59"/>
    </row>
    <row r="105" ht="12.0" customHeight="1">
      <c r="A105" s="59"/>
      <c r="B105" s="59"/>
      <c r="C105" s="59"/>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c r="AL105" s="59"/>
      <c r="AM105" s="59"/>
      <c r="AN105" s="59"/>
      <c r="AO105" s="59"/>
      <c r="AP105" s="59"/>
      <c r="AQ105" s="59"/>
      <c r="AR105" s="59"/>
    </row>
    <row r="106" ht="12.0" customHeight="1">
      <c r="A106" s="59"/>
      <c r="B106" s="59"/>
      <c r="C106" s="59"/>
      <c r="D106" s="59"/>
      <c r="E106" s="59"/>
      <c r="F106" s="59"/>
      <c r="G106" s="59"/>
      <c r="H106" s="59"/>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c r="AH106" s="59"/>
      <c r="AI106" s="59"/>
      <c r="AJ106" s="59"/>
      <c r="AK106" s="59"/>
      <c r="AL106" s="59"/>
      <c r="AM106" s="59"/>
      <c r="AN106" s="59"/>
      <c r="AO106" s="59"/>
      <c r="AP106" s="59"/>
      <c r="AQ106" s="59"/>
      <c r="AR106" s="59"/>
    </row>
    <row r="107" ht="12.0" customHeight="1">
      <c r="A107" s="59"/>
      <c r="B107" s="59"/>
      <c r="C107" s="59"/>
      <c r="D107" s="59"/>
      <c r="E107" s="59"/>
      <c r="F107" s="59"/>
      <c r="G107" s="59"/>
      <c r="H107" s="59"/>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c r="AF107" s="59"/>
      <c r="AG107" s="59"/>
      <c r="AH107" s="59"/>
      <c r="AI107" s="59"/>
      <c r="AJ107" s="59"/>
      <c r="AK107" s="59"/>
      <c r="AL107" s="59"/>
      <c r="AM107" s="59"/>
      <c r="AN107" s="59"/>
      <c r="AO107" s="59"/>
      <c r="AP107" s="59"/>
      <c r="AQ107" s="59"/>
      <c r="AR107" s="59"/>
    </row>
    <row r="108" ht="12.0" customHeight="1">
      <c r="A108" s="59"/>
      <c r="B108" s="59"/>
      <c r="C108" s="59"/>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E108" s="59"/>
      <c r="AF108" s="59"/>
      <c r="AG108" s="59"/>
      <c r="AH108" s="59"/>
      <c r="AI108" s="59"/>
      <c r="AJ108" s="59"/>
      <c r="AK108" s="59"/>
      <c r="AL108" s="59"/>
      <c r="AM108" s="59"/>
      <c r="AN108" s="59"/>
      <c r="AO108" s="59"/>
      <c r="AP108" s="59"/>
      <c r="AQ108" s="59"/>
      <c r="AR108" s="59"/>
    </row>
    <row r="109" ht="12.0" customHeight="1">
      <c r="A109" s="59"/>
      <c r="B109" s="59"/>
      <c r="C109" s="59"/>
      <c r="D109" s="59"/>
      <c r="E109" s="59"/>
      <c r="F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c r="AE109" s="59"/>
      <c r="AF109" s="59"/>
      <c r="AG109" s="59"/>
      <c r="AH109" s="59"/>
      <c r="AI109" s="59"/>
      <c r="AJ109" s="59"/>
      <c r="AK109" s="59"/>
      <c r="AL109" s="59"/>
      <c r="AM109" s="59"/>
      <c r="AN109" s="59"/>
      <c r="AO109" s="59"/>
      <c r="AP109" s="59"/>
      <c r="AQ109" s="59"/>
      <c r="AR109" s="59"/>
    </row>
    <row r="110" ht="12.0" customHeight="1">
      <c r="A110" s="59"/>
      <c r="B110" s="59"/>
      <c r="C110" s="59"/>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c r="AH110" s="59"/>
      <c r="AI110" s="59"/>
      <c r="AJ110" s="59"/>
      <c r="AK110" s="59"/>
      <c r="AL110" s="59"/>
      <c r="AM110" s="59"/>
      <c r="AN110" s="59"/>
      <c r="AO110" s="59"/>
      <c r="AP110" s="59"/>
      <c r="AQ110" s="59"/>
      <c r="AR110" s="59"/>
    </row>
    <row r="111" ht="12.0" customHeight="1">
      <c r="A111" s="59"/>
      <c r="B111" s="59"/>
      <c r="C111" s="59"/>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c r="AH111" s="59"/>
      <c r="AI111" s="59"/>
      <c r="AJ111" s="59"/>
      <c r="AK111" s="59"/>
      <c r="AL111" s="59"/>
      <c r="AM111" s="59"/>
      <c r="AN111" s="59"/>
      <c r="AO111" s="59"/>
      <c r="AP111" s="59"/>
      <c r="AQ111" s="59"/>
      <c r="AR111" s="59"/>
    </row>
    <row r="112" ht="12.0" customHeight="1">
      <c r="A112" s="59"/>
      <c r="B112" s="59"/>
      <c r="C112" s="59"/>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9"/>
      <c r="AM112" s="59"/>
      <c r="AN112" s="59"/>
      <c r="AO112" s="59"/>
      <c r="AP112" s="59"/>
      <c r="AQ112" s="59"/>
      <c r="AR112" s="59"/>
    </row>
    <row r="113" ht="12.0" customHeight="1">
      <c r="A113" s="59"/>
      <c r="B113" s="59"/>
      <c r="C113" s="59"/>
      <c r="D113" s="59"/>
      <c r="E113" s="59"/>
      <c r="F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E113" s="59"/>
      <c r="AF113" s="59"/>
      <c r="AG113" s="59"/>
      <c r="AH113" s="59"/>
      <c r="AI113" s="59"/>
      <c r="AJ113" s="59"/>
      <c r="AK113" s="59"/>
      <c r="AL113" s="59"/>
      <c r="AM113" s="59"/>
      <c r="AN113" s="59"/>
      <c r="AO113" s="59"/>
      <c r="AP113" s="59"/>
      <c r="AQ113" s="59"/>
      <c r="AR113" s="59"/>
    </row>
    <row r="114" ht="12.0" customHeight="1">
      <c r="A114" s="59"/>
      <c r="B114" s="59"/>
      <c r="C114" s="59"/>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c r="AH114" s="59"/>
      <c r="AI114" s="59"/>
      <c r="AJ114" s="59"/>
      <c r="AK114" s="59"/>
      <c r="AL114" s="59"/>
      <c r="AM114" s="59"/>
      <c r="AN114" s="59"/>
      <c r="AO114" s="59"/>
      <c r="AP114" s="59"/>
      <c r="AQ114" s="59"/>
      <c r="AR114" s="59"/>
    </row>
    <row r="115" ht="12.0" customHeight="1">
      <c r="A115" s="59"/>
      <c r="B115" s="59"/>
      <c r="C115" s="59"/>
      <c r="D115" s="59"/>
      <c r="E115" s="59"/>
      <c r="F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c r="AH115" s="59"/>
      <c r="AI115" s="59"/>
      <c r="AJ115" s="59"/>
      <c r="AK115" s="59"/>
      <c r="AL115" s="59"/>
      <c r="AM115" s="59"/>
      <c r="AN115" s="59"/>
      <c r="AO115" s="59"/>
      <c r="AP115" s="59"/>
      <c r="AQ115" s="59"/>
      <c r="AR115" s="59"/>
    </row>
    <row r="116" ht="12.0" customHeight="1">
      <c r="A116" s="59"/>
      <c r="B116" s="59"/>
      <c r="C116" s="59"/>
      <c r="D116" s="59"/>
      <c r="E116" s="59"/>
      <c r="F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9"/>
      <c r="AR116" s="59"/>
    </row>
    <row r="117" ht="12.0" customHeight="1">
      <c r="A117" s="59"/>
      <c r="B117" s="59"/>
      <c r="C117" s="59"/>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c r="AJ117" s="59"/>
      <c r="AK117" s="59"/>
      <c r="AL117" s="59"/>
      <c r="AM117" s="59"/>
      <c r="AN117" s="59"/>
      <c r="AO117" s="59"/>
      <c r="AP117" s="59"/>
      <c r="AQ117" s="59"/>
      <c r="AR117" s="59"/>
    </row>
    <row r="118" ht="12.0" customHeight="1">
      <c r="A118" s="59"/>
      <c r="B118" s="59"/>
      <c r="C118" s="59"/>
      <c r="D118" s="59"/>
      <c r="E118" s="59"/>
      <c r="F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c r="AJ118" s="59"/>
      <c r="AK118" s="59"/>
      <c r="AL118" s="59"/>
      <c r="AM118" s="59"/>
      <c r="AN118" s="59"/>
      <c r="AO118" s="59"/>
      <c r="AP118" s="59"/>
      <c r="AQ118" s="59"/>
      <c r="AR118" s="59"/>
    </row>
    <row r="119" ht="12.0" customHeight="1">
      <c r="A119" s="59"/>
      <c r="B119" s="59"/>
      <c r="C119" s="59"/>
      <c r="D119" s="59"/>
      <c r="E119" s="59"/>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59"/>
      <c r="AL119" s="59"/>
      <c r="AM119" s="59"/>
      <c r="AN119" s="59"/>
      <c r="AO119" s="59"/>
      <c r="AP119" s="59"/>
      <c r="AQ119" s="59"/>
      <c r="AR119" s="59"/>
    </row>
    <row r="120" ht="12.0" customHeight="1">
      <c r="A120" s="59"/>
      <c r="B120" s="59"/>
      <c r="C120" s="59"/>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c r="AJ120" s="59"/>
      <c r="AK120" s="59"/>
      <c r="AL120" s="59"/>
      <c r="AM120" s="59"/>
      <c r="AN120" s="59"/>
      <c r="AO120" s="59"/>
      <c r="AP120" s="59"/>
      <c r="AQ120" s="59"/>
      <c r="AR120" s="59"/>
    </row>
    <row r="121" ht="12.0" customHeight="1">
      <c r="A121" s="59"/>
      <c r="B121" s="59"/>
      <c r="C121" s="59"/>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c r="AJ121" s="59"/>
      <c r="AK121" s="59"/>
      <c r="AL121" s="59"/>
      <c r="AM121" s="59"/>
      <c r="AN121" s="59"/>
      <c r="AO121" s="59"/>
      <c r="AP121" s="59"/>
      <c r="AQ121" s="59"/>
      <c r="AR121" s="59"/>
    </row>
    <row r="122" ht="12.0" customHeight="1">
      <c r="A122" s="59"/>
      <c r="B122" s="59"/>
      <c r="C122" s="59"/>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c r="AH122" s="59"/>
      <c r="AI122" s="59"/>
      <c r="AJ122" s="59"/>
      <c r="AK122" s="59"/>
      <c r="AL122" s="59"/>
      <c r="AM122" s="59"/>
      <c r="AN122" s="59"/>
      <c r="AO122" s="59"/>
      <c r="AP122" s="59"/>
      <c r="AQ122" s="59"/>
      <c r="AR122" s="59"/>
    </row>
    <row r="123" ht="12.0" customHeight="1">
      <c r="A123" s="59"/>
      <c r="B123" s="59"/>
      <c r="C123" s="59"/>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c r="AH123" s="59"/>
      <c r="AI123" s="59"/>
      <c r="AJ123" s="59"/>
      <c r="AK123" s="59"/>
      <c r="AL123" s="59"/>
      <c r="AM123" s="59"/>
      <c r="AN123" s="59"/>
      <c r="AO123" s="59"/>
      <c r="AP123" s="59"/>
      <c r="AQ123" s="59"/>
      <c r="AR123" s="59"/>
    </row>
    <row r="124" ht="12.0" customHeight="1">
      <c r="A124" s="59"/>
      <c r="B124" s="59"/>
      <c r="C124" s="59"/>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c r="AH124" s="59"/>
      <c r="AI124" s="59"/>
      <c r="AJ124" s="59"/>
      <c r="AK124" s="59"/>
      <c r="AL124" s="59"/>
      <c r="AM124" s="59"/>
      <c r="AN124" s="59"/>
      <c r="AO124" s="59"/>
      <c r="AP124" s="59"/>
      <c r="AQ124" s="59"/>
      <c r="AR124" s="59"/>
    </row>
    <row r="125" ht="12.0" customHeight="1">
      <c r="A125" s="59"/>
      <c r="B125" s="59"/>
      <c r="C125" s="59"/>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59"/>
      <c r="AK125" s="59"/>
      <c r="AL125" s="59"/>
      <c r="AM125" s="59"/>
      <c r="AN125" s="59"/>
      <c r="AO125" s="59"/>
      <c r="AP125" s="59"/>
      <c r="AQ125" s="59"/>
      <c r="AR125" s="59"/>
    </row>
    <row r="126" ht="12.0" customHeight="1">
      <c r="A126" s="59"/>
      <c r="B126" s="59"/>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59"/>
      <c r="AK126" s="59"/>
      <c r="AL126" s="59"/>
      <c r="AM126" s="59"/>
      <c r="AN126" s="59"/>
      <c r="AO126" s="59"/>
      <c r="AP126" s="59"/>
      <c r="AQ126" s="59"/>
      <c r="AR126" s="59"/>
    </row>
    <row r="127" ht="12.0" customHeight="1">
      <c r="A127" s="59"/>
      <c r="B127" s="59"/>
      <c r="C127" s="59"/>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c r="AJ127" s="59"/>
      <c r="AK127" s="59"/>
      <c r="AL127" s="59"/>
      <c r="AM127" s="59"/>
      <c r="AN127" s="59"/>
      <c r="AO127" s="59"/>
      <c r="AP127" s="59"/>
      <c r="AQ127" s="59"/>
      <c r="AR127" s="59"/>
    </row>
    <row r="128" ht="12.0" customHeight="1">
      <c r="A128" s="59"/>
      <c r="B128" s="59"/>
      <c r="C128" s="59"/>
      <c r="D128" s="59"/>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59"/>
      <c r="AK128" s="59"/>
      <c r="AL128" s="59"/>
      <c r="AM128" s="59"/>
      <c r="AN128" s="59"/>
      <c r="AO128" s="59"/>
      <c r="AP128" s="59"/>
      <c r="AQ128" s="59"/>
      <c r="AR128" s="59"/>
    </row>
    <row r="129" ht="12.0" customHeight="1">
      <c r="A129" s="59"/>
      <c r="B129" s="59"/>
      <c r="C129" s="59"/>
      <c r="D129" s="59"/>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59"/>
      <c r="AK129" s="59"/>
      <c r="AL129" s="59"/>
      <c r="AM129" s="59"/>
      <c r="AN129" s="59"/>
      <c r="AO129" s="59"/>
      <c r="AP129" s="59"/>
      <c r="AQ129" s="59"/>
      <c r="AR129" s="59"/>
    </row>
    <row r="130" ht="12.0" customHeight="1">
      <c r="A130" s="59"/>
      <c r="B130" s="59"/>
      <c r="C130" s="59"/>
      <c r="D130" s="59"/>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c r="AH130" s="59"/>
      <c r="AI130" s="59"/>
      <c r="AJ130" s="59"/>
      <c r="AK130" s="59"/>
      <c r="AL130" s="59"/>
      <c r="AM130" s="59"/>
      <c r="AN130" s="59"/>
      <c r="AO130" s="59"/>
      <c r="AP130" s="59"/>
      <c r="AQ130" s="59"/>
      <c r="AR130" s="59"/>
    </row>
    <row r="131" ht="12.0" customHeight="1">
      <c r="A131" s="59"/>
      <c r="B131" s="59"/>
      <c r="C131" s="59"/>
      <c r="D131" s="59"/>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59"/>
      <c r="AK131" s="59"/>
      <c r="AL131" s="59"/>
      <c r="AM131" s="59"/>
      <c r="AN131" s="59"/>
      <c r="AO131" s="59"/>
      <c r="AP131" s="59"/>
      <c r="AQ131" s="59"/>
      <c r="AR131" s="59"/>
    </row>
    <row r="132" ht="12.0" customHeight="1">
      <c r="A132" s="59"/>
      <c r="B132" s="59"/>
      <c r="C132" s="59"/>
      <c r="D132" s="59"/>
      <c r="E132" s="59"/>
      <c r="F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c r="AH132" s="59"/>
      <c r="AI132" s="59"/>
      <c r="AJ132" s="59"/>
      <c r="AK132" s="59"/>
      <c r="AL132" s="59"/>
      <c r="AM132" s="59"/>
      <c r="AN132" s="59"/>
      <c r="AO132" s="59"/>
      <c r="AP132" s="59"/>
      <c r="AQ132" s="59"/>
      <c r="AR132" s="59"/>
    </row>
    <row r="133" ht="12.0" customHeight="1">
      <c r="A133" s="59"/>
      <c r="B133" s="59"/>
      <c r="C133" s="59"/>
      <c r="D133" s="59"/>
      <c r="E133" s="59"/>
      <c r="F133" s="59"/>
      <c r="G133" s="59"/>
      <c r="H133" s="59"/>
      <c r="I133" s="59"/>
      <c r="J133" s="59"/>
      <c r="K133" s="59"/>
      <c r="L133" s="59"/>
      <c r="M133" s="59"/>
      <c r="N133" s="59"/>
      <c r="O133" s="59"/>
      <c r="P133" s="59"/>
      <c r="Q133" s="59"/>
      <c r="R133" s="59"/>
      <c r="S133" s="59"/>
      <c r="T133" s="59"/>
      <c r="U133" s="59"/>
      <c r="V133" s="59"/>
      <c r="W133" s="59"/>
      <c r="X133" s="59"/>
      <c r="Y133" s="59"/>
      <c r="Z133" s="59"/>
      <c r="AA133" s="59"/>
      <c r="AB133" s="59"/>
      <c r="AC133" s="59"/>
      <c r="AD133" s="59"/>
      <c r="AE133" s="59"/>
      <c r="AF133" s="59"/>
      <c r="AG133" s="59"/>
      <c r="AH133" s="59"/>
      <c r="AI133" s="59"/>
      <c r="AJ133" s="59"/>
      <c r="AK133" s="59"/>
      <c r="AL133" s="59"/>
      <c r="AM133" s="59"/>
      <c r="AN133" s="59"/>
      <c r="AO133" s="59"/>
      <c r="AP133" s="59"/>
      <c r="AQ133" s="59"/>
      <c r="AR133" s="59"/>
    </row>
    <row r="134" ht="12.0" customHeight="1">
      <c r="A134" s="59"/>
      <c r="B134" s="59"/>
      <c r="C134" s="59"/>
      <c r="D134" s="59"/>
      <c r="E134" s="59"/>
      <c r="F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59"/>
      <c r="AE134" s="59"/>
      <c r="AF134" s="59"/>
      <c r="AG134" s="59"/>
      <c r="AH134" s="59"/>
      <c r="AI134" s="59"/>
      <c r="AJ134" s="59"/>
      <c r="AK134" s="59"/>
      <c r="AL134" s="59"/>
      <c r="AM134" s="59"/>
      <c r="AN134" s="59"/>
      <c r="AO134" s="59"/>
      <c r="AP134" s="59"/>
      <c r="AQ134" s="59"/>
      <c r="AR134" s="59"/>
    </row>
    <row r="135" ht="12.0" customHeight="1">
      <c r="A135" s="59"/>
      <c r="B135" s="59"/>
      <c r="C135" s="59"/>
      <c r="D135" s="59"/>
      <c r="E135" s="59"/>
      <c r="F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c r="AE135" s="59"/>
      <c r="AF135" s="59"/>
      <c r="AG135" s="59"/>
      <c r="AH135" s="59"/>
      <c r="AI135" s="59"/>
      <c r="AJ135" s="59"/>
      <c r="AK135" s="59"/>
      <c r="AL135" s="59"/>
      <c r="AM135" s="59"/>
      <c r="AN135" s="59"/>
      <c r="AO135" s="59"/>
      <c r="AP135" s="59"/>
      <c r="AQ135" s="59"/>
      <c r="AR135" s="59"/>
    </row>
    <row r="136" ht="12.0" customHeight="1">
      <c r="A136" s="59"/>
      <c r="B136" s="59"/>
      <c r="C136" s="59"/>
      <c r="D136" s="59"/>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c r="AH136" s="59"/>
      <c r="AI136" s="59"/>
      <c r="AJ136" s="59"/>
      <c r="AK136" s="59"/>
      <c r="AL136" s="59"/>
      <c r="AM136" s="59"/>
      <c r="AN136" s="59"/>
      <c r="AO136" s="59"/>
      <c r="AP136" s="59"/>
      <c r="AQ136" s="59"/>
      <c r="AR136" s="59"/>
    </row>
    <row r="137" ht="12.0" customHeight="1">
      <c r="A137" s="59"/>
      <c r="B137" s="59"/>
      <c r="C137" s="59"/>
      <c r="D137" s="59"/>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c r="AJ137" s="59"/>
      <c r="AK137" s="59"/>
      <c r="AL137" s="59"/>
      <c r="AM137" s="59"/>
      <c r="AN137" s="59"/>
      <c r="AO137" s="59"/>
      <c r="AP137" s="59"/>
      <c r="AQ137" s="59"/>
      <c r="AR137" s="59"/>
    </row>
    <row r="138" ht="12.0" customHeight="1">
      <c r="A138" s="59"/>
      <c r="B138" s="59"/>
      <c r="C138" s="59"/>
      <c r="D138" s="59"/>
      <c r="E138" s="59"/>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c r="AH138" s="59"/>
      <c r="AI138" s="59"/>
      <c r="AJ138" s="59"/>
      <c r="AK138" s="59"/>
      <c r="AL138" s="59"/>
      <c r="AM138" s="59"/>
      <c r="AN138" s="59"/>
      <c r="AO138" s="59"/>
      <c r="AP138" s="59"/>
      <c r="AQ138" s="59"/>
      <c r="AR138" s="59"/>
    </row>
    <row r="139" ht="12.0" customHeight="1">
      <c r="A139" s="59"/>
      <c r="B139" s="59"/>
      <c r="C139" s="59"/>
      <c r="D139" s="59"/>
      <c r="E139" s="59"/>
      <c r="F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c r="AH139" s="59"/>
      <c r="AI139" s="59"/>
      <c r="AJ139" s="59"/>
      <c r="AK139" s="59"/>
      <c r="AL139" s="59"/>
      <c r="AM139" s="59"/>
      <c r="AN139" s="59"/>
      <c r="AO139" s="59"/>
      <c r="AP139" s="59"/>
      <c r="AQ139" s="59"/>
      <c r="AR139" s="59"/>
    </row>
    <row r="140" ht="12.0" customHeight="1">
      <c r="A140" s="59"/>
      <c r="B140" s="59"/>
      <c r="C140" s="59"/>
      <c r="D140" s="59"/>
      <c r="E140" s="59"/>
      <c r="F140" s="59"/>
      <c r="G140" s="59"/>
      <c r="H140" s="59"/>
      <c r="I140" s="59"/>
      <c r="J140" s="59"/>
      <c r="K140" s="59"/>
      <c r="L140" s="59"/>
      <c r="M140" s="59"/>
      <c r="N140" s="59"/>
      <c r="O140" s="59"/>
      <c r="P140" s="59"/>
      <c r="Q140" s="59"/>
      <c r="R140" s="59"/>
      <c r="S140" s="59"/>
      <c r="T140" s="59"/>
      <c r="U140" s="59"/>
      <c r="V140" s="59"/>
      <c r="W140" s="59"/>
      <c r="X140" s="59"/>
      <c r="Y140" s="59"/>
      <c r="Z140" s="59"/>
      <c r="AA140" s="59"/>
      <c r="AB140" s="59"/>
      <c r="AC140" s="59"/>
      <c r="AD140" s="59"/>
      <c r="AE140" s="59"/>
      <c r="AF140" s="59"/>
      <c r="AG140" s="59"/>
      <c r="AH140" s="59"/>
      <c r="AI140" s="59"/>
      <c r="AJ140" s="59"/>
      <c r="AK140" s="59"/>
      <c r="AL140" s="59"/>
      <c r="AM140" s="59"/>
      <c r="AN140" s="59"/>
      <c r="AO140" s="59"/>
      <c r="AP140" s="59"/>
      <c r="AQ140" s="59"/>
      <c r="AR140" s="59"/>
    </row>
    <row r="141" ht="12.0" customHeight="1">
      <c r="A141" s="59"/>
      <c r="B141" s="59"/>
      <c r="C141" s="59"/>
      <c r="D141" s="59"/>
      <c r="E141" s="59"/>
      <c r="F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c r="AH141" s="59"/>
      <c r="AI141" s="59"/>
      <c r="AJ141" s="59"/>
      <c r="AK141" s="59"/>
      <c r="AL141" s="59"/>
      <c r="AM141" s="59"/>
      <c r="AN141" s="59"/>
      <c r="AO141" s="59"/>
      <c r="AP141" s="59"/>
      <c r="AQ141" s="59"/>
      <c r="AR141" s="59"/>
    </row>
    <row r="142" ht="12.0" customHeight="1">
      <c r="A142" s="59"/>
      <c r="B142" s="59"/>
      <c r="C142" s="59"/>
      <c r="D142" s="59"/>
      <c r="E142" s="59"/>
      <c r="F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c r="AD142" s="59"/>
      <c r="AE142" s="59"/>
      <c r="AF142" s="59"/>
      <c r="AG142" s="59"/>
      <c r="AH142" s="59"/>
      <c r="AI142" s="59"/>
      <c r="AJ142" s="59"/>
      <c r="AK142" s="59"/>
      <c r="AL142" s="59"/>
      <c r="AM142" s="59"/>
      <c r="AN142" s="59"/>
      <c r="AO142" s="59"/>
      <c r="AP142" s="59"/>
      <c r="AQ142" s="59"/>
      <c r="AR142" s="59"/>
    </row>
    <row r="143" ht="12.0" customHeight="1">
      <c r="A143" s="59"/>
      <c r="B143" s="59"/>
      <c r="C143" s="59"/>
      <c r="D143" s="59"/>
      <c r="E143" s="59"/>
      <c r="F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c r="AD143" s="59"/>
      <c r="AE143" s="59"/>
      <c r="AF143" s="59"/>
      <c r="AG143" s="59"/>
      <c r="AH143" s="59"/>
      <c r="AI143" s="59"/>
      <c r="AJ143" s="59"/>
      <c r="AK143" s="59"/>
      <c r="AL143" s="59"/>
      <c r="AM143" s="59"/>
      <c r="AN143" s="59"/>
      <c r="AO143" s="59"/>
      <c r="AP143" s="59"/>
      <c r="AQ143" s="59"/>
      <c r="AR143" s="59"/>
    </row>
    <row r="144" ht="12.0" customHeight="1">
      <c r="A144" s="59"/>
      <c r="B144" s="59"/>
      <c r="C144" s="59"/>
      <c r="D144" s="59"/>
      <c r="E144" s="59"/>
      <c r="F144" s="59"/>
      <c r="G144" s="59"/>
      <c r="H144" s="59"/>
      <c r="I144" s="59"/>
      <c r="J144" s="59"/>
      <c r="K144" s="59"/>
      <c r="L144" s="59"/>
      <c r="M144" s="59"/>
      <c r="N144" s="59"/>
      <c r="O144" s="59"/>
      <c r="P144" s="59"/>
      <c r="Q144" s="59"/>
      <c r="R144" s="59"/>
      <c r="S144" s="59"/>
      <c r="T144" s="59"/>
      <c r="U144" s="59"/>
      <c r="V144" s="59"/>
      <c r="W144" s="59"/>
      <c r="X144" s="59"/>
      <c r="Y144" s="59"/>
      <c r="Z144" s="59"/>
      <c r="AA144" s="59"/>
      <c r="AB144" s="59"/>
      <c r="AC144" s="59"/>
      <c r="AD144" s="59"/>
      <c r="AE144" s="59"/>
      <c r="AF144" s="59"/>
      <c r="AG144" s="59"/>
      <c r="AH144" s="59"/>
      <c r="AI144" s="59"/>
      <c r="AJ144" s="59"/>
      <c r="AK144" s="59"/>
      <c r="AL144" s="59"/>
      <c r="AM144" s="59"/>
      <c r="AN144" s="59"/>
      <c r="AO144" s="59"/>
      <c r="AP144" s="59"/>
      <c r="AQ144" s="59"/>
      <c r="AR144" s="59"/>
    </row>
    <row r="145" ht="12.0" customHeight="1">
      <c r="A145" s="59"/>
      <c r="B145" s="59"/>
      <c r="C145" s="59"/>
      <c r="D145" s="59"/>
      <c r="E145" s="59"/>
      <c r="F145" s="5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c r="AD145" s="59"/>
      <c r="AE145" s="59"/>
      <c r="AF145" s="59"/>
      <c r="AG145" s="59"/>
      <c r="AH145" s="59"/>
      <c r="AI145" s="59"/>
      <c r="AJ145" s="59"/>
      <c r="AK145" s="59"/>
      <c r="AL145" s="59"/>
      <c r="AM145" s="59"/>
      <c r="AN145" s="59"/>
      <c r="AO145" s="59"/>
      <c r="AP145" s="59"/>
      <c r="AQ145" s="59"/>
      <c r="AR145" s="59"/>
    </row>
    <row r="146" ht="12.0" customHeight="1">
      <c r="A146" s="59"/>
      <c r="B146" s="59"/>
      <c r="C146" s="59"/>
      <c r="D146" s="59"/>
      <c r="E146" s="59"/>
      <c r="F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c r="AD146" s="59"/>
      <c r="AE146" s="59"/>
      <c r="AF146" s="59"/>
      <c r="AG146" s="59"/>
      <c r="AH146" s="59"/>
      <c r="AI146" s="59"/>
      <c r="AJ146" s="59"/>
      <c r="AK146" s="59"/>
      <c r="AL146" s="59"/>
      <c r="AM146" s="59"/>
      <c r="AN146" s="59"/>
      <c r="AO146" s="59"/>
      <c r="AP146" s="59"/>
      <c r="AQ146" s="59"/>
      <c r="AR146" s="59"/>
    </row>
    <row r="147" ht="12.0" customHeight="1">
      <c r="A147" s="59"/>
      <c r="B147" s="59"/>
      <c r="C147" s="59"/>
      <c r="D147" s="59"/>
      <c r="E147" s="59"/>
      <c r="F147" s="59"/>
      <c r="G147" s="59"/>
      <c r="H147" s="59"/>
      <c r="I147" s="59"/>
      <c r="J147" s="59"/>
      <c r="K147" s="59"/>
      <c r="L147" s="59"/>
      <c r="M147" s="59"/>
      <c r="N147" s="59"/>
      <c r="O147" s="59"/>
      <c r="P147" s="59"/>
      <c r="Q147" s="59"/>
      <c r="R147" s="59"/>
      <c r="S147" s="59"/>
      <c r="T147" s="59"/>
      <c r="U147" s="59"/>
      <c r="V147" s="59"/>
      <c r="W147" s="59"/>
      <c r="X147" s="59"/>
      <c r="Y147" s="59"/>
      <c r="Z147" s="59"/>
      <c r="AA147" s="59"/>
      <c r="AB147" s="59"/>
      <c r="AC147" s="59"/>
      <c r="AD147" s="59"/>
      <c r="AE147" s="59"/>
      <c r="AF147" s="59"/>
      <c r="AG147" s="59"/>
      <c r="AH147" s="59"/>
      <c r="AI147" s="59"/>
      <c r="AJ147" s="59"/>
      <c r="AK147" s="59"/>
      <c r="AL147" s="59"/>
      <c r="AM147" s="59"/>
      <c r="AN147" s="59"/>
      <c r="AO147" s="59"/>
      <c r="AP147" s="59"/>
      <c r="AQ147" s="59"/>
      <c r="AR147" s="59"/>
    </row>
    <row r="148" ht="12.0" customHeight="1">
      <c r="A148" s="59"/>
      <c r="B148" s="59"/>
      <c r="C148" s="59"/>
      <c r="D148" s="59"/>
      <c r="E148" s="59"/>
      <c r="F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E148" s="59"/>
      <c r="AF148" s="59"/>
      <c r="AG148" s="59"/>
      <c r="AH148" s="59"/>
      <c r="AI148" s="59"/>
      <c r="AJ148" s="59"/>
      <c r="AK148" s="59"/>
      <c r="AL148" s="59"/>
      <c r="AM148" s="59"/>
      <c r="AN148" s="59"/>
      <c r="AO148" s="59"/>
      <c r="AP148" s="59"/>
      <c r="AQ148" s="59"/>
      <c r="AR148" s="59"/>
    </row>
    <row r="149" ht="12.0" customHeight="1">
      <c r="A149" s="59"/>
      <c r="B149" s="59"/>
      <c r="C149" s="59"/>
      <c r="D149" s="59"/>
      <c r="E149" s="59"/>
      <c r="F149" s="59"/>
      <c r="G149" s="59"/>
      <c r="H149" s="59"/>
      <c r="I149" s="59"/>
      <c r="J149" s="59"/>
      <c r="K149" s="59"/>
      <c r="L149" s="59"/>
      <c r="M149" s="59"/>
      <c r="N149" s="59"/>
      <c r="O149" s="59"/>
      <c r="P149" s="59"/>
      <c r="Q149" s="59"/>
      <c r="R149" s="59"/>
      <c r="S149" s="59"/>
      <c r="T149" s="59"/>
      <c r="U149" s="59"/>
      <c r="V149" s="59"/>
      <c r="W149" s="59"/>
      <c r="X149" s="59"/>
      <c r="Y149" s="59"/>
      <c r="Z149" s="59"/>
      <c r="AA149" s="59"/>
      <c r="AB149" s="59"/>
      <c r="AC149" s="59"/>
      <c r="AD149" s="59"/>
      <c r="AE149" s="59"/>
      <c r="AF149" s="59"/>
      <c r="AG149" s="59"/>
      <c r="AH149" s="59"/>
      <c r="AI149" s="59"/>
      <c r="AJ149" s="59"/>
      <c r="AK149" s="59"/>
      <c r="AL149" s="59"/>
      <c r="AM149" s="59"/>
      <c r="AN149" s="59"/>
      <c r="AO149" s="59"/>
      <c r="AP149" s="59"/>
      <c r="AQ149" s="59"/>
      <c r="AR149" s="59"/>
    </row>
    <row r="150" ht="12.0" customHeight="1">
      <c r="A150" s="59"/>
      <c r="B150" s="59"/>
      <c r="C150" s="59"/>
      <c r="D150" s="59"/>
      <c r="E150" s="59"/>
      <c r="F150" s="59"/>
      <c r="G150" s="59"/>
      <c r="H150" s="59"/>
      <c r="I150" s="59"/>
      <c r="J150" s="59"/>
      <c r="K150" s="59"/>
      <c r="L150" s="59"/>
      <c r="M150" s="59"/>
      <c r="N150" s="59"/>
      <c r="O150" s="59"/>
      <c r="P150" s="59"/>
      <c r="Q150" s="59"/>
      <c r="R150" s="59"/>
      <c r="S150" s="59"/>
      <c r="T150" s="59"/>
      <c r="U150" s="59"/>
      <c r="V150" s="59"/>
      <c r="W150" s="59"/>
      <c r="X150" s="59"/>
      <c r="Y150" s="59"/>
      <c r="Z150" s="59"/>
      <c r="AA150" s="59"/>
      <c r="AB150" s="59"/>
      <c r="AC150" s="59"/>
      <c r="AD150" s="59"/>
      <c r="AE150" s="59"/>
      <c r="AF150" s="59"/>
      <c r="AG150" s="59"/>
      <c r="AH150" s="59"/>
      <c r="AI150" s="59"/>
      <c r="AJ150" s="59"/>
      <c r="AK150" s="59"/>
      <c r="AL150" s="59"/>
      <c r="AM150" s="59"/>
      <c r="AN150" s="59"/>
      <c r="AO150" s="59"/>
      <c r="AP150" s="59"/>
      <c r="AQ150" s="59"/>
      <c r="AR150" s="59"/>
    </row>
    <row r="151" ht="12.0" customHeight="1">
      <c r="A151" s="59"/>
      <c r="B151" s="59"/>
      <c r="C151" s="59"/>
      <c r="D151" s="59"/>
      <c r="E151" s="59"/>
      <c r="F151" s="59"/>
      <c r="G151" s="59"/>
      <c r="H151" s="59"/>
      <c r="I151" s="59"/>
      <c r="J151" s="59"/>
      <c r="K151" s="59"/>
      <c r="L151" s="59"/>
      <c r="M151" s="59"/>
      <c r="N151" s="59"/>
      <c r="O151" s="59"/>
      <c r="P151" s="59"/>
      <c r="Q151" s="59"/>
      <c r="R151" s="59"/>
      <c r="S151" s="59"/>
      <c r="T151" s="59"/>
      <c r="U151" s="59"/>
      <c r="V151" s="59"/>
      <c r="W151" s="59"/>
      <c r="X151" s="59"/>
      <c r="Y151" s="59"/>
      <c r="Z151" s="59"/>
      <c r="AA151" s="59"/>
      <c r="AB151" s="59"/>
      <c r="AC151" s="59"/>
      <c r="AD151" s="59"/>
      <c r="AE151" s="59"/>
      <c r="AF151" s="59"/>
      <c r="AG151" s="59"/>
      <c r="AH151" s="59"/>
      <c r="AI151" s="59"/>
      <c r="AJ151" s="59"/>
      <c r="AK151" s="59"/>
      <c r="AL151" s="59"/>
      <c r="AM151" s="59"/>
      <c r="AN151" s="59"/>
      <c r="AO151" s="59"/>
      <c r="AP151" s="59"/>
      <c r="AQ151" s="59"/>
      <c r="AR151" s="59"/>
    </row>
    <row r="152" ht="12.0" customHeight="1">
      <c r="A152" s="59"/>
      <c r="B152" s="59"/>
      <c r="C152" s="59"/>
      <c r="D152" s="59"/>
      <c r="E152" s="59"/>
      <c r="F152" s="59"/>
      <c r="G152" s="59"/>
      <c r="H152" s="59"/>
      <c r="I152" s="59"/>
      <c r="J152" s="59"/>
      <c r="K152" s="59"/>
      <c r="L152" s="59"/>
      <c r="M152" s="59"/>
      <c r="N152" s="59"/>
      <c r="O152" s="59"/>
      <c r="P152" s="59"/>
      <c r="Q152" s="59"/>
      <c r="R152" s="59"/>
      <c r="S152" s="59"/>
      <c r="T152" s="59"/>
      <c r="U152" s="59"/>
      <c r="V152" s="59"/>
      <c r="W152" s="59"/>
      <c r="X152" s="59"/>
      <c r="Y152" s="59"/>
      <c r="Z152" s="59"/>
      <c r="AA152" s="59"/>
      <c r="AB152" s="59"/>
      <c r="AC152" s="59"/>
      <c r="AD152" s="59"/>
      <c r="AE152" s="59"/>
      <c r="AF152" s="59"/>
      <c r="AG152" s="59"/>
      <c r="AH152" s="59"/>
      <c r="AI152" s="59"/>
      <c r="AJ152" s="59"/>
      <c r="AK152" s="59"/>
      <c r="AL152" s="59"/>
      <c r="AM152" s="59"/>
      <c r="AN152" s="59"/>
      <c r="AO152" s="59"/>
      <c r="AP152" s="59"/>
      <c r="AQ152" s="59"/>
      <c r="AR152" s="59"/>
    </row>
    <row r="153" ht="12.0" customHeight="1">
      <c r="A153" s="59"/>
      <c r="B153" s="59"/>
      <c r="C153" s="59"/>
      <c r="D153" s="59"/>
      <c r="E153" s="59"/>
      <c r="F153" s="59"/>
      <c r="G153" s="59"/>
      <c r="H153" s="59"/>
      <c r="I153" s="59"/>
      <c r="J153" s="59"/>
      <c r="K153" s="59"/>
      <c r="L153" s="59"/>
      <c r="M153" s="59"/>
      <c r="N153" s="59"/>
      <c r="O153" s="59"/>
      <c r="P153" s="59"/>
      <c r="Q153" s="59"/>
      <c r="R153" s="59"/>
      <c r="S153" s="59"/>
      <c r="T153" s="59"/>
      <c r="U153" s="59"/>
      <c r="V153" s="59"/>
      <c r="W153" s="59"/>
      <c r="X153" s="59"/>
      <c r="Y153" s="59"/>
      <c r="Z153" s="59"/>
      <c r="AA153" s="59"/>
      <c r="AB153" s="59"/>
      <c r="AC153" s="59"/>
      <c r="AD153" s="59"/>
      <c r="AE153" s="59"/>
      <c r="AF153" s="59"/>
      <c r="AG153" s="59"/>
      <c r="AH153" s="59"/>
      <c r="AI153" s="59"/>
      <c r="AJ153" s="59"/>
      <c r="AK153" s="59"/>
      <c r="AL153" s="59"/>
      <c r="AM153" s="59"/>
      <c r="AN153" s="59"/>
      <c r="AO153" s="59"/>
      <c r="AP153" s="59"/>
      <c r="AQ153" s="59"/>
      <c r="AR153" s="59"/>
    </row>
    <row r="154" ht="12.0" customHeight="1">
      <c r="A154" s="59"/>
      <c r="B154" s="59"/>
      <c r="C154" s="59"/>
      <c r="D154" s="59"/>
      <c r="E154" s="59"/>
      <c r="F154" s="59"/>
      <c r="G154" s="59"/>
      <c r="H154" s="59"/>
      <c r="I154" s="59"/>
      <c r="J154" s="59"/>
      <c r="K154" s="59"/>
      <c r="L154" s="59"/>
      <c r="M154" s="59"/>
      <c r="N154" s="59"/>
      <c r="O154" s="59"/>
      <c r="P154" s="59"/>
      <c r="Q154" s="59"/>
      <c r="R154" s="59"/>
      <c r="S154" s="59"/>
      <c r="T154" s="59"/>
      <c r="U154" s="59"/>
      <c r="V154" s="59"/>
      <c r="W154" s="59"/>
      <c r="X154" s="59"/>
      <c r="Y154" s="59"/>
      <c r="Z154" s="59"/>
      <c r="AA154" s="59"/>
      <c r="AB154" s="59"/>
      <c r="AC154" s="59"/>
      <c r="AD154" s="59"/>
      <c r="AE154" s="59"/>
      <c r="AF154" s="59"/>
      <c r="AG154" s="59"/>
      <c r="AH154" s="59"/>
      <c r="AI154" s="59"/>
      <c r="AJ154" s="59"/>
      <c r="AK154" s="59"/>
      <c r="AL154" s="59"/>
      <c r="AM154" s="59"/>
      <c r="AN154" s="59"/>
      <c r="AO154" s="59"/>
      <c r="AP154" s="59"/>
      <c r="AQ154" s="59"/>
      <c r="AR154" s="59"/>
    </row>
    <row r="155" ht="12.0" customHeight="1">
      <c r="A155" s="59"/>
      <c r="B155" s="59"/>
      <c r="C155" s="59"/>
      <c r="D155" s="59"/>
      <c r="E155" s="59"/>
      <c r="F155" s="59"/>
      <c r="G155" s="59"/>
      <c r="H155" s="59"/>
      <c r="I155" s="59"/>
      <c r="J155" s="59"/>
      <c r="K155" s="59"/>
      <c r="L155" s="59"/>
      <c r="M155" s="59"/>
      <c r="N155" s="59"/>
      <c r="O155" s="59"/>
      <c r="P155" s="59"/>
      <c r="Q155" s="59"/>
      <c r="R155" s="59"/>
      <c r="S155" s="59"/>
      <c r="T155" s="59"/>
      <c r="U155" s="59"/>
      <c r="V155" s="59"/>
      <c r="W155" s="59"/>
      <c r="X155" s="59"/>
      <c r="Y155" s="59"/>
      <c r="Z155" s="59"/>
      <c r="AA155" s="59"/>
      <c r="AB155" s="59"/>
      <c r="AC155" s="59"/>
      <c r="AD155" s="59"/>
      <c r="AE155" s="59"/>
      <c r="AF155" s="59"/>
      <c r="AG155" s="59"/>
      <c r="AH155" s="59"/>
      <c r="AI155" s="59"/>
      <c r="AJ155" s="59"/>
      <c r="AK155" s="59"/>
      <c r="AL155" s="59"/>
      <c r="AM155" s="59"/>
      <c r="AN155" s="59"/>
      <c r="AO155" s="59"/>
      <c r="AP155" s="59"/>
      <c r="AQ155" s="59"/>
      <c r="AR155" s="59"/>
    </row>
    <row r="156" ht="12.0" customHeight="1">
      <c r="A156" s="59"/>
      <c r="B156" s="59"/>
      <c r="C156" s="59"/>
      <c r="D156" s="59"/>
      <c r="E156" s="59"/>
      <c r="F156" s="59"/>
      <c r="G156" s="59"/>
      <c r="H156" s="59"/>
      <c r="I156" s="59"/>
      <c r="J156" s="59"/>
      <c r="K156" s="59"/>
      <c r="L156" s="59"/>
      <c r="M156" s="59"/>
      <c r="N156" s="59"/>
      <c r="O156" s="59"/>
      <c r="P156" s="59"/>
      <c r="Q156" s="59"/>
      <c r="R156" s="59"/>
      <c r="S156" s="59"/>
      <c r="T156" s="59"/>
      <c r="U156" s="59"/>
      <c r="V156" s="59"/>
      <c r="W156" s="59"/>
      <c r="X156" s="59"/>
      <c r="Y156" s="59"/>
      <c r="Z156" s="59"/>
      <c r="AA156" s="59"/>
      <c r="AB156" s="59"/>
      <c r="AC156" s="59"/>
      <c r="AD156" s="59"/>
      <c r="AE156" s="59"/>
      <c r="AF156" s="59"/>
      <c r="AG156" s="59"/>
      <c r="AH156" s="59"/>
      <c r="AI156" s="59"/>
      <c r="AJ156" s="59"/>
      <c r="AK156" s="59"/>
      <c r="AL156" s="59"/>
      <c r="AM156" s="59"/>
      <c r="AN156" s="59"/>
      <c r="AO156" s="59"/>
      <c r="AP156" s="59"/>
      <c r="AQ156" s="59"/>
      <c r="AR156" s="59"/>
    </row>
    <row r="157" ht="12.0" customHeight="1">
      <c r="A157" s="59"/>
      <c r="B157" s="59"/>
      <c r="C157" s="59"/>
      <c r="D157" s="59"/>
      <c r="E157" s="59"/>
      <c r="F157" s="59"/>
      <c r="G157" s="59"/>
      <c r="H157" s="59"/>
      <c r="I157" s="59"/>
      <c r="J157" s="59"/>
      <c r="K157" s="59"/>
      <c r="L157" s="59"/>
      <c r="M157" s="59"/>
      <c r="N157" s="59"/>
      <c r="O157" s="59"/>
      <c r="P157" s="59"/>
      <c r="Q157" s="59"/>
      <c r="R157" s="59"/>
      <c r="S157" s="59"/>
      <c r="T157" s="59"/>
      <c r="U157" s="59"/>
      <c r="V157" s="59"/>
      <c r="W157" s="59"/>
      <c r="X157" s="59"/>
      <c r="Y157" s="59"/>
      <c r="Z157" s="59"/>
      <c r="AA157" s="59"/>
      <c r="AB157" s="59"/>
      <c r="AC157" s="59"/>
      <c r="AD157" s="59"/>
      <c r="AE157" s="59"/>
      <c r="AF157" s="59"/>
      <c r="AG157" s="59"/>
      <c r="AH157" s="59"/>
      <c r="AI157" s="59"/>
      <c r="AJ157" s="59"/>
      <c r="AK157" s="59"/>
      <c r="AL157" s="59"/>
      <c r="AM157" s="59"/>
      <c r="AN157" s="59"/>
      <c r="AO157" s="59"/>
      <c r="AP157" s="59"/>
      <c r="AQ157" s="59"/>
      <c r="AR157" s="59"/>
    </row>
    <row r="158" ht="12.0" customHeight="1">
      <c r="A158" s="59"/>
      <c r="B158" s="59"/>
      <c r="C158" s="59"/>
      <c r="D158" s="59"/>
      <c r="E158" s="59"/>
      <c r="F158" s="59"/>
      <c r="G158" s="59"/>
      <c r="H158" s="59"/>
      <c r="I158" s="59"/>
      <c r="J158" s="59"/>
      <c r="K158" s="59"/>
      <c r="L158" s="59"/>
      <c r="M158" s="59"/>
      <c r="N158" s="59"/>
      <c r="O158" s="59"/>
      <c r="P158" s="59"/>
      <c r="Q158" s="59"/>
      <c r="R158" s="59"/>
      <c r="S158" s="59"/>
      <c r="T158" s="59"/>
      <c r="U158" s="59"/>
      <c r="V158" s="59"/>
      <c r="W158" s="59"/>
      <c r="X158" s="59"/>
      <c r="Y158" s="59"/>
      <c r="Z158" s="59"/>
      <c r="AA158" s="59"/>
      <c r="AB158" s="59"/>
      <c r="AC158" s="59"/>
      <c r="AD158" s="59"/>
      <c r="AE158" s="59"/>
      <c r="AF158" s="59"/>
      <c r="AG158" s="59"/>
      <c r="AH158" s="59"/>
      <c r="AI158" s="59"/>
      <c r="AJ158" s="59"/>
      <c r="AK158" s="59"/>
      <c r="AL158" s="59"/>
      <c r="AM158" s="59"/>
      <c r="AN158" s="59"/>
      <c r="AO158" s="59"/>
      <c r="AP158" s="59"/>
      <c r="AQ158" s="59"/>
      <c r="AR158" s="59"/>
    </row>
    <row r="159" ht="12.0" customHeight="1">
      <c r="A159" s="59"/>
      <c r="B159" s="59"/>
      <c r="C159" s="59"/>
      <c r="D159" s="59"/>
      <c r="E159" s="59"/>
      <c r="F159" s="59"/>
      <c r="G159" s="59"/>
      <c r="H159" s="59"/>
      <c r="I159" s="59"/>
      <c r="J159" s="59"/>
      <c r="K159" s="59"/>
      <c r="L159" s="59"/>
      <c r="M159" s="59"/>
      <c r="N159" s="59"/>
      <c r="O159" s="59"/>
      <c r="P159" s="59"/>
      <c r="Q159" s="59"/>
      <c r="R159" s="59"/>
      <c r="S159" s="59"/>
      <c r="T159" s="59"/>
      <c r="U159" s="59"/>
      <c r="V159" s="59"/>
      <c r="W159" s="59"/>
      <c r="X159" s="59"/>
      <c r="Y159" s="59"/>
      <c r="Z159" s="59"/>
      <c r="AA159" s="59"/>
      <c r="AB159" s="59"/>
      <c r="AC159" s="59"/>
      <c r="AD159" s="59"/>
      <c r="AE159" s="59"/>
      <c r="AF159" s="59"/>
      <c r="AG159" s="59"/>
      <c r="AH159" s="59"/>
      <c r="AI159" s="59"/>
      <c r="AJ159" s="59"/>
      <c r="AK159" s="59"/>
      <c r="AL159" s="59"/>
      <c r="AM159" s="59"/>
      <c r="AN159" s="59"/>
      <c r="AO159" s="59"/>
      <c r="AP159" s="59"/>
      <c r="AQ159" s="59"/>
      <c r="AR159" s="59"/>
    </row>
    <row r="160" ht="12.0" customHeight="1">
      <c r="A160" s="59"/>
      <c r="B160" s="59"/>
      <c r="C160" s="59"/>
      <c r="D160" s="59"/>
      <c r="E160" s="59"/>
      <c r="F160" s="59"/>
      <c r="G160" s="59"/>
      <c r="H160" s="59"/>
      <c r="I160" s="59"/>
      <c r="J160" s="59"/>
      <c r="K160" s="59"/>
      <c r="L160" s="59"/>
      <c r="M160" s="59"/>
      <c r="N160" s="59"/>
      <c r="O160" s="59"/>
      <c r="P160" s="59"/>
      <c r="Q160" s="59"/>
      <c r="R160" s="59"/>
      <c r="S160" s="59"/>
      <c r="T160" s="59"/>
      <c r="U160" s="59"/>
      <c r="V160" s="59"/>
      <c r="W160" s="59"/>
      <c r="X160" s="59"/>
      <c r="Y160" s="59"/>
      <c r="Z160" s="59"/>
      <c r="AA160" s="59"/>
      <c r="AB160" s="59"/>
      <c r="AC160" s="59"/>
      <c r="AD160" s="59"/>
      <c r="AE160" s="59"/>
      <c r="AF160" s="59"/>
      <c r="AG160" s="59"/>
      <c r="AH160" s="59"/>
      <c r="AI160" s="59"/>
      <c r="AJ160" s="59"/>
      <c r="AK160" s="59"/>
      <c r="AL160" s="59"/>
      <c r="AM160" s="59"/>
      <c r="AN160" s="59"/>
      <c r="AO160" s="59"/>
      <c r="AP160" s="59"/>
      <c r="AQ160" s="59"/>
      <c r="AR160" s="59"/>
    </row>
    <row r="161" ht="12.0" customHeight="1">
      <c r="A161" s="59"/>
      <c r="B161" s="59"/>
      <c r="C161" s="59"/>
      <c r="D161" s="59"/>
      <c r="E161" s="59"/>
      <c r="F161" s="59"/>
      <c r="G161" s="59"/>
      <c r="H161" s="59"/>
      <c r="I161" s="59"/>
      <c r="J161" s="59"/>
      <c r="K161" s="59"/>
      <c r="L161" s="59"/>
      <c r="M161" s="59"/>
      <c r="N161" s="59"/>
      <c r="O161" s="59"/>
      <c r="P161" s="59"/>
      <c r="Q161" s="59"/>
      <c r="R161" s="59"/>
      <c r="S161" s="59"/>
      <c r="T161" s="59"/>
      <c r="U161" s="59"/>
      <c r="V161" s="59"/>
      <c r="W161" s="59"/>
      <c r="X161" s="59"/>
      <c r="Y161" s="59"/>
      <c r="Z161" s="59"/>
      <c r="AA161" s="59"/>
      <c r="AB161" s="59"/>
      <c r="AC161" s="59"/>
      <c r="AD161" s="59"/>
      <c r="AE161" s="59"/>
      <c r="AF161" s="59"/>
      <c r="AG161" s="59"/>
      <c r="AH161" s="59"/>
      <c r="AI161" s="59"/>
      <c r="AJ161" s="59"/>
      <c r="AK161" s="59"/>
      <c r="AL161" s="59"/>
      <c r="AM161" s="59"/>
      <c r="AN161" s="59"/>
      <c r="AO161" s="59"/>
      <c r="AP161" s="59"/>
      <c r="AQ161" s="59"/>
      <c r="AR161" s="59"/>
    </row>
    <row r="162" ht="12.0" customHeight="1">
      <c r="A162" s="59"/>
      <c r="B162" s="59"/>
      <c r="C162" s="59"/>
      <c r="D162" s="59"/>
      <c r="E162" s="59"/>
      <c r="F162" s="59"/>
      <c r="G162" s="59"/>
      <c r="H162" s="59"/>
      <c r="I162" s="59"/>
      <c r="J162" s="59"/>
      <c r="K162" s="59"/>
      <c r="L162" s="59"/>
      <c r="M162" s="59"/>
      <c r="N162" s="59"/>
      <c r="O162" s="59"/>
      <c r="P162" s="59"/>
      <c r="Q162" s="59"/>
      <c r="R162" s="59"/>
      <c r="S162" s="59"/>
      <c r="T162" s="59"/>
      <c r="U162" s="59"/>
      <c r="V162" s="59"/>
      <c r="W162" s="59"/>
      <c r="X162" s="59"/>
      <c r="Y162" s="59"/>
      <c r="Z162" s="59"/>
      <c r="AA162" s="59"/>
      <c r="AB162" s="59"/>
      <c r="AC162" s="59"/>
      <c r="AD162" s="59"/>
      <c r="AE162" s="59"/>
      <c r="AF162" s="59"/>
      <c r="AG162" s="59"/>
      <c r="AH162" s="59"/>
      <c r="AI162" s="59"/>
      <c r="AJ162" s="59"/>
      <c r="AK162" s="59"/>
      <c r="AL162" s="59"/>
      <c r="AM162" s="59"/>
      <c r="AN162" s="59"/>
      <c r="AO162" s="59"/>
      <c r="AP162" s="59"/>
      <c r="AQ162" s="59"/>
      <c r="AR162" s="59"/>
    </row>
    <row r="163" ht="12.0" customHeight="1">
      <c r="A163" s="59"/>
      <c r="B163" s="59"/>
      <c r="C163" s="59"/>
      <c r="D163" s="59"/>
      <c r="E163" s="59"/>
      <c r="F163" s="59"/>
      <c r="G163" s="59"/>
      <c r="H163" s="59"/>
      <c r="I163" s="59"/>
      <c r="J163" s="59"/>
      <c r="K163" s="59"/>
      <c r="L163" s="59"/>
      <c r="M163" s="59"/>
      <c r="N163" s="59"/>
      <c r="O163" s="59"/>
      <c r="P163" s="59"/>
      <c r="Q163" s="59"/>
      <c r="R163" s="59"/>
      <c r="S163" s="59"/>
      <c r="T163" s="59"/>
      <c r="U163" s="59"/>
      <c r="V163" s="59"/>
      <c r="W163" s="59"/>
      <c r="X163" s="59"/>
      <c r="Y163" s="59"/>
      <c r="Z163" s="59"/>
      <c r="AA163" s="59"/>
      <c r="AB163" s="59"/>
      <c r="AC163" s="59"/>
      <c r="AD163" s="59"/>
      <c r="AE163" s="59"/>
      <c r="AF163" s="59"/>
      <c r="AG163" s="59"/>
      <c r="AH163" s="59"/>
      <c r="AI163" s="59"/>
      <c r="AJ163" s="59"/>
      <c r="AK163" s="59"/>
      <c r="AL163" s="59"/>
      <c r="AM163" s="59"/>
      <c r="AN163" s="59"/>
      <c r="AO163" s="59"/>
      <c r="AP163" s="59"/>
      <c r="AQ163" s="59"/>
      <c r="AR163" s="59"/>
    </row>
    <row r="164" ht="12.0" customHeight="1">
      <c r="A164" s="59"/>
      <c r="B164" s="59"/>
      <c r="C164" s="59"/>
      <c r="D164" s="59"/>
      <c r="E164" s="59"/>
      <c r="F164" s="59"/>
      <c r="G164" s="59"/>
      <c r="H164" s="59"/>
      <c r="I164" s="59"/>
      <c r="J164" s="59"/>
      <c r="K164" s="59"/>
      <c r="L164" s="59"/>
      <c r="M164" s="59"/>
      <c r="N164" s="59"/>
      <c r="O164" s="59"/>
      <c r="P164" s="59"/>
      <c r="Q164" s="59"/>
      <c r="R164" s="59"/>
      <c r="S164" s="59"/>
      <c r="T164" s="59"/>
      <c r="U164" s="59"/>
      <c r="V164" s="59"/>
      <c r="W164" s="59"/>
      <c r="X164" s="59"/>
      <c r="Y164" s="59"/>
      <c r="Z164" s="59"/>
      <c r="AA164" s="59"/>
      <c r="AB164" s="59"/>
      <c r="AC164" s="59"/>
      <c r="AD164" s="59"/>
      <c r="AE164" s="59"/>
      <c r="AF164" s="59"/>
      <c r="AG164" s="59"/>
      <c r="AH164" s="59"/>
      <c r="AI164" s="59"/>
      <c r="AJ164" s="59"/>
      <c r="AK164" s="59"/>
      <c r="AL164" s="59"/>
      <c r="AM164" s="59"/>
      <c r="AN164" s="59"/>
      <c r="AO164" s="59"/>
      <c r="AP164" s="59"/>
      <c r="AQ164" s="59"/>
      <c r="AR164" s="59"/>
    </row>
    <row r="165" ht="12.0" customHeight="1">
      <c r="A165" s="59"/>
      <c r="B165" s="59"/>
      <c r="C165" s="59"/>
      <c r="D165" s="59"/>
      <c r="E165" s="59"/>
      <c r="F165" s="59"/>
      <c r="G165" s="59"/>
      <c r="H165" s="59"/>
      <c r="I165" s="59"/>
      <c r="J165" s="59"/>
      <c r="K165" s="59"/>
      <c r="L165" s="59"/>
      <c r="M165" s="59"/>
      <c r="N165" s="59"/>
      <c r="O165" s="59"/>
      <c r="P165" s="59"/>
      <c r="Q165" s="59"/>
      <c r="R165" s="59"/>
      <c r="S165" s="59"/>
      <c r="T165" s="59"/>
      <c r="U165" s="59"/>
      <c r="V165" s="59"/>
      <c r="W165" s="59"/>
      <c r="X165" s="59"/>
      <c r="Y165" s="59"/>
      <c r="Z165" s="59"/>
      <c r="AA165" s="59"/>
      <c r="AB165" s="59"/>
      <c r="AC165" s="59"/>
      <c r="AD165" s="59"/>
      <c r="AE165" s="59"/>
      <c r="AF165" s="59"/>
      <c r="AG165" s="59"/>
      <c r="AH165" s="59"/>
      <c r="AI165" s="59"/>
      <c r="AJ165" s="59"/>
      <c r="AK165" s="59"/>
      <c r="AL165" s="59"/>
      <c r="AM165" s="59"/>
      <c r="AN165" s="59"/>
      <c r="AO165" s="59"/>
      <c r="AP165" s="59"/>
      <c r="AQ165" s="59"/>
      <c r="AR165" s="59"/>
    </row>
    <row r="166" ht="12.0" customHeight="1">
      <c r="A166" s="59"/>
      <c r="B166" s="59"/>
      <c r="C166" s="59"/>
      <c r="D166" s="59"/>
      <c r="E166" s="59"/>
      <c r="F166" s="59"/>
      <c r="G166" s="59"/>
      <c r="H166" s="59"/>
      <c r="I166" s="59"/>
      <c r="J166" s="59"/>
      <c r="K166" s="59"/>
      <c r="L166" s="59"/>
      <c r="M166" s="59"/>
      <c r="N166" s="59"/>
      <c r="O166" s="59"/>
      <c r="P166" s="59"/>
      <c r="Q166" s="59"/>
      <c r="R166" s="59"/>
      <c r="S166" s="59"/>
      <c r="T166" s="59"/>
      <c r="U166" s="59"/>
      <c r="V166" s="59"/>
      <c r="W166" s="59"/>
      <c r="X166" s="59"/>
      <c r="Y166" s="59"/>
      <c r="Z166" s="59"/>
      <c r="AA166" s="59"/>
      <c r="AB166" s="59"/>
      <c r="AC166" s="59"/>
      <c r="AD166" s="59"/>
      <c r="AE166" s="59"/>
      <c r="AF166" s="59"/>
      <c r="AG166" s="59"/>
      <c r="AH166" s="59"/>
      <c r="AI166" s="59"/>
      <c r="AJ166" s="59"/>
      <c r="AK166" s="59"/>
      <c r="AL166" s="59"/>
      <c r="AM166" s="59"/>
      <c r="AN166" s="59"/>
      <c r="AO166" s="59"/>
      <c r="AP166" s="59"/>
      <c r="AQ166" s="59"/>
      <c r="AR166" s="59"/>
    </row>
    <row r="167" ht="12.0" customHeight="1">
      <c r="A167" s="59"/>
      <c r="B167" s="59"/>
      <c r="C167" s="59"/>
      <c r="D167" s="59"/>
      <c r="E167" s="59"/>
      <c r="F167" s="59"/>
      <c r="G167" s="59"/>
      <c r="H167" s="59"/>
      <c r="I167" s="59"/>
      <c r="J167" s="59"/>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c r="AH167" s="59"/>
      <c r="AI167" s="59"/>
      <c r="AJ167" s="59"/>
      <c r="AK167" s="59"/>
      <c r="AL167" s="59"/>
      <c r="AM167" s="59"/>
      <c r="AN167" s="59"/>
      <c r="AO167" s="59"/>
      <c r="AP167" s="59"/>
      <c r="AQ167" s="59"/>
      <c r="AR167" s="59"/>
    </row>
    <row r="168" ht="12.0" customHeight="1">
      <c r="A168" s="59"/>
      <c r="B168" s="59"/>
      <c r="C168" s="59"/>
      <c r="D168" s="59"/>
      <c r="E168" s="59"/>
      <c r="F168" s="59"/>
      <c r="G168" s="59"/>
      <c r="H168" s="59"/>
      <c r="I168" s="59"/>
      <c r="J168" s="59"/>
      <c r="K168" s="59"/>
      <c r="L168" s="59"/>
      <c r="M168" s="59"/>
      <c r="N168" s="59"/>
      <c r="O168" s="59"/>
      <c r="P168" s="59"/>
      <c r="Q168" s="59"/>
      <c r="R168" s="59"/>
      <c r="S168" s="59"/>
      <c r="T168" s="59"/>
      <c r="U168" s="59"/>
      <c r="V168" s="59"/>
      <c r="W168" s="59"/>
      <c r="X168" s="59"/>
      <c r="Y168" s="59"/>
      <c r="Z168" s="59"/>
      <c r="AA168" s="59"/>
      <c r="AB168" s="59"/>
      <c r="AC168" s="59"/>
      <c r="AD168" s="59"/>
      <c r="AE168" s="59"/>
      <c r="AF168" s="59"/>
      <c r="AG168" s="59"/>
      <c r="AH168" s="59"/>
      <c r="AI168" s="59"/>
      <c r="AJ168" s="59"/>
      <c r="AK168" s="59"/>
      <c r="AL168" s="59"/>
      <c r="AM168" s="59"/>
      <c r="AN168" s="59"/>
      <c r="AO168" s="59"/>
      <c r="AP168" s="59"/>
      <c r="AQ168" s="59"/>
      <c r="AR168" s="59"/>
    </row>
    <row r="169" ht="12.0" customHeight="1">
      <c r="A169" s="59"/>
      <c r="B169" s="59"/>
      <c r="C169" s="59"/>
      <c r="D169" s="59"/>
      <c r="E169" s="59"/>
      <c r="F169" s="59"/>
      <c r="G169" s="59"/>
      <c r="H169" s="59"/>
      <c r="I169" s="59"/>
      <c r="J169" s="59"/>
      <c r="K169" s="5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9"/>
      <c r="AR169" s="59"/>
    </row>
    <row r="170" ht="12.0" customHeight="1">
      <c r="A170" s="59"/>
      <c r="B170" s="59"/>
      <c r="C170" s="59"/>
      <c r="D170" s="59"/>
      <c r="E170" s="59"/>
      <c r="F170" s="59"/>
      <c r="G170" s="59"/>
      <c r="H170" s="59"/>
      <c r="I170" s="59"/>
      <c r="J170" s="59"/>
      <c r="K170" s="59"/>
      <c r="L170" s="59"/>
      <c r="M170" s="59"/>
      <c r="N170" s="59"/>
      <c r="O170" s="59"/>
      <c r="P170" s="59"/>
      <c r="Q170" s="59"/>
      <c r="R170" s="59"/>
      <c r="S170" s="59"/>
      <c r="T170" s="59"/>
      <c r="U170" s="59"/>
      <c r="V170" s="59"/>
      <c r="W170" s="59"/>
      <c r="X170" s="59"/>
      <c r="Y170" s="59"/>
      <c r="Z170" s="59"/>
      <c r="AA170" s="59"/>
      <c r="AB170" s="59"/>
      <c r="AC170" s="59"/>
      <c r="AD170" s="59"/>
      <c r="AE170" s="59"/>
      <c r="AF170" s="59"/>
      <c r="AG170" s="59"/>
      <c r="AH170" s="59"/>
      <c r="AI170" s="59"/>
      <c r="AJ170" s="59"/>
      <c r="AK170" s="59"/>
      <c r="AL170" s="59"/>
      <c r="AM170" s="59"/>
      <c r="AN170" s="59"/>
      <c r="AO170" s="59"/>
      <c r="AP170" s="59"/>
      <c r="AQ170" s="59"/>
      <c r="AR170" s="59"/>
    </row>
    <row r="171" ht="12.0" customHeight="1">
      <c r="A171" s="59"/>
      <c r="B171" s="59"/>
      <c r="C171" s="59"/>
      <c r="D171" s="59"/>
      <c r="E171" s="59"/>
      <c r="F171" s="59"/>
      <c r="G171" s="59"/>
      <c r="H171" s="59"/>
      <c r="I171" s="59"/>
      <c r="J171" s="59"/>
      <c r="K171" s="59"/>
      <c r="L171" s="59"/>
      <c r="M171" s="59"/>
      <c r="N171" s="59"/>
      <c r="O171" s="59"/>
      <c r="P171" s="59"/>
      <c r="Q171" s="59"/>
      <c r="R171" s="59"/>
      <c r="S171" s="59"/>
      <c r="T171" s="59"/>
      <c r="U171" s="59"/>
      <c r="V171" s="59"/>
      <c r="W171" s="59"/>
      <c r="X171" s="59"/>
      <c r="Y171" s="59"/>
      <c r="Z171" s="59"/>
      <c r="AA171" s="59"/>
      <c r="AB171" s="59"/>
      <c r="AC171" s="59"/>
      <c r="AD171" s="59"/>
      <c r="AE171" s="59"/>
      <c r="AF171" s="59"/>
      <c r="AG171" s="59"/>
      <c r="AH171" s="59"/>
      <c r="AI171" s="59"/>
      <c r="AJ171" s="59"/>
      <c r="AK171" s="59"/>
      <c r="AL171" s="59"/>
      <c r="AM171" s="59"/>
      <c r="AN171" s="59"/>
      <c r="AO171" s="59"/>
      <c r="AP171" s="59"/>
      <c r="AQ171" s="59"/>
      <c r="AR171" s="59"/>
    </row>
    <row r="172" ht="12.0" customHeight="1">
      <c r="A172" s="59"/>
      <c r="B172" s="59"/>
      <c r="C172" s="59"/>
      <c r="D172" s="59"/>
      <c r="E172" s="59"/>
      <c r="F172" s="59"/>
      <c r="G172" s="59"/>
      <c r="H172" s="59"/>
      <c r="I172" s="59"/>
      <c r="J172" s="59"/>
      <c r="K172" s="59"/>
      <c r="L172" s="59"/>
      <c r="M172" s="59"/>
      <c r="N172" s="59"/>
      <c r="O172" s="59"/>
      <c r="P172" s="59"/>
      <c r="Q172" s="59"/>
      <c r="R172" s="59"/>
      <c r="S172" s="59"/>
      <c r="T172" s="59"/>
      <c r="U172" s="59"/>
      <c r="V172" s="59"/>
      <c r="W172" s="59"/>
      <c r="X172" s="59"/>
      <c r="Y172" s="59"/>
      <c r="Z172" s="59"/>
      <c r="AA172" s="59"/>
      <c r="AB172" s="59"/>
      <c r="AC172" s="59"/>
      <c r="AD172" s="59"/>
      <c r="AE172" s="59"/>
      <c r="AF172" s="59"/>
      <c r="AG172" s="59"/>
      <c r="AH172" s="59"/>
      <c r="AI172" s="59"/>
      <c r="AJ172" s="59"/>
      <c r="AK172" s="59"/>
      <c r="AL172" s="59"/>
      <c r="AM172" s="59"/>
      <c r="AN172" s="59"/>
      <c r="AO172" s="59"/>
      <c r="AP172" s="59"/>
      <c r="AQ172" s="59"/>
      <c r="AR172" s="59"/>
    </row>
    <row r="173" ht="12.0" customHeight="1">
      <c r="A173" s="59"/>
      <c r="B173" s="59"/>
      <c r="C173" s="59"/>
      <c r="D173" s="59"/>
      <c r="E173" s="59"/>
      <c r="F173" s="59"/>
      <c r="G173" s="59"/>
      <c r="H173" s="59"/>
      <c r="I173" s="59"/>
      <c r="J173" s="59"/>
      <c r="K173" s="59"/>
      <c r="L173" s="59"/>
      <c r="M173" s="59"/>
      <c r="N173" s="59"/>
      <c r="O173" s="59"/>
      <c r="P173" s="59"/>
      <c r="Q173" s="59"/>
      <c r="R173" s="59"/>
      <c r="S173" s="59"/>
      <c r="T173" s="59"/>
      <c r="U173" s="59"/>
      <c r="V173" s="59"/>
      <c r="W173" s="59"/>
      <c r="X173" s="59"/>
      <c r="Y173" s="59"/>
      <c r="Z173" s="59"/>
      <c r="AA173" s="59"/>
      <c r="AB173" s="59"/>
      <c r="AC173" s="59"/>
      <c r="AD173" s="59"/>
      <c r="AE173" s="59"/>
      <c r="AF173" s="59"/>
      <c r="AG173" s="59"/>
      <c r="AH173" s="59"/>
      <c r="AI173" s="59"/>
      <c r="AJ173" s="59"/>
      <c r="AK173" s="59"/>
      <c r="AL173" s="59"/>
      <c r="AM173" s="59"/>
      <c r="AN173" s="59"/>
      <c r="AO173" s="59"/>
      <c r="AP173" s="59"/>
      <c r="AQ173" s="59"/>
      <c r="AR173" s="59"/>
    </row>
    <row r="174" ht="12.0" customHeight="1">
      <c r="A174" s="59"/>
      <c r="B174" s="59"/>
      <c r="C174" s="59"/>
      <c r="D174" s="59"/>
      <c r="E174" s="59"/>
      <c r="F174" s="59"/>
      <c r="G174" s="59"/>
      <c r="H174" s="59"/>
      <c r="I174" s="59"/>
      <c r="J174" s="59"/>
      <c r="K174" s="59"/>
      <c r="L174" s="59"/>
      <c r="M174" s="59"/>
      <c r="N174" s="59"/>
      <c r="O174" s="59"/>
      <c r="P174" s="59"/>
      <c r="Q174" s="59"/>
      <c r="R174" s="59"/>
      <c r="S174" s="59"/>
      <c r="T174" s="59"/>
      <c r="U174" s="59"/>
      <c r="V174" s="59"/>
      <c r="W174" s="59"/>
      <c r="X174" s="59"/>
      <c r="Y174" s="59"/>
      <c r="Z174" s="59"/>
      <c r="AA174" s="59"/>
      <c r="AB174" s="59"/>
      <c r="AC174" s="59"/>
      <c r="AD174" s="59"/>
      <c r="AE174" s="59"/>
      <c r="AF174" s="59"/>
      <c r="AG174" s="59"/>
      <c r="AH174" s="59"/>
      <c r="AI174" s="59"/>
      <c r="AJ174" s="59"/>
      <c r="AK174" s="59"/>
      <c r="AL174" s="59"/>
      <c r="AM174" s="59"/>
      <c r="AN174" s="59"/>
      <c r="AO174" s="59"/>
      <c r="AP174" s="59"/>
      <c r="AQ174" s="59"/>
      <c r="AR174" s="59"/>
    </row>
    <row r="175" ht="12.0" customHeight="1">
      <c r="A175" s="59"/>
      <c r="B175" s="59"/>
      <c r="C175" s="59"/>
      <c r="D175" s="59"/>
      <c r="E175" s="59"/>
      <c r="F175" s="59"/>
      <c r="G175" s="59"/>
      <c r="H175" s="59"/>
      <c r="I175" s="59"/>
      <c r="J175" s="59"/>
      <c r="K175" s="59"/>
      <c r="L175" s="59"/>
      <c r="M175" s="59"/>
      <c r="N175" s="59"/>
      <c r="O175" s="59"/>
      <c r="P175" s="59"/>
      <c r="Q175" s="59"/>
      <c r="R175" s="59"/>
      <c r="S175" s="59"/>
      <c r="T175" s="59"/>
      <c r="U175" s="59"/>
      <c r="V175" s="59"/>
      <c r="W175" s="59"/>
      <c r="X175" s="59"/>
      <c r="Y175" s="59"/>
      <c r="Z175" s="59"/>
      <c r="AA175" s="59"/>
      <c r="AB175" s="59"/>
      <c r="AC175" s="59"/>
      <c r="AD175" s="59"/>
      <c r="AE175" s="59"/>
      <c r="AF175" s="59"/>
      <c r="AG175" s="59"/>
      <c r="AH175" s="59"/>
      <c r="AI175" s="59"/>
      <c r="AJ175" s="59"/>
      <c r="AK175" s="59"/>
      <c r="AL175" s="59"/>
      <c r="AM175" s="59"/>
      <c r="AN175" s="59"/>
      <c r="AO175" s="59"/>
      <c r="AP175" s="59"/>
      <c r="AQ175" s="59"/>
      <c r="AR175" s="59"/>
    </row>
    <row r="176" ht="12.0" customHeight="1">
      <c r="A176" s="59"/>
      <c r="B176" s="59"/>
      <c r="C176" s="59"/>
      <c r="D176" s="59"/>
      <c r="E176" s="59"/>
      <c r="F176" s="59"/>
      <c r="G176" s="59"/>
      <c r="H176" s="59"/>
      <c r="I176" s="59"/>
      <c r="J176" s="59"/>
      <c r="K176" s="59"/>
      <c r="L176" s="59"/>
      <c r="M176" s="59"/>
      <c r="N176" s="59"/>
      <c r="O176" s="59"/>
      <c r="P176" s="59"/>
      <c r="Q176" s="59"/>
      <c r="R176" s="59"/>
      <c r="S176" s="59"/>
      <c r="T176" s="59"/>
      <c r="U176" s="59"/>
      <c r="V176" s="59"/>
      <c r="W176" s="59"/>
      <c r="X176" s="59"/>
      <c r="Y176" s="59"/>
      <c r="Z176" s="59"/>
      <c r="AA176" s="59"/>
      <c r="AB176" s="59"/>
      <c r="AC176" s="59"/>
      <c r="AD176" s="59"/>
      <c r="AE176" s="59"/>
      <c r="AF176" s="59"/>
      <c r="AG176" s="59"/>
      <c r="AH176" s="59"/>
      <c r="AI176" s="59"/>
      <c r="AJ176" s="59"/>
      <c r="AK176" s="59"/>
      <c r="AL176" s="59"/>
      <c r="AM176" s="59"/>
      <c r="AN176" s="59"/>
      <c r="AO176" s="59"/>
      <c r="AP176" s="59"/>
      <c r="AQ176" s="59"/>
      <c r="AR176" s="59"/>
    </row>
    <row r="177" ht="12.0" customHeight="1">
      <c r="A177" s="59"/>
      <c r="B177" s="59"/>
      <c r="C177" s="59"/>
      <c r="D177" s="59"/>
      <c r="E177" s="59"/>
      <c r="F177" s="59"/>
      <c r="G177" s="59"/>
      <c r="H177" s="59"/>
      <c r="I177" s="59"/>
      <c r="J177" s="59"/>
      <c r="K177" s="59"/>
      <c r="L177" s="59"/>
      <c r="M177" s="59"/>
      <c r="N177" s="59"/>
      <c r="O177" s="59"/>
      <c r="P177" s="59"/>
      <c r="Q177" s="59"/>
      <c r="R177" s="59"/>
      <c r="S177" s="59"/>
      <c r="T177" s="59"/>
      <c r="U177" s="59"/>
      <c r="V177" s="59"/>
      <c r="W177" s="59"/>
      <c r="X177" s="59"/>
      <c r="Y177" s="59"/>
      <c r="Z177" s="59"/>
      <c r="AA177" s="59"/>
      <c r="AB177" s="59"/>
      <c r="AC177" s="59"/>
      <c r="AD177" s="59"/>
      <c r="AE177" s="59"/>
      <c r="AF177" s="59"/>
      <c r="AG177" s="59"/>
      <c r="AH177" s="59"/>
      <c r="AI177" s="59"/>
      <c r="AJ177" s="59"/>
      <c r="AK177" s="59"/>
      <c r="AL177" s="59"/>
      <c r="AM177" s="59"/>
      <c r="AN177" s="59"/>
      <c r="AO177" s="59"/>
      <c r="AP177" s="59"/>
      <c r="AQ177" s="59"/>
      <c r="AR177" s="59"/>
    </row>
    <row r="178" ht="12.0" customHeight="1">
      <c r="A178" s="59"/>
      <c r="B178" s="59"/>
      <c r="C178" s="59"/>
      <c r="D178" s="59"/>
      <c r="E178" s="59"/>
      <c r="F178" s="59"/>
      <c r="G178" s="59"/>
      <c r="H178" s="59"/>
      <c r="I178" s="59"/>
      <c r="J178" s="59"/>
      <c r="K178" s="59"/>
      <c r="L178" s="59"/>
      <c r="M178" s="59"/>
      <c r="N178" s="59"/>
      <c r="O178" s="59"/>
      <c r="P178" s="59"/>
      <c r="Q178" s="59"/>
      <c r="R178" s="59"/>
      <c r="S178" s="59"/>
      <c r="T178" s="59"/>
      <c r="U178" s="59"/>
      <c r="V178" s="59"/>
      <c r="W178" s="59"/>
      <c r="X178" s="59"/>
      <c r="Y178" s="59"/>
      <c r="Z178" s="59"/>
      <c r="AA178" s="59"/>
      <c r="AB178" s="59"/>
      <c r="AC178" s="59"/>
      <c r="AD178" s="59"/>
      <c r="AE178" s="59"/>
      <c r="AF178" s="59"/>
      <c r="AG178" s="59"/>
      <c r="AH178" s="59"/>
      <c r="AI178" s="59"/>
      <c r="AJ178" s="59"/>
      <c r="AK178" s="59"/>
      <c r="AL178" s="59"/>
      <c r="AM178" s="59"/>
      <c r="AN178" s="59"/>
      <c r="AO178" s="59"/>
      <c r="AP178" s="59"/>
      <c r="AQ178" s="59"/>
      <c r="AR178" s="59"/>
    </row>
    <row r="179" ht="12.0" customHeight="1">
      <c r="A179" s="59"/>
      <c r="B179" s="59"/>
      <c r="C179" s="59"/>
      <c r="D179" s="59"/>
      <c r="E179" s="59"/>
      <c r="F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c r="AD179" s="59"/>
      <c r="AE179" s="59"/>
      <c r="AF179" s="59"/>
      <c r="AG179" s="59"/>
      <c r="AH179" s="59"/>
      <c r="AI179" s="59"/>
      <c r="AJ179" s="59"/>
      <c r="AK179" s="59"/>
      <c r="AL179" s="59"/>
      <c r="AM179" s="59"/>
      <c r="AN179" s="59"/>
      <c r="AO179" s="59"/>
      <c r="AP179" s="59"/>
      <c r="AQ179" s="59"/>
      <c r="AR179" s="59"/>
    </row>
    <row r="180" ht="12.0" customHeight="1">
      <c r="A180" s="59"/>
      <c r="B180" s="59"/>
      <c r="C180" s="59"/>
      <c r="D180" s="59"/>
      <c r="E180" s="59"/>
      <c r="F180" s="59"/>
      <c r="G180" s="59"/>
      <c r="H180" s="59"/>
      <c r="I180" s="59"/>
      <c r="J180" s="59"/>
      <c r="K180" s="59"/>
      <c r="L180" s="59"/>
      <c r="M180" s="59"/>
      <c r="N180" s="59"/>
      <c r="O180" s="59"/>
      <c r="P180" s="59"/>
      <c r="Q180" s="59"/>
      <c r="R180" s="59"/>
      <c r="S180" s="59"/>
      <c r="T180" s="59"/>
      <c r="U180" s="59"/>
      <c r="V180" s="59"/>
      <c r="W180" s="59"/>
      <c r="X180" s="59"/>
      <c r="Y180" s="59"/>
      <c r="Z180" s="59"/>
      <c r="AA180" s="59"/>
      <c r="AB180" s="59"/>
      <c r="AC180" s="59"/>
      <c r="AD180" s="59"/>
      <c r="AE180" s="59"/>
      <c r="AF180" s="59"/>
      <c r="AG180" s="59"/>
      <c r="AH180" s="59"/>
      <c r="AI180" s="59"/>
      <c r="AJ180" s="59"/>
      <c r="AK180" s="59"/>
      <c r="AL180" s="59"/>
      <c r="AM180" s="59"/>
      <c r="AN180" s="59"/>
      <c r="AO180" s="59"/>
      <c r="AP180" s="59"/>
      <c r="AQ180" s="59"/>
      <c r="AR180" s="59"/>
    </row>
    <row r="181" ht="12.0" customHeight="1">
      <c r="A181" s="59"/>
      <c r="B181" s="59"/>
      <c r="C181" s="59"/>
      <c r="D181" s="59"/>
      <c r="E181" s="59"/>
      <c r="F181" s="59"/>
      <c r="G181" s="59"/>
      <c r="H181" s="59"/>
      <c r="I181" s="59"/>
      <c r="J181" s="59"/>
      <c r="K181" s="59"/>
      <c r="L181" s="59"/>
      <c r="M181" s="59"/>
      <c r="N181" s="59"/>
      <c r="O181" s="59"/>
      <c r="P181" s="59"/>
      <c r="Q181" s="59"/>
      <c r="R181" s="59"/>
      <c r="S181" s="59"/>
      <c r="T181" s="59"/>
      <c r="U181" s="59"/>
      <c r="V181" s="59"/>
      <c r="W181" s="59"/>
      <c r="X181" s="59"/>
      <c r="Y181" s="59"/>
      <c r="Z181" s="59"/>
      <c r="AA181" s="59"/>
      <c r="AB181" s="59"/>
      <c r="AC181" s="59"/>
      <c r="AD181" s="59"/>
      <c r="AE181" s="59"/>
      <c r="AF181" s="59"/>
      <c r="AG181" s="59"/>
      <c r="AH181" s="59"/>
      <c r="AI181" s="59"/>
      <c r="AJ181" s="59"/>
      <c r="AK181" s="59"/>
      <c r="AL181" s="59"/>
      <c r="AM181" s="59"/>
      <c r="AN181" s="59"/>
      <c r="AO181" s="59"/>
      <c r="AP181" s="59"/>
      <c r="AQ181" s="59"/>
      <c r="AR181" s="59"/>
    </row>
    <row r="182" ht="12.0" customHeight="1">
      <c r="A182" s="59"/>
      <c r="B182" s="59"/>
      <c r="C182" s="59"/>
      <c r="D182" s="59"/>
      <c r="E182" s="59"/>
      <c r="F182" s="59"/>
      <c r="G182" s="59"/>
      <c r="H182" s="59"/>
      <c r="I182" s="59"/>
      <c r="J182" s="59"/>
      <c r="K182" s="59"/>
      <c r="L182" s="59"/>
      <c r="M182" s="59"/>
      <c r="N182" s="59"/>
      <c r="O182" s="59"/>
      <c r="P182" s="59"/>
      <c r="Q182" s="59"/>
      <c r="R182" s="59"/>
      <c r="S182" s="59"/>
      <c r="T182" s="59"/>
      <c r="U182" s="59"/>
      <c r="V182" s="59"/>
      <c r="W182" s="59"/>
      <c r="X182" s="59"/>
      <c r="Y182" s="59"/>
      <c r="Z182" s="59"/>
      <c r="AA182" s="59"/>
      <c r="AB182" s="59"/>
      <c r="AC182" s="59"/>
      <c r="AD182" s="59"/>
      <c r="AE182" s="59"/>
      <c r="AF182" s="59"/>
      <c r="AG182" s="59"/>
      <c r="AH182" s="59"/>
      <c r="AI182" s="59"/>
      <c r="AJ182" s="59"/>
      <c r="AK182" s="59"/>
      <c r="AL182" s="59"/>
      <c r="AM182" s="59"/>
      <c r="AN182" s="59"/>
      <c r="AO182" s="59"/>
      <c r="AP182" s="59"/>
      <c r="AQ182" s="59"/>
      <c r="AR182" s="59"/>
    </row>
    <row r="183" ht="12.0" customHeight="1">
      <c r="A183" s="59"/>
      <c r="B183" s="59"/>
      <c r="C183" s="59"/>
      <c r="D183" s="59"/>
      <c r="E183" s="59"/>
      <c r="F183" s="59"/>
      <c r="G183" s="59"/>
      <c r="H183" s="59"/>
      <c r="I183" s="59"/>
      <c r="J183" s="59"/>
      <c r="K183" s="59"/>
      <c r="L183" s="59"/>
      <c r="M183" s="59"/>
      <c r="N183" s="59"/>
      <c r="O183" s="59"/>
      <c r="P183" s="59"/>
      <c r="Q183" s="59"/>
      <c r="R183" s="59"/>
      <c r="S183" s="59"/>
      <c r="T183" s="59"/>
      <c r="U183" s="59"/>
      <c r="V183" s="59"/>
      <c r="W183" s="59"/>
      <c r="X183" s="59"/>
      <c r="Y183" s="59"/>
      <c r="Z183" s="59"/>
      <c r="AA183" s="59"/>
      <c r="AB183" s="59"/>
      <c r="AC183" s="59"/>
      <c r="AD183" s="59"/>
      <c r="AE183" s="59"/>
      <c r="AF183" s="59"/>
      <c r="AG183" s="59"/>
      <c r="AH183" s="59"/>
      <c r="AI183" s="59"/>
      <c r="AJ183" s="59"/>
      <c r="AK183" s="59"/>
      <c r="AL183" s="59"/>
      <c r="AM183" s="59"/>
      <c r="AN183" s="59"/>
      <c r="AO183" s="59"/>
      <c r="AP183" s="59"/>
      <c r="AQ183" s="59"/>
      <c r="AR183" s="59"/>
    </row>
    <row r="184" ht="12.0" customHeight="1">
      <c r="A184" s="59"/>
      <c r="B184" s="59"/>
      <c r="C184" s="59"/>
      <c r="D184" s="59"/>
      <c r="E184" s="59"/>
      <c r="F184" s="59"/>
      <c r="G184" s="59"/>
      <c r="H184" s="59"/>
      <c r="I184" s="59"/>
      <c r="J184" s="59"/>
      <c r="K184" s="59"/>
      <c r="L184" s="59"/>
      <c r="M184" s="59"/>
      <c r="N184" s="59"/>
      <c r="O184" s="59"/>
      <c r="P184" s="59"/>
      <c r="Q184" s="59"/>
      <c r="R184" s="59"/>
      <c r="S184" s="59"/>
      <c r="T184" s="59"/>
      <c r="U184" s="59"/>
      <c r="V184" s="59"/>
      <c r="W184" s="59"/>
      <c r="X184" s="59"/>
      <c r="Y184" s="59"/>
      <c r="Z184" s="59"/>
      <c r="AA184" s="59"/>
      <c r="AB184" s="59"/>
      <c r="AC184" s="59"/>
      <c r="AD184" s="59"/>
      <c r="AE184" s="59"/>
      <c r="AF184" s="59"/>
      <c r="AG184" s="59"/>
      <c r="AH184" s="59"/>
      <c r="AI184" s="59"/>
      <c r="AJ184" s="59"/>
      <c r="AK184" s="59"/>
      <c r="AL184" s="59"/>
      <c r="AM184" s="59"/>
      <c r="AN184" s="59"/>
      <c r="AO184" s="59"/>
      <c r="AP184" s="59"/>
      <c r="AQ184" s="59"/>
      <c r="AR184" s="59"/>
    </row>
    <row r="185" ht="12.0" customHeight="1">
      <c r="A185" s="59"/>
      <c r="B185" s="59"/>
      <c r="C185" s="59"/>
      <c r="D185" s="59"/>
      <c r="E185" s="59"/>
      <c r="F185" s="59"/>
      <c r="G185" s="59"/>
      <c r="H185" s="59"/>
      <c r="I185" s="59"/>
      <c r="J185" s="59"/>
      <c r="K185" s="59"/>
      <c r="L185" s="59"/>
      <c r="M185" s="59"/>
      <c r="N185" s="59"/>
      <c r="O185" s="59"/>
      <c r="P185" s="59"/>
      <c r="Q185" s="59"/>
      <c r="R185" s="59"/>
      <c r="S185" s="59"/>
      <c r="T185" s="59"/>
      <c r="U185" s="59"/>
      <c r="V185" s="59"/>
      <c r="W185" s="59"/>
      <c r="X185" s="59"/>
      <c r="Y185" s="59"/>
      <c r="Z185" s="59"/>
      <c r="AA185" s="59"/>
      <c r="AB185" s="59"/>
      <c r="AC185" s="59"/>
      <c r="AD185" s="59"/>
      <c r="AE185" s="59"/>
      <c r="AF185" s="59"/>
      <c r="AG185" s="59"/>
      <c r="AH185" s="59"/>
      <c r="AI185" s="59"/>
      <c r="AJ185" s="59"/>
      <c r="AK185" s="59"/>
      <c r="AL185" s="59"/>
      <c r="AM185" s="59"/>
      <c r="AN185" s="59"/>
      <c r="AO185" s="59"/>
      <c r="AP185" s="59"/>
      <c r="AQ185" s="59"/>
      <c r="AR185" s="59"/>
    </row>
    <row r="186" ht="12.0" customHeight="1">
      <c r="A186" s="59"/>
      <c r="B186" s="59"/>
      <c r="C186" s="59"/>
      <c r="D186" s="59"/>
      <c r="E186" s="59"/>
      <c r="F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c r="AE186" s="59"/>
      <c r="AF186" s="59"/>
      <c r="AG186" s="59"/>
      <c r="AH186" s="59"/>
      <c r="AI186" s="59"/>
      <c r="AJ186" s="59"/>
      <c r="AK186" s="59"/>
      <c r="AL186" s="59"/>
      <c r="AM186" s="59"/>
      <c r="AN186" s="59"/>
      <c r="AO186" s="59"/>
      <c r="AP186" s="59"/>
      <c r="AQ186" s="59"/>
      <c r="AR186" s="59"/>
    </row>
    <row r="187" ht="12.0" customHeight="1">
      <c r="A187" s="59"/>
      <c r="B187" s="59"/>
      <c r="C187" s="59"/>
      <c r="D187" s="59"/>
      <c r="E187" s="59"/>
      <c r="F187" s="59"/>
      <c r="G187" s="59"/>
      <c r="H187" s="59"/>
      <c r="I187" s="59"/>
      <c r="J187" s="59"/>
      <c r="K187" s="59"/>
      <c r="L187" s="59"/>
      <c r="M187" s="59"/>
      <c r="N187" s="59"/>
      <c r="O187" s="59"/>
      <c r="P187" s="59"/>
      <c r="Q187" s="59"/>
      <c r="R187" s="59"/>
      <c r="S187" s="59"/>
      <c r="T187" s="59"/>
      <c r="U187" s="59"/>
      <c r="V187" s="59"/>
      <c r="W187" s="59"/>
      <c r="X187" s="59"/>
      <c r="Y187" s="59"/>
      <c r="Z187" s="59"/>
      <c r="AA187" s="59"/>
      <c r="AB187" s="59"/>
      <c r="AC187" s="59"/>
      <c r="AD187" s="59"/>
      <c r="AE187" s="59"/>
      <c r="AF187" s="59"/>
      <c r="AG187" s="59"/>
      <c r="AH187" s="59"/>
      <c r="AI187" s="59"/>
      <c r="AJ187" s="59"/>
      <c r="AK187" s="59"/>
      <c r="AL187" s="59"/>
      <c r="AM187" s="59"/>
      <c r="AN187" s="59"/>
      <c r="AO187" s="59"/>
      <c r="AP187" s="59"/>
      <c r="AQ187" s="59"/>
      <c r="AR187" s="59"/>
    </row>
    <row r="188" ht="12.0" customHeight="1">
      <c r="A188" s="59"/>
      <c r="B188" s="59"/>
      <c r="C188" s="59"/>
      <c r="D188" s="59"/>
      <c r="E188" s="59"/>
      <c r="F188" s="59"/>
      <c r="G188" s="59"/>
      <c r="H188" s="59"/>
      <c r="I188" s="59"/>
      <c r="J188" s="59"/>
      <c r="K188" s="59"/>
      <c r="L188" s="59"/>
      <c r="M188" s="59"/>
      <c r="N188" s="59"/>
      <c r="O188" s="59"/>
      <c r="P188" s="59"/>
      <c r="Q188" s="59"/>
      <c r="R188" s="59"/>
      <c r="S188" s="59"/>
      <c r="T188" s="59"/>
      <c r="U188" s="59"/>
      <c r="V188" s="59"/>
      <c r="W188" s="59"/>
      <c r="X188" s="59"/>
      <c r="Y188" s="59"/>
      <c r="Z188" s="59"/>
      <c r="AA188" s="59"/>
      <c r="AB188" s="59"/>
      <c r="AC188" s="59"/>
      <c r="AD188" s="59"/>
      <c r="AE188" s="59"/>
      <c r="AF188" s="59"/>
      <c r="AG188" s="59"/>
      <c r="AH188" s="59"/>
      <c r="AI188" s="59"/>
      <c r="AJ188" s="59"/>
      <c r="AK188" s="59"/>
      <c r="AL188" s="59"/>
      <c r="AM188" s="59"/>
      <c r="AN188" s="59"/>
      <c r="AO188" s="59"/>
      <c r="AP188" s="59"/>
      <c r="AQ188" s="59"/>
      <c r="AR188" s="59"/>
    </row>
    <row r="189" ht="12.0" customHeight="1">
      <c r="A189" s="59"/>
      <c r="B189" s="59"/>
      <c r="C189" s="59"/>
      <c r="D189" s="59"/>
      <c r="E189" s="59"/>
      <c r="F189" s="59"/>
      <c r="G189" s="59"/>
      <c r="H189" s="59"/>
      <c r="I189" s="59"/>
      <c r="J189" s="59"/>
      <c r="K189" s="59"/>
      <c r="L189" s="59"/>
      <c r="M189" s="59"/>
      <c r="N189" s="59"/>
      <c r="O189" s="59"/>
      <c r="P189" s="59"/>
      <c r="Q189" s="59"/>
      <c r="R189" s="59"/>
      <c r="S189" s="59"/>
      <c r="T189" s="59"/>
      <c r="U189" s="59"/>
      <c r="V189" s="59"/>
      <c r="W189" s="59"/>
      <c r="X189" s="59"/>
      <c r="Y189" s="59"/>
      <c r="Z189" s="59"/>
      <c r="AA189" s="59"/>
      <c r="AB189" s="59"/>
      <c r="AC189" s="59"/>
      <c r="AD189" s="59"/>
      <c r="AE189" s="59"/>
      <c r="AF189" s="59"/>
      <c r="AG189" s="59"/>
      <c r="AH189" s="59"/>
      <c r="AI189" s="59"/>
      <c r="AJ189" s="59"/>
      <c r="AK189" s="59"/>
      <c r="AL189" s="59"/>
      <c r="AM189" s="59"/>
      <c r="AN189" s="59"/>
      <c r="AO189" s="59"/>
      <c r="AP189" s="59"/>
      <c r="AQ189" s="59"/>
      <c r="AR189" s="59"/>
    </row>
    <row r="190" ht="12.0" customHeight="1">
      <c r="A190" s="59"/>
      <c r="B190" s="59"/>
      <c r="C190" s="59"/>
      <c r="D190" s="59"/>
      <c r="E190" s="59"/>
      <c r="F190" s="59"/>
      <c r="G190" s="59"/>
      <c r="H190" s="59"/>
      <c r="I190" s="59"/>
      <c r="J190" s="59"/>
      <c r="K190" s="59"/>
      <c r="L190" s="59"/>
      <c r="M190" s="59"/>
      <c r="N190" s="59"/>
      <c r="O190" s="59"/>
      <c r="P190" s="59"/>
      <c r="Q190" s="59"/>
      <c r="R190" s="59"/>
      <c r="S190" s="59"/>
      <c r="T190" s="59"/>
      <c r="U190" s="59"/>
      <c r="V190" s="59"/>
      <c r="W190" s="59"/>
      <c r="X190" s="59"/>
      <c r="Y190" s="59"/>
      <c r="Z190" s="59"/>
      <c r="AA190" s="59"/>
      <c r="AB190" s="59"/>
      <c r="AC190" s="59"/>
      <c r="AD190" s="59"/>
      <c r="AE190" s="59"/>
      <c r="AF190" s="59"/>
      <c r="AG190" s="59"/>
      <c r="AH190" s="59"/>
      <c r="AI190" s="59"/>
      <c r="AJ190" s="59"/>
      <c r="AK190" s="59"/>
      <c r="AL190" s="59"/>
      <c r="AM190" s="59"/>
      <c r="AN190" s="59"/>
      <c r="AO190" s="59"/>
      <c r="AP190" s="59"/>
      <c r="AQ190" s="59"/>
      <c r="AR190" s="59"/>
    </row>
    <row r="191" ht="12.0" customHeight="1">
      <c r="A191" s="59"/>
      <c r="B191" s="59"/>
      <c r="C191" s="59"/>
      <c r="D191" s="59"/>
      <c r="E191" s="59"/>
      <c r="F191" s="59"/>
      <c r="G191" s="59"/>
      <c r="H191" s="59"/>
      <c r="I191" s="59"/>
      <c r="J191" s="59"/>
      <c r="K191" s="59"/>
      <c r="L191" s="59"/>
      <c r="M191" s="59"/>
      <c r="N191" s="59"/>
      <c r="O191" s="59"/>
      <c r="P191" s="59"/>
      <c r="Q191" s="59"/>
      <c r="R191" s="59"/>
      <c r="S191" s="59"/>
      <c r="T191" s="59"/>
      <c r="U191" s="59"/>
      <c r="V191" s="59"/>
      <c r="W191" s="59"/>
      <c r="X191" s="59"/>
      <c r="Y191" s="59"/>
      <c r="Z191" s="59"/>
      <c r="AA191" s="59"/>
      <c r="AB191" s="59"/>
      <c r="AC191" s="59"/>
      <c r="AD191" s="59"/>
      <c r="AE191" s="59"/>
      <c r="AF191" s="59"/>
      <c r="AG191" s="59"/>
      <c r="AH191" s="59"/>
      <c r="AI191" s="59"/>
      <c r="AJ191" s="59"/>
      <c r="AK191" s="59"/>
      <c r="AL191" s="59"/>
      <c r="AM191" s="59"/>
      <c r="AN191" s="59"/>
      <c r="AO191" s="59"/>
      <c r="AP191" s="59"/>
      <c r="AQ191" s="59"/>
      <c r="AR191" s="59"/>
    </row>
    <row r="192" ht="12.0" customHeight="1">
      <c r="A192" s="59"/>
      <c r="B192" s="59"/>
      <c r="C192" s="59"/>
      <c r="D192" s="59"/>
      <c r="E192" s="59"/>
      <c r="F192" s="59"/>
      <c r="G192" s="59"/>
      <c r="H192" s="59"/>
      <c r="I192" s="59"/>
      <c r="J192" s="59"/>
      <c r="K192" s="59"/>
      <c r="L192" s="59"/>
      <c r="M192" s="59"/>
      <c r="N192" s="59"/>
      <c r="O192" s="59"/>
      <c r="P192" s="59"/>
      <c r="Q192" s="59"/>
      <c r="R192" s="59"/>
      <c r="S192" s="59"/>
      <c r="T192" s="59"/>
      <c r="U192" s="59"/>
      <c r="V192" s="59"/>
      <c r="W192" s="59"/>
      <c r="X192" s="59"/>
      <c r="Y192" s="59"/>
      <c r="Z192" s="59"/>
      <c r="AA192" s="59"/>
      <c r="AB192" s="59"/>
      <c r="AC192" s="59"/>
      <c r="AD192" s="59"/>
      <c r="AE192" s="59"/>
      <c r="AF192" s="59"/>
      <c r="AG192" s="59"/>
      <c r="AH192" s="59"/>
      <c r="AI192" s="59"/>
      <c r="AJ192" s="59"/>
      <c r="AK192" s="59"/>
      <c r="AL192" s="59"/>
      <c r="AM192" s="59"/>
      <c r="AN192" s="59"/>
      <c r="AO192" s="59"/>
      <c r="AP192" s="59"/>
      <c r="AQ192" s="59"/>
    </row>
    <row r="193" ht="12.0" customHeight="1">
      <c r="A193" s="59"/>
      <c r="B193" s="59"/>
      <c r="C193" s="59"/>
      <c r="D193" s="59"/>
      <c r="E193" s="59"/>
      <c r="F193" s="59"/>
      <c r="G193" s="59"/>
      <c r="H193" s="59"/>
      <c r="I193" s="59"/>
      <c r="J193" s="59"/>
      <c r="K193" s="59"/>
      <c r="L193" s="59"/>
      <c r="M193" s="59"/>
      <c r="N193" s="59"/>
      <c r="O193" s="59"/>
      <c r="P193" s="59"/>
      <c r="Q193" s="59"/>
      <c r="R193" s="59"/>
      <c r="S193" s="59"/>
      <c r="T193" s="59"/>
      <c r="U193" s="59"/>
      <c r="V193" s="59"/>
      <c r="W193" s="59"/>
      <c r="X193" s="59"/>
      <c r="Y193" s="59"/>
      <c r="Z193" s="59"/>
      <c r="AA193" s="59"/>
      <c r="AB193" s="59"/>
      <c r="AC193" s="59"/>
      <c r="AD193" s="59"/>
      <c r="AE193" s="59"/>
      <c r="AF193" s="59"/>
      <c r="AG193" s="59"/>
      <c r="AH193" s="59"/>
      <c r="AI193" s="59"/>
      <c r="AJ193" s="59"/>
      <c r="AK193" s="59"/>
      <c r="AL193" s="59"/>
      <c r="AM193" s="59"/>
      <c r="AN193" s="59"/>
      <c r="AO193" s="59"/>
      <c r="AP193" s="59"/>
      <c r="AQ193" s="59"/>
    </row>
    <row r="194" ht="12.0" customHeight="1">
      <c r="A194" s="59"/>
      <c r="B194" s="59"/>
      <c r="C194" s="59"/>
      <c r="D194" s="59"/>
      <c r="E194" s="59"/>
      <c r="F194" s="59"/>
      <c r="G194" s="59"/>
      <c r="H194" s="59"/>
      <c r="I194" s="59"/>
      <c r="J194" s="59"/>
      <c r="K194" s="59"/>
      <c r="L194" s="59"/>
      <c r="M194" s="59"/>
      <c r="N194" s="59"/>
      <c r="O194" s="59"/>
      <c r="P194" s="59"/>
      <c r="Q194" s="59"/>
      <c r="R194" s="59"/>
      <c r="S194" s="59"/>
      <c r="T194" s="59"/>
      <c r="U194" s="59"/>
      <c r="V194" s="59"/>
      <c r="W194" s="59"/>
      <c r="X194" s="59"/>
      <c r="Y194" s="59"/>
      <c r="Z194" s="59"/>
      <c r="AA194" s="59"/>
      <c r="AB194" s="59"/>
      <c r="AC194" s="59"/>
      <c r="AD194" s="59"/>
      <c r="AE194" s="59"/>
      <c r="AF194" s="59"/>
      <c r="AG194" s="59"/>
      <c r="AH194" s="59"/>
      <c r="AI194" s="59"/>
      <c r="AJ194" s="59"/>
      <c r="AK194" s="59"/>
      <c r="AL194" s="59"/>
      <c r="AM194" s="59"/>
      <c r="AN194" s="59"/>
      <c r="AO194" s="59"/>
      <c r="AP194" s="59"/>
      <c r="AQ194" s="59"/>
    </row>
    <row r="195" ht="12.0" customHeight="1">
      <c r="A195" s="59"/>
      <c r="B195" s="59"/>
      <c r="C195" s="59"/>
      <c r="D195" s="59"/>
      <c r="E195" s="59"/>
      <c r="F195" s="59"/>
      <c r="G195" s="59"/>
      <c r="H195" s="59"/>
      <c r="I195" s="59"/>
      <c r="J195" s="59"/>
      <c r="K195" s="59"/>
      <c r="L195" s="59"/>
      <c r="M195" s="59"/>
      <c r="N195" s="59"/>
      <c r="O195" s="59"/>
      <c r="P195" s="59"/>
      <c r="Q195" s="59"/>
      <c r="R195" s="59"/>
      <c r="S195" s="59"/>
      <c r="T195" s="59"/>
      <c r="U195" s="59"/>
      <c r="V195" s="59"/>
      <c r="W195" s="59"/>
      <c r="X195" s="59"/>
      <c r="Y195" s="59"/>
      <c r="Z195" s="59"/>
      <c r="AA195" s="59"/>
      <c r="AB195" s="59"/>
      <c r="AC195" s="59"/>
      <c r="AD195" s="59"/>
      <c r="AE195" s="59"/>
      <c r="AF195" s="59"/>
      <c r="AG195" s="59"/>
      <c r="AH195" s="59"/>
      <c r="AI195" s="59"/>
      <c r="AJ195" s="59"/>
      <c r="AK195" s="59"/>
      <c r="AL195" s="59"/>
      <c r="AM195" s="59"/>
      <c r="AN195" s="59"/>
      <c r="AO195" s="59"/>
      <c r="AP195" s="59"/>
      <c r="AQ195" s="59"/>
    </row>
    <row r="196" ht="12.0" customHeight="1">
      <c r="A196" s="59"/>
      <c r="B196" s="59"/>
      <c r="C196" s="59"/>
      <c r="D196" s="59"/>
      <c r="E196" s="59"/>
      <c r="F196" s="59"/>
      <c r="G196" s="59"/>
      <c r="H196" s="59"/>
      <c r="I196" s="59"/>
      <c r="J196" s="59"/>
      <c r="K196" s="59"/>
      <c r="L196" s="59"/>
      <c r="M196" s="59"/>
      <c r="N196" s="59"/>
      <c r="O196" s="59"/>
      <c r="P196" s="59"/>
      <c r="Q196" s="59"/>
      <c r="R196" s="59"/>
      <c r="S196" s="59"/>
      <c r="T196" s="59"/>
      <c r="U196" s="59"/>
      <c r="V196" s="59"/>
      <c r="W196" s="59"/>
      <c r="X196" s="59"/>
      <c r="Y196" s="59"/>
      <c r="Z196" s="59"/>
      <c r="AA196" s="59"/>
      <c r="AB196" s="59"/>
      <c r="AC196" s="59"/>
      <c r="AD196" s="59"/>
      <c r="AE196" s="59"/>
      <c r="AF196" s="59"/>
      <c r="AG196" s="59"/>
      <c r="AH196" s="59"/>
      <c r="AI196" s="59"/>
      <c r="AJ196" s="59"/>
      <c r="AK196" s="59"/>
      <c r="AL196" s="59"/>
      <c r="AM196" s="59"/>
      <c r="AN196" s="59"/>
      <c r="AO196" s="59"/>
      <c r="AP196" s="59"/>
      <c r="AQ196" s="59"/>
    </row>
    <row r="197" ht="12.0" customHeight="1">
      <c r="A197" s="59"/>
      <c r="B197" s="59"/>
      <c r="C197" s="59"/>
      <c r="D197" s="59"/>
      <c r="E197" s="59"/>
      <c r="F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c r="AD197" s="59"/>
      <c r="AE197" s="59"/>
      <c r="AF197" s="59"/>
      <c r="AG197" s="59"/>
      <c r="AH197" s="59"/>
      <c r="AI197" s="59"/>
      <c r="AJ197" s="59"/>
      <c r="AK197" s="59"/>
      <c r="AL197" s="59"/>
      <c r="AM197" s="59"/>
      <c r="AN197" s="59"/>
      <c r="AO197" s="59"/>
      <c r="AP197" s="59"/>
      <c r="AQ197" s="59"/>
    </row>
    <row r="198" ht="12.0" customHeight="1">
      <c r="A198" s="59"/>
      <c r="B198" s="59"/>
      <c r="C198" s="59"/>
      <c r="D198" s="59"/>
      <c r="E198" s="59"/>
      <c r="F198" s="59"/>
      <c r="G198" s="59"/>
      <c r="H198" s="59"/>
      <c r="I198" s="59"/>
      <c r="J198" s="59"/>
      <c r="K198" s="59"/>
      <c r="L198" s="59"/>
      <c r="M198" s="59"/>
      <c r="N198" s="59"/>
      <c r="O198" s="59"/>
      <c r="P198" s="59"/>
      <c r="Q198" s="59"/>
      <c r="R198" s="59"/>
      <c r="S198" s="59"/>
      <c r="T198" s="59"/>
      <c r="U198" s="59"/>
      <c r="V198" s="59"/>
      <c r="W198" s="59"/>
      <c r="X198" s="59"/>
      <c r="Y198" s="59"/>
      <c r="Z198" s="59"/>
      <c r="AA198" s="59"/>
      <c r="AB198" s="59"/>
      <c r="AC198" s="59"/>
      <c r="AD198" s="59"/>
      <c r="AE198" s="59"/>
      <c r="AF198" s="59"/>
      <c r="AG198" s="59"/>
      <c r="AH198" s="59"/>
      <c r="AI198" s="59"/>
      <c r="AJ198" s="59"/>
      <c r="AK198" s="59"/>
      <c r="AL198" s="59"/>
      <c r="AM198" s="59"/>
      <c r="AN198" s="59"/>
      <c r="AO198" s="59"/>
      <c r="AP198" s="59"/>
      <c r="AQ198" s="59"/>
    </row>
    <row r="199" ht="12.0" customHeight="1">
      <c r="A199" s="59"/>
      <c r="B199" s="59"/>
      <c r="C199" s="59"/>
      <c r="D199" s="59"/>
      <c r="E199" s="59"/>
      <c r="F199" s="59"/>
      <c r="G199" s="59"/>
      <c r="H199" s="59"/>
      <c r="I199" s="59"/>
      <c r="J199" s="59"/>
      <c r="K199" s="59"/>
      <c r="L199" s="59"/>
      <c r="M199" s="59"/>
      <c r="N199" s="59"/>
      <c r="O199" s="59"/>
      <c r="P199" s="59"/>
      <c r="Q199" s="59"/>
      <c r="R199" s="59"/>
      <c r="S199" s="59"/>
      <c r="T199" s="59"/>
      <c r="U199" s="59"/>
      <c r="V199" s="59"/>
      <c r="W199" s="59"/>
      <c r="X199" s="59"/>
      <c r="Y199" s="59"/>
      <c r="Z199" s="59"/>
      <c r="AA199" s="59"/>
      <c r="AB199" s="59"/>
      <c r="AC199" s="59"/>
      <c r="AD199" s="59"/>
      <c r="AE199" s="59"/>
      <c r="AF199" s="59"/>
      <c r="AG199" s="59"/>
      <c r="AH199" s="59"/>
      <c r="AI199" s="59"/>
      <c r="AJ199" s="59"/>
      <c r="AK199" s="59"/>
      <c r="AL199" s="59"/>
      <c r="AM199" s="59"/>
      <c r="AN199" s="59"/>
      <c r="AO199" s="59"/>
      <c r="AP199" s="59"/>
      <c r="AQ199" s="59"/>
    </row>
    <row r="200" ht="12.0" customHeight="1">
      <c r="A200" s="59"/>
      <c r="B200" s="59"/>
      <c r="C200" s="59"/>
      <c r="D200" s="59"/>
      <c r="E200" s="59"/>
      <c r="F200" s="59"/>
      <c r="G200" s="59"/>
      <c r="H200" s="59"/>
      <c r="I200" s="59"/>
      <c r="J200" s="59"/>
      <c r="K200" s="59"/>
      <c r="L200" s="59"/>
      <c r="M200" s="59"/>
      <c r="N200" s="59"/>
      <c r="O200" s="59"/>
      <c r="P200" s="59"/>
      <c r="Q200" s="59"/>
      <c r="R200" s="59"/>
      <c r="S200" s="59"/>
      <c r="T200" s="59"/>
      <c r="U200" s="59"/>
      <c r="V200" s="59"/>
      <c r="W200" s="59"/>
      <c r="X200" s="59"/>
      <c r="Y200" s="59"/>
      <c r="Z200" s="59"/>
      <c r="AA200" s="59"/>
      <c r="AB200" s="59"/>
      <c r="AC200" s="59"/>
      <c r="AD200" s="59"/>
      <c r="AE200" s="59"/>
      <c r="AF200" s="59"/>
      <c r="AG200" s="59"/>
      <c r="AH200" s="59"/>
      <c r="AI200" s="59"/>
      <c r="AJ200" s="59"/>
      <c r="AK200" s="59"/>
      <c r="AL200" s="59"/>
      <c r="AM200" s="59"/>
      <c r="AN200" s="59"/>
      <c r="AO200" s="59"/>
      <c r="AP200" s="59"/>
      <c r="AQ200" s="59"/>
    </row>
    <row r="201" ht="12.0" customHeight="1">
      <c r="A201" s="59"/>
      <c r="B201" s="59"/>
      <c r="C201" s="59"/>
      <c r="D201" s="59"/>
      <c r="E201" s="59"/>
      <c r="F201" s="59"/>
      <c r="G201" s="59"/>
      <c r="H201" s="59"/>
      <c r="I201" s="59"/>
      <c r="J201" s="59"/>
      <c r="K201" s="59"/>
      <c r="L201" s="59"/>
      <c r="M201" s="59"/>
      <c r="N201" s="59"/>
      <c r="O201" s="59"/>
      <c r="P201" s="59"/>
      <c r="Q201" s="59"/>
      <c r="R201" s="59"/>
      <c r="S201" s="59"/>
      <c r="T201" s="59"/>
      <c r="U201" s="59"/>
      <c r="V201" s="59"/>
      <c r="W201" s="59"/>
      <c r="X201" s="59"/>
      <c r="Y201" s="59"/>
      <c r="Z201" s="59"/>
      <c r="AA201" s="59"/>
      <c r="AB201" s="59"/>
      <c r="AC201" s="59"/>
      <c r="AD201" s="59"/>
      <c r="AE201" s="59"/>
      <c r="AF201" s="59"/>
      <c r="AG201" s="59"/>
      <c r="AH201" s="59"/>
      <c r="AI201" s="59"/>
      <c r="AJ201" s="59"/>
      <c r="AK201" s="59"/>
      <c r="AL201" s="59"/>
      <c r="AM201" s="59"/>
      <c r="AN201" s="59"/>
      <c r="AO201" s="59"/>
      <c r="AP201" s="59"/>
      <c r="AQ201" s="59"/>
    </row>
    <row r="202" ht="12.0" customHeight="1">
      <c r="A202" s="59"/>
      <c r="B202" s="59"/>
      <c r="C202" s="59"/>
      <c r="D202" s="59"/>
      <c r="E202" s="59"/>
      <c r="F202" s="59"/>
      <c r="G202" s="59"/>
      <c r="H202" s="59"/>
      <c r="I202" s="59"/>
      <c r="J202" s="59"/>
      <c r="K202" s="59"/>
      <c r="L202" s="59"/>
      <c r="M202" s="59"/>
      <c r="N202" s="59"/>
      <c r="O202" s="59"/>
      <c r="P202" s="59"/>
      <c r="Q202" s="59"/>
      <c r="R202" s="59"/>
      <c r="S202" s="59"/>
      <c r="T202" s="59"/>
      <c r="U202" s="59"/>
      <c r="V202" s="59"/>
      <c r="W202" s="59"/>
      <c r="X202" s="59"/>
      <c r="Y202" s="59"/>
      <c r="Z202" s="59"/>
      <c r="AA202" s="59"/>
      <c r="AB202" s="59"/>
      <c r="AC202" s="59"/>
      <c r="AD202" s="59"/>
      <c r="AE202" s="59"/>
      <c r="AF202" s="59"/>
      <c r="AG202" s="59"/>
      <c r="AH202" s="59"/>
      <c r="AI202" s="59"/>
      <c r="AJ202" s="59"/>
      <c r="AK202" s="59"/>
      <c r="AL202" s="59"/>
      <c r="AM202" s="59"/>
      <c r="AN202" s="59"/>
      <c r="AO202" s="59"/>
      <c r="AP202" s="59"/>
      <c r="AQ202" s="59"/>
    </row>
    <row r="203" ht="12.0" customHeight="1">
      <c r="A203" s="59"/>
      <c r="B203" s="59"/>
      <c r="C203" s="59"/>
      <c r="D203" s="59"/>
      <c r="E203" s="59"/>
      <c r="F203" s="59"/>
      <c r="G203" s="59"/>
      <c r="H203" s="59"/>
      <c r="I203" s="59"/>
      <c r="J203" s="59"/>
      <c r="K203" s="59"/>
      <c r="L203" s="59"/>
      <c r="M203" s="59"/>
      <c r="N203" s="59"/>
      <c r="O203" s="59"/>
      <c r="P203" s="59"/>
      <c r="Q203" s="59"/>
      <c r="R203" s="59"/>
      <c r="S203" s="59"/>
      <c r="T203" s="59"/>
      <c r="U203" s="59"/>
      <c r="V203" s="59"/>
      <c r="W203" s="59"/>
      <c r="X203" s="59"/>
      <c r="Y203" s="59"/>
      <c r="Z203" s="59"/>
      <c r="AA203" s="59"/>
      <c r="AB203" s="59"/>
      <c r="AC203" s="59"/>
      <c r="AD203" s="59"/>
      <c r="AE203" s="59"/>
      <c r="AF203" s="59"/>
      <c r="AG203" s="59"/>
      <c r="AH203" s="59"/>
      <c r="AI203" s="59"/>
      <c r="AJ203" s="59"/>
      <c r="AK203" s="59"/>
      <c r="AL203" s="59"/>
      <c r="AM203" s="59"/>
      <c r="AN203" s="59"/>
      <c r="AO203" s="59"/>
      <c r="AP203" s="59"/>
      <c r="AQ203" s="59"/>
    </row>
    <row r="204" ht="12.0" customHeight="1">
      <c r="A204" s="59"/>
      <c r="B204" s="59"/>
      <c r="C204" s="59"/>
      <c r="D204" s="59"/>
      <c r="E204" s="59"/>
      <c r="F204" s="59"/>
      <c r="G204" s="59"/>
      <c r="H204" s="59"/>
      <c r="I204" s="59"/>
      <c r="J204" s="59"/>
      <c r="K204" s="59"/>
      <c r="L204" s="59"/>
      <c r="M204" s="59"/>
      <c r="N204" s="59"/>
      <c r="O204" s="59"/>
      <c r="P204" s="59"/>
      <c r="Q204" s="59"/>
      <c r="R204" s="59"/>
      <c r="S204" s="59"/>
      <c r="T204" s="59"/>
      <c r="U204" s="59"/>
      <c r="V204" s="59"/>
      <c r="W204" s="59"/>
      <c r="X204" s="59"/>
      <c r="Y204" s="59"/>
      <c r="Z204" s="59"/>
      <c r="AA204" s="59"/>
      <c r="AB204" s="59"/>
      <c r="AC204" s="59"/>
      <c r="AD204" s="59"/>
      <c r="AE204" s="59"/>
      <c r="AF204" s="59"/>
      <c r="AG204" s="59"/>
      <c r="AH204" s="59"/>
      <c r="AI204" s="59"/>
      <c r="AJ204" s="59"/>
      <c r="AK204" s="59"/>
      <c r="AL204" s="59"/>
      <c r="AM204" s="59"/>
      <c r="AN204" s="59"/>
      <c r="AO204" s="59"/>
      <c r="AP204" s="59"/>
      <c r="AQ204" s="59"/>
    </row>
    <row r="205" ht="12.0" customHeight="1">
      <c r="A205" s="59"/>
      <c r="B205" s="59"/>
      <c r="C205" s="59"/>
      <c r="D205" s="59"/>
      <c r="E205" s="59"/>
      <c r="F205" s="59"/>
      <c r="G205" s="59"/>
      <c r="H205" s="59"/>
      <c r="I205" s="59"/>
      <c r="J205" s="59"/>
      <c r="K205" s="59"/>
      <c r="L205" s="59"/>
      <c r="M205" s="59"/>
      <c r="N205" s="59"/>
      <c r="O205" s="59"/>
      <c r="P205" s="59"/>
      <c r="Q205" s="59"/>
      <c r="R205" s="59"/>
      <c r="S205" s="59"/>
      <c r="T205" s="59"/>
      <c r="U205" s="59"/>
      <c r="V205" s="59"/>
      <c r="W205" s="59"/>
      <c r="X205" s="59"/>
      <c r="Y205" s="59"/>
      <c r="Z205" s="59"/>
      <c r="AA205" s="59"/>
      <c r="AB205" s="59"/>
      <c r="AC205" s="59"/>
      <c r="AD205" s="59"/>
      <c r="AE205" s="59"/>
      <c r="AF205" s="59"/>
      <c r="AG205" s="59"/>
      <c r="AH205" s="59"/>
      <c r="AI205" s="59"/>
      <c r="AJ205" s="59"/>
      <c r="AK205" s="59"/>
      <c r="AL205" s="59"/>
      <c r="AM205" s="59"/>
      <c r="AN205" s="59"/>
      <c r="AO205" s="59"/>
      <c r="AP205" s="59"/>
      <c r="AQ205" s="59"/>
    </row>
    <row r="206" ht="12.0" customHeight="1">
      <c r="A206" s="59"/>
      <c r="B206" s="59"/>
      <c r="C206" s="59"/>
      <c r="D206" s="59"/>
      <c r="E206" s="59"/>
      <c r="F206" s="59"/>
      <c r="G206" s="59"/>
      <c r="H206" s="59"/>
      <c r="I206" s="59"/>
      <c r="J206" s="59"/>
      <c r="K206" s="59"/>
      <c r="L206" s="59"/>
      <c r="M206" s="59"/>
      <c r="N206" s="59"/>
      <c r="O206" s="59"/>
      <c r="P206" s="59"/>
      <c r="Q206" s="59"/>
      <c r="R206" s="59"/>
      <c r="S206" s="59"/>
      <c r="T206" s="59"/>
      <c r="U206" s="59"/>
      <c r="V206" s="59"/>
      <c r="W206" s="59"/>
      <c r="X206" s="59"/>
      <c r="Y206" s="59"/>
      <c r="Z206" s="59"/>
      <c r="AA206" s="59"/>
      <c r="AB206" s="59"/>
      <c r="AC206" s="59"/>
      <c r="AD206" s="59"/>
      <c r="AE206" s="59"/>
      <c r="AF206" s="59"/>
      <c r="AG206" s="59"/>
      <c r="AH206" s="59"/>
      <c r="AI206" s="59"/>
      <c r="AJ206" s="59"/>
      <c r="AK206" s="59"/>
      <c r="AL206" s="59"/>
      <c r="AM206" s="59"/>
      <c r="AN206" s="59"/>
      <c r="AO206" s="59"/>
      <c r="AP206" s="59"/>
      <c r="AQ206" s="59"/>
    </row>
    <row r="207" ht="12.0" customHeight="1">
      <c r="A207" s="59"/>
      <c r="B207" s="59"/>
      <c r="C207" s="59"/>
      <c r="D207" s="59"/>
      <c r="E207" s="59"/>
      <c r="F207" s="59"/>
      <c r="G207" s="59"/>
      <c r="H207" s="59"/>
      <c r="I207" s="59"/>
      <c r="J207" s="59"/>
      <c r="K207" s="59"/>
      <c r="L207" s="59"/>
      <c r="M207" s="59"/>
      <c r="N207" s="59"/>
      <c r="O207" s="59"/>
      <c r="P207" s="59"/>
      <c r="Q207" s="59"/>
      <c r="R207" s="59"/>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9"/>
    </row>
    <row r="208" ht="12.0" customHeight="1">
      <c r="A208" s="59"/>
      <c r="B208" s="59"/>
      <c r="C208" s="59"/>
      <c r="D208" s="59"/>
      <c r="E208" s="59"/>
      <c r="F208" s="59"/>
      <c r="G208" s="59"/>
      <c r="H208" s="59"/>
      <c r="I208" s="59"/>
      <c r="J208" s="59"/>
      <c r="K208" s="59"/>
      <c r="L208" s="59"/>
      <c r="M208" s="59"/>
      <c r="N208" s="59"/>
      <c r="O208" s="59"/>
      <c r="P208" s="59"/>
      <c r="Q208" s="59"/>
      <c r="R208" s="59"/>
      <c r="S208" s="59"/>
      <c r="T208" s="59"/>
      <c r="U208" s="59"/>
      <c r="V208" s="59"/>
      <c r="W208" s="59"/>
      <c r="X208" s="59"/>
      <c r="Y208" s="59"/>
      <c r="Z208" s="59"/>
      <c r="AA208" s="59"/>
      <c r="AB208" s="59"/>
      <c r="AC208" s="59"/>
      <c r="AD208" s="59"/>
      <c r="AE208" s="59"/>
      <c r="AF208" s="59"/>
      <c r="AG208" s="59"/>
      <c r="AH208" s="59"/>
      <c r="AI208" s="59"/>
      <c r="AJ208" s="59"/>
      <c r="AK208" s="59"/>
      <c r="AL208" s="59"/>
      <c r="AM208" s="59"/>
      <c r="AN208" s="59"/>
      <c r="AO208" s="59"/>
      <c r="AP208" s="59"/>
      <c r="AQ208" s="59"/>
    </row>
    <row r="209" ht="12.0" customHeight="1">
      <c r="A209" s="59"/>
      <c r="B209" s="59"/>
      <c r="C209" s="59"/>
      <c r="D209" s="59"/>
      <c r="E209" s="59"/>
      <c r="F209" s="59"/>
      <c r="G209" s="59"/>
      <c r="H209" s="59"/>
      <c r="I209" s="59"/>
      <c r="J209" s="59"/>
      <c r="K209" s="59"/>
      <c r="L209" s="59"/>
      <c r="M209" s="59"/>
      <c r="N209" s="59"/>
      <c r="O209" s="59"/>
      <c r="P209" s="59"/>
      <c r="Q209" s="59"/>
      <c r="R209" s="59"/>
      <c r="S209" s="59"/>
      <c r="T209" s="59"/>
      <c r="U209" s="59"/>
      <c r="V209" s="59"/>
      <c r="W209" s="59"/>
      <c r="X209" s="59"/>
      <c r="Y209" s="59"/>
      <c r="Z209" s="59"/>
      <c r="AA209" s="59"/>
      <c r="AB209" s="59"/>
      <c r="AC209" s="59"/>
      <c r="AD209" s="59"/>
      <c r="AE209" s="59"/>
      <c r="AF209" s="59"/>
      <c r="AG209" s="59"/>
      <c r="AH209" s="59"/>
      <c r="AI209" s="59"/>
      <c r="AJ209" s="59"/>
      <c r="AK209" s="59"/>
      <c r="AL209" s="59"/>
      <c r="AM209" s="59"/>
      <c r="AN209" s="59"/>
      <c r="AO209" s="59"/>
      <c r="AP209" s="59"/>
      <c r="AQ209" s="59"/>
    </row>
    <row r="210" ht="12.0" customHeight="1">
      <c r="A210" s="59"/>
      <c r="B210" s="59"/>
      <c r="C210" s="59"/>
      <c r="D210" s="59"/>
      <c r="E210" s="59"/>
      <c r="F210" s="59"/>
      <c r="G210" s="59"/>
      <c r="H210" s="59"/>
      <c r="I210" s="59"/>
      <c r="J210" s="59"/>
      <c r="K210" s="59"/>
      <c r="L210" s="59"/>
      <c r="M210" s="59"/>
      <c r="N210" s="59"/>
      <c r="O210" s="59"/>
      <c r="P210" s="59"/>
      <c r="Q210" s="59"/>
      <c r="R210" s="59"/>
      <c r="S210" s="59"/>
      <c r="T210" s="59"/>
      <c r="U210" s="59"/>
      <c r="V210" s="59"/>
      <c r="W210" s="59"/>
      <c r="X210" s="59"/>
      <c r="Y210" s="59"/>
      <c r="Z210" s="59"/>
      <c r="AA210" s="59"/>
      <c r="AB210" s="59"/>
      <c r="AC210" s="59"/>
      <c r="AD210" s="59"/>
      <c r="AE210" s="59"/>
      <c r="AF210" s="59"/>
      <c r="AG210" s="59"/>
      <c r="AH210" s="59"/>
      <c r="AI210" s="59"/>
      <c r="AJ210" s="59"/>
      <c r="AK210" s="59"/>
      <c r="AL210" s="59"/>
      <c r="AM210" s="59"/>
      <c r="AN210" s="59"/>
      <c r="AO210" s="59"/>
      <c r="AP210" s="59"/>
      <c r="AQ210" s="59"/>
    </row>
    <row r="211" ht="12.0" customHeight="1">
      <c r="A211" s="59"/>
      <c r="B211" s="59"/>
      <c r="C211" s="59"/>
      <c r="D211" s="59"/>
      <c r="E211" s="59"/>
      <c r="F211" s="59"/>
      <c r="G211" s="59"/>
      <c r="H211" s="59"/>
      <c r="I211" s="59"/>
      <c r="J211" s="59"/>
      <c r="K211" s="59"/>
      <c r="L211" s="59"/>
      <c r="M211" s="59"/>
      <c r="N211" s="59"/>
      <c r="O211" s="59"/>
      <c r="P211" s="59"/>
      <c r="Q211" s="59"/>
      <c r="R211" s="59"/>
      <c r="S211" s="59"/>
      <c r="T211" s="59"/>
      <c r="U211" s="59"/>
      <c r="V211" s="59"/>
      <c r="W211" s="59"/>
      <c r="X211" s="59"/>
      <c r="Y211" s="59"/>
      <c r="Z211" s="59"/>
      <c r="AA211" s="59"/>
      <c r="AB211" s="59"/>
      <c r="AC211" s="59"/>
      <c r="AD211" s="59"/>
      <c r="AE211" s="59"/>
      <c r="AF211" s="59"/>
      <c r="AG211" s="59"/>
      <c r="AH211" s="59"/>
      <c r="AI211" s="59"/>
      <c r="AJ211" s="59"/>
      <c r="AK211" s="59"/>
      <c r="AL211" s="59"/>
      <c r="AM211" s="59"/>
      <c r="AN211" s="59"/>
      <c r="AO211" s="59"/>
      <c r="AP211" s="59"/>
      <c r="AQ211" s="59"/>
    </row>
    <row r="212" ht="12.0" customHeight="1">
      <c r="A212" s="59"/>
      <c r="B212" s="59"/>
      <c r="C212" s="59"/>
      <c r="D212" s="59"/>
      <c r="E212" s="59"/>
      <c r="F212" s="59"/>
      <c r="G212" s="59"/>
      <c r="H212" s="59"/>
      <c r="I212" s="59"/>
      <c r="J212" s="59"/>
      <c r="K212" s="59"/>
      <c r="L212" s="59"/>
      <c r="M212" s="59"/>
      <c r="N212" s="59"/>
      <c r="O212" s="59"/>
      <c r="P212" s="59"/>
      <c r="Q212" s="59"/>
      <c r="R212" s="59"/>
      <c r="S212" s="59"/>
      <c r="T212" s="59"/>
      <c r="U212" s="59"/>
      <c r="V212" s="59"/>
      <c r="W212" s="59"/>
      <c r="X212" s="59"/>
      <c r="Y212" s="59"/>
      <c r="Z212" s="59"/>
      <c r="AA212" s="59"/>
      <c r="AB212" s="59"/>
      <c r="AC212" s="59"/>
      <c r="AD212" s="59"/>
      <c r="AE212" s="59"/>
      <c r="AF212" s="59"/>
      <c r="AG212" s="59"/>
      <c r="AH212" s="59"/>
      <c r="AI212" s="59"/>
      <c r="AJ212" s="59"/>
      <c r="AK212" s="59"/>
      <c r="AL212" s="59"/>
      <c r="AM212" s="59"/>
      <c r="AN212" s="59"/>
      <c r="AO212" s="59"/>
      <c r="AP212" s="59"/>
      <c r="AQ212" s="59"/>
    </row>
    <row r="213" ht="12.0" customHeight="1">
      <c r="A213" s="59"/>
      <c r="B213" s="59"/>
      <c r="C213" s="59"/>
      <c r="D213" s="59"/>
      <c r="E213" s="59"/>
      <c r="F213" s="59"/>
      <c r="G213" s="59"/>
      <c r="H213" s="59"/>
      <c r="I213" s="59"/>
      <c r="J213" s="59"/>
      <c r="K213" s="59"/>
      <c r="L213" s="59"/>
      <c r="M213" s="59"/>
      <c r="N213" s="59"/>
      <c r="O213" s="59"/>
      <c r="P213" s="59"/>
      <c r="Q213" s="59"/>
      <c r="R213" s="59"/>
      <c r="S213" s="59"/>
      <c r="T213" s="59"/>
      <c r="U213" s="59"/>
      <c r="V213" s="59"/>
      <c r="W213" s="59"/>
      <c r="X213" s="59"/>
      <c r="Y213" s="59"/>
      <c r="Z213" s="59"/>
      <c r="AA213" s="59"/>
      <c r="AB213" s="59"/>
      <c r="AC213" s="59"/>
      <c r="AD213" s="59"/>
      <c r="AE213" s="59"/>
      <c r="AF213" s="59"/>
      <c r="AG213" s="59"/>
      <c r="AH213" s="59"/>
      <c r="AI213" s="59"/>
      <c r="AJ213" s="59"/>
      <c r="AK213" s="59"/>
      <c r="AL213" s="59"/>
      <c r="AM213" s="59"/>
      <c r="AN213" s="59"/>
      <c r="AO213" s="59"/>
      <c r="AP213" s="59"/>
      <c r="AQ213" s="59"/>
    </row>
    <row r="214" ht="12.0" customHeight="1">
      <c r="A214" s="59"/>
      <c r="B214" s="59"/>
      <c r="C214" s="59"/>
      <c r="D214" s="59"/>
      <c r="E214" s="59"/>
      <c r="F214" s="59"/>
      <c r="G214" s="59"/>
      <c r="H214" s="59"/>
      <c r="I214" s="59"/>
      <c r="J214" s="59"/>
      <c r="K214" s="59"/>
      <c r="L214" s="59"/>
      <c r="M214" s="59"/>
      <c r="N214" s="59"/>
      <c r="O214" s="59"/>
      <c r="P214" s="59"/>
      <c r="Q214" s="59"/>
      <c r="R214" s="59"/>
      <c r="S214" s="59"/>
      <c r="T214" s="59"/>
      <c r="U214" s="59"/>
      <c r="V214" s="59"/>
      <c r="W214" s="59"/>
      <c r="X214" s="59"/>
      <c r="Y214" s="59"/>
      <c r="Z214" s="59"/>
      <c r="AA214" s="59"/>
      <c r="AB214" s="59"/>
      <c r="AC214" s="59"/>
      <c r="AD214" s="59"/>
      <c r="AE214" s="59"/>
      <c r="AF214" s="59"/>
      <c r="AG214" s="59"/>
      <c r="AH214" s="59"/>
      <c r="AI214" s="59"/>
      <c r="AJ214" s="59"/>
      <c r="AK214" s="59"/>
      <c r="AL214" s="59"/>
      <c r="AM214" s="59"/>
      <c r="AN214" s="59"/>
      <c r="AO214" s="59"/>
      <c r="AP214" s="59"/>
      <c r="AQ214" s="59"/>
    </row>
    <row r="215" ht="12.0" customHeight="1">
      <c r="A215" s="59"/>
      <c r="B215" s="59"/>
      <c r="C215" s="59"/>
      <c r="D215" s="59"/>
      <c r="E215" s="59"/>
      <c r="F215" s="59"/>
      <c r="G215" s="59"/>
      <c r="H215" s="59"/>
      <c r="I215" s="59"/>
      <c r="J215" s="59"/>
      <c r="K215" s="59"/>
      <c r="L215" s="59"/>
      <c r="M215" s="59"/>
      <c r="N215" s="59"/>
      <c r="O215" s="59"/>
      <c r="P215" s="59"/>
      <c r="Q215" s="59"/>
      <c r="R215" s="59"/>
      <c r="S215" s="59"/>
      <c r="T215" s="59"/>
      <c r="U215" s="59"/>
      <c r="V215" s="59"/>
      <c r="W215" s="59"/>
      <c r="X215" s="59"/>
      <c r="Y215" s="59"/>
      <c r="Z215" s="59"/>
      <c r="AA215" s="59"/>
      <c r="AB215" s="59"/>
      <c r="AC215" s="59"/>
      <c r="AD215" s="59"/>
      <c r="AE215" s="59"/>
      <c r="AF215" s="59"/>
      <c r="AG215" s="59"/>
      <c r="AH215" s="59"/>
      <c r="AI215" s="59"/>
      <c r="AJ215" s="59"/>
      <c r="AK215" s="59"/>
      <c r="AL215" s="59"/>
      <c r="AM215" s="59"/>
      <c r="AN215" s="59"/>
      <c r="AO215" s="59"/>
      <c r="AP215" s="59"/>
      <c r="AQ215" s="59"/>
    </row>
    <row r="216" ht="12.0" customHeight="1">
      <c r="A216" s="59"/>
      <c r="B216" s="59"/>
      <c r="C216" s="59"/>
      <c r="D216" s="59"/>
      <c r="E216" s="59"/>
      <c r="F216" s="59"/>
      <c r="G216" s="59"/>
      <c r="H216" s="59"/>
      <c r="I216" s="59"/>
      <c r="J216" s="59"/>
      <c r="K216" s="59"/>
      <c r="L216" s="59"/>
      <c r="M216" s="59"/>
      <c r="N216" s="59"/>
      <c r="O216" s="59"/>
      <c r="P216" s="59"/>
      <c r="Q216" s="59"/>
      <c r="R216" s="59"/>
      <c r="S216" s="59"/>
      <c r="T216" s="59"/>
      <c r="U216" s="59"/>
      <c r="V216" s="59"/>
      <c r="W216" s="59"/>
      <c r="X216" s="59"/>
      <c r="Y216" s="59"/>
      <c r="Z216" s="59"/>
      <c r="AA216" s="59"/>
      <c r="AB216" s="59"/>
      <c r="AC216" s="59"/>
      <c r="AD216" s="59"/>
      <c r="AE216" s="59"/>
      <c r="AF216" s="59"/>
      <c r="AG216" s="59"/>
      <c r="AH216" s="59"/>
      <c r="AI216" s="59"/>
      <c r="AJ216" s="59"/>
      <c r="AK216" s="59"/>
      <c r="AL216" s="59"/>
      <c r="AM216" s="59"/>
      <c r="AN216" s="59"/>
      <c r="AO216" s="59"/>
      <c r="AP216" s="59"/>
      <c r="AQ216" s="59"/>
    </row>
    <row r="217" ht="12.0" customHeight="1">
      <c r="A217" s="59"/>
      <c r="B217" s="59"/>
      <c r="C217" s="59"/>
      <c r="D217" s="59"/>
      <c r="E217" s="59"/>
      <c r="F217" s="59"/>
      <c r="G217" s="59"/>
      <c r="H217" s="59"/>
      <c r="I217" s="59"/>
      <c r="J217" s="59"/>
      <c r="K217" s="59"/>
      <c r="L217" s="59"/>
      <c r="M217" s="59"/>
      <c r="N217" s="59"/>
      <c r="O217" s="59"/>
      <c r="P217" s="59"/>
      <c r="Q217" s="59"/>
      <c r="R217" s="59"/>
      <c r="S217" s="59"/>
      <c r="T217" s="59"/>
      <c r="U217" s="59"/>
      <c r="V217" s="59"/>
      <c r="W217" s="59"/>
      <c r="X217" s="59"/>
      <c r="Y217" s="59"/>
      <c r="Z217" s="59"/>
      <c r="AA217" s="59"/>
      <c r="AB217" s="59"/>
      <c r="AC217" s="59"/>
      <c r="AD217" s="59"/>
      <c r="AE217" s="59"/>
      <c r="AF217" s="59"/>
      <c r="AG217" s="59"/>
      <c r="AH217" s="59"/>
      <c r="AI217" s="59"/>
      <c r="AJ217" s="59"/>
      <c r="AK217" s="59"/>
      <c r="AL217" s="59"/>
      <c r="AM217" s="59"/>
      <c r="AN217" s="59"/>
      <c r="AO217" s="59"/>
      <c r="AP217" s="59"/>
      <c r="AQ217" s="59"/>
    </row>
    <row r="218" ht="12.0" customHeight="1">
      <c r="A218" s="59"/>
      <c r="B218" s="59"/>
      <c r="C218" s="59"/>
      <c r="D218" s="59"/>
      <c r="E218" s="59"/>
      <c r="F218" s="59"/>
      <c r="G218" s="59"/>
      <c r="H218" s="59"/>
      <c r="I218" s="59"/>
      <c r="J218" s="59"/>
      <c r="K218" s="59"/>
      <c r="L218" s="59"/>
      <c r="M218" s="59"/>
      <c r="N218" s="59"/>
      <c r="O218" s="59"/>
      <c r="P218" s="59"/>
      <c r="Q218" s="59"/>
      <c r="R218" s="59"/>
      <c r="S218" s="59"/>
      <c r="T218" s="59"/>
      <c r="U218" s="59"/>
      <c r="V218" s="59"/>
      <c r="W218" s="59"/>
      <c r="X218" s="59"/>
      <c r="Y218" s="59"/>
      <c r="Z218" s="59"/>
      <c r="AA218" s="59"/>
      <c r="AB218" s="59"/>
      <c r="AC218" s="59"/>
      <c r="AD218" s="59"/>
      <c r="AE218" s="59"/>
      <c r="AF218" s="59"/>
      <c r="AG218" s="59"/>
      <c r="AH218" s="59"/>
      <c r="AI218" s="59"/>
      <c r="AJ218" s="59"/>
      <c r="AK218" s="59"/>
      <c r="AL218" s="59"/>
      <c r="AM218" s="59"/>
      <c r="AN218" s="59"/>
      <c r="AO218" s="59"/>
      <c r="AP218" s="59"/>
      <c r="AQ218" s="59"/>
    </row>
    <row r="219" ht="12.0" customHeight="1">
      <c r="A219" s="59"/>
      <c r="B219" s="59"/>
      <c r="C219" s="59"/>
      <c r="D219" s="59"/>
      <c r="E219" s="59"/>
      <c r="F219" s="59"/>
      <c r="G219" s="59"/>
      <c r="H219" s="59"/>
      <c r="I219" s="59"/>
      <c r="J219" s="59"/>
      <c r="K219" s="59"/>
      <c r="L219" s="59"/>
      <c r="M219" s="59"/>
      <c r="N219" s="59"/>
      <c r="O219" s="59"/>
      <c r="P219" s="59"/>
      <c r="Q219" s="59"/>
      <c r="R219" s="59"/>
      <c r="S219" s="59"/>
      <c r="T219" s="59"/>
      <c r="U219" s="59"/>
      <c r="V219" s="59"/>
      <c r="W219" s="59"/>
      <c r="X219" s="59"/>
      <c r="Y219" s="59"/>
      <c r="Z219" s="59"/>
      <c r="AA219" s="59"/>
      <c r="AB219" s="59"/>
      <c r="AC219" s="59"/>
      <c r="AD219" s="59"/>
      <c r="AE219" s="59"/>
      <c r="AF219" s="59"/>
      <c r="AG219" s="59"/>
      <c r="AH219" s="59"/>
      <c r="AI219" s="59"/>
      <c r="AJ219" s="59"/>
      <c r="AK219" s="59"/>
      <c r="AL219" s="59"/>
      <c r="AM219" s="59"/>
      <c r="AN219" s="59"/>
      <c r="AO219" s="59"/>
      <c r="AP219" s="59"/>
      <c r="AQ219" s="59"/>
    </row>
    <row r="220" ht="12.0" customHeight="1">
      <c r="A220" s="59"/>
      <c r="B220" s="59"/>
      <c r="C220" s="59"/>
      <c r="D220" s="59"/>
      <c r="E220" s="59"/>
      <c r="F220" s="59"/>
      <c r="G220" s="59"/>
      <c r="H220" s="59"/>
      <c r="I220" s="59"/>
      <c r="J220" s="59"/>
      <c r="K220" s="59"/>
      <c r="L220" s="59"/>
      <c r="M220" s="59"/>
      <c r="N220" s="59"/>
      <c r="O220" s="59"/>
      <c r="P220" s="59"/>
      <c r="Q220" s="59"/>
      <c r="R220" s="59"/>
      <c r="S220" s="59"/>
      <c r="T220" s="59"/>
      <c r="U220" s="59"/>
      <c r="V220" s="59"/>
      <c r="W220" s="59"/>
      <c r="X220" s="59"/>
      <c r="Y220" s="59"/>
      <c r="Z220" s="59"/>
      <c r="AA220" s="59"/>
      <c r="AB220" s="59"/>
      <c r="AC220" s="59"/>
      <c r="AD220" s="59"/>
      <c r="AE220" s="59"/>
      <c r="AF220" s="59"/>
      <c r="AG220" s="59"/>
      <c r="AH220" s="59"/>
      <c r="AI220" s="59"/>
      <c r="AJ220" s="59"/>
      <c r="AK220" s="59"/>
      <c r="AL220" s="59"/>
      <c r="AM220" s="59"/>
      <c r="AN220" s="59"/>
      <c r="AO220" s="59"/>
      <c r="AP220" s="59"/>
      <c r="AQ220" s="59"/>
    </row>
    <row r="221" ht="12.0" customHeight="1">
      <c r="A221" s="59"/>
      <c r="B221" s="59"/>
      <c r="C221" s="59"/>
      <c r="D221" s="59"/>
      <c r="E221" s="59"/>
      <c r="F221" s="59"/>
      <c r="G221" s="59"/>
      <c r="H221" s="59"/>
      <c r="I221" s="59"/>
      <c r="J221" s="59"/>
      <c r="K221" s="59"/>
      <c r="L221" s="59"/>
      <c r="M221" s="59"/>
      <c r="N221" s="59"/>
      <c r="O221" s="59"/>
      <c r="P221" s="59"/>
      <c r="Q221" s="59"/>
      <c r="R221" s="59"/>
      <c r="S221" s="59"/>
      <c r="T221" s="59"/>
      <c r="U221" s="59"/>
      <c r="V221" s="59"/>
      <c r="W221" s="59"/>
      <c r="X221" s="59"/>
      <c r="Y221" s="59"/>
      <c r="Z221" s="59"/>
      <c r="AA221" s="59"/>
      <c r="AB221" s="59"/>
      <c r="AC221" s="59"/>
      <c r="AD221" s="59"/>
      <c r="AE221" s="59"/>
      <c r="AF221" s="59"/>
      <c r="AG221" s="59"/>
      <c r="AH221" s="59"/>
      <c r="AI221" s="59"/>
      <c r="AJ221" s="59"/>
      <c r="AK221" s="59"/>
      <c r="AL221" s="59"/>
      <c r="AM221" s="59"/>
      <c r="AN221" s="59"/>
      <c r="AO221" s="59"/>
      <c r="AP221" s="59"/>
      <c r="AQ221" s="59"/>
    </row>
    <row r="222" ht="12.0" customHeight="1">
      <c r="A222" s="59"/>
      <c r="B222" s="59"/>
      <c r="C222" s="59"/>
      <c r="D222" s="59"/>
      <c r="E222" s="59"/>
      <c r="F222" s="59"/>
      <c r="G222" s="59"/>
      <c r="H222" s="59"/>
      <c r="I222" s="59"/>
      <c r="J222" s="59"/>
      <c r="K222" s="59"/>
      <c r="L222" s="59"/>
      <c r="M222" s="59"/>
      <c r="N222" s="59"/>
      <c r="O222" s="59"/>
      <c r="P222" s="59"/>
      <c r="Q222" s="59"/>
      <c r="R222" s="59"/>
      <c r="S222" s="59"/>
      <c r="T222" s="59"/>
      <c r="U222" s="59"/>
      <c r="V222" s="59"/>
      <c r="W222" s="59"/>
      <c r="X222" s="59"/>
      <c r="Y222" s="59"/>
      <c r="Z222" s="59"/>
      <c r="AA222" s="59"/>
      <c r="AB222" s="59"/>
      <c r="AC222" s="59"/>
      <c r="AD222" s="59"/>
      <c r="AE222" s="59"/>
      <c r="AF222" s="59"/>
      <c r="AG222" s="59"/>
      <c r="AH222" s="59"/>
      <c r="AI222" s="59"/>
      <c r="AJ222" s="59"/>
      <c r="AK222" s="59"/>
      <c r="AL222" s="59"/>
      <c r="AM222" s="59"/>
      <c r="AN222" s="59"/>
      <c r="AO222" s="59"/>
      <c r="AP222" s="59"/>
      <c r="AQ222" s="59"/>
    </row>
    <row r="223" ht="12.0" customHeight="1">
      <c r="A223" s="59"/>
      <c r="B223" s="59"/>
      <c r="C223" s="59"/>
      <c r="D223" s="59"/>
      <c r="E223" s="59"/>
      <c r="F223" s="59"/>
      <c r="G223" s="59"/>
      <c r="H223" s="59"/>
      <c r="I223" s="59"/>
      <c r="J223" s="59"/>
      <c r="K223" s="59"/>
      <c r="L223" s="59"/>
      <c r="M223" s="59"/>
      <c r="N223" s="59"/>
      <c r="O223" s="59"/>
      <c r="P223" s="59"/>
      <c r="Q223" s="59"/>
      <c r="R223" s="59"/>
      <c r="S223" s="59"/>
      <c r="T223" s="59"/>
      <c r="U223" s="59"/>
      <c r="V223" s="59"/>
      <c r="W223" s="59"/>
      <c r="X223" s="59"/>
      <c r="Y223" s="59"/>
      <c r="Z223" s="59"/>
      <c r="AA223" s="59"/>
      <c r="AB223" s="59"/>
      <c r="AC223" s="59"/>
      <c r="AD223" s="59"/>
      <c r="AE223" s="59"/>
      <c r="AF223" s="59"/>
      <c r="AG223" s="59"/>
      <c r="AH223" s="59"/>
      <c r="AI223" s="59"/>
      <c r="AJ223" s="59"/>
      <c r="AK223" s="59"/>
      <c r="AL223" s="59"/>
      <c r="AM223" s="59"/>
      <c r="AN223" s="59"/>
      <c r="AO223" s="59"/>
      <c r="AP223" s="59"/>
      <c r="AQ223" s="59"/>
    </row>
    <row r="224" ht="12.0" customHeight="1">
      <c r="A224" s="59"/>
      <c r="B224" s="59"/>
      <c r="C224" s="59"/>
      <c r="D224" s="59"/>
      <c r="E224" s="59"/>
      <c r="F224" s="59"/>
      <c r="G224" s="59"/>
      <c r="H224" s="59"/>
      <c r="I224" s="59"/>
      <c r="J224" s="59"/>
      <c r="K224" s="59"/>
      <c r="L224" s="59"/>
      <c r="M224" s="59"/>
      <c r="N224" s="59"/>
      <c r="O224" s="59"/>
      <c r="P224" s="59"/>
      <c r="Q224" s="59"/>
      <c r="R224" s="59"/>
      <c r="S224" s="59"/>
      <c r="T224" s="59"/>
      <c r="U224" s="59"/>
      <c r="V224" s="59"/>
      <c r="W224" s="59"/>
      <c r="X224" s="59"/>
      <c r="Y224" s="59"/>
      <c r="Z224" s="59"/>
      <c r="AA224" s="59"/>
      <c r="AB224" s="59"/>
      <c r="AC224" s="59"/>
      <c r="AD224" s="59"/>
      <c r="AE224" s="59"/>
      <c r="AF224" s="59"/>
      <c r="AG224" s="59"/>
      <c r="AH224" s="59"/>
      <c r="AI224" s="59"/>
      <c r="AJ224" s="59"/>
      <c r="AK224" s="59"/>
      <c r="AL224" s="59"/>
      <c r="AM224" s="59"/>
      <c r="AN224" s="59"/>
      <c r="AO224" s="59"/>
      <c r="AP224" s="59"/>
      <c r="AQ224" s="59"/>
    </row>
    <row r="225" ht="12.0" customHeight="1">
      <c r="A225" s="59"/>
      <c r="B225" s="59"/>
      <c r="C225" s="59"/>
      <c r="D225" s="59"/>
      <c r="E225" s="59"/>
      <c r="F225" s="59"/>
      <c r="G225" s="59"/>
      <c r="H225" s="59"/>
      <c r="I225" s="59"/>
      <c r="J225" s="59"/>
      <c r="K225" s="59"/>
      <c r="L225" s="59"/>
      <c r="M225" s="59"/>
      <c r="N225" s="59"/>
      <c r="O225" s="59"/>
      <c r="P225" s="59"/>
      <c r="Q225" s="59"/>
      <c r="R225" s="59"/>
      <c r="S225" s="59"/>
      <c r="T225" s="59"/>
      <c r="U225" s="59"/>
      <c r="V225" s="59"/>
      <c r="W225" s="59"/>
      <c r="X225" s="59"/>
      <c r="Y225" s="59"/>
      <c r="Z225" s="59"/>
      <c r="AA225" s="59"/>
      <c r="AB225" s="59"/>
      <c r="AC225" s="59"/>
      <c r="AD225" s="59"/>
      <c r="AE225" s="59"/>
      <c r="AF225" s="59"/>
      <c r="AG225" s="59"/>
      <c r="AH225" s="59"/>
      <c r="AI225" s="59"/>
      <c r="AJ225" s="59"/>
      <c r="AK225" s="59"/>
      <c r="AL225" s="59"/>
      <c r="AM225" s="59"/>
      <c r="AN225" s="59"/>
      <c r="AO225" s="59"/>
      <c r="AP225" s="59"/>
      <c r="AQ225" s="59"/>
    </row>
    <row r="226" ht="12.0" customHeight="1">
      <c r="A226" s="59"/>
      <c r="B226" s="59"/>
      <c r="C226" s="59"/>
      <c r="D226" s="59"/>
      <c r="E226" s="59"/>
      <c r="F226" s="59"/>
      <c r="G226" s="59"/>
      <c r="H226" s="59"/>
      <c r="I226" s="59"/>
      <c r="J226" s="59"/>
      <c r="K226" s="59"/>
      <c r="L226" s="59"/>
      <c r="M226" s="59"/>
      <c r="N226" s="59"/>
      <c r="O226" s="59"/>
      <c r="P226" s="59"/>
      <c r="Q226" s="59"/>
      <c r="R226" s="59"/>
      <c r="S226" s="59"/>
      <c r="T226" s="59"/>
      <c r="U226" s="59"/>
      <c r="V226" s="59"/>
      <c r="W226" s="59"/>
      <c r="X226" s="59"/>
      <c r="Y226" s="59"/>
      <c r="Z226" s="59"/>
      <c r="AA226" s="59"/>
      <c r="AB226" s="59"/>
      <c r="AC226" s="59"/>
      <c r="AD226" s="59"/>
      <c r="AE226" s="59"/>
      <c r="AF226" s="59"/>
      <c r="AG226" s="59"/>
      <c r="AH226" s="59"/>
      <c r="AI226" s="59"/>
      <c r="AJ226" s="59"/>
      <c r="AK226" s="59"/>
      <c r="AL226" s="59"/>
      <c r="AM226" s="59"/>
      <c r="AN226" s="59"/>
      <c r="AO226" s="59"/>
      <c r="AP226" s="59"/>
      <c r="AQ226" s="59"/>
    </row>
    <row r="227" ht="12.0" customHeight="1">
      <c r="A227" s="59"/>
      <c r="B227" s="59"/>
      <c r="C227" s="59"/>
      <c r="D227" s="59"/>
      <c r="E227" s="59"/>
      <c r="F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59"/>
      <c r="AD227" s="59"/>
      <c r="AE227" s="59"/>
      <c r="AF227" s="59"/>
      <c r="AG227" s="59"/>
      <c r="AH227" s="59"/>
      <c r="AI227" s="59"/>
      <c r="AJ227" s="59"/>
      <c r="AK227" s="59"/>
      <c r="AL227" s="59"/>
      <c r="AM227" s="59"/>
      <c r="AN227" s="59"/>
      <c r="AO227" s="59"/>
      <c r="AP227" s="59"/>
      <c r="AQ227" s="59"/>
    </row>
    <row r="228" ht="12.0" customHeight="1">
      <c r="A228" s="59"/>
      <c r="B228" s="59"/>
      <c r="C228" s="59"/>
      <c r="D228" s="59"/>
      <c r="E228" s="59"/>
      <c r="F228" s="59"/>
      <c r="G228" s="59"/>
      <c r="H228" s="59"/>
      <c r="I228" s="59"/>
      <c r="J228" s="59"/>
      <c r="K228" s="59"/>
      <c r="L228" s="59"/>
      <c r="M228" s="59"/>
      <c r="N228" s="59"/>
      <c r="O228" s="59"/>
      <c r="P228" s="59"/>
      <c r="Q228" s="59"/>
      <c r="R228" s="59"/>
      <c r="S228" s="59"/>
      <c r="T228" s="59"/>
      <c r="U228" s="59"/>
      <c r="V228" s="59"/>
      <c r="W228" s="59"/>
      <c r="X228" s="59"/>
      <c r="Y228" s="59"/>
      <c r="Z228" s="59"/>
      <c r="AA228" s="59"/>
      <c r="AB228" s="59"/>
      <c r="AC228" s="59"/>
      <c r="AD228" s="59"/>
      <c r="AE228" s="59"/>
      <c r="AF228" s="59"/>
      <c r="AG228" s="59"/>
      <c r="AH228" s="59"/>
      <c r="AI228" s="59"/>
      <c r="AJ228" s="59"/>
      <c r="AK228" s="59"/>
      <c r="AL228" s="59"/>
      <c r="AM228" s="59"/>
      <c r="AN228" s="59"/>
      <c r="AO228" s="59"/>
      <c r="AP228" s="59"/>
      <c r="AQ228" s="59"/>
    </row>
    <row r="229" ht="12.0" customHeight="1">
      <c r="A229" s="59"/>
      <c r="B229" s="59"/>
      <c r="C229" s="59"/>
      <c r="D229" s="59"/>
      <c r="E229" s="59"/>
      <c r="F229" s="59"/>
      <c r="G229" s="59"/>
      <c r="H229" s="59"/>
      <c r="I229" s="59"/>
      <c r="J229" s="59"/>
      <c r="K229" s="59"/>
      <c r="L229" s="59"/>
      <c r="M229" s="59"/>
      <c r="N229" s="59"/>
      <c r="O229" s="59"/>
      <c r="P229" s="59"/>
      <c r="Q229" s="59"/>
      <c r="R229" s="59"/>
      <c r="S229" s="59"/>
      <c r="T229" s="59"/>
      <c r="U229" s="59"/>
      <c r="V229" s="59"/>
      <c r="W229" s="59"/>
      <c r="X229" s="59"/>
      <c r="Y229" s="59"/>
      <c r="Z229" s="59"/>
      <c r="AA229" s="59"/>
      <c r="AB229" s="59"/>
      <c r="AC229" s="59"/>
      <c r="AD229" s="59"/>
      <c r="AE229" s="59"/>
      <c r="AF229" s="59"/>
      <c r="AG229" s="59"/>
      <c r="AH229" s="59"/>
      <c r="AI229" s="59"/>
      <c r="AJ229" s="59"/>
      <c r="AK229" s="59"/>
      <c r="AL229" s="59"/>
      <c r="AM229" s="59"/>
      <c r="AN229" s="59"/>
      <c r="AO229" s="59"/>
      <c r="AP229" s="59"/>
      <c r="AQ229" s="59"/>
    </row>
    <row r="230" ht="12.0" customHeight="1">
      <c r="A230" s="59"/>
      <c r="B230" s="59"/>
      <c r="C230" s="59"/>
      <c r="D230" s="59"/>
      <c r="E230" s="59"/>
      <c r="F230" s="59"/>
      <c r="G230" s="59"/>
      <c r="H230" s="59"/>
      <c r="I230" s="59"/>
      <c r="J230" s="59"/>
      <c r="K230" s="59"/>
      <c r="L230" s="59"/>
      <c r="M230" s="59"/>
      <c r="N230" s="59"/>
      <c r="O230" s="59"/>
      <c r="P230" s="59"/>
      <c r="Q230" s="59"/>
      <c r="R230" s="59"/>
      <c r="S230" s="59"/>
      <c r="T230" s="59"/>
      <c r="U230" s="59"/>
      <c r="V230" s="59"/>
      <c r="W230" s="59"/>
      <c r="X230" s="59"/>
      <c r="Y230" s="59"/>
      <c r="Z230" s="59"/>
      <c r="AA230" s="59"/>
      <c r="AB230" s="59"/>
      <c r="AC230" s="59"/>
      <c r="AD230" s="59"/>
      <c r="AE230" s="59"/>
      <c r="AF230" s="59"/>
      <c r="AG230" s="59"/>
      <c r="AH230" s="59"/>
      <c r="AI230" s="59"/>
      <c r="AJ230" s="59"/>
      <c r="AK230" s="59"/>
      <c r="AL230" s="59"/>
      <c r="AM230" s="59"/>
      <c r="AN230" s="59"/>
      <c r="AO230" s="59"/>
      <c r="AP230" s="59"/>
      <c r="AQ230" s="59"/>
    </row>
    <row r="231" ht="12.0" customHeight="1">
      <c r="A231" s="59"/>
      <c r="B231" s="59"/>
      <c r="C231" s="59"/>
      <c r="D231" s="59"/>
      <c r="E231" s="59"/>
      <c r="F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c r="AD231" s="59"/>
      <c r="AE231" s="59"/>
      <c r="AF231" s="59"/>
      <c r="AG231" s="59"/>
      <c r="AH231" s="59"/>
      <c r="AI231" s="59"/>
      <c r="AJ231" s="59"/>
      <c r="AK231" s="59"/>
      <c r="AL231" s="59"/>
      <c r="AM231" s="59"/>
      <c r="AN231" s="59"/>
      <c r="AO231" s="59"/>
      <c r="AP231" s="59"/>
      <c r="AQ231" s="59"/>
    </row>
    <row r="232" ht="12.0" customHeight="1">
      <c r="A232" s="59"/>
      <c r="B232" s="59"/>
      <c r="C232" s="59"/>
      <c r="D232" s="59"/>
      <c r="E232" s="59"/>
      <c r="F232" s="59"/>
      <c r="G232" s="59"/>
      <c r="H232" s="59"/>
      <c r="I232" s="59"/>
      <c r="J232" s="59"/>
      <c r="K232" s="59"/>
      <c r="L232" s="59"/>
      <c r="M232" s="59"/>
      <c r="N232" s="59"/>
      <c r="O232" s="59"/>
      <c r="P232" s="59"/>
      <c r="Q232" s="59"/>
      <c r="R232" s="59"/>
      <c r="S232" s="59"/>
      <c r="T232" s="59"/>
      <c r="U232" s="59"/>
      <c r="V232" s="59"/>
      <c r="W232" s="59"/>
      <c r="X232" s="59"/>
      <c r="Y232" s="59"/>
      <c r="Z232" s="59"/>
      <c r="AA232" s="59"/>
      <c r="AB232" s="59"/>
      <c r="AC232" s="59"/>
      <c r="AD232" s="59"/>
      <c r="AE232" s="59"/>
      <c r="AF232" s="59"/>
      <c r="AG232" s="59"/>
      <c r="AH232" s="59"/>
      <c r="AI232" s="59"/>
      <c r="AJ232" s="59"/>
      <c r="AK232" s="59"/>
      <c r="AL232" s="59"/>
      <c r="AM232" s="59"/>
      <c r="AN232" s="59"/>
      <c r="AO232" s="59"/>
      <c r="AP232" s="59"/>
      <c r="AQ232" s="59"/>
    </row>
    <row r="233" ht="12.0" customHeight="1">
      <c r="A233" s="59"/>
      <c r="B233" s="59"/>
      <c r="C233" s="59"/>
      <c r="D233" s="59"/>
      <c r="E233" s="59"/>
      <c r="F233" s="59"/>
      <c r="G233" s="59"/>
      <c r="H233" s="59"/>
      <c r="I233" s="59"/>
      <c r="J233" s="59"/>
      <c r="K233" s="59"/>
      <c r="L233" s="59"/>
      <c r="M233" s="59"/>
      <c r="N233" s="59"/>
      <c r="O233" s="59"/>
      <c r="P233" s="59"/>
      <c r="Q233" s="59"/>
      <c r="R233" s="59"/>
      <c r="S233" s="59"/>
      <c r="T233" s="59"/>
      <c r="U233" s="59"/>
      <c r="V233" s="59"/>
      <c r="W233" s="59"/>
      <c r="X233" s="59"/>
      <c r="Y233" s="59"/>
      <c r="Z233" s="59"/>
      <c r="AA233" s="59"/>
      <c r="AB233" s="59"/>
      <c r="AC233" s="59"/>
      <c r="AD233" s="59"/>
      <c r="AE233" s="59"/>
      <c r="AF233" s="59"/>
      <c r="AG233" s="59"/>
      <c r="AH233" s="59"/>
      <c r="AI233" s="59"/>
      <c r="AJ233" s="59"/>
      <c r="AK233" s="59"/>
      <c r="AL233" s="59"/>
      <c r="AM233" s="59"/>
      <c r="AN233" s="59"/>
      <c r="AO233" s="59"/>
      <c r="AP233" s="59"/>
      <c r="AQ233" s="59"/>
    </row>
    <row r="234" ht="12.0" customHeight="1">
      <c r="A234" s="59"/>
      <c r="B234" s="59"/>
      <c r="C234" s="59"/>
      <c r="D234" s="59"/>
      <c r="E234" s="59"/>
      <c r="F234" s="59"/>
      <c r="G234" s="59"/>
      <c r="H234" s="59"/>
      <c r="I234" s="59"/>
      <c r="J234" s="59"/>
      <c r="K234" s="59"/>
      <c r="L234" s="59"/>
      <c r="M234" s="59"/>
      <c r="N234" s="59"/>
      <c r="O234" s="59"/>
      <c r="P234" s="59"/>
      <c r="Q234" s="59"/>
      <c r="R234" s="59"/>
      <c r="S234" s="59"/>
      <c r="T234" s="59"/>
      <c r="U234" s="59"/>
      <c r="V234" s="59"/>
      <c r="W234" s="59"/>
      <c r="X234" s="59"/>
      <c r="Y234" s="59"/>
      <c r="Z234" s="59"/>
      <c r="AA234" s="59"/>
      <c r="AB234" s="59"/>
      <c r="AC234" s="59"/>
      <c r="AD234" s="59"/>
      <c r="AE234" s="59"/>
      <c r="AF234" s="59"/>
      <c r="AG234" s="59"/>
      <c r="AH234" s="59"/>
      <c r="AI234" s="59"/>
      <c r="AJ234" s="59"/>
      <c r="AK234" s="59"/>
      <c r="AL234" s="59"/>
      <c r="AM234" s="59"/>
      <c r="AN234" s="59"/>
      <c r="AO234" s="59"/>
      <c r="AP234" s="59"/>
      <c r="AQ234" s="59"/>
    </row>
    <row r="235" ht="12.0" customHeight="1">
      <c r="A235" s="59"/>
      <c r="B235" s="59"/>
      <c r="C235" s="59"/>
      <c r="D235" s="59"/>
      <c r="E235" s="59"/>
      <c r="F235" s="59"/>
      <c r="G235" s="59"/>
      <c r="H235" s="59"/>
      <c r="I235" s="59"/>
      <c r="J235" s="59"/>
      <c r="K235" s="59"/>
      <c r="L235" s="59"/>
      <c r="M235" s="59"/>
      <c r="N235" s="59"/>
      <c r="O235" s="59"/>
      <c r="P235" s="59"/>
      <c r="Q235" s="59"/>
      <c r="R235" s="59"/>
      <c r="S235" s="59"/>
      <c r="T235" s="59"/>
      <c r="U235" s="59"/>
      <c r="V235" s="59"/>
      <c r="W235" s="59"/>
      <c r="X235" s="59"/>
      <c r="Y235" s="59"/>
      <c r="Z235" s="59"/>
      <c r="AA235" s="59"/>
      <c r="AB235" s="59"/>
      <c r="AC235" s="59"/>
      <c r="AD235" s="59"/>
      <c r="AE235" s="59"/>
      <c r="AF235" s="59"/>
      <c r="AG235" s="59"/>
      <c r="AH235" s="59"/>
      <c r="AI235" s="59"/>
      <c r="AJ235" s="59"/>
      <c r="AK235" s="59"/>
      <c r="AL235" s="59"/>
      <c r="AM235" s="59"/>
      <c r="AN235" s="59"/>
      <c r="AO235" s="59"/>
      <c r="AP235" s="59"/>
      <c r="AQ235" s="59"/>
    </row>
    <row r="236" ht="12.0" customHeight="1">
      <c r="A236" s="59"/>
      <c r="B236" s="59"/>
      <c r="C236" s="59"/>
      <c r="D236" s="59"/>
      <c r="E236" s="59"/>
      <c r="F236" s="59"/>
      <c r="G236" s="59"/>
      <c r="H236" s="59"/>
      <c r="I236" s="59"/>
      <c r="J236" s="59"/>
      <c r="K236" s="59"/>
      <c r="L236" s="59"/>
      <c r="M236" s="59"/>
      <c r="N236" s="59"/>
      <c r="O236" s="59"/>
      <c r="P236" s="59"/>
      <c r="Q236" s="59"/>
      <c r="R236" s="59"/>
      <c r="S236" s="59"/>
      <c r="T236" s="59"/>
      <c r="U236" s="59"/>
      <c r="V236" s="59"/>
      <c r="W236" s="59"/>
      <c r="X236" s="59"/>
      <c r="Y236" s="59"/>
      <c r="Z236" s="59"/>
      <c r="AA236" s="59"/>
      <c r="AB236" s="59"/>
      <c r="AC236" s="59"/>
      <c r="AD236" s="59"/>
      <c r="AE236" s="59"/>
      <c r="AF236" s="59"/>
      <c r="AG236" s="59"/>
      <c r="AH236" s="59"/>
      <c r="AI236" s="59"/>
      <c r="AJ236" s="59"/>
      <c r="AK236" s="59"/>
      <c r="AL236" s="59"/>
      <c r="AM236" s="59"/>
      <c r="AN236" s="59"/>
      <c r="AO236" s="59"/>
      <c r="AP236" s="59"/>
      <c r="AQ236" s="59"/>
    </row>
    <row r="237" ht="12.0" customHeight="1">
      <c r="A237" s="59"/>
      <c r="B237" s="59"/>
      <c r="C237" s="59"/>
      <c r="D237" s="59"/>
      <c r="E237" s="59"/>
      <c r="F237" s="59"/>
      <c r="G237" s="59"/>
      <c r="H237" s="59"/>
      <c r="I237" s="59"/>
      <c r="J237" s="59"/>
      <c r="K237" s="59"/>
      <c r="L237" s="59"/>
      <c r="M237" s="59"/>
      <c r="N237" s="59"/>
      <c r="O237" s="59"/>
      <c r="P237" s="59"/>
      <c r="Q237" s="59"/>
      <c r="R237" s="59"/>
      <c r="S237" s="59"/>
      <c r="T237" s="59"/>
      <c r="U237" s="59"/>
      <c r="V237" s="59"/>
      <c r="W237" s="59"/>
      <c r="X237" s="59"/>
      <c r="Y237" s="59"/>
      <c r="Z237" s="59"/>
      <c r="AA237" s="59"/>
      <c r="AB237" s="59"/>
      <c r="AC237" s="59"/>
      <c r="AD237" s="59"/>
      <c r="AE237" s="59"/>
      <c r="AF237" s="59"/>
      <c r="AG237" s="59"/>
      <c r="AH237" s="59"/>
      <c r="AI237" s="59"/>
      <c r="AJ237" s="59"/>
      <c r="AK237" s="59"/>
      <c r="AL237" s="59"/>
      <c r="AM237" s="59"/>
      <c r="AN237" s="59"/>
      <c r="AO237" s="59"/>
      <c r="AP237" s="59"/>
      <c r="AQ237" s="59"/>
    </row>
    <row r="238" ht="12.0" customHeight="1">
      <c r="A238" s="59"/>
      <c r="B238" s="59"/>
      <c r="C238" s="59"/>
      <c r="D238" s="59"/>
      <c r="E238" s="59"/>
      <c r="F238" s="59"/>
      <c r="G238" s="59"/>
      <c r="H238" s="59"/>
      <c r="I238" s="59"/>
      <c r="J238" s="59"/>
      <c r="K238" s="59"/>
      <c r="L238" s="59"/>
      <c r="M238" s="59"/>
      <c r="N238" s="59"/>
      <c r="O238" s="59"/>
      <c r="P238" s="59"/>
      <c r="Q238" s="59"/>
      <c r="R238" s="59"/>
      <c r="S238" s="59"/>
      <c r="T238" s="59"/>
      <c r="U238" s="59"/>
      <c r="V238" s="59"/>
      <c r="W238" s="59"/>
      <c r="X238" s="59"/>
      <c r="Y238" s="59"/>
      <c r="Z238" s="59"/>
      <c r="AA238" s="59"/>
      <c r="AB238" s="59"/>
      <c r="AC238" s="59"/>
      <c r="AD238" s="59"/>
      <c r="AE238" s="59"/>
      <c r="AF238" s="59"/>
      <c r="AG238" s="59"/>
      <c r="AH238" s="59"/>
      <c r="AI238" s="59"/>
      <c r="AJ238" s="59"/>
      <c r="AK238" s="59"/>
      <c r="AL238" s="59"/>
      <c r="AM238" s="59"/>
      <c r="AN238" s="59"/>
      <c r="AO238" s="59"/>
      <c r="AP238" s="59"/>
      <c r="AQ238" s="59"/>
    </row>
    <row r="239" ht="12.0" customHeight="1">
      <c r="A239" s="59"/>
      <c r="B239" s="59"/>
      <c r="C239" s="59"/>
      <c r="D239" s="59"/>
      <c r="E239" s="59"/>
      <c r="F239" s="59"/>
      <c r="G239" s="59"/>
      <c r="H239" s="59"/>
      <c r="I239" s="59"/>
      <c r="J239" s="59"/>
      <c r="K239" s="59"/>
      <c r="L239" s="59"/>
      <c r="M239" s="59"/>
      <c r="N239" s="59"/>
      <c r="O239" s="59"/>
      <c r="P239" s="59"/>
      <c r="Q239" s="59"/>
      <c r="R239" s="59"/>
      <c r="S239" s="59"/>
      <c r="T239" s="59"/>
      <c r="U239" s="59"/>
      <c r="V239" s="59"/>
      <c r="W239" s="59"/>
      <c r="X239" s="59"/>
      <c r="Y239" s="59"/>
      <c r="Z239" s="59"/>
      <c r="AA239" s="59"/>
      <c r="AB239" s="59"/>
      <c r="AC239" s="59"/>
      <c r="AD239" s="59"/>
      <c r="AE239" s="59"/>
      <c r="AF239" s="59"/>
      <c r="AG239" s="59"/>
      <c r="AH239" s="59"/>
      <c r="AI239" s="59"/>
      <c r="AJ239" s="59"/>
      <c r="AK239" s="59"/>
      <c r="AL239" s="59"/>
      <c r="AM239" s="59"/>
      <c r="AN239" s="59"/>
      <c r="AO239" s="59"/>
      <c r="AP239" s="59"/>
      <c r="AQ239" s="59"/>
    </row>
    <row r="240" ht="12.0" customHeight="1">
      <c r="A240" s="59"/>
      <c r="B240" s="59"/>
      <c r="C240" s="59"/>
      <c r="D240" s="59"/>
      <c r="E240" s="59"/>
      <c r="F240" s="59"/>
      <c r="G240" s="59"/>
      <c r="H240" s="59"/>
      <c r="I240" s="59"/>
      <c r="J240" s="59"/>
      <c r="K240" s="59"/>
      <c r="L240" s="59"/>
      <c r="M240" s="59"/>
      <c r="N240" s="59"/>
      <c r="O240" s="59"/>
      <c r="P240" s="59"/>
      <c r="Q240" s="59"/>
      <c r="R240" s="59"/>
      <c r="S240" s="59"/>
      <c r="T240" s="59"/>
      <c r="U240" s="59"/>
      <c r="V240" s="59"/>
      <c r="W240" s="59"/>
      <c r="X240" s="59"/>
      <c r="Y240" s="59"/>
      <c r="Z240" s="59"/>
      <c r="AA240" s="59"/>
      <c r="AB240" s="59"/>
      <c r="AC240" s="59"/>
      <c r="AD240" s="59"/>
      <c r="AE240" s="59"/>
      <c r="AF240" s="59"/>
      <c r="AG240" s="59"/>
      <c r="AH240" s="59"/>
      <c r="AI240" s="59"/>
      <c r="AJ240" s="59"/>
      <c r="AK240" s="59"/>
      <c r="AL240" s="59"/>
      <c r="AM240" s="59"/>
      <c r="AN240" s="59"/>
      <c r="AO240" s="59"/>
      <c r="AP240" s="59"/>
      <c r="AQ240" s="59"/>
    </row>
    <row r="241" ht="12.0" customHeight="1">
      <c r="A241" s="59"/>
      <c r="B241" s="59"/>
      <c r="C241" s="59"/>
      <c r="D241" s="59"/>
      <c r="E241" s="59"/>
      <c r="F241" s="59"/>
      <c r="G241" s="59"/>
      <c r="H241" s="59"/>
      <c r="I241" s="59"/>
      <c r="J241" s="59"/>
      <c r="K241" s="59"/>
      <c r="L241" s="59"/>
      <c r="M241" s="59"/>
      <c r="N241" s="59"/>
      <c r="O241" s="59"/>
      <c r="P241" s="59"/>
      <c r="Q241" s="59"/>
      <c r="R241" s="59"/>
      <c r="S241" s="59"/>
      <c r="T241" s="59"/>
      <c r="U241" s="59"/>
      <c r="V241" s="59"/>
      <c r="W241" s="59"/>
      <c r="X241" s="59"/>
      <c r="Y241" s="59"/>
      <c r="Z241" s="59"/>
      <c r="AA241" s="59"/>
      <c r="AB241" s="59"/>
      <c r="AC241" s="59"/>
      <c r="AD241" s="59"/>
      <c r="AE241" s="59"/>
      <c r="AF241" s="59"/>
      <c r="AG241" s="59"/>
      <c r="AH241" s="59"/>
      <c r="AI241" s="59"/>
      <c r="AJ241" s="59"/>
      <c r="AK241" s="59"/>
      <c r="AL241" s="59"/>
      <c r="AM241" s="59"/>
      <c r="AN241" s="59"/>
      <c r="AO241" s="59"/>
      <c r="AP241" s="59"/>
      <c r="AQ241" s="59"/>
    </row>
    <row r="242" ht="12.0" customHeight="1">
      <c r="A242" s="59"/>
      <c r="B242" s="59"/>
      <c r="C242" s="59"/>
      <c r="D242" s="59"/>
      <c r="E242" s="59"/>
      <c r="F242" s="59"/>
      <c r="G242" s="59"/>
      <c r="H242" s="59"/>
      <c r="I242" s="59"/>
      <c r="J242" s="59"/>
      <c r="K242" s="59"/>
      <c r="L242" s="59"/>
      <c r="M242" s="59"/>
      <c r="N242" s="59"/>
      <c r="O242" s="59"/>
      <c r="P242" s="59"/>
      <c r="Q242" s="59"/>
      <c r="R242" s="59"/>
      <c r="S242" s="59"/>
      <c r="T242" s="59"/>
      <c r="U242" s="59"/>
      <c r="V242" s="59"/>
      <c r="W242" s="59"/>
      <c r="X242" s="59"/>
      <c r="Y242" s="59"/>
      <c r="Z242" s="59"/>
      <c r="AA242" s="59"/>
      <c r="AB242" s="59"/>
      <c r="AC242" s="59"/>
      <c r="AD242" s="59"/>
      <c r="AE242" s="59"/>
      <c r="AF242" s="59"/>
      <c r="AG242" s="59"/>
      <c r="AH242" s="59"/>
      <c r="AI242" s="59"/>
      <c r="AJ242" s="59"/>
      <c r="AK242" s="59"/>
      <c r="AL242" s="59"/>
      <c r="AM242" s="59"/>
      <c r="AN242" s="59"/>
      <c r="AO242" s="59"/>
      <c r="AP242" s="59"/>
      <c r="AQ242" s="59"/>
    </row>
    <row r="243" ht="12.0" customHeight="1">
      <c r="A243" s="59"/>
      <c r="B243" s="59"/>
      <c r="C243" s="59"/>
      <c r="D243" s="59"/>
      <c r="E243" s="59"/>
      <c r="F243" s="59"/>
      <c r="G243" s="59"/>
      <c r="H243" s="59"/>
      <c r="I243" s="59"/>
      <c r="J243" s="59"/>
      <c r="K243" s="59"/>
      <c r="L243" s="59"/>
      <c r="M243" s="59"/>
      <c r="N243" s="59"/>
      <c r="O243" s="59"/>
      <c r="P243" s="59"/>
      <c r="Q243" s="59"/>
      <c r="R243" s="59"/>
      <c r="S243" s="59"/>
      <c r="T243" s="59"/>
      <c r="U243" s="59"/>
      <c r="V243" s="59"/>
      <c r="W243" s="59"/>
      <c r="X243" s="59"/>
      <c r="Y243" s="59"/>
      <c r="Z243" s="59"/>
      <c r="AA243" s="59"/>
      <c r="AB243" s="59"/>
      <c r="AC243" s="59"/>
      <c r="AD243" s="59"/>
      <c r="AE243" s="59"/>
      <c r="AF243" s="59"/>
      <c r="AG243" s="59"/>
      <c r="AH243" s="59"/>
      <c r="AI243" s="59"/>
      <c r="AJ243" s="59"/>
      <c r="AK243" s="59"/>
      <c r="AL243" s="59"/>
      <c r="AM243" s="59"/>
      <c r="AN243" s="59"/>
      <c r="AO243" s="59"/>
      <c r="AP243" s="59"/>
      <c r="AQ243" s="59"/>
    </row>
    <row r="244" ht="12.0" customHeight="1">
      <c r="A244" s="59"/>
      <c r="B244" s="59"/>
      <c r="C244" s="59"/>
      <c r="D244" s="59"/>
      <c r="E244" s="59"/>
      <c r="F244" s="59"/>
      <c r="G244" s="59"/>
      <c r="H244" s="59"/>
      <c r="I244" s="59"/>
      <c r="J244" s="59"/>
      <c r="K244" s="59"/>
      <c r="L244" s="59"/>
      <c r="M244" s="59"/>
      <c r="N244" s="59"/>
      <c r="O244" s="59"/>
      <c r="P244" s="59"/>
      <c r="Q244" s="59"/>
      <c r="R244" s="59"/>
      <c r="S244" s="59"/>
      <c r="T244" s="59"/>
      <c r="U244" s="59"/>
      <c r="V244" s="59"/>
      <c r="W244" s="59"/>
      <c r="X244" s="59"/>
      <c r="Y244" s="59"/>
      <c r="Z244" s="59"/>
      <c r="AA244" s="59"/>
      <c r="AB244" s="59"/>
      <c r="AC244" s="59"/>
      <c r="AD244" s="59"/>
      <c r="AE244" s="59"/>
      <c r="AF244" s="59"/>
      <c r="AG244" s="59"/>
      <c r="AH244" s="59"/>
      <c r="AI244" s="59"/>
      <c r="AJ244" s="59"/>
      <c r="AK244" s="59"/>
      <c r="AL244" s="59"/>
      <c r="AM244" s="59"/>
      <c r="AN244" s="59"/>
      <c r="AO244" s="59"/>
      <c r="AP244" s="59"/>
      <c r="AQ244" s="59"/>
    </row>
    <row r="245" ht="12.0" customHeight="1">
      <c r="A245" s="59"/>
      <c r="B245" s="59"/>
      <c r="C245" s="59"/>
      <c r="D245" s="59"/>
      <c r="E245" s="59"/>
      <c r="F245" s="59"/>
      <c r="G245" s="59"/>
      <c r="H245" s="59"/>
      <c r="I245" s="59"/>
      <c r="J245" s="59"/>
      <c r="K245" s="59"/>
      <c r="L245" s="59"/>
      <c r="M245" s="59"/>
      <c r="N245" s="59"/>
      <c r="O245" s="59"/>
      <c r="P245" s="59"/>
      <c r="Q245" s="59"/>
      <c r="R245" s="59"/>
      <c r="S245" s="59"/>
      <c r="T245" s="59"/>
      <c r="U245" s="59"/>
      <c r="V245" s="59"/>
      <c r="W245" s="59"/>
      <c r="X245" s="59"/>
      <c r="Y245" s="59"/>
      <c r="Z245" s="59"/>
      <c r="AA245" s="59"/>
      <c r="AB245" s="59"/>
      <c r="AC245" s="59"/>
      <c r="AD245" s="59"/>
      <c r="AE245" s="59"/>
      <c r="AF245" s="59"/>
      <c r="AG245" s="59"/>
      <c r="AH245" s="59"/>
      <c r="AI245" s="59"/>
      <c r="AJ245" s="59"/>
      <c r="AK245" s="59"/>
      <c r="AL245" s="59"/>
      <c r="AM245" s="59"/>
      <c r="AN245" s="59"/>
      <c r="AO245" s="59"/>
      <c r="AP245" s="59"/>
      <c r="AQ245" s="59"/>
    </row>
    <row r="246" ht="12.0" customHeight="1">
      <c r="A246" s="59"/>
      <c r="B246" s="59"/>
      <c r="C246" s="59"/>
      <c r="D246" s="59"/>
      <c r="E246" s="59"/>
      <c r="F246" s="59"/>
      <c r="G246" s="59"/>
      <c r="H246" s="59"/>
      <c r="I246" s="59"/>
      <c r="J246" s="59"/>
      <c r="K246" s="59"/>
      <c r="L246" s="59"/>
      <c r="M246" s="59"/>
      <c r="N246" s="59"/>
      <c r="O246" s="59"/>
      <c r="P246" s="59"/>
      <c r="Q246" s="59"/>
      <c r="R246" s="59"/>
      <c r="S246" s="59"/>
      <c r="T246" s="59"/>
      <c r="U246" s="59"/>
      <c r="V246" s="59"/>
      <c r="W246" s="59"/>
      <c r="X246" s="59"/>
      <c r="Y246" s="59"/>
      <c r="Z246" s="59"/>
      <c r="AA246" s="59"/>
      <c r="AB246" s="59"/>
      <c r="AC246" s="59"/>
      <c r="AD246" s="59"/>
      <c r="AE246" s="59"/>
      <c r="AF246" s="59"/>
      <c r="AG246" s="59"/>
      <c r="AH246" s="59"/>
      <c r="AI246" s="59"/>
      <c r="AJ246" s="59"/>
      <c r="AK246" s="59"/>
      <c r="AL246" s="59"/>
      <c r="AM246" s="59"/>
      <c r="AN246" s="59"/>
      <c r="AO246" s="59"/>
      <c r="AP246" s="59"/>
      <c r="AQ246" s="59"/>
    </row>
    <row r="247" ht="12.0" customHeight="1">
      <c r="A247" s="59"/>
      <c r="B247" s="59"/>
      <c r="C247" s="59"/>
      <c r="D247" s="59"/>
      <c r="E247" s="59"/>
      <c r="F247" s="59"/>
      <c r="G247" s="59"/>
      <c r="H247" s="59"/>
      <c r="I247" s="59"/>
      <c r="J247" s="59"/>
      <c r="K247" s="59"/>
      <c r="L247" s="59"/>
      <c r="M247" s="59"/>
      <c r="N247" s="59"/>
      <c r="O247" s="59"/>
      <c r="P247" s="59"/>
      <c r="Q247" s="59"/>
      <c r="R247" s="59"/>
      <c r="S247" s="59"/>
      <c r="T247" s="59"/>
      <c r="U247" s="59"/>
      <c r="V247" s="59"/>
      <c r="W247" s="59"/>
      <c r="X247" s="59"/>
      <c r="Y247" s="59"/>
      <c r="Z247" s="59"/>
      <c r="AA247" s="59"/>
      <c r="AB247" s="59"/>
      <c r="AC247" s="59"/>
      <c r="AD247" s="59"/>
      <c r="AE247" s="59"/>
      <c r="AF247" s="59"/>
      <c r="AG247" s="59"/>
      <c r="AH247" s="59"/>
      <c r="AI247" s="59"/>
      <c r="AJ247" s="59"/>
      <c r="AK247" s="59"/>
      <c r="AL247" s="59"/>
      <c r="AM247" s="59"/>
      <c r="AN247" s="59"/>
      <c r="AO247" s="59"/>
      <c r="AP247" s="59"/>
      <c r="AQ247" s="59"/>
    </row>
    <row r="248" ht="12.0" customHeight="1">
      <c r="A248" s="59"/>
      <c r="B248" s="59"/>
      <c r="C248" s="59"/>
      <c r="D248" s="59"/>
      <c r="E248" s="59"/>
      <c r="F248" s="59"/>
      <c r="G248" s="59"/>
      <c r="H248" s="59"/>
      <c r="I248" s="59"/>
      <c r="J248" s="59"/>
      <c r="K248" s="59"/>
      <c r="L248" s="59"/>
      <c r="M248" s="59"/>
      <c r="N248" s="59"/>
      <c r="O248" s="59"/>
      <c r="P248" s="59"/>
      <c r="Q248" s="59"/>
      <c r="R248" s="59"/>
      <c r="S248" s="59"/>
      <c r="T248" s="59"/>
      <c r="U248" s="59"/>
      <c r="V248" s="59"/>
      <c r="W248" s="59"/>
      <c r="X248" s="59"/>
      <c r="Y248" s="59"/>
      <c r="Z248" s="59"/>
      <c r="AA248" s="59"/>
      <c r="AB248" s="59"/>
      <c r="AC248" s="59"/>
      <c r="AD248" s="59"/>
      <c r="AE248" s="59"/>
      <c r="AF248" s="59"/>
      <c r="AG248" s="59"/>
      <c r="AH248" s="59"/>
      <c r="AI248" s="59"/>
      <c r="AJ248" s="59"/>
      <c r="AK248" s="59"/>
      <c r="AL248" s="59"/>
      <c r="AM248" s="59"/>
      <c r="AN248" s="59"/>
      <c r="AO248" s="59"/>
      <c r="AP248" s="59"/>
      <c r="AQ248" s="59"/>
    </row>
    <row r="249" ht="12.0" customHeight="1">
      <c r="A249" s="59"/>
      <c r="B249" s="59"/>
      <c r="C249" s="59"/>
      <c r="D249" s="59"/>
      <c r="E249" s="59"/>
      <c r="F249" s="59"/>
      <c r="G249" s="59"/>
      <c r="H249" s="59"/>
      <c r="I249" s="59"/>
      <c r="J249" s="59"/>
      <c r="K249" s="59"/>
      <c r="L249" s="59"/>
      <c r="M249" s="59"/>
      <c r="N249" s="59"/>
      <c r="O249" s="59"/>
      <c r="P249" s="59"/>
      <c r="Q249" s="59"/>
      <c r="R249" s="59"/>
      <c r="S249" s="59"/>
      <c r="T249" s="59"/>
      <c r="U249" s="59"/>
      <c r="V249" s="59"/>
      <c r="W249" s="59"/>
      <c r="X249" s="59"/>
      <c r="Y249" s="59"/>
      <c r="Z249" s="59"/>
      <c r="AA249" s="59"/>
      <c r="AB249" s="59"/>
      <c r="AC249" s="59"/>
      <c r="AD249" s="59"/>
      <c r="AE249" s="59"/>
      <c r="AF249" s="59"/>
      <c r="AG249" s="59"/>
      <c r="AH249" s="59"/>
      <c r="AI249" s="59"/>
      <c r="AJ249" s="59"/>
      <c r="AK249" s="59"/>
      <c r="AL249" s="59"/>
      <c r="AM249" s="59"/>
      <c r="AN249" s="59"/>
      <c r="AO249" s="59"/>
      <c r="AP249" s="59"/>
      <c r="AQ249" s="59"/>
    </row>
    <row r="250" ht="12.0" customHeight="1">
      <c r="A250" s="59"/>
      <c r="B250" s="59"/>
      <c r="C250" s="59"/>
      <c r="D250" s="59"/>
      <c r="E250" s="59"/>
      <c r="F250" s="59"/>
      <c r="G250" s="59"/>
      <c r="H250" s="59"/>
      <c r="I250" s="59"/>
      <c r="J250" s="59"/>
      <c r="K250" s="59"/>
      <c r="L250" s="59"/>
      <c r="M250" s="59"/>
      <c r="N250" s="59"/>
      <c r="O250" s="59"/>
      <c r="P250" s="59"/>
      <c r="Q250" s="59"/>
      <c r="R250" s="59"/>
      <c r="S250" s="59"/>
      <c r="T250" s="59"/>
      <c r="U250" s="59"/>
      <c r="V250" s="59"/>
      <c r="W250" s="59"/>
      <c r="X250" s="59"/>
      <c r="Y250" s="59"/>
      <c r="Z250" s="59"/>
      <c r="AA250" s="59"/>
      <c r="AB250" s="59"/>
      <c r="AC250" s="59"/>
      <c r="AD250" s="59"/>
      <c r="AE250" s="59"/>
      <c r="AF250" s="59"/>
      <c r="AG250" s="59"/>
      <c r="AH250" s="59"/>
      <c r="AI250" s="59"/>
      <c r="AJ250" s="59"/>
      <c r="AK250" s="59"/>
      <c r="AL250" s="59"/>
      <c r="AM250" s="59"/>
      <c r="AN250" s="59"/>
      <c r="AO250" s="59"/>
      <c r="AP250" s="59"/>
      <c r="AQ250" s="59"/>
    </row>
    <row r="251" ht="12.0" customHeight="1">
      <c r="A251" s="59"/>
      <c r="B251" s="59"/>
      <c r="C251" s="59"/>
      <c r="D251" s="59"/>
      <c r="E251" s="59"/>
      <c r="F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c r="AD251" s="59"/>
      <c r="AE251" s="59"/>
      <c r="AF251" s="59"/>
      <c r="AG251" s="59"/>
      <c r="AH251" s="59"/>
      <c r="AI251" s="59"/>
      <c r="AJ251" s="59"/>
      <c r="AK251" s="59"/>
      <c r="AL251" s="59"/>
      <c r="AM251" s="59"/>
      <c r="AN251" s="59"/>
      <c r="AO251" s="59"/>
      <c r="AP251" s="59"/>
      <c r="AQ251" s="59"/>
    </row>
    <row r="252" ht="12.0" customHeight="1">
      <c r="A252" s="59"/>
      <c r="B252" s="59"/>
      <c r="C252" s="59"/>
      <c r="D252" s="59"/>
      <c r="E252" s="59"/>
      <c r="F252" s="59"/>
      <c r="G252" s="59"/>
      <c r="H252" s="59"/>
      <c r="I252" s="59"/>
      <c r="J252" s="59"/>
      <c r="K252" s="59"/>
      <c r="L252" s="59"/>
      <c r="M252" s="59"/>
      <c r="N252" s="59"/>
      <c r="O252" s="59"/>
      <c r="P252" s="59"/>
      <c r="Q252" s="59"/>
      <c r="R252" s="59"/>
      <c r="S252" s="59"/>
      <c r="T252" s="59"/>
      <c r="U252" s="59"/>
      <c r="V252" s="59"/>
      <c r="W252" s="59"/>
      <c r="X252" s="59"/>
      <c r="Y252" s="59"/>
      <c r="Z252" s="59"/>
      <c r="AA252" s="59"/>
      <c r="AB252" s="59"/>
      <c r="AC252" s="59"/>
      <c r="AD252" s="59"/>
      <c r="AE252" s="59"/>
      <c r="AF252" s="59"/>
      <c r="AG252" s="59"/>
      <c r="AH252" s="59"/>
      <c r="AI252" s="59"/>
      <c r="AJ252" s="59"/>
      <c r="AK252" s="59"/>
      <c r="AL252" s="59"/>
      <c r="AM252" s="59"/>
      <c r="AN252" s="59"/>
      <c r="AO252" s="59"/>
      <c r="AP252" s="59"/>
      <c r="AQ252" s="59"/>
    </row>
    <row r="253" ht="12.0" customHeight="1">
      <c r="A253" s="59"/>
      <c r="B253" s="59"/>
      <c r="C253" s="59"/>
      <c r="D253" s="59"/>
      <c r="E253" s="59"/>
      <c r="F253" s="59"/>
      <c r="G253" s="59"/>
      <c r="H253" s="59"/>
      <c r="I253" s="59"/>
      <c r="J253" s="59"/>
      <c r="K253" s="59"/>
      <c r="L253" s="59"/>
      <c r="M253" s="59"/>
      <c r="N253" s="59"/>
      <c r="O253" s="59"/>
      <c r="P253" s="59"/>
      <c r="Q253" s="59"/>
      <c r="R253" s="59"/>
      <c r="S253" s="59"/>
      <c r="T253" s="59"/>
      <c r="U253" s="59"/>
      <c r="V253" s="59"/>
      <c r="W253" s="59"/>
      <c r="X253" s="59"/>
      <c r="Y253" s="59"/>
      <c r="Z253" s="59"/>
      <c r="AA253" s="59"/>
      <c r="AB253" s="59"/>
      <c r="AC253" s="59"/>
      <c r="AD253" s="59"/>
      <c r="AE253" s="59"/>
      <c r="AF253" s="59"/>
      <c r="AG253" s="59"/>
      <c r="AH253" s="59"/>
      <c r="AI253" s="59"/>
      <c r="AJ253" s="59"/>
      <c r="AK253" s="59"/>
      <c r="AL253" s="59"/>
      <c r="AM253" s="59"/>
      <c r="AN253" s="59"/>
      <c r="AO253" s="59"/>
      <c r="AP253" s="59"/>
      <c r="AQ253" s="59"/>
    </row>
    <row r="254" ht="12.0" customHeight="1">
      <c r="A254" s="59"/>
      <c r="B254" s="59"/>
      <c r="C254" s="59"/>
      <c r="D254" s="59"/>
      <c r="E254" s="59"/>
      <c r="F254" s="59"/>
      <c r="G254" s="59"/>
      <c r="H254" s="59"/>
      <c r="I254" s="59"/>
      <c r="J254" s="59"/>
      <c r="K254" s="59"/>
      <c r="L254" s="59"/>
      <c r="M254" s="59"/>
      <c r="N254" s="59"/>
      <c r="O254" s="59"/>
      <c r="P254" s="59"/>
      <c r="Q254" s="59"/>
      <c r="R254" s="59"/>
      <c r="S254" s="59"/>
      <c r="T254" s="59"/>
      <c r="U254" s="59"/>
      <c r="V254" s="59"/>
      <c r="W254" s="59"/>
      <c r="X254" s="59"/>
      <c r="Y254" s="59"/>
      <c r="Z254" s="59"/>
      <c r="AA254" s="59"/>
      <c r="AB254" s="59"/>
      <c r="AC254" s="59"/>
      <c r="AD254" s="59"/>
      <c r="AE254" s="59"/>
      <c r="AF254" s="59"/>
      <c r="AG254" s="59"/>
      <c r="AH254" s="59"/>
      <c r="AI254" s="59"/>
      <c r="AJ254" s="59"/>
      <c r="AK254" s="59"/>
      <c r="AL254" s="59"/>
      <c r="AM254" s="59"/>
      <c r="AN254" s="59"/>
      <c r="AO254" s="59"/>
      <c r="AP254" s="59"/>
      <c r="AQ254" s="59"/>
    </row>
    <row r="255" ht="12.0" customHeight="1">
      <c r="A255" s="59"/>
      <c r="B255" s="59"/>
      <c r="C255" s="59"/>
      <c r="D255" s="59"/>
      <c r="E255" s="59"/>
      <c r="F255" s="59"/>
      <c r="G255" s="59"/>
      <c r="H255" s="59"/>
      <c r="I255" s="59"/>
      <c r="J255" s="59"/>
      <c r="K255" s="59"/>
      <c r="L255" s="59"/>
      <c r="M255" s="59"/>
      <c r="N255" s="59"/>
      <c r="O255" s="59"/>
      <c r="P255" s="59"/>
      <c r="Q255" s="59"/>
      <c r="R255" s="59"/>
      <c r="S255" s="59"/>
      <c r="T255" s="59"/>
      <c r="U255" s="59"/>
      <c r="V255" s="59"/>
      <c r="W255" s="59"/>
      <c r="X255" s="59"/>
      <c r="Y255" s="59"/>
      <c r="Z255" s="59"/>
      <c r="AA255" s="59"/>
      <c r="AB255" s="59"/>
      <c r="AC255" s="59"/>
      <c r="AD255" s="59"/>
      <c r="AE255" s="59"/>
      <c r="AF255" s="59"/>
      <c r="AG255" s="59"/>
      <c r="AH255" s="59"/>
      <c r="AI255" s="59"/>
      <c r="AJ255" s="59"/>
      <c r="AK255" s="59"/>
      <c r="AL255" s="59"/>
      <c r="AM255" s="59"/>
      <c r="AN255" s="59"/>
      <c r="AO255" s="59"/>
      <c r="AP255" s="59"/>
      <c r="AQ255" s="59"/>
    </row>
    <row r="256" ht="12.0" customHeight="1">
      <c r="A256" s="59"/>
      <c r="B256" s="59"/>
      <c r="C256" s="59"/>
      <c r="D256" s="59"/>
      <c r="E256" s="59"/>
      <c r="F256" s="59"/>
      <c r="G256" s="59"/>
      <c r="H256" s="59"/>
      <c r="I256" s="59"/>
      <c r="J256" s="59"/>
      <c r="K256" s="59"/>
      <c r="L256" s="59"/>
      <c r="M256" s="59"/>
      <c r="N256" s="59"/>
      <c r="O256" s="59"/>
      <c r="P256" s="59"/>
      <c r="Q256" s="59"/>
      <c r="R256" s="59"/>
      <c r="S256" s="59"/>
      <c r="T256" s="59"/>
      <c r="U256" s="59"/>
      <c r="V256" s="59"/>
      <c r="W256" s="59"/>
      <c r="X256" s="59"/>
      <c r="Y256" s="59"/>
      <c r="Z256" s="59"/>
      <c r="AA256" s="59"/>
      <c r="AB256" s="59"/>
      <c r="AC256" s="59"/>
      <c r="AD256" s="59"/>
      <c r="AE256" s="59"/>
      <c r="AF256" s="59"/>
      <c r="AG256" s="59"/>
      <c r="AH256" s="59"/>
      <c r="AI256" s="59"/>
      <c r="AJ256" s="59"/>
      <c r="AK256" s="59"/>
      <c r="AL256" s="59"/>
      <c r="AM256" s="59"/>
      <c r="AN256" s="59"/>
      <c r="AO256" s="59"/>
      <c r="AP256" s="59"/>
      <c r="AQ256" s="59"/>
    </row>
    <row r="257" ht="12.0" customHeight="1">
      <c r="A257" s="59"/>
      <c r="B257" s="59"/>
      <c r="C257" s="59"/>
      <c r="D257" s="59"/>
      <c r="E257" s="59"/>
      <c r="F257" s="59"/>
      <c r="G257" s="59"/>
      <c r="H257" s="59"/>
      <c r="I257" s="59"/>
      <c r="J257" s="59"/>
      <c r="K257" s="59"/>
      <c r="L257" s="59"/>
      <c r="M257" s="59"/>
      <c r="N257" s="59"/>
      <c r="O257" s="59"/>
      <c r="P257" s="59"/>
      <c r="Q257" s="59"/>
      <c r="R257" s="59"/>
      <c r="S257" s="59"/>
      <c r="T257" s="59"/>
      <c r="U257" s="59"/>
      <c r="V257" s="59"/>
      <c r="W257" s="59"/>
      <c r="X257" s="59"/>
      <c r="Y257" s="59"/>
      <c r="Z257" s="59"/>
      <c r="AA257" s="59"/>
      <c r="AB257" s="59"/>
      <c r="AC257" s="59"/>
      <c r="AD257" s="59"/>
      <c r="AE257" s="59"/>
      <c r="AF257" s="59"/>
      <c r="AG257" s="59"/>
      <c r="AH257" s="59"/>
      <c r="AI257" s="59"/>
      <c r="AJ257" s="59"/>
      <c r="AK257" s="59"/>
      <c r="AL257" s="59"/>
      <c r="AM257" s="59"/>
      <c r="AN257" s="59"/>
      <c r="AO257" s="59"/>
      <c r="AP257" s="59"/>
      <c r="AQ257" s="59"/>
    </row>
    <row r="258" ht="12.0" customHeight="1">
      <c r="A258" s="59"/>
      <c r="B258" s="59"/>
      <c r="C258" s="59"/>
      <c r="D258" s="59"/>
      <c r="E258" s="59"/>
      <c r="F258" s="59"/>
      <c r="G258" s="59"/>
      <c r="H258" s="59"/>
      <c r="I258" s="59"/>
      <c r="J258" s="59"/>
      <c r="K258" s="59"/>
      <c r="L258" s="59"/>
      <c r="M258" s="59"/>
      <c r="N258" s="59"/>
      <c r="O258" s="59"/>
      <c r="P258" s="59"/>
      <c r="Q258" s="59"/>
      <c r="R258" s="59"/>
      <c r="S258" s="59"/>
      <c r="T258" s="59"/>
      <c r="U258" s="59"/>
      <c r="V258" s="59"/>
      <c r="W258" s="59"/>
      <c r="X258" s="59"/>
      <c r="Y258" s="59"/>
      <c r="Z258" s="59"/>
      <c r="AA258" s="59"/>
      <c r="AB258" s="59"/>
      <c r="AC258" s="59"/>
      <c r="AD258" s="59"/>
      <c r="AE258" s="59"/>
      <c r="AF258" s="59"/>
      <c r="AG258" s="59"/>
      <c r="AH258" s="59"/>
      <c r="AI258" s="59"/>
      <c r="AJ258" s="59"/>
      <c r="AK258" s="59"/>
      <c r="AL258" s="59"/>
      <c r="AM258" s="59"/>
      <c r="AN258" s="59"/>
      <c r="AO258" s="59"/>
      <c r="AP258" s="59"/>
      <c r="AQ258" s="59"/>
    </row>
    <row r="259" ht="12.0" customHeight="1">
      <c r="A259" s="59"/>
      <c r="B259" s="59"/>
      <c r="C259" s="59"/>
      <c r="D259" s="59"/>
      <c r="E259" s="59"/>
      <c r="F259" s="59"/>
      <c r="G259" s="59"/>
      <c r="H259" s="59"/>
      <c r="I259" s="59"/>
      <c r="J259" s="59"/>
      <c r="K259" s="59"/>
      <c r="L259" s="59"/>
      <c r="M259" s="59"/>
      <c r="N259" s="59"/>
      <c r="O259" s="59"/>
      <c r="P259" s="59"/>
      <c r="Q259" s="59"/>
      <c r="R259" s="59"/>
      <c r="S259" s="59"/>
      <c r="T259" s="59"/>
      <c r="U259" s="59"/>
      <c r="V259" s="59"/>
      <c r="W259" s="59"/>
      <c r="X259" s="59"/>
      <c r="Y259" s="59"/>
      <c r="Z259" s="59"/>
      <c r="AA259" s="59"/>
      <c r="AB259" s="59"/>
      <c r="AC259" s="59"/>
      <c r="AD259" s="59"/>
      <c r="AE259" s="59"/>
      <c r="AF259" s="59"/>
      <c r="AG259" s="59"/>
      <c r="AH259" s="59"/>
      <c r="AI259" s="59"/>
      <c r="AJ259" s="59"/>
      <c r="AK259" s="59"/>
      <c r="AL259" s="59"/>
      <c r="AM259" s="59"/>
      <c r="AN259" s="59"/>
      <c r="AO259" s="59"/>
      <c r="AP259" s="59"/>
      <c r="AQ259" s="59"/>
    </row>
    <row r="260" ht="12.0" customHeight="1">
      <c r="A260" s="59"/>
      <c r="B260" s="59"/>
      <c r="C260" s="59"/>
      <c r="D260" s="59"/>
      <c r="E260" s="59"/>
      <c r="F260" s="59"/>
      <c r="G260" s="59"/>
      <c r="H260" s="59"/>
      <c r="I260" s="59"/>
      <c r="J260" s="59"/>
      <c r="K260" s="59"/>
      <c r="L260" s="59"/>
      <c r="M260" s="59"/>
      <c r="N260" s="59"/>
      <c r="O260" s="59"/>
      <c r="P260" s="59"/>
      <c r="Q260" s="59"/>
      <c r="R260" s="59"/>
      <c r="S260" s="59"/>
      <c r="T260" s="59"/>
      <c r="U260" s="59"/>
      <c r="V260" s="59"/>
      <c r="W260" s="59"/>
      <c r="X260" s="59"/>
      <c r="Y260" s="59"/>
      <c r="Z260" s="59"/>
      <c r="AA260" s="59"/>
      <c r="AB260" s="59"/>
      <c r="AC260" s="59"/>
      <c r="AD260" s="59"/>
      <c r="AE260" s="59"/>
      <c r="AF260" s="59"/>
      <c r="AG260" s="59"/>
      <c r="AH260" s="59"/>
      <c r="AI260" s="59"/>
      <c r="AJ260" s="59"/>
      <c r="AK260" s="59"/>
      <c r="AL260" s="59"/>
      <c r="AM260" s="59"/>
      <c r="AN260" s="59"/>
      <c r="AO260" s="59"/>
      <c r="AP260" s="59"/>
      <c r="AQ260" s="59"/>
    </row>
    <row r="261" ht="12.0" customHeight="1">
      <c r="A261" s="59"/>
      <c r="B261" s="59"/>
      <c r="C261" s="59"/>
      <c r="D261" s="59"/>
      <c r="E261" s="59"/>
      <c r="F261" s="59"/>
      <c r="G261" s="59"/>
      <c r="H261" s="59"/>
      <c r="I261" s="59"/>
      <c r="J261" s="59"/>
      <c r="K261" s="59"/>
      <c r="L261" s="59"/>
      <c r="M261" s="59"/>
      <c r="N261" s="59"/>
      <c r="O261" s="59"/>
      <c r="P261" s="59"/>
      <c r="Q261" s="59"/>
      <c r="R261" s="59"/>
      <c r="S261" s="59"/>
      <c r="T261" s="59"/>
      <c r="U261" s="59"/>
      <c r="V261" s="59"/>
      <c r="W261" s="59"/>
      <c r="X261" s="59"/>
      <c r="Y261" s="59"/>
      <c r="Z261" s="59"/>
      <c r="AA261" s="59"/>
      <c r="AB261" s="59"/>
      <c r="AC261" s="59"/>
      <c r="AD261" s="59"/>
      <c r="AE261" s="59"/>
      <c r="AF261" s="59"/>
      <c r="AG261" s="59"/>
      <c r="AH261" s="59"/>
      <c r="AI261" s="59"/>
      <c r="AJ261" s="59"/>
      <c r="AK261" s="59"/>
      <c r="AL261" s="59"/>
      <c r="AM261" s="59"/>
      <c r="AN261" s="59"/>
      <c r="AO261" s="59"/>
      <c r="AP261" s="59"/>
      <c r="AQ261" s="59"/>
    </row>
    <row r="262" ht="12.0" customHeight="1">
      <c r="A262" s="59"/>
      <c r="B262" s="59"/>
      <c r="C262" s="59"/>
      <c r="D262" s="59"/>
      <c r="E262" s="59"/>
      <c r="F262" s="59"/>
      <c r="G262" s="59"/>
      <c r="H262" s="59"/>
      <c r="I262" s="59"/>
      <c r="J262" s="59"/>
      <c r="K262" s="59"/>
      <c r="L262" s="59"/>
      <c r="M262" s="59"/>
      <c r="N262" s="59"/>
      <c r="O262" s="59"/>
      <c r="P262" s="59"/>
      <c r="Q262" s="59"/>
      <c r="R262" s="59"/>
      <c r="S262" s="59"/>
      <c r="T262" s="59"/>
      <c r="U262" s="59"/>
      <c r="V262" s="59"/>
      <c r="W262" s="59"/>
      <c r="X262" s="59"/>
      <c r="Y262" s="59"/>
      <c r="Z262" s="59"/>
      <c r="AA262" s="59"/>
      <c r="AB262" s="59"/>
      <c r="AC262" s="59"/>
      <c r="AD262" s="59"/>
      <c r="AE262" s="59"/>
      <c r="AF262" s="59"/>
      <c r="AG262" s="59"/>
      <c r="AH262" s="59"/>
      <c r="AI262" s="59"/>
      <c r="AJ262" s="59"/>
      <c r="AK262" s="59"/>
      <c r="AL262" s="59"/>
      <c r="AM262" s="59"/>
      <c r="AN262" s="59"/>
      <c r="AO262" s="59"/>
      <c r="AP262" s="59"/>
      <c r="AQ262" s="59"/>
    </row>
    <row r="263" ht="12.0" customHeight="1">
      <c r="A263" s="59"/>
      <c r="B263" s="59"/>
      <c r="C263" s="59"/>
      <c r="D263" s="59"/>
      <c r="E263" s="59"/>
      <c r="F263" s="59"/>
      <c r="G263" s="59"/>
      <c r="H263" s="59"/>
      <c r="I263" s="59"/>
      <c r="J263" s="59"/>
      <c r="K263" s="59"/>
      <c r="L263" s="59"/>
      <c r="M263" s="59"/>
      <c r="N263" s="59"/>
      <c r="O263" s="59"/>
      <c r="P263" s="59"/>
      <c r="Q263" s="59"/>
      <c r="R263" s="59"/>
      <c r="S263" s="59"/>
      <c r="T263" s="59"/>
      <c r="U263" s="59"/>
      <c r="V263" s="59"/>
      <c r="W263" s="59"/>
      <c r="X263" s="59"/>
      <c r="Y263" s="59"/>
      <c r="Z263" s="59"/>
      <c r="AA263" s="59"/>
      <c r="AB263" s="59"/>
      <c r="AC263" s="59"/>
      <c r="AD263" s="59"/>
      <c r="AE263" s="59"/>
      <c r="AF263" s="59"/>
      <c r="AG263" s="59"/>
      <c r="AH263" s="59"/>
      <c r="AI263" s="59"/>
      <c r="AJ263" s="59"/>
      <c r="AK263" s="59"/>
      <c r="AL263" s="59"/>
      <c r="AM263" s="59"/>
      <c r="AN263" s="59"/>
      <c r="AO263" s="59"/>
      <c r="AP263" s="59"/>
      <c r="AQ263" s="59"/>
    </row>
    <row r="264" ht="12.0" customHeight="1">
      <c r="A264" s="59"/>
      <c r="B264" s="59"/>
      <c r="C264" s="59"/>
      <c r="D264" s="59"/>
      <c r="E264" s="59"/>
      <c r="F264" s="59"/>
      <c r="G264" s="59"/>
      <c r="H264" s="59"/>
      <c r="I264" s="59"/>
      <c r="J264" s="59"/>
      <c r="K264" s="59"/>
      <c r="L264" s="59"/>
      <c r="M264" s="59"/>
      <c r="N264" s="59"/>
      <c r="O264" s="59"/>
      <c r="P264" s="59"/>
      <c r="Q264" s="59"/>
      <c r="R264" s="59"/>
      <c r="S264" s="59"/>
      <c r="T264" s="59"/>
      <c r="U264" s="59"/>
      <c r="V264" s="59"/>
      <c r="W264" s="59"/>
      <c r="X264" s="59"/>
      <c r="Y264" s="59"/>
      <c r="Z264" s="59"/>
      <c r="AA264" s="59"/>
      <c r="AB264" s="59"/>
      <c r="AC264" s="59"/>
      <c r="AD264" s="59"/>
      <c r="AE264" s="59"/>
      <c r="AF264" s="59"/>
      <c r="AG264" s="59"/>
      <c r="AH264" s="59"/>
      <c r="AI264" s="59"/>
      <c r="AJ264" s="59"/>
      <c r="AK264" s="59"/>
      <c r="AL264" s="59"/>
      <c r="AM264" s="59"/>
      <c r="AN264" s="59"/>
      <c r="AO264" s="59"/>
      <c r="AP264" s="59"/>
      <c r="AQ264" s="59"/>
    </row>
    <row r="265" ht="12.0" customHeight="1">
      <c r="A265" s="59"/>
      <c r="B265" s="59"/>
      <c r="C265" s="59"/>
      <c r="D265" s="59"/>
      <c r="E265" s="59"/>
      <c r="F265" s="59"/>
      <c r="G265" s="59"/>
      <c r="H265" s="59"/>
      <c r="I265" s="59"/>
      <c r="J265" s="59"/>
      <c r="K265" s="59"/>
      <c r="L265" s="59"/>
      <c r="M265" s="59"/>
      <c r="N265" s="59"/>
      <c r="O265" s="59"/>
      <c r="P265" s="59"/>
      <c r="Q265" s="59"/>
      <c r="R265" s="59"/>
      <c r="S265" s="59"/>
      <c r="T265" s="59"/>
      <c r="U265" s="59"/>
      <c r="V265" s="59"/>
      <c r="W265" s="59"/>
      <c r="X265" s="59"/>
      <c r="Y265" s="59"/>
      <c r="Z265" s="59"/>
      <c r="AA265" s="59"/>
      <c r="AB265" s="59"/>
      <c r="AC265" s="59"/>
      <c r="AD265" s="59"/>
      <c r="AE265" s="59"/>
      <c r="AF265" s="59"/>
      <c r="AG265" s="59"/>
      <c r="AH265" s="59"/>
      <c r="AI265" s="59"/>
      <c r="AJ265" s="59"/>
      <c r="AK265" s="59"/>
      <c r="AL265" s="59"/>
      <c r="AM265" s="59"/>
      <c r="AN265" s="59"/>
      <c r="AO265" s="59"/>
      <c r="AP265" s="59"/>
      <c r="AQ265" s="59"/>
    </row>
    <row r="266" ht="12.0" customHeight="1">
      <c r="A266" s="59"/>
      <c r="B266" s="59"/>
      <c r="C266" s="59"/>
      <c r="D266" s="59"/>
      <c r="E266" s="59"/>
      <c r="F266" s="59"/>
      <c r="G266" s="59"/>
      <c r="H266" s="59"/>
      <c r="I266" s="59"/>
      <c r="J266" s="59"/>
      <c r="K266" s="59"/>
      <c r="L266" s="59"/>
      <c r="M266" s="59"/>
      <c r="N266" s="59"/>
      <c r="O266" s="59"/>
      <c r="P266" s="59"/>
      <c r="Q266" s="59"/>
      <c r="R266" s="59"/>
      <c r="S266" s="59"/>
      <c r="T266" s="59"/>
      <c r="U266" s="59"/>
      <c r="V266" s="59"/>
      <c r="W266" s="59"/>
      <c r="X266" s="59"/>
      <c r="Y266" s="59"/>
      <c r="Z266" s="59"/>
      <c r="AA266" s="59"/>
      <c r="AB266" s="59"/>
      <c r="AC266" s="59"/>
      <c r="AD266" s="59"/>
      <c r="AE266" s="59"/>
      <c r="AF266" s="59"/>
      <c r="AG266" s="59"/>
      <c r="AH266" s="59"/>
      <c r="AI266" s="59"/>
      <c r="AJ266" s="59"/>
      <c r="AK266" s="59"/>
      <c r="AL266" s="59"/>
      <c r="AM266" s="59"/>
      <c r="AN266" s="59"/>
      <c r="AO266" s="59"/>
      <c r="AP266" s="59"/>
      <c r="AQ266" s="59"/>
    </row>
    <row r="267" ht="12.0" customHeight="1">
      <c r="A267" s="59"/>
      <c r="B267" s="59"/>
      <c r="C267" s="59"/>
      <c r="D267" s="59"/>
      <c r="E267" s="59"/>
      <c r="F267" s="59"/>
      <c r="G267" s="59"/>
      <c r="H267" s="59"/>
      <c r="I267" s="59"/>
      <c r="J267" s="59"/>
      <c r="K267" s="59"/>
      <c r="L267" s="59"/>
      <c r="M267" s="59"/>
      <c r="N267" s="59"/>
      <c r="O267" s="59"/>
      <c r="P267" s="59"/>
      <c r="Q267" s="59"/>
      <c r="R267" s="59"/>
      <c r="S267" s="59"/>
      <c r="T267" s="59"/>
      <c r="U267" s="59"/>
      <c r="V267" s="59"/>
      <c r="W267" s="59"/>
      <c r="X267" s="59"/>
      <c r="Y267" s="59"/>
      <c r="Z267" s="59"/>
      <c r="AA267" s="59"/>
      <c r="AB267" s="59"/>
      <c r="AC267" s="59"/>
      <c r="AD267" s="59"/>
      <c r="AE267" s="59"/>
      <c r="AF267" s="59"/>
      <c r="AG267" s="59"/>
      <c r="AH267" s="59"/>
      <c r="AI267" s="59"/>
      <c r="AJ267" s="59"/>
      <c r="AK267" s="59"/>
      <c r="AL267" s="59"/>
      <c r="AM267" s="59"/>
      <c r="AN267" s="59"/>
      <c r="AO267" s="59"/>
      <c r="AP267" s="59"/>
      <c r="AQ267" s="59"/>
    </row>
    <row r="268" ht="12.0" customHeight="1">
      <c r="A268" s="59"/>
      <c r="B268" s="59"/>
      <c r="C268" s="59"/>
      <c r="D268" s="59"/>
      <c r="E268" s="59"/>
      <c r="F268" s="59"/>
      <c r="G268" s="59"/>
      <c r="H268" s="59"/>
      <c r="I268" s="59"/>
      <c r="J268" s="59"/>
      <c r="K268" s="59"/>
      <c r="L268" s="59"/>
      <c r="M268" s="59"/>
      <c r="N268" s="59"/>
      <c r="O268" s="59"/>
      <c r="P268" s="59"/>
      <c r="Q268" s="59"/>
      <c r="R268" s="59"/>
      <c r="S268" s="59"/>
      <c r="T268" s="59"/>
      <c r="U268" s="59"/>
      <c r="V268" s="59"/>
      <c r="W268" s="59"/>
      <c r="X268" s="59"/>
      <c r="Y268" s="59"/>
      <c r="Z268" s="59"/>
      <c r="AA268" s="59"/>
      <c r="AB268" s="59"/>
      <c r="AC268" s="59"/>
      <c r="AD268" s="59"/>
      <c r="AE268" s="59"/>
      <c r="AF268" s="59"/>
      <c r="AG268" s="59"/>
      <c r="AH268" s="59"/>
      <c r="AI268" s="59"/>
      <c r="AJ268" s="59"/>
      <c r="AK268" s="59"/>
      <c r="AL268" s="59"/>
      <c r="AM268" s="59"/>
      <c r="AN268" s="59"/>
      <c r="AO268" s="59"/>
      <c r="AP268" s="59"/>
      <c r="AQ268" s="59"/>
    </row>
    <row r="269" ht="12.0" customHeight="1">
      <c r="A269" s="59"/>
      <c r="B269" s="59"/>
      <c r="C269" s="59"/>
      <c r="D269" s="59"/>
      <c r="E269" s="59"/>
      <c r="F269" s="59"/>
      <c r="G269" s="59"/>
      <c r="H269" s="59"/>
      <c r="I269" s="59"/>
      <c r="J269" s="59"/>
      <c r="K269" s="59"/>
      <c r="L269" s="59"/>
      <c r="M269" s="59"/>
      <c r="N269" s="59"/>
      <c r="O269" s="59"/>
      <c r="P269" s="59"/>
      <c r="Q269" s="59"/>
      <c r="R269" s="59"/>
      <c r="S269" s="59"/>
      <c r="T269" s="59"/>
      <c r="U269" s="59"/>
      <c r="V269" s="59"/>
      <c r="W269" s="59"/>
      <c r="X269" s="59"/>
      <c r="Y269" s="59"/>
      <c r="Z269" s="59"/>
      <c r="AA269" s="59"/>
      <c r="AB269" s="59"/>
      <c r="AC269" s="59"/>
      <c r="AD269" s="59"/>
      <c r="AE269" s="59"/>
      <c r="AF269" s="59"/>
      <c r="AG269" s="59"/>
      <c r="AH269" s="59"/>
      <c r="AI269" s="59"/>
      <c r="AJ269" s="59"/>
      <c r="AK269" s="59"/>
      <c r="AL269" s="59"/>
      <c r="AM269" s="59"/>
      <c r="AN269" s="59"/>
      <c r="AO269" s="59"/>
      <c r="AP269" s="59"/>
      <c r="AQ269" s="59"/>
    </row>
    <row r="270" ht="12.0" customHeight="1">
      <c r="A270" s="59"/>
      <c r="B270" s="59"/>
      <c r="C270" s="59"/>
      <c r="D270" s="59"/>
      <c r="E270" s="59"/>
      <c r="F270" s="59"/>
      <c r="G270" s="59"/>
      <c r="H270" s="59"/>
      <c r="I270" s="59"/>
      <c r="J270" s="59"/>
      <c r="K270" s="59"/>
      <c r="L270" s="59"/>
      <c r="M270" s="59"/>
      <c r="N270" s="59"/>
      <c r="O270" s="59"/>
      <c r="P270" s="59"/>
      <c r="Q270" s="59"/>
      <c r="R270" s="59"/>
      <c r="S270" s="59"/>
      <c r="T270" s="59"/>
      <c r="U270" s="59"/>
      <c r="V270" s="59"/>
      <c r="W270" s="59"/>
      <c r="X270" s="59"/>
      <c r="Y270" s="59"/>
      <c r="Z270" s="59"/>
      <c r="AA270" s="59"/>
      <c r="AB270" s="59"/>
      <c r="AC270" s="59"/>
      <c r="AD270" s="59"/>
      <c r="AE270" s="59"/>
      <c r="AF270" s="59"/>
      <c r="AG270" s="59"/>
      <c r="AH270" s="59"/>
      <c r="AI270" s="59"/>
      <c r="AJ270" s="59"/>
      <c r="AK270" s="59"/>
      <c r="AL270" s="59"/>
      <c r="AM270" s="59"/>
      <c r="AN270" s="59"/>
      <c r="AO270" s="59"/>
      <c r="AP270" s="59"/>
      <c r="AQ270" s="59"/>
    </row>
    <row r="271" ht="12.0" customHeight="1">
      <c r="A271" s="59"/>
      <c r="B271" s="59"/>
      <c r="C271" s="59"/>
      <c r="D271" s="59"/>
      <c r="E271" s="59"/>
      <c r="F271" s="59"/>
      <c r="G271" s="59"/>
      <c r="H271" s="59"/>
      <c r="I271" s="59"/>
      <c r="J271" s="59"/>
      <c r="K271" s="59"/>
      <c r="L271" s="59"/>
      <c r="M271" s="59"/>
      <c r="N271" s="59"/>
      <c r="O271" s="59"/>
      <c r="P271" s="59"/>
      <c r="Q271" s="59"/>
      <c r="R271" s="59"/>
      <c r="S271" s="59"/>
      <c r="T271" s="59"/>
      <c r="U271" s="59"/>
      <c r="V271" s="59"/>
      <c r="W271" s="59"/>
      <c r="X271" s="59"/>
      <c r="Y271" s="59"/>
      <c r="Z271" s="59"/>
      <c r="AA271" s="59"/>
      <c r="AB271" s="59"/>
      <c r="AC271" s="59"/>
      <c r="AD271" s="59"/>
      <c r="AE271" s="59"/>
      <c r="AF271" s="59"/>
      <c r="AG271" s="59"/>
      <c r="AH271" s="59"/>
      <c r="AI271" s="59"/>
      <c r="AJ271" s="59"/>
      <c r="AK271" s="59"/>
      <c r="AL271" s="59"/>
      <c r="AM271" s="59"/>
      <c r="AN271" s="59"/>
      <c r="AO271" s="59"/>
      <c r="AP271" s="59"/>
      <c r="AQ271" s="59"/>
    </row>
    <row r="272" ht="12.0" customHeight="1">
      <c r="A272" s="59"/>
      <c r="B272" s="59"/>
      <c r="C272" s="59"/>
      <c r="D272" s="59"/>
      <c r="E272" s="59"/>
      <c r="F272" s="59"/>
      <c r="G272" s="59"/>
      <c r="H272" s="59"/>
      <c r="I272" s="59"/>
      <c r="J272" s="59"/>
      <c r="K272" s="59"/>
      <c r="L272" s="59"/>
      <c r="M272" s="59"/>
      <c r="N272" s="59"/>
      <c r="O272" s="59"/>
      <c r="P272" s="59"/>
      <c r="Q272" s="59"/>
      <c r="R272" s="59"/>
      <c r="S272" s="59"/>
      <c r="T272" s="59"/>
      <c r="U272" s="59"/>
      <c r="V272" s="59"/>
      <c r="W272" s="59"/>
      <c r="X272" s="59"/>
      <c r="Y272" s="59"/>
      <c r="Z272" s="59"/>
      <c r="AA272" s="59"/>
      <c r="AB272" s="59"/>
      <c r="AC272" s="59"/>
      <c r="AD272" s="59"/>
      <c r="AE272" s="59"/>
      <c r="AF272" s="59"/>
      <c r="AG272" s="59"/>
      <c r="AH272" s="59"/>
      <c r="AI272" s="59"/>
      <c r="AJ272" s="59"/>
      <c r="AK272" s="59"/>
      <c r="AL272" s="59"/>
      <c r="AM272" s="59"/>
      <c r="AN272" s="59"/>
      <c r="AO272" s="59"/>
      <c r="AP272" s="59"/>
      <c r="AQ272" s="59"/>
    </row>
    <row r="273" ht="12.0" customHeight="1">
      <c r="A273" s="59"/>
      <c r="B273" s="59"/>
      <c r="C273" s="59"/>
      <c r="D273" s="59"/>
      <c r="E273" s="59"/>
      <c r="F273" s="59"/>
      <c r="G273" s="59"/>
      <c r="H273" s="59"/>
      <c r="I273" s="59"/>
      <c r="J273" s="59"/>
      <c r="K273" s="59"/>
      <c r="L273" s="59"/>
      <c r="M273" s="59"/>
      <c r="N273" s="59"/>
      <c r="O273" s="59"/>
      <c r="P273" s="59"/>
      <c r="Q273" s="59"/>
      <c r="R273" s="59"/>
      <c r="S273" s="59"/>
      <c r="T273" s="59"/>
      <c r="U273" s="59"/>
      <c r="V273" s="59"/>
      <c r="W273" s="59"/>
      <c r="X273" s="59"/>
      <c r="Y273" s="59"/>
      <c r="Z273" s="59"/>
      <c r="AA273" s="59"/>
      <c r="AB273" s="59"/>
      <c r="AC273" s="59"/>
      <c r="AD273" s="59"/>
      <c r="AE273" s="59"/>
      <c r="AF273" s="59"/>
      <c r="AG273" s="59"/>
      <c r="AH273" s="59"/>
      <c r="AI273" s="59"/>
      <c r="AJ273" s="59"/>
      <c r="AK273" s="59"/>
      <c r="AL273" s="59"/>
      <c r="AM273" s="59"/>
      <c r="AN273" s="59"/>
      <c r="AO273" s="59"/>
      <c r="AP273" s="59"/>
      <c r="AQ273" s="59"/>
    </row>
    <row r="274" ht="12.0" customHeight="1">
      <c r="A274" s="59"/>
      <c r="B274" s="59"/>
      <c r="C274" s="59"/>
      <c r="D274" s="59"/>
      <c r="E274" s="59"/>
      <c r="F274" s="59"/>
      <c r="G274" s="59"/>
      <c r="H274" s="59"/>
      <c r="I274" s="59"/>
      <c r="J274" s="59"/>
      <c r="K274" s="59"/>
      <c r="L274" s="59"/>
      <c r="M274" s="59"/>
      <c r="N274" s="59"/>
      <c r="O274" s="59"/>
      <c r="P274" s="59"/>
      <c r="Q274" s="59"/>
      <c r="R274" s="59"/>
      <c r="S274" s="59"/>
      <c r="T274" s="59"/>
      <c r="U274" s="59"/>
      <c r="V274" s="59"/>
      <c r="W274" s="59"/>
      <c r="X274" s="59"/>
      <c r="Y274" s="59"/>
      <c r="Z274" s="59"/>
      <c r="AA274" s="59"/>
      <c r="AB274" s="59"/>
      <c r="AC274" s="59"/>
      <c r="AD274" s="59"/>
      <c r="AE274" s="59"/>
      <c r="AF274" s="59"/>
      <c r="AG274" s="59"/>
      <c r="AH274" s="59"/>
      <c r="AI274" s="59"/>
      <c r="AJ274" s="59"/>
      <c r="AK274" s="59"/>
      <c r="AL274" s="59"/>
      <c r="AM274" s="59"/>
      <c r="AN274" s="59"/>
      <c r="AO274" s="59"/>
      <c r="AP274" s="59"/>
      <c r="AQ274" s="59"/>
    </row>
    <row r="275" ht="12.0" customHeight="1">
      <c r="A275" s="59"/>
      <c r="B275" s="59"/>
      <c r="C275" s="59"/>
      <c r="D275" s="59"/>
      <c r="E275" s="59"/>
      <c r="F275" s="59"/>
      <c r="G275" s="59"/>
      <c r="H275" s="59"/>
      <c r="I275" s="59"/>
      <c r="J275" s="59"/>
      <c r="K275" s="59"/>
      <c r="L275" s="59"/>
      <c r="M275" s="59"/>
      <c r="N275" s="59"/>
      <c r="O275" s="59"/>
      <c r="P275" s="59"/>
      <c r="Q275" s="59"/>
      <c r="R275" s="59"/>
      <c r="S275" s="59"/>
      <c r="T275" s="59"/>
      <c r="U275" s="59"/>
      <c r="V275" s="59"/>
      <c r="W275" s="59"/>
      <c r="X275" s="59"/>
      <c r="Y275" s="59"/>
      <c r="Z275" s="59"/>
      <c r="AA275" s="59"/>
      <c r="AB275" s="59"/>
      <c r="AC275" s="59"/>
      <c r="AD275" s="59"/>
      <c r="AE275" s="59"/>
      <c r="AF275" s="59"/>
      <c r="AG275" s="59"/>
      <c r="AH275" s="59"/>
      <c r="AI275" s="59"/>
      <c r="AJ275" s="59"/>
      <c r="AK275" s="59"/>
      <c r="AL275" s="59"/>
      <c r="AM275" s="59"/>
      <c r="AN275" s="59"/>
      <c r="AO275" s="59"/>
      <c r="AP275" s="59"/>
      <c r="AQ275" s="59"/>
    </row>
    <row r="276" ht="12.0" customHeight="1">
      <c r="A276" s="59"/>
      <c r="B276" s="59"/>
      <c r="C276" s="59"/>
      <c r="D276" s="59"/>
      <c r="E276" s="59"/>
      <c r="F276" s="59"/>
      <c r="G276" s="59"/>
      <c r="H276" s="59"/>
      <c r="I276" s="59"/>
      <c r="J276" s="59"/>
      <c r="K276" s="59"/>
      <c r="L276" s="59"/>
      <c r="M276" s="59"/>
      <c r="N276" s="59"/>
      <c r="O276" s="59"/>
      <c r="P276" s="59"/>
      <c r="Q276" s="59"/>
      <c r="R276" s="59"/>
      <c r="S276" s="59"/>
      <c r="T276" s="59"/>
      <c r="U276" s="59"/>
      <c r="V276" s="59"/>
      <c r="W276" s="59"/>
      <c r="X276" s="59"/>
      <c r="Y276" s="59"/>
      <c r="Z276" s="59"/>
      <c r="AA276" s="59"/>
      <c r="AB276" s="59"/>
      <c r="AC276" s="59"/>
      <c r="AD276" s="59"/>
      <c r="AE276" s="59"/>
      <c r="AF276" s="59"/>
      <c r="AG276" s="59"/>
      <c r="AH276" s="59"/>
      <c r="AI276" s="59"/>
      <c r="AJ276" s="59"/>
      <c r="AK276" s="59"/>
      <c r="AL276" s="59"/>
      <c r="AM276" s="59"/>
      <c r="AN276" s="59"/>
      <c r="AO276" s="59"/>
      <c r="AP276" s="59"/>
      <c r="AQ276" s="59"/>
    </row>
    <row r="277" ht="12.0" customHeight="1">
      <c r="A277" s="59"/>
      <c r="B277" s="59"/>
      <c r="C277" s="59"/>
      <c r="D277" s="59"/>
      <c r="E277" s="59"/>
      <c r="F277" s="59"/>
      <c r="G277" s="59"/>
      <c r="H277" s="59"/>
      <c r="I277" s="59"/>
      <c r="J277" s="59"/>
      <c r="K277" s="59"/>
      <c r="L277" s="59"/>
      <c r="M277" s="59"/>
      <c r="N277" s="59"/>
      <c r="O277" s="59"/>
      <c r="P277" s="59"/>
      <c r="Q277" s="59"/>
      <c r="R277" s="59"/>
      <c r="S277" s="59"/>
      <c r="T277" s="59"/>
      <c r="U277" s="59"/>
      <c r="V277" s="59"/>
      <c r="W277" s="59"/>
      <c r="X277" s="59"/>
      <c r="Y277" s="59"/>
      <c r="Z277" s="59"/>
      <c r="AA277" s="59"/>
      <c r="AB277" s="59"/>
      <c r="AC277" s="59"/>
      <c r="AD277" s="59"/>
      <c r="AE277" s="59"/>
      <c r="AF277" s="59"/>
      <c r="AG277" s="59"/>
      <c r="AH277" s="59"/>
      <c r="AI277" s="59"/>
      <c r="AJ277" s="59"/>
      <c r="AK277" s="59"/>
      <c r="AL277" s="59"/>
      <c r="AM277" s="59"/>
      <c r="AN277" s="59"/>
      <c r="AO277" s="59"/>
      <c r="AP277" s="59"/>
      <c r="AQ277" s="59"/>
    </row>
    <row r="278" ht="12.0" customHeight="1">
      <c r="A278" s="59"/>
      <c r="B278" s="59"/>
      <c r="C278" s="59"/>
      <c r="D278" s="59"/>
      <c r="E278" s="59"/>
      <c r="F278" s="59"/>
      <c r="G278" s="59"/>
      <c r="H278" s="59"/>
      <c r="I278" s="59"/>
      <c r="J278" s="59"/>
      <c r="K278" s="59"/>
      <c r="L278" s="59"/>
      <c r="M278" s="59"/>
      <c r="N278" s="59"/>
      <c r="O278" s="59"/>
      <c r="P278" s="59"/>
      <c r="Q278" s="59"/>
      <c r="R278" s="59"/>
      <c r="S278" s="59"/>
      <c r="T278" s="59"/>
      <c r="U278" s="59"/>
      <c r="V278" s="59"/>
      <c r="W278" s="59"/>
      <c r="X278" s="59"/>
      <c r="Y278" s="59"/>
      <c r="Z278" s="59"/>
      <c r="AA278" s="59"/>
      <c r="AB278" s="59"/>
      <c r="AC278" s="59"/>
      <c r="AD278" s="59"/>
      <c r="AE278" s="59"/>
      <c r="AF278" s="59"/>
      <c r="AG278" s="59"/>
      <c r="AH278" s="59"/>
      <c r="AI278" s="59"/>
      <c r="AJ278" s="59"/>
      <c r="AK278" s="59"/>
      <c r="AL278" s="59"/>
      <c r="AM278" s="59"/>
      <c r="AN278" s="59"/>
      <c r="AO278" s="59"/>
      <c r="AP278" s="59"/>
      <c r="AQ278" s="59"/>
    </row>
    <row r="279" ht="12.0" customHeight="1">
      <c r="A279" s="59"/>
      <c r="B279" s="59"/>
      <c r="C279" s="59"/>
      <c r="D279" s="59"/>
      <c r="E279" s="59"/>
      <c r="F279" s="59"/>
      <c r="G279" s="59"/>
      <c r="H279" s="59"/>
      <c r="I279" s="59"/>
      <c r="J279" s="59"/>
      <c r="K279" s="59"/>
      <c r="L279" s="59"/>
      <c r="M279" s="59"/>
      <c r="N279" s="59"/>
      <c r="O279" s="59"/>
      <c r="P279" s="59"/>
      <c r="Q279" s="59"/>
      <c r="R279" s="59"/>
      <c r="S279" s="59"/>
      <c r="T279" s="59"/>
      <c r="U279" s="59"/>
      <c r="V279" s="59"/>
      <c r="W279" s="59"/>
      <c r="X279" s="59"/>
      <c r="Y279" s="59"/>
      <c r="Z279" s="59"/>
      <c r="AA279" s="59"/>
      <c r="AB279" s="59"/>
      <c r="AC279" s="59"/>
      <c r="AD279" s="59"/>
      <c r="AE279" s="59"/>
      <c r="AF279" s="59"/>
      <c r="AG279" s="59"/>
      <c r="AH279" s="59"/>
      <c r="AI279" s="59"/>
      <c r="AJ279" s="59"/>
      <c r="AK279" s="59"/>
      <c r="AL279" s="59"/>
      <c r="AM279" s="59"/>
      <c r="AN279" s="59"/>
      <c r="AO279" s="59"/>
      <c r="AP279" s="59"/>
      <c r="AQ279" s="59"/>
    </row>
    <row r="280" ht="12.0" customHeight="1">
      <c r="A280" s="59"/>
      <c r="B280" s="59"/>
      <c r="C280" s="59"/>
      <c r="D280" s="59"/>
      <c r="E280" s="59"/>
      <c r="F280" s="59"/>
      <c r="G280" s="59"/>
      <c r="H280" s="59"/>
      <c r="I280" s="59"/>
      <c r="J280" s="59"/>
      <c r="K280" s="59"/>
      <c r="L280" s="59"/>
      <c r="M280" s="59"/>
      <c r="N280" s="59"/>
      <c r="O280" s="59"/>
      <c r="P280" s="59"/>
      <c r="Q280" s="59"/>
      <c r="R280" s="59"/>
      <c r="S280" s="59"/>
      <c r="T280" s="59"/>
      <c r="U280" s="59"/>
      <c r="V280" s="59"/>
      <c r="W280" s="59"/>
      <c r="X280" s="59"/>
      <c r="Y280" s="59"/>
      <c r="Z280" s="59"/>
      <c r="AA280" s="59"/>
      <c r="AB280" s="59"/>
      <c r="AC280" s="59"/>
      <c r="AD280" s="59"/>
      <c r="AE280" s="59"/>
      <c r="AF280" s="59"/>
      <c r="AG280" s="59"/>
      <c r="AH280" s="59"/>
      <c r="AI280" s="59"/>
      <c r="AJ280" s="59"/>
      <c r="AK280" s="59"/>
      <c r="AL280" s="59"/>
      <c r="AM280" s="59"/>
      <c r="AN280" s="59"/>
      <c r="AO280" s="59"/>
      <c r="AP280" s="59"/>
      <c r="AQ280" s="59"/>
    </row>
    <row r="281" ht="12.0" customHeight="1">
      <c r="A281" s="59"/>
      <c r="B281" s="59"/>
      <c r="C281" s="59"/>
      <c r="D281" s="59"/>
      <c r="E281" s="59"/>
      <c r="F281" s="59"/>
      <c r="G281" s="59"/>
      <c r="H281" s="59"/>
      <c r="I281" s="59"/>
      <c r="J281" s="59"/>
      <c r="K281" s="59"/>
      <c r="L281" s="59"/>
      <c r="M281" s="59"/>
      <c r="N281" s="59"/>
      <c r="O281" s="59"/>
      <c r="P281" s="59"/>
      <c r="Q281" s="59"/>
      <c r="R281" s="59"/>
      <c r="S281" s="59"/>
      <c r="T281" s="59"/>
      <c r="U281" s="59"/>
      <c r="V281" s="59"/>
      <c r="W281" s="59"/>
      <c r="X281" s="59"/>
      <c r="Y281" s="59"/>
      <c r="Z281" s="59"/>
      <c r="AA281" s="59"/>
      <c r="AB281" s="59"/>
      <c r="AC281" s="59"/>
      <c r="AD281" s="59"/>
      <c r="AE281" s="59"/>
      <c r="AF281" s="59"/>
      <c r="AG281" s="59"/>
      <c r="AH281" s="59"/>
      <c r="AI281" s="59"/>
      <c r="AJ281" s="59"/>
      <c r="AK281" s="59"/>
      <c r="AL281" s="59"/>
      <c r="AM281" s="59"/>
      <c r="AN281" s="59"/>
      <c r="AO281" s="59"/>
      <c r="AP281" s="59"/>
      <c r="AQ281" s="59"/>
    </row>
    <row r="282" ht="12.0" customHeight="1">
      <c r="A282" s="59"/>
      <c r="B282" s="59"/>
      <c r="C282" s="59"/>
      <c r="D282" s="59"/>
      <c r="E282" s="59"/>
      <c r="F282" s="59"/>
      <c r="G282" s="59"/>
      <c r="H282" s="59"/>
      <c r="I282" s="59"/>
      <c r="J282" s="59"/>
      <c r="K282" s="59"/>
      <c r="L282" s="59"/>
      <c r="M282" s="59"/>
      <c r="N282" s="59"/>
      <c r="O282" s="59"/>
      <c r="P282" s="59"/>
      <c r="Q282" s="59"/>
      <c r="R282" s="59"/>
      <c r="S282" s="59"/>
      <c r="T282" s="59"/>
      <c r="U282" s="59"/>
      <c r="V282" s="59"/>
      <c r="W282" s="59"/>
      <c r="X282" s="59"/>
      <c r="Y282" s="59"/>
      <c r="Z282" s="59"/>
      <c r="AA282" s="59"/>
      <c r="AB282" s="59"/>
      <c r="AC282" s="59"/>
      <c r="AD282" s="59"/>
      <c r="AE282" s="59"/>
      <c r="AF282" s="59"/>
      <c r="AG282" s="59"/>
      <c r="AH282" s="59"/>
      <c r="AI282" s="59"/>
      <c r="AJ282" s="59"/>
      <c r="AK282" s="59"/>
      <c r="AL282" s="59"/>
      <c r="AM282" s="59"/>
      <c r="AN282" s="59"/>
      <c r="AO282" s="59"/>
      <c r="AP282" s="59"/>
      <c r="AQ282" s="59"/>
    </row>
    <row r="283" ht="12.0" customHeight="1">
      <c r="A283" s="59"/>
      <c r="B283" s="59"/>
      <c r="C283" s="59"/>
      <c r="D283" s="59"/>
      <c r="E283" s="59"/>
      <c r="F283" s="59"/>
      <c r="G283" s="59"/>
      <c r="H283" s="59"/>
      <c r="I283" s="59"/>
      <c r="J283" s="59"/>
      <c r="K283" s="59"/>
      <c r="L283" s="59"/>
      <c r="M283" s="59"/>
      <c r="N283" s="59"/>
      <c r="O283" s="59"/>
      <c r="P283" s="59"/>
      <c r="Q283" s="59"/>
      <c r="R283" s="59"/>
      <c r="S283" s="59"/>
      <c r="T283" s="59"/>
      <c r="U283" s="59"/>
      <c r="V283" s="59"/>
      <c r="W283" s="59"/>
      <c r="X283" s="59"/>
      <c r="Y283" s="59"/>
      <c r="Z283" s="59"/>
      <c r="AA283" s="59"/>
      <c r="AB283" s="59"/>
      <c r="AC283" s="59"/>
      <c r="AD283" s="59"/>
      <c r="AE283" s="59"/>
      <c r="AF283" s="59"/>
      <c r="AG283" s="59"/>
      <c r="AH283" s="59"/>
      <c r="AI283" s="59"/>
      <c r="AJ283" s="59"/>
      <c r="AK283" s="59"/>
      <c r="AL283" s="59"/>
      <c r="AM283" s="59"/>
      <c r="AN283" s="59"/>
      <c r="AO283" s="59"/>
      <c r="AP283" s="59"/>
      <c r="AQ283" s="59"/>
    </row>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AE12:AG12"/>
    <mergeCell ref="AI12:AJ12"/>
    <mergeCell ref="AL12:AN12"/>
    <mergeCell ref="AP12:AQ12"/>
    <mergeCell ref="N12:O12"/>
    <mergeCell ref="N13:N14"/>
    <mergeCell ref="O13:O14"/>
    <mergeCell ref="B55:D55"/>
    <mergeCell ref="B56:D56"/>
    <mergeCell ref="B61:D61"/>
    <mergeCell ref="B62:D62"/>
    <mergeCell ref="U13:U14"/>
    <mergeCell ref="V13:V14"/>
    <mergeCell ref="AB13:AB14"/>
    <mergeCell ref="AC13:AC14"/>
    <mergeCell ref="AI13:AI14"/>
    <mergeCell ref="AJ13:AJ14"/>
    <mergeCell ref="AP13:AP14"/>
    <mergeCell ref="AQ13:AQ14"/>
    <mergeCell ref="F12:H12"/>
    <mergeCell ref="J12:L12"/>
    <mergeCell ref="Q12:S12"/>
    <mergeCell ref="U12:V12"/>
    <mergeCell ref="X12:Z12"/>
    <mergeCell ref="AB12:AC12"/>
    <mergeCell ref="D13:D14"/>
  </mergeCells>
  <dataValidations>
    <dataValidation type="list" allowBlank="1" showErrorMessage="1" sqref="D8">
      <formula1>"TOU,non-TOU"</formula1>
    </dataValidation>
    <dataValidation type="list" allowBlank="1" showErrorMessage="1" sqref="E15:E28 E30:E38 E40:E41 E43:E51 E57 E63">
      <formula1>#REF!</formula1>
    </dataValidation>
    <dataValidation type="list" allowBlank="1" showInputMessage="1" showErrorMessage="1" prompt="Select Charge Unit - monthly, per kWh, per kW" sqref="D15:D28 D30:D38 D40:D41 D43:D51 D57 D63">
      <formula1>"Monthly,per kWh,per kW"</formula1>
    </dataValidation>
  </dataValidations>
  <printOptions/>
  <pageMargins bottom="0.984251968503937" footer="0.0" header="0.0" left="0.7480314960629921" right="0.7480314960629921" top="0.984251968503937"/>
  <pageSetup orientation="landscape"/>
  <drawing r:id="rId1"/>
</worksheet>
</file>

<file path=xl/worksheets/sheet2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3.0"/>
    <col customWidth="1" min="2" max="2" width="26.38"/>
    <col customWidth="1" min="3" max="3" width="3.25"/>
    <col customWidth="1" min="4" max="4" width="11.38"/>
    <col customWidth="1" min="5" max="5" width="1.38"/>
    <col customWidth="1" min="6" max="6" width="9.38"/>
    <col customWidth="1" min="7" max="7" width="8.75"/>
    <col customWidth="1" min="8" max="8" width="12.25"/>
    <col customWidth="1" min="9" max="9" width="0.75"/>
    <col customWidth="1" min="10" max="10" width="9.25"/>
    <col customWidth="1" min="11" max="11" width="8.75"/>
    <col customWidth="1" min="12" max="12" width="12.25"/>
    <col customWidth="1" min="13" max="13" width="0.38"/>
    <col customWidth="1" min="14" max="14" width="9.38"/>
    <col customWidth="1" min="15" max="15" width="10.0"/>
    <col customWidth="1" min="16" max="16" width="0.38"/>
    <col customWidth="1" min="17" max="17" width="9.25"/>
    <col customWidth="1" min="18" max="18" width="8.75"/>
    <col customWidth="1" min="19" max="19" width="12.25"/>
    <col customWidth="1" min="20" max="20" width="0.38"/>
    <col customWidth="1" min="21" max="21" width="9.38"/>
    <col customWidth="1" min="22" max="22" width="10.0"/>
    <col customWidth="1" min="23" max="23" width="0.38"/>
    <col customWidth="1" min="24" max="24" width="9.25"/>
    <col customWidth="1" min="25" max="25" width="8.75"/>
    <col customWidth="1" min="26" max="26" width="12.25"/>
    <col customWidth="1" min="27" max="27" width="0.38"/>
    <col customWidth="1" min="28" max="28" width="9.38"/>
    <col customWidth="1" min="29" max="29" width="10.0"/>
    <col customWidth="1" min="30" max="30" width="0.38"/>
    <col customWidth="1" min="31" max="31" width="10.38"/>
    <col customWidth="1" min="32" max="32" width="8.75"/>
    <col customWidth="1" min="33" max="33" width="12.25"/>
    <col customWidth="1" min="34" max="34" width="0.38"/>
    <col customWidth="1" min="35" max="35" width="9.38"/>
    <col customWidth="1" min="36" max="36" width="10.0"/>
    <col customWidth="1" min="37" max="37" width="0.75"/>
    <col customWidth="1" min="38" max="38" width="10.38"/>
    <col customWidth="1" min="39" max="39" width="8.75"/>
    <col customWidth="1" min="40" max="40" width="12.25"/>
    <col customWidth="1" min="41" max="41" width="1.25"/>
    <col customWidth="1" min="42" max="42" width="9.38"/>
    <col customWidth="1" min="43" max="43" width="10.0"/>
    <col customWidth="1" min="44" max="44" width="1.25"/>
    <col customWidth="1" min="45" max="50" width="12.38"/>
  </cols>
  <sheetData>
    <row r="1" ht="12.0" customHeight="1">
      <c r="A1" s="59"/>
      <c r="B1" s="59"/>
      <c r="C1" s="59"/>
      <c r="D1" s="59"/>
      <c r="E1" s="59"/>
      <c r="F1" s="59"/>
      <c r="G1" s="59"/>
      <c r="H1" s="59"/>
      <c r="I1" s="59"/>
      <c r="J1" s="59"/>
      <c r="K1" s="59"/>
      <c r="L1" s="3"/>
      <c r="M1" s="3"/>
      <c r="N1" s="3"/>
      <c r="O1" s="3"/>
      <c r="P1" s="3"/>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3"/>
      <c r="AT1" s="3"/>
      <c r="AU1" s="3"/>
      <c r="AV1" s="3"/>
      <c r="AW1" s="3"/>
      <c r="AX1" s="3"/>
    </row>
    <row r="2" ht="12.0" customHeight="1">
      <c r="A2" s="59"/>
      <c r="B2" s="59"/>
      <c r="C2" s="401"/>
      <c r="D2" s="401"/>
      <c r="E2" s="401"/>
      <c r="F2" s="401" t="s">
        <v>291</v>
      </c>
      <c r="G2" s="401"/>
      <c r="H2" s="401"/>
      <c r="I2" s="401"/>
      <c r="J2" s="401"/>
      <c r="K2" s="401"/>
      <c r="L2" s="401"/>
      <c r="M2" s="401"/>
      <c r="N2" s="401"/>
      <c r="O2" s="401"/>
      <c r="P2" s="3"/>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3"/>
      <c r="AT2" s="3"/>
      <c r="AU2" s="3"/>
      <c r="AV2" s="3"/>
      <c r="AW2" s="3"/>
      <c r="AX2" s="3"/>
    </row>
    <row r="3" ht="12.0" customHeight="1">
      <c r="A3" s="59"/>
      <c r="B3" s="59"/>
      <c r="C3" s="401"/>
      <c r="D3" s="401"/>
      <c r="E3" s="401"/>
      <c r="F3" s="401" t="s">
        <v>293</v>
      </c>
      <c r="G3" s="401"/>
      <c r="H3" s="401"/>
      <c r="I3" s="401"/>
      <c r="J3" s="401"/>
      <c r="K3" s="401"/>
      <c r="L3" s="401"/>
      <c r="M3" s="401"/>
      <c r="N3" s="401"/>
      <c r="O3" s="401"/>
      <c r="P3" s="3"/>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c r="AS3" s="3"/>
      <c r="AT3" s="3"/>
      <c r="AU3" s="3"/>
      <c r="AV3" s="3"/>
      <c r="AW3" s="3"/>
      <c r="AX3" s="3"/>
    </row>
    <row r="4" ht="12.0" customHeight="1">
      <c r="A4" s="59"/>
      <c r="B4" s="59"/>
      <c r="C4" s="59"/>
      <c r="D4" s="59"/>
      <c r="E4" s="59"/>
      <c r="F4" s="59"/>
      <c r="G4" s="59"/>
      <c r="H4" s="59"/>
      <c r="I4" s="59"/>
      <c r="J4" s="59"/>
      <c r="K4" s="59"/>
      <c r="L4" s="3"/>
      <c r="M4" s="3"/>
      <c r="N4" s="3"/>
      <c r="O4" s="3"/>
      <c r="P4" s="3"/>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3"/>
      <c r="AT4" s="3"/>
      <c r="AU4" s="3"/>
      <c r="AV4" s="3"/>
      <c r="AW4" s="3"/>
      <c r="AX4" s="3"/>
    </row>
    <row r="5" ht="12.0" customHeight="1">
      <c r="A5" s="59"/>
      <c r="B5" s="59"/>
      <c r="C5" s="59"/>
      <c r="D5" s="59"/>
      <c r="E5" s="59"/>
      <c r="F5" s="59"/>
      <c r="G5" s="59"/>
      <c r="H5" s="59"/>
      <c r="I5" s="59"/>
      <c r="J5" s="59"/>
      <c r="K5" s="59"/>
      <c r="L5" s="3"/>
      <c r="M5" s="3"/>
      <c r="N5" s="3"/>
      <c r="O5" s="3"/>
      <c r="P5" s="3"/>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c r="AS5" s="3"/>
      <c r="AT5" s="3"/>
      <c r="AU5" s="3"/>
      <c r="AV5" s="3"/>
      <c r="AW5" s="3"/>
      <c r="AX5" s="3"/>
    </row>
    <row r="6" ht="12.0" customHeight="1">
      <c r="A6" s="59"/>
      <c r="B6" s="350" t="s">
        <v>294</v>
      </c>
      <c r="C6" s="59"/>
      <c r="D6" s="539" t="s">
        <v>221</v>
      </c>
      <c r="E6" s="540"/>
      <c r="F6" s="540"/>
      <c r="G6" s="540"/>
      <c r="H6" s="540"/>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3"/>
      <c r="AT6" s="3"/>
      <c r="AU6" s="3"/>
      <c r="AV6" s="3"/>
      <c r="AW6" s="3"/>
      <c r="AX6" s="3"/>
    </row>
    <row r="7" ht="12.0" customHeight="1">
      <c r="A7" s="59"/>
      <c r="B7" s="408"/>
      <c r="C7" s="59"/>
      <c r="D7" s="409"/>
      <c r="E7" s="409"/>
      <c r="F7" s="409"/>
      <c r="G7" s="409"/>
      <c r="H7" s="409"/>
      <c r="I7" s="409"/>
      <c r="J7" s="409"/>
      <c r="K7" s="409"/>
      <c r="L7" s="409"/>
      <c r="M7" s="409"/>
      <c r="N7" s="409"/>
      <c r="O7" s="40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3"/>
      <c r="AT7" s="3"/>
      <c r="AU7" s="3"/>
      <c r="AV7" s="3"/>
      <c r="AW7" s="3"/>
      <c r="AX7" s="3"/>
    </row>
    <row r="8" ht="12.0" customHeight="1">
      <c r="A8" s="59"/>
      <c r="B8" s="350" t="s">
        <v>295</v>
      </c>
      <c r="C8" s="59"/>
      <c r="D8" s="410" t="s">
        <v>375</v>
      </c>
      <c r="E8" s="409"/>
      <c r="F8" s="409"/>
      <c r="G8" s="409"/>
      <c r="H8" s="409"/>
      <c r="I8" s="409"/>
      <c r="J8" s="409"/>
      <c r="K8" s="409"/>
      <c r="L8" s="409"/>
      <c r="M8" s="409"/>
      <c r="N8" s="409"/>
      <c r="O8" s="40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3"/>
      <c r="AT8" s="3"/>
      <c r="AU8" s="3"/>
      <c r="AV8" s="3"/>
      <c r="AW8" s="3"/>
      <c r="AX8" s="3"/>
    </row>
    <row r="9" ht="12.0" customHeight="1">
      <c r="A9" s="59"/>
      <c r="B9" s="408"/>
      <c r="C9" s="59"/>
      <c r="D9" s="337" t="s">
        <v>297</v>
      </c>
      <c r="E9" s="337"/>
      <c r="F9" s="411">
        <v>76480.0</v>
      </c>
      <c r="G9" s="337" t="s">
        <v>298</v>
      </c>
      <c r="H9" s="409"/>
      <c r="I9" s="409"/>
      <c r="J9" s="409"/>
      <c r="K9" s="409"/>
      <c r="L9" s="409"/>
      <c r="M9" s="409"/>
      <c r="N9" s="409"/>
      <c r="O9" s="40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3"/>
      <c r="AT9" s="3"/>
      <c r="AU9" s="3"/>
      <c r="AV9" s="3"/>
      <c r="AW9" s="3"/>
      <c r="AX9" s="3"/>
    </row>
    <row r="10" ht="12.0" customHeight="1">
      <c r="A10" s="59"/>
      <c r="B10" s="59"/>
      <c r="C10" s="59"/>
      <c r="D10" s="59"/>
      <c r="E10" s="59"/>
      <c r="F10" s="411">
        <v>185.0</v>
      </c>
      <c r="G10" s="337" t="s">
        <v>376</v>
      </c>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c r="AS10" s="3"/>
      <c r="AT10" s="3"/>
      <c r="AU10" s="3"/>
      <c r="AV10" s="3"/>
      <c r="AW10" s="3"/>
      <c r="AX10" s="3"/>
    </row>
    <row r="11" ht="12.0" customHeight="1">
      <c r="A11" s="587"/>
      <c r="B11" s="59"/>
      <c r="C11" s="59"/>
      <c r="D11" s="3"/>
      <c r="E11" s="3"/>
      <c r="F11" s="412">
        <v>4.0</v>
      </c>
      <c r="G11" s="412"/>
      <c r="H11" s="412" t="str">
        <f>F12</f>
        <v>2025A</v>
      </c>
      <c r="I11" s="412"/>
      <c r="J11" s="412">
        <v>5.0</v>
      </c>
      <c r="K11" s="412"/>
      <c r="L11" s="412" t="str">
        <f>J12</f>
        <v>2026F</v>
      </c>
      <c r="M11" s="412"/>
      <c r="N11" s="412"/>
      <c r="O11" s="412" t="str">
        <f>L11&amp;"%"</f>
        <v>2026F%</v>
      </c>
      <c r="P11" s="412"/>
      <c r="Q11" s="412">
        <v>6.0</v>
      </c>
      <c r="R11" s="412"/>
      <c r="S11" s="412" t="str">
        <f>Q12</f>
        <v>2027F</v>
      </c>
      <c r="T11" s="412"/>
      <c r="U11" s="412"/>
      <c r="V11" s="412" t="str">
        <f>S11&amp;"%"</f>
        <v>2027F%</v>
      </c>
      <c r="W11" s="412"/>
      <c r="X11" s="412">
        <v>7.0</v>
      </c>
      <c r="Y11" s="412"/>
      <c r="Z11" s="412" t="str">
        <f>X12</f>
        <v>2028F</v>
      </c>
      <c r="AA11" s="412"/>
      <c r="AB11" s="412"/>
      <c r="AC11" s="412" t="str">
        <f>Z11&amp;"%"</f>
        <v>2028F%</v>
      </c>
      <c r="AD11" s="412"/>
      <c r="AE11" s="412">
        <v>8.0</v>
      </c>
      <c r="AF11" s="412"/>
      <c r="AG11" s="412" t="str">
        <f>AE12</f>
        <v>2029F</v>
      </c>
      <c r="AH11" s="412"/>
      <c r="AI11" s="412"/>
      <c r="AJ11" s="412" t="str">
        <f>AG11&amp;"%"</f>
        <v>2029F%</v>
      </c>
      <c r="AK11" s="412"/>
      <c r="AL11" s="412">
        <v>9.0</v>
      </c>
      <c r="AM11" s="412"/>
      <c r="AN11" s="412" t="str">
        <f>AL12</f>
        <v>2030F</v>
      </c>
      <c r="AO11" s="412"/>
      <c r="AP11" s="412"/>
      <c r="AQ11" s="412" t="str">
        <f>AN11&amp;"%"</f>
        <v>2030F%</v>
      </c>
      <c r="AR11" s="412"/>
      <c r="AS11" s="3"/>
      <c r="AT11" s="3"/>
      <c r="AU11" s="3"/>
      <c r="AV11" s="3"/>
      <c r="AW11" s="3"/>
      <c r="AX11" s="3"/>
    </row>
    <row r="12" ht="12.0" customHeight="1">
      <c r="A12" s="587"/>
      <c r="B12" s="59"/>
      <c r="C12" s="59"/>
      <c r="D12" s="337"/>
      <c r="E12" s="337"/>
      <c r="F12" s="413" t="s">
        <v>1</v>
      </c>
      <c r="G12" s="46"/>
      <c r="H12" s="47"/>
      <c r="I12" s="59"/>
      <c r="J12" s="413" t="s">
        <v>2</v>
      </c>
      <c r="K12" s="46"/>
      <c r="L12" s="47"/>
      <c r="M12" s="59"/>
      <c r="N12" s="414" t="str">
        <f>"Impact "&amp;F12&amp;" vs "&amp;J12</f>
        <v>Impact 2025A vs 2026F</v>
      </c>
      <c r="O12" s="47"/>
      <c r="P12" s="59"/>
      <c r="Q12" s="413" t="s">
        <v>3</v>
      </c>
      <c r="R12" s="46"/>
      <c r="S12" s="47"/>
      <c r="T12" s="59"/>
      <c r="U12" s="414" t="str">
        <f>"Impact "&amp;J12&amp;" vs "&amp;Q12</f>
        <v>Impact 2026F vs 2027F</v>
      </c>
      <c r="V12" s="47"/>
      <c r="W12" s="59"/>
      <c r="X12" s="413" t="s">
        <v>4</v>
      </c>
      <c r="Y12" s="46"/>
      <c r="Z12" s="47"/>
      <c r="AA12" s="59"/>
      <c r="AB12" s="414" t="str">
        <f>"Impact "&amp;Q12&amp;" vs "&amp;X12</f>
        <v>Impact 2027F vs 2028F</v>
      </c>
      <c r="AC12" s="47"/>
      <c r="AD12" s="59"/>
      <c r="AE12" s="413" t="s">
        <v>5</v>
      </c>
      <c r="AF12" s="46"/>
      <c r="AG12" s="47"/>
      <c r="AH12" s="59"/>
      <c r="AI12" s="414" t="str">
        <f>"Impact "&amp;X12&amp;" vs "&amp;AE12</f>
        <v>Impact 2028F vs 2029F</v>
      </c>
      <c r="AJ12" s="47"/>
      <c r="AK12" s="59"/>
      <c r="AL12" s="413" t="s">
        <v>6</v>
      </c>
      <c r="AM12" s="46"/>
      <c r="AN12" s="47"/>
      <c r="AO12" s="59"/>
      <c r="AP12" s="414" t="str">
        <f>"Impact "&amp;AE12&amp;" vs "&amp;AL12</f>
        <v>Impact 2029F vs 2030F</v>
      </c>
      <c r="AQ12" s="47"/>
      <c r="AR12" s="340"/>
      <c r="AS12" s="3"/>
      <c r="AT12" s="3"/>
      <c r="AU12" s="3"/>
      <c r="AV12" s="3"/>
      <c r="AW12" s="3"/>
      <c r="AX12" s="3"/>
    </row>
    <row r="13" ht="12.0" customHeight="1">
      <c r="A13" s="587"/>
      <c r="B13" s="59"/>
      <c r="C13" s="59"/>
      <c r="D13" s="415" t="s">
        <v>299</v>
      </c>
      <c r="E13" s="340"/>
      <c r="F13" s="416" t="s">
        <v>300</v>
      </c>
      <c r="G13" s="416" t="s">
        <v>301</v>
      </c>
      <c r="H13" s="418" t="s">
        <v>302</v>
      </c>
      <c r="I13" s="59"/>
      <c r="J13" s="416" t="s">
        <v>300</v>
      </c>
      <c r="K13" s="417" t="s">
        <v>301</v>
      </c>
      <c r="L13" s="418" t="s">
        <v>302</v>
      </c>
      <c r="M13" s="59"/>
      <c r="N13" s="419" t="s">
        <v>303</v>
      </c>
      <c r="O13" s="420" t="s">
        <v>304</v>
      </c>
      <c r="P13" s="59"/>
      <c r="Q13" s="416" t="s">
        <v>300</v>
      </c>
      <c r="R13" s="417" t="s">
        <v>301</v>
      </c>
      <c r="S13" s="418" t="s">
        <v>302</v>
      </c>
      <c r="T13" s="59"/>
      <c r="U13" s="419" t="s">
        <v>303</v>
      </c>
      <c r="V13" s="420" t="s">
        <v>304</v>
      </c>
      <c r="W13" s="59"/>
      <c r="X13" s="416" t="s">
        <v>300</v>
      </c>
      <c r="Y13" s="417" t="s">
        <v>301</v>
      </c>
      <c r="Z13" s="418" t="s">
        <v>302</v>
      </c>
      <c r="AA13" s="59"/>
      <c r="AB13" s="419" t="s">
        <v>303</v>
      </c>
      <c r="AC13" s="420" t="s">
        <v>304</v>
      </c>
      <c r="AD13" s="59"/>
      <c r="AE13" s="416" t="s">
        <v>300</v>
      </c>
      <c r="AF13" s="417" t="s">
        <v>301</v>
      </c>
      <c r="AG13" s="418" t="s">
        <v>302</v>
      </c>
      <c r="AH13" s="59"/>
      <c r="AI13" s="419" t="s">
        <v>303</v>
      </c>
      <c r="AJ13" s="420" t="s">
        <v>304</v>
      </c>
      <c r="AK13" s="59"/>
      <c r="AL13" s="416" t="s">
        <v>300</v>
      </c>
      <c r="AM13" s="417" t="s">
        <v>301</v>
      </c>
      <c r="AN13" s="418" t="s">
        <v>302</v>
      </c>
      <c r="AO13" s="59"/>
      <c r="AP13" s="419" t="s">
        <v>303</v>
      </c>
      <c r="AQ13" s="420" t="s">
        <v>304</v>
      </c>
      <c r="AR13" s="415"/>
      <c r="AS13" s="3"/>
      <c r="AT13" s="3"/>
      <c r="AU13" s="3"/>
      <c r="AV13" s="3"/>
      <c r="AW13" s="3"/>
      <c r="AX13" s="3"/>
    </row>
    <row r="14" ht="12.0" customHeight="1">
      <c r="A14" s="587"/>
      <c r="B14" s="59"/>
      <c r="C14" s="59"/>
      <c r="E14" s="340"/>
      <c r="F14" s="421" t="s">
        <v>305</v>
      </c>
      <c r="G14" s="517"/>
      <c r="H14" s="423" t="s">
        <v>305</v>
      </c>
      <c r="I14" s="59"/>
      <c r="J14" s="421" t="s">
        <v>305</v>
      </c>
      <c r="K14" s="422"/>
      <c r="L14" s="423" t="s">
        <v>305</v>
      </c>
      <c r="M14" s="59"/>
      <c r="N14" s="424"/>
      <c r="O14" s="425"/>
      <c r="P14" s="59"/>
      <c r="Q14" s="421" t="s">
        <v>305</v>
      </c>
      <c r="R14" s="422"/>
      <c r="S14" s="423" t="s">
        <v>305</v>
      </c>
      <c r="T14" s="59"/>
      <c r="U14" s="424"/>
      <c r="V14" s="425"/>
      <c r="W14" s="59"/>
      <c r="X14" s="421" t="s">
        <v>305</v>
      </c>
      <c r="Y14" s="422"/>
      <c r="Z14" s="423" t="s">
        <v>305</v>
      </c>
      <c r="AA14" s="59"/>
      <c r="AB14" s="424"/>
      <c r="AC14" s="425"/>
      <c r="AD14" s="59"/>
      <c r="AE14" s="421" t="s">
        <v>305</v>
      </c>
      <c r="AF14" s="422"/>
      <c r="AG14" s="423" t="s">
        <v>305</v>
      </c>
      <c r="AH14" s="59"/>
      <c r="AI14" s="424"/>
      <c r="AJ14" s="425"/>
      <c r="AK14" s="59"/>
      <c r="AL14" s="421" t="s">
        <v>305</v>
      </c>
      <c r="AM14" s="422"/>
      <c r="AN14" s="423" t="s">
        <v>305</v>
      </c>
      <c r="AO14" s="59"/>
      <c r="AP14" s="424"/>
      <c r="AQ14" s="425"/>
      <c r="AR14" s="415"/>
      <c r="AS14" s="3"/>
      <c r="AT14" s="3"/>
      <c r="AU14" s="3"/>
      <c r="AV14" s="3"/>
      <c r="AW14" s="3"/>
      <c r="AX14" s="3"/>
    </row>
    <row r="15" ht="12.0" customHeight="1">
      <c r="A15" s="587"/>
      <c r="B15" s="351" t="s">
        <v>218</v>
      </c>
      <c r="C15" s="426" t="str">
        <f t="shared" ref="C15:C28" si="1">D$6&amp;"."&amp;B15</f>
        <v>General Service 50 to 1,499 KW.Monthly Service Charge</v>
      </c>
      <c r="D15" s="427" t="s">
        <v>306</v>
      </c>
      <c r="E15" s="351"/>
      <c r="F15" s="428">
        <f>VLOOKUP($C15,'Proposed Rates'!$B:$J,F$11,FALSE)</f>
        <v>200</v>
      </c>
      <c r="G15" s="446">
        <f t="shared" ref="G15:G28" si="2">IF($D15="Monthly",1,IF($D15="per KW",$F$10,IF($D15="per kWh",$F$9,0)))</f>
        <v>1</v>
      </c>
      <c r="H15" s="431">
        <f t="shared" ref="H15:H28" si="3">G15*F15</f>
        <v>200</v>
      </c>
      <c r="I15" s="80"/>
      <c r="J15" s="428">
        <f>VLOOKUP($C15,'Proposed Rates'!$B:$J,J$11,FALSE)</f>
        <v>200</v>
      </c>
      <c r="K15" s="446">
        <f t="shared" ref="K15:K28" si="4">IF($D15="Monthly",1,IF($D15="per KW",$F$10,IF($D15="per kWh",$F$9,0)))</f>
        <v>1</v>
      </c>
      <c r="L15" s="431">
        <f t="shared" ref="L15:L28" si="5">K15*J15</f>
        <v>200</v>
      </c>
      <c r="M15" s="80"/>
      <c r="N15" s="432">
        <f t="shared" ref="N15:N46" si="6">L15-H15</f>
        <v>0</v>
      </c>
      <c r="O15" s="433">
        <f t="shared" ref="O15:O46" si="7">IF((H15)=0,"",(N15/H15))</f>
        <v>0</v>
      </c>
      <c r="P15" s="59"/>
      <c r="Q15" s="428">
        <f>VLOOKUP($C15,'Proposed Rates'!$B:$J,Q$11,FALSE)</f>
        <v>200</v>
      </c>
      <c r="R15" s="446">
        <f t="shared" ref="R15:R28" si="8">IF($D15="Monthly",1,IF($D15="per KW",$F$10,IF($D15="per kWh",$F$9,0)))</f>
        <v>1</v>
      </c>
      <c r="S15" s="431">
        <f t="shared" ref="S15:S28" si="9">R15*Q15</f>
        <v>200</v>
      </c>
      <c r="T15" s="80"/>
      <c r="U15" s="432">
        <f t="shared" ref="U15:U46" si="10">S15-L15</f>
        <v>0</v>
      </c>
      <c r="V15" s="433">
        <f t="shared" ref="V15:V46" si="11">IF((L15)=0,"",(U15/L15))</f>
        <v>0</v>
      </c>
      <c r="W15" s="59"/>
      <c r="X15" s="428">
        <f>VLOOKUP($C15,'Proposed Rates'!$B:$J,X$11,FALSE)</f>
        <v>200</v>
      </c>
      <c r="Y15" s="446">
        <f t="shared" ref="Y15:Y28" si="12">IF($D15="Monthly",1,IF($D15="per KW",$F$10,IF($D15="per kWh",$F$9,0)))</f>
        <v>1</v>
      </c>
      <c r="Z15" s="431">
        <f t="shared" ref="Z15:Z28" si="13">Y15*X15</f>
        <v>200</v>
      </c>
      <c r="AA15" s="80"/>
      <c r="AB15" s="432">
        <f t="shared" ref="AB15:AB34" si="14">Z15-S15</f>
        <v>0</v>
      </c>
      <c r="AC15" s="433">
        <f t="shared" ref="AC15:AC34" si="15">IF((S15)=0,"",(AB15/S15))</f>
        <v>0</v>
      </c>
      <c r="AD15" s="59"/>
      <c r="AE15" s="428">
        <f>VLOOKUP($C15,'Proposed Rates'!$B:$J,AE$11,FALSE)</f>
        <v>200</v>
      </c>
      <c r="AF15" s="446">
        <f t="shared" ref="AF15:AF28" si="16">IF($D15="Monthly",1,IF($D15="per KW",$F$10,IF($D15="per kWh",$F$9,0)))</f>
        <v>1</v>
      </c>
      <c r="AG15" s="431">
        <f t="shared" ref="AG15:AG28" si="17">AF15*AE15</f>
        <v>200</v>
      </c>
      <c r="AH15" s="80"/>
      <c r="AI15" s="432">
        <f t="shared" ref="AI15:AI46" si="18">AG15-Z15</f>
        <v>0</v>
      </c>
      <c r="AJ15" s="433">
        <f t="shared" ref="AJ15:AJ46" si="19">IF((Z15)=0,"",(AI15/Z15))</f>
        <v>0</v>
      </c>
      <c r="AK15" s="59"/>
      <c r="AL15" s="428">
        <f>VLOOKUP($C15,'Proposed Rates'!$B:$J,AL$11,FALSE)</f>
        <v>200</v>
      </c>
      <c r="AM15" s="446">
        <f t="shared" ref="AM15:AM28" si="20">IF($D15="Monthly",1,IF($D15="per KW",$F$10,IF($D15="per kWh",$F$9,0)))</f>
        <v>1</v>
      </c>
      <c r="AN15" s="431">
        <f t="shared" ref="AN15:AN28" si="21">AM15*AL15</f>
        <v>200</v>
      </c>
      <c r="AO15" s="80"/>
      <c r="AP15" s="432">
        <f t="shared" ref="AP15:AP46" si="22">AN15-AG15</f>
        <v>0</v>
      </c>
      <c r="AQ15" s="433">
        <f t="shared" ref="AQ15:AQ46" si="23">IF((AG15)=0,"",(AP15/AG15))</f>
        <v>0</v>
      </c>
      <c r="AR15" s="434"/>
      <c r="AS15" s="3"/>
      <c r="AT15" s="3"/>
      <c r="AU15" s="3"/>
      <c r="AV15" s="3"/>
      <c r="AW15" s="3"/>
      <c r="AX15" s="3"/>
    </row>
    <row r="16" ht="12.0" customHeight="1">
      <c r="A16" s="587"/>
      <c r="B16" s="351" t="s">
        <v>307</v>
      </c>
      <c r="C16" s="426" t="str">
        <f t="shared" si="1"/>
        <v>General Service 50 to 1,499 KW.Smart Meter Rate Adder</v>
      </c>
      <c r="D16" s="427" t="s">
        <v>306</v>
      </c>
      <c r="E16" s="351"/>
      <c r="F16" s="428">
        <f>IFERROR(VLOOKUP($C16,'Proposed Rates'!$B:$J,F$11,FALSE),0)</f>
        <v>0</v>
      </c>
      <c r="G16" s="446">
        <f t="shared" si="2"/>
        <v>1</v>
      </c>
      <c r="H16" s="431">
        <f t="shared" si="3"/>
        <v>0</v>
      </c>
      <c r="I16" s="80"/>
      <c r="J16" s="428">
        <f>IFERROR(VLOOKUP($C16,'Proposed Rates'!$B:$J,J$11,FALSE),0)</f>
        <v>0</v>
      </c>
      <c r="K16" s="446">
        <f t="shared" si="4"/>
        <v>1</v>
      </c>
      <c r="L16" s="431">
        <f t="shared" si="5"/>
        <v>0</v>
      </c>
      <c r="M16" s="80"/>
      <c r="N16" s="432">
        <f t="shared" si="6"/>
        <v>0</v>
      </c>
      <c r="O16" s="433" t="str">
        <f t="shared" si="7"/>
        <v/>
      </c>
      <c r="P16" s="59"/>
      <c r="Q16" s="428">
        <f>IFERROR(VLOOKUP($C16,'Proposed Rates'!$B:$J,Q$11,FALSE),0)</f>
        <v>0</v>
      </c>
      <c r="R16" s="446">
        <f t="shared" si="8"/>
        <v>1</v>
      </c>
      <c r="S16" s="431">
        <f t="shared" si="9"/>
        <v>0</v>
      </c>
      <c r="T16" s="80"/>
      <c r="U16" s="432">
        <f t="shared" si="10"/>
        <v>0</v>
      </c>
      <c r="V16" s="433" t="str">
        <f t="shared" si="11"/>
        <v/>
      </c>
      <c r="W16" s="59"/>
      <c r="X16" s="428">
        <f>IFERROR(VLOOKUP($C16,'Proposed Rates'!$B:$J,X$11,FALSE),0)</f>
        <v>0</v>
      </c>
      <c r="Y16" s="446">
        <f t="shared" si="12"/>
        <v>1</v>
      </c>
      <c r="Z16" s="431">
        <f t="shared" si="13"/>
        <v>0</v>
      </c>
      <c r="AA16" s="80"/>
      <c r="AB16" s="432">
        <f t="shared" si="14"/>
        <v>0</v>
      </c>
      <c r="AC16" s="433" t="str">
        <f t="shared" si="15"/>
        <v/>
      </c>
      <c r="AD16" s="59"/>
      <c r="AE16" s="428">
        <f>IFERROR(VLOOKUP($C16,'Proposed Rates'!$B:$J,AE$11,FALSE),0)</f>
        <v>0</v>
      </c>
      <c r="AF16" s="446">
        <f t="shared" si="16"/>
        <v>1</v>
      </c>
      <c r="AG16" s="431">
        <f t="shared" si="17"/>
        <v>0</v>
      </c>
      <c r="AH16" s="80"/>
      <c r="AI16" s="432">
        <f t="shared" si="18"/>
        <v>0</v>
      </c>
      <c r="AJ16" s="433" t="str">
        <f t="shared" si="19"/>
        <v/>
      </c>
      <c r="AK16" s="59"/>
      <c r="AL16" s="428">
        <f>IFERROR(VLOOKUP($C16,'Proposed Rates'!$B:$J,AL$11,FALSE),0)</f>
        <v>0</v>
      </c>
      <c r="AM16" s="446">
        <f t="shared" si="20"/>
        <v>1</v>
      </c>
      <c r="AN16" s="431">
        <f t="shared" si="21"/>
        <v>0</v>
      </c>
      <c r="AO16" s="80"/>
      <c r="AP16" s="432">
        <f t="shared" si="22"/>
        <v>0</v>
      </c>
      <c r="AQ16" s="433" t="str">
        <f t="shared" si="23"/>
        <v/>
      </c>
      <c r="AR16" s="434"/>
      <c r="AS16" s="3"/>
      <c r="AT16" s="3"/>
      <c r="AU16" s="3"/>
      <c r="AV16" s="3"/>
      <c r="AW16" s="3"/>
      <c r="AX16" s="3"/>
    </row>
    <row r="17" ht="12.0" customHeight="1">
      <c r="A17" s="587"/>
      <c r="B17" s="435" t="str">
        <f>'Proposed Rates'!C115</f>
        <v>Rate Rider Calculation for PILs</v>
      </c>
      <c r="C17" s="426" t="str">
        <f t="shared" si="1"/>
        <v>General Service 50 to 1,499 KW.Rate Rider Calculation for PILs</v>
      </c>
      <c r="D17" s="427" t="s">
        <v>377</v>
      </c>
      <c r="E17" s="351"/>
      <c r="F17" s="428" t="str">
        <f>IFERROR(VLOOKUP($C17,'Proposed Rates'!$B:$J,F$11,FALSE),0)</f>
        <v/>
      </c>
      <c r="G17" s="446">
        <f t="shared" si="2"/>
        <v>185</v>
      </c>
      <c r="H17" s="431">
        <f t="shared" si="3"/>
        <v>0</v>
      </c>
      <c r="I17" s="80"/>
      <c r="J17" s="428" t="str">
        <f>IFERROR(VLOOKUP($C17,'Proposed Rates'!$B:$J,J$11,FALSE),0)</f>
        <v/>
      </c>
      <c r="K17" s="446">
        <f t="shared" si="4"/>
        <v>185</v>
      </c>
      <c r="L17" s="431">
        <f t="shared" si="5"/>
        <v>0</v>
      </c>
      <c r="M17" s="80"/>
      <c r="N17" s="432">
        <f t="shared" si="6"/>
        <v>0</v>
      </c>
      <c r="O17" s="433" t="str">
        <f t="shared" si="7"/>
        <v/>
      </c>
      <c r="P17" s="59"/>
      <c r="Q17" s="428" t="str">
        <f>IFERROR(VLOOKUP($C17,'Proposed Rates'!$B:$J,Q$11,FALSE),0)</f>
        <v/>
      </c>
      <c r="R17" s="446">
        <f t="shared" si="8"/>
        <v>185</v>
      </c>
      <c r="S17" s="431">
        <f t="shared" si="9"/>
        <v>0</v>
      </c>
      <c r="T17" s="80"/>
      <c r="U17" s="432">
        <f t="shared" si="10"/>
        <v>0</v>
      </c>
      <c r="V17" s="433" t="str">
        <f t="shared" si="11"/>
        <v/>
      </c>
      <c r="W17" s="59"/>
      <c r="X17" s="428" t="str">
        <f>IFERROR(VLOOKUP($C17,'Proposed Rates'!$B:$J,X$11,FALSE),0)</f>
        <v/>
      </c>
      <c r="Y17" s="446">
        <f t="shared" si="12"/>
        <v>185</v>
      </c>
      <c r="Z17" s="431">
        <f t="shared" si="13"/>
        <v>0</v>
      </c>
      <c r="AA17" s="80"/>
      <c r="AB17" s="432">
        <f t="shared" si="14"/>
        <v>0</v>
      </c>
      <c r="AC17" s="433" t="str">
        <f t="shared" si="15"/>
        <v/>
      </c>
      <c r="AD17" s="59"/>
      <c r="AE17" s="428" t="str">
        <f>IFERROR(VLOOKUP($C17,'Proposed Rates'!$B:$J,AE$11,FALSE),0)</f>
        <v/>
      </c>
      <c r="AF17" s="446">
        <f t="shared" si="16"/>
        <v>185</v>
      </c>
      <c r="AG17" s="431">
        <f t="shared" si="17"/>
        <v>0</v>
      </c>
      <c r="AH17" s="80"/>
      <c r="AI17" s="432">
        <f t="shared" si="18"/>
        <v>0</v>
      </c>
      <c r="AJ17" s="433" t="str">
        <f t="shared" si="19"/>
        <v/>
      </c>
      <c r="AK17" s="59"/>
      <c r="AL17" s="428" t="str">
        <f>IFERROR(VLOOKUP($C17,'Proposed Rates'!$B:$J,AL$11,FALSE),0)</f>
        <v/>
      </c>
      <c r="AM17" s="446">
        <f t="shared" si="20"/>
        <v>185</v>
      </c>
      <c r="AN17" s="431">
        <f t="shared" si="21"/>
        <v>0</v>
      </c>
      <c r="AO17" s="80"/>
      <c r="AP17" s="432">
        <f t="shared" si="22"/>
        <v>0</v>
      </c>
      <c r="AQ17" s="433" t="str">
        <f t="shared" si="23"/>
        <v/>
      </c>
      <c r="AR17" s="434"/>
      <c r="AS17" s="3"/>
      <c r="AT17" s="3"/>
      <c r="AU17" s="3"/>
      <c r="AV17" s="3"/>
      <c r="AW17" s="3"/>
      <c r="AX17" s="3"/>
    </row>
    <row r="18" ht="12.0" customHeight="1">
      <c r="A18" s="587"/>
      <c r="B18" s="435" t="str">
        <f>'Proposed Rates'!C128</f>
        <v>Rate Rider Calculation for Generic</v>
      </c>
      <c r="C18" s="426" t="str">
        <f t="shared" si="1"/>
        <v>General Service 50 to 1,499 KW.Rate Rider Calculation for Generic</v>
      </c>
      <c r="D18" s="427" t="s">
        <v>377</v>
      </c>
      <c r="E18" s="351"/>
      <c r="F18" s="428" t="str">
        <f>IFERROR(VLOOKUP($C18,'Proposed Rates'!$B:$J,F$11,FALSE),0)</f>
        <v/>
      </c>
      <c r="G18" s="446">
        <f t="shared" si="2"/>
        <v>185</v>
      </c>
      <c r="H18" s="431">
        <f t="shared" si="3"/>
        <v>0</v>
      </c>
      <c r="I18" s="80"/>
      <c r="J18" s="428" t="str">
        <f>IFERROR(VLOOKUP($C18,'Proposed Rates'!$B:$J,J$11,FALSE),0)</f>
        <v/>
      </c>
      <c r="K18" s="446">
        <f t="shared" si="4"/>
        <v>185</v>
      </c>
      <c r="L18" s="431">
        <f t="shared" si="5"/>
        <v>0</v>
      </c>
      <c r="M18" s="80"/>
      <c r="N18" s="432">
        <f t="shared" si="6"/>
        <v>0</v>
      </c>
      <c r="O18" s="433" t="str">
        <f t="shared" si="7"/>
        <v/>
      </c>
      <c r="P18" s="59"/>
      <c r="Q18" s="428" t="str">
        <f>IFERROR(VLOOKUP($C18,'Proposed Rates'!$B:$J,Q$11,FALSE),0)</f>
        <v/>
      </c>
      <c r="R18" s="446">
        <f t="shared" si="8"/>
        <v>185</v>
      </c>
      <c r="S18" s="431">
        <f t="shared" si="9"/>
        <v>0</v>
      </c>
      <c r="T18" s="80"/>
      <c r="U18" s="432">
        <f t="shared" si="10"/>
        <v>0</v>
      </c>
      <c r="V18" s="433" t="str">
        <f t="shared" si="11"/>
        <v/>
      </c>
      <c r="W18" s="59"/>
      <c r="X18" s="428" t="str">
        <f>IFERROR(VLOOKUP($C18,'Proposed Rates'!$B:$J,X$11,FALSE),0)</f>
        <v/>
      </c>
      <c r="Y18" s="446">
        <f t="shared" si="12"/>
        <v>185</v>
      </c>
      <c r="Z18" s="431">
        <f t="shared" si="13"/>
        <v>0</v>
      </c>
      <c r="AA18" s="80"/>
      <c r="AB18" s="432">
        <f t="shared" si="14"/>
        <v>0</v>
      </c>
      <c r="AC18" s="433" t="str">
        <f t="shared" si="15"/>
        <v/>
      </c>
      <c r="AD18" s="59"/>
      <c r="AE18" s="428" t="str">
        <f>IFERROR(VLOOKUP($C18,'Proposed Rates'!$B:$J,AE$11,FALSE),0)</f>
        <v/>
      </c>
      <c r="AF18" s="446">
        <f t="shared" si="16"/>
        <v>185</v>
      </c>
      <c r="AG18" s="431">
        <f t="shared" si="17"/>
        <v>0</v>
      </c>
      <c r="AH18" s="80"/>
      <c r="AI18" s="432">
        <f t="shared" si="18"/>
        <v>0</v>
      </c>
      <c r="AJ18" s="433" t="str">
        <f t="shared" si="19"/>
        <v/>
      </c>
      <c r="AK18" s="59"/>
      <c r="AL18" s="428" t="str">
        <f>IFERROR(VLOOKUP($C18,'Proposed Rates'!$B:$J,AL$11,FALSE),0)</f>
        <v/>
      </c>
      <c r="AM18" s="446">
        <f t="shared" si="20"/>
        <v>185</v>
      </c>
      <c r="AN18" s="431">
        <f t="shared" si="21"/>
        <v>0</v>
      </c>
      <c r="AO18" s="80"/>
      <c r="AP18" s="432">
        <f t="shared" si="22"/>
        <v>0</v>
      </c>
      <c r="AQ18" s="433" t="str">
        <f t="shared" si="23"/>
        <v/>
      </c>
      <c r="AR18" s="434"/>
      <c r="AS18" s="3"/>
      <c r="AT18" s="3"/>
      <c r="AU18" s="3"/>
      <c r="AV18" s="3"/>
      <c r="AW18" s="3"/>
      <c r="AX18" s="3"/>
    </row>
    <row r="19" ht="12.0" customHeight="1">
      <c r="A19" s="587"/>
      <c r="B19" s="351" t="s">
        <v>116</v>
      </c>
      <c r="C19" s="426" t="str">
        <f t="shared" si="1"/>
        <v>General Service 50 to 1,499 KW.Distribution Volumetric Rate</v>
      </c>
      <c r="D19" s="427" t="s">
        <v>377</v>
      </c>
      <c r="E19" s="351"/>
      <c r="F19" s="445">
        <f>IFERROR(VLOOKUP($C19,'Proposed Rates'!$B:$J,F$11,FALSE),0)</f>
        <v>6.5553</v>
      </c>
      <c r="G19" s="446">
        <f t="shared" si="2"/>
        <v>185</v>
      </c>
      <c r="H19" s="431">
        <f t="shared" si="3"/>
        <v>1212.7305</v>
      </c>
      <c r="I19" s="80"/>
      <c r="J19" s="445">
        <f>IFERROR(VLOOKUP($C19,'Proposed Rates'!$B:$J,J$11,FALSE),0)</f>
        <v>8.0301</v>
      </c>
      <c r="K19" s="446">
        <f t="shared" si="4"/>
        <v>185</v>
      </c>
      <c r="L19" s="431">
        <f t="shared" si="5"/>
        <v>1485.5685</v>
      </c>
      <c r="M19" s="80"/>
      <c r="N19" s="432">
        <f t="shared" si="6"/>
        <v>272.838</v>
      </c>
      <c r="O19" s="433">
        <f t="shared" si="7"/>
        <v>0.2249782619</v>
      </c>
      <c r="P19" s="59"/>
      <c r="Q19" s="445">
        <f>IFERROR(VLOOKUP($C19,'Proposed Rates'!$B:$J,Q$11,FALSE),0)</f>
        <v>8.6812</v>
      </c>
      <c r="R19" s="446">
        <f t="shared" si="8"/>
        <v>185</v>
      </c>
      <c r="S19" s="431">
        <f t="shared" si="9"/>
        <v>1606.022</v>
      </c>
      <c r="T19" s="80"/>
      <c r="U19" s="432">
        <f t="shared" si="10"/>
        <v>120.4535</v>
      </c>
      <c r="V19" s="433">
        <f t="shared" si="11"/>
        <v>0.08108242737</v>
      </c>
      <c r="W19" s="59"/>
      <c r="X19" s="445">
        <f>IFERROR(VLOOKUP($C19,'Proposed Rates'!$B:$J,X$11,FALSE),0)</f>
        <v>9.5341</v>
      </c>
      <c r="Y19" s="446">
        <f t="shared" si="12"/>
        <v>185</v>
      </c>
      <c r="Z19" s="431">
        <f t="shared" si="13"/>
        <v>1763.8085</v>
      </c>
      <c r="AA19" s="80"/>
      <c r="AB19" s="432">
        <f t="shared" si="14"/>
        <v>157.7865</v>
      </c>
      <c r="AC19" s="433">
        <f t="shared" si="15"/>
        <v>0.09824678616</v>
      </c>
      <c r="AD19" s="59"/>
      <c r="AE19" s="445">
        <f>IFERROR(VLOOKUP($C19,'Proposed Rates'!$B:$J,AE$11,FALSE),0)</f>
        <v>10.1539</v>
      </c>
      <c r="AF19" s="446">
        <f t="shared" si="16"/>
        <v>185</v>
      </c>
      <c r="AG19" s="431">
        <f t="shared" si="17"/>
        <v>1878.4715</v>
      </c>
      <c r="AH19" s="80"/>
      <c r="AI19" s="432">
        <f t="shared" si="18"/>
        <v>114.663</v>
      </c>
      <c r="AJ19" s="433">
        <f t="shared" si="19"/>
        <v>0.06500875804</v>
      </c>
      <c r="AK19" s="59"/>
      <c r="AL19" s="445">
        <f>IFERROR(VLOOKUP($C19,'Proposed Rates'!$B:$J,AL$11,FALSE),0)</f>
        <v>10.7684</v>
      </c>
      <c r="AM19" s="446">
        <f t="shared" si="20"/>
        <v>185</v>
      </c>
      <c r="AN19" s="431">
        <f t="shared" si="21"/>
        <v>1992.154</v>
      </c>
      <c r="AO19" s="80"/>
      <c r="AP19" s="432">
        <f t="shared" si="22"/>
        <v>113.6825</v>
      </c>
      <c r="AQ19" s="433">
        <f t="shared" si="23"/>
        <v>0.06051861846</v>
      </c>
      <c r="AR19" s="434"/>
      <c r="AS19" s="3"/>
      <c r="AT19" s="3"/>
      <c r="AU19" s="3"/>
      <c r="AV19" s="3"/>
      <c r="AW19" s="3"/>
      <c r="AX19" s="3"/>
    </row>
    <row r="20" ht="12.0" customHeight="1">
      <c r="A20" s="587"/>
      <c r="B20" s="351" t="s">
        <v>309</v>
      </c>
      <c r="C20" s="426" t="str">
        <f t="shared" si="1"/>
        <v>General Service 50 to 1,499 KW.Smart Meter Disposition Rider</v>
      </c>
      <c r="D20" s="427" t="s">
        <v>308</v>
      </c>
      <c r="E20" s="351"/>
      <c r="F20" s="428">
        <f>IFERROR(VLOOKUP($C20,'Proposed Rates'!$B:$J,F$11,FALSE),0)</f>
        <v>0</v>
      </c>
      <c r="G20" s="446">
        <f t="shared" si="2"/>
        <v>76480</v>
      </c>
      <c r="H20" s="431">
        <f t="shared" si="3"/>
        <v>0</v>
      </c>
      <c r="I20" s="80"/>
      <c r="J20" s="428">
        <f>IFERROR(VLOOKUP($C20,'Proposed Rates'!$B:$J,J$11,FALSE),0)</f>
        <v>0</v>
      </c>
      <c r="K20" s="446">
        <f t="shared" si="4"/>
        <v>76480</v>
      </c>
      <c r="L20" s="431">
        <f t="shared" si="5"/>
        <v>0</v>
      </c>
      <c r="M20" s="80"/>
      <c r="N20" s="432">
        <f t="shared" si="6"/>
        <v>0</v>
      </c>
      <c r="O20" s="433" t="str">
        <f t="shared" si="7"/>
        <v/>
      </c>
      <c r="P20" s="59"/>
      <c r="Q20" s="428">
        <f>IFERROR(VLOOKUP($C20,'Proposed Rates'!$B:$J,Q$11,FALSE),0)</f>
        <v>0</v>
      </c>
      <c r="R20" s="446">
        <f t="shared" si="8"/>
        <v>76480</v>
      </c>
      <c r="S20" s="431">
        <f t="shared" si="9"/>
        <v>0</v>
      </c>
      <c r="T20" s="80"/>
      <c r="U20" s="432">
        <f t="shared" si="10"/>
        <v>0</v>
      </c>
      <c r="V20" s="433" t="str">
        <f t="shared" si="11"/>
        <v/>
      </c>
      <c r="W20" s="59"/>
      <c r="X20" s="428">
        <f>IFERROR(VLOOKUP($C20,'Proposed Rates'!$B:$J,X$11,FALSE),0)</f>
        <v>0</v>
      </c>
      <c r="Y20" s="446">
        <f t="shared" si="12"/>
        <v>76480</v>
      </c>
      <c r="Z20" s="431">
        <f t="shared" si="13"/>
        <v>0</v>
      </c>
      <c r="AA20" s="80"/>
      <c r="AB20" s="432">
        <f t="shared" si="14"/>
        <v>0</v>
      </c>
      <c r="AC20" s="433" t="str">
        <f t="shared" si="15"/>
        <v/>
      </c>
      <c r="AD20" s="59"/>
      <c r="AE20" s="428">
        <f>IFERROR(VLOOKUP($C20,'Proposed Rates'!$B:$J,AE$11,FALSE),0)</f>
        <v>0</v>
      </c>
      <c r="AF20" s="446">
        <f t="shared" si="16"/>
        <v>76480</v>
      </c>
      <c r="AG20" s="431">
        <f t="shared" si="17"/>
        <v>0</v>
      </c>
      <c r="AH20" s="80"/>
      <c r="AI20" s="432">
        <f t="shared" si="18"/>
        <v>0</v>
      </c>
      <c r="AJ20" s="433" t="str">
        <f t="shared" si="19"/>
        <v/>
      </c>
      <c r="AK20" s="59"/>
      <c r="AL20" s="428">
        <f>IFERROR(VLOOKUP($C20,'Proposed Rates'!$B:$J,AL$11,FALSE),0)</f>
        <v>0</v>
      </c>
      <c r="AM20" s="446">
        <f t="shared" si="20"/>
        <v>76480</v>
      </c>
      <c r="AN20" s="431">
        <f t="shared" si="21"/>
        <v>0</v>
      </c>
      <c r="AO20" s="80"/>
      <c r="AP20" s="432">
        <f t="shared" si="22"/>
        <v>0</v>
      </c>
      <c r="AQ20" s="433" t="str">
        <f t="shared" si="23"/>
        <v/>
      </c>
      <c r="AR20" s="434"/>
      <c r="AS20" s="3"/>
      <c r="AT20" s="3"/>
      <c r="AU20" s="3"/>
      <c r="AV20" s="3"/>
      <c r="AW20" s="3"/>
      <c r="AX20" s="3"/>
    </row>
    <row r="21" ht="12.0" customHeight="1">
      <c r="A21" s="587"/>
      <c r="B21" s="351" t="s">
        <v>241</v>
      </c>
      <c r="C21" s="426" t="str">
        <f t="shared" si="1"/>
        <v>General Service 50 to 1,499 KW.LRAM Rate Rider</v>
      </c>
      <c r="D21" s="427" t="s">
        <v>377</v>
      </c>
      <c r="E21" s="351"/>
      <c r="F21" s="445">
        <f>'Proposed Rates'!E79+'Proposed Rates'!E92</f>
        <v>-0.2477</v>
      </c>
      <c r="G21" s="446">
        <f t="shared" si="2"/>
        <v>185</v>
      </c>
      <c r="H21" s="431">
        <f t="shared" si="3"/>
        <v>-45.8245</v>
      </c>
      <c r="I21" s="80"/>
      <c r="J21" s="445">
        <f>'Proposed Rates'!F79+'Proposed Rates'!F92</f>
        <v>0</v>
      </c>
      <c r="K21" s="446">
        <f t="shared" si="4"/>
        <v>185</v>
      </c>
      <c r="L21" s="431">
        <f t="shared" si="5"/>
        <v>0</v>
      </c>
      <c r="M21" s="80"/>
      <c r="N21" s="432">
        <f t="shared" si="6"/>
        <v>45.8245</v>
      </c>
      <c r="O21" s="433">
        <f t="shared" si="7"/>
        <v>-1</v>
      </c>
      <c r="P21" s="59"/>
      <c r="Q21" s="445">
        <f>'Proposed Rates'!G79+'Proposed Rates'!G92</f>
        <v>0.0295</v>
      </c>
      <c r="R21" s="446">
        <f t="shared" si="8"/>
        <v>185</v>
      </c>
      <c r="S21" s="431">
        <f t="shared" si="9"/>
        <v>5.4575</v>
      </c>
      <c r="T21" s="80"/>
      <c r="U21" s="432">
        <f t="shared" si="10"/>
        <v>5.4575</v>
      </c>
      <c r="V21" s="433" t="str">
        <f t="shared" si="11"/>
        <v/>
      </c>
      <c r="W21" s="59"/>
      <c r="X21" s="445">
        <f>IFERROR(VLOOKUP($C21,'Proposed Rates'!$B:$J,X$11,FALSE),0)</f>
        <v>0</v>
      </c>
      <c r="Y21" s="446">
        <f t="shared" si="12"/>
        <v>185</v>
      </c>
      <c r="Z21" s="431">
        <f t="shared" si="13"/>
        <v>0</v>
      </c>
      <c r="AA21" s="80"/>
      <c r="AB21" s="432">
        <f t="shared" si="14"/>
        <v>-5.4575</v>
      </c>
      <c r="AC21" s="433">
        <f t="shared" si="15"/>
        <v>-1</v>
      </c>
      <c r="AD21" s="59"/>
      <c r="AE21" s="445">
        <f>IFERROR(VLOOKUP($C21,'Proposed Rates'!$B:$J,AE$11,FALSE),0)</f>
        <v>0</v>
      </c>
      <c r="AF21" s="446">
        <f t="shared" si="16"/>
        <v>185</v>
      </c>
      <c r="AG21" s="431">
        <f t="shared" si="17"/>
        <v>0</v>
      </c>
      <c r="AH21" s="80"/>
      <c r="AI21" s="432">
        <f t="shared" si="18"/>
        <v>0</v>
      </c>
      <c r="AJ21" s="433" t="str">
        <f t="shared" si="19"/>
        <v/>
      </c>
      <c r="AK21" s="59"/>
      <c r="AL21" s="445">
        <f>IFERROR(VLOOKUP($C21,'Proposed Rates'!$B:$J,AL$11,FALSE),0)</f>
        <v>0</v>
      </c>
      <c r="AM21" s="446">
        <f t="shared" si="20"/>
        <v>185</v>
      </c>
      <c r="AN21" s="431">
        <f t="shared" si="21"/>
        <v>0</v>
      </c>
      <c r="AO21" s="80"/>
      <c r="AP21" s="432">
        <f t="shared" si="22"/>
        <v>0</v>
      </c>
      <c r="AQ21" s="433" t="str">
        <f t="shared" si="23"/>
        <v/>
      </c>
      <c r="AR21" s="434"/>
      <c r="AS21" s="3"/>
      <c r="AT21" s="3"/>
      <c r="AU21" s="3"/>
      <c r="AV21" s="3"/>
      <c r="AW21" s="3"/>
      <c r="AX21" s="3"/>
    </row>
    <row r="22" ht="12.0" customHeight="1">
      <c r="A22" s="587"/>
      <c r="B22" s="435" t="s">
        <v>237</v>
      </c>
      <c r="C22" s="426" t="str">
        <f t="shared" si="1"/>
        <v>General Service 50 to 1,499 KW.Deferral/Variance Account Disposition Rate Rider Group 2</v>
      </c>
      <c r="D22" s="427" t="s">
        <v>377</v>
      </c>
      <c r="E22" s="351"/>
      <c r="F22" s="428">
        <f>IFERROR(VLOOKUP($C22,'Proposed Rates'!$B:$J,F$11,FALSE),0)</f>
        <v>0</v>
      </c>
      <c r="G22" s="446">
        <f t="shared" si="2"/>
        <v>185</v>
      </c>
      <c r="H22" s="431">
        <f t="shared" si="3"/>
        <v>0</v>
      </c>
      <c r="I22" s="80"/>
      <c r="J22" s="428">
        <f>IFERROR(VLOOKUP($C22,'Proposed Rates'!$B:$J,J$11,FALSE),0)</f>
        <v>-0.1203</v>
      </c>
      <c r="K22" s="446">
        <f t="shared" si="4"/>
        <v>185</v>
      </c>
      <c r="L22" s="431">
        <f t="shared" si="5"/>
        <v>-22.2555</v>
      </c>
      <c r="M22" s="80"/>
      <c r="N22" s="432">
        <f t="shared" si="6"/>
        <v>-22.2555</v>
      </c>
      <c r="O22" s="433" t="str">
        <f t="shared" si="7"/>
        <v/>
      </c>
      <c r="P22" s="59"/>
      <c r="Q22" s="428">
        <f>IFERROR(VLOOKUP($C22,'Proposed Rates'!$B:$J,Q$11,FALSE),0)</f>
        <v>0</v>
      </c>
      <c r="R22" s="446">
        <f t="shared" si="8"/>
        <v>185</v>
      </c>
      <c r="S22" s="431">
        <f t="shared" si="9"/>
        <v>0</v>
      </c>
      <c r="T22" s="80"/>
      <c r="U22" s="432">
        <f t="shared" si="10"/>
        <v>22.2555</v>
      </c>
      <c r="V22" s="433">
        <f t="shared" si="11"/>
        <v>-1</v>
      </c>
      <c r="W22" s="59"/>
      <c r="X22" s="428">
        <f>IFERROR(VLOOKUP($C22,'Proposed Rates'!$B:$J,X$11,FALSE),0)</f>
        <v>0</v>
      </c>
      <c r="Y22" s="446">
        <f t="shared" si="12"/>
        <v>185</v>
      </c>
      <c r="Z22" s="431">
        <f t="shared" si="13"/>
        <v>0</v>
      </c>
      <c r="AA22" s="80"/>
      <c r="AB22" s="432">
        <f t="shared" si="14"/>
        <v>0</v>
      </c>
      <c r="AC22" s="433" t="str">
        <f t="shared" si="15"/>
        <v/>
      </c>
      <c r="AD22" s="59"/>
      <c r="AE22" s="428">
        <f>IFERROR(VLOOKUP($C22,'Proposed Rates'!$B:$J,AE$11,FALSE),0)</f>
        <v>0</v>
      </c>
      <c r="AF22" s="446">
        <f t="shared" si="16"/>
        <v>185</v>
      </c>
      <c r="AG22" s="431">
        <f t="shared" si="17"/>
        <v>0</v>
      </c>
      <c r="AH22" s="80"/>
      <c r="AI22" s="432">
        <f t="shared" si="18"/>
        <v>0</v>
      </c>
      <c r="AJ22" s="433" t="str">
        <f t="shared" si="19"/>
        <v/>
      </c>
      <c r="AK22" s="59"/>
      <c r="AL22" s="428">
        <f>IFERROR(VLOOKUP($C22,'Proposed Rates'!$B:$J,AL$11,FALSE),0)</f>
        <v>0</v>
      </c>
      <c r="AM22" s="446">
        <f t="shared" si="20"/>
        <v>185</v>
      </c>
      <c r="AN22" s="431">
        <f t="shared" si="21"/>
        <v>0</v>
      </c>
      <c r="AO22" s="80"/>
      <c r="AP22" s="432">
        <f t="shared" si="22"/>
        <v>0</v>
      </c>
      <c r="AQ22" s="433" t="str">
        <f t="shared" si="23"/>
        <v/>
      </c>
      <c r="AR22" s="434"/>
      <c r="AS22" s="3"/>
      <c r="AT22" s="3"/>
      <c r="AU22" s="3"/>
      <c r="AV22" s="3"/>
      <c r="AW22" s="3"/>
      <c r="AX22" s="3"/>
    </row>
    <row r="23" ht="12.0" customHeight="1">
      <c r="A23" s="587"/>
      <c r="B23" s="435"/>
      <c r="C23" s="426" t="str">
        <f t="shared" si="1"/>
        <v>General Service 50 to 1,499 KW.</v>
      </c>
      <c r="D23" s="427"/>
      <c r="E23" s="351"/>
      <c r="F23" s="428">
        <f>IFERROR(VLOOKUP($C23,'Proposed Rates'!$B:$J,F$11,FALSE),0)</f>
        <v>0</v>
      </c>
      <c r="G23" s="446">
        <f t="shared" si="2"/>
        <v>0</v>
      </c>
      <c r="H23" s="431">
        <f t="shared" si="3"/>
        <v>0</v>
      </c>
      <c r="I23" s="80"/>
      <c r="J23" s="428">
        <f>IFERROR(VLOOKUP($C23,'Proposed Rates'!$B:$J,J$11,FALSE),0)</f>
        <v>0</v>
      </c>
      <c r="K23" s="446">
        <f t="shared" si="4"/>
        <v>0</v>
      </c>
      <c r="L23" s="431">
        <f t="shared" si="5"/>
        <v>0</v>
      </c>
      <c r="M23" s="80"/>
      <c r="N23" s="432">
        <f t="shared" si="6"/>
        <v>0</v>
      </c>
      <c r="O23" s="433" t="str">
        <f t="shared" si="7"/>
        <v/>
      </c>
      <c r="P23" s="59"/>
      <c r="Q23" s="428">
        <f>IFERROR(VLOOKUP($C23,'Proposed Rates'!$B:$J,Q$11,FALSE),0)</f>
        <v>0</v>
      </c>
      <c r="R23" s="446">
        <f t="shared" si="8"/>
        <v>0</v>
      </c>
      <c r="S23" s="431">
        <f t="shared" si="9"/>
        <v>0</v>
      </c>
      <c r="T23" s="80"/>
      <c r="U23" s="432">
        <f t="shared" si="10"/>
        <v>0</v>
      </c>
      <c r="V23" s="433" t="str">
        <f t="shared" si="11"/>
        <v/>
      </c>
      <c r="W23" s="59"/>
      <c r="X23" s="428">
        <f>IFERROR(VLOOKUP($C23,'Proposed Rates'!$B:$J,X$11,FALSE),0)</f>
        <v>0</v>
      </c>
      <c r="Y23" s="446">
        <f t="shared" si="12"/>
        <v>0</v>
      </c>
      <c r="Z23" s="431">
        <f t="shared" si="13"/>
        <v>0</v>
      </c>
      <c r="AA23" s="80"/>
      <c r="AB23" s="432">
        <f t="shared" si="14"/>
        <v>0</v>
      </c>
      <c r="AC23" s="433" t="str">
        <f t="shared" si="15"/>
        <v/>
      </c>
      <c r="AD23" s="59"/>
      <c r="AE23" s="428">
        <f>IFERROR(VLOOKUP($C23,'Proposed Rates'!$B:$J,AE$11,FALSE),0)</f>
        <v>0</v>
      </c>
      <c r="AF23" s="446">
        <f t="shared" si="16"/>
        <v>0</v>
      </c>
      <c r="AG23" s="431">
        <f t="shared" si="17"/>
        <v>0</v>
      </c>
      <c r="AH23" s="80"/>
      <c r="AI23" s="432">
        <f t="shared" si="18"/>
        <v>0</v>
      </c>
      <c r="AJ23" s="433" t="str">
        <f t="shared" si="19"/>
        <v/>
      </c>
      <c r="AK23" s="59"/>
      <c r="AL23" s="428">
        <f>IFERROR(VLOOKUP($C23,'Proposed Rates'!$B:$J,AL$11,FALSE),0)</f>
        <v>0</v>
      </c>
      <c r="AM23" s="446">
        <f t="shared" si="20"/>
        <v>0</v>
      </c>
      <c r="AN23" s="431">
        <f t="shared" si="21"/>
        <v>0</v>
      </c>
      <c r="AO23" s="80"/>
      <c r="AP23" s="432">
        <f t="shared" si="22"/>
        <v>0</v>
      </c>
      <c r="AQ23" s="433" t="str">
        <f t="shared" si="23"/>
        <v/>
      </c>
      <c r="AR23" s="434"/>
      <c r="AS23" s="3"/>
      <c r="AT23" s="3"/>
      <c r="AU23" s="3"/>
      <c r="AV23" s="3"/>
      <c r="AW23" s="3"/>
      <c r="AX23" s="3"/>
    </row>
    <row r="24" ht="12.0" customHeight="1">
      <c r="A24" s="587"/>
      <c r="B24" s="435"/>
      <c r="C24" s="426" t="str">
        <f t="shared" si="1"/>
        <v>General Service 50 to 1,499 KW.</v>
      </c>
      <c r="D24" s="427"/>
      <c r="E24" s="351"/>
      <c r="F24" s="428">
        <f>IFERROR(VLOOKUP($C24,'Proposed Rates'!$B:$J,F$11,FALSE),0)</f>
        <v>0</v>
      </c>
      <c r="G24" s="446">
        <f t="shared" si="2"/>
        <v>0</v>
      </c>
      <c r="H24" s="431">
        <f t="shared" si="3"/>
        <v>0</v>
      </c>
      <c r="I24" s="80"/>
      <c r="J24" s="428">
        <f>IFERROR(VLOOKUP($C24,'Proposed Rates'!$B:$J,J$11,FALSE),0)</f>
        <v>0</v>
      </c>
      <c r="K24" s="446">
        <f t="shared" si="4"/>
        <v>0</v>
      </c>
      <c r="L24" s="431">
        <f t="shared" si="5"/>
        <v>0</v>
      </c>
      <c r="M24" s="80"/>
      <c r="N24" s="432">
        <f t="shared" si="6"/>
        <v>0</v>
      </c>
      <c r="O24" s="433" t="str">
        <f t="shared" si="7"/>
        <v/>
      </c>
      <c r="P24" s="59"/>
      <c r="Q24" s="428">
        <f>IFERROR(VLOOKUP($C24,'Proposed Rates'!$B:$J,Q$11,FALSE),0)</f>
        <v>0</v>
      </c>
      <c r="R24" s="446">
        <f t="shared" si="8"/>
        <v>0</v>
      </c>
      <c r="S24" s="431">
        <f t="shared" si="9"/>
        <v>0</v>
      </c>
      <c r="T24" s="80"/>
      <c r="U24" s="432">
        <f t="shared" si="10"/>
        <v>0</v>
      </c>
      <c r="V24" s="433" t="str">
        <f t="shared" si="11"/>
        <v/>
      </c>
      <c r="W24" s="59"/>
      <c r="X24" s="428">
        <f>IFERROR(VLOOKUP($C24,'Proposed Rates'!$B:$J,X$11,FALSE),0)</f>
        <v>0</v>
      </c>
      <c r="Y24" s="446">
        <f t="shared" si="12"/>
        <v>0</v>
      </c>
      <c r="Z24" s="431">
        <f t="shared" si="13"/>
        <v>0</v>
      </c>
      <c r="AA24" s="80"/>
      <c r="AB24" s="432">
        <f t="shared" si="14"/>
        <v>0</v>
      </c>
      <c r="AC24" s="433" t="str">
        <f t="shared" si="15"/>
        <v/>
      </c>
      <c r="AD24" s="59"/>
      <c r="AE24" s="428">
        <f>IFERROR(VLOOKUP($C24,'Proposed Rates'!$B:$J,AE$11,FALSE),0)</f>
        <v>0</v>
      </c>
      <c r="AF24" s="446">
        <f t="shared" si="16"/>
        <v>0</v>
      </c>
      <c r="AG24" s="431">
        <f t="shared" si="17"/>
        <v>0</v>
      </c>
      <c r="AH24" s="80"/>
      <c r="AI24" s="432">
        <f t="shared" si="18"/>
        <v>0</v>
      </c>
      <c r="AJ24" s="433" t="str">
        <f t="shared" si="19"/>
        <v/>
      </c>
      <c r="AK24" s="59"/>
      <c r="AL24" s="428">
        <f>IFERROR(VLOOKUP($C24,'Proposed Rates'!$B:$J,AL$11,FALSE),0)</f>
        <v>0</v>
      </c>
      <c r="AM24" s="446">
        <f t="shared" si="20"/>
        <v>0</v>
      </c>
      <c r="AN24" s="431">
        <f t="shared" si="21"/>
        <v>0</v>
      </c>
      <c r="AO24" s="80"/>
      <c r="AP24" s="432">
        <f t="shared" si="22"/>
        <v>0</v>
      </c>
      <c r="AQ24" s="433" t="str">
        <f t="shared" si="23"/>
        <v/>
      </c>
      <c r="AR24" s="434"/>
      <c r="AS24" s="3"/>
      <c r="AT24" s="3"/>
      <c r="AU24" s="3"/>
      <c r="AV24" s="3"/>
      <c r="AW24" s="3"/>
      <c r="AX24" s="3"/>
    </row>
    <row r="25" ht="12.0" customHeight="1">
      <c r="A25" s="587"/>
      <c r="B25" s="435"/>
      <c r="C25" s="426" t="str">
        <f t="shared" si="1"/>
        <v>General Service 50 to 1,499 KW.</v>
      </c>
      <c r="D25" s="427"/>
      <c r="E25" s="351"/>
      <c r="F25" s="428">
        <f>IFERROR(VLOOKUP($C25,'Proposed Rates'!$B:$J,F$11,FALSE),0)</f>
        <v>0</v>
      </c>
      <c r="G25" s="446">
        <f t="shared" si="2"/>
        <v>0</v>
      </c>
      <c r="H25" s="431">
        <f t="shared" si="3"/>
        <v>0</v>
      </c>
      <c r="I25" s="80"/>
      <c r="J25" s="428">
        <f>IFERROR(VLOOKUP($C25,'Proposed Rates'!$B:$J,J$11,FALSE),0)</f>
        <v>0</v>
      </c>
      <c r="K25" s="446">
        <f t="shared" si="4"/>
        <v>0</v>
      </c>
      <c r="L25" s="431">
        <f t="shared" si="5"/>
        <v>0</v>
      </c>
      <c r="M25" s="80"/>
      <c r="N25" s="432">
        <f t="shared" si="6"/>
        <v>0</v>
      </c>
      <c r="O25" s="433" t="str">
        <f t="shared" si="7"/>
        <v/>
      </c>
      <c r="P25" s="59"/>
      <c r="Q25" s="428">
        <f>IFERROR(VLOOKUP($C25,'Proposed Rates'!$B:$J,Q$11,FALSE),0)</f>
        <v>0</v>
      </c>
      <c r="R25" s="446">
        <f t="shared" si="8"/>
        <v>0</v>
      </c>
      <c r="S25" s="431">
        <f t="shared" si="9"/>
        <v>0</v>
      </c>
      <c r="T25" s="80"/>
      <c r="U25" s="432">
        <f t="shared" si="10"/>
        <v>0</v>
      </c>
      <c r="V25" s="433" t="str">
        <f t="shared" si="11"/>
        <v/>
      </c>
      <c r="W25" s="59"/>
      <c r="X25" s="428">
        <f>IFERROR(VLOOKUP($C25,'Proposed Rates'!$B:$J,X$11,FALSE),0)</f>
        <v>0</v>
      </c>
      <c r="Y25" s="446">
        <f t="shared" si="12"/>
        <v>0</v>
      </c>
      <c r="Z25" s="431">
        <f t="shared" si="13"/>
        <v>0</v>
      </c>
      <c r="AA25" s="80"/>
      <c r="AB25" s="432">
        <f t="shared" si="14"/>
        <v>0</v>
      </c>
      <c r="AC25" s="433" t="str">
        <f t="shared" si="15"/>
        <v/>
      </c>
      <c r="AD25" s="59"/>
      <c r="AE25" s="428">
        <f>IFERROR(VLOOKUP($C25,'Proposed Rates'!$B:$J,AE$11,FALSE),0)</f>
        <v>0</v>
      </c>
      <c r="AF25" s="446">
        <f t="shared" si="16"/>
        <v>0</v>
      </c>
      <c r="AG25" s="431">
        <f t="shared" si="17"/>
        <v>0</v>
      </c>
      <c r="AH25" s="80"/>
      <c r="AI25" s="432">
        <f t="shared" si="18"/>
        <v>0</v>
      </c>
      <c r="AJ25" s="433" t="str">
        <f t="shared" si="19"/>
        <v/>
      </c>
      <c r="AK25" s="59"/>
      <c r="AL25" s="428">
        <f>IFERROR(VLOOKUP($C25,'Proposed Rates'!$B:$J,AL$11,FALSE),0)</f>
        <v>0</v>
      </c>
      <c r="AM25" s="446">
        <f t="shared" si="20"/>
        <v>0</v>
      </c>
      <c r="AN25" s="431">
        <f t="shared" si="21"/>
        <v>0</v>
      </c>
      <c r="AO25" s="80"/>
      <c r="AP25" s="432">
        <f t="shared" si="22"/>
        <v>0</v>
      </c>
      <c r="AQ25" s="433" t="str">
        <f t="shared" si="23"/>
        <v/>
      </c>
      <c r="AR25" s="434"/>
      <c r="AS25" s="3"/>
      <c r="AT25" s="3"/>
      <c r="AU25" s="3"/>
      <c r="AV25" s="3"/>
      <c r="AW25" s="3"/>
      <c r="AX25" s="3"/>
    </row>
    <row r="26" ht="12.0" customHeight="1">
      <c r="A26" s="587"/>
      <c r="B26" s="435"/>
      <c r="C26" s="426" t="str">
        <f t="shared" si="1"/>
        <v>General Service 50 to 1,499 KW.</v>
      </c>
      <c r="D26" s="427"/>
      <c r="E26" s="351"/>
      <c r="F26" s="428">
        <f>IFERROR(VLOOKUP($C26,'Proposed Rates'!$B:$J,F$11,FALSE),0)</f>
        <v>0</v>
      </c>
      <c r="G26" s="446">
        <f t="shared" si="2"/>
        <v>0</v>
      </c>
      <c r="H26" s="431">
        <f t="shared" si="3"/>
        <v>0</v>
      </c>
      <c r="I26" s="80"/>
      <c r="J26" s="428">
        <f>IFERROR(VLOOKUP($C26,'Proposed Rates'!$B:$J,J$11,FALSE),0)</f>
        <v>0</v>
      </c>
      <c r="K26" s="446">
        <f t="shared" si="4"/>
        <v>0</v>
      </c>
      <c r="L26" s="431">
        <f t="shared" si="5"/>
        <v>0</v>
      </c>
      <c r="M26" s="80"/>
      <c r="N26" s="432">
        <f t="shared" si="6"/>
        <v>0</v>
      </c>
      <c r="O26" s="433" t="str">
        <f t="shared" si="7"/>
        <v/>
      </c>
      <c r="P26" s="59"/>
      <c r="Q26" s="428">
        <f>IFERROR(VLOOKUP($C26,'Proposed Rates'!$B:$J,Q$11,FALSE),0)</f>
        <v>0</v>
      </c>
      <c r="R26" s="446">
        <f t="shared" si="8"/>
        <v>0</v>
      </c>
      <c r="S26" s="431">
        <f t="shared" si="9"/>
        <v>0</v>
      </c>
      <c r="T26" s="80"/>
      <c r="U26" s="432">
        <f t="shared" si="10"/>
        <v>0</v>
      </c>
      <c r="V26" s="433" t="str">
        <f t="shared" si="11"/>
        <v/>
      </c>
      <c r="W26" s="59"/>
      <c r="X26" s="428">
        <f>IFERROR(VLOOKUP($C26,'Proposed Rates'!$B:$J,X$11,FALSE),0)</f>
        <v>0</v>
      </c>
      <c r="Y26" s="446">
        <f t="shared" si="12"/>
        <v>0</v>
      </c>
      <c r="Z26" s="431">
        <f t="shared" si="13"/>
        <v>0</v>
      </c>
      <c r="AA26" s="80"/>
      <c r="AB26" s="432">
        <f t="shared" si="14"/>
        <v>0</v>
      </c>
      <c r="AC26" s="433" t="str">
        <f t="shared" si="15"/>
        <v/>
      </c>
      <c r="AD26" s="59"/>
      <c r="AE26" s="428">
        <f>IFERROR(VLOOKUP($C26,'Proposed Rates'!$B:$J,AE$11,FALSE),0)</f>
        <v>0</v>
      </c>
      <c r="AF26" s="446">
        <f t="shared" si="16"/>
        <v>0</v>
      </c>
      <c r="AG26" s="431">
        <f t="shared" si="17"/>
        <v>0</v>
      </c>
      <c r="AH26" s="80"/>
      <c r="AI26" s="432">
        <f t="shared" si="18"/>
        <v>0</v>
      </c>
      <c r="AJ26" s="433" t="str">
        <f t="shared" si="19"/>
        <v/>
      </c>
      <c r="AK26" s="59"/>
      <c r="AL26" s="428">
        <f>IFERROR(VLOOKUP($C26,'Proposed Rates'!$B:$J,AL$11,FALSE),0)</f>
        <v>0</v>
      </c>
      <c r="AM26" s="446">
        <f t="shared" si="20"/>
        <v>0</v>
      </c>
      <c r="AN26" s="431">
        <f t="shared" si="21"/>
        <v>0</v>
      </c>
      <c r="AO26" s="80"/>
      <c r="AP26" s="432">
        <f t="shared" si="22"/>
        <v>0</v>
      </c>
      <c r="AQ26" s="433" t="str">
        <f t="shared" si="23"/>
        <v/>
      </c>
      <c r="AR26" s="434"/>
      <c r="AS26" s="3"/>
      <c r="AT26" s="3"/>
      <c r="AU26" s="3"/>
      <c r="AV26" s="3"/>
      <c r="AW26" s="3"/>
      <c r="AX26" s="3"/>
    </row>
    <row r="27" ht="12.0" customHeight="1">
      <c r="A27" s="587"/>
      <c r="B27" s="435"/>
      <c r="C27" s="426" t="str">
        <f t="shared" si="1"/>
        <v>General Service 50 to 1,499 KW.</v>
      </c>
      <c r="D27" s="427"/>
      <c r="E27" s="351"/>
      <c r="F27" s="428">
        <f>IFERROR(VLOOKUP($C27,'Proposed Rates'!$B:$J,F$11,FALSE),0)</f>
        <v>0</v>
      </c>
      <c r="G27" s="446">
        <f t="shared" si="2"/>
        <v>0</v>
      </c>
      <c r="H27" s="431">
        <f t="shared" si="3"/>
        <v>0</v>
      </c>
      <c r="I27" s="80"/>
      <c r="J27" s="428">
        <f>IFERROR(VLOOKUP($C27,'Proposed Rates'!$B:$J,J$11,FALSE),0)</f>
        <v>0</v>
      </c>
      <c r="K27" s="446">
        <f t="shared" si="4"/>
        <v>0</v>
      </c>
      <c r="L27" s="431">
        <f t="shared" si="5"/>
        <v>0</v>
      </c>
      <c r="M27" s="80"/>
      <c r="N27" s="432">
        <f t="shared" si="6"/>
        <v>0</v>
      </c>
      <c r="O27" s="433" t="str">
        <f t="shared" si="7"/>
        <v/>
      </c>
      <c r="P27" s="59"/>
      <c r="Q27" s="428">
        <f>IFERROR(VLOOKUP($C27,'Proposed Rates'!$B:$J,Q$11,FALSE),0)</f>
        <v>0</v>
      </c>
      <c r="R27" s="446">
        <f t="shared" si="8"/>
        <v>0</v>
      </c>
      <c r="S27" s="431">
        <f t="shared" si="9"/>
        <v>0</v>
      </c>
      <c r="T27" s="80"/>
      <c r="U27" s="432">
        <f t="shared" si="10"/>
        <v>0</v>
      </c>
      <c r="V27" s="433" t="str">
        <f t="shared" si="11"/>
        <v/>
      </c>
      <c r="W27" s="59"/>
      <c r="X27" s="428">
        <f>IFERROR(VLOOKUP($C27,'Proposed Rates'!$B:$J,X$11,FALSE),0)</f>
        <v>0</v>
      </c>
      <c r="Y27" s="446">
        <f t="shared" si="12"/>
        <v>0</v>
      </c>
      <c r="Z27" s="431">
        <f t="shared" si="13"/>
        <v>0</v>
      </c>
      <c r="AA27" s="80"/>
      <c r="AB27" s="432">
        <f t="shared" si="14"/>
        <v>0</v>
      </c>
      <c r="AC27" s="433" t="str">
        <f t="shared" si="15"/>
        <v/>
      </c>
      <c r="AD27" s="59"/>
      <c r="AE27" s="428">
        <f>IFERROR(VLOOKUP($C27,'Proposed Rates'!$B:$J,AE$11,FALSE),0)</f>
        <v>0</v>
      </c>
      <c r="AF27" s="446">
        <f t="shared" si="16"/>
        <v>0</v>
      </c>
      <c r="AG27" s="431">
        <f t="shared" si="17"/>
        <v>0</v>
      </c>
      <c r="AH27" s="80"/>
      <c r="AI27" s="432">
        <f t="shared" si="18"/>
        <v>0</v>
      </c>
      <c r="AJ27" s="433" t="str">
        <f t="shared" si="19"/>
        <v/>
      </c>
      <c r="AK27" s="59"/>
      <c r="AL27" s="428">
        <f>IFERROR(VLOOKUP($C27,'Proposed Rates'!$B:$J,AL$11,FALSE),0)</f>
        <v>0</v>
      </c>
      <c r="AM27" s="446">
        <f t="shared" si="20"/>
        <v>0</v>
      </c>
      <c r="AN27" s="431">
        <f t="shared" si="21"/>
        <v>0</v>
      </c>
      <c r="AO27" s="80"/>
      <c r="AP27" s="432">
        <f t="shared" si="22"/>
        <v>0</v>
      </c>
      <c r="AQ27" s="433" t="str">
        <f t="shared" si="23"/>
        <v/>
      </c>
      <c r="AR27" s="434"/>
      <c r="AS27" s="3"/>
      <c r="AT27" s="3"/>
      <c r="AU27" s="3"/>
      <c r="AV27" s="3"/>
      <c r="AW27" s="3"/>
      <c r="AX27" s="3"/>
    </row>
    <row r="28" ht="12.0" customHeight="1">
      <c r="A28" s="587"/>
      <c r="B28" s="435"/>
      <c r="C28" s="426" t="str">
        <f t="shared" si="1"/>
        <v>General Service 50 to 1,499 KW.</v>
      </c>
      <c r="D28" s="427"/>
      <c r="E28" s="351"/>
      <c r="F28" s="428">
        <f>IFERROR(VLOOKUP($C28,'Proposed Rates'!$B:$J,F$11,FALSE),0)</f>
        <v>0</v>
      </c>
      <c r="G28" s="446">
        <f t="shared" si="2"/>
        <v>0</v>
      </c>
      <c r="H28" s="431">
        <f t="shared" si="3"/>
        <v>0</v>
      </c>
      <c r="I28" s="80"/>
      <c r="J28" s="428">
        <f>IFERROR(VLOOKUP($C28,'Proposed Rates'!$B:$J,J$11,FALSE),0)</f>
        <v>0</v>
      </c>
      <c r="K28" s="446">
        <f t="shared" si="4"/>
        <v>0</v>
      </c>
      <c r="L28" s="431">
        <f t="shared" si="5"/>
        <v>0</v>
      </c>
      <c r="M28" s="80"/>
      <c r="N28" s="432">
        <f t="shared" si="6"/>
        <v>0</v>
      </c>
      <c r="O28" s="433" t="str">
        <f t="shared" si="7"/>
        <v/>
      </c>
      <c r="P28" s="59"/>
      <c r="Q28" s="428">
        <f>IFERROR(VLOOKUP($C28,'Proposed Rates'!$B:$J,Q$11,FALSE),0)</f>
        <v>0</v>
      </c>
      <c r="R28" s="446">
        <f t="shared" si="8"/>
        <v>0</v>
      </c>
      <c r="S28" s="431">
        <f t="shared" si="9"/>
        <v>0</v>
      </c>
      <c r="T28" s="80"/>
      <c r="U28" s="432">
        <f t="shared" si="10"/>
        <v>0</v>
      </c>
      <c r="V28" s="433" t="str">
        <f t="shared" si="11"/>
        <v/>
      </c>
      <c r="W28" s="59"/>
      <c r="X28" s="428">
        <f>IFERROR(VLOOKUP($C28,'Proposed Rates'!$B:$J,X$11,FALSE),0)</f>
        <v>0</v>
      </c>
      <c r="Y28" s="446">
        <f t="shared" si="12"/>
        <v>0</v>
      </c>
      <c r="Z28" s="431">
        <f t="shared" si="13"/>
        <v>0</v>
      </c>
      <c r="AA28" s="80"/>
      <c r="AB28" s="432">
        <f t="shared" si="14"/>
        <v>0</v>
      </c>
      <c r="AC28" s="433" t="str">
        <f t="shared" si="15"/>
        <v/>
      </c>
      <c r="AD28" s="59"/>
      <c r="AE28" s="428">
        <f>IFERROR(VLOOKUP($C28,'Proposed Rates'!$B:$J,AE$11,FALSE),0)</f>
        <v>0</v>
      </c>
      <c r="AF28" s="446">
        <f t="shared" si="16"/>
        <v>0</v>
      </c>
      <c r="AG28" s="431">
        <f t="shared" si="17"/>
        <v>0</v>
      </c>
      <c r="AH28" s="80"/>
      <c r="AI28" s="432">
        <f t="shared" si="18"/>
        <v>0</v>
      </c>
      <c r="AJ28" s="433" t="str">
        <f t="shared" si="19"/>
        <v/>
      </c>
      <c r="AK28" s="59"/>
      <c r="AL28" s="428">
        <f>IFERROR(VLOOKUP($C28,'Proposed Rates'!$B:$J,AL$11,FALSE),0)</f>
        <v>0</v>
      </c>
      <c r="AM28" s="446">
        <f t="shared" si="20"/>
        <v>0</v>
      </c>
      <c r="AN28" s="431">
        <f t="shared" si="21"/>
        <v>0</v>
      </c>
      <c r="AO28" s="80"/>
      <c r="AP28" s="432">
        <f t="shared" si="22"/>
        <v>0</v>
      </c>
      <c r="AQ28" s="433" t="str">
        <f t="shared" si="23"/>
        <v/>
      </c>
      <c r="AR28" s="434"/>
      <c r="AS28" s="3"/>
      <c r="AT28" s="3"/>
      <c r="AU28" s="3"/>
      <c r="AV28" s="3"/>
      <c r="AW28" s="3"/>
      <c r="AX28" s="3"/>
    </row>
    <row r="29" ht="12.0" customHeight="1">
      <c r="A29" s="587"/>
      <c r="B29" s="436" t="s">
        <v>310</v>
      </c>
      <c r="C29" s="437"/>
      <c r="D29" s="437"/>
      <c r="E29" s="437"/>
      <c r="F29" s="438"/>
      <c r="G29" s="534"/>
      <c r="H29" s="440">
        <f>SUM(H15:H28)</f>
        <v>1366.906</v>
      </c>
      <c r="I29" s="441"/>
      <c r="J29" s="438"/>
      <c r="K29" s="534"/>
      <c r="L29" s="440">
        <f>SUM(L15:L28)</f>
        <v>1663.313</v>
      </c>
      <c r="M29" s="441"/>
      <c r="N29" s="442">
        <f t="shared" si="6"/>
        <v>296.407</v>
      </c>
      <c r="O29" s="443">
        <f t="shared" si="7"/>
        <v>0.2168451964</v>
      </c>
      <c r="P29" s="337"/>
      <c r="Q29" s="438"/>
      <c r="R29" s="534"/>
      <c r="S29" s="440">
        <f>SUM(S15:S28)</f>
        <v>1811.4795</v>
      </c>
      <c r="T29" s="441"/>
      <c r="U29" s="442">
        <f t="shared" si="10"/>
        <v>148.1665</v>
      </c>
      <c r="V29" s="443">
        <f t="shared" si="11"/>
        <v>0.08907914506</v>
      </c>
      <c r="W29" s="337"/>
      <c r="X29" s="438"/>
      <c r="Y29" s="534"/>
      <c r="Z29" s="440">
        <f>SUM(Z15:Z28)</f>
        <v>1963.8085</v>
      </c>
      <c r="AA29" s="441"/>
      <c r="AB29" s="442">
        <f t="shared" si="14"/>
        <v>152.329</v>
      </c>
      <c r="AC29" s="443">
        <f t="shared" si="15"/>
        <v>0.0840909323</v>
      </c>
      <c r="AD29" s="337"/>
      <c r="AE29" s="438"/>
      <c r="AF29" s="534"/>
      <c r="AG29" s="440">
        <f>SUM(AG15:AG28)</f>
        <v>2078.4715</v>
      </c>
      <c r="AH29" s="441"/>
      <c r="AI29" s="442">
        <f t="shared" si="18"/>
        <v>114.663</v>
      </c>
      <c r="AJ29" s="443">
        <f t="shared" si="19"/>
        <v>0.05838807603</v>
      </c>
      <c r="AK29" s="337"/>
      <c r="AL29" s="438"/>
      <c r="AM29" s="534"/>
      <c r="AN29" s="440">
        <f>SUM(AN15:AN28)</f>
        <v>2192.154</v>
      </c>
      <c r="AO29" s="441"/>
      <c r="AP29" s="442">
        <f t="shared" si="22"/>
        <v>113.6825</v>
      </c>
      <c r="AQ29" s="443">
        <f t="shared" si="23"/>
        <v>0.05469524119</v>
      </c>
      <c r="AR29" s="444"/>
      <c r="AS29" s="3"/>
      <c r="AT29" s="3"/>
      <c r="AU29" s="3"/>
      <c r="AV29" s="3"/>
      <c r="AW29" s="3"/>
      <c r="AX29" s="3"/>
    </row>
    <row r="30" ht="12.0" customHeight="1">
      <c r="A30" s="587"/>
      <c r="B30" s="435" t="s">
        <v>234</v>
      </c>
      <c r="C30" s="426" t="str">
        <f t="shared" ref="C30:C38" si="24">D$6&amp;"."&amp;B30</f>
        <v>General Service 50 to 1,499 KW.DVA Disposition Rate Rider Group 1 -2025</v>
      </c>
      <c r="D30" s="427" t="s">
        <v>377</v>
      </c>
      <c r="E30" s="351"/>
      <c r="F30" s="445">
        <f>IFERROR(VLOOKUP($C30,'Proposed Rates'!$B:$J,F$11,FALSE),0)</f>
        <v>0.3531</v>
      </c>
      <c r="G30" s="446">
        <f t="shared" ref="G30:G36" si="25">IF($D30="Monthly",1,IF($D30="per KW",$F$10,IF($D30="per kWh",$F$9,0)))</f>
        <v>185</v>
      </c>
      <c r="H30" s="431">
        <f t="shared" ref="H30:H38" si="26">G30*F30</f>
        <v>65.3235</v>
      </c>
      <c r="I30" s="80"/>
      <c r="J30" s="445">
        <f>IFERROR(VLOOKUP($C30,'Proposed Rates'!$B:$J,J$11,FALSE),0)</f>
        <v>0.0072</v>
      </c>
      <c r="K30" s="446">
        <f t="shared" ref="K30:K36" si="27">IF($D30="Monthly",1,IF($D30="per KW",$F$10,IF($D30="per kWh",$F$9,0)))</f>
        <v>185</v>
      </c>
      <c r="L30" s="431">
        <f t="shared" ref="L30:L38" si="28">K30*J30</f>
        <v>1.332</v>
      </c>
      <c r="M30" s="80"/>
      <c r="N30" s="432">
        <f t="shared" si="6"/>
        <v>-63.9915</v>
      </c>
      <c r="O30" s="433">
        <f t="shared" si="7"/>
        <v>-0.9796091759</v>
      </c>
      <c r="P30" s="59"/>
      <c r="Q30" s="445">
        <f>IFERROR(VLOOKUP($C30,'Proposed Rates'!$B:$J,Q$11,FALSE),0)</f>
        <v>0</v>
      </c>
      <c r="R30" s="446">
        <f t="shared" ref="R30:R36" si="29">IF($D30="Monthly",1,IF($D30="per KW",$F$10,IF($D30="per kWh",$F$9,0)))</f>
        <v>185</v>
      </c>
      <c r="S30" s="431">
        <f t="shared" ref="S30:S38" si="30">R30*Q30</f>
        <v>0</v>
      </c>
      <c r="T30" s="80"/>
      <c r="U30" s="432">
        <f t="shared" si="10"/>
        <v>-1.332</v>
      </c>
      <c r="V30" s="433">
        <f t="shared" si="11"/>
        <v>-1</v>
      </c>
      <c r="W30" s="59"/>
      <c r="X30" s="445">
        <f>IFERROR(VLOOKUP($C30,'Proposed Rates'!$B:$J,X$11,FALSE),0)</f>
        <v>0</v>
      </c>
      <c r="Y30" s="446">
        <f t="shared" ref="Y30:Y36" si="31">IF($D30="Monthly",1,IF($D30="per KW",$F$10,IF($D30="per kWh",$F$9,0)))</f>
        <v>185</v>
      </c>
      <c r="Z30" s="431">
        <f t="shared" ref="Z30:Z38" si="32">Y30*X30</f>
        <v>0</v>
      </c>
      <c r="AA30" s="80"/>
      <c r="AB30" s="432">
        <f t="shared" si="14"/>
        <v>0</v>
      </c>
      <c r="AC30" s="433" t="str">
        <f t="shared" si="15"/>
        <v/>
      </c>
      <c r="AD30" s="59"/>
      <c r="AE30" s="445">
        <f>IFERROR(VLOOKUP($C30,'Proposed Rates'!$B:$J,AE$11,FALSE),0)</f>
        <v>0</v>
      </c>
      <c r="AF30" s="446">
        <f t="shared" ref="AF30:AF36" si="33">IF($D30="Monthly",1,IF($D30="per KW",$F$10,IF($D30="per kWh",$F$9,0)))</f>
        <v>185</v>
      </c>
      <c r="AG30" s="431">
        <f t="shared" ref="AG30:AG38" si="34">AF30*AE30</f>
        <v>0</v>
      </c>
      <c r="AH30" s="80"/>
      <c r="AI30" s="432">
        <f t="shared" si="18"/>
        <v>0</v>
      </c>
      <c r="AJ30" s="433" t="str">
        <f t="shared" si="19"/>
        <v/>
      </c>
      <c r="AK30" s="59"/>
      <c r="AL30" s="445">
        <f>IFERROR(VLOOKUP($C30,'Proposed Rates'!$B:$J,AL$11,FALSE),0)</f>
        <v>0</v>
      </c>
      <c r="AM30" s="446">
        <f t="shared" ref="AM30:AM36" si="35">IF($D30="Monthly",1,IF($D30="per KW",$F$10,IF($D30="per kWh",$F$9,0)))</f>
        <v>185</v>
      </c>
      <c r="AN30" s="431">
        <f t="shared" ref="AN30:AN38" si="36">AM30*AL30</f>
        <v>0</v>
      </c>
      <c r="AO30" s="80"/>
      <c r="AP30" s="432">
        <f t="shared" si="22"/>
        <v>0</v>
      </c>
      <c r="AQ30" s="433" t="str">
        <f t="shared" si="23"/>
        <v/>
      </c>
      <c r="AR30" s="434"/>
      <c r="AS30" s="3"/>
      <c r="AT30" s="3"/>
      <c r="AU30" s="3"/>
      <c r="AV30" s="3"/>
      <c r="AW30" s="3"/>
      <c r="AX30" s="3"/>
    </row>
    <row r="31" ht="12.0" customHeight="1">
      <c r="A31" s="587"/>
      <c r="B31" s="435" t="s">
        <v>236</v>
      </c>
      <c r="C31" s="426" t="str">
        <f t="shared" si="24"/>
        <v>General Service 50 to 1,499 KW.DVA Disposition Rate Rider Group 1 - 2024</v>
      </c>
      <c r="D31" s="427" t="s">
        <v>377</v>
      </c>
      <c r="E31" s="351"/>
      <c r="F31" s="445" t="str">
        <f>IFERROR(VLOOKUP($C31,'Proposed Rates'!$B:$J,F$11,FALSE),0)</f>
        <v/>
      </c>
      <c r="G31" s="446">
        <f t="shared" si="25"/>
        <v>185</v>
      </c>
      <c r="H31" s="431">
        <f t="shared" si="26"/>
        <v>0</v>
      </c>
      <c r="I31" s="80"/>
      <c r="J31" s="445">
        <f>IFERROR(VLOOKUP($C31,'Proposed Rates'!$B:$J,J$11,FALSE),0)</f>
        <v>0</v>
      </c>
      <c r="K31" s="446">
        <f t="shared" si="27"/>
        <v>185</v>
      </c>
      <c r="L31" s="431">
        <f t="shared" si="28"/>
        <v>0</v>
      </c>
      <c r="M31" s="80"/>
      <c r="N31" s="432">
        <f t="shared" si="6"/>
        <v>0</v>
      </c>
      <c r="O31" s="433" t="str">
        <f t="shared" si="7"/>
        <v/>
      </c>
      <c r="P31" s="59"/>
      <c r="Q31" s="445">
        <f>IFERROR(VLOOKUP($C31,'Proposed Rates'!$B:$J,Q$11,FALSE),0)</f>
        <v>0</v>
      </c>
      <c r="R31" s="446">
        <f t="shared" si="29"/>
        <v>185</v>
      </c>
      <c r="S31" s="431">
        <f t="shared" si="30"/>
        <v>0</v>
      </c>
      <c r="T31" s="80"/>
      <c r="U31" s="432">
        <f t="shared" si="10"/>
        <v>0</v>
      </c>
      <c r="V31" s="433" t="str">
        <f t="shared" si="11"/>
        <v/>
      </c>
      <c r="W31" s="59"/>
      <c r="X31" s="445">
        <f>IFERROR(VLOOKUP($C31,'Proposed Rates'!$B:$J,X$11,FALSE),0)</f>
        <v>0</v>
      </c>
      <c r="Y31" s="446">
        <f t="shared" si="31"/>
        <v>185</v>
      </c>
      <c r="Z31" s="431">
        <f t="shared" si="32"/>
        <v>0</v>
      </c>
      <c r="AA31" s="80"/>
      <c r="AB31" s="432">
        <f t="shared" si="14"/>
        <v>0</v>
      </c>
      <c r="AC31" s="433" t="str">
        <f t="shared" si="15"/>
        <v/>
      </c>
      <c r="AD31" s="59"/>
      <c r="AE31" s="445">
        <f>IFERROR(VLOOKUP($C31,'Proposed Rates'!$B:$J,AE$11,FALSE),0)</f>
        <v>0</v>
      </c>
      <c r="AF31" s="446">
        <f t="shared" si="33"/>
        <v>185</v>
      </c>
      <c r="AG31" s="431">
        <f t="shared" si="34"/>
        <v>0</v>
      </c>
      <c r="AH31" s="80"/>
      <c r="AI31" s="432">
        <f t="shared" si="18"/>
        <v>0</v>
      </c>
      <c r="AJ31" s="433" t="str">
        <f t="shared" si="19"/>
        <v/>
      </c>
      <c r="AK31" s="59"/>
      <c r="AL31" s="445">
        <f>IFERROR(VLOOKUP($C31,'Proposed Rates'!$B:$J,AL$11,FALSE),0)</f>
        <v>0</v>
      </c>
      <c r="AM31" s="446">
        <f t="shared" si="35"/>
        <v>185</v>
      </c>
      <c r="AN31" s="431">
        <f t="shared" si="36"/>
        <v>0</v>
      </c>
      <c r="AO31" s="80"/>
      <c r="AP31" s="432">
        <f t="shared" si="22"/>
        <v>0</v>
      </c>
      <c r="AQ31" s="433" t="str">
        <f t="shared" si="23"/>
        <v/>
      </c>
      <c r="AR31" s="434"/>
      <c r="AS31" s="3"/>
      <c r="AT31" s="3"/>
      <c r="AU31" s="3"/>
      <c r="AV31" s="3"/>
      <c r="AW31" s="3"/>
      <c r="AX31" s="3"/>
    </row>
    <row r="32" ht="12.0" customHeight="1">
      <c r="A32" s="587"/>
      <c r="B32" s="435" t="s">
        <v>244</v>
      </c>
      <c r="C32" s="426" t="str">
        <f t="shared" si="24"/>
        <v>General Service 50 to 1,499 KW.CBR Class B Rate Riders</v>
      </c>
      <c r="D32" s="427" t="s">
        <v>308</v>
      </c>
      <c r="E32" s="351"/>
      <c r="F32" s="445">
        <f>IFERROR(VLOOKUP($C32,'Proposed Rates'!$B:$J,F$11,FALSE),0)</f>
        <v>0.0002</v>
      </c>
      <c r="G32" s="446">
        <f t="shared" si="25"/>
        <v>76480</v>
      </c>
      <c r="H32" s="431">
        <f t="shared" si="26"/>
        <v>15.296</v>
      </c>
      <c r="I32" s="519"/>
      <c r="J32" s="445">
        <f>IFERROR(VLOOKUP($C32,'Proposed Rates'!$B:$J,J$11,FALSE),0)</f>
        <v>0.0004</v>
      </c>
      <c r="K32" s="446">
        <f t="shared" si="27"/>
        <v>76480</v>
      </c>
      <c r="L32" s="431">
        <f t="shared" si="28"/>
        <v>30.592</v>
      </c>
      <c r="M32" s="448"/>
      <c r="N32" s="432">
        <f t="shared" si="6"/>
        <v>15.296</v>
      </c>
      <c r="O32" s="433">
        <f t="shared" si="7"/>
        <v>1</v>
      </c>
      <c r="P32" s="59"/>
      <c r="Q32" s="445">
        <f>IFERROR(VLOOKUP($C32,'Proposed Rates'!$B:$J,Q$11,FALSE),0)</f>
        <v>0</v>
      </c>
      <c r="R32" s="446">
        <f t="shared" si="29"/>
        <v>76480</v>
      </c>
      <c r="S32" s="431">
        <f t="shared" si="30"/>
        <v>0</v>
      </c>
      <c r="T32" s="448"/>
      <c r="U32" s="432">
        <f t="shared" si="10"/>
        <v>-30.592</v>
      </c>
      <c r="V32" s="433">
        <f t="shared" si="11"/>
        <v>-1</v>
      </c>
      <c r="W32" s="59"/>
      <c r="X32" s="445">
        <f>IFERROR(VLOOKUP($C32,'Proposed Rates'!$B:$J,X$11,FALSE),0)</f>
        <v>0</v>
      </c>
      <c r="Y32" s="446">
        <f t="shared" si="31"/>
        <v>76480</v>
      </c>
      <c r="Z32" s="431">
        <f t="shared" si="32"/>
        <v>0</v>
      </c>
      <c r="AA32" s="80"/>
      <c r="AB32" s="432">
        <f t="shared" si="14"/>
        <v>0</v>
      </c>
      <c r="AC32" s="433" t="str">
        <f t="shared" si="15"/>
        <v/>
      </c>
      <c r="AD32" s="59"/>
      <c r="AE32" s="445">
        <f>IFERROR(VLOOKUP($C32,'Proposed Rates'!$B:$J,AE$11,FALSE),0)</f>
        <v>0</v>
      </c>
      <c r="AF32" s="446">
        <f t="shared" si="33"/>
        <v>76480</v>
      </c>
      <c r="AG32" s="431">
        <f t="shared" si="34"/>
        <v>0</v>
      </c>
      <c r="AH32" s="80"/>
      <c r="AI32" s="432">
        <f t="shared" si="18"/>
        <v>0</v>
      </c>
      <c r="AJ32" s="433" t="str">
        <f t="shared" si="19"/>
        <v/>
      </c>
      <c r="AK32" s="59"/>
      <c r="AL32" s="445">
        <f>IFERROR(VLOOKUP($C32,'Proposed Rates'!$B:$J,AL$11,FALSE),0)</f>
        <v>0</v>
      </c>
      <c r="AM32" s="446">
        <f t="shared" si="35"/>
        <v>76480</v>
      </c>
      <c r="AN32" s="431">
        <f t="shared" si="36"/>
        <v>0</v>
      </c>
      <c r="AO32" s="448"/>
      <c r="AP32" s="432">
        <f t="shared" si="22"/>
        <v>0</v>
      </c>
      <c r="AQ32" s="433" t="str">
        <f t="shared" si="23"/>
        <v/>
      </c>
      <c r="AR32" s="434"/>
      <c r="AS32" s="3"/>
      <c r="AT32" s="3"/>
      <c r="AU32" s="3"/>
      <c r="AV32" s="3"/>
      <c r="AW32" s="3"/>
      <c r="AX32" s="3"/>
    </row>
    <row r="33" ht="12.0" customHeight="1">
      <c r="A33" s="587"/>
      <c r="B33" s="435" t="s">
        <v>249</v>
      </c>
      <c r="C33" s="426" t="str">
        <f t="shared" si="24"/>
        <v>General Service 50 to 1,499 KW.GA Rate Riders</v>
      </c>
      <c r="D33" s="427" t="s">
        <v>308</v>
      </c>
      <c r="E33" s="351"/>
      <c r="F33" s="445">
        <f>IFERROR(VLOOKUP($C33,'Proposed Rates'!$B:$J,F$11,FALSE),0)</f>
        <v>0.0039</v>
      </c>
      <c r="G33" s="446">
        <f t="shared" si="25"/>
        <v>76480</v>
      </c>
      <c r="H33" s="431">
        <f t="shared" si="26"/>
        <v>298.272</v>
      </c>
      <c r="I33" s="519"/>
      <c r="J33" s="445">
        <f>IFERROR(VLOOKUP($C33,'Proposed Rates'!$B:$J,J$11,FALSE),0)</f>
        <v>0.0046</v>
      </c>
      <c r="K33" s="446">
        <f t="shared" si="27"/>
        <v>76480</v>
      </c>
      <c r="L33" s="431">
        <f t="shared" si="28"/>
        <v>351.808</v>
      </c>
      <c r="M33" s="448"/>
      <c r="N33" s="432">
        <f t="shared" si="6"/>
        <v>53.536</v>
      </c>
      <c r="O33" s="433">
        <f t="shared" si="7"/>
        <v>0.1794871795</v>
      </c>
      <c r="P33" s="59"/>
      <c r="Q33" s="445">
        <f>IFERROR(VLOOKUP($C33,'Proposed Rates'!$B:$J,Q$11,FALSE),0)</f>
        <v>0</v>
      </c>
      <c r="R33" s="446">
        <f t="shared" si="29"/>
        <v>76480</v>
      </c>
      <c r="S33" s="431">
        <f t="shared" si="30"/>
        <v>0</v>
      </c>
      <c r="T33" s="448"/>
      <c r="U33" s="432">
        <f t="shared" si="10"/>
        <v>-351.808</v>
      </c>
      <c r="V33" s="433">
        <f t="shared" si="11"/>
        <v>-1</v>
      </c>
      <c r="W33" s="59"/>
      <c r="X33" s="445">
        <f>IFERROR(VLOOKUP($C33,'Proposed Rates'!$B:$J,X$11,FALSE),0)</f>
        <v>0</v>
      </c>
      <c r="Y33" s="446">
        <f t="shared" si="31"/>
        <v>76480</v>
      </c>
      <c r="Z33" s="431">
        <f t="shared" si="32"/>
        <v>0</v>
      </c>
      <c r="AA33" s="448"/>
      <c r="AB33" s="432">
        <f t="shared" si="14"/>
        <v>0</v>
      </c>
      <c r="AC33" s="433" t="str">
        <f t="shared" si="15"/>
        <v/>
      </c>
      <c r="AD33" s="59"/>
      <c r="AE33" s="445">
        <f>IFERROR(VLOOKUP($C33,'Proposed Rates'!$B:$J,AE$11,FALSE),0)</f>
        <v>0</v>
      </c>
      <c r="AF33" s="446">
        <f t="shared" si="33"/>
        <v>76480</v>
      </c>
      <c r="AG33" s="431">
        <f t="shared" si="34"/>
        <v>0</v>
      </c>
      <c r="AH33" s="448"/>
      <c r="AI33" s="432">
        <f t="shared" si="18"/>
        <v>0</v>
      </c>
      <c r="AJ33" s="433" t="str">
        <f t="shared" si="19"/>
        <v/>
      </c>
      <c r="AK33" s="59"/>
      <c r="AL33" s="445">
        <f>IFERROR(VLOOKUP($C33,'Proposed Rates'!$B:$J,AL$11,FALSE),0)</f>
        <v>0</v>
      </c>
      <c r="AM33" s="446">
        <f t="shared" si="35"/>
        <v>76480</v>
      </c>
      <c r="AN33" s="431">
        <f t="shared" si="36"/>
        <v>0</v>
      </c>
      <c r="AO33" s="448"/>
      <c r="AP33" s="432">
        <f t="shared" si="22"/>
        <v>0</v>
      </c>
      <c r="AQ33" s="433" t="str">
        <f t="shared" si="23"/>
        <v/>
      </c>
      <c r="AR33" s="434"/>
      <c r="AS33" s="3"/>
      <c r="AT33" s="3"/>
      <c r="AU33" s="3"/>
      <c r="AV33" s="3"/>
      <c r="AW33" s="3"/>
      <c r="AX33" s="3"/>
    </row>
    <row r="34" ht="12.0" customHeight="1">
      <c r="A34" s="587"/>
      <c r="B34" s="435" t="s">
        <v>252</v>
      </c>
      <c r="C34" s="426" t="str">
        <f t="shared" si="24"/>
        <v>General Service 50 to 1,499 KW.Total Deferral/Variance Account Rate RidersYr2</v>
      </c>
      <c r="D34" s="427" t="s">
        <v>377</v>
      </c>
      <c r="E34" s="351"/>
      <c r="F34" s="445">
        <f>IFERROR(VLOOKUP($C34,'Proposed Rates'!$B:$J,F$11,FALSE),0)</f>
        <v>-0.305</v>
      </c>
      <c r="G34" s="446">
        <f t="shared" si="25"/>
        <v>185</v>
      </c>
      <c r="H34" s="431">
        <f t="shared" si="26"/>
        <v>-56.425</v>
      </c>
      <c r="I34" s="519"/>
      <c r="J34" s="445">
        <f>IFERROR(VLOOKUP($C34,'Proposed Rates'!$B:$J,J$11,FALSE),0)</f>
        <v>-0.1672</v>
      </c>
      <c r="K34" s="446">
        <f t="shared" si="27"/>
        <v>185</v>
      </c>
      <c r="L34" s="431">
        <f t="shared" si="28"/>
        <v>-30.932</v>
      </c>
      <c r="M34" s="448"/>
      <c r="N34" s="432">
        <f t="shared" si="6"/>
        <v>25.493</v>
      </c>
      <c r="O34" s="433">
        <f t="shared" si="7"/>
        <v>-0.4518032787</v>
      </c>
      <c r="P34" s="59"/>
      <c r="Q34" s="445">
        <f>IFERROR(VLOOKUP($C34,'Proposed Rates'!$B:$J,Q$11,FALSE),0)</f>
        <v>0</v>
      </c>
      <c r="R34" s="446">
        <f t="shared" si="29"/>
        <v>185</v>
      </c>
      <c r="S34" s="431">
        <f t="shared" si="30"/>
        <v>0</v>
      </c>
      <c r="T34" s="448"/>
      <c r="U34" s="432">
        <f t="shared" si="10"/>
        <v>30.932</v>
      </c>
      <c r="V34" s="433">
        <f t="shared" si="11"/>
        <v>-1</v>
      </c>
      <c r="W34" s="59"/>
      <c r="X34" s="445">
        <f>IFERROR(VLOOKUP($C34,'Proposed Rates'!$B:$J,X$11,FALSE),0)</f>
        <v>0</v>
      </c>
      <c r="Y34" s="446">
        <f t="shared" si="31"/>
        <v>185</v>
      </c>
      <c r="Z34" s="431">
        <f t="shared" si="32"/>
        <v>0</v>
      </c>
      <c r="AA34" s="448"/>
      <c r="AB34" s="432">
        <f t="shared" si="14"/>
        <v>0</v>
      </c>
      <c r="AC34" s="433" t="str">
        <f t="shared" si="15"/>
        <v/>
      </c>
      <c r="AD34" s="59"/>
      <c r="AE34" s="445">
        <f>IFERROR(VLOOKUP($C34,'Proposed Rates'!$B:$J,AE$11,FALSE),0)</f>
        <v>0</v>
      </c>
      <c r="AF34" s="446">
        <f t="shared" si="33"/>
        <v>185</v>
      </c>
      <c r="AG34" s="431">
        <f t="shared" si="34"/>
        <v>0</v>
      </c>
      <c r="AH34" s="448"/>
      <c r="AI34" s="432">
        <f t="shared" si="18"/>
        <v>0</v>
      </c>
      <c r="AJ34" s="433" t="str">
        <f t="shared" si="19"/>
        <v/>
      </c>
      <c r="AK34" s="59"/>
      <c r="AL34" s="445">
        <f>IFERROR(VLOOKUP($C34,'Proposed Rates'!$B:$J,AL$11,FALSE),0)</f>
        <v>0</v>
      </c>
      <c r="AM34" s="446">
        <f t="shared" si="35"/>
        <v>185</v>
      </c>
      <c r="AN34" s="431">
        <f t="shared" si="36"/>
        <v>0</v>
      </c>
      <c r="AO34" s="448"/>
      <c r="AP34" s="432">
        <f t="shared" si="22"/>
        <v>0</v>
      </c>
      <c r="AQ34" s="433" t="str">
        <f t="shared" si="23"/>
        <v/>
      </c>
      <c r="AR34" s="434"/>
      <c r="AS34" s="3"/>
      <c r="AT34" s="3"/>
      <c r="AU34" s="3"/>
      <c r="AV34" s="3"/>
      <c r="AW34" s="3"/>
      <c r="AX34" s="3"/>
    </row>
    <row r="35" ht="12.0" customHeight="1">
      <c r="A35" s="587"/>
      <c r="B35" s="435" t="s">
        <v>254</v>
      </c>
      <c r="C35" s="426" t="str">
        <f t="shared" si="24"/>
        <v>General Service 50 to 1,499 KW.Total Deferral/Variance Account Rate Riders</v>
      </c>
      <c r="D35" s="427" t="s">
        <v>377</v>
      </c>
      <c r="E35" s="351"/>
      <c r="F35" s="445" t="str">
        <f>IFERROR(VLOOKUP($C35,'Proposed Rates'!$B:$J,F$11,FALSE),0)</f>
        <v/>
      </c>
      <c r="G35" s="446">
        <f t="shared" si="25"/>
        <v>185</v>
      </c>
      <c r="H35" s="431">
        <f t="shared" si="26"/>
        <v>0</v>
      </c>
      <c r="I35" s="80"/>
      <c r="J35" s="445">
        <f>IFERROR(VLOOKUP($C35,'Proposed Rates'!$B:$J,J$11,FALSE),0)</f>
        <v>0</v>
      </c>
      <c r="K35" s="446">
        <f t="shared" si="27"/>
        <v>185</v>
      </c>
      <c r="L35" s="431">
        <f t="shared" si="28"/>
        <v>0</v>
      </c>
      <c r="M35" s="80"/>
      <c r="N35" s="432">
        <f t="shared" si="6"/>
        <v>0</v>
      </c>
      <c r="O35" s="433" t="str">
        <f t="shared" si="7"/>
        <v/>
      </c>
      <c r="P35" s="59"/>
      <c r="Q35" s="445">
        <f>IFERROR(VLOOKUP($C35,'Proposed Rates'!$B:$J,Q$11,FALSE),0)</f>
        <v>0</v>
      </c>
      <c r="R35" s="446">
        <f t="shared" si="29"/>
        <v>185</v>
      </c>
      <c r="S35" s="431">
        <f t="shared" si="30"/>
        <v>0</v>
      </c>
      <c r="T35" s="80"/>
      <c r="U35" s="432">
        <f t="shared" si="10"/>
        <v>0</v>
      </c>
      <c r="V35" s="433" t="str">
        <f t="shared" si="11"/>
        <v/>
      </c>
      <c r="W35" s="59"/>
      <c r="X35" s="445">
        <f>IFERROR(VLOOKUP($C35,'Proposed Rates'!$B:$J,X$11,FALSE),0)</f>
        <v>0</v>
      </c>
      <c r="Y35" s="446">
        <f t="shared" si="31"/>
        <v>185</v>
      </c>
      <c r="Z35" s="431">
        <f t="shared" si="32"/>
        <v>0</v>
      </c>
      <c r="AA35" s="80"/>
      <c r="AB35" s="432"/>
      <c r="AC35" s="433"/>
      <c r="AD35" s="59"/>
      <c r="AE35" s="445">
        <f>IFERROR(VLOOKUP($C35,'Proposed Rates'!$B:$J,AE$11,FALSE),0)</f>
        <v>0</v>
      </c>
      <c r="AF35" s="446">
        <f t="shared" si="33"/>
        <v>185</v>
      </c>
      <c r="AG35" s="431">
        <f t="shared" si="34"/>
        <v>0</v>
      </c>
      <c r="AH35" s="80"/>
      <c r="AI35" s="432">
        <f t="shared" si="18"/>
        <v>0</v>
      </c>
      <c r="AJ35" s="433" t="str">
        <f t="shared" si="19"/>
        <v/>
      </c>
      <c r="AK35" s="59"/>
      <c r="AL35" s="445">
        <f>IFERROR(VLOOKUP($C35,'Proposed Rates'!$B:$J,AL$11,FALSE),0)</f>
        <v>0</v>
      </c>
      <c r="AM35" s="446">
        <f t="shared" si="35"/>
        <v>185</v>
      </c>
      <c r="AN35" s="431">
        <f t="shared" si="36"/>
        <v>0</v>
      </c>
      <c r="AO35" s="80"/>
      <c r="AP35" s="432">
        <f t="shared" si="22"/>
        <v>0</v>
      </c>
      <c r="AQ35" s="433" t="str">
        <f t="shared" si="23"/>
        <v/>
      </c>
      <c r="AR35" s="434"/>
      <c r="AS35" s="3"/>
      <c r="AT35" s="3"/>
      <c r="AU35" s="3"/>
      <c r="AV35" s="3"/>
      <c r="AW35" s="3"/>
      <c r="AX35" s="3"/>
    </row>
    <row r="36" ht="12.0" customHeight="1">
      <c r="A36" s="587"/>
      <c r="B36" s="351" t="s">
        <v>269</v>
      </c>
      <c r="C36" s="426" t="str">
        <f t="shared" si="24"/>
        <v>General Service 50 to 1,499 KW.Low Voltage Service Charge</v>
      </c>
      <c r="D36" s="427" t="s">
        <v>377</v>
      </c>
      <c r="E36" s="351"/>
      <c r="F36" s="445">
        <f>IFERROR(VLOOKUP($C36,'Proposed Rates'!$B:$J,F$11,FALSE),0)</f>
        <v>0.02063</v>
      </c>
      <c r="G36" s="446">
        <f t="shared" si="25"/>
        <v>185</v>
      </c>
      <c r="H36" s="431">
        <f t="shared" si="26"/>
        <v>3.81655</v>
      </c>
      <c r="I36" s="80"/>
      <c r="J36" s="445">
        <f>IFERROR(VLOOKUP($C36,'Proposed Rates'!$B:$J,J$11,FALSE),0)</f>
        <v>0.02333</v>
      </c>
      <c r="K36" s="446">
        <f t="shared" si="27"/>
        <v>185</v>
      </c>
      <c r="L36" s="431">
        <f t="shared" si="28"/>
        <v>4.31605</v>
      </c>
      <c r="M36" s="80"/>
      <c r="N36" s="432">
        <f t="shared" si="6"/>
        <v>0.4995</v>
      </c>
      <c r="O36" s="433">
        <f t="shared" si="7"/>
        <v>0.1308773631</v>
      </c>
      <c r="P36" s="59"/>
      <c r="Q36" s="445">
        <f>IFERROR(VLOOKUP($C36,'Proposed Rates'!$B:$J,Q$11,FALSE),0)</f>
        <v>0.02394</v>
      </c>
      <c r="R36" s="446">
        <f t="shared" si="29"/>
        <v>185</v>
      </c>
      <c r="S36" s="431">
        <f t="shared" si="30"/>
        <v>4.4289</v>
      </c>
      <c r="T36" s="80"/>
      <c r="U36" s="432">
        <f t="shared" si="10"/>
        <v>0.11285</v>
      </c>
      <c r="V36" s="433">
        <f t="shared" si="11"/>
        <v>0.02614659237</v>
      </c>
      <c r="W36" s="59"/>
      <c r="X36" s="445">
        <f>IFERROR(VLOOKUP($C36,'Proposed Rates'!$B:$J,X$11,FALSE),0)</f>
        <v>0.02425</v>
      </c>
      <c r="Y36" s="446">
        <f t="shared" si="31"/>
        <v>185</v>
      </c>
      <c r="Z36" s="431">
        <f t="shared" si="32"/>
        <v>4.48625</v>
      </c>
      <c r="AA36" s="80"/>
      <c r="AB36" s="432">
        <f t="shared" ref="AB36:AB46" si="37">Z36-S36</f>
        <v>0.05735</v>
      </c>
      <c r="AC36" s="433">
        <f t="shared" ref="AC36:AC46" si="38">IF((S36)=0,"",(AB36/S36))</f>
        <v>0.01294903926</v>
      </c>
      <c r="AD36" s="59"/>
      <c r="AE36" s="445">
        <f>IFERROR(VLOOKUP($C36,'Proposed Rates'!$B:$J,AE$11,FALSE),0)</f>
        <v>0.02465</v>
      </c>
      <c r="AF36" s="446">
        <f t="shared" si="33"/>
        <v>185</v>
      </c>
      <c r="AG36" s="431">
        <f t="shared" si="34"/>
        <v>4.56025</v>
      </c>
      <c r="AH36" s="80"/>
      <c r="AI36" s="432">
        <f t="shared" si="18"/>
        <v>0.074</v>
      </c>
      <c r="AJ36" s="433">
        <f t="shared" si="19"/>
        <v>0.01649484536</v>
      </c>
      <c r="AK36" s="59"/>
      <c r="AL36" s="445">
        <f>IFERROR(VLOOKUP($C36,'Proposed Rates'!$B:$J,AL$11,FALSE),0)</f>
        <v>0.02508</v>
      </c>
      <c r="AM36" s="446">
        <f t="shared" si="35"/>
        <v>185</v>
      </c>
      <c r="AN36" s="431">
        <f t="shared" si="36"/>
        <v>4.6398</v>
      </c>
      <c r="AO36" s="80"/>
      <c r="AP36" s="432">
        <f t="shared" si="22"/>
        <v>0.07955</v>
      </c>
      <c r="AQ36" s="433">
        <f t="shared" si="23"/>
        <v>0.01744421907</v>
      </c>
      <c r="AR36" s="434"/>
      <c r="AS36" s="3"/>
      <c r="AT36" s="3"/>
      <c r="AU36" s="3"/>
      <c r="AV36" s="3"/>
      <c r="AW36" s="3"/>
      <c r="AX36" s="3"/>
    </row>
    <row r="37" ht="12.0" customHeight="1">
      <c r="A37" s="587"/>
      <c r="B37" s="351" t="s">
        <v>312</v>
      </c>
      <c r="C37" s="426" t="str">
        <f t="shared" si="24"/>
        <v>General Service 50 to 1,499 KW.Line Losses on Cost of Power</v>
      </c>
      <c r="D37" s="427" t="s">
        <v>308</v>
      </c>
      <c r="E37" s="351"/>
      <c r="F37" s="461"/>
      <c r="G37" s="452">
        <f>$F$9*(1+F$65)-$F$9</f>
        <v>2585.024</v>
      </c>
      <c r="H37" s="431">
        <f t="shared" si="26"/>
        <v>0</v>
      </c>
      <c r="I37" s="80"/>
      <c r="J37" s="461"/>
      <c r="K37" s="452">
        <f>$F$9*(1+J$65)-$F$9</f>
        <v>2562.08</v>
      </c>
      <c r="L37" s="431">
        <f t="shared" si="28"/>
        <v>0</v>
      </c>
      <c r="M37" s="80"/>
      <c r="N37" s="432">
        <f t="shared" si="6"/>
        <v>0</v>
      </c>
      <c r="O37" s="433" t="str">
        <f t="shared" si="7"/>
        <v/>
      </c>
      <c r="P37" s="59"/>
      <c r="Q37" s="461"/>
      <c r="R37" s="452">
        <f>$F$9*(1+Q$65)-$F$9</f>
        <v>2562.08</v>
      </c>
      <c r="S37" s="431">
        <f t="shared" si="30"/>
        <v>0</v>
      </c>
      <c r="T37" s="80"/>
      <c r="U37" s="432">
        <f t="shared" si="10"/>
        <v>0</v>
      </c>
      <c r="V37" s="433" t="str">
        <f t="shared" si="11"/>
        <v/>
      </c>
      <c r="W37" s="59"/>
      <c r="X37" s="461"/>
      <c r="Y37" s="452">
        <f>$F$9*(1+X$65)-$F$9</f>
        <v>2562.08</v>
      </c>
      <c r="Z37" s="431">
        <f t="shared" si="32"/>
        <v>0</v>
      </c>
      <c r="AA37" s="80"/>
      <c r="AB37" s="432">
        <f t="shared" si="37"/>
        <v>0</v>
      </c>
      <c r="AC37" s="433" t="str">
        <f t="shared" si="38"/>
        <v/>
      </c>
      <c r="AD37" s="59"/>
      <c r="AE37" s="461"/>
      <c r="AF37" s="452">
        <f>$F$9*(1+AE$65)-$F$9</f>
        <v>2562.08</v>
      </c>
      <c r="AG37" s="431">
        <f t="shared" si="34"/>
        <v>0</v>
      </c>
      <c r="AH37" s="80"/>
      <c r="AI37" s="432">
        <f t="shared" si="18"/>
        <v>0</v>
      </c>
      <c r="AJ37" s="433" t="str">
        <f t="shared" si="19"/>
        <v/>
      </c>
      <c r="AK37" s="59"/>
      <c r="AL37" s="461"/>
      <c r="AM37" s="452">
        <f>$F$9*(1+AL$65)-$F$9</f>
        <v>2562.08</v>
      </c>
      <c r="AN37" s="431">
        <f t="shared" si="36"/>
        <v>0</v>
      </c>
      <c r="AO37" s="80"/>
      <c r="AP37" s="432">
        <f t="shared" si="22"/>
        <v>0</v>
      </c>
      <c r="AQ37" s="433" t="str">
        <f t="shared" si="23"/>
        <v/>
      </c>
      <c r="AR37" s="434"/>
      <c r="AS37" s="3"/>
      <c r="AT37" s="3"/>
      <c r="AU37" s="3"/>
      <c r="AV37" s="3"/>
      <c r="AW37" s="3"/>
      <c r="AX37" s="3"/>
    </row>
    <row r="38" ht="12.0" customHeight="1">
      <c r="A38" s="587"/>
      <c r="B38" s="351" t="s">
        <v>271</v>
      </c>
      <c r="C38" s="426" t="str">
        <f t="shared" si="24"/>
        <v>General Service 50 to 1,499 KW.Smart Meter Entity Charge</v>
      </c>
      <c r="D38" s="427" t="s">
        <v>306</v>
      </c>
      <c r="E38" s="351"/>
      <c r="F38" s="445">
        <f>IFERROR(VLOOKUP($C38,'Proposed Rates'!$B:$J,F$11,FALSE),0)</f>
        <v>0</v>
      </c>
      <c r="G38" s="446">
        <f>IF($D38="Monthly",1,IF($D38="per KW",$F$10,IF($D38="per kWh",$F$9,0)))</f>
        <v>1</v>
      </c>
      <c r="H38" s="431">
        <f t="shared" si="26"/>
        <v>0</v>
      </c>
      <c r="I38" s="80"/>
      <c r="J38" s="445">
        <f>IFERROR(VLOOKUP($C38,'Proposed Rates'!$B:$J,J$11,FALSE),0)</f>
        <v>0</v>
      </c>
      <c r="K38" s="446">
        <f>IF($D38="Monthly",1,IF($D38="per KW",$F$10,IF($D38="per kWh",$F$9,0)))</f>
        <v>1</v>
      </c>
      <c r="L38" s="431">
        <f t="shared" si="28"/>
        <v>0</v>
      </c>
      <c r="M38" s="80"/>
      <c r="N38" s="432">
        <f t="shared" si="6"/>
        <v>0</v>
      </c>
      <c r="O38" s="433" t="str">
        <f t="shared" si="7"/>
        <v/>
      </c>
      <c r="P38" s="59"/>
      <c r="Q38" s="445">
        <f>IFERROR(VLOOKUP($C38,'Proposed Rates'!$B:$J,Q$11,FALSE),0)</f>
        <v>0</v>
      </c>
      <c r="R38" s="446">
        <f>IF($D38="Monthly",1,IF($D38="per KW",$F$10,IF($D38="per kWh",$F$9,0)))</f>
        <v>1</v>
      </c>
      <c r="S38" s="431">
        <f t="shared" si="30"/>
        <v>0</v>
      </c>
      <c r="T38" s="80"/>
      <c r="U38" s="432">
        <f t="shared" si="10"/>
        <v>0</v>
      </c>
      <c r="V38" s="433" t="str">
        <f t="shared" si="11"/>
        <v/>
      </c>
      <c r="W38" s="59"/>
      <c r="X38" s="445">
        <f>IFERROR(VLOOKUP($C38,'Proposed Rates'!$B:$J,X$11,FALSE),0)</f>
        <v>0</v>
      </c>
      <c r="Y38" s="446">
        <f>IF($D38="Monthly",1,IF($D38="per KW",$F$10,IF($D38="per kWh",$F$9,0)))</f>
        <v>1</v>
      </c>
      <c r="Z38" s="431">
        <f t="shared" si="32"/>
        <v>0</v>
      </c>
      <c r="AA38" s="80"/>
      <c r="AB38" s="432">
        <f t="shared" si="37"/>
        <v>0</v>
      </c>
      <c r="AC38" s="433" t="str">
        <f t="shared" si="38"/>
        <v/>
      </c>
      <c r="AD38" s="59"/>
      <c r="AE38" s="445">
        <f>IFERROR(VLOOKUP($C38,'Proposed Rates'!$B:$J,AE$11,FALSE),0)</f>
        <v>0</v>
      </c>
      <c r="AF38" s="446">
        <f>IF($D38="Monthly",1,IF($D38="per KW",$F$10,IF($D38="per kWh",$F$9,0)))</f>
        <v>1</v>
      </c>
      <c r="AG38" s="431">
        <f t="shared" si="34"/>
        <v>0</v>
      </c>
      <c r="AH38" s="80"/>
      <c r="AI38" s="432">
        <f t="shared" si="18"/>
        <v>0</v>
      </c>
      <c r="AJ38" s="433" t="str">
        <f t="shared" si="19"/>
        <v/>
      </c>
      <c r="AK38" s="59"/>
      <c r="AL38" s="445">
        <f>IFERROR(VLOOKUP($C38,'Proposed Rates'!$B:$J,AL$11,FALSE),0)</f>
        <v>0</v>
      </c>
      <c r="AM38" s="446">
        <f>IF($D38="Monthly",1,IF($D38="per KW",$F$10,IF($D38="per kWh",$F$9,0)))</f>
        <v>1</v>
      </c>
      <c r="AN38" s="431">
        <f t="shared" si="36"/>
        <v>0</v>
      </c>
      <c r="AO38" s="80"/>
      <c r="AP38" s="432">
        <f t="shared" si="22"/>
        <v>0</v>
      </c>
      <c r="AQ38" s="433" t="str">
        <f t="shared" si="23"/>
        <v/>
      </c>
      <c r="AR38" s="434"/>
      <c r="AS38" s="3"/>
      <c r="AT38" s="3"/>
      <c r="AU38" s="3"/>
      <c r="AV38" s="3"/>
      <c r="AW38" s="3"/>
      <c r="AX38" s="3"/>
    </row>
    <row r="39" ht="12.0" customHeight="1">
      <c r="A39" s="587"/>
      <c r="B39" s="436" t="s">
        <v>313</v>
      </c>
      <c r="C39" s="453"/>
      <c r="D39" s="453"/>
      <c r="E39" s="453"/>
      <c r="F39" s="454"/>
      <c r="G39" s="535"/>
      <c r="H39" s="440">
        <f>SUM(H30:H38)+H29</f>
        <v>1693.18905</v>
      </c>
      <c r="I39" s="456"/>
      <c r="J39" s="454"/>
      <c r="K39" s="535"/>
      <c r="L39" s="440">
        <f>SUM(L30:L38)+L29</f>
        <v>2020.42905</v>
      </c>
      <c r="M39" s="456"/>
      <c r="N39" s="442">
        <f t="shared" si="6"/>
        <v>327.24</v>
      </c>
      <c r="O39" s="443">
        <f t="shared" si="7"/>
        <v>0.1932684363</v>
      </c>
      <c r="P39" s="59"/>
      <c r="Q39" s="454"/>
      <c r="R39" s="535"/>
      <c r="S39" s="440">
        <f>SUM(S30:S38)+S29</f>
        <v>1815.9084</v>
      </c>
      <c r="T39" s="456"/>
      <c r="U39" s="442">
        <f t="shared" si="10"/>
        <v>-204.52065</v>
      </c>
      <c r="V39" s="443">
        <f t="shared" si="11"/>
        <v>-0.101226346</v>
      </c>
      <c r="W39" s="59"/>
      <c r="X39" s="454"/>
      <c r="Y39" s="535"/>
      <c r="Z39" s="440">
        <f>SUM(Z30:Z38)+Z29</f>
        <v>1968.29475</v>
      </c>
      <c r="AA39" s="456"/>
      <c r="AB39" s="442">
        <f t="shared" si="37"/>
        <v>152.38635</v>
      </c>
      <c r="AC39" s="443">
        <f t="shared" si="38"/>
        <v>0.08391742117</v>
      </c>
      <c r="AD39" s="59"/>
      <c r="AE39" s="454"/>
      <c r="AF39" s="535"/>
      <c r="AG39" s="440">
        <f>SUM(AG30:AG38)+AG29</f>
        <v>2083.03175</v>
      </c>
      <c r="AH39" s="456"/>
      <c r="AI39" s="442">
        <f t="shared" si="18"/>
        <v>114.737</v>
      </c>
      <c r="AJ39" s="443">
        <f t="shared" si="19"/>
        <v>0.05829259058</v>
      </c>
      <c r="AK39" s="59"/>
      <c r="AL39" s="454"/>
      <c r="AM39" s="535"/>
      <c r="AN39" s="440">
        <f>SUM(AN30:AN38)+AN29</f>
        <v>2196.7938</v>
      </c>
      <c r="AO39" s="456"/>
      <c r="AP39" s="442">
        <f t="shared" si="22"/>
        <v>113.76205</v>
      </c>
      <c r="AQ39" s="443">
        <f t="shared" si="23"/>
        <v>0.05461368988</v>
      </c>
      <c r="AR39" s="444"/>
      <c r="AS39" s="3"/>
      <c r="AT39" s="3"/>
      <c r="AU39" s="3"/>
      <c r="AV39" s="3"/>
      <c r="AW39" s="3"/>
      <c r="AX39" s="3"/>
    </row>
    <row r="40" ht="12.0" customHeight="1">
      <c r="A40" s="587"/>
      <c r="B40" s="80" t="s">
        <v>255</v>
      </c>
      <c r="C40" s="426" t="str">
        <f t="shared" ref="C40:C41" si="39">D$6&amp;"."&amp;B40</f>
        <v>General Service 50 to 1,499 KW.RTSR - Network</v>
      </c>
      <c r="D40" s="457" t="s">
        <v>377</v>
      </c>
      <c r="E40" s="80"/>
      <c r="F40" s="445">
        <f>IFERROR(VLOOKUP($C40,'Proposed Rates'!$B:$J,F$11,FALSE),0)</f>
        <v>4.848</v>
      </c>
      <c r="G40" s="446">
        <f t="shared" ref="G40:G41" si="40">IF($D40="Monthly",1,IF($D40="per KW",$F$10,IF($D40="per kWh",$F$9,0)))</f>
        <v>185</v>
      </c>
      <c r="H40" s="431">
        <f t="shared" ref="H40:H41" si="41">G40*F40</f>
        <v>896.88</v>
      </c>
      <c r="I40" s="80"/>
      <c r="J40" s="445">
        <f>IFERROR(VLOOKUP($C40,'Proposed Rates'!$B:$J,J$11,FALSE),0)</f>
        <v>4.6913</v>
      </c>
      <c r="K40" s="446">
        <f t="shared" ref="K40:K41" si="42">IF($D40="Monthly",1,IF($D40="per KW",$F$10,IF($D40="per kWh",$F$9,0)))</f>
        <v>185</v>
      </c>
      <c r="L40" s="431">
        <f t="shared" ref="L40:L41" si="43">K40*J40</f>
        <v>867.8905</v>
      </c>
      <c r="M40" s="80"/>
      <c r="N40" s="432">
        <f t="shared" si="6"/>
        <v>-28.9895</v>
      </c>
      <c r="O40" s="433">
        <f t="shared" si="7"/>
        <v>-0.03232260726</v>
      </c>
      <c r="P40" s="59"/>
      <c r="Q40" s="445">
        <f>IFERROR(VLOOKUP($C40,'Proposed Rates'!$B:$J,Q$11,FALSE),0)</f>
        <v>4.6913</v>
      </c>
      <c r="R40" s="446">
        <f t="shared" ref="R40:R41" si="44">IF($D40="Monthly",1,IF($D40="per KW",$F$10,IF($D40="per kWh",$F$9,0)))</f>
        <v>185</v>
      </c>
      <c r="S40" s="431">
        <f t="shared" ref="S40:S41" si="45">R40*Q40</f>
        <v>867.8905</v>
      </c>
      <c r="T40" s="80"/>
      <c r="U40" s="432">
        <f t="shared" si="10"/>
        <v>0</v>
      </c>
      <c r="V40" s="433">
        <f t="shared" si="11"/>
        <v>0</v>
      </c>
      <c r="W40" s="59"/>
      <c r="X40" s="445">
        <f>IFERROR(VLOOKUP($C40,'Proposed Rates'!$B:$J,X$11,FALSE),0)</f>
        <v>4.6913</v>
      </c>
      <c r="Y40" s="446">
        <f t="shared" ref="Y40:Y41" si="46">IF($D40="Monthly",1,IF($D40="per KW",$F$10,IF($D40="per kWh",$F$9,0)))</f>
        <v>185</v>
      </c>
      <c r="Z40" s="431">
        <f t="shared" ref="Z40:Z41" si="47">Y40*X40</f>
        <v>867.8905</v>
      </c>
      <c r="AA40" s="80"/>
      <c r="AB40" s="432">
        <f t="shared" si="37"/>
        <v>0</v>
      </c>
      <c r="AC40" s="433">
        <f t="shared" si="38"/>
        <v>0</v>
      </c>
      <c r="AD40" s="59"/>
      <c r="AE40" s="445">
        <f>IFERROR(VLOOKUP($C40,'Proposed Rates'!$B:$J,AE$11,FALSE),0)</f>
        <v>4.6913</v>
      </c>
      <c r="AF40" s="446">
        <f t="shared" ref="AF40:AF41" si="48">IF($D40="Monthly",1,IF($D40="per KW",$F$10,IF($D40="per kWh",$F$9,0)))</f>
        <v>185</v>
      </c>
      <c r="AG40" s="431">
        <f t="shared" ref="AG40:AG41" si="49">AF40*AE40</f>
        <v>867.8905</v>
      </c>
      <c r="AH40" s="80"/>
      <c r="AI40" s="432">
        <f t="shared" si="18"/>
        <v>0</v>
      </c>
      <c r="AJ40" s="433">
        <f t="shared" si="19"/>
        <v>0</v>
      </c>
      <c r="AK40" s="59"/>
      <c r="AL40" s="445">
        <f>IFERROR(VLOOKUP($C40,'Proposed Rates'!$B:$J,AL$11,FALSE),0)</f>
        <v>4.6913</v>
      </c>
      <c r="AM40" s="446">
        <f t="shared" ref="AM40:AM41" si="50">IF($D40="Monthly",1,IF($D40="per KW",$F$10,IF($D40="per kWh",$F$9,0)))</f>
        <v>185</v>
      </c>
      <c r="AN40" s="431">
        <f t="shared" ref="AN40:AN41" si="51">AM40*AL40</f>
        <v>867.8905</v>
      </c>
      <c r="AO40" s="80"/>
      <c r="AP40" s="432">
        <f t="shared" si="22"/>
        <v>0</v>
      </c>
      <c r="AQ40" s="433">
        <f t="shared" si="23"/>
        <v>0</v>
      </c>
      <c r="AR40" s="434"/>
      <c r="AS40" s="3"/>
      <c r="AT40" s="3"/>
      <c r="AU40" s="3"/>
      <c r="AV40" s="3"/>
      <c r="AW40" s="3"/>
      <c r="AX40" s="3"/>
    </row>
    <row r="41" ht="12.0" customHeight="1">
      <c r="A41" s="587"/>
      <c r="B41" s="80" t="s">
        <v>256</v>
      </c>
      <c r="C41" s="426" t="str">
        <f t="shared" si="39"/>
        <v>General Service 50 to 1,499 KW.RTSR - Line and Transformation Connection</v>
      </c>
      <c r="D41" s="457" t="s">
        <v>377</v>
      </c>
      <c r="E41" s="80"/>
      <c r="F41" s="445">
        <f>IFERROR(VLOOKUP($C41,'Proposed Rates'!$B:$J,F$11,FALSE),0)</f>
        <v>2.8187</v>
      </c>
      <c r="G41" s="446">
        <f t="shared" si="40"/>
        <v>185</v>
      </c>
      <c r="H41" s="431">
        <f t="shared" si="41"/>
        <v>521.4595</v>
      </c>
      <c r="I41" s="80"/>
      <c r="J41" s="445">
        <f>IFERROR(VLOOKUP($C41,'Proposed Rates'!$B:$J,J$11,FALSE),0)</f>
        <v>2.6172</v>
      </c>
      <c r="K41" s="446">
        <f t="shared" si="42"/>
        <v>185</v>
      </c>
      <c r="L41" s="431">
        <f t="shared" si="43"/>
        <v>484.182</v>
      </c>
      <c r="M41" s="80"/>
      <c r="N41" s="432">
        <f t="shared" si="6"/>
        <v>-37.2775</v>
      </c>
      <c r="O41" s="433">
        <f t="shared" si="7"/>
        <v>-0.07148685564</v>
      </c>
      <c r="P41" s="59"/>
      <c r="Q41" s="445">
        <f>IFERROR(VLOOKUP($C41,'Proposed Rates'!$B:$J,Q$11,FALSE),0)</f>
        <v>2.6172</v>
      </c>
      <c r="R41" s="446">
        <f t="shared" si="44"/>
        <v>185</v>
      </c>
      <c r="S41" s="431">
        <f t="shared" si="45"/>
        <v>484.182</v>
      </c>
      <c r="T41" s="80"/>
      <c r="U41" s="432">
        <f t="shared" si="10"/>
        <v>0</v>
      </c>
      <c r="V41" s="433">
        <f t="shared" si="11"/>
        <v>0</v>
      </c>
      <c r="W41" s="59"/>
      <c r="X41" s="445">
        <f>IFERROR(VLOOKUP($C41,'Proposed Rates'!$B:$J,X$11,FALSE),0)</f>
        <v>2.6172</v>
      </c>
      <c r="Y41" s="446">
        <f t="shared" si="46"/>
        <v>185</v>
      </c>
      <c r="Z41" s="431">
        <f t="shared" si="47"/>
        <v>484.182</v>
      </c>
      <c r="AA41" s="80"/>
      <c r="AB41" s="432">
        <f t="shared" si="37"/>
        <v>0</v>
      </c>
      <c r="AC41" s="433">
        <f t="shared" si="38"/>
        <v>0</v>
      </c>
      <c r="AD41" s="59"/>
      <c r="AE41" s="445">
        <f>IFERROR(VLOOKUP($C41,'Proposed Rates'!$B:$J,AE$11,FALSE),0)</f>
        <v>2.6172</v>
      </c>
      <c r="AF41" s="446">
        <f t="shared" si="48"/>
        <v>185</v>
      </c>
      <c r="AG41" s="431">
        <f t="shared" si="49"/>
        <v>484.182</v>
      </c>
      <c r="AH41" s="80"/>
      <c r="AI41" s="432">
        <f t="shared" si="18"/>
        <v>0</v>
      </c>
      <c r="AJ41" s="433">
        <f t="shared" si="19"/>
        <v>0</v>
      </c>
      <c r="AK41" s="59"/>
      <c r="AL41" s="445">
        <f>IFERROR(VLOOKUP($C41,'Proposed Rates'!$B:$J,AL$11,FALSE),0)</f>
        <v>2.6172</v>
      </c>
      <c r="AM41" s="446">
        <f t="shared" si="50"/>
        <v>185</v>
      </c>
      <c r="AN41" s="431">
        <f t="shared" si="51"/>
        <v>484.182</v>
      </c>
      <c r="AO41" s="80"/>
      <c r="AP41" s="432">
        <f t="shared" si="22"/>
        <v>0</v>
      </c>
      <c r="AQ41" s="433">
        <f t="shared" si="23"/>
        <v>0</v>
      </c>
      <c r="AR41" s="434"/>
      <c r="AS41" s="3"/>
      <c r="AT41" s="3"/>
      <c r="AU41" s="3"/>
      <c r="AV41" s="3"/>
      <c r="AW41" s="3"/>
      <c r="AX41" s="3"/>
    </row>
    <row r="42" ht="12.0" customHeight="1">
      <c r="A42" s="587"/>
      <c r="B42" s="436" t="s">
        <v>314</v>
      </c>
      <c r="C42" s="458"/>
      <c r="D42" s="458"/>
      <c r="E42" s="458"/>
      <c r="F42" s="459"/>
      <c r="G42" s="535"/>
      <c r="H42" s="440">
        <f>SUM(H39:H41)</f>
        <v>3111.52855</v>
      </c>
      <c r="I42" s="441"/>
      <c r="J42" s="459"/>
      <c r="K42" s="535"/>
      <c r="L42" s="440">
        <f>SUM(L39:L41)</f>
        <v>3372.50155</v>
      </c>
      <c r="M42" s="441"/>
      <c r="N42" s="442">
        <f t="shared" si="6"/>
        <v>260.973</v>
      </c>
      <c r="O42" s="443">
        <f t="shared" si="7"/>
        <v>0.08387292477</v>
      </c>
      <c r="P42" s="59"/>
      <c r="Q42" s="459"/>
      <c r="R42" s="535"/>
      <c r="S42" s="440">
        <f>SUM(S39:S41)</f>
        <v>3167.9809</v>
      </c>
      <c r="T42" s="441"/>
      <c r="U42" s="442">
        <f t="shared" si="10"/>
        <v>-204.52065</v>
      </c>
      <c r="V42" s="443">
        <f t="shared" si="11"/>
        <v>-0.06064360445</v>
      </c>
      <c r="W42" s="59"/>
      <c r="X42" s="459"/>
      <c r="Y42" s="535"/>
      <c r="Z42" s="440">
        <f>SUM(Z39:Z41)</f>
        <v>3320.36725</v>
      </c>
      <c r="AA42" s="441"/>
      <c r="AB42" s="442">
        <f t="shared" si="37"/>
        <v>152.38635</v>
      </c>
      <c r="AC42" s="443">
        <f t="shared" si="38"/>
        <v>0.0481020419</v>
      </c>
      <c r="AD42" s="59"/>
      <c r="AE42" s="459"/>
      <c r="AF42" s="535"/>
      <c r="AG42" s="440">
        <f>SUM(AG39:AG41)</f>
        <v>3435.10425</v>
      </c>
      <c r="AH42" s="441"/>
      <c r="AI42" s="442">
        <f t="shared" si="18"/>
        <v>114.737</v>
      </c>
      <c r="AJ42" s="443">
        <f t="shared" si="19"/>
        <v>0.03455551491</v>
      </c>
      <c r="AK42" s="59"/>
      <c r="AL42" s="459"/>
      <c r="AM42" s="535"/>
      <c r="AN42" s="440">
        <f>SUM(AN39:AN41)</f>
        <v>3548.8663</v>
      </c>
      <c r="AO42" s="441"/>
      <c r="AP42" s="442">
        <f t="shared" si="22"/>
        <v>113.76205</v>
      </c>
      <c r="AQ42" s="443">
        <f t="shared" si="23"/>
        <v>0.03311749563</v>
      </c>
      <c r="AR42" s="444"/>
      <c r="AS42" s="3"/>
      <c r="AT42" s="3"/>
      <c r="AU42" s="3"/>
      <c r="AV42" s="3"/>
      <c r="AW42" s="3"/>
      <c r="AX42" s="3"/>
    </row>
    <row r="43" ht="12.0" customHeight="1">
      <c r="A43" s="587"/>
      <c r="B43" s="351" t="s">
        <v>257</v>
      </c>
      <c r="C43" s="426" t="str">
        <f t="shared" ref="C43:C45" si="52">D$6&amp;"."&amp;B43</f>
        <v>General Service 50 to 1,499 KW.Wholesale Market Service Charge (WMSC)</v>
      </c>
      <c r="D43" s="427" t="s">
        <v>308</v>
      </c>
      <c r="E43" s="351"/>
      <c r="F43" s="445">
        <f>IFERROR(VLOOKUP($C43,'Proposed Rates'!$B:$J,F$11,FALSE),0)</f>
        <v>0.0045</v>
      </c>
      <c r="G43" s="452">
        <f t="shared" ref="G43:G44" si="53">$F$9+G$37</f>
        <v>79065.024</v>
      </c>
      <c r="H43" s="431">
        <f t="shared" ref="H43:H46" si="54">G43*F43</f>
        <v>355.792608</v>
      </c>
      <c r="I43" s="80"/>
      <c r="J43" s="445">
        <f>IFERROR(VLOOKUP($C43,'Proposed Rates'!$B:$J,J$11,FALSE),0)</f>
        <v>0.0045</v>
      </c>
      <c r="K43" s="452">
        <f t="shared" ref="K43:K44" si="55">$F$9+K$37</f>
        <v>79042.08</v>
      </c>
      <c r="L43" s="431">
        <f t="shared" ref="L43:L46" si="56">K43*J43</f>
        <v>355.68936</v>
      </c>
      <c r="M43" s="80"/>
      <c r="N43" s="432">
        <f t="shared" si="6"/>
        <v>-0.103248</v>
      </c>
      <c r="O43" s="433">
        <f t="shared" si="7"/>
        <v>-0.0002901915264</v>
      </c>
      <c r="P43" s="59"/>
      <c r="Q43" s="445">
        <f>IFERROR(VLOOKUP($C43,'Proposed Rates'!$B:$J,Q$11,FALSE),0)</f>
        <v>0.0045</v>
      </c>
      <c r="R43" s="452">
        <f t="shared" ref="R43:R44" si="57">$F$9+R$37</f>
        <v>79042.08</v>
      </c>
      <c r="S43" s="431">
        <f t="shared" ref="S43:S46" si="58">R43*Q43</f>
        <v>355.68936</v>
      </c>
      <c r="T43" s="80"/>
      <c r="U43" s="432">
        <f t="shared" si="10"/>
        <v>0</v>
      </c>
      <c r="V43" s="433">
        <f t="shared" si="11"/>
        <v>0</v>
      </c>
      <c r="W43" s="59"/>
      <c r="X43" s="445">
        <f>IFERROR(VLOOKUP($C43,'Proposed Rates'!$B:$J,X$11,FALSE),0)</f>
        <v>0.0045</v>
      </c>
      <c r="Y43" s="452">
        <f t="shared" ref="Y43:Y44" si="59">$F$9+Y$37</f>
        <v>79042.08</v>
      </c>
      <c r="Z43" s="431">
        <f t="shared" ref="Z43:Z46" si="60">Y43*X43</f>
        <v>355.68936</v>
      </c>
      <c r="AA43" s="80"/>
      <c r="AB43" s="432">
        <f t="shared" si="37"/>
        <v>0</v>
      </c>
      <c r="AC43" s="433">
        <f t="shared" si="38"/>
        <v>0</v>
      </c>
      <c r="AD43" s="59"/>
      <c r="AE43" s="445">
        <f>IFERROR(VLOOKUP($C43,'Proposed Rates'!$B:$J,AE$11,FALSE),0)</f>
        <v>0.0045</v>
      </c>
      <c r="AF43" s="452">
        <f t="shared" ref="AF43:AF44" si="61">$F$9+AF$37</f>
        <v>79042.08</v>
      </c>
      <c r="AG43" s="431">
        <f t="shared" ref="AG43:AG46" si="62">AF43*AE43</f>
        <v>355.68936</v>
      </c>
      <c r="AH43" s="80"/>
      <c r="AI43" s="432">
        <f t="shared" si="18"/>
        <v>0</v>
      </c>
      <c r="AJ43" s="433">
        <f t="shared" si="19"/>
        <v>0</v>
      </c>
      <c r="AK43" s="59"/>
      <c r="AL43" s="445">
        <f>IFERROR(VLOOKUP($C43,'Proposed Rates'!$B:$J,AL$11,FALSE),0)</f>
        <v>0.0045</v>
      </c>
      <c r="AM43" s="452">
        <f t="shared" ref="AM43:AM44" si="63">$F$9+AM$37</f>
        <v>79042.08</v>
      </c>
      <c r="AN43" s="431">
        <f t="shared" ref="AN43:AN46" si="64">AM43*AL43</f>
        <v>355.68936</v>
      </c>
      <c r="AO43" s="80"/>
      <c r="AP43" s="432">
        <f t="shared" si="22"/>
        <v>0</v>
      </c>
      <c r="AQ43" s="433">
        <f t="shared" si="23"/>
        <v>0</v>
      </c>
      <c r="AR43" s="434"/>
      <c r="AS43" s="3"/>
      <c r="AT43" s="3"/>
      <c r="AU43" s="3"/>
      <c r="AV43" s="3"/>
      <c r="AW43" s="3"/>
      <c r="AX43" s="3"/>
    </row>
    <row r="44" ht="12.0" customHeight="1">
      <c r="A44" s="587"/>
      <c r="B44" s="351" t="s">
        <v>258</v>
      </c>
      <c r="C44" s="426" t="str">
        <f t="shared" si="52"/>
        <v>General Service 50 to 1,499 KW.Rural and Remote Rate Protection (RRRP)</v>
      </c>
      <c r="D44" s="427" t="s">
        <v>308</v>
      </c>
      <c r="E44" s="351"/>
      <c r="F44" s="445">
        <f>IFERROR(VLOOKUP($C44,'Proposed Rates'!$B:$J,F$11,FALSE),0)</f>
        <v>0.0015</v>
      </c>
      <c r="G44" s="452">
        <f t="shared" si="53"/>
        <v>79065.024</v>
      </c>
      <c r="H44" s="431">
        <f t="shared" si="54"/>
        <v>118.597536</v>
      </c>
      <c r="I44" s="80"/>
      <c r="J44" s="445">
        <f>IFERROR(VLOOKUP($C44,'Proposed Rates'!$B:$J,J$11,FALSE),0)</f>
        <v>0.0015</v>
      </c>
      <c r="K44" s="452">
        <f t="shared" si="55"/>
        <v>79042.08</v>
      </c>
      <c r="L44" s="431">
        <f t="shared" si="56"/>
        <v>118.56312</v>
      </c>
      <c r="M44" s="80"/>
      <c r="N44" s="432">
        <f t="shared" si="6"/>
        <v>-0.034416</v>
      </c>
      <c r="O44" s="433">
        <f t="shared" si="7"/>
        <v>-0.0002901915264</v>
      </c>
      <c r="P44" s="59"/>
      <c r="Q44" s="445">
        <f>IFERROR(VLOOKUP($C44,'Proposed Rates'!$B:$J,Q$11,FALSE),0)</f>
        <v>0.0015</v>
      </c>
      <c r="R44" s="452">
        <f t="shared" si="57"/>
        <v>79042.08</v>
      </c>
      <c r="S44" s="431">
        <f t="shared" si="58"/>
        <v>118.56312</v>
      </c>
      <c r="T44" s="80"/>
      <c r="U44" s="432">
        <f t="shared" si="10"/>
        <v>0</v>
      </c>
      <c r="V44" s="433">
        <f t="shared" si="11"/>
        <v>0</v>
      </c>
      <c r="W44" s="59"/>
      <c r="X44" s="445">
        <f>IFERROR(VLOOKUP($C44,'Proposed Rates'!$B:$J,X$11,FALSE),0)</f>
        <v>0.0015</v>
      </c>
      <c r="Y44" s="452">
        <f t="shared" si="59"/>
        <v>79042.08</v>
      </c>
      <c r="Z44" s="431">
        <f t="shared" si="60"/>
        <v>118.56312</v>
      </c>
      <c r="AA44" s="80"/>
      <c r="AB44" s="432">
        <f t="shared" si="37"/>
        <v>0</v>
      </c>
      <c r="AC44" s="433">
        <f t="shared" si="38"/>
        <v>0</v>
      </c>
      <c r="AD44" s="59"/>
      <c r="AE44" s="445">
        <f>IFERROR(VLOOKUP($C44,'Proposed Rates'!$B:$J,AE$11,FALSE),0)</f>
        <v>0.0015</v>
      </c>
      <c r="AF44" s="452">
        <f t="shared" si="61"/>
        <v>79042.08</v>
      </c>
      <c r="AG44" s="431">
        <f t="shared" si="62"/>
        <v>118.56312</v>
      </c>
      <c r="AH44" s="80"/>
      <c r="AI44" s="432">
        <f t="shared" si="18"/>
        <v>0</v>
      </c>
      <c r="AJ44" s="433">
        <f t="shared" si="19"/>
        <v>0</v>
      </c>
      <c r="AK44" s="59"/>
      <c r="AL44" s="445">
        <f>IFERROR(VLOOKUP($C44,'Proposed Rates'!$B:$J,AL$11,FALSE),0)</f>
        <v>0.0015</v>
      </c>
      <c r="AM44" s="452">
        <f t="shared" si="63"/>
        <v>79042.08</v>
      </c>
      <c r="AN44" s="431">
        <f t="shared" si="64"/>
        <v>118.56312</v>
      </c>
      <c r="AO44" s="80"/>
      <c r="AP44" s="432">
        <f t="shared" si="22"/>
        <v>0</v>
      </c>
      <c r="AQ44" s="433">
        <f t="shared" si="23"/>
        <v>0</v>
      </c>
      <c r="AR44" s="434"/>
      <c r="AS44" s="3"/>
      <c r="AT44" s="3"/>
      <c r="AU44" s="3"/>
      <c r="AV44" s="3"/>
      <c r="AW44" s="3"/>
      <c r="AX44" s="3"/>
    </row>
    <row r="45" ht="12.0" customHeight="1">
      <c r="A45" s="587"/>
      <c r="B45" s="351" t="s">
        <v>260</v>
      </c>
      <c r="C45" s="426" t="str">
        <f t="shared" si="52"/>
        <v>General Service 50 to 1,499 KW.Standard Supply Service Charge</v>
      </c>
      <c r="D45" s="427" t="s">
        <v>306</v>
      </c>
      <c r="E45" s="351"/>
      <c r="F45" s="428">
        <f>IFERROR(VLOOKUP($C45,'Proposed Rates'!$B:$J,F$11,FALSE),0)</f>
        <v>0.25</v>
      </c>
      <c r="G45" s="446">
        <f>IF($D45="Monthly",1,IF($D45="per KW",$F$10,IF($D45="per kWh",$F$9,0)))</f>
        <v>1</v>
      </c>
      <c r="H45" s="431">
        <f t="shared" si="54"/>
        <v>0.25</v>
      </c>
      <c r="I45" s="80"/>
      <c r="J45" s="428">
        <f>IFERROR(VLOOKUP($C45,'Proposed Rates'!$B:$J,J$11,FALSE),0)</f>
        <v>1.51</v>
      </c>
      <c r="K45" s="446">
        <f>IF($D45="Monthly",1,IF($D45="per KW",$F$10,IF($D45="per kWh",$F$9,0)))</f>
        <v>1</v>
      </c>
      <c r="L45" s="431">
        <f t="shared" si="56"/>
        <v>1.51</v>
      </c>
      <c r="M45" s="80"/>
      <c r="N45" s="432">
        <f t="shared" si="6"/>
        <v>1.26</v>
      </c>
      <c r="O45" s="433">
        <f t="shared" si="7"/>
        <v>5.04</v>
      </c>
      <c r="P45" s="59"/>
      <c r="Q45" s="428">
        <f>IFERROR(VLOOKUP($C45,'Proposed Rates'!$B:$J,Q$11,FALSE),0)</f>
        <v>1.54</v>
      </c>
      <c r="R45" s="446">
        <f>IF($D45="Monthly",1,IF($D45="per KW",$F$10,IF($D45="per kWh",$F$9,0)))</f>
        <v>1</v>
      </c>
      <c r="S45" s="431">
        <f t="shared" si="58"/>
        <v>1.54</v>
      </c>
      <c r="T45" s="80"/>
      <c r="U45" s="432">
        <f t="shared" si="10"/>
        <v>0.03</v>
      </c>
      <c r="V45" s="433">
        <f t="shared" si="11"/>
        <v>0.01986754967</v>
      </c>
      <c r="W45" s="59"/>
      <c r="X45" s="428">
        <f>IFERROR(VLOOKUP($C45,'Proposed Rates'!$B:$J,X$11,FALSE),0)</f>
        <v>1.57</v>
      </c>
      <c r="Y45" s="446">
        <f>IF($D45="Monthly",1,IF($D45="per KW",$F$10,IF($D45="per kWh",$F$9,0)))</f>
        <v>1</v>
      </c>
      <c r="Z45" s="431">
        <f t="shared" si="60"/>
        <v>1.57</v>
      </c>
      <c r="AA45" s="80"/>
      <c r="AB45" s="432">
        <f t="shared" si="37"/>
        <v>0.03</v>
      </c>
      <c r="AC45" s="433">
        <f t="shared" si="38"/>
        <v>0.01948051948</v>
      </c>
      <c r="AD45" s="59"/>
      <c r="AE45" s="428">
        <f>IFERROR(VLOOKUP($C45,'Proposed Rates'!$B:$J,AE$11,FALSE),0)</f>
        <v>1.6</v>
      </c>
      <c r="AF45" s="446">
        <f>IF($D45="Monthly",1,IF($D45="per KW",$F$10,IF($D45="per kWh",$F$9,0)))</f>
        <v>1</v>
      </c>
      <c r="AG45" s="431">
        <f t="shared" si="62"/>
        <v>1.6</v>
      </c>
      <c r="AH45" s="80"/>
      <c r="AI45" s="432">
        <f t="shared" si="18"/>
        <v>0.03</v>
      </c>
      <c r="AJ45" s="433">
        <f t="shared" si="19"/>
        <v>0.01910828025</v>
      </c>
      <c r="AK45" s="59"/>
      <c r="AL45" s="428">
        <f>IFERROR(VLOOKUP($C45,'Proposed Rates'!$B:$J,AL$11,FALSE),0)</f>
        <v>1.63</v>
      </c>
      <c r="AM45" s="446">
        <f>IF($D45="Monthly",1,IF($D45="per KW",$F$10,IF($D45="per kWh",$F$9,0)))</f>
        <v>1</v>
      </c>
      <c r="AN45" s="431">
        <f t="shared" si="64"/>
        <v>1.63</v>
      </c>
      <c r="AO45" s="80"/>
      <c r="AP45" s="432">
        <f t="shared" si="22"/>
        <v>0.03</v>
      </c>
      <c r="AQ45" s="433">
        <f t="shared" si="23"/>
        <v>0.01875</v>
      </c>
      <c r="AR45" s="434"/>
      <c r="AS45" s="3"/>
      <c r="AT45" s="3"/>
      <c r="AU45" s="3"/>
      <c r="AV45" s="3"/>
      <c r="AW45" s="3"/>
      <c r="AX45" s="3"/>
    </row>
    <row r="46" ht="12.0" customHeight="1">
      <c r="A46" s="587"/>
      <c r="B46" s="351" t="s">
        <v>267</v>
      </c>
      <c r="C46" s="426" t="str">
        <f>B46</f>
        <v>Average IESO Wholesale Market Price</v>
      </c>
      <c r="D46" s="427" t="s">
        <v>308</v>
      </c>
      <c r="E46" s="351"/>
      <c r="F46" s="445">
        <f>IFERROR(VLOOKUP($C46,'Proposed Rates'!$B:$J,F$11,FALSE),0)</f>
        <v>0.10453</v>
      </c>
      <c r="G46" s="452">
        <f>$F$9+G$37</f>
        <v>79065.024</v>
      </c>
      <c r="H46" s="431">
        <f t="shared" si="54"/>
        <v>8264.666959</v>
      </c>
      <c r="I46" s="80"/>
      <c r="J46" s="445">
        <f>IFERROR(VLOOKUP($C46,'Proposed Rates'!$B:$J,J$11,FALSE),0)</f>
        <v>0.10453</v>
      </c>
      <c r="K46" s="452">
        <f>$F$9+K$37</f>
        <v>79042.08</v>
      </c>
      <c r="L46" s="431">
        <f t="shared" si="56"/>
        <v>8262.268622</v>
      </c>
      <c r="M46" s="80"/>
      <c r="N46" s="432">
        <f t="shared" si="6"/>
        <v>-2.39833632</v>
      </c>
      <c r="O46" s="433">
        <f t="shared" si="7"/>
        <v>-0.0002901915264</v>
      </c>
      <c r="P46" s="59"/>
      <c r="Q46" s="445">
        <f>IFERROR(VLOOKUP($C46,'Proposed Rates'!$B:$J,Q$11,FALSE),0)</f>
        <v>0.10453</v>
      </c>
      <c r="R46" s="452">
        <f>$F$9+R$37</f>
        <v>79042.08</v>
      </c>
      <c r="S46" s="431">
        <f t="shared" si="58"/>
        <v>8262.268622</v>
      </c>
      <c r="T46" s="80"/>
      <c r="U46" s="432">
        <f t="shared" si="10"/>
        <v>0</v>
      </c>
      <c r="V46" s="433">
        <f t="shared" si="11"/>
        <v>0</v>
      </c>
      <c r="W46" s="59"/>
      <c r="X46" s="445">
        <f>IFERROR(VLOOKUP($C46,'Proposed Rates'!$B:$J,X$11,FALSE),0)</f>
        <v>0.10453</v>
      </c>
      <c r="Y46" s="452">
        <f>$F$9+Y$37</f>
        <v>79042.08</v>
      </c>
      <c r="Z46" s="431">
        <f t="shared" si="60"/>
        <v>8262.268622</v>
      </c>
      <c r="AA46" s="80"/>
      <c r="AB46" s="432">
        <f t="shared" si="37"/>
        <v>0</v>
      </c>
      <c r="AC46" s="433">
        <f t="shared" si="38"/>
        <v>0</v>
      </c>
      <c r="AD46" s="59"/>
      <c r="AE46" s="445">
        <f>IFERROR(VLOOKUP($C46,'Proposed Rates'!$B:$J,AE$11,FALSE),0)</f>
        <v>0.10453</v>
      </c>
      <c r="AF46" s="452">
        <f>$F$9+AF$37</f>
        <v>79042.08</v>
      </c>
      <c r="AG46" s="431">
        <f t="shared" si="62"/>
        <v>8262.268622</v>
      </c>
      <c r="AH46" s="80"/>
      <c r="AI46" s="432">
        <f t="shared" si="18"/>
        <v>0</v>
      </c>
      <c r="AJ46" s="433">
        <f t="shared" si="19"/>
        <v>0</v>
      </c>
      <c r="AK46" s="59"/>
      <c r="AL46" s="445">
        <f>IFERROR(VLOOKUP($C46,'Proposed Rates'!$B:$J,AL$11,FALSE),0)</f>
        <v>0.10453</v>
      </c>
      <c r="AM46" s="452">
        <f>$F$9+AM$37</f>
        <v>79042.08</v>
      </c>
      <c r="AN46" s="431">
        <f t="shared" si="64"/>
        <v>8262.268622</v>
      </c>
      <c r="AO46" s="80"/>
      <c r="AP46" s="432">
        <f t="shared" si="22"/>
        <v>0</v>
      </c>
      <c r="AQ46" s="433">
        <f t="shared" si="23"/>
        <v>0</v>
      </c>
      <c r="AR46" s="434"/>
      <c r="AS46" s="3"/>
      <c r="AT46" s="3"/>
      <c r="AU46" s="3"/>
      <c r="AV46" s="3"/>
      <c r="AW46" s="3"/>
      <c r="AX46" s="3"/>
    </row>
    <row r="47" ht="12.0" customHeight="1">
      <c r="A47" s="587"/>
      <c r="B47" s="351"/>
      <c r="C47" s="426" t="str">
        <f t="shared" ref="C47:C50" si="65">D$6&amp;"."&amp;B47</f>
        <v>General Service 50 to 1,499 KW.</v>
      </c>
      <c r="D47" s="427"/>
      <c r="E47" s="351"/>
      <c r="F47" s="445"/>
      <c r="G47" s="545"/>
      <c r="H47" s="431"/>
      <c r="I47" s="80"/>
      <c r="J47" s="445"/>
      <c r="K47" s="545"/>
      <c r="L47" s="431"/>
      <c r="M47" s="80"/>
      <c r="N47" s="432"/>
      <c r="O47" s="433"/>
      <c r="P47" s="59"/>
      <c r="Q47" s="445"/>
      <c r="R47" s="545"/>
      <c r="S47" s="431"/>
      <c r="T47" s="80"/>
      <c r="U47" s="432"/>
      <c r="V47" s="433"/>
      <c r="W47" s="59"/>
      <c r="X47" s="445"/>
      <c r="Y47" s="545"/>
      <c r="Z47" s="431"/>
      <c r="AA47" s="80"/>
      <c r="AB47" s="432"/>
      <c r="AC47" s="433"/>
      <c r="AD47" s="59"/>
      <c r="AE47" s="445"/>
      <c r="AF47" s="545"/>
      <c r="AG47" s="431"/>
      <c r="AH47" s="80"/>
      <c r="AI47" s="432"/>
      <c r="AJ47" s="433"/>
      <c r="AK47" s="59"/>
      <c r="AL47" s="445"/>
      <c r="AM47" s="545"/>
      <c r="AN47" s="431"/>
      <c r="AO47" s="80"/>
      <c r="AP47" s="432"/>
      <c r="AQ47" s="433"/>
      <c r="AR47" s="434"/>
      <c r="AS47" s="3"/>
      <c r="AT47" s="3"/>
      <c r="AU47" s="3"/>
      <c r="AV47" s="3"/>
      <c r="AW47" s="3"/>
      <c r="AX47" s="3"/>
    </row>
    <row r="48" ht="12.0" customHeight="1">
      <c r="A48" s="587"/>
      <c r="B48" s="59"/>
      <c r="C48" s="426" t="str">
        <f t="shared" si="65"/>
        <v>General Service 50 to 1,499 KW.</v>
      </c>
      <c r="D48" s="427"/>
      <c r="E48" s="351"/>
      <c r="F48" s="445"/>
      <c r="G48" s="545"/>
      <c r="H48" s="431"/>
      <c r="I48" s="80"/>
      <c r="J48" s="445"/>
      <c r="K48" s="545"/>
      <c r="L48" s="431"/>
      <c r="M48" s="80"/>
      <c r="N48" s="432"/>
      <c r="O48" s="433"/>
      <c r="P48" s="59"/>
      <c r="Q48" s="445"/>
      <c r="R48" s="545"/>
      <c r="S48" s="431"/>
      <c r="T48" s="80"/>
      <c r="U48" s="432"/>
      <c r="V48" s="433"/>
      <c r="W48" s="59"/>
      <c r="X48" s="445"/>
      <c r="Y48" s="545"/>
      <c r="Z48" s="431"/>
      <c r="AA48" s="80"/>
      <c r="AB48" s="432"/>
      <c r="AC48" s="433"/>
      <c r="AD48" s="59"/>
      <c r="AE48" s="445"/>
      <c r="AF48" s="545"/>
      <c r="AG48" s="431"/>
      <c r="AH48" s="80"/>
      <c r="AI48" s="432"/>
      <c r="AJ48" s="433"/>
      <c r="AK48" s="59"/>
      <c r="AL48" s="445"/>
      <c r="AM48" s="545"/>
      <c r="AN48" s="431"/>
      <c r="AO48" s="80"/>
      <c r="AP48" s="432"/>
      <c r="AQ48" s="433"/>
      <c r="AR48" s="434"/>
      <c r="AS48" s="3"/>
      <c r="AT48" s="3"/>
      <c r="AU48" s="3"/>
      <c r="AV48" s="3"/>
      <c r="AW48" s="3"/>
      <c r="AX48" s="3"/>
    </row>
    <row r="49" ht="12.0" customHeight="1">
      <c r="A49" s="587"/>
      <c r="B49" s="351"/>
      <c r="C49" s="426" t="str">
        <f t="shared" si="65"/>
        <v>General Service 50 to 1,499 KW.</v>
      </c>
      <c r="D49" s="427"/>
      <c r="E49" s="351"/>
      <c r="F49" s="445"/>
      <c r="G49" s="545"/>
      <c r="H49" s="431"/>
      <c r="I49" s="80"/>
      <c r="J49" s="445"/>
      <c r="K49" s="545"/>
      <c r="L49" s="431"/>
      <c r="M49" s="80"/>
      <c r="N49" s="432"/>
      <c r="O49" s="433"/>
      <c r="P49" s="59"/>
      <c r="Q49" s="445"/>
      <c r="R49" s="545"/>
      <c r="S49" s="431"/>
      <c r="T49" s="80"/>
      <c r="U49" s="432"/>
      <c r="V49" s="433"/>
      <c r="W49" s="59"/>
      <c r="X49" s="445"/>
      <c r="Y49" s="545"/>
      <c r="Z49" s="431"/>
      <c r="AA49" s="80"/>
      <c r="AB49" s="432"/>
      <c r="AC49" s="433"/>
      <c r="AD49" s="59"/>
      <c r="AE49" s="445"/>
      <c r="AF49" s="545"/>
      <c r="AG49" s="431"/>
      <c r="AH49" s="80"/>
      <c r="AI49" s="432"/>
      <c r="AJ49" s="433"/>
      <c r="AK49" s="59"/>
      <c r="AL49" s="445"/>
      <c r="AM49" s="545"/>
      <c r="AN49" s="431"/>
      <c r="AO49" s="80"/>
      <c r="AP49" s="432"/>
      <c r="AQ49" s="433"/>
      <c r="AR49" s="434"/>
      <c r="AS49" s="3"/>
      <c r="AT49" s="3"/>
      <c r="AU49" s="3"/>
      <c r="AV49" s="3"/>
      <c r="AW49" s="3"/>
      <c r="AX49" s="3"/>
    </row>
    <row r="50" ht="12.0" customHeight="1">
      <c r="A50" s="587"/>
      <c r="B50" s="351"/>
      <c r="C50" s="426" t="str">
        <f t="shared" si="65"/>
        <v>General Service 50 to 1,499 KW.</v>
      </c>
      <c r="D50" s="427"/>
      <c r="E50" s="351"/>
      <c r="F50" s="445"/>
      <c r="G50" s="545"/>
      <c r="H50" s="431"/>
      <c r="I50" s="80"/>
      <c r="J50" s="445"/>
      <c r="K50" s="545"/>
      <c r="L50" s="431"/>
      <c r="M50" s="80"/>
      <c r="N50" s="432"/>
      <c r="O50" s="433"/>
      <c r="P50" s="59"/>
      <c r="Q50" s="445"/>
      <c r="R50" s="545"/>
      <c r="S50" s="431"/>
      <c r="T50" s="80"/>
      <c r="U50" s="432"/>
      <c r="V50" s="433"/>
      <c r="W50" s="59"/>
      <c r="X50" s="445"/>
      <c r="Y50" s="545"/>
      <c r="Z50" s="431"/>
      <c r="AA50" s="80"/>
      <c r="AB50" s="432"/>
      <c r="AC50" s="433"/>
      <c r="AD50" s="59"/>
      <c r="AE50" s="445"/>
      <c r="AF50" s="545"/>
      <c r="AG50" s="431"/>
      <c r="AH50" s="80"/>
      <c r="AI50" s="432"/>
      <c r="AJ50" s="433"/>
      <c r="AK50" s="59"/>
      <c r="AL50" s="445"/>
      <c r="AM50" s="545"/>
      <c r="AN50" s="431"/>
      <c r="AO50" s="80"/>
      <c r="AP50" s="432"/>
      <c r="AQ50" s="433"/>
      <c r="AR50" s="434"/>
      <c r="AS50" s="3"/>
      <c r="AT50" s="3"/>
      <c r="AU50" s="3"/>
      <c r="AV50" s="3"/>
      <c r="AW50" s="3"/>
      <c r="AX50" s="3"/>
    </row>
    <row r="51" ht="12.0" customHeight="1">
      <c r="A51" s="587"/>
      <c r="B51" s="465"/>
      <c r="C51" s="466"/>
      <c r="D51" s="466"/>
      <c r="E51" s="466"/>
      <c r="F51" s="467"/>
      <c r="G51" s="509"/>
      <c r="H51" s="469"/>
      <c r="I51" s="471"/>
      <c r="J51" s="467"/>
      <c r="K51" s="468"/>
      <c r="L51" s="469"/>
      <c r="M51" s="471"/>
      <c r="N51" s="472"/>
      <c r="O51" s="473"/>
      <c r="P51" s="59"/>
      <c r="Q51" s="467"/>
      <c r="R51" s="468"/>
      <c r="S51" s="469"/>
      <c r="T51" s="471"/>
      <c r="U51" s="472"/>
      <c r="V51" s="473"/>
      <c r="W51" s="59"/>
      <c r="X51" s="467"/>
      <c r="Y51" s="468"/>
      <c r="Z51" s="469"/>
      <c r="AA51" s="471"/>
      <c r="AB51" s="472"/>
      <c r="AC51" s="473"/>
      <c r="AD51" s="59"/>
      <c r="AE51" s="467"/>
      <c r="AF51" s="468"/>
      <c r="AG51" s="469"/>
      <c r="AH51" s="471"/>
      <c r="AI51" s="472"/>
      <c r="AJ51" s="473"/>
      <c r="AK51" s="59"/>
      <c r="AL51" s="467"/>
      <c r="AM51" s="468"/>
      <c r="AN51" s="469"/>
      <c r="AO51" s="471"/>
      <c r="AP51" s="472"/>
      <c r="AQ51" s="473"/>
      <c r="AR51" s="474"/>
      <c r="AS51" s="3"/>
      <c r="AT51" s="3"/>
      <c r="AU51" s="3"/>
      <c r="AV51" s="3"/>
      <c r="AW51" s="3"/>
      <c r="AX51" s="3"/>
    </row>
    <row r="52" ht="12.0" customHeight="1">
      <c r="A52" s="587"/>
      <c r="B52" s="475" t="s">
        <v>315</v>
      </c>
      <c r="C52" s="351"/>
      <c r="D52" s="351"/>
      <c r="E52" s="351"/>
      <c r="F52" s="476"/>
      <c r="G52" s="523"/>
      <c r="H52" s="478">
        <f>SUM(H43:H48,H42)</f>
        <v>11850.83565</v>
      </c>
      <c r="I52" s="516"/>
      <c r="J52" s="477"/>
      <c r="K52" s="477"/>
      <c r="L52" s="478">
        <f>SUM(L43:L48,L42)</f>
        <v>12110.53265</v>
      </c>
      <c r="M52" s="480"/>
      <c r="N52" s="479">
        <f t="shared" ref="N52:N56" si="66">L52-H52</f>
        <v>259.6969997</v>
      </c>
      <c r="O52" s="481">
        <f t="shared" ref="O52:O56" si="67">IF((H52)=0,"",(N52/H52))</f>
        <v>0.02191381328</v>
      </c>
      <c r="P52" s="59"/>
      <c r="Q52" s="477"/>
      <c r="R52" s="477"/>
      <c r="S52" s="478">
        <f>SUM(S43:S48,S42)</f>
        <v>11906.042</v>
      </c>
      <c r="T52" s="480"/>
      <c r="U52" s="479">
        <f t="shared" ref="U52:U56" si="68">S52-L52</f>
        <v>-204.49065</v>
      </c>
      <c r="V52" s="481">
        <f t="shared" ref="V52:V56" si="69">IF((L52)=0,"",(U52/L52))</f>
        <v>-0.01688535557</v>
      </c>
      <c r="W52" s="59"/>
      <c r="X52" s="477"/>
      <c r="Y52" s="477"/>
      <c r="Z52" s="478">
        <f>SUM(Z43:Z48,Z42)</f>
        <v>12058.45835</v>
      </c>
      <c r="AA52" s="480"/>
      <c r="AB52" s="479">
        <f t="shared" ref="AB52:AB56" si="70">Z52-S52</f>
        <v>152.41635</v>
      </c>
      <c r="AC52" s="481">
        <f t="shared" ref="AC52:AC56" si="71">IF((S52)=0,"",(AB52/S52))</f>
        <v>0.01280159687</v>
      </c>
      <c r="AD52" s="59"/>
      <c r="AE52" s="477"/>
      <c r="AF52" s="477"/>
      <c r="AG52" s="478">
        <f>SUM(AG43:AG48,AG42)</f>
        <v>12173.22535</v>
      </c>
      <c r="AH52" s="480"/>
      <c r="AI52" s="479">
        <f t="shared" ref="AI52:AI56" si="72">AG52-Z52</f>
        <v>114.767</v>
      </c>
      <c r="AJ52" s="481">
        <f t="shared" ref="AJ52:AJ56" si="73">IF((Z52)=0,"",(AI52/Z52))</f>
        <v>0.009517551634</v>
      </c>
      <c r="AK52" s="59"/>
      <c r="AL52" s="477"/>
      <c r="AM52" s="477"/>
      <c r="AN52" s="478">
        <f>SUM(AN43:AN48,AN42)</f>
        <v>12287.0174</v>
      </c>
      <c r="AO52" s="480"/>
      <c r="AP52" s="479">
        <f t="shared" ref="AP52:AP56" si="74">AN52-AG52</f>
        <v>113.79205</v>
      </c>
      <c r="AQ52" s="481">
        <f t="shared" ref="AQ52:AQ56" si="75">IF((AG52)=0,"",(AP52/AG52))</f>
        <v>0.00934773215</v>
      </c>
      <c r="AR52" s="482"/>
      <c r="AS52" s="3"/>
      <c r="AT52" s="3"/>
      <c r="AU52" s="3"/>
      <c r="AV52" s="3"/>
      <c r="AW52" s="3"/>
      <c r="AX52" s="3"/>
    </row>
    <row r="53" ht="12.0" customHeight="1">
      <c r="A53" s="587"/>
      <c r="B53" s="483" t="s">
        <v>316</v>
      </c>
      <c r="C53" s="351"/>
      <c r="D53" s="351"/>
      <c r="E53" s="351"/>
      <c r="F53" s="476">
        <v>0.13</v>
      </c>
      <c r="G53" s="80"/>
      <c r="H53" s="524">
        <f>H52*F53</f>
        <v>1540.608635</v>
      </c>
      <c r="I53" s="448"/>
      <c r="J53" s="484">
        <v>0.13</v>
      </c>
      <c r="K53" s="448"/>
      <c r="L53" s="431">
        <f>L52*J53</f>
        <v>1574.369245</v>
      </c>
      <c r="M53" s="80"/>
      <c r="N53" s="432">
        <f t="shared" si="66"/>
        <v>33.76060996</v>
      </c>
      <c r="O53" s="433">
        <f t="shared" si="67"/>
        <v>0.02191381328</v>
      </c>
      <c r="P53" s="59"/>
      <c r="Q53" s="484">
        <v>0.13</v>
      </c>
      <c r="R53" s="448"/>
      <c r="S53" s="431">
        <f>S52*Q53</f>
        <v>1547.78546</v>
      </c>
      <c r="T53" s="80"/>
      <c r="U53" s="432">
        <f t="shared" si="68"/>
        <v>-26.5837845</v>
      </c>
      <c r="V53" s="433">
        <f t="shared" si="69"/>
        <v>-0.01688535557</v>
      </c>
      <c r="W53" s="59"/>
      <c r="X53" s="484">
        <v>0.13</v>
      </c>
      <c r="Y53" s="448"/>
      <c r="Z53" s="431">
        <f>Z52*X53</f>
        <v>1567.599586</v>
      </c>
      <c r="AA53" s="80"/>
      <c r="AB53" s="432">
        <f t="shared" si="70"/>
        <v>19.8141255</v>
      </c>
      <c r="AC53" s="433">
        <f t="shared" si="71"/>
        <v>0.01280159687</v>
      </c>
      <c r="AD53" s="59"/>
      <c r="AE53" s="484">
        <v>0.13</v>
      </c>
      <c r="AF53" s="448"/>
      <c r="AG53" s="431">
        <f>AG52*AE53</f>
        <v>1582.519296</v>
      </c>
      <c r="AH53" s="80"/>
      <c r="AI53" s="432">
        <f t="shared" si="72"/>
        <v>14.91971</v>
      </c>
      <c r="AJ53" s="433">
        <f t="shared" si="73"/>
        <v>0.009517551634</v>
      </c>
      <c r="AK53" s="59"/>
      <c r="AL53" s="484">
        <v>0.13</v>
      </c>
      <c r="AM53" s="448"/>
      <c r="AN53" s="431">
        <f>AN52*AL53</f>
        <v>1597.312262</v>
      </c>
      <c r="AO53" s="80"/>
      <c r="AP53" s="432">
        <f t="shared" si="74"/>
        <v>14.7929665</v>
      </c>
      <c r="AQ53" s="433">
        <f t="shared" si="75"/>
        <v>0.00934773215</v>
      </c>
      <c r="AR53" s="434"/>
      <c r="AS53" s="3"/>
      <c r="AT53" s="3"/>
      <c r="AU53" s="3"/>
      <c r="AV53" s="3"/>
      <c r="AW53" s="3"/>
      <c r="AX53" s="3"/>
    </row>
    <row r="54" ht="12.0" customHeight="1">
      <c r="A54" s="587"/>
      <c r="B54" s="485" t="s">
        <v>381</v>
      </c>
      <c r="C54" s="351"/>
      <c r="D54" s="351"/>
      <c r="E54" s="351"/>
      <c r="F54" s="486"/>
      <c r="G54" s="80"/>
      <c r="H54" s="524">
        <f>H52+H53</f>
        <v>13391.44429</v>
      </c>
      <c r="I54" s="448"/>
      <c r="J54" s="448"/>
      <c r="K54" s="448"/>
      <c r="L54" s="431">
        <f>L52+L53</f>
        <v>13684.9019</v>
      </c>
      <c r="M54" s="80"/>
      <c r="N54" s="432">
        <f t="shared" si="66"/>
        <v>293.4576096</v>
      </c>
      <c r="O54" s="433">
        <f t="shared" si="67"/>
        <v>0.02191381328</v>
      </c>
      <c r="P54" s="59"/>
      <c r="Q54" s="448"/>
      <c r="R54" s="448"/>
      <c r="S54" s="431">
        <f>S52+S53</f>
        <v>13453.82746</v>
      </c>
      <c r="T54" s="80"/>
      <c r="U54" s="432">
        <f t="shared" si="68"/>
        <v>-231.0744345</v>
      </c>
      <c r="V54" s="433">
        <f t="shared" si="69"/>
        <v>-0.01688535557</v>
      </c>
      <c r="W54" s="59"/>
      <c r="X54" s="448"/>
      <c r="Y54" s="448"/>
      <c r="Z54" s="431">
        <f>Z52+Z53</f>
        <v>13626.05794</v>
      </c>
      <c r="AA54" s="80"/>
      <c r="AB54" s="432">
        <f t="shared" si="70"/>
        <v>172.2304755</v>
      </c>
      <c r="AC54" s="433">
        <f t="shared" si="71"/>
        <v>0.01280159687</v>
      </c>
      <c r="AD54" s="59"/>
      <c r="AE54" s="448"/>
      <c r="AF54" s="448"/>
      <c r="AG54" s="431">
        <f>AG52+AG53</f>
        <v>13755.74465</v>
      </c>
      <c r="AH54" s="80"/>
      <c r="AI54" s="432">
        <f t="shared" si="72"/>
        <v>129.68671</v>
      </c>
      <c r="AJ54" s="433">
        <f t="shared" si="73"/>
        <v>0.009517551634</v>
      </c>
      <c r="AK54" s="59"/>
      <c r="AL54" s="448"/>
      <c r="AM54" s="448"/>
      <c r="AN54" s="431">
        <f>AN52+AN53</f>
        <v>13884.32966</v>
      </c>
      <c r="AO54" s="80"/>
      <c r="AP54" s="432">
        <f t="shared" si="74"/>
        <v>128.5850165</v>
      </c>
      <c r="AQ54" s="433">
        <f t="shared" si="75"/>
        <v>0.00934773215</v>
      </c>
      <c r="AR54" s="434"/>
      <c r="AS54" s="3"/>
      <c r="AT54" s="3"/>
      <c r="AU54" s="3"/>
      <c r="AV54" s="3"/>
      <c r="AW54" s="3"/>
      <c r="AX54" s="3"/>
    </row>
    <row r="55" ht="12.0" customHeight="1">
      <c r="A55" s="587"/>
      <c r="B55" s="487" t="s">
        <v>273</v>
      </c>
      <c r="E55" s="351"/>
      <c r="F55" s="486"/>
      <c r="G55" s="80"/>
      <c r="H55" s="526">
        <f>F55*H52</f>
        <v>0</v>
      </c>
      <c r="I55" s="448"/>
      <c r="J55" s="448"/>
      <c r="K55" s="448"/>
      <c r="L55" s="546">
        <f>J55*L52</f>
        <v>0</v>
      </c>
      <c r="M55" s="80"/>
      <c r="N55" s="489">
        <f t="shared" si="66"/>
        <v>0</v>
      </c>
      <c r="O55" s="491" t="str">
        <f t="shared" si="67"/>
        <v/>
      </c>
      <c r="P55" s="59"/>
      <c r="Q55" s="448"/>
      <c r="R55" s="448"/>
      <c r="S55" s="546">
        <f>Q55*S52</f>
        <v>0</v>
      </c>
      <c r="T55" s="80"/>
      <c r="U55" s="489">
        <f t="shared" si="68"/>
        <v>0</v>
      </c>
      <c r="V55" s="491" t="str">
        <f t="shared" si="69"/>
        <v/>
      </c>
      <c r="W55" s="59"/>
      <c r="X55" s="448"/>
      <c r="Y55" s="448"/>
      <c r="Z55" s="546">
        <f>X55*Z52</f>
        <v>0</v>
      </c>
      <c r="AA55" s="80"/>
      <c r="AB55" s="489">
        <f t="shared" si="70"/>
        <v>0</v>
      </c>
      <c r="AC55" s="491" t="str">
        <f t="shared" si="71"/>
        <v/>
      </c>
      <c r="AD55" s="59"/>
      <c r="AE55" s="448"/>
      <c r="AF55" s="448"/>
      <c r="AG55" s="546">
        <f>AE55*AG52</f>
        <v>0</v>
      </c>
      <c r="AH55" s="80"/>
      <c r="AI55" s="489">
        <f t="shared" si="72"/>
        <v>0</v>
      </c>
      <c r="AJ55" s="491" t="str">
        <f t="shared" si="73"/>
        <v/>
      </c>
      <c r="AK55" s="59"/>
      <c r="AL55" s="448"/>
      <c r="AM55" s="448"/>
      <c r="AN55" s="546">
        <f>AL55*AN52</f>
        <v>0</v>
      </c>
      <c r="AO55" s="80"/>
      <c r="AP55" s="489">
        <f t="shared" si="74"/>
        <v>0</v>
      </c>
      <c r="AQ55" s="491" t="str">
        <f t="shared" si="75"/>
        <v/>
      </c>
      <c r="AR55" s="492"/>
      <c r="AS55" s="3"/>
      <c r="AT55" s="3"/>
      <c r="AU55" s="3"/>
      <c r="AV55" s="3"/>
      <c r="AW55" s="3"/>
      <c r="AX55" s="3"/>
    </row>
    <row r="56" ht="12.0" customHeight="1">
      <c r="A56" s="587"/>
      <c r="B56" s="493" t="s">
        <v>318</v>
      </c>
      <c r="C56" s="71"/>
      <c r="D56" s="72"/>
      <c r="E56" s="494"/>
      <c r="F56" s="495"/>
      <c r="G56" s="527"/>
      <c r="H56" s="528">
        <f>H54-H55</f>
        <v>13391.44429</v>
      </c>
      <c r="I56" s="496"/>
      <c r="J56" s="496"/>
      <c r="K56" s="496"/>
      <c r="L56" s="497">
        <f>L54-L55</f>
        <v>13684.9019</v>
      </c>
      <c r="M56" s="498"/>
      <c r="N56" s="499">
        <f t="shared" si="66"/>
        <v>293.4576096</v>
      </c>
      <c r="O56" s="500">
        <f t="shared" si="67"/>
        <v>0.02191381328</v>
      </c>
      <c r="P56" s="59"/>
      <c r="Q56" s="496"/>
      <c r="R56" s="496"/>
      <c r="S56" s="497">
        <f>S54-S55</f>
        <v>13453.82746</v>
      </c>
      <c r="T56" s="498"/>
      <c r="U56" s="499">
        <f t="shared" si="68"/>
        <v>-231.0744345</v>
      </c>
      <c r="V56" s="500">
        <f t="shared" si="69"/>
        <v>-0.01688535557</v>
      </c>
      <c r="W56" s="59"/>
      <c r="X56" s="496"/>
      <c r="Y56" s="496"/>
      <c r="Z56" s="497">
        <f>Z54-Z55</f>
        <v>13626.05794</v>
      </c>
      <c r="AA56" s="498"/>
      <c r="AB56" s="499">
        <f t="shared" si="70"/>
        <v>172.2304755</v>
      </c>
      <c r="AC56" s="500">
        <f t="shared" si="71"/>
        <v>0.01280159687</v>
      </c>
      <c r="AD56" s="59"/>
      <c r="AE56" s="496"/>
      <c r="AF56" s="496"/>
      <c r="AG56" s="497">
        <f>AG54-AG55</f>
        <v>13755.74465</v>
      </c>
      <c r="AH56" s="498"/>
      <c r="AI56" s="499">
        <f t="shared" si="72"/>
        <v>129.68671</v>
      </c>
      <c r="AJ56" s="500">
        <f t="shared" si="73"/>
        <v>0.009517551634</v>
      </c>
      <c r="AK56" s="59"/>
      <c r="AL56" s="496"/>
      <c r="AM56" s="496"/>
      <c r="AN56" s="497">
        <f>AN54-AN55</f>
        <v>13884.32966</v>
      </c>
      <c r="AO56" s="498"/>
      <c r="AP56" s="499">
        <f t="shared" si="74"/>
        <v>128.5850165</v>
      </c>
      <c r="AQ56" s="500">
        <f t="shared" si="75"/>
        <v>0.00934773215</v>
      </c>
      <c r="AR56" s="501"/>
      <c r="AS56" s="3"/>
      <c r="AT56" s="3"/>
      <c r="AU56" s="3"/>
      <c r="AV56" s="3"/>
      <c r="AW56" s="3"/>
      <c r="AX56" s="3"/>
    </row>
    <row r="57" ht="12.0" customHeight="1">
      <c r="A57" s="587"/>
      <c r="B57" s="465"/>
      <c r="C57" s="466"/>
      <c r="D57" s="466"/>
      <c r="E57" s="466"/>
      <c r="F57" s="467"/>
      <c r="G57" s="509"/>
      <c r="H57" s="469"/>
      <c r="I57" s="471"/>
      <c r="J57" s="467"/>
      <c r="K57" s="468"/>
      <c r="L57" s="469"/>
      <c r="M57" s="471"/>
      <c r="N57" s="472"/>
      <c r="O57" s="473"/>
      <c r="P57" s="59"/>
      <c r="Q57" s="467"/>
      <c r="R57" s="468"/>
      <c r="S57" s="469"/>
      <c r="T57" s="471"/>
      <c r="U57" s="472"/>
      <c r="V57" s="473"/>
      <c r="W57" s="59"/>
      <c r="X57" s="467"/>
      <c r="Y57" s="468"/>
      <c r="Z57" s="469"/>
      <c r="AA57" s="471"/>
      <c r="AB57" s="472"/>
      <c r="AC57" s="473"/>
      <c r="AD57" s="59"/>
      <c r="AE57" s="467"/>
      <c r="AF57" s="468"/>
      <c r="AG57" s="469"/>
      <c r="AH57" s="471"/>
      <c r="AI57" s="472"/>
      <c r="AJ57" s="473"/>
      <c r="AK57" s="59"/>
      <c r="AL57" s="467"/>
      <c r="AM57" s="468"/>
      <c r="AN57" s="469"/>
      <c r="AO57" s="471"/>
      <c r="AP57" s="472"/>
      <c r="AQ57" s="473"/>
      <c r="AR57" s="474"/>
      <c r="AS57" s="3"/>
      <c r="AT57" s="3"/>
      <c r="AU57" s="3"/>
      <c r="AV57" s="3"/>
      <c r="AW57" s="3"/>
      <c r="AX57" s="3"/>
    </row>
    <row r="58" ht="12.0" customHeight="1">
      <c r="A58" s="588"/>
      <c r="B58" s="548" t="s">
        <v>319</v>
      </c>
      <c r="C58" s="549"/>
      <c r="D58" s="549"/>
      <c r="E58" s="549"/>
      <c r="F58" s="550"/>
      <c r="G58" s="551"/>
      <c r="H58" s="552">
        <f>SUM(H49:H50,H42,H43:H45)</f>
        <v>3586.168694</v>
      </c>
      <c r="I58" s="553"/>
      <c r="J58" s="554"/>
      <c r="K58" s="554"/>
      <c r="L58" s="552">
        <f>SUM(L49:L50,L42,L43:L45)</f>
        <v>3848.26403</v>
      </c>
      <c r="M58" s="555"/>
      <c r="N58" s="556">
        <f t="shared" ref="N58:N62" si="76">L58-H58</f>
        <v>262.095336</v>
      </c>
      <c r="O58" s="557">
        <f t="shared" ref="O58:O62" si="77">IF((H58)=0,"",(N58/H58))</f>
        <v>0.07308505493</v>
      </c>
      <c r="P58" s="547"/>
      <c r="Q58" s="554"/>
      <c r="R58" s="554"/>
      <c r="S58" s="552">
        <f>SUM(S49:S50,S42,S43:S45)</f>
        <v>3643.77338</v>
      </c>
      <c r="T58" s="555"/>
      <c r="U58" s="556">
        <f t="shared" ref="U58:U62" si="78">S58-L58</f>
        <v>-204.49065</v>
      </c>
      <c r="V58" s="557">
        <f t="shared" ref="V58:V62" si="79">IF((L58)=0,"",(U58/L58))</f>
        <v>-0.05313841473</v>
      </c>
      <c r="W58" s="547"/>
      <c r="X58" s="554"/>
      <c r="Y58" s="554"/>
      <c r="Z58" s="552">
        <f>SUM(Z49:Z50,Z42,Z43:Z45)</f>
        <v>3796.18973</v>
      </c>
      <c r="AA58" s="555"/>
      <c r="AB58" s="556">
        <f t="shared" ref="AB58:AB62" si="80">Z58-S58</f>
        <v>152.41635</v>
      </c>
      <c r="AC58" s="557">
        <f t="shared" ref="AC58:AC62" si="81">IF((S58)=0,"",(AB58/S58))</f>
        <v>0.04182926162</v>
      </c>
      <c r="AD58" s="547"/>
      <c r="AE58" s="554"/>
      <c r="AF58" s="554"/>
      <c r="AG58" s="552">
        <f>SUM(AG49:AG50,AG42,AG43:AG45)</f>
        <v>3910.95673</v>
      </c>
      <c r="AH58" s="555"/>
      <c r="AI58" s="556">
        <f t="shared" ref="AI58:AI62" si="82">AG58-Z58</f>
        <v>114.767</v>
      </c>
      <c r="AJ58" s="557">
        <f t="shared" ref="AJ58:AJ62" si="83">IF((Z58)=0,"",(AI58/Z58))</f>
        <v>0.03023215597</v>
      </c>
      <c r="AK58" s="547"/>
      <c r="AL58" s="554"/>
      <c r="AM58" s="554"/>
      <c r="AN58" s="552">
        <f>SUM(AN49:AN50,AN42,AN43:AN45)</f>
        <v>4024.74878</v>
      </c>
      <c r="AO58" s="555"/>
      <c r="AP58" s="556">
        <f t="shared" ref="AP58:AP62" si="84">AN58-AG58</f>
        <v>113.79205</v>
      </c>
      <c r="AQ58" s="557">
        <f t="shared" ref="AQ58:AQ62" si="85">IF((AG58)=0,"",(AP58/AG58))</f>
        <v>0.02909570672</v>
      </c>
      <c r="AR58" s="558"/>
      <c r="AS58" s="589"/>
      <c r="AT58" s="589"/>
      <c r="AU58" s="589"/>
      <c r="AV58" s="589"/>
      <c r="AW58" s="589"/>
      <c r="AX58" s="589"/>
    </row>
    <row r="59" ht="12.0" customHeight="1">
      <c r="A59" s="588"/>
      <c r="B59" s="559" t="s">
        <v>316</v>
      </c>
      <c r="C59" s="549"/>
      <c r="D59" s="549"/>
      <c r="E59" s="549"/>
      <c r="F59" s="550">
        <v>0.13</v>
      </c>
      <c r="G59" s="551"/>
      <c r="H59" s="560">
        <f>H58*F59</f>
        <v>466.2019302</v>
      </c>
      <c r="I59" s="561"/>
      <c r="J59" s="550">
        <v>0.13</v>
      </c>
      <c r="K59" s="562"/>
      <c r="L59" s="563">
        <f>L58*J59</f>
        <v>500.2743239</v>
      </c>
      <c r="M59" s="564"/>
      <c r="N59" s="565">
        <f t="shared" si="76"/>
        <v>34.07239368</v>
      </c>
      <c r="O59" s="566">
        <f t="shared" si="77"/>
        <v>0.07308505493</v>
      </c>
      <c r="P59" s="547"/>
      <c r="Q59" s="550">
        <v>0.13</v>
      </c>
      <c r="R59" s="562"/>
      <c r="S59" s="563">
        <f>S58*Q59</f>
        <v>473.6905394</v>
      </c>
      <c r="T59" s="564"/>
      <c r="U59" s="565">
        <f t="shared" si="78"/>
        <v>-26.5837845</v>
      </c>
      <c r="V59" s="566">
        <f t="shared" si="79"/>
        <v>-0.05313841473</v>
      </c>
      <c r="W59" s="547"/>
      <c r="X59" s="550">
        <v>0.13</v>
      </c>
      <c r="Y59" s="562"/>
      <c r="Z59" s="563">
        <f>Z58*X59</f>
        <v>493.5046649</v>
      </c>
      <c r="AA59" s="564"/>
      <c r="AB59" s="565">
        <f t="shared" si="80"/>
        <v>19.8141255</v>
      </c>
      <c r="AC59" s="566">
        <f t="shared" si="81"/>
        <v>0.04182926162</v>
      </c>
      <c r="AD59" s="547"/>
      <c r="AE59" s="550">
        <v>0.13</v>
      </c>
      <c r="AF59" s="562"/>
      <c r="AG59" s="563">
        <f>AG58*AE59</f>
        <v>508.4243749</v>
      </c>
      <c r="AH59" s="564"/>
      <c r="AI59" s="565">
        <f t="shared" si="82"/>
        <v>14.91971</v>
      </c>
      <c r="AJ59" s="566">
        <f t="shared" si="83"/>
        <v>0.03023215597</v>
      </c>
      <c r="AK59" s="547"/>
      <c r="AL59" s="550">
        <v>0.13</v>
      </c>
      <c r="AM59" s="562"/>
      <c r="AN59" s="563">
        <f>AN58*AL59</f>
        <v>523.2173414</v>
      </c>
      <c r="AO59" s="564"/>
      <c r="AP59" s="565">
        <f t="shared" si="84"/>
        <v>14.7929665</v>
      </c>
      <c r="AQ59" s="566">
        <f t="shared" si="85"/>
        <v>0.02909570672</v>
      </c>
      <c r="AR59" s="567"/>
      <c r="AS59" s="589"/>
      <c r="AT59" s="589"/>
      <c r="AU59" s="589"/>
      <c r="AV59" s="589"/>
      <c r="AW59" s="589"/>
      <c r="AX59" s="589"/>
    </row>
    <row r="60" ht="12.0" customHeight="1">
      <c r="A60" s="588"/>
      <c r="B60" s="568" t="s">
        <v>382</v>
      </c>
      <c r="C60" s="549"/>
      <c r="D60" s="549"/>
      <c r="E60" s="549"/>
      <c r="F60" s="569"/>
      <c r="G60" s="564"/>
      <c r="H60" s="560">
        <f>H58+H59</f>
        <v>4052.370624</v>
      </c>
      <c r="I60" s="561"/>
      <c r="J60" s="561"/>
      <c r="K60" s="561"/>
      <c r="L60" s="563">
        <f>L58+L59</f>
        <v>4348.538354</v>
      </c>
      <c r="M60" s="564"/>
      <c r="N60" s="565">
        <f t="shared" si="76"/>
        <v>296.1677297</v>
      </c>
      <c r="O60" s="566">
        <f t="shared" si="77"/>
        <v>0.07308505493</v>
      </c>
      <c r="P60" s="547"/>
      <c r="Q60" s="561"/>
      <c r="R60" s="561"/>
      <c r="S60" s="563">
        <f>S58+S59</f>
        <v>4117.463919</v>
      </c>
      <c r="T60" s="564"/>
      <c r="U60" s="565">
        <f t="shared" si="78"/>
        <v>-231.0744345</v>
      </c>
      <c r="V60" s="566">
        <f t="shared" si="79"/>
        <v>-0.05313841473</v>
      </c>
      <c r="W60" s="547"/>
      <c r="X60" s="561"/>
      <c r="Y60" s="561"/>
      <c r="Z60" s="563">
        <f>Z58+Z59</f>
        <v>4289.694395</v>
      </c>
      <c r="AA60" s="564"/>
      <c r="AB60" s="565">
        <f t="shared" si="80"/>
        <v>172.2304755</v>
      </c>
      <c r="AC60" s="566">
        <f t="shared" si="81"/>
        <v>0.04182926162</v>
      </c>
      <c r="AD60" s="547"/>
      <c r="AE60" s="561"/>
      <c r="AF60" s="561"/>
      <c r="AG60" s="563">
        <f>AG58+AG59</f>
        <v>4419.381105</v>
      </c>
      <c r="AH60" s="564"/>
      <c r="AI60" s="565">
        <f t="shared" si="82"/>
        <v>129.68671</v>
      </c>
      <c r="AJ60" s="566">
        <f t="shared" si="83"/>
        <v>0.03023215597</v>
      </c>
      <c r="AK60" s="547"/>
      <c r="AL60" s="561"/>
      <c r="AM60" s="561"/>
      <c r="AN60" s="563">
        <f>AN58+AN59</f>
        <v>4547.966121</v>
      </c>
      <c r="AO60" s="564"/>
      <c r="AP60" s="565">
        <f t="shared" si="84"/>
        <v>128.5850165</v>
      </c>
      <c r="AQ60" s="566">
        <f t="shared" si="85"/>
        <v>0.02909570672</v>
      </c>
      <c r="AR60" s="567"/>
      <c r="AS60" s="589"/>
      <c r="AT60" s="589"/>
      <c r="AU60" s="589"/>
      <c r="AV60" s="589"/>
      <c r="AW60" s="589"/>
      <c r="AX60" s="589"/>
    </row>
    <row r="61" ht="12.0" customHeight="1">
      <c r="A61" s="588"/>
      <c r="B61" s="570" t="s">
        <v>273</v>
      </c>
      <c r="E61" s="549"/>
      <c r="F61" s="569"/>
      <c r="G61" s="564"/>
      <c r="H61" s="571">
        <f>F61*H58</f>
        <v>0</v>
      </c>
      <c r="I61" s="561"/>
      <c r="J61" s="561"/>
      <c r="K61" s="561"/>
      <c r="L61" s="572">
        <f>J61*L58</f>
        <v>0</v>
      </c>
      <c r="M61" s="564"/>
      <c r="N61" s="573">
        <f t="shared" si="76"/>
        <v>0</v>
      </c>
      <c r="O61" s="574" t="str">
        <f t="shared" si="77"/>
        <v/>
      </c>
      <c r="P61" s="547"/>
      <c r="Q61" s="561"/>
      <c r="R61" s="561"/>
      <c r="S61" s="572">
        <f>Q61*S58</f>
        <v>0</v>
      </c>
      <c r="T61" s="564"/>
      <c r="U61" s="573">
        <f t="shared" si="78"/>
        <v>0</v>
      </c>
      <c r="V61" s="574" t="str">
        <f t="shared" si="79"/>
        <v/>
      </c>
      <c r="W61" s="547"/>
      <c r="X61" s="561"/>
      <c r="Y61" s="561"/>
      <c r="Z61" s="572">
        <f>X61*Z58</f>
        <v>0</v>
      </c>
      <c r="AA61" s="564"/>
      <c r="AB61" s="573">
        <f t="shared" si="80"/>
        <v>0</v>
      </c>
      <c r="AC61" s="574" t="str">
        <f t="shared" si="81"/>
        <v/>
      </c>
      <c r="AD61" s="547"/>
      <c r="AE61" s="561"/>
      <c r="AF61" s="561"/>
      <c r="AG61" s="572">
        <f>AE61*AG58</f>
        <v>0</v>
      </c>
      <c r="AH61" s="564"/>
      <c r="AI61" s="573">
        <f t="shared" si="82"/>
        <v>0</v>
      </c>
      <c r="AJ61" s="574" t="str">
        <f t="shared" si="83"/>
        <v/>
      </c>
      <c r="AK61" s="547"/>
      <c r="AL61" s="561"/>
      <c r="AM61" s="561"/>
      <c r="AN61" s="572">
        <f>AL61*AN58</f>
        <v>0</v>
      </c>
      <c r="AO61" s="564"/>
      <c r="AP61" s="573">
        <f t="shared" si="84"/>
        <v>0</v>
      </c>
      <c r="AQ61" s="574" t="str">
        <f t="shared" si="85"/>
        <v/>
      </c>
      <c r="AR61" s="575"/>
      <c r="AS61" s="589"/>
      <c r="AT61" s="589"/>
      <c r="AU61" s="589"/>
      <c r="AV61" s="589"/>
      <c r="AW61" s="589"/>
      <c r="AX61" s="589"/>
    </row>
    <row r="62" ht="12.0" customHeight="1">
      <c r="A62" s="588"/>
      <c r="B62" s="576" t="s">
        <v>321</v>
      </c>
      <c r="C62" s="71"/>
      <c r="D62" s="72"/>
      <c r="E62" s="577"/>
      <c r="F62" s="578"/>
      <c r="G62" s="579"/>
      <c r="H62" s="580">
        <f>H60-H61</f>
        <v>4052.370624</v>
      </c>
      <c r="I62" s="581"/>
      <c r="J62" s="581"/>
      <c r="K62" s="581"/>
      <c r="L62" s="582">
        <f>L60-L61</f>
        <v>4348.538354</v>
      </c>
      <c r="M62" s="583"/>
      <c r="N62" s="584">
        <f t="shared" si="76"/>
        <v>296.1677297</v>
      </c>
      <c r="O62" s="585">
        <f t="shared" si="77"/>
        <v>0.07308505493</v>
      </c>
      <c r="P62" s="547"/>
      <c r="Q62" s="581"/>
      <c r="R62" s="581"/>
      <c r="S62" s="582">
        <f>S60-S61</f>
        <v>4117.463919</v>
      </c>
      <c r="T62" s="583"/>
      <c r="U62" s="584">
        <f t="shared" si="78"/>
        <v>-231.0744345</v>
      </c>
      <c r="V62" s="585">
        <f t="shared" si="79"/>
        <v>-0.05313841473</v>
      </c>
      <c r="W62" s="547"/>
      <c r="X62" s="581"/>
      <c r="Y62" s="581"/>
      <c r="Z62" s="582">
        <f>Z60-Z61</f>
        <v>4289.694395</v>
      </c>
      <c r="AA62" s="583"/>
      <c r="AB62" s="584">
        <f t="shared" si="80"/>
        <v>172.2304755</v>
      </c>
      <c r="AC62" s="585">
        <f t="shared" si="81"/>
        <v>0.04182926162</v>
      </c>
      <c r="AD62" s="547"/>
      <c r="AE62" s="581"/>
      <c r="AF62" s="581"/>
      <c r="AG62" s="582">
        <f>AG60-AG61</f>
        <v>4419.381105</v>
      </c>
      <c r="AH62" s="583"/>
      <c r="AI62" s="584">
        <f t="shared" si="82"/>
        <v>129.68671</v>
      </c>
      <c r="AJ62" s="585">
        <f t="shared" si="83"/>
        <v>0.03023215597</v>
      </c>
      <c r="AK62" s="547"/>
      <c r="AL62" s="581"/>
      <c r="AM62" s="581"/>
      <c r="AN62" s="582">
        <f>AN60-AN61</f>
        <v>4547.966121</v>
      </c>
      <c r="AO62" s="583"/>
      <c r="AP62" s="584">
        <f t="shared" si="84"/>
        <v>128.5850165</v>
      </c>
      <c r="AQ62" s="585">
        <f t="shared" si="85"/>
        <v>0.02909570672</v>
      </c>
      <c r="AR62" s="586"/>
      <c r="AS62" s="589"/>
      <c r="AT62" s="589"/>
      <c r="AU62" s="589"/>
      <c r="AV62" s="589"/>
      <c r="AW62" s="589"/>
      <c r="AX62" s="589"/>
    </row>
    <row r="63" ht="12.0" customHeight="1">
      <c r="A63" s="587"/>
      <c r="B63" s="465"/>
      <c r="C63" s="466"/>
      <c r="D63" s="466"/>
      <c r="E63" s="466"/>
      <c r="F63" s="508"/>
      <c r="G63" s="471"/>
      <c r="H63" s="531"/>
      <c r="I63" s="509"/>
      <c r="J63" s="508"/>
      <c r="K63" s="509"/>
      <c r="L63" s="472"/>
      <c r="M63" s="471"/>
      <c r="N63" s="510"/>
      <c r="O63" s="473"/>
      <c r="P63" s="59"/>
      <c r="Q63" s="508"/>
      <c r="R63" s="509"/>
      <c r="S63" s="472"/>
      <c r="T63" s="471"/>
      <c r="U63" s="510"/>
      <c r="V63" s="473"/>
      <c r="W63" s="59"/>
      <c r="X63" s="508"/>
      <c r="Y63" s="509"/>
      <c r="Z63" s="472"/>
      <c r="AA63" s="471"/>
      <c r="AB63" s="510"/>
      <c r="AC63" s="473"/>
      <c r="AD63" s="59"/>
      <c r="AE63" s="508"/>
      <c r="AF63" s="509"/>
      <c r="AG63" s="472"/>
      <c r="AH63" s="471"/>
      <c r="AI63" s="510"/>
      <c r="AJ63" s="473"/>
      <c r="AK63" s="59"/>
      <c r="AL63" s="508"/>
      <c r="AM63" s="509"/>
      <c r="AN63" s="472"/>
      <c r="AO63" s="471"/>
      <c r="AP63" s="510"/>
      <c r="AQ63" s="473"/>
      <c r="AR63" s="474"/>
      <c r="AS63" s="3"/>
      <c r="AT63" s="3"/>
      <c r="AU63" s="3"/>
      <c r="AV63" s="3"/>
      <c r="AW63" s="3"/>
      <c r="AX63" s="3"/>
    </row>
    <row r="64" ht="12.0" customHeight="1">
      <c r="A64" s="587"/>
      <c r="B64" s="59"/>
      <c r="C64" s="59"/>
      <c r="D64" s="59"/>
      <c r="E64" s="59"/>
      <c r="F64" s="59"/>
      <c r="G64" s="59"/>
      <c r="H64" s="59">
        <v>17559.44</v>
      </c>
      <c r="I64" s="59"/>
      <c r="J64" s="59"/>
      <c r="K64" s="59"/>
      <c r="L64" s="140"/>
      <c r="M64" s="59"/>
      <c r="N64" s="59"/>
      <c r="O64" s="59"/>
      <c r="P64" s="59"/>
      <c r="Q64" s="59"/>
      <c r="R64" s="59"/>
      <c r="S64" s="140"/>
      <c r="T64" s="59"/>
      <c r="U64" s="59"/>
      <c r="V64" s="59"/>
      <c r="W64" s="59"/>
      <c r="X64" s="59"/>
      <c r="Y64" s="59"/>
      <c r="Z64" s="140"/>
      <c r="AA64" s="59"/>
      <c r="AB64" s="59"/>
      <c r="AC64" s="59"/>
      <c r="AD64" s="59"/>
      <c r="AE64" s="59"/>
      <c r="AF64" s="59"/>
      <c r="AG64" s="140"/>
      <c r="AH64" s="59"/>
      <c r="AI64" s="59"/>
      <c r="AJ64" s="59"/>
      <c r="AK64" s="59"/>
      <c r="AL64" s="59"/>
      <c r="AM64" s="59"/>
      <c r="AN64" s="140"/>
      <c r="AO64" s="59"/>
      <c r="AP64" s="59"/>
      <c r="AQ64" s="59"/>
      <c r="AR64" s="59"/>
      <c r="AS64" s="3"/>
      <c r="AT64" s="3"/>
      <c r="AU64" s="3"/>
      <c r="AV64" s="3"/>
      <c r="AW64" s="3"/>
      <c r="AX64" s="3"/>
    </row>
    <row r="65" ht="12.0" customHeight="1">
      <c r="A65" s="587"/>
      <c r="B65" s="337" t="s">
        <v>322</v>
      </c>
      <c r="C65" s="59"/>
      <c r="D65" s="59"/>
      <c r="E65" s="59"/>
      <c r="F65" s="511">
        <f>'Proposed Rates'!$E$299</f>
        <v>0.0338</v>
      </c>
      <c r="G65" s="59"/>
      <c r="H65" s="59"/>
      <c r="I65" s="59"/>
      <c r="J65" s="511">
        <f>'Proposed Rates'!$F$299</f>
        <v>0.0335</v>
      </c>
      <c r="K65" s="59"/>
      <c r="L65" s="59"/>
      <c r="M65" s="59"/>
      <c r="N65" s="59"/>
      <c r="O65" s="59"/>
      <c r="P65" s="59"/>
      <c r="Q65" s="511">
        <f>'Proposed Rates'!$G$299</f>
        <v>0.0335</v>
      </c>
      <c r="R65" s="59"/>
      <c r="S65" s="59"/>
      <c r="T65" s="59"/>
      <c r="U65" s="59"/>
      <c r="V65" s="59"/>
      <c r="W65" s="59"/>
      <c r="X65" s="511">
        <f>'Proposed Rates'!$H$299</f>
        <v>0.0335</v>
      </c>
      <c r="Y65" s="59"/>
      <c r="Z65" s="59"/>
      <c r="AA65" s="59"/>
      <c r="AB65" s="59"/>
      <c r="AC65" s="59"/>
      <c r="AD65" s="59"/>
      <c r="AE65" s="511">
        <f>'Proposed Rates'!$I$299</f>
        <v>0.0335</v>
      </c>
      <c r="AF65" s="59"/>
      <c r="AG65" s="59"/>
      <c r="AH65" s="59"/>
      <c r="AI65" s="59"/>
      <c r="AJ65" s="59"/>
      <c r="AK65" s="59"/>
      <c r="AL65" s="511">
        <f>'Proposed Rates'!$J$299</f>
        <v>0.0335</v>
      </c>
      <c r="AM65" s="59"/>
      <c r="AN65" s="59"/>
      <c r="AO65" s="59"/>
      <c r="AP65" s="59"/>
      <c r="AQ65" s="59"/>
      <c r="AR65" s="59"/>
      <c r="AS65" s="3"/>
      <c r="AT65" s="3"/>
      <c r="AU65" s="3"/>
      <c r="AV65" s="3"/>
      <c r="AW65" s="3"/>
      <c r="AX65" s="3"/>
    </row>
    <row r="66" ht="12.0" customHeight="1">
      <c r="A66" s="59"/>
      <c r="B66" s="59"/>
      <c r="C66" s="59"/>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9"/>
      <c r="AR66" s="59"/>
      <c r="AS66" s="3"/>
      <c r="AT66" s="3"/>
      <c r="AU66" s="3"/>
      <c r="AV66" s="3"/>
      <c r="AW66" s="3"/>
      <c r="AX66" s="3"/>
    </row>
    <row r="67" ht="12.0" customHeight="1">
      <c r="A67" s="512" t="s">
        <v>383</v>
      </c>
      <c r="B67" s="59"/>
      <c r="C67" s="59"/>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c r="AP67" s="59"/>
      <c r="AQ67" s="59"/>
      <c r="AR67" s="59"/>
      <c r="AS67" s="3"/>
      <c r="AT67" s="3"/>
      <c r="AU67" s="3"/>
      <c r="AV67" s="3"/>
      <c r="AW67" s="3"/>
      <c r="AX67" s="3"/>
    </row>
    <row r="68" ht="12.0" customHeight="1">
      <c r="A68" s="59"/>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c r="AP68" s="59"/>
      <c r="AQ68" s="59"/>
      <c r="AR68" s="59"/>
      <c r="AS68" s="3"/>
      <c r="AT68" s="3"/>
      <c r="AU68" s="3"/>
      <c r="AV68" s="3"/>
      <c r="AW68" s="3"/>
      <c r="AX68" s="3"/>
    </row>
    <row r="69" ht="12.0" customHeight="1">
      <c r="A69" s="59" t="s">
        <v>324</v>
      </c>
      <c r="B69" s="59"/>
      <c r="C69" s="59"/>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59"/>
      <c r="AM69" s="59"/>
      <c r="AN69" s="59"/>
      <c r="AO69" s="59"/>
      <c r="AP69" s="59"/>
      <c r="AQ69" s="59"/>
      <c r="AR69" s="59"/>
      <c r="AS69" s="3"/>
      <c r="AT69" s="3"/>
      <c r="AU69" s="3"/>
      <c r="AV69" s="3"/>
      <c r="AW69" s="3"/>
      <c r="AX69" s="3"/>
    </row>
    <row r="70" ht="12.0" customHeight="1">
      <c r="A70" s="59" t="s">
        <v>325</v>
      </c>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c r="AP70" s="59"/>
      <c r="AQ70" s="59"/>
      <c r="AR70" s="59"/>
      <c r="AS70" s="3"/>
      <c r="AT70" s="3"/>
      <c r="AU70" s="3"/>
      <c r="AV70" s="3"/>
      <c r="AW70" s="3"/>
      <c r="AX70" s="3"/>
    </row>
    <row r="71" ht="12.0" customHeight="1">
      <c r="A71" s="59"/>
      <c r="B71" s="59"/>
      <c r="C71" s="59"/>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59"/>
      <c r="AO71" s="59"/>
      <c r="AP71" s="59"/>
      <c r="AQ71" s="59"/>
      <c r="AR71" s="59"/>
      <c r="AS71" s="3"/>
      <c r="AT71" s="3"/>
      <c r="AU71" s="3"/>
      <c r="AV71" s="3"/>
      <c r="AW71" s="3"/>
      <c r="AX71" s="3"/>
    </row>
    <row r="72" ht="12.0" customHeight="1">
      <c r="A72" s="59" t="s">
        <v>326</v>
      </c>
      <c r="B72" s="59"/>
      <c r="C72" s="59"/>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N72" s="59"/>
      <c r="AO72" s="59"/>
      <c r="AP72" s="59"/>
      <c r="AQ72" s="59"/>
      <c r="AR72" s="59"/>
      <c r="AS72" s="3"/>
      <c r="AT72" s="3"/>
      <c r="AU72" s="3"/>
      <c r="AV72" s="3"/>
      <c r="AW72" s="3"/>
      <c r="AX72" s="3"/>
    </row>
    <row r="73" ht="12.0" customHeight="1">
      <c r="A73" s="59" t="s">
        <v>327</v>
      </c>
      <c r="B73" s="59"/>
      <c r="C73" s="59"/>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59"/>
      <c r="AK73" s="59"/>
      <c r="AL73" s="59"/>
      <c r="AM73" s="59"/>
      <c r="AN73" s="59"/>
      <c r="AO73" s="59"/>
      <c r="AP73" s="59"/>
      <c r="AQ73" s="59"/>
      <c r="AR73" s="59"/>
      <c r="AS73" s="3"/>
      <c r="AT73" s="3"/>
      <c r="AU73" s="3"/>
      <c r="AV73" s="3"/>
      <c r="AW73" s="3"/>
      <c r="AX73" s="3"/>
    </row>
    <row r="74" ht="12.0" customHeight="1">
      <c r="A74" s="59"/>
      <c r="B74" s="59"/>
      <c r="C74" s="59"/>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9"/>
      <c r="AR74" s="59"/>
      <c r="AS74" s="3"/>
      <c r="AT74" s="3"/>
      <c r="AU74" s="3"/>
      <c r="AV74" s="3"/>
      <c r="AW74" s="3"/>
      <c r="AX74" s="3"/>
    </row>
    <row r="75" ht="12.0" customHeight="1">
      <c r="A75" s="59" t="s">
        <v>328</v>
      </c>
      <c r="B75" s="59"/>
      <c r="C75" s="59"/>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c r="AJ75" s="59"/>
      <c r="AK75" s="59"/>
      <c r="AL75" s="59"/>
      <c r="AM75" s="59"/>
      <c r="AN75" s="59"/>
      <c r="AO75" s="59"/>
      <c r="AP75" s="59"/>
      <c r="AQ75" s="59"/>
      <c r="AR75" s="59"/>
      <c r="AS75" s="3"/>
      <c r="AT75" s="3"/>
      <c r="AU75" s="3"/>
      <c r="AV75" s="3"/>
      <c r="AW75" s="3"/>
      <c r="AX75" s="3"/>
    </row>
    <row r="76" ht="12.0" customHeight="1">
      <c r="A76" s="59" t="s">
        <v>329</v>
      </c>
      <c r="B76" s="59"/>
      <c r="C76" s="59"/>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c r="AJ76" s="59"/>
      <c r="AK76" s="59"/>
      <c r="AL76" s="59"/>
      <c r="AM76" s="59"/>
      <c r="AN76" s="59"/>
      <c r="AO76" s="59"/>
      <c r="AP76" s="59"/>
      <c r="AQ76" s="59"/>
      <c r="AR76" s="59"/>
      <c r="AS76" s="3"/>
      <c r="AT76" s="3"/>
      <c r="AU76" s="3"/>
      <c r="AV76" s="3"/>
      <c r="AW76" s="3"/>
      <c r="AX76" s="3"/>
    </row>
    <row r="77" ht="12.0" customHeight="1">
      <c r="A77" s="59" t="s">
        <v>330</v>
      </c>
      <c r="B77" s="59"/>
      <c r="C77" s="59"/>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c r="AJ77" s="59"/>
      <c r="AK77" s="59"/>
      <c r="AL77" s="59"/>
      <c r="AM77" s="59"/>
      <c r="AN77" s="59"/>
      <c r="AO77" s="59"/>
      <c r="AP77" s="59"/>
      <c r="AQ77" s="59"/>
      <c r="AR77" s="59"/>
      <c r="AS77" s="3"/>
      <c r="AT77" s="3"/>
      <c r="AU77" s="3"/>
      <c r="AV77" s="3"/>
      <c r="AW77" s="3"/>
      <c r="AX77" s="3"/>
    </row>
    <row r="78" ht="12.0" customHeight="1">
      <c r="A78" s="59" t="s">
        <v>331</v>
      </c>
      <c r="B78" s="59"/>
      <c r="C78" s="59"/>
      <c r="D78" s="59"/>
      <c r="E78" s="59"/>
      <c r="F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9"/>
      <c r="AR78" s="59"/>
      <c r="AS78" s="3"/>
      <c r="AT78" s="3"/>
      <c r="AU78" s="3"/>
      <c r="AV78" s="3"/>
      <c r="AW78" s="3"/>
      <c r="AX78" s="3"/>
    </row>
    <row r="79" ht="12.0" customHeight="1">
      <c r="A79" s="59" t="s">
        <v>332</v>
      </c>
      <c r="B79" s="59"/>
      <c r="C79" s="59"/>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59"/>
      <c r="AK79" s="59"/>
      <c r="AL79" s="59"/>
      <c r="AM79" s="59"/>
      <c r="AN79" s="59"/>
      <c r="AO79" s="59"/>
      <c r="AP79" s="59"/>
      <c r="AQ79" s="59"/>
      <c r="AR79" s="59"/>
      <c r="AS79" s="3"/>
      <c r="AT79" s="3"/>
      <c r="AU79" s="3"/>
      <c r="AV79" s="3"/>
      <c r="AW79" s="3"/>
      <c r="AX79" s="3"/>
    </row>
    <row r="80" ht="12.0" customHeight="1">
      <c r="A80" s="59"/>
      <c r="B80" s="59"/>
      <c r="C80" s="59"/>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9"/>
      <c r="AR80" s="59"/>
      <c r="AS80" s="3"/>
      <c r="AT80" s="3"/>
      <c r="AU80" s="3"/>
      <c r="AV80" s="3"/>
      <c r="AW80" s="3"/>
      <c r="AX80" s="3"/>
    </row>
    <row r="81" ht="12.0" customHeight="1">
      <c r="A81" s="513"/>
      <c r="B81" s="59" t="s">
        <v>333</v>
      </c>
      <c r="C81" s="59"/>
      <c r="D81" s="59"/>
      <c r="E81" s="59"/>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c r="AR81" s="59"/>
      <c r="AS81" s="3"/>
      <c r="AT81" s="3"/>
      <c r="AU81" s="3"/>
      <c r="AV81" s="3"/>
      <c r="AW81" s="3"/>
      <c r="AX81" s="3"/>
    </row>
    <row r="82" ht="12.0" customHeight="1">
      <c r="A82" s="59"/>
      <c r="B82" s="59"/>
      <c r="C82" s="59"/>
      <c r="D82" s="59"/>
      <c r="E82" s="59"/>
      <c r="F82" s="59"/>
      <c r="G82" s="59"/>
      <c r="H82" s="59"/>
      <c r="I82" s="59"/>
      <c r="J82" s="59"/>
      <c r="K82" s="59"/>
      <c r="L82" s="59"/>
      <c r="M82" s="59"/>
      <c r="N82" s="59"/>
      <c r="O82" s="59"/>
      <c r="P82" s="59"/>
      <c r="Q82" s="59"/>
      <c r="R82" s="59"/>
      <c r="S82" s="59"/>
      <c r="T82" s="59"/>
      <c r="U82" s="59"/>
      <c r="V82" s="59"/>
      <c r="W82" s="59"/>
      <c r="X82" s="59"/>
      <c r="Y82" s="59"/>
      <c r="Z82" s="59"/>
      <c r="AA82" s="59"/>
      <c r="AB82" s="59"/>
      <c r="AC82" s="59"/>
      <c r="AD82" s="59"/>
      <c r="AE82" s="59"/>
      <c r="AF82" s="59"/>
      <c r="AG82" s="59"/>
      <c r="AH82" s="59"/>
      <c r="AI82" s="59"/>
      <c r="AJ82" s="59"/>
      <c r="AK82" s="59"/>
      <c r="AL82" s="59"/>
      <c r="AM82" s="59"/>
      <c r="AN82" s="59"/>
      <c r="AO82" s="59"/>
      <c r="AP82" s="59"/>
      <c r="AQ82" s="59"/>
      <c r="AR82" s="59"/>
      <c r="AS82" s="3"/>
      <c r="AT82" s="3"/>
      <c r="AU82" s="3"/>
      <c r="AV82" s="3"/>
      <c r="AW82" s="3"/>
      <c r="AX82" s="3"/>
    </row>
    <row r="83" ht="12.0" customHeight="1">
      <c r="A83" s="59"/>
      <c r="B83" s="59" t="s">
        <v>334</v>
      </c>
      <c r="C83" s="59"/>
      <c r="D83" s="59"/>
      <c r="E83" s="59"/>
      <c r="F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83" s="59"/>
      <c r="AN83" s="59"/>
      <c r="AO83" s="59"/>
      <c r="AP83" s="59"/>
      <c r="AQ83" s="59"/>
      <c r="AR83" s="59"/>
      <c r="AS83" s="3"/>
      <c r="AT83" s="3"/>
      <c r="AU83" s="3"/>
      <c r="AV83" s="3"/>
      <c r="AW83" s="3"/>
      <c r="AX83" s="3"/>
    </row>
    <row r="84" ht="12.0" customHeight="1">
      <c r="A84" s="59"/>
      <c r="B84" s="59"/>
      <c r="C84" s="59"/>
      <c r="D84" s="59"/>
      <c r="E84" s="59"/>
      <c r="F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c r="AS84" s="3"/>
      <c r="AT84" s="3"/>
      <c r="AU84" s="3"/>
      <c r="AV84" s="3"/>
      <c r="AW84" s="3"/>
      <c r="AX84" s="3"/>
    </row>
    <row r="85" ht="12.0" customHeight="1">
      <c r="A85" s="59"/>
      <c r="B85" s="59"/>
      <c r="C85" s="59"/>
      <c r="D85" s="59"/>
      <c r="E85" s="59"/>
      <c r="F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c r="AS85" s="3"/>
      <c r="AT85" s="3"/>
      <c r="AU85" s="3"/>
      <c r="AV85" s="3"/>
      <c r="AW85" s="3"/>
      <c r="AX85" s="3"/>
    </row>
    <row r="86" ht="12.0" customHeight="1">
      <c r="A86" s="59"/>
      <c r="B86" s="59"/>
      <c r="C86" s="59"/>
      <c r="D86" s="59"/>
      <c r="E86" s="59"/>
      <c r="F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c r="AS86" s="3"/>
      <c r="AT86" s="3"/>
      <c r="AU86" s="3"/>
      <c r="AV86" s="3"/>
      <c r="AW86" s="3"/>
      <c r="AX86" s="3"/>
    </row>
    <row r="87" ht="12.0" customHeight="1">
      <c r="A87" s="59"/>
      <c r="B87" s="59"/>
      <c r="C87" s="59"/>
      <c r="D87" s="59"/>
      <c r="E87" s="59"/>
      <c r="F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c r="AR87" s="59"/>
      <c r="AS87" s="3"/>
      <c r="AT87" s="3"/>
      <c r="AU87" s="3"/>
      <c r="AV87" s="3"/>
      <c r="AW87" s="3"/>
      <c r="AX87" s="3"/>
    </row>
    <row r="88" ht="12.0" customHeight="1">
      <c r="A88" s="59"/>
      <c r="B88" s="59"/>
      <c r="C88" s="59"/>
      <c r="D88" s="59"/>
      <c r="E88" s="59"/>
      <c r="F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9"/>
      <c r="AR88" s="59"/>
      <c r="AS88" s="3"/>
      <c r="AT88" s="3"/>
      <c r="AU88" s="3"/>
      <c r="AV88" s="3"/>
      <c r="AW88" s="3"/>
      <c r="AX88" s="3"/>
    </row>
    <row r="89" ht="12.0" customHeight="1">
      <c r="A89" s="59"/>
      <c r="B89" s="59"/>
      <c r="C89" s="59"/>
      <c r="D89" s="59"/>
      <c r="E89" s="59"/>
      <c r="F89" s="59"/>
      <c r="G89" s="59"/>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c r="AQ89" s="59"/>
      <c r="AR89" s="59"/>
      <c r="AS89" s="3"/>
      <c r="AT89" s="3"/>
      <c r="AU89" s="3"/>
      <c r="AV89" s="3"/>
      <c r="AW89" s="3"/>
      <c r="AX89" s="3"/>
    </row>
    <row r="90" ht="12.0" customHeight="1">
      <c r="A90" s="59"/>
      <c r="B90" s="59"/>
      <c r="C90" s="59"/>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c r="AS90" s="3"/>
      <c r="AT90" s="3"/>
      <c r="AU90" s="3"/>
      <c r="AV90" s="3"/>
      <c r="AW90" s="3"/>
      <c r="AX90" s="3"/>
    </row>
    <row r="91" ht="12.0" customHeight="1">
      <c r="A91" s="59"/>
      <c r="B91" s="59"/>
      <c r="C91" s="59"/>
      <c r="D91" s="59"/>
      <c r="E91" s="59"/>
      <c r="F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c r="AF91" s="59"/>
      <c r="AG91" s="59"/>
      <c r="AH91" s="59"/>
      <c r="AI91" s="59"/>
      <c r="AJ91" s="59"/>
      <c r="AK91" s="59"/>
      <c r="AL91" s="59"/>
      <c r="AM91" s="59"/>
      <c r="AN91" s="59"/>
      <c r="AO91" s="59"/>
      <c r="AP91" s="59"/>
      <c r="AQ91" s="59"/>
      <c r="AR91" s="59"/>
      <c r="AS91" s="3"/>
      <c r="AT91" s="3"/>
      <c r="AU91" s="3"/>
      <c r="AV91" s="3"/>
      <c r="AW91" s="3"/>
      <c r="AX91" s="3"/>
    </row>
    <row r="92" ht="12.0" customHeight="1">
      <c r="A92" s="59"/>
      <c r="B92" s="59"/>
      <c r="C92" s="59"/>
      <c r="D92" s="59"/>
      <c r="E92" s="59"/>
      <c r="F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c r="AR92" s="59"/>
      <c r="AS92" s="3"/>
      <c r="AT92" s="3"/>
      <c r="AU92" s="3"/>
      <c r="AV92" s="3"/>
      <c r="AW92" s="3"/>
      <c r="AX92" s="3"/>
    </row>
    <row r="93" ht="12.0" customHeight="1">
      <c r="A93" s="59"/>
      <c r="B93" s="59"/>
      <c r="C93" s="59"/>
      <c r="D93" s="59"/>
      <c r="E93" s="59"/>
      <c r="F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c r="AR93" s="59"/>
      <c r="AS93" s="3"/>
      <c r="AT93" s="3"/>
      <c r="AU93" s="3"/>
      <c r="AV93" s="3"/>
      <c r="AW93" s="3"/>
      <c r="AX93" s="3"/>
    </row>
    <row r="94" ht="12.0" customHeight="1">
      <c r="A94" s="59"/>
      <c r="B94" s="59"/>
      <c r="C94" s="59"/>
      <c r="D94" s="59"/>
      <c r="E94" s="59"/>
      <c r="F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c r="AJ94" s="59"/>
      <c r="AK94" s="59"/>
      <c r="AL94" s="59"/>
      <c r="AM94" s="59"/>
      <c r="AN94" s="59"/>
      <c r="AO94" s="59"/>
      <c r="AP94" s="59"/>
      <c r="AQ94" s="59"/>
      <c r="AR94" s="59"/>
      <c r="AS94" s="3"/>
      <c r="AT94" s="3"/>
      <c r="AU94" s="3"/>
      <c r="AV94" s="3"/>
      <c r="AW94" s="3"/>
      <c r="AX94" s="3"/>
    </row>
    <row r="95" ht="12.0" customHeight="1">
      <c r="A95" s="59"/>
      <c r="B95" s="59"/>
      <c r="C95" s="59"/>
      <c r="D95" s="59"/>
      <c r="E95" s="59"/>
      <c r="F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c r="AJ95" s="59"/>
      <c r="AK95" s="59"/>
      <c r="AL95" s="59"/>
      <c r="AM95" s="59"/>
      <c r="AN95" s="59"/>
      <c r="AO95" s="59"/>
      <c r="AP95" s="59"/>
      <c r="AQ95" s="59"/>
      <c r="AR95" s="59"/>
      <c r="AS95" s="3"/>
      <c r="AT95" s="3"/>
      <c r="AU95" s="3"/>
      <c r="AV95" s="3"/>
      <c r="AW95" s="3"/>
      <c r="AX95" s="3"/>
    </row>
    <row r="96" ht="12.0" customHeight="1">
      <c r="A96" s="59"/>
      <c r="B96" s="59"/>
      <c r="C96" s="59"/>
      <c r="D96" s="59"/>
      <c r="E96" s="59"/>
      <c r="F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c r="AQ96" s="59"/>
      <c r="AR96" s="59"/>
      <c r="AS96" s="3"/>
      <c r="AT96" s="3"/>
      <c r="AU96" s="3"/>
      <c r="AV96" s="3"/>
      <c r="AW96" s="3"/>
      <c r="AX96" s="3"/>
    </row>
    <row r="97" ht="12.0" customHeight="1">
      <c r="A97" s="59"/>
      <c r="B97" s="59"/>
      <c r="C97" s="59"/>
      <c r="D97" s="59"/>
      <c r="E97" s="59"/>
      <c r="F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c r="AM97" s="59"/>
      <c r="AN97" s="59"/>
      <c r="AO97" s="59"/>
      <c r="AP97" s="59"/>
      <c r="AQ97" s="59"/>
      <c r="AR97" s="59"/>
      <c r="AS97" s="3"/>
      <c r="AT97" s="3"/>
      <c r="AU97" s="3"/>
      <c r="AV97" s="3"/>
      <c r="AW97" s="3"/>
      <c r="AX97" s="3"/>
    </row>
    <row r="98" ht="12.0" customHeight="1">
      <c r="A98" s="59"/>
      <c r="B98" s="59"/>
      <c r="C98" s="59"/>
      <c r="D98" s="59"/>
      <c r="E98" s="59"/>
      <c r="F98" s="59"/>
      <c r="G98" s="59"/>
      <c r="H98" s="59"/>
      <c r="I98" s="59"/>
      <c r="J98" s="59"/>
      <c r="K98" s="59"/>
      <c r="L98" s="59"/>
      <c r="M98" s="59"/>
      <c r="N98" s="59"/>
      <c r="O98" s="59"/>
      <c r="P98" s="59"/>
      <c r="Q98" s="59"/>
      <c r="R98" s="59"/>
      <c r="S98" s="59"/>
      <c r="T98" s="59"/>
      <c r="U98" s="59"/>
      <c r="V98" s="59"/>
      <c r="W98" s="59"/>
      <c r="X98" s="59"/>
      <c r="Y98" s="59"/>
      <c r="Z98" s="59"/>
      <c r="AA98" s="59"/>
      <c r="AB98" s="59"/>
      <c r="AC98" s="59"/>
      <c r="AD98" s="59"/>
      <c r="AE98" s="59"/>
      <c r="AF98" s="59"/>
      <c r="AG98" s="59"/>
      <c r="AH98" s="59"/>
      <c r="AI98" s="59"/>
      <c r="AJ98" s="59"/>
      <c r="AK98" s="59"/>
      <c r="AL98" s="59"/>
      <c r="AM98" s="59"/>
      <c r="AN98" s="59"/>
      <c r="AO98" s="59"/>
      <c r="AP98" s="59"/>
      <c r="AQ98" s="59"/>
      <c r="AR98" s="59"/>
      <c r="AS98" s="3"/>
      <c r="AT98" s="3"/>
      <c r="AU98" s="3"/>
      <c r="AV98" s="3"/>
      <c r="AW98" s="3"/>
      <c r="AX98" s="3"/>
    </row>
    <row r="99" ht="12.0" customHeight="1">
      <c r="A99" s="59"/>
      <c r="B99" s="59"/>
      <c r="C99" s="59"/>
      <c r="D99" s="59"/>
      <c r="E99" s="59"/>
      <c r="F99" s="59"/>
      <c r="G99" s="59"/>
      <c r="H99" s="59"/>
      <c r="I99" s="59"/>
      <c r="J99" s="59"/>
      <c r="K99" s="59"/>
      <c r="L99" s="59"/>
      <c r="M99" s="59"/>
      <c r="N99" s="59"/>
      <c r="O99" s="59"/>
      <c r="P99" s="59"/>
      <c r="Q99" s="59"/>
      <c r="R99" s="59"/>
      <c r="S99" s="59"/>
      <c r="T99" s="59"/>
      <c r="U99" s="59"/>
      <c r="V99" s="59"/>
      <c r="W99" s="59"/>
      <c r="X99" s="59"/>
      <c r="Y99" s="59"/>
      <c r="Z99" s="59"/>
      <c r="AA99" s="59"/>
      <c r="AB99" s="59"/>
      <c r="AC99" s="59"/>
      <c r="AD99" s="59"/>
      <c r="AE99" s="59"/>
      <c r="AF99" s="59"/>
      <c r="AG99" s="59"/>
      <c r="AH99" s="59"/>
      <c r="AI99" s="59"/>
      <c r="AJ99" s="59"/>
      <c r="AK99" s="59"/>
      <c r="AL99" s="59"/>
      <c r="AM99" s="59"/>
      <c r="AN99" s="59"/>
      <c r="AO99" s="59"/>
      <c r="AP99" s="59"/>
      <c r="AQ99" s="59"/>
      <c r="AR99" s="59"/>
      <c r="AS99" s="3"/>
      <c r="AT99" s="3"/>
      <c r="AU99" s="3"/>
      <c r="AV99" s="3"/>
      <c r="AW99" s="3"/>
      <c r="AX99" s="3"/>
    </row>
    <row r="100" ht="12.0" customHeight="1">
      <c r="A100" s="59"/>
      <c r="B100" s="59"/>
      <c r="C100" s="59"/>
      <c r="D100" s="59"/>
      <c r="E100" s="59"/>
      <c r="F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59"/>
      <c r="AQ100" s="59"/>
      <c r="AR100" s="59"/>
      <c r="AS100" s="3"/>
      <c r="AT100" s="3"/>
      <c r="AU100" s="3"/>
      <c r="AV100" s="3"/>
      <c r="AW100" s="3"/>
      <c r="AX100" s="3"/>
    </row>
    <row r="101" ht="12.0" customHeight="1">
      <c r="A101" s="59"/>
      <c r="B101" s="59"/>
      <c r="C101" s="59"/>
      <c r="D101" s="59"/>
      <c r="E101" s="59"/>
      <c r="F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c r="AH101" s="59"/>
      <c r="AI101" s="59"/>
      <c r="AJ101" s="59"/>
      <c r="AK101" s="59"/>
      <c r="AL101" s="59"/>
      <c r="AM101" s="59"/>
      <c r="AN101" s="59"/>
      <c r="AO101" s="59"/>
      <c r="AP101" s="59"/>
      <c r="AQ101" s="59"/>
      <c r="AR101" s="59"/>
      <c r="AS101" s="3"/>
      <c r="AT101" s="3"/>
      <c r="AU101" s="3"/>
      <c r="AV101" s="3"/>
      <c r="AW101" s="3"/>
      <c r="AX101" s="3"/>
    </row>
    <row r="102" ht="12.0" customHeight="1">
      <c r="A102" s="59"/>
      <c r="B102" s="59"/>
      <c r="C102" s="59"/>
      <c r="D102" s="59"/>
      <c r="E102" s="59"/>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c r="AH102" s="59"/>
      <c r="AI102" s="59"/>
      <c r="AJ102" s="59"/>
      <c r="AK102" s="59"/>
      <c r="AL102" s="59"/>
      <c r="AM102" s="59"/>
      <c r="AN102" s="59"/>
      <c r="AO102" s="59"/>
      <c r="AP102" s="59"/>
      <c r="AQ102" s="59"/>
      <c r="AR102" s="59"/>
      <c r="AS102" s="3"/>
      <c r="AT102" s="3"/>
      <c r="AU102" s="3"/>
      <c r="AV102" s="3"/>
      <c r="AW102" s="3"/>
      <c r="AX102" s="3"/>
    </row>
    <row r="103" ht="12.0" customHeight="1">
      <c r="A103" s="59"/>
      <c r="B103" s="59"/>
      <c r="C103" s="59"/>
      <c r="D103" s="59"/>
      <c r="E103" s="59"/>
      <c r="F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9"/>
      <c r="AJ103" s="59"/>
      <c r="AK103" s="59"/>
      <c r="AL103" s="59"/>
      <c r="AM103" s="59"/>
      <c r="AN103" s="59"/>
      <c r="AO103" s="59"/>
      <c r="AP103" s="59"/>
      <c r="AQ103" s="59"/>
      <c r="AR103" s="59"/>
      <c r="AS103" s="3"/>
      <c r="AT103" s="3"/>
      <c r="AU103" s="3"/>
      <c r="AV103" s="3"/>
      <c r="AW103" s="3"/>
      <c r="AX103" s="3"/>
    </row>
    <row r="104" ht="12.0" customHeight="1">
      <c r="A104" s="59"/>
      <c r="B104" s="59"/>
      <c r="C104" s="59"/>
      <c r="D104" s="59"/>
      <c r="E104" s="59"/>
      <c r="F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c r="AR104" s="59"/>
      <c r="AS104" s="3"/>
      <c r="AT104" s="3"/>
      <c r="AU104" s="3"/>
      <c r="AV104" s="3"/>
      <c r="AW104" s="3"/>
      <c r="AX104" s="3"/>
    </row>
    <row r="105" ht="12.0" customHeight="1">
      <c r="A105" s="59"/>
      <c r="B105" s="59"/>
      <c r="C105" s="59"/>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c r="AL105" s="59"/>
      <c r="AM105" s="59"/>
      <c r="AN105" s="59"/>
      <c r="AO105" s="59"/>
      <c r="AP105" s="59"/>
      <c r="AQ105" s="59"/>
      <c r="AR105" s="59"/>
      <c r="AS105" s="3"/>
      <c r="AT105" s="3"/>
      <c r="AU105" s="3"/>
      <c r="AV105" s="3"/>
      <c r="AW105" s="3"/>
      <c r="AX105" s="3"/>
    </row>
    <row r="106" ht="12.0" customHeight="1">
      <c r="A106" s="59"/>
      <c r="B106" s="59"/>
      <c r="C106" s="59"/>
      <c r="D106" s="59"/>
      <c r="E106" s="59"/>
      <c r="F106" s="59"/>
      <c r="G106" s="59"/>
      <c r="H106" s="59"/>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c r="AH106" s="59"/>
      <c r="AI106" s="59"/>
      <c r="AJ106" s="59"/>
      <c r="AK106" s="59"/>
      <c r="AL106" s="59"/>
      <c r="AM106" s="59"/>
      <c r="AN106" s="59"/>
      <c r="AO106" s="59"/>
      <c r="AP106" s="59"/>
      <c r="AQ106" s="59"/>
      <c r="AR106" s="59"/>
      <c r="AS106" s="3"/>
      <c r="AT106" s="3"/>
      <c r="AU106" s="3"/>
      <c r="AV106" s="3"/>
      <c r="AW106" s="3"/>
      <c r="AX106" s="3"/>
    </row>
    <row r="107" ht="12.0" customHeight="1">
      <c r="A107" s="59"/>
      <c r="B107" s="59"/>
      <c r="C107" s="59"/>
      <c r="D107" s="59"/>
      <c r="E107" s="59"/>
      <c r="F107" s="59"/>
      <c r="G107" s="59"/>
      <c r="H107" s="59"/>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c r="AF107" s="59"/>
      <c r="AG107" s="59"/>
      <c r="AH107" s="59"/>
      <c r="AI107" s="59"/>
      <c r="AJ107" s="59"/>
      <c r="AK107" s="59"/>
      <c r="AL107" s="59"/>
      <c r="AM107" s="59"/>
      <c r="AN107" s="59"/>
      <c r="AO107" s="59"/>
      <c r="AP107" s="59"/>
      <c r="AQ107" s="59"/>
      <c r="AR107" s="59"/>
      <c r="AS107" s="3"/>
      <c r="AT107" s="3"/>
      <c r="AU107" s="3"/>
      <c r="AV107" s="3"/>
      <c r="AW107" s="3"/>
      <c r="AX107" s="3"/>
    </row>
    <row r="108" ht="12.0" customHeight="1">
      <c r="A108" s="59"/>
      <c r="B108" s="59"/>
      <c r="C108" s="59"/>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E108" s="59"/>
      <c r="AF108" s="59"/>
      <c r="AG108" s="59"/>
      <c r="AH108" s="59"/>
      <c r="AI108" s="59"/>
      <c r="AJ108" s="59"/>
      <c r="AK108" s="59"/>
      <c r="AL108" s="59"/>
      <c r="AM108" s="59"/>
      <c r="AN108" s="59"/>
      <c r="AO108" s="59"/>
      <c r="AP108" s="59"/>
      <c r="AQ108" s="59"/>
      <c r="AR108" s="59"/>
      <c r="AS108" s="3"/>
      <c r="AT108" s="3"/>
      <c r="AU108" s="3"/>
      <c r="AV108" s="3"/>
      <c r="AW108" s="3"/>
      <c r="AX108" s="3"/>
    </row>
    <row r="109" ht="12.0" customHeight="1">
      <c r="A109" s="59"/>
      <c r="B109" s="59"/>
      <c r="C109" s="59"/>
      <c r="D109" s="59"/>
      <c r="E109" s="59"/>
      <c r="F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c r="AE109" s="59"/>
      <c r="AF109" s="59"/>
      <c r="AG109" s="59"/>
      <c r="AH109" s="59"/>
      <c r="AI109" s="59"/>
      <c r="AJ109" s="59"/>
      <c r="AK109" s="59"/>
      <c r="AL109" s="59"/>
      <c r="AM109" s="59"/>
      <c r="AN109" s="59"/>
      <c r="AO109" s="59"/>
      <c r="AP109" s="59"/>
      <c r="AQ109" s="59"/>
      <c r="AR109" s="59"/>
      <c r="AS109" s="3"/>
      <c r="AT109" s="3"/>
      <c r="AU109" s="3"/>
      <c r="AV109" s="3"/>
      <c r="AW109" s="3"/>
      <c r="AX109" s="3"/>
    </row>
    <row r="110" ht="12.0" customHeight="1">
      <c r="A110" s="59"/>
      <c r="B110" s="59"/>
      <c r="C110" s="59"/>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c r="AH110" s="59"/>
      <c r="AI110" s="59"/>
      <c r="AJ110" s="59"/>
      <c r="AK110" s="59"/>
      <c r="AL110" s="59"/>
      <c r="AM110" s="59"/>
      <c r="AN110" s="59"/>
      <c r="AO110" s="59"/>
      <c r="AP110" s="59"/>
      <c r="AQ110" s="59"/>
      <c r="AR110" s="59"/>
      <c r="AS110" s="3"/>
      <c r="AT110" s="3"/>
      <c r="AU110" s="3"/>
      <c r="AV110" s="3"/>
      <c r="AW110" s="3"/>
      <c r="AX110" s="3"/>
    </row>
    <row r="111" ht="12.0" customHeight="1">
      <c r="A111" s="59"/>
      <c r="B111" s="59"/>
      <c r="C111" s="59"/>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c r="AH111" s="59"/>
      <c r="AI111" s="59"/>
      <c r="AJ111" s="59"/>
      <c r="AK111" s="59"/>
      <c r="AL111" s="59"/>
      <c r="AM111" s="59"/>
      <c r="AN111" s="59"/>
      <c r="AO111" s="59"/>
      <c r="AP111" s="59"/>
      <c r="AQ111" s="59"/>
      <c r="AR111" s="59"/>
      <c r="AS111" s="3"/>
      <c r="AT111" s="3"/>
      <c r="AU111" s="3"/>
      <c r="AV111" s="3"/>
      <c r="AW111" s="3"/>
      <c r="AX111" s="3"/>
    </row>
    <row r="112" ht="12.0" customHeight="1">
      <c r="A112" s="59"/>
      <c r="B112" s="59"/>
      <c r="C112" s="59"/>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9"/>
      <c r="AM112" s="59"/>
      <c r="AN112" s="59"/>
      <c r="AO112" s="59"/>
      <c r="AP112" s="59"/>
      <c r="AQ112" s="59"/>
      <c r="AR112" s="59"/>
      <c r="AS112" s="3"/>
      <c r="AT112" s="3"/>
      <c r="AU112" s="3"/>
      <c r="AV112" s="3"/>
      <c r="AW112" s="3"/>
      <c r="AX112" s="3"/>
    </row>
    <row r="113" ht="12.0" customHeight="1">
      <c r="A113" s="59"/>
      <c r="B113" s="59"/>
      <c r="C113" s="59"/>
      <c r="D113" s="59"/>
      <c r="E113" s="59"/>
      <c r="F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E113" s="59"/>
      <c r="AF113" s="59"/>
      <c r="AG113" s="59"/>
      <c r="AH113" s="59"/>
      <c r="AI113" s="59"/>
      <c r="AJ113" s="59"/>
      <c r="AK113" s="59"/>
      <c r="AL113" s="59"/>
      <c r="AM113" s="59"/>
      <c r="AN113" s="59"/>
      <c r="AO113" s="59"/>
      <c r="AP113" s="59"/>
      <c r="AQ113" s="59"/>
      <c r="AR113" s="59"/>
      <c r="AS113" s="3"/>
      <c r="AT113" s="3"/>
      <c r="AU113" s="3"/>
      <c r="AV113" s="3"/>
      <c r="AW113" s="3"/>
      <c r="AX113" s="3"/>
    </row>
    <row r="114" ht="12.0" customHeight="1">
      <c r="A114" s="59"/>
      <c r="B114" s="59"/>
      <c r="C114" s="59"/>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c r="AH114" s="59"/>
      <c r="AI114" s="59"/>
      <c r="AJ114" s="59"/>
      <c r="AK114" s="59"/>
      <c r="AL114" s="59"/>
      <c r="AM114" s="59"/>
      <c r="AN114" s="59"/>
      <c r="AO114" s="59"/>
      <c r="AP114" s="59"/>
      <c r="AQ114" s="59"/>
      <c r="AR114" s="59"/>
      <c r="AS114" s="3"/>
      <c r="AT114" s="3"/>
      <c r="AU114" s="3"/>
      <c r="AV114" s="3"/>
      <c r="AW114" s="3"/>
      <c r="AX114" s="3"/>
    </row>
    <row r="115" ht="12.0" customHeight="1">
      <c r="A115" s="59"/>
      <c r="B115" s="59"/>
      <c r="C115" s="59"/>
      <c r="D115" s="59"/>
      <c r="E115" s="59"/>
      <c r="F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c r="AH115" s="59"/>
      <c r="AI115" s="59"/>
      <c r="AJ115" s="59"/>
      <c r="AK115" s="59"/>
      <c r="AL115" s="59"/>
      <c r="AM115" s="59"/>
      <c r="AN115" s="59"/>
      <c r="AO115" s="59"/>
      <c r="AP115" s="59"/>
      <c r="AQ115" s="59"/>
      <c r="AR115" s="59"/>
      <c r="AS115" s="3"/>
      <c r="AT115" s="3"/>
      <c r="AU115" s="3"/>
      <c r="AV115" s="3"/>
      <c r="AW115" s="3"/>
      <c r="AX115" s="3"/>
    </row>
    <row r="116" ht="12.0" customHeight="1">
      <c r="A116" s="59"/>
      <c r="B116" s="59"/>
      <c r="C116" s="59"/>
      <c r="D116" s="59"/>
      <c r="E116" s="59"/>
      <c r="F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9"/>
      <c r="AR116" s="59"/>
      <c r="AS116" s="3"/>
      <c r="AT116" s="3"/>
      <c r="AU116" s="3"/>
      <c r="AV116" s="3"/>
      <c r="AW116" s="3"/>
      <c r="AX116" s="3"/>
    </row>
    <row r="117" ht="12.0" customHeight="1">
      <c r="A117" s="59"/>
      <c r="B117" s="59"/>
      <c r="C117" s="59"/>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c r="AJ117" s="59"/>
      <c r="AK117" s="59"/>
      <c r="AL117" s="59"/>
      <c r="AM117" s="59"/>
      <c r="AN117" s="59"/>
      <c r="AO117" s="59"/>
      <c r="AP117" s="59"/>
      <c r="AQ117" s="59"/>
      <c r="AR117" s="59"/>
      <c r="AS117" s="3"/>
      <c r="AT117" s="3"/>
      <c r="AU117" s="3"/>
      <c r="AV117" s="3"/>
      <c r="AW117" s="3"/>
      <c r="AX117" s="3"/>
    </row>
    <row r="118" ht="12.0" customHeight="1">
      <c r="A118" s="59"/>
      <c r="B118" s="59"/>
      <c r="C118" s="59"/>
      <c r="D118" s="59"/>
      <c r="E118" s="59"/>
      <c r="F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c r="AJ118" s="59"/>
      <c r="AK118" s="59"/>
      <c r="AL118" s="59"/>
      <c r="AM118" s="59"/>
      <c r="AN118" s="59"/>
      <c r="AO118" s="59"/>
      <c r="AP118" s="59"/>
      <c r="AQ118" s="59"/>
      <c r="AR118" s="59"/>
      <c r="AS118" s="3"/>
      <c r="AT118" s="3"/>
      <c r="AU118" s="3"/>
      <c r="AV118" s="3"/>
      <c r="AW118" s="3"/>
      <c r="AX118" s="3"/>
    </row>
    <row r="119" ht="12.0" customHeight="1">
      <c r="A119" s="59"/>
      <c r="B119" s="59"/>
      <c r="C119" s="59"/>
      <c r="D119" s="59"/>
      <c r="E119" s="59"/>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59"/>
      <c r="AL119" s="59"/>
      <c r="AM119" s="59"/>
      <c r="AN119" s="59"/>
      <c r="AO119" s="59"/>
      <c r="AP119" s="59"/>
      <c r="AQ119" s="59"/>
      <c r="AR119" s="59"/>
      <c r="AS119" s="3"/>
      <c r="AT119" s="3"/>
      <c r="AU119" s="3"/>
      <c r="AV119" s="3"/>
      <c r="AW119" s="3"/>
      <c r="AX119" s="3"/>
    </row>
    <row r="120" ht="12.0" customHeight="1">
      <c r="A120" s="59"/>
      <c r="B120" s="59"/>
      <c r="C120" s="59"/>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c r="AJ120" s="59"/>
      <c r="AK120" s="59"/>
      <c r="AL120" s="59"/>
      <c r="AM120" s="59"/>
      <c r="AN120" s="59"/>
      <c r="AO120" s="59"/>
      <c r="AP120" s="59"/>
      <c r="AQ120" s="59"/>
      <c r="AR120" s="59"/>
      <c r="AS120" s="3"/>
      <c r="AT120" s="3"/>
      <c r="AU120" s="3"/>
      <c r="AV120" s="3"/>
      <c r="AW120" s="3"/>
      <c r="AX120" s="3"/>
    </row>
    <row r="121" ht="12.0" customHeight="1">
      <c r="A121" s="59"/>
      <c r="B121" s="59"/>
      <c r="C121" s="59"/>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c r="AJ121" s="59"/>
      <c r="AK121" s="59"/>
      <c r="AL121" s="59"/>
      <c r="AM121" s="59"/>
      <c r="AN121" s="59"/>
      <c r="AO121" s="59"/>
      <c r="AP121" s="59"/>
      <c r="AQ121" s="59"/>
      <c r="AR121" s="59"/>
      <c r="AS121" s="3"/>
      <c r="AT121" s="3"/>
      <c r="AU121" s="3"/>
      <c r="AV121" s="3"/>
      <c r="AW121" s="3"/>
      <c r="AX121" s="3"/>
    </row>
    <row r="122" ht="12.0" customHeight="1">
      <c r="A122" s="59"/>
      <c r="B122" s="59"/>
      <c r="C122" s="59"/>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c r="AH122" s="59"/>
      <c r="AI122" s="59"/>
      <c r="AJ122" s="59"/>
      <c r="AK122" s="59"/>
      <c r="AL122" s="59"/>
      <c r="AM122" s="59"/>
      <c r="AN122" s="59"/>
      <c r="AO122" s="59"/>
      <c r="AP122" s="59"/>
      <c r="AQ122" s="59"/>
      <c r="AR122" s="59"/>
      <c r="AS122" s="3"/>
      <c r="AT122" s="3"/>
      <c r="AU122" s="3"/>
      <c r="AV122" s="3"/>
      <c r="AW122" s="3"/>
      <c r="AX122" s="3"/>
    </row>
    <row r="123" ht="12.0" customHeight="1">
      <c r="A123" s="59"/>
      <c r="B123" s="59"/>
      <c r="C123" s="59"/>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c r="AH123" s="59"/>
      <c r="AI123" s="59"/>
      <c r="AJ123" s="59"/>
      <c r="AK123" s="59"/>
      <c r="AL123" s="59"/>
      <c r="AM123" s="59"/>
      <c r="AN123" s="59"/>
      <c r="AO123" s="59"/>
      <c r="AP123" s="59"/>
      <c r="AQ123" s="59"/>
      <c r="AR123" s="59"/>
      <c r="AS123" s="3"/>
      <c r="AT123" s="3"/>
      <c r="AU123" s="3"/>
      <c r="AV123" s="3"/>
      <c r="AW123" s="3"/>
      <c r="AX123" s="3"/>
    </row>
    <row r="124" ht="12.0" customHeight="1">
      <c r="A124" s="59"/>
      <c r="B124" s="59"/>
      <c r="C124" s="59"/>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c r="AH124" s="59"/>
      <c r="AI124" s="59"/>
      <c r="AJ124" s="59"/>
      <c r="AK124" s="59"/>
      <c r="AL124" s="59"/>
      <c r="AM124" s="59"/>
      <c r="AN124" s="59"/>
      <c r="AO124" s="59"/>
      <c r="AP124" s="59"/>
      <c r="AQ124" s="59"/>
      <c r="AR124" s="59"/>
      <c r="AS124" s="3"/>
      <c r="AT124" s="3"/>
      <c r="AU124" s="3"/>
      <c r="AV124" s="3"/>
      <c r="AW124" s="3"/>
      <c r="AX124" s="3"/>
    </row>
    <row r="125" ht="12.0" customHeight="1">
      <c r="A125" s="59"/>
      <c r="B125" s="59"/>
      <c r="C125" s="59"/>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59"/>
      <c r="AK125" s="59"/>
      <c r="AL125" s="59"/>
      <c r="AM125" s="59"/>
      <c r="AN125" s="59"/>
      <c r="AO125" s="59"/>
      <c r="AP125" s="59"/>
      <c r="AQ125" s="59"/>
      <c r="AR125" s="59"/>
      <c r="AS125" s="3"/>
      <c r="AT125" s="3"/>
      <c r="AU125" s="3"/>
      <c r="AV125" s="3"/>
      <c r="AW125" s="3"/>
      <c r="AX125" s="3"/>
    </row>
    <row r="126" ht="12.0" customHeight="1">
      <c r="A126" s="59"/>
      <c r="B126" s="59"/>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59"/>
      <c r="AK126" s="59"/>
      <c r="AL126" s="59"/>
      <c r="AM126" s="59"/>
      <c r="AN126" s="59"/>
      <c r="AO126" s="59"/>
      <c r="AP126" s="59"/>
      <c r="AQ126" s="59"/>
      <c r="AR126" s="59"/>
      <c r="AS126" s="3"/>
      <c r="AT126" s="3"/>
      <c r="AU126" s="3"/>
      <c r="AV126" s="3"/>
      <c r="AW126" s="3"/>
      <c r="AX126" s="3"/>
    </row>
    <row r="127" ht="12.0" customHeight="1">
      <c r="A127" s="59"/>
      <c r="B127" s="59"/>
      <c r="C127" s="59"/>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c r="AJ127" s="59"/>
      <c r="AK127" s="59"/>
      <c r="AL127" s="59"/>
      <c r="AM127" s="59"/>
      <c r="AN127" s="59"/>
      <c r="AO127" s="59"/>
      <c r="AP127" s="59"/>
      <c r="AQ127" s="59"/>
      <c r="AR127" s="59"/>
      <c r="AS127" s="3"/>
      <c r="AT127" s="3"/>
      <c r="AU127" s="3"/>
      <c r="AV127" s="3"/>
      <c r="AW127" s="3"/>
      <c r="AX127" s="3"/>
    </row>
    <row r="128" ht="12.0" customHeight="1">
      <c r="A128" s="59"/>
      <c r="B128" s="59"/>
      <c r="C128" s="59"/>
      <c r="D128" s="59"/>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59"/>
      <c r="AK128" s="59"/>
      <c r="AL128" s="59"/>
      <c r="AM128" s="59"/>
      <c r="AN128" s="59"/>
      <c r="AO128" s="59"/>
      <c r="AP128" s="59"/>
      <c r="AQ128" s="59"/>
      <c r="AR128" s="59"/>
      <c r="AS128" s="3"/>
      <c r="AT128" s="3"/>
      <c r="AU128" s="3"/>
      <c r="AV128" s="3"/>
      <c r="AW128" s="3"/>
      <c r="AX128" s="3"/>
    </row>
    <row r="129" ht="12.0" customHeight="1">
      <c r="A129" s="59"/>
      <c r="B129" s="59"/>
      <c r="C129" s="59"/>
      <c r="D129" s="59"/>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59"/>
      <c r="AK129" s="59"/>
      <c r="AL129" s="59"/>
      <c r="AM129" s="59"/>
      <c r="AN129" s="59"/>
      <c r="AO129" s="59"/>
      <c r="AP129" s="59"/>
      <c r="AQ129" s="59"/>
      <c r="AR129" s="59"/>
      <c r="AS129" s="3"/>
      <c r="AT129" s="3"/>
      <c r="AU129" s="3"/>
      <c r="AV129" s="3"/>
      <c r="AW129" s="3"/>
      <c r="AX129" s="3"/>
    </row>
    <row r="130" ht="12.0" customHeight="1">
      <c r="A130" s="59"/>
      <c r="B130" s="59"/>
      <c r="C130" s="59"/>
      <c r="D130" s="59"/>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c r="AH130" s="59"/>
      <c r="AI130" s="59"/>
      <c r="AJ130" s="59"/>
      <c r="AK130" s="59"/>
      <c r="AL130" s="59"/>
      <c r="AM130" s="59"/>
      <c r="AN130" s="59"/>
      <c r="AO130" s="59"/>
      <c r="AP130" s="59"/>
      <c r="AQ130" s="59"/>
      <c r="AR130" s="59"/>
      <c r="AS130" s="3"/>
      <c r="AT130" s="3"/>
      <c r="AU130" s="3"/>
      <c r="AV130" s="3"/>
      <c r="AW130" s="3"/>
      <c r="AX130" s="3"/>
    </row>
    <row r="131" ht="12.0" customHeight="1">
      <c r="A131" s="59"/>
      <c r="B131" s="59"/>
      <c r="C131" s="59"/>
      <c r="D131" s="59"/>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59"/>
      <c r="AK131" s="59"/>
      <c r="AL131" s="59"/>
      <c r="AM131" s="59"/>
      <c r="AN131" s="59"/>
      <c r="AO131" s="59"/>
      <c r="AP131" s="59"/>
      <c r="AQ131" s="59"/>
      <c r="AR131" s="59"/>
      <c r="AS131" s="3"/>
      <c r="AT131" s="3"/>
      <c r="AU131" s="3"/>
      <c r="AV131" s="3"/>
      <c r="AW131" s="3"/>
      <c r="AX131" s="3"/>
    </row>
    <row r="132" ht="12.0" customHeight="1">
      <c r="A132" s="59"/>
      <c r="B132" s="59"/>
      <c r="C132" s="59"/>
      <c r="D132" s="59"/>
      <c r="E132" s="59"/>
      <c r="F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c r="AH132" s="59"/>
      <c r="AI132" s="59"/>
      <c r="AJ132" s="59"/>
      <c r="AK132" s="59"/>
      <c r="AL132" s="59"/>
      <c r="AM132" s="59"/>
      <c r="AN132" s="59"/>
      <c r="AO132" s="59"/>
      <c r="AP132" s="59"/>
      <c r="AQ132" s="59"/>
      <c r="AR132" s="59"/>
      <c r="AS132" s="3"/>
      <c r="AT132" s="3"/>
      <c r="AU132" s="3"/>
      <c r="AV132" s="3"/>
      <c r="AW132" s="3"/>
      <c r="AX132" s="3"/>
    </row>
    <row r="133" ht="12.0" customHeight="1">
      <c r="A133" s="59"/>
      <c r="B133" s="59"/>
      <c r="C133" s="59"/>
      <c r="D133" s="59"/>
      <c r="E133" s="59"/>
      <c r="F133" s="59"/>
      <c r="G133" s="59"/>
      <c r="H133" s="59"/>
      <c r="I133" s="59"/>
      <c r="J133" s="59"/>
      <c r="K133" s="59"/>
      <c r="L133" s="59"/>
      <c r="M133" s="59"/>
      <c r="N133" s="59"/>
      <c r="O133" s="59"/>
      <c r="P133" s="59"/>
      <c r="Q133" s="59"/>
      <c r="R133" s="59"/>
      <c r="S133" s="59"/>
      <c r="T133" s="59"/>
      <c r="U133" s="59"/>
      <c r="V133" s="59"/>
      <c r="W133" s="59"/>
      <c r="X133" s="59"/>
      <c r="Y133" s="59"/>
      <c r="Z133" s="59"/>
      <c r="AA133" s="59"/>
      <c r="AB133" s="59"/>
      <c r="AC133" s="59"/>
      <c r="AD133" s="59"/>
      <c r="AE133" s="59"/>
      <c r="AF133" s="59"/>
      <c r="AG133" s="59"/>
      <c r="AH133" s="59"/>
      <c r="AI133" s="59"/>
      <c r="AJ133" s="59"/>
      <c r="AK133" s="59"/>
      <c r="AL133" s="59"/>
      <c r="AM133" s="59"/>
      <c r="AN133" s="59"/>
      <c r="AO133" s="59"/>
      <c r="AP133" s="59"/>
      <c r="AQ133" s="59"/>
      <c r="AR133" s="59"/>
      <c r="AS133" s="3"/>
      <c r="AT133" s="3"/>
      <c r="AU133" s="3"/>
      <c r="AV133" s="3"/>
      <c r="AW133" s="3"/>
      <c r="AX133" s="3"/>
    </row>
    <row r="134" ht="12.0" customHeight="1">
      <c r="A134" s="59"/>
      <c r="B134" s="59"/>
      <c r="C134" s="59"/>
      <c r="D134" s="59"/>
      <c r="E134" s="59"/>
      <c r="F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59"/>
      <c r="AE134" s="59"/>
      <c r="AF134" s="59"/>
      <c r="AG134" s="59"/>
      <c r="AH134" s="59"/>
      <c r="AI134" s="59"/>
      <c r="AJ134" s="59"/>
      <c r="AK134" s="59"/>
      <c r="AL134" s="59"/>
      <c r="AM134" s="59"/>
      <c r="AN134" s="59"/>
      <c r="AO134" s="59"/>
      <c r="AP134" s="59"/>
      <c r="AQ134" s="59"/>
      <c r="AR134" s="59"/>
      <c r="AS134" s="3"/>
      <c r="AT134" s="3"/>
      <c r="AU134" s="3"/>
      <c r="AV134" s="3"/>
      <c r="AW134" s="3"/>
      <c r="AX134" s="3"/>
    </row>
    <row r="135" ht="12.0" customHeight="1">
      <c r="A135" s="59"/>
      <c r="B135" s="59"/>
      <c r="C135" s="59"/>
      <c r="D135" s="59"/>
      <c r="E135" s="59"/>
      <c r="F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c r="AE135" s="59"/>
      <c r="AF135" s="59"/>
      <c r="AG135" s="59"/>
      <c r="AH135" s="59"/>
      <c r="AI135" s="59"/>
      <c r="AJ135" s="59"/>
      <c r="AK135" s="59"/>
      <c r="AL135" s="59"/>
      <c r="AM135" s="59"/>
      <c r="AN135" s="59"/>
      <c r="AO135" s="59"/>
      <c r="AP135" s="59"/>
      <c r="AQ135" s="59"/>
      <c r="AR135" s="59"/>
      <c r="AS135" s="3"/>
      <c r="AT135" s="3"/>
      <c r="AU135" s="3"/>
      <c r="AV135" s="3"/>
      <c r="AW135" s="3"/>
      <c r="AX135" s="3"/>
    </row>
    <row r="136" ht="12.0" customHeight="1">
      <c r="A136" s="59"/>
      <c r="B136" s="59"/>
      <c r="C136" s="59"/>
      <c r="D136" s="59"/>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c r="AH136" s="59"/>
      <c r="AI136" s="59"/>
      <c r="AJ136" s="59"/>
      <c r="AK136" s="59"/>
      <c r="AL136" s="59"/>
      <c r="AM136" s="59"/>
      <c r="AN136" s="59"/>
      <c r="AO136" s="59"/>
      <c r="AP136" s="59"/>
      <c r="AQ136" s="59"/>
      <c r="AR136" s="59"/>
      <c r="AS136" s="3"/>
      <c r="AT136" s="3"/>
      <c r="AU136" s="3"/>
      <c r="AV136" s="3"/>
      <c r="AW136" s="3"/>
      <c r="AX136" s="3"/>
    </row>
    <row r="137" ht="12.0" customHeight="1">
      <c r="A137" s="59"/>
      <c r="B137" s="59"/>
      <c r="C137" s="59"/>
      <c r="D137" s="59"/>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c r="AJ137" s="59"/>
      <c r="AK137" s="59"/>
      <c r="AL137" s="59"/>
      <c r="AM137" s="59"/>
      <c r="AN137" s="59"/>
      <c r="AO137" s="59"/>
      <c r="AP137" s="59"/>
      <c r="AQ137" s="59"/>
      <c r="AR137" s="59"/>
      <c r="AS137" s="3"/>
      <c r="AT137" s="3"/>
      <c r="AU137" s="3"/>
      <c r="AV137" s="3"/>
      <c r="AW137" s="3"/>
      <c r="AX137" s="3"/>
    </row>
    <row r="138" ht="12.0" customHeight="1">
      <c r="A138" s="59"/>
      <c r="B138" s="59"/>
      <c r="C138" s="59"/>
      <c r="D138" s="59"/>
      <c r="E138" s="59"/>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c r="AH138" s="59"/>
      <c r="AI138" s="59"/>
      <c r="AJ138" s="59"/>
      <c r="AK138" s="59"/>
      <c r="AL138" s="59"/>
      <c r="AM138" s="59"/>
      <c r="AN138" s="59"/>
      <c r="AO138" s="59"/>
      <c r="AP138" s="59"/>
      <c r="AQ138" s="59"/>
      <c r="AR138" s="59"/>
      <c r="AS138" s="3"/>
      <c r="AT138" s="3"/>
      <c r="AU138" s="3"/>
      <c r="AV138" s="3"/>
      <c r="AW138" s="3"/>
      <c r="AX138" s="3"/>
    </row>
    <row r="139" ht="12.0" customHeight="1">
      <c r="A139" s="59"/>
      <c r="B139" s="59"/>
      <c r="C139" s="59"/>
      <c r="D139" s="59"/>
      <c r="E139" s="59"/>
      <c r="F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c r="AH139" s="59"/>
      <c r="AI139" s="59"/>
      <c r="AJ139" s="59"/>
      <c r="AK139" s="59"/>
      <c r="AL139" s="59"/>
      <c r="AM139" s="59"/>
      <c r="AN139" s="59"/>
      <c r="AO139" s="59"/>
      <c r="AP139" s="59"/>
      <c r="AQ139" s="59"/>
      <c r="AR139" s="59"/>
      <c r="AS139" s="3"/>
      <c r="AT139" s="3"/>
      <c r="AU139" s="3"/>
      <c r="AV139" s="3"/>
      <c r="AW139" s="3"/>
      <c r="AX139" s="3"/>
    </row>
    <row r="140" ht="12.0" customHeight="1">
      <c r="A140" s="59"/>
      <c r="B140" s="59"/>
      <c r="C140" s="59"/>
      <c r="D140" s="59"/>
      <c r="E140" s="59"/>
      <c r="F140" s="59"/>
      <c r="G140" s="59"/>
      <c r="H140" s="59"/>
      <c r="I140" s="59"/>
      <c r="J140" s="59"/>
      <c r="K140" s="59"/>
      <c r="L140" s="59"/>
      <c r="M140" s="59"/>
      <c r="N140" s="59"/>
      <c r="O140" s="59"/>
      <c r="P140" s="59"/>
      <c r="Q140" s="59"/>
      <c r="R140" s="59"/>
      <c r="S140" s="59"/>
      <c r="T140" s="59"/>
      <c r="U140" s="59"/>
      <c r="V140" s="59"/>
      <c r="W140" s="59"/>
      <c r="X140" s="59"/>
      <c r="Y140" s="59"/>
      <c r="Z140" s="59"/>
      <c r="AA140" s="59"/>
      <c r="AB140" s="59"/>
      <c r="AC140" s="59"/>
      <c r="AD140" s="59"/>
      <c r="AE140" s="59"/>
      <c r="AF140" s="59"/>
      <c r="AG140" s="59"/>
      <c r="AH140" s="59"/>
      <c r="AI140" s="59"/>
      <c r="AJ140" s="59"/>
      <c r="AK140" s="59"/>
      <c r="AL140" s="59"/>
      <c r="AM140" s="59"/>
      <c r="AN140" s="59"/>
      <c r="AO140" s="59"/>
      <c r="AP140" s="59"/>
      <c r="AQ140" s="59"/>
      <c r="AR140" s="59"/>
      <c r="AS140" s="3"/>
      <c r="AT140" s="3"/>
      <c r="AU140" s="3"/>
      <c r="AV140" s="3"/>
      <c r="AW140" s="3"/>
      <c r="AX140" s="3"/>
    </row>
    <row r="141" ht="12.0" customHeight="1">
      <c r="A141" s="59"/>
      <c r="B141" s="59"/>
      <c r="C141" s="59"/>
      <c r="D141" s="59"/>
      <c r="E141" s="59"/>
      <c r="F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c r="AH141" s="59"/>
      <c r="AI141" s="59"/>
      <c r="AJ141" s="59"/>
      <c r="AK141" s="59"/>
      <c r="AL141" s="59"/>
      <c r="AM141" s="59"/>
      <c r="AN141" s="59"/>
      <c r="AO141" s="59"/>
      <c r="AP141" s="59"/>
      <c r="AQ141" s="59"/>
      <c r="AR141" s="59"/>
      <c r="AS141" s="3"/>
      <c r="AT141" s="3"/>
      <c r="AU141" s="3"/>
      <c r="AV141" s="3"/>
      <c r="AW141" s="3"/>
      <c r="AX141" s="3"/>
    </row>
    <row r="142" ht="12.0" customHeight="1">
      <c r="A142" s="59"/>
      <c r="B142" s="59"/>
      <c r="C142" s="59"/>
      <c r="D142" s="59"/>
      <c r="E142" s="59"/>
      <c r="F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c r="AD142" s="59"/>
      <c r="AE142" s="59"/>
      <c r="AF142" s="59"/>
      <c r="AG142" s="59"/>
      <c r="AH142" s="59"/>
      <c r="AI142" s="59"/>
      <c r="AJ142" s="59"/>
      <c r="AK142" s="59"/>
      <c r="AL142" s="59"/>
      <c r="AM142" s="59"/>
      <c r="AN142" s="59"/>
      <c r="AO142" s="59"/>
      <c r="AP142" s="59"/>
      <c r="AQ142" s="59"/>
      <c r="AR142" s="59"/>
      <c r="AS142" s="3"/>
      <c r="AT142" s="3"/>
      <c r="AU142" s="3"/>
      <c r="AV142" s="3"/>
      <c r="AW142" s="3"/>
      <c r="AX142" s="3"/>
    </row>
    <row r="143" ht="12.0" customHeight="1">
      <c r="A143" s="59"/>
      <c r="B143" s="59"/>
      <c r="C143" s="59"/>
      <c r="D143" s="59"/>
      <c r="E143" s="59"/>
      <c r="F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c r="AD143" s="59"/>
      <c r="AE143" s="59"/>
      <c r="AF143" s="59"/>
      <c r="AG143" s="59"/>
      <c r="AH143" s="59"/>
      <c r="AI143" s="59"/>
      <c r="AJ143" s="59"/>
      <c r="AK143" s="59"/>
      <c r="AL143" s="59"/>
      <c r="AM143" s="59"/>
      <c r="AN143" s="59"/>
      <c r="AO143" s="59"/>
      <c r="AP143" s="59"/>
      <c r="AQ143" s="59"/>
      <c r="AR143" s="59"/>
      <c r="AS143" s="3"/>
      <c r="AT143" s="3"/>
      <c r="AU143" s="3"/>
      <c r="AV143" s="3"/>
      <c r="AW143" s="3"/>
      <c r="AX143" s="3"/>
    </row>
    <row r="144" ht="12.0" customHeight="1">
      <c r="A144" s="59"/>
      <c r="B144" s="59"/>
      <c r="C144" s="59"/>
      <c r="D144" s="59"/>
      <c r="E144" s="59"/>
      <c r="F144" s="59"/>
      <c r="G144" s="59"/>
      <c r="H144" s="59"/>
      <c r="I144" s="59"/>
      <c r="J144" s="59"/>
      <c r="K144" s="59"/>
      <c r="L144" s="59"/>
      <c r="M144" s="59"/>
      <c r="N144" s="59"/>
      <c r="O144" s="59"/>
      <c r="P144" s="59"/>
      <c r="Q144" s="59"/>
      <c r="R144" s="59"/>
      <c r="S144" s="59"/>
      <c r="T144" s="59"/>
      <c r="U144" s="59"/>
      <c r="V144" s="59"/>
      <c r="W144" s="59"/>
      <c r="X144" s="59"/>
      <c r="Y144" s="59"/>
      <c r="Z144" s="59"/>
      <c r="AA144" s="59"/>
      <c r="AB144" s="59"/>
      <c r="AC144" s="59"/>
      <c r="AD144" s="59"/>
      <c r="AE144" s="59"/>
      <c r="AF144" s="59"/>
      <c r="AG144" s="59"/>
      <c r="AH144" s="59"/>
      <c r="AI144" s="59"/>
      <c r="AJ144" s="59"/>
      <c r="AK144" s="59"/>
      <c r="AL144" s="59"/>
      <c r="AM144" s="59"/>
      <c r="AN144" s="59"/>
      <c r="AO144" s="59"/>
      <c r="AP144" s="59"/>
      <c r="AQ144" s="59"/>
      <c r="AR144" s="59"/>
      <c r="AS144" s="3"/>
      <c r="AT144" s="3"/>
      <c r="AU144" s="3"/>
      <c r="AV144" s="3"/>
      <c r="AW144" s="3"/>
      <c r="AX144" s="3"/>
    </row>
    <row r="145" ht="12.0" customHeight="1">
      <c r="A145" s="59"/>
      <c r="B145" s="59"/>
      <c r="C145" s="59"/>
      <c r="D145" s="59"/>
      <c r="E145" s="59"/>
      <c r="F145" s="5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c r="AD145" s="59"/>
      <c r="AE145" s="59"/>
      <c r="AF145" s="59"/>
      <c r="AG145" s="59"/>
      <c r="AH145" s="59"/>
      <c r="AI145" s="59"/>
      <c r="AJ145" s="59"/>
      <c r="AK145" s="59"/>
      <c r="AL145" s="59"/>
      <c r="AM145" s="59"/>
      <c r="AN145" s="59"/>
      <c r="AO145" s="59"/>
      <c r="AP145" s="59"/>
      <c r="AQ145" s="59"/>
      <c r="AR145" s="59"/>
      <c r="AS145" s="3"/>
      <c r="AT145" s="3"/>
      <c r="AU145" s="3"/>
      <c r="AV145" s="3"/>
      <c r="AW145" s="3"/>
      <c r="AX145" s="3"/>
    </row>
    <row r="146" ht="12.0" customHeight="1">
      <c r="A146" s="59"/>
      <c r="B146" s="59"/>
      <c r="C146" s="59"/>
      <c r="D146" s="59"/>
      <c r="E146" s="59"/>
      <c r="F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c r="AD146" s="59"/>
      <c r="AE146" s="59"/>
      <c r="AF146" s="59"/>
      <c r="AG146" s="59"/>
      <c r="AH146" s="59"/>
      <c r="AI146" s="59"/>
      <c r="AJ146" s="59"/>
      <c r="AK146" s="59"/>
      <c r="AL146" s="59"/>
      <c r="AM146" s="59"/>
      <c r="AN146" s="59"/>
      <c r="AO146" s="59"/>
      <c r="AP146" s="59"/>
      <c r="AQ146" s="59"/>
      <c r="AR146" s="59"/>
      <c r="AS146" s="3"/>
      <c r="AT146" s="3"/>
      <c r="AU146" s="3"/>
      <c r="AV146" s="3"/>
      <c r="AW146" s="3"/>
      <c r="AX146" s="3"/>
    </row>
    <row r="147" ht="12.0" customHeight="1">
      <c r="A147" s="59"/>
      <c r="B147" s="59"/>
      <c r="C147" s="59"/>
      <c r="D147" s="59"/>
      <c r="E147" s="59"/>
      <c r="F147" s="59"/>
      <c r="G147" s="59"/>
      <c r="H147" s="59"/>
      <c r="I147" s="59"/>
      <c r="J147" s="59"/>
      <c r="K147" s="59"/>
      <c r="L147" s="59"/>
      <c r="M147" s="59"/>
      <c r="N147" s="59"/>
      <c r="O147" s="59"/>
      <c r="P147" s="59"/>
      <c r="Q147" s="59"/>
      <c r="R147" s="59"/>
      <c r="S147" s="59"/>
      <c r="T147" s="59"/>
      <c r="U147" s="59"/>
      <c r="V147" s="59"/>
      <c r="W147" s="59"/>
      <c r="X147" s="59"/>
      <c r="Y147" s="59"/>
      <c r="Z147" s="59"/>
      <c r="AA147" s="59"/>
      <c r="AB147" s="59"/>
      <c r="AC147" s="59"/>
      <c r="AD147" s="59"/>
      <c r="AE147" s="59"/>
      <c r="AF147" s="59"/>
      <c r="AG147" s="59"/>
      <c r="AH147" s="59"/>
      <c r="AI147" s="59"/>
      <c r="AJ147" s="59"/>
      <c r="AK147" s="59"/>
      <c r="AL147" s="59"/>
      <c r="AM147" s="59"/>
      <c r="AN147" s="59"/>
      <c r="AO147" s="59"/>
      <c r="AP147" s="59"/>
      <c r="AQ147" s="59"/>
      <c r="AR147" s="59"/>
      <c r="AS147" s="3"/>
      <c r="AT147" s="3"/>
      <c r="AU147" s="3"/>
      <c r="AV147" s="3"/>
      <c r="AW147" s="3"/>
      <c r="AX147" s="3"/>
    </row>
    <row r="148" ht="12.0" customHeight="1">
      <c r="A148" s="59"/>
      <c r="B148" s="59"/>
      <c r="C148" s="59"/>
      <c r="D148" s="59"/>
      <c r="E148" s="59"/>
      <c r="F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E148" s="59"/>
      <c r="AF148" s="59"/>
      <c r="AG148" s="59"/>
      <c r="AH148" s="59"/>
      <c r="AI148" s="59"/>
      <c r="AJ148" s="59"/>
      <c r="AK148" s="59"/>
      <c r="AL148" s="59"/>
      <c r="AM148" s="59"/>
      <c r="AN148" s="59"/>
      <c r="AO148" s="59"/>
      <c r="AP148" s="59"/>
      <c r="AQ148" s="59"/>
      <c r="AR148" s="59"/>
      <c r="AS148" s="3"/>
      <c r="AT148" s="3"/>
      <c r="AU148" s="3"/>
      <c r="AV148" s="3"/>
      <c r="AW148" s="3"/>
      <c r="AX148" s="3"/>
    </row>
    <row r="149" ht="12.0" customHeight="1">
      <c r="A149" s="59"/>
      <c r="B149" s="59"/>
      <c r="C149" s="59"/>
      <c r="D149" s="59"/>
      <c r="E149" s="59"/>
      <c r="F149" s="59"/>
      <c r="G149" s="59"/>
      <c r="H149" s="59"/>
      <c r="I149" s="59"/>
      <c r="J149" s="59"/>
      <c r="K149" s="59"/>
      <c r="L149" s="59"/>
      <c r="M149" s="59"/>
      <c r="N149" s="59"/>
      <c r="O149" s="59"/>
      <c r="P149" s="59"/>
      <c r="Q149" s="59"/>
      <c r="R149" s="59"/>
      <c r="S149" s="59"/>
      <c r="T149" s="59"/>
      <c r="U149" s="59"/>
      <c r="V149" s="59"/>
      <c r="W149" s="59"/>
      <c r="X149" s="59"/>
      <c r="Y149" s="59"/>
      <c r="Z149" s="59"/>
      <c r="AA149" s="59"/>
      <c r="AB149" s="59"/>
      <c r="AC149" s="59"/>
      <c r="AD149" s="59"/>
      <c r="AE149" s="59"/>
      <c r="AF149" s="59"/>
      <c r="AG149" s="59"/>
      <c r="AH149" s="59"/>
      <c r="AI149" s="59"/>
      <c r="AJ149" s="59"/>
      <c r="AK149" s="59"/>
      <c r="AL149" s="59"/>
      <c r="AM149" s="59"/>
      <c r="AN149" s="59"/>
      <c r="AO149" s="59"/>
      <c r="AP149" s="59"/>
      <c r="AQ149" s="59"/>
      <c r="AR149" s="59"/>
      <c r="AS149" s="3"/>
      <c r="AT149" s="3"/>
      <c r="AU149" s="3"/>
      <c r="AV149" s="3"/>
      <c r="AW149" s="3"/>
      <c r="AX149" s="3"/>
    </row>
    <row r="150" ht="12.0" customHeight="1">
      <c r="A150" s="59"/>
      <c r="B150" s="59"/>
      <c r="C150" s="59"/>
      <c r="D150" s="59"/>
      <c r="E150" s="59"/>
      <c r="F150" s="59"/>
      <c r="G150" s="59"/>
      <c r="H150" s="59"/>
      <c r="I150" s="59"/>
      <c r="J150" s="59"/>
      <c r="K150" s="59"/>
      <c r="L150" s="59"/>
      <c r="M150" s="59"/>
      <c r="N150" s="59"/>
      <c r="O150" s="59"/>
      <c r="P150" s="59"/>
      <c r="Q150" s="59"/>
      <c r="R150" s="59"/>
      <c r="S150" s="59"/>
      <c r="T150" s="59"/>
      <c r="U150" s="59"/>
      <c r="V150" s="59"/>
      <c r="W150" s="59"/>
      <c r="X150" s="59"/>
      <c r="Y150" s="59"/>
      <c r="Z150" s="59"/>
      <c r="AA150" s="59"/>
      <c r="AB150" s="59"/>
      <c r="AC150" s="59"/>
      <c r="AD150" s="59"/>
      <c r="AE150" s="59"/>
      <c r="AF150" s="59"/>
      <c r="AG150" s="59"/>
      <c r="AH150" s="59"/>
      <c r="AI150" s="59"/>
      <c r="AJ150" s="59"/>
      <c r="AK150" s="59"/>
      <c r="AL150" s="59"/>
      <c r="AM150" s="59"/>
      <c r="AN150" s="59"/>
      <c r="AO150" s="59"/>
      <c r="AP150" s="59"/>
      <c r="AQ150" s="59"/>
      <c r="AR150" s="59"/>
      <c r="AS150" s="3"/>
      <c r="AT150" s="3"/>
      <c r="AU150" s="3"/>
      <c r="AV150" s="3"/>
      <c r="AW150" s="3"/>
      <c r="AX150" s="3"/>
    </row>
    <row r="151" ht="12.0" customHeight="1">
      <c r="A151" s="59"/>
      <c r="B151" s="59"/>
      <c r="C151" s="59"/>
      <c r="D151" s="59"/>
      <c r="E151" s="59"/>
      <c r="F151" s="59"/>
      <c r="G151" s="59"/>
      <c r="H151" s="59"/>
      <c r="I151" s="59"/>
      <c r="J151" s="59"/>
      <c r="K151" s="59"/>
      <c r="L151" s="59"/>
      <c r="M151" s="59"/>
      <c r="N151" s="59"/>
      <c r="O151" s="59"/>
      <c r="P151" s="59"/>
      <c r="Q151" s="59"/>
      <c r="R151" s="59"/>
      <c r="S151" s="59"/>
      <c r="T151" s="59"/>
      <c r="U151" s="59"/>
      <c r="V151" s="59"/>
      <c r="W151" s="59"/>
      <c r="X151" s="59"/>
      <c r="Y151" s="59"/>
      <c r="Z151" s="59"/>
      <c r="AA151" s="59"/>
      <c r="AB151" s="59"/>
      <c r="AC151" s="59"/>
      <c r="AD151" s="59"/>
      <c r="AE151" s="59"/>
      <c r="AF151" s="59"/>
      <c r="AG151" s="59"/>
      <c r="AH151" s="59"/>
      <c r="AI151" s="59"/>
      <c r="AJ151" s="59"/>
      <c r="AK151" s="59"/>
      <c r="AL151" s="59"/>
      <c r="AM151" s="59"/>
      <c r="AN151" s="59"/>
      <c r="AO151" s="59"/>
      <c r="AP151" s="59"/>
      <c r="AQ151" s="59"/>
      <c r="AR151" s="59"/>
      <c r="AS151" s="3"/>
      <c r="AT151" s="3"/>
      <c r="AU151" s="3"/>
      <c r="AV151" s="3"/>
      <c r="AW151" s="3"/>
      <c r="AX151" s="3"/>
    </row>
    <row r="152" ht="12.0" customHeight="1">
      <c r="A152" s="59"/>
      <c r="B152" s="59"/>
      <c r="C152" s="59"/>
      <c r="D152" s="59"/>
      <c r="E152" s="59"/>
      <c r="F152" s="59"/>
      <c r="G152" s="59"/>
      <c r="H152" s="59"/>
      <c r="I152" s="59"/>
      <c r="J152" s="59"/>
      <c r="K152" s="59"/>
      <c r="L152" s="59"/>
      <c r="M152" s="59"/>
      <c r="N152" s="59"/>
      <c r="O152" s="59"/>
      <c r="P152" s="59"/>
      <c r="Q152" s="59"/>
      <c r="R152" s="59"/>
      <c r="S152" s="59"/>
      <c r="T152" s="59"/>
      <c r="U152" s="59"/>
      <c r="V152" s="59"/>
      <c r="W152" s="59"/>
      <c r="X152" s="59"/>
      <c r="Y152" s="59"/>
      <c r="Z152" s="59"/>
      <c r="AA152" s="59"/>
      <c r="AB152" s="59"/>
      <c r="AC152" s="59"/>
      <c r="AD152" s="59"/>
      <c r="AE152" s="59"/>
      <c r="AF152" s="59"/>
      <c r="AG152" s="59"/>
      <c r="AH152" s="59"/>
      <c r="AI152" s="59"/>
      <c r="AJ152" s="59"/>
      <c r="AK152" s="59"/>
      <c r="AL152" s="59"/>
      <c r="AM152" s="59"/>
      <c r="AN152" s="59"/>
      <c r="AO152" s="59"/>
      <c r="AP152" s="59"/>
      <c r="AQ152" s="59"/>
      <c r="AR152" s="59"/>
      <c r="AS152" s="3"/>
      <c r="AT152" s="3"/>
      <c r="AU152" s="3"/>
      <c r="AV152" s="3"/>
      <c r="AW152" s="3"/>
      <c r="AX152" s="3"/>
    </row>
    <row r="153" ht="12.0" customHeight="1">
      <c r="A153" s="59"/>
      <c r="B153" s="59"/>
      <c r="C153" s="59"/>
      <c r="D153" s="59"/>
      <c r="E153" s="59"/>
      <c r="F153" s="59"/>
      <c r="G153" s="59"/>
      <c r="H153" s="59"/>
      <c r="I153" s="59"/>
      <c r="J153" s="59"/>
      <c r="K153" s="59"/>
      <c r="L153" s="59"/>
      <c r="M153" s="59"/>
      <c r="N153" s="59"/>
      <c r="O153" s="59"/>
      <c r="P153" s="59"/>
      <c r="Q153" s="59"/>
      <c r="R153" s="59"/>
      <c r="S153" s="59"/>
      <c r="T153" s="59"/>
      <c r="U153" s="59"/>
      <c r="V153" s="59"/>
      <c r="W153" s="59"/>
      <c r="X153" s="59"/>
      <c r="Y153" s="59"/>
      <c r="Z153" s="59"/>
      <c r="AA153" s="59"/>
      <c r="AB153" s="59"/>
      <c r="AC153" s="59"/>
      <c r="AD153" s="59"/>
      <c r="AE153" s="59"/>
      <c r="AF153" s="59"/>
      <c r="AG153" s="59"/>
      <c r="AH153" s="59"/>
      <c r="AI153" s="59"/>
      <c r="AJ153" s="59"/>
      <c r="AK153" s="59"/>
      <c r="AL153" s="59"/>
      <c r="AM153" s="59"/>
      <c r="AN153" s="59"/>
      <c r="AO153" s="59"/>
      <c r="AP153" s="59"/>
      <c r="AQ153" s="59"/>
      <c r="AR153" s="59"/>
      <c r="AS153" s="3"/>
      <c r="AT153" s="3"/>
      <c r="AU153" s="3"/>
      <c r="AV153" s="3"/>
      <c r="AW153" s="3"/>
      <c r="AX153" s="3"/>
    </row>
    <row r="154" ht="12.0" customHeight="1">
      <c r="A154" s="59"/>
      <c r="B154" s="59"/>
      <c r="C154" s="59"/>
      <c r="D154" s="59"/>
      <c r="E154" s="59"/>
      <c r="F154" s="59"/>
      <c r="G154" s="59"/>
      <c r="H154" s="59"/>
      <c r="I154" s="59"/>
      <c r="J154" s="59"/>
      <c r="K154" s="59"/>
      <c r="L154" s="59"/>
      <c r="M154" s="59"/>
      <c r="N154" s="59"/>
      <c r="O154" s="59"/>
      <c r="P154" s="59"/>
      <c r="Q154" s="59"/>
      <c r="R154" s="59"/>
      <c r="S154" s="59"/>
      <c r="T154" s="59"/>
      <c r="U154" s="59"/>
      <c r="V154" s="59"/>
      <c r="W154" s="59"/>
      <c r="X154" s="59"/>
      <c r="Y154" s="59"/>
      <c r="Z154" s="59"/>
      <c r="AA154" s="59"/>
      <c r="AB154" s="59"/>
      <c r="AC154" s="59"/>
      <c r="AD154" s="59"/>
      <c r="AE154" s="59"/>
      <c r="AF154" s="59"/>
      <c r="AG154" s="59"/>
      <c r="AH154" s="59"/>
      <c r="AI154" s="59"/>
      <c r="AJ154" s="59"/>
      <c r="AK154" s="59"/>
      <c r="AL154" s="59"/>
      <c r="AM154" s="59"/>
      <c r="AN154" s="59"/>
      <c r="AO154" s="59"/>
      <c r="AP154" s="59"/>
      <c r="AQ154" s="59"/>
      <c r="AR154" s="59"/>
      <c r="AS154" s="3"/>
      <c r="AT154" s="3"/>
      <c r="AU154" s="3"/>
      <c r="AV154" s="3"/>
      <c r="AW154" s="3"/>
      <c r="AX154" s="3"/>
    </row>
    <row r="155" ht="12.0" customHeight="1">
      <c r="A155" s="59"/>
      <c r="B155" s="59"/>
      <c r="C155" s="59"/>
      <c r="D155" s="59"/>
      <c r="E155" s="59"/>
      <c r="F155" s="59"/>
      <c r="G155" s="59"/>
      <c r="H155" s="59"/>
      <c r="I155" s="59"/>
      <c r="J155" s="59"/>
      <c r="K155" s="59"/>
      <c r="L155" s="59"/>
      <c r="M155" s="59"/>
      <c r="N155" s="59"/>
      <c r="O155" s="59"/>
      <c r="P155" s="59"/>
      <c r="Q155" s="59"/>
      <c r="R155" s="59"/>
      <c r="S155" s="59"/>
      <c r="T155" s="59"/>
      <c r="U155" s="59"/>
      <c r="V155" s="59"/>
      <c r="W155" s="59"/>
      <c r="X155" s="59"/>
      <c r="Y155" s="59"/>
      <c r="Z155" s="59"/>
      <c r="AA155" s="59"/>
      <c r="AB155" s="59"/>
      <c r="AC155" s="59"/>
      <c r="AD155" s="59"/>
      <c r="AE155" s="59"/>
      <c r="AF155" s="59"/>
      <c r="AG155" s="59"/>
      <c r="AH155" s="59"/>
      <c r="AI155" s="59"/>
      <c r="AJ155" s="59"/>
      <c r="AK155" s="59"/>
      <c r="AL155" s="59"/>
      <c r="AM155" s="59"/>
      <c r="AN155" s="59"/>
      <c r="AO155" s="59"/>
      <c r="AP155" s="59"/>
      <c r="AQ155" s="59"/>
      <c r="AR155" s="59"/>
      <c r="AS155" s="3"/>
      <c r="AT155" s="3"/>
      <c r="AU155" s="3"/>
      <c r="AV155" s="3"/>
      <c r="AW155" s="3"/>
      <c r="AX155" s="3"/>
    </row>
    <row r="156" ht="12.0" customHeight="1">
      <c r="A156" s="59"/>
      <c r="B156" s="59"/>
      <c r="C156" s="59"/>
      <c r="D156" s="59"/>
      <c r="E156" s="59"/>
      <c r="F156" s="59"/>
      <c r="G156" s="59"/>
      <c r="H156" s="59"/>
      <c r="I156" s="59"/>
      <c r="J156" s="59"/>
      <c r="K156" s="59"/>
      <c r="L156" s="59"/>
      <c r="M156" s="59"/>
      <c r="N156" s="59"/>
      <c r="O156" s="59"/>
      <c r="P156" s="59"/>
      <c r="Q156" s="59"/>
      <c r="R156" s="59"/>
      <c r="S156" s="59"/>
      <c r="T156" s="59"/>
      <c r="U156" s="59"/>
      <c r="V156" s="59"/>
      <c r="W156" s="59"/>
      <c r="X156" s="59"/>
      <c r="Y156" s="59"/>
      <c r="Z156" s="59"/>
      <c r="AA156" s="59"/>
      <c r="AB156" s="59"/>
      <c r="AC156" s="59"/>
      <c r="AD156" s="59"/>
      <c r="AE156" s="59"/>
      <c r="AF156" s="59"/>
      <c r="AG156" s="59"/>
      <c r="AH156" s="59"/>
      <c r="AI156" s="59"/>
      <c r="AJ156" s="59"/>
      <c r="AK156" s="59"/>
      <c r="AL156" s="59"/>
      <c r="AM156" s="59"/>
      <c r="AN156" s="59"/>
      <c r="AO156" s="59"/>
      <c r="AP156" s="59"/>
      <c r="AQ156" s="59"/>
      <c r="AR156" s="59"/>
      <c r="AS156" s="3"/>
      <c r="AT156" s="3"/>
      <c r="AU156" s="3"/>
      <c r="AV156" s="3"/>
      <c r="AW156" s="3"/>
      <c r="AX156" s="3"/>
    </row>
    <row r="157" ht="12.0" customHeight="1">
      <c r="A157" s="59"/>
      <c r="B157" s="59"/>
      <c r="C157" s="59"/>
      <c r="D157" s="59"/>
      <c r="E157" s="59"/>
      <c r="F157" s="59"/>
      <c r="G157" s="59"/>
      <c r="H157" s="59"/>
      <c r="I157" s="59"/>
      <c r="J157" s="59"/>
      <c r="K157" s="59"/>
      <c r="L157" s="59"/>
      <c r="M157" s="59"/>
      <c r="N157" s="59"/>
      <c r="O157" s="59"/>
      <c r="P157" s="59"/>
      <c r="Q157" s="59"/>
      <c r="R157" s="59"/>
      <c r="S157" s="59"/>
      <c r="T157" s="59"/>
      <c r="U157" s="59"/>
      <c r="V157" s="59"/>
      <c r="W157" s="59"/>
      <c r="X157" s="59"/>
      <c r="Y157" s="59"/>
      <c r="Z157" s="59"/>
      <c r="AA157" s="59"/>
      <c r="AB157" s="59"/>
      <c r="AC157" s="59"/>
      <c r="AD157" s="59"/>
      <c r="AE157" s="59"/>
      <c r="AF157" s="59"/>
      <c r="AG157" s="59"/>
      <c r="AH157" s="59"/>
      <c r="AI157" s="59"/>
      <c r="AJ157" s="59"/>
      <c r="AK157" s="59"/>
      <c r="AL157" s="59"/>
      <c r="AM157" s="59"/>
      <c r="AN157" s="59"/>
      <c r="AO157" s="59"/>
      <c r="AP157" s="59"/>
      <c r="AQ157" s="59"/>
      <c r="AR157" s="59"/>
      <c r="AS157" s="3"/>
      <c r="AT157" s="3"/>
      <c r="AU157" s="3"/>
      <c r="AV157" s="3"/>
      <c r="AW157" s="3"/>
      <c r="AX157" s="3"/>
    </row>
    <row r="158" ht="12.0" customHeight="1">
      <c r="A158" s="59"/>
      <c r="B158" s="59"/>
      <c r="C158" s="59"/>
      <c r="D158" s="59"/>
      <c r="E158" s="59"/>
      <c r="F158" s="59"/>
      <c r="G158" s="59"/>
      <c r="H158" s="59"/>
      <c r="I158" s="59"/>
      <c r="J158" s="59"/>
      <c r="K158" s="59"/>
      <c r="L158" s="59"/>
      <c r="M158" s="59"/>
      <c r="N158" s="59"/>
      <c r="O158" s="59"/>
      <c r="P158" s="59"/>
      <c r="Q158" s="59"/>
      <c r="R158" s="59"/>
      <c r="S158" s="59"/>
      <c r="T158" s="59"/>
      <c r="U158" s="59"/>
      <c r="V158" s="59"/>
      <c r="W158" s="59"/>
      <c r="X158" s="59"/>
      <c r="Y158" s="59"/>
      <c r="Z158" s="59"/>
      <c r="AA158" s="59"/>
      <c r="AB158" s="59"/>
      <c r="AC158" s="59"/>
      <c r="AD158" s="59"/>
      <c r="AE158" s="59"/>
      <c r="AF158" s="59"/>
      <c r="AG158" s="59"/>
      <c r="AH158" s="59"/>
      <c r="AI158" s="59"/>
      <c r="AJ158" s="59"/>
      <c r="AK158" s="59"/>
      <c r="AL158" s="59"/>
      <c r="AM158" s="59"/>
      <c r="AN158" s="59"/>
      <c r="AO158" s="59"/>
      <c r="AP158" s="59"/>
      <c r="AQ158" s="59"/>
      <c r="AR158" s="59"/>
      <c r="AS158" s="3"/>
      <c r="AT158" s="3"/>
      <c r="AU158" s="3"/>
      <c r="AV158" s="3"/>
      <c r="AW158" s="3"/>
      <c r="AX158" s="3"/>
    </row>
    <row r="159" ht="12.0" customHeight="1">
      <c r="A159" s="59"/>
      <c r="B159" s="59"/>
      <c r="C159" s="59"/>
      <c r="D159" s="59"/>
      <c r="E159" s="59"/>
      <c r="F159" s="59"/>
      <c r="G159" s="59"/>
      <c r="H159" s="59"/>
      <c r="I159" s="59"/>
      <c r="J159" s="59"/>
      <c r="K159" s="59"/>
      <c r="L159" s="59"/>
      <c r="M159" s="59"/>
      <c r="N159" s="59"/>
      <c r="O159" s="59"/>
      <c r="P159" s="59"/>
      <c r="Q159" s="59"/>
      <c r="R159" s="59"/>
      <c r="S159" s="59"/>
      <c r="T159" s="59"/>
      <c r="U159" s="59"/>
      <c r="V159" s="59"/>
      <c r="W159" s="59"/>
      <c r="X159" s="59"/>
      <c r="Y159" s="59"/>
      <c r="Z159" s="59"/>
      <c r="AA159" s="59"/>
      <c r="AB159" s="59"/>
      <c r="AC159" s="59"/>
      <c r="AD159" s="59"/>
      <c r="AE159" s="59"/>
      <c r="AF159" s="59"/>
      <c r="AG159" s="59"/>
      <c r="AH159" s="59"/>
      <c r="AI159" s="59"/>
      <c r="AJ159" s="59"/>
      <c r="AK159" s="59"/>
      <c r="AL159" s="59"/>
      <c r="AM159" s="59"/>
      <c r="AN159" s="59"/>
      <c r="AO159" s="59"/>
      <c r="AP159" s="59"/>
      <c r="AQ159" s="59"/>
      <c r="AR159" s="59"/>
      <c r="AS159" s="3"/>
      <c r="AT159" s="3"/>
      <c r="AU159" s="3"/>
      <c r="AV159" s="3"/>
      <c r="AW159" s="3"/>
      <c r="AX159" s="3"/>
    </row>
    <row r="160" ht="12.0" customHeight="1">
      <c r="A160" s="59"/>
      <c r="B160" s="59"/>
      <c r="C160" s="59"/>
      <c r="D160" s="59"/>
      <c r="E160" s="59"/>
      <c r="F160" s="59"/>
      <c r="G160" s="59"/>
      <c r="H160" s="59"/>
      <c r="I160" s="59"/>
      <c r="J160" s="59"/>
      <c r="K160" s="59"/>
      <c r="L160" s="59"/>
      <c r="M160" s="59"/>
      <c r="N160" s="59"/>
      <c r="O160" s="59"/>
      <c r="P160" s="59"/>
      <c r="Q160" s="59"/>
      <c r="R160" s="59"/>
      <c r="S160" s="59"/>
      <c r="T160" s="59"/>
      <c r="U160" s="59"/>
      <c r="V160" s="59"/>
      <c r="W160" s="59"/>
      <c r="X160" s="59"/>
      <c r="Y160" s="59"/>
      <c r="Z160" s="59"/>
      <c r="AA160" s="59"/>
      <c r="AB160" s="59"/>
      <c r="AC160" s="59"/>
      <c r="AD160" s="59"/>
      <c r="AE160" s="59"/>
      <c r="AF160" s="59"/>
      <c r="AG160" s="59"/>
      <c r="AH160" s="59"/>
      <c r="AI160" s="59"/>
      <c r="AJ160" s="59"/>
      <c r="AK160" s="59"/>
      <c r="AL160" s="59"/>
      <c r="AM160" s="59"/>
      <c r="AN160" s="59"/>
      <c r="AO160" s="59"/>
      <c r="AP160" s="59"/>
      <c r="AQ160" s="59"/>
      <c r="AR160" s="59"/>
      <c r="AS160" s="3"/>
      <c r="AT160" s="3"/>
      <c r="AU160" s="3"/>
      <c r="AV160" s="3"/>
      <c r="AW160" s="3"/>
      <c r="AX160" s="3"/>
    </row>
    <row r="161" ht="12.0" customHeight="1">
      <c r="A161" s="59"/>
      <c r="B161" s="59"/>
      <c r="C161" s="59"/>
      <c r="D161" s="59"/>
      <c r="E161" s="59"/>
      <c r="F161" s="59"/>
      <c r="G161" s="59"/>
      <c r="H161" s="59"/>
      <c r="I161" s="59"/>
      <c r="J161" s="59"/>
      <c r="K161" s="59"/>
      <c r="L161" s="59"/>
      <c r="M161" s="59"/>
      <c r="N161" s="59"/>
      <c r="O161" s="59"/>
      <c r="P161" s="59"/>
      <c r="Q161" s="59"/>
      <c r="R161" s="59"/>
      <c r="S161" s="59"/>
      <c r="T161" s="59"/>
      <c r="U161" s="59"/>
      <c r="V161" s="59"/>
      <c r="W161" s="59"/>
      <c r="X161" s="59"/>
      <c r="Y161" s="59"/>
      <c r="Z161" s="59"/>
      <c r="AA161" s="59"/>
      <c r="AB161" s="59"/>
      <c r="AC161" s="59"/>
      <c r="AD161" s="59"/>
      <c r="AE161" s="59"/>
      <c r="AF161" s="59"/>
      <c r="AG161" s="59"/>
      <c r="AH161" s="59"/>
      <c r="AI161" s="59"/>
      <c r="AJ161" s="59"/>
      <c r="AK161" s="59"/>
      <c r="AL161" s="59"/>
      <c r="AM161" s="59"/>
      <c r="AN161" s="59"/>
      <c r="AO161" s="59"/>
      <c r="AP161" s="59"/>
      <c r="AQ161" s="59"/>
      <c r="AR161" s="59"/>
      <c r="AS161" s="3"/>
      <c r="AT161" s="3"/>
      <c r="AU161" s="3"/>
      <c r="AV161" s="3"/>
      <c r="AW161" s="3"/>
      <c r="AX161" s="3"/>
    </row>
    <row r="162" ht="12.0" customHeight="1">
      <c r="A162" s="59"/>
      <c r="B162" s="59"/>
      <c r="C162" s="59"/>
      <c r="D162" s="59"/>
      <c r="E162" s="59"/>
      <c r="F162" s="59"/>
      <c r="G162" s="59"/>
      <c r="H162" s="59"/>
      <c r="I162" s="59"/>
      <c r="J162" s="59"/>
      <c r="K162" s="59"/>
      <c r="L162" s="59"/>
      <c r="M162" s="59"/>
      <c r="N162" s="59"/>
      <c r="O162" s="59"/>
      <c r="P162" s="59"/>
      <c r="Q162" s="59"/>
      <c r="R162" s="59"/>
      <c r="S162" s="59"/>
      <c r="T162" s="59"/>
      <c r="U162" s="59"/>
      <c r="V162" s="59"/>
      <c r="W162" s="59"/>
      <c r="X162" s="59"/>
      <c r="Y162" s="59"/>
      <c r="Z162" s="59"/>
      <c r="AA162" s="59"/>
      <c r="AB162" s="59"/>
      <c r="AC162" s="59"/>
      <c r="AD162" s="59"/>
      <c r="AE162" s="59"/>
      <c r="AF162" s="59"/>
      <c r="AG162" s="59"/>
      <c r="AH162" s="59"/>
      <c r="AI162" s="59"/>
      <c r="AJ162" s="59"/>
      <c r="AK162" s="59"/>
      <c r="AL162" s="59"/>
      <c r="AM162" s="59"/>
      <c r="AN162" s="59"/>
      <c r="AO162" s="59"/>
      <c r="AP162" s="59"/>
      <c r="AQ162" s="59"/>
      <c r="AR162" s="59"/>
      <c r="AS162" s="3"/>
      <c r="AT162" s="3"/>
      <c r="AU162" s="3"/>
      <c r="AV162" s="3"/>
      <c r="AW162" s="3"/>
      <c r="AX162" s="3"/>
    </row>
    <row r="163" ht="12.0" customHeight="1">
      <c r="A163" s="59"/>
      <c r="B163" s="59"/>
      <c r="C163" s="59"/>
      <c r="D163" s="59"/>
      <c r="E163" s="59"/>
      <c r="F163" s="59"/>
      <c r="G163" s="59"/>
      <c r="H163" s="59"/>
      <c r="I163" s="59"/>
      <c r="J163" s="59"/>
      <c r="K163" s="59"/>
      <c r="L163" s="59"/>
      <c r="M163" s="59"/>
      <c r="N163" s="59"/>
      <c r="O163" s="59"/>
      <c r="P163" s="59"/>
      <c r="Q163" s="59"/>
      <c r="R163" s="59"/>
      <c r="S163" s="59"/>
      <c r="T163" s="59"/>
      <c r="U163" s="59"/>
      <c r="V163" s="59"/>
      <c r="W163" s="59"/>
      <c r="X163" s="59"/>
      <c r="Y163" s="59"/>
      <c r="Z163" s="59"/>
      <c r="AA163" s="59"/>
      <c r="AB163" s="59"/>
      <c r="AC163" s="59"/>
      <c r="AD163" s="59"/>
      <c r="AE163" s="59"/>
      <c r="AF163" s="59"/>
      <c r="AG163" s="59"/>
      <c r="AH163" s="59"/>
      <c r="AI163" s="59"/>
      <c r="AJ163" s="59"/>
      <c r="AK163" s="59"/>
      <c r="AL163" s="59"/>
      <c r="AM163" s="59"/>
      <c r="AN163" s="59"/>
      <c r="AO163" s="59"/>
      <c r="AP163" s="59"/>
      <c r="AQ163" s="59"/>
      <c r="AR163" s="59"/>
      <c r="AS163" s="3"/>
      <c r="AT163" s="3"/>
      <c r="AU163" s="3"/>
      <c r="AV163" s="3"/>
      <c r="AW163" s="3"/>
      <c r="AX163" s="3"/>
    </row>
    <row r="164" ht="12.0" customHeight="1">
      <c r="A164" s="59"/>
      <c r="B164" s="59"/>
      <c r="C164" s="59"/>
      <c r="D164" s="59"/>
      <c r="E164" s="59"/>
      <c r="F164" s="59"/>
      <c r="G164" s="59"/>
      <c r="H164" s="59"/>
      <c r="I164" s="59"/>
      <c r="J164" s="59"/>
      <c r="K164" s="59"/>
      <c r="L164" s="59"/>
      <c r="M164" s="59"/>
      <c r="N164" s="59"/>
      <c r="O164" s="59"/>
      <c r="P164" s="59"/>
      <c r="Q164" s="59"/>
      <c r="R164" s="59"/>
      <c r="S164" s="59"/>
      <c r="T164" s="59"/>
      <c r="U164" s="59"/>
      <c r="V164" s="59"/>
      <c r="W164" s="59"/>
      <c r="X164" s="59"/>
      <c r="Y164" s="59"/>
      <c r="Z164" s="59"/>
      <c r="AA164" s="59"/>
      <c r="AB164" s="59"/>
      <c r="AC164" s="59"/>
      <c r="AD164" s="59"/>
      <c r="AE164" s="59"/>
      <c r="AF164" s="59"/>
      <c r="AG164" s="59"/>
      <c r="AH164" s="59"/>
      <c r="AI164" s="59"/>
      <c r="AJ164" s="59"/>
      <c r="AK164" s="59"/>
      <c r="AL164" s="59"/>
      <c r="AM164" s="59"/>
      <c r="AN164" s="59"/>
      <c r="AO164" s="59"/>
      <c r="AP164" s="59"/>
      <c r="AQ164" s="59"/>
      <c r="AR164" s="59"/>
      <c r="AS164" s="3"/>
      <c r="AT164" s="3"/>
      <c r="AU164" s="3"/>
      <c r="AV164" s="3"/>
      <c r="AW164" s="3"/>
      <c r="AX164" s="3"/>
    </row>
    <row r="165" ht="12.0" customHeight="1">
      <c r="A165" s="59"/>
      <c r="B165" s="59"/>
      <c r="C165" s="59"/>
      <c r="D165" s="59"/>
      <c r="E165" s="59"/>
      <c r="F165" s="59"/>
      <c r="G165" s="59"/>
      <c r="H165" s="59"/>
      <c r="I165" s="59"/>
      <c r="J165" s="59"/>
      <c r="K165" s="59"/>
      <c r="L165" s="59"/>
      <c r="M165" s="59"/>
      <c r="N165" s="59"/>
      <c r="O165" s="59"/>
      <c r="P165" s="59"/>
      <c r="Q165" s="59"/>
      <c r="R165" s="59"/>
      <c r="S165" s="59"/>
      <c r="T165" s="59"/>
      <c r="U165" s="59"/>
      <c r="V165" s="59"/>
      <c r="W165" s="59"/>
      <c r="X165" s="59"/>
      <c r="Y165" s="59"/>
      <c r="Z165" s="59"/>
      <c r="AA165" s="59"/>
      <c r="AB165" s="59"/>
      <c r="AC165" s="59"/>
      <c r="AD165" s="59"/>
      <c r="AE165" s="59"/>
      <c r="AF165" s="59"/>
      <c r="AG165" s="59"/>
      <c r="AH165" s="59"/>
      <c r="AI165" s="59"/>
      <c r="AJ165" s="59"/>
      <c r="AK165" s="59"/>
      <c r="AL165" s="59"/>
      <c r="AM165" s="59"/>
      <c r="AN165" s="59"/>
      <c r="AO165" s="59"/>
      <c r="AP165" s="59"/>
      <c r="AQ165" s="59"/>
      <c r="AR165" s="59"/>
      <c r="AS165" s="3"/>
      <c r="AT165" s="3"/>
      <c r="AU165" s="3"/>
      <c r="AV165" s="3"/>
      <c r="AW165" s="3"/>
      <c r="AX165" s="3"/>
    </row>
    <row r="166" ht="12.0" customHeight="1">
      <c r="A166" s="59"/>
      <c r="B166" s="59"/>
      <c r="C166" s="59"/>
      <c r="D166" s="59"/>
      <c r="E166" s="59"/>
      <c r="F166" s="59"/>
      <c r="G166" s="59"/>
      <c r="H166" s="59"/>
      <c r="I166" s="59"/>
      <c r="J166" s="59"/>
      <c r="K166" s="59"/>
      <c r="L166" s="59"/>
      <c r="M166" s="59"/>
      <c r="N166" s="59"/>
      <c r="O166" s="59"/>
      <c r="P166" s="59"/>
      <c r="Q166" s="59"/>
      <c r="R166" s="59"/>
      <c r="S166" s="59"/>
      <c r="T166" s="59"/>
      <c r="U166" s="59"/>
      <c r="V166" s="59"/>
      <c r="W166" s="59"/>
      <c r="X166" s="59"/>
      <c r="Y166" s="59"/>
      <c r="Z166" s="59"/>
      <c r="AA166" s="59"/>
      <c r="AB166" s="59"/>
      <c r="AC166" s="59"/>
      <c r="AD166" s="59"/>
      <c r="AE166" s="59"/>
      <c r="AF166" s="59"/>
      <c r="AG166" s="59"/>
      <c r="AH166" s="59"/>
      <c r="AI166" s="59"/>
      <c r="AJ166" s="59"/>
      <c r="AK166" s="59"/>
      <c r="AL166" s="59"/>
      <c r="AM166" s="59"/>
      <c r="AN166" s="59"/>
      <c r="AO166" s="59"/>
      <c r="AP166" s="59"/>
      <c r="AQ166" s="59"/>
      <c r="AR166" s="59"/>
      <c r="AS166" s="3"/>
      <c r="AT166" s="3"/>
      <c r="AU166" s="3"/>
      <c r="AV166" s="3"/>
      <c r="AW166" s="3"/>
      <c r="AX166" s="3"/>
    </row>
    <row r="167" ht="12.0" customHeight="1">
      <c r="A167" s="59"/>
      <c r="B167" s="59"/>
      <c r="C167" s="59"/>
      <c r="D167" s="59"/>
      <c r="E167" s="59"/>
      <c r="F167" s="59"/>
      <c r="G167" s="59"/>
      <c r="H167" s="59"/>
      <c r="I167" s="59"/>
      <c r="J167" s="59"/>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c r="AH167" s="59"/>
      <c r="AI167" s="59"/>
      <c r="AJ167" s="59"/>
      <c r="AK167" s="59"/>
      <c r="AL167" s="59"/>
      <c r="AM167" s="59"/>
      <c r="AN167" s="59"/>
      <c r="AO167" s="59"/>
      <c r="AP167" s="59"/>
      <c r="AQ167" s="59"/>
      <c r="AR167" s="59"/>
      <c r="AS167" s="3"/>
      <c r="AT167" s="3"/>
      <c r="AU167" s="3"/>
      <c r="AV167" s="3"/>
      <c r="AW167" s="3"/>
      <c r="AX167" s="3"/>
    </row>
    <row r="168" ht="12.0" customHeight="1">
      <c r="A168" s="59"/>
      <c r="B168" s="59"/>
      <c r="C168" s="59"/>
      <c r="D168" s="59"/>
      <c r="E168" s="59"/>
      <c r="F168" s="59"/>
      <c r="G168" s="59"/>
      <c r="H168" s="59"/>
      <c r="I168" s="59"/>
      <c r="J168" s="59"/>
      <c r="K168" s="59"/>
      <c r="L168" s="59"/>
      <c r="M168" s="59"/>
      <c r="N168" s="59"/>
      <c r="O168" s="59"/>
      <c r="P168" s="59"/>
      <c r="Q168" s="59"/>
      <c r="R168" s="59"/>
      <c r="S168" s="59"/>
      <c r="T168" s="59"/>
      <c r="U168" s="59"/>
      <c r="V168" s="59"/>
      <c r="W168" s="59"/>
      <c r="X168" s="59"/>
      <c r="Y168" s="59"/>
      <c r="Z168" s="59"/>
      <c r="AA168" s="59"/>
      <c r="AB168" s="59"/>
      <c r="AC168" s="59"/>
      <c r="AD168" s="59"/>
      <c r="AE168" s="59"/>
      <c r="AF168" s="59"/>
      <c r="AG168" s="59"/>
      <c r="AH168" s="59"/>
      <c r="AI168" s="59"/>
      <c r="AJ168" s="59"/>
      <c r="AK168" s="59"/>
      <c r="AL168" s="59"/>
      <c r="AM168" s="59"/>
      <c r="AN168" s="59"/>
      <c r="AO168" s="59"/>
      <c r="AP168" s="59"/>
      <c r="AQ168" s="59"/>
      <c r="AR168" s="59"/>
      <c r="AS168" s="3"/>
      <c r="AT168" s="3"/>
      <c r="AU168" s="3"/>
      <c r="AV168" s="3"/>
      <c r="AW168" s="3"/>
      <c r="AX168" s="3"/>
    </row>
    <row r="169" ht="12.0" customHeight="1">
      <c r="A169" s="59"/>
      <c r="B169" s="59"/>
      <c r="C169" s="59"/>
      <c r="D169" s="59"/>
      <c r="E169" s="59"/>
      <c r="F169" s="59"/>
      <c r="G169" s="59"/>
      <c r="H169" s="59"/>
      <c r="I169" s="59"/>
      <c r="J169" s="59"/>
      <c r="K169" s="5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9"/>
      <c r="AR169" s="59"/>
      <c r="AS169" s="3"/>
      <c r="AT169" s="3"/>
      <c r="AU169" s="3"/>
      <c r="AV169" s="3"/>
      <c r="AW169" s="3"/>
      <c r="AX169" s="3"/>
    </row>
    <row r="170" ht="12.0" customHeight="1">
      <c r="A170" s="59"/>
      <c r="B170" s="59"/>
      <c r="C170" s="59"/>
      <c r="D170" s="59"/>
      <c r="E170" s="59"/>
      <c r="F170" s="59"/>
      <c r="G170" s="59"/>
      <c r="H170" s="59"/>
      <c r="I170" s="59"/>
      <c r="J170" s="59"/>
      <c r="K170" s="59"/>
      <c r="L170" s="59"/>
      <c r="M170" s="59"/>
      <c r="N170" s="59"/>
      <c r="O170" s="59"/>
      <c r="P170" s="59"/>
      <c r="Q170" s="59"/>
      <c r="R170" s="59"/>
      <c r="S170" s="59"/>
      <c r="T170" s="59"/>
      <c r="U170" s="59"/>
      <c r="V170" s="59"/>
      <c r="W170" s="59"/>
      <c r="X170" s="59"/>
      <c r="Y170" s="59"/>
      <c r="Z170" s="59"/>
      <c r="AA170" s="59"/>
      <c r="AB170" s="59"/>
      <c r="AC170" s="59"/>
      <c r="AD170" s="59"/>
      <c r="AE170" s="59"/>
      <c r="AF170" s="59"/>
      <c r="AG170" s="59"/>
      <c r="AH170" s="59"/>
      <c r="AI170" s="59"/>
      <c r="AJ170" s="59"/>
      <c r="AK170" s="59"/>
      <c r="AL170" s="59"/>
      <c r="AM170" s="59"/>
      <c r="AN170" s="59"/>
      <c r="AO170" s="59"/>
      <c r="AP170" s="59"/>
      <c r="AQ170" s="59"/>
      <c r="AR170" s="59"/>
      <c r="AS170" s="3"/>
      <c r="AT170" s="3"/>
      <c r="AU170" s="3"/>
      <c r="AV170" s="3"/>
      <c r="AW170" s="3"/>
      <c r="AX170" s="3"/>
    </row>
    <row r="171" ht="12.0" customHeight="1">
      <c r="A171" s="59"/>
      <c r="B171" s="59"/>
      <c r="C171" s="59"/>
      <c r="D171" s="59"/>
      <c r="E171" s="59"/>
      <c r="F171" s="59"/>
      <c r="G171" s="59"/>
      <c r="H171" s="59"/>
      <c r="I171" s="59"/>
      <c r="J171" s="59"/>
      <c r="K171" s="59"/>
      <c r="L171" s="59"/>
      <c r="M171" s="59"/>
      <c r="N171" s="59"/>
      <c r="O171" s="59"/>
      <c r="P171" s="59"/>
      <c r="Q171" s="59"/>
      <c r="R171" s="59"/>
      <c r="S171" s="59"/>
      <c r="T171" s="59"/>
      <c r="U171" s="59"/>
      <c r="V171" s="59"/>
      <c r="W171" s="59"/>
      <c r="X171" s="59"/>
      <c r="Y171" s="59"/>
      <c r="Z171" s="59"/>
      <c r="AA171" s="59"/>
      <c r="AB171" s="59"/>
      <c r="AC171" s="59"/>
      <c r="AD171" s="59"/>
      <c r="AE171" s="59"/>
      <c r="AF171" s="59"/>
      <c r="AG171" s="59"/>
      <c r="AH171" s="59"/>
      <c r="AI171" s="59"/>
      <c r="AJ171" s="59"/>
      <c r="AK171" s="59"/>
      <c r="AL171" s="59"/>
      <c r="AM171" s="59"/>
      <c r="AN171" s="59"/>
      <c r="AO171" s="59"/>
      <c r="AP171" s="59"/>
      <c r="AQ171" s="59"/>
      <c r="AR171" s="59"/>
      <c r="AS171" s="3"/>
      <c r="AT171" s="3"/>
      <c r="AU171" s="3"/>
      <c r="AV171" s="3"/>
      <c r="AW171" s="3"/>
      <c r="AX171" s="3"/>
    </row>
    <row r="172" ht="12.0" customHeight="1">
      <c r="A172" s="59"/>
      <c r="B172" s="59"/>
      <c r="C172" s="59"/>
      <c r="D172" s="59"/>
      <c r="E172" s="59"/>
      <c r="F172" s="59"/>
      <c r="G172" s="59"/>
      <c r="H172" s="59"/>
      <c r="I172" s="59"/>
      <c r="J172" s="59"/>
      <c r="K172" s="59"/>
      <c r="L172" s="59"/>
      <c r="M172" s="59"/>
      <c r="N172" s="59"/>
      <c r="O172" s="59"/>
      <c r="P172" s="59"/>
      <c r="Q172" s="59"/>
      <c r="R172" s="59"/>
      <c r="S172" s="59"/>
      <c r="T172" s="59"/>
      <c r="U172" s="59"/>
      <c r="V172" s="59"/>
      <c r="W172" s="59"/>
      <c r="X172" s="59"/>
      <c r="Y172" s="59"/>
      <c r="Z172" s="59"/>
      <c r="AA172" s="59"/>
      <c r="AB172" s="59"/>
      <c r="AC172" s="59"/>
      <c r="AD172" s="59"/>
      <c r="AE172" s="59"/>
      <c r="AF172" s="59"/>
      <c r="AG172" s="59"/>
      <c r="AH172" s="59"/>
      <c r="AI172" s="59"/>
      <c r="AJ172" s="59"/>
      <c r="AK172" s="59"/>
      <c r="AL172" s="59"/>
      <c r="AM172" s="59"/>
      <c r="AN172" s="59"/>
      <c r="AO172" s="59"/>
      <c r="AP172" s="59"/>
      <c r="AQ172" s="59"/>
      <c r="AR172" s="59"/>
      <c r="AS172" s="3"/>
      <c r="AT172" s="3"/>
      <c r="AU172" s="3"/>
      <c r="AV172" s="3"/>
      <c r="AW172" s="3"/>
      <c r="AX172" s="3"/>
    </row>
    <row r="173" ht="12.0" customHeight="1">
      <c r="A173" s="59"/>
      <c r="B173" s="59"/>
      <c r="C173" s="59"/>
      <c r="D173" s="59"/>
      <c r="E173" s="59"/>
      <c r="F173" s="59"/>
      <c r="G173" s="59"/>
      <c r="H173" s="59"/>
      <c r="I173" s="59"/>
      <c r="J173" s="59"/>
      <c r="K173" s="59"/>
      <c r="L173" s="59"/>
      <c r="M173" s="59"/>
      <c r="N173" s="59"/>
      <c r="O173" s="59"/>
      <c r="P173" s="59"/>
      <c r="Q173" s="59"/>
      <c r="R173" s="59"/>
      <c r="S173" s="59"/>
      <c r="T173" s="59"/>
      <c r="U173" s="59"/>
      <c r="V173" s="59"/>
      <c r="W173" s="59"/>
      <c r="X173" s="59"/>
      <c r="Y173" s="59"/>
      <c r="Z173" s="59"/>
      <c r="AA173" s="59"/>
      <c r="AB173" s="59"/>
      <c r="AC173" s="59"/>
      <c r="AD173" s="59"/>
      <c r="AE173" s="59"/>
      <c r="AF173" s="59"/>
      <c r="AG173" s="59"/>
      <c r="AH173" s="59"/>
      <c r="AI173" s="59"/>
      <c r="AJ173" s="59"/>
      <c r="AK173" s="59"/>
      <c r="AL173" s="59"/>
      <c r="AM173" s="59"/>
      <c r="AN173" s="59"/>
      <c r="AO173" s="59"/>
      <c r="AP173" s="59"/>
      <c r="AQ173" s="59"/>
      <c r="AR173" s="59"/>
      <c r="AS173" s="3"/>
      <c r="AT173" s="3"/>
      <c r="AU173" s="3"/>
      <c r="AV173" s="3"/>
      <c r="AW173" s="3"/>
      <c r="AX173" s="3"/>
    </row>
    <row r="174" ht="12.0" customHeight="1">
      <c r="A174" s="59"/>
      <c r="B174" s="59"/>
      <c r="C174" s="59"/>
      <c r="D174" s="59"/>
      <c r="E174" s="59"/>
      <c r="F174" s="59"/>
      <c r="G174" s="59"/>
      <c r="H174" s="59"/>
      <c r="I174" s="59"/>
      <c r="J174" s="59"/>
      <c r="K174" s="59"/>
      <c r="L174" s="59"/>
      <c r="M174" s="59"/>
      <c r="N174" s="59"/>
      <c r="O174" s="59"/>
      <c r="P174" s="59"/>
      <c r="Q174" s="59"/>
      <c r="R174" s="59"/>
      <c r="S174" s="59"/>
      <c r="T174" s="59"/>
      <c r="U174" s="59"/>
      <c r="V174" s="59"/>
      <c r="W174" s="59"/>
      <c r="X174" s="59"/>
      <c r="Y174" s="59"/>
      <c r="Z174" s="59"/>
      <c r="AA174" s="59"/>
      <c r="AB174" s="59"/>
      <c r="AC174" s="59"/>
      <c r="AD174" s="59"/>
      <c r="AE174" s="59"/>
      <c r="AF174" s="59"/>
      <c r="AG174" s="59"/>
      <c r="AH174" s="59"/>
      <c r="AI174" s="59"/>
      <c r="AJ174" s="59"/>
      <c r="AK174" s="59"/>
      <c r="AL174" s="59"/>
      <c r="AM174" s="59"/>
      <c r="AN174" s="59"/>
      <c r="AO174" s="59"/>
      <c r="AP174" s="59"/>
      <c r="AQ174" s="59"/>
      <c r="AR174" s="59"/>
      <c r="AS174" s="3"/>
      <c r="AT174" s="3"/>
      <c r="AU174" s="3"/>
      <c r="AV174" s="3"/>
      <c r="AW174" s="3"/>
      <c r="AX174" s="3"/>
    </row>
    <row r="175" ht="12.0" customHeight="1">
      <c r="A175" s="59"/>
      <c r="B175" s="59"/>
      <c r="C175" s="59"/>
      <c r="D175" s="59"/>
      <c r="E175" s="59"/>
      <c r="F175" s="59"/>
      <c r="G175" s="59"/>
      <c r="H175" s="59"/>
      <c r="I175" s="59"/>
      <c r="J175" s="59"/>
      <c r="K175" s="59"/>
      <c r="L175" s="59"/>
      <c r="M175" s="59"/>
      <c r="N175" s="59"/>
      <c r="O175" s="59"/>
      <c r="P175" s="59"/>
      <c r="Q175" s="59"/>
      <c r="R175" s="59"/>
      <c r="S175" s="59"/>
      <c r="T175" s="59"/>
      <c r="U175" s="59"/>
      <c r="V175" s="59"/>
      <c r="W175" s="59"/>
      <c r="X175" s="59"/>
      <c r="Y175" s="59"/>
      <c r="Z175" s="59"/>
      <c r="AA175" s="59"/>
      <c r="AB175" s="59"/>
      <c r="AC175" s="59"/>
      <c r="AD175" s="59"/>
      <c r="AE175" s="59"/>
      <c r="AF175" s="59"/>
      <c r="AG175" s="59"/>
      <c r="AH175" s="59"/>
      <c r="AI175" s="59"/>
      <c r="AJ175" s="59"/>
      <c r="AK175" s="59"/>
      <c r="AL175" s="59"/>
      <c r="AM175" s="59"/>
      <c r="AN175" s="59"/>
      <c r="AO175" s="59"/>
      <c r="AP175" s="59"/>
      <c r="AQ175" s="59"/>
      <c r="AR175" s="59"/>
      <c r="AS175" s="3"/>
      <c r="AT175" s="3"/>
      <c r="AU175" s="3"/>
      <c r="AV175" s="3"/>
      <c r="AW175" s="3"/>
      <c r="AX175" s="3"/>
    </row>
    <row r="176" ht="12.0" customHeight="1">
      <c r="A176" s="59"/>
      <c r="B176" s="59"/>
      <c r="C176" s="59"/>
      <c r="D176" s="59"/>
      <c r="E176" s="59"/>
      <c r="F176" s="59"/>
      <c r="G176" s="59"/>
      <c r="H176" s="59"/>
      <c r="I176" s="59"/>
      <c r="J176" s="59"/>
      <c r="K176" s="59"/>
      <c r="L176" s="59"/>
      <c r="M176" s="59"/>
      <c r="N176" s="59"/>
      <c r="O176" s="59"/>
      <c r="P176" s="59"/>
      <c r="Q176" s="59"/>
      <c r="R176" s="59"/>
      <c r="S176" s="59"/>
      <c r="T176" s="59"/>
      <c r="U176" s="59"/>
      <c r="V176" s="59"/>
      <c r="W176" s="59"/>
      <c r="X176" s="59"/>
      <c r="Y176" s="59"/>
      <c r="Z176" s="59"/>
      <c r="AA176" s="59"/>
      <c r="AB176" s="59"/>
      <c r="AC176" s="59"/>
      <c r="AD176" s="59"/>
      <c r="AE176" s="59"/>
      <c r="AF176" s="59"/>
      <c r="AG176" s="59"/>
      <c r="AH176" s="59"/>
      <c r="AI176" s="59"/>
      <c r="AJ176" s="59"/>
      <c r="AK176" s="59"/>
      <c r="AL176" s="59"/>
      <c r="AM176" s="59"/>
      <c r="AN176" s="59"/>
      <c r="AO176" s="59"/>
      <c r="AP176" s="59"/>
      <c r="AQ176" s="59"/>
      <c r="AR176" s="59"/>
      <c r="AS176" s="3"/>
      <c r="AT176" s="3"/>
      <c r="AU176" s="3"/>
      <c r="AV176" s="3"/>
      <c r="AW176" s="3"/>
      <c r="AX176" s="3"/>
    </row>
    <row r="177" ht="12.0" customHeight="1">
      <c r="A177" s="59"/>
      <c r="B177" s="59"/>
      <c r="C177" s="59"/>
      <c r="D177" s="59"/>
      <c r="E177" s="59"/>
      <c r="F177" s="59"/>
      <c r="G177" s="59"/>
      <c r="H177" s="59"/>
      <c r="I177" s="59"/>
      <c r="J177" s="59"/>
      <c r="K177" s="59"/>
      <c r="L177" s="59"/>
      <c r="M177" s="59"/>
      <c r="N177" s="59"/>
      <c r="O177" s="59"/>
      <c r="P177" s="59"/>
      <c r="Q177" s="59"/>
      <c r="R177" s="59"/>
      <c r="S177" s="59"/>
      <c r="T177" s="59"/>
      <c r="U177" s="59"/>
      <c r="V177" s="59"/>
      <c r="W177" s="59"/>
      <c r="X177" s="59"/>
      <c r="Y177" s="59"/>
      <c r="Z177" s="59"/>
      <c r="AA177" s="59"/>
      <c r="AB177" s="59"/>
      <c r="AC177" s="59"/>
      <c r="AD177" s="59"/>
      <c r="AE177" s="59"/>
      <c r="AF177" s="59"/>
      <c r="AG177" s="59"/>
      <c r="AH177" s="59"/>
      <c r="AI177" s="59"/>
      <c r="AJ177" s="59"/>
      <c r="AK177" s="59"/>
      <c r="AL177" s="59"/>
      <c r="AM177" s="59"/>
      <c r="AN177" s="59"/>
      <c r="AO177" s="59"/>
      <c r="AP177" s="59"/>
      <c r="AQ177" s="59"/>
      <c r="AR177" s="59"/>
      <c r="AS177" s="3"/>
      <c r="AT177" s="3"/>
      <c r="AU177" s="3"/>
      <c r="AV177" s="3"/>
      <c r="AW177" s="3"/>
      <c r="AX177" s="3"/>
    </row>
    <row r="178" ht="12.0" customHeight="1">
      <c r="A178" s="59"/>
      <c r="B178" s="59"/>
      <c r="C178" s="59"/>
      <c r="D178" s="59"/>
      <c r="E178" s="59"/>
      <c r="F178" s="59"/>
      <c r="G178" s="59"/>
      <c r="H178" s="59"/>
      <c r="I178" s="59"/>
      <c r="J178" s="59"/>
      <c r="K178" s="59"/>
      <c r="L178" s="59"/>
      <c r="M178" s="59"/>
      <c r="N178" s="59"/>
      <c r="O178" s="59"/>
      <c r="P178" s="59"/>
      <c r="Q178" s="59"/>
      <c r="R178" s="59"/>
      <c r="S178" s="59"/>
      <c r="T178" s="59"/>
      <c r="U178" s="59"/>
      <c r="V178" s="59"/>
      <c r="W178" s="59"/>
      <c r="X178" s="59"/>
      <c r="Y178" s="59"/>
      <c r="Z178" s="59"/>
      <c r="AA178" s="59"/>
      <c r="AB178" s="59"/>
      <c r="AC178" s="59"/>
      <c r="AD178" s="59"/>
      <c r="AE178" s="59"/>
      <c r="AF178" s="59"/>
      <c r="AG178" s="59"/>
      <c r="AH178" s="59"/>
      <c r="AI178" s="59"/>
      <c r="AJ178" s="59"/>
      <c r="AK178" s="59"/>
      <c r="AL178" s="59"/>
      <c r="AM178" s="59"/>
      <c r="AN178" s="59"/>
      <c r="AO178" s="59"/>
      <c r="AP178" s="59"/>
      <c r="AQ178" s="59"/>
      <c r="AR178" s="59"/>
      <c r="AS178" s="3"/>
      <c r="AT178" s="3"/>
      <c r="AU178" s="3"/>
      <c r="AV178" s="3"/>
      <c r="AW178" s="3"/>
      <c r="AX178" s="3"/>
    </row>
    <row r="179" ht="12.0" customHeight="1">
      <c r="A179" s="59"/>
      <c r="B179" s="59"/>
      <c r="C179" s="59"/>
      <c r="D179" s="59"/>
      <c r="E179" s="59"/>
      <c r="F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c r="AD179" s="59"/>
      <c r="AE179" s="59"/>
      <c r="AF179" s="59"/>
      <c r="AG179" s="59"/>
      <c r="AH179" s="59"/>
      <c r="AI179" s="59"/>
      <c r="AJ179" s="59"/>
      <c r="AK179" s="59"/>
      <c r="AL179" s="59"/>
      <c r="AM179" s="59"/>
      <c r="AN179" s="59"/>
      <c r="AO179" s="59"/>
      <c r="AP179" s="59"/>
      <c r="AQ179" s="59"/>
      <c r="AR179" s="59"/>
      <c r="AS179" s="3"/>
      <c r="AT179" s="3"/>
      <c r="AU179" s="3"/>
      <c r="AV179" s="3"/>
      <c r="AW179" s="3"/>
      <c r="AX179" s="3"/>
    </row>
    <row r="180" ht="12.0" customHeight="1">
      <c r="A180" s="59"/>
      <c r="B180" s="59"/>
      <c r="C180" s="59"/>
      <c r="D180" s="59"/>
      <c r="E180" s="59"/>
      <c r="F180" s="59"/>
      <c r="G180" s="59"/>
      <c r="H180" s="59"/>
      <c r="I180" s="59"/>
      <c r="J180" s="59"/>
      <c r="K180" s="59"/>
      <c r="L180" s="59"/>
      <c r="M180" s="59"/>
      <c r="N180" s="59"/>
      <c r="O180" s="59"/>
      <c r="P180" s="59"/>
      <c r="Q180" s="59"/>
      <c r="R180" s="59"/>
      <c r="S180" s="59"/>
      <c r="T180" s="59"/>
      <c r="U180" s="59"/>
      <c r="V180" s="59"/>
      <c r="W180" s="59"/>
      <c r="X180" s="59"/>
      <c r="Y180" s="59"/>
      <c r="Z180" s="59"/>
      <c r="AA180" s="59"/>
      <c r="AB180" s="59"/>
      <c r="AC180" s="59"/>
      <c r="AD180" s="59"/>
      <c r="AE180" s="59"/>
      <c r="AF180" s="59"/>
      <c r="AG180" s="59"/>
      <c r="AH180" s="59"/>
      <c r="AI180" s="59"/>
      <c r="AJ180" s="59"/>
      <c r="AK180" s="59"/>
      <c r="AL180" s="59"/>
      <c r="AM180" s="59"/>
      <c r="AN180" s="59"/>
      <c r="AO180" s="59"/>
      <c r="AP180" s="59"/>
      <c r="AQ180" s="59"/>
      <c r="AR180" s="59"/>
      <c r="AS180" s="3"/>
      <c r="AT180" s="3"/>
      <c r="AU180" s="3"/>
      <c r="AV180" s="3"/>
      <c r="AW180" s="3"/>
      <c r="AX180" s="3"/>
    </row>
    <row r="181" ht="12.0" customHeight="1">
      <c r="A181" s="59"/>
      <c r="B181" s="59"/>
      <c r="C181" s="59"/>
      <c r="D181" s="59"/>
      <c r="E181" s="59"/>
      <c r="F181" s="59"/>
      <c r="G181" s="59"/>
      <c r="H181" s="59"/>
      <c r="I181" s="59"/>
      <c r="J181" s="59"/>
      <c r="K181" s="59"/>
      <c r="L181" s="59"/>
      <c r="M181" s="59"/>
      <c r="N181" s="59"/>
      <c r="O181" s="59"/>
      <c r="P181" s="59"/>
      <c r="Q181" s="59"/>
      <c r="R181" s="59"/>
      <c r="S181" s="59"/>
      <c r="T181" s="59"/>
      <c r="U181" s="59"/>
      <c r="V181" s="59"/>
      <c r="W181" s="59"/>
      <c r="X181" s="59"/>
      <c r="Y181" s="59"/>
      <c r="Z181" s="59"/>
      <c r="AA181" s="59"/>
      <c r="AB181" s="59"/>
      <c r="AC181" s="59"/>
      <c r="AD181" s="59"/>
      <c r="AE181" s="59"/>
      <c r="AF181" s="59"/>
      <c r="AG181" s="59"/>
      <c r="AH181" s="59"/>
      <c r="AI181" s="59"/>
      <c r="AJ181" s="59"/>
      <c r="AK181" s="59"/>
      <c r="AL181" s="59"/>
      <c r="AM181" s="59"/>
      <c r="AN181" s="59"/>
      <c r="AO181" s="59"/>
      <c r="AP181" s="59"/>
      <c r="AQ181" s="59"/>
      <c r="AR181" s="59"/>
      <c r="AS181" s="3"/>
      <c r="AT181" s="3"/>
      <c r="AU181" s="3"/>
      <c r="AV181" s="3"/>
      <c r="AW181" s="3"/>
      <c r="AX181" s="3"/>
    </row>
    <row r="182" ht="12.0" customHeight="1">
      <c r="A182" s="59"/>
      <c r="B182" s="59"/>
      <c r="C182" s="59"/>
      <c r="D182" s="59"/>
      <c r="E182" s="59"/>
      <c r="F182" s="59"/>
      <c r="G182" s="59"/>
      <c r="H182" s="59"/>
      <c r="I182" s="59"/>
      <c r="J182" s="59"/>
      <c r="K182" s="59"/>
      <c r="L182" s="59"/>
      <c r="M182" s="59"/>
      <c r="N182" s="59"/>
      <c r="O182" s="59"/>
      <c r="P182" s="59"/>
      <c r="Q182" s="59"/>
      <c r="R182" s="59"/>
      <c r="S182" s="59"/>
      <c r="T182" s="59"/>
      <c r="U182" s="59"/>
      <c r="V182" s="59"/>
      <c r="W182" s="59"/>
      <c r="X182" s="59"/>
      <c r="Y182" s="59"/>
      <c r="Z182" s="59"/>
      <c r="AA182" s="59"/>
      <c r="AB182" s="59"/>
      <c r="AC182" s="59"/>
      <c r="AD182" s="59"/>
      <c r="AE182" s="59"/>
      <c r="AF182" s="59"/>
      <c r="AG182" s="59"/>
      <c r="AH182" s="59"/>
      <c r="AI182" s="59"/>
      <c r="AJ182" s="59"/>
      <c r="AK182" s="59"/>
      <c r="AL182" s="59"/>
      <c r="AM182" s="59"/>
      <c r="AN182" s="59"/>
      <c r="AO182" s="59"/>
      <c r="AP182" s="59"/>
      <c r="AQ182" s="59"/>
      <c r="AR182" s="59"/>
      <c r="AS182" s="3"/>
      <c r="AT182" s="3"/>
      <c r="AU182" s="3"/>
      <c r="AV182" s="3"/>
      <c r="AW182" s="3"/>
      <c r="AX182" s="3"/>
    </row>
    <row r="183" ht="12.0" customHeight="1">
      <c r="A183" s="59"/>
      <c r="B183" s="59"/>
      <c r="C183" s="59"/>
      <c r="D183" s="59"/>
      <c r="E183" s="59"/>
      <c r="F183" s="59"/>
      <c r="G183" s="59"/>
      <c r="H183" s="59"/>
      <c r="I183" s="59"/>
      <c r="J183" s="59"/>
      <c r="K183" s="59"/>
      <c r="L183" s="59"/>
      <c r="M183" s="59"/>
      <c r="N183" s="59"/>
      <c r="O183" s="59"/>
      <c r="P183" s="59"/>
      <c r="Q183" s="59"/>
      <c r="R183" s="59"/>
      <c r="S183" s="59"/>
      <c r="T183" s="59"/>
      <c r="U183" s="59"/>
      <c r="V183" s="59"/>
      <c r="W183" s="59"/>
      <c r="X183" s="59"/>
      <c r="Y183" s="59"/>
      <c r="Z183" s="59"/>
      <c r="AA183" s="59"/>
      <c r="AB183" s="59"/>
      <c r="AC183" s="59"/>
      <c r="AD183" s="59"/>
      <c r="AE183" s="59"/>
      <c r="AF183" s="59"/>
      <c r="AG183" s="59"/>
      <c r="AH183" s="59"/>
      <c r="AI183" s="59"/>
      <c r="AJ183" s="59"/>
      <c r="AK183" s="59"/>
      <c r="AL183" s="59"/>
      <c r="AM183" s="59"/>
      <c r="AN183" s="59"/>
      <c r="AO183" s="59"/>
      <c r="AP183" s="59"/>
      <c r="AQ183" s="59"/>
      <c r="AR183" s="59"/>
      <c r="AS183" s="3"/>
      <c r="AT183" s="3"/>
      <c r="AU183" s="3"/>
      <c r="AV183" s="3"/>
      <c r="AW183" s="3"/>
      <c r="AX183" s="3"/>
    </row>
    <row r="184" ht="12.0" customHeight="1">
      <c r="A184" s="59"/>
      <c r="B184" s="59"/>
      <c r="C184" s="59"/>
      <c r="D184" s="59"/>
      <c r="E184" s="59"/>
      <c r="F184" s="59"/>
      <c r="G184" s="59"/>
      <c r="H184" s="59"/>
      <c r="I184" s="59"/>
      <c r="J184" s="59"/>
      <c r="K184" s="59"/>
      <c r="L184" s="59"/>
      <c r="M184" s="59"/>
      <c r="N184" s="59"/>
      <c r="O184" s="59"/>
      <c r="P184" s="59"/>
      <c r="Q184" s="59"/>
      <c r="R184" s="59"/>
      <c r="S184" s="59"/>
      <c r="T184" s="59"/>
      <c r="U184" s="59"/>
      <c r="V184" s="59"/>
      <c r="W184" s="59"/>
      <c r="X184" s="59"/>
      <c r="Y184" s="59"/>
      <c r="Z184" s="59"/>
      <c r="AA184" s="59"/>
      <c r="AB184" s="59"/>
      <c r="AC184" s="59"/>
      <c r="AD184" s="59"/>
      <c r="AE184" s="59"/>
      <c r="AF184" s="59"/>
      <c r="AG184" s="59"/>
      <c r="AH184" s="59"/>
      <c r="AI184" s="59"/>
      <c r="AJ184" s="59"/>
      <c r="AK184" s="59"/>
      <c r="AL184" s="59"/>
      <c r="AM184" s="59"/>
      <c r="AN184" s="59"/>
      <c r="AO184" s="59"/>
      <c r="AP184" s="59"/>
      <c r="AQ184" s="59"/>
      <c r="AR184" s="59"/>
      <c r="AS184" s="3"/>
      <c r="AT184" s="3"/>
      <c r="AU184" s="3"/>
      <c r="AV184" s="3"/>
      <c r="AW184" s="3"/>
      <c r="AX184" s="3"/>
    </row>
    <row r="185" ht="12.0" customHeight="1">
      <c r="A185" s="59"/>
      <c r="B185" s="59"/>
      <c r="C185" s="59"/>
      <c r="D185" s="59"/>
      <c r="E185" s="59"/>
      <c r="F185" s="59"/>
      <c r="G185" s="59"/>
      <c r="H185" s="59"/>
      <c r="I185" s="59"/>
      <c r="J185" s="59"/>
      <c r="K185" s="59"/>
      <c r="L185" s="59"/>
      <c r="M185" s="59"/>
      <c r="N185" s="59"/>
      <c r="O185" s="59"/>
      <c r="P185" s="59"/>
      <c r="Q185" s="59"/>
      <c r="R185" s="59"/>
      <c r="S185" s="59"/>
      <c r="T185" s="59"/>
      <c r="U185" s="59"/>
      <c r="V185" s="59"/>
      <c r="W185" s="59"/>
      <c r="X185" s="59"/>
      <c r="Y185" s="59"/>
      <c r="Z185" s="59"/>
      <c r="AA185" s="59"/>
      <c r="AB185" s="59"/>
      <c r="AC185" s="59"/>
      <c r="AD185" s="59"/>
      <c r="AE185" s="59"/>
      <c r="AF185" s="59"/>
      <c r="AG185" s="59"/>
      <c r="AH185" s="59"/>
      <c r="AI185" s="59"/>
      <c r="AJ185" s="59"/>
      <c r="AK185" s="59"/>
      <c r="AL185" s="59"/>
      <c r="AM185" s="59"/>
      <c r="AN185" s="59"/>
      <c r="AO185" s="59"/>
      <c r="AP185" s="59"/>
      <c r="AQ185" s="59"/>
      <c r="AR185" s="59"/>
      <c r="AS185" s="3"/>
      <c r="AT185" s="3"/>
      <c r="AU185" s="3"/>
      <c r="AV185" s="3"/>
      <c r="AW185" s="3"/>
      <c r="AX185" s="3"/>
    </row>
    <row r="186" ht="12.0" customHeight="1">
      <c r="A186" s="59"/>
      <c r="B186" s="59"/>
      <c r="C186" s="59"/>
      <c r="D186" s="59"/>
      <c r="E186" s="59"/>
      <c r="F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c r="AE186" s="59"/>
      <c r="AF186" s="59"/>
      <c r="AG186" s="59"/>
      <c r="AH186" s="59"/>
      <c r="AI186" s="59"/>
      <c r="AJ186" s="59"/>
      <c r="AK186" s="59"/>
      <c r="AL186" s="59"/>
      <c r="AM186" s="59"/>
      <c r="AN186" s="59"/>
      <c r="AO186" s="59"/>
      <c r="AP186" s="59"/>
      <c r="AQ186" s="59"/>
      <c r="AR186" s="59"/>
      <c r="AS186" s="3"/>
      <c r="AT186" s="3"/>
      <c r="AU186" s="3"/>
      <c r="AV186" s="3"/>
      <c r="AW186" s="3"/>
      <c r="AX186" s="3"/>
    </row>
    <row r="187" ht="12.0" customHeight="1">
      <c r="A187" s="59"/>
      <c r="B187" s="59"/>
      <c r="C187" s="59"/>
      <c r="D187" s="59"/>
      <c r="E187" s="59"/>
      <c r="F187" s="59"/>
      <c r="G187" s="59"/>
      <c r="H187" s="59"/>
      <c r="I187" s="59"/>
      <c r="J187" s="59"/>
      <c r="K187" s="59"/>
      <c r="L187" s="59"/>
      <c r="M187" s="59"/>
      <c r="N187" s="59"/>
      <c r="O187" s="59"/>
      <c r="P187" s="59"/>
      <c r="Q187" s="59"/>
      <c r="R187" s="59"/>
      <c r="S187" s="59"/>
      <c r="T187" s="59"/>
      <c r="U187" s="59"/>
      <c r="V187" s="59"/>
      <c r="W187" s="59"/>
      <c r="X187" s="59"/>
      <c r="Y187" s="59"/>
      <c r="Z187" s="59"/>
      <c r="AA187" s="59"/>
      <c r="AB187" s="59"/>
      <c r="AC187" s="59"/>
      <c r="AD187" s="59"/>
      <c r="AE187" s="59"/>
      <c r="AF187" s="59"/>
      <c r="AG187" s="59"/>
      <c r="AH187" s="59"/>
      <c r="AI187" s="59"/>
      <c r="AJ187" s="59"/>
      <c r="AK187" s="59"/>
      <c r="AL187" s="59"/>
      <c r="AM187" s="59"/>
      <c r="AN187" s="59"/>
      <c r="AO187" s="59"/>
      <c r="AP187" s="59"/>
      <c r="AQ187" s="59"/>
      <c r="AR187" s="59"/>
      <c r="AS187" s="3"/>
      <c r="AT187" s="3"/>
      <c r="AU187" s="3"/>
      <c r="AV187" s="3"/>
      <c r="AW187" s="3"/>
      <c r="AX187" s="3"/>
    </row>
    <row r="188" ht="12.0" customHeight="1">
      <c r="A188" s="59"/>
      <c r="B188" s="59"/>
      <c r="C188" s="59"/>
      <c r="D188" s="59"/>
      <c r="E188" s="59"/>
      <c r="F188" s="59"/>
      <c r="G188" s="59"/>
      <c r="H188" s="59"/>
      <c r="I188" s="59"/>
      <c r="J188" s="59"/>
      <c r="K188" s="59"/>
      <c r="L188" s="59"/>
      <c r="M188" s="59"/>
      <c r="N188" s="59"/>
      <c r="O188" s="59"/>
      <c r="P188" s="59"/>
      <c r="Q188" s="59"/>
      <c r="R188" s="59"/>
      <c r="S188" s="59"/>
      <c r="T188" s="59"/>
      <c r="U188" s="59"/>
      <c r="V188" s="59"/>
      <c r="W188" s="59"/>
      <c r="X188" s="59"/>
      <c r="Y188" s="59"/>
      <c r="Z188" s="59"/>
      <c r="AA188" s="59"/>
      <c r="AB188" s="59"/>
      <c r="AC188" s="59"/>
      <c r="AD188" s="59"/>
      <c r="AE188" s="59"/>
      <c r="AF188" s="59"/>
      <c r="AG188" s="59"/>
      <c r="AH188" s="59"/>
      <c r="AI188" s="59"/>
      <c r="AJ188" s="59"/>
      <c r="AK188" s="59"/>
      <c r="AL188" s="59"/>
      <c r="AM188" s="59"/>
      <c r="AN188" s="59"/>
      <c r="AO188" s="59"/>
      <c r="AP188" s="59"/>
      <c r="AQ188" s="59"/>
      <c r="AR188" s="59"/>
      <c r="AS188" s="3"/>
      <c r="AT188" s="3"/>
      <c r="AU188" s="3"/>
      <c r="AV188" s="3"/>
      <c r="AW188" s="3"/>
      <c r="AX188" s="3"/>
    </row>
    <row r="189" ht="12.0" customHeight="1">
      <c r="A189" s="59"/>
      <c r="B189" s="59"/>
      <c r="C189" s="59"/>
      <c r="D189" s="59"/>
      <c r="E189" s="59"/>
      <c r="F189" s="59"/>
      <c r="G189" s="59"/>
      <c r="H189" s="59"/>
      <c r="I189" s="59"/>
      <c r="J189" s="59"/>
      <c r="K189" s="59"/>
      <c r="L189" s="59"/>
      <c r="M189" s="59"/>
      <c r="N189" s="59"/>
      <c r="O189" s="59"/>
      <c r="P189" s="59"/>
      <c r="Q189" s="59"/>
      <c r="R189" s="59"/>
      <c r="S189" s="59"/>
      <c r="T189" s="59"/>
      <c r="U189" s="59"/>
      <c r="V189" s="59"/>
      <c r="W189" s="59"/>
      <c r="X189" s="59"/>
      <c r="Y189" s="59"/>
      <c r="Z189" s="59"/>
      <c r="AA189" s="59"/>
      <c r="AB189" s="59"/>
      <c r="AC189" s="59"/>
      <c r="AD189" s="59"/>
      <c r="AE189" s="59"/>
      <c r="AF189" s="59"/>
      <c r="AG189" s="59"/>
      <c r="AH189" s="59"/>
      <c r="AI189" s="59"/>
      <c r="AJ189" s="59"/>
      <c r="AK189" s="59"/>
      <c r="AL189" s="59"/>
      <c r="AM189" s="59"/>
      <c r="AN189" s="59"/>
      <c r="AO189" s="59"/>
      <c r="AP189" s="59"/>
      <c r="AQ189" s="59"/>
      <c r="AR189" s="59"/>
      <c r="AS189" s="3"/>
      <c r="AT189" s="3"/>
      <c r="AU189" s="3"/>
      <c r="AV189" s="3"/>
      <c r="AW189" s="3"/>
      <c r="AX189" s="3"/>
    </row>
    <row r="190" ht="12.0" customHeight="1">
      <c r="A190" s="59"/>
      <c r="B190" s="59"/>
      <c r="C190" s="59"/>
      <c r="D190" s="59"/>
      <c r="E190" s="59"/>
      <c r="F190" s="59"/>
      <c r="G190" s="59"/>
      <c r="H190" s="59"/>
      <c r="I190" s="59"/>
      <c r="J190" s="59"/>
      <c r="K190" s="59"/>
      <c r="L190" s="59"/>
      <c r="M190" s="59"/>
      <c r="N190" s="59"/>
      <c r="O190" s="59"/>
      <c r="P190" s="59"/>
      <c r="Q190" s="59"/>
      <c r="R190" s="59"/>
      <c r="S190" s="59"/>
      <c r="T190" s="59"/>
      <c r="U190" s="59"/>
      <c r="V190" s="59"/>
      <c r="W190" s="59"/>
      <c r="X190" s="59"/>
      <c r="Y190" s="59"/>
      <c r="Z190" s="59"/>
      <c r="AA190" s="59"/>
      <c r="AB190" s="59"/>
      <c r="AC190" s="59"/>
      <c r="AD190" s="59"/>
      <c r="AE190" s="59"/>
      <c r="AF190" s="59"/>
      <c r="AG190" s="59"/>
      <c r="AH190" s="59"/>
      <c r="AI190" s="59"/>
      <c r="AJ190" s="59"/>
      <c r="AK190" s="59"/>
      <c r="AL190" s="59"/>
      <c r="AM190" s="59"/>
      <c r="AN190" s="59"/>
      <c r="AO190" s="59"/>
      <c r="AP190" s="59"/>
      <c r="AQ190" s="59"/>
      <c r="AR190" s="59"/>
      <c r="AS190" s="3"/>
      <c r="AT190" s="3"/>
      <c r="AU190" s="3"/>
      <c r="AV190" s="3"/>
      <c r="AW190" s="3"/>
      <c r="AX190" s="3"/>
    </row>
    <row r="191" ht="12.0" customHeight="1">
      <c r="A191" s="59"/>
      <c r="B191" s="59"/>
      <c r="C191" s="59"/>
      <c r="D191" s="59"/>
      <c r="E191" s="59"/>
      <c r="F191" s="59"/>
      <c r="G191" s="59"/>
      <c r="H191" s="59"/>
      <c r="I191" s="59"/>
      <c r="J191" s="59"/>
      <c r="K191" s="59"/>
      <c r="L191" s="59"/>
      <c r="M191" s="59"/>
      <c r="N191" s="59"/>
      <c r="O191" s="59"/>
      <c r="P191" s="59"/>
      <c r="Q191" s="59"/>
      <c r="R191" s="59"/>
      <c r="S191" s="59"/>
      <c r="T191" s="59"/>
      <c r="U191" s="59"/>
      <c r="V191" s="59"/>
      <c r="W191" s="59"/>
      <c r="X191" s="59"/>
      <c r="Y191" s="59"/>
      <c r="Z191" s="59"/>
      <c r="AA191" s="59"/>
      <c r="AB191" s="59"/>
      <c r="AC191" s="59"/>
      <c r="AD191" s="59"/>
      <c r="AE191" s="59"/>
      <c r="AF191" s="59"/>
      <c r="AG191" s="59"/>
      <c r="AH191" s="59"/>
      <c r="AI191" s="59"/>
      <c r="AJ191" s="59"/>
      <c r="AK191" s="59"/>
      <c r="AL191" s="59"/>
      <c r="AM191" s="59"/>
      <c r="AN191" s="59"/>
      <c r="AO191" s="59"/>
      <c r="AP191" s="59"/>
      <c r="AQ191" s="59"/>
      <c r="AR191" s="59"/>
      <c r="AS191" s="3"/>
      <c r="AT191" s="3"/>
      <c r="AU191" s="3"/>
      <c r="AV191" s="3"/>
      <c r="AW191" s="3"/>
      <c r="AX191" s="3"/>
    </row>
    <row r="192" ht="12.0" customHeight="1">
      <c r="A192" s="59"/>
      <c r="B192" s="59"/>
      <c r="C192" s="59"/>
      <c r="D192" s="59"/>
      <c r="E192" s="59"/>
      <c r="F192" s="59"/>
      <c r="G192" s="59"/>
      <c r="H192" s="59"/>
      <c r="I192" s="59"/>
      <c r="J192" s="59"/>
      <c r="K192" s="59"/>
      <c r="L192" s="59"/>
      <c r="M192" s="59"/>
      <c r="N192" s="59"/>
      <c r="O192" s="59"/>
      <c r="P192" s="59"/>
      <c r="Q192" s="59"/>
      <c r="R192" s="59"/>
      <c r="S192" s="59"/>
      <c r="T192" s="59"/>
      <c r="U192" s="59"/>
      <c r="V192" s="59"/>
      <c r="W192" s="59"/>
      <c r="X192" s="59"/>
      <c r="Y192" s="59"/>
      <c r="Z192" s="59"/>
      <c r="AA192" s="59"/>
      <c r="AB192" s="59"/>
      <c r="AC192" s="59"/>
      <c r="AD192" s="59"/>
      <c r="AE192" s="59"/>
      <c r="AF192" s="59"/>
      <c r="AG192" s="59"/>
      <c r="AH192" s="59"/>
      <c r="AI192" s="59"/>
      <c r="AJ192" s="59"/>
      <c r="AK192" s="59"/>
      <c r="AL192" s="59"/>
      <c r="AM192" s="59"/>
      <c r="AN192" s="59"/>
      <c r="AO192" s="59"/>
      <c r="AP192" s="59"/>
      <c r="AQ192" s="59"/>
      <c r="AR192" s="3"/>
      <c r="AS192" s="3"/>
      <c r="AT192" s="3"/>
      <c r="AU192" s="3"/>
      <c r="AV192" s="3"/>
      <c r="AW192" s="3"/>
      <c r="AX192" s="3"/>
    </row>
    <row r="193" ht="12.0" customHeight="1">
      <c r="A193" s="59"/>
      <c r="B193" s="59"/>
      <c r="C193" s="59"/>
      <c r="D193" s="59"/>
      <c r="E193" s="59"/>
      <c r="F193" s="59"/>
      <c r="G193" s="59"/>
      <c r="H193" s="59"/>
      <c r="I193" s="59"/>
      <c r="J193" s="59"/>
      <c r="K193" s="59"/>
      <c r="L193" s="59"/>
      <c r="M193" s="59"/>
      <c r="N193" s="59"/>
      <c r="O193" s="59"/>
      <c r="P193" s="59"/>
      <c r="Q193" s="59"/>
      <c r="R193" s="59"/>
      <c r="S193" s="59"/>
      <c r="T193" s="59"/>
      <c r="U193" s="59"/>
      <c r="V193" s="59"/>
      <c r="W193" s="59"/>
      <c r="X193" s="59"/>
      <c r="Y193" s="59"/>
      <c r="Z193" s="59"/>
      <c r="AA193" s="59"/>
      <c r="AB193" s="59"/>
      <c r="AC193" s="59"/>
      <c r="AD193" s="59"/>
      <c r="AE193" s="59"/>
      <c r="AF193" s="59"/>
      <c r="AG193" s="59"/>
      <c r="AH193" s="59"/>
      <c r="AI193" s="59"/>
      <c r="AJ193" s="59"/>
      <c r="AK193" s="59"/>
      <c r="AL193" s="59"/>
      <c r="AM193" s="59"/>
      <c r="AN193" s="59"/>
      <c r="AO193" s="59"/>
      <c r="AP193" s="59"/>
      <c r="AQ193" s="59"/>
      <c r="AR193" s="3"/>
      <c r="AS193" s="3"/>
      <c r="AT193" s="3"/>
      <c r="AU193" s="3"/>
      <c r="AV193" s="3"/>
      <c r="AW193" s="3"/>
      <c r="AX193" s="3"/>
    </row>
    <row r="194" ht="12.0" customHeight="1">
      <c r="A194" s="59"/>
      <c r="B194" s="59"/>
      <c r="C194" s="59"/>
      <c r="D194" s="59"/>
      <c r="E194" s="59"/>
      <c r="F194" s="59"/>
      <c r="G194" s="59"/>
      <c r="H194" s="59"/>
      <c r="I194" s="59"/>
      <c r="J194" s="59"/>
      <c r="K194" s="59"/>
      <c r="L194" s="59"/>
      <c r="M194" s="59"/>
      <c r="N194" s="59"/>
      <c r="O194" s="59"/>
      <c r="P194" s="59"/>
      <c r="Q194" s="59"/>
      <c r="R194" s="59"/>
      <c r="S194" s="59"/>
      <c r="T194" s="59"/>
      <c r="U194" s="59"/>
      <c r="V194" s="59"/>
      <c r="W194" s="59"/>
      <c r="X194" s="59"/>
      <c r="Y194" s="59"/>
      <c r="Z194" s="59"/>
      <c r="AA194" s="59"/>
      <c r="AB194" s="59"/>
      <c r="AC194" s="59"/>
      <c r="AD194" s="59"/>
      <c r="AE194" s="59"/>
      <c r="AF194" s="59"/>
      <c r="AG194" s="59"/>
      <c r="AH194" s="59"/>
      <c r="AI194" s="59"/>
      <c r="AJ194" s="59"/>
      <c r="AK194" s="59"/>
      <c r="AL194" s="59"/>
      <c r="AM194" s="59"/>
      <c r="AN194" s="59"/>
      <c r="AO194" s="59"/>
      <c r="AP194" s="59"/>
      <c r="AQ194" s="59"/>
      <c r="AR194" s="3"/>
      <c r="AS194" s="3"/>
      <c r="AT194" s="3"/>
      <c r="AU194" s="3"/>
      <c r="AV194" s="3"/>
      <c r="AW194" s="3"/>
      <c r="AX194" s="3"/>
    </row>
    <row r="195" ht="12.0" customHeight="1">
      <c r="A195" s="59"/>
      <c r="B195" s="59"/>
      <c r="C195" s="59"/>
      <c r="D195" s="59"/>
      <c r="E195" s="59"/>
      <c r="F195" s="59"/>
      <c r="G195" s="59"/>
      <c r="H195" s="59"/>
      <c r="I195" s="59"/>
      <c r="J195" s="59"/>
      <c r="K195" s="59"/>
      <c r="L195" s="59"/>
      <c r="M195" s="59"/>
      <c r="N195" s="59"/>
      <c r="O195" s="59"/>
      <c r="P195" s="59"/>
      <c r="Q195" s="59"/>
      <c r="R195" s="59"/>
      <c r="S195" s="59"/>
      <c r="T195" s="59"/>
      <c r="U195" s="59"/>
      <c r="V195" s="59"/>
      <c r="W195" s="59"/>
      <c r="X195" s="59"/>
      <c r="Y195" s="59"/>
      <c r="Z195" s="59"/>
      <c r="AA195" s="59"/>
      <c r="AB195" s="59"/>
      <c r="AC195" s="59"/>
      <c r="AD195" s="59"/>
      <c r="AE195" s="59"/>
      <c r="AF195" s="59"/>
      <c r="AG195" s="59"/>
      <c r="AH195" s="59"/>
      <c r="AI195" s="59"/>
      <c r="AJ195" s="59"/>
      <c r="AK195" s="59"/>
      <c r="AL195" s="59"/>
      <c r="AM195" s="59"/>
      <c r="AN195" s="59"/>
      <c r="AO195" s="59"/>
      <c r="AP195" s="59"/>
      <c r="AQ195" s="59"/>
      <c r="AR195" s="3"/>
      <c r="AS195" s="3"/>
      <c r="AT195" s="3"/>
      <c r="AU195" s="3"/>
      <c r="AV195" s="3"/>
      <c r="AW195" s="3"/>
      <c r="AX195" s="3"/>
    </row>
    <row r="196" ht="12.0" customHeight="1">
      <c r="A196" s="59"/>
      <c r="B196" s="59"/>
      <c r="C196" s="59"/>
      <c r="D196" s="59"/>
      <c r="E196" s="59"/>
      <c r="F196" s="59"/>
      <c r="G196" s="59"/>
      <c r="H196" s="59"/>
      <c r="I196" s="59"/>
      <c r="J196" s="59"/>
      <c r="K196" s="59"/>
      <c r="L196" s="59"/>
      <c r="M196" s="59"/>
      <c r="N196" s="59"/>
      <c r="O196" s="59"/>
      <c r="P196" s="59"/>
      <c r="Q196" s="59"/>
      <c r="R196" s="59"/>
      <c r="S196" s="59"/>
      <c r="T196" s="59"/>
      <c r="U196" s="59"/>
      <c r="V196" s="59"/>
      <c r="W196" s="59"/>
      <c r="X196" s="59"/>
      <c r="Y196" s="59"/>
      <c r="Z196" s="59"/>
      <c r="AA196" s="59"/>
      <c r="AB196" s="59"/>
      <c r="AC196" s="59"/>
      <c r="AD196" s="59"/>
      <c r="AE196" s="59"/>
      <c r="AF196" s="59"/>
      <c r="AG196" s="59"/>
      <c r="AH196" s="59"/>
      <c r="AI196" s="59"/>
      <c r="AJ196" s="59"/>
      <c r="AK196" s="59"/>
      <c r="AL196" s="59"/>
      <c r="AM196" s="59"/>
      <c r="AN196" s="59"/>
      <c r="AO196" s="59"/>
      <c r="AP196" s="59"/>
      <c r="AQ196" s="59"/>
      <c r="AR196" s="3"/>
      <c r="AS196" s="3"/>
      <c r="AT196" s="3"/>
      <c r="AU196" s="3"/>
      <c r="AV196" s="3"/>
      <c r="AW196" s="3"/>
      <c r="AX196" s="3"/>
    </row>
    <row r="197" ht="12.0" customHeight="1">
      <c r="A197" s="59"/>
      <c r="B197" s="59"/>
      <c r="C197" s="59"/>
      <c r="D197" s="59"/>
      <c r="E197" s="59"/>
      <c r="F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c r="AD197" s="59"/>
      <c r="AE197" s="59"/>
      <c r="AF197" s="59"/>
      <c r="AG197" s="59"/>
      <c r="AH197" s="59"/>
      <c r="AI197" s="59"/>
      <c r="AJ197" s="59"/>
      <c r="AK197" s="59"/>
      <c r="AL197" s="59"/>
      <c r="AM197" s="59"/>
      <c r="AN197" s="59"/>
      <c r="AO197" s="59"/>
      <c r="AP197" s="59"/>
      <c r="AQ197" s="59"/>
      <c r="AR197" s="3"/>
      <c r="AS197" s="3"/>
      <c r="AT197" s="3"/>
      <c r="AU197" s="3"/>
      <c r="AV197" s="3"/>
      <c r="AW197" s="3"/>
      <c r="AX197" s="3"/>
    </row>
    <row r="198" ht="12.0" customHeight="1">
      <c r="A198" s="59"/>
      <c r="B198" s="59"/>
      <c r="C198" s="59"/>
      <c r="D198" s="59"/>
      <c r="E198" s="59"/>
      <c r="F198" s="59"/>
      <c r="G198" s="59"/>
      <c r="H198" s="59"/>
      <c r="I198" s="59"/>
      <c r="J198" s="59"/>
      <c r="K198" s="59"/>
      <c r="L198" s="59"/>
      <c r="M198" s="59"/>
      <c r="N198" s="59"/>
      <c r="O198" s="59"/>
      <c r="P198" s="59"/>
      <c r="Q198" s="59"/>
      <c r="R198" s="59"/>
      <c r="S198" s="59"/>
      <c r="T198" s="59"/>
      <c r="U198" s="59"/>
      <c r="V198" s="59"/>
      <c r="W198" s="59"/>
      <c r="X198" s="59"/>
      <c r="Y198" s="59"/>
      <c r="Z198" s="59"/>
      <c r="AA198" s="59"/>
      <c r="AB198" s="59"/>
      <c r="AC198" s="59"/>
      <c r="AD198" s="59"/>
      <c r="AE198" s="59"/>
      <c r="AF198" s="59"/>
      <c r="AG198" s="59"/>
      <c r="AH198" s="59"/>
      <c r="AI198" s="59"/>
      <c r="AJ198" s="59"/>
      <c r="AK198" s="59"/>
      <c r="AL198" s="59"/>
      <c r="AM198" s="59"/>
      <c r="AN198" s="59"/>
      <c r="AO198" s="59"/>
      <c r="AP198" s="59"/>
      <c r="AQ198" s="59"/>
      <c r="AR198" s="3"/>
      <c r="AS198" s="3"/>
      <c r="AT198" s="3"/>
      <c r="AU198" s="3"/>
      <c r="AV198" s="3"/>
      <c r="AW198" s="3"/>
      <c r="AX198" s="3"/>
    </row>
    <row r="199" ht="12.0" customHeight="1">
      <c r="A199" s="59"/>
      <c r="B199" s="59"/>
      <c r="C199" s="59"/>
      <c r="D199" s="59"/>
      <c r="E199" s="59"/>
      <c r="F199" s="59"/>
      <c r="G199" s="59"/>
      <c r="H199" s="59"/>
      <c r="I199" s="59"/>
      <c r="J199" s="59"/>
      <c r="K199" s="59"/>
      <c r="L199" s="59"/>
      <c r="M199" s="59"/>
      <c r="N199" s="59"/>
      <c r="O199" s="59"/>
      <c r="P199" s="59"/>
      <c r="Q199" s="59"/>
      <c r="R199" s="59"/>
      <c r="S199" s="59"/>
      <c r="T199" s="59"/>
      <c r="U199" s="59"/>
      <c r="V199" s="59"/>
      <c r="W199" s="59"/>
      <c r="X199" s="59"/>
      <c r="Y199" s="59"/>
      <c r="Z199" s="59"/>
      <c r="AA199" s="59"/>
      <c r="AB199" s="59"/>
      <c r="AC199" s="59"/>
      <c r="AD199" s="59"/>
      <c r="AE199" s="59"/>
      <c r="AF199" s="59"/>
      <c r="AG199" s="59"/>
      <c r="AH199" s="59"/>
      <c r="AI199" s="59"/>
      <c r="AJ199" s="59"/>
      <c r="AK199" s="59"/>
      <c r="AL199" s="59"/>
      <c r="AM199" s="59"/>
      <c r="AN199" s="59"/>
      <c r="AO199" s="59"/>
      <c r="AP199" s="59"/>
      <c r="AQ199" s="59"/>
      <c r="AR199" s="3"/>
      <c r="AS199" s="3"/>
      <c r="AT199" s="3"/>
      <c r="AU199" s="3"/>
      <c r="AV199" s="3"/>
      <c r="AW199" s="3"/>
      <c r="AX199" s="3"/>
    </row>
    <row r="200" ht="12.0" customHeight="1">
      <c r="A200" s="59"/>
      <c r="B200" s="59"/>
      <c r="C200" s="59"/>
      <c r="D200" s="59"/>
      <c r="E200" s="59"/>
      <c r="F200" s="59"/>
      <c r="G200" s="59"/>
      <c r="H200" s="59"/>
      <c r="I200" s="59"/>
      <c r="J200" s="59"/>
      <c r="K200" s="59"/>
      <c r="L200" s="59"/>
      <c r="M200" s="59"/>
      <c r="N200" s="59"/>
      <c r="O200" s="59"/>
      <c r="P200" s="59"/>
      <c r="Q200" s="59"/>
      <c r="R200" s="59"/>
      <c r="S200" s="59"/>
      <c r="T200" s="59"/>
      <c r="U200" s="59"/>
      <c r="V200" s="59"/>
      <c r="W200" s="59"/>
      <c r="X200" s="59"/>
      <c r="Y200" s="59"/>
      <c r="Z200" s="59"/>
      <c r="AA200" s="59"/>
      <c r="AB200" s="59"/>
      <c r="AC200" s="59"/>
      <c r="AD200" s="59"/>
      <c r="AE200" s="59"/>
      <c r="AF200" s="59"/>
      <c r="AG200" s="59"/>
      <c r="AH200" s="59"/>
      <c r="AI200" s="59"/>
      <c r="AJ200" s="59"/>
      <c r="AK200" s="59"/>
      <c r="AL200" s="59"/>
      <c r="AM200" s="59"/>
      <c r="AN200" s="59"/>
      <c r="AO200" s="59"/>
      <c r="AP200" s="59"/>
      <c r="AQ200" s="59"/>
      <c r="AR200" s="3"/>
      <c r="AS200" s="3"/>
      <c r="AT200" s="3"/>
      <c r="AU200" s="3"/>
      <c r="AV200" s="3"/>
      <c r="AW200" s="3"/>
      <c r="AX200" s="3"/>
    </row>
    <row r="201" ht="12.0" customHeight="1">
      <c r="A201" s="59"/>
      <c r="B201" s="59"/>
      <c r="C201" s="59"/>
      <c r="D201" s="59"/>
      <c r="E201" s="59"/>
      <c r="F201" s="59"/>
      <c r="G201" s="59"/>
      <c r="H201" s="59"/>
      <c r="I201" s="59"/>
      <c r="J201" s="59"/>
      <c r="K201" s="59"/>
      <c r="L201" s="59"/>
      <c r="M201" s="59"/>
      <c r="N201" s="59"/>
      <c r="O201" s="59"/>
      <c r="P201" s="59"/>
      <c r="Q201" s="59"/>
      <c r="R201" s="59"/>
      <c r="S201" s="59"/>
      <c r="T201" s="59"/>
      <c r="U201" s="59"/>
      <c r="V201" s="59"/>
      <c r="W201" s="59"/>
      <c r="X201" s="59"/>
      <c r="Y201" s="59"/>
      <c r="Z201" s="59"/>
      <c r="AA201" s="59"/>
      <c r="AB201" s="59"/>
      <c r="AC201" s="59"/>
      <c r="AD201" s="59"/>
      <c r="AE201" s="59"/>
      <c r="AF201" s="59"/>
      <c r="AG201" s="59"/>
      <c r="AH201" s="59"/>
      <c r="AI201" s="59"/>
      <c r="AJ201" s="59"/>
      <c r="AK201" s="59"/>
      <c r="AL201" s="59"/>
      <c r="AM201" s="59"/>
      <c r="AN201" s="59"/>
      <c r="AO201" s="59"/>
      <c r="AP201" s="59"/>
      <c r="AQ201" s="59"/>
      <c r="AR201" s="3"/>
      <c r="AS201" s="3"/>
      <c r="AT201" s="3"/>
      <c r="AU201" s="3"/>
      <c r="AV201" s="3"/>
      <c r="AW201" s="3"/>
      <c r="AX201" s="3"/>
    </row>
    <row r="202" ht="12.0" customHeight="1">
      <c r="A202" s="59"/>
      <c r="B202" s="59"/>
      <c r="C202" s="59"/>
      <c r="D202" s="59"/>
      <c r="E202" s="59"/>
      <c r="F202" s="59"/>
      <c r="G202" s="59"/>
      <c r="H202" s="59"/>
      <c r="I202" s="59"/>
      <c r="J202" s="59"/>
      <c r="K202" s="59"/>
      <c r="L202" s="59"/>
      <c r="M202" s="59"/>
      <c r="N202" s="59"/>
      <c r="O202" s="59"/>
      <c r="P202" s="59"/>
      <c r="Q202" s="59"/>
      <c r="R202" s="59"/>
      <c r="S202" s="59"/>
      <c r="T202" s="59"/>
      <c r="U202" s="59"/>
      <c r="V202" s="59"/>
      <c r="W202" s="59"/>
      <c r="X202" s="59"/>
      <c r="Y202" s="59"/>
      <c r="Z202" s="59"/>
      <c r="AA202" s="59"/>
      <c r="AB202" s="59"/>
      <c r="AC202" s="59"/>
      <c r="AD202" s="59"/>
      <c r="AE202" s="59"/>
      <c r="AF202" s="59"/>
      <c r="AG202" s="59"/>
      <c r="AH202" s="59"/>
      <c r="AI202" s="59"/>
      <c r="AJ202" s="59"/>
      <c r="AK202" s="59"/>
      <c r="AL202" s="59"/>
      <c r="AM202" s="59"/>
      <c r="AN202" s="59"/>
      <c r="AO202" s="59"/>
      <c r="AP202" s="59"/>
      <c r="AQ202" s="59"/>
      <c r="AR202" s="3"/>
      <c r="AS202" s="3"/>
      <c r="AT202" s="3"/>
      <c r="AU202" s="3"/>
      <c r="AV202" s="3"/>
      <c r="AW202" s="3"/>
      <c r="AX202" s="3"/>
    </row>
    <row r="203" ht="12.0" customHeight="1">
      <c r="A203" s="59"/>
      <c r="B203" s="59"/>
      <c r="C203" s="59"/>
      <c r="D203" s="59"/>
      <c r="E203" s="59"/>
      <c r="F203" s="59"/>
      <c r="G203" s="59"/>
      <c r="H203" s="59"/>
      <c r="I203" s="59"/>
      <c r="J203" s="59"/>
      <c r="K203" s="59"/>
      <c r="L203" s="59"/>
      <c r="M203" s="59"/>
      <c r="N203" s="59"/>
      <c r="O203" s="59"/>
      <c r="P203" s="59"/>
      <c r="Q203" s="59"/>
      <c r="R203" s="59"/>
      <c r="S203" s="59"/>
      <c r="T203" s="59"/>
      <c r="U203" s="59"/>
      <c r="V203" s="59"/>
      <c r="W203" s="59"/>
      <c r="X203" s="59"/>
      <c r="Y203" s="59"/>
      <c r="Z203" s="59"/>
      <c r="AA203" s="59"/>
      <c r="AB203" s="59"/>
      <c r="AC203" s="59"/>
      <c r="AD203" s="59"/>
      <c r="AE203" s="59"/>
      <c r="AF203" s="59"/>
      <c r="AG203" s="59"/>
      <c r="AH203" s="59"/>
      <c r="AI203" s="59"/>
      <c r="AJ203" s="59"/>
      <c r="AK203" s="59"/>
      <c r="AL203" s="59"/>
      <c r="AM203" s="59"/>
      <c r="AN203" s="59"/>
      <c r="AO203" s="59"/>
      <c r="AP203" s="59"/>
      <c r="AQ203" s="59"/>
      <c r="AR203" s="3"/>
      <c r="AS203" s="3"/>
      <c r="AT203" s="3"/>
      <c r="AU203" s="3"/>
      <c r="AV203" s="3"/>
      <c r="AW203" s="3"/>
      <c r="AX203" s="3"/>
    </row>
    <row r="204" ht="12.0" customHeight="1">
      <c r="A204" s="59"/>
      <c r="B204" s="59"/>
      <c r="C204" s="59"/>
      <c r="D204" s="59"/>
      <c r="E204" s="59"/>
      <c r="F204" s="59"/>
      <c r="G204" s="59"/>
      <c r="H204" s="59"/>
      <c r="I204" s="59"/>
      <c r="J204" s="59"/>
      <c r="K204" s="59"/>
      <c r="L204" s="59"/>
      <c r="M204" s="59"/>
      <c r="N204" s="59"/>
      <c r="O204" s="59"/>
      <c r="P204" s="59"/>
      <c r="Q204" s="59"/>
      <c r="R204" s="59"/>
      <c r="S204" s="59"/>
      <c r="T204" s="59"/>
      <c r="U204" s="59"/>
      <c r="V204" s="59"/>
      <c r="W204" s="59"/>
      <c r="X204" s="59"/>
      <c r="Y204" s="59"/>
      <c r="Z204" s="59"/>
      <c r="AA204" s="59"/>
      <c r="AB204" s="59"/>
      <c r="AC204" s="59"/>
      <c r="AD204" s="59"/>
      <c r="AE204" s="59"/>
      <c r="AF204" s="59"/>
      <c r="AG204" s="59"/>
      <c r="AH204" s="59"/>
      <c r="AI204" s="59"/>
      <c r="AJ204" s="59"/>
      <c r="AK204" s="59"/>
      <c r="AL204" s="59"/>
      <c r="AM204" s="59"/>
      <c r="AN204" s="59"/>
      <c r="AO204" s="59"/>
      <c r="AP204" s="59"/>
      <c r="AQ204" s="59"/>
      <c r="AR204" s="3"/>
      <c r="AS204" s="3"/>
      <c r="AT204" s="3"/>
      <c r="AU204" s="3"/>
      <c r="AV204" s="3"/>
      <c r="AW204" s="3"/>
      <c r="AX204" s="3"/>
    </row>
    <row r="205" ht="12.0" customHeight="1">
      <c r="A205" s="59"/>
      <c r="B205" s="59"/>
      <c r="C205" s="59"/>
      <c r="D205" s="59"/>
      <c r="E205" s="59"/>
      <c r="F205" s="59"/>
      <c r="G205" s="59"/>
      <c r="H205" s="59"/>
      <c r="I205" s="59"/>
      <c r="J205" s="59"/>
      <c r="K205" s="59"/>
      <c r="L205" s="59"/>
      <c r="M205" s="59"/>
      <c r="N205" s="59"/>
      <c r="O205" s="59"/>
      <c r="P205" s="59"/>
      <c r="Q205" s="59"/>
      <c r="R205" s="59"/>
      <c r="S205" s="59"/>
      <c r="T205" s="59"/>
      <c r="U205" s="59"/>
      <c r="V205" s="59"/>
      <c r="W205" s="59"/>
      <c r="X205" s="59"/>
      <c r="Y205" s="59"/>
      <c r="Z205" s="59"/>
      <c r="AA205" s="59"/>
      <c r="AB205" s="59"/>
      <c r="AC205" s="59"/>
      <c r="AD205" s="59"/>
      <c r="AE205" s="59"/>
      <c r="AF205" s="59"/>
      <c r="AG205" s="59"/>
      <c r="AH205" s="59"/>
      <c r="AI205" s="59"/>
      <c r="AJ205" s="59"/>
      <c r="AK205" s="59"/>
      <c r="AL205" s="59"/>
      <c r="AM205" s="59"/>
      <c r="AN205" s="59"/>
      <c r="AO205" s="59"/>
      <c r="AP205" s="59"/>
      <c r="AQ205" s="59"/>
      <c r="AR205" s="3"/>
      <c r="AS205" s="3"/>
      <c r="AT205" s="3"/>
      <c r="AU205" s="3"/>
      <c r="AV205" s="3"/>
      <c r="AW205" s="3"/>
      <c r="AX205" s="3"/>
    </row>
    <row r="206" ht="12.0" customHeight="1">
      <c r="A206" s="59"/>
      <c r="B206" s="59"/>
      <c r="C206" s="59"/>
      <c r="D206" s="59"/>
      <c r="E206" s="59"/>
      <c r="F206" s="59"/>
      <c r="G206" s="59"/>
      <c r="H206" s="59"/>
      <c r="I206" s="59"/>
      <c r="J206" s="59"/>
      <c r="K206" s="59"/>
      <c r="L206" s="59"/>
      <c r="M206" s="59"/>
      <c r="N206" s="59"/>
      <c r="O206" s="59"/>
      <c r="P206" s="59"/>
      <c r="Q206" s="59"/>
      <c r="R206" s="59"/>
      <c r="S206" s="59"/>
      <c r="T206" s="59"/>
      <c r="U206" s="59"/>
      <c r="V206" s="59"/>
      <c r="W206" s="59"/>
      <c r="X206" s="59"/>
      <c r="Y206" s="59"/>
      <c r="Z206" s="59"/>
      <c r="AA206" s="59"/>
      <c r="AB206" s="59"/>
      <c r="AC206" s="59"/>
      <c r="AD206" s="59"/>
      <c r="AE206" s="59"/>
      <c r="AF206" s="59"/>
      <c r="AG206" s="59"/>
      <c r="AH206" s="59"/>
      <c r="AI206" s="59"/>
      <c r="AJ206" s="59"/>
      <c r="AK206" s="59"/>
      <c r="AL206" s="59"/>
      <c r="AM206" s="59"/>
      <c r="AN206" s="59"/>
      <c r="AO206" s="59"/>
      <c r="AP206" s="59"/>
      <c r="AQ206" s="59"/>
      <c r="AR206" s="3"/>
      <c r="AS206" s="3"/>
      <c r="AT206" s="3"/>
      <c r="AU206" s="3"/>
      <c r="AV206" s="3"/>
      <c r="AW206" s="3"/>
      <c r="AX206" s="3"/>
    </row>
    <row r="207" ht="12.0" customHeight="1">
      <c r="A207" s="59"/>
      <c r="B207" s="59"/>
      <c r="C207" s="59"/>
      <c r="D207" s="59"/>
      <c r="E207" s="59"/>
      <c r="F207" s="59"/>
      <c r="G207" s="59"/>
      <c r="H207" s="59"/>
      <c r="I207" s="59"/>
      <c r="J207" s="59"/>
      <c r="K207" s="59"/>
      <c r="L207" s="59"/>
      <c r="M207" s="59"/>
      <c r="N207" s="59"/>
      <c r="O207" s="59"/>
      <c r="P207" s="59"/>
      <c r="Q207" s="59"/>
      <c r="R207" s="59"/>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9"/>
      <c r="AR207" s="3"/>
      <c r="AS207" s="3"/>
      <c r="AT207" s="3"/>
      <c r="AU207" s="3"/>
      <c r="AV207" s="3"/>
      <c r="AW207" s="3"/>
      <c r="AX207" s="3"/>
    </row>
    <row r="208" ht="12.0" customHeight="1">
      <c r="A208" s="59"/>
      <c r="B208" s="59"/>
      <c r="C208" s="59"/>
      <c r="D208" s="59"/>
      <c r="E208" s="59"/>
      <c r="F208" s="59"/>
      <c r="G208" s="59"/>
      <c r="H208" s="59"/>
      <c r="I208" s="59"/>
      <c r="J208" s="59"/>
      <c r="K208" s="59"/>
      <c r="L208" s="59"/>
      <c r="M208" s="59"/>
      <c r="N208" s="59"/>
      <c r="O208" s="59"/>
      <c r="P208" s="59"/>
      <c r="Q208" s="59"/>
      <c r="R208" s="59"/>
      <c r="S208" s="59"/>
      <c r="T208" s="59"/>
      <c r="U208" s="59"/>
      <c r="V208" s="59"/>
      <c r="W208" s="59"/>
      <c r="X208" s="59"/>
      <c r="Y208" s="59"/>
      <c r="Z208" s="59"/>
      <c r="AA208" s="59"/>
      <c r="AB208" s="59"/>
      <c r="AC208" s="59"/>
      <c r="AD208" s="59"/>
      <c r="AE208" s="59"/>
      <c r="AF208" s="59"/>
      <c r="AG208" s="59"/>
      <c r="AH208" s="59"/>
      <c r="AI208" s="59"/>
      <c r="AJ208" s="59"/>
      <c r="AK208" s="59"/>
      <c r="AL208" s="59"/>
      <c r="AM208" s="59"/>
      <c r="AN208" s="59"/>
      <c r="AO208" s="59"/>
      <c r="AP208" s="59"/>
      <c r="AQ208" s="59"/>
      <c r="AR208" s="3"/>
      <c r="AS208" s="3"/>
      <c r="AT208" s="3"/>
      <c r="AU208" s="3"/>
      <c r="AV208" s="3"/>
      <c r="AW208" s="3"/>
      <c r="AX208" s="3"/>
    </row>
    <row r="209" ht="12.0" customHeight="1">
      <c r="A209" s="59"/>
      <c r="B209" s="59"/>
      <c r="C209" s="59"/>
      <c r="D209" s="59"/>
      <c r="E209" s="59"/>
      <c r="F209" s="59"/>
      <c r="G209" s="59"/>
      <c r="H209" s="59"/>
      <c r="I209" s="59"/>
      <c r="J209" s="59"/>
      <c r="K209" s="59"/>
      <c r="L209" s="59"/>
      <c r="M209" s="59"/>
      <c r="N209" s="59"/>
      <c r="O209" s="59"/>
      <c r="P209" s="59"/>
      <c r="Q209" s="59"/>
      <c r="R209" s="59"/>
      <c r="S209" s="59"/>
      <c r="T209" s="59"/>
      <c r="U209" s="59"/>
      <c r="V209" s="59"/>
      <c r="W209" s="59"/>
      <c r="X209" s="59"/>
      <c r="Y209" s="59"/>
      <c r="Z209" s="59"/>
      <c r="AA209" s="59"/>
      <c r="AB209" s="59"/>
      <c r="AC209" s="59"/>
      <c r="AD209" s="59"/>
      <c r="AE209" s="59"/>
      <c r="AF209" s="59"/>
      <c r="AG209" s="59"/>
      <c r="AH209" s="59"/>
      <c r="AI209" s="59"/>
      <c r="AJ209" s="59"/>
      <c r="AK209" s="59"/>
      <c r="AL209" s="59"/>
      <c r="AM209" s="59"/>
      <c r="AN209" s="59"/>
      <c r="AO209" s="59"/>
      <c r="AP209" s="59"/>
      <c r="AQ209" s="59"/>
      <c r="AR209" s="3"/>
      <c r="AS209" s="3"/>
      <c r="AT209" s="3"/>
      <c r="AU209" s="3"/>
      <c r="AV209" s="3"/>
      <c r="AW209" s="3"/>
      <c r="AX209" s="3"/>
    </row>
    <row r="210" ht="12.0" customHeight="1">
      <c r="A210" s="59"/>
      <c r="B210" s="59"/>
      <c r="C210" s="59"/>
      <c r="D210" s="59"/>
      <c r="E210" s="59"/>
      <c r="F210" s="59"/>
      <c r="G210" s="59"/>
      <c r="H210" s="59"/>
      <c r="I210" s="59"/>
      <c r="J210" s="59"/>
      <c r="K210" s="59"/>
      <c r="L210" s="59"/>
      <c r="M210" s="59"/>
      <c r="N210" s="59"/>
      <c r="O210" s="59"/>
      <c r="P210" s="59"/>
      <c r="Q210" s="59"/>
      <c r="R210" s="59"/>
      <c r="S210" s="59"/>
      <c r="T210" s="59"/>
      <c r="U210" s="59"/>
      <c r="V210" s="59"/>
      <c r="W210" s="59"/>
      <c r="X210" s="59"/>
      <c r="Y210" s="59"/>
      <c r="Z210" s="59"/>
      <c r="AA210" s="59"/>
      <c r="AB210" s="59"/>
      <c r="AC210" s="59"/>
      <c r="AD210" s="59"/>
      <c r="AE210" s="59"/>
      <c r="AF210" s="59"/>
      <c r="AG210" s="59"/>
      <c r="AH210" s="59"/>
      <c r="AI210" s="59"/>
      <c r="AJ210" s="59"/>
      <c r="AK210" s="59"/>
      <c r="AL210" s="59"/>
      <c r="AM210" s="59"/>
      <c r="AN210" s="59"/>
      <c r="AO210" s="59"/>
      <c r="AP210" s="59"/>
      <c r="AQ210" s="59"/>
      <c r="AR210" s="3"/>
      <c r="AS210" s="3"/>
      <c r="AT210" s="3"/>
      <c r="AU210" s="3"/>
      <c r="AV210" s="3"/>
      <c r="AW210" s="3"/>
      <c r="AX210" s="3"/>
    </row>
    <row r="211" ht="12.0" customHeight="1">
      <c r="A211" s="59"/>
      <c r="B211" s="59"/>
      <c r="C211" s="59"/>
      <c r="D211" s="59"/>
      <c r="E211" s="59"/>
      <c r="F211" s="59"/>
      <c r="G211" s="59"/>
      <c r="H211" s="59"/>
      <c r="I211" s="59"/>
      <c r="J211" s="59"/>
      <c r="K211" s="59"/>
      <c r="L211" s="59"/>
      <c r="M211" s="59"/>
      <c r="N211" s="59"/>
      <c r="O211" s="59"/>
      <c r="P211" s="59"/>
      <c r="Q211" s="59"/>
      <c r="R211" s="59"/>
      <c r="S211" s="59"/>
      <c r="T211" s="59"/>
      <c r="U211" s="59"/>
      <c r="V211" s="59"/>
      <c r="W211" s="59"/>
      <c r="X211" s="59"/>
      <c r="Y211" s="59"/>
      <c r="Z211" s="59"/>
      <c r="AA211" s="59"/>
      <c r="AB211" s="59"/>
      <c r="AC211" s="59"/>
      <c r="AD211" s="59"/>
      <c r="AE211" s="59"/>
      <c r="AF211" s="59"/>
      <c r="AG211" s="59"/>
      <c r="AH211" s="59"/>
      <c r="AI211" s="59"/>
      <c r="AJ211" s="59"/>
      <c r="AK211" s="59"/>
      <c r="AL211" s="59"/>
      <c r="AM211" s="59"/>
      <c r="AN211" s="59"/>
      <c r="AO211" s="59"/>
      <c r="AP211" s="59"/>
      <c r="AQ211" s="59"/>
      <c r="AR211" s="3"/>
      <c r="AS211" s="3"/>
      <c r="AT211" s="3"/>
      <c r="AU211" s="3"/>
      <c r="AV211" s="3"/>
      <c r="AW211" s="3"/>
      <c r="AX211" s="3"/>
    </row>
    <row r="212" ht="12.0" customHeight="1">
      <c r="A212" s="59"/>
      <c r="B212" s="59"/>
      <c r="C212" s="59"/>
      <c r="D212" s="59"/>
      <c r="E212" s="59"/>
      <c r="F212" s="59"/>
      <c r="G212" s="59"/>
      <c r="H212" s="59"/>
      <c r="I212" s="59"/>
      <c r="J212" s="59"/>
      <c r="K212" s="59"/>
      <c r="L212" s="59"/>
      <c r="M212" s="59"/>
      <c r="N212" s="59"/>
      <c r="O212" s="59"/>
      <c r="P212" s="59"/>
      <c r="Q212" s="59"/>
      <c r="R212" s="59"/>
      <c r="S212" s="59"/>
      <c r="T212" s="59"/>
      <c r="U212" s="59"/>
      <c r="V212" s="59"/>
      <c r="W212" s="59"/>
      <c r="X212" s="59"/>
      <c r="Y212" s="59"/>
      <c r="Z212" s="59"/>
      <c r="AA212" s="59"/>
      <c r="AB212" s="59"/>
      <c r="AC212" s="59"/>
      <c r="AD212" s="59"/>
      <c r="AE212" s="59"/>
      <c r="AF212" s="59"/>
      <c r="AG212" s="59"/>
      <c r="AH212" s="59"/>
      <c r="AI212" s="59"/>
      <c r="AJ212" s="59"/>
      <c r="AK212" s="59"/>
      <c r="AL212" s="59"/>
      <c r="AM212" s="59"/>
      <c r="AN212" s="59"/>
      <c r="AO212" s="59"/>
      <c r="AP212" s="59"/>
      <c r="AQ212" s="59"/>
      <c r="AR212" s="3"/>
      <c r="AS212" s="3"/>
      <c r="AT212" s="3"/>
      <c r="AU212" s="3"/>
      <c r="AV212" s="3"/>
      <c r="AW212" s="3"/>
      <c r="AX212" s="3"/>
    </row>
    <row r="213" ht="12.0" customHeight="1">
      <c r="A213" s="59"/>
      <c r="B213" s="59"/>
      <c r="C213" s="59"/>
      <c r="D213" s="59"/>
      <c r="E213" s="59"/>
      <c r="F213" s="59"/>
      <c r="G213" s="59"/>
      <c r="H213" s="59"/>
      <c r="I213" s="59"/>
      <c r="J213" s="59"/>
      <c r="K213" s="59"/>
      <c r="L213" s="59"/>
      <c r="M213" s="59"/>
      <c r="N213" s="59"/>
      <c r="O213" s="59"/>
      <c r="P213" s="59"/>
      <c r="Q213" s="59"/>
      <c r="R213" s="59"/>
      <c r="S213" s="59"/>
      <c r="T213" s="59"/>
      <c r="U213" s="59"/>
      <c r="V213" s="59"/>
      <c r="W213" s="59"/>
      <c r="X213" s="59"/>
      <c r="Y213" s="59"/>
      <c r="Z213" s="59"/>
      <c r="AA213" s="59"/>
      <c r="AB213" s="59"/>
      <c r="AC213" s="59"/>
      <c r="AD213" s="59"/>
      <c r="AE213" s="59"/>
      <c r="AF213" s="59"/>
      <c r="AG213" s="59"/>
      <c r="AH213" s="59"/>
      <c r="AI213" s="59"/>
      <c r="AJ213" s="59"/>
      <c r="AK213" s="59"/>
      <c r="AL213" s="59"/>
      <c r="AM213" s="59"/>
      <c r="AN213" s="59"/>
      <c r="AO213" s="59"/>
      <c r="AP213" s="59"/>
      <c r="AQ213" s="59"/>
      <c r="AR213" s="3"/>
      <c r="AS213" s="3"/>
      <c r="AT213" s="3"/>
      <c r="AU213" s="3"/>
      <c r="AV213" s="3"/>
      <c r="AW213" s="3"/>
      <c r="AX213" s="3"/>
    </row>
    <row r="214" ht="12.0" customHeight="1">
      <c r="A214" s="59"/>
      <c r="B214" s="59"/>
      <c r="C214" s="59"/>
      <c r="D214" s="59"/>
      <c r="E214" s="59"/>
      <c r="F214" s="59"/>
      <c r="G214" s="59"/>
      <c r="H214" s="59"/>
      <c r="I214" s="59"/>
      <c r="J214" s="59"/>
      <c r="K214" s="59"/>
      <c r="L214" s="59"/>
      <c r="M214" s="59"/>
      <c r="N214" s="59"/>
      <c r="O214" s="59"/>
      <c r="P214" s="59"/>
      <c r="Q214" s="59"/>
      <c r="R214" s="59"/>
      <c r="S214" s="59"/>
      <c r="T214" s="59"/>
      <c r="U214" s="59"/>
      <c r="V214" s="59"/>
      <c r="W214" s="59"/>
      <c r="X214" s="59"/>
      <c r="Y214" s="59"/>
      <c r="Z214" s="59"/>
      <c r="AA214" s="59"/>
      <c r="AB214" s="59"/>
      <c r="AC214" s="59"/>
      <c r="AD214" s="59"/>
      <c r="AE214" s="59"/>
      <c r="AF214" s="59"/>
      <c r="AG214" s="59"/>
      <c r="AH214" s="59"/>
      <c r="AI214" s="59"/>
      <c r="AJ214" s="59"/>
      <c r="AK214" s="59"/>
      <c r="AL214" s="59"/>
      <c r="AM214" s="59"/>
      <c r="AN214" s="59"/>
      <c r="AO214" s="59"/>
      <c r="AP214" s="59"/>
      <c r="AQ214" s="59"/>
      <c r="AR214" s="3"/>
      <c r="AS214" s="3"/>
      <c r="AT214" s="3"/>
      <c r="AU214" s="3"/>
      <c r="AV214" s="3"/>
      <c r="AW214" s="3"/>
      <c r="AX214" s="3"/>
    </row>
    <row r="215" ht="12.0" customHeight="1">
      <c r="A215" s="59"/>
      <c r="B215" s="59"/>
      <c r="C215" s="59"/>
      <c r="D215" s="59"/>
      <c r="E215" s="59"/>
      <c r="F215" s="59"/>
      <c r="G215" s="59"/>
      <c r="H215" s="59"/>
      <c r="I215" s="59"/>
      <c r="J215" s="59"/>
      <c r="K215" s="59"/>
      <c r="L215" s="59"/>
      <c r="M215" s="59"/>
      <c r="N215" s="59"/>
      <c r="O215" s="59"/>
      <c r="P215" s="59"/>
      <c r="Q215" s="59"/>
      <c r="R215" s="59"/>
      <c r="S215" s="59"/>
      <c r="T215" s="59"/>
      <c r="U215" s="59"/>
      <c r="V215" s="59"/>
      <c r="W215" s="59"/>
      <c r="X215" s="59"/>
      <c r="Y215" s="59"/>
      <c r="Z215" s="59"/>
      <c r="AA215" s="59"/>
      <c r="AB215" s="59"/>
      <c r="AC215" s="59"/>
      <c r="AD215" s="59"/>
      <c r="AE215" s="59"/>
      <c r="AF215" s="59"/>
      <c r="AG215" s="59"/>
      <c r="AH215" s="59"/>
      <c r="AI215" s="59"/>
      <c r="AJ215" s="59"/>
      <c r="AK215" s="59"/>
      <c r="AL215" s="59"/>
      <c r="AM215" s="59"/>
      <c r="AN215" s="59"/>
      <c r="AO215" s="59"/>
      <c r="AP215" s="59"/>
      <c r="AQ215" s="59"/>
      <c r="AR215" s="3"/>
      <c r="AS215" s="3"/>
      <c r="AT215" s="3"/>
      <c r="AU215" s="3"/>
      <c r="AV215" s="3"/>
      <c r="AW215" s="3"/>
      <c r="AX215" s="3"/>
    </row>
    <row r="216" ht="12.0" customHeight="1">
      <c r="A216" s="59"/>
      <c r="B216" s="59"/>
      <c r="C216" s="59"/>
      <c r="D216" s="59"/>
      <c r="E216" s="59"/>
      <c r="F216" s="59"/>
      <c r="G216" s="59"/>
      <c r="H216" s="59"/>
      <c r="I216" s="59"/>
      <c r="J216" s="59"/>
      <c r="K216" s="59"/>
      <c r="L216" s="59"/>
      <c r="M216" s="59"/>
      <c r="N216" s="59"/>
      <c r="O216" s="59"/>
      <c r="P216" s="59"/>
      <c r="Q216" s="59"/>
      <c r="R216" s="59"/>
      <c r="S216" s="59"/>
      <c r="T216" s="59"/>
      <c r="U216" s="59"/>
      <c r="V216" s="59"/>
      <c r="W216" s="59"/>
      <c r="X216" s="59"/>
      <c r="Y216" s="59"/>
      <c r="Z216" s="59"/>
      <c r="AA216" s="59"/>
      <c r="AB216" s="59"/>
      <c r="AC216" s="59"/>
      <c r="AD216" s="59"/>
      <c r="AE216" s="59"/>
      <c r="AF216" s="59"/>
      <c r="AG216" s="59"/>
      <c r="AH216" s="59"/>
      <c r="AI216" s="59"/>
      <c r="AJ216" s="59"/>
      <c r="AK216" s="59"/>
      <c r="AL216" s="59"/>
      <c r="AM216" s="59"/>
      <c r="AN216" s="59"/>
      <c r="AO216" s="59"/>
      <c r="AP216" s="59"/>
      <c r="AQ216" s="59"/>
      <c r="AR216" s="3"/>
      <c r="AS216" s="3"/>
      <c r="AT216" s="3"/>
      <c r="AU216" s="3"/>
      <c r="AV216" s="3"/>
      <c r="AW216" s="3"/>
      <c r="AX216" s="3"/>
    </row>
    <row r="217" ht="12.0" customHeight="1">
      <c r="A217" s="59"/>
      <c r="B217" s="59"/>
      <c r="C217" s="59"/>
      <c r="D217" s="59"/>
      <c r="E217" s="59"/>
      <c r="F217" s="59"/>
      <c r="G217" s="59"/>
      <c r="H217" s="59"/>
      <c r="I217" s="59"/>
      <c r="J217" s="59"/>
      <c r="K217" s="59"/>
      <c r="L217" s="59"/>
      <c r="M217" s="59"/>
      <c r="N217" s="59"/>
      <c r="O217" s="59"/>
      <c r="P217" s="59"/>
      <c r="Q217" s="59"/>
      <c r="R217" s="59"/>
      <c r="S217" s="59"/>
      <c r="T217" s="59"/>
      <c r="U217" s="59"/>
      <c r="V217" s="59"/>
      <c r="W217" s="59"/>
      <c r="X217" s="59"/>
      <c r="Y217" s="59"/>
      <c r="Z217" s="59"/>
      <c r="AA217" s="59"/>
      <c r="AB217" s="59"/>
      <c r="AC217" s="59"/>
      <c r="AD217" s="59"/>
      <c r="AE217" s="59"/>
      <c r="AF217" s="59"/>
      <c r="AG217" s="59"/>
      <c r="AH217" s="59"/>
      <c r="AI217" s="59"/>
      <c r="AJ217" s="59"/>
      <c r="AK217" s="59"/>
      <c r="AL217" s="59"/>
      <c r="AM217" s="59"/>
      <c r="AN217" s="59"/>
      <c r="AO217" s="59"/>
      <c r="AP217" s="59"/>
      <c r="AQ217" s="59"/>
      <c r="AR217" s="3"/>
      <c r="AS217" s="3"/>
      <c r="AT217" s="3"/>
      <c r="AU217" s="3"/>
      <c r="AV217" s="3"/>
      <c r="AW217" s="3"/>
      <c r="AX217" s="3"/>
    </row>
    <row r="218" ht="12.0" customHeight="1">
      <c r="A218" s="59"/>
      <c r="B218" s="59"/>
      <c r="C218" s="59"/>
      <c r="D218" s="59"/>
      <c r="E218" s="59"/>
      <c r="F218" s="59"/>
      <c r="G218" s="59"/>
      <c r="H218" s="59"/>
      <c r="I218" s="59"/>
      <c r="J218" s="59"/>
      <c r="K218" s="59"/>
      <c r="L218" s="59"/>
      <c r="M218" s="59"/>
      <c r="N218" s="59"/>
      <c r="O218" s="59"/>
      <c r="P218" s="59"/>
      <c r="Q218" s="59"/>
      <c r="R218" s="59"/>
      <c r="S218" s="59"/>
      <c r="T218" s="59"/>
      <c r="U218" s="59"/>
      <c r="V218" s="59"/>
      <c r="W218" s="59"/>
      <c r="X218" s="59"/>
      <c r="Y218" s="59"/>
      <c r="Z218" s="59"/>
      <c r="AA218" s="59"/>
      <c r="AB218" s="59"/>
      <c r="AC218" s="59"/>
      <c r="AD218" s="59"/>
      <c r="AE218" s="59"/>
      <c r="AF218" s="59"/>
      <c r="AG218" s="59"/>
      <c r="AH218" s="59"/>
      <c r="AI218" s="59"/>
      <c r="AJ218" s="59"/>
      <c r="AK218" s="59"/>
      <c r="AL218" s="59"/>
      <c r="AM218" s="59"/>
      <c r="AN218" s="59"/>
      <c r="AO218" s="59"/>
      <c r="AP218" s="59"/>
      <c r="AQ218" s="59"/>
      <c r="AR218" s="3"/>
      <c r="AS218" s="3"/>
      <c r="AT218" s="3"/>
      <c r="AU218" s="3"/>
      <c r="AV218" s="3"/>
      <c r="AW218" s="3"/>
      <c r="AX218" s="3"/>
    </row>
    <row r="219" ht="12.0" customHeight="1">
      <c r="A219" s="59"/>
      <c r="B219" s="59"/>
      <c r="C219" s="59"/>
      <c r="D219" s="59"/>
      <c r="E219" s="59"/>
      <c r="F219" s="59"/>
      <c r="G219" s="59"/>
      <c r="H219" s="59"/>
      <c r="I219" s="59"/>
      <c r="J219" s="59"/>
      <c r="K219" s="59"/>
      <c r="L219" s="59"/>
      <c r="M219" s="59"/>
      <c r="N219" s="59"/>
      <c r="O219" s="59"/>
      <c r="P219" s="59"/>
      <c r="Q219" s="59"/>
      <c r="R219" s="59"/>
      <c r="S219" s="59"/>
      <c r="T219" s="59"/>
      <c r="U219" s="59"/>
      <c r="V219" s="59"/>
      <c r="W219" s="59"/>
      <c r="X219" s="59"/>
      <c r="Y219" s="59"/>
      <c r="Z219" s="59"/>
      <c r="AA219" s="59"/>
      <c r="AB219" s="59"/>
      <c r="AC219" s="59"/>
      <c r="AD219" s="59"/>
      <c r="AE219" s="59"/>
      <c r="AF219" s="59"/>
      <c r="AG219" s="59"/>
      <c r="AH219" s="59"/>
      <c r="AI219" s="59"/>
      <c r="AJ219" s="59"/>
      <c r="AK219" s="59"/>
      <c r="AL219" s="59"/>
      <c r="AM219" s="59"/>
      <c r="AN219" s="59"/>
      <c r="AO219" s="59"/>
      <c r="AP219" s="59"/>
      <c r="AQ219" s="59"/>
      <c r="AR219" s="3"/>
      <c r="AS219" s="3"/>
      <c r="AT219" s="3"/>
      <c r="AU219" s="3"/>
      <c r="AV219" s="3"/>
      <c r="AW219" s="3"/>
      <c r="AX219" s="3"/>
    </row>
    <row r="220" ht="12.0" customHeight="1">
      <c r="A220" s="59"/>
      <c r="B220" s="59"/>
      <c r="C220" s="59"/>
      <c r="D220" s="59"/>
      <c r="E220" s="59"/>
      <c r="F220" s="59"/>
      <c r="G220" s="59"/>
      <c r="H220" s="59"/>
      <c r="I220" s="59"/>
      <c r="J220" s="59"/>
      <c r="K220" s="59"/>
      <c r="L220" s="59"/>
      <c r="M220" s="59"/>
      <c r="N220" s="59"/>
      <c r="O220" s="59"/>
      <c r="P220" s="59"/>
      <c r="Q220" s="59"/>
      <c r="R220" s="59"/>
      <c r="S220" s="59"/>
      <c r="T220" s="59"/>
      <c r="U220" s="59"/>
      <c r="V220" s="59"/>
      <c r="W220" s="59"/>
      <c r="X220" s="59"/>
      <c r="Y220" s="59"/>
      <c r="Z220" s="59"/>
      <c r="AA220" s="59"/>
      <c r="AB220" s="59"/>
      <c r="AC220" s="59"/>
      <c r="AD220" s="59"/>
      <c r="AE220" s="59"/>
      <c r="AF220" s="59"/>
      <c r="AG220" s="59"/>
      <c r="AH220" s="59"/>
      <c r="AI220" s="59"/>
      <c r="AJ220" s="59"/>
      <c r="AK220" s="59"/>
      <c r="AL220" s="59"/>
      <c r="AM220" s="59"/>
      <c r="AN220" s="59"/>
      <c r="AO220" s="59"/>
      <c r="AP220" s="59"/>
      <c r="AQ220" s="59"/>
      <c r="AR220" s="3"/>
      <c r="AS220" s="3"/>
      <c r="AT220" s="3"/>
      <c r="AU220" s="3"/>
      <c r="AV220" s="3"/>
      <c r="AW220" s="3"/>
      <c r="AX220" s="3"/>
    </row>
    <row r="221" ht="12.0" customHeight="1">
      <c r="A221" s="59"/>
      <c r="B221" s="59"/>
      <c r="C221" s="59"/>
      <c r="D221" s="59"/>
      <c r="E221" s="59"/>
      <c r="F221" s="59"/>
      <c r="G221" s="59"/>
      <c r="H221" s="59"/>
      <c r="I221" s="59"/>
      <c r="J221" s="59"/>
      <c r="K221" s="59"/>
      <c r="L221" s="59"/>
      <c r="M221" s="59"/>
      <c r="N221" s="59"/>
      <c r="O221" s="59"/>
      <c r="P221" s="59"/>
      <c r="Q221" s="59"/>
      <c r="R221" s="59"/>
      <c r="S221" s="59"/>
      <c r="T221" s="59"/>
      <c r="U221" s="59"/>
      <c r="V221" s="59"/>
      <c r="W221" s="59"/>
      <c r="X221" s="59"/>
      <c r="Y221" s="59"/>
      <c r="Z221" s="59"/>
      <c r="AA221" s="59"/>
      <c r="AB221" s="59"/>
      <c r="AC221" s="59"/>
      <c r="AD221" s="59"/>
      <c r="AE221" s="59"/>
      <c r="AF221" s="59"/>
      <c r="AG221" s="59"/>
      <c r="AH221" s="59"/>
      <c r="AI221" s="59"/>
      <c r="AJ221" s="59"/>
      <c r="AK221" s="59"/>
      <c r="AL221" s="59"/>
      <c r="AM221" s="59"/>
      <c r="AN221" s="59"/>
      <c r="AO221" s="59"/>
      <c r="AP221" s="59"/>
      <c r="AQ221" s="59"/>
      <c r="AR221" s="3"/>
      <c r="AS221" s="3"/>
      <c r="AT221" s="3"/>
      <c r="AU221" s="3"/>
      <c r="AV221" s="3"/>
      <c r="AW221" s="3"/>
      <c r="AX221" s="3"/>
    </row>
    <row r="222" ht="12.0" customHeight="1">
      <c r="A222" s="59"/>
      <c r="B222" s="59"/>
      <c r="C222" s="59"/>
      <c r="D222" s="59"/>
      <c r="E222" s="59"/>
      <c r="F222" s="59"/>
      <c r="G222" s="59"/>
      <c r="H222" s="59"/>
      <c r="I222" s="59"/>
      <c r="J222" s="59"/>
      <c r="K222" s="59"/>
      <c r="L222" s="59"/>
      <c r="M222" s="59"/>
      <c r="N222" s="59"/>
      <c r="O222" s="59"/>
      <c r="P222" s="59"/>
      <c r="Q222" s="59"/>
      <c r="R222" s="59"/>
      <c r="S222" s="59"/>
      <c r="T222" s="59"/>
      <c r="U222" s="59"/>
      <c r="V222" s="59"/>
      <c r="W222" s="59"/>
      <c r="X222" s="59"/>
      <c r="Y222" s="59"/>
      <c r="Z222" s="59"/>
      <c r="AA222" s="59"/>
      <c r="AB222" s="59"/>
      <c r="AC222" s="59"/>
      <c r="AD222" s="59"/>
      <c r="AE222" s="59"/>
      <c r="AF222" s="59"/>
      <c r="AG222" s="59"/>
      <c r="AH222" s="59"/>
      <c r="AI222" s="59"/>
      <c r="AJ222" s="59"/>
      <c r="AK222" s="59"/>
      <c r="AL222" s="59"/>
      <c r="AM222" s="59"/>
      <c r="AN222" s="59"/>
      <c r="AO222" s="59"/>
      <c r="AP222" s="59"/>
      <c r="AQ222" s="59"/>
      <c r="AR222" s="3"/>
      <c r="AS222" s="3"/>
      <c r="AT222" s="3"/>
      <c r="AU222" s="3"/>
      <c r="AV222" s="3"/>
      <c r="AW222" s="3"/>
      <c r="AX222" s="3"/>
    </row>
    <row r="223" ht="12.0" customHeight="1">
      <c r="A223" s="59"/>
      <c r="B223" s="59"/>
      <c r="C223" s="59"/>
      <c r="D223" s="59"/>
      <c r="E223" s="59"/>
      <c r="F223" s="59"/>
      <c r="G223" s="59"/>
      <c r="H223" s="59"/>
      <c r="I223" s="59"/>
      <c r="J223" s="59"/>
      <c r="K223" s="59"/>
      <c r="L223" s="59"/>
      <c r="M223" s="59"/>
      <c r="N223" s="59"/>
      <c r="O223" s="59"/>
      <c r="P223" s="59"/>
      <c r="Q223" s="59"/>
      <c r="R223" s="59"/>
      <c r="S223" s="59"/>
      <c r="T223" s="59"/>
      <c r="U223" s="59"/>
      <c r="V223" s="59"/>
      <c r="W223" s="59"/>
      <c r="X223" s="59"/>
      <c r="Y223" s="59"/>
      <c r="Z223" s="59"/>
      <c r="AA223" s="59"/>
      <c r="AB223" s="59"/>
      <c r="AC223" s="59"/>
      <c r="AD223" s="59"/>
      <c r="AE223" s="59"/>
      <c r="AF223" s="59"/>
      <c r="AG223" s="59"/>
      <c r="AH223" s="59"/>
      <c r="AI223" s="59"/>
      <c r="AJ223" s="59"/>
      <c r="AK223" s="59"/>
      <c r="AL223" s="59"/>
      <c r="AM223" s="59"/>
      <c r="AN223" s="59"/>
      <c r="AO223" s="59"/>
      <c r="AP223" s="59"/>
      <c r="AQ223" s="59"/>
      <c r="AR223" s="3"/>
      <c r="AS223" s="3"/>
      <c r="AT223" s="3"/>
      <c r="AU223" s="3"/>
      <c r="AV223" s="3"/>
      <c r="AW223" s="3"/>
      <c r="AX223" s="3"/>
    </row>
    <row r="224" ht="12.0" customHeight="1">
      <c r="A224" s="59"/>
      <c r="B224" s="59"/>
      <c r="C224" s="59"/>
      <c r="D224" s="59"/>
      <c r="E224" s="59"/>
      <c r="F224" s="59"/>
      <c r="G224" s="59"/>
      <c r="H224" s="59"/>
      <c r="I224" s="59"/>
      <c r="J224" s="59"/>
      <c r="K224" s="59"/>
      <c r="L224" s="59"/>
      <c r="M224" s="59"/>
      <c r="N224" s="59"/>
      <c r="O224" s="59"/>
      <c r="P224" s="59"/>
      <c r="Q224" s="59"/>
      <c r="R224" s="59"/>
      <c r="S224" s="59"/>
      <c r="T224" s="59"/>
      <c r="U224" s="59"/>
      <c r="V224" s="59"/>
      <c r="W224" s="59"/>
      <c r="X224" s="59"/>
      <c r="Y224" s="59"/>
      <c r="Z224" s="59"/>
      <c r="AA224" s="59"/>
      <c r="AB224" s="59"/>
      <c r="AC224" s="59"/>
      <c r="AD224" s="59"/>
      <c r="AE224" s="59"/>
      <c r="AF224" s="59"/>
      <c r="AG224" s="59"/>
      <c r="AH224" s="59"/>
      <c r="AI224" s="59"/>
      <c r="AJ224" s="59"/>
      <c r="AK224" s="59"/>
      <c r="AL224" s="59"/>
      <c r="AM224" s="59"/>
      <c r="AN224" s="59"/>
      <c r="AO224" s="59"/>
      <c r="AP224" s="59"/>
      <c r="AQ224" s="59"/>
      <c r="AR224" s="3"/>
      <c r="AS224" s="3"/>
      <c r="AT224" s="3"/>
      <c r="AU224" s="3"/>
      <c r="AV224" s="3"/>
      <c r="AW224" s="3"/>
      <c r="AX224" s="3"/>
    </row>
    <row r="225" ht="12.0" customHeight="1">
      <c r="A225" s="59"/>
      <c r="B225" s="59"/>
      <c r="C225" s="59"/>
      <c r="D225" s="59"/>
      <c r="E225" s="59"/>
      <c r="F225" s="59"/>
      <c r="G225" s="59"/>
      <c r="H225" s="59"/>
      <c r="I225" s="59"/>
      <c r="J225" s="59"/>
      <c r="K225" s="59"/>
      <c r="L225" s="59"/>
      <c r="M225" s="59"/>
      <c r="N225" s="59"/>
      <c r="O225" s="59"/>
      <c r="P225" s="59"/>
      <c r="Q225" s="59"/>
      <c r="R225" s="59"/>
      <c r="S225" s="59"/>
      <c r="T225" s="59"/>
      <c r="U225" s="59"/>
      <c r="V225" s="59"/>
      <c r="W225" s="59"/>
      <c r="X225" s="59"/>
      <c r="Y225" s="59"/>
      <c r="Z225" s="59"/>
      <c r="AA225" s="59"/>
      <c r="AB225" s="59"/>
      <c r="AC225" s="59"/>
      <c r="AD225" s="59"/>
      <c r="AE225" s="59"/>
      <c r="AF225" s="59"/>
      <c r="AG225" s="59"/>
      <c r="AH225" s="59"/>
      <c r="AI225" s="59"/>
      <c r="AJ225" s="59"/>
      <c r="AK225" s="59"/>
      <c r="AL225" s="59"/>
      <c r="AM225" s="59"/>
      <c r="AN225" s="59"/>
      <c r="AO225" s="59"/>
      <c r="AP225" s="59"/>
      <c r="AQ225" s="59"/>
      <c r="AR225" s="3"/>
      <c r="AS225" s="3"/>
      <c r="AT225" s="3"/>
      <c r="AU225" s="3"/>
      <c r="AV225" s="3"/>
      <c r="AW225" s="3"/>
      <c r="AX225" s="3"/>
    </row>
    <row r="226" ht="12.0" customHeight="1">
      <c r="A226" s="59"/>
      <c r="B226" s="59"/>
      <c r="C226" s="59"/>
      <c r="D226" s="59"/>
      <c r="E226" s="59"/>
      <c r="F226" s="59"/>
      <c r="G226" s="59"/>
      <c r="H226" s="59"/>
      <c r="I226" s="59"/>
      <c r="J226" s="59"/>
      <c r="K226" s="59"/>
      <c r="L226" s="59"/>
      <c r="M226" s="59"/>
      <c r="N226" s="59"/>
      <c r="O226" s="59"/>
      <c r="P226" s="59"/>
      <c r="Q226" s="59"/>
      <c r="R226" s="59"/>
      <c r="S226" s="59"/>
      <c r="T226" s="59"/>
      <c r="U226" s="59"/>
      <c r="V226" s="59"/>
      <c r="W226" s="59"/>
      <c r="X226" s="59"/>
      <c r="Y226" s="59"/>
      <c r="Z226" s="59"/>
      <c r="AA226" s="59"/>
      <c r="AB226" s="59"/>
      <c r="AC226" s="59"/>
      <c r="AD226" s="59"/>
      <c r="AE226" s="59"/>
      <c r="AF226" s="59"/>
      <c r="AG226" s="59"/>
      <c r="AH226" s="59"/>
      <c r="AI226" s="59"/>
      <c r="AJ226" s="59"/>
      <c r="AK226" s="59"/>
      <c r="AL226" s="59"/>
      <c r="AM226" s="59"/>
      <c r="AN226" s="59"/>
      <c r="AO226" s="59"/>
      <c r="AP226" s="59"/>
      <c r="AQ226" s="59"/>
      <c r="AR226" s="3"/>
      <c r="AS226" s="3"/>
      <c r="AT226" s="3"/>
      <c r="AU226" s="3"/>
      <c r="AV226" s="3"/>
      <c r="AW226" s="3"/>
      <c r="AX226" s="3"/>
    </row>
    <row r="227" ht="12.0" customHeight="1">
      <c r="A227" s="59"/>
      <c r="B227" s="59"/>
      <c r="C227" s="59"/>
      <c r="D227" s="59"/>
      <c r="E227" s="59"/>
      <c r="F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59"/>
      <c r="AD227" s="59"/>
      <c r="AE227" s="59"/>
      <c r="AF227" s="59"/>
      <c r="AG227" s="59"/>
      <c r="AH227" s="59"/>
      <c r="AI227" s="59"/>
      <c r="AJ227" s="59"/>
      <c r="AK227" s="59"/>
      <c r="AL227" s="59"/>
      <c r="AM227" s="59"/>
      <c r="AN227" s="59"/>
      <c r="AO227" s="59"/>
      <c r="AP227" s="59"/>
      <c r="AQ227" s="59"/>
      <c r="AR227" s="3"/>
      <c r="AS227" s="3"/>
      <c r="AT227" s="3"/>
      <c r="AU227" s="3"/>
      <c r="AV227" s="3"/>
      <c r="AW227" s="3"/>
      <c r="AX227" s="3"/>
    </row>
    <row r="228" ht="12.0" customHeight="1">
      <c r="A228" s="59"/>
      <c r="B228" s="59"/>
      <c r="C228" s="59"/>
      <c r="D228" s="59"/>
      <c r="E228" s="59"/>
      <c r="F228" s="59"/>
      <c r="G228" s="59"/>
      <c r="H228" s="59"/>
      <c r="I228" s="59"/>
      <c r="J228" s="59"/>
      <c r="K228" s="59"/>
      <c r="L228" s="59"/>
      <c r="M228" s="59"/>
      <c r="N228" s="59"/>
      <c r="O228" s="59"/>
      <c r="P228" s="59"/>
      <c r="Q228" s="59"/>
      <c r="R228" s="59"/>
      <c r="S228" s="59"/>
      <c r="T228" s="59"/>
      <c r="U228" s="59"/>
      <c r="V228" s="59"/>
      <c r="W228" s="59"/>
      <c r="X228" s="59"/>
      <c r="Y228" s="59"/>
      <c r="Z228" s="59"/>
      <c r="AA228" s="59"/>
      <c r="AB228" s="59"/>
      <c r="AC228" s="59"/>
      <c r="AD228" s="59"/>
      <c r="AE228" s="59"/>
      <c r="AF228" s="59"/>
      <c r="AG228" s="59"/>
      <c r="AH228" s="59"/>
      <c r="AI228" s="59"/>
      <c r="AJ228" s="59"/>
      <c r="AK228" s="59"/>
      <c r="AL228" s="59"/>
      <c r="AM228" s="59"/>
      <c r="AN228" s="59"/>
      <c r="AO228" s="59"/>
      <c r="AP228" s="59"/>
      <c r="AQ228" s="59"/>
      <c r="AR228" s="3"/>
      <c r="AS228" s="3"/>
      <c r="AT228" s="3"/>
      <c r="AU228" s="3"/>
      <c r="AV228" s="3"/>
      <c r="AW228" s="3"/>
      <c r="AX228" s="3"/>
    </row>
    <row r="229" ht="12.0" customHeight="1">
      <c r="A229" s="59"/>
      <c r="B229" s="59"/>
      <c r="C229" s="59"/>
      <c r="D229" s="59"/>
      <c r="E229" s="59"/>
      <c r="F229" s="59"/>
      <c r="G229" s="59"/>
      <c r="H229" s="59"/>
      <c r="I229" s="59"/>
      <c r="J229" s="59"/>
      <c r="K229" s="59"/>
      <c r="L229" s="59"/>
      <c r="M229" s="59"/>
      <c r="N229" s="59"/>
      <c r="O229" s="59"/>
      <c r="P229" s="59"/>
      <c r="Q229" s="59"/>
      <c r="R229" s="59"/>
      <c r="S229" s="59"/>
      <c r="T229" s="59"/>
      <c r="U229" s="59"/>
      <c r="V229" s="59"/>
      <c r="W229" s="59"/>
      <c r="X229" s="59"/>
      <c r="Y229" s="59"/>
      <c r="Z229" s="59"/>
      <c r="AA229" s="59"/>
      <c r="AB229" s="59"/>
      <c r="AC229" s="59"/>
      <c r="AD229" s="59"/>
      <c r="AE229" s="59"/>
      <c r="AF229" s="59"/>
      <c r="AG229" s="59"/>
      <c r="AH229" s="59"/>
      <c r="AI229" s="59"/>
      <c r="AJ229" s="59"/>
      <c r="AK229" s="59"/>
      <c r="AL229" s="59"/>
      <c r="AM229" s="59"/>
      <c r="AN229" s="59"/>
      <c r="AO229" s="59"/>
      <c r="AP229" s="59"/>
      <c r="AQ229" s="59"/>
      <c r="AR229" s="3"/>
      <c r="AS229" s="3"/>
      <c r="AT229" s="3"/>
      <c r="AU229" s="3"/>
      <c r="AV229" s="3"/>
      <c r="AW229" s="3"/>
      <c r="AX229" s="3"/>
    </row>
    <row r="230" ht="12.0" customHeight="1">
      <c r="A230" s="59"/>
      <c r="B230" s="59"/>
      <c r="C230" s="59"/>
      <c r="D230" s="59"/>
      <c r="E230" s="59"/>
      <c r="F230" s="59"/>
      <c r="G230" s="59"/>
      <c r="H230" s="59"/>
      <c r="I230" s="59"/>
      <c r="J230" s="59"/>
      <c r="K230" s="59"/>
      <c r="L230" s="59"/>
      <c r="M230" s="59"/>
      <c r="N230" s="59"/>
      <c r="O230" s="59"/>
      <c r="P230" s="59"/>
      <c r="Q230" s="59"/>
      <c r="R230" s="59"/>
      <c r="S230" s="59"/>
      <c r="T230" s="59"/>
      <c r="U230" s="59"/>
      <c r="V230" s="59"/>
      <c r="W230" s="59"/>
      <c r="X230" s="59"/>
      <c r="Y230" s="59"/>
      <c r="Z230" s="59"/>
      <c r="AA230" s="59"/>
      <c r="AB230" s="59"/>
      <c r="AC230" s="59"/>
      <c r="AD230" s="59"/>
      <c r="AE230" s="59"/>
      <c r="AF230" s="59"/>
      <c r="AG230" s="59"/>
      <c r="AH230" s="59"/>
      <c r="AI230" s="59"/>
      <c r="AJ230" s="59"/>
      <c r="AK230" s="59"/>
      <c r="AL230" s="59"/>
      <c r="AM230" s="59"/>
      <c r="AN230" s="59"/>
      <c r="AO230" s="59"/>
      <c r="AP230" s="59"/>
      <c r="AQ230" s="59"/>
      <c r="AR230" s="3"/>
      <c r="AS230" s="3"/>
      <c r="AT230" s="3"/>
      <c r="AU230" s="3"/>
      <c r="AV230" s="3"/>
      <c r="AW230" s="3"/>
      <c r="AX230" s="3"/>
    </row>
    <row r="231" ht="12.0" customHeight="1">
      <c r="A231" s="59"/>
      <c r="B231" s="59"/>
      <c r="C231" s="59"/>
      <c r="D231" s="59"/>
      <c r="E231" s="59"/>
      <c r="F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c r="AD231" s="59"/>
      <c r="AE231" s="59"/>
      <c r="AF231" s="59"/>
      <c r="AG231" s="59"/>
      <c r="AH231" s="59"/>
      <c r="AI231" s="59"/>
      <c r="AJ231" s="59"/>
      <c r="AK231" s="59"/>
      <c r="AL231" s="59"/>
      <c r="AM231" s="59"/>
      <c r="AN231" s="59"/>
      <c r="AO231" s="59"/>
      <c r="AP231" s="59"/>
      <c r="AQ231" s="59"/>
      <c r="AR231" s="3"/>
      <c r="AS231" s="3"/>
      <c r="AT231" s="3"/>
      <c r="AU231" s="3"/>
      <c r="AV231" s="3"/>
      <c r="AW231" s="3"/>
      <c r="AX231" s="3"/>
    </row>
    <row r="232" ht="12.0" customHeight="1">
      <c r="A232" s="59"/>
      <c r="B232" s="59"/>
      <c r="C232" s="59"/>
      <c r="D232" s="59"/>
      <c r="E232" s="59"/>
      <c r="F232" s="59"/>
      <c r="G232" s="59"/>
      <c r="H232" s="59"/>
      <c r="I232" s="59"/>
      <c r="J232" s="59"/>
      <c r="K232" s="59"/>
      <c r="L232" s="59"/>
      <c r="M232" s="59"/>
      <c r="N232" s="59"/>
      <c r="O232" s="59"/>
      <c r="P232" s="59"/>
      <c r="Q232" s="59"/>
      <c r="R232" s="59"/>
      <c r="S232" s="59"/>
      <c r="T232" s="59"/>
      <c r="U232" s="59"/>
      <c r="V232" s="59"/>
      <c r="W232" s="59"/>
      <c r="X232" s="59"/>
      <c r="Y232" s="59"/>
      <c r="Z232" s="59"/>
      <c r="AA232" s="59"/>
      <c r="AB232" s="59"/>
      <c r="AC232" s="59"/>
      <c r="AD232" s="59"/>
      <c r="AE232" s="59"/>
      <c r="AF232" s="59"/>
      <c r="AG232" s="59"/>
      <c r="AH232" s="59"/>
      <c r="AI232" s="59"/>
      <c r="AJ232" s="59"/>
      <c r="AK232" s="59"/>
      <c r="AL232" s="59"/>
      <c r="AM232" s="59"/>
      <c r="AN232" s="59"/>
      <c r="AO232" s="59"/>
      <c r="AP232" s="59"/>
      <c r="AQ232" s="59"/>
      <c r="AR232" s="3"/>
      <c r="AS232" s="3"/>
      <c r="AT232" s="3"/>
      <c r="AU232" s="3"/>
      <c r="AV232" s="3"/>
      <c r="AW232" s="3"/>
      <c r="AX232" s="3"/>
    </row>
    <row r="233" ht="12.0" customHeight="1">
      <c r="A233" s="59"/>
      <c r="B233" s="59"/>
      <c r="C233" s="59"/>
      <c r="D233" s="59"/>
      <c r="E233" s="59"/>
      <c r="F233" s="59"/>
      <c r="G233" s="59"/>
      <c r="H233" s="59"/>
      <c r="I233" s="59"/>
      <c r="J233" s="59"/>
      <c r="K233" s="59"/>
      <c r="L233" s="59"/>
      <c r="M233" s="59"/>
      <c r="N233" s="59"/>
      <c r="O233" s="59"/>
      <c r="P233" s="59"/>
      <c r="Q233" s="59"/>
      <c r="R233" s="59"/>
      <c r="S233" s="59"/>
      <c r="T233" s="59"/>
      <c r="U233" s="59"/>
      <c r="V233" s="59"/>
      <c r="W233" s="59"/>
      <c r="X233" s="59"/>
      <c r="Y233" s="59"/>
      <c r="Z233" s="59"/>
      <c r="AA233" s="59"/>
      <c r="AB233" s="59"/>
      <c r="AC233" s="59"/>
      <c r="AD233" s="59"/>
      <c r="AE233" s="59"/>
      <c r="AF233" s="59"/>
      <c r="AG233" s="59"/>
      <c r="AH233" s="59"/>
      <c r="AI233" s="59"/>
      <c r="AJ233" s="59"/>
      <c r="AK233" s="59"/>
      <c r="AL233" s="59"/>
      <c r="AM233" s="59"/>
      <c r="AN233" s="59"/>
      <c r="AO233" s="59"/>
      <c r="AP233" s="59"/>
      <c r="AQ233" s="59"/>
      <c r="AR233" s="3"/>
      <c r="AS233" s="3"/>
      <c r="AT233" s="3"/>
      <c r="AU233" s="3"/>
      <c r="AV233" s="3"/>
      <c r="AW233" s="3"/>
      <c r="AX233" s="3"/>
    </row>
    <row r="234" ht="12.0" customHeight="1">
      <c r="A234" s="59"/>
      <c r="B234" s="59"/>
      <c r="C234" s="59"/>
      <c r="D234" s="59"/>
      <c r="E234" s="59"/>
      <c r="F234" s="59"/>
      <c r="G234" s="59"/>
      <c r="H234" s="59"/>
      <c r="I234" s="59"/>
      <c r="J234" s="59"/>
      <c r="K234" s="59"/>
      <c r="L234" s="59"/>
      <c r="M234" s="59"/>
      <c r="N234" s="59"/>
      <c r="O234" s="59"/>
      <c r="P234" s="59"/>
      <c r="Q234" s="59"/>
      <c r="R234" s="59"/>
      <c r="S234" s="59"/>
      <c r="T234" s="59"/>
      <c r="U234" s="59"/>
      <c r="V234" s="59"/>
      <c r="W234" s="59"/>
      <c r="X234" s="59"/>
      <c r="Y234" s="59"/>
      <c r="Z234" s="59"/>
      <c r="AA234" s="59"/>
      <c r="AB234" s="59"/>
      <c r="AC234" s="59"/>
      <c r="AD234" s="59"/>
      <c r="AE234" s="59"/>
      <c r="AF234" s="59"/>
      <c r="AG234" s="59"/>
      <c r="AH234" s="59"/>
      <c r="AI234" s="59"/>
      <c r="AJ234" s="59"/>
      <c r="AK234" s="59"/>
      <c r="AL234" s="59"/>
      <c r="AM234" s="59"/>
      <c r="AN234" s="59"/>
      <c r="AO234" s="59"/>
      <c r="AP234" s="59"/>
      <c r="AQ234" s="59"/>
      <c r="AR234" s="3"/>
      <c r="AS234" s="3"/>
      <c r="AT234" s="3"/>
      <c r="AU234" s="3"/>
      <c r="AV234" s="3"/>
      <c r="AW234" s="3"/>
      <c r="AX234" s="3"/>
    </row>
    <row r="235" ht="12.0" customHeight="1">
      <c r="A235" s="59"/>
      <c r="B235" s="59"/>
      <c r="C235" s="59"/>
      <c r="D235" s="59"/>
      <c r="E235" s="59"/>
      <c r="F235" s="59"/>
      <c r="G235" s="59"/>
      <c r="H235" s="59"/>
      <c r="I235" s="59"/>
      <c r="J235" s="59"/>
      <c r="K235" s="59"/>
      <c r="L235" s="59"/>
      <c r="M235" s="59"/>
      <c r="N235" s="59"/>
      <c r="O235" s="59"/>
      <c r="P235" s="59"/>
      <c r="Q235" s="59"/>
      <c r="R235" s="59"/>
      <c r="S235" s="59"/>
      <c r="T235" s="59"/>
      <c r="U235" s="59"/>
      <c r="V235" s="59"/>
      <c r="W235" s="59"/>
      <c r="X235" s="59"/>
      <c r="Y235" s="59"/>
      <c r="Z235" s="59"/>
      <c r="AA235" s="59"/>
      <c r="AB235" s="59"/>
      <c r="AC235" s="59"/>
      <c r="AD235" s="59"/>
      <c r="AE235" s="59"/>
      <c r="AF235" s="59"/>
      <c r="AG235" s="59"/>
      <c r="AH235" s="59"/>
      <c r="AI235" s="59"/>
      <c r="AJ235" s="59"/>
      <c r="AK235" s="59"/>
      <c r="AL235" s="59"/>
      <c r="AM235" s="59"/>
      <c r="AN235" s="59"/>
      <c r="AO235" s="59"/>
      <c r="AP235" s="59"/>
      <c r="AQ235" s="59"/>
      <c r="AR235" s="3"/>
      <c r="AS235" s="3"/>
      <c r="AT235" s="3"/>
      <c r="AU235" s="3"/>
      <c r="AV235" s="3"/>
      <c r="AW235" s="3"/>
      <c r="AX235" s="3"/>
    </row>
    <row r="236" ht="12.0" customHeight="1">
      <c r="A236" s="59"/>
      <c r="B236" s="59"/>
      <c r="C236" s="59"/>
      <c r="D236" s="59"/>
      <c r="E236" s="59"/>
      <c r="F236" s="59"/>
      <c r="G236" s="59"/>
      <c r="H236" s="59"/>
      <c r="I236" s="59"/>
      <c r="J236" s="59"/>
      <c r="K236" s="59"/>
      <c r="L236" s="59"/>
      <c r="M236" s="59"/>
      <c r="N236" s="59"/>
      <c r="O236" s="59"/>
      <c r="P236" s="59"/>
      <c r="Q236" s="59"/>
      <c r="R236" s="59"/>
      <c r="S236" s="59"/>
      <c r="T236" s="59"/>
      <c r="U236" s="59"/>
      <c r="V236" s="59"/>
      <c r="W236" s="59"/>
      <c r="X236" s="59"/>
      <c r="Y236" s="59"/>
      <c r="Z236" s="59"/>
      <c r="AA236" s="59"/>
      <c r="AB236" s="59"/>
      <c r="AC236" s="59"/>
      <c r="AD236" s="59"/>
      <c r="AE236" s="59"/>
      <c r="AF236" s="59"/>
      <c r="AG236" s="59"/>
      <c r="AH236" s="59"/>
      <c r="AI236" s="59"/>
      <c r="AJ236" s="59"/>
      <c r="AK236" s="59"/>
      <c r="AL236" s="59"/>
      <c r="AM236" s="59"/>
      <c r="AN236" s="59"/>
      <c r="AO236" s="59"/>
      <c r="AP236" s="59"/>
      <c r="AQ236" s="59"/>
      <c r="AR236" s="3"/>
      <c r="AS236" s="3"/>
      <c r="AT236" s="3"/>
      <c r="AU236" s="3"/>
      <c r="AV236" s="3"/>
      <c r="AW236" s="3"/>
      <c r="AX236" s="3"/>
    </row>
    <row r="237" ht="12.0" customHeight="1">
      <c r="A237" s="59"/>
      <c r="B237" s="59"/>
      <c r="C237" s="59"/>
      <c r="D237" s="59"/>
      <c r="E237" s="59"/>
      <c r="F237" s="59"/>
      <c r="G237" s="59"/>
      <c r="H237" s="59"/>
      <c r="I237" s="59"/>
      <c r="J237" s="59"/>
      <c r="K237" s="59"/>
      <c r="L237" s="59"/>
      <c r="M237" s="59"/>
      <c r="N237" s="59"/>
      <c r="O237" s="59"/>
      <c r="P237" s="59"/>
      <c r="Q237" s="59"/>
      <c r="R237" s="59"/>
      <c r="S237" s="59"/>
      <c r="T237" s="59"/>
      <c r="U237" s="59"/>
      <c r="V237" s="59"/>
      <c r="W237" s="59"/>
      <c r="X237" s="59"/>
      <c r="Y237" s="59"/>
      <c r="Z237" s="59"/>
      <c r="AA237" s="59"/>
      <c r="AB237" s="59"/>
      <c r="AC237" s="59"/>
      <c r="AD237" s="59"/>
      <c r="AE237" s="59"/>
      <c r="AF237" s="59"/>
      <c r="AG237" s="59"/>
      <c r="AH237" s="59"/>
      <c r="AI237" s="59"/>
      <c r="AJ237" s="59"/>
      <c r="AK237" s="59"/>
      <c r="AL237" s="59"/>
      <c r="AM237" s="59"/>
      <c r="AN237" s="59"/>
      <c r="AO237" s="59"/>
      <c r="AP237" s="59"/>
      <c r="AQ237" s="59"/>
      <c r="AR237" s="3"/>
      <c r="AS237" s="3"/>
      <c r="AT237" s="3"/>
      <c r="AU237" s="3"/>
      <c r="AV237" s="3"/>
      <c r="AW237" s="3"/>
      <c r="AX237" s="3"/>
    </row>
    <row r="238" ht="12.0" customHeight="1">
      <c r="A238" s="59"/>
      <c r="B238" s="59"/>
      <c r="C238" s="59"/>
      <c r="D238" s="59"/>
      <c r="E238" s="59"/>
      <c r="F238" s="59"/>
      <c r="G238" s="59"/>
      <c r="H238" s="59"/>
      <c r="I238" s="59"/>
      <c r="J238" s="59"/>
      <c r="K238" s="59"/>
      <c r="L238" s="59"/>
      <c r="M238" s="59"/>
      <c r="N238" s="59"/>
      <c r="O238" s="59"/>
      <c r="P238" s="59"/>
      <c r="Q238" s="59"/>
      <c r="R238" s="59"/>
      <c r="S238" s="59"/>
      <c r="T238" s="59"/>
      <c r="U238" s="59"/>
      <c r="V238" s="59"/>
      <c r="W238" s="59"/>
      <c r="X238" s="59"/>
      <c r="Y238" s="59"/>
      <c r="Z238" s="59"/>
      <c r="AA238" s="59"/>
      <c r="AB238" s="59"/>
      <c r="AC238" s="59"/>
      <c r="AD238" s="59"/>
      <c r="AE238" s="59"/>
      <c r="AF238" s="59"/>
      <c r="AG238" s="59"/>
      <c r="AH238" s="59"/>
      <c r="AI238" s="59"/>
      <c r="AJ238" s="59"/>
      <c r="AK238" s="59"/>
      <c r="AL238" s="59"/>
      <c r="AM238" s="59"/>
      <c r="AN238" s="59"/>
      <c r="AO238" s="59"/>
      <c r="AP238" s="59"/>
      <c r="AQ238" s="59"/>
      <c r="AR238" s="3"/>
      <c r="AS238" s="3"/>
      <c r="AT238" s="3"/>
      <c r="AU238" s="3"/>
      <c r="AV238" s="3"/>
      <c r="AW238" s="3"/>
      <c r="AX238" s="3"/>
    </row>
    <row r="239" ht="12.0" customHeight="1">
      <c r="A239" s="59"/>
      <c r="B239" s="59"/>
      <c r="C239" s="59"/>
      <c r="D239" s="59"/>
      <c r="E239" s="59"/>
      <c r="F239" s="59"/>
      <c r="G239" s="59"/>
      <c r="H239" s="59"/>
      <c r="I239" s="59"/>
      <c r="J239" s="59"/>
      <c r="K239" s="59"/>
      <c r="L239" s="59"/>
      <c r="M239" s="59"/>
      <c r="N239" s="59"/>
      <c r="O239" s="59"/>
      <c r="P239" s="59"/>
      <c r="Q239" s="59"/>
      <c r="R239" s="59"/>
      <c r="S239" s="59"/>
      <c r="T239" s="59"/>
      <c r="U239" s="59"/>
      <c r="V239" s="59"/>
      <c r="W239" s="59"/>
      <c r="X239" s="59"/>
      <c r="Y239" s="59"/>
      <c r="Z239" s="59"/>
      <c r="AA239" s="59"/>
      <c r="AB239" s="59"/>
      <c r="AC239" s="59"/>
      <c r="AD239" s="59"/>
      <c r="AE239" s="59"/>
      <c r="AF239" s="59"/>
      <c r="AG239" s="59"/>
      <c r="AH239" s="59"/>
      <c r="AI239" s="59"/>
      <c r="AJ239" s="59"/>
      <c r="AK239" s="59"/>
      <c r="AL239" s="59"/>
      <c r="AM239" s="59"/>
      <c r="AN239" s="59"/>
      <c r="AO239" s="59"/>
      <c r="AP239" s="59"/>
      <c r="AQ239" s="59"/>
      <c r="AR239" s="3"/>
      <c r="AS239" s="3"/>
      <c r="AT239" s="3"/>
      <c r="AU239" s="3"/>
      <c r="AV239" s="3"/>
      <c r="AW239" s="3"/>
      <c r="AX239" s="3"/>
    </row>
    <row r="240" ht="12.0" customHeight="1">
      <c r="A240" s="59"/>
      <c r="B240" s="59"/>
      <c r="C240" s="59"/>
      <c r="D240" s="59"/>
      <c r="E240" s="59"/>
      <c r="F240" s="59"/>
      <c r="G240" s="59"/>
      <c r="H240" s="59"/>
      <c r="I240" s="59"/>
      <c r="J240" s="59"/>
      <c r="K240" s="59"/>
      <c r="L240" s="59"/>
      <c r="M240" s="59"/>
      <c r="N240" s="59"/>
      <c r="O240" s="59"/>
      <c r="P240" s="59"/>
      <c r="Q240" s="59"/>
      <c r="R240" s="59"/>
      <c r="S240" s="59"/>
      <c r="T240" s="59"/>
      <c r="U240" s="59"/>
      <c r="V240" s="59"/>
      <c r="W240" s="59"/>
      <c r="X240" s="59"/>
      <c r="Y240" s="59"/>
      <c r="Z240" s="59"/>
      <c r="AA240" s="59"/>
      <c r="AB240" s="59"/>
      <c r="AC240" s="59"/>
      <c r="AD240" s="59"/>
      <c r="AE240" s="59"/>
      <c r="AF240" s="59"/>
      <c r="AG240" s="59"/>
      <c r="AH240" s="59"/>
      <c r="AI240" s="59"/>
      <c r="AJ240" s="59"/>
      <c r="AK240" s="59"/>
      <c r="AL240" s="59"/>
      <c r="AM240" s="59"/>
      <c r="AN240" s="59"/>
      <c r="AO240" s="59"/>
      <c r="AP240" s="59"/>
      <c r="AQ240" s="59"/>
      <c r="AR240" s="3"/>
      <c r="AS240" s="3"/>
      <c r="AT240" s="3"/>
      <c r="AU240" s="3"/>
      <c r="AV240" s="3"/>
      <c r="AW240" s="3"/>
      <c r="AX240" s="3"/>
    </row>
    <row r="241" ht="12.0" customHeight="1">
      <c r="A241" s="59"/>
      <c r="B241" s="59"/>
      <c r="C241" s="59"/>
      <c r="D241" s="59"/>
      <c r="E241" s="59"/>
      <c r="F241" s="59"/>
      <c r="G241" s="59"/>
      <c r="H241" s="59"/>
      <c r="I241" s="59"/>
      <c r="J241" s="59"/>
      <c r="K241" s="59"/>
      <c r="L241" s="59"/>
      <c r="M241" s="59"/>
      <c r="N241" s="59"/>
      <c r="O241" s="59"/>
      <c r="P241" s="59"/>
      <c r="Q241" s="59"/>
      <c r="R241" s="59"/>
      <c r="S241" s="59"/>
      <c r="T241" s="59"/>
      <c r="U241" s="59"/>
      <c r="V241" s="59"/>
      <c r="W241" s="59"/>
      <c r="X241" s="59"/>
      <c r="Y241" s="59"/>
      <c r="Z241" s="59"/>
      <c r="AA241" s="59"/>
      <c r="AB241" s="59"/>
      <c r="AC241" s="59"/>
      <c r="AD241" s="59"/>
      <c r="AE241" s="59"/>
      <c r="AF241" s="59"/>
      <c r="AG241" s="59"/>
      <c r="AH241" s="59"/>
      <c r="AI241" s="59"/>
      <c r="AJ241" s="59"/>
      <c r="AK241" s="59"/>
      <c r="AL241" s="59"/>
      <c r="AM241" s="59"/>
      <c r="AN241" s="59"/>
      <c r="AO241" s="59"/>
      <c r="AP241" s="59"/>
      <c r="AQ241" s="59"/>
      <c r="AR241" s="3"/>
      <c r="AS241" s="3"/>
      <c r="AT241" s="3"/>
      <c r="AU241" s="3"/>
      <c r="AV241" s="3"/>
      <c r="AW241" s="3"/>
      <c r="AX241" s="3"/>
    </row>
    <row r="242" ht="12.0" customHeight="1">
      <c r="A242" s="59"/>
      <c r="B242" s="59"/>
      <c r="C242" s="59"/>
      <c r="D242" s="59"/>
      <c r="E242" s="59"/>
      <c r="F242" s="59"/>
      <c r="G242" s="59"/>
      <c r="H242" s="59"/>
      <c r="I242" s="59"/>
      <c r="J242" s="59"/>
      <c r="K242" s="59"/>
      <c r="L242" s="59"/>
      <c r="M242" s="59"/>
      <c r="N242" s="59"/>
      <c r="O242" s="59"/>
      <c r="P242" s="59"/>
      <c r="Q242" s="59"/>
      <c r="R242" s="59"/>
      <c r="S242" s="59"/>
      <c r="T242" s="59"/>
      <c r="U242" s="59"/>
      <c r="V242" s="59"/>
      <c r="W242" s="59"/>
      <c r="X242" s="59"/>
      <c r="Y242" s="59"/>
      <c r="Z242" s="59"/>
      <c r="AA242" s="59"/>
      <c r="AB242" s="59"/>
      <c r="AC242" s="59"/>
      <c r="AD242" s="59"/>
      <c r="AE242" s="59"/>
      <c r="AF242" s="59"/>
      <c r="AG242" s="59"/>
      <c r="AH242" s="59"/>
      <c r="AI242" s="59"/>
      <c r="AJ242" s="59"/>
      <c r="AK242" s="59"/>
      <c r="AL242" s="59"/>
      <c r="AM242" s="59"/>
      <c r="AN242" s="59"/>
      <c r="AO242" s="59"/>
      <c r="AP242" s="59"/>
      <c r="AQ242" s="59"/>
      <c r="AR242" s="3"/>
      <c r="AS242" s="3"/>
      <c r="AT242" s="3"/>
      <c r="AU242" s="3"/>
      <c r="AV242" s="3"/>
      <c r="AW242" s="3"/>
      <c r="AX242" s="3"/>
    </row>
    <row r="243" ht="12.0" customHeight="1">
      <c r="A243" s="59"/>
      <c r="B243" s="59"/>
      <c r="C243" s="59"/>
      <c r="D243" s="59"/>
      <c r="E243" s="59"/>
      <c r="F243" s="59"/>
      <c r="G243" s="59"/>
      <c r="H243" s="59"/>
      <c r="I243" s="59"/>
      <c r="J243" s="59"/>
      <c r="K243" s="59"/>
      <c r="L243" s="59"/>
      <c r="M243" s="59"/>
      <c r="N243" s="59"/>
      <c r="O243" s="59"/>
      <c r="P243" s="59"/>
      <c r="Q243" s="59"/>
      <c r="R243" s="59"/>
      <c r="S243" s="59"/>
      <c r="T243" s="59"/>
      <c r="U243" s="59"/>
      <c r="V243" s="59"/>
      <c r="W243" s="59"/>
      <c r="X243" s="59"/>
      <c r="Y243" s="59"/>
      <c r="Z243" s="59"/>
      <c r="AA243" s="59"/>
      <c r="AB243" s="59"/>
      <c r="AC243" s="59"/>
      <c r="AD243" s="59"/>
      <c r="AE243" s="59"/>
      <c r="AF243" s="59"/>
      <c r="AG243" s="59"/>
      <c r="AH243" s="59"/>
      <c r="AI243" s="59"/>
      <c r="AJ243" s="59"/>
      <c r="AK243" s="59"/>
      <c r="AL243" s="59"/>
      <c r="AM243" s="59"/>
      <c r="AN243" s="59"/>
      <c r="AO243" s="59"/>
      <c r="AP243" s="59"/>
      <c r="AQ243" s="59"/>
      <c r="AR243" s="3"/>
      <c r="AS243" s="3"/>
      <c r="AT243" s="3"/>
      <c r="AU243" s="3"/>
      <c r="AV243" s="3"/>
      <c r="AW243" s="3"/>
      <c r="AX243" s="3"/>
    </row>
    <row r="244" ht="12.0" customHeight="1">
      <c r="A244" s="59"/>
      <c r="B244" s="59"/>
      <c r="C244" s="59"/>
      <c r="D244" s="59"/>
      <c r="E244" s="59"/>
      <c r="F244" s="59"/>
      <c r="G244" s="59"/>
      <c r="H244" s="59"/>
      <c r="I244" s="59"/>
      <c r="J244" s="59"/>
      <c r="K244" s="59"/>
      <c r="L244" s="59"/>
      <c r="M244" s="59"/>
      <c r="N244" s="59"/>
      <c r="O244" s="59"/>
      <c r="P244" s="59"/>
      <c r="Q244" s="59"/>
      <c r="R244" s="59"/>
      <c r="S244" s="59"/>
      <c r="T244" s="59"/>
      <c r="U244" s="59"/>
      <c r="V244" s="59"/>
      <c r="W244" s="59"/>
      <c r="X244" s="59"/>
      <c r="Y244" s="59"/>
      <c r="Z244" s="59"/>
      <c r="AA244" s="59"/>
      <c r="AB244" s="59"/>
      <c r="AC244" s="59"/>
      <c r="AD244" s="59"/>
      <c r="AE244" s="59"/>
      <c r="AF244" s="59"/>
      <c r="AG244" s="59"/>
      <c r="AH244" s="59"/>
      <c r="AI244" s="59"/>
      <c r="AJ244" s="59"/>
      <c r="AK244" s="59"/>
      <c r="AL244" s="59"/>
      <c r="AM244" s="59"/>
      <c r="AN244" s="59"/>
      <c r="AO244" s="59"/>
      <c r="AP244" s="59"/>
      <c r="AQ244" s="59"/>
      <c r="AR244" s="3"/>
      <c r="AS244" s="3"/>
      <c r="AT244" s="3"/>
      <c r="AU244" s="3"/>
      <c r="AV244" s="3"/>
      <c r="AW244" s="3"/>
      <c r="AX244" s="3"/>
    </row>
    <row r="245" ht="12.0" customHeight="1">
      <c r="A245" s="59"/>
      <c r="B245" s="59"/>
      <c r="C245" s="59"/>
      <c r="D245" s="59"/>
      <c r="E245" s="59"/>
      <c r="F245" s="59"/>
      <c r="G245" s="59"/>
      <c r="H245" s="59"/>
      <c r="I245" s="59"/>
      <c r="J245" s="59"/>
      <c r="K245" s="59"/>
      <c r="L245" s="59"/>
      <c r="M245" s="59"/>
      <c r="N245" s="59"/>
      <c r="O245" s="59"/>
      <c r="P245" s="59"/>
      <c r="Q245" s="59"/>
      <c r="R245" s="59"/>
      <c r="S245" s="59"/>
      <c r="T245" s="59"/>
      <c r="U245" s="59"/>
      <c r="V245" s="59"/>
      <c r="W245" s="59"/>
      <c r="X245" s="59"/>
      <c r="Y245" s="59"/>
      <c r="Z245" s="59"/>
      <c r="AA245" s="59"/>
      <c r="AB245" s="59"/>
      <c r="AC245" s="59"/>
      <c r="AD245" s="59"/>
      <c r="AE245" s="59"/>
      <c r="AF245" s="59"/>
      <c r="AG245" s="59"/>
      <c r="AH245" s="59"/>
      <c r="AI245" s="59"/>
      <c r="AJ245" s="59"/>
      <c r="AK245" s="59"/>
      <c r="AL245" s="59"/>
      <c r="AM245" s="59"/>
      <c r="AN245" s="59"/>
      <c r="AO245" s="59"/>
      <c r="AP245" s="59"/>
      <c r="AQ245" s="59"/>
      <c r="AR245" s="3"/>
      <c r="AS245" s="3"/>
      <c r="AT245" s="3"/>
      <c r="AU245" s="3"/>
      <c r="AV245" s="3"/>
      <c r="AW245" s="3"/>
      <c r="AX245" s="3"/>
    </row>
    <row r="246" ht="12.0" customHeight="1">
      <c r="A246" s="59"/>
      <c r="B246" s="59"/>
      <c r="C246" s="59"/>
      <c r="D246" s="59"/>
      <c r="E246" s="59"/>
      <c r="F246" s="59"/>
      <c r="G246" s="59"/>
      <c r="H246" s="59"/>
      <c r="I246" s="59"/>
      <c r="J246" s="59"/>
      <c r="K246" s="59"/>
      <c r="L246" s="59"/>
      <c r="M246" s="59"/>
      <c r="N246" s="59"/>
      <c r="O246" s="59"/>
      <c r="P246" s="59"/>
      <c r="Q246" s="59"/>
      <c r="R246" s="59"/>
      <c r="S246" s="59"/>
      <c r="T246" s="59"/>
      <c r="U246" s="59"/>
      <c r="V246" s="59"/>
      <c r="W246" s="59"/>
      <c r="X246" s="59"/>
      <c r="Y246" s="59"/>
      <c r="Z246" s="59"/>
      <c r="AA246" s="59"/>
      <c r="AB246" s="59"/>
      <c r="AC246" s="59"/>
      <c r="AD246" s="59"/>
      <c r="AE246" s="59"/>
      <c r="AF246" s="59"/>
      <c r="AG246" s="59"/>
      <c r="AH246" s="59"/>
      <c r="AI246" s="59"/>
      <c r="AJ246" s="59"/>
      <c r="AK246" s="59"/>
      <c r="AL246" s="59"/>
      <c r="AM246" s="59"/>
      <c r="AN246" s="59"/>
      <c r="AO246" s="59"/>
      <c r="AP246" s="59"/>
      <c r="AQ246" s="59"/>
      <c r="AR246" s="3"/>
      <c r="AS246" s="3"/>
      <c r="AT246" s="3"/>
      <c r="AU246" s="3"/>
      <c r="AV246" s="3"/>
      <c r="AW246" s="3"/>
      <c r="AX246" s="3"/>
    </row>
    <row r="247" ht="12.0" customHeight="1">
      <c r="A247" s="59"/>
      <c r="B247" s="59"/>
      <c r="C247" s="59"/>
      <c r="D247" s="59"/>
      <c r="E247" s="59"/>
      <c r="F247" s="59"/>
      <c r="G247" s="59"/>
      <c r="H247" s="59"/>
      <c r="I247" s="59"/>
      <c r="J247" s="59"/>
      <c r="K247" s="59"/>
      <c r="L247" s="59"/>
      <c r="M247" s="59"/>
      <c r="N247" s="59"/>
      <c r="O247" s="59"/>
      <c r="P247" s="59"/>
      <c r="Q247" s="59"/>
      <c r="R247" s="59"/>
      <c r="S247" s="59"/>
      <c r="T247" s="59"/>
      <c r="U247" s="59"/>
      <c r="V247" s="59"/>
      <c r="W247" s="59"/>
      <c r="X247" s="59"/>
      <c r="Y247" s="59"/>
      <c r="Z247" s="59"/>
      <c r="AA247" s="59"/>
      <c r="AB247" s="59"/>
      <c r="AC247" s="59"/>
      <c r="AD247" s="59"/>
      <c r="AE247" s="59"/>
      <c r="AF247" s="59"/>
      <c r="AG247" s="59"/>
      <c r="AH247" s="59"/>
      <c r="AI247" s="59"/>
      <c r="AJ247" s="59"/>
      <c r="AK247" s="59"/>
      <c r="AL247" s="59"/>
      <c r="AM247" s="59"/>
      <c r="AN247" s="59"/>
      <c r="AO247" s="59"/>
      <c r="AP247" s="59"/>
      <c r="AQ247" s="59"/>
      <c r="AR247" s="3"/>
      <c r="AS247" s="3"/>
      <c r="AT247" s="3"/>
      <c r="AU247" s="3"/>
      <c r="AV247" s="3"/>
      <c r="AW247" s="3"/>
      <c r="AX247" s="3"/>
    </row>
    <row r="248" ht="12.0" customHeight="1">
      <c r="A248" s="59"/>
      <c r="B248" s="59"/>
      <c r="C248" s="59"/>
      <c r="D248" s="59"/>
      <c r="E248" s="59"/>
      <c r="F248" s="59"/>
      <c r="G248" s="59"/>
      <c r="H248" s="59"/>
      <c r="I248" s="59"/>
      <c r="J248" s="59"/>
      <c r="K248" s="59"/>
      <c r="L248" s="59"/>
      <c r="M248" s="59"/>
      <c r="N248" s="59"/>
      <c r="O248" s="59"/>
      <c r="P248" s="59"/>
      <c r="Q248" s="59"/>
      <c r="R248" s="59"/>
      <c r="S248" s="59"/>
      <c r="T248" s="59"/>
      <c r="U248" s="59"/>
      <c r="V248" s="59"/>
      <c r="W248" s="59"/>
      <c r="X248" s="59"/>
      <c r="Y248" s="59"/>
      <c r="Z248" s="59"/>
      <c r="AA248" s="59"/>
      <c r="AB248" s="59"/>
      <c r="AC248" s="59"/>
      <c r="AD248" s="59"/>
      <c r="AE248" s="59"/>
      <c r="AF248" s="59"/>
      <c r="AG248" s="59"/>
      <c r="AH248" s="59"/>
      <c r="AI248" s="59"/>
      <c r="AJ248" s="59"/>
      <c r="AK248" s="59"/>
      <c r="AL248" s="59"/>
      <c r="AM248" s="59"/>
      <c r="AN248" s="59"/>
      <c r="AO248" s="59"/>
      <c r="AP248" s="59"/>
      <c r="AQ248" s="59"/>
      <c r="AR248" s="3"/>
      <c r="AS248" s="3"/>
      <c r="AT248" s="3"/>
      <c r="AU248" s="3"/>
      <c r="AV248" s="3"/>
      <c r="AW248" s="3"/>
      <c r="AX248" s="3"/>
    </row>
    <row r="249" ht="12.0" customHeight="1">
      <c r="A249" s="59"/>
      <c r="B249" s="59"/>
      <c r="C249" s="59"/>
      <c r="D249" s="59"/>
      <c r="E249" s="59"/>
      <c r="F249" s="59"/>
      <c r="G249" s="59"/>
      <c r="H249" s="59"/>
      <c r="I249" s="59"/>
      <c r="J249" s="59"/>
      <c r="K249" s="59"/>
      <c r="L249" s="59"/>
      <c r="M249" s="59"/>
      <c r="N249" s="59"/>
      <c r="O249" s="59"/>
      <c r="P249" s="59"/>
      <c r="Q249" s="59"/>
      <c r="R249" s="59"/>
      <c r="S249" s="59"/>
      <c r="T249" s="59"/>
      <c r="U249" s="59"/>
      <c r="V249" s="59"/>
      <c r="W249" s="59"/>
      <c r="X249" s="59"/>
      <c r="Y249" s="59"/>
      <c r="Z249" s="59"/>
      <c r="AA249" s="59"/>
      <c r="AB249" s="59"/>
      <c r="AC249" s="59"/>
      <c r="AD249" s="59"/>
      <c r="AE249" s="59"/>
      <c r="AF249" s="59"/>
      <c r="AG249" s="59"/>
      <c r="AH249" s="59"/>
      <c r="AI249" s="59"/>
      <c r="AJ249" s="59"/>
      <c r="AK249" s="59"/>
      <c r="AL249" s="59"/>
      <c r="AM249" s="59"/>
      <c r="AN249" s="59"/>
      <c r="AO249" s="59"/>
      <c r="AP249" s="59"/>
      <c r="AQ249" s="59"/>
      <c r="AR249" s="3"/>
      <c r="AS249" s="3"/>
      <c r="AT249" s="3"/>
      <c r="AU249" s="3"/>
      <c r="AV249" s="3"/>
      <c r="AW249" s="3"/>
      <c r="AX249" s="3"/>
    </row>
    <row r="250" ht="12.0" customHeight="1">
      <c r="A250" s="59"/>
      <c r="B250" s="59"/>
      <c r="C250" s="59"/>
      <c r="D250" s="59"/>
      <c r="E250" s="59"/>
      <c r="F250" s="59"/>
      <c r="G250" s="59"/>
      <c r="H250" s="59"/>
      <c r="I250" s="59"/>
      <c r="J250" s="59"/>
      <c r="K250" s="59"/>
      <c r="L250" s="59"/>
      <c r="M250" s="59"/>
      <c r="N250" s="59"/>
      <c r="O250" s="59"/>
      <c r="P250" s="59"/>
      <c r="Q250" s="59"/>
      <c r="R250" s="59"/>
      <c r="S250" s="59"/>
      <c r="T250" s="59"/>
      <c r="U250" s="59"/>
      <c r="V250" s="59"/>
      <c r="W250" s="59"/>
      <c r="X250" s="59"/>
      <c r="Y250" s="59"/>
      <c r="Z250" s="59"/>
      <c r="AA250" s="59"/>
      <c r="AB250" s="59"/>
      <c r="AC250" s="59"/>
      <c r="AD250" s="59"/>
      <c r="AE250" s="59"/>
      <c r="AF250" s="59"/>
      <c r="AG250" s="59"/>
      <c r="AH250" s="59"/>
      <c r="AI250" s="59"/>
      <c r="AJ250" s="59"/>
      <c r="AK250" s="59"/>
      <c r="AL250" s="59"/>
      <c r="AM250" s="59"/>
      <c r="AN250" s="59"/>
      <c r="AO250" s="59"/>
      <c r="AP250" s="59"/>
      <c r="AQ250" s="59"/>
      <c r="AR250" s="3"/>
      <c r="AS250" s="3"/>
      <c r="AT250" s="3"/>
      <c r="AU250" s="3"/>
      <c r="AV250" s="3"/>
      <c r="AW250" s="3"/>
      <c r="AX250" s="3"/>
    </row>
    <row r="251" ht="12.0" customHeight="1">
      <c r="A251" s="59"/>
      <c r="B251" s="59"/>
      <c r="C251" s="59"/>
      <c r="D251" s="59"/>
      <c r="E251" s="59"/>
      <c r="F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c r="AD251" s="59"/>
      <c r="AE251" s="59"/>
      <c r="AF251" s="59"/>
      <c r="AG251" s="59"/>
      <c r="AH251" s="59"/>
      <c r="AI251" s="59"/>
      <c r="AJ251" s="59"/>
      <c r="AK251" s="59"/>
      <c r="AL251" s="59"/>
      <c r="AM251" s="59"/>
      <c r="AN251" s="59"/>
      <c r="AO251" s="59"/>
      <c r="AP251" s="59"/>
      <c r="AQ251" s="59"/>
      <c r="AR251" s="3"/>
      <c r="AS251" s="3"/>
      <c r="AT251" s="3"/>
      <c r="AU251" s="3"/>
      <c r="AV251" s="3"/>
      <c r="AW251" s="3"/>
      <c r="AX251" s="3"/>
    </row>
    <row r="252" ht="12.0" customHeight="1">
      <c r="A252" s="59"/>
      <c r="B252" s="59"/>
      <c r="C252" s="59"/>
      <c r="D252" s="59"/>
      <c r="E252" s="59"/>
      <c r="F252" s="59"/>
      <c r="G252" s="59"/>
      <c r="H252" s="59"/>
      <c r="I252" s="59"/>
      <c r="J252" s="59"/>
      <c r="K252" s="59"/>
      <c r="L252" s="59"/>
      <c r="M252" s="59"/>
      <c r="N252" s="59"/>
      <c r="O252" s="59"/>
      <c r="P252" s="59"/>
      <c r="Q252" s="59"/>
      <c r="R252" s="59"/>
      <c r="S252" s="59"/>
      <c r="T252" s="59"/>
      <c r="U252" s="59"/>
      <c r="V252" s="59"/>
      <c r="W252" s="59"/>
      <c r="X252" s="59"/>
      <c r="Y252" s="59"/>
      <c r="Z252" s="59"/>
      <c r="AA252" s="59"/>
      <c r="AB252" s="59"/>
      <c r="AC252" s="59"/>
      <c r="AD252" s="59"/>
      <c r="AE252" s="59"/>
      <c r="AF252" s="59"/>
      <c r="AG252" s="59"/>
      <c r="AH252" s="59"/>
      <c r="AI252" s="59"/>
      <c r="AJ252" s="59"/>
      <c r="AK252" s="59"/>
      <c r="AL252" s="59"/>
      <c r="AM252" s="59"/>
      <c r="AN252" s="59"/>
      <c r="AO252" s="59"/>
      <c r="AP252" s="59"/>
      <c r="AQ252" s="59"/>
      <c r="AR252" s="3"/>
      <c r="AS252" s="3"/>
      <c r="AT252" s="3"/>
      <c r="AU252" s="3"/>
      <c r="AV252" s="3"/>
      <c r="AW252" s="3"/>
      <c r="AX252" s="3"/>
    </row>
    <row r="253" ht="12.0" customHeight="1">
      <c r="A253" s="59"/>
      <c r="B253" s="59"/>
      <c r="C253" s="59"/>
      <c r="D253" s="59"/>
      <c r="E253" s="59"/>
      <c r="F253" s="59"/>
      <c r="G253" s="59"/>
      <c r="H253" s="59"/>
      <c r="I253" s="59"/>
      <c r="J253" s="59"/>
      <c r="K253" s="59"/>
      <c r="L253" s="59"/>
      <c r="M253" s="59"/>
      <c r="N253" s="59"/>
      <c r="O253" s="59"/>
      <c r="P253" s="59"/>
      <c r="Q253" s="59"/>
      <c r="R253" s="59"/>
      <c r="S253" s="59"/>
      <c r="T253" s="59"/>
      <c r="U253" s="59"/>
      <c r="V253" s="59"/>
      <c r="W253" s="59"/>
      <c r="X253" s="59"/>
      <c r="Y253" s="59"/>
      <c r="Z253" s="59"/>
      <c r="AA253" s="59"/>
      <c r="AB253" s="59"/>
      <c r="AC253" s="59"/>
      <c r="AD253" s="59"/>
      <c r="AE253" s="59"/>
      <c r="AF253" s="59"/>
      <c r="AG253" s="59"/>
      <c r="AH253" s="59"/>
      <c r="AI253" s="59"/>
      <c r="AJ253" s="59"/>
      <c r="AK253" s="59"/>
      <c r="AL253" s="59"/>
      <c r="AM253" s="59"/>
      <c r="AN253" s="59"/>
      <c r="AO253" s="59"/>
      <c r="AP253" s="59"/>
      <c r="AQ253" s="59"/>
      <c r="AR253" s="3"/>
      <c r="AS253" s="3"/>
      <c r="AT253" s="3"/>
      <c r="AU253" s="3"/>
      <c r="AV253" s="3"/>
      <c r="AW253" s="3"/>
      <c r="AX253" s="3"/>
    </row>
    <row r="254" ht="12.0" customHeight="1">
      <c r="A254" s="59"/>
      <c r="B254" s="59"/>
      <c r="C254" s="59"/>
      <c r="D254" s="59"/>
      <c r="E254" s="59"/>
      <c r="F254" s="59"/>
      <c r="G254" s="59"/>
      <c r="H254" s="59"/>
      <c r="I254" s="59"/>
      <c r="J254" s="59"/>
      <c r="K254" s="59"/>
      <c r="L254" s="59"/>
      <c r="M254" s="59"/>
      <c r="N254" s="59"/>
      <c r="O254" s="59"/>
      <c r="P254" s="59"/>
      <c r="Q254" s="59"/>
      <c r="R254" s="59"/>
      <c r="S254" s="59"/>
      <c r="T254" s="59"/>
      <c r="U254" s="59"/>
      <c r="V254" s="59"/>
      <c r="W254" s="59"/>
      <c r="X254" s="59"/>
      <c r="Y254" s="59"/>
      <c r="Z254" s="59"/>
      <c r="AA254" s="59"/>
      <c r="AB254" s="59"/>
      <c r="AC254" s="59"/>
      <c r="AD254" s="59"/>
      <c r="AE254" s="59"/>
      <c r="AF254" s="59"/>
      <c r="AG254" s="59"/>
      <c r="AH254" s="59"/>
      <c r="AI254" s="59"/>
      <c r="AJ254" s="59"/>
      <c r="AK254" s="59"/>
      <c r="AL254" s="59"/>
      <c r="AM254" s="59"/>
      <c r="AN254" s="59"/>
      <c r="AO254" s="59"/>
      <c r="AP254" s="59"/>
      <c r="AQ254" s="59"/>
      <c r="AR254" s="3"/>
      <c r="AS254" s="3"/>
      <c r="AT254" s="3"/>
      <c r="AU254" s="3"/>
      <c r="AV254" s="3"/>
      <c r="AW254" s="3"/>
      <c r="AX254" s="3"/>
    </row>
    <row r="255" ht="12.0" customHeight="1">
      <c r="A255" s="59"/>
      <c r="B255" s="59"/>
      <c r="C255" s="59"/>
      <c r="D255" s="59"/>
      <c r="E255" s="59"/>
      <c r="F255" s="59"/>
      <c r="G255" s="59"/>
      <c r="H255" s="59"/>
      <c r="I255" s="59"/>
      <c r="J255" s="59"/>
      <c r="K255" s="59"/>
      <c r="L255" s="59"/>
      <c r="M255" s="59"/>
      <c r="N255" s="59"/>
      <c r="O255" s="59"/>
      <c r="P255" s="59"/>
      <c r="Q255" s="59"/>
      <c r="R255" s="59"/>
      <c r="S255" s="59"/>
      <c r="T255" s="59"/>
      <c r="U255" s="59"/>
      <c r="V255" s="59"/>
      <c r="W255" s="59"/>
      <c r="X255" s="59"/>
      <c r="Y255" s="59"/>
      <c r="Z255" s="59"/>
      <c r="AA255" s="59"/>
      <c r="AB255" s="59"/>
      <c r="AC255" s="59"/>
      <c r="AD255" s="59"/>
      <c r="AE255" s="59"/>
      <c r="AF255" s="59"/>
      <c r="AG255" s="59"/>
      <c r="AH255" s="59"/>
      <c r="AI255" s="59"/>
      <c r="AJ255" s="59"/>
      <c r="AK255" s="59"/>
      <c r="AL255" s="59"/>
      <c r="AM255" s="59"/>
      <c r="AN255" s="59"/>
      <c r="AO255" s="59"/>
      <c r="AP255" s="59"/>
      <c r="AQ255" s="59"/>
      <c r="AR255" s="3"/>
      <c r="AS255" s="3"/>
      <c r="AT255" s="3"/>
      <c r="AU255" s="3"/>
      <c r="AV255" s="3"/>
      <c r="AW255" s="3"/>
      <c r="AX255" s="3"/>
    </row>
    <row r="256" ht="12.0" customHeight="1">
      <c r="A256" s="59"/>
      <c r="B256" s="59"/>
      <c r="C256" s="59"/>
      <c r="D256" s="59"/>
      <c r="E256" s="59"/>
      <c r="F256" s="59"/>
      <c r="G256" s="59"/>
      <c r="H256" s="59"/>
      <c r="I256" s="59"/>
      <c r="J256" s="59"/>
      <c r="K256" s="59"/>
      <c r="L256" s="59"/>
      <c r="M256" s="59"/>
      <c r="N256" s="59"/>
      <c r="O256" s="59"/>
      <c r="P256" s="59"/>
      <c r="Q256" s="59"/>
      <c r="R256" s="59"/>
      <c r="S256" s="59"/>
      <c r="T256" s="59"/>
      <c r="U256" s="59"/>
      <c r="V256" s="59"/>
      <c r="W256" s="59"/>
      <c r="X256" s="59"/>
      <c r="Y256" s="59"/>
      <c r="Z256" s="59"/>
      <c r="AA256" s="59"/>
      <c r="AB256" s="59"/>
      <c r="AC256" s="59"/>
      <c r="AD256" s="59"/>
      <c r="AE256" s="59"/>
      <c r="AF256" s="59"/>
      <c r="AG256" s="59"/>
      <c r="AH256" s="59"/>
      <c r="AI256" s="59"/>
      <c r="AJ256" s="59"/>
      <c r="AK256" s="59"/>
      <c r="AL256" s="59"/>
      <c r="AM256" s="59"/>
      <c r="AN256" s="59"/>
      <c r="AO256" s="59"/>
      <c r="AP256" s="59"/>
      <c r="AQ256" s="59"/>
      <c r="AR256" s="3"/>
      <c r="AS256" s="3"/>
      <c r="AT256" s="3"/>
      <c r="AU256" s="3"/>
      <c r="AV256" s="3"/>
      <c r="AW256" s="3"/>
      <c r="AX256" s="3"/>
    </row>
    <row r="257" ht="12.0" customHeight="1">
      <c r="A257" s="59"/>
      <c r="B257" s="59"/>
      <c r="C257" s="59"/>
      <c r="D257" s="59"/>
      <c r="E257" s="59"/>
      <c r="F257" s="59"/>
      <c r="G257" s="59"/>
      <c r="H257" s="59"/>
      <c r="I257" s="59"/>
      <c r="J257" s="59"/>
      <c r="K257" s="59"/>
      <c r="L257" s="59"/>
      <c r="M257" s="59"/>
      <c r="N257" s="59"/>
      <c r="O257" s="59"/>
      <c r="P257" s="59"/>
      <c r="Q257" s="59"/>
      <c r="R257" s="59"/>
      <c r="S257" s="59"/>
      <c r="T257" s="59"/>
      <c r="U257" s="59"/>
      <c r="V257" s="59"/>
      <c r="W257" s="59"/>
      <c r="X257" s="59"/>
      <c r="Y257" s="59"/>
      <c r="Z257" s="59"/>
      <c r="AA257" s="59"/>
      <c r="AB257" s="59"/>
      <c r="AC257" s="59"/>
      <c r="AD257" s="59"/>
      <c r="AE257" s="59"/>
      <c r="AF257" s="59"/>
      <c r="AG257" s="59"/>
      <c r="AH257" s="59"/>
      <c r="AI257" s="59"/>
      <c r="AJ257" s="59"/>
      <c r="AK257" s="59"/>
      <c r="AL257" s="59"/>
      <c r="AM257" s="59"/>
      <c r="AN257" s="59"/>
      <c r="AO257" s="59"/>
      <c r="AP257" s="59"/>
      <c r="AQ257" s="59"/>
      <c r="AR257" s="3"/>
      <c r="AS257" s="3"/>
      <c r="AT257" s="3"/>
      <c r="AU257" s="3"/>
      <c r="AV257" s="3"/>
      <c r="AW257" s="3"/>
      <c r="AX257" s="3"/>
    </row>
    <row r="258" ht="12.0" customHeight="1">
      <c r="A258" s="59"/>
      <c r="B258" s="59"/>
      <c r="C258" s="59"/>
      <c r="D258" s="59"/>
      <c r="E258" s="59"/>
      <c r="F258" s="59"/>
      <c r="G258" s="59"/>
      <c r="H258" s="59"/>
      <c r="I258" s="59"/>
      <c r="J258" s="59"/>
      <c r="K258" s="59"/>
      <c r="L258" s="59"/>
      <c r="M258" s="59"/>
      <c r="N258" s="59"/>
      <c r="O258" s="59"/>
      <c r="P258" s="59"/>
      <c r="Q258" s="59"/>
      <c r="R258" s="59"/>
      <c r="S258" s="59"/>
      <c r="T258" s="59"/>
      <c r="U258" s="59"/>
      <c r="V258" s="59"/>
      <c r="W258" s="59"/>
      <c r="X258" s="59"/>
      <c r="Y258" s="59"/>
      <c r="Z258" s="59"/>
      <c r="AA258" s="59"/>
      <c r="AB258" s="59"/>
      <c r="AC258" s="59"/>
      <c r="AD258" s="59"/>
      <c r="AE258" s="59"/>
      <c r="AF258" s="59"/>
      <c r="AG258" s="59"/>
      <c r="AH258" s="59"/>
      <c r="AI258" s="59"/>
      <c r="AJ258" s="59"/>
      <c r="AK258" s="59"/>
      <c r="AL258" s="59"/>
      <c r="AM258" s="59"/>
      <c r="AN258" s="59"/>
      <c r="AO258" s="59"/>
      <c r="AP258" s="59"/>
      <c r="AQ258" s="59"/>
      <c r="AR258" s="3"/>
      <c r="AS258" s="3"/>
      <c r="AT258" s="3"/>
      <c r="AU258" s="3"/>
      <c r="AV258" s="3"/>
      <c r="AW258" s="3"/>
      <c r="AX258" s="3"/>
    </row>
    <row r="259" ht="12.0" customHeight="1">
      <c r="A259" s="59"/>
      <c r="B259" s="59"/>
      <c r="C259" s="59"/>
      <c r="D259" s="59"/>
      <c r="E259" s="59"/>
      <c r="F259" s="59"/>
      <c r="G259" s="59"/>
      <c r="H259" s="59"/>
      <c r="I259" s="59"/>
      <c r="J259" s="59"/>
      <c r="K259" s="59"/>
      <c r="L259" s="59"/>
      <c r="M259" s="59"/>
      <c r="N259" s="59"/>
      <c r="O259" s="59"/>
      <c r="P259" s="59"/>
      <c r="Q259" s="59"/>
      <c r="R259" s="59"/>
      <c r="S259" s="59"/>
      <c r="T259" s="59"/>
      <c r="U259" s="59"/>
      <c r="V259" s="59"/>
      <c r="W259" s="59"/>
      <c r="X259" s="59"/>
      <c r="Y259" s="59"/>
      <c r="Z259" s="59"/>
      <c r="AA259" s="59"/>
      <c r="AB259" s="59"/>
      <c r="AC259" s="59"/>
      <c r="AD259" s="59"/>
      <c r="AE259" s="59"/>
      <c r="AF259" s="59"/>
      <c r="AG259" s="59"/>
      <c r="AH259" s="59"/>
      <c r="AI259" s="59"/>
      <c r="AJ259" s="59"/>
      <c r="AK259" s="59"/>
      <c r="AL259" s="59"/>
      <c r="AM259" s="59"/>
      <c r="AN259" s="59"/>
      <c r="AO259" s="59"/>
      <c r="AP259" s="59"/>
      <c r="AQ259" s="59"/>
      <c r="AR259" s="3"/>
      <c r="AS259" s="3"/>
      <c r="AT259" s="3"/>
      <c r="AU259" s="3"/>
      <c r="AV259" s="3"/>
      <c r="AW259" s="3"/>
      <c r="AX259" s="3"/>
    </row>
    <row r="260" ht="12.0" customHeight="1">
      <c r="A260" s="59"/>
      <c r="B260" s="59"/>
      <c r="C260" s="59"/>
      <c r="D260" s="59"/>
      <c r="E260" s="59"/>
      <c r="F260" s="59"/>
      <c r="G260" s="59"/>
      <c r="H260" s="59"/>
      <c r="I260" s="59"/>
      <c r="J260" s="59"/>
      <c r="K260" s="59"/>
      <c r="L260" s="59"/>
      <c r="M260" s="59"/>
      <c r="N260" s="59"/>
      <c r="O260" s="59"/>
      <c r="P260" s="59"/>
      <c r="Q260" s="59"/>
      <c r="R260" s="59"/>
      <c r="S260" s="59"/>
      <c r="T260" s="59"/>
      <c r="U260" s="59"/>
      <c r="V260" s="59"/>
      <c r="W260" s="59"/>
      <c r="X260" s="59"/>
      <c r="Y260" s="59"/>
      <c r="Z260" s="59"/>
      <c r="AA260" s="59"/>
      <c r="AB260" s="59"/>
      <c r="AC260" s="59"/>
      <c r="AD260" s="59"/>
      <c r="AE260" s="59"/>
      <c r="AF260" s="59"/>
      <c r="AG260" s="59"/>
      <c r="AH260" s="59"/>
      <c r="AI260" s="59"/>
      <c r="AJ260" s="59"/>
      <c r="AK260" s="59"/>
      <c r="AL260" s="59"/>
      <c r="AM260" s="59"/>
      <c r="AN260" s="59"/>
      <c r="AO260" s="59"/>
      <c r="AP260" s="59"/>
      <c r="AQ260" s="59"/>
      <c r="AR260" s="3"/>
      <c r="AS260" s="3"/>
      <c r="AT260" s="3"/>
      <c r="AU260" s="3"/>
      <c r="AV260" s="3"/>
      <c r="AW260" s="3"/>
      <c r="AX260" s="3"/>
    </row>
    <row r="261" ht="12.0" customHeight="1">
      <c r="A261" s="59"/>
      <c r="B261" s="59"/>
      <c r="C261" s="59"/>
      <c r="D261" s="59"/>
      <c r="E261" s="59"/>
      <c r="F261" s="59"/>
      <c r="G261" s="59"/>
      <c r="H261" s="59"/>
      <c r="I261" s="59"/>
      <c r="J261" s="59"/>
      <c r="K261" s="59"/>
      <c r="L261" s="59"/>
      <c r="M261" s="59"/>
      <c r="N261" s="59"/>
      <c r="O261" s="59"/>
      <c r="P261" s="59"/>
      <c r="Q261" s="59"/>
      <c r="R261" s="59"/>
      <c r="S261" s="59"/>
      <c r="T261" s="59"/>
      <c r="U261" s="59"/>
      <c r="V261" s="59"/>
      <c r="W261" s="59"/>
      <c r="X261" s="59"/>
      <c r="Y261" s="59"/>
      <c r="Z261" s="59"/>
      <c r="AA261" s="59"/>
      <c r="AB261" s="59"/>
      <c r="AC261" s="59"/>
      <c r="AD261" s="59"/>
      <c r="AE261" s="59"/>
      <c r="AF261" s="59"/>
      <c r="AG261" s="59"/>
      <c r="AH261" s="59"/>
      <c r="AI261" s="59"/>
      <c r="AJ261" s="59"/>
      <c r="AK261" s="59"/>
      <c r="AL261" s="59"/>
      <c r="AM261" s="59"/>
      <c r="AN261" s="59"/>
      <c r="AO261" s="59"/>
      <c r="AP261" s="59"/>
      <c r="AQ261" s="59"/>
      <c r="AR261" s="3"/>
      <c r="AS261" s="3"/>
      <c r="AT261" s="3"/>
      <c r="AU261" s="3"/>
      <c r="AV261" s="3"/>
      <c r="AW261" s="3"/>
      <c r="AX261" s="3"/>
    </row>
    <row r="262" ht="12.0" customHeight="1">
      <c r="A262" s="59"/>
      <c r="B262" s="59"/>
      <c r="C262" s="59"/>
      <c r="D262" s="59"/>
      <c r="E262" s="59"/>
      <c r="F262" s="59"/>
      <c r="G262" s="59"/>
      <c r="H262" s="59"/>
      <c r="I262" s="59"/>
      <c r="J262" s="59"/>
      <c r="K262" s="59"/>
      <c r="L262" s="59"/>
      <c r="M262" s="59"/>
      <c r="N262" s="59"/>
      <c r="O262" s="59"/>
      <c r="P262" s="59"/>
      <c r="Q262" s="59"/>
      <c r="R262" s="59"/>
      <c r="S262" s="59"/>
      <c r="T262" s="59"/>
      <c r="U262" s="59"/>
      <c r="V262" s="59"/>
      <c r="W262" s="59"/>
      <c r="X262" s="59"/>
      <c r="Y262" s="59"/>
      <c r="Z262" s="59"/>
      <c r="AA262" s="59"/>
      <c r="AB262" s="59"/>
      <c r="AC262" s="59"/>
      <c r="AD262" s="59"/>
      <c r="AE262" s="59"/>
      <c r="AF262" s="59"/>
      <c r="AG262" s="59"/>
      <c r="AH262" s="59"/>
      <c r="AI262" s="59"/>
      <c r="AJ262" s="59"/>
      <c r="AK262" s="59"/>
      <c r="AL262" s="59"/>
      <c r="AM262" s="59"/>
      <c r="AN262" s="59"/>
      <c r="AO262" s="59"/>
      <c r="AP262" s="59"/>
      <c r="AQ262" s="59"/>
      <c r="AR262" s="3"/>
      <c r="AS262" s="3"/>
      <c r="AT262" s="3"/>
      <c r="AU262" s="3"/>
      <c r="AV262" s="3"/>
      <c r="AW262" s="3"/>
      <c r="AX262" s="3"/>
    </row>
    <row r="263" ht="12.0" customHeight="1">
      <c r="A263" s="59"/>
      <c r="B263" s="59"/>
      <c r="C263" s="59"/>
      <c r="D263" s="59"/>
      <c r="E263" s="59"/>
      <c r="F263" s="59"/>
      <c r="G263" s="59"/>
      <c r="H263" s="59"/>
      <c r="I263" s="59"/>
      <c r="J263" s="59"/>
      <c r="K263" s="59"/>
      <c r="L263" s="59"/>
      <c r="M263" s="59"/>
      <c r="N263" s="59"/>
      <c r="O263" s="59"/>
      <c r="P263" s="59"/>
      <c r="Q263" s="59"/>
      <c r="R263" s="59"/>
      <c r="S263" s="59"/>
      <c r="T263" s="59"/>
      <c r="U263" s="59"/>
      <c r="V263" s="59"/>
      <c r="W263" s="59"/>
      <c r="X263" s="59"/>
      <c r="Y263" s="59"/>
      <c r="Z263" s="59"/>
      <c r="AA263" s="59"/>
      <c r="AB263" s="59"/>
      <c r="AC263" s="59"/>
      <c r="AD263" s="59"/>
      <c r="AE263" s="59"/>
      <c r="AF263" s="59"/>
      <c r="AG263" s="59"/>
      <c r="AH263" s="59"/>
      <c r="AI263" s="59"/>
      <c r="AJ263" s="59"/>
      <c r="AK263" s="59"/>
      <c r="AL263" s="59"/>
      <c r="AM263" s="59"/>
      <c r="AN263" s="59"/>
      <c r="AO263" s="59"/>
      <c r="AP263" s="59"/>
      <c r="AQ263" s="59"/>
      <c r="AR263" s="3"/>
      <c r="AS263" s="3"/>
      <c r="AT263" s="3"/>
      <c r="AU263" s="3"/>
      <c r="AV263" s="3"/>
      <c r="AW263" s="3"/>
      <c r="AX263" s="3"/>
    </row>
    <row r="264" ht="12.0" customHeight="1">
      <c r="A264" s="59"/>
      <c r="B264" s="59"/>
      <c r="C264" s="59"/>
      <c r="D264" s="59"/>
      <c r="E264" s="59"/>
      <c r="F264" s="59"/>
      <c r="G264" s="59"/>
      <c r="H264" s="59"/>
      <c r="I264" s="59"/>
      <c r="J264" s="59"/>
      <c r="K264" s="59"/>
      <c r="L264" s="59"/>
      <c r="M264" s="59"/>
      <c r="N264" s="59"/>
      <c r="O264" s="59"/>
      <c r="P264" s="59"/>
      <c r="Q264" s="59"/>
      <c r="R264" s="59"/>
      <c r="S264" s="59"/>
      <c r="T264" s="59"/>
      <c r="U264" s="59"/>
      <c r="V264" s="59"/>
      <c r="W264" s="59"/>
      <c r="X264" s="59"/>
      <c r="Y264" s="59"/>
      <c r="Z264" s="59"/>
      <c r="AA264" s="59"/>
      <c r="AB264" s="59"/>
      <c r="AC264" s="59"/>
      <c r="AD264" s="59"/>
      <c r="AE264" s="59"/>
      <c r="AF264" s="59"/>
      <c r="AG264" s="59"/>
      <c r="AH264" s="59"/>
      <c r="AI264" s="59"/>
      <c r="AJ264" s="59"/>
      <c r="AK264" s="59"/>
      <c r="AL264" s="59"/>
      <c r="AM264" s="59"/>
      <c r="AN264" s="59"/>
      <c r="AO264" s="59"/>
      <c r="AP264" s="59"/>
      <c r="AQ264" s="59"/>
      <c r="AR264" s="3"/>
      <c r="AS264" s="3"/>
      <c r="AT264" s="3"/>
      <c r="AU264" s="3"/>
      <c r="AV264" s="3"/>
      <c r="AW264" s="3"/>
      <c r="AX264" s="3"/>
    </row>
    <row r="265" ht="12.0" customHeight="1">
      <c r="A265" s="59"/>
      <c r="B265" s="59"/>
      <c r="C265" s="59"/>
      <c r="D265" s="59"/>
      <c r="E265" s="59"/>
      <c r="F265" s="59"/>
      <c r="G265" s="59"/>
      <c r="H265" s="59"/>
      <c r="I265" s="59"/>
      <c r="J265" s="59"/>
      <c r="K265" s="59"/>
      <c r="L265" s="59"/>
      <c r="M265" s="59"/>
      <c r="N265" s="59"/>
      <c r="O265" s="59"/>
      <c r="P265" s="59"/>
      <c r="Q265" s="59"/>
      <c r="R265" s="59"/>
      <c r="S265" s="59"/>
      <c r="T265" s="59"/>
      <c r="U265" s="59"/>
      <c r="V265" s="59"/>
      <c r="W265" s="59"/>
      <c r="X265" s="59"/>
      <c r="Y265" s="59"/>
      <c r="Z265" s="59"/>
      <c r="AA265" s="59"/>
      <c r="AB265" s="59"/>
      <c r="AC265" s="59"/>
      <c r="AD265" s="59"/>
      <c r="AE265" s="59"/>
      <c r="AF265" s="59"/>
      <c r="AG265" s="59"/>
      <c r="AH265" s="59"/>
      <c r="AI265" s="59"/>
      <c r="AJ265" s="59"/>
      <c r="AK265" s="59"/>
      <c r="AL265" s="59"/>
      <c r="AM265" s="59"/>
      <c r="AN265" s="59"/>
      <c r="AO265" s="59"/>
      <c r="AP265" s="59"/>
      <c r="AQ265" s="59"/>
      <c r="AR265" s="3"/>
      <c r="AS265" s="3"/>
      <c r="AT265" s="3"/>
      <c r="AU265" s="3"/>
      <c r="AV265" s="3"/>
      <c r="AW265" s="3"/>
      <c r="AX265" s="3"/>
    </row>
    <row r="266" ht="12.0" customHeight="1">
      <c r="A266" s="59"/>
      <c r="B266" s="59"/>
      <c r="C266" s="59"/>
      <c r="D266" s="59"/>
      <c r="E266" s="59"/>
      <c r="F266" s="59"/>
      <c r="G266" s="59"/>
      <c r="H266" s="59"/>
      <c r="I266" s="59"/>
      <c r="J266" s="59"/>
      <c r="K266" s="59"/>
      <c r="L266" s="59"/>
      <c r="M266" s="59"/>
      <c r="N266" s="59"/>
      <c r="O266" s="59"/>
      <c r="P266" s="59"/>
      <c r="Q266" s="59"/>
      <c r="R266" s="59"/>
      <c r="S266" s="59"/>
      <c r="T266" s="59"/>
      <c r="U266" s="59"/>
      <c r="V266" s="59"/>
      <c r="W266" s="59"/>
      <c r="X266" s="59"/>
      <c r="Y266" s="59"/>
      <c r="Z266" s="59"/>
      <c r="AA266" s="59"/>
      <c r="AB266" s="59"/>
      <c r="AC266" s="59"/>
      <c r="AD266" s="59"/>
      <c r="AE266" s="59"/>
      <c r="AF266" s="59"/>
      <c r="AG266" s="59"/>
      <c r="AH266" s="59"/>
      <c r="AI266" s="59"/>
      <c r="AJ266" s="59"/>
      <c r="AK266" s="59"/>
      <c r="AL266" s="59"/>
      <c r="AM266" s="59"/>
      <c r="AN266" s="59"/>
      <c r="AO266" s="59"/>
      <c r="AP266" s="59"/>
      <c r="AQ266" s="59"/>
      <c r="AR266" s="3"/>
      <c r="AS266" s="3"/>
      <c r="AT266" s="3"/>
      <c r="AU266" s="3"/>
      <c r="AV266" s="3"/>
      <c r="AW266" s="3"/>
      <c r="AX266" s="3"/>
    </row>
    <row r="267" ht="12.0" customHeight="1">
      <c r="A267" s="59"/>
      <c r="B267" s="59"/>
      <c r="C267" s="59"/>
      <c r="D267" s="59"/>
      <c r="E267" s="59"/>
      <c r="F267" s="59"/>
      <c r="G267" s="59"/>
      <c r="H267" s="59"/>
      <c r="I267" s="59"/>
      <c r="J267" s="59"/>
      <c r="K267" s="59"/>
      <c r="L267" s="59"/>
      <c r="M267" s="59"/>
      <c r="N267" s="59"/>
      <c r="O267" s="59"/>
      <c r="P267" s="59"/>
      <c r="Q267" s="59"/>
      <c r="R267" s="59"/>
      <c r="S267" s="59"/>
      <c r="T267" s="59"/>
      <c r="U267" s="59"/>
      <c r="V267" s="59"/>
      <c r="W267" s="59"/>
      <c r="X267" s="59"/>
      <c r="Y267" s="59"/>
      <c r="Z267" s="59"/>
      <c r="AA267" s="59"/>
      <c r="AB267" s="59"/>
      <c r="AC267" s="59"/>
      <c r="AD267" s="59"/>
      <c r="AE267" s="59"/>
      <c r="AF267" s="59"/>
      <c r="AG267" s="59"/>
      <c r="AH267" s="59"/>
      <c r="AI267" s="59"/>
      <c r="AJ267" s="59"/>
      <c r="AK267" s="59"/>
      <c r="AL267" s="59"/>
      <c r="AM267" s="59"/>
      <c r="AN267" s="59"/>
      <c r="AO267" s="59"/>
      <c r="AP267" s="59"/>
      <c r="AQ267" s="59"/>
      <c r="AR267" s="3"/>
      <c r="AS267" s="3"/>
      <c r="AT267" s="3"/>
      <c r="AU267" s="3"/>
      <c r="AV267" s="3"/>
      <c r="AW267" s="3"/>
      <c r="AX267" s="3"/>
    </row>
    <row r="268" ht="12.0" customHeight="1">
      <c r="A268" s="59"/>
      <c r="B268" s="59"/>
      <c r="C268" s="59"/>
      <c r="D268" s="59"/>
      <c r="E268" s="59"/>
      <c r="F268" s="59"/>
      <c r="G268" s="59"/>
      <c r="H268" s="59"/>
      <c r="I268" s="59"/>
      <c r="J268" s="59"/>
      <c r="K268" s="59"/>
      <c r="L268" s="59"/>
      <c r="M268" s="59"/>
      <c r="N268" s="59"/>
      <c r="O268" s="59"/>
      <c r="P268" s="59"/>
      <c r="Q268" s="59"/>
      <c r="R268" s="59"/>
      <c r="S268" s="59"/>
      <c r="T268" s="59"/>
      <c r="U268" s="59"/>
      <c r="V268" s="59"/>
      <c r="W268" s="59"/>
      <c r="X268" s="59"/>
      <c r="Y268" s="59"/>
      <c r="Z268" s="59"/>
      <c r="AA268" s="59"/>
      <c r="AB268" s="59"/>
      <c r="AC268" s="59"/>
      <c r="AD268" s="59"/>
      <c r="AE268" s="59"/>
      <c r="AF268" s="59"/>
      <c r="AG268" s="59"/>
      <c r="AH268" s="59"/>
      <c r="AI268" s="59"/>
      <c r="AJ268" s="59"/>
      <c r="AK268" s="59"/>
      <c r="AL268" s="59"/>
      <c r="AM268" s="59"/>
      <c r="AN268" s="59"/>
      <c r="AO268" s="59"/>
      <c r="AP268" s="59"/>
      <c r="AQ268" s="59"/>
      <c r="AR268" s="3"/>
      <c r="AS268" s="3"/>
      <c r="AT268" s="3"/>
      <c r="AU268" s="3"/>
      <c r="AV268" s="3"/>
      <c r="AW268" s="3"/>
      <c r="AX268" s="3"/>
    </row>
    <row r="269" ht="12.0" customHeight="1">
      <c r="A269" s="59"/>
      <c r="B269" s="59"/>
      <c r="C269" s="59"/>
      <c r="D269" s="59"/>
      <c r="E269" s="59"/>
      <c r="F269" s="59"/>
      <c r="G269" s="59"/>
      <c r="H269" s="59"/>
      <c r="I269" s="59"/>
      <c r="J269" s="59"/>
      <c r="K269" s="59"/>
      <c r="L269" s="59"/>
      <c r="M269" s="59"/>
      <c r="N269" s="59"/>
      <c r="O269" s="59"/>
      <c r="P269" s="59"/>
      <c r="Q269" s="59"/>
      <c r="R269" s="59"/>
      <c r="S269" s="59"/>
      <c r="T269" s="59"/>
      <c r="U269" s="59"/>
      <c r="V269" s="59"/>
      <c r="W269" s="59"/>
      <c r="X269" s="59"/>
      <c r="Y269" s="59"/>
      <c r="Z269" s="59"/>
      <c r="AA269" s="59"/>
      <c r="AB269" s="59"/>
      <c r="AC269" s="59"/>
      <c r="AD269" s="59"/>
      <c r="AE269" s="59"/>
      <c r="AF269" s="59"/>
      <c r="AG269" s="59"/>
      <c r="AH269" s="59"/>
      <c r="AI269" s="59"/>
      <c r="AJ269" s="59"/>
      <c r="AK269" s="59"/>
      <c r="AL269" s="59"/>
      <c r="AM269" s="59"/>
      <c r="AN269" s="59"/>
      <c r="AO269" s="59"/>
      <c r="AP269" s="59"/>
      <c r="AQ269" s="59"/>
      <c r="AR269" s="3"/>
      <c r="AS269" s="3"/>
      <c r="AT269" s="3"/>
      <c r="AU269" s="3"/>
      <c r="AV269" s="3"/>
      <c r="AW269" s="3"/>
      <c r="AX269" s="3"/>
    </row>
    <row r="270" ht="12.0" customHeight="1">
      <c r="A270" s="59"/>
      <c r="B270" s="59"/>
      <c r="C270" s="59"/>
      <c r="D270" s="59"/>
      <c r="E270" s="59"/>
      <c r="F270" s="59"/>
      <c r="G270" s="59"/>
      <c r="H270" s="59"/>
      <c r="I270" s="59"/>
      <c r="J270" s="59"/>
      <c r="K270" s="59"/>
      <c r="L270" s="59"/>
      <c r="M270" s="59"/>
      <c r="N270" s="59"/>
      <c r="O270" s="59"/>
      <c r="P270" s="59"/>
      <c r="Q270" s="59"/>
      <c r="R270" s="59"/>
      <c r="S270" s="59"/>
      <c r="T270" s="59"/>
      <c r="U270" s="59"/>
      <c r="V270" s="59"/>
      <c r="W270" s="59"/>
      <c r="X270" s="59"/>
      <c r="Y270" s="59"/>
      <c r="Z270" s="59"/>
      <c r="AA270" s="59"/>
      <c r="AB270" s="59"/>
      <c r="AC270" s="59"/>
      <c r="AD270" s="59"/>
      <c r="AE270" s="59"/>
      <c r="AF270" s="59"/>
      <c r="AG270" s="59"/>
      <c r="AH270" s="59"/>
      <c r="AI270" s="59"/>
      <c r="AJ270" s="59"/>
      <c r="AK270" s="59"/>
      <c r="AL270" s="59"/>
      <c r="AM270" s="59"/>
      <c r="AN270" s="59"/>
      <c r="AO270" s="59"/>
      <c r="AP270" s="59"/>
      <c r="AQ270" s="59"/>
      <c r="AR270" s="3"/>
      <c r="AS270" s="3"/>
      <c r="AT270" s="3"/>
      <c r="AU270" s="3"/>
      <c r="AV270" s="3"/>
      <c r="AW270" s="3"/>
      <c r="AX270" s="3"/>
    </row>
    <row r="271" ht="12.0" customHeight="1">
      <c r="A271" s="59"/>
      <c r="B271" s="59"/>
      <c r="C271" s="59"/>
      <c r="D271" s="59"/>
      <c r="E271" s="59"/>
      <c r="F271" s="59"/>
      <c r="G271" s="59"/>
      <c r="H271" s="59"/>
      <c r="I271" s="59"/>
      <c r="J271" s="59"/>
      <c r="K271" s="59"/>
      <c r="L271" s="59"/>
      <c r="M271" s="59"/>
      <c r="N271" s="59"/>
      <c r="O271" s="59"/>
      <c r="P271" s="59"/>
      <c r="Q271" s="59"/>
      <c r="R271" s="59"/>
      <c r="S271" s="59"/>
      <c r="T271" s="59"/>
      <c r="U271" s="59"/>
      <c r="V271" s="59"/>
      <c r="W271" s="59"/>
      <c r="X271" s="59"/>
      <c r="Y271" s="59"/>
      <c r="Z271" s="59"/>
      <c r="AA271" s="59"/>
      <c r="AB271" s="59"/>
      <c r="AC271" s="59"/>
      <c r="AD271" s="59"/>
      <c r="AE271" s="59"/>
      <c r="AF271" s="59"/>
      <c r="AG271" s="59"/>
      <c r="AH271" s="59"/>
      <c r="AI271" s="59"/>
      <c r="AJ271" s="59"/>
      <c r="AK271" s="59"/>
      <c r="AL271" s="59"/>
      <c r="AM271" s="59"/>
      <c r="AN271" s="59"/>
      <c r="AO271" s="59"/>
      <c r="AP271" s="59"/>
      <c r="AQ271" s="59"/>
      <c r="AR271" s="3"/>
      <c r="AS271" s="3"/>
      <c r="AT271" s="3"/>
      <c r="AU271" s="3"/>
      <c r="AV271" s="3"/>
      <c r="AW271" s="3"/>
      <c r="AX271" s="3"/>
    </row>
    <row r="272" ht="12.0" customHeight="1">
      <c r="A272" s="59"/>
      <c r="B272" s="59"/>
      <c r="C272" s="59"/>
      <c r="D272" s="59"/>
      <c r="E272" s="59"/>
      <c r="F272" s="59"/>
      <c r="G272" s="59"/>
      <c r="H272" s="59"/>
      <c r="I272" s="59"/>
      <c r="J272" s="59"/>
      <c r="K272" s="59"/>
      <c r="L272" s="59"/>
      <c r="M272" s="59"/>
      <c r="N272" s="59"/>
      <c r="O272" s="59"/>
      <c r="P272" s="59"/>
      <c r="Q272" s="59"/>
      <c r="R272" s="59"/>
      <c r="S272" s="59"/>
      <c r="T272" s="59"/>
      <c r="U272" s="59"/>
      <c r="V272" s="59"/>
      <c r="W272" s="59"/>
      <c r="X272" s="59"/>
      <c r="Y272" s="59"/>
      <c r="Z272" s="59"/>
      <c r="AA272" s="59"/>
      <c r="AB272" s="59"/>
      <c r="AC272" s="59"/>
      <c r="AD272" s="59"/>
      <c r="AE272" s="59"/>
      <c r="AF272" s="59"/>
      <c r="AG272" s="59"/>
      <c r="AH272" s="59"/>
      <c r="AI272" s="59"/>
      <c r="AJ272" s="59"/>
      <c r="AK272" s="59"/>
      <c r="AL272" s="59"/>
      <c r="AM272" s="59"/>
      <c r="AN272" s="59"/>
      <c r="AO272" s="59"/>
      <c r="AP272" s="59"/>
      <c r="AQ272" s="59"/>
      <c r="AR272" s="3"/>
      <c r="AS272" s="3"/>
      <c r="AT272" s="3"/>
      <c r="AU272" s="3"/>
      <c r="AV272" s="3"/>
      <c r="AW272" s="3"/>
      <c r="AX272" s="3"/>
    </row>
    <row r="273" ht="12.0" customHeight="1">
      <c r="A273" s="59"/>
      <c r="B273" s="59"/>
      <c r="C273" s="59"/>
      <c r="D273" s="59"/>
      <c r="E273" s="59"/>
      <c r="F273" s="59"/>
      <c r="G273" s="59"/>
      <c r="H273" s="59"/>
      <c r="I273" s="59"/>
      <c r="J273" s="59"/>
      <c r="K273" s="59"/>
      <c r="L273" s="59"/>
      <c r="M273" s="59"/>
      <c r="N273" s="59"/>
      <c r="O273" s="59"/>
      <c r="P273" s="59"/>
      <c r="Q273" s="59"/>
      <c r="R273" s="59"/>
      <c r="S273" s="59"/>
      <c r="T273" s="59"/>
      <c r="U273" s="59"/>
      <c r="V273" s="59"/>
      <c r="W273" s="59"/>
      <c r="X273" s="59"/>
      <c r="Y273" s="59"/>
      <c r="Z273" s="59"/>
      <c r="AA273" s="59"/>
      <c r="AB273" s="59"/>
      <c r="AC273" s="59"/>
      <c r="AD273" s="59"/>
      <c r="AE273" s="59"/>
      <c r="AF273" s="59"/>
      <c r="AG273" s="59"/>
      <c r="AH273" s="59"/>
      <c r="AI273" s="59"/>
      <c r="AJ273" s="59"/>
      <c r="AK273" s="59"/>
      <c r="AL273" s="59"/>
      <c r="AM273" s="59"/>
      <c r="AN273" s="59"/>
      <c r="AO273" s="59"/>
      <c r="AP273" s="59"/>
      <c r="AQ273" s="59"/>
      <c r="AR273" s="3"/>
      <c r="AS273" s="3"/>
      <c r="AT273" s="3"/>
      <c r="AU273" s="3"/>
      <c r="AV273" s="3"/>
      <c r="AW273" s="3"/>
      <c r="AX273" s="3"/>
    </row>
    <row r="274" ht="12.0" customHeight="1">
      <c r="A274" s="59"/>
      <c r="B274" s="59"/>
      <c r="C274" s="59"/>
      <c r="D274" s="59"/>
      <c r="E274" s="59"/>
      <c r="F274" s="59"/>
      <c r="G274" s="59"/>
      <c r="H274" s="59"/>
      <c r="I274" s="59"/>
      <c r="J274" s="59"/>
      <c r="K274" s="59"/>
      <c r="L274" s="59"/>
      <c r="M274" s="59"/>
      <c r="N274" s="59"/>
      <c r="O274" s="59"/>
      <c r="P274" s="59"/>
      <c r="Q274" s="59"/>
      <c r="R274" s="59"/>
      <c r="S274" s="59"/>
      <c r="T274" s="59"/>
      <c r="U274" s="59"/>
      <c r="V274" s="59"/>
      <c r="W274" s="59"/>
      <c r="X274" s="59"/>
      <c r="Y274" s="59"/>
      <c r="Z274" s="59"/>
      <c r="AA274" s="59"/>
      <c r="AB274" s="59"/>
      <c r="AC274" s="59"/>
      <c r="AD274" s="59"/>
      <c r="AE274" s="59"/>
      <c r="AF274" s="59"/>
      <c r="AG274" s="59"/>
      <c r="AH274" s="59"/>
      <c r="AI274" s="59"/>
      <c r="AJ274" s="59"/>
      <c r="AK274" s="59"/>
      <c r="AL274" s="59"/>
      <c r="AM274" s="59"/>
      <c r="AN274" s="59"/>
      <c r="AO274" s="59"/>
      <c r="AP274" s="59"/>
      <c r="AQ274" s="59"/>
      <c r="AR274" s="3"/>
      <c r="AS274" s="3"/>
      <c r="AT274" s="3"/>
      <c r="AU274" s="3"/>
      <c r="AV274" s="3"/>
      <c r="AW274" s="3"/>
      <c r="AX274" s="3"/>
    </row>
    <row r="275" ht="12.0" customHeight="1">
      <c r="A275" s="59"/>
      <c r="B275" s="59"/>
      <c r="C275" s="59"/>
      <c r="D275" s="59"/>
      <c r="E275" s="59"/>
      <c r="F275" s="59"/>
      <c r="G275" s="59"/>
      <c r="H275" s="59"/>
      <c r="I275" s="59"/>
      <c r="J275" s="59"/>
      <c r="K275" s="59"/>
      <c r="L275" s="59"/>
      <c r="M275" s="59"/>
      <c r="N275" s="59"/>
      <c r="O275" s="59"/>
      <c r="P275" s="59"/>
      <c r="Q275" s="59"/>
      <c r="R275" s="59"/>
      <c r="S275" s="59"/>
      <c r="T275" s="59"/>
      <c r="U275" s="59"/>
      <c r="V275" s="59"/>
      <c r="W275" s="59"/>
      <c r="X275" s="59"/>
      <c r="Y275" s="59"/>
      <c r="Z275" s="59"/>
      <c r="AA275" s="59"/>
      <c r="AB275" s="59"/>
      <c r="AC275" s="59"/>
      <c r="AD275" s="59"/>
      <c r="AE275" s="59"/>
      <c r="AF275" s="59"/>
      <c r="AG275" s="59"/>
      <c r="AH275" s="59"/>
      <c r="AI275" s="59"/>
      <c r="AJ275" s="59"/>
      <c r="AK275" s="59"/>
      <c r="AL275" s="59"/>
      <c r="AM275" s="59"/>
      <c r="AN275" s="59"/>
      <c r="AO275" s="59"/>
      <c r="AP275" s="59"/>
      <c r="AQ275" s="59"/>
      <c r="AR275" s="3"/>
      <c r="AS275" s="3"/>
      <c r="AT275" s="3"/>
      <c r="AU275" s="3"/>
      <c r="AV275" s="3"/>
      <c r="AW275" s="3"/>
      <c r="AX275" s="3"/>
    </row>
    <row r="276" ht="12.0" customHeight="1">
      <c r="A276" s="59"/>
      <c r="B276" s="59"/>
      <c r="C276" s="59"/>
      <c r="D276" s="59"/>
      <c r="E276" s="59"/>
      <c r="F276" s="59"/>
      <c r="G276" s="59"/>
      <c r="H276" s="59"/>
      <c r="I276" s="59"/>
      <c r="J276" s="59"/>
      <c r="K276" s="59"/>
      <c r="L276" s="59"/>
      <c r="M276" s="59"/>
      <c r="N276" s="59"/>
      <c r="O276" s="59"/>
      <c r="P276" s="59"/>
      <c r="Q276" s="59"/>
      <c r="R276" s="59"/>
      <c r="S276" s="59"/>
      <c r="T276" s="59"/>
      <c r="U276" s="59"/>
      <c r="V276" s="59"/>
      <c r="W276" s="59"/>
      <c r="X276" s="59"/>
      <c r="Y276" s="59"/>
      <c r="Z276" s="59"/>
      <c r="AA276" s="59"/>
      <c r="AB276" s="59"/>
      <c r="AC276" s="59"/>
      <c r="AD276" s="59"/>
      <c r="AE276" s="59"/>
      <c r="AF276" s="59"/>
      <c r="AG276" s="59"/>
      <c r="AH276" s="59"/>
      <c r="AI276" s="59"/>
      <c r="AJ276" s="59"/>
      <c r="AK276" s="59"/>
      <c r="AL276" s="59"/>
      <c r="AM276" s="59"/>
      <c r="AN276" s="59"/>
      <c r="AO276" s="59"/>
      <c r="AP276" s="59"/>
      <c r="AQ276" s="59"/>
      <c r="AR276" s="3"/>
      <c r="AS276" s="3"/>
      <c r="AT276" s="3"/>
      <c r="AU276" s="3"/>
      <c r="AV276" s="3"/>
      <c r="AW276" s="3"/>
      <c r="AX276" s="3"/>
    </row>
    <row r="277" ht="12.0" customHeight="1">
      <c r="A277" s="59"/>
      <c r="B277" s="59"/>
      <c r="C277" s="59"/>
      <c r="D277" s="59"/>
      <c r="E277" s="59"/>
      <c r="F277" s="59"/>
      <c r="G277" s="59"/>
      <c r="H277" s="59"/>
      <c r="I277" s="59"/>
      <c r="J277" s="59"/>
      <c r="K277" s="59"/>
      <c r="L277" s="59"/>
      <c r="M277" s="59"/>
      <c r="N277" s="59"/>
      <c r="O277" s="59"/>
      <c r="P277" s="59"/>
      <c r="Q277" s="59"/>
      <c r="R277" s="59"/>
      <c r="S277" s="59"/>
      <c r="T277" s="59"/>
      <c r="U277" s="59"/>
      <c r="V277" s="59"/>
      <c r="W277" s="59"/>
      <c r="X277" s="59"/>
      <c r="Y277" s="59"/>
      <c r="Z277" s="59"/>
      <c r="AA277" s="59"/>
      <c r="AB277" s="59"/>
      <c r="AC277" s="59"/>
      <c r="AD277" s="59"/>
      <c r="AE277" s="59"/>
      <c r="AF277" s="59"/>
      <c r="AG277" s="59"/>
      <c r="AH277" s="59"/>
      <c r="AI277" s="59"/>
      <c r="AJ277" s="59"/>
      <c r="AK277" s="59"/>
      <c r="AL277" s="59"/>
      <c r="AM277" s="59"/>
      <c r="AN277" s="59"/>
      <c r="AO277" s="59"/>
      <c r="AP277" s="59"/>
      <c r="AQ277" s="59"/>
      <c r="AR277" s="3"/>
      <c r="AS277" s="3"/>
      <c r="AT277" s="3"/>
      <c r="AU277" s="3"/>
      <c r="AV277" s="3"/>
      <c r="AW277" s="3"/>
      <c r="AX277" s="3"/>
    </row>
    <row r="278" ht="12.0" customHeight="1">
      <c r="A278" s="59"/>
      <c r="B278" s="59"/>
      <c r="C278" s="59"/>
      <c r="D278" s="59"/>
      <c r="E278" s="59"/>
      <c r="F278" s="59"/>
      <c r="G278" s="59"/>
      <c r="H278" s="59"/>
      <c r="I278" s="59"/>
      <c r="J278" s="59"/>
      <c r="K278" s="59"/>
      <c r="L278" s="59"/>
      <c r="M278" s="59"/>
      <c r="N278" s="59"/>
      <c r="O278" s="59"/>
      <c r="P278" s="59"/>
      <c r="Q278" s="59"/>
      <c r="R278" s="59"/>
      <c r="S278" s="59"/>
      <c r="T278" s="59"/>
      <c r="U278" s="59"/>
      <c r="V278" s="59"/>
      <c r="W278" s="59"/>
      <c r="X278" s="59"/>
      <c r="Y278" s="59"/>
      <c r="Z278" s="59"/>
      <c r="AA278" s="59"/>
      <c r="AB278" s="59"/>
      <c r="AC278" s="59"/>
      <c r="AD278" s="59"/>
      <c r="AE278" s="59"/>
      <c r="AF278" s="59"/>
      <c r="AG278" s="59"/>
      <c r="AH278" s="59"/>
      <c r="AI278" s="59"/>
      <c r="AJ278" s="59"/>
      <c r="AK278" s="59"/>
      <c r="AL278" s="59"/>
      <c r="AM278" s="59"/>
      <c r="AN278" s="59"/>
      <c r="AO278" s="59"/>
      <c r="AP278" s="59"/>
      <c r="AQ278" s="59"/>
      <c r="AR278" s="3"/>
      <c r="AS278" s="3"/>
      <c r="AT278" s="3"/>
      <c r="AU278" s="3"/>
      <c r="AV278" s="3"/>
      <c r="AW278" s="3"/>
      <c r="AX278" s="3"/>
    </row>
    <row r="279" ht="12.0" customHeight="1">
      <c r="A279" s="59"/>
      <c r="B279" s="59"/>
      <c r="C279" s="59"/>
      <c r="D279" s="59"/>
      <c r="E279" s="59"/>
      <c r="F279" s="59"/>
      <c r="G279" s="59"/>
      <c r="H279" s="59"/>
      <c r="I279" s="59"/>
      <c r="J279" s="59"/>
      <c r="K279" s="59"/>
      <c r="L279" s="59"/>
      <c r="M279" s="59"/>
      <c r="N279" s="59"/>
      <c r="O279" s="59"/>
      <c r="P279" s="59"/>
      <c r="Q279" s="59"/>
      <c r="R279" s="59"/>
      <c r="S279" s="59"/>
      <c r="T279" s="59"/>
      <c r="U279" s="59"/>
      <c r="V279" s="59"/>
      <c r="W279" s="59"/>
      <c r="X279" s="59"/>
      <c r="Y279" s="59"/>
      <c r="Z279" s="59"/>
      <c r="AA279" s="59"/>
      <c r="AB279" s="59"/>
      <c r="AC279" s="59"/>
      <c r="AD279" s="59"/>
      <c r="AE279" s="59"/>
      <c r="AF279" s="59"/>
      <c r="AG279" s="59"/>
      <c r="AH279" s="59"/>
      <c r="AI279" s="59"/>
      <c r="AJ279" s="59"/>
      <c r="AK279" s="59"/>
      <c r="AL279" s="59"/>
      <c r="AM279" s="59"/>
      <c r="AN279" s="59"/>
      <c r="AO279" s="59"/>
      <c r="AP279" s="59"/>
      <c r="AQ279" s="59"/>
      <c r="AR279" s="3"/>
      <c r="AS279" s="3"/>
      <c r="AT279" s="3"/>
      <c r="AU279" s="3"/>
      <c r="AV279" s="3"/>
      <c r="AW279" s="3"/>
      <c r="AX279" s="3"/>
    </row>
    <row r="280" ht="12.0" customHeight="1">
      <c r="A280" s="59"/>
      <c r="B280" s="59"/>
      <c r="C280" s="59"/>
      <c r="D280" s="59"/>
      <c r="E280" s="59"/>
      <c r="F280" s="59"/>
      <c r="G280" s="59"/>
      <c r="H280" s="59"/>
      <c r="I280" s="59"/>
      <c r="J280" s="59"/>
      <c r="K280" s="59"/>
      <c r="L280" s="59"/>
      <c r="M280" s="59"/>
      <c r="N280" s="59"/>
      <c r="O280" s="59"/>
      <c r="P280" s="59"/>
      <c r="Q280" s="59"/>
      <c r="R280" s="59"/>
      <c r="S280" s="59"/>
      <c r="T280" s="59"/>
      <c r="U280" s="59"/>
      <c r="V280" s="59"/>
      <c r="W280" s="59"/>
      <c r="X280" s="59"/>
      <c r="Y280" s="59"/>
      <c r="Z280" s="59"/>
      <c r="AA280" s="59"/>
      <c r="AB280" s="59"/>
      <c r="AC280" s="59"/>
      <c r="AD280" s="59"/>
      <c r="AE280" s="59"/>
      <c r="AF280" s="59"/>
      <c r="AG280" s="59"/>
      <c r="AH280" s="59"/>
      <c r="AI280" s="59"/>
      <c r="AJ280" s="59"/>
      <c r="AK280" s="59"/>
      <c r="AL280" s="59"/>
      <c r="AM280" s="59"/>
      <c r="AN280" s="59"/>
      <c r="AO280" s="59"/>
      <c r="AP280" s="59"/>
      <c r="AQ280" s="59"/>
      <c r="AR280" s="3"/>
      <c r="AS280" s="3"/>
      <c r="AT280" s="3"/>
      <c r="AU280" s="3"/>
      <c r="AV280" s="3"/>
      <c r="AW280" s="3"/>
      <c r="AX280" s="3"/>
    </row>
    <row r="281" ht="12.0" customHeight="1">
      <c r="A281" s="59"/>
      <c r="B281" s="59"/>
      <c r="C281" s="59"/>
      <c r="D281" s="59"/>
      <c r="E281" s="59"/>
      <c r="F281" s="59"/>
      <c r="G281" s="59"/>
      <c r="H281" s="59"/>
      <c r="I281" s="59"/>
      <c r="J281" s="59"/>
      <c r="K281" s="59"/>
      <c r="L281" s="59"/>
      <c r="M281" s="59"/>
      <c r="N281" s="59"/>
      <c r="O281" s="59"/>
      <c r="P281" s="59"/>
      <c r="Q281" s="59"/>
      <c r="R281" s="59"/>
      <c r="S281" s="59"/>
      <c r="T281" s="59"/>
      <c r="U281" s="59"/>
      <c r="V281" s="59"/>
      <c r="W281" s="59"/>
      <c r="X281" s="59"/>
      <c r="Y281" s="59"/>
      <c r="Z281" s="59"/>
      <c r="AA281" s="59"/>
      <c r="AB281" s="59"/>
      <c r="AC281" s="59"/>
      <c r="AD281" s="59"/>
      <c r="AE281" s="59"/>
      <c r="AF281" s="59"/>
      <c r="AG281" s="59"/>
      <c r="AH281" s="59"/>
      <c r="AI281" s="59"/>
      <c r="AJ281" s="59"/>
      <c r="AK281" s="59"/>
      <c r="AL281" s="59"/>
      <c r="AM281" s="59"/>
      <c r="AN281" s="59"/>
      <c r="AO281" s="59"/>
      <c r="AP281" s="59"/>
      <c r="AQ281" s="59"/>
      <c r="AR281" s="3"/>
      <c r="AS281" s="3"/>
      <c r="AT281" s="3"/>
      <c r="AU281" s="3"/>
      <c r="AV281" s="3"/>
      <c r="AW281" s="3"/>
      <c r="AX281" s="3"/>
    </row>
    <row r="282" ht="12.0" customHeight="1">
      <c r="A282" s="59"/>
      <c r="B282" s="59"/>
      <c r="C282" s="59"/>
      <c r="D282" s="59"/>
      <c r="E282" s="59"/>
      <c r="F282" s="59"/>
      <c r="G282" s="59"/>
      <c r="H282" s="59"/>
      <c r="I282" s="59"/>
      <c r="J282" s="59"/>
      <c r="K282" s="59"/>
      <c r="L282" s="59"/>
      <c r="M282" s="59"/>
      <c r="N282" s="59"/>
      <c r="O282" s="59"/>
      <c r="P282" s="59"/>
      <c r="Q282" s="59"/>
      <c r="R282" s="59"/>
      <c r="S282" s="59"/>
      <c r="T282" s="59"/>
      <c r="U282" s="59"/>
      <c r="V282" s="59"/>
      <c r="W282" s="59"/>
      <c r="X282" s="59"/>
      <c r="Y282" s="59"/>
      <c r="Z282" s="59"/>
      <c r="AA282" s="59"/>
      <c r="AB282" s="59"/>
      <c r="AC282" s="59"/>
      <c r="AD282" s="59"/>
      <c r="AE282" s="59"/>
      <c r="AF282" s="59"/>
      <c r="AG282" s="59"/>
      <c r="AH282" s="59"/>
      <c r="AI282" s="59"/>
      <c r="AJ282" s="59"/>
      <c r="AK282" s="59"/>
      <c r="AL282" s="59"/>
      <c r="AM282" s="59"/>
      <c r="AN282" s="59"/>
      <c r="AO282" s="59"/>
      <c r="AP282" s="59"/>
      <c r="AQ282" s="59"/>
      <c r="AR282" s="3"/>
      <c r="AS282" s="3"/>
      <c r="AT282" s="3"/>
      <c r="AU282" s="3"/>
      <c r="AV282" s="3"/>
      <c r="AW282" s="3"/>
      <c r="AX282" s="3"/>
    </row>
    <row r="283" ht="12.0" customHeight="1">
      <c r="A283" s="59"/>
      <c r="B283" s="59"/>
      <c r="C283" s="59"/>
      <c r="D283" s="59"/>
      <c r="E283" s="59"/>
      <c r="F283" s="59"/>
      <c r="G283" s="59"/>
      <c r="H283" s="59"/>
      <c r="I283" s="59"/>
      <c r="J283" s="59"/>
      <c r="K283" s="59"/>
      <c r="L283" s="59"/>
      <c r="M283" s="59"/>
      <c r="N283" s="59"/>
      <c r="O283" s="59"/>
      <c r="P283" s="59"/>
      <c r="Q283" s="59"/>
      <c r="R283" s="59"/>
      <c r="S283" s="59"/>
      <c r="T283" s="59"/>
      <c r="U283" s="59"/>
      <c r="V283" s="59"/>
      <c r="W283" s="59"/>
      <c r="X283" s="59"/>
      <c r="Y283" s="59"/>
      <c r="Z283" s="59"/>
      <c r="AA283" s="59"/>
      <c r="AB283" s="59"/>
      <c r="AC283" s="59"/>
      <c r="AD283" s="59"/>
      <c r="AE283" s="59"/>
      <c r="AF283" s="59"/>
      <c r="AG283" s="59"/>
      <c r="AH283" s="59"/>
      <c r="AI283" s="59"/>
      <c r="AJ283" s="59"/>
      <c r="AK283" s="59"/>
      <c r="AL283" s="59"/>
      <c r="AM283" s="59"/>
      <c r="AN283" s="59"/>
      <c r="AO283" s="59"/>
      <c r="AP283" s="59"/>
      <c r="AQ283" s="59"/>
      <c r="AR283" s="3"/>
      <c r="AS283" s="3"/>
      <c r="AT283" s="3"/>
      <c r="AU283" s="3"/>
      <c r="AV283" s="3"/>
      <c r="AW283" s="3"/>
      <c r="AX283" s="3"/>
    </row>
    <row r="284"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row>
    <row r="285"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row>
    <row r="28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row>
    <row r="287"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row>
    <row r="288"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row>
    <row r="289"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row>
    <row r="290"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row>
    <row r="291"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row>
    <row r="292"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row>
    <row r="293"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row>
    <row r="294"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row>
    <row r="295"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row>
    <row r="29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row>
    <row r="297"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row>
    <row r="298"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row>
    <row r="299"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row>
    <row r="300"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row>
    <row r="301"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row>
    <row r="302"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row>
    <row r="303"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row>
    <row r="304"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row>
    <row r="305"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row>
    <row r="30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row>
    <row r="307"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row>
    <row r="308"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row>
    <row r="309"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row>
    <row r="310"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row>
    <row r="311"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row>
    <row r="312"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row>
    <row r="313"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row>
    <row r="314"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row>
    <row r="315"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row>
    <row r="31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row>
    <row r="317"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row>
    <row r="318"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row>
    <row r="319"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row>
    <row r="320"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row>
    <row r="321"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row>
    <row r="322"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row>
    <row r="323"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row>
    <row r="324"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row>
    <row r="325"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row>
    <row r="3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row>
    <row r="327"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row>
    <row r="328"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row>
    <row r="329"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row>
    <row r="330"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row>
    <row r="331"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row>
    <row r="332"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row>
    <row r="333"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row>
    <row r="334"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row>
    <row r="335"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row>
    <row r="33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row>
    <row r="337"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row>
    <row r="338"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row>
    <row r="339"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row>
    <row r="340"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row>
    <row r="341"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row>
    <row r="342"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row>
    <row r="343"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row>
    <row r="344"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row>
    <row r="345"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row>
    <row r="34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row>
    <row r="347"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row>
    <row r="348"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row>
    <row r="349"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row>
    <row r="350"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row>
    <row r="351"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row>
    <row r="352"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row>
    <row r="353"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row>
    <row r="354"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row>
    <row r="355"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row>
    <row r="35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row>
    <row r="357"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row>
    <row r="358"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row>
    <row r="359"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row>
    <row r="360"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row>
    <row r="361"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row>
    <row r="362"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row>
    <row r="363"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row>
    <row r="364"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row>
    <row r="365"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row>
    <row r="36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row>
    <row r="367"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row>
    <row r="368"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row>
    <row r="369"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row>
    <row r="370"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row>
    <row r="371"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row>
    <row r="372"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row>
    <row r="373"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row>
    <row r="374"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row>
    <row r="375"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row>
    <row r="37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row>
    <row r="377"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row>
    <row r="378"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row>
    <row r="379"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row>
    <row r="380"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row>
    <row r="381"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row>
    <row r="382"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row>
    <row r="383"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row>
    <row r="384"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row>
    <row r="385"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row>
    <row r="38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row>
    <row r="387"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row>
    <row r="388"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row>
    <row r="389"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row>
    <row r="390"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row>
    <row r="391"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row>
    <row r="392"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row>
    <row r="393"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row>
    <row r="394"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row>
    <row r="395"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row>
    <row r="39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row>
    <row r="397"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row>
    <row r="398"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row>
    <row r="399"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row>
    <row r="400"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row>
    <row r="401"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row>
    <row r="402"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row>
    <row r="403"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row>
    <row r="404"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row>
    <row r="405"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row>
    <row r="40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row>
    <row r="407"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row>
    <row r="408"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row>
    <row r="409"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row>
    <row r="410"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row>
    <row r="411"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row>
    <row r="412"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row>
    <row r="413"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row>
    <row r="414"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row>
    <row r="415"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row>
    <row r="41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row>
    <row r="417"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row>
    <row r="418"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row>
    <row r="419"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row>
    <row r="420"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row>
    <row r="421"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row>
    <row r="422"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row>
    <row r="423"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row>
    <row r="424"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row>
    <row r="425"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row>
    <row r="4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row>
    <row r="427"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row>
    <row r="428"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row>
    <row r="429"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row>
    <row r="430"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row>
    <row r="431"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row>
    <row r="432"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row>
    <row r="433"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row>
    <row r="434"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row>
    <row r="435"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row>
    <row r="43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row>
    <row r="437"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row>
    <row r="438"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row>
    <row r="439"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row>
    <row r="440"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row>
    <row r="441"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row>
    <row r="442"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row>
    <row r="443"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row>
    <row r="444"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row>
    <row r="445"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row>
    <row r="44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row>
    <row r="447"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row>
    <row r="448"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row>
    <row r="449"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row>
    <row r="450"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row>
    <row r="451"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row>
    <row r="452"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row>
    <row r="453"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row>
    <row r="454"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row>
    <row r="455"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row>
    <row r="45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row>
    <row r="457"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row>
    <row r="458"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row>
    <row r="459"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row>
    <row r="460"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row>
    <row r="461"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row>
    <row r="462"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row>
    <row r="463"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row>
    <row r="464"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row>
    <row r="465"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row>
    <row r="46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row>
    <row r="467"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row>
    <row r="468"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row>
    <row r="469"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row>
    <row r="470"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row>
    <row r="471"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row>
    <row r="472"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row>
    <row r="473"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row>
    <row r="474"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row>
    <row r="475"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row>
    <row r="47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row>
    <row r="477"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row>
    <row r="478"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row>
    <row r="479"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row>
    <row r="480"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row>
    <row r="481"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row>
    <row r="482"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row>
    <row r="483"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row>
    <row r="484"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row>
    <row r="485"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row>
    <row r="48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row>
    <row r="487"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row>
    <row r="488"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row>
    <row r="489"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row>
    <row r="490"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row>
    <row r="491"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row>
    <row r="492"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row>
    <row r="493"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row>
    <row r="494"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row>
    <row r="495"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row>
    <row r="49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row>
    <row r="497"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row>
    <row r="498"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row>
    <row r="499"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row>
    <row r="500"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row>
    <row r="501"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row>
    <row r="502"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row>
    <row r="503"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row>
    <row r="504"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row>
    <row r="505"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row>
    <row r="50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row>
    <row r="507"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row>
    <row r="508"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row>
    <row r="509"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row>
    <row r="510"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row>
    <row r="511"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row>
    <row r="512"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row>
    <row r="513"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row>
    <row r="514"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row>
    <row r="515"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row>
    <row r="51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row>
    <row r="517"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row>
    <row r="518"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row>
    <row r="519"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row>
    <row r="520"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row>
    <row r="521"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row>
    <row r="522"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row>
    <row r="523"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row>
    <row r="524"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row>
    <row r="525"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row>
    <row r="5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row>
    <row r="527"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row>
    <row r="528"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row>
    <row r="529"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row>
    <row r="530"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row>
    <row r="531"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row>
    <row r="532"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row>
    <row r="533"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row>
    <row r="534"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row>
    <row r="535"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row>
    <row r="53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row>
    <row r="537"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row>
    <row r="538"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row>
    <row r="539"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row>
    <row r="540"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row>
    <row r="541"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row>
    <row r="542"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row>
    <row r="543"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row>
    <row r="544"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row>
    <row r="545"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row>
    <row r="54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row>
    <row r="547"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row>
    <row r="548"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row>
    <row r="549"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row>
    <row r="550"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row>
    <row r="551"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row>
    <row r="552"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row>
    <row r="553"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row>
    <row r="554"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row>
    <row r="555"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row>
    <row r="55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row>
    <row r="557"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row>
    <row r="558"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row>
    <row r="559"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row>
    <row r="560"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row>
    <row r="561"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row>
    <row r="562"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row>
    <row r="563"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row>
    <row r="564"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row>
    <row r="565"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row>
    <row r="56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row>
    <row r="567"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row>
    <row r="568"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row>
    <row r="569"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row>
    <row r="570"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row>
    <row r="571"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row>
    <row r="572"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row>
    <row r="573"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row>
    <row r="574"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row>
    <row r="575"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row>
    <row r="57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row>
    <row r="577"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row>
    <row r="578"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row>
    <row r="579"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row>
    <row r="580"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row>
    <row r="581"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row>
    <row r="582"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row>
    <row r="583"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row>
    <row r="584"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row>
    <row r="585"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row>
    <row r="58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row>
    <row r="587"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row>
    <row r="588"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row>
    <row r="589"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row>
    <row r="590"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row>
    <row r="591"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row>
    <row r="592"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row>
    <row r="593"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row>
    <row r="594"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row>
    <row r="595"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row>
    <row r="59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row>
    <row r="597"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row>
    <row r="598"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row>
    <row r="599"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row>
    <row r="600"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row>
    <row r="601"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row>
    <row r="602"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row>
    <row r="603"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row>
    <row r="604"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row>
    <row r="605"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row>
    <row r="60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row>
    <row r="607"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row>
    <row r="608"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row>
    <row r="609"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row>
    <row r="610"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row>
    <row r="611"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row>
    <row r="612"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row>
    <row r="613"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row>
    <row r="614"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row>
    <row r="615"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row>
    <row r="61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row>
    <row r="617"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row>
    <row r="618"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row>
    <row r="619"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row>
    <row r="620"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row>
    <row r="621"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row>
    <row r="622"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row>
    <row r="623"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row>
    <row r="624"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row>
    <row r="625"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row>
    <row r="6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row>
    <row r="627"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row>
    <row r="628"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row>
    <row r="629"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row>
    <row r="630"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row>
    <row r="631"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row>
    <row r="632"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row>
    <row r="633"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row>
    <row r="634"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row>
    <row r="635"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row>
    <row r="63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row>
    <row r="637"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row>
    <row r="638"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row>
    <row r="639"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row>
    <row r="640"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row>
    <row r="641"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row>
    <row r="642"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row>
    <row r="643"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row>
    <row r="644"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row>
    <row r="645"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row>
    <row r="64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row>
    <row r="647"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row>
    <row r="648"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row>
    <row r="649"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row>
    <row r="650"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row>
    <row r="651"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row>
    <row r="652"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row>
    <row r="653"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row>
    <row r="654"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row>
    <row r="655"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row>
    <row r="65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row>
    <row r="657"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row>
    <row r="658"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row>
    <row r="659"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row>
    <row r="660"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row>
    <row r="661"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row>
    <row r="662"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row>
    <row r="663"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row>
    <row r="664"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row>
    <row r="665"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row>
    <row r="66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row>
    <row r="667"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row>
    <row r="668"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row>
    <row r="669"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row>
    <row r="670"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row>
    <row r="671"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row>
    <row r="672"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row>
    <row r="673"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row>
    <row r="674"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row>
    <row r="675"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row>
    <row r="67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row>
    <row r="677"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row>
    <row r="678"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row>
    <row r="679"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row>
    <row r="680"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row>
    <row r="681"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row>
    <row r="682"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row>
    <row r="683"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row>
    <row r="684"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row>
    <row r="685"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row>
    <row r="68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row>
    <row r="687"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row>
    <row r="688"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row>
    <row r="689"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row>
    <row r="690"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row>
    <row r="691"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row>
    <row r="692"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row>
    <row r="693"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row>
    <row r="694"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row>
    <row r="695"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row>
    <row r="69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row>
    <row r="697"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row>
    <row r="698"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row>
    <row r="699"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row>
    <row r="700"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row>
    <row r="701"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row>
    <row r="702"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row>
    <row r="703"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row>
    <row r="704"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row>
    <row r="705"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row>
    <row r="70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row>
    <row r="707"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row>
    <row r="708"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row>
    <row r="709"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row>
    <row r="710"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row>
    <row r="711"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row>
    <row r="712"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row>
    <row r="713"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row>
    <row r="714"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row>
    <row r="715"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row>
    <row r="71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row>
    <row r="717"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row>
    <row r="718"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row>
    <row r="719"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row>
    <row r="720"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row>
    <row r="721"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row>
    <row r="722"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row>
    <row r="723"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row>
    <row r="724"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row>
    <row r="725"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row>
    <row r="7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row>
    <row r="727"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row>
    <row r="728"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row>
    <row r="729"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row>
    <row r="730"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row>
    <row r="731"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row>
    <row r="732"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row>
    <row r="733"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row>
    <row r="734"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row>
    <row r="735"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row>
    <row r="73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row>
    <row r="737"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row>
    <row r="738"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row>
    <row r="739"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row>
    <row r="740"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row>
    <row r="741"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row>
    <row r="742"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row>
    <row r="743"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row>
    <row r="744"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row>
    <row r="745"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row>
    <row r="74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row>
    <row r="747"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row>
    <row r="748"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row>
    <row r="749"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row>
    <row r="750"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row>
    <row r="751"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row>
    <row r="752"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row>
    <row r="753"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row>
    <row r="754"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row>
    <row r="755"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row>
    <row r="75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row>
    <row r="757"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row>
    <row r="758"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row>
    <row r="759"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row>
    <row r="760"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row>
    <row r="761"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row>
    <row r="762"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row>
    <row r="763"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row>
    <row r="764"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row>
    <row r="765"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row>
    <row r="76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row>
    <row r="767"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row>
    <row r="768"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row>
    <row r="769"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row>
    <row r="770"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row>
    <row r="771"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row>
    <row r="772"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row>
    <row r="773"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row>
    <row r="774"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row>
    <row r="775"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row>
    <row r="77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row>
    <row r="777"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row>
    <row r="778"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row>
    <row r="779"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row>
    <row r="780"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row>
    <row r="781"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row>
    <row r="782"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row>
    <row r="783"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row>
    <row r="784"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row>
    <row r="785"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row>
    <row r="78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row>
    <row r="787"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row>
    <row r="788"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row>
    <row r="789"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row>
    <row r="790"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row>
    <row r="791"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row>
    <row r="792"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row>
    <row r="793"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row>
    <row r="794"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row>
    <row r="795"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row>
    <row r="79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row>
    <row r="797"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row>
    <row r="798"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row>
    <row r="799"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row>
    <row r="800"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row>
    <row r="801"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row>
    <row r="802"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row>
    <row r="803"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row>
    <row r="804"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row>
    <row r="805"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row>
    <row r="80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row>
    <row r="807"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row>
    <row r="808"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row>
    <row r="809"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row>
    <row r="810"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row>
    <row r="811"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row>
    <row r="812"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row>
    <row r="813"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row>
    <row r="814"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row>
    <row r="815"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row>
    <row r="81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row>
    <row r="817"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row>
    <row r="818"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row>
    <row r="819"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row>
    <row r="820"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row>
    <row r="821"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row>
    <row r="822"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row>
    <row r="823"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row>
    <row r="824"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row>
    <row r="825"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row>
    <row r="8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row>
    <row r="827"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row>
    <row r="828"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row>
    <row r="829"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row>
    <row r="830"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row>
    <row r="831"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row>
    <row r="832"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row>
    <row r="833"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row>
    <row r="834"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row>
    <row r="835"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row>
    <row r="83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row>
    <row r="837"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row>
    <row r="838"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row>
    <row r="839"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row>
    <row r="840"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row>
    <row r="841"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row>
    <row r="842"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row>
    <row r="843"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row>
    <row r="844"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row>
    <row r="845"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row>
    <row r="84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row>
    <row r="847"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row>
    <row r="848"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row>
    <row r="849"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row>
    <row r="850"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row>
    <row r="851"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row>
    <row r="852"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row>
    <row r="853"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row>
    <row r="854"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row>
    <row r="855"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row>
    <row r="85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row>
    <row r="857"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row>
    <row r="858"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row>
    <row r="859"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row>
    <row r="860"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row>
    <row r="861"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row>
    <row r="862"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row>
    <row r="863"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row>
    <row r="864"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row>
    <row r="865"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row>
    <row r="86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row>
    <row r="867"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row>
    <row r="868"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row>
    <row r="869"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row>
    <row r="870"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row>
    <row r="871"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row>
    <row r="872"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row>
    <row r="873"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row>
    <row r="874"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row>
    <row r="875"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row>
    <row r="87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row>
    <row r="877"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row>
    <row r="878"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row>
    <row r="879"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row>
    <row r="880"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row>
    <row r="881"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row>
    <row r="882"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row>
    <row r="883"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row>
    <row r="884"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row>
    <row r="885"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row>
    <row r="88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row>
    <row r="887"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row>
    <row r="888"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row>
    <row r="889"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row>
    <row r="890"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row>
    <row r="891"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row>
    <row r="892"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row>
    <row r="893"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row>
    <row r="894"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row>
    <row r="895"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row>
    <row r="89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row>
    <row r="897"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row>
    <row r="898"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row>
    <row r="899"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row>
    <row r="900"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row>
    <row r="901"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row>
    <row r="902"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row>
    <row r="903"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row>
    <row r="904"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row>
    <row r="905"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row>
    <row r="90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row>
    <row r="907"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row>
    <row r="908"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row>
    <row r="909"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row>
    <row r="910"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row>
    <row r="911"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row>
    <row r="912"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row>
    <row r="913"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row>
    <row r="914"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row>
    <row r="915"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row>
    <row r="91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row>
    <row r="917"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row>
    <row r="918"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row>
    <row r="919"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row>
    <row r="920"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row>
    <row r="921"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row>
    <row r="922"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row>
    <row r="923"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row>
    <row r="924"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row>
    <row r="925"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row>
    <row r="9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row>
    <row r="927"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row>
    <row r="928"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row>
    <row r="929"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row>
    <row r="930"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row>
    <row r="931"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row>
    <row r="932"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row>
    <row r="933"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row>
    <row r="934"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row>
    <row r="935"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row>
    <row r="93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row>
    <row r="937"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row>
    <row r="938"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row>
    <row r="939"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row>
    <row r="940"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row>
    <row r="941"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row>
    <row r="942"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row>
    <row r="943"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row>
    <row r="944"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row>
    <row r="945"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row>
    <row r="94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row>
    <row r="947"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row>
    <row r="948"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row>
    <row r="949"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row>
    <row r="950"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row>
    <row r="951"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row>
    <row r="952"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row>
    <row r="953"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row>
    <row r="954"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row>
    <row r="955"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row>
    <row r="95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row>
    <row r="957"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row>
    <row r="958"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row>
    <row r="959"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row>
    <row r="960"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row>
    <row r="961"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row>
    <row r="962"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row>
    <row r="963"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row>
    <row r="964"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row>
    <row r="965"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row>
    <row r="96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row>
    <row r="967"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row>
    <row r="968"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row>
    <row r="969"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row>
    <row r="970"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row>
    <row r="971"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row>
    <row r="972"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row>
    <row r="973"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row>
    <row r="974"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row>
    <row r="975"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row>
    <row r="97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row>
    <row r="977"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row>
    <row r="978"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row>
    <row r="979"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row>
    <row r="980"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row>
    <row r="981"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row>
    <row r="982"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row>
    <row r="983"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row>
    <row r="984"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row>
    <row r="985"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row>
    <row r="98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row>
    <row r="987"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row>
    <row r="988"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row>
    <row r="989"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row>
    <row r="990"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row>
    <row r="991"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row>
    <row r="992"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row>
    <row r="993"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row>
    <row r="994"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row>
    <row r="995"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row>
    <row r="99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row>
    <row r="997"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row>
    <row r="998"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row>
    <row r="999"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row>
    <row r="1000"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row>
  </sheetData>
  <mergeCells count="26">
    <mergeCell ref="AE12:AG12"/>
    <mergeCell ref="AI12:AJ12"/>
    <mergeCell ref="AL12:AN12"/>
    <mergeCell ref="AP12:AQ12"/>
    <mergeCell ref="N12:O12"/>
    <mergeCell ref="N13:N14"/>
    <mergeCell ref="O13:O14"/>
    <mergeCell ref="B55:D55"/>
    <mergeCell ref="B56:D56"/>
    <mergeCell ref="B61:D61"/>
    <mergeCell ref="B62:D62"/>
    <mergeCell ref="U13:U14"/>
    <mergeCell ref="V13:V14"/>
    <mergeCell ref="AB13:AB14"/>
    <mergeCell ref="AC13:AC14"/>
    <mergeCell ref="AI13:AI14"/>
    <mergeCell ref="AJ13:AJ14"/>
    <mergeCell ref="AP13:AP14"/>
    <mergeCell ref="AQ13:AQ14"/>
    <mergeCell ref="F12:H12"/>
    <mergeCell ref="J12:L12"/>
    <mergeCell ref="Q12:S12"/>
    <mergeCell ref="U12:V12"/>
    <mergeCell ref="X12:Z12"/>
    <mergeCell ref="AB12:AC12"/>
    <mergeCell ref="D13:D14"/>
  </mergeCells>
  <dataValidations>
    <dataValidation type="list" allowBlank="1" showErrorMessage="1" sqref="D8">
      <formula1>"TOU,non-TOU"</formula1>
    </dataValidation>
    <dataValidation type="list" allowBlank="1" showErrorMessage="1" sqref="E15:E28 E30:E38 E40:E41 E43:E51 E57 E63">
      <formula1>#REF!</formula1>
    </dataValidation>
    <dataValidation type="list" allowBlank="1" showInputMessage="1" showErrorMessage="1" prompt="Select Charge Unit - monthly, per kWh, per kW" sqref="D15:D28 D30:D38 D40:D41 D43:D51 D57 D63">
      <formula1>"Monthly,per kWh,per kW"</formula1>
    </dataValidation>
  </dataValidations>
  <printOptions/>
  <pageMargins bottom="0.984251968503937" footer="0.0" header="0.0" left="0.7480314960629921" right="0.7480314960629921" top="0.984251968503937"/>
  <pageSetup orientation="landscape"/>
  <drawing r:id="rId2"/>
  <legacyDrawing r:id="rId3"/>
</worksheet>
</file>

<file path=xl/worksheets/sheet2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3.0"/>
    <col customWidth="1" min="2" max="2" width="26.38"/>
    <col customWidth="1" min="3" max="3" width="3.25"/>
    <col customWidth="1" min="4" max="4" width="11.38"/>
    <col customWidth="1" min="5" max="5" width="1.38"/>
    <col customWidth="1" min="6" max="6" width="9.38"/>
    <col customWidth="1" min="7" max="7" width="9.25"/>
    <col customWidth="1" min="8" max="8" width="12.25"/>
    <col customWidth="1" min="9" max="9" width="0.75"/>
    <col customWidth="1" min="10" max="11" width="9.25"/>
    <col customWidth="1" min="12" max="12" width="12.25"/>
    <col customWidth="1" min="13" max="13" width="0.38"/>
    <col customWidth="1" min="14" max="14" width="9.38"/>
    <col customWidth="1" min="15" max="15" width="10.0"/>
    <col customWidth="1" min="16" max="16" width="0.38"/>
    <col customWidth="1" min="17" max="18" width="9.25"/>
    <col customWidth="1" min="19" max="19" width="12.25"/>
    <col customWidth="1" min="20" max="20" width="0.38"/>
    <col customWidth="1" min="21" max="21" width="9.38"/>
    <col customWidth="1" min="22" max="22" width="10.0"/>
    <col customWidth="1" min="23" max="23" width="0.38"/>
    <col customWidth="1" min="24" max="25" width="9.25"/>
    <col customWidth="1" min="26" max="26" width="12.25"/>
    <col customWidth="1" min="27" max="27" width="0.38"/>
    <col customWidth="1" min="28" max="28" width="9.38"/>
    <col customWidth="1" min="29" max="29" width="10.0"/>
    <col customWidth="1" min="30" max="30" width="0.38"/>
    <col customWidth="1" min="31" max="31" width="10.38"/>
    <col customWidth="1" min="32" max="32" width="9.25"/>
    <col customWidth="1" min="33" max="33" width="12.25"/>
    <col customWidth="1" min="34" max="34" width="0.38"/>
    <col customWidth="1" min="35" max="35" width="9.38"/>
    <col customWidth="1" min="36" max="36" width="10.0"/>
    <col customWidth="1" min="37" max="37" width="0.75"/>
    <col customWidth="1" min="38" max="38" width="10.38"/>
    <col customWidth="1" min="39" max="39" width="9.25"/>
    <col customWidth="1" min="40" max="40" width="12.25"/>
    <col customWidth="1" min="41" max="41" width="1.25"/>
    <col customWidth="1" min="42" max="42" width="9.38"/>
    <col customWidth="1" min="43" max="43" width="10.0"/>
    <col customWidth="1" min="44" max="44" width="1.25"/>
    <col customWidth="1" min="45" max="50" width="12.38"/>
  </cols>
  <sheetData>
    <row r="1" ht="12.0" customHeight="1">
      <c r="A1" s="59"/>
      <c r="B1" s="59"/>
      <c r="C1" s="59"/>
      <c r="D1" s="59"/>
      <c r="E1" s="59"/>
      <c r="F1" s="59"/>
      <c r="G1" s="59"/>
      <c r="H1" s="59"/>
      <c r="I1" s="59"/>
      <c r="J1" s="59"/>
      <c r="K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row>
    <row r="2" ht="12.0" customHeight="1">
      <c r="A2" s="59"/>
      <c r="B2" s="59"/>
      <c r="C2" s="401"/>
      <c r="D2" s="401"/>
      <c r="E2" s="401"/>
      <c r="F2" s="401" t="s">
        <v>291</v>
      </c>
      <c r="G2" s="401"/>
      <c r="H2" s="401"/>
      <c r="I2" s="401"/>
      <c r="J2" s="401"/>
      <c r="K2" s="401"/>
      <c r="L2" s="401"/>
      <c r="M2" s="401"/>
      <c r="N2" s="401"/>
      <c r="O2" s="401"/>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row>
    <row r="3" ht="12.0" customHeight="1">
      <c r="A3" s="59"/>
      <c r="B3" s="59"/>
      <c r="C3" s="401"/>
      <c r="D3" s="401"/>
      <c r="E3" s="401"/>
      <c r="F3" s="401" t="s">
        <v>293</v>
      </c>
      <c r="G3" s="401"/>
      <c r="H3" s="401"/>
      <c r="I3" s="401"/>
      <c r="J3" s="401"/>
      <c r="K3" s="401"/>
      <c r="L3" s="401"/>
      <c r="M3" s="401"/>
      <c r="N3" s="401"/>
      <c r="O3" s="401"/>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row>
    <row r="4" ht="12.0" customHeight="1">
      <c r="A4" s="59"/>
      <c r="B4" s="59"/>
      <c r="C4" s="59"/>
      <c r="D4" s="59"/>
      <c r="E4" s="59"/>
      <c r="F4" s="59"/>
      <c r="G4" s="59"/>
      <c r="H4" s="59"/>
      <c r="I4" s="59"/>
      <c r="J4" s="59"/>
      <c r="K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row>
    <row r="5" ht="12.0" customHeight="1">
      <c r="A5" s="59"/>
      <c r="B5" s="59"/>
      <c r="C5" s="59"/>
      <c r="D5" s="59"/>
      <c r="E5" s="59"/>
      <c r="F5" s="59"/>
      <c r="G5" s="59"/>
      <c r="H5" s="59"/>
      <c r="I5" s="59"/>
      <c r="J5" s="59"/>
      <c r="K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row>
    <row r="6" ht="12.0" customHeight="1">
      <c r="A6" s="59"/>
      <c r="B6" s="350" t="s">
        <v>294</v>
      </c>
      <c r="C6" s="59"/>
      <c r="D6" s="539" t="s">
        <v>221</v>
      </c>
      <c r="E6" s="540"/>
      <c r="F6" s="540"/>
      <c r="G6" s="540"/>
      <c r="H6" s="540"/>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3"/>
      <c r="AT6" s="3"/>
      <c r="AU6" s="3"/>
      <c r="AV6" s="3"/>
      <c r="AW6" s="3"/>
      <c r="AX6" s="3"/>
    </row>
    <row r="7" ht="12.0" customHeight="1">
      <c r="A7" s="59"/>
      <c r="B7" s="408"/>
      <c r="C7" s="59"/>
      <c r="D7" s="409"/>
      <c r="E7" s="409"/>
      <c r="F7" s="409"/>
      <c r="G7" s="409"/>
      <c r="H7" s="409"/>
      <c r="I7" s="409"/>
      <c r="J7" s="409"/>
      <c r="K7" s="409"/>
      <c r="L7" s="409"/>
      <c r="M7" s="409"/>
      <c r="N7" s="409"/>
      <c r="O7" s="40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row>
    <row r="8" ht="12.0" customHeight="1">
      <c r="A8" s="59"/>
      <c r="B8" s="350" t="s">
        <v>295</v>
      </c>
      <c r="C8" s="59"/>
      <c r="D8" s="410" t="s">
        <v>375</v>
      </c>
      <c r="E8" s="409"/>
      <c r="F8" s="409"/>
      <c r="G8" s="409"/>
      <c r="H8" s="409"/>
      <c r="I8" s="409"/>
      <c r="J8" s="409"/>
      <c r="K8" s="409"/>
      <c r="L8" s="409"/>
      <c r="M8" s="409"/>
      <c r="N8" s="409"/>
      <c r="O8" s="40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row>
    <row r="9" ht="12.0" customHeight="1">
      <c r="A9" s="59"/>
      <c r="B9" s="408"/>
      <c r="C9" s="59"/>
      <c r="D9" s="337" t="s">
        <v>297</v>
      </c>
      <c r="E9" s="337"/>
      <c r="F9" s="411">
        <v>127750.0</v>
      </c>
      <c r="G9" s="337" t="s">
        <v>298</v>
      </c>
      <c r="H9" s="409"/>
      <c r="I9" s="409"/>
      <c r="J9" s="409"/>
      <c r="K9" s="409"/>
      <c r="L9" s="409"/>
      <c r="M9" s="409"/>
      <c r="N9" s="409"/>
      <c r="O9" s="40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row>
    <row r="10" ht="12.0" customHeight="1">
      <c r="A10" s="59"/>
      <c r="B10" s="59"/>
      <c r="C10" s="59"/>
      <c r="D10" s="59"/>
      <c r="E10" s="59"/>
      <c r="F10" s="411">
        <v>250.0</v>
      </c>
      <c r="G10" s="337" t="s">
        <v>376</v>
      </c>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row>
    <row r="11" ht="12.0" customHeight="1">
      <c r="A11" s="587"/>
      <c r="B11" s="59"/>
      <c r="C11" s="59"/>
      <c r="F11" s="412">
        <v>4.0</v>
      </c>
      <c r="G11" s="412"/>
      <c r="H11" s="412" t="str">
        <f>F12</f>
        <v>2025A</v>
      </c>
      <c r="I11" s="412"/>
      <c r="J11" s="412">
        <v>5.0</v>
      </c>
      <c r="K11" s="412"/>
      <c r="L11" s="412" t="str">
        <f>J12</f>
        <v>2026F</v>
      </c>
      <c r="M11" s="412"/>
      <c r="N11" s="412"/>
      <c r="O11" s="412" t="str">
        <f>L11&amp;"%"</f>
        <v>2026F%</v>
      </c>
      <c r="P11" s="412"/>
      <c r="Q11" s="412">
        <v>6.0</v>
      </c>
      <c r="R11" s="412"/>
      <c r="S11" s="412" t="str">
        <f>Q12</f>
        <v>2027F</v>
      </c>
      <c r="T11" s="412"/>
      <c r="U11" s="412"/>
      <c r="V11" s="412" t="str">
        <f>S11&amp;"%"</f>
        <v>2027F%</v>
      </c>
      <c r="W11" s="412"/>
      <c r="X11" s="412">
        <v>7.0</v>
      </c>
      <c r="Y11" s="412"/>
      <c r="Z11" s="412" t="str">
        <f>X12</f>
        <v>2028F</v>
      </c>
      <c r="AA11" s="412"/>
      <c r="AB11" s="412"/>
      <c r="AC11" s="412" t="str">
        <f>Z11&amp;"%"</f>
        <v>2028F%</v>
      </c>
      <c r="AD11" s="412"/>
      <c r="AE11" s="412">
        <v>8.0</v>
      </c>
      <c r="AF11" s="412"/>
      <c r="AG11" s="412" t="str">
        <f>AE12</f>
        <v>2029F</v>
      </c>
      <c r="AH11" s="412"/>
      <c r="AI11" s="412"/>
      <c r="AJ11" s="412" t="str">
        <f>AG11&amp;"%"</f>
        <v>2029F%</v>
      </c>
      <c r="AK11" s="412"/>
      <c r="AL11" s="412">
        <v>9.0</v>
      </c>
      <c r="AM11" s="412"/>
      <c r="AN11" s="412" t="str">
        <f>AL12</f>
        <v>2030F</v>
      </c>
      <c r="AO11" s="412"/>
      <c r="AP11" s="412"/>
      <c r="AQ11" s="412" t="str">
        <f>AN11&amp;"%"</f>
        <v>2030F%</v>
      </c>
      <c r="AR11" s="412"/>
    </row>
    <row r="12" ht="12.0" customHeight="1">
      <c r="A12" s="587"/>
      <c r="B12" s="59"/>
      <c r="C12" s="59"/>
      <c r="D12" s="337"/>
      <c r="E12" s="337"/>
      <c r="F12" s="413" t="s">
        <v>1</v>
      </c>
      <c r="G12" s="46"/>
      <c r="H12" s="47"/>
      <c r="I12" s="59"/>
      <c r="J12" s="413" t="s">
        <v>2</v>
      </c>
      <c r="K12" s="46"/>
      <c r="L12" s="47"/>
      <c r="M12" s="59"/>
      <c r="N12" s="414" t="str">
        <f>"Impact "&amp;F12&amp;" vs "&amp;J12</f>
        <v>Impact 2025A vs 2026F</v>
      </c>
      <c r="O12" s="47"/>
      <c r="P12" s="59"/>
      <c r="Q12" s="413" t="s">
        <v>3</v>
      </c>
      <c r="R12" s="46"/>
      <c r="S12" s="47"/>
      <c r="T12" s="59"/>
      <c r="U12" s="414" t="str">
        <f>"Impact "&amp;J12&amp;" vs "&amp;Q12</f>
        <v>Impact 2026F vs 2027F</v>
      </c>
      <c r="V12" s="47"/>
      <c r="W12" s="59"/>
      <c r="X12" s="413" t="s">
        <v>4</v>
      </c>
      <c r="Y12" s="46"/>
      <c r="Z12" s="47"/>
      <c r="AA12" s="59"/>
      <c r="AB12" s="414" t="str">
        <f>"Impact "&amp;Q12&amp;" vs "&amp;X12</f>
        <v>Impact 2027F vs 2028F</v>
      </c>
      <c r="AC12" s="47"/>
      <c r="AD12" s="59"/>
      <c r="AE12" s="413" t="s">
        <v>5</v>
      </c>
      <c r="AF12" s="46"/>
      <c r="AG12" s="47"/>
      <c r="AH12" s="59"/>
      <c r="AI12" s="414" t="str">
        <f>"Impact "&amp;X12&amp;" vs "&amp;AE12</f>
        <v>Impact 2028F vs 2029F</v>
      </c>
      <c r="AJ12" s="47"/>
      <c r="AK12" s="59"/>
      <c r="AL12" s="413" t="s">
        <v>6</v>
      </c>
      <c r="AM12" s="46"/>
      <c r="AN12" s="47"/>
      <c r="AO12" s="59"/>
      <c r="AP12" s="414" t="str">
        <f>"Impact "&amp;AE12&amp;" vs "&amp;AL12</f>
        <v>Impact 2029F vs 2030F</v>
      </c>
      <c r="AQ12" s="47"/>
      <c r="AR12" s="340"/>
    </row>
    <row r="13" ht="12.0" customHeight="1">
      <c r="A13" s="587"/>
      <c r="B13" s="59"/>
      <c r="C13" s="59"/>
      <c r="D13" s="415" t="s">
        <v>299</v>
      </c>
      <c r="E13" s="340"/>
      <c r="F13" s="416" t="s">
        <v>300</v>
      </c>
      <c r="G13" s="416" t="s">
        <v>301</v>
      </c>
      <c r="H13" s="418" t="s">
        <v>302</v>
      </c>
      <c r="I13" s="59"/>
      <c r="J13" s="416" t="s">
        <v>300</v>
      </c>
      <c r="K13" s="417" t="s">
        <v>301</v>
      </c>
      <c r="L13" s="418" t="s">
        <v>302</v>
      </c>
      <c r="M13" s="59"/>
      <c r="N13" s="419" t="s">
        <v>303</v>
      </c>
      <c r="O13" s="420" t="s">
        <v>304</v>
      </c>
      <c r="P13" s="59"/>
      <c r="Q13" s="416" t="s">
        <v>300</v>
      </c>
      <c r="R13" s="417" t="s">
        <v>301</v>
      </c>
      <c r="S13" s="418" t="s">
        <v>302</v>
      </c>
      <c r="T13" s="59"/>
      <c r="U13" s="419" t="s">
        <v>303</v>
      </c>
      <c r="V13" s="420" t="s">
        <v>304</v>
      </c>
      <c r="W13" s="59"/>
      <c r="X13" s="416" t="s">
        <v>300</v>
      </c>
      <c r="Y13" s="417" t="s">
        <v>301</v>
      </c>
      <c r="Z13" s="418" t="s">
        <v>302</v>
      </c>
      <c r="AA13" s="59"/>
      <c r="AB13" s="419" t="s">
        <v>303</v>
      </c>
      <c r="AC13" s="420" t="s">
        <v>304</v>
      </c>
      <c r="AD13" s="59"/>
      <c r="AE13" s="416" t="s">
        <v>300</v>
      </c>
      <c r="AF13" s="417" t="s">
        <v>301</v>
      </c>
      <c r="AG13" s="418" t="s">
        <v>302</v>
      </c>
      <c r="AH13" s="59"/>
      <c r="AI13" s="419" t="s">
        <v>303</v>
      </c>
      <c r="AJ13" s="420" t="s">
        <v>304</v>
      </c>
      <c r="AK13" s="59"/>
      <c r="AL13" s="416" t="s">
        <v>300</v>
      </c>
      <c r="AM13" s="417" t="s">
        <v>301</v>
      </c>
      <c r="AN13" s="418" t="s">
        <v>302</v>
      </c>
      <c r="AO13" s="59"/>
      <c r="AP13" s="419" t="s">
        <v>303</v>
      </c>
      <c r="AQ13" s="420" t="s">
        <v>304</v>
      </c>
      <c r="AR13" s="415"/>
    </row>
    <row r="14" ht="12.0" customHeight="1">
      <c r="A14" s="587"/>
      <c r="B14" s="59"/>
      <c r="C14" s="59"/>
      <c r="E14" s="340"/>
      <c r="F14" s="421" t="s">
        <v>305</v>
      </c>
      <c r="G14" s="517"/>
      <c r="H14" s="423" t="s">
        <v>305</v>
      </c>
      <c r="I14" s="59"/>
      <c r="J14" s="421" t="s">
        <v>305</v>
      </c>
      <c r="K14" s="422"/>
      <c r="L14" s="423" t="s">
        <v>305</v>
      </c>
      <c r="M14" s="59"/>
      <c r="N14" s="424"/>
      <c r="O14" s="425"/>
      <c r="P14" s="59"/>
      <c r="Q14" s="421" t="s">
        <v>305</v>
      </c>
      <c r="R14" s="422"/>
      <c r="S14" s="423" t="s">
        <v>305</v>
      </c>
      <c r="T14" s="59"/>
      <c r="U14" s="424"/>
      <c r="V14" s="425"/>
      <c r="W14" s="59"/>
      <c r="X14" s="421" t="s">
        <v>305</v>
      </c>
      <c r="Y14" s="422"/>
      <c r="Z14" s="423" t="s">
        <v>305</v>
      </c>
      <c r="AA14" s="59"/>
      <c r="AB14" s="424"/>
      <c r="AC14" s="425"/>
      <c r="AD14" s="59"/>
      <c r="AE14" s="421" t="s">
        <v>305</v>
      </c>
      <c r="AF14" s="422"/>
      <c r="AG14" s="423" t="s">
        <v>305</v>
      </c>
      <c r="AH14" s="59"/>
      <c r="AI14" s="424"/>
      <c r="AJ14" s="425"/>
      <c r="AK14" s="59"/>
      <c r="AL14" s="421" t="s">
        <v>305</v>
      </c>
      <c r="AM14" s="422"/>
      <c r="AN14" s="423" t="s">
        <v>305</v>
      </c>
      <c r="AO14" s="59"/>
      <c r="AP14" s="424"/>
      <c r="AQ14" s="425"/>
      <c r="AR14" s="415"/>
    </row>
    <row r="15" ht="12.0" customHeight="1">
      <c r="A15" s="587"/>
      <c r="B15" s="351" t="s">
        <v>218</v>
      </c>
      <c r="C15" s="426" t="str">
        <f t="shared" ref="C15:C28" si="1">D$6&amp;"."&amp;B15</f>
        <v>General Service 50 to 1,499 KW.Monthly Service Charge</v>
      </c>
      <c r="D15" s="427" t="s">
        <v>306</v>
      </c>
      <c r="E15" s="351"/>
      <c r="F15" s="428">
        <f>VLOOKUP($C15,'Proposed Rates'!$B:$J,F$11,FALSE)</f>
        <v>200</v>
      </c>
      <c r="G15" s="446">
        <f t="shared" ref="G15:G28" si="2">IF($D15="Monthly",1,IF($D15="per KW",$F$10,IF($D15="per kWh",$F$9,0)))</f>
        <v>1</v>
      </c>
      <c r="H15" s="431">
        <f t="shared" ref="H15:H28" si="3">G15*F15</f>
        <v>200</v>
      </c>
      <c r="I15" s="80"/>
      <c r="J15" s="428">
        <f>VLOOKUP($C15,'Proposed Rates'!$B:$J,J$11,FALSE)</f>
        <v>200</v>
      </c>
      <c r="K15" s="446">
        <f t="shared" ref="K15:K28" si="4">IF($D15="Monthly",1,IF($D15="per KW",$F$10,IF($D15="per kWh",$F$9,0)))</f>
        <v>1</v>
      </c>
      <c r="L15" s="431">
        <f t="shared" ref="L15:L28" si="5">K15*J15</f>
        <v>200</v>
      </c>
      <c r="M15" s="80"/>
      <c r="N15" s="432">
        <f t="shared" ref="N15:N46" si="6">L15-H15</f>
        <v>0</v>
      </c>
      <c r="O15" s="433">
        <f t="shared" ref="O15:O46" si="7">IF((H15)=0,"",(N15/H15))</f>
        <v>0</v>
      </c>
      <c r="P15" s="59"/>
      <c r="Q15" s="428">
        <f>VLOOKUP($C15,'Proposed Rates'!$B:$J,Q$11,FALSE)</f>
        <v>200</v>
      </c>
      <c r="R15" s="446">
        <f t="shared" ref="R15:R28" si="8">IF($D15="Monthly",1,IF($D15="per KW",$F$10,IF($D15="per kWh",$F$9,0)))</f>
        <v>1</v>
      </c>
      <c r="S15" s="431">
        <f t="shared" ref="S15:S28" si="9">R15*Q15</f>
        <v>200</v>
      </c>
      <c r="T15" s="80"/>
      <c r="U15" s="432">
        <f t="shared" ref="U15:U46" si="10">S15-L15</f>
        <v>0</v>
      </c>
      <c r="V15" s="433">
        <f t="shared" ref="V15:V46" si="11">IF((L15)=0,"",(U15/L15))</f>
        <v>0</v>
      </c>
      <c r="W15" s="59"/>
      <c r="X15" s="428">
        <f>VLOOKUP($C15,'Proposed Rates'!$B:$J,X$11,FALSE)</f>
        <v>200</v>
      </c>
      <c r="Y15" s="446">
        <f t="shared" ref="Y15:Y28" si="12">IF($D15="Monthly",1,IF($D15="per KW",$F$10,IF($D15="per kWh",$F$9,0)))</f>
        <v>1</v>
      </c>
      <c r="Z15" s="431">
        <f t="shared" ref="Z15:Z28" si="13">Y15*X15</f>
        <v>200</v>
      </c>
      <c r="AA15" s="80"/>
      <c r="AB15" s="432">
        <f t="shared" ref="AB15:AB34" si="14">Z15-S15</f>
        <v>0</v>
      </c>
      <c r="AC15" s="433">
        <f t="shared" ref="AC15:AC34" si="15">IF((S15)=0,"",(AB15/S15))</f>
        <v>0</v>
      </c>
      <c r="AD15" s="59"/>
      <c r="AE15" s="428">
        <f>VLOOKUP($C15,'Proposed Rates'!$B:$J,AE$11,FALSE)</f>
        <v>200</v>
      </c>
      <c r="AF15" s="446">
        <f t="shared" ref="AF15:AF28" si="16">IF($D15="Monthly",1,IF($D15="per KW",$F$10,IF($D15="per kWh",$F$9,0)))</f>
        <v>1</v>
      </c>
      <c r="AG15" s="431">
        <f t="shared" ref="AG15:AG28" si="17">AF15*AE15</f>
        <v>200</v>
      </c>
      <c r="AH15" s="80"/>
      <c r="AI15" s="432">
        <f t="shared" ref="AI15:AI46" si="18">AG15-Z15</f>
        <v>0</v>
      </c>
      <c r="AJ15" s="433">
        <f t="shared" ref="AJ15:AJ46" si="19">IF((Z15)=0,"",(AI15/Z15))</f>
        <v>0</v>
      </c>
      <c r="AK15" s="59"/>
      <c r="AL15" s="428">
        <f>VLOOKUP($C15,'Proposed Rates'!$B:$J,AL$11,FALSE)</f>
        <v>200</v>
      </c>
      <c r="AM15" s="446">
        <f t="shared" ref="AM15:AM28" si="20">IF($D15="Monthly",1,IF($D15="per KW",$F$10,IF($D15="per kWh",$F$9,0)))</f>
        <v>1</v>
      </c>
      <c r="AN15" s="431">
        <f t="shared" ref="AN15:AN28" si="21">AM15*AL15</f>
        <v>200</v>
      </c>
      <c r="AO15" s="80"/>
      <c r="AP15" s="432">
        <f t="shared" ref="AP15:AP46" si="22">AN15-AG15</f>
        <v>0</v>
      </c>
      <c r="AQ15" s="433">
        <f t="shared" ref="AQ15:AQ46" si="23">IF((AG15)=0,"",(AP15/AG15))</f>
        <v>0</v>
      </c>
      <c r="AR15" s="434"/>
    </row>
    <row r="16" ht="12.0" customHeight="1">
      <c r="A16" s="587"/>
      <c r="B16" s="351" t="s">
        <v>307</v>
      </c>
      <c r="C16" s="426" t="str">
        <f t="shared" si="1"/>
        <v>General Service 50 to 1,499 KW.Smart Meter Rate Adder</v>
      </c>
      <c r="D16" s="427" t="s">
        <v>306</v>
      </c>
      <c r="E16" s="351"/>
      <c r="F16" s="428">
        <f>IFERROR(VLOOKUP($C16,'Proposed Rates'!$B:$J,F$11,FALSE),0)</f>
        <v>0</v>
      </c>
      <c r="G16" s="446">
        <f t="shared" si="2"/>
        <v>1</v>
      </c>
      <c r="H16" s="431">
        <f t="shared" si="3"/>
        <v>0</v>
      </c>
      <c r="I16" s="80"/>
      <c r="J16" s="428">
        <f>IFERROR(VLOOKUP($C16,'Proposed Rates'!$B:$J,J$11,FALSE),0)</f>
        <v>0</v>
      </c>
      <c r="K16" s="446">
        <f t="shared" si="4"/>
        <v>1</v>
      </c>
      <c r="L16" s="431">
        <f t="shared" si="5"/>
        <v>0</v>
      </c>
      <c r="M16" s="80"/>
      <c r="N16" s="432">
        <f t="shared" si="6"/>
        <v>0</v>
      </c>
      <c r="O16" s="433" t="str">
        <f t="shared" si="7"/>
        <v/>
      </c>
      <c r="P16" s="59"/>
      <c r="Q16" s="428">
        <f>IFERROR(VLOOKUP($C16,'Proposed Rates'!$B:$J,Q$11,FALSE),0)</f>
        <v>0</v>
      </c>
      <c r="R16" s="446">
        <f t="shared" si="8"/>
        <v>1</v>
      </c>
      <c r="S16" s="431">
        <f t="shared" si="9"/>
        <v>0</v>
      </c>
      <c r="T16" s="80"/>
      <c r="U16" s="432">
        <f t="shared" si="10"/>
        <v>0</v>
      </c>
      <c r="V16" s="433" t="str">
        <f t="shared" si="11"/>
        <v/>
      </c>
      <c r="W16" s="59"/>
      <c r="X16" s="428">
        <f>IFERROR(VLOOKUP($C16,'Proposed Rates'!$B:$J,X$11,FALSE),0)</f>
        <v>0</v>
      </c>
      <c r="Y16" s="446">
        <f t="shared" si="12"/>
        <v>1</v>
      </c>
      <c r="Z16" s="431">
        <f t="shared" si="13"/>
        <v>0</v>
      </c>
      <c r="AA16" s="80"/>
      <c r="AB16" s="432">
        <f t="shared" si="14"/>
        <v>0</v>
      </c>
      <c r="AC16" s="433" t="str">
        <f t="shared" si="15"/>
        <v/>
      </c>
      <c r="AD16" s="59"/>
      <c r="AE16" s="428">
        <f>IFERROR(VLOOKUP($C16,'Proposed Rates'!$B:$J,AE$11,FALSE),0)</f>
        <v>0</v>
      </c>
      <c r="AF16" s="446">
        <f t="shared" si="16"/>
        <v>1</v>
      </c>
      <c r="AG16" s="431">
        <f t="shared" si="17"/>
        <v>0</v>
      </c>
      <c r="AH16" s="80"/>
      <c r="AI16" s="432">
        <f t="shared" si="18"/>
        <v>0</v>
      </c>
      <c r="AJ16" s="433" t="str">
        <f t="shared" si="19"/>
        <v/>
      </c>
      <c r="AK16" s="59"/>
      <c r="AL16" s="428">
        <f>IFERROR(VLOOKUP($C16,'Proposed Rates'!$B:$J,AL$11,FALSE),0)</f>
        <v>0</v>
      </c>
      <c r="AM16" s="446">
        <f t="shared" si="20"/>
        <v>1</v>
      </c>
      <c r="AN16" s="431">
        <f t="shared" si="21"/>
        <v>0</v>
      </c>
      <c r="AO16" s="80"/>
      <c r="AP16" s="432">
        <f t="shared" si="22"/>
        <v>0</v>
      </c>
      <c r="AQ16" s="433" t="str">
        <f t="shared" si="23"/>
        <v/>
      </c>
      <c r="AR16" s="434"/>
    </row>
    <row r="17" ht="12.0" customHeight="1">
      <c r="A17" s="587"/>
      <c r="B17" s="435" t="str">
        <f>'Proposed Rates'!C115</f>
        <v>Rate Rider Calculation for PILs</v>
      </c>
      <c r="C17" s="426" t="str">
        <f t="shared" si="1"/>
        <v>General Service 50 to 1,499 KW.Rate Rider Calculation for PILs</v>
      </c>
      <c r="D17" s="427" t="s">
        <v>377</v>
      </c>
      <c r="E17" s="351"/>
      <c r="F17" s="428" t="str">
        <f>IFERROR(VLOOKUP($C17,'Proposed Rates'!$B:$J,F$11,FALSE),0)</f>
        <v/>
      </c>
      <c r="G17" s="446">
        <f t="shared" si="2"/>
        <v>250</v>
      </c>
      <c r="H17" s="431">
        <f t="shared" si="3"/>
        <v>0</v>
      </c>
      <c r="I17" s="80"/>
      <c r="J17" s="428" t="str">
        <f>IFERROR(VLOOKUP($C17,'Proposed Rates'!$B:$J,J$11,FALSE),0)</f>
        <v/>
      </c>
      <c r="K17" s="446">
        <f t="shared" si="4"/>
        <v>250</v>
      </c>
      <c r="L17" s="431">
        <f t="shared" si="5"/>
        <v>0</v>
      </c>
      <c r="M17" s="80"/>
      <c r="N17" s="432">
        <f t="shared" si="6"/>
        <v>0</v>
      </c>
      <c r="O17" s="433" t="str">
        <f t="shared" si="7"/>
        <v/>
      </c>
      <c r="P17" s="59"/>
      <c r="Q17" s="428" t="str">
        <f>IFERROR(VLOOKUP($C17,'Proposed Rates'!$B:$J,Q$11,FALSE),0)</f>
        <v/>
      </c>
      <c r="R17" s="446">
        <f t="shared" si="8"/>
        <v>250</v>
      </c>
      <c r="S17" s="431">
        <f t="shared" si="9"/>
        <v>0</v>
      </c>
      <c r="T17" s="80"/>
      <c r="U17" s="432">
        <f t="shared" si="10"/>
        <v>0</v>
      </c>
      <c r="V17" s="433" t="str">
        <f t="shared" si="11"/>
        <v/>
      </c>
      <c r="W17" s="59"/>
      <c r="X17" s="428" t="str">
        <f>IFERROR(VLOOKUP($C17,'Proposed Rates'!$B:$J,X$11,FALSE),0)</f>
        <v/>
      </c>
      <c r="Y17" s="446">
        <f t="shared" si="12"/>
        <v>250</v>
      </c>
      <c r="Z17" s="431">
        <f t="shared" si="13"/>
        <v>0</v>
      </c>
      <c r="AA17" s="80"/>
      <c r="AB17" s="432">
        <f t="shared" si="14"/>
        <v>0</v>
      </c>
      <c r="AC17" s="433" t="str">
        <f t="shared" si="15"/>
        <v/>
      </c>
      <c r="AD17" s="59"/>
      <c r="AE17" s="428" t="str">
        <f>IFERROR(VLOOKUP($C17,'Proposed Rates'!$B:$J,AE$11,FALSE),0)</f>
        <v/>
      </c>
      <c r="AF17" s="446">
        <f t="shared" si="16"/>
        <v>250</v>
      </c>
      <c r="AG17" s="431">
        <f t="shared" si="17"/>
        <v>0</v>
      </c>
      <c r="AH17" s="80"/>
      <c r="AI17" s="432">
        <f t="shared" si="18"/>
        <v>0</v>
      </c>
      <c r="AJ17" s="433" t="str">
        <f t="shared" si="19"/>
        <v/>
      </c>
      <c r="AK17" s="59"/>
      <c r="AL17" s="428" t="str">
        <f>IFERROR(VLOOKUP($C17,'Proposed Rates'!$B:$J,AL$11,FALSE),0)</f>
        <v/>
      </c>
      <c r="AM17" s="446">
        <f t="shared" si="20"/>
        <v>250</v>
      </c>
      <c r="AN17" s="431">
        <f t="shared" si="21"/>
        <v>0</v>
      </c>
      <c r="AO17" s="80"/>
      <c r="AP17" s="432">
        <f t="shared" si="22"/>
        <v>0</v>
      </c>
      <c r="AQ17" s="433" t="str">
        <f t="shared" si="23"/>
        <v/>
      </c>
      <c r="AR17" s="434"/>
    </row>
    <row r="18" ht="12.0" customHeight="1">
      <c r="A18" s="587"/>
      <c r="B18" s="435" t="str">
        <f>'Proposed Rates'!C128</f>
        <v>Rate Rider Calculation for Generic</v>
      </c>
      <c r="C18" s="426" t="str">
        <f t="shared" si="1"/>
        <v>General Service 50 to 1,499 KW.Rate Rider Calculation for Generic</v>
      </c>
      <c r="D18" s="427" t="s">
        <v>377</v>
      </c>
      <c r="E18" s="351"/>
      <c r="F18" s="428" t="str">
        <f>IFERROR(VLOOKUP($C18,'Proposed Rates'!$B:$J,F$11,FALSE),0)</f>
        <v/>
      </c>
      <c r="G18" s="446">
        <f t="shared" si="2"/>
        <v>250</v>
      </c>
      <c r="H18" s="431">
        <f t="shared" si="3"/>
        <v>0</v>
      </c>
      <c r="I18" s="80"/>
      <c r="J18" s="428" t="str">
        <f>IFERROR(VLOOKUP($C18,'Proposed Rates'!$B:$J,J$11,FALSE),0)</f>
        <v/>
      </c>
      <c r="K18" s="446">
        <f t="shared" si="4"/>
        <v>250</v>
      </c>
      <c r="L18" s="431">
        <f t="shared" si="5"/>
        <v>0</v>
      </c>
      <c r="M18" s="80"/>
      <c r="N18" s="432">
        <f t="shared" si="6"/>
        <v>0</v>
      </c>
      <c r="O18" s="433" t="str">
        <f t="shared" si="7"/>
        <v/>
      </c>
      <c r="P18" s="59"/>
      <c r="Q18" s="428" t="str">
        <f>IFERROR(VLOOKUP($C18,'Proposed Rates'!$B:$J,Q$11,FALSE),0)</f>
        <v/>
      </c>
      <c r="R18" s="446">
        <f t="shared" si="8"/>
        <v>250</v>
      </c>
      <c r="S18" s="431">
        <f t="shared" si="9"/>
        <v>0</v>
      </c>
      <c r="T18" s="80"/>
      <c r="U18" s="432">
        <f t="shared" si="10"/>
        <v>0</v>
      </c>
      <c r="V18" s="433" t="str">
        <f t="shared" si="11"/>
        <v/>
      </c>
      <c r="W18" s="59"/>
      <c r="X18" s="428" t="str">
        <f>IFERROR(VLOOKUP($C18,'Proposed Rates'!$B:$J,X$11,FALSE),0)</f>
        <v/>
      </c>
      <c r="Y18" s="446">
        <f t="shared" si="12"/>
        <v>250</v>
      </c>
      <c r="Z18" s="431">
        <f t="shared" si="13"/>
        <v>0</v>
      </c>
      <c r="AA18" s="80"/>
      <c r="AB18" s="432">
        <f t="shared" si="14"/>
        <v>0</v>
      </c>
      <c r="AC18" s="433" t="str">
        <f t="shared" si="15"/>
        <v/>
      </c>
      <c r="AD18" s="59"/>
      <c r="AE18" s="428" t="str">
        <f>IFERROR(VLOOKUP($C18,'Proposed Rates'!$B:$J,AE$11,FALSE),0)</f>
        <v/>
      </c>
      <c r="AF18" s="446">
        <f t="shared" si="16"/>
        <v>250</v>
      </c>
      <c r="AG18" s="431">
        <f t="shared" si="17"/>
        <v>0</v>
      </c>
      <c r="AH18" s="80"/>
      <c r="AI18" s="432">
        <f t="shared" si="18"/>
        <v>0</v>
      </c>
      <c r="AJ18" s="433" t="str">
        <f t="shared" si="19"/>
        <v/>
      </c>
      <c r="AK18" s="59"/>
      <c r="AL18" s="428" t="str">
        <f>IFERROR(VLOOKUP($C18,'Proposed Rates'!$B:$J,AL$11,FALSE),0)</f>
        <v/>
      </c>
      <c r="AM18" s="446">
        <f t="shared" si="20"/>
        <v>250</v>
      </c>
      <c r="AN18" s="431">
        <f t="shared" si="21"/>
        <v>0</v>
      </c>
      <c r="AO18" s="80"/>
      <c r="AP18" s="432">
        <f t="shared" si="22"/>
        <v>0</v>
      </c>
      <c r="AQ18" s="433" t="str">
        <f t="shared" si="23"/>
        <v/>
      </c>
      <c r="AR18" s="434"/>
    </row>
    <row r="19" ht="12.0" customHeight="1">
      <c r="A19" s="587"/>
      <c r="B19" s="351" t="s">
        <v>116</v>
      </c>
      <c r="C19" s="426" t="str">
        <f t="shared" si="1"/>
        <v>General Service 50 to 1,499 KW.Distribution Volumetric Rate</v>
      </c>
      <c r="D19" s="427" t="s">
        <v>377</v>
      </c>
      <c r="E19" s="351"/>
      <c r="F19" s="445">
        <f>IFERROR(VLOOKUP($C19,'Proposed Rates'!$B:$J,F$11,FALSE),0)</f>
        <v>6.5553</v>
      </c>
      <c r="G19" s="446">
        <f t="shared" si="2"/>
        <v>250</v>
      </c>
      <c r="H19" s="431">
        <f t="shared" si="3"/>
        <v>1638.825</v>
      </c>
      <c r="I19" s="80"/>
      <c r="J19" s="445">
        <f>IFERROR(VLOOKUP($C19,'Proposed Rates'!$B:$J,J$11,FALSE),0)</f>
        <v>8.0301</v>
      </c>
      <c r="K19" s="446">
        <f t="shared" si="4"/>
        <v>250</v>
      </c>
      <c r="L19" s="431">
        <f t="shared" si="5"/>
        <v>2007.525</v>
      </c>
      <c r="M19" s="80"/>
      <c r="N19" s="432">
        <f t="shared" si="6"/>
        <v>368.7</v>
      </c>
      <c r="O19" s="433">
        <f t="shared" si="7"/>
        <v>0.2249782619</v>
      </c>
      <c r="P19" s="59"/>
      <c r="Q19" s="445">
        <f>IFERROR(VLOOKUP($C19,'Proposed Rates'!$B:$J,Q$11,FALSE),0)</f>
        <v>8.6812</v>
      </c>
      <c r="R19" s="446">
        <f t="shared" si="8"/>
        <v>250</v>
      </c>
      <c r="S19" s="431">
        <f t="shared" si="9"/>
        <v>2170.3</v>
      </c>
      <c r="T19" s="80"/>
      <c r="U19" s="432">
        <f t="shared" si="10"/>
        <v>162.775</v>
      </c>
      <c r="V19" s="433">
        <f t="shared" si="11"/>
        <v>0.08108242737</v>
      </c>
      <c r="W19" s="59"/>
      <c r="X19" s="445">
        <f>IFERROR(VLOOKUP($C19,'Proposed Rates'!$B:$J,X$11,FALSE),0)</f>
        <v>9.5341</v>
      </c>
      <c r="Y19" s="446">
        <f t="shared" si="12"/>
        <v>250</v>
      </c>
      <c r="Z19" s="431">
        <f t="shared" si="13"/>
        <v>2383.525</v>
      </c>
      <c r="AA19" s="80"/>
      <c r="AB19" s="432">
        <f t="shared" si="14"/>
        <v>213.225</v>
      </c>
      <c r="AC19" s="433">
        <f t="shared" si="15"/>
        <v>0.09824678616</v>
      </c>
      <c r="AD19" s="59"/>
      <c r="AE19" s="445">
        <f>IFERROR(VLOOKUP($C19,'Proposed Rates'!$B:$J,AE$11,FALSE),0)</f>
        <v>10.1539</v>
      </c>
      <c r="AF19" s="446">
        <f t="shared" si="16"/>
        <v>250</v>
      </c>
      <c r="AG19" s="431">
        <f t="shared" si="17"/>
        <v>2538.475</v>
      </c>
      <c r="AH19" s="80"/>
      <c r="AI19" s="432">
        <f t="shared" si="18"/>
        <v>154.95</v>
      </c>
      <c r="AJ19" s="433">
        <f t="shared" si="19"/>
        <v>0.06500875804</v>
      </c>
      <c r="AK19" s="59"/>
      <c r="AL19" s="445">
        <f>IFERROR(VLOOKUP($C19,'Proposed Rates'!$B:$J,AL$11,FALSE),0)</f>
        <v>10.7684</v>
      </c>
      <c r="AM19" s="446">
        <f t="shared" si="20"/>
        <v>250</v>
      </c>
      <c r="AN19" s="431">
        <f t="shared" si="21"/>
        <v>2692.1</v>
      </c>
      <c r="AO19" s="80"/>
      <c r="AP19" s="432">
        <f t="shared" si="22"/>
        <v>153.625</v>
      </c>
      <c r="AQ19" s="433">
        <f t="shared" si="23"/>
        <v>0.06051861846</v>
      </c>
      <c r="AR19" s="434"/>
    </row>
    <row r="20" ht="12.0" customHeight="1">
      <c r="A20" s="587"/>
      <c r="B20" s="351" t="s">
        <v>309</v>
      </c>
      <c r="C20" s="426" t="str">
        <f t="shared" si="1"/>
        <v>General Service 50 to 1,499 KW.Smart Meter Disposition Rider</v>
      </c>
      <c r="D20" s="427" t="s">
        <v>308</v>
      </c>
      <c r="E20" s="351"/>
      <c r="F20" s="428">
        <f>IFERROR(VLOOKUP($C20,'Proposed Rates'!$B:$J,F$11,FALSE),0)</f>
        <v>0</v>
      </c>
      <c r="G20" s="446">
        <f t="shared" si="2"/>
        <v>127750</v>
      </c>
      <c r="H20" s="431">
        <f t="shared" si="3"/>
        <v>0</v>
      </c>
      <c r="I20" s="80"/>
      <c r="J20" s="428">
        <f>IFERROR(VLOOKUP($C20,'Proposed Rates'!$B:$J,J$11,FALSE),0)</f>
        <v>0</v>
      </c>
      <c r="K20" s="446">
        <f t="shared" si="4"/>
        <v>127750</v>
      </c>
      <c r="L20" s="431">
        <f t="shared" si="5"/>
        <v>0</v>
      </c>
      <c r="M20" s="80"/>
      <c r="N20" s="432">
        <f t="shared" si="6"/>
        <v>0</v>
      </c>
      <c r="O20" s="433" t="str">
        <f t="shared" si="7"/>
        <v/>
      </c>
      <c r="P20" s="59"/>
      <c r="Q20" s="428">
        <f>IFERROR(VLOOKUP($C20,'Proposed Rates'!$B:$J,Q$11,FALSE),0)</f>
        <v>0</v>
      </c>
      <c r="R20" s="446">
        <f t="shared" si="8"/>
        <v>127750</v>
      </c>
      <c r="S20" s="431">
        <f t="shared" si="9"/>
        <v>0</v>
      </c>
      <c r="T20" s="80"/>
      <c r="U20" s="432">
        <f t="shared" si="10"/>
        <v>0</v>
      </c>
      <c r="V20" s="433" t="str">
        <f t="shared" si="11"/>
        <v/>
      </c>
      <c r="W20" s="59"/>
      <c r="X20" s="428">
        <f>IFERROR(VLOOKUP($C20,'Proposed Rates'!$B:$J,X$11,FALSE),0)</f>
        <v>0</v>
      </c>
      <c r="Y20" s="446">
        <f t="shared" si="12"/>
        <v>127750</v>
      </c>
      <c r="Z20" s="431">
        <f t="shared" si="13"/>
        <v>0</v>
      </c>
      <c r="AA20" s="80"/>
      <c r="AB20" s="432">
        <f t="shared" si="14"/>
        <v>0</v>
      </c>
      <c r="AC20" s="433" t="str">
        <f t="shared" si="15"/>
        <v/>
      </c>
      <c r="AD20" s="59"/>
      <c r="AE20" s="428">
        <f>IFERROR(VLOOKUP($C20,'Proposed Rates'!$B:$J,AE$11,FALSE),0)</f>
        <v>0</v>
      </c>
      <c r="AF20" s="446">
        <f t="shared" si="16"/>
        <v>127750</v>
      </c>
      <c r="AG20" s="431">
        <f t="shared" si="17"/>
        <v>0</v>
      </c>
      <c r="AH20" s="80"/>
      <c r="AI20" s="432">
        <f t="shared" si="18"/>
        <v>0</v>
      </c>
      <c r="AJ20" s="433" t="str">
        <f t="shared" si="19"/>
        <v/>
      </c>
      <c r="AK20" s="59"/>
      <c r="AL20" s="428">
        <f>IFERROR(VLOOKUP($C20,'Proposed Rates'!$B:$J,AL$11,FALSE),0)</f>
        <v>0</v>
      </c>
      <c r="AM20" s="446">
        <f t="shared" si="20"/>
        <v>127750</v>
      </c>
      <c r="AN20" s="431">
        <f t="shared" si="21"/>
        <v>0</v>
      </c>
      <c r="AO20" s="80"/>
      <c r="AP20" s="432">
        <f t="shared" si="22"/>
        <v>0</v>
      </c>
      <c r="AQ20" s="433" t="str">
        <f t="shared" si="23"/>
        <v/>
      </c>
      <c r="AR20" s="434"/>
    </row>
    <row r="21" ht="12.0" customHeight="1">
      <c r="A21" s="587"/>
      <c r="B21" s="351" t="s">
        <v>241</v>
      </c>
      <c r="C21" s="426" t="str">
        <f t="shared" si="1"/>
        <v>General Service 50 to 1,499 KW.LRAM Rate Rider</v>
      </c>
      <c r="D21" s="427" t="s">
        <v>377</v>
      </c>
      <c r="E21" s="351"/>
      <c r="F21" s="445">
        <f>'Proposed Rates'!E79+'Proposed Rates'!E92</f>
        <v>-0.2477</v>
      </c>
      <c r="G21" s="446">
        <f t="shared" si="2"/>
        <v>250</v>
      </c>
      <c r="H21" s="431">
        <f t="shared" si="3"/>
        <v>-61.925</v>
      </c>
      <c r="I21" s="80"/>
      <c r="J21" s="445">
        <f>'Proposed Rates'!F79+'Proposed Rates'!F92</f>
        <v>0</v>
      </c>
      <c r="K21" s="446">
        <f t="shared" si="4"/>
        <v>250</v>
      </c>
      <c r="L21" s="431">
        <f t="shared" si="5"/>
        <v>0</v>
      </c>
      <c r="M21" s="80"/>
      <c r="N21" s="432">
        <f t="shared" si="6"/>
        <v>61.925</v>
      </c>
      <c r="O21" s="433">
        <f t="shared" si="7"/>
        <v>-1</v>
      </c>
      <c r="P21" s="59"/>
      <c r="Q21" s="445">
        <f>'Proposed Rates'!G79+'Proposed Rates'!G92</f>
        <v>0.0295</v>
      </c>
      <c r="R21" s="446">
        <f t="shared" si="8"/>
        <v>250</v>
      </c>
      <c r="S21" s="431">
        <f t="shared" si="9"/>
        <v>7.375</v>
      </c>
      <c r="T21" s="80"/>
      <c r="U21" s="432">
        <f t="shared" si="10"/>
        <v>7.375</v>
      </c>
      <c r="V21" s="433" t="str">
        <f t="shared" si="11"/>
        <v/>
      </c>
      <c r="W21" s="59"/>
      <c r="X21" s="445">
        <f>IFERROR(VLOOKUP($C21,'Proposed Rates'!$B:$J,X$11,FALSE),0)</f>
        <v>0</v>
      </c>
      <c r="Y21" s="446">
        <f t="shared" si="12"/>
        <v>250</v>
      </c>
      <c r="Z21" s="431">
        <f t="shared" si="13"/>
        <v>0</v>
      </c>
      <c r="AA21" s="80"/>
      <c r="AB21" s="432">
        <f t="shared" si="14"/>
        <v>-7.375</v>
      </c>
      <c r="AC21" s="433">
        <f t="shared" si="15"/>
        <v>-1</v>
      </c>
      <c r="AD21" s="59"/>
      <c r="AE21" s="445">
        <f>IFERROR(VLOOKUP($C21,'Proposed Rates'!$B:$J,AE$11,FALSE),0)</f>
        <v>0</v>
      </c>
      <c r="AF21" s="446">
        <f t="shared" si="16"/>
        <v>250</v>
      </c>
      <c r="AG21" s="431">
        <f t="shared" si="17"/>
        <v>0</v>
      </c>
      <c r="AH21" s="80"/>
      <c r="AI21" s="432">
        <f t="shared" si="18"/>
        <v>0</v>
      </c>
      <c r="AJ21" s="433" t="str">
        <f t="shared" si="19"/>
        <v/>
      </c>
      <c r="AK21" s="59"/>
      <c r="AL21" s="445">
        <f>IFERROR(VLOOKUP($C21,'Proposed Rates'!$B:$J,AL$11,FALSE),0)</f>
        <v>0</v>
      </c>
      <c r="AM21" s="446">
        <f t="shared" si="20"/>
        <v>250</v>
      </c>
      <c r="AN21" s="431">
        <f t="shared" si="21"/>
        <v>0</v>
      </c>
      <c r="AO21" s="80"/>
      <c r="AP21" s="432">
        <f t="shared" si="22"/>
        <v>0</v>
      </c>
      <c r="AQ21" s="433" t="str">
        <f t="shared" si="23"/>
        <v/>
      </c>
      <c r="AR21" s="434"/>
    </row>
    <row r="22" ht="12.0" customHeight="1">
      <c r="A22" s="587"/>
      <c r="B22" s="435" t="s">
        <v>237</v>
      </c>
      <c r="C22" s="426" t="str">
        <f t="shared" si="1"/>
        <v>General Service 50 to 1,499 KW.Deferral/Variance Account Disposition Rate Rider Group 2</v>
      </c>
      <c r="D22" s="427" t="s">
        <v>377</v>
      </c>
      <c r="E22" s="351"/>
      <c r="F22" s="428">
        <f>IFERROR(VLOOKUP($C22,'Proposed Rates'!$B:$J,F$11,FALSE),0)</f>
        <v>0</v>
      </c>
      <c r="G22" s="446">
        <f t="shared" si="2"/>
        <v>250</v>
      </c>
      <c r="H22" s="431">
        <f t="shared" si="3"/>
        <v>0</v>
      </c>
      <c r="I22" s="80"/>
      <c r="J22" s="428">
        <f>IFERROR(VLOOKUP($C22,'Proposed Rates'!$B:$J,J$11,FALSE),0)</f>
        <v>-0.1203</v>
      </c>
      <c r="K22" s="446">
        <f t="shared" si="4"/>
        <v>250</v>
      </c>
      <c r="L22" s="431">
        <f t="shared" si="5"/>
        <v>-30.075</v>
      </c>
      <c r="M22" s="80"/>
      <c r="N22" s="432">
        <f t="shared" si="6"/>
        <v>-30.075</v>
      </c>
      <c r="O22" s="433" t="str">
        <f t="shared" si="7"/>
        <v/>
      </c>
      <c r="P22" s="59"/>
      <c r="Q22" s="428">
        <f>IFERROR(VLOOKUP($C22,'Proposed Rates'!$B:$J,Q$11,FALSE),0)</f>
        <v>0</v>
      </c>
      <c r="R22" s="446">
        <f t="shared" si="8"/>
        <v>250</v>
      </c>
      <c r="S22" s="431">
        <f t="shared" si="9"/>
        <v>0</v>
      </c>
      <c r="T22" s="80"/>
      <c r="U22" s="432">
        <f t="shared" si="10"/>
        <v>30.075</v>
      </c>
      <c r="V22" s="433">
        <f t="shared" si="11"/>
        <v>-1</v>
      </c>
      <c r="W22" s="59"/>
      <c r="X22" s="428">
        <f>IFERROR(VLOOKUP($C22,'Proposed Rates'!$B:$J,X$11,FALSE),0)</f>
        <v>0</v>
      </c>
      <c r="Y22" s="446">
        <f t="shared" si="12"/>
        <v>250</v>
      </c>
      <c r="Z22" s="431">
        <f t="shared" si="13"/>
        <v>0</v>
      </c>
      <c r="AA22" s="80"/>
      <c r="AB22" s="432">
        <f t="shared" si="14"/>
        <v>0</v>
      </c>
      <c r="AC22" s="433" t="str">
        <f t="shared" si="15"/>
        <v/>
      </c>
      <c r="AD22" s="59"/>
      <c r="AE22" s="428">
        <f>IFERROR(VLOOKUP($C22,'Proposed Rates'!$B:$J,AE$11,FALSE),0)</f>
        <v>0</v>
      </c>
      <c r="AF22" s="446">
        <f t="shared" si="16"/>
        <v>250</v>
      </c>
      <c r="AG22" s="431">
        <f t="shared" si="17"/>
        <v>0</v>
      </c>
      <c r="AH22" s="80"/>
      <c r="AI22" s="432">
        <f t="shared" si="18"/>
        <v>0</v>
      </c>
      <c r="AJ22" s="433" t="str">
        <f t="shared" si="19"/>
        <v/>
      </c>
      <c r="AK22" s="59"/>
      <c r="AL22" s="428">
        <f>IFERROR(VLOOKUP($C22,'Proposed Rates'!$B:$J,AL$11,FALSE),0)</f>
        <v>0</v>
      </c>
      <c r="AM22" s="446">
        <f t="shared" si="20"/>
        <v>250</v>
      </c>
      <c r="AN22" s="431">
        <f t="shared" si="21"/>
        <v>0</v>
      </c>
      <c r="AO22" s="80"/>
      <c r="AP22" s="432">
        <f t="shared" si="22"/>
        <v>0</v>
      </c>
      <c r="AQ22" s="433" t="str">
        <f t="shared" si="23"/>
        <v/>
      </c>
      <c r="AR22" s="434"/>
    </row>
    <row r="23" ht="12.0" customHeight="1">
      <c r="A23" s="587"/>
      <c r="B23" s="435"/>
      <c r="C23" s="426" t="str">
        <f t="shared" si="1"/>
        <v>General Service 50 to 1,499 KW.</v>
      </c>
      <c r="D23" s="427"/>
      <c r="E23" s="351"/>
      <c r="F23" s="428">
        <f>IFERROR(VLOOKUP($C23,'Proposed Rates'!$B:$J,F$11,FALSE),0)</f>
        <v>0</v>
      </c>
      <c r="G23" s="446">
        <f t="shared" si="2"/>
        <v>0</v>
      </c>
      <c r="H23" s="431">
        <f t="shared" si="3"/>
        <v>0</v>
      </c>
      <c r="I23" s="80"/>
      <c r="J23" s="428">
        <f>IFERROR(VLOOKUP($C23,'Proposed Rates'!$B:$J,J$11,FALSE),0)</f>
        <v>0</v>
      </c>
      <c r="K23" s="446">
        <f t="shared" si="4"/>
        <v>0</v>
      </c>
      <c r="L23" s="431">
        <f t="shared" si="5"/>
        <v>0</v>
      </c>
      <c r="M23" s="80"/>
      <c r="N23" s="432">
        <f t="shared" si="6"/>
        <v>0</v>
      </c>
      <c r="O23" s="433" t="str">
        <f t="shared" si="7"/>
        <v/>
      </c>
      <c r="P23" s="59"/>
      <c r="Q23" s="428">
        <f>IFERROR(VLOOKUP($C23,'Proposed Rates'!$B:$J,Q$11,FALSE),0)</f>
        <v>0</v>
      </c>
      <c r="R23" s="446">
        <f t="shared" si="8"/>
        <v>0</v>
      </c>
      <c r="S23" s="431">
        <f t="shared" si="9"/>
        <v>0</v>
      </c>
      <c r="T23" s="80"/>
      <c r="U23" s="432">
        <f t="shared" si="10"/>
        <v>0</v>
      </c>
      <c r="V23" s="433" t="str">
        <f t="shared" si="11"/>
        <v/>
      </c>
      <c r="W23" s="59"/>
      <c r="X23" s="428">
        <f>IFERROR(VLOOKUP($C23,'Proposed Rates'!$B:$J,X$11,FALSE),0)</f>
        <v>0</v>
      </c>
      <c r="Y23" s="446">
        <f t="shared" si="12"/>
        <v>0</v>
      </c>
      <c r="Z23" s="431">
        <f t="shared" si="13"/>
        <v>0</v>
      </c>
      <c r="AA23" s="80"/>
      <c r="AB23" s="432">
        <f t="shared" si="14"/>
        <v>0</v>
      </c>
      <c r="AC23" s="433" t="str">
        <f t="shared" si="15"/>
        <v/>
      </c>
      <c r="AD23" s="59"/>
      <c r="AE23" s="428">
        <f>IFERROR(VLOOKUP($C23,'Proposed Rates'!$B:$J,AE$11,FALSE),0)</f>
        <v>0</v>
      </c>
      <c r="AF23" s="446">
        <f t="shared" si="16"/>
        <v>0</v>
      </c>
      <c r="AG23" s="431">
        <f t="shared" si="17"/>
        <v>0</v>
      </c>
      <c r="AH23" s="80"/>
      <c r="AI23" s="432">
        <f t="shared" si="18"/>
        <v>0</v>
      </c>
      <c r="AJ23" s="433" t="str">
        <f t="shared" si="19"/>
        <v/>
      </c>
      <c r="AK23" s="59"/>
      <c r="AL23" s="428">
        <f>IFERROR(VLOOKUP($C23,'Proposed Rates'!$B:$J,AL$11,FALSE),0)</f>
        <v>0</v>
      </c>
      <c r="AM23" s="446">
        <f t="shared" si="20"/>
        <v>0</v>
      </c>
      <c r="AN23" s="431">
        <f t="shared" si="21"/>
        <v>0</v>
      </c>
      <c r="AO23" s="80"/>
      <c r="AP23" s="432">
        <f t="shared" si="22"/>
        <v>0</v>
      </c>
      <c r="AQ23" s="433" t="str">
        <f t="shared" si="23"/>
        <v/>
      </c>
      <c r="AR23" s="434"/>
    </row>
    <row r="24" ht="12.0" customHeight="1">
      <c r="A24" s="587"/>
      <c r="B24" s="435"/>
      <c r="C24" s="426" t="str">
        <f t="shared" si="1"/>
        <v>General Service 50 to 1,499 KW.</v>
      </c>
      <c r="D24" s="427"/>
      <c r="E24" s="351"/>
      <c r="F24" s="428">
        <f>IFERROR(VLOOKUP($C24,'Proposed Rates'!$B:$J,F$11,FALSE),0)</f>
        <v>0</v>
      </c>
      <c r="G24" s="446">
        <f t="shared" si="2"/>
        <v>0</v>
      </c>
      <c r="H24" s="431">
        <f t="shared" si="3"/>
        <v>0</v>
      </c>
      <c r="I24" s="80"/>
      <c r="J24" s="428">
        <f>IFERROR(VLOOKUP($C24,'Proposed Rates'!$B:$J,J$11,FALSE),0)</f>
        <v>0</v>
      </c>
      <c r="K24" s="446">
        <f t="shared" si="4"/>
        <v>0</v>
      </c>
      <c r="L24" s="431">
        <f t="shared" si="5"/>
        <v>0</v>
      </c>
      <c r="M24" s="80"/>
      <c r="N24" s="432">
        <f t="shared" si="6"/>
        <v>0</v>
      </c>
      <c r="O24" s="433" t="str">
        <f t="shared" si="7"/>
        <v/>
      </c>
      <c r="P24" s="59"/>
      <c r="Q24" s="428">
        <f>IFERROR(VLOOKUP($C24,'Proposed Rates'!$B:$J,Q$11,FALSE),0)</f>
        <v>0</v>
      </c>
      <c r="R24" s="446">
        <f t="shared" si="8"/>
        <v>0</v>
      </c>
      <c r="S24" s="431">
        <f t="shared" si="9"/>
        <v>0</v>
      </c>
      <c r="T24" s="80"/>
      <c r="U24" s="432">
        <f t="shared" si="10"/>
        <v>0</v>
      </c>
      <c r="V24" s="433" t="str">
        <f t="shared" si="11"/>
        <v/>
      </c>
      <c r="W24" s="59"/>
      <c r="X24" s="428">
        <f>IFERROR(VLOOKUP($C24,'Proposed Rates'!$B:$J,X$11,FALSE),0)</f>
        <v>0</v>
      </c>
      <c r="Y24" s="446">
        <f t="shared" si="12"/>
        <v>0</v>
      </c>
      <c r="Z24" s="431">
        <f t="shared" si="13"/>
        <v>0</v>
      </c>
      <c r="AA24" s="80"/>
      <c r="AB24" s="432">
        <f t="shared" si="14"/>
        <v>0</v>
      </c>
      <c r="AC24" s="433" t="str">
        <f t="shared" si="15"/>
        <v/>
      </c>
      <c r="AD24" s="59"/>
      <c r="AE24" s="428">
        <f>IFERROR(VLOOKUP($C24,'Proposed Rates'!$B:$J,AE$11,FALSE),0)</f>
        <v>0</v>
      </c>
      <c r="AF24" s="446">
        <f t="shared" si="16"/>
        <v>0</v>
      </c>
      <c r="AG24" s="431">
        <f t="shared" si="17"/>
        <v>0</v>
      </c>
      <c r="AH24" s="80"/>
      <c r="AI24" s="432">
        <f t="shared" si="18"/>
        <v>0</v>
      </c>
      <c r="AJ24" s="433" t="str">
        <f t="shared" si="19"/>
        <v/>
      </c>
      <c r="AK24" s="59"/>
      <c r="AL24" s="428">
        <f>IFERROR(VLOOKUP($C24,'Proposed Rates'!$B:$J,AL$11,FALSE),0)</f>
        <v>0</v>
      </c>
      <c r="AM24" s="446">
        <f t="shared" si="20"/>
        <v>0</v>
      </c>
      <c r="AN24" s="431">
        <f t="shared" si="21"/>
        <v>0</v>
      </c>
      <c r="AO24" s="80"/>
      <c r="AP24" s="432">
        <f t="shared" si="22"/>
        <v>0</v>
      </c>
      <c r="AQ24" s="433" t="str">
        <f t="shared" si="23"/>
        <v/>
      </c>
      <c r="AR24" s="434"/>
    </row>
    <row r="25" ht="12.0" customHeight="1">
      <c r="A25" s="587"/>
      <c r="B25" s="435"/>
      <c r="C25" s="426" t="str">
        <f t="shared" si="1"/>
        <v>General Service 50 to 1,499 KW.</v>
      </c>
      <c r="D25" s="427"/>
      <c r="E25" s="351"/>
      <c r="F25" s="428">
        <f>IFERROR(VLOOKUP($C25,'Proposed Rates'!$B:$J,F$11,FALSE),0)</f>
        <v>0</v>
      </c>
      <c r="G25" s="446">
        <f t="shared" si="2"/>
        <v>0</v>
      </c>
      <c r="H25" s="431">
        <f t="shared" si="3"/>
        <v>0</v>
      </c>
      <c r="I25" s="80"/>
      <c r="J25" s="428">
        <f>IFERROR(VLOOKUP($C25,'Proposed Rates'!$B:$J,J$11,FALSE),0)</f>
        <v>0</v>
      </c>
      <c r="K25" s="446">
        <f t="shared" si="4"/>
        <v>0</v>
      </c>
      <c r="L25" s="431">
        <f t="shared" si="5"/>
        <v>0</v>
      </c>
      <c r="M25" s="80"/>
      <c r="N25" s="432">
        <f t="shared" si="6"/>
        <v>0</v>
      </c>
      <c r="O25" s="433" t="str">
        <f t="shared" si="7"/>
        <v/>
      </c>
      <c r="P25" s="59"/>
      <c r="Q25" s="428">
        <f>IFERROR(VLOOKUP($C25,'Proposed Rates'!$B:$J,Q$11,FALSE),0)</f>
        <v>0</v>
      </c>
      <c r="R25" s="446">
        <f t="shared" si="8"/>
        <v>0</v>
      </c>
      <c r="S25" s="431">
        <f t="shared" si="9"/>
        <v>0</v>
      </c>
      <c r="T25" s="80"/>
      <c r="U25" s="432">
        <f t="shared" si="10"/>
        <v>0</v>
      </c>
      <c r="V25" s="433" t="str">
        <f t="shared" si="11"/>
        <v/>
      </c>
      <c r="W25" s="59"/>
      <c r="X25" s="428">
        <f>IFERROR(VLOOKUP($C25,'Proposed Rates'!$B:$J,X$11,FALSE),0)</f>
        <v>0</v>
      </c>
      <c r="Y25" s="446">
        <f t="shared" si="12"/>
        <v>0</v>
      </c>
      <c r="Z25" s="431">
        <f t="shared" si="13"/>
        <v>0</v>
      </c>
      <c r="AA25" s="80"/>
      <c r="AB25" s="432">
        <f t="shared" si="14"/>
        <v>0</v>
      </c>
      <c r="AC25" s="433" t="str">
        <f t="shared" si="15"/>
        <v/>
      </c>
      <c r="AD25" s="59"/>
      <c r="AE25" s="428">
        <f>IFERROR(VLOOKUP($C25,'Proposed Rates'!$B:$J,AE$11,FALSE),0)</f>
        <v>0</v>
      </c>
      <c r="AF25" s="446">
        <f t="shared" si="16"/>
        <v>0</v>
      </c>
      <c r="AG25" s="431">
        <f t="shared" si="17"/>
        <v>0</v>
      </c>
      <c r="AH25" s="80"/>
      <c r="AI25" s="432">
        <f t="shared" si="18"/>
        <v>0</v>
      </c>
      <c r="AJ25" s="433" t="str">
        <f t="shared" si="19"/>
        <v/>
      </c>
      <c r="AK25" s="59"/>
      <c r="AL25" s="428">
        <f>IFERROR(VLOOKUP($C25,'Proposed Rates'!$B:$J,AL$11,FALSE),0)</f>
        <v>0</v>
      </c>
      <c r="AM25" s="446">
        <f t="shared" si="20"/>
        <v>0</v>
      </c>
      <c r="AN25" s="431">
        <f t="shared" si="21"/>
        <v>0</v>
      </c>
      <c r="AO25" s="80"/>
      <c r="AP25" s="432">
        <f t="shared" si="22"/>
        <v>0</v>
      </c>
      <c r="AQ25" s="433" t="str">
        <f t="shared" si="23"/>
        <v/>
      </c>
      <c r="AR25" s="434"/>
    </row>
    <row r="26" ht="12.0" customHeight="1">
      <c r="A26" s="587"/>
      <c r="B26" s="435"/>
      <c r="C26" s="426" t="str">
        <f t="shared" si="1"/>
        <v>General Service 50 to 1,499 KW.</v>
      </c>
      <c r="D26" s="427"/>
      <c r="E26" s="351"/>
      <c r="F26" s="428">
        <f>IFERROR(VLOOKUP($C26,'Proposed Rates'!$B:$J,F$11,FALSE),0)</f>
        <v>0</v>
      </c>
      <c r="G26" s="446">
        <f t="shared" si="2"/>
        <v>0</v>
      </c>
      <c r="H26" s="431">
        <f t="shared" si="3"/>
        <v>0</v>
      </c>
      <c r="I26" s="80"/>
      <c r="J26" s="428">
        <f>IFERROR(VLOOKUP($C26,'Proposed Rates'!$B:$J,J$11,FALSE),0)</f>
        <v>0</v>
      </c>
      <c r="K26" s="446">
        <f t="shared" si="4"/>
        <v>0</v>
      </c>
      <c r="L26" s="431">
        <f t="shared" si="5"/>
        <v>0</v>
      </c>
      <c r="M26" s="80"/>
      <c r="N26" s="432">
        <f t="shared" si="6"/>
        <v>0</v>
      </c>
      <c r="O26" s="433" t="str">
        <f t="shared" si="7"/>
        <v/>
      </c>
      <c r="P26" s="59"/>
      <c r="Q26" s="428">
        <f>IFERROR(VLOOKUP($C26,'Proposed Rates'!$B:$J,Q$11,FALSE),0)</f>
        <v>0</v>
      </c>
      <c r="R26" s="446">
        <f t="shared" si="8"/>
        <v>0</v>
      </c>
      <c r="S26" s="431">
        <f t="shared" si="9"/>
        <v>0</v>
      </c>
      <c r="T26" s="80"/>
      <c r="U26" s="432">
        <f t="shared" si="10"/>
        <v>0</v>
      </c>
      <c r="V26" s="433" t="str">
        <f t="shared" si="11"/>
        <v/>
      </c>
      <c r="W26" s="59"/>
      <c r="X26" s="428">
        <f>IFERROR(VLOOKUP($C26,'Proposed Rates'!$B:$J,X$11,FALSE),0)</f>
        <v>0</v>
      </c>
      <c r="Y26" s="446">
        <f t="shared" si="12"/>
        <v>0</v>
      </c>
      <c r="Z26" s="431">
        <f t="shared" si="13"/>
        <v>0</v>
      </c>
      <c r="AA26" s="80"/>
      <c r="AB26" s="432">
        <f t="shared" si="14"/>
        <v>0</v>
      </c>
      <c r="AC26" s="433" t="str">
        <f t="shared" si="15"/>
        <v/>
      </c>
      <c r="AD26" s="59"/>
      <c r="AE26" s="428">
        <f>IFERROR(VLOOKUP($C26,'Proposed Rates'!$B:$J,AE$11,FALSE),0)</f>
        <v>0</v>
      </c>
      <c r="AF26" s="446">
        <f t="shared" si="16"/>
        <v>0</v>
      </c>
      <c r="AG26" s="431">
        <f t="shared" si="17"/>
        <v>0</v>
      </c>
      <c r="AH26" s="80"/>
      <c r="AI26" s="432">
        <f t="shared" si="18"/>
        <v>0</v>
      </c>
      <c r="AJ26" s="433" t="str">
        <f t="shared" si="19"/>
        <v/>
      </c>
      <c r="AK26" s="59"/>
      <c r="AL26" s="428">
        <f>IFERROR(VLOOKUP($C26,'Proposed Rates'!$B:$J,AL$11,FALSE),0)</f>
        <v>0</v>
      </c>
      <c r="AM26" s="446">
        <f t="shared" si="20"/>
        <v>0</v>
      </c>
      <c r="AN26" s="431">
        <f t="shared" si="21"/>
        <v>0</v>
      </c>
      <c r="AO26" s="80"/>
      <c r="AP26" s="432">
        <f t="shared" si="22"/>
        <v>0</v>
      </c>
      <c r="AQ26" s="433" t="str">
        <f t="shared" si="23"/>
        <v/>
      </c>
      <c r="AR26" s="434"/>
    </row>
    <row r="27" ht="12.0" customHeight="1">
      <c r="A27" s="587"/>
      <c r="B27" s="435"/>
      <c r="C27" s="426" t="str">
        <f t="shared" si="1"/>
        <v>General Service 50 to 1,499 KW.</v>
      </c>
      <c r="D27" s="427"/>
      <c r="E27" s="351"/>
      <c r="F27" s="428">
        <f>IFERROR(VLOOKUP($C27,'Proposed Rates'!$B:$J,F$11,FALSE),0)</f>
        <v>0</v>
      </c>
      <c r="G27" s="446">
        <f t="shared" si="2"/>
        <v>0</v>
      </c>
      <c r="H27" s="431">
        <f t="shared" si="3"/>
        <v>0</v>
      </c>
      <c r="I27" s="80"/>
      <c r="J27" s="428">
        <f>IFERROR(VLOOKUP($C27,'Proposed Rates'!$B:$J,J$11,FALSE),0)</f>
        <v>0</v>
      </c>
      <c r="K27" s="446">
        <f t="shared" si="4"/>
        <v>0</v>
      </c>
      <c r="L27" s="431">
        <f t="shared" si="5"/>
        <v>0</v>
      </c>
      <c r="M27" s="80"/>
      <c r="N27" s="432">
        <f t="shared" si="6"/>
        <v>0</v>
      </c>
      <c r="O27" s="433" t="str">
        <f t="shared" si="7"/>
        <v/>
      </c>
      <c r="P27" s="59"/>
      <c r="Q27" s="428">
        <f>IFERROR(VLOOKUP($C27,'Proposed Rates'!$B:$J,Q$11,FALSE),0)</f>
        <v>0</v>
      </c>
      <c r="R27" s="446">
        <f t="shared" si="8"/>
        <v>0</v>
      </c>
      <c r="S27" s="431">
        <f t="shared" si="9"/>
        <v>0</v>
      </c>
      <c r="T27" s="80"/>
      <c r="U27" s="432">
        <f t="shared" si="10"/>
        <v>0</v>
      </c>
      <c r="V27" s="433" t="str">
        <f t="shared" si="11"/>
        <v/>
      </c>
      <c r="W27" s="59"/>
      <c r="X27" s="428">
        <f>IFERROR(VLOOKUP($C27,'Proposed Rates'!$B:$J,X$11,FALSE),0)</f>
        <v>0</v>
      </c>
      <c r="Y27" s="446">
        <f t="shared" si="12"/>
        <v>0</v>
      </c>
      <c r="Z27" s="431">
        <f t="shared" si="13"/>
        <v>0</v>
      </c>
      <c r="AA27" s="80"/>
      <c r="AB27" s="432">
        <f t="shared" si="14"/>
        <v>0</v>
      </c>
      <c r="AC27" s="433" t="str">
        <f t="shared" si="15"/>
        <v/>
      </c>
      <c r="AD27" s="59"/>
      <c r="AE27" s="428">
        <f>IFERROR(VLOOKUP($C27,'Proposed Rates'!$B:$J,AE$11,FALSE),0)</f>
        <v>0</v>
      </c>
      <c r="AF27" s="446">
        <f t="shared" si="16"/>
        <v>0</v>
      </c>
      <c r="AG27" s="431">
        <f t="shared" si="17"/>
        <v>0</v>
      </c>
      <c r="AH27" s="80"/>
      <c r="AI27" s="432">
        <f t="shared" si="18"/>
        <v>0</v>
      </c>
      <c r="AJ27" s="433" t="str">
        <f t="shared" si="19"/>
        <v/>
      </c>
      <c r="AK27" s="59"/>
      <c r="AL27" s="428">
        <f>IFERROR(VLOOKUP($C27,'Proposed Rates'!$B:$J,AL$11,FALSE),0)</f>
        <v>0</v>
      </c>
      <c r="AM27" s="446">
        <f t="shared" si="20"/>
        <v>0</v>
      </c>
      <c r="AN27" s="431">
        <f t="shared" si="21"/>
        <v>0</v>
      </c>
      <c r="AO27" s="80"/>
      <c r="AP27" s="432">
        <f t="shared" si="22"/>
        <v>0</v>
      </c>
      <c r="AQ27" s="433" t="str">
        <f t="shared" si="23"/>
        <v/>
      </c>
      <c r="AR27" s="434"/>
    </row>
    <row r="28" ht="12.0" customHeight="1">
      <c r="A28" s="587"/>
      <c r="B28" s="435"/>
      <c r="C28" s="426" t="str">
        <f t="shared" si="1"/>
        <v>General Service 50 to 1,499 KW.</v>
      </c>
      <c r="D28" s="427"/>
      <c r="E28" s="351"/>
      <c r="F28" s="428">
        <f>IFERROR(VLOOKUP($C28,'Proposed Rates'!$B:$J,F$11,FALSE),0)</f>
        <v>0</v>
      </c>
      <c r="G28" s="446">
        <f t="shared" si="2"/>
        <v>0</v>
      </c>
      <c r="H28" s="431">
        <f t="shared" si="3"/>
        <v>0</v>
      </c>
      <c r="I28" s="80"/>
      <c r="J28" s="428">
        <f>IFERROR(VLOOKUP($C28,'Proposed Rates'!$B:$J,J$11,FALSE),0)</f>
        <v>0</v>
      </c>
      <c r="K28" s="446">
        <f t="shared" si="4"/>
        <v>0</v>
      </c>
      <c r="L28" s="431">
        <f t="shared" si="5"/>
        <v>0</v>
      </c>
      <c r="M28" s="80"/>
      <c r="N28" s="432">
        <f t="shared" si="6"/>
        <v>0</v>
      </c>
      <c r="O28" s="433" t="str">
        <f t="shared" si="7"/>
        <v/>
      </c>
      <c r="P28" s="59"/>
      <c r="Q28" s="428">
        <f>IFERROR(VLOOKUP($C28,'Proposed Rates'!$B:$J,Q$11,FALSE),0)</f>
        <v>0</v>
      </c>
      <c r="R28" s="446">
        <f t="shared" si="8"/>
        <v>0</v>
      </c>
      <c r="S28" s="431">
        <f t="shared" si="9"/>
        <v>0</v>
      </c>
      <c r="T28" s="80"/>
      <c r="U28" s="432">
        <f t="shared" si="10"/>
        <v>0</v>
      </c>
      <c r="V28" s="433" t="str">
        <f t="shared" si="11"/>
        <v/>
      </c>
      <c r="W28" s="59"/>
      <c r="X28" s="428">
        <f>IFERROR(VLOOKUP($C28,'Proposed Rates'!$B:$J,X$11,FALSE),0)</f>
        <v>0</v>
      </c>
      <c r="Y28" s="446">
        <f t="shared" si="12"/>
        <v>0</v>
      </c>
      <c r="Z28" s="431">
        <f t="shared" si="13"/>
        <v>0</v>
      </c>
      <c r="AA28" s="80"/>
      <c r="AB28" s="432">
        <f t="shared" si="14"/>
        <v>0</v>
      </c>
      <c r="AC28" s="433" t="str">
        <f t="shared" si="15"/>
        <v/>
      </c>
      <c r="AD28" s="59"/>
      <c r="AE28" s="428">
        <f>IFERROR(VLOOKUP($C28,'Proposed Rates'!$B:$J,AE$11,FALSE),0)</f>
        <v>0</v>
      </c>
      <c r="AF28" s="446">
        <f t="shared" si="16"/>
        <v>0</v>
      </c>
      <c r="AG28" s="431">
        <f t="shared" si="17"/>
        <v>0</v>
      </c>
      <c r="AH28" s="80"/>
      <c r="AI28" s="432">
        <f t="shared" si="18"/>
        <v>0</v>
      </c>
      <c r="AJ28" s="433" t="str">
        <f t="shared" si="19"/>
        <v/>
      </c>
      <c r="AK28" s="59"/>
      <c r="AL28" s="428">
        <f>IFERROR(VLOOKUP($C28,'Proposed Rates'!$B:$J,AL$11,FALSE),0)</f>
        <v>0</v>
      </c>
      <c r="AM28" s="446">
        <f t="shared" si="20"/>
        <v>0</v>
      </c>
      <c r="AN28" s="431">
        <f t="shared" si="21"/>
        <v>0</v>
      </c>
      <c r="AO28" s="80"/>
      <c r="AP28" s="432">
        <f t="shared" si="22"/>
        <v>0</v>
      </c>
      <c r="AQ28" s="433" t="str">
        <f t="shared" si="23"/>
        <v/>
      </c>
      <c r="AR28" s="434"/>
    </row>
    <row r="29" ht="12.0" customHeight="1">
      <c r="A29" s="587"/>
      <c r="B29" s="436" t="s">
        <v>310</v>
      </c>
      <c r="C29" s="437"/>
      <c r="D29" s="437"/>
      <c r="E29" s="437"/>
      <c r="F29" s="438"/>
      <c r="G29" s="534"/>
      <c r="H29" s="440">
        <f>SUM(H15:H28)</f>
        <v>1776.9</v>
      </c>
      <c r="I29" s="441"/>
      <c r="J29" s="438"/>
      <c r="K29" s="534"/>
      <c r="L29" s="440">
        <f>SUM(L15:L28)</f>
        <v>2177.45</v>
      </c>
      <c r="M29" s="441"/>
      <c r="N29" s="442">
        <f t="shared" si="6"/>
        <v>400.55</v>
      </c>
      <c r="O29" s="443">
        <f t="shared" si="7"/>
        <v>0.2254206765</v>
      </c>
      <c r="P29" s="337"/>
      <c r="Q29" s="438"/>
      <c r="R29" s="534"/>
      <c r="S29" s="440">
        <f>SUM(S15:S28)</f>
        <v>2377.675</v>
      </c>
      <c r="T29" s="441"/>
      <c r="U29" s="442">
        <f t="shared" si="10"/>
        <v>200.225</v>
      </c>
      <c r="V29" s="443">
        <f t="shared" si="11"/>
        <v>0.09195389102</v>
      </c>
      <c r="W29" s="337"/>
      <c r="X29" s="438"/>
      <c r="Y29" s="534"/>
      <c r="Z29" s="440">
        <f>SUM(Z15:Z28)</f>
        <v>2583.525</v>
      </c>
      <c r="AA29" s="441"/>
      <c r="AB29" s="442">
        <f t="shared" si="14"/>
        <v>205.85</v>
      </c>
      <c r="AC29" s="443">
        <f t="shared" si="15"/>
        <v>0.0865761721</v>
      </c>
      <c r="AD29" s="337"/>
      <c r="AE29" s="438"/>
      <c r="AF29" s="534"/>
      <c r="AG29" s="440">
        <f>SUM(AG15:AG28)</f>
        <v>2738.475</v>
      </c>
      <c r="AH29" s="441"/>
      <c r="AI29" s="442">
        <f t="shared" si="18"/>
        <v>154.95</v>
      </c>
      <c r="AJ29" s="443">
        <f t="shared" si="19"/>
        <v>0.05997619531</v>
      </c>
      <c r="AK29" s="337"/>
      <c r="AL29" s="438"/>
      <c r="AM29" s="534"/>
      <c r="AN29" s="440">
        <f>SUM(AN15:AN28)</f>
        <v>2892.1</v>
      </c>
      <c r="AO29" s="441"/>
      <c r="AP29" s="442">
        <f t="shared" si="22"/>
        <v>153.625</v>
      </c>
      <c r="AQ29" s="443">
        <f t="shared" si="23"/>
        <v>0.05609874109</v>
      </c>
      <c r="AR29" s="444"/>
    </row>
    <row r="30" ht="12.0" customHeight="1">
      <c r="A30" s="587"/>
      <c r="B30" s="435" t="s">
        <v>234</v>
      </c>
      <c r="C30" s="426" t="str">
        <f t="shared" ref="C30:C38" si="24">D$6&amp;"."&amp;B30</f>
        <v>General Service 50 to 1,499 KW.DVA Disposition Rate Rider Group 1 -2025</v>
      </c>
      <c r="D30" s="427" t="s">
        <v>377</v>
      </c>
      <c r="E30" s="351"/>
      <c r="F30" s="445">
        <f>IFERROR(VLOOKUP($C30,'Proposed Rates'!$B:$J,F$11,FALSE),0)</f>
        <v>0.3531</v>
      </c>
      <c r="G30" s="446">
        <f t="shared" ref="G30:G36" si="25">IF($D30="Monthly",1,IF($D30="per KW",$F$10,IF($D30="per kWh",$F$9,0)))</f>
        <v>250</v>
      </c>
      <c r="H30" s="431">
        <f t="shared" ref="H30:H38" si="26">G30*F30</f>
        <v>88.275</v>
      </c>
      <c r="I30" s="80"/>
      <c r="J30" s="445">
        <f>IFERROR(VLOOKUP($C30,'Proposed Rates'!$B:$J,J$11,FALSE),0)</f>
        <v>0.0072</v>
      </c>
      <c r="K30" s="446">
        <f t="shared" ref="K30:K36" si="27">IF($D30="Monthly",1,IF($D30="per KW",$F$10,IF($D30="per kWh",$F$9,0)))</f>
        <v>250</v>
      </c>
      <c r="L30" s="431">
        <f t="shared" ref="L30:L38" si="28">K30*J30</f>
        <v>1.8</v>
      </c>
      <c r="M30" s="80"/>
      <c r="N30" s="432">
        <f t="shared" si="6"/>
        <v>-86.475</v>
      </c>
      <c r="O30" s="433">
        <f t="shared" si="7"/>
        <v>-0.9796091759</v>
      </c>
      <c r="P30" s="59"/>
      <c r="Q30" s="445">
        <f>IFERROR(VLOOKUP($C30,'Proposed Rates'!$B:$J,Q$11,FALSE),0)</f>
        <v>0</v>
      </c>
      <c r="R30" s="446">
        <f t="shared" ref="R30:R36" si="29">IF($D30="Monthly",1,IF($D30="per KW",$F$10,IF($D30="per kWh",$F$9,0)))</f>
        <v>250</v>
      </c>
      <c r="S30" s="431">
        <f t="shared" ref="S30:S38" si="30">R30*Q30</f>
        <v>0</v>
      </c>
      <c r="T30" s="80"/>
      <c r="U30" s="432">
        <f t="shared" si="10"/>
        <v>-1.8</v>
      </c>
      <c r="V30" s="433">
        <f t="shared" si="11"/>
        <v>-1</v>
      </c>
      <c r="W30" s="59"/>
      <c r="X30" s="445">
        <f>IFERROR(VLOOKUP($C30,'Proposed Rates'!$B:$J,X$11,FALSE),0)</f>
        <v>0</v>
      </c>
      <c r="Y30" s="446">
        <f t="shared" ref="Y30:Y36" si="31">IF($D30="Monthly",1,IF($D30="per KW",$F$10,IF($D30="per kWh",$F$9,0)))</f>
        <v>250</v>
      </c>
      <c r="Z30" s="431">
        <f t="shared" ref="Z30:Z38" si="32">Y30*X30</f>
        <v>0</v>
      </c>
      <c r="AA30" s="80"/>
      <c r="AB30" s="432">
        <f t="shared" si="14"/>
        <v>0</v>
      </c>
      <c r="AC30" s="433" t="str">
        <f t="shared" si="15"/>
        <v/>
      </c>
      <c r="AD30" s="59"/>
      <c r="AE30" s="445">
        <f>IFERROR(VLOOKUP($C30,'Proposed Rates'!$B:$J,AE$11,FALSE),0)</f>
        <v>0</v>
      </c>
      <c r="AF30" s="446">
        <f t="shared" ref="AF30:AF36" si="33">IF($D30="Monthly",1,IF($D30="per KW",$F$10,IF($D30="per kWh",$F$9,0)))</f>
        <v>250</v>
      </c>
      <c r="AG30" s="431">
        <f t="shared" ref="AG30:AG38" si="34">AF30*AE30</f>
        <v>0</v>
      </c>
      <c r="AH30" s="80"/>
      <c r="AI30" s="432">
        <f t="shared" si="18"/>
        <v>0</v>
      </c>
      <c r="AJ30" s="433" t="str">
        <f t="shared" si="19"/>
        <v/>
      </c>
      <c r="AK30" s="59"/>
      <c r="AL30" s="445">
        <f>IFERROR(VLOOKUP($C30,'Proposed Rates'!$B:$J,AL$11,FALSE),0)</f>
        <v>0</v>
      </c>
      <c r="AM30" s="446">
        <f t="shared" ref="AM30:AM36" si="35">IF($D30="Monthly",1,IF($D30="per KW",$F$10,IF($D30="per kWh",$F$9,0)))</f>
        <v>250</v>
      </c>
      <c r="AN30" s="431">
        <f t="shared" ref="AN30:AN38" si="36">AM30*AL30</f>
        <v>0</v>
      </c>
      <c r="AO30" s="80"/>
      <c r="AP30" s="432">
        <f t="shared" si="22"/>
        <v>0</v>
      </c>
      <c r="AQ30" s="433" t="str">
        <f t="shared" si="23"/>
        <v/>
      </c>
      <c r="AR30" s="434"/>
    </row>
    <row r="31" ht="12.0" customHeight="1">
      <c r="A31" s="587"/>
      <c r="B31" s="435" t="s">
        <v>236</v>
      </c>
      <c r="C31" s="426" t="str">
        <f t="shared" si="24"/>
        <v>General Service 50 to 1,499 KW.DVA Disposition Rate Rider Group 1 - 2024</v>
      </c>
      <c r="D31" s="427" t="s">
        <v>377</v>
      </c>
      <c r="E31" s="351"/>
      <c r="F31" s="445" t="str">
        <f>IFERROR(VLOOKUP($C31,'Proposed Rates'!$B:$J,F$11,FALSE),0)</f>
        <v/>
      </c>
      <c r="G31" s="446">
        <f t="shared" si="25"/>
        <v>250</v>
      </c>
      <c r="H31" s="431">
        <f t="shared" si="26"/>
        <v>0</v>
      </c>
      <c r="I31" s="80"/>
      <c r="J31" s="445">
        <f>IFERROR(VLOOKUP($C31,'Proposed Rates'!$B:$J,J$11,FALSE),0)</f>
        <v>0</v>
      </c>
      <c r="K31" s="446">
        <f t="shared" si="27"/>
        <v>250</v>
      </c>
      <c r="L31" s="431">
        <f t="shared" si="28"/>
        <v>0</v>
      </c>
      <c r="M31" s="80"/>
      <c r="N31" s="432">
        <f t="shared" si="6"/>
        <v>0</v>
      </c>
      <c r="O31" s="433" t="str">
        <f t="shared" si="7"/>
        <v/>
      </c>
      <c r="P31" s="59"/>
      <c r="Q31" s="445">
        <f>IFERROR(VLOOKUP($C31,'Proposed Rates'!$B:$J,Q$11,FALSE),0)</f>
        <v>0</v>
      </c>
      <c r="R31" s="446">
        <f t="shared" si="29"/>
        <v>250</v>
      </c>
      <c r="S31" s="431">
        <f t="shared" si="30"/>
        <v>0</v>
      </c>
      <c r="T31" s="80"/>
      <c r="U31" s="432">
        <f t="shared" si="10"/>
        <v>0</v>
      </c>
      <c r="V31" s="433" t="str">
        <f t="shared" si="11"/>
        <v/>
      </c>
      <c r="W31" s="59"/>
      <c r="X31" s="445">
        <f>IFERROR(VLOOKUP($C31,'Proposed Rates'!$B:$J,X$11,FALSE),0)</f>
        <v>0</v>
      </c>
      <c r="Y31" s="446">
        <f t="shared" si="31"/>
        <v>250</v>
      </c>
      <c r="Z31" s="431">
        <f t="shared" si="32"/>
        <v>0</v>
      </c>
      <c r="AA31" s="80"/>
      <c r="AB31" s="432">
        <f t="shared" si="14"/>
        <v>0</v>
      </c>
      <c r="AC31" s="433" t="str">
        <f t="shared" si="15"/>
        <v/>
      </c>
      <c r="AD31" s="59"/>
      <c r="AE31" s="445">
        <f>IFERROR(VLOOKUP($C31,'Proposed Rates'!$B:$J,AE$11,FALSE),0)</f>
        <v>0</v>
      </c>
      <c r="AF31" s="446">
        <f t="shared" si="33"/>
        <v>250</v>
      </c>
      <c r="AG31" s="431">
        <f t="shared" si="34"/>
        <v>0</v>
      </c>
      <c r="AH31" s="80"/>
      <c r="AI31" s="432">
        <f t="shared" si="18"/>
        <v>0</v>
      </c>
      <c r="AJ31" s="433" t="str">
        <f t="shared" si="19"/>
        <v/>
      </c>
      <c r="AK31" s="59"/>
      <c r="AL31" s="445">
        <f>IFERROR(VLOOKUP($C31,'Proposed Rates'!$B:$J,AL$11,FALSE),0)</f>
        <v>0</v>
      </c>
      <c r="AM31" s="446">
        <f t="shared" si="35"/>
        <v>250</v>
      </c>
      <c r="AN31" s="431">
        <f t="shared" si="36"/>
        <v>0</v>
      </c>
      <c r="AO31" s="80"/>
      <c r="AP31" s="432">
        <f t="shared" si="22"/>
        <v>0</v>
      </c>
      <c r="AQ31" s="433" t="str">
        <f t="shared" si="23"/>
        <v/>
      </c>
      <c r="AR31" s="434"/>
    </row>
    <row r="32" ht="12.0" customHeight="1">
      <c r="A32" s="587"/>
      <c r="B32" s="435" t="s">
        <v>244</v>
      </c>
      <c r="C32" s="426" t="str">
        <f t="shared" si="24"/>
        <v>General Service 50 to 1,499 KW.CBR Class B Rate Riders</v>
      </c>
      <c r="D32" s="427" t="s">
        <v>308</v>
      </c>
      <c r="E32" s="351"/>
      <c r="F32" s="445">
        <f>IFERROR(VLOOKUP($C32,'Proposed Rates'!$B:$J,F$11,FALSE),0)</f>
        <v>0.0002</v>
      </c>
      <c r="G32" s="446">
        <f t="shared" si="25"/>
        <v>127750</v>
      </c>
      <c r="H32" s="431">
        <f t="shared" si="26"/>
        <v>25.55</v>
      </c>
      <c r="I32" s="519"/>
      <c r="J32" s="445">
        <f>IFERROR(VLOOKUP($C32,'Proposed Rates'!$B:$J,J$11,FALSE),0)</f>
        <v>0.0004</v>
      </c>
      <c r="K32" s="446">
        <f t="shared" si="27"/>
        <v>127750</v>
      </c>
      <c r="L32" s="431">
        <f t="shared" si="28"/>
        <v>51.1</v>
      </c>
      <c r="M32" s="448"/>
      <c r="N32" s="432">
        <f t="shared" si="6"/>
        <v>25.55</v>
      </c>
      <c r="O32" s="433">
        <f t="shared" si="7"/>
        <v>1</v>
      </c>
      <c r="P32" s="59"/>
      <c r="Q32" s="445">
        <f>IFERROR(VLOOKUP($C32,'Proposed Rates'!$B:$J,Q$11,FALSE),0)</f>
        <v>0</v>
      </c>
      <c r="R32" s="446">
        <f t="shared" si="29"/>
        <v>127750</v>
      </c>
      <c r="S32" s="431">
        <f t="shared" si="30"/>
        <v>0</v>
      </c>
      <c r="T32" s="448"/>
      <c r="U32" s="432">
        <f t="shared" si="10"/>
        <v>-51.1</v>
      </c>
      <c r="V32" s="433">
        <f t="shared" si="11"/>
        <v>-1</v>
      </c>
      <c r="W32" s="59"/>
      <c r="X32" s="445">
        <f>IFERROR(VLOOKUP($C32,'Proposed Rates'!$B:$J,X$11,FALSE),0)</f>
        <v>0</v>
      </c>
      <c r="Y32" s="446">
        <f t="shared" si="31"/>
        <v>127750</v>
      </c>
      <c r="Z32" s="431">
        <f t="shared" si="32"/>
        <v>0</v>
      </c>
      <c r="AA32" s="80"/>
      <c r="AB32" s="432">
        <f t="shared" si="14"/>
        <v>0</v>
      </c>
      <c r="AC32" s="433" t="str">
        <f t="shared" si="15"/>
        <v/>
      </c>
      <c r="AD32" s="59"/>
      <c r="AE32" s="445">
        <f>IFERROR(VLOOKUP($C32,'Proposed Rates'!$B:$J,AE$11,FALSE),0)</f>
        <v>0</v>
      </c>
      <c r="AF32" s="446">
        <f t="shared" si="33"/>
        <v>127750</v>
      </c>
      <c r="AG32" s="431">
        <f t="shared" si="34"/>
        <v>0</v>
      </c>
      <c r="AH32" s="80"/>
      <c r="AI32" s="432">
        <f t="shared" si="18"/>
        <v>0</v>
      </c>
      <c r="AJ32" s="433" t="str">
        <f t="shared" si="19"/>
        <v/>
      </c>
      <c r="AK32" s="59"/>
      <c r="AL32" s="445">
        <f>IFERROR(VLOOKUP($C32,'Proposed Rates'!$B:$J,AL$11,FALSE),0)</f>
        <v>0</v>
      </c>
      <c r="AM32" s="446">
        <f t="shared" si="35"/>
        <v>127750</v>
      </c>
      <c r="AN32" s="431">
        <f t="shared" si="36"/>
        <v>0</v>
      </c>
      <c r="AO32" s="448"/>
      <c r="AP32" s="432">
        <f t="shared" si="22"/>
        <v>0</v>
      </c>
      <c r="AQ32" s="433" t="str">
        <f t="shared" si="23"/>
        <v/>
      </c>
      <c r="AR32" s="434"/>
    </row>
    <row r="33" ht="12.0" customHeight="1">
      <c r="A33" s="587"/>
      <c r="B33" s="435" t="s">
        <v>249</v>
      </c>
      <c r="C33" s="426" t="str">
        <f t="shared" si="24"/>
        <v>General Service 50 to 1,499 KW.GA Rate Riders</v>
      </c>
      <c r="D33" s="427" t="s">
        <v>308</v>
      </c>
      <c r="E33" s="351"/>
      <c r="F33" s="445">
        <f>IFERROR(VLOOKUP($C33,'Proposed Rates'!$B:$J,F$11,FALSE),0)</f>
        <v>0.0039</v>
      </c>
      <c r="G33" s="446">
        <f t="shared" si="25"/>
        <v>127750</v>
      </c>
      <c r="H33" s="431">
        <f t="shared" si="26"/>
        <v>498.225</v>
      </c>
      <c r="I33" s="519"/>
      <c r="J33" s="445">
        <f>IFERROR(VLOOKUP($C33,'Proposed Rates'!$B:$J,J$11,FALSE),0)</f>
        <v>0.0046</v>
      </c>
      <c r="K33" s="446">
        <f t="shared" si="27"/>
        <v>127750</v>
      </c>
      <c r="L33" s="431">
        <f t="shared" si="28"/>
        <v>587.65</v>
      </c>
      <c r="M33" s="448"/>
      <c r="N33" s="432">
        <f t="shared" si="6"/>
        <v>89.425</v>
      </c>
      <c r="O33" s="433">
        <f t="shared" si="7"/>
        <v>0.1794871795</v>
      </c>
      <c r="P33" s="59"/>
      <c r="Q33" s="445">
        <f>IFERROR(VLOOKUP($C33,'Proposed Rates'!$B:$J,Q$11,FALSE),0)</f>
        <v>0</v>
      </c>
      <c r="R33" s="446">
        <f t="shared" si="29"/>
        <v>127750</v>
      </c>
      <c r="S33" s="431">
        <f t="shared" si="30"/>
        <v>0</v>
      </c>
      <c r="T33" s="448"/>
      <c r="U33" s="432">
        <f t="shared" si="10"/>
        <v>-587.65</v>
      </c>
      <c r="V33" s="433">
        <f t="shared" si="11"/>
        <v>-1</v>
      </c>
      <c r="W33" s="59"/>
      <c r="X33" s="445">
        <f>IFERROR(VLOOKUP($C33,'Proposed Rates'!$B:$J,X$11,FALSE),0)</f>
        <v>0</v>
      </c>
      <c r="Y33" s="446">
        <f t="shared" si="31"/>
        <v>127750</v>
      </c>
      <c r="Z33" s="431">
        <f t="shared" si="32"/>
        <v>0</v>
      </c>
      <c r="AA33" s="448"/>
      <c r="AB33" s="432">
        <f t="shared" si="14"/>
        <v>0</v>
      </c>
      <c r="AC33" s="433" t="str">
        <f t="shared" si="15"/>
        <v/>
      </c>
      <c r="AD33" s="59"/>
      <c r="AE33" s="445">
        <f>IFERROR(VLOOKUP($C33,'Proposed Rates'!$B:$J,AE$11,FALSE),0)</f>
        <v>0</v>
      </c>
      <c r="AF33" s="446">
        <f t="shared" si="33"/>
        <v>127750</v>
      </c>
      <c r="AG33" s="431">
        <f t="shared" si="34"/>
        <v>0</v>
      </c>
      <c r="AH33" s="448"/>
      <c r="AI33" s="432">
        <f t="shared" si="18"/>
        <v>0</v>
      </c>
      <c r="AJ33" s="433" t="str">
        <f t="shared" si="19"/>
        <v/>
      </c>
      <c r="AK33" s="59"/>
      <c r="AL33" s="445">
        <f>IFERROR(VLOOKUP($C33,'Proposed Rates'!$B:$J,AL$11,FALSE),0)</f>
        <v>0</v>
      </c>
      <c r="AM33" s="446">
        <f t="shared" si="35"/>
        <v>127750</v>
      </c>
      <c r="AN33" s="431">
        <f t="shared" si="36"/>
        <v>0</v>
      </c>
      <c r="AO33" s="448"/>
      <c r="AP33" s="432">
        <f t="shared" si="22"/>
        <v>0</v>
      </c>
      <c r="AQ33" s="433" t="str">
        <f t="shared" si="23"/>
        <v/>
      </c>
      <c r="AR33" s="434"/>
    </row>
    <row r="34" ht="12.0" customHeight="1">
      <c r="A34" s="587"/>
      <c r="B34" s="435" t="s">
        <v>252</v>
      </c>
      <c r="C34" s="426" t="str">
        <f t="shared" si="24"/>
        <v>General Service 50 to 1,499 KW.Total Deferral/Variance Account Rate RidersYr2</v>
      </c>
      <c r="D34" s="427" t="s">
        <v>377</v>
      </c>
      <c r="E34" s="351"/>
      <c r="F34" s="445">
        <f>IFERROR(VLOOKUP($C34,'Proposed Rates'!$B:$J,F$11,FALSE),0)</f>
        <v>-0.305</v>
      </c>
      <c r="G34" s="446">
        <f t="shared" si="25"/>
        <v>250</v>
      </c>
      <c r="H34" s="431">
        <f t="shared" si="26"/>
        <v>-76.25</v>
      </c>
      <c r="I34" s="519"/>
      <c r="J34" s="445">
        <f>IFERROR(VLOOKUP($C34,'Proposed Rates'!$B:$J,J$11,FALSE),0)</f>
        <v>-0.1672</v>
      </c>
      <c r="K34" s="446">
        <f t="shared" si="27"/>
        <v>250</v>
      </c>
      <c r="L34" s="431">
        <f t="shared" si="28"/>
        <v>-41.8</v>
      </c>
      <c r="M34" s="448"/>
      <c r="N34" s="432">
        <f t="shared" si="6"/>
        <v>34.45</v>
      </c>
      <c r="O34" s="433">
        <f t="shared" si="7"/>
        <v>-0.4518032787</v>
      </c>
      <c r="P34" s="59"/>
      <c r="Q34" s="445">
        <f>IFERROR(VLOOKUP($C34,'Proposed Rates'!$B:$J,Q$11,FALSE),0)</f>
        <v>0</v>
      </c>
      <c r="R34" s="446">
        <f t="shared" si="29"/>
        <v>250</v>
      </c>
      <c r="S34" s="431">
        <f t="shared" si="30"/>
        <v>0</v>
      </c>
      <c r="T34" s="448"/>
      <c r="U34" s="432">
        <f t="shared" si="10"/>
        <v>41.8</v>
      </c>
      <c r="V34" s="433">
        <f t="shared" si="11"/>
        <v>-1</v>
      </c>
      <c r="W34" s="59"/>
      <c r="X34" s="445">
        <f>IFERROR(VLOOKUP($C34,'Proposed Rates'!$B:$J,X$11,FALSE),0)</f>
        <v>0</v>
      </c>
      <c r="Y34" s="446">
        <f t="shared" si="31"/>
        <v>250</v>
      </c>
      <c r="Z34" s="431">
        <f t="shared" si="32"/>
        <v>0</v>
      </c>
      <c r="AA34" s="448"/>
      <c r="AB34" s="432">
        <f t="shared" si="14"/>
        <v>0</v>
      </c>
      <c r="AC34" s="433" t="str">
        <f t="shared" si="15"/>
        <v/>
      </c>
      <c r="AD34" s="59"/>
      <c r="AE34" s="445">
        <f>IFERROR(VLOOKUP($C34,'Proposed Rates'!$B:$J,AE$11,FALSE),0)</f>
        <v>0</v>
      </c>
      <c r="AF34" s="446">
        <f t="shared" si="33"/>
        <v>250</v>
      </c>
      <c r="AG34" s="431">
        <f t="shared" si="34"/>
        <v>0</v>
      </c>
      <c r="AH34" s="448"/>
      <c r="AI34" s="432">
        <f t="shared" si="18"/>
        <v>0</v>
      </c>
      <c r="AJ34" s="433" t="str">
        <f t="shared" si="19"/>
        <v/>
      </c>
      <c r="AK34" s="59"/>
      <c r="AL34" s="445">
        <f>IFERROR(VLOOKUP($C34,'Proposed Rates'!$B:$J,AL$11,FALSE),0)</f>
        <v>0</v>
      </c>
      <c r="AM34" s="446">
        <f t="shared" si="35"/>
        <v>250</v>
      </c>
      <c r="AN34" s="431">
        <f t="shared" si="36"/>
        <v>0</v>
      </c>
      <c r="AO34" s="448"/>
      <c r="AP34" s="432">
        <f t="shared" si="22"/>
        <v>0</v>
      </c>
      <c r="AQ34" s="433" t="str">
        <f t="shared" si="23"/>
        <v/>
      </c>
      <c r="AR34" s="434"/>
    </row>
    <row r="35" ht="12.0" customHeight="1">
      <c r="A35" s="587"/>
      <c r="B35" s="435" t="s">
        <v>254</v>
      </c>
      <c r="C35" s="426" t="str">
        <f t="shared" si="24"/>
        <v>General Service 50 to 1,499 KW.Total Deferral/Variance Account Rate Riders</v>
      </c>
      <c r="D35" s="427" t="s">
        <v>377</v>
      </c>
      <c r="E35" s="351"/>
      <c r="F35" s="445" t="str">
        <f>IFERROR(VLOOKUP($C35,'Proposed Rates'!$B:$J,F$11,FALSE),0)</f>
        <v/>
      </c>
      <c r="G35" s="446">
        <f t="shared" si="25"/>
        <v>250</v>
      </c>
      <c r="H35" s="431">
        <f t="shared" si="26"/>
        <v>0</v>
      </c>
      <c r="I35" s="80"/>
      <c r="J35" s="445">
        <f>IFERROR(VLOOKUP($C35,'Proposed Rates'!$B:$J,J$11,FALSE),0)</f>
        <v>0</v>
      </c>
      <c r="K35" s="446">
        <f t="shared" si="27"/>
        <v>250</v>
      </c>
      <c r="L35" s="431">
        <f t="shared" si="28"/>
        <v>0</v>
      </c>
      <c r="M35" s="80"/>
      <c r="N35" s="432">
        <f t="shared" si="6"/>
        <v>0</v>
      </c>
      <c r="O35" s="433" t="str">
        <f t="shared" si="7"/>
        <v/>
      </c>
      <c r="P35" s="59"/>
      <c r="Q35" s="445">
        <f>IFERROR(VLOOKUP($C35,'Proposed Rates'!$B:$J,Q$11,FALSE),0)</f>
        <v>0</v>
      </c>
      <c r="R35" s="446">
        <f t="shared" si="29"/>
        <v>250</v>
      </c>
      <c r="S35" s="431">
        <f t="shared" si="30"/>
        <v>0</v>
      </c>
      <c r="T35" s="80"/>
      <c r="U35" s="432">
        <f t="shared" si="10"/>
        <v>0</v>
      </c>
      <c r="V35" s="433" t="str">
        <f t="shared" si="11"/>
        <v/>
      </c>
      <c r="W35" s="59"/>
      <c r="X35" s="445">
        <f>IFERROR(VLOOKUP($C35,'Proposed Rates'!$B:$J,X$11,FALSE),0)</f>
        <v>0</v>
      </c>
      <c r="Y35" s="446">
        <f t="shared" si="31"/>
        <v>250</v>
      </c>
      <c r="Z35" s="431">
        <f t="shared" si="32"/>
        <v>0</v>
      </c>
      <c r="AA35" s="80"/>
      <c r="AB35" s="432"/>
      <c r="AC35" s="433"/>
      <c r="AD35" s="59"/>
      <c r="AE35" s="445">
        <f>IFERROR(VLOOKUP($C35,'Proposed Rates'!$B:$J,AE$11,FALSE),0)</f>
        <v>0</v>
      </c>
      <c r="AF35" s="446">
        <f t="shared" si="33"/>
        <v>250</v>
      </c>
      <c r="AG35" s="431">
        <f t="shared" si="34"/>
        <v>0</v>
      </c>
      <c r="AH35" s="80"/>
      <c r="AI35" s="432">
        <f t="shared" si="18"/>
        <v>0</v>
      </c>
      <c r="AJ35" s="433" t="str">
        <f t="shared" si="19"/>
        <v/>
      </c>
      <c r="AK35" s="59"/>
      <c r="AL35" s="445">
        <f>IFERROR(VLOOKUP($C35,'Proposed Rates'!$B:$J,AL$11,FALSE),0)</f>
        <v>0</v>
      </c>
      <c r="AM35" s="446">
        <f t="shared" si="35"/>
        <v>250</v>
      </c>
      <c r="AN35" s="431">
        <f t="shared" si="36"/>
        <v>0</v>
      </c>
      <c r="AO35" s="80"/>
      <c r="AP35" s="432">
        <f t="shared" si="22"/>
        <v>0</v>
      </c>
      <c r="AQ35" s="433" t="str">
        <f t="shared" si="23"/>
        <v/>
      </c>
      <c r="AR35" s="434"/>
    </row>
    <row r="36" ht="12.0" customHeight="1">
      <c r="A36" s="587"/>
      <c r="B36" s="351" t="s">
        <v>269</v>
      </c>
      <c r="C36" s="426" t="str">
        <f t="shared" si="24"/>
        <v>General Service 50 to 1,499 KW.Low Voltage Service Charge</v>
      </c>
      <c r="D36" s="427" t="s">
        <v>377</v>
      </c>
      <c r="E36" s="351"/>
      <c r="F36" s="445">
        <f>IFERROR(VLOOKUP($C36,'Proposed Rates'!$B:$J,F$11,FALSE),0)</f>
        <v>0.02063</v>
      </c>
      <c r="G36" s="446">
        <f t="shared" si="25"/>
        <v>250</v>
      </c>
      <c r="H36" s="431">
        <f t="shared" si="26"/>
        <v>5.1575</v>
      </c>
      <c r="I36" s="80"/>
      <c r="J36" s="445">
        <f>IFERROR(VLOOKUP($C36,'Proposed Rates'!$B:$J,J$11,FALSE),0)</f>
        <v>0.02333</v>
      </c>
      <c r="K36" s="446">
        <f t="shared" si="27"/>
        <v>250</v>
      </c>
      <c r="L36" s="431">
        <f t="shared" si="28"/>
        <v>5.8325</v>
      </c>
      <c r="M36" s="80"/>
      <c r="N36" s="432">
        <f t="shared" si="6"/>
        <v>0.675</v>
      </c>
      <c r="O36" s="433">
        <f t="shared" si="7"/>
        <v>0.1308773631</v>
      </c>
      <c r="P36" s="59"/>
      <c r="Q36" s="445">
        <f>IFERROR(VLOOKUP($C36,'Proposed Rates'!$B:$J,Q$11,FALSE),0)</f>
        <v>0.02394</v>
      </c>
      <c r="R36" s="446">
        <f t="shared" si="29"/>
        <v>250</v>
      </c>
      <c r="S36" s="431">
        <f t="shared" si="30"/>
        <v>5.985</v>
      </c>
      <c r="T36" s="80"/>
      <c r="U36" s="432">
        <f t="shared" si="10"/>
        <v>0.1525</v>
      </c>
      <c r="V36" s="433">
        <f t="shared" si="11"/>
        <v>0.02614659237</v>
      </c>
      <c r="W36" s="59"/>
      <c r="X36" s="445">
        <f>IFERROR(VLOOKUP($C36,'Proposed Rates'!$B:$J,X$11,FALSE),0)</f>
        <v>0.02425</v>
      </c>
      <c r="Y36" s="446">
        <f t="shared" si="31"/>
        <v>250</v>
      </c>
      <c r="Z36" s="431">
        <f t="shared" si="32"/>
        <v>6.0625</v>
      </c>
      <c r="AA36" s="80"/>
      <c r="AB36" s="432">
        <f t="shared" ref="AB36:AB46" si="37">Z36-S36</f>
        <v>0.0775</v>
      </c>
      <c r="AC36" s="433">
        <f t="shared" ref="AC36:AC46" si="38">IF((S36)=0,"",(AB36/S36))</f>
        <v>0.01294903926</v>
      </c>
      <c r="AD36" s="59"/>
      <c r="AE36" s="445">
        <f>IFERROR(VLOOKUP($C36,'Proposed Rates'!$B:$J,AE$11,FALSE),0)</f>
        <v>0.02465</v>
      </c>
      <c r="AF36" s="446">
        <f t="shared" si="33"/>
        <v>250</v>
      </c>
      <c r="AG36" s="431">
        <f t="shared" si="34"/>
        <v>6.1625</v>
      </c>
      <c r="AH36" s="80"/>
      <c r="AI36" s="432">
        <f t="shared" si="18"/>
        <v>0.1</v>
      </c>
      <c r="AJ36" s="433">
        <f t="shared" si="19"/>
        <v>0.01649484536</v>
      </c>
      <c r="AK36" s="59"/>
      <c r="AL36" s="445">
        <f>IFERROR(VLOOKUP($C36,'Proposed Rates'!$B:$J,AL$11,FALSE),0)</f>
        <v>0.02508</v>
      </c>
      <c r="AM36" s="446">
        <f t="shared" si="35"/>
        <v>250</v>
      </c>
      <c r="AN36" s="431">
        <f t="shared" si="36"/>
        <v>6.27</v>
      </c>
      <c r="AO36" s="80"/>
      <c r="AP36" s="432">
        <f t="shared" si="22"/>
        <v>0.1075</v>
      </c>
      <c r="AQ36" s="433">
        <f t="shared" si="23"/>
        <v>0.01744421907</v>
      </c>
      <c r="AR36" s="434"/>
    </row>
    <row r="37" ht="12.0" customHeight="1">
      <c r="A37" s="587"/>
      <c r="B37" s="351" t="s">
        <v>312</v>
      </c>
      <c r="C37" s="426" t="str">
        <f t="shared" si="24"/>
        <v>General Service 50 to 1,499 KW.Line Losses on Cost of Power</v>
      </c>
      <c r="D37" s="427" t="s">
        <v>308</v>
      </c>
      <c r="E37" s="351"/>
      <c r="F37" s="461"/>
      <c r="G37" s="452">
        <f>$F$9*(1+F$65)-$F$9</f>
        <v>4317.95</v>
      </c>
      <c r="H37" s="431">
        <f t="shared" si="26"/>
        <v>0</v>
      </c>
      <c r="I37" s="80"/>
      <c r="J37" s="461"/>
      <c r="K37" s="452">
        <f>$F$9*(1+J$65)-$F$9</f>
        <v>4279.625</v>
      </c>
      <c r="L37" s="431">
        <f t="shared" si="28"/>
        <v>0</v>
      </c>
      <c r="M37" s="80"/>
      <c r="N37" s="432">
        <f t="shared" si="6"/>
        <v>0</v>
      </c>
      <c r="O37" s="433" t="str">
        <f t="shared" si="7"/>
        <v/>
      </c>
      <c r="P37" s="59"/>
      <c r="Q37" s="461"/>
      <c r="R37" s="452">
        <f>$F$9*(1+Q$65)-$F$9</f>
        <v>4279.625</v>
      </c>
      <c r="S37" s="431">
        <f t="shared" si="30"/>
        <v>0</v>
      </c>
      <c r="T37" s="80"/>
      <c r="U37" s="432">
        <f t="shared" si="10"/>
        <v>0</v>
      </c>
      <c r="V37" s="433" t="str">
        <f t="shared" si="11"/>
        <v/>
      </c>
      <c r="W37" s="59"/>
      <c r="X37" s="461"/>
      <c r="Y37" s="452">
        <f>$F$9*(1+X$65)-$F$9</f>
        <v>4279.625</v>
      </c>
      <c r="Z37" s="431">
        <f t="shared" si="32"/>
        <v>0</v>
      </c>
      <c r="AA37" s="80"/>
      <c r="AB37" s="432">
        <f t="shared" si="37"/>
        <v>0</v>
      </c>
      <c r="AC37" s="433" t="str">
        <f t="shared" si="38"/>
        <v/>
      </c>
      <c r="AD37" s="59"/>
      <c r="AE37" s="461"/>
      <c r="AF37" s="452">
        <f>$F$9*(1+AE$65)-$F$9</f>
        <v>4279.625</v>
      </c>
      <c r="AG37" s="431">
        <f t="shared" si="34"/>
        <v>0</v>
      </c>
      <c r="AH37" s="80"/>
      <c r="AI37" s="432">
        <f t="shared" si="18"/>
        <v>0</v>
      </c>
      <c r="AJ37" s="433" t="str">
        <f t="shared" si="19"/>
        <v/>
      </c>
      <c r="AK37" s="59"/>
      <c r="AL37" s="461"/>
      <c r="AM37" s="452">
        <f>$F$9*(1+AL$65)-$F$9</f>
        <v>4279.625</v>
      </c>
      <c r="AN37" s="431">
        <f t="shared" si="36"/>
        <v>0</v>
      </c>
      <c r="AO37" s="80"/>
      <c r="AP37" s="432">
        <f t="shared" si="22"/>
        <v>0</v>
      </c>
      <c r="AQ37" s="433" t="str">
        <f t="shared" si="23"/>
        <v/>
      </c>
      <c r="AR37" s="434"/>
    </row>
    <row r="38" ht="12.0" customHeight="1">
      <c r="A38" s="587"/>
      <c r="B38" s="351" t="s">
        <v>271</v>
      </c>
      <c r="C38" s="426" t="str">
        <f t="shared" si="24"/>
        <v>General Service 50 to 1,499 KW.Smart Meter Entity Charge</v>
      </c>
      <c r="D38" s="427" t="s">
        <v>306</v>
      </c>
      <c r="E38" s="351"/>
      <c r="F38" s="445">
        <f>IFERROR(VLOOKUP($C38,'Proposed Rates'!$B:$J,F$11,FALSE),0)</f>
        <v>0</v>
      </c>
      <c r="G38" s="446">
        <f>IF($D38="Monthly",1,IF($D38="per KW",$F$10,IF($D38="per kWh",$F$9,0)))</f>
        <v>1</v>
      </c>
      <c r="H38" s="431">
        <f t="shared" si="26"/>
        <v>0</v>
      </c>
      <c r="I38" s="80"/>
      <c r="J38" s="445">
        <f>IFERROR(VLOOKUP($C38,'Proposed Rates'!$B:$J,J$11,FALSE),0)</f>
        <v>0</v>
      </c>
      <c r="K38" s="446">
        <f>IF($D38="Monthly",1,IF($D38="per KW",$F$10,IF($D38="per kWh",$F$9,0)))</f>
        <v>1</v>
      </c>
      <c r="L38" s="431">
        <f t="shared" si="28"/>
        <v>0</v>
      </c>
      <c r="M38" s="80"/>
      <c r="N38" s="432">
        <f t="shared" si="6"/>
        <v>0</v>
      </c>
      <c r="O38" s="433" t="str">
        <f t="shared" si="7"/>
        <v/>
      </c>
      <c r="P38" s="59"/>
      <c r="Q38" s="445">
        <f>IFERROR(VLOOKUP($C38,'Proposed Rates'!$B:$J,Q$11,FALSE),0)</f>
        <v>0</v>
      </c>
      <c r="R38" s="446">
        <f>IF($D38="Monthly",1,IF($D38="per KW",$F$10,IF($D38="per kWh",$F$9,0)))</f>
        <v>1</v>
      </c>
      <c r="S38" s="431">
        <f t="shared" si="30"/>
        <v>0</v>
      </c>
      <c r="T38" s="80"/>
      <c r="U38" s="432">
        <f t="shared" si="10"/>
        <v>0</v>
      </c>
      <c r="V38" s="433" t="str">
        <f t="shared" si="11"/>
        <v/>
      </c>
      <c r="W38" s="59"/>
      <c r="X38" s="445">
        <f>IFERROR(VLOOKUP($C38,'Proposed Rates'!$B:$J,X$11,FALSE),0)</f>
        <v>0</v>
      </c>
      <c r="Y38" s="446">
        <f>IF($D38="Monthly",1,IF($D38="per KW",$F$10,IF($D38="per kWh",$F$9,0)))</f>
        <v>1</v>
      </c>
      <c r="Z38" s="431">
        <f t="shared" si="32"/>
        <v>0</v>
      </c>
      <c r="AA38" s="80"/>
      <c r="AB38" s="432">
        <f t="shared" si="37"/>
        <v>0</v>
      </c>
      <c r="AC38" s="433" t="str">
        <f t="shared" si="38"/>
        <v/>
      </c>
      <c r="AD38" s="59"/>
      <c r="AE38" s="445">
        <f>IFERROR(VLOOKUP($C38,'Proposed Rates'!$B:$J,AE$11,FALSE),0)</f>
        <v>0</v>
      </c>
      <c r="AF38" s="446">
        <f>IF($D38="Monthly",1,IF($D38="per KW",$F$10,IF($D38="per kWh",$F$9,0)))</f>
        <v>1</v>
      </c>
      <c r="AG38" s="431">
        <f t="shared" si="34"/>
        <v>0</v>
      </c>
      <c r="AH38" s="80"/>
      <c r="AI38" s="432">
        <f t="shared" si="18"/>
        <v>0</v>
      </c>
      <c r="AJ38" s="433" t="str">
        <f t="shared" si="19"/>
        <v/>
      </c>
      <c r="AK38" s="59"/>
      <c r="AL38" s="445">
        <f>IFERROR(VLOOKUP($C38,'Proposed Rates'!$B:$J,AL$11,FALSE),0)</f>
        <v>0</v>
      </c>
      <c r="AM38" s="446">
        <f>IF($D38="Monthly",1,IF($D38="per KW",$F$10,IF($D38="per kWh",$F$9,0)))</f>
        <v>1</v>
      </c>
      <c r="AN38" s="431">
        <f t="shared" si="36"/>
        <v>0</v>
      </c>
      <c r="AO38" s="80"/>
      <c r="AP38" s="432">
        <f t="shared" si="22"/>
        <v>0</v>
      </c>
      <c r="AQ38" s="433" t="str">
        <f t="shared" si="23"/>
        <v/>
      </c>
      <c r="AR38" s="434"/>
    </row>
    <row r="39" ht="12.0" customHeight="1">
      <c r="A39" s="587"/>
      <c r="B39" s="436" t="s">
        <v>313</v>
      </c>
      <c r="C39" s="453"/>
      <c r="D39" s="453"/>
      <c r="E39" s="453"/>
      <c r="F39" s="454"/>
      <c r="G39" s="535"/>
      <c r="H39" s="440">
        <f>SUM(H30:H38)+H29</f>
        <v>2317.8575</v>
      </c>
      <c r="I39" s="456"/>
      <c r="J39" s="454"/>
      <c r="K39" s="535"/>
      <c r="L39" s="440">
        <f>SUM(L30:L38)+L29</f>
        <v>2782.0325</v>
      </c>
      <c r="M39" s="456"/>
      <c r="N39" s="442">
        <f t="shared" si="6"/>
        <v>464.175</v>
      </c>
      <c r="O39" s="443">
        <f t="shared" si="7"/>
        <v>0.2002603698</v>
      </c>
      <c r="P39" s="59"/>
      <c r="Q39" s="454"/>
      <c r="R39" s="535"/>
      <c r="S39" s="440">
        <f>SUM(S30:S38)+S29</f>
        <v>2383.66</v>
      </c>
      <c r="T39" s="456"/>
      <c r="U39" s="442">
        <f t="shared" si="10"/>
        <v>-398.3725</v>
      </c>
      <c r="V39" s="443">
        <f t="shared" si="11"/>
        <v>-0.1431947686</v>
      </c>
      <c r="W39" s="59"/>
      <c r="X39" s="454"/>
      <c r="Y39" s="535"/>
      <c r="Z39" s="440">
        <f>SUM(Z30:Z38)+Z29</f>
        <v>2589.5875</v>
      </c>
      <c r="AA39" s="456"/>
      <c r="AB39" s="442">
        <f t="shared" si="37"/>
        <v>205.9275</v>
      </c>
      <c r="AC39" s="443">
        <f t="shared" si="38"/>
        <v>0.08639130581</v>
      </c>
      <c r="AD39" s="59"/>
      <c r="AE39" s="454"/>
      <c r="AF39" s="535"/>
      <c r="AG39" s="440">
        <f>SUM(AG30:AG38)+AG29</f>
        <v>2744.6375</v>
      </c>
      <c r="AH39" s="456"/>
      <c r="AI39" s="442">
        <f t="shared" si="18"/>
        <v>155.05</v>
      </c>
      <c r="AJ39" s="443">
        <f t="shared" si="19"/>
        <v>0.05987440085</v>
      </c>
      <c r="AK39" s="59"/>
      <c r="AL39" s="454"/>
      <c r="AM39" s="535"/>
      <c r="AN39" s="440">
        <f>SUM(AN30:AN38)+AN29</f>
        <v>2898.37</v>
      </c>
      <c r="AO39" s="456"/>
      <c r="AP39" s="442">
        <f t="shared" si="22"/>
        <v>153.7325</v>
      </c>
      <c r="AQ39" s="443">
        <f t="shared" si="23"/>
        <v>0.05601195058</v>
      </c>
      <c r="AR39" s="444"/>
    </row>
    <row r="40" ht="12.0" customHeight="1">
      <c r="A40" s="587"/>
      <c r="B40" s="80" t="s">
        <v>255</v>
      </c>
      <c r="C40" s="426" t="str">
        <f t="shared" ref="C40:C41" si="39">D$6&amp;"."&amp;B40</f>
        <v>General Service 50 to 1,499 KW.RTSR - Network</v>
      </c>
      <c r="D40" s="457" t="s">
        <v>377</v>
      </c>
      <c r="E40" s="80"/>
      <c r="F40" s="445">
        <f>IFERROR(VLOOKUP($C40,'Proposed Rates'!$B:$J,F$11,FALSE),0)</f>
        <v>4.848</v>
      </c>
      <c r="G40" s="446">
        <f t="shared" ref="G40:G41" si="40">IF($D40="Monthly",1,IF($D40="per KW",$F$10,IF($D40="per kWh",$F$9,0)))</f>
        <v>250</v>
      </c>
      <c r="H40" s="431">
        <f t="shared" ref="H40:H41" si="41">G40*F40</f>
        <v>1212</v>
      </c>
      <c r="I40" s="80"/>
      <c r="J40" s="445">
        <f>IFERROR(VLOOKUP($C40,'Proposed Rates'!$B:$J,J$11,FALSE),0)</f>
        <v>4.6913</v>
      </c>
      <c r="K40" s="446">
        <f t="shared" ref="K40:K41" si="42">IF($D40="Monthly",1,IF($D40="per KW",$F$10,IF($D40="per kWh",$F$9,0)))</f>
        <v>250</v>
      </c>
      <c r="L40" s="431">
        <f t="shared" ref="L40:L41" si="43">K40*J40</f>
        <v>1172.825</v>
      </c>
      <c r="M40" s="80"/>
      <c r="N40" s="432">
        <f t="shared" si="6"/>
        <v>-39.175</v>
      </c>
      <c r="O40" s="433">
        <f t="shared" si="7"/>
        <v>-0.03232260726</v>
      </c>
      <c r="P40" s="59"/>
      <c r="Q40" s="445">
        <f>IFERROR(VLOOKUP($C40,'Proposed Rates'!$B:$J,Q$11,FALSE),0)</f>
        <v>4.6913</v>
      </c>
      <c r="R40" s="446">
        <f t="shared" ref="R40:R41" si="44">IF($D40="Monthly",1,IF($D40="per KW",$F$10,IF($D40="per kWh",$F$9,0)))</f>
        <v>250</v>
      </c>
      <c r="S40" s="431">
        <f t="shared" ref="S40:S41" si="45">R40*Q40</f>
        <v>1172.825</v>
      </c>
      <c r="T40" s="80"/>
      <c r="U40" s="432">
        <f t="shared" si="10"/>
        <v>0</v>
      </c>
      <c r="V40" s="433">
        <f t="shared" si="11"/>
        <v>0</v>
      </c>
      <c r="W40" s="59"/>
      <c r="X40" s="445">
        <f>IFERROR(VLOOKUP($C40,'Proposed Rates'!$B:$J,X$11,FALSE),0)</f>
        <v>4.6913</v>
      </c>
      <c r="Y40" s="446">
        <f t="shared" ref="Y40:Y41" si="46">IF($D40="Monthly",1,IF($D40="per KW",$F$10,IF($D40="per kWh",$F$9,0)))</f>
        <v>250</v>
      </c>
      <c r="Z40" s="431">
        <f t="shared" ref="Z40:Z41" si="47">Y40*X40</f>
        <v>1172.825</v>
      </c>
      <c r="AA40" s="80"/>
      <c r="AB40" s="432">
        <f t="shared" si="37"/>
        <v>0</v>
      </c>
      <c r="AC40" s="433">
        <f t="shared" si="38"/>
        <v>0</v>
      </c>
      <c r="AD40" s="59"/>
      <c r="AE40" s="445">
        <f>IFERROR(VLOOKUP($C40,'Proposed Rates'!$B:$J,AE$11,FALSE),0)</f>
        <v>4.6913</v>
      </c>
      <c r="AF40" s="446">
        <f t="shared" ref="AF40:AF41" si="48">IF($D40="Monthly",1,IF($D40="per KW",$F$10,IF($D40="per kWh",$F$9,0)))</f>
        <v>250</v>
      </c>
      <c r="AG40" s="431">
        <f t="shared" ref="AG40:AG41" si="49">AF40*AE40</f>
        <v>1172.825</v>
      </c>
      <c r="AH40" s="80"/>
      <c r="AI40" s="432">
        <f t="shared" si="18"/>
        <v>0</v>
      </c>
      <c r="AJ40" s="433">
        <f t="shared" si="19"/>
        <v>0</v>
      </c>
      <c r="AK40" s="59"/>
      <c r="AL40" s="445">
        <f>IFERROR(VLOOKUP($C40,'Proposed Rates'!$B:$J,AL$11,FALSE),0)</f>
        <v>4.6913</v>
      </c>
      <c r="AM40" s="446">
        <f t="shared" ref="AM40:AM41" si="50">IF($D40="Monthly",1,IF($D40="per KW",$F$10,IF($D40="per kWh",$F$9,0)))</f>
        <v>250</v>
      </c>
      <c r="AN40" s="431">
        <f t="shared" ref="AN40:AN41" si="51">AM40*AL40</f>
        <v>1172.825</v>
      </c>
      <c r="AO40" s="80"/>
      <c r="AP40" s="432">
        <f t="shared" si="22"/>
        <v>0</v>
      </c>
      <c r="AQ40" s="433">
        <f t="shared" si="23"/>
        <v>0</v>
      </c>
      <c r="AR40" s="434"/>
    </row>
    <row r="41" ht="12.0" customHeight="1">
      <c r="A41" s="587"/>
      <c r="B41" s="80" t="s">
        <v>256</v>
      </c>
      <c r="C41" s="426" t="str">
        <f t="shared" si="39"/>
        <v>General Service 50 to 1,499 KW.RTSR - Line and Transformation Connection</v>
      </c>
      <c r="D41" s="457" t="s">
        <v>377</v>
      </c>
      <c r="E41" s="80"/>
      <c r="F41" s="445">
        <f>IFERROR(VLOOKUP($C41,'Proposed Rates'!$B:$J,F$11,FALSE),0)</f>
        <v>2.8187</v>
      </c>
      <c r="G41" s="446">
        <f t="shared" si="40"/>
        <v>250</v>
      </c>
      <c r="H41" s="431">
        <f t="shared" si="41"/>
        <v>704.675</v>
      </c>
      <c r="I41" s="80"/>
      <c r="J41" s="445">
        <f>IFERROR(VLOOKUP($C41,'Proposed Rates'!$B:$J,J$11,FALSE),0)</f>
        <v>2.6172</v>
      </c>
      <c r="K41" s="446">
        <f t="shared" si="42"/>
        <v>250</v>
      </c>
      <c r="L41" s="431">
        <f t="shared" si="43"/>
        <v>654.3</v>
      </c>
      <c r="M41" s="80"/>
      <c r="N41" s="432">
        <f t="shared" si="6"/>
        <v>-50.375</v>
      </c>
      <c r="O41" s="433">
        <f t="shared" si="7"/>
        <v>-0.07148685564</v>
      </c>
      <c r="P41" s="59"/>
      <c r="Q41" s="445">
        <f>IFERROR(VLOOKUP($C41,'Proposed Rates'!$B:$J,Q$11,FALSE),0)</f>
        <v>2.6172</v>
      </c>
      <c r="R41" s="446">
        <f t="shared" si="44"/>
        <v>250</v>
      </c>
      <c r="S41" s="431">
        <f t="shared" si="45"/>
        <v>654.3</v>
      </c>
      <c r="T41" s="80"/>
      <c r="U41" s="432">
        <f t="shared" si="10"/>
        <v>0</v>
      </c>
      <c r="V41" s="433">
        <f t="shared" si="11"/>
        <v>0</v>
      </c>
      <c r="W41" s="59"/>
      <c r="X41" s="445">
        <f>IFERROR(VLOOKUP($C41,'Proposed Rates'!$B:$J,X$11,FALSE),0)</f>
        <v>2.6172</v>
      </c>
      <c r="Y41" s="446">
        <f t="shared" si="46"/>
        <v>250</v>
      </c>
      <c r="Z41" s="431">
        <f t="shared" si="47"/>
        <v>654.3</v>
      </c>
      <c r="AA41" s="80"/>
      <c r="AB41" s="432">
        <f t="shared" si="37"/>
        <v>0</v>
      </c>
      <c r="AC41" s="433">
        <f t="shared" si="38"/>
        <v>0</v>
      </c>
      <c r="AD41" s="59"/>
      <c r="AE41" s="445">
        <f>IFERROR(VLOOKUP($C41,'Proposed Rates'!$B:$J,AE$11,FALSE),0)</f>
        <v>2.6172</v>
      </c>
      <c r="AF41" s="446">
        <f t="shared" si="48"/>
        <v>250</v>
      </c>
      <c r="AG41" s="431">
        <f t="shared" si="49"/>
        <v>654.3</v>
      </c>
      <c r="AH41" s="80"/>
      <c r="AI41" s="432">
        <f t="shared" si="18"/>
        <v>0</v>
      </c>
      <c r="AJ41" s="433">
        <f t="shared" si="19"/>
        <v>0</v>
      </c>
      <c r="AK41" s="59"/>
      <c r="AL41" s="445">
        <f>IFERROR(VLOOKUP($C41,'Proposed Rates'!$B:$J,AL$11,FALSE),0)</f>
        <v>2.6172</v>
      </c>
      <c r="AM41" s="446">
        <f t="shared" si="50"/>
        <v>250</v>
      </c>
      <c r="AN41" s="431">
        <f t="shared" si="51"/>
        <v>654.3</v>
      </c>
      <c r="AO41" s="80"/>
      <c r="AP41" s="432">
        <f t="shared" si="22"/>
        <v>0</v>
      </c>
      <c r="AQ41" s="433">
        <f t="shared" si="23"/>
        <v>0</v>
      </c>
      <c r="AR41" s="434"/>
    </row>
    <row r="42" ht="12.0" customHeight="1">
      <c r="A42" s="587"/>
      <c r="B42" s="436" t="s">
        <v>314</v>
      </c>
      <c r="C42" s="458"/>
      <c r="D42" s="458"/>
      <c r="E42" s="458"/>
      <c r="F42" s="459"/>
      <c r="G42" s="535"/>
      <c r="H42" s="440">
        <f>SUM(H39:H41)</f>
        <v>4234.5325</v>
      </c>
      <c r="I42" s="441"/>
      <c r="J42" s="459"/>
      <c r="K42" s="535"/>
      <c r="L42" s="440">
        <f>SUM(L39:L41)</f>
        <v>4609.1575</v>
      </c>
      <c r="M42" s="441"/>
      <c r="N42" s="442">
        <f t="shared" si="6"/>
        <v>374.625</v>
      </c>
      <c r="O42" s="443">
        <f t="shared" si="7"/>
        <v>0.08846903407</v>
      </c>
      <c r="P42" s="59"/>
      <c r="Q42" s="459"/>
      <c r="R42" s="535"/>
      <c r="S42" s="440">
        <f>SUM(S39:S41)</f>
        <v>4210.785</v>
      </c>
      <c r="T42" s="441"/>
      <c r="U42" s="442">
        <f t="shared" si="10"/>
        <v>-398.3725</v>
      </c>
      <c r="V42" s="443">
        <f t="shared" si="11"/>
        <v>-0.08643065463</v>
      </c>
      <c r="W42" s="59"/>
      <c r="X42" s="459"/>
      <c r="Y42" s="535"/>
      <c r="Z42" s="440">
        <f>SUM(Z39:Z41)</f>
        <v>4416.7125</v>
      </c>
      <c r="AA42" s="441"/>
      <c r="AB42" s="442">
        <f t="shared" si="37"/>
        <v>205.9275</v>
      </c>
      <c r="AC42" s="443">
        <f t="shared" si="38"/>
        <v>0.04890477666</v>
      </c>
      <c r="AD42" s="59"/>
      <c r="AE42" s="459"/>
      <c r="AF42" s="535"/>
      <c r="AG42" s="440">
        <f>SUM(AG39:AG41)</f>
        <v>4571.7625</v>
      </c>
      <c r="AH42" s="441"/>
      <c r="AI42" s="442">
        <f t="shared" si="18"/>
        <v>155.05</v>
      </c>
      <c r="AJ42" s="443">
        <f t="shared" si="19"/>
        <v>0.03510529608</v>
      </c>
      <c r="AK42" s="59"/>
      <c r="AL42" s="459"/>
      <c r="AM42" s="535"/>
      <c r="AN42" s="440">
        <f>SUM(AN39:AN41)</f>
        <v>4725.495</v>
      </c>
      <c r="AO42" s="441"/>
      <c r="AP42" s="442">
        <f t="shared" si="22"/>
        <v>153.7325</v>
      </c>
      <c r="AQ42" s="443">
        <f t="shared" si="23"/>
        <v>0.03362652806</v>
      </c>
      <c r="AR42" s="444"/>
    </row>
    <row r="43" ht="12.0" customHeight="1">
      <c r="A43" s="587"/>
      <c r="B43" s="351" t="s">
        <v>257</v>
      </c>
      <c r="C43" s="426" t="str">
        <f t="shared" ref="C43:C45" si="52">D$6&amp;"."&amp;B43</f>
        <v>General Service 50 to 1,499 KW.Wholesale Market Service Charge (WMSC)</v>
      </c>
      <c r="D43" s="427" t="s">
        <v>308</v>
      </c>
      <c r="E43" s="351"/>
      <c r="F43" s="445">
        <f>IFERROR(VLOOKUP($C43,'Proposed Rates'!$B:$J,F$11,FALSE),0)</f>
        <v>0.0045</v>
      </c>
      <c r="G43" s="452">
        <f t="shared" ref="G43:G44" si="53">$F$9+G$37</f>
        <v>132067.95</v>
      </c>
      <c r="H43" s="431">
        <f t="shared" ref="H43:H46" si="54">G43*F43</f>
        <v>594.305775</v>
      </c>
      <c r="I43" s="80"/>
      <c r="J43" s="445">
        <f>IFERROR(VLOOKUP($C43,'Proposed Rates'!$B:$J,J$11,FALSE),0)</f>
        <v>0.0045</v>
      </c>
      <c r="K43" s="452">
        <f t="shared" ref="K43:K44" si="55">$F$9+K$37</f>
        <v>132029.625</v>
      </c>
      <c r="L43" s="431">
        <f t="shared" ref="L43:L46" si="56">K43*J43</f>
        <v>594.1333125</v>
      </c>
      <c r="M43" s="80"/>
      <c r="N43" s="432">
        <f t="shared" si="6"/>
        <v>-0.1724625</v>
      </c>
      <c r="O43" s="433">
        <f t="shared" si="7"/>
        <v>-0.0002901915264</v>
      </c>
      <c r="P43" s="59"/>
      <c r="Q43" s="445">
        <f>IFERROR(VLOOKUP($C43,'Proposed Rates'!$B:$J,Q$11,FALSE),0)</f>
        <v>0.0045</v>
      </c>
      <c r="R43" s="452">
        <f t="shared" ref="R43:R44" si="57">$F$9+R$37</f>
        <v>132029.625</v>
      </c>
      <c r="S43" s="431">
        <f t="shared" ref="S43:S46" si="58">R43*Q43</f>
        <v>594.1333125</v>
      </c>
      <c r="T43" s="80"/>
      <c r="U43" s="432">
        <f t="shared" si="10"/>
        <v>0</v>
      </c>
      <c r="V43" s="433">
        <f t="shared" si="11"/>
        <v>0</v>
      </c>
      <c r="W43" s="59"/>
      <c r="X43" s="445">
        <f>IFERROR(VLOOKUP($C43,'Proposed Rates'!$B:$J,X$11,FALSE),0)</f>
        <v>0.0045</v>
      </c>
      <c r="Y43" s="452">
        <f t="shared" ref="Y43:Y44" si="59">$F$9+Y$37</f>
        <v>132029.625</v>
      </c>
      <c r="Z43" s="431">
        <f t="shared" ref="Z43:Z46" si="60">Y43*X43</f>
        <v>594.1333125</v>
      </c>
      <c r="AA43" s="80"/>
      <c r="AB43" s="432">
        <f t="shared" si="37"/>
        <v>0</v>
      </c>
      <c r="AC43" s="433">
        <f t="shared" si="38"/>
        <v>0</v>
      </c>
      <c r="AD43" s="59"/>
      <c r="AE43" s="445">
        <f>IFERROR(VLOOKUP($C43,'Proposed Rates'!$B:$J,AE$11,FALSE),0)</f>
        <v>0.0045</v>
      </c>
      <c r="AF43" s="452">
        <f t="shared" ref="AF43:AF44" si="61">$F$9+AF$37</f>
        <v>132029.625</v>
      </c>
      <c r="AG43" s="431">
        <f t="shared" ref="AG43:AG46" si="62">AF43*AE43</f>
        <v>594.1333125</v>
      </c>
      <c r="AH43" s="80"/>
      <c r="AI43" s="432">
        <f t="shared" si="18"/>
        <v>0</v>
      </c>
      <c r="AJ43" s="433">
        <f t="shared" si="19"/>
        <v>0</v>
      </c>
      <c r="AK43" s="59"/>
      <c r="AL43" s="445">
        <f>IFERROR(VLOOKUP($C43,'Proposed Rates'!$B:$J,AL$11,FALSE),0)</f>
        <v>0.0045</v>
      </c>
      <c r="AM43" s="452">
        <f t="shared" ref="AM43:AM44" si="63">$F$9+AM$37</f>
        <v>132029.625</v>
      </c>
      <c r="AN43" s="431">
        <f t="shared" ref="AN43:AN46" si="64">AM43*AL43</f>
        <v>594.1333125</v>
      </c>
      <c r="AO43" s="80"/>
      <c r="AP43" s="432">
        <f t="shared" si="22"/>
        <v>0</v>
      </c>
      <c r="AQ43" s="433">
        <f t="shared" si="23"/>
        <v>0</v>
      </c>
      <c r="AR43" s="434"/>
    </row>
    <row r="44" ht="12.0" customHeight="1">
      <c r="A44" s="587"/>
      <c r="B44" s="351" t="s">
        <v>258</v>
      </c>
      <c r="C44" s="426" t="str">
        <f t="shared" si="52"/>
        <v>General Service 50 to 1,499 KW.Rural and Remote Rate Protection (RRRP)</v>
      </c>
      <c r="D44" s="427" t="s">
        <v>308</v>
      </c>
      <c r="E44" s="351"/>
      <c r="F44" s="445">
        <f>IFERROR(VLOOKUP($C44,'Proposed Rates'!$B:$J,F$11,FALSE),0)</f>
        <v>0.0015</v>
      </c>
      <c r="G44" s="452">
        <f t="shared" si="53"/>
        <v>132067.95</v>
      </c>
      <c r="H44" s="431">
        <f t="shared" si="54"/>
        <v>198.101925</v>
      </c>
      <c r="I44" s="80"/>
      <c r="J44" s="445">
        <f>IFERROR(VLOOKUP($C44,'Proposed Rates'!$B:$J,J$11,FALSE),0)</f>
        <v>0.0015</v>
      </c>
      <c r="K44" s="452">
        <f t="shared" si="55"/>
        <v>132029.625</v>
      </c>
      <c r="L44" s="431">
        <f t="shared" si="56"/>
        <v>198.0444375</v>
      </c>
      <c r="M44" s="80"/>
      <c r="N44" s="432">
        <f t="shared" si="6"/>
        <v>-0.0574875</v>
      </c>
      <c r="O44" s="433">
        <f t="shared" si="7"/>
        <v>-0.0002901915264</v>
      </c>
      <c r="P44" s="59"/>
      <c r="Q44" s="445">
        <f>IFERROR(VLOOKUP($C44,'Proposed Rates'!$B:$J,Q$11,FALSE),0)</f>
        <v>0.0015</v>
      </c>
      <c r="R44" s="452">
        <f t="shared" si="57"/>
        <v>132029.625</v>
      </c>
      <c r="S44" s="431">
        <f t="shared" si="58"/>
        <v>198.0444375</v>
      </c>
      <c r="T44" s="80"/>
      <c r="U44" s="432">
        <f t="shared" si="10"/>
        <v>0</v>
      </c>
      <c r="V44" s="433">
        <f t="shared" si="11"/>
        <v>0</v>
      </c>
      <c r="W44" s="59"/>
      <c r="X44" s="445">
        <f>IFERROR(VLOOKUP($C44,'Proposed Rates'!$B:$J,X$11,FALSE),0)</f>
        <v>0.0015</v>
      </c>
      <c r="Y44" s="452">
        <f t="shared" si="59"/>
        <v>132029.625</v>
      </c>
      <c r="Z44" s="431">
        <f t="shared" si="60"/>
        <v>198.0444375</v>
      </c>
      <c r="AA44" s="80"/>
      <c r="AB44" s="432">
        <f t="shared" si="37"/>
        <v>0</v>
      </c>
      <c r="AC44" s="433">
        <f t="shared" si="38"/>
        <v>0</v>
      </c>
      <c r="AD44" s="59"/>
      <c r="AE44" s="445">
        <f>IFERROR(VLOOKUP($C44,'Proposed Rates'!$B:$J,AE$11,FALSE),0)</f>
        <v>0.0015</v>
      </c>
      <c r="AF44" s="452">
        <f t="shared" si="61"/>
        <v>132029.625</v>
      </c>
      <c r="AG44" s="431">
        <f t="shared" si="62"/>
        <v>198.0444375</v>
      </c>
      <c r="AH44" s="80"/>
      <c r="AI44" s="432">
        <f t="shared" si="18"/>
        <v>0</v>
      </c>
      <c r="AJ44" s="433">
        <f t="shared" si="19"/>
        <v>0</v>
      </c>
      <c r="AK44" s="59"/>
      <c r="AL44" s="445">
        <f>IFERROR(VLOOKUP($C44,'Proposed Rates'!$B:$J,AL$11,FALSE),0)</f>
        <v>0.0015</v>
      </c>
      <c r="AM44" s="452">
        <f t="shared" si="63"/>
        <v>132029.625</v>
      </c>
      <c r="AN44" s="431">
        <f t="shared" si="64"/>
        <v>198.0444375</v>
      </c>
      <c r="AO44" s="80"/>
      <c r="AP44" s="432">
        <f t="shared" si="22"/>
        <v>0</v>
      </c>
      <c r="AQ44" s="433">
        <f t="shared" si="23"/>
        <v>0</v>
      </c>
      <c r="AR44" s="434"/>
    </row>
    <row r="45" ht="12.0" customHeight="1">
      <c r="A45" s="587"/>
      <c r="B45" s="351" t="s">
        <v>260</v>
      </c>
      <c r="C45" s="426" t="str">
        <f t="shared" si="52"/>
        <v>General Service 50 to 1,499 KW.Standard Supply Service Charge</v>
      </c>
      <c r="D45" s="427" t="s">
        <v>306</v>
      </c>
      <c r="E45" s="351"/>
      <c r="F45" s="428">
        <f>IFERROR(VLOOKUP($C45,'Proposed Rates'!$B:$J,F$11,FALSE),0)</f>
        <v>0.25</v>
      </c>
      <c r="G45" s="446">
        <f>IF($D45="Monthly",1,IF($D45="per KW",$F$10,IF($D45="per kWh",$F$9,0)))</f>
        <v>1</v>
      </c>
      <c r="H45" s="431">
        <f t="shared" si="54"/>
        <v>0.25</v>
      </c>
      <c r="I45" s="80"/>
      <c r="J45" s="428">
        <f>IFERROR(VLOOKUP($C45,'Proposed Rates'!$B:$J,J$11,FALSE),0)</f>
        <v>1.51</v>
      </c>
      <c r="K45" s="446">
        <f>IF($D45="Monthly",1,IF($D45="per KW",$F$10,IF($D45="per kWh",$F$9,0)))</f>
        <v>1</v>
      </c>
      <c r="L45" s="431">
        <f t="shared" si="56"/>
        <v>1.51</v>
      </c>
      <c r="M45" s="80"/>
      <c r="N45" s="432">
        <f t="shared" si="6"/>
        <v>1.26</v>
      </c>
      <c r="O45" s="433">
        <f t="shared" si="7"/>
        <v>5.04</v>
      </c>
      <c r="P45" s="59"/>
      <c r="Q45" s="428">
        <f>IFERROR(VLOOKUP($C45,'Proposed Rates'!$B:$J,Q$11,FALSE),0)</f>
        <v>1.54</v>
      </c>
      <c r="R45" s="446">
        <f>IF($D45="Monthly",1,IF($D45="per KW",$F$10,IF($D45="per kWh",$F$9,0)))</f>
        <v>1</v>
      </c>
      <c r="S45" s="431">
        <f t="shared" si="58"/>
        <v>1.54</v>
      </c>
      <c r="T45" s="80"/>
      <c r="U45" s="432">
        <f t="shared" si="10"/>
        <v>0.03</v>
      </c>
      <c r="V45" s="433">
        <f t="shared" si="11"/>
        <v>0.01986754967</v>
      </c>
      <c r="W45" s="59"/>
      <c r="X45" s="428">
        <f>IFERROR(VLOOKUP($C45,'Proposed Rates'!$B:$J,X$11,FALSE),0)</f>
        <v>1.57</v>
      </c>
      <c r="Y45" s="446">
        <f>IF($D45="Monthly",1,IF($D45="per KW",$F$10,IF($D45="per kWh",$F$9,0)))</f>
        <v>1</v>
      </c>
      <c r="Z45" s="431">
        <f t="shared" si="60"/>
        <v>1.57</v>
      </c>
      <c r="AA45" s="80"/>
      <c r="AB45" s="432">
        <f t="shared" si="37"/>
        <v>0.03</v>
      </c>
      <c r="AC45" s="433">
        <f t="shared" si="38"/>
        <v>0.01948051948</v>
      </c>
      <c r="AD45" s="59"/>
      <c r="AE45" s="428">
        <f>IFERROR(VLOOKUP($C45,'Proposed Rates'!$B:$J,AE$11,FALSE),0)</f>
        <v>1.6</v>
      </c>
      <c r="AF45" s="446">
        <f>IF($D45="Monthly",1,IF($D45="per KW",$F$10,IF($D45="per kWh",$F$9,0)))</f>
        <v>1</v>
      </c>
      <c r="AG45" s="431">
        <f t="shared" si="62"/>
        <v>1.6</v>
      </c>
      <c r="AH45" s="80"/>
      <c r="AI45" s="432">
        <f t="shared" si="18"/>
        <v>0.03</v>
      </c>
      <c r="AJ45" s="433">
        <f t="shared" si="19"/>
        <v>0.01910828025</v>
      </c>
      <c r="AK45" s="59"/>
      <c r="AL45" s="428">
        <f>IFERROR(VLOOKUP($C45,'Proposed Rates'!$B:$J,AL$11,FALSE),0)</f>
        <v>1.63</v>
      </c>
      <c r="AM45" s="446">
        <f>IF($D45="Monthly",1,IF($D45="per KW",$F$10,IF($D45="per kWh",$F$9,0)))</f>
        <v>1</v>
      </c>
      <c r="AN45" s="431">
        <f t="shared" si="64"/>
        <v>1.63</v>
      </c>
      <c r="AO45" s="80"/>
      <c r="AP45" s="432">
        <f t="shared" si="22"/>
        <v>0.03</v>
      </c>
      <c r="AQ45" s="433">
        <f t="shared" si="23"/>
        <v>0.01875</v>
      </c>
      <c r="AR45" s="434"/>
    </row>
    <row r="46" ht="12.0" customHeight="1">
      <c r="A46" s="587"/>
      <c r="B46" s="351" t="s">
        <v>267</v>
      </c>
      <c r="C46" s="426" t="str">
        <f>B46</f>
        <v>Average IESO Wholesale Market Price</v>
      </c>
      <c r="D46" s="427" t="s">
        <v>308</v>
      </c>
      <c r="E46" s="351"/>
      <c r="F46" s="445">
        <f>IFERROR(VLOOKUP($C46,'Proposed Rates'!$B:$J,F$11,FALSE),0)</f>
        <v>0.10453</v>
      </c>
      <c r="G46" s="452">
        <f>$F$9+G$37</f>
        <v>132067.95</v>
      </c>
      <c r="H46" s="431">
        <f t="shared" si="54"/>
        <v>13805.06281</v>
      </c>
      <c r="I46" s="80"/>
      <c r="J46" s="445">
        <f>IFERROR(VLOOKUP($C46,'Proposed Rates'!$B:$J,J$11,FALSE),0)</f>
        <v>0.10453</v>
      </c>
      <c r="K46" s="452">
        <f>$F$9+K$37</f>
        <v>132029.625</v>
      </c>
      <c r="L46" s="431">
        <f t="shared" si="56"/>
        <v>13801.0567</v>
      </c>
      <c r="M46" s="80"/>
      <c r="N46" s="432">
        <f t="shared" si="6"/>
        <v>-4.00611225</v>
      </c>
      <c r="O46" s="433">
        <f t="shared" si="7"/>
        <v>-0.0002901915264</v>
      </c>
      <c r="P46" s="59"/>
      <c r="Q46" s="445">
        <f>IFERROR(VLOOKUP($C46,'Proposed Rates'!$B:$J,Q$11,FALSE),0)</f>
        <v>0.10453</v>
      </c>
      <c r="R46" s="452">
        <f>$F$9+R$37</f>
        <v>132029.625</v>
      </c>
      <c r="S46" s="431">
        <f t="shared" si="58"/>
        <v>13801.0567</v>
      </c>
      <c r="T46" s="80"/>
      <c r="U46" s="432">
        <f t="shared" si="10"/>
        <v>0</v>
      </c>
      <c r="V46" s="433">
        <f t="shared" si="11"/>
        <v>0</v>
      </c>
      <c r="W46" s="59"/>
      <c r="X46" s="445">
        <f>IFERROR(VLOOKUP($C46,'Proposed Rates'!$B:$J,X$11,FALSE),0)</f>
        <v>0.10453</v>
      </c>
      <c r="Y46" s="452">
        <f>$F$9+Y$37</f>
        <v>132029.625</v>
      </c>
      <c r="Z46" s="431">
        <f t="shared" si="60"/>
        <v>13801.0567</v>
      </c>
      <c r="AA46" s="80"/>
      <c r="AB46" s="432">
        <f t="shared" si="37"/>
        <v>0</v>
      </c>
      <c r="AC46" s="433">
        <f t="shared" si="38"/>
        <v>0</v>
      </c>
      <c r="AD46" s="59"/>
      <c r="AE46" s="445">
        <f>IFERROR(VLOOKUP($C46,'Proposed Rates'!$B:$J,AE$11,FALSE),0)</f>
        <v>0.10453</v>
      </c>
      <c r="AF46" s="452">
        <f>$F$9+AF$37</f>
        <v>132029.625</v>
      </c>
      <c r="AG46" s="431">
        <f t="shared" si="62"/>
        <v>13801.0567</v>
      </c>
      <c r="AH46" s="80"/>
      <c r="AI46" s="432">
        <f t="shared" si="18"/>
        <v>0</v>
      </c>
      <c r="AJ46" s="433">
        <f t="shared" si="19"/>
        <v>0</v>
      </c>
      <c r="AK46" s="59"/>
      <c r="AL46" s="445">
        <f>IFERROR(VLOOKUP($C46,'Proposed Rates'!$B:$J,AL$11,FALSE),0)</f>
        <v>0.10453</v>
      </c>
      <c r="AM46" s="452">
        <f>$F$9+AM$37</f>
        <v>132029.625</v>
      </c>
      <c r="AN46" s="431">
        <f t="shared" si="64"/>
        <v>13801.0567</v>
      </c>
      <c r="AO46" s="80"/>
      <c r="AP46" s="432">
        <f t="shared" si="22"/>
        <v>0</v>
      </c>
      <c r="AQ46" s="433">
        <f t="shared" si="23"/>
        <v>0</v>
      </c>
      <c r="AR46" s="434"/>
    </row>
    <row r="47" ht="12.0" customHeight="1">
      <c r="A47" s="587"/>
      <c r="B47" s="351"/>
      <c r="C47" s="426" t="str">
        <f t="shared" ref="C47:C50" si="65">D$6&amp;"."&amp;B47</f>
        <v>General Service 50 to 1,499 KW.</v>
      </c>
      <c r="D47" s="427"/>
      <c r="E47" s="351"/>
      <c r="F47" s="445"/>
      <c r="G47" s="545"/>
      <c r="H47" s="431"/>
      <c r="I47" s="80"/>
      <c r="J47" s="445"/>
      <c r="K47" s="545"/>
      <c r="L47" s="431"/>
      <c r="M47" s="80"/>
      <c r="N47" s="432"/>
      <c r="O47" s="433"/>
      <c r="P47" s="59"/>
      <c r="Q47" s="445"/>
      <c r="R47" s="545"/>
      <c r="S47" s="431"/>
      <c r="T47" s="80"/>
      <c r="U47" s="432"/>
      <c r="V47" s="433"/>
      <c r="W47" s="59"/>
      <c r="X47" s="445"/>
      <c r="Y47" s="545"/>
      <c r="Z47" s="431"/>
      <c r="AA47" s="80"/>
      <c r="AB47" s="432"/>
      <c r="AC47" s="433"/>
      <c r="AD47" s="59"/>
      <c r="AE47" s="445"/>
      <c r="AF47" s="545"/>
      <c r="AG47" s="431"/>
      <c r="AH47" s="80"/>
      <c r="AI47" s="432"/>
      <c r="AJ47" s="433"/>
      <c r="AK47" s="59"/>
      <c r="AL47" s="445"/>
      <c r="AM47" s="545"/>
      <c r="AN47" s="431"/>
      <c r="AO47" s="80"/>
      <c r="AP47" s="432"/>
      <c r="AQ47" s="433"/>
      <c r="AR47" s="434"/>
    </row>
    <row r="48" ht="12.0" customHeight="1">
      <c r="A48" s="587"/>
      <c r="B48" s="59"/>
      <c r="C48" s="426" t="str">
        <f t="shared" si="65"/>
        <v>General Service 50 to 1,499 KW.</v>
      </c>
      <c r="D48" s="427"/>
      <c r="E48" s="351"/>
      <c r="F48" s="445"/>
      <c r="G48" s="545"/>
      <c r="H48" s="431"/>
      <c r="I48" s="80"/>
      <c r="J48" s="445"/>
      <c r="K48" s="545"/>
      <c r="L48" s="431"/>
      <c r="M48" s="80"/>
      <c r="N48" s="432"/>
      <c r="O48" s="433"/>
      <c r="P48" s="59"/>
      <c r="Q48" s="445"/>
      <c r="R48" s="545"/>
      <c r="S48" s="431"/>
      <c r="T48" s="80"/>
      <c r="U48" s="432"/>
      <c r="V48" s="433"/>
      <c r="W48" s="59"/>
      <c r="X48" s="445"/>
      <c r="Y48" s="545"/>
      <c r="Z48" s="431"/>
      <c r="AA48" s="80"/>
      <c r="AB48" s="432"/>
      <c r="AC48" s="433"/>
      <c r="AD48" s="59"/>
      <c r="AE48" s="445"/>
      <c r="AF48" s="545"/>
      <c r="AG48" s="431"/>
      <c r="AH48" s="80"/>
      <c r="AI48" s="432"/>
      <c r="AJ48" s="433"/>
      <c r="AK48" s="59"/>
      <c r="AL48" s="445"/>
      <c r="AM48" s="545"/>
      <c r="AN48" s="431"/>
      <c r="AO48" s="80"/>
      <c r="AP48" s="432"/>
      <c r="AQ48" s="433"/>
      <c r="AR48" s="434"/>
    </row>
    <row r="49" ht="12.0" customHeight="1">
      <c r="A49" s="587"/>
      <c r="B49" s="351"/>
      <c r="C49" s="426" t="str">
        <f t="shared" si="65"/>
        <v>General Service 50 to 1,499 KW.</v>
      </c>
      <c r="D49" s="427"/>
      <c r="E49" s="351"/>
      <c r="F49" s="445"/>
      <c r="G49" s="545"/>
      <c r="H49" s="431"/>
      <c r="I49" s="80"/>
      <c r="J49" s="445"/>
      <c r="K49" s="545"/>
      <c r="L49" s="431"/>
      <c r="M49" s="80"/>
      <c r="N49" s="432"/>
      <c r="O49" s="433"/>
      <c r="P49" s="59"/>
      <c r="Q49" s="445"/>
      <c r="R49" s="545"/>
      <c r="S49" s="431"/>
      <c r="T49" s="80"/>
      <c r="U49" s="432"/>
      <c r="V49" s="433"/>
      <c r="W49" s="59"/>
      <c r="X49" s="445"/>
      <c r="Y49" s="545"/>
      <c r="Z49" s="431"/>
      <c r="AA49" s="80"/>
      <c r="AB49" s="432"/>
      <c r="AC49" s="433"/>
      <c r="AD49" s="59"/>
      <c r="AE49" s="445"/>
      <c r="AF49" s="545"/>
      <c r="AG49" s="431"/>
      <c r="AH49" s="80"/>
      <c r="AI49" s="432"/>
      <c r="AJ49" s="433"/>
      <c r="AK49" s="59"/>
      <c r="AL49" s="445"/>
      <c r="AM49" s="545"/>
      <c r="AN49" s="431"/>
      <c r="AO49" s="80"/>
      <c r="AP49" s="432"/>
      <c r="AQ49" s="433"/>
      <c r="AR49" s="434"/>
    </row>
    <row r="50" ht="12.0" customHeight="1">
      <c r="A50" s="587"/>
      <c r="B50" s="351"/>
      <c r="C50" s="426" t="str">
        <f t="shared" si="65"/>
        <v>General Service 50 to 1,499 KW.</v>
      </c>
      <c r="D50" s="427"/>
      <c r="E50" s="351"/>
      <c r="F50" s="445"/>
      <c r="G50" s="545"/>
      <c r="H50" s="431"/>
      <c r="I50" s="80"/>
      <c r="J50" s="445"/>
      <c r="K50" s="545"/>
      <c r="L50" s="431"/>
      <c r="M50" s="80"/>
      <c r="N50" s="432"/>
      <c r="O50" s="433"/>
      <c r="P50" s="59"/>
      <c r="Q50" s="445"/>
      <c r="R50" s="545"/>
      <c r="S50" s="431"/>
      <c r="T50" s="80"/>
      <c r="U50" s="432"/>
      <c r="V50" s="433"/>
      <c r="W50" s="59"/>
      <c r="X50" s="445"/>
      <c r="Y50" s="545"/>
      <c r="Z50" s="431"/>
      <c r="AA50" s="80"/>
      <c r="AB50" s="432"/>
      <c r="AC50" s="433"/>
      <c r="AD50" s="59"/>
      <c r="AE50" s="445"/>
      <c r="AF50" s="545"/>
      <c r="AG50" s="431"/>
      <c r="AH50" s="80"/>
      <c r="AI50" s="432"/>
      <c r="AJ50" s="433"/>
      <c r="AK50" s="59"/>
      <c r="AL50" s="445"/>
      <c r="AM50" s="545"/>
      <c r="AN50" s="431"/>
      <c r="AO50" s="80"/>
      <c r="AP50" s="432"/>
      <c r="AQ50" s="433"/>
      <c r="AR50" s="434"/>
    </row>
    <row r="51" ht="12.0" customHeight="1">
      <c r="A51" s="587"/>
      <c r="B51" s="465"/>
      <c r="C51" s="466"/>
      <c r="D51" s="466"/>
      <c r="E51" s="466"/>
      <c r="F51" s="467"/>
      <c r="G51" s="509"/>
      <c r="H51" s="469"/>
      <c r="I51" s="471"/>
      <c r="J51" s="467"/>
      <c r="K51" s="468"/>
      <c r="L51" s="469"/>
      <c r="M51" s="471"/>
      <c r="N51" s="472"/>
      <c r="O51" s="473"/>
      <c r="P51" s="59"/>
      <c r="Q51" s="467"/>
      <c r="R51" s="468"/>
      <c r="S51" s="469"/>
      <c r="T51" s="471"/>
      <c r="U51" s="472"/>
      <c r="V51" s="473"/>
      <c r="W51" s="59"/>
      <c r="X51" s="467"/>
      <c r="Y51" s="468"/>
      <c r="Z51" s="469"/>
      <c r="AA51" s="471"/>
      <c r="AB51" s="472"/>
      <c r="AC51" s="473"/>
      <c r="AD51" s="59"/>
      <c r="AE51" s="467"/>
      <c r="AF51" s="468"/>
      <c r="AG51" s="469"/>
      <c r="AH51" s="471"/>
      <c r="AI51" s="472"/>
      <c r="AJ51" s="473"/>
      <c r="AK51" s="59"/>
      <c r="AL51" s="467"/>
      <c r="AM51" s="468"/>
      <c r="AN51" s="469"/>
      <c r="AO51" s="471"/>
      <c r="AP51" s="472"/>
      <c r="AQ51" s="473"/>
      <c r="AR51" s="474"/>
    </row>
    <row r="52" ht="12.0" customHeight="1">
      <c r="A52" s="587"/>
      <c r="B52" s="475" t="s">
        <v>315</v>
      </c>
      <c r="C52" s="351"/>
      <c r="D52" s="351"/>
      <c r="E52" s="351"/>
      <c r="F52" s="476"/>
      <c r="G52" s="523"/>
      <c r="H52" s="478">
        <f>SUM(H43:H48,H42)</f>
        <v>18832.25301</v>
      </c>
      <c r="I52" s="516"/>
      <c r="J52" s="477"/>
      <c r="K52" s="477"/>
      <c r="L52" s="478">
        <f>SUM(L43:L48,L42)</f>
        <v>19203.90195</v>
      </c>
      <c r="M52" s="480"/>
      <c r="N52" s="479">
        <f t="shared" ref="N52:N56" si="66">L52-H52</f>
        <v>371.6489378</v>
      </c>
      <c r="O52" s="481">
        <f t="shared" ref="O52:O56" si="67">IF((H52)=0,"",(N52/H52))</f>
        <v>0.01973470394</v>
      </c>
      <c r="P52" s="59"/>
      <c r="Q52" s="477"/>
      <c r="R52" s="477"/>
      <c r="S52" s="478">
        <f>SUM(S43:S48,S42)</f>
        <v>18805.55945</v>
      </c>
      <c r="T52" s="480"/>
      <c r="U52" s="479">
        <f t="shared" ref="U52:U56" si="68">S52-L52</f>
        <v>-398.3425</v>
      </c>
      <c r="V52" s="481">
        <f t="shared" ref="V52:V56" si="69">IF((L52)=0,"",(U52/L52))</f>
        <v>-0.02074278972</v>
      </c>
      <c r="W52" s="59"/>
      <c r="X52" s="477"/>
      <c r="Y52" s="477"/>
      <c r="Z52" s="478">
        <f>SUM(Z43:Z48,Z42)</f>
        <v>19011.51695</v>
      </c>
      <c r="AA52" s="480"/>
      <c r="AB52" s="479">
        <f t="shared" ref="AB52:AB56" si="70">Z52-S52</f>
        <v>205.9575</v>
      </c>
      <c r="AC52" s="481">
        <f t="shared" ref="AC52:AC56" si="71">IF((S52)=0,"",(AB52/S52))</f>
        <v>0.01095194751</v>
      </c>
      <c r="AD52" s="59"/>
      <c r="AE52" s="477"/>
      <c r="AF52" s="477"/>
      <c r="AG52" s="478">
        <f>SUM(AG43:AG48,AG42)</f>
        <v>19166.59695</v>
      </c>
      <c r="AH52" s="480"/>
      <c r="AI52" s="479">
        <f t="shared" ref="AI52:AI56" si="72">AG52-Z52</f>
        <v>155.08</v>
      </c>
      <c r="AJ52" s="481">
        <f t="shared" ref="AJ52:AJ56" si="73">IF((Z52)=0,"",(AI52/Z52))</f>
        <v>0.008157160757</v>
      </c>
      <c r="AK52" s="59"/>
      <c r="AL52" s="477"/>
      <c r="AM52" s="477"/>
      <c r="AN52" s="478">
        <f>SUM(AN43:AN48,AN42)</f>
        <v>19320.35945</v>
      </c>
      <c r="AO52" s="480"/>
      <c r="AP52" s="479">
        <f t="shared" ref="AP52:AP56" si="74">AN52-AG52</f>
        <v>153.7625</v>
      </c>
      <c r="AQ52" s="481">
        <f t="shared" ref="AQ52:AQ56" si="75">IF((AG52)=0,"",(AP52/AG52))</f>
        <v>0.008022420485</v>
      </c>
      <c r="AR52" s="482"/>
    </row>
    <row r="53" ht="12.0" customHeight="1">
      <c r="A53" s="587"/>
      <c r="B53" s="483" t="s">
        <v>316</v>
      </c>
      <c r="C53" s="351"/>
      <c r="D53" s="351"/>
      <c r="E53" s="351"/>
      <c r="F53" s="476">
        <v>0.13</v>
      </c>
      <c r="G53" s="80"/>
      <c r="H53" s="524">
        <f>H52*F53</f>
        <v>2448.192892</v>
      </c>
      <c r="I53" s="448"/>
      <c r="J53" s="484">
        <v>0.13</v>
      </c>
      <c r="K53" s="448"/>
      <c r="L53" s="431">
        <f>L52*J53</f>
        <v>2496.507254</v>
      </c>
      <c r="M53" s="80"/>
      <c r="N53" s="432">
        <f t="shared" si="66"/>
        <v>48.31436191</v>
      </c>
      <c r="O53" s="433">
        <f t="shared" si="67"/>
        <v>0.01973470394</v>
      </c>
      <c r="P53" s="59"/>
      <c r="Q53" s="484">
        <v>0.13</v>
      </c>
      <c r="R53" s="448"/>
      <c r="S53" s="431">
        <f>S52*Q53</f>
        <v>2444.722729</v>
      </c>
      <c r="T53" s="80"/>
      <c r="U53" s="432">
        <f t="shared" si="68"/>
        <v>-51.784525</v>
      </c>
      <c r="V53" s="433">
        <f t="shared" si="69"/>
        <v>-0.02074278972</v>
      </c>
      <c r="W53" s="59"/>
      <c r="X53" s="484">
        <v>0.13</v>
      </c>
      <c r="Y53" s="448"/>
      <c r="Z53" s="431">
        <f>Z52*X53</f>
        <v>2471.497204</v>
      </c>
      <c r="AA53" s="80"/>
      <c r="AB53" s="432">
        <f t="shared" si="70"/>
        <v>26.774475</v>
      </c>
      <c r="AC53" s="433">
        <f t="shared" si="71"/>
        <v>0.01095194751</v>
      </c>
      <c r="AD53" s="59"/>
      <c r="AE53" s="484">
        <v>0.13</v>
      </c>
      <c r="AF53" s="448"/>
      <c r="AG53" s="431">
        <f>AG52*AE53</f>
        <v>2491.657604</v>
      </c>
      <c r="AH53" s="80"/>
      <c r="AI53" s="432">
        <f t="shared" si="72"/>
        <v>20.1604</v>
      </c>
      <c r="AJ53" s="433">
        <f t="shared" si="73"/>
        <v>0.008157160757</v>
      </c>
      <c r="AK53" s="59"/>
      <c r="AL53" s="484">
        <v>0.13</v>
      </c>
      <c r="AM53" s="448"/>
      <c r="AN53" s="431">
        <f>AN52*AL53</f>
        <v>2511.646729</v>
      </c>
      <c r="AO53" s="80"/>
      <c r="AP53" s="432">
        <f t="shared" si="74"/>
        <v>19.989125</v>
      </c>
      <c r="AQ53" s="433">
        <f t="shared" si="75"/>
        <v>0.008022420485</v>
      </c>
      <c r="AR53" s="434"/>
    </row>
    <row r="54" ht="12.0" customHeight="1">
      <c r="A54" s="587"/>
      <c r="B54" s="485" t="s">
        <v>384</v>
      </c>
      <c r="C54" s="351"/>
      <c r="D54" s="351"/>
      <c r="E54" s="351"/>
      <c r="F54" s="486"/>
      <c r="G54" s="80"/>
      <c r="H54" s="524">
        <f>H52+H53</f>
        <v>21280.44591</v>
      </c>
      <c r="I54" s="448"/>
      <c r="J54" s="448"/>
      <c r="K54" s="448"/>
      <c r="L54" s="431">
        <f>L52+L53</f>
        <v>21700.4092</v>
      </c>
      <c r="M54" s="80"/>
      <c r="N54" s="432">
        <f t="shared" si="66"/>
        <v>419.9632997</v>
      </c>
      <c r="O54" s="433">
        <f t="shared" si="67"/>
        <v>0.01973470394</v>
      </c>
      <c r="P54" s="59"/>
      <c r="Q54" s="448"/>
      <c r="R54" s="448"/>
      <c r="S54" s="431">
        <f>S52+S53</f>
        <v>21250.28218</v>
      </c>
      <c r="T54" s="80"/>
      <c r="U54" s="432">
        <f t="shared" si="68"/>
        <v>-450.127025</v>
      </c>
      <c r="V54" s="433">
        <f t="shared" si="69"/>
        <v>-0.02074278972</v>
      </c>
      <c r="W54" s="59"/>
      <c r="X54" s="448"/>
      <c r="Y54" s="448"/>
      <c r="Z54" s="431">
        <f>Z52+Z53</f>
        <v>21483.01415</v>
      </c>
      <c r="AA54" s="80"/>
      <c r="AB54" s="432">
        <f t="shared" si="70"/>
        <v>232.731975</v>
      </c>
      <c r="AC54" s="433">
        <f t="shared" si="71"/>
        <v>0.01095194751</v>
      </c>
      <c r="AD54" s="59"/>
      <c r="AE54" s="448"/>
      <c r="AF54" s="448"/>
      <c r="AG54" s="431">
        <f>AG52+AG53</f>
        <v>21658.25455</v>
      </c>
      <c r="AH54" s="80"/>
      <c r="AI54" s="432">
        <f t="shared" si="72"/>
        <v>175.2404</v>
      </c>
      <c r="AJ54" s="433">
        <f t="shared" si="73"/>
        <v>0.008157160757</v>
      </c>
      <c r="AK54" s="59"/>
      <c r="AL54" s="448"/>
      <c r="AM54" s="448"/>
      <c r="AN54" s="431">
        <f>AN52+AN53</f>
        <v>21832.00618</v>
      </c>
      <c r="AO54" s="80"/>
      <c r="AP54" s="432">
        <f t="shared" si="74"/>
        <v>173.751625</v>
      </c>
      <c r="AQ54" s="433">
        <f t="shared" si="75"/>
        <v>0.008022420485</v>
      </c>
      <c r="AR54" s="434"/>
    </row>
    <row r="55" ht="12.0" customHeight="1">
      <c r="A55" s="587"/>
      <c r="B55" s="487" t="s">
        <v>273</v>
      </c>
      <c r="E55" s="351"/>
      <c r="F55" s="486"/>
      <c r="G55" s="80"/>
      <c r="H55" s="526">
        <f>F55*H52</f>
        <v>0</v>
      </c>
      <c r="I55" s="448"/>
      <c r="J55" s="448"/>
      <c r="K55" s="448"/>
      <c r="L55" s="546">
        <f>J55*L52</f>
        <v>0</v>
      </c>
      <c r="M55" s="80"/>
      <c r="N55" s="489">
        <f t="shared" si="66"/>
        <v>0</v>
      </c>
      <c r="O55" s="491" t="str">
        <f t="shared" si="67"/>
        <v/>
      </c>
      <c r="P55" s="59"/>
      <c r="Q55" s="448"/>
      <c r="R55" s="448"/>
      <c r="S55" s="546">
        <f>Q55*S52</f>
        <v>0</v>
      </c>
      <c r="T55" s="80"/>
      <c r="U55" s="489">
        <f t="shared" si="68"/>
        <v>0</v>
      </c>
      <c r="V55" s="491" t="str">
        <f t="shared" si="69"/>
        <v/>
      </c>
      <c r="W55" s="59"/>
      <c r="X55" s="448"/>
      <c r="Y55" s="448"/>
      <c r="Z55" s="546">
        <f>X55*Z52</f>
        <v>0</v>
      </c>
      <c r="AA55" s="80"/>
      <c r="AB55" s="489">
        <f t="shared" si="70"/>
        <v>0</v>
      </c>
      <c r="AC55" s="491" t="str">
        <f t="shared" si="71"/>
        <v/>
      </c>
      <c r="AD55" s="59"/>
      <c r="AE55" s="448"/>
      <c r="AF55" s="448"/>
      <c r="AG55" s="546">
        <f>AE55*AG52</f>
        <v>0</v>
      </c>
      <c r="AH55" s="80"/>
      <c r="AI55" s="489">
        <f t="shared" si="72"/>
        <v>0</v>
      </c>
      <c r="AJ55" s="491" t="str">
        <f t="shared" si="73"/>
        <v/>
      </c>
      <c r="AK55" s="59"/>
      <c r="AL55" s="448"/>
      <c r="AM55" s="448"/>
      <c r="AN55" s="546">
        <f>AL55*AN52</f>
        <v>0</v>
      </c>
      <c r="AO55" s="80"/>
      <c r="AP55" s="489">
        <f t="shared" si="74"/>
        <v>0</v>
      </c>
      <c r="AQ55" s="491" t="str">
        <f t="shared" si="75"/>
        <v/>
      </c>
      <c r="AR55" s="492"/>
    </row>
    <row r="56" ht="12.0" customHeight="1">
      <c r="A56" s="587"/>
      <c r="B56" s="493" t="s">
        <v>318</v>
      </c>
      <c r="C56" s="71"/>
      <c r="D56" s="72"/>
      <c r="E56" s="494"/>
      <c r="F56" s="495"/>
      <c r="G56" s="527"/>
      <c r="H56" s="528">
        <f>H54-H55</f>
        <v>21280.44591</v>
      </c>
      <c r="I56" s="496"/>
      <c r="J56" s="496"/>
      <c r="K56" s="496"/>
      <c r="L56" s="497">
        <f>L54-L55</f>
        <v>21700.4092</v>
      </c>
      <c r="M56" s="498"/>
      <c r="N56" s="499">
        <f t="shared" si="66"/>
        <v>419.9632997</v>
      </c>
      <c r="O56" s="500">
        <f t="shared" si="67"/>
        <v>0.01973470394</v>
      </c>
      <c r="P56" s="59"/>
      <c r="Q56" s="496"/>
      <c r="R56" s="496"/>
      <c r="S56" s="497">
        <f>S54-S55</f>
        <v>21250.28218</v>
      </c>
      <c r="T56" s="498"/>
      <c r="U56" s="499">
        <f t="shared" si="68"/>
        <v>-450.127025</v>
      </c>
      <c r="V56" s="500">
        <f t="shared" si="69"/>
        <v>-0.02074278972</v>
      </c>
      <c r="W56" s="59"/>
      <c r="X56" s="496"/>
      <c r="Y56" s="496"/>
      <c r="Z56" s="497">
        <f>Z54-Z55</f>
        <v>21483.01415</v>
      </c>
      <c r="AA56" s="498"/>
      <c r="AB56" s="499">
        <f t="shared" si="70"/>
        <v>232.731975</v>
      </c>
      <c r="AC56" s="500">
        <f t="shared" si="71"/>
        <v>0.01095194751</v>
      </c>
      <c r="AD56" s="59"/>
      <c r="AE56" s="496"/>
      <c r="AF56" s="496"/>
      <c r="AG56" s="497">
        <f>AG54-AG55</f>
        <v>21658.25455</v>
      </c>
      <c r="AH56" s="498"/>
      <c r="AI56" s="499">
        <f t="shared" si="72"/>
        <v>175.2404</v>
      </c>
      <c r="AJ56" s="500">
        <f t="shared" si="73"/>
        <v>0.008157160757</v>
      </c>
      <c r="AK56" s="59"/>
      <c r="AL56" s="496"/>
      <c r="AM56" s="496"/>
      <c r="AN56" s="497">
        <f>AN54-AN55</f>
        <v>21832.00618</v>
      </c>
      <c r="AO56" s="498"/>
      <c r="AP56" s="499">
        <f t="shared" si="74"/>
        <v>173.751625</v>
      </c>
      <c r="AQ56" s="500">
        <f t="shared" si="75"/>
        <v>0.008022420485</v>
      </c>
      <c r="AR56" s="501"/>
    </row>
    <row r="57" ht="12.0" customHeight="1">
      <c r="A57" s="587"/>
      <c r="B57" s="465"/>
      <c r="C57" s="466"/>
      <c r="D57" s="466"/>
      <c r="E57" s="466"/>
      <c r="F57" s="467"/>
      <c r="G57" s="509"/>
      <c r="H57" s="469"/>
      <c r="I57" s="471"/>
      <c r="J57" s="467"/>
      <c r="K57" s="468"/>
      <c r="L57" s="469"/>
      <c r="M57" s="471"/>
      <c r="N57" s="472"/>
      <c r="O57" s="473"/>
      <c r="P57" s="59"/>
      <c r="Q57" s="467"/>
      <c r="R57" s="468"/>
      <c r="S57" s="469"/>
      <c r="T57" s="471"/>
      <c r="U57" s="472"/>
      <c r="V57" s="473"/>
      <c r="W57" s="59"/>
      <c r="X57" s="467"/>
      <c r="Y57" s="468"/>
      <c r="Z57" s="469"/>
      <c r="AA57" s="471"/>
      <c r="AB57" s="472"/>
      <c r="AC57" s="473"/>
      <c r="AD57" s="59"/>
      <c r="AE57" s="467"/>
      <c r="AF57" s="468"/>
      <c r="AG57" s="469"/>
      <c r="AH57" s="471"/>
      <c r="AI57" s="472"/>
      <c r="AJ57" s="473"/>
      <c r="AK57" s="59"/>
      <c r="AL57" s="467"/>
      <c r="AM57" s="468"/>
      <c r="AN57" s="469"/>
      <c r="AO57" s="471"/>
      <c r="AP57" s="472"/>
      <c r="AQ57" s="473"/>
      <c r="AR57" s="474"/>
    </row>
    <row r="58" ht="12.0" customHeight="1">
      <c r="A58" s="587"/>
      <c r="B58" s="548" t="s">
        <v>319</v>
      </c>
      <c r="C58" s="549"/>
      <c r="D58" s="549"/>
      <c r="E58" s="549"/>
      <c r="F58" s="550"/>
      <c r="G58" s="551"/>
      <c r="H58" s="552">
        <f>SUM(H49:H50,H42,H43:H45)</f>
        <v>5027.1902</v>
      </c>
      <c r="I58" s="553"/>
      <c r="J58" s="554"/>
      <c r="K58" s="554"/>
      <c r="L58" s="552">
        <f>SUM(L49:L50,L42,L43:L45)</f>
        <v>5402.84525</v>
      </c>
      <c r="M58" s="555"/>
      <c r="N58" s="556">
        <f t="shared" ref="N58:N62" si="76">L58-H58</f>
        <v>375.65505</v>
      </c>
      <c r="O58" s="557">
        <f t="shared" ref="O58:O62" si="77">IF((H58)=0,"",(N58/H58))</f>
        <v>0.07472465434</v>
      </c>
      <c r="P58" s="547"/>
      <c r="Q58" s="554"/>
      <c r="R58" s="554"/>
      <c r="S58" s="552">
        <f>SUM(S49:S50,S42,S43:S45)</f>
        <v>5004.50275</v>
      </c>
      <c r="T58" s="555"/>
      <c r="U58" s="556">
        <f t="shared" ref="U58:U62" si="78">S58-L58</f>
        <v>-398.3425</v>
      </c>
      <c r="V58" s="557">
        <f t="shared" ref="V58:V62" si="79">IF((L58)=0,"",(U58/L58))</f>
        <v>-0.07372828233</v>
      </c>
      <c r="W58" s="547"/>
      <c r="X58" s="554"/>
      <c r="Y58" s="554"/>
      <c r="Z58" s="552">
        <f>SUM(Z49:Z50,Z42,Z43:Z45)</f>
        <v>5210.46025</v>
      </c>
      <c r="AA58" s="555"/>
      <c r="AB58" s="556">
        <f t="shared" ref="AB58:AB62" si="80">Z58-S58</f>
        <v>205.9575</v>
      </c>
      <c r="AC58" s="557">
        <f t="shared" ref="AC58:AC62" si="81">IF((S58)=0,"",(AB58/S58))</f>
        <v>0.04115443837</v>
      </c>
      <c r="AD58" s="547"/>
      <c r="AE58" s="554"/>
      <c r="AF58" s="554"/>
      <c r="AG58" s="552">
        <f>SUM(AG49:AG50,AG42,AG43:AG45)</f>
        <v>5365.54025</v>
      </c>
      <c r="AH58" s="555"/>
      <c r="AI58" s="556">
        <f t="shared" ref="AI58:AI62" si="82">AG58-Z58</f>
        <v>155.08</v>
      </c>
      <c r="AJ58" s="557">
        <f t="shared" ref="AJ58:AJ62" si="83">IF((Z58)=0,"",(AI58/Z58))</f>
        <v>0.02976320566</v>
      </c>
      <c r="AK58" s="547"/>
      <c r="AL58" s="554"/>
      <c r="AM58" s="554"/>
      <c r="AN58" s="552">
        <f>SUM(AN49:AN50,AN42,AN43:AN45)</f>
        <v>5519.30275</v>
      </c>
      <c r="AO58" s="555"/>
      <c r="AP58" s="556">
        <f t="shared" ref="AP58:AP62" si="84">AN58-AG58</f>
        <v>153.7625</v>
      </c>
      <c r="AQ58" s="557">
        <f t="shared" ref="AQ58:AQ62" si="85">IF((AG58)=0,"",(AP58/AG58))</f>
        <v>0.02865741246</v>
      </c>
      <c r="AR58" s="558"/>
    </row>
    <row r="59" ht="12.0" customHeight="1">
      <c r="A59" s="587"/>
      <c r="B59" s="559" t="s">
        <v>316</v>
      </c>
      <c r="C59" s="549"/>
      <c r="D59" s="549"/>
      <c r="E59" s="549"/>
      <c r="F59" s="550">
        <v>0.13</v>
      </c>
      <c r="G59" s="551"/>
      <c r="H59" s="560">
        <f>H58*F59</f>
        <v>653.534726</v>
      </c>
      <c r="I59" s="561"/>
      <c r="J59" s="550">
        <v>0.13</v>
      </c>
      <c r="K59" s="562"/>
      <c r="L59" s="563">
        <f>L58*J59</f>
        <v>702.3698825</v>
      </c>
      <c r="M59" s="564"/>
      <c r="N59" s="565">
        <f t="shared" si="76"/>
        <v>48.8351565</v>
      </c>
      <c r="O59" s="566">
        <f t="shared" si="77"/>
        <v>0.07472465434</v>
      </c>
      <c r="P59" s="547"/>
      <c r="Q59" s="550">
        <v>0.13</v>
      </c>
      <c r="R59" s="562"/>
      <c r="S59" s="563">
        <f>S58*Q59</f>
        <v>650.5853575</v>
      </c>
      <c r="T59" s="564"/>
      <c r="U59" s="565">
        <f t="shared" si="78"/>
        <v>-51.784525</v>
      </c>
      <c r="V59" s="566">
        <f t="shared" si="79"/>
        <v>-0.07372828233</v>
      </c>
      <c r="W59" s="547"/>
      <c r="X59" s="550">
        <v>0.13</v>
      </c>
      <c r="Y59" s="562"/>
      <c r="Z59" s="563">
        <f>Z58*X59</f>
        <v>677.3598325</v>
      </c>
      <c r="AA59" s="564"/>
      <c r="AB59" s="565">
        <f t="shared" si="80"/>
        <v>26.774475</v>
      </c>
      <c r="AC59" s="566">
        <f t="shared" si="81"/>
        <v>0.04115443837</v>
      </c>
      <c r="AD59" s="547"/>
      <c r="AE59" s="550">
        <v>0.13</v>
      </c>
      <c r="AF59" s="562"/>
      <c r="AG59" s="563">
        <f>AG58*AE59</f>
        <v>697.5202325</v>
      </c>
      <c r="AH59" s="564"/>
      <c r="AI59" s="565">
        <f t="shared" si="82"/>
        <v>20.1604</v>
      </c>
      <c r="AJ59" s="566">
        <f t="shared" si="83"/>
        <v>0.02976320566</v>
      </c>
      <c r="AK59" s="547"/>
      <c r="AL59" s="550">
        <v>0.13</v>
      </c>
      <c r="AM59" s="562"/>
      <c r="AN59" s="563">
        <f>AN58*AL59</f>
        <v>717.5093575</v>
      </c>
      <c r="AO59" s="564"/>
      <c r="AP59" s="565">
        <f t="shared" si="84"/>
        <v>19.989125</v>
      </c>
      <c r="AQ59" s="566">
        <f t="shared" si="85"/>
        <v>0.02865741246</v>
      </c>
      <c r="AR59" s="567"/>
    </row>
    <row r="60" ht="12.0" customHeight="1">
      <c r="A60" s="587"/>
      <c r="B60" s="568" t="s">
        <v>385</v>
      </c>
      <c r="C60" s="549"/>
      <c r="D60" s="549"/>
      <c r="E60" s="549"/>
      <c r="F60" s="569"/>
      <c r="G60" s="564"/>
      <c r="H60" s="560">
        <f>H58+H59</f>
        <v>5680.724926</v>
      </c>
      <c r="I60" s="561"/>
      <c r="J60" s="561"/>
      <c r="K60" s="561"/>
      <c r="L60" s="563">
        <f>L58+L59</f>
        <v>6105.215133</v>
      </c>
      <c r="M60" s="564"/>
      <c r="N60" s="565">
        <f t="shared" si="76"/>
        <v>424.4902065</v>
      </c>
      <c r="O60" s="566">
        <f t="shared" si="77"/>
        <v>0.07472465434</v>
      </c>
      <c r="P60" s="547"/>
      <c r="Q60" s="561"/>
      <c r="R60" s="561"/>
      <c r="S60" s="563">
        <f>S58+S59</f>
        <v>5655.088108</v>
      </c>
      <c r="T60" s="564"/>
      <c r="U60" s="565">
        <f t="shared" si="78"/>
        <v>-450.127025</v>
      </c>
      <c r="V60" s="566">
        <f t="shared" si="79"/>
        <v>-0.07372828233</v>
      </c>
      <c r="W60" s="547"/>
      <c r="X60" s="561"/>
      <c r="Y60" s="561"/>
      <c r="Z60" s="563">
        <f>Z58+Z59</f>
        <v>5887.820083</v>
      </c>
      <c r="AA60" s="564"/>
      <c r="AB60" s="565">
        <f t="shared" si="80"/>
        <v>232.731975</v>
      </c>
      <c r="AC60" s="566">
        <f t="shared" si="81"/>
        <v>0.04115443837</v>
      </c>
      <c r="AD60" s="547"/>
      <c r="AE60" s="561"/>
      <c r="AF60" s="561"/>
      <c r="AG60" s="563">
        <f>AG58+AG59</f>
        <v>6063.060483</v>
      </c>
      <c r="AH60" s="564"/>
      <c r="AI60" s="565">
        <f t="shared" si="82"/>
        <v>175.2404</v>
      </c>
      <c r="AJ60" s="566">
        <f t="shared" si="83"/>
        <v>0.02976320566</v>
      </c>
      <c r="AK60" s="547"/>
      <c r="AL60" s="561"/>
      <c r="AM60" s="561"/>
      <c r="AN60" s="563">
        <f>AN58+AN59</f>
        <v>6236.812108</v>
      </c>
      <c r="AO60" s="564"/>
      <c r="AP60" s="565">
        <f t="shared" si="84"/>
        <v>173.751625</v>
      </c>
      <c r="AQ60" s="566">
        <f t="shared" si="85"/>
        <v>0.02865741246</v>
      </c>
      <c r="AR60" s="567"/>
    </row>
    <row r="61" ht="12.0" customHeight="1">
      <c r="A61" s="587"/>
      <c r="B61" s="570" t="s">
        <v>273</v>
      </c>
      <c r="E61" s="549"/>
      <c r="F61" s="569"/>
      <c r="G61" s="564"/>
      <c r="H61" s="571">
        <f>F61*H58</f>
        <v>0</v>
      </c>
      <c r="I61" s="561"/>
      <c r="J61" s="561"/>
      <c r="K61" s="561"/>
      <c r="L61" s="572">
        <f>J61*L58</f>
        <v>0</v>
      </c>
      <c r="M61" s="564"/>
      <c r="N61" s="573">
        <f t="shared" si="76"/>
        <v>0</v>
      </c>
      <c r="O61" s="574" t="str">
        <f t="shared" si="77"/>
        <v/>
      </c>
      <c r="P61" s="547"/>
      <c r="Q61" s="561"/>
      <c r="R61" s="561"/>
      <c r="S61" s="572">
        <f>Q61*S58</f>
        <v>0</v>
      </c>
      <c r="T61" s="564"/>
      <c r="U61" s="573">
        <f t="shared" si="78"/>
        <v>0</v>
      </c>
      <c r="V61" s="574" t="str">
        <f t="shared" si="79"/>
        <v/>
      </c>
      <c r="W61" s="547"/>
      <c r="X61" s="561"/>
      <c r="Y61" s="561"/>
      <c r="Z61" s="572">
        <f>X61*Z58</f>
        <v>0</v>
      </c>
      <c r="AA61" s="564"/>
      <c r="AB61" s="573">
        <f t="shared" si="80"/>
        <v>0</v>
      </c>
      <c r="AC61" s="574" t="str">
        <f t="shared" si="81"/>
        <v/>
      </c>
      <c r="AD61" s="547"/>
      <c r="AE61" s="561"/>
      <c r="AF61" s="561"/>
      <c r="AG61" s="572">
        <f>AE61*AG58</f>
        <v>0</v>
      </c>
      <c r="AH61" s="564"/>
      <c r="AI61" s="573">
        <f t="shared" si="82"/>
        <v>0</v>
      </c>
      <c r="AJ61" s="574" t="str">
        <f t="shared" si="83"/>
        <v/>
      </c>
      <c r="AK61" s="547"/>
      <c r="AL61" s="561"/>
      <c r="AM61" s="561"/>
      <c r="AN61" s="572">
        <f>AL61*AN58</f>
        <v>0</v>
      </c>
      <c r="AO61" s="564"/>
      <c r="AP61" s="573">
        <f t="shared" si="84"/>
        <v>0</v>
      </c>
      <c r="AQ61" s="574" t="str">
        <f t="shared" si="85"/>
        <v/>
      </c>
      <c r="AR61" s="575"/>
    </row>
    <row r="62" ht="12.0" customHeight="1">
      <c r="A62" s="587"/>
      <c r="B62" s="576" t="s">
        <v>321</v>
      </c>
      <c r="C62" s="71"/>
      <c r="D62" s="72"/>
      <c r="E62" s="577"/>
      <c r="F62" s="578"/>
      <c r="G62" s="579"/>
      <c r="H62" s="580">
        <f>H60-H61</f>
        <v>5680.724926</v>
      </c>
      <c r="I62" s="581"/>
      <c r="J62" s="581"/>
      <c r="K62" s="581"/>
      <c r="L62" s="582">
        <f>L60-L61</f>
        <v>6105.215133</v>
      </c>
      <c r="M62" s="583"/>
      <c r="N62" s="584">
        <f t="shared" si="76"/>
        <v>424.4902065</v>
      </c>
      <c r="O62" s="585">
        <f t="shared" si="77"/>
        <v>0.07472465434</v>
      </c>
      <c r="P62" s="547"/>
      <c r="Q62" s="581"/>
      <c r="R62" s="581"/>
      <c r="S62" s="582">
        <f>S60-S61</f>
        <v>5655.088108</v>
      </c>
      <c r="T62" s="583"/>
      <c r="U62" s="584">
        <f t="shared" si="78"/>
        <v>-450.127025</v>
      </c>
      <c r="V62" s="585">
        <f t="shared" si="79"/>
        <v>-0.07372828233</v>
      </c>
      <c r="W62" s="547"/>
      <c r="X62" s="581"/>
      <c r="Y62" s="581"/>
      <c r="Z62" s="582">
        <f>Z60-Z61</f>
        <v>5887.820083</v>
      </c>
      <c r="AA62" s="583"/>
      <c r="AB62" s="584">
        <f t="shared" si="80"/>
        <v>232.731975</v>
      </c>
      <c r="AC62" s="585">
        <f t="shared" si="81"/>
        <v>0.04115443837</v>
      </c>
      <c r="AD62" s="547"/>
      <c r="AE62" s="581"/>
      <c r="AF62" s="581"/>
      <c r="AG62" s="582">
        <f>AG60-AG61</f>
        <v>6063.060483</v>
      </c>
      <c r="AH62" s="583"/>
      <c r="AI62" s="584">
        <f t="shared" si="82"/>
        <v>175.2404</v>
      </c>
      <c r="AJ62" s="585">
        <f t="shared" si="83"/>
        <v>0.02976320566</v>
      </c>
      <c r="AK62" s="547"/>
      <c r="AL62" s="581"/>
      <c r="AM62" s="581"/>
      <c r="AN62" s="582">
        <f>AN60-AN61</f>
        <v>6236.812108</v>
      </c>
      <c r="AO62" s="583"/>
      <c r="AP62" s="584">
        <f t="shared" si="84"/>
        <v>173.751625</v>
      </c>
      <c r="AQ62" s="585">
        <f t="shared" si="85"/>
        <v>0.02865741246</v>
      </c>
      <c r="AR62" s="586"/>
    </row>
    <row r="63" ht="12.0" customHeight="1">
      <c r="A63" s="587"/>
      <c r="B63" s="465"/>
      <c r="C63" s="466"/>
      <c r="D63" s="466"/>
      <c r="E63" s="466"/>
      <c r="F63" s="508"/>
      <c r="G63" s="471"/>
      <c r="H63" s="531"/>
      <c r="I63" s="509"/>
      <c r="J63" s="508"/>
      <c r="K63" s="509"/>
      <c r="L63" s="472"/>
      <c r="M63" s="471"/>
      <c r="N63" s="510"/>
      <c r="O63" s="473"/>
      <c r="P63" s="59"/>
      <c r="Q63" s="508"/>
      <c r="R63" s="509"/>
      <c r="S63" s="472"/>
      <c r="T63" s="471"/>
      <c r="U63" s="510"/>
      <c r="V63" s="473"/>
      <c r="W63" s="59"/>
      <c r="X63" s="508"/>
      <c r="Y63" s="509"/>
      <c r="Z63" s="472"/>
      <c r="AA63" s="471"/>
      <c r="AB63" s="510"/>
      <c r="AC63" s="473"/>
      <c r="AD63" s="59"/>
      <c r="AE63" s="508"/>
      <c r="AF63" s="509"/>
      <c r="AG63" s="472"/>
      <c r="AH63" s="471"/>
      <c r="AI63" s="510"/>
      <c r="AJ63" s="473"/>
      <c r="AK63" s="59"/>
      <c r="AL63" s="508"/>
      <c r="AM63" s="509"/>
      <c r="AN63" s="472"/>
      <c r="AO63" s="471"/>
      <c r="AP63" s="510"/>
      <c r="AQ63" s="473"/>
      <c r="AR63" s="474"/>
    </row>
    <row r="64" ht="12.0" customHeight="1">
      <c r="A64" s="587"/>
      <c r="B64" s="59"/>
      <c r="C64" s="59"/>
      <c r="D64" s="59"/>
      <c r="E64" s="59"/>
      <c r="F64" s="59"/>
      <c r="G64" s="59"/>
      <c r="H64" s="59">
        <v>17559.44</v>
      </c>
      <c r="I64" s="59"/>
      <c r="J64" s="59"/>
      <c r="K64" s="59"/>
      <c r="L64" s="140"/>
      <c r="M64" s="59"/>
      <c r="N64" s="59"/>
      <c r="O64" s="59"/>
      <c r="P64" s="59"/>
      <c r="Q64" s="59"/>
      <c r="R64" s="59"/>
      <c r="S64" s="140"/>
      <c r="T64" s="59"/>
      <c r="U64" s="59"/>
      <c r="V64" s="59"/>
      <c r="W64" s="59"/>
      <c r="X64" s="59"/>
      <c r="Y64" s="59"/>
      <c r="Z64" s="140"/>
      <c r="AA64" s="59"/>
      <c r="AB64" s="59"/>
      <c r="AC64" s="59"/>
      <c r="AD64" s="59"/>
      <c r="AE64" s="59"/>
      <c r="AF64" s="59"/>
      <c r="AG64" s="140"/>
      <c r="AH64" s="59"/>
      <c r="AI64" s="59"/>
      <c r="AJ64" s="59"/>
      <c r="AK64" s="59"/>
      <c r="AL64" s="59"/>
      <c r="AM64" s="59"/>
      <c r="AN64" s="140"/>
      <c r="AO64" s="59"/>
      <c r="AP64" s="59"/>
      <c r="AQ64" s="59"/>
      <c r="AR64" s="59"/>
    </row>
    <row r="65" ht="12.0" customHeight="1">
      <c r="A65" s="587"/>
      <c r="B65" s="337" t="s">
        <v>322</v>
      </c>
      <c r="C65" s="59"/>
      <c r="D65" s="59"/>
      <c r="E65" s="59"/>
      <c r="F65" s="511">
        <f>'Proposed Rates'!$E$299</f>
        <v>0.0338</v>
      </c>
      <c r="G65" s="59"/>
      <c r="H65" s="59"/>
      <c r="I65" s="59"/>
      <c r="J65" s="511">
        <f>'Proposed Rates'!$F$299</f>
        <v>0.0335</v>
      </c>
      <c r="K65" s="59"/>
      <c r="L65" s="59"/>
      <c r="M65" s="59"/>
      <c r="N65" s="59"/>
      <c r="O65" s="59"/>
      <c r="P65" s="59"/>
      <c r="Q65" s="511">
        <f>'Proposed Rates'!$G$299</f>
        <v>0.0335</v>
      </c>
      <c r="R65" s="59"/>
      <c r="S65" s="59"/>
      <c r="T65" s="59"/>
      <c r="U65" s="59"/>
      <c r="V65" s="59"/>
      <c r="W65" s="59"/>
      <c r="X65" s="511">
        <f>'Proposed Rates'!$H$299</f>
        <v>0.0335</v>
      </c>
      <c r="Y65" s="59"/>
      <c r="Z65" s="59"/>
      <c r="AA65" s="59"/>
      <c r="AB65" s="59"/>
      <c r="AC65" s="59"/>
      <c r="AD65" s="59"/>
      <c r="AE65" s="511">
        <f>'Proposed Rates'!$I$299</f>
        <v>0.0335</v>
      </c>
      <c r="AF65" s="59"/>
      <c r="AG65" s="59"/>
      <c r="AH65" s="59"/>
      <c r="AI65" s="59"/>
      <c r="AJ65" s="59"/>
      <c r="AK65" s="59"/>
      <c r="AL65" s="511">
        <f>'Proposed Rates'!$J$299</f>
        <v>0.0335</v>
      </c>
      <c r="AM65" s="59"/>
      <c r="AN65" s="59"/>
      <c r="AO65" s="59"/>
      <c r="AP65" s="59"/>
      <c r="AQ65" s="59"/>
      <c r="AR65" s="59"/>
    </row>
    <row r="66" ht="12.0" customHeight="1">
      <c r="A66" s="59"/>
      <c r="B66" s="59"/>
      <c r="C66" s="59"/>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9"/>
      <c r="AR66" s="59"/>
    </row>
    <row r="67" ht="12.0" customHeight="1">
      <c r="A67" s="512" t="s">
        <v>386</v>
      </c>
      <c r="B67" s="59"/>
      <c r="C67" s="59"/>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c r="AP67" s="59"/>
      <c r="AQ67" s="59"/>
      <c r="AR67" s="59"/>
    </row>
    <row r="68" ht="12.0" customHeight="1">
      <c r="A68" s="59"/>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c r="AP68" s="59"/>
      <c r="AQ68" s="59"/>
      <c r="AR68" s="59"/>
    </row>
    <row r="69" ht="12.0" customHeight="1">
      <c r="A69" s="59" t="s">
        <v>324</v>
      </c>
      <c r="B69" s="59"/>
      <c r="C69" s="59"/>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59"/>
      <c r="AM69" s="59"/>
      <c r="AN69" s="59"/>
      <c r="AO69" s="59"/>
      <c r="AP69" s="59"/>
      <c r="AQ69" s="59"/>
      <c r="AR69" s="59"/>
    </row>
    <row r="70" ht="12.0" customHeight="1">
      <c r="A70" s="59" t="s">
        <v>325</v>
      </c>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c r="AP70" s="59"/>
      <c r="AQ70" s="59"/>
      <c r="AR70" s="59"/>
    </row>
    <row r="71" ht="12.0" customHeight="1">
      <c r="A71" s="59"/>
      <c r="B71" s="59"/>
      <c r="C71" s="59"/>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59"/>
      <c r="AO71" s="59"/>
      <c r="AP71" s="59"/>
      <c r="AQ71" s="59"/>
      <c r="AR71" s="59"/>
    </row>
    <row r="72" ht="12.0" customHeight="1">
      <c r="A72" s="59" t="s">
        <v>326</v>
      </c>
      <c r="B72" s="59"/>
      <c r="C72" s="59"/>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N72" s="59"/>
      <c r="AO72" s="59"/>
      <c r="AP72" s="59"/>
      <c r="AQ72" s="59"/>
      <c r="AR72" s="59"/>
    </row>
    <row r="73" ht="12.0" customHeight="1">
      <c r="A73" s="59" t="s">
        <v>327</v>
      </c>
      <c r="B73" s="59"/>
      <c r="C73" s="59"/>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59"/>
      <c r="AK73" s="59"/>
      <c r="AL73" s="59"/>
      <c r="AM73" s="59"/>
      <c r="AN73" s="59"/>
      <c r="AO73" s="59"/>
      <c r="AP73" s="59"/>
      <c r="AQ73" s="59"/>
      <c r="AR73" s="59"/>
    </row>
    <row r="74" ht="12.0" customHeight="1">
      <c r="A74" s="59"/>
      <c r="B74" s="59"/>
      <c r="C74" s="59"/>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9"/>
      <c r="AR74" s="59"/>
    </row>
    <row r="75" ht="12.0" customHeight="1">
      <c r="A75" s="59" t="s">
        <v>328</v>
      </c>
      <c r="B75" s="59"/>
      <c r="C75" s="59"/>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c r="AJ75" s="59"/>
      <c r="AK75" s="59"/>
      <c r="AL75" s="59"/>
      <c r="AM75" s="59"/>
      <c r="AN75" s="59"/>
      <c r="AO75" s="59"/>
      <c r="AP75" s="59"/>
      <c r="AQ75" s="59"/>
      <c r="AR75" s="59"/>
    </row>
    <row r="76" ht="12.0" customHeight="1">
      <c r="A76" s="59" t="s">
        <v>329</v>
      </c>
      <c r="B76" s="59"/>
      <c r="C76" s="59"/>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c r="AJ76" s="59"/>
      <c r="AK76" s="59"/>
      <c r="AL76" s="59"/>
      <c r="AM76" s="59"/>
      <c r="AN76" s="59"/>
      <c r="AO76" s="59"/>
      <c r="AP76" s="59"/>
      <c r="AQ76" s="59"/>
      <c r="AR76" s="59"/>
    </row>
    <row r="77" ht="12.0" customHeight="1">
      <c r="A77" s="59" t="s">
        <v>330</v>
      </c>
      <c r="B77" s="59"/>
      <c r="C77" s="59"/>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c r="AJ77" s="59"/>
      <c r="AK77" s="59"/>
      <c r="AL77" s="59"/>
      <c r="AM77" s="59"/>
      <c r="AN77" s="59"/>
      <c r="AO77" s="59"/>
      <c r="AP77" s="59"/>
      <c r="AQ77" s="59"/>
      <c r="AR77" s="59"/>
    </row>
    <row r="78" ht="12.0" customHeight="1">
      <c r="A78" s="59" t="s">
        <v>331</v>
      </c>
      <c r="B78" s="59"/>
      <c r="C78" s="59"/>
      <c r="D78" s="59"/>
      <c r="E78" s="59"/>
      <c r="F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9"/>
      <c r="AR78" s="59"/>
    </row>
    <row r="79" ht="12.0" customHeight="1">
      <c r="A79" s="59" t="s">
        <v>332</v>
      </c>
      <c r="B79" s="59"/>
      <c r="C79" s="59"/>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59"/>
      <c r="AK79" s="59"/>
      <c r="AL79" s="59"/>
      <c r="AM79" s="59"/>
      <c r="AN79" s="59"/>
      <c r="AO79" s="59"/>
      <c r="AP79" s="59"/>
      <c r="AQ79" s="59"/>
      <c r="AR79" s="59"/>
    </row>
    <row r="80" ht="12.0" customHeight="1">
      <c r="A80" s="59"/>
      <c r="B80" s="59"/>
      <c r="C80" s="59"/>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9"/>
      <c r="AR80" s="59"/>
    </row>
    <row r="81" ht="12.0" customHeight="1">
      <c r="A81" s="513"/>
      <c r="B81" s="59" t="s">
        <v>333</v>
      </c>
      <c r="C81" s="59"/>
      <c r="D81" s="59"/>
      <c r="E81" s="59"/>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c r="AR81" s="59"/>
    </row>
    <row r="82" ht="12.0" customHeight="1">
      <c r="A82" s="59"/>
      <c r="B82" s="59"/>
      <c r="C82" s="59"/>
      <c r="D82" s="59"/>
      <c r="E82" s="59"/>
      <c r="F82" s="59"/>
      <c r="G82" s="59"/>
      <c r="H82" s="59"/>
      <c r="I82" s="59"/>
      <c r="J82" s="59"/>
      <c r="K82" s="59"/>
      <c r="L82" s="59"/>
      <c r="M82" s="59"/>
      <c r="N82" s="59"/>
      <c r="O82" s="59"/>
      <c r="P82" s="59"/>
      <c r="Q82" s="59"/>
      <c r="R82" s="59"/>
      <c r="S82" s="59"/>
      <c r="T82" s="59"/>
      <c r="U82" s="59"/>
      <c r="V82" s="59"/>
      <c r="W82" s="59"/>
      <c r="X82" s="59"/>
      <c r="Y82" s="59"/>
      <c r="Z82" s="59"/>
      <c r="AA82" s="59"/>
      <c r="AB82" s="59"/>
      <c r="AC82" s="59"/>
      <c r="AD82" s="59"/>
      <c r="AE82" s="59"/>
      <c r="AF82" s="59"/>
      <c r="AG82" s="59"/>
      <c r="AH82" s="59"/>
      <c r="AI82" s="59"/>
      <c r="AJ82" s="59"/>
      <c r="AK82" s="59"/>
      <c r="AL82" s="59"/>
      <c r="AM82" s="59"/>
      <c r="AN82" s="59"/>
      <c r="AO82" s="59"/>
      <c r="AP82" s="59"/>
      <c r="AQ82" s="59"/>
      <c r="AR82" s="59"/>
    </row>
    <row r="83" ht="12.0" customHeight="1">
      <c r="A83" s="59"/>
      <c r="B83" s="59" t="s">
        <v>334</v>
      </c>
      <c r="C83" s="59"/>
      <c r="D83" s="59"/>
      <c r="E83" s="59"/>
      <c r="F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83" s="59"/>
      <c r="AN83" s="59"/>
      <c r="AO83" s="59"/>
      <c r="AP83" s="59"/>
      <c r="AQ83" s="59"/>
      <c r="AR83" s="59"/>
    </row>
    <row r="84" ht="12.0" customHeight="1">
      <c r="A84" s="59"/>
      <c r="B84" s="59"/>
      <c r="C84" s="59"/>
      <c r="D84" s="59"/>
      <c r="E84" s="59"/>
      <c r="F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row>
    <row r="85" ht="12.0" customHeight="1">
      <c r="A85" s="59"/>
      <c r="B85" s="59"/>
      <c r="C85" s="59"/>
      <c r="D85" s="59"/>
      <c r="E85" s="59"/>
      <c r="F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row>
    <row r="86" ht="12.0" customHeight="1">
      <c r="A86" s="59"/>
      <c r="B86" s="59"/>
      <c r="C86" s="59"/>
      <c r="D86" s="59"/>
      <c r="E86" s="59"/>
      <c r="F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row>
    <row r="87" ht="12.0" customHeight="1">
      <c r="A87" s="59"/>
      <c r="B87" s="59"/>
      <c r="C87" s="59"/>
      <c r="D87" s="59"/>
      <c r="E87" s="59"/>
      <c r="F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c r="AR87" s="59"/>
    </row>
    <row r="88" ht="12.0" customHeight="1">
      <c r="A88" s="59"/>
      <c r="B88" s="59"/>
      <c r="C88" s="59"/>
      <c r="D88" s="59"/>
      <c r="E88" s="59"/>
      <c r="F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9"/>
      <c r="AR88" s="59"/>
    </row>
    <row r="89" ht="12.0" customHeight="1">
      <c r="A89" s="59"/>
      <c r="B89" s="59"/>
      <c r="C89" s="59"/>
      <c r="D89" s="59"/>
      <c r="E89" s="59"/>
      <c r="F89" s="59"/>
      <c r="G89" s="59"/>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c r="AQ89" s="59"/>
      <c r="AR89" s="59"/>
    </row>
    <row r="90" ht="12.0" customHeight="1">
      <c r="A90" s="59"/>
      <c r="B90" s="59"/>
      <c r="C90" s="59"/>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row>
    <row r="91" ht="12.0" customHeight="1">
      <c r="A91" s="59"/>
      <c r="B91" s="59"/>
      <c r="C91" s="59"/>
      <c r="D91" s="59"/>
      <c r="E91" s="59"/>
      <c r="F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c r="AF91" s="59"/>
      <c r="AG91" s="59"/>
      <c r="AH91" s="59"/>
      <c r="AI91" s="59"/>
      <c r="AJ91" s="59"/>
      <c r="AK91" s="59"/>
      <c r="AL91" s="59"/>
      <c r="AM91" s="59"/>
      <c r="AN91" s="59"/>
      <c r="AO91" s="59"/>
      <c r="AP91" s="59"/>
      <c r="AQ91" s="59"/>
      <c r="AR91" s="59"/>
    </row>
    <row r="92" ht="12.0" customHeight="1">
      <c r="A92" s="59"/>
      <c r="B92" s="59"/>
      <c r="C92" s="59"/>
      <c r="D92" s="59"/>
      <c r="E92" s="59"/>
      <c r="F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c r="AR92" s="59"/>
    </row>
    <row r="93" ht="12.0" customHeight="1">
      <c r="A93" s="59"/>
      <c r="B93" s="59"/>
      <c r="C93" s="59"/>
      <c r="D93" s="59"/>
      <c r="E93" s="59"/>
      <c r="F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c r="AR93" s="59"/>
    </row>
    <row r="94" ht="12.0" customHeight="1">
      <c r="A94" s="59"/>
      <c r="B94" s="59"/>
      <c r="C94" s="59"/>
      <c r="D94" s="59"/>
      <c r="E94" s="59"/>
      <c r="F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c r="AJ94" s="59"/>
      <c r="AK94" s="59"/>
      <c r="AL94" s="59"/>
      <c r="AM94" s="59"/>
      <c r="AN94" s="59"/>
      <c r="AO94" s="59"/>
      <c r="AP94" s="59"/>
      <c r="AQ94" s="59"/>
      <c r="AR94" s="59"/>
    </row>
    <row r="95" ht="12.0" customHeight="1">
      <c r="A95" s="59"/>
      <c r="B95" s="59"/>
      <c r="C95" s="59"/>
      <c r="D95" s="59"/>
      <c r="E95" s="59"/>
      <c r="F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c r="AJ95" s="59"/>
      <c r="AK95" s="59"/>
      <c r="AL95" s="59"/>
      <c r="AM95" s="59"/>
      <c r="AN95" s="59"/>
      <c r="AO95" s="59"/>
      <c r="AP95" s="59"/>
      <c r="AQ95" s="59"/>
      <c r="AR95" s="59"/>
    </row>
    <row r="96" ht="12.0" customHeight="1">
      <c r="A96" s="59"/>
      <c r="B96" s="59"/>
      <c r="C96" s="59"/>
      <c r="D96" s="59"/>
      <c r="E96" s="59"/>
      <c r="F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c r="AQ96" s="59"/>
      <c r="AR96" s="59"/>
    </row>
    <row r="97" ht="12.0" customHeight="1">
      <c r="A97" s="59"/>
      <c r="B97" s="59"/>
      <c r="C97" s="59"/>
      <c r="D97" s="59"/>
      <c r="E97" s="59"/>
      <c r="F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c r="AM97" s="59"/>
      <c r="AN97" s="59"/>
      <c r="AO97" s="59"/>
      <c r="AP97" s="59"/>
      <c r="AQ97" s="59"/>
      <c r="AR97" s="59"/>
    </row>
    <row r="98" ht="12.0" customHeight="1">
      <c r="A98" s="59"/>
      <c r="B98" s="59"/>
      <c r="C98" s="59"/>
      <c r="D98" s="59"/>
      <c r="E98" s="59"/>
      <c r="F98" s="59"/>
      <c r="G98" s="59"/>
      <c r="H98" s="59"/>
      <c r="I98" s="59"/>
      <c r="J98" s="59"/>
      <c r="K98" s="59"/>
      <c r="L98" s="59"/>
      <c r="M98" s="59"/>
      <c r="N98" s="59"/>
      <c r="O98" s="59"/>
      <c r="P98" s="59"/>
      <c r="Q98" s="59"/>
      <c r="R98" s="59"/>
      <c r="S98" s="59"/>
      <c r="T98" s="59"/>
      <c r="U98" s="59"/>
      <c r="V98" s="59"/>
      <c r="W98" s="59"/>
      <c r="X98" s="59"/>
      <c r="Y98" s="59"/>
      <c r="Z98" s="59"/>
      <c r="AA98" s="59"/>
      <c r="AB98" s="59"/>
      <c r="AC98" s="59"/>
      <c r="AD98" s="59"/>
      <c r="AE98" s="59"/>
      <c r="AF98" s="59"/>
      <c r="AG98" s="59"/>
      <c r="AH98" s="59"/>
      <c r="AI98" s="59"/>
      <c r="AJ98" s="59"/>
      <c r="AK98" s="59"/>
      <c r="AL98" s="59"/>
      <c r="AM98" s="59"/>
      <c r="AN98" s="59"/>
      <c r="AO98" s="59"/>
      <c r="AP98" s="59"/>
      <c r="AQ98" s="59"/>
      <c r="AR98" s="59"/>
    </row>
    <row r="99" ht="12.0" customHeight="1">
      <c r="A99" s="59"/>
      <c r="B99" s="59"/>
      <c r="C99" s="59"/>
      <c r="D99" s="59"/>
      <c r="E99" s="59"/>
      <c r="F99" s="59"/>
      <c r="G99" s="59"/>
      <c r="H99" s="59"/>
      <c r="I99" s="59"/>
      <c r="J99" s="59"/>
      <c r="K99" s="59"/>
      <c r="L99" s="59"/>
      <c r="M99" s="59"/>
      <c r="N99" s="59"/>
      <c r="O99" s="59"/>
      <c r="P99" s="59"/>
      <c r="Q99" s="59"/>
      <c r="R99" s="59"/>
      <c r="S99" s="59"/>
      <c r="T99" s="59"/>
      <c r="U99" s="59"/>
      <c r="V99" s="59"/>
      <c r="W99" s="59"/>
      <c r="X99" s="59"/>
      <c r="Y99" s="59"/>
      <c r="Z99" s="59"/>
      <c r="AA99" s="59"/>
      <c r="AB99" s="59"/>
      <c r="AC99" s="59"/>
      <c r="AD99" s="59"/>
      <c r="AE99" s="59"/>
      <c r="AF99" s="59"/>
      <c r="AG99" s="59"/>
      <c r="AH99" s="59"/>
      <c r="AI99" s="59"/>
      <c r="AJ99" s="59"/>
      <c r="AK99" s="59"/>
      <c r="AL99" s="59"/>
      <c r="AM99" s="59"/>
      <c r="AN99" s="59"/>
      <c r="AO99" s="59"/>
      <c r="AP99" s="59"/>
      <c r="AQ99" s="59"/>
      <c r="AR99" s="59"/>
    </row>
    <row r="100" ht="12.0" customHeight="1">
      <c r="A100" s="59"/>
      <c r="B100" s="59"/>
      <c r="C100" s="59"/>
      <c r="D100" s="59"/>
      <c r="E100" s="59"/>
      <c r="F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59"/>
      <c r="AQ100" s="59"/>
      <c r="AR100" s="59"/>
    </row>
    <row r="101" ht="12.0" customHeight="1">
      <c r="A101" s="59"/>
      <c r="B101" s="59"/>
      <c r="C101" s="59"/>
      <c r="D101" s="59"/>
      <c r="E101" s="59"/>
      <c r="F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c r="AH101" s="59"/>
      <c r="AI101" s="59"/>
      <c r="AJ101" s="59"/>
      <c r="AK101" s="59"/>
      <c r="AL101" s="59"/>
      <c r="AM101" s="59"/>
      <c r="AN101" s="59"/>
      <c r="AO101" s="59"/>
      <c r="AP101" s="59"/>
      <c r="AQ101" s="59"/>
      <c r="AR101" s="59"/>
    </row>
    <row r="102" ht="12.0" customHeight="1">
      <c r="A102" s="59"/>
      <c r="B102" s="59"/>
      <c r="C102" s="59"/>
      <c r="D102" s="59"/>
      <c r="E102" s="59"/>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c r="AH102" s="59"/>
      <c r="AI102" s="59"/>
      <c r="AJ102" s="59"/>
      <c r="AK102" s="59"/>
      <c r="AL102" s="59"/>
      <c r="AM102" s="59"/>
      <c r="AN102" s="59"/>
      <c r="AO102" s="59"/>
      <c r="AP102" s="59"/>
      <c r="AQ102" s="59"/>
      <c r="AR102" s="59"/>
    </row>
    <row r="103" ht="12.0" customHeight="1">
      <c r="A103" s="59"/>
      <c r="B103" s="59"/>
      <c r="C103" s="59"/>
      <c r="D103" s="59"/>
      <c r="E103" s="59"/>
      <c r="F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9"/>
      <c r="AJ103" s="59"/>
      <c r="AK103" s="59"/>
      <c r="AL103" s="59"/>
      <c r="AM103" s="59"/>
      <c r="AN103" s="59"/>
      <c r="AO103" s="59"/>
      <c r="AP103" s="59"/>
      <c r="AQ103" s="59"/>
      <c r="AR103" s="59"/>
    </row>
    <row r="104" ht="12.0" customHeight="1">
      <c r="A104" s="59"/>
      <c r="B104" s="59"/>
      <c r="C104" s="59"/>
      <c r="D104" s="59"/>
      <c r="E104" s="59"/>
      <c r="F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c r="AR104" s="59"/>
    </row>
    <row r="105" ht="12.0" customHeight="1">
      <c r="A105" s="59"/>
      <c r="B105" s="59"/>
      <c r="C105" s="59"/>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c r="AL105" s="59"/>
      <c r="AM105" s="59"/>
      <c r="AN105" s="59"/>
      <c r="AO105" s="59"/>
      <c r="AP105" s="59"/>
      <c r="AQ105" s="59"/>
      <c r="AR105" s="59"/>
    </row>
    <row r="106" ht="12.0" customHeight="1">
      <c r="A106" s="59"/>
      <c r="B106" s="59"/>
      <c r="C106" s="59"/>
      <c r="D106" s="59"/>
      <c r="E106" s="59"/>
      <c r="F106" s="59"/>
      <c r="G106" s="59"/>
      <c r="H106" s="59"/>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c r="AH106" s="59"/>
      <c r="AI106" s="59"/>
      <c r="AJ106" s="59"/>
      <c r="AK106" s="59"/>
      <c r="AL106" s="59"/>
      <c r="AM106" s="59"/>
      <c r="AN106" s="59"/>
      <c r="AO106" s="59"/>
      <c r="AP106" s="59"/>
      <c r="AQ106" s="59"/>
      <c r="AR106" s="59"/>
    </row>
    <row r="107" ht="12.0" customHeight="1">
      <c r="A107" s="59"/>
      <c r="B107" s="59"/>
      <c r="C107" s="59"/>
      <c r="D107" s="59"/>
      <c r="E107" s="59"/>
      <c r="F107" s="59"/>
      <c r="G107" s="59"/>
      <c r="H107" s="59"/>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c r="AF107" s="59"/>
      <c r="AG107" s="59"/>
      <c r="AH107" s="59"/>
      <c r="AI107" s="59"/>
      <c r="AJ107" s="59"/>
      <c r="AK107" s="59"/>
      <c r="AL107" s="59"/>
      <c r="AM107" s="59"/>
      <c r="AN107" s="59"/>
      <c r="AO107" s="59"/>
      <c r="AP107" s="59"/>
      <c r="AQ107" s="59"/>
      <c r="AR107" s="59"/>
    </row>
    <row r="108" ht="12.0" customHeight="1">
      <c r="A108" s="59"/>
      <c r="B108" s="59"/>
      <c r="C108" s="59"/>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E108" s="59"/>
      <c r="AF108" s="59"/>
      <c r="AG108" s="59"/>
      <c r="AH108" s="59"/>
      <c r="AI108" s="59"/>
      <c r="AJ108" s="59"/>
      <c r="AK108" s="59"/>
      <c r="AL108" s="59"/>
      <c r="AM108" s="59"/>
      <c r="AN108" s="59"/>
      <c r="AO108" s="59"/>
      <c r="AP108" s="59"/>
      <c r="AQ108" s="59"/>
      <c r="AR108" s="59"/>
    </row>
    <row r="109" ht="12.0" customHeight="1">
      <c r="A109" s="59"/>
      <c r="B109" s="59"/>
      <c r="C109" s="59"/>
      <c r="D109" s="59"/>
      <c r="E109" s="59"/>
      <c r="F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c r="AE109" s="59"/>
      <c r="AF109" s="59"/>
      <c r="AG109" s="59"/>
      <c r="AH109" s="59"/>
      <c r="AI109" s="59"/>
      <c r="AJ109" s="59"/>
      <c r="AK109" s="59"/>
      <c r="AL109" s="59"/>
      <c r="AM109" s="59"/>
      <c r="AN109" s="59"/>
      <c r="AO109" s="59"/>
      <c r="AP109" s="59"/>
      <c r="AQ109" s="59"/>
      <c r="AR109" s="59"/>
    </row>
    <row r="110" ht="12.0" customHeight="1">
      <c r="A110" s="59"/>
      <c r="B110" s="59"/>
      <c r="C110" s="59"/>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c r="AH110" s="59"/>
      <c r="AI110" s="59"/>
      <c r="AJ110" s="59"/>
      <c r="AK110" s="59"/>
      <c r="AL110" s="59"/>
      <c r="AM110" s="59"/>
      <c r="AN110" s="59"/>
      <c r="AO110" s="59"/>
      <c r="AP110" s="59"/>
      <c r="AQ110" s="59"/>
      <c r="AR110" s="59"/>
    </row>
    <row r="111" ht="12.0" customHeight="1">
      <c r="A111" s="59"/>
      <c r="B111" s="59"/>
      <c r="C111" s="59"/>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c r="AH111" s="59"/>
      <c r="AI111" s="59"/>
      <c r="AJ111" s="59"/>
      <c r="AK111" s="59"/>
      <c r="AL111" s="59"/>
      <c r="AM111" s="59"/>
      <c r="AN111" s="59"/>
      <c r="AO111" s="59"/>
      <c r="AP111" s="59"/>
      <c r="AQ111" s="59"/>
      <c r="AR111" s="59"/>
    </row>
    <row r="112" ht="12.0" customHeight="1">
      <c r="A112" s="59"/>
      <c r="B112" s="59"/>
      <c r="C112" s="59"/>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9"/>
      <c r="AM112" s="59"/>
      <c r="AN112" s="59"/>
      <c r="AO112" s="59"/>
      <c r="AP112" s="59"/>
      <c r="AQ112" s="59"/>
      <c r="AR112" s="59"/>
    </row>
    <row r="113" ht="12.0" customHeight="1">
      <c r="A113" s="59"/>
      <c r="B113" s="59"/>
      <c r="C113" s="59"/>
      <c r="D113" s="59"/>
      <c r="E113" s="59"/>
      <c r="F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E113" s="59"/>
      <c r="AF113" s="59"/>
      <c r="AG113" s="59"/>
      <c r="AH113" s="59"/>
      <c r="AI113" s="59"/>
      <c r="AJ113" s="59"/>
      <c r="AK113" s="59"/>
      <c r="AL113" s="59"/>
      <c r="AM113" s="59"/>
      <c r="AN113" s="59"/>
      <c r="AO113" s="59"/>
      <c r="AP113" s="59"/>
      <c r="AQ113" s="59"/>
      <c r="AR113" s="59"/>
    </row>
    <row r="114" ht="12.0" customHeight="1">
      <c r="A114" s="59"/>
      <c r="B114" s="59"/>
      <c r="C114" s="59"/>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c r="AH114" s="59"/>
      <c r="AI114" s="59"/>
      <c r="AJ114" s="59"/>
      <c r="AK114" s="59"/>
      <c r="AL114" s="59"/>
      <c r="AM114" s="59"/>
      <c r="AN114" s="59"/>
      <c r="AO114" s="59"/>
      <c r="AP114" s="59"/>
      <c r="AQ114" s="59"/>
      <c r="AR114" s="59"/>
    </row>
    <row r="115" ht="12.0" customHeight="1">
      <c r="A115" s="59"/>
      <c r="B115" s="59"/>
      <c r="C115" s="59"/>
      <c r="D115" s="59"/>
      <c r="E115" s="59"/>
      <c r="F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c r="AH115" s="59"/>
      <c r="AI115" s="59"/>
      <c r="AJ115" s="59"/>
      <c r="AK115" s="59"/>
      <c r="AL115" s="59"/>
      <c r="AM115" s="59"/>
      <c r="AN115" s="59"/>
      <c r="AO115" s="59"/>
      <c r="AP115" s="59"/>
      <c r="AQ115" s="59"/>
      <c r="AR115" s="59"/>
    </row>
    <row r="116" ht="12.0" customHeight="1">
      <c r="A116" s="59"/>
      <c r="B116" s="59"/>
      <c r="C116" s="59"/>
      <c r="D116" s="59"/>
      <c r="E116" s="59"/>
      <c r="F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9"/>
      <c r="AR116" s="59"/>
    </row>
    <row r="117" ht="12.0" customHeight="1">
      <c r="A117" s="59"/>
      <c r="B117" s="59"/>
      <c r="C117" s="59"/>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c r="AJ117" s="59"/>
      <c r="AK117" s="59"/>
      <c r="AL117" s="59"/>
      <c r="AM117" s="59"/>
      <c r="AN117" s="59"/>
      <c r="AO117" s="59"/>
      <c r="AP117" s="59"/>
      <c r="AQ117" s="59"/>
      <c r="AR117" s="59"/>
    </row>
    <row r="118" ht="12.0" customHeight="1">
      <c r="A118" s="59"/>
      <c r="B118" s="59"/>
      <c r="C118" s="59"/>
      <c r="D118" s="59"/>
      <c r="E118" s="59"/>
      <c r="F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c r="AJ118" s="59"/>
      <c r="AK118" s="59"/>
      <c r="AL118" s="59"/>
      <c r="AM118" s="59"/>
      <c r="AN118" s="59"/>
      <c r="AO118" s="59"/>
      <c r="AP118" s="59"/>
      <c r="AQ118" s="59"/>
      <c r="AR118" s="59"/>
    </row>
    <row r="119" ht="12.0" customHeight="1">
      <c r="A119" s="59"/>
      <c r="B119" s="59"/>
      <c r="C119" s="59"/>
      <c r="D119" s="59"/>
      <c r="E119" s="59"/>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59"/>
      <c r="AL119" s="59"/>
      <c r="AM119" s="59"/>
      <c r="AN119" s="59"/>
      <c r="AO119" s="59"/>
      <c r="AP119" s="59"/>
      <c r="AQ119" s="59"/>
      <c r="AR119" s="59"/>
    </row>
    <row r="120" ht="12.0" customHeight="1">
      <c r="A120" s="59"/>
      <c r="B120" s="59"/>
      <c r="C120" s="59"/>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c r="AJ120" s="59"/>
      <c r="AK120" s="59"/>
      <c r="AL120" s="59"/>
      <c r="AM120" s="59"/>
      <c r="AN120" s="59"/>
      <c r="AO120" s="59"/>
      <c r="AP120" s="59"/>
      <c r="AQ120" s="59"/>
      <c r="AR120" s="59"/>
    </row>
    <row r="121" ht="12.0" customHeight="1">
      <c r="A121" s="59"/>
      <c r="B121" s="59"/>
      <c r="C121" s="59"/>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c r="AJ121" s="59"/>
      <c r="AK121" s="59"/>
      <c r="AL121" s="59"/>
      <c r="AM121" s="59"/>
      <c r="AN121" s="59"/>
      <c r="AO121" s="59"/>
      <c r="AP121" s="59"/>
      <c r="AQ121" s="59"/>
      <c r="AR121" s="59"/>
    </row>
    <row r="122" ht="12.0" customHeight="1">
      <c r="A122" s="59"/>
      <c r="B122" s="59"/>
      <c r="C122" s="59"/>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c r="AH122" s="59"/>
      <c r="AI122" s="59"/>
      <c r="AJ122" s="59"/>
      <c r="AK122" s="59"/>
      <c r="AL122" s="59"/>
      <c r="AM122" s="59"/>
      <c r="AN122" s="59"/>
      <c r="AO122" s="59"/>
      <c r="AP122" s="59"/>
      <c r="AQ122" s="59"/>
      <c r="AR122" s="59"/>
    </row>
    <row r="123" ht="12.0" customHeight="1">
      <c r="A123" s="59"/>
      <c r="B123" s="59"/>
      <c r="C123" s="59"/>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c r="AH123" s="59"/>
      <c r="AI123" s="59"/>
      <c r="AJ123" s="59"/>
      <c r="AK123" s="59"/>
      <c r="AL123" s="59"/>
      <c r="AM123" s="59"/>
      <c r="AN123" s="59"/>
      <c r="AO123" s="59"/>
      <c r="AP123" s="59"/>
      <c r="AQ123" s="59"/>
      <c r="AR123" s="59"/>
    </row>
    <row r="124" ht="12.0" customHeight="1">
      <c r="A124" s="59"/>
      <c r="B124" s="59"/>
      <c r="C124" s="59"/>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c r="AH124" s="59"/>
      <c r="AI124" s="59"/>
      <c r="AJ124" s="59"/>
      <c r="AK124" s="59"/>
      <c r="AL124" s="59"/>
      <c r="AM124" s="59"/>
      <c r="AN124" s="59"/>
      <c r="AO124" s="59"/>
      <c r="AP124" s="59"/>
      <c r="AQ124" s="59"/>
      <c r="AR124" s="59"/>
    </row>
    <row r="125" ht="12.0" customHeight="1">
      <c r="A125" s="59"/>
      <c r="B125" s="59"/>
      <c r="C125" s="59"/>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59"/>
      <c r="AK125" s="59"/>
      <c r="AL125" s="59"/>
      <c r="AM125" s="59"/>
      <c r="AN125" s="59"/>
      <c r="AO125" s="59"/>
      <c r="AP125" s="59"/>
      <c r="AQ125" s="59"/>
      <c r="AR125" s="59"/>
    </row>
    <row r="126" ht="12.0" customHeight="1">
      <c r="A126" s="59"/>
      <c r="B126" s="59"/>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59"/>
      <c r="AK126" s="59"/>
      <c r="AL126" s="59"/>
      <c r="AM126" s="59"/>
      <c r="AN126" s="59"/>
      <c r="AO126" s="59"/>
      <c r="AP126" s="59"/>
      <c r="AQ126" s="59"/>
      <c r="AR126" s="59"/>
    </row>
    <row r="127" ht="12.0" customHeight="1">
      <c r="A127" s="59"/>
      <c r="B127" s="59"/>
      <c r="C127" s="59"/>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c r="AJ127" s="59"/>
      <c r="AK127" s="59"/>
      <c r="AL127" s="59"/>
      <c r="AM127" s="59"/>
      <c r="AN127" s="59"/>
      <c r="AO127" s="59"/>
      <c r="AP127" s="59"/>
      <c r="AQ127" s="59"/>
      <c r="AR127" s="59"/>
    </row>
    <row r="128" ht="12.0" customHeight="1">
      <c r="A128" s="59"/>
      <c r="B128" s="59"/>
      <c r="C128" s="59"/>
      <c r="D128" s="59"/>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59"/>
      <c r="AK128" s="59"/>
      <c r="AL128" s="59"/>
      <c r="AM128" s="59"/>
      <c r="AN128" s="59"/>
      <c r="AO128" s="59"/>
      <c r="AP128" s="59"/>
      <c r="AQ128" s="59"/>
      <c r="AR128" s="59"/>
    </row>
    <row r="129" ht="12.0" customHeight="1">
      <c r="A129" s="59"/>
      <c r="B129" s="59"/>
      <c r="C129" s="59"/>
      <c r="D129" s="59"/>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59"/>
      <c r="AK129" s="59"/>
      <c r="AL129" s="59"/>
      <c r="AM129" s="59"/>
      <c r="AN129" s="59"/>
      <c r="AO129" s="59"/>
      <c r="AP129" s="59"/>
      <c r="AQ129" s="59"/>
      <c r="AR129" s="59"/>
    </row>
    <row r="130" ht="12.0" customHeight="1">
      <c r="A130" s="59"/>
      <c r="B130" s="59"/>
      <c r="C130" s="59"/>
      <c r="D130" s="59"/>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c r="AH130" s="59"/>
      <c r="AI130" s="59"/>
      <c r="AJ130" s="59"/>
      <c r="AK130" s="59"/>
      <c r="AL130" s="59"/>
      <c r="AM130" s="59"/>
      <c r="AN130" s="59"/>
      <c r="AO130" s="59"/>
      <c r="AP130" s="59"/>
      <c r="AQ130" s="59"/>
      <c r="AR130" s="59"/>
    </row>
    <row r="131" ht="12.0" customHeight="1">
      <c r="A131" s="59"/>
      <c r="B131" s="59"/>
      <c r="C131" s="59"/>
      <c r="D131" s="59"/>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59"/>
      <c r="AK131" s="59"/>
      <c r="AL131" s="59"/>
      <c r="AM131" s="59"/>
      <c r="AN131" s="59"/>
      <c r="AO131" s="59"/>
      <c r="AP131" s="59"/>
      <c r="AQ131" s="59"/>
      <c r="AR131" s="59"/>
    </row>
    <row r="132" ht="12.0" customHeight="1">
      <c r="A132" s="59"/>
      <c r="B132" s="59"/>
      <c r="C132" s="59"/>
      <c r="D132" s="59"/>
      <c r="E132" s="59"/>
      <c r="F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c r="AH132" s="59"/>
      <c r="AI132" s="59"/>
      <c r="AJ132" s="59"/>
      <c r="AK132" s="59"/>
      <c r="AL132" s="59"/>
      <c r="AM132" s="59"/>
      <c r="AN132" s="59"/>
      <c r="AO132" s="59"/>
      <c r="AP132" s="59"/>
      <c r="AQ132" s="59"/>
      <c r="AR132" s="59"/>
    </row>
    <row r="133" ht="12.0" customHeight="1">
      <c r="A133" s="59"/>
      <c r="B133" s="59"/>
      <c r="C133" s="59"/>
      <c r="D133" s="59"/>
      <c r="E133" s="59"/>
      <c r="F133" s="59"/>
      <c r="G133" s="59"/>
      <c r="H133" s="59"/>
      <c r="I133" s="59"/>
      <c r="J133" s="59"/>
      <c r="K133" s="59"/>
      <c r="L133" s="59"/>
      <c r="M133" s="59"/>
      <c r="N133" s="59"/>
      <c r="O133" s="59"/>
      <c r="P133" s="59"/>
      <c r="Q133" s="59"/>
      <c r="R133" s="59"/>
      <c r="S133" s="59"/>
      <c r="T133" s="59"/>
      <c r="U133" s="59"/>
      <c r="V133" s="59"/>
      <c r="W133" s="59"/>
      <c r="X133" s="59"/>
      <c r="Y133" s="59"/>
      <c r="Z133" s="59"/>
      <c r="AA133" s="59"/>
      <c r="AB133" s="59"/>
      <c r="AC133" s="59"/>
      <c r="AD133" s="59"/>
      <c r="AE133" s="59"/>
      <c r="AF133" s="59"/>
      <c r="AG133" s="59"/>
      <c r="AH133" s="59"/>
      <c r="AI133" s="59"/>
      <c r="AJ133" s="59"/>
      <c r="AK133" s="59"/>
      <c r="AL133" s="59"/>
      <c r="AM133" s="59"/>
      <c r="AN133" s="59"/>
      <c r="AO133" s="59"/>
      <c r="AP133" s="59"/>
      <c r="AQ133" s="59"/>
      <c r="AR133" s="59"/>
    </row>
    <row r="134" ht="12.0" customHeight="1">
      <c r="A134" s="59"/>
      <c r="B134" s="59"/>
      <c r="C134" s="59"/>
      <c r="D134" s="59"/>
      <c r="E134" s="59"/>
      <c r="F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59"/>
      <c r="AE134" s="59"/>
      <c r="AF134" s="59"/>
      <c r="AG134" s="59"/>
      <c r="AH134" s="59"/>
      <c r="AI134" s="59"/>
      <c r="AJ134" s="59"/>
      <c r="AK134" s="59"/>
      <c r="AL134" s="59"/>
      <c r="AM134" s="59"/>
      <c r="AN134" s="59"/>
      <c r="AO134" s="59"/>
      <c r="AP134" s="59"/>
      <c r="AQ134" s="59"/>
      <c r="AR134" s="59"/>
    </row>
    <row r="135" ht="12.0" customHeight="1">
      <c r="A135" s="59"/>
      <c r="B135" s="59"/>
      <c r="C135" s="59"/>
      <c r="D135" s="59"/>
      <c r="E135" s="59"/>
      <c r="F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c r="AE135" s="59"/>
      <c r="AF135" s="59"/>
      <c r="AG135" s="59"/>
      <c r="AH135" s="59"/>
      <c r="AI135" s="59"/>
      <c r="AJ135" s="59"/>
      <c r="AK135" s="59"/>
      <c r="AL135" s="59"/>
      <c r="AM135" s="59"/>
      <c r="AN135" s="59"/>
      <c r="AO135" s="59"/>
      <c r="AP135" s="59"/>
      <c r="AQ135" s="59"/>
      <c r="AR135" s="59"/>
    </row>
    <row r="136" ht="12.0" customHeight="1">
      <c r="A136" s="59"/>
      <c r="B136" s="59"/>
      <c r="C136" s="59"/>
      <c r="D136" s="59"/>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c r="AH136" s="59"/>
      <c r="AI136" s="59"/>
      <c r="AJ136" s="59"/>
      <c r="AK136" s="59"/>
      <c r="AL136" s="59"/>
      <c r="AM136" s="59"/>
      <c r="AN136" s="59"/>
      <c r="AO136" s="59"/>
      <c r="AP136" s="59"/>
      <c r="AQ136" s="59"/>
      <c r="AR136" s="59"/>
    </row>
    <row r="137" ht="12.0" customHeight="1">
      <c r="A137" s="59"/>
      <c r="B137" s="59"/>
      <c r="C137" s="59"/>
      <c r="D137" s="59"/>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c r="AJ137" s="59"/>
      <c r="AK137" s="59"/>
      <c r="AL137" s="59"/>
      <c r="AM137" s="59"/>
      <c r="AN137" s="59"/>
      <c r="AO137" s="59"/>
      <c r="AP137" s="59"/>
      <c r="AQ137" s="59"/>
      <c r="AR137" s="59"/>
    </row>
    <row r="138" ht="12.0" customHeight="1">
      <c r="A138" s="59"/>
      <c r="B138" s="59"/>
      <c r="C138" s="59"/>
      <c r="D138" s="59"/>
      <c r="E138" s="59"/>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c r="AH138" s="59"/>
      <c r="AI138" s="59"/>
      <c r="AJ138" s="59"/>
      <c r="AK138" s="59"/>
      <c r="AL138" s="59"/>
      <c r="AM138" s="59"/>
      <c r="AN138" s="59"/>
      <c r="AO138" s="59"/>
      <c r="AP138" s="59"/>
      <c r="AQ138" s="59"/>
      <c r="AR138" s="59"/>
    </row>
    <row r="139" ht="12.0" customHeight="1">
      <c r="A139" s="59"/>
      <c r="B139" s="59"/>
      <c r="C139" s="59"/>
      <c r="D139" s="59"/>
      <c r="E139" s="59"/>
      <c r="F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c r="AH139" s="59"/>
      <c r="AI139" s="59"/>
      <c r="AJ139" s="59"/>
      <c r="AK139" s="59"/>
      <c r="AL139" s="59"/>
      <c r="AM139" s="59"/>
      <c r="AN139" s="59"/>
      <c r="AO139" s="59"/>
      <c r="AP139" s="59"/>
      <c r="AQ139" s="59"/>
      <c r="AR139" s="59"/>
    </row>
    <row r="140" ht="12.0" customHeight="1">
      <c r="A140" s="59"/>
      <c r="B140" s="59"/>
      <c r="C140" s="59"/>
      <c r="D140" s="59"/>
      <c r="E140" s="59"/>
      <c r="F140" s="59"/>
      <c r="G140" s="59"/>
      <c r="H140" s="59"/>
      <c r="I140" s="59"/>
      <c r="J140" s="59"/>
      <c r="K140" s="59"/>
      <c r="L140" s="59"/>
      <c r="M140" s="59"/>
      <c r="N140" s="59"/>
      <c r="O140" s="59"/>
      <c r="P140" s="59"/>
      <c r="Q140" s="59"/>
      <c r="R140" s="59"/>
      <c r="S140" s="59"/>
      <c r="T140" s="59"/>
      <c r="U140" s="59"/>
      <c r="V140" s="59"/>
      <c r="W140" s="59"/>
      <c r="X140" s="59"/>
      <c r="Y140" s="59"/>
      <c r="Z140" s="59"/>
      <c r="AA140" s="59"/>
      <c r="AB140" s="59"/>
      <c r="AC140" s="59"/>
      <c r="AD140" s="59"/>
      <c r="AE140" s="59"/>
      <c r="AF140" s="59"/>
      <c r="AG140" s="59"/>
      <c r="AH140" s="59"/>
      <c r="AI140" s="59"/>
      <c r="AJ140" s="59"/>
      <c r="AK140" s="59"/>
      <c r="AL140" s="59"/>
      <c r="AM140" s="59"/>
      <c r="AN140" s="59"/>
      <c r="AO140" s="59"/>
      <c r="AP140" s="59"/>
      <c r="AQ140" s="59"/>
      <c r="AR140" s="59"/>
    </row>
    <row r="141" ht="12.0" customHeight="1">
      <c r="A141" s="59"/>
      <c r="B141" s="59"/>
      <c r="C141" s="59"/>
      <c r="D141" s="59"/>
      <c r="E141" s="59"/>
      <c r="F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c r="AH141" s="59"/>
      <c r="AI141" s="59"/>
      <c r="AJ141" s="59"/>
      <c r="AK141" s="59"/>
      <c r="AL141" s="59"/>
      <c r="AM141" s="59"/>
      <c r="AN141" s="59"/>
      <c r="AO141" s="59"/>
      <c r="AP141" s="59"/>
      <c r="AQ141" s="59"/>
      <c r="AR141" s="59"/>
    </row>
    <row r="142" ht="12.0" customHeight="1">
      <c r="A142" s="59"/>
      <c r="B142" s="59"/>
      <c r="C142" s="59"/>
      <c r="D142" s="59"/>
      <c r="E142" s="59"/>
      <c r="F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c r="AD142" s="59"/>
      <c r="AE142" s="59"/>
      <c r="AF142" s="59"/>
      <c r="AG142" s="59"/>
      <c r="AH142" s="59"/>
      <c r="AI142" s="59"/>
      <c r="AJ142" s="59"/>
      <c r="AK142" s="59"/>
      <c r="AL142" s="59"/>
      <c r="AM142" s="59"/>
      <c r="AN142" s="59"/>
      <c r="AO142" s="59"/>
      <c r="AP142" s="59"/>
      <c r="AQ142" s="59"/>
      <c r="AR142" s="59"/>
    </row>
    <row r="143" ht="12.0" customHeight="1">
      <c r="A143" s="59"/>
      <c r="B143" s="59"/>
      <c r="C143" s="59"/>
      <c r="D143" s="59"/>
      <c r="E143" s="59"/>
      <c r="F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c r="AD143" s="59"/>
      <c r="AE143" s="59"/>
      <c r="AF143" s="59"/>
      <c r="AG143" s="59"/>
      <c r="AH143" s="59"/>
      <c r="AI143" s="59"/>
      <c r="AJ143" s="59"/>
      <c r="AK143" s="59"/>
      <c r="AL143" s="59"/>
      <c r="AM143" s="59"/>
      <c r="AN143" s="59"/>
      <c r="AO143" s="59"/>
      <c r="AP143" s="59"/>
      <c r="AQ143" s="59"/>
      <c r="AR143" s="59"/>
    </row>
    <row r="144" ht="12.0" customHeight="1">
      <c r="A144" s="59"/>
      <c r="B144" s="59"/>
      <c r="C144" s="59"/>
      <c r="D144" s="59"/>
      <c r="E144" s="59"/>
      <c r="F144" s="59"/>
      <c r="G144" s="59"/>
      <c r="H144" s="59"/>
      <c r="I144" s="59"/>
      <c r="J144" s="59"/>
      <c r="K144" s="59"/>
      <c r="L144" s="59"/>
      <c r="M144" s="59"/>
      <c r="N144" s="59"/>
      <c r="O144" s="59"/>
      <c r="P144" s="59"/>
      <c r="Q144" s="59"/>
      <c r="R144" s="59"/>
      <c r="S144" s="59"/>
      <c r="T144" s="59"/>
      <c r="U144" s="59"/>
      <c r="V144" s="59"/>
      <c r="W144" s="59"/>
      <c r="X144" s="59"/>
      <c r="Y144" s="59"/>
      <c r="Z144" s="59"/>
      <c r="AA144" s="59"/>
      <c r="AB144" s="59"/>
      <c r="AC144" s="59"/>
      <c r="AD144" s="59"/>
      <c r="AE144" s="59"/>
      <c r="AF144" s="59"/>
      <c r="AG144" s="59"/>
      <c r="AH144" s="59"/>
      <c r="AI144" s="59"/>
      <c r="AJ144" s="59"/>
      <c r="AK144" s="59"/>
      <c r="AL144" s="59"/>
      <c r="AM144" s="59"/>
      <c r="AN144" s="59"/>
      <c r="AO144" s="59"/>
      <c r="AP144" s="59"/>
      <c r="AQ144" s="59"/>
      <c r="AR144" s="59"/>
    </row>
    <row r="145" ht="12.0" customHeight="1">
      <c r="A145" s="59"/>
      <c r="B145" s="59"/>
      <c r="C145" s="59"/>
      <c r="D145" s="59"/>
      <c r="E145" s="59"/>
      <c r="F145" s="5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c r="AD145" s="59"/>
      <c r="AE145" s="59"/>
      <c r="AF145" s="59"/>
      <c r="AG145" s="59"/>
      <c r="AH145" s="59"/>
      <c r="AI145" s="59"/>
      <c r="AJ145" s="59"/>
      <c r="AK145" s="59"/>
      <c r="AL145" s="59"/>
      <c r="AM145" s="59"/>
      <c r="AN145" s="59"/>
      <c r="AO145" s="59"/>
      <c r="AP145" s="59"/>
      <c r="AQ145" s="59"/>
      <c r="AR145" s="59"/>
    </row>
    <row r="146" ht="12.0" customHeight="1">
      <c r="A146" s="59"/>
      <c r="B146" s="59"/>
      <c r="C146" s="59"/>
      <c r="D146" s="59"/>
      <c r="E146" s="59"/>
      <c r="F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c r="AD146" s="59"/>
      <c r="AE146" s="59"/>
      <c r="AF146" s="59"/>
      <c r="AG146" s="59"/>
      <c r="AH146" s="59"/>
      <c r="AI146" s="59"/>
      <c r="AJ146" s="59"/>
      <c r="AK146" s="59"/>
      <c r="AL146" s="59"/>
      <c r="AM146" s="59"/>
      <c r="AN146" s="59"/>
      <c r="AO146" s="59"/>
      <c r="AP146" s="59"/>
      <c r="AQ146" s="59"/>
      <c r="AR146" s="59"/>
    </row>
    <row r="147" ht="12.0" customHeight="1">
      <c r="A147" s="59"/>
      <c r="B147" s="59"/>
      <c r="C147" s="59"/>
      <c r="D147" s="59"/>
      <c r="E147" s="59"/>
      <c r="F147" s="59"/>
      <c r="G147" s="59"/>
      <c r="H147" s="59"/>
      <c r="I147" s="59"/>
      <c r="J147" s="59"/>
      <c r="K147" s="59"/>
      <c r="L147" s="59"/>
      <c r="M147" s="59"/>
      <c r="N147" s="59"/>
      <c r="O147" s="59"/>
      <c r="P147" s="59"/>
      <c r="Q147" s="59"/>
      <c r="R147" s="59"/>
      <c r="S147" s="59"/>
      <c r="T147" s="59"/>
      <c r="U147" s="59"/>
      <c r="V147" s="59"/>
      <c r="W147" s="59"/>
      <c r="X147" s="59"/>
      <c r="Y147" s="59"/>
      <c r="Z147" s="59"/>
      <c r="AA147" s="59"/>
      <c r="AB147" s="59"/>
      <c r="AC147" s="59"/>
      <c r="AD147" s="59"/>
      <c r="AE147" s="59"/>
      <c r="AF147" s="59"/>
      <c r="AG147" s="59"/>
      <c r="AH147" s="59"/>
      <c r="AI147" s="59"/>
      <c r="AJ147" s="59"/>
      <c r="AK147" s="59"/>
      <c r="AL147" s="59"/>
      <c r="AM147" s="59"/>
      <c r="AN147" s="59"/>
      <c r="AO147" s="59"/>
      <c r="AP147" s="59"/>
      <c r="AQ147" s="59"/>
      <c r="AR147" s="59"/>
    </row>
    <row r="148" ht="12.0" customHeight="1">
      <c r="A148" s="59"/>
      <c r="B148" s="59"/>
      <c r="C148" s="59"/>
      <c r="D148" s="59"/>
      <c r="E148" s="59"/>
      <c r="F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E148" s="59"/>
      <c r="AF148" s="59"/>
      <c r="AG148" s="59"/>
      <c r="AH148" s="59"/>
      <c r="AI148" s="59"/>
      <c r="AJ148" s="59"/>
      <c r="AK148" s="59"/>
      <c r="AL148" s="59"/>
      <c r="AM148" s="59"/>
      <c r="AN148" s="59"/>
      <c r="AO148" s="59"/>
      <c r="AP148" s="59"/>
      <c r="AQ148" s="59"/>
      <c r="AR148" s="59"/>
    </row>
    <row r="149" ht="12.0" customHeight="1">
      <c r="A149" s="59"/>
      <c r="B149" s="59"/>
      <c r="C149" s="59"/>
      <c r="D149" s="59"/>
      <c r="E149" s="59"/>
      <c r="F149" s="59"/>
      <c r="G149" s="59"/>
      <c r="H149" s="59"/>
      <c r="I149" s="59"/>
      <c r="J149" s="59"/>
      <c r="K149" s="59"/>
      <c r="L149" s="59"/>
      <c r="M149" s="59"/>
      <c r="N149" s="59"/>
      <c r="O149" s="59"/>
      <c r="P149" s="59"/>
      <c r="Q149" s="59"/>
      <c r="R149" s="59"/>
      <c r="S149" s="59"/>
      <c r="T149" s="59"/>
      <c r="U149" s="59"/>
      <c r="V149" s="59"/>
      <c r="W149" s="59"/>
      <c r="X149" s="59"/>
      <c r="Y149" s="59"/>
      <c r="Z149" s="59"/>
      <c r="AA149" s="59"/>
      <c r="AB149" s="59"/>
      <c r="AC149" s="59"/>
      <c r="AD149" s="59"/>
      <c r="AE149" s="59"/>
      <c r="AF149" s="59"/>
      <c r="AG149" s="59"/>
      <c r="AH149" s="59"/>
      <c r="AI149" s="59"/>
      <c r="AJ149" s="59"/>
      <c r="AK149" s="59"/>
      <c r="AL149" s="59"/>
      <c r="AM149" s="59"/>
      <c r="AN149" s="59"/>
      <c r="AO149" s="59"/>
      <c r="AP149" s="59"/>
      <c r="AQ149" s="59"/>
      <c r="AR149" s="59"/>
    </row>
    <row r="150" ht="12.0" customHeight="1">
      <c r="A150" s="59"/>
      <c r="B150" s="59"/>
      <c r="C150" s="59"/>
      <c r="D150" s="59"/>
      <c r="E150" s="59"/>
      <c r="F150" s="59"/>
      <c r="G150" s="59"/>
      <c r="H150" s="59"/>
      <c r="I150" s="59"/>
      <c r="J150" s="59"/>
      <c r="K150" s="59"/>
      <c r="L150" s="59"/>
      <c r="M150" s="59"/>
      <c r="N150" s="59"/>
      <c r="O150" s="59"/>
      <c r="P150" s="59"/>
      <c r="Q150" s="59"/>
      <c r="R150" s="59"/>
      <c r="S150" s="59"/>
      <c r="T150" s="59"/>
      <c r="U150" s="59"/>
      <c r="V150" s="59"/>
      <c r="W150" s="59"/>
      <c r="X150" s="59"/>
      <c r="Y150" s="59"/>
      <c r="Z150" s="59"/>
      <c r="AA150" s="59"/>
      <c r="AB150" s="59"/>
      <c r="AC150" s="59"/>
      <c r="AD150" s="59"/>
      <c r="AE150" s="59"/>
      <c r="AF150" s="59"/>
      <c r="AG150" s="59"/>
      <c r="AH150" s="59"/>
      <c r="AI150" s="59"/>
      <c r="AJ150" s="59"/>
      <c r="AK150" s="59"/>
      <c r="AL150" s="59"/>
      <c r="AM150" s="59"/>
      <c r="AN150" s="59"/>
      <c r="AO150" s="59"/>
      <c r="AP150" s="59"/>
      <c r="AQ150" s="59"/>
      <c r="AR150" s="59"/>
    </row>
    <row r="151" ht="12.0" customHeight="1">
      <c r="A151" s="59"/>
      <c r="B151" s="59"/>
      <c r="C151" s="59"/>
      <c r="D151" s="59"/>
      <c r="E151" s="59"/>
      <c r="F151" s="59"/>
      <c r="G151" s="59"/>
      <c r="H151" s="59"/>
      <c r="I151" s="59"/>
      <c r="J151" s="59"/>
      <c r="K151" s="59"/>
      <c r="L151" s="59"/>
      <c r="M151" s="59"/>
      <c r="N151" s="59"/>
      <c r="O151" s="59"/>
      <c r="P151" s="59"/>
      <c r="Q151" s="59"/>
      <c r="R151" s="59"/>
      <c r="S151" s="59"/>
      <c r="T151" s="59"/>
      <c r="U151" s="59"/>
      <c r="V151" s="59"/>
      <c r="W151" s="59"/>
      <c r="X151" s="59"/>
      <c r="Y151" s="59"/>
      <c r="Z151" s="59"/>
      <c r="AA151" s="59"/>
      <c r="AB151" s="59"/>
      <c r="AC151" s="59"/>
      <c r="AD151" s="59"/>
      <c r="AE151" s="59"/>
      <c r="AF151" s="59"/>
      <c r="AG151" s="59"/>
      <c r="AH151" s="59"/>
      <c r="AI151" s="59"/>
      <c r="AJ151" s="59"/>
      <c r="AK151" s="59"/>
      <c r="AL151" s="59"/>
      <c r="AM151" s="59"/>
      <c r="AN151" s="59"/>
      <c r="AO151" s="59"/>
      <c r="AP151" s="59"/>
      <c r="AQ151" s="59"/>
      <c r="AR151" s="59"/>
    </row>
    <row r="152" ht="12.0" customHeight="1">
      <c r="A152" s="59"/>
      <c r="B152" s="59"/>
      <c r="C152" s="59"/>
      <c r="D152" s="59"/>
      <c r="E152" s="59"/>
      <c r="F152" s="59"/>
      <c r="G152" s="59"/>
      <c r="H152" s="59"/>
      <c r="I152" s="59"/>
      <c r="J152" s="59"/>
      <c r="K152" s="59"/>
      <c r="L152" s="59"/>
      <c r="M152" s="59"/>
      <c r="N152" s="59"/>
      <c r="O152" s="59"/>
      <c r="P152" s="59"/>
      <c r="Q152" s="59"/>
      <c r="R152" s="59"/>
      <c r="S152" s="59"/>
      <c r="T152" s="59"/>
      <c r="U152" s="59"/>
      <c r="V152" s="59"/>
      <c r="W152" s="59"/>
      <c r="X152" s="59"/>
      <c r="Y152" s="59"/>
      <c r="Z152" s="59"/>
      <c r="AA152" s="59"/>
      <c r="AB152" s="59"/>
      <c r="AC152" s="59"/>
      <c r="AD152" s="59"/>
      <c r="AE152" s="59"/>
      <c r="AF152" s="59"/>
      <c r="AG152" s="59"/>
      <c r="AH152" s="59"/>
      <c r="AI152" s="59"/>
      <c r="AJ152" s="59"/>
      <c r="AK152" s="59"/>
      <c r="AL152" s="59"/>
      <c r="AM152" s="59"/>
      <c r="AN152" s="59"/>
      <c r="AO152" s="59"/>
      <c r="AP152" s="59"/>
      <c r="AQ152" s="59"/>
      <c r="AR152" s="59"/>
    </row>
    <row r="153" ht="12.0" customHeight="1">
      <c r="A153" s="59"/>
      <c r="B153" s="59"/>
      <c r="C153" s="59"/>
      <c r="D153" s="59"/>
      <c r="E153" s="59"/>
      <c r="F153" s="59"/>
      <c r="G153" s="59"/>
      <c r="H153" s="59"/>
      <c r="I153" s="59"/>
      <c r="J153" s="59"/>
      <c r="K153" s="59"/>
      <c r="L153" s="59"/>
      <c r="M153" s="59"/>
      <c r="N153" s="59"/>
      <c r="O153" s="59"/>
      <c r="P153" s="59"/>
      <c r="Q153" s="59"/>
      <c r="R153" s="59"/>
      <c r="S153" s="59"/>
      <c r="T153" s="59"/>
      <c r="U153" s="59"/>
      <c r="V153" s="59"/>
      <c r="W153" s="59"/>
      <c r="X153" s="59"/>
      <c r="Y153" s="59"/>
      <c r="Z153" s="59"/>
      <c r="AA153" s="59"/>
      <c r="AB153" s="59"/>
      <c r="AC153" s="59"/>
      <c r="AD153" s="59"/>
      <c r="AE153" s="59"/>
      <c r="AF153" s="59"/>
      <c r="AG153" s="59"/>
      <c r="AH153" s="59"/>
      <c r="AI153" s="59"/>
      <c r="AJ153" s="59"/>
      <c r="AK153" s="59"/>
      <c r="AL153" s="59"/>
      <c r="AM153" s="59"/>
      <c r="AN153" s="59"/>
      <c r="AO153" s="59"/>
      <c r="AP153" s="59"/>
      <c r="AQ153" s="59"/>
      <c r="AR153" s="59"/>
    </row>
    <row r="154" ht="12.0" customHeight="1">
      <c r="A154" s="59"/>
      <c r="B154" s="59"/>
      <c r="C154" s="59"/>
      <c r="D154" s="59"/>
      <c r="E154" s="59"/>
      <c r="F154" s="59"/>
      <c r="G154" s="59"/>
      <c r="H154" s="59"/>
      <c r="I154" s="59"/>
      <c r="J154" s="59"/>
      <c r="K154" s="59"/>
      <c r="L154" s="59"/>
      <c r="M154" s="59"/>
      <c r="N154" s="59"/>
      <c r="O154" s="59"/>
      <c r="P154" s="59"/>
      <c r="Q154" s="59"/>
      <c r="R154" s="59"/>
      <c r="S154" s="59"/>
      <c r="T154" s="59"/>
      <c r="U154" s="59"/>
      <c r="V154" s="59"/>
      <c r="W154" s="59"/>
      <c r="X154" s="59"/>
      <c r="Y154" s="59"/>
      <c r="Z154" s="59"/>
      <c r="AA154" s="59"/>
      <c r="AB154" s="59"/>
      <c r="AC154" s="59"/>
      <c r="AD154" s="59"/>
      <c r="AE154" s="59"/>
      <c r="AF154" s="59"/>
      <c r="AG154" s="59"/>
      <c r="AH154" s="59"/>
      <c r="AI154" s="59"/>
      <c r="AJ154" s="59"/>
      <c r="AK154" s="59"/>
      <c r="AL154" s="59"/>
      <c r="AM154" s="59"/>
      <c r="AN154" s="59"/>
      <c r="AO154" s="59"/>
      <c r="AP154" s="59"/>
      <c r="AQ154" s="59"/>
      <c r="AR154" s="59"/>
    </row>
    <row r="155" ht="12.0" customHeight="1">
      <c r="A155" s="59"/>
      <c r="B155" s="59"/>
      <c r="C155" s="59"/>
      <c r="D155" s="59"/>
      <c r="E155" s="59"/>
      <c r="F155" s="59"/>
      <c r="G155" s="59"/>
      <c r="H155" s="59"/>
      <c r="I155" s="59"/>
      <c r="J155" s="59"/>
      <c r="K155" s="59"/>
      <c r="L155" s="59"/>
      <c r="M155" s="59"/>
      <c r="N155" s="59"/>
      <c r="O155" s="59"/>
      <c r="P155" s="59"/>
      <c r="Q155" s="59"/>
      <c r="R155" s="59"/>
      <c r="S155" s="59"/>
      <c r="T155" s="59"/>
      <c r="U155" s="59"/>
      <c r="V155" s="59"/>
      <c r="W155" s="59"/>
      <c r="X155" s="59"/>
      <c r="Y155" s="59"/>
      <c r="Z155" s="59"/>
      <c r="AA155" s="59"/>
      <c r="AB155" s="59"/>
      <c r="AC155" s="59"/>
      <c r="AD155" s="59"/>
      <c r="AE155" s="59"/>
      <c r="AF155" s="59"/>
      <c r="AG155" s="59"/>
      <c r="AH155" s="59"/>
      <c r="AI155" s="59"/>
      <c r="AJ155" s="59"/>
      <c r="AK155" s="59"/>
      <c r="AL155" s="59"/>
      <c r="AM155" s="59"/>
      <c r="AN155" s="59"/>
      <c r="AO155" s="59"/>
      <c r="AP155" s="59"/>
      <c r="AQ155" s="59"/>
      <c r="AR155" s="59"/>
    </row>
    <row r="156" ht="12.0" customHeight="1">
      <c r="A156" s="59"/>
      <c r="B156" s="59"/>
      <c r="C156" s="59"/>
      <c r="D156" s="59"/>
      <c r="E156" s="59"/>
      <c r="F156" s="59"/>
      <c r="G156" s="59"/>
      <c r="H156" s="59"/>
      <c r="I156" s="59"/>
      <c r="J156" s="59"/>
      <c r="K156" s="59"/>
      <c r="L156" s="59"/>
      <c r="M156" s="59"/>
      <c r="N156" s="59"/>
      <c r="O156" s="59"/>
      <c r="P156" s="59"/>
      <c r="Q156" s="59"/>
      <c r="R156" s="59"/>
      <c r="S156" s="59"/>
      <c r="T156" s="59"/>
      <c r="U156" s="59"/>
      <c r="V156" s="59"/>
      <c r="W156" s="59"/>
      <c r="X156" s="59"/>
      <c r="Y156" s="59"/>
      <c r="Z156" s="59"/>
      <c r="AA156" s="59"/>
      <c r="AB156" s="59"/>
      <c r="AC156" s="59"/>
      <c r="AD156" s="59"/>
      <c r="AE156" s="59"/>
      <c r="AF156" s="59"/>
      <c r="AG156" s="59"/>
      <c r="AH156" s="59"/>
      <c r="AI156" s="59"/>
      <c r="AJ156" s="59"/>
      <c r="AK156" s="59"/>
      <c r="AL156" s="59"/>
      <c r="AM156" s="59"/>
      <c r="AN156" s="59"/>
      <c r="AO156" s="59"/>
      <c r="AP156" s="59"/>
      <c r="AQ156" s="59"/>
      <c r="AR156" s="59"/>
    </row>
    <row r="157" ht="12.0" customHeight="1">
      <c r="A157" s="59"/>
      <c r="B157" s="59"/>
      <c r="C157" s="59"/>
      <c r="D157" s="59"/>
      <c r="E157" s="59"/>
      <c r="F157" s="59"/>
      <c r="G157" s="59"/>
      <c r="H157" s="59"/>
      <c r="I157" s="59"/>
      <c r="J157" s="59"/>
      <c r="K157" s="59"/>
      <c r="L157" s="59"/>
      <c r="M157" s="59"/>
      <c r="N157" s="59"/>
      <c r="O157" s="59"/>
      <c r="P157" s="59"/>
      <c r="Q157" s="59"/>
      <c r="R157" s="59"/>
      <c r="S157" s="59"/>
      <c r="T157" s="59"/>
      <c r="U157" s="59"/>
      <c r="V157" s="59"/>
      <c r="W157" s="59"/>
      <c r="X157" s="59"/>
      <c r="Y157" s="59"/>
      <c r="Z157" s="59"/>
      <c r="AA157" s="59"/>
      <c r="AB157" s="59"/>
      <c r="AC157" s="59"/>
      <c r="AD157" s="59"/>
      <c r="AE157" s="59"/>
      <c r="AF157" s="59"/>
      <c r="AG157" s="59"/>
      <c r="AH157" s="59"/>
      <c r="AI157" s="59"/>
      <c r="AJ157" s="59"/>
      <c r="AK157" s="59"/>
      <c r="AL157" s="59"/>
      <c r="AM157" s="59"/>
      <c r="AN157" s="59"/>
      <c r="AO157" s="59"/>
      <c r="AP157" s="59"/>
      <c r="AQ157" s="59"/>
      <c r="AR157" s="59"/>
    </row>
    <row r="158" ht="12.0" customHeight="1">
      <c r="A158" s="59"/>
      <c r="B158" s="59"/>
      <c r="C158" s="59"/>
      <c r="D158" s="59"/>
      <c r="E158" s="59"/>
      <c r="F158" s="59"/>
      <c r="G158" s="59"/>
      <c r="H158" s="59"/>
      <c r="I158" s="59"/>
      <c r="J158" s="59"/>
      <c r="K158" s="59"/>
      <c r="L158" s="59"/>
      <c r="M158" s="59"/>
      <c r="N158" s="59"/>
      <c r="O158" s="59"/>
      <c r="P158" s="59"/>
      <c r="Q158" s="59"/>
      <c r="R158" s="59"/>
      <c r="S158" s="59"/>
      <c r="T158" s="59"/>
      <c r="U158" s="59"/>
      <c r="V158" s="59"/>
      <c r="W158" s="59"/>
      <c r="X158" s="59"/>
      <c r="Y158" s="59"/>
      <c r="Z158" s="59"/>
      <c r="AA158" s="59"/>
      <c r="AB158" s="59"/>
      <c r="AC158" s="59"/>
      <c r="AD158" s="59"/>
      <c r="AE158" s="59"/>
      <c r="AF158" s="59"/>
      <c r="AG158" s="59"/>
      <c r="AH158" s="59"/>
      <c r="AI158" s="59"/>
      <c r="AJ158" s="59"/>
      <c r="AK158" s="59"/>
      <c r="AL158" s="59"/>
      <c r="AM158" s="59"/>
      <c r="AN158" s="59"/>
      <c r="AO158" s="59"/>
      <c r="AP158" s="59"/>
      <c r="AQ158" s="59"/>
      <c r="AR158" s="59"/>
    </row>
    <row r="159" ht="12.0" customHeight="1">
      <c r="A159" s="59"/>
      <c r="B159" s="59"/>
      <c r="C159" s="59"/>
      <c r="D159" s="59"/>
      <c r="E159" s="59"/>
      <c r="F159" s="59"/>
      <c r="G159" s="59"/>
      <c r="H159" s="59"/>
      <c r="I159" s="59"/>
      <c r="J159" s="59"/>
      <c r="K159" s="59"/>
      <c r="L159" s="59"/>
      <c r="M159" s="59"/>
      <c r="N159" s="59"/>
      <c r="O159" s="59"/>
      <c r="P159" s="59"/>
      <c r="Q159" s="59"/>
      <c r="R159" s="59"/>
      <c r="S159" s="59"/>
      <c r="T159" s="59"/>
      <c r="U159" s="59"/>
      <c r="V159" s="59"/>
      <c r="W159" s="59"/>
      <c r="X159" s="59"/>
      <c r="Y159" s="59"/>
      <c r="Z159" s="59"/>
      <c r="AA159" s="59"/>
      <c r="AB159" s="59"/>
      <c r="AC159" s="59"/>
      <c r="AD159" s="59"/>
      <c r="AE159" s="59"/>
      <c r="AF159" s="59"/>
      <c r="AG159" s="59"/>
      <c r="AH159" s="59"/>
      <c r="AI159" s="59"/>
      <c r="AJ159" s="59"/>
      <c r="AK159" s="59"/>
      <c r="AL159" s="59"/>
      <c r="AM159" s="59"/>
      <c r="AN159" s="59"/>
      <c r="AO159" s="59"/>
      <c r="AP159" s="59"/>
      <c r="AQ159" s="59"/>
      <c r="AR159" s="59"/>
    </row>
    <row r="160" ht="12.0" customHeight="1">
      <c r="A160" s="59"/>
      <c r="B160" s="59"/>
      <c r="C160" s="59"/>
      <c r="D160" s="59"/>
      <c r="E160" s="59"/>
      <c r="F160" s="59"/>
      <c r="G160" s="59"/>
      <c r="H160" s="59"/>
      <c r="I160" s="59"/>
      <c r="J160" s="59"/>
      <c r="K160" s="59"/>
      <c r="L160" s="59"/>
      <c r="M160" s="59"/>
      <c r="N160" s="59"/>
      <c r="O160" s="59"/>
      <c r="P160" s="59"/>
      <c r="Q160" s="59"/>
      <c r="R160" s="59"/>
      <c r="S160" s="59"/>
      <c r="T160" s="59"/>
      <c r="U160" s="59"/>
      <c r="V160" s="59"/>
      <c r="W160" s="59"/>
      <c r="X160" s="59"/>
      <c r="Y160" s="59"/>
      <c r="Z160" s="59"/>
      <c r="AA160" s="59"/>
      <c r="AB160" s="59"/>
      <c r="AC160" s="59"/>
      <c r="AD160" s="59"/>
      <c r="AE160" s="59"/>
      <c r="AF160" s="59"/>
      <c r="AG160" s="59"/>
      <c r="AH160" s="59"/>
      <c r="AI160" s="59"/>
      <c r="AJ160" s="59"/>
      <c r="AK160" s="59"/>
      <c r="AL160" s="59"/>
      <c r="AM160" s="59"/>
      <c r="AN160" s="59"/>
      <c r="AO160" s="59"/>
      <c r="AP160" s="59"/>
      <c r="AQ160" s="59"/>
      <c r="AR160" s="59"/>
    </row>
    <row r="161" ht="12.0" customHeight="1">
      <c r="A161" s="59"/>
      <c r="B161" s="59"/>
      <c r="C161" s="59"/>
      <c r="D161" s="59"/>
      <c r="E161" s="59"/>
      <c r="F161" s="59"/>
      <c r="G161" s="59"/>
      <c r="H161" s="59"/>
      <c r="I161" s="59"/>
      <c r="J161" s="59"/>
      <c r="K161" s="59"/>
      <c r="L161" s="59"/>
      <c r="M161" s="59"/>
      <c r="N161" s="59"/>
      <c r="O161" s="59"/>
      <c r="P161" s="59"/>
      <c r="Q161" s="59"/>
      <c r="R161" s="59"/>
      <c r="S161" s="59"/>
      <c r="T161" s="59"/>
      <c r="U161" s="59"/>
      <c r="V161" s="59"/>
      <c r="W161" s="59"/>
      <c r="X161" s="59"/>
      <c r="Y161" s="59"/>
      <c r="Z161" s="59"/>
      <c r="AA161" s="59"/>
      <c r="AB161" s="59"/>
      <c r="AC161" s="59"/>
      <c r="AD161" s="59"/>
      <c r="AE161" s="59"/>
      <c r="AF161" s="59"/>
      <c r="AG161" s="59"/>
      <c r="AH161" s="59"/>
      <c r="AI161" s="59"/>
      <c r="AJ161" s="59"/>
      <c r="AK161" s="59"/>
      <c r="AL161" s="59"/>
      <c r="AM161" s="59"/>
      <c r="AN161" s="59"/>
      <c r="AO161" s="59"/>
      <c r="AP161" s="59"/>
      <c r="AQ161" s="59"/>
      <c r="AR161" s="59"/>
    </row>
    <row r="162" ht="12.0" customHeight="1">
      <c r="A162" s="59"/>
      <c r="B162" s="59"/>
      <c r="C162" s="59"/>
      <c r="D162" s="59"/>
      <c r="E162" s="59"/>
      <c r="F162" s="59"/>
      <c r="G162" s="59"/>
      <c r="H162" s="59"/>
      <c r="I162" s="59"/>
      <c r="J162" s="59"/>
      <c r="K162" s="59"/>
      <c r="L162" s="59"/>
      <c r="M162" s="59"/>
      <c r="N162" s="59"/>
      <c r="O162" s="59"/>
      <c r="P162" s="59"/>
      <c r="Q162" s="59"/>
      <c r="R162" s="59"/>
      <c r="S162" s="59"/>
      <c r="T162" s="59"/>
      <c r="U162" s="59"/>
      <c r="V162" s="59"/>
      <c r="W162" s="59"/>
      <c r="X162" s="59"/>
      <c r="Y162" s="59"/>
      <c r="Z162" s="59"/>
      <c r="AA162" s="59"/>
      <c r="AB162" s="59"/>
      <c r="AC162" s="59"/>
      <c r="AD162" s="59"/>
      <c r="AE162" s="59"/>
      <c r="AF162" s="59"/>
      <c r="AG162" s="59"/>
      <c r="AH162" s="59"/>
      <c r="AI162" s="59"/>
      <c r="AJ162" s="59"/>
      <c r="AK162" s="59"/>
      <c r="AL162" s="59"/>
      <c r="AM162" s="59"/>
      <c r="AN162" s="59"/>
      <c r="AO162" s="59"/>
      <c r="AP162" s="59"/>
      <c r="AQ162" s="59"/>
      <c r="AR162" s="59"/>
    </row>
    <row r="163" ht="12.0" customHeight="1">
      <c r="A163" s="59"/>
      <c r="B163" s="59"/>
      <c r="C163" s="59"/>
      <c r="D163" s="59"/>
      <c r="E163" s="59"/>
      <c r="F163" s="59"/>
      <c r="G163" s="59"/>
      <c r="H163" s="59"/>
      <c r="I163" s="59"/>
      <c r="J163" s="59"/>
      <c r="K163" s="59"/>
      <c r="L163" s="59"/>
      <c r="M163" s="59"/>
      <c r="N163" s="59"/>
      <c r="O163" s="59"/>
      <c r="P163" s="59"/>
      <c r="Q163" s="59"/>
      <c r="R163" s="59"/>
      <c r="S163" s="59"/>
      <c r="T163" s="59"/>
      <c r="U163" s="59"/>
      <c r="V163" s="59"/>
      <c r="W163" s="59"/>
      <c r="X163" s="59"/>
      <c r="Y163" s="59"/>
      <c r="Z163" s="59"/>
      <c r="AA163" s="59"/>
      <c r="AB163" s="59"/>
      <c r="AC163" s="59"/>
      <c r="AD163" s="59"/>
      <c r="AE163" s="59"/>
      <c r="AF163" s="59"/>
      <c r="AG163" s="59"/>
      <c r="AH163" s="59"/>
      <c r="AI163" s="59"/>
      <c r="AJ163" s="59"/>
      <c r="AK163" s="59"/>
      <c r="AL163" s="59"/>
      <c r="AM163" s="59"/>
      <c r="AN163" s="59"/>
      <c r="AO163" s="59"/>
      <c r="AP163" s="59"/>
      <c r="AQ163" s="59"/>
      <c r="AR163" s="59"/>
    </row>
    <row r="164" ht="12.0" customHeight="1">
      <c r="A164" s="59"/>
      <c r="B164" s="59"/>
      <c r="C164" s="59"/>
      <c r="D164" s="59"/>
      <c r="E164" s="59"/>
      <c r="F164" s="59"/>
      <c r="G164" s="59"/>
      <c r="H164" s="59"/>
      <c r="I164" s="59"/>
      <c r="J164" s="59"/>
      <c r="K164" s="59"/>
      <c r="L164" s="59"/>
      <c r="M164" s="59"/>
      <c r="N164" s="59"/>
      <c r="O164" s="59"/>
      <c r="P164" s="59"/>
      <c r="Q164" s="59"/>
      <c r="R164" s="59"/>
      <c r="S164" s="59"/>
      <c r="T164" s="59"/>
      <c r="U164" s="59"/>
      <c r="V164" s="59"/>
      <c r="W164" s="59"/>
      <c r="X164" s="59"/>
      <c r="Y164" s="59"/>
      <c r="Z164" s="59"/>
      <c r="AA164" s="59"/>
      <c r="AB164" s="59"/>
      <c r="AC164" s="59"/>
      <c r="AD164" s="59"/>
      <c r="AE164" s="59"/>
      <c r="AF164" s="59"/>
      <c r="AG164" s="59"/>
      <c r="AH164" s="59"/>
      <c r="AI164" s="59"/>
      <c r="AJ164" s="59"/>
      <c r="AK164" s="59"/>
      <c r="AL164" s="59"/>
      <c r="AM164" s="59"/>
      <c r="AN164" s="59"/>
      <c r="AO164" s="59"/>
      <c r="AP164" s="59"/>
      <c r="AQ164" s="59"/>
      <c r="AR164" s="59"/>
    </row>
    <row r="165" ht="12.0" customHeight="1">
      <c r="A165" s="59"/>
      <c r="B165" s="59"/>
      <c r="C165" s="59"/>
      <c r="D165" s="59"/>
      <c r="E165" s="59"/>
      <c r="F165" s="59"/>
      <c r="G165" s="59"/>
      <c r="H165" s="59"/>
      <c r="I165" s="59"/>
      <c r="J165" s="59"/>
      <c r="K165" s="59"/>
      <c r="L165" s="59"/>
      <c r="M165" s="59"/>
      <c r="N165" s="59"/>
      <c r="O165" s="59"/>
      <c r="P165" s="59"/>
      <c r="Q165" s="59"/>
      <c r="R165" s="59"/>
      <c r="S165" s="59"/>
      <c r="T165" s="59"/>
      <c r="U165" s="59"/>
      <c r="V165" s="59"/>
      <c r="W165" s="59"/>
      <c r="X165" s="59"/>
      <c r="Y165" s="59"/>
      <c r="Z165" s="59"/>
      <c r="AA165" s="59"/>
      <c r="AB165" s="59"/>
      <c r="AC165" s="59"/>
      <c r="AD165" s="59"/>
      <c r="AE165" s="59"/>
      <c r="AF165" s="59"/>
      <c r="AG165" s="59"/>
      <c r="AH165" s="59"/>
      <c r="AI165" s="59"/>
      <c r="AJ165" s="59"/>
      <c r="AK165" s="59"/>
      <c r="AL165" s="59"/>
      <c r="AM165" s="59"/>
      <c r="AN165" s="59"/>
      <c r="AO165" s="59"/>
      <c r="AP165" s="59"/>
      <c r="AQ165" s="59"/>
      <c r="AR165" s="59"/>
    </row>
    <row r="166" ht="12.0" customHeight="1">
      <c r="A166" s="59"/>
      <c r="B166" s="59"/>
      <c r="C166" s="59"/>
      <c r="D166" s="59"/>
      <c r="E166" s="59"/>
      <c r="F166" s="59"/>
      <c r="G166" s="59"/>
      <c r="H166" s="59"/>
      <c r="I166" s="59"/>
      <c r="J166" s="59"/>
      <c r="K166" s="59"/>
      <c r="L166" s="59"/>
      <c r="M166" s="59"/>
      <c r="N166" s="59"/>
      <c r="O166" s="59"/>
      <c r="P166" s="59"/>
      <c r="Q166" s="59"/>
      <c r="R166" s="59"/>
      <c r="S166" s="59"/>
      <c r="T166" s="59"/>
      <c r="U166" s="59"/>
      <c r="V166" s="59"/>
      <c r="W166" s="59"/>
      <c r="X166" s="59"/>
      <c r="Y166" s="59"/>
      <c r="Z166" s="59"/>
      <c r="AA166" s="59"/>
      <c r="AB166" s="59"/>
      <c r="AC166" s="59"/>
      <c r="AD166" s="59"/>
      <c r="AE166" s="59"/>
      <c r="AF166" s="59"/>
      <c r="AG166" s="59"/>
      <c r="AH166" s="59"/>
      <c r="AI166" s="59"/>
      <c r="AJ166" s="59"/>
      <c r="AK166" s="59"/>
      <c r="AL166" s="59"/>
      <c r="AM166" s="59"/>
      <c r="AN166" s="59"/>
      <c r="AO166" s="59"/>
      <c r="AP166" s="59"/>
      <c r="AQ166" s="59"/>
      <c r="AR166" s="59"/>
    </row>
    <row r="167" ht="12.0" customHeight="1">
      <c r="A167" s="59"/>
      <c r="B167" s="59"/>
      <c r="C167" s="59"/>
      <c r="D167" s="59"/>
      <c r="E167" s="59"/>
      <c r="F167" s="59"/>
      <c r="G167" s="59"/>
      <c r="H167" s="59"/>
      <c r="I167" s="59"/>
      <c r="J167" s="59"/>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c r="AH167" s="59"/>
      <c r="AI167" s="59"/>
      <c r="AJ167" s="59"/>
      <c r="AK167" s="59"/>
      <c r="AL167" s="59"/>
      <c r="AM167" s="59"/>
      <c r="AN167" s="59"/>
      <c r="AO167" s="59"/>
      <c r="AP167" s="59"/>
      <c r="AQ167" s="59"/>
      <c r="AR167" s="59"/>
    </row>
    <row r="168" ht="12.0" customHeight="1">
      <c r="A168" s="59"/>
      <c r="B168" s="59"/>
      <c r="C168" s="59"/>
      <c r="D168" s="59"/>
      <c r="E168" s="59"/>
      <c r="F168" s="59"/>
      <c r="G168" s="59"/>
      <c r="H168" s="59"/>
      <c r="I168" s="59"/>
      <c r="J168" s="59"/>
      <c r="K168" s="59"/>
      <c r="L168" s="59"/>
      <c r="M168" s="59"/>
      <c r="N168" s="59"/>
      <c r="O168" s="59"/>
      <c r="P168" s="59"/>
      <c r="Q168" s="59"/>
      <c r="R168" s="59"/>
      <c r="S168" s="59"/>
      <c r="T168" s="59"/>
      <c r="U168" s="59"/>
      <c r="V168" s="59"/>
      <c r="W168" s="59"/>
      <c r="X168" s="59"/>
      <c r="Y168" s="59"/>
      <c r="Z168" s="59"/>
      <c r="AA168" s="59"/>
      <c r="AB168" s="59"/>
      <c r="AC168" s="59"/>
      <c r="AD168" s="59"/>
      <c r="AE168" s="59"/>
      <c r="AF168" s="59"/>
      <c r="AG168" s="59"/>
      <c r="AH168" s="59"/>
      <c r="AI168" s="59"/>
      <c r="AJ168" s="59"/>
      <c r="AK168" s="59"/>
      <c r="AL168" s="59"/>
      <c r="AM168" s="59"/>
      <c r="AN168" s="59"/>
      <c r="AO168" s="59"/>
      <c r="AP168" s="59"/>
      <c r="AQ168" s="59"/>
      <c r="AR168" s="59"/>
    </row>
    <row r="169" ht="12.0" customHeight="1">
      <c r="A169" s="59"/>
      <c r="B169" s="59"/>
      <c r="C169" s="59"/>
      <c r="D169" s="59"/>
      <c r="E169" s="59"/>
      <c r="F169" s="59"/>
      <c r="G169" s="59"/>
      <c r="H169" s="59"/>
      <c r="I169" s="59"/>
      <c r="J169" s="59"/>
      <c r="K169" s="5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9"/>
      <c r="AR169" s="59"/>
    </row>
    <row r="170" ht="12.0" customHeight="1">
      <c r="A170" s="59"/>
      <c r="B170" s="59"/>
      <c r="C170" s="59"/>
      <c r="D170" s="59"/>
      <c r="E170" s="59"/>
      <c r="F170" s="59"/>
      <c r="G170" s="59"/>
      <c r="H170" s="59"/>
      <c r="I170" s="59"/>
      <c r="J170" s="59"/>
      <c r="K170" s="59"/>
      <c r="L170" s="59"/>
      <c r="M170" s="59"/>
      <c r="N170" s="59"/>
      <c r="O170" s="59"/>
      <c r="P170" s="59"/>
      <c r="Q170" s="59"/>
      <c r="R170" s="59"/>
      <c r="S170" s="59"/>
      <c r="T170" s="59"/>
      <c r="U170" s="59"/>
      <c r="V170" s="59"/>
      <c r="W170" s="59"/>
      <c r="X170" s="59"/>
      <c r="Y170" s="59"/>
      <c r="Z170" s="59"/>
      <c r="AA170" s="59"/>
      <c r="AB170" s="59"/>
      <c r="AC170" s="59"/>
      <c r="AD170" s="59"/>
      <c r="AE170" s="59"/>
      <c r="AF170" s="59"/>
      <c r="AG170" s="59"/>
      <c r="AH170" s="59"/>
      <c r="AI170" s="59"/>
      <c r="AJ170" s="59"/>
      <c r="AK170" s="59"/>
      <c r="AL170" s="59"/>
      <c r="AM170" s="59"/>
      <c r="AN170" s="59"/>
      <c r="AO170" s="59"/>
      <c r="AP170" s="59"/>
      <c r="AQ170" s="59"/>
      <c r="AR170" s="59"/>
    </row>
    <row r="171" ht="12.0" customHeight="1">
      <c r="A171" s="59"/>
      <c r="B171" s="59"/>
      <c r="C171" s="59"/>
      <c r="D171" s="59"/>
      <c r="E171" s="59"/>
      <c r="F171" s="59"/>
      <c r="G171" s="59"/>
      <c r="H171" s="59"/>
      <c r="I171" s="59"/>
      <c r="J171" s="59"/>
      <c r="K171" s="59"/>
      <c r="L171" s="59"/>
      <c r="M171" s="59"/>
      <c r="N171" s="59"/>
      <c r="O171" s="59"/>
      <c r="P171" s="59"/>
      <c r="Q171" s="59"/>
      <c r="R171" s="59"/>
      <c r="S171" s="59"/>
      <c r="T171" s="59"/>
      <c r="U171" s="59"/>
      <c r="V171" s="59"/>
      <c r="W171" s="59"/>
      <c r="X171" s="59"/>
      <c r="Y171" s="59"/>
      <c r="Z171" s="59"/>
      <c r="AA171" s="59"/>
      <c r="AB171" s="59"/>
      <c r="AC171" s="59"/>
      <c r="AD171" s="59"/>
      <c r="AE171" s="59"/>
      <c r="AF171" s="59"/>
      <c r="AG171" s="59"/>
      <c r="AH171" s="59"/>
      <c r="AI171" s="59"/>
      <c r="AJ171" s="59"/>
      <c r="AK171" s="59"/>
      <c r="AL171" s="59"/>
      <c r="AM171" s="59"/>
      <c r="AN171" s="59"/>
      <c r="AO171" s="59"/>
      <c r="AP171" s="59"/>
      <c r="AQ171" s="59"/>
      <c r="AR171" s="59"/>
    </row>
    <row r="172" ht="12.0" customHeight="1">
      <c r="A172" s="59"/>
      <c r="B172" s="59"/>
      <c r="C172" s="59"/>
      <c r="D172" s="59"/>
      <c r="E172" s="59"/>
      <c r="F172" s="59"/>
      <c r="G172" s="59"/>
      <c r="H172" s="59"/>
      <c r="I172" s="59"/>
      <c r="J172" s="59"/>
      <c r="K172" s="59"/>
      <c r="L172" s="59"/>
      <c r="M172" s="59"/>
      <c r="N172" s="59"/>
      <c r="O172" s="59"/>
      <c r="P172" s="59"/>
      <c r="Q172" s="59"/>
      <c r="R172" s="59"/>
      <c r="S172" s="59"/>
      <c r="T172" s="59"/>
      <c r="U172" s="59"/>
      <c r="V172" s="59"/>
      <c r="W172" s="59"/>
      <c r="X172" s="59"/>
      <c r="Y172" s="59"/>
      <c r="Z172" s="59"/>
      <c r="AA172" s="59"/>
      <c r="AB172" s="59"/>
      <c r="AC172" s="59"/>
      <c r="AD172" s="59"/>
      <c r="AE172" s="59"/>
      <c r="AF172" s="59"/>
      <c r="AG172" s="59"/>
      <c r="AH172" s="59"/>
      <c r="AI172" s="59"/>
      <c r="AJ172" s="59"/>
      <c r="AK172" s="59"/>
      <c r="AL172" s="59"/>
      <c r="AM172" s="59"/>
      <c r="AN172" s="59"/>
      <c r="AO172" s="59"/>
      <c r="AP172" s="59"/>
      <c r="AQ172" s="59"/>
      <c r="AR172" s="59"/>
    </row>
    <row r="173" ht="12.0" customHeight="1">
      <c r="A173" s="59"/>
      <c r="B173" s="59"/>
      <c r="C173" s="59"/>
      <c r="D173" s="59"/>
      <c r="E173" s="59"/>
      <c r="F173" s="59"/>
      <c r="G173" s="59"/>
      <c r="H173" s="59"/>
      <c r="I173" s="59"/>
      <c r="J173" s="59"/>
      <c r="K173" s="59"/>
      <c r="L173" s="59"/>
      <c r="M173" s="59"/>
      <c r="N173" s="59"/>
      <c r="O173" s="59"/>
      <c r="P173" s="59"/>
      <c r="Q173" s="59"/>
      <c r="R173" s="59"/>
      <c r="S173" s="59"/>
      <c r="T173" s="59"/>
      <c r="U173" s="59"/>
      <c r="V173" s="59"/>
      <c r="W173" s="59"/>
      <c r="X173" s="59"/>
      <c r="Y173" s="59"/>
      <c r="Z173" s="59"/>
      <c r="AA173" s="59"/>
      <c r="AB173" s="59"/>
      <c r="AC173" s="59"/>
      <c r="AD173" s="59"/>
      <c r="AE173" s="59"/>
      <c r="AF173" s="59"/>
      <c r="AG173" s="59"/>
      <c r="AH173" s="59"/>
      <c r="AI173" s="59"/>
      <c r="AJ173" s="59"/>
      <c r="AK173" s="59"/>
      <c r="AL173" s="59"/>
      <c r="AM173" s="59"/>
      <c r="AN173" s="59"/>
      <c r="AO173" s="59"/>
      <c r="AP173" s="59"/>
      <c r="AQ173" s="59"/>
      <c r="AR173" s="59"/>
    </row>
    <row r="174" ht="12.0" customHeight="1">
      <c r="A174" s="59"/>
      <c r="B174" s="59"/>
      <c r="C174" s="59"/>
      <c r="D174" s="59"/>
      <c r="E174" s="59"/>
      <c r="F174" s="59"/>
      <c r="G174" s="59"/>
      <c r="H174" s="59"/>
      <c r="I174" s="59"/>
      <c r="J174" s="59"/>
      <c r="K174" s="59"/>
      <c r="L174" s="59"/>
      <c r="M174" s="59"/>
      <c r="N174" s="59"/>
      <c r="O174" s="59"/>
      <c r="P174" s="59"/>
      <c r="Q174" s="59"/>
      <c r="R174" s="59"/>
      <c r="S174" s="59"/>
      <c r="T174" s="59"/>
      <c r="U174" s="59"/>
      <c r="V174" s="59"/>
      <c r="W174" s="59"/>
      <c r="X174" s="59"/>
      <c r="Y174" s="59"/>
      <c r="Z174" s="59"/>
      <c r="AA174" s="59"/>
      <c r="AB174" s="59"/>
      <c r="AC174" s="59"/>
      <c r="AD174" s="59"/>
      <c r="AE174" s="59"/>
      <c r="AF174" s="59"/>
      <c r="AG174" s="59"/>
      <c r="AH174" s="59"/>
      <c r="AI174" s="59"/>
      <c r="AJ174" s="59"/>
      <c r="AK174" s="59"/>
      <c r="AL174" s="59"/>
      <c r="AM174" s="59"/>
      <c r="AN174" s="59"/>
      <c r="AO174" s="59"/>
      <c r="AP174" s="59"/>
      <c r="AQ174" s="59"/>
      <c r="AR174" s="59"/>
    </row>
    <row r="175" ht="12.0" customHeight="1">
      <c r="A175" s="59"/>
      <c r="B175" s="59"/>
      <c r="C175" s="59"/>
      <c r="D175" s="59"/>
      <c r="E175" s="59"/>
      <c r="F175" s="59"/>
      <c r="G175" s="59"/>
      <c r="H175" s="59"/>
      <c r="I175" s="59"/>
      <c r="J175" s="59"/>
      <c r="K175" s="59"/>
      <c r="L175" s="59"/>
      <c r="M175" s="59"/>
      <c r="N175" s="59"/>
      <c r="O175" s="59"/>
      <c r="P175" s="59"/>
      <c r="Q175" s="59"/>
      <c r="R175" s="59"/>
      <c r="S175" s="59"/>
      <c r="T175" s="59"/>
      <c r="U175" s="59"/>
      <c r="V175" s="59"/>
      <c r="W175" s="59"/>
      <c r="X175" s="59"/>
      <c r="Y175" s="59"/>
      <c r="Z175" s="59"/>
      <c r="AA175" s="59"/>
      <c r="AB175" s="59"/>
      <c r="AC175" s="59"/>
      <c r="AD175" s="59"/>
      <c r="AE175" s="59"/>
      <c r="AF175" s="59"/>
      <c r="AG175" s="59"/>
      <c r="AH175" s="59"/>
      <c r="AI175" s="59"/>
      <c r="AJ175" s="59"/>
      <c r="AK175" s="59"/>
      <c r="AL175" s="59"/>
      <c r="AM175" s="59"/>
      <c r="AN175" s="59"/>
      <c r="AO175" s="59"/>
      <c r="AP175" s="59"/>
      <c r="AQ175" s="59"/>
      <c r="AR175" s="59"/>
    </row>
    <row r="176" ht="12.0" customHeight="1">
      <c r="A176" s="59"/>
      <c r="B176" s="59"/>
      <c r="C176" s="59"/>
      <c r="D176" s="59"/>
      <c r="E176" s="59"/>
      <c r="F176" s="59"/>
      <c r="G176" s="59"/>
      <c r="H176" s="59"/>
      <c r="I176" s="59"/>
      <c r="J176" s="59"/>
      <c r="K176" s="59"/>
      <c r="L176" s="59"/>
      <c r="M176" s="59"/>
      <c r="N176" s="59"/>
      <c r="O176" s="59"/>
      <c r="P176" s="59"/>
      <c r="Q176" s="59"/>
      <c r="R176" s="59"/>
      <c r="S176" s="59"/>
      <c r="T176" s="59"/>
      <c r="U176" s="59"/>
      <c r="V176" s="59"/>
      <c r="W176" s="59"/>
      <c r="X176" s="59"/>
      <c r="Y176" s="59"/>
      <c r="Z176" s="59"/>
      <c r="AA176" s="59"/>
      <c r="AB176" s="59"/>
      <c r="AC176" s="59"/>
      <c r="AD176" s="59"/>
      <c r="AE176" s="59"/>
      <c r="AF176" s="59"/>
      <c r="AG176" s="59"/>
      <c r="AH176" s="59"/>
      <c r="AI176" s="59"/>
      <c r="AJ176" s="59"/>
      <c r="AK176" s="59"/>
      <c r="AL176" s="59"/>
      <c r="AM176" s="59"/>
      <c r="AN176" s="59"/>
      <c r="AO176" s="59"/>
      <c r="AP176" s="59"/>
      <c r="AQ176" s="59"/>
      <c r="AR176" s="59"/>
    </row>
    <row r="177" ht="12.0" customHeight="1">
      <c r="A177" s="59"/>
      <c r="B177" s="59"/>
      <c r="C177" s="59"/>
      <c r="D177" s="59"/>
      <c r="E177" s="59"/>
      <c r="F177" s="59"/>
      <c r="G177" s="59"/>
      <c r="H177" s="59"/>
      <c r="I177" s="59"/>
      <c r="J177" s="59"/>
      <c r="K177" s="59"/>
      <c r="L177" s="59"/>
      <c r="M177" s="59"/>
      <c r="N177" s="59"/>
      <c r="O177" s="59"/>
      <c r="P177" s="59"/>
      <c r="Q177" s="59"/>
      <c r="R177" s="59"/>
      <c r="S177" s="59"/>
      <c r="T177" s="59"/>
      <c r="U177" s="59"/>
      <c r="V177" s="59"/>
      <c r="W177" s="59"/>
      <c r="X177" s="59"/>
      <c r="Y177" s="59"/>
      <c r="Z177" s="59"/>
      <c r="AA177" s="59"/>
      <c r="AB177" s="59"/>
      <c r="AC177" s="59"/>
      <c r="AD177" s="59"/>
      <c r="AE177" s="59"/>
      <c r="AF177" s="59"/>
      <c r="AG177" s="59"/>
      <c r="AH177" s="59"/>
      <c r="AI177" s="59"/>
      <c r="AJ177" s="59"/>
      <c r="AK177" s="59"/>
      <c r="AL177" s="59"/>
      <c r="AM177" s="59"/>
      <c r="AN177" s="59"/>
      <c r="AO177" s="59"/>
      <c r="AP177" s="59"/>
      <c r="AQ177" s="59"/>
      <c r="AR177" s="59"/>
    </row>
    <row r="178" ht="12.0" customHeight="1">
      <c r="A178" s="59"/>
      <c r="B178" s="59"/>
      <c r="C178" s="59"/>
      <c r="D178" s="59"/>
      <c r="E178" s="59"/>
      <c r="F178" s="59"/>
      <c r="G178" s="59"/>
      <c r="H178" s="59"/>
      <c r="I178" s="59"/>
      <c r="J178" s="59"/>
      <c r="K178" s="59"/>
      <c r="L178" s="59"/>
      <c r="M178" s="59"/>
      <c r="N178" s="59"/>
      <c r="O178" s="59"/>
      <c r="P178" s="59"/>
      <c r="Q178" s="59"/>
      <c r="R178" s="59"/>
      <c r="S178" s="59"/>
      <c r="T178" s="59"/>
      <c r="U178" s="59"/>
      <c r="V178" s="59"/>
      <c r="W178" s="59"/>
      <c r="X178" s="59"/>
      <c r="Y178" s="59"/>
      <c r="Z178" s="59"/>
      <c r="AA178" s="59"/>
      <c r="AB178" s="59"/>
      <c r="AC178" s="59"/>
      <c r="AD178" s="59"/>
      <c r="AE178" s="59"/>
      <c r="AF178" s="59"/>
      <c r="AG178" s="59"/>
      <c r="AH178" s="59"/>
      <c r="AI178" s="59"/>
      <c r="AJ178" s="59"/>
      <c r="AK178" s="59"/>
      <c r="AL178" s="59"/>
      <c r="AM178" s="59"/>
      <c r="AN178" s="59"/>
      <c r="AO178" s="59"/>
      <c r="AP178" s="59"/>
      <c r="AQ178" s="59"/>
      <c r="AR178" s="59"/>
    </row>
    <row r="179" ht="12.0" customHeight="1">
      <c r="A179" s="59"/>
      <c r="B179" s="59"/>
      <c r="C179" s="59"/>
      <c r="D179" s="59"/>
      <c r="E179" s="59"/>
      <c r="F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c r="AD179" s="59"/>
      <c r="AE179" s="59"/>
      <c r="AF179" s="59"/>
      <c r="AG179" s="59"/>
      <c r="AH179" s="59"/>
      <c r="AI179" s="59"/>
      <c r="AJ179" s="59"/>
      <c r="AK179" s="59"/>
      <c r="AL179" s="59"/>
      <c r="AM179" s="59"/>
      <c r="AN179" s="59"/>
      <c r="AO179" s="59"/>
      <c r="AP179" s="59"/>
      <c r="AQ179" s="59"/>
      <c r="AR179" s="59"/>
    </row>
    <row r="180" ht="12.0" customHeight="1">
      <c r="A180" s="59"/>
      <c r="B180" s="59"/>
      <c r="C180" s="59"/>
      <c r="D180" s="59"/>
      <c r="E180" s="59"/>
      <c r="F180" s="59"/>
      <c r="G180" s="59"/>
      <c r="H180" s="59"/>
      <c r="I180" s="59"/>
      <c r="J180" s="59"/>
      <c r="K180" s="59"/>
      <c r="L180" s="59"/>
      <c r="M180" s="59"/>
      <c r="N180" s="59"/>
      <c r="O180" s="59"/>
      <c r="P180" s="59"/>
      <c r="Q180" s="59"/>
      <c r="R180" s="59"/>
      <c r="S180" s="59"/>
      <c r="T180" s="59"/>
      <c r="U180" s="59"/>
      <c r="V180" s="59"/>
      <c r="W180" s="59"/>
      <c r="X180" s="59"/>
      <c r="Y180" s="59"/>
      <c r="Z180" s="59"/>
      <c r="AA180" s="59"/>
      <c r="AB180" s="59"/>
      <c r="AC180" s="59"/>
      <c r="AD180" s="59"/>
      <c r="AE180" s="59"/>
      <c r="AF180" s="59"/>
      <c r="AG180" s="59"/>
      <c r="AH180" s="59"/>
      <c r="AI180" s="59"/>
      <c r="AJ180" s="59"/>
      <c r="AK180" s="59"/>
      <c r="AL180" s="59"/>
      <c r="AM180" s="59"/>
      <c r="AN180" s="59"/>
      <c r="AO180" s="59"/>
      <c r="AP180" s="59"/>
      <c r="AQ180" s="59"/>
      <c r="AR180" s="59"/>
    </row>
    <row r="181" ht="12.0" customHeight="1">
      <c r="A181" s="59"/>
      <c r="B181" s="59"/>
      <c r="C181" s="59"/>
      <c r="D181" s="59"/>
      <c r="E181" s="59"/>
      <c r="F181" s="59"/>
      <c r="G181" s="59"/>
      <c r="H181" s="59"/>
      <c r="I181" s="59"/>
      <c r="J181" s="59"/>
      <c r="K181" s="59"/>
      <c r="L181" s="59"/>
      <c r="M181" s="59"/>
      <c r="N181" s="59"/>
      <c r="O181" s="59"/>
      <c r="P181" s="59"/>
      <c r="Q181" s="59"/>
      <c r="R181" s="59"/>
      <c r="S181" s="59"/>
      <c r="T181" s="59"/>
      <c r="U181" s="59"/>
      <c r="V181" s="59"/>
      <c r="W181" s="59"/>
      <c r="X181" s="59"/>
      <c r="Y181" s="59"/>
      <c r="Z181" s="59"/>
      <c r="AA181" s="59"/>
      <c r="AB181" s="59"/>
      <c r="AC181" s="59"/>
      <c r="AD181" s="59"/>
      <c r="AE181" s="59"/>
      <c r="AF181" s="59"/>
      <c r="AG181" s="59"/>
      <c r="AH181" s="59"/>
      <c r="AI181" s="59"/>
      <c r="AJ181" s="59"/>
      <c r="AK181" s="59"/>
      <c r="AL181" s="59"/>
      <c r="AM181" s="59"/>
      <c r="AN181" s="59"/>
      <c r="AO181" s="59"/>
      <c r="AP181" s="59"/>
      <c r="AQ181" s="59"/>
      <c r="AR181" s="59"/>
    </row>
    <row r="182" ht="12.0" customHeight="1">
      <c r="A182" s="59"/>
      <c r="B182" s="59"/>
      <c r="C182" s="59"/>
      <c r="D182" s="59"/>
      <c r="E182" s="59"/>
      <c r="F182" s="59"/>
      <c r="G182" s="59"/>
      <c r="H182" s="59"/>
      <c r="I182" s="59"/>
      <c r="J182" s="59"/>
      <c r="K182" s="59"/>
      <c r="L182" s="59"/>
      <c r="M182" s="59"/>
      <c r="N182" s="59"/>
      <c r="O182" s="59"/>
      <c r="P182" s="59"/>
      <c r="Q182" s="59"/>
      <c r="R182" s="59"/>
      <c r="S182" s="59"/>
      <c r="T182" s="59"/>
      <c r="U182" s="59"/>
      <c r="V182" s="59"/>
      <c r="W182" s="59"/>
      <c r="X182" s="59"/>
      <c r="Y182" s="59"/>
      <c r="Z182" s="59"/>
      <c r="AA182" s="59"/>
      <c r="AB182" s="59"/>
      <c r="AC182" s="59"/>
      <c r="AD182" s="59"/>
      <c r="AE182" s="59"/>
      <c r="AF182" s="59"/>
      <c r="AG182" s="59"/>
      <c r="AH182" s="59"/>
      <c r="AI182" s="59"/>
      <c r="AJ182" s="59"/>
      <c r="AK182" s="59"/>
      <c r="AL182" s="59"/>
      <c r="AM182" s="59"/>
      <c r="AN182" s="59"/>
      <c r="AO182" s="59"/>
      <c r="AP182" s="59"/>
      <c r="AQ182" s="59"/>
      <c r="AR182" s="59"/>
    </row>
    <row r="183" ht="12.0" customHeight="1">
      <c r="A183" s="59"/>
      <c r="B183" s="59"/>
      <c r="C183" s="59"/>
      <c r="D183" s="59"/>
      <c r="E183" s="59"/>
      <c r="F183" s="59"/>
      <c r="G183" s="59"/>
      <c r="H183" s="59"/>
      <c r="I183" s="59"/>
      <c r="J183" s="59"/>
      <c r="K183" s="59"/>
      <c r="L183" s="59"/>
      <c r="M183" s="59"/>
      <c r="N183" s="59"/>
      <c r="O183" s="59"/>
      <c r="P183" s="59"/>
      <c r="Q183" s="59"/>
      <c r="R183" s="59"/>
      <c r="S183" s="59"/>
      <c r="T183" s="59"/>
      <c r="U183" s="59"/>
      <c r="V183" s="59"/>
      <c r="W183" s="59"/>
      <c r="X183" s="59"/>
      <c r="Y183" s="59"/>
      <c r="Z183" s="59"/>
      <c r="AA183" s="59"/>
      <c r="AB183" s="59"/>
      <c r="AC183" s="59"/>
      <c r="AD183" s="59"/>
      <c r="AE183" s="59"/>
      <c r="AF183" s="59"/>
      <c r="AG183" s="59"/>
      <c r="AH183" s="59"/>
      <c r="AI183" s="59"/>
      <c r="AJ183" s="59"/>
      <c r="AK183" s="59"/>
      <c r="AL183" s="59"/>
      <c r="AM183" s="59"/>
      <c r="AN183" s="59"/>
      <c r="AO183" s="59"/>
      <c r="AP183" s="59"/>
      <c r="AQ183" s="59"/>
      <c r="AR183" s="59"/>
    </row>
    <row r="184" ht="12.0" customHeight="1">
      <c r="A184" s="59"/>
      <c r="B184" s="59"/>
      <c r="C184" s="59"/>
      <c r="D184" s="59"/>
      <c r="E184" s="59"/>
      <c r="F184" s="59"/>
      <c r="G184" s="59"/>
      <c r="H184" s="59"/>
      <c r="I184" s="59"/>
      <c r="J184" s="59"/>
      <c r="K184" s="59"/>
      <c r="L184" s="59"/>
      <c r="M184" s="59"/>
      <c r="N184" s="59"/>
      <c r="O184" s="59"/>
      <c r="P184" s="59"/>
      <c r="Q184" s="59"/>
      <c r="R184" s="59"/>
      <c r="S184" s="59"/>
      <c r="T184" s="59"/>
      <c r="U184" s="59"/>
      <c r="V184" s="59"/>
      <c r="W184" s="59"/>
      <c r="X184" s="59"/>
      <c r="Y184" s="59"/>
      <c r="Z184" s="59"/>
      <c r="AA184" s="59"/>
      <c r="AB184" s="59"/>
      <c r="AC184" s="59"/>
      <c r="AD184" s="59"/>
      <c r="AE184" s="59"/>
      <c r="AF184" s="59"/>
      <c r="AG184" s="59"/>
      <c r="AH184" s="59"/>
      <c r="AI184" s="59"/>
      <c r="AJ184" s="59"/>
      <c r="AK184" s="59"/>
      <c r="AL184" s="59"/>
      <c r="AM184" s="59"/>
      <c r="AN184" s="59"/>
      <c r="AO184" s="59"/>
      <c r="AP184" s="59"/>
      <c r="AQ184" s="59"/>
      <c r="AR184" s="59"/>
    </row>
    <row r="185" ht="12.0" customHeight="1">
      <c r="A185" s="59"/>
      <c r="B185" s="59"/>
      <c r="C185" s="59"/>
      <c r="D185" s="59"/>
      <c r="E185" s="59"/>
      <c r="F185" s="59"/>
      <c r="G185" s="59"/>
      <c r="H185" s="59"/>
      <c r="I185" s="59"/>
      <c r="J185" s="59"/>
      <c r="K185" s="59"/>
      <c r="L185" s="59"/>
      <c r="M185" s="59"/>
      <c r="N185" s="59"/>
      <c r="O185" s="59"/>
      <c r="P185" s="59"/>
      <c r="Q185" s="59"/>
      <c r="R185" s="59"/>
      <c r="S185" s="59"/>
      <c r="T185" s="59"/>
      <c r="U185" s="59"/>
      <c r="V185" s="59"/>
      <c r="W185" s="59"/>
      <c r="X185" s="59"/>
      <c r="Y185" s="59"/>
      <c r="Z185" s="59"/>
      <c r="AA185" s="59"/>
      <c r="AB185" s="59"/>
      <c r="AC185" s="59"/>
      <c r="AD185" s="59"/>
      <c r="AE185" s="59"/>
      <c r="AF185" s="59"/>
      <c r="AG185" s="59"/>
      <c r="AH185" s="59"/>
      <c r="AI185" s="59"/>
      <c r="AJ185" s="59"/>
      <c r="AK185" s="59"/>
      <c r="AL185" s="59"/>
      <c r="AM185" s="59"/>
      <c r="AN185" s="59"/>
      <c r="AO185" s="59"/>
      <c r="AP185" s="59"/>
      <c r="AQ185" s="59"/>
      <c r="AR185" s="59"/>
    </row>
    <row r="186" ht="12.0" customHeight="1">
      <c r="A186" s="59"/>
      <c r="B186" s="59"/>
      <c r="C186" s="59"/>
      <c r="D186" s="59"/>
      <c r="E186" s="59"/>
      <c r="F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c r="AE186" s="59"/>
      <c r="AF186" s="59"/>
      <c r="AG186" s="59"/>
      <c r="AH186" s="59"/>
      <c r="AI186" s="59"/>
      <c r="AJ186" s="59"/>
      <c r="AK186" s="59"/>
      <c r="AL186" s="59"/>
      <c r="AM186" s="59"/>
      <c r="AN186" s="59"/>
      <c r="AO186" s="59"/>
      <c r="AP186" s="59"/>
      <c r="AQ186" s="59"/>
      <c r="AR186" s="59"/>
    </row>
    <row r="187" ht="12.0" customHeight="1">
      <c r="A187" s="59"/>
      <c r="B187" s="59"/>
      <c r="C187" s="59"/>
      <c r="D187" s="59"/>
      <c r="E187" s="59"/>
      <c r="F187" s="59"/>
      <c r="G187" s="59"/>
      <c r="H187" s="59"/>
      <c r="I187" s="59"/>
      <c r="J187" s="59"/>
      <c r="K187" s="59"/>
      <c r="L187" s="59"/>
      <c r="M187" s="59"/>
      <c r="N187" s="59"/>
      <c r="O187" s="59"/>
      <c r="P187" s="59"/>
      <c r="Q187" s="59"/>
      <c r="R187" s="59"/>
      <c r="S187" s="59"/>
      <c r="T187" s="59"/>
      <c r="U187" s="59"/>
      <c r="V187" s="59"/>
      <c r="W187" s="59"/>
      <c r="X187" s="59"/>
      <c r="Y187" s="59"/>
      <c r="Z187" s="59"/>
      <c r="AA187" s="59"/>
      <c r="AB187" s="59"/>
      <c r="AC187" s="59"/>
      <c r="AD187" s="59"/>
      <c r="AE187" s="59"/>
      <c r="AF187" s="59"/>
      <c r="AG187" s="59"/>
      <c r="AH187" s="59"/>
      <c r="AI187" s="59"/>
      <c r="AJ187" s="59"/>
      <c r="AK187" s="59"/>
      <c r="AL187" s="59"/>
      <c r="AM187" s="59"/>
      <c r="AN187" s="59"/>
      <c r="AO187" s="59"/>
      <c r="AP187" s="59"/>
      <c r="AQ187" s="59"/>
      <c r="AR187" s="59"/>
    </row>
    <row r="188" ht="12.0" customHeight="1">
      <c r="A188" s="59"/>
      <c r="B188" s="59"/>
      <c r="C188" s="59"/>
      <c r="D188" s="59"/>
      <c r="E188" s="59"/>
      <c r="F188" s="59"/>
      <c r="G188" s="59"/>
      <c r="H188" s="59"/>
      <c r="I188" s="59"/>
      <c r="J188" s="59"/>
      <c r="K188" s="59"/>
      <c r="L188" s="59"/>
      <c r="M188" s="59"/>
      <c r="N188" s="59"/>
      <c r="O188" s="59"/>
      <c r="P188" s="59"/>
      <c r="Q188" s="59"/>
      <c r="R188" s="59"/>
      <c r="S188" s="59"/>
      <c r="T188" s="59"/>
      <c r="U188" s="59"/>
      <c r="V188" s="59"/>
      <c r="W188" s="59"/>
      <c r="X188" s="59"/>
      <c r="Y188" s="59"/>
      <c r="Z188" s="59"/>
      <c r="AA188" s="59"/>
      <c r="AB188" s="59"/>
      <c r="AC188" s="59"/>
      <c r="AD188" s="59"/>
      <c r="AE188" s="59"/>
      <c r="AF188" s="59"/>
      <c r="AG188" s="59"/>
      <c r="AH188" s="59"/>
      <c r="AI188" s="59"/>
      <c r="AJ188" s="59"/>
      <c r="AK188" s="59"/>
      <c r="AL188" s="59"/>
      <c r="AM188" s="59"/>
      <c r="AN188" s="59"/>
      <c r="AO188" s="59"/>
      <c r="AP188" s="59"/>
      <c r="AQ188" s="59"/>
      <c r="AR188" s="59"/>
    </row>
    <row r="189" ht="12.0" customHeight="1">
      <c r="A189" s="59"/>
      <c r="B189" s="59"/>
      <c r="C189" s="59"/>
      <c r="D189" s="59"/>
      <c r="E189" s="59"/>
      <c r="F189" s="59"/>
      <c r="G189" s="59"/>
      <c r="H189" s="59"/>
      <c r="I189" s="59"/>
      <c r="J189" s="59"/>
      <c r="K189" s="59"/>
      <c r="L189" s="59"/>
      <c r="M189" s="59"/>
      <c r="N189" s="59"/>
      <c r="O189" s="59"/>
      <c r="P189" s="59"/>
      <c r="Q189" s="59"/>
      <c r="R189" s="59"/>
      <c r="S189" s="59"/>
      <c r="T189" s="59"/>
      <c r="U189" s="59"/>
      <c r="V189" s="59"/>
      <c r="W189" s="59"/>
      <c r="X189" s="59"/>
      <c r="Y189" s="59"/>
      <c r="Z189" s="59"/>
      <c r="AA189" s="59"/>
      <c r="AB189" s="59"/>
      <c r="AC189" s="59"/>
      <c r="AD189" s="59"/>
      <c r="AE189" s="59"/>
      <c r="AF189" s="59"/>
      <c r="AG189" s="59"/>
      <c r="AH189" s="59"/>
      <c r="AI189" s="59"/>
      <c r="AJ189" s="59"/>
      <c r="AK189" s="59"/>
      <c r="AL189" s="59"/>
      <c r="AM189" s="59"/>
      <c r="AN189" s="59"/>
      <c r="AO189" s="59"/>
      <c r="AP189" s="59"/>
      <c r="AQ189" s="59"/>
      <c r="AR189" s="59"/>
    </row>
    <row r="190" ht="12.0" customHeight="1">
      <c r="A190" s="59"/>
      <c r="B190" s="59"/>
      <c r="C190" s="59"/>
      <c r="D190" s="59"/>
      <c r="E190" s="59"/>
      <c r="F190" s="59"/>
      <c r="G190" s="59"/>
      <c r="H190" s="59"/>
      <c r="I190" s="59"/>
      <c r="J190" s="59"/>
      <c r="K190" s="59"/>
      <c r="L190" s="59"/>
      <c r="M190" s="59"/>
      <c r="N190" s="59"/>
      <c r="O190" s="59"/>
      <c r="P190" s="59"/>
      <c r="Q190" s="59"/>
      <c r="R190" s="59"/>
      <c r="S190" s="59"/>
      <c r="T190" s="59"/>
      <c r="U190" s="59"/>
      <c r="V190" s="59"/>
      <c r="W190" s="59"/>
      <c r="X190" s="59"/>
      <c r="Y190" s="59"/>
      <c r="Z190" s="59"/>
      <c r="AA190" s="59"/>
      <c r="AB190" s="59"/>
      <c r="AC190" s="59"/>
      <c r="AD190" s="59"/>
      <c r="AE190" s="59"/>
      <c r="AF190" s="59"/>
      <c r="AG190" s="59"/>
      <c r="AH190" s="59"/>
      <c r="AI190" s="59"/>
      <c r="AJ190" s="59"/>
      <c r="AK190" s="59"/>
      <c r="AL190" s="59"/>
      <c r="AM190" s="59"/>
      <c r="AN190" s="59"/>
      <c r="AO190" s="59"/>
      <c r="AP190" s="59"/>
      <c r="AQ190" s="59"/>
      <c r="AR190" s="59"/>
    </row>
    <row r="191" ht="12.0" customHeight="1">
      <c r="A191" s="59"/>
      <c r="B191" s="59"/>
      <c r="C191" s="59"/>
      <c r="D191" s="59"/>
      <c r="E191" s="59"/>
      <c r="F191" s="59"/>
      <c r="G191" s="59"/>
      <c r="H191" s="59"/>
      <c r="I191" s="59"/>
      <c r="J191" s="59"/>
      <c r="K191" s="59"/>
      <c r="L191" s="59"/>
      <c r="M191" s="59"/>
      <c r="N191" s="59"/>
      <c r="O191" s="59"/>
      <c r="P191" s="59"/>
      <c r="Q191" s="59"/>
      <c r="R191" s="59"/>
      <c r="S191" s="59"/>
      <c r="T191" s="59"/>
      <c r="U191" s="59"/>
      <c r="V191" s="59"/>
      <c r="W191" s="59"/>
      <c r="X191" s="59"/>
      <c r="Y191" s="59"/>
      <c r="Z191" s="59"/>
      <c r="AA191" s="59"/>
      <c r="AB191" s="59"/>
      <c r="AC191" s="59"/>
      <c r="AD191" s="59"/>
      <c r="AE191" s="59"/>
      <c r="AF191" s="59"/>
      <c r="AG191" s="59"/>
      <c r="AH191" s="59"/>
      <c r="AI191" s="59"/>
      <c r="AJ191" s="59"/>
      <c r="AK191" s="59"/>
      <c r="AL191" s="59"/>
      <c r="AM191" s="59"/>
      <c r="AN191" s="59"/>
      <c r="AO191" s="59"/>
      <c r="AP191" s="59"/>
      <c r="AQ191" s="59"/>
      <c r="AR191" s="59"/>
    </row>
    <row r="192" ht="12.0" customHeight="1">
      <c r="A192" s="59"/>
      <c r="B192" s="59"/>
      <c r="C192" s="59"/>
      <c r="D192" s="59"/>
      <c r="E192" s="59"/>
      <c r="F192" s="59"/>
      <c r="G192" s="59"/>
      <c r="H192" s="59"/>
      <c r="I192" s="59"/>
      <c r="J192" s="59"/>
      <c r="K192" s="59"/>
      <c r="L192" s="59"/>
      <c r="M192" s="59"/>
      <c r="N192" s="59"/>
      <c r="O192" s="59"/>
      <c r="P192" s="59"/>
      <c r="Q192" s="59"/>
      <c r="R192" s="59"/>
      <c r="S192" s="59"/>
      <c r="T192" s="59"/>
      <c r="U192" s="59"/>
      <c r="V192" s="59"/>
      <c r="W192" s="59"/>
      <c r="X192" s="59"/>
      <c r="Y192" s="59"/>
      <c r="Z192" s="59"/>
      <c r="AA192" s="59"/>
      <c r="AB192" s="59"/>
      <c r="AC192" s="59"/>
      <c r="AD192" s="59"/>
      <c r="AE192" s="59"/>
      <c r="AF192" s="59"/>
      <c r="AG192" s="59"/>
      <c r="AH192" s="59"/>
      <c r="AI192" s="59"/>
      <c r="AJ192" s="59"/>
      <c r="AK192" s="59"/>
      <c r="AL192" s="59"/>
      <c r="AM192" s="59"/>
      <c r="AN192" s="59"/>
      <c r="AO192" s="59"/>
      <c r="AP192" s="59"/>
      <c r="AQ192" s="59"/>
    </row>
    <row r="193" ht="12.0" customHeight="1">
      <c r="A193" s="59"/>
      <c r="B193" s="59"/>
      <c r="C193" s="59"/>
      <c r="D193" s="59"/>
      <c r="E193" s="59"/>
      <c r="F193" s="59"/>
      <c r="G193" s="59"/>
      <c r="H193" s="59"/>
      <c r="I193" s="59"/>
      <c r="J193" s="59"/>
      <c r="K193" s="59"/>
      <c r="L193" s="59"/>
      <c r="M193" s="59"/>
      <c r="N193" s="59"/>
      <c r="O193" s="59"/>
      <c r="P193" s="59"/>
      <c r="Q193" s="59"/>
      <c r="R193" s="59"/>
      <c r="S193" s="59"/>
      <c r="T193" s="59"/>
      <c r="U193" s="59"/>
      <c r="V193" s="59"/>
      <c r="W193" s="59"/>
      <c r="X193" s="59"/>
      <c r="Y193" s="59"/>
      <c r="Z193" s="59"/>
      <c r="AA193" s="59"/>
      <c r="AB193" s="59"/>
      <c r="AC193" s="59"/>
      <c r="AD193" s="59"/>
      <c r="AE193" s="59"/>
      <c r="AF193" s="59"/>
      <c r="AG193" s="59"/>
      <c r="AH193" s="59"/>
      <c r="AI193" s="59"/>
      <c r="AJ193" s="59"/>
      <c r="AK193" s="59"/>
      <c r="AL193" s="59"/>
      <c r="AM193" s="59"/>
      <c r="AN193" s="59"/>
      <c r="AO193" s="59"/>
      <c r="AP193" s="59"/>
      <c r="AQ193" s="59"/>
    </row>
    <row r="194" ht="12.0" customHeight="1">
      <c r="A194" s="59"/>
      <c r="B194" s="59"/>
      <c r="C194" s="59"/>
      <c r="D194" s="59"/>
      <c r="E194" s="59"/>
      <c r="F194" s="59"/>
      <c r="G194" s="59"/>
      <c r="H194" s="59"/>
      <c r="I194" s="59"/>
      <c r="J194" s="59"/>
      <c r="K194" s="59"/>
      <c r="L194" s="59"/>
      <c r="M194" s="59"/>
      <c r="N194" s="59"/>
      <c r="O194" s="59"/>
      <c r="P194" s="59"/>
      <c r="Q194" s="59"/>
      <c r="R194" s="59"/>
      <c r="S194" s="59"/>
      <c r="T194" s="59"/>
      <c r="U194" s="59"/>
      <c r="V194" s="59"/>
      <c r="W194" s="59"/>
      <c r="X194" s="59"/>
      <c r="Y194" s="59"/>
      <c r="Z194" s="59"/>
      <c r="AA194" s="59"/>
      <c r="AB194" s="59"/>
      <c r="AC194" s="59"/>
      <c r="AD194" s="59"/>
      <c r="AE194" s="59"/>
      <c r="AF194" s="59"/>
      <c r="AG194" s="59"/>
      <c r="AH194" s="59"/>
      <c r="AI194" s="59"/>
      <c r="AJ194" s="59"/>
      <c r="AK194" s="59"/>
      <c r="AL194" s="59"/>
      <c r="AM194" s="59"/>
      <c r="AN194" s="59"/>
      <c r="AO194" s="59"/>
      <c r="AP194" s="59"/>
      <c r="AQ194" s="59"/>
    </row>
    <row r="195" ht="12.0" customHeight="1">
      <c r="A195" s="59"/>
      <c r="B195" s="59"/>
      <c r="C195" s="59"/>
      <c r="D195" s="59"/>
      <c r="E195" s="59"/>
      <c r="F195" s="59"/>
      <c r="G195" s="59"/>
      <c r="H195" s="59"/>
      <c r="I195" s="59"/>
      <c r="J195" s="59"/>
      <c r="K195" s="59"/>
      <c r="L195" s="59"/>
      <c r="M195" s="59"/>
      <c r="N195" s="59"/>
      <c r="O195" s="59"/>
      <c r="P195" s="59"/>
      <c r="Q195" s="59"/>
      <c r="R195" s="59"/>
      <c r="S195" s="59"/>
      <c r="T195" s="59"/>
      <c r="U195" s="59"/>
      <c r="V195" s="59"/>
      <c r="W195" s="59"/>
      <c r="X195" s="59"/>
      <c r="Y195" s="59"/>
      <c r="Z195" s="59"/>
      <c r="AA195" s="59"/>
      <c r="AB195" s="59"/>
      <c r="AC195" s="59"/>
      <c r="AD195" s="59"/>
      <c r="AE195" s="59"/>
      <c r="AF195" s="59"/>
      <c r="AG195" s="59"/>
      <c r="AH195" s="59"/>
      <c r="AI195" s="59"/>
      <c r="AJ195" s="59"/>
      <c r="AK195" s="59"/>
      <c r="AL195" s="59"/>
      <c r="AM195" s="59"/>
      <c r="AN195" s="59"/>
      <c r="AO195" s="59"/>
      <c r="AP195" s="59"/>
      <c r="AQ195" s="59"/>
    </row>
    <row r="196" ht="12.0" customHeight="1">
      <c r="A196" s="59"/>
      <c r="B196" s="59"/>
      <c r="C196" s="59"/>
      <c r="D196" s="59"/>
      <c r="E196" s="59"/>
      <c r="F196" s="59"/>
      <c r="G196" s="59"/>
      <c r="H196" s="59"/>
      <c r="I196" s="59"/>
      <c r="J196" s="59"/>
      <c r="K196" s="59"/>
      <c r="L196" s="59"/>
      <c r="M196" s="59"/>
      <c r="N196" s="59"/>
      <c r="O196" s="59"/>
      <c r="P196" s="59"/>
      <c r="Q196" s="59"/>
      <c r="R196" s="59"/>
      <c r="S196" s="59"/>
      <c r="T196" s="59"/>
      <c r="U196" s="59"/>
      <c r="V196" s="59"/>
      <c r="W196" s="59"/>
      <c r="X196" s="59"/>
      <c r="Y196" s="59"/>
      <c r="Z196" s="59"/>
      <c r="AA196" s="59"/>
      <c r="AB196" s="59"/>
      <c r="AC196" s="59"/>
      <c r="AD196" s="59"/>
      <c r="AE196" s="59"/>
      <c r="AF196" s="59"/>
      <c r="AG196" s="59"/>
      <c r="AH196" s="59"/>
      <c r="AI196" s="59"/>
      <c r="AJ196" s="59"/>
      <c r="AK196" s="59"/>
      <c r="AL196" s="59"/>
      <c r="AM196" s="59"/>
      <c r="AN196" s="59"/>
      <c r="AO196" s="59"/>
      <c r="AP196" s="59"/>
      <c r="AQ196" s="59"/>
    </row>
    <row r="197" ht="12.0" customHeight="1">
      <c r="A197" s="59"/>
      <c r="B197" s="59"/>
      <c r="C197" s="59"/>
      <c r="D197" s="59"/>
      <c r="E197" s="59"/>
      <c r="F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c r="AD197" s="59"/>
      <c r="AE197" s="59"/>
      <c r="AF197" s="59"/>
      <c r="AG197" s="59"/>
      <c r="AH197" s="59"/>
      <c r="AI197" s="59"/>
      <c r="AJ197" s="59"/>
      <c r="AK197" s="59"/>
      <c r="AL197" s="59"/>
      <c r="AM197" s="59"/>
      <c r="AN197" s="59"/>
      <c r="AO197" s="59"/>
      <c r="AP197" s="59"/>
      <c r="AQ197" s="59"/>
    </row>
    <row r="198" ht="12.0" customHeight="1">
      <c r="A198" s="59"/>
      <c r="B198" s="59"/>
      <c r="C198" s="59"/>
      <c r="D198" s="59"/>
      <c r="E198" s="59"/>
      <c r="F198" s="59"/>
      <c r="G198" s="59"/>
      <c r="H198" s="59"/>
      <c r="I198" s="59"/>
      <c r="J198" s="59"/>
      <c r="K198" s="59"/>
      <c r="L198" s="59"/>
      <c r="M198" s="59"/>
      <c r="N198" s="59"/>
      <c r="O198" s="59"/>
      <c r="P198" s="59"/>
      <c r="Q198" s="59"/>
      <c r="R198" s="59"/>
      <c r="S198" s="59"/>
      <c r="T198" s="59"/>
      <c r="U198" s="59"/>
      <c r="V198" s="59"/>
      <c r="W198" s="59"/>
      <c r="X198" s="59"/>
      <c r="Y198" s="59"/>
      <c r="Z198" s="59"/>
      <c r="AA198" s="59"/>
      <c r="AB198" s="59"/>
      <c r="AC198" s="59"/>
      <c r="AD198" s="59"/>
      <c r="AE198" s="59"/>
      <c r="AF198" s="59"/>
      <c r="AG198" s="59"/>
      <c r="AH198" s="59"/>
      <c r="AI198" s="59"/>
      <c r="AJ198" s="59"/>
      <c r="AK198" s="59"/>
      <c r="AL198" s="59"/>
      <c r="AM198" s="59"/>
      <c r="AN198" s="59"/>
      <c r="AO198" s="59"/>
      <c r="AP198" s="59"/>
      <c r="AQ198" s="59"/>
    </row>
    <row r="199" ht="12.0" customHeight="1">
      <c r="A199" s="59"/>
      <c r="B199" s="59"/>
      <c r="C199" s="59"/>
      <c r="D199" s="59"/>
      <c r="E199" s="59"/>
      <c r="F199" s="59"/>
      <c r="G199" s="59"/>
      <c r="H199" s="59"/>
      <c r="I199" s="59"/>
      <c r="J199" s="59"/>
      <c r="K199" s="59"/>
      <c r="L199" s="59"/>
      <c r="M199" s="59"/>
      <c r="N199" s="59"/>
      <c r="O199" s="59"/>
      <c r="P199" s="59"/>
      <c r="Q199" s="59"/>
      <c r="R199" s="59"/>
      <c r="S199" s="59"/>
      <c r="T199" s="59"/>
      <c r="U199" s="59"/>
      <c r="V199" s="59"/>
      <c r="W199" s="59"/>
      <c r="X199" s="59"/>
      <c r="Y199" s="59"/>
      <c r="Z199" s="59"/>
      <c r="AA199" s="59"/>
      <c r="AB199" s="59"/>
      <c r="AC199" s="59"/>
      <c r="AD199" s="59"/>
      <c r="AE199" s="59"/>
      <c r="AF199" s="59"/>
      <c r="AG199" s="59"/>
      <c r="AH199" s="59"/>
      <c r="AI199" s="59"/>
      <c r="AJ199" s="59"/>
      <c r="AK199" s="59"/>
      <c r="AL199" s="59"/>
      <c r="AM199" s="59"/>
      <c r="AN199" s="59"/>
      <c r="AO199" s="59"/>
      <c r="AP199" s="59"/>
      <c r="AQ199" s="59"/>
    </row>
    <row r="200" ht="12.0" customHeight="1">
      <c r="A200" s="59"/>
      <c r="B200" s="59"/>
      <c r="C200" s="59"/>
      <c r="D200" s="59"/>
      <c r="E200" s="59"/>
      <c r="F200" s="59"/>
      <c r="G200" s="59"/>
      <c r="H200" s="59"/>
      <c r="I200" s="59"/>
      <c r="J200" s="59"/>
      <c r="K200" s="59"/>
      <c r="L200" s="59"/>
      <c r="M200" s="59"/>
      <c r="N200" s="59"/>
      <c r="O200" s="59"/>
      <c r="P200" s="59"/>
      <c r="Q200" s="59"/>
      <c r="R200" s="59"/>
      <c r="S200" s="59"/>
      <c r="T200" s="59"/>
      <c r="U200" s="59"/>
      <c r="V200" s="59"/>
      <c r="W200" s="59"/>
      <c r="X200" s="59"/>
      <c r="Y200" s="59"/>
      <c r="Z200" s="59"/>
      <c r="AA200" s="59"/>
      <c r="AB200" s="59"/>
      <c r="AC200" s="59"/>
      <c r="AD200" s="59"/>
      <c r="AE200" s="59"/>
      <c r="AF200" s="59"/>
      <c r="AG200" s="59"/>
      <c r="AH200" s="59"/>
      <c r="AI200" s="59"/>
      <c r="AJ200" s="59"/>
      <c r="AK200" s="59"/>
      <c r="AL200" s="59"/>
      <c r="AM200" s="59"/>
      <c r="AN200" s="59"/>
      <c r="AO200" s="59"/>
      <c r="AP200" s="59"/>
      <c r="AQ200" s="59"/>
    </row>
    <row r="201" ht="12.0" customHeight="1">
      <c r="A201" s="59"/>
      <c r="B201" s="59"/>
      <c r="C201" s="59"/>
      <c r="D201" s="59"/>
      <c r="E201" s="59"/>
      <c r="F201" s="59"/>
      <c r="G201" s="59"/>
      <c r="H201" s="59"/>
      <c r="I201" s="59"/>
      <c r="J201" s="59"/>
      <c r="K201" s="59"/>
      <c r="L201" s="59"/>
      <c r="M201" s="59"/>
      <c r="N201" s="59"/>
      <c r="O201" s="59"/>
      <c r="P201" s="59"/>
      <c r="Q201" s="59"/>
      <c r="R201" s="59"/>
      <c r="S201" s="59"/>
      <c r="T201" s="59"/>
      <c r="U201" s="59"/>
      <c r="V201" s="59"/>
      <c r="W201" s="59"/>
      <c r="X201" s="59"/>
      <c r="Y201" s="59"/>
      <c r="Z201" s="59"/>
      <c r="AA201" s="59"/>
      <c r="AB201" s="59"/>
      <c r="AC201" s="59"/>
      <c r="AD201" s="59"/>
      <c r="AE201" s="59"/>
      <c r="AF201" s="59"/>
      <c r="AG201" s="59"/>
      <c r="AH201" s="59"/>
      <c r="AI201" s="59"/>
      <c r="AJ201" s="59"/>
      <c r="AK201" s="59"/>
      <c r="AL201" s="59"/>
      <c r="AM201" s="59"/>
      <c r="AN201" s="59"/>
      <c r="AO201" s="59"/>
      <c r="AP201" s="59"/>
      <c r="AQ201" s="59"/>
    </row>
    <row r="202" ht="12.0" customHeight="1">
      <c r="A202" s="59"/>
      <c r="B202" s="59"/>
      <c r="C202" s="59"/>
      <c r="D202" s="59"/>
      <c r="E202" s="59"/>
      <c r="F202" s="59"/>
      <c r="G202" s="59"/>
      <c r="H202" s="59"/>
      <c r="I202" s="59"/>
      <c r="J202" s="59"/>
      <c r="K202" s="59"/>
      <c r="L202" s="59"/>
      <c r="M202" s="59"/>
      <c r="N202" s="59"/>
      <c r="O202" s="59"/>
      <c r="P202" s="59"/>
      <c r="Q202" s="59"/>
      <c r="R202" s="59"/>
      <c r="S202" s="59"/>
      <c r="T202" s="59"/>
      <c r="U202" s="59"/>
      <c r="V202" s="59"/>
      <c r="W202" s="59"/>
      <c r="X202" s="59"/>
      <c r="Y202" s="59"/>
      <c r="Z202" s="59"/>
      <c r="AA202" s="59"/>
      <c r="AB202" s="59"/>
      <c r="AC202" s="59"/>
      <c r="AD202" s="59"/>
      <c r="AE202" s="59"/>
      <c r="AF202" s="59"/>
      <c r="AG202" s="59"/>
      <c r="AH202" s="59"/>
      <c r="AI202" s="59"/>
      <c r="AJ202" s="59"/>
      <c r="AK202" s="59"/>
      <c r="AL202" s="59"/>
      <c r="AM202" s="59"/>
      <c r="AN202" s="59"/>
      <c r="AO202" s="59"/>
      <c r="AP202" s="59"/>
      <c r="AQ202" s="59"/>
    </row>
    <row r="203" ht="12.0" customHeight="1">
      <c r="A203" s="59"/>
      <c r="B203" s="59"/>
      <c r="C203" s="59"/>
      <c r="D203" s="59"/>
      <c r="E203" s="59"/>
      <c r="F203" s="59"/>
      <c r="G203" s="59"/>
      <c r="H203" s="59"/>
      <c r="I203" s="59"/>
      <c r="J203" s="59"/>
      <c r="K203" s="59"/>
      <c r="L203" s="59"/>
      <c r="M203" s="59"/>
      <c r="N203" s="59"/>
      <c r="O203" s="59"/>
      <c r="P203" s="59"/>
      <c r="Q203" s="59"/>
      <c r="R203" s="59"/>
      <c r="S203" s="59"/>
      <c r="T203" s="59"/>
      <c r="U203" s="59"/>
      <c r="V203" s="59"/>
      <c r="W203" s="59"/>
      <c r="X203" s="59"/>
      <c r="Y203" s="59"/>
      <c r="Z203" s="59"/>
      <c r="AA203" s="59"/>
      <c r="AB203" s="59"/>
      <c r="AC203" s="59"/>
      <c r="AD203" s="59"/>
      <c r="AE203" s="59"/>
      <c r="AF203" s="59"/>
      <c r="AG203" s="59"/>
      <c r="AH203" s="59"/>
      <c r="AI203" s="59"/>
      <c r="AJ203" s="59"/>
      <c r="AK203" s="59"/>
      <c r="AL203" s="59"/>
      <c r="AM203" s="59"/>
      <c r="AN203" s="59"/>
      <c r="AO203" s="59"/>
      <c r="AP203" s="59"/>
      <c r="AQ203" s="59"/>
    </row>
    <row r="204" ht="12.0" customHeight="1">
      <c r="A204" s="59"/>
      <c r="B204" s="59"/>
      <c r="C204" s="59"/>
      <c r="D204" s="59"/>
      <c r="E204" s="59"/>
      <c r="F204" s="59"/>
      <c r="G204" s="59"/>
      <c r="H204" s="59"/>
      <c r="I204" s="59"/>
      <c r="J204" s="59"/>
      <c r="K204" s="59"/>
      <c r="L204" s="59"/>
      <c r="M204" s="59"/>
      <c r="N204" s="59"/>
      <c r="O204" s="59"/>
      <c r="P204" s="59"/>
      <c r="Q204" s="59"/>
      <c r="R204" s="59"/>
      <c r="S204" s="59"/>
      <c r="T204" s="59"/>
      <c r="U204" s="59"/>
      <c r="V204" s="59"/>
      <c r="W204" s="59"/>
      <c r="X204" s="59"/>
      <c r="Y204" s="59"/>
      <c r="Z204" s="59"/>
      <c r="AA204" s="59"/>
      <c r="AB204" s="59"/>
      <c r="AC204" s="59"/>
      <c r="AD204" s="59"/>
      <c r="AE204" s="59"/>
      <c r="AF204" s="59"/>
      <c r="AG204" s="59"/>
      <c r="AH204" s="59"/>
      <c r="AI204" s="59"/>
      <c r="AJ204" s="59"/>
      <c r="AK204" s="59"/>
      <c r="AL204" s="59"/>
      <c r="AM204" s="59"/>
      <c r="AN204" s="59"/>
      <c r="AO204" s="59"/>
      <c r="AP204" s="59"/>
      <c r="AQ204" s="59"/>
    </row>
    <row r="205" ht="12.0" customHeight="1">
      <c r="A205" s="59"/>
      <c r="B205" s="59"/>
      <c r="C205" s="59"/>
      <c r="D205" s="59"/>
      <c r="E205" s="59"/>
      <c r="F205" s="59"/>
      <c r="G205" s="59"/>
      <c r="H205" s="59"/>
      <c r="I205" s="59"/>
      <c r="J205" s="59"/>
      <c r="K205" s="59"/>
      <c r="L205" s="59"/>
      <c r="M205" s="59"/>
      <c r="N205" s="59"/>
      <c r="O205" s="59"/>
      <c r="P205" s="59"/>
      <c r="Q205" s="59"/>
      <c r="R205" s="59"/>
      <c r="S205" s="59"/>
      <c r="T205" s="59"/>
      <c r="U205" s="59"/>
      <c r="V205" s="59"/>
      <c r="W205" s="59"/>
      <c r="X205" s="59"/>
      <c r="Y205" s="59"/>
      <c r="Z205" s="59"/>
      <c r="AA205" s="59"/>
      <c r="AB205" s="59"/>
      <c r="AC205" s="59"/>
      <c r="AD205" s="59"/>
      <c r="AE205" s="59"/>
      <c r="AF205" s="59"/>
      <c r="AG205" s="59"/>
      <c r="AH205" s="59"/>
      <c r="AI205" s="59"/>
      <c r="AJ205" s="59"/>
      <c r="AK205" s="59"/>
      <c r="AL205" s="59"/>
      <c r="AM205" s="59"/>
      <c r="AN205" s="59"/>
      <c r="AO205" s="59"/>
      <c r="AP205" s="59"/>
      <c r="AQ205" s="59"/>
    </row>
    <row r="206" ht="12.0" customHeight="1">
      <c r="A206" s="59"/>
      <c r="B206" s="59"/>
      <c r="C206" s="59"/>
      <c r="D206" s="59"/>
      <c r="E206" s="59"/>
      <c r="F206" s="59"/>
      <c r="G206" s="59"/>
      <c r="H206" s="59"/>
      <c r="I206" s="59"/>
      <c r="J206" s="59"/>
      <c r="K206" s="59"/>
      <c r="L206" s="59"/>
      <c r="M206" s="59"/>
      <c r="N206" s="59"/>
      <c r="O206" s="59"/>
      <c r="P206" s="59"/>
      <c r="Q206" s="59"/>
      <c r="R206" s="59"/>
      <c r="S206" s="59"/>
      <c r="T206" s="59"/>
      <c r="U206" s="59"/>
      <c r="V206" s="59"/>
      <c r="W206" s="59"/>
      <c r="X206" s="59"/>
      <c r="Y206" s="59"/>
      <c r="Z206" s="59"/>
      <c r="AA206" s="59"/>
      <c r="AB206" s="59"/>
      <c r="AC206" s="59"/>
      <c r="AD206" s="59"/>
      <c r="AE206" s="59"/>
      <c r="AF206" s="59"/>
      <c r="AG206" s="59"/>
      <c r="AH206" s="59"/>
      <c r="AI206" s="59"/>
      <c r="AJ206" s="59"/>
      <c r="AK206" s="59"/>
      <c r="AL206" s="59"/>
      <c r="AM206" s="59"/>
      <c r="AN206" s="59"/>
      <c r="AO206" s="59"/>
      <c r="AP206" s="59"/>
      <c r="AQ206" s="59"/>
    </row>
    <row r="207" ht="12.0" customHeight="1">
      <c r="A207" s="59"/>
      <c r="B207" s="59"/>
      <c r="C207" s="59"/>
      <c r="D207" s="59"/>
      <c r="E207" s="59"/>
      <c r="F207" s="59"/>
      <c r="G207" s="59"/>
      <c r="H207" s="59"/>
      <c r="I207" s="59"/>
      <c r="J207" s="59"/>
      <c r="K207" s="59"/>
      <c r="L207" s="59"/>
      <c r="M207" s="59"/>
      <c r="N207" s="59"/>
      <c r="O207" s="59"/>
      <c r="P207" s="59"/>
      <c r="Q207" s="59"/>
      <c r="R207" s="59"/>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9"/>
    </row>
    <row r="208" ht="12.0" customHeight="1">
      <c r="A208" s="59"/>
      <c r="B208" s="59"/>
      <c r="C208" s="59"/>
      <c r="D208" s="59"/>
      <c r="E208" s="59"/>
      <c r="F208" s="59"/>
      <c r="G208" s="59"/>
      <c r="H208" s="59"/>
      <c r="I208" s="59"/>
      <c r="J208" s="59"/>
      <c r="K208" s="59"/>
      <c r="L208" s="59"/>
      <c r="M208" s="59"/>
      <c r="N208" s="59"/>
      <c r="O208" s="59"/>
      <c r="P208" s="59"/>
      <c r="Q208" s="59"/>
      <c r="R208" s="59"/>
      <c r="S208" s="59"/>
      <c r="T208" s="59"/>
      <c r="U208" s="59"/>
      <c r="V208" s="59"/>
      <c r="W208" s="59"/>
      <c r="X208" s="59"/>
      <c r="Y208" s="59"/>
      <c r="Z208" s="59"/>
      <c r="AA208" s="59"/>
      <c r="AB208" s="59"/>
      <c r="AC208" s="59"/>
      <c r="AD208" s="59"/>
      <c r="AE208" s="59"/>
      <c r="AF208" s="59"/>
      <c r="AG208" s="59"/>
      <c r="AH208" s="59"/>
      <c r="AI208" s="59"/>
      <c r="AJ208" s="59"/>
      <c r="AK208" s="59"/>
      <c r="AL208" s="59"/>
      <c r="AM208" s="59"/>
      <c r="AN208" s="59"/>
      <c r="AO208" s="59"/>
      <c r="AP208" s="59"/>
      <c r="AQ208" s="59"/>
    </row>
    <row r="209" ht="12.0" customHeight="1">
      <c r="A209" s="59"/>
      <c r="B209" s="59"/>
      <c r="C209" s="59"/>
      <c r="D209" s="59"/>
      <c r="E209" s="59"/>
      <c r="F209" s="59"/>
      <c r="G209" s="59"/>
      <c r="H209" s="59"/>
      <c r="I209" s="59"/>
      <c r="J209" s="59"/>
      <c r="K209" s="59"/>
      <c r="L209" s="59"/>
      <c r="M209" s="59"/>
      <c r="N209" s="59"/>
      <c r="O209" s="59"/>
      <c r="P209" s="59"/>
      <c r="Q209" s="59"/>
      <c r="R209" s="59"/>
      <c r="S209" s="59"/>
      <c r="T209" s="59"/>
      <c r="U209" s="59"/>
      <c r="V209" s="59"/>
      <c r="W209" s="59"/>
      <c r="X209" s="59"/>
      <c r="Y209" s="59"/>
      <c r="Z209" s="59"/>
      <c r="AA209" s="59"/>
      <c r="AB209" s="59"/>
      <c r="AC209" s="59"/>
      <c r="AD209" s="59"/>
      <c r="AE209" s="59"/>
      <c r="AF209" s="59"/>
      <c r="AG209" s="59"/>
      <c r="AH209" s="59"/>
      <c r="AI209" s="59"/>
      <c r="AJ209" s="59"/>
      <c r="AK209" s="59"/>
      <c r="AL209" s="59"/>
      <c r="AM209" s="59"/>
      <c r="AN209" s="59"/>
      <c r="AO209" s="59"/>
      <c r="AP209" s="59"/>
      <c r="AQ209" s="59"/>
    </row>
    <row r="210" ht="12.0" customHeight="1">
      <c r="A210" s="59"/>
      <c r="B210" s="59"/>
      <c r="C210" s="59"/>
      <c r="D210" s="59"/>
      <c r="E210" s="59"/>
      <c r="F210" s="59"/>
      <c r="G210" s="59"/>
      <c r="H210" s="59"/>
      <c r="I210" s="59"/>
      <c r="J210" s="59"/>
      <c r="K210" s="59"/>
      <c r="L210" s="59"/>
      <c r="M210" s="59"/>
      <c r="N210" s="59"/>
      <c r="O210" s="59"/>
      <c r="P210" s="59"/>
      <c r="Q210" s="59"/>
      <c r="R210" s="59"/>
      <c r="S210" s="59"/>
      <c r="T210" s="59"/>
      <c r="U210" s="59"/>
      <c r="V210" s="59"/>
      <c r="W210" s="59"/>
      <c r="X210" s="59"/>
      <c r="Y210" s="59"/>
      <c r="Z210" s="59"/>
      <c r="AA210" s="59"/>
      <c r="AB210" s="59"/>
      <c r="AC210" s="59"/>
      <c r="AD210" s="59"/>
      <c r="AE210" s="59"/>
      <c r="AF210" s="59"/>
      <c r="AG210" s="59"/>
      <c r="AH210" s="59"/>
      <c r="AI210" s="59"/>
      <c r="AJ210" s="59"/>
      <c r="AK210" s="59"/>
      <c r="AL210" s="59"/>
      <c r="AM210" s="59"/>
      <c r="AN210" s="59"/>
      <c r="AO210" s="59"/>
      <c r="AP210" s="59"/>
      <c r="AQ210" s="59"/>
    </row>
    <row r="211" ht="12.0" customHeight="1">
      <c r="A211" s="59"/>
      <c r="B211" s="59"/>
      <c r="C211" s="59"/>
      <c r="D211" s="59"/>
      <c r="E211" s="59"/>
      <c r="F211" s="59"/>
      <c r="G211" s="59"/>
      <c r="H211" s="59"/>
      <c r="I211" s="59"/>
      <c r="J211" s="59"/>
      <c r="K211" s="59"/>
      <c r="L211" s="59"/>
      <c r="M211" s="59"/>
      <c r="N211" s="59"/>
      <c r="O211" s="59"/>
      <c r="P211" s="59"/>
      <c r="Q211" s="59"/>
      <c r="R211" s="59"/>
      <c r="S211" s="59"/>
      <c r="T211" s="59"/>
      <c r="U211" s="59"/>
      <c r="V211" s="59"/>
      <c r="W211" s="59"/>
      <c r="X211" s="59"/>
      <c r="Y211" s="59"/>
      <c r="Z211" s="59"/>
      <c r="AA211" s="59"/>
      <c r="AB211" s="59"/>
      <c r="AC211" s="59"/>
      <c r="AD211" s="59"/>
      <c r="AE211" s="59"/>
      <c r="AF211" s="59"/>
      <c r="AG211" s="59"/>
      <c r="AH211" s="59"/>
      <c r="AI211" s="59"/>
      <c r="AJ211" s="59"/>
      <c r="AK211" s="59"/>
      <c r="AL211" s="59"/>
      <c r="AM211" s="59"/>
      <c r="AN211" s="59"/>
      <c r="AO211" s="59"/>
      <c r="AP211" s="59"/>
      <c r="AQ211" s="59"/>
    </row>
    <row r="212" ht="12.0" customHeight="1">
      <c r="A212" s="59"/>
      <c r="B212" s="59"/>
      <c r="C212" s="59"/>
      <c r="D212" s="59"/>
      <c r="E212" s="59"/>
      <c r="F212" s="59"/>
      <c r="G212" s="59"/>
      <c r="H212" s="59"/>
      <c r="I212" s="59"/>
      <c r="J212" s="59"/>
      <c r="K212" s="59"/>
      <c r="L212" s="59"/>
      <c r="M212" s="59"/>
      <c r="N212" s="59"/>
      <c r="O212" s="59"/>
      <c r="P212" s="59"/>
      <c r="Q212" s="59"/>
      <c r="R212" s="59"/>
      <c r="S212" s="59"/>
      <c r="T212" s="59"/>
      <c r="U212" s="59"/>
      <c r="V212" s="59"/>
      <c r="W212" s="59"/>
      <c r="X212" s="59"/>
      <c r="Y212" s="59"/>
      <c r="Z212" s="59"/>
      <c r="AA212" s="59"/>
      <c r="AB212" s="59"/>
      <c r="AC212" s="59"/>
      <c r="AD212" s="59"/>
      <c r="AE212" s="59"/>
      <c r="AF212" s="59"/>
      <c r="AG212" s="59"/>
      <c r="AH212" s="59"/>
      <c r="AI212" s="59"/>
      <c r="AJ212" s="59"/>
      <c r="AK212" s="59"/>
      <c r="AL212" s="59"/>
      <c r="AM212" s="59"/>
      <c r="AN212" s="59"/>
      <c r="AO212" s="59"/>
      <c r="AP212" s="59"/>
      <c r="AQ212" s="59"/>
    </row>
    <row r="213" ht="12.0" customHeight="1">
      <c r="A213" s="59"/>
      <c r="B213" s="59"/>
      <c r="C213" s="59"/>
      <c r="D213" s="59"/>
      <c r="E213" s="59"/>
      <c r="F213" s="59"/>
      <c r="G213" s="59"/>
      <c r="H213" s="59"/>
      <c r="I213" s="59"/>
      <c r="J213" s="59"/>
      <c r="K213" s="59"/>
      <c r="L213" s="59"/>
      <c r="M213" s="59"/>
      <c r="N213" s="59"/>
      <c r="O213" s="59"/>
      <c r="P213" s="59"/>
      <c r="Q213" s="59"/>
      <c r="R213" s="59"/>
      <c r="S213" s="59"/>
      <c r="T213" s="59"/>
      <c r="U213" s="59"/>
      <c r="V213" s="59"/>
      <c r="W213" s="59"/>
      <c r="X213" s="59"/>
      <c r="Y213" s="59"/>
      <c r="Z213" s="59"/>
      <c r="AA213" s="59"/>
      <c r="AB213" s="59"/>
      <c r="AC213" s="59"/>
      <c r="AD213" s="59"/>
      <c r="AE213" s="59"/>
      <c r="AF213" s="59"/>
      <c r="AG213" s="59"/>
      <c r="AH213" s="59"/>
      <c r="AI213" s="59"/>
      <c r="AJ213" s="59"/>
      <c r="AK213" s="59"/>
      <c r="AL213" s="59"/>
      <c r="AM213" s="59"/>
      <c r="AN213" s="59"/>
      <c r="AO213" s="59"/>
      <c r="AP213" s="59"/>
      <c r="AQ213" s="59"/>
    </row>
    <row r="214" ht="12.0" customHeight="1">
      <c r="A214" s="59"/>
      <c r="B214" s="59"/>
      <c r="C214" s="59"/>
      <c r="D214" s="59"/>
      <c r="E214" s="59"/>
      <c r="F214" s="59"/>
      <c r="G214" s="59"/>
      <c r="H214" s="59"/>
      <c r="I214" s="59"/>
      <c r="J214" s="59"/>
      <c r="K214" s="59"/>
      <c r="L214" s="59"/>
      <c r="M214" s="59"/>
      <c r="N214" s="59"/>
      <c r="O214" s="59"/>
      <c r="P214" s="59"/>
      <c r="Q214" s="59"/>
      <c r="R214" s="59"/>
      <c r="S214" s="59"/>
      <c r="T214" s="59"/>
      <c r="U214" s="59"/>
      <c r="V214" s="59"/>
      <c r="W214" s="59"/>
      <c r="X214" s="59"/>
      <c r="Y214" s="59"/>
      <c r="Z214" s="59"/>
      <c r="AA214" s="59"/>
      <c r="AB214" s="59"/>
      <c r="AC214" s="59"/>
      <c r="AD214" s="59"/>
      <c r="AE214" s="59"/>
      <c r="AF214" s="59"/>
      <c r="AG214" s="59"/>
      <c r="AH214" s="59"/>
      <c r="AI214" s="59"/>
      <c r="AJ214" s="59"/>
      <c r="AK214" s="59"/>
      <c r="AL214" s="59"/>
      <c r="AM214" s="59"/>
      <c r="AN214" s="59"/>
      <c r="AO214" s="59"/>
      <c r="AP214" s="59"/>
      <c r="AQ214" s="59"/>
    </row>
    <row r="215" ht="12.0" customHeight="1">
      <c r="A215" s="59"/>
      <c r="B215" s="59"/>
      <c r="C215" s="59"/>
      <c r="D215" s="59"/>
      <c r="E215" s="59"/>
      <c r="F215" s="59"/>
      <c r="G215" s="59"/>
      <c r="H215" s="59"/>
      <c r="I215" s="59"/>
      <c r="J215" s="59"/>
      <c r="K215" s="59"/>
      <c r="L215" s="59"/>
      <c r="M215" s="59"/>
      <c r="N215" s="59"/>
      <c r="O215" s="59"/>
      <c r="P215" s="59"/>
      <c r="Q215" s="59"/>
      <c r="R215" s="59"/>
      <c r="S215" s="59"/>
      <c r="T215" s="59"/>
      <c r="U215" s="59"/>
      <c r="V215" s="59"/>
      <c r="W215" s="59"/>
      <c r="X215" s="59"/>
      <c r="Y215" s="59"/>
      <c r="Z215" s="59"/>
      <c r="AA215" s="59"/>
      <c r="AB215" s="59"/>
      <c r="AC215" s="59"/>
      <c r="AD215" s="59"/>
      <c r="AE215" s="59"/>
      <c r="AF215" s="59"/>
      <c r="AG215" s="59"/>
      <c r="AH215" s="59"/>
      <c r="AI215" s="59"/>
      <c r="AJ215" s="59"/>
      <c r="AK215" s="59"/>
      <c r="AL215" s="59"/>
      <c r="AM215" s="59"/>
      <c r="AN215" s="59"/>
      <c r="AO215" s="59"/>
      <c r="AP215" s="59"/>
      <c r="AQ215" s="59"/>
    </row>
    <row r="216" ht="12.0" customHeight="1">
      <c r="A216" s="59"/>
      <c r="B216" s="59"/>
      <c r="C216" s="59"/>
      <c r="D216" s="59"/>
      <c r="E216" s="59"/>
      <c r="F216" s="59"/>
      <c r="G216" s="59"/>
      <c r="H216" s="59"/>
      <c r="I216" s="59"/>
      <c r="J216" s="59"/>
      <c r="K216" s="59"/>
      <c r="L216" s="59"/>
      <c r="M216" s="59"/>
      <c r="N216" s="59"/>
      <c r="O216" s="59"/>
      <c r="P216" s="59"/>
      <c r="Q216" s="59"/>
      <c r="R216" s="59"/>
      <c r="S216" s="59"/>
      <c r="T216" s="59"/>
      <c r="U216" s="59"/>
      <c r="V216" s="59"/>
      <c r="W216" s="59"/>
      <c r="X216" s="59"/>
      <c r="Y216" s="59"/>
      <c r="Z216" s="59"/>
      <c r="AA216" s="59"/>
      <c r="AB216" s="59"/>
      <c r="AC216" s="59"/>
      <c r="AD216" s="59"/>
      <c r="AE216" s="59"/>
      <c r="AF216" s="59"/>
      <c r="AG216" s="59"/>
      <c r="AH216" s="59"/>
      <c r="AI216" s="59"/>
      <c r="AJ216" s="59"/>
      <c r="AK216" s="59"/>
      <c r="AL216" s="59"/>
      <c r="AM216" s="59"/>
      <c r="AN216" s="59"/>
      <c r="AO216" s="59"/>
      <c r="AP216" s="59"/>
      <c r="AQ216" s="59"/>
    </row>
    <row r="217" ht="12.0" customHeight="1">
      <c r="A217" s="59"/>
      <c r="B217" s="59"/>
      <c r="C217" s="59"/>
      <c r="D217" s="59"/>
      <c r="E217" s="59"/>
      <c r="F217" s="59"/>
      <c r="G217" s="59"/>
      <c r="H217" s="59"/>
      <c r="I217" s="59"/>
      <c r="J217" s="59"/>
      <c r="K217" s="59"/>
      <c r="L217" s="59"/>
      <c r="M217" s="59"/>
      <c r="N217" s="59"/>
      <c r="O217" s="59"/>
      <c r="P217" s="59"/>
      <c r="Q217" s="59"/>
      <c r="R217" s="59"/>
      <c r="S217" s="59"/>
      <c r="T217" s="59"/>
      <c r="U217" s="59"/>
      <c r="V217" s="59"/>
      <c r="W217" s="59"/>
      <c r="X217" s="59"/>
      <c r="Y217" s="59"/>
      <c r="Z217" s="59"/>
      <c r="AA217" s="59"/>
      <c r="AB217" s="59"/>
      <c r="AC217" s="59"/>
      <c r="AD217" s="59"/>
      <c r="AE217" s="59"/>
      <c r="AF217" s="59"/>
      <c r="AG217" s="59"/>
      <c r="AH217" s="59"/>
      <c r="AI217" s="59"/>
      <c r="AJ217" s="59"/>
      <c r="AK217" s="59"/>
      <c r="AL217" s="59"/>
      <c r="AM217" s="59"/>
      <c r="AN217" s="59"/>
      <c r="AO217" s="59"/>
      <c r="AP217" s="59"/>
      <c r="AQ217" s="59"/>
    </row>
    <row r="218" ht="12.0" customHeight="1">
      <c r="A218" s="59"/>
      <c r="B218" s="59"/>
      <c r="C218" s="59"/>
      <c r="D218" s="59"/>
      <c r="E218" s="59"/>
      <c r="F218" s="59"/>
      <c r="G218" s="59"/>
      <c r="H218" s="59"/>
      <c r="I218" s="59"/>
      <c r="J218" s="59"/>
      <c r="K218" s="59"/>
      <c r="L218" s="59"/>
      <c r="M218" s="59"/>
      <c r="N218" s="59"/>
      <c r="O218" s="59"/>
      <c r="P218" s="59"/>
      <c r="Q218" s="59"/>
      <c r="R218" s="59"/>
      <c r="S218" s="59"/>
      <c r="T218" s="59"/>
      <c r="U218" s="59"/>
      <c r="V218" s="59"/>
      <c r="W218" s="59"/>
      <c r="X218" s="59"/>
      <c r="Y218" s="59"/>
      <c r="Z218" s="59"/>
      <c r="AA218" s="59"/>
      <c r="AB218" s="59"/>
      <c r="AC218" s="59"/>
      <c r="AD218" s="59"/>
      <c r="AE218" s="59"/>
      <c r="AF218" s="59"/>
      <c r="AG218" s="59"/>
      <c r="AH218" s="59"/>
      <c r="AI218" s="59"/>
      <c r="AJ218" s="59"/>
      <c r="AK218" s="59"/>
      <c r="AL218" s="59"/>
      <c r="AM218" s="59"/>
      <c r="AN218" s="59"/>
      <c r="AO218" s="59"/>
      <c r="AP218" s="59"/>
      <c r="AQ218" s="59"/>
    </row>
    <row r="219" ht="12.0" customHeight="1">
      <c r="A219" s="59"/>
      <c r="B219" s="59"/>
      <c r="C219" s="59"/>
      <c r="D219" s="59"/>
      <c r="E219" s="59"/>
      <c r="F219" s="59"/>
      <c r="G219" s="59"/>
      <c r="H219" s="59"/>
      <c r="I219" s="59"/>
      <c r="J219" s="59"/>
      <c r="K219" s="59"/>
      <c r="L219" s="59"/>
      <c r="M219" s="59"/>
      <c r="N219" s="59"/>
      <c r="O219" s="59"/>
      <c r="P219" s="59"/>
      <c r="Q219" s="59"/>
      <c r="R219" s="59"/>
      <c r="S219" s="59"/>
      <c r="T219" s="59"/>
      <c r="U219" s="59"/>
      <c r="V219" s="59"/>
      <c r="W219" s="59"/>
      <c r="X219" s="59"/>
      <c r="Y219" s="59"/>
      <c r="Z219" s="59"/>
      <c r="AA219" s="59"/>
      <c r="AB219" s="59"/>
      <c r="AC219" s="59"/>
      <c r="AD219" s="59"/>
      <c r="AE219" s="59"/>
      <c r="AF219" s="59"/>
      <c r="AG219" s="59"/>
      <c r="AH219" s="59"/>
      <c r="AI219" s="59"/>
      <c r="AJ219" s="59"/>
      <c r="AK219" s="59"/>
      <c r="AL219" s="59"/>
      <c r="AM219" s="59"/>
      <c r="AN219" s="59"/>
      <c r="AO219" s="59"/>
      <c r="AP219" s="59"/>
      <c r="AQ219" s="59"/>
    </row>
    <row r="220" ht="12.0" customHeight="1">
      <c r="A220" s="59"/>
      <c r="B220" s="59"/>
      <c r="C220" s="59"/>
      <c r="D220" s="59"/>
      <c r="E220" s="59"/>
      <c r="F220" s="59"/>
      <c r="G220" s="59"/>
      <c r="H220" s="59"/>
      <c r="I220" s="59"/>
      <c r="J220" s="59"/>
      <c r="K220" s="59"/>
      <c r="L220" s="59"/>
      <c r="M220" s="59"/>
      <c r="N220" s="59"/>
      <c r="O220" s="59"/>
      <c r="P220" s="59"/>
      <c r="Q220" s="59"/>
      <c r="R220" s="59"/>
      <c r="S220" s="59"/>
      <c r="T220" s="59"/>
      <c r="U220" s="59"/>
      <c r="V220" s="59"/>
      <c r="W220" s="59"/>
      <c r="X220" s="59"/>
      <c r="Y220" s="59"/>
      <c r="Z220" s="59"/>
      <c r="AA220" s="59"/>
      <c r="AB220" s="59"/>
      <c r="AC220" s="59"/>
      <c r="AD220" s="59"/>
      <c r="AE220" s="59"/>
      <c r="AF220" s="59"/>
      <c r="AG220" s="59"/>
      <c r="AH220" s="59"/>
      <c r="AI220" s="59"/>
      <c r="AJ220" s="59"/>
      <c r="AK220" s="59"/>
      <c r="AL220" s="59"/>
      <c r="AM220" s="59"/>
      <c r="AN220" s="59"/>
      <c r="AO220" s="59"/>
      <c r="AP220" s="59"/>
      <c r="AQ220" s="59"/>
    </row>
    <row r="221" ht="12.0" customHeight="1">
      <c r="A221" s="59"/>
      <c r="B221" s="59"/>
      <c r="C221" s="59"/>
      <c r="D221" s="59"/>
      <c r="E221" s="59"/>
      <c r="F221" s="59"/>
      <c r="G221" s="59"/>
      <c r="H221" s="59"/>
      <c r="I221" s="59"/>
      <c r="J221" s="59"/>
      <c r="K221" s="59"/>
      <c r="L221" s="59"/>
      <c r="M221" s="59"/>
      <c r="N221" s="59"/>
      <c r="O221" s="59"/>
      <c r="P221" s="59"/>
      <c r="Q221" s="59"/>
      <c r="R221" s="59"/>
      <c r="S221" s="59"/>
      <c r="T221" s="59"/>
      <c r="U221" s="59"/>
      <c r="V221" s="59"/>
      <c r="W221" s="59"/>
      <c r="X221" s="59"/>
      <c r="Y221" s="59"/>
      <c r="Z221" s="59"/>
      <c r="AA221" s="59"/>
      <c r="AB221" s="59"/>
      <c r="AC221" s="59"/>
      <c r="AD221" s="59"/>
      <c r="AE221" s="59"/>
      <c r="AF221" s="59"/>
      <c r="AG221" s="59"/>
      <c r="AH221" s="59"/>
      <c r="AI221" s="59"/>
      <c r="AJ221" s="59"/>
      <c r="AK221" s="59"/>
      <c r="AL221" s="59"/>
      <c r="AM221" s="59"/>
      <c r="AN221" s="59"/>
      <c r="AO221" s="59"/>
      <c r="AP221" s="59"/>
      <c r="AQ221" s="59"/>
    </row>
    <row r="222" ht="12.0" customHeight="1">
      <c r="A222" s="59"/>
      <c r="B222" s="59"/>
      <c r="C222" s="59"/>
      <c r="D222" s="59"/>
      <c r="E222" s="59"/>
      <c r="F222" s="59"/>
      <c r="G222" s="59"/>
      <c r="H222" s="59"/>
      <c r="I222" s="59"/>
      <c r="J222" s="59"/>
      <c r="K222" s="59"/>
      <c r="L222" s="59"/>
      <c r="M222" s="59"/>
      <c r="N222" s="59"/>
      <c r="O222" s="59"/>
      <c r="P222" s="59"/>
      <c r="Q222" s="59"/>
      <c r="R222" s="59"/>
      <c r="S222" s="59"/>
      <c r="T222" s="59"/>
      <c r="U222" s="59"/>
      <c r="V222" s="59"/>
      <c r="W222" s="59"/>
      <c r="X222" s="59"/>
      <c r="Y222" s="59"/>
      <c r="Z222" s="59"/>
      <c r="AA222" s="59"/>
      <c r="AB222" s="59"/>
      <c r="AC222" s="59"/>
      <c r="AD222" s="59"/>
      <c r="AE222" s="59"/>
      <c r="AF222" s="59"/>
      <c r="AG222" s="59"/>
      <c r="AH222" s="59"/>
      <c r="AI222" s="59"/>
      <c r="AJ222" s="59"/>
      <c r="AK222" s="59"/>
      <c r="AL222" s="59"/>
      <c r="AM222" s="59"/>
      <c r="AN222" s="59"/>
      <c r="AO222" s="59"/>
      <c r="AP222" s="59"/>
      <c r="AQ222" s="59"/>
    </row>
    <row r="223" ht="12.0" customHeight="1">
      <c r="A223" s="59"/>
      <c r="B223" s="59"/>
      <c r="C223" s="59"/>
      <c r="D223" s="59"/>
      <c r="E223" s="59"/>
      <c r="F223" s="59"/>
      <c r="G223" s="59"/>
      <c r="H223" s="59"/>
      <c r="I223" s="59"/>
      <c r="J223" s="59"/>
      <c r="K223" s="59"/>
      <c r="L223" s="59"/>
      <c r="M223" s="59"/>
      <c r="N223" s="59"/>
      <c r="O223" s="59"/>
      <c r="P223" s="59"/>
      <c r="Q223" s="59"/>
      <c r="R223" s="59"/>
      <c r="S223" s="59"/>
      <c r="T223" s="59"/>
      <c r="U223" s="59"/>
      <c r="V223" s="59"/>
      <c r="W223" s="59"/>
      <c r="X223" s="59"/>
      <c r="Y223" s="59"/>
      <c r="Z223" s="59"/>
      <c r="AA223" s="59"/>
      <c r="AB223" s="59"/>
      <c r="AC223" s="59"/>
      <c r="AD223" s="59"/>
      <c r="AE223" s="59"/>
      <c r="AF223" s="59"/>
      <c r="AG223" s="59"/>
      <c r="AH223" s="59"/>
      <c r="AI223" s="59"/>
      <c r="AJ223" s="59"/>
      <c r="AK223" s="59"/>
      <c r="AL223" s="59"/>
      <c r="AM223" s="59"/>
      <c r="AN223" s="59"/>
      <c r="AO223" s="59"/>
      <c r="AP223" s="59"/>
      <c r="AQ223" s="59"/>
    </row>
    <row r="224" ht="12.0" customHeight="1">
      <c r="A224" s="59"/>
      <c r="B224" s="59"/>
      <c r="C224" s="59"/>
      <c r="D224" s="59"/>
      <c r="E224" s="59"/>
      <c r="F224" s="59"/>
      <c r="G224" s="59"/>
      <c r="H224" s="59"/>
      <c r="I224" s="59"/>
      <c r="J224" s="59"/>
      <c r="K224" s="59"/>
      <c r="L224" s="59"/>
      <c r="M224" s="59"/>
      <c r="N224" s="59"/>
      <c r="O224" s="59"/>
      <c r="P224" s="59"/>
      <c r="Q224" s="59"/>
      <c r="R224" s="59"/>
      <c r="S224" s="59"/>
      <c r="T224" s="59"/>
      <c r="U224" s="59"/>
      <c r="V224" s="59"/>
      <c r="W224" s="59"/>
      <c r="X224" s="59"/>
      <c r="Y224" s="59"/>
      <c r="Z224" s="59"/>
      <c r="AA224" s="59"/>
      <c r="AB224" s="59"/>
      <c r="AC224" s="59"/>
      <c r="AD224" s="59"/>
      <c r="AE224" s="59"/>
      <c r="AF224" s="59"/>
      <c r="AG224" s="59"/>
      <c r="AH224" s="59"/>
      <c r="AI224" s="59"/>
      <c r="AJ224" s="59"/>
      <c r="AK224" s="59"/>
      <c r="AL224" s="59"/>
      <c r="AM224" s="59"/>
      <c r="AN224" s="59"/>
      <c r="AO224" s="59"/>
      <c r="AP224" s="59"/>
      <c r="AQ224" s="59"/>
    </row>
    <row r="225" ht="12.0" customHeight="1">
      <c r="A225" s="59"/>
      <c r="B225" s="59"/>
      <c r="C225" s="59"/>
      <c r="D225" s="59"/>
      <c r="E225" s="59"/>
      <c r="F225" s="59"/>
      <c r="G225" s="59"/>
      <c r="H225" s="59"/>
      <c r="I225" s="59"/>
      <c r="J225" s="59"/>
      <c r="K225" s="59"/>
      <c r="L225" s="59"/>
      <c r="M225" s="59"/>
      <c r="N225" s="59"/>
      <c r="O225" s="59"/>
      <c r="P225" s="59"/>
      <c r="Q225" s="59"/>
      <c r="R225" s="59"/>
      <c r="S225" s="59"/>
      <c r="T225" s="59"/>
      <c r="U225" s="59"/>
      <c r="V225" s="59"/>
      <c r="W225" s="59"/>
      <c r="X225" s="59"/>
      <c r="Y225" s="59"/>
      <c r="Z225" s="59"/>
      <c r="AA225" s="59"/>
      <c r="AB225" s="59"/>
      <c r="AC225" s="59"/>
      <c r="AD225" s="59"/>
      <c r="AE225" s="59"/>
      <c r="AF225" s="59"/>
      <c r="AG225" s="59"/>
      <c r="AH225" s="59"/>
      <c r="AI225" s="59"/>
      <c r="AJ225" s="59"/>
      <c r="AK225" s="59"/>
      <c r="AL225" s="59"/>
      <c r="AM225" s="59"/>
      <c r="AN225" s="59"/>
      <c r="AO225" s="59"/>
      <c r="AP225" s="59"/>
      <c r="AQ225" s="59"/>
    </row>
    <row r="226" ht="12.0" customHeight="1">
      <c r="A226" s="59"/>
      <c r="B226" s="59"/>
      <c r="C226" s="59"/>
      <c r="D226" s="59"/>
      <c r="E226" s="59"/>
      <c r="F226" s="59"/>
      <c r="G226" s="59"/>
      <c r="H226" s="59"/>
      <c r="I226" s="59"/>
      <c r="J226" s="59"/>
      <c r="K226" s="59"/>
      <c r="L226" s="59"/>
      <c r="M226" s="59"/>
      <c r="N226" s="59"/>
      <c r="O226" s="59"/>
      <c r="P226" s="59"/>
      <c r="Q226" s="59"/>
      <c r="R226" s="59"/>
      <c r="S226" s="59"/>
      <c r="T226" s="59"/>
      <c r="U226" s="59"/>
      <c r="V226" s="59"/>
      <c r="W226" s="59"/>
      <c r="X226" s="59"/>
      <c r="Y226" s="59"/>
      <c r="Z226" s="59"/>
      <c r="AA226" s="59"/>
      <c r="AB226" s="59"/>
      <c r="AC226" s="59"/>
      <c r="AD226" s="59"/>
      <c r="AE226" s="59"/>
      <c r="AF226" s="59"/>
      <c r="AG226" s="59"/>
      <c r="AH226" s="59"/>
      <c r="AI226" s="59"/>
      <c r="AJ226" s="59"/>
      <c r="AK226" s="59"/>
      <c r="AL226" s="59"/>
      <c r="AM226" s="59"/>
      <c r="AN226" s="59"/>
      <c r="AO226" s="59"/>
      <c r="AP226" s="59"/>
      <c r="AQ226" s="59"/>
    </row>
    <row r="227" ht="12.0" customHeight="1">
      <c r="A227" s="59"/>
      <c r="B227" s="59"/>
      <c r="C227" s="59"/>
      <c r="D227" s="59"/>
      <c r="E227" s="59"/>
      <c r="F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59"/>
      <c r="AD227" s="59"/>
      <c r="AE227" s="59"/>
      <c r="AF227" s="59"/>
      <c r="AG227" s="59"/>
      <c r="AH227" s="59"/>
      <c r="AI227" s="59"/>
      <c r="AJ227" s="59"/>
      <c r="AK227" s="59"/>
      <c r="AL227" s="59"/>
      <c r="AM227" s="59"/>
      <c r="AN227" s="59"/>
      <c r="AO227" s="59"/>
      <c r="AP227" s="59"/>
      <c r="AQ227" s="59"/>
    </row>
    <row r="228" ht="12.0" customHeight="1">
      <c r="A228" s="59"/>
      <c r="B228" s="59"/>
      <c r="C228" s="59"/>
      <c r="D228" s="59"/>
      <c r="E228" s="59"/>
      <c r="F228" s="59"/>
      <c r="G228" s="59"/>
      <c r="H228" s="59"/>
      <c r="I228" s="59"/>
      <c r="J228" s="59"/>
      <c r="K228" s="59"/>
      <c r="L228" s="59"/>
      <c r="M228" s="59"/>
      <c r="N228" s="59"/>
      <c r="O228" s="59"/>
      <c r="P228" s="59"/>
      <c r="Q228" s="59"/>
      <c r="R228" s="59"/>
      <c r="S228" s="59"/>
      <c r="T228" s="59"/>
      <c r="U228" s="59"/>
      <c r="V228" s="59"/>
      <c r="W228" s="59"/>
      <c r="X228" s="59"/>
      <c r="Y228" s="59"/>
      <c r="Z228" s="59"/>
      <c r="AA228" s="59"/>
      <c r="AB228" s="59"/>
      <c r="AC228" s="59"/>
      <c r="AD228" s="59"/>
      <c r="AE228" s="59"/>
      <c r="AF228" s="59"/>
      <c r="AG228" s="59"/>
      <c r="AH228" s="59"/>
      <c r="AI228" s="59"/>
      <c r="AJ228" s="59"/>
      <c r="AK228" s="59"/>
      <c r="AL228" s="59"/>
      <c r="AM228" s="59"/>
      <c r="AN228" s="59"/>
      <c r="AO228" s="59"/>
      <c r="AP228" s="59"/>
      <c r="AQ228" s="59"/>
    </row>
    <row r="229" ht="12.0" customHeight="1">
      <c r="A229" s="59"/>
      <c r="B229" s="59"/>
      <c r="C229" s="59"/>
      <c r="D229" s="59"/>
      <c r="E229" s="59"/>
      <c r="F229" s="59"/>
      <c r="G229" s="59"/>
      <c r="H229" s="59"/>
      <c r="I229" s="59"/>
      <c r="J229" s="59"/>
      <c r="K229" s="59"/>
      <c r="L229" s="59"/>
      <c r="M229" s="59"/>
      <c r="N229" s="59"/>
      <c r="O229" s="59"/>
      <c r="P229" s="59"/>
      <c r="Q229" s="59"/>
      <c r="R229" s="59"/>
      <c r="S229" s="59"/>
      <c r="T229" s="59"/>
      <c r="U229" s="59"/>
      <c r="V229" s="59"/>
      <c r="W229" s="59"/>
      <c r="X229" s="59"/>
      <c r="Y229" s="59"/>
      <c r="Z229" s="59"/>
      <c r="AA229" s="59"/>
      <c r="AB229" s="59"/>
      <c r="AC229" s="59"/>
      <c r="AD229" s="59"/>
      <c r="AE229" s="59"/>
      <c r="AF229" s="59"/>
      <c r="AG229" s="59"/>
      <c r="AH229" s="59"/>
      <c r="AI229" s="59"/>
      <c r="AJ229" s="59"/>
      <c r="AK229" s="59"/>
      <c r="AL229" s="59"/>
      <c r="AM229" s="59"/>
      <c r="AN229" s="59"/>
      <c r="AO229" s="59"/>
      <c r="AP229" s="59"/>
      <c r="AQ229" s="59"/>
    </row>
    <row r="230" ht="12.0" customHeight="1">
      <c r="A230" s="59"/>
      <c r="B230" s="59"/>
      <c r="C230" s="59"/>
      <c r="D230" s="59"/>
      <c r="E230" s="59"/>
      <c r="F230" s="59"/>
      <c r="G230" s="59"/>
      <c r="H230" s="59"/>
      <c r="I230" s="59"/>
      <c r="J230" s="59"/>
      <c r="K230" s="59"/>
      <c r="L230" s="59"/>
      <c r="M230" s="59"/>
      <c r="N230" s="59"/>
      <c r="O230" s="59"/>
      <c r="P230" s="59"/>
      <c r="Q230" s="59"/>
      <c r="R230" s="59"/>
      <c r="S230" s="59"/>
      <c r="T230" s="59"/>
      <c r="U230" s="59"/>
      <c r="V230" s="59"/>
      <c r="W230" s="59"/>
      <c r="X230" s="59"/>
      <c r="Y230" s="59"/>
      <c r="Z230" s="59"/>
      <c r="AA230" s="59"/>
      <c r="AB230" s="59"/>
      <c r="AC230" s="59"/>
      <c r="AD230" s="59"/>
      <c r="AE230" s="59"/>
      <c r="AF230" s="59"/>
      <c r="AG230" s="59"/>
      <c r="AH230" s="59"/>
      <c r="AI230" s="59"/>
      <c r="AJ230" s="59"/>
      <c r="AK230" s="59"/>
      <c r="AL230" s="59"/>
      <c r="AM230" s="59"/>
      <c r="AN230" s="59"/>
      <c r="AO230" s="59"/>
      <c r="AP230" s="59"/>
      <c r="AQ230" s="59"/>
    </row>
    <row r="231" ht="12.0" customHeight="1">
      <c r="A231" s="59"/>
      <c r="B231" s="59"/>
      <c r="C231" s="59"/>
      <c r="D231" s="59"/>
      <c r="E231" s="59"/>
      <c r="F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c r="AD231" s="59"/>
      <c r="AE231" s="59"/>
      <c r="AF231" s="59"/>
      <c r="AG231" s="59"/>
      <c r="AH231" s="59"/>
      <c r="AI231" s="59"/>
      <c r="AJ231" s="59"/>
      <c r="AK231" s="59"/>
      <c r="AL231" s="59"/>
      <c r="AM231" s="59"/>
      <c r="AN231" s="59"/>
      <c r="AO231" s="59"/>
      <c r="AP231" s="59"/>
      <c r="AQ231" s="59"/>
    </row>
    <row r="232" ht="12.0" customHeight="1">
      <c r="A232" s="59"/>
      <c r="B232" s="59"/>
      <c r="C232" s="59"/>
      <c r="D232" s="59"/>
      <c r="E232" s="59"/>
      <c r="F232" s="59"/>
      <c r="G232" s="59"/>
      <c r="H232" s="59"/>
      <c r="I232" s="59"/>
      <c r="J232" s="59"/>
      <c r="K232" s="59"/>
      <c r="L232" s="59"/>
      <c r="M232" s="59"/>
      <c r="N232" s="59"/>
      <c r="O232" s="59"/>
      <c r="P232" s="59"/>
      <c r="Q232" s="59"/>
      <c r="R232" s="59"/>
      <c r="S232" s="59"/>
      <c r="T232" s="59"/>
      <c r="U232" s="59"/>
      <c r="V232" s="59"/>
      <c r="W232" s="59"/>
      <c r="X232" s="59"/>
      <c r="Y232" s="59"/>
      <c r="Z232" s="59"/>
      <c r="AA232" s="59"/>
      <c r="AB232" s="59"/>
      <c r="AC232" s="59"/>
      <c r="AD232" s="59"/>
      <c r="AE232" s="59"/>
      <c r="AF232" s="59"/>
      <c r="AG232" s="59"/>
      <c r="AH232" s="59"/>
      <c r="AI232" s="59"/>
      <c r="AJ232" s="59"/>
      <c r="AK232" s="59"/>
      <c r="AL232" s="59"/>
      <c r="AM232" s="59"/>
      <c r="AN232" s="59"/>
      <c r="AO232" s="59"/>
      <c r="AP232" s="59"/>
      <c r="AQ232" s="59"/>
    </row>
    <row r="233" ht="12.0" customHeight="1">
      <c r="A233" s="59"/>
      <c r="B233" s="59"/>
      <c r="C233" s="59"/>
      <c r="D233" s="59"/>
      <c r="E233" s="59"/>
      <c r="F233" s="59"/>
      <c r="G233" s="59"/>
      <c r="H233" s="59"/>
      <c r="I233" s="59"/>
      <c r="J233" s="59"/>
      <c r="K233" s="59"/>
      <c r="L233" s="59"/>
      <c r="M233" s="59"/>
      <c r="N233" s="59"/>
      <c r="O233" s="59"/>
      <c r="P233" s="59"/>
      <c r="Q233" s="59"/>
      <c r="R233" s="59"/>
      <c r="S233" s="59"/>
      <c r="T233" s="59"/>
      <c r="U233" s="59"/>
      <c r="V233" s="59"/>
      <c r="W233" s="59"/>
      <c r="X233" s="59"/>
      <c r="Y233" s="59"/>
      <c r="Z233" s="59"/>
      <c r="AA233" s="59"/>
      <c r="AB233" s="59"/>
      <c r="AC233" s="59"/>
      <c r="AD233" s="59"/>
      <c r="AE233" s="59"/>
      <c r="AF233" s="59"/>
      <c r="AG233" s="59"/>
      <c r="AH233" s="59"/>
      <c r="AI233" s="59"/>
      <c r="AJ233" s="59"/>
      <c r="AK233" s="59"/>
      <c r="AL233" s="59"/>
      <c r="AM233" s="59"/>
      <c r="AN233" s="59"/>
      <c r="AO233" s="59"/>
      <c r="AP233" s="59"/>
      <c r="AQ233" s="59"/>
    </row>
    <row r="234" ht="12.0" customHeight="1">
      <c r="A234" s="59"/>
      <c r="B234" s="59"/>
      <c r="C234" s="59"/>
      <c r="D234" s="59"/>
      <c r="E234" s="59"/>
      <c r="F234" s="59"/>
      <c r="G234" s="59"/>
      <c r="H234" s="59"/>
      <c r="I234" s="59"/>
      <c r="J234" s="59"/>
      <c r="K234" s="59"/>
      <c r="L234" s="59"/>
      <c r="M234" s="59"/>
      <c r="N234" s="59"/>
      <c r="O234" s="59"/>
      <c r="P234" s="59"/>
      <c r="Q234" s="59"/>
      <c r="R234" s="59"/>
      <c r="S234" s="59"/>
      <c r="T234" s="59"/>
      <c r="U234" s="59"/>
      <c r="V234" s="59"/>
      <c r="W234" s="59"/>
      <c r="X234" s="59"/>
      <c r="Y234" s="59"/>
      <c r="Z234" s="59"/>
      <c r="AA234" s="59"/>
      <c r="AB234" s="59"/>
      <c r="AC234" s="59"/>
      <c r="AD234" s="59"/>
      <c r="AE234" s="59"/>
      <c r="AF234" s="59"/>
      <c r="AG234" s="59"/>
      <c r="AH234" s="59"/>
      <c r="AI234" s="59"/>
      <c r="AJ234" s="59"/>
      <c r="AK234" s="59"/>
      <c r="AL234" s="59"/>
      <c r="AM234" s="59"/>
      <c r="AN234" s="59"/>
      <c r="AO234" s="59"/>
      <c r="AP234" s="59"/>
      <c r="AQ234" s="59"/>
    </row>
    <row r="235" ht="12.0" customHeight="1">
      <c r="A235" s="59"/>
      <c r="B235" s="59"/>
      <c r="C235" s="59"/>
      <c r="D235" s="59"/>
      <c r="E235" s="59"/>
      <c r="F235" s="59"/>
      <c r="G235" s="59"/>
      <c r="H235" s="59"/>
      <c r="I235" s="59"/>
      <c r="J235" s="59"/>
      <c r="K235" s="59"/>
      <c r="L235" s="59"/>
      <c r="M235" s="59"/>
      <c r="N235" s="59"/>
      <c r="O235" s="59"/>
      <c r="P235" s="59"/>
      <c r="Q235" s="59"/>
      <c r="R235" s="59"/>
      <c r="S235" s="59"/>
      <c r="T235" s="59"/>
      <c r="U235" s="59"/>
      <c r="V235" s="59"/>
      <c r="W235" s="59"/>
      <c r="X235" s="59"/>
      <c r="Y235" s="59"/>
      <c r="Z235" s="59"/>
      <c r="AA235" s="59"/>
      <c r="AB235" s="59"/>
      <c r="AC235" s="59"/>
      <c r="AD235" s="59"/>
      <c r="AE235" s="59"/>
      <c r="AF235" s="59"/>
      <c r="AG235" s="59"/>
      <c r="AH235" s="59"/>
      <c r="AI235" s="59"/>
      <c r="AJ235" s="59"/>
      <c r="AK235" s="59"/>
      <c r="AL235" s="59"/>
      <c r="AM235" s="59"/>
      <c r="AN235" s="59"/>
      <c r="AO235" s="59"/>
      <c r="AP235" s="59"/>
      <c r="AQ235" s="59"/>
    </row>
    <row r="236" ht="12.0" customHeight="1">
      <c r="A236" s="59"/>
      <c r="B236" s="59"/>
      <c r="C236" s="59"/>
      <c r="D236" s="59"/>
      <c r="E236" s="59"/>
      <c r="F236" s="59"/>
      <c r="G236" s="59"/>
      <c r="H236" s="59"/>
      <c r="I236" s="59"/>
      <c r="J236" s="59"/>
      <c r="K236" s="59"/>
      <c r="L236" s="59"/>
      <c r="M236" s="59"/>
      <c r="N236" s="59"/>
      <c r="O236" s="59"/>
      <c r="P236" s="59"/>
      <c r="Q236" s="59"/>
      <c r="R236" s="59"/>
      <c r="S236" s="59"/>
      <c r="T236" s="59"/>
      <c r="U236" s="59"/>
      <c r="V236" s="59"/>
      <c r="W236" s="59"/>
      <c r="X236" s="59"/>
      <c r="Y236" s="59"/>
      <c r="Z236" s="59"/>
      <c r="AA236" s="59"/>
      <c r="AB236" s="59"/>
      <c r="AC236" s="59"/>
      <c r="AD236" s="59"/>
      <c r="AE236" s="59"/>
      <c r="AF236" s="59"/>
      <c r="AG236" s="59"/>
      <c r="AH236" s="59"/>
      <c r="AI236" s="59"/>
      <c r="AJ236" s="59"/>
      <c r="AK236" s="59"/>
      <c r="AL236" s="59"/>
      <c r="AM236" s="59"/>
      <c r="AN236" s="59"/>
      <c r="AO236" s="59"/>
      <c r="AP236" s="59"/>
      <c r="AQ236" s="59"/>
    </row>
    <row r="237" ht="12.0" customHeight="1">
      <c r="A237" s="59"/>
      <c r="B237" s="59"/>
      <c r="C237" s="59"/>
      <c r="D237" s="59"/>
      <c r="E237" s="59"/>
      <c r="F237" s="59"/>
      <c r="G237" s="59"/>
      <c r="H237" s="59"/>
      <c r="I237" s="59"/>
      <c r="J237" s="59"/>
      <c r="K237" s="59"/>
      <c r="L237" s="59"/>
      <c r="M237" s="59"/>
      <c r="N237" s="59"/>
      <c r="O237" s="59"/>
      <c r="P237" s="59"/>
      <c r="Q237" s="59"/>
      <c r="R237" s="59"/>
      <c r="S237" s="59"/>
      <c r="T237" s="59"/>
      <c r="U237" s="59"/>
      <c r="V237" s="59"/>
      <c r="W237" s="59"/>
      <c r="X237" s="59"/>
      <c r="Y237" s="59"/>
      <c r="Z237" s="59"/>
      <c r="AA237" s="59"/>
      <c r="AB237" s="59"/>
      <c r="AC237" s="59"/>
      <c r="AD237" s="59"/>
      <c r="AE237" s="59"/>
      <c r="AF237" s="59"/>
      <c r="AG237" s="59"/>
      <c r="AH237" s="59"/>
      <c r="AI237" s="59"/>
      <c r="AJ237" s="59"/>
      <c r="AK237" s="59"/>
      <c r="AL237" s="59"/>
      <c r="AM237" s="59"/>
      <c r="AN237" s="59"/>
      <c r="AO237" s="59"/>
      <c r="AP237" s="59"/>
      <c r="AQ237" s="59"/>
    </row>
    <row r="238" ht="12.0" customHeight="1">
      <c r="A238" s="59"/>
      <c r="B238" s="59"/>
      <c r="C238" s="59"/>
      <c r="D238" s="59"/>
      <c r="E238" s="59"/>
      <c r="F238" s="59"/>
      <c r="G238" s="59"/>
      <c r="H238" s="59"/>
      <c r="I238" s="59"/>
      <c r="J238" s="59"/>
      <c r="K238" s="59"/>
      <c r="L238" s="59"/>
      <c r="M238" s="59"/>
      <c r="N238" s="59"/>
      <c r="O238" s="59"/>
      <c r="P238" s="59"/>
      <c r="Q238" s="59"/>
      <c r="R238" s="59"/>
      <c r="S238" s="59"/>
      <c r="T238" s="59"/>
      <c r="U238" s="59"/>
      <c r="V238" s="59"/>
      <c r="W238" s="59"/>
      <c r="X238" s="59"/>
      <c r="Y238" s="59"/>
      <c r="Z238" s="59"/>
      <c r="AA238" s="59"/>
      <c r="AB238" s="59"/>
      <c r="AC238" s="59"/>
      <c r="AD238" s="59"/>
      <c r="AE238" s="59"/>
      <c r="AF238" s="59"/>
      <c r="AG238" s="59"/>
      <c r="AH238" s="59"/>
      <c r="AI238" s="59"/>
      <c r="AJ238" s="59"/>
      <c r="AK238" s="59"/>
      <c r="AL238" s="59"/>
      <c r="AM238" s="59"/>
      <c r="AN238" s="59"/>
      <c r="AO238" s="59"/>
      <c r="AP238" s="59"/>
      <c r="AQ238" s="59"/>
    </row>
    <row r="239" ht="12.0" customHeight="1">
      <c r="A239" s="59"/>
      <c r="B239" s="59"/>
      <c r="C239" s="59"/>
      <c r="D239" s="59"/>
      <c r="E239" s="59"/>
      <c r="F239" s="59"/>
      <c r="G239" s="59"/>
      <c r="H239" s="59"/>
      <c r="I239" s="59"/>
      <c r="J239" s="59"/>
      <c r="K239" s="59"/>
      <c r="L239" s="59"/>
      <c r="M239" s="59"/>
      <c r="N239" s="59"/>
      <c r="O239" s="59"/>
      <c r="P239" s="59"/>
      <c r="Q239" s="59"/>
      <c r="R239" s="59"/>
      <c r="S239" s="59"/>
      <c r="T239" s="59"/>
      <c r="U239" s="59"/>
      <c r="V239" s="59"/>
      <c r="W239" s="59"/>
      <c r="X239" s="59"/>
      <c r="Y239" s="59"/>
      <c r="Z239" s="59"/>
      <c r="AA239" s="59"/>
      <c r="AB239" s="59"/>
      <c r="AC239" s="59"/>
      <c r="AD239" s="59"/>
      <c r="AE239" s="59"/>
      <c r="AF239" s="59"/>
      <c r="AG239" s="59"/>
      <c r="AH239" s="59"/>
      <c r="AI239" s="59"/>
      <c r="AJ239" s="59"/>
      <c r="AK239" s="59"/>
      <c r="AL239" s="59"/>
      <c r="AM239" s="59"/>
      <c r="AN239" s="59"/>
      <c r="AO239" s="59"/>
      <c r="AP239" s="59"/>
      <c r="AQ239" s="59"/>
    </row>
    <row r="240" ht="12.0" customHeight="1">
      <c r="A240" s="59"/>
      <c r="B240" s="59"/>
      <c r="C240" s="59"/>
      <c r="D240" s="59"/>
      <c r="E240" s="59"/>
      <c r="F240" s="59"/>
      <c r="G240" s="59"/>
      <c r="H240" s="59"/>
      <c r="I240" s="59"/>
      <c r="J240" s="59"/>
      <c r="K240" s="59"/>
      <c r="L240" s="59"/>
      <c r="M240" s="59"/>
      <c r="N240" s="59"/>
      <c r="O240" s="59"/>
      <c r="P240" s="59"/>
      <c r="Q240" s="59"/>
      <c r="R240" s="59"/>
      <c r="S240" s="59"/>
      <c r="T240" s="59"/>
      <c r="U240" s="59"/>
      <c r="V240" s="59"/>
      <c r="W240" s="59"/>
      <c r="X240" s="59"/>
      <c r="Y240" s="59"/>
      <c r="Z240" s="59"/>
      <c r="AA240" s="59"/>
      <c r="AB240" s="59"/>
      <c r="AC240" s="59"/>
      <c r="AD240" s="59"/>
      <c r="AE240" s="59"/>
      <c r="AF240" s="59"/>
      <c r="AG240" s="59"/>
      <c r="AH240" s="59"/>
      <c r="AI240" s="59"/>
      <c r="AJ240" s="59"/>
      <c r="AK240" s="59"/>
      <c r="AL240" s="59"/>
      <c r="AM240" s="59"/>
      <c r="AN240" s="59"/>
      <c r="AO240" s="59"/>
      <c r="AP240" s="59"/>
      <c r="AQ240" s="59"/>
    </row>
    <row r="241" ht="12.0" customHeight="1">
      <c r="A241" s="59"/>
      <c r="B241" s="59"/>
      <c r="C241" s="59"/>
      <c r="D241" s="59"/>
      <c r="E241" s="59"/>
      <c r="F241" s="59"/>
      <c r="G241" s="59"/>
      <c r="H241" s="59"/>
      <c r="I241" s="59"/>
      <c r="J241" s="59"/>
      <c r="K241" s="59"/>
      <c r="L241" s="59"/>
      <c r="M241" s="59"/>
      <c r="N241" s="59"/>
      <c r="O241" s="59"/>
      <c r="P241" s="59"/>
      <c r="Q241" s="59"/>
      <c r="R241" s="59"/>
      <c r="S241" s="59"/>
      <c r="T241" s="59"/>
      <c r="U241" s="59"/>
      <c r="V241" s="59"/>
      <c r="W241" s="59"/>
      <c r="X241" s="59"/>
      <c r="Y241" s="59"/>
      <c r="Z241" s="59"/>
      <c r="AA241" s="59"/>
      <c r="AB241" s="59"/>
      <c r="AC241" s="59"/>
      <c r="AD241" s="59"/>
      <c r="AE241" s="59"/>
      <c r="AF241" s="59"/>
      <c r="AG241" s="59"/>
      <c r="AH241" s="59"/>
      <c r="AI241" s="59"/>
      <c r="AJ241" s="59"/>
      <c r="AK241" s="59"/>
      <c r="AL241" s="59"/>
      <c r="AM241" s="59"/>
      <c r="AN241" s="59"/>
      <c r="AO241" s="59"/>
      <c r="AP241" s="59"/>
      <c r="AQ241" s="59"/>
    </row>
    <row r="242" ht="12.0" customHeight="1">
      <c r="A242" s="59"/>
      <c r="B242" s="59"/>
      <c r="C242" s="59"/>
      <c r="D242" s="59"/>
      <c r="E242" s="59"/>
      <c r="F242" s="59"/>
      <c r="G242" s="59"/>
      <c r="H242" s="59"/>
      <c r="I242" s="59"/>
      <c r="J242" s="59"/>
      <c r="K242" s="59"/>
      <c r="L242" s="59"/>
      <c r="M242" s="59"/>
      <c r="N242" s="59"/>
      <c r="O242" s="59"/>
      <c r="P242" s="59"/>
      <c r="Q242" s="59"/>
      <c r="R242" s="59"/>
      <c r="S242" s="59"/>
      <c r="T242" s="59"/>
      <c r="U242" s="59"/>
      <c r="V242" s="59"/>
      <c r="W242" s="59"/>
      <c r="X242" s="59"/>
      <c r="Y242" s="59"/>
      <c r="Z242" s="59"/>
      <c r="AA242" s="59"/>
      <c r="AB242" s="59"/>
      <c r="AC242" s="59"/>
      <c r="AD242" s="59"/>
      <c r="AE242" s="59"/>
      <c r="AF242" s="59"/>
      <c r="AG242" s="59"/>
      <c r="AH242" s="59"/>
      <c r="AI242" s="59"/>
      <c r="AJ242" s="59"/>
      <c r="AK242" s="59"/>
      <c r="AL242" s="59"/>
      <c r="AM242" s="59"/>
      <c r="AN242" s="59"/>
      <c r="AO242" s="59"/>
      <c r="AP242" s="59"/>
      <c r="AQ242" s="59"/>
    </row>
    <row r="243" ht="12.0" customHeight="1">
      <c r="A243" s="59"/>
      <c r="B243" s="59"/>
      <c r="C243" s="59"/>
      <c r="D243" s="59"/>
      <c r="E243" s="59"/>
      <c r="F243" s="59"/>
      <c r="G243" s="59"/>
      <c r="H243" s="59"/>
      <c r="I243" s="59"/>
      <c r="J243" s="59"/>
      <c r="K243" s="59"/>
      <c r="L243" s="59"/>
      <c r="M243" s="59"/>
      <c r="N243" s="59"/>
      <c r="O243" s="59"/>
      <c r="P243" s="59"/>
      <c r="Q243" s="59"/>
      <c r="R243" s="59"/>
      <c r="S243" s="59"/>
      <c r="T243" s="59"/>
      <c r="U243" s="59"/>
      <c r="V243" s="59"/>
      <c r="W243" s="59"/>
      <c r="X243" s="59"/>
      <c r="Y243" s="59"/>
      <c r="Z243" s="59"/>
      <c r="AA243" s="59"/>
      <c r="AB243" s="59"/>
      <c r="AC243" s="59"/>
      <c r="AD243" s="59"/>
      <c r="AE243" s="59"/>
      <c r="AF243" s="59"/>
      <c r="AG243" s="59"/>
      <c r="AH243" s="59"/>
      <c r="AI243" s="59"/>
      <c r="AJ243" s="59"/>
      <c r="AK243" s="59"/>
      <c r="AL243" s="59"/>
      <c r="AM243" s="59"/>
      <c r="AN243" s="59"/>
      <c r="AO243" s="59"/>
      <c r="AP243" s="59"/>
      <c r="AQ243" s="59"/>
    </row>
    <row r="244" ht="12.0" customHeight="1">
      <c r="A244" s="59"/>
      <c r="B244" s="59"/>
      <c r="C244" s="59"/>
      <c r="D244" s="59"/>
      <c r="E244" s="59"/>
      <c r="F244" s="59"/>
      <c r="G244" s="59"/>
      <c r="H244" s="59"/>
      <c r="I244" s="59"/>
      <c r="J244" s="59"/>
      <c r="K244" s="59"/>
      <c r="L244" s="59"/>
      <c r="M244" s="59"/>
      <c r="N244" s="59"/>
      <c r="O244" s="59"/>
      <c r="P244" s="59"/>
      <c r="Q244" s="59"/>
      <c r="R244" s="59"/>
      <c r="S244" s="59"/>
      <c r="T244" s="59"/>
      <c r="U244" s="59"/>
      <c r="V244" s="59"/>
      <c r="W244" s="59"/>
      <c r="X244" s="59"/>
      <c r="Y244" s="59"/>
      <c r="Z244" s="59"/>
      <c r="AA244" s="59"/>
      <c r="AB244" s="59"/>
      <c r="AC244" s="59"/>
      <c r="AD244" s="59"/>
      <c r="AE244" s="59"/>
      <c r="AF244" s="59"/>
      <c r="AG244" s="59"/>
      <c r="AH244" s="59"/>
      <c r="AI244" s="59"/>
      <c r="AJ244" s="59"/>
      <c r="AK244" s="59"/>
      <c r="AL244" s="59"/>
      <c r="AM244" s="59"/>
      <c r="AN244" s="59"/>
      <c r="AO244" s="59"/>
      <c r="AP244" s="59"/>
      <c r="AQ244" s="59"/>
    </row>
    <row r="245" ht="12.0" customHeight="1">
      <c r="A245" s="59"/>
      <c r="B245" s="59"/>
      <c r="C245" s="59"/>
      <c r="D245" s="59"/>
      <c r="E245" s="59"/>
      <c r="F245" s="59"/>
      <c r="G245" s="59"/>
      <c r="H245" s="59"/>
      <c r="I245" s="59"/>
      <c r="J245" s="59"/>
      <c r="K245" s="59"/>
      <c r="L245" s="59"/>
      <c r="M245" s="59"/>
      <c r="N245" s="59"/>
      <c r="O245" s="59"/>
      <c r="P245" s="59"/>
      <c r="Q245" s="59"/>
      <c r="R245" s="59"/>
      <c r="S245" s="59"/>
      <c r="T245" s="59"/>
      <c r="U245" s="59"/>
      <c r="V245" s="59"/>
      <c r="W245" s="59"/>
      <c r="X245" s="59"/>
      <c r="Y245" s="59"/>
      <c r="Z245" s="59"/>
      <c r="AA245" s="59"/>
      <c r="AB245" s="59"/>
      <c r="AC245" s="59"/>
      <c r="AD245" s="59"/>
      <c r="AE245" s="59"/>
      <c r="AF245" s="59"/>
      <c r="AG245" s="59"/>
      <c r="AH245" s="59"/>
      <c r="AI245" s="59"/>
      <c r="AJ245" s="59"/>
      <c r="AK245" s="59"/>
      <c r="AL245" s="59"/>
      <c r="AM245" s="59"/>
      <c r="AN245" s="59"/>
      <c r="AO245" s="59"/>
      <c r="AP245" s="59"/>
      <c r="AQ245" s="59"/>
    </row>
    <row r="246" ht="12.0" customHeight="1">
      <c r="A246" s="59"/>
      <c r="B246" s="59"/>
      <c r="C246" s="59"/>
      <c r="D246" s="59"/>
      <c r="E246" s="59"/>
      <c r="F246" s="59"/>
      <c r="G246" s="59"/>
      <c r="H246" s="59"/>
      <c r="I246" s="59"/>
      <c r="J246" s="59"/>
      <c r="K246" s="59"/>
      <c r="L246" s="59"/>
      <c r="M246" s="59"/>
      <c r="N246" s="59"/>
      <c r="O246" s="59"/>
      <c r="P246" s="59"/>
      <c r="Q246" s="59"/>
      <c r="R246" s="59"/>
      <c r="S246" s="59"/>
      <c r="T246" s="59"/>
      <c r="U246" s="59"/>
      <c r="V246" s="59"/>
      <c r="W246" s="59"/>
      <c r="X246" s="59"/>
      <c r="Y246" s="59"/>
      <c r="Z246" s="59"/>
      <c r="AA246" s="59"/>
      <c r="AB246" s="59"/>
      <c r="AC246" s="59"/>
      <c r="AD246" s="59"/>
      <c r="AE246" s="59"/>
      <c r="AF246" s="59"/>
      <c r="AG246" s="59"/>
      <c r="AH246" s="59"/>
      <c r="AI246" s="59"/>
      <c r="AJ246" s="59"/>
      <c r="AK246" s="59"/>
      <c r="AL246" s="59"/>
      <c r="AM246" s="59"/>
      <c r="AN246" s="59"/>
      <c r="AO246" s="59"/>
      <c r="AP246" s="59"/>
      <c r="AQ246" s="59"/>
    </row>
    <row r="247" ht="12.0" customHeight="1">
      <c r="A247" s="59"/>
      <c r="B247" s="59"/>
      <c r="C247" s="59"/>
      <c r="D247" s="59"/>
      <c r="E247" s="59"/>
      <c r="F247" s="59"/>
      <c r="G247" s="59"/>
      <c r="H247" s="59"/>
      <c r="I247" s="59"/>
      <c r="J247" s="59"/>
      <c r="K247" s="59"/>
      <c r="L247" s="59"/>
      <c r="M247" s="59"/>
      <c r="N247" s="59"/>
      <c r="O247" s="59"/>
      <c r="P247" s="59"/>
      <c r="Q247" s="59"/>
      <c r="R247" s="59"/>
      <c r="S247" s="59"/>
      <c r="T247" s="59"/>
      <c r="U247" s="59"/>
      <c r="V247" s="59"/>
      <c r="W247" s="59"/>
      <c r="X247" s="59"/>
      <c r="Y247" s="59"/>
      <c r="Z247" s="59"/>
      <c r="AA247" s="59"/>
      <c r="AB247" s="59"/>
      <c r="AC247" s="59"/>
      <c r="AD247" s="59"/>
      <c r="AE247" s="59"/>
      <c r="AF247" s="59"/>
      <c r="AG247" s="59"/>
      <c r="AH247" s="59"/>
      <c r="AI247" s="59"/>
      <c r="AJ247" s="59"/>
      <c r="AK247" s="59"/>
      <c r="AL247" s="59"/>
      <c r="AM247" s="59"/>
      <c r="AN247" s="59"/>
      <c r="AO247" s="59"/>
      <c r="AP247" s="59"/>
      <c r="AQ247" s="59"/>
    </row>
    <row r="248" ht="12.0" customHeight="1">
      <c r="A248" s="59"/>
      <c r="B248" s="59"/>
      <c r="C248" s="59"/>
      <c r="D248" s="59"/>
      <c r="E248" s="59"/>
      <c r="F248" s="59"/>
      <c r="G248" s="59"/>
      <c r="H248" s="59"/>
      <c r="I248" s="59"/>
      <c r="J248" s="59"/>
      <c r="K248" s="59"/>
      <c r="L248" s="59"/>
      <c r="M248" s="59"/>
      <c r="N248" s="59"/>
      <c r="O248" s="59"/>
      <c r="P248" s="59"/>
      <c r="Q248" s="59"/>
      <c r="R248" s="59"/>
      <c r="S248" s="59"/>
      <c r="T248" s="59"/>
      <c r="U248" s="59"/>
      <c r="V248" s="59"/>
      <c r="W248" s="59"/>
      <c r="X248" s="59"/>
      <c r="Y248" s="59"/>
      <c r="Z248" s="59"/>
      <c r="AA248" s="59"/>
      <c r="AB248" s="59"/>
      <c r="AC248" s="59"/>
      <c r="AD248" s="59"/>
      <c r="AE248" s="59"/>
      <c r="AF248" s="59"/>
      <c r="AG248" s="59"/>
      <c r="AH248" s="59"/>
      <c r="AI248" s="59"/>
      <c r="AJ248" s="59"/>
      <c r="AK248" s="59"/>
      <c r="AL248" s="59"/>
      <c r="AM248" s="59"/>
      <c r="AN248" s="59"/>
      <c r="AO248" s="59"/>
      <c r="AP248" s="59"/>
      <c r="AQ248" s="59"/>
    </row>
    <row r="249" ht="12.0" customHeight="1">
      <c r="A249" s="59"/>
      <c r="B249" s="59"/>
      <c r="C249" s="59"/>
      <c r="D249" s="59"/>
      <c r="E249" s="59"/>
      <c r="F249" s="59"/>
      <c r="G249" s="59"/>
      <c r="H249" s="59"/>
      <c r="I249" s="59"/>
      <c r="J249" s="59"/>
      <c r="K249" s="59"/>
      <c r="L249" s="59"/>
      <c r="M249" s="59"/>
      <c r="N249" s="59"/>
      <c r="O249" s="59"/>
      <c r="P249" s="59"/>
      <c r="Q249" s="59"/>
      <c r="R249" s="59"/>
      <c r="S249" s="59"/>
      <c r="T249" s="59"/>
      <c r="U249" s="59"/>
      <c r="V249" s="59"/>
      <c r="W249" s="59"/>
      <c r="X249" s="59"/>
      <c r="Y249" s="59"/>
      <c r="Z249" s="59"/>
      <c r="AA249" s="59"/>
      <c r="AB249" s="59"/>
      <c r="AC249" s="59"/>
      <c r="AD249" s="59"/>
      <c r="AE249" s="59"/>
      <c r="AF249" s="59"/>
      <c r="AG249" s="59"/>
      <c r="AH249" s="59"/>
      <c r="AI249" s="59"/>
      <c r="AJ249" s="59"/>
      <c r="AK249" s="59"/>
      <c r="AL249" s="59"/>
      <c r="AM249" s="59"/>
      <c r="AN249" s="59"/>
      <c r="AO249" s="59"/>
      <c r="AP249" s="59"/>
      <c r="AQ249" s="59"/>
    </row>
    <row r="250" ht="12.0" customHeight="1">
      <c r="A250" s="59"/>
      <c r="B250" s="59"/>
      <c r="C250" s="59"/>
      <c r="D250" s="59"/>
      <c r="E250" s="59"/>
      <c r="F250" s="59"/>
      <c r="G250" s="59"/>
      <c r="H250" s="59"/>
      <c r="I250" s="59"/>
      <c r="J250" s="59"/>
      <c r="K250" s="59"/>
      <c r="L250" s="59"/>
      <c r="M250" s="59"/>
      <c r="N250" s="59"/>
      <c r="O250" s="59"/>
      <c r="P250" s="59"/>
      <c r="Q250" s="59"/>
      <c r="R250" s="59"/>
      <c r="S250" s="59"/>
      <c r="T250" s="59"/>
      <c r="U250" s="59"/>
      <c r="V250" s="59"/>
      <c r="W250" s="59"/>
      <c r="X250" s="59"/>
      <c r="Y250" s="59"/>
      <c r="Z250" s="59"/>
      <c r="AA250" s="59"/>
      <c r="AB250" s="59"/>
      <c r="AC250" s="59"/>
      <c r="AD250" s="59"/>
      <c r="AE250" s="59"/>
      <c r="AF250" s="59"/>
      <c r="AG250" s="59"/>
      <c r="AH250" s="59"/>
      <c r="AI250" s="59"/>
      <c r="AJ250" s="59"/>
      <c r="AK250" s="59"/>
      <c r="AL250" s="59"/>
      <c r="AM250" s="59"/>
      <c r="AN250" s="59"/>
      <c r="AO250" s="59"/>
      <c r="AP250" s="59"/>
      <c r="AQ250" s="59"/>
    </row>
    <row r="251" ht="12.0" customHeight="1">
      <c r="A251" s="59"/>
      <c r="B251" s="59"/>
      <c r="C251" s="59"/>
      <c r="D251" s="59"/>
      <c r="E251" s="59"/>
      <c r="F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c r="AD251" s="59"/>
      <c r="AE251" s="59"/>
      <c r="AF251" s="59"/>
      <c r="AG251" s="59"/>
      <c r="AH251" s="59"/>
      <c r="AI251" s="59"/>
      <c r="AJ251" s="59"/>
      <c r="AK251" s="59"/>
      <c r="AL251" s="59"/>
      <c r="AM251" s="59"/>
      <c r="AN251" s="59"/>
      <c r="AO251" s="59"/>
      <c r="AP251" s="59"/>
      <c r="AQ251" s="59"/>
    </row>
    <row r="252" ht="12.0" customHeight="1">
      <c r="A252" s="59"/>
      <c r="B252" s="59"/>
      <c r="C252" s="59"/>
      <c r="D252" s="59"/>
      <c r="E252" s="59"/>
      <c r="F252" s="59"/>
      <c r="G252" s="59"/>
      <c r="H252" s="59"/>
      <c r="I252" s="59"/>
      <c r="J252" s="59"/>
      <c r="K252" s="59"/>
      <c r="L252" s="59"/>
      <c r="M252" s="59"/>
      <c r="N252" s="59"/>
      <c r="O252" s="59"/>
      <c r="P252" s="59"/>
      <c r="Q252" s="59"/>
      <c r="R252" s="59"/>
      <c r="S252" s="59"/>
      <c r="T252" s="59"/>
      <c r="U252" s="59"/>
      <c r="V252" s="59"/>
      <c r="W252" s="59"/>
      <c r="X252" s="59"/>
      <c r="Y252" s="59"/>
      <c r="Z252" s="59"/>
      <c r="AA252" s="59"/>
      <c r="AB252" s="59"/>
      <c r="AC252" s="59"/>
      <c r="AD252" s="59"/>
      <c r="AE252" s="59"/>
      <c r="AF252" s="59"/>
      <c r="AG252" s="59"/>
      <c r="AH252" s="59"/>
      <c r="AI252" s="59"/>
      <c r="AJ252" s="59"/>
      <c r="AK252" s="59"/>
      <c r="AL252" s="59"/>
      <c r="AM252" s="59"/>
      <c r="AN252" s="59"/>
      <c r="AO252" s="59"/>
      <c r="AP252" s="59"/>
      <c r="AQ252" s="59"/>
    </row>
    <row r="253" ht="12.0" customHeight="1">
      <c r="A253" s="59"/>
      <c r="B253" s="59"/>
      <c r="C253" s="59"/>
      <c r="D253" s="59"/>
      <c r="E253" s="59"/>
      <c r="F253" s="59"/>
      <c r="G253" s="59"/>
      <c r="H253" s="59"/>
      <c r="I253" s="59"/>
      <c r="J253" s="59"/>
      <c r="K253" s="59"/>
      <c r="L253" s="59"/>
      <c r="M253" s="59"/>
      <c r="N253" s="59"/>
      <c r="O253" s="59"/>
      <c r="P253" s="59"/>
      <c r="Q253" s="59"/>
      <c r="R253" s="59"/>
      <c r="S253" s="59"/>
      <c r="T253" s="59"/>
      <c r="U253" s="59"/>
      <c r="V253" s="59"/>
      <c r="W253" s="59"/>
      <c r="X253" s="59"/>
      <c r="Y253" s="59"/>
      <c r="Z253" s="59"/>
      <c r="AA253" s="59"/>
      <c r="AB253" s="59"/>
      <c r="AC253" s="59"/>
      <c r="AD253" s="59"/>
      <c r="AE253" s="59"/>
      <c r="AF253" s="59"/>
      <c r="AG253" s="59"/>
      <c r="AH253" s="59"/>
      <c r="AI253" s="59"/>
      <c r="AJ253" s="59"/>
      <c r="AK253" s="59"/>
      <c r="AL253" s="59"/>
      <c r="AM253" s="59"/>
      <c r="AN253" s="59"/>
      <c r="AO253" s="59"/>
      <c r="AP253" s="59"/>
      <c r="AQ253" s="59"/>
    </row>
    <row r="254" ht="12.0" customHeight="1">
      <c r="A254" s="59"/>
      <c r="B254" s="59"/>
      <c r="C254" s="59"/>
      <c r="D254" s="59"/>
      <c r="E254" s="59"/>
      <c r="F254" s="59"/>
      <c r="G254" s="59"/>
      <c r="H254" s="59"/>
      <c r="I254" s="59"/>
      <c r="J254" s="59"/>
      <c r="K254" s="59"/>
      <c r="L254" s="59"/>
      <c r="M254" s="59"/>
      <c r="N254" s="59"/>
      <c r="O254" s="59"/>
      <c r="P254" s="59"/>
      <c r="Q254" s="59"/>
      <c r="R254" s="59"/>
      <c r="S254" s="59"/>
      <c r="T254" s="59"/>
      <c r="U254" s="59"/>
      <c r="V254" s="59"/>
      <c r="W254" s="59"/>
      <c r="X254" s="59"/>
      <c r="Y254" s="59"/>
      <c r="Z254" s="59"/>
      <c r="AA254" s="59"/>
      <c r="AB254" s="59"/>
      <c r="AC254" s="59"/>
      <c r="AD254" s="59"/>
      <c r="AE254" s="59"/>
      <c r="AF254" s="59"/>
      <c r="AG254" s="59"/>
      <c r="AH254" s="59"/>
      <c r="AI254" s="59"/>
      <c r="AJ254" s="59"/>
      <c r="AK254" s="59"/>
      <c r="AL254" s="59"/>
      <c r="AM254" s="59"/>
      <c r="AN254" s="59"/>
      <c r="AO254" s="59"/>
      <c r="AP254" s="59"/>
      <c r="AQ254" s="59"/>
    </row>
    <row r="255" ht="12.0" customHeight="1">
      <c r="A255" s="59"/>
      <c r="B255" s="59"/>
      <c r="C255" s="59"/>
      <c r="D255" s="59"/>
      <c r="E255" s="59"/>
      <c r="F255" s="59"/>
      <c r="G255" s="59"/>
      <c r="H255" s="59"/>
      <c r="I255" s="59"/>
      <c r="J255" s="59"/>
      <c r="K255" s="59"/>
      <c r="L255" s="59"/>
      <c r="M255" s="59"/>
      <c r="N255" s="59"/>
      <c r="O255" s="59"/>
      <c r="P255" s="59"/>
      <c r="Q255" s="59"/>
      <c r="R255" s="59"/>
      <c r="S255" s="59"/>
      <c r="T255" s="59"/>
      <c r="U255" s="59"/>
      <c r="V255" s="59"/>
      <c r="W255" s="59"/>
      <c r="X255" s="59"/>
      <c r="Y255" s="59"/>
      <c r="Z255" s="59"/>
      <c r="AA255" s="59"/>
      <c r="AB255" s="59"/>
      <c r="AC255" s="59"/>
      <c r="AD255" s="59"/>
      <c r="AE255" s="59"/>
      <c r="AF255" s="59"/>
      <c r="AG255" s="59"/>
      <c r="AH255" s="59"/>
      <c r="AI255" s="59"/>
      <c r="AJ255" s="59"/>
      <c r="AK255" s="59"/>
      <c r="AL255" s="59"/>
      <c r="AM255" s="59"/>
      <c r="AN255" s="59"/>
      <c r="AO255" s="59"/>
      <c r="AP255" s="59"/>
      <c r="AQ255" s="59"/>
    </row>
    <row r="256" ht="12.0" customHeight="1">
      <c r="A256" s="59"/>
      <c r="B256" s="59"/>
      <c r="C256" s="59"/>
      <c r="D256" s="59"/>
      <c r="E256" s="59"/>
      <c r="F256" s="59"/>
      <c r="G256" s="59"/>
      <c r="H256" s="59"/>
      <c r="I256" s="59"/>
      <c r="J256" s="59"/>
      <c r="K256" s="59"/>
      <c r="L256" s="59"/>
      <c r="M256" s="59"/>
      <c r="N256" s="59"/>
      <c r="O256" s="59"/>
      <c r="P256" s="59"/>
      <c r="Q256" s="59"/>
      <c r="R256" s="59"/>
      <c r="S256" s="59"/>
      <c r="T256" s="59"/>
      <c r="U256" s="59"/>
      <c r="V256" s="59"/>
      <c r="W256" s="59"/>
      <c r="X256" s="59"/>
      <c r="Y256" s="59"/>
      <c r="Z256" s="59"/>
      <c r="AA256" s="59"/>
      <c r="AB256" s="59"/>
      <c r="AC256" s="59"/>
      <c r="AD256" s="59"/>
      <c r="AE256" s="59"/>
      <c r="AF256" s="59"/>
      <c r="AG256" s="59"/>
      <c r="AH256" s="59"/>
      <c r="AI256" s="59"/>
      <c r="AJ256" s="59"/>
      <c r="AK256" s="59"/>
      <c r="AL256" s="59"/>
      <c r="AM256" s="59"/>
      <c r="AN256" s="59"/>
      <c r="AO256" s="59"/>
      <c r="AP256" s="59"/>
      <c r="AQ256" s="59"/>
    </row>
    <row r="257" ht="12.0" customHeight="1">
      <c r="A257" s="59"/>
      <c r="B257" s="59"/>
      <c r="C257" s="59"/>
      <c r="D257" s="59"/>
      <c r="E257" s="59"/>
      <c r="F257" s="59"/>
      <c r="G257" s="59"/>
      <c r="H257" s="59"/>
      <c r="I257" s="59"/>
      <c r="J257" s="59"/>
      <c r="K257" s="59"/>
      <c r="L257" s="59"/>
      <c r="M257" s="59"/>
      <c r="N257" s="59"/>
      <c r="O257" s="59"/>
      <c r="P257" s="59"/>
      <c r="Q257" s="59"/>
      <c r="R257" s="59"/>
      <c r="S257" s="59"/>
      <c r="T257" s="59"/>
      <c r="U257" s="59"/>
      <c r="V257" s="59"/>
      <c r="W257" s="59"/>
      <c r="X257" s="59"/>
      <c r="Y257" s="59"/>
      <c r="Z257" s="59"/>
      <c r="AA257" s="59"/>
      <c r="AB257" s="59"/>
      <c r="AC257" s="59"/>
      <c r="AD257" s="59"/>
      <c r="AE257" s="59"/>
      <c r="AF257" s="59"/>
      <c r="AG257" s="59"/>
      <c r="AH257" s="59"/>
      <c r="AI257" s="59"/>
      <c r="AJ257" s="59"/>
      <c r="AK257" s="59"/>
      <c r="AL257" s="59"/>
      <c r="AM257" s="59"/>
      <c r="AN257" s="59"/>
      <c r="AO257" s="59"/>
      <c r="AP257" s="59"/>
      <c r="AQ257" s="59"/>
    </row>
    <row r="258" ht="12.0" customHeight="1">
      <c r="A258" s="59"/>
      <c r="B258" s="59"/>
      <c r="C258" s="59"/>
      <c r="D258" s="59"/>
      <c r="E258" s="59"/>
      <c r="F258" s="59"/>
      <c r="G258" s="59"/>
      <c r="H258" s="59"/>
      <c r="I258" s="59"/>
      <c r="J258" s="59"/>
      <c r="K258" s="59"/>
      <c r="L258" s="59"/>
      <c r="M258" s="59"/>
      <c r="N258" s="59"/>
      <c r="O258" s="59"/>
      <c r="P258" s="59"/>
      <c r="Q258" s="59"/>
      <c r="R258" s="59"/>
      <c r="S258" s="59"/>
      <c r="T258" s="59"/>
      <c r="U258" s="59"/>
      <c r="V258" s="59"/>
      <c r="W258" s="59"/>
      <c r="X258" s="59"/>
      <c r="Y258" s="59"/>
      <c r="Z258" s="59"/>
      <c r="AA258" s="59"/>
      <c r="AB258" s="59"/>
      <c r="AC258" s="59"/>
      <c r="AD258" s="59"/>
      <c r="AE258" s="59"/>
      <c r="AF258" s="59"/>
      <c r="AG258" s="59"/>
      <c r="AH258" s="59"/>
      <c r="AI258" s="59"/>
      <c r="AJ258" s="59"/>
      <c r="AK258" s="59"/>
      <c r="AL258" s="59"/>
      <c r="AM258" s="59"/>
      <c r="AN258" s="59"/>
      <c r="AO258" s="59"/>
      <c r="AP258" s="59"/>
      <c r="AQ258" s="59"/>
    </row>
    <row r="259" ht="12.0" customHeight="1">
      <c r="A259" s="59"/>
      <c r="B259" s="59"/>
      <c r="C259" s="59"/>
      <c r="D259" s="59"/>
      <c r="E259" s="59"/>
      <c r="F259" s="59"/>
      <c r="G259" s="59"/>
      <c r="H259" s="59"/>
      <c r="I259" s="59"/>
      <c r="J259" s="59"/>
      <c r="K259" s="59"/>
      <c r="L259" s="59"/>
      <c r="M259" s="59"/>
      <c r="N259" s="59"/>
      <c r="O259" s="59"/>
      <c r="P259" s="59"/>
      <c r="Q259" s="59"/>
      <c r="R259" s="59"/>
      <c r="S259" s="59"/>
      <c r="T259" s="59"/>
      <c r="U259" s="59"/>
      <c r="V259" s="59"/>
      <c r="W259" s="59"/>
      <c r="X259" s="59"/>
      <c r="Y259" s="59"/>
      <c r="Z259" s="59"/>
      <c r="AA259" s="59"/>
      <c r="AB259" s="59"/>
      <c r="AC259" s="59"/>
      <c r="AD259" s="59"/>
      <c r="AE259" s="59"/>
      <c r="AF259" s="59"/>
      <c r="AG259" s="59"/>
      <c r="AH259" s="59"/>
      <c r="AI259" s="59"/>
      <c r="AJ259" s="59"/>
      <c r="AK259" s="59"/>
      <c r="AL259" s="59"/>
      <c r="AM259" s="59"/>
      <c r="AN259" s="59"/>
      <c r="AO259" s="59"/>
      <c r="AP259" s="59"/>
      <c r="AQ259" s="59"/>
    </row>
    <row r="260" ht="12.0" customHeight="1">
      <c r="A260" s="59"/>
      <c r="B260" s="59"/>
      <c r="C260" s="59"/>
      <c r="D260" s="59"/>
      <c r="E260" s="59"/>
      <c r="F260" s="59"/>
      <c r="G260" s="59"/>
      <c r="H260" s="59"/>
      <c r="I260" s="59"/>
      <c r="J260" s="59"/>
      <c r="K260" s="59"/>
      <c r="L260" s="59"/>
      <c r="M260" s="59"/>
      <c r="N260" s="59"/>
      <c r="O260" s="59"/>
      <c r="P260" s="59"/>
      <c r="Q260" s="59"/>
      <c r="R260" s="59"/>
      <c r="S260" s="59"/>
      <c r="T260" s="59"/>
      <c r="U260" s="59"/>
      <c r="V260" s="59"/>
      <c r="W260" s="59"/>
      <c r="X260" s="59"/>
      <c r="Y260" s="59"/>
      <c r="Z260" s="59"/>
      <c r="AA260" s="59"/>
      <c r="AB260" s="59"/>
      <c r="AC260" s="59"/>
      <c r="AD260" s="59"/>
      <c r="AE260" s="59"/>
      <c r="AF260" s="59"/>
      <c r="AG260" s="59"/>
      <c r="AH260" s="59"/>
      <c r="AI260" s="59"/>
      <c r="AJ260" s="59"/>
      <c r="AK260" s="59"/>
      <c r="AL260" s="59"/>
      <c r="AM260" s="59"/>
      <c r="AN260" s="59"/>
      <c r="AO260" s="59"/>
      <c r="AP260" s="59"/>
      <c r="AQ260" s="59"/>
    </row>
    <row r="261" ht="12.0" customHeight="1">
      <c r="A261" s="59"/>
      <c r="B261" s="59"/>
      <c r="C261" s="59"/>
      <c r="D261" s="59"/>
      <c r="E261" s="59"/>
      <c r="F261" s="59"/>
      <c r="G261" s="59"/>
      <c r="H261" s="59"/>
      <c r="I261" s="59"/>
      <c r="J261" s="59"/>
      <c r="K261" s="59"/>
      <c r="L261" s="59"/>
      <c r="M261" s="59"/>
      <c r="N261" s="59"/>
      <c r="O261" s="59"/>
      <c r="P261" s="59"/>
      <c r="Q261" s="59"/>
      <c r="R261" s="59"/>
      <c r="S261" s="59"/>
      <c r="T261" s="59"/>
      <c r="U261" s="59"/>
      <c r="V261" s="59"/>
      <c r="W261" s="59"/>
      <c r="X261" s="59"/>
      <c r="Y261" s="59"/>
      <c r="Z261" s="59"/>
      <c r="AA261" s="59"/>
      <c r="AB261" s="59"/>
      <c r="AC261" s="59"/>
      <c r="AD261" s="59"/>
      <c r="AE261" s="59"/>
      <c r="AF261" s="59"/>
      <c r="AG261" s="59"/>
      <c r="AH261" s="59"/>
      <c r="AI261" s="59"/>
      <c r="AJ261" s="59"/>
      <c r="AK261" s="59"/>
      <c r="AL261" s="59"/>
      <c r="AM261" s="59"/>
      <c r="AN261" s="59"/>
      <c r="AO261" s="59"/>
      <c r="AP261" s="59"/>
      <c r="AQ261" s="59"/>
    </row>
    <row r="262" ht="12.0" customHeight="1">
      <c r="A262" s="59"/>
      <c r="B262" s="59"/>
      <c r="C262" s="59"/>
      <c r="D262" s="59"/>
      <c r="E262" s="59"/>
      <c r="F262" s="59"/>
      <c r="G262" s="59"/>
      <c r="H262" s="59"/>
      <c r="I262" s="59"/>
      <c r="J262" s="59"/>
      <c r="K262" s="59"/>
      <c r="L262" s="59"/>
      <c r="M262" s="59"/>
      <c r="N262" s="59"/>
      <c r="O262" s="59"/>
      <c r="P262" s="59"/>
      <c r="Q262" s="59"/>
      <c r="R262" s="59"/>
      <c r="S262" s="59"/>
      <c r="T262" s="59"/>
      <c r="U262" s="59"/>
      <c r="V262" s="59"/>
      <c r="W262" s="59"/>
      <c r="X262" s="59"/>
      <c r="Y262" s="59"/>
      <c r="Z262" s="59"/>
      <c r="AA262" s="59"/>
      <c r="AB262" s="59"/>
      <c r="AC262" s="59"/>
      <c r="AD262" s="59"/>
      <c r="AE262" s="59"/>
      <c r="AF262" s="59"/>
      <c r="AG262" s="59"/>
      <c r="AH262" s="59"/>
      <c r="AI262" s="59"/>
      <c r="AJ262" s="59"/>
      <c r="AK262" s="59"/>
      <c r="AL262" s="59"/>
      <c r="AM262" s="59"/>
      <c r="AN262" s="59"/>
      <c r="AO262" s="59"/>
      <c r="AP262" s="59"/>
      <c r="AQ262" s="59"/>
    </row>
    <row r="263" ht="12.0" customHeight="1">
      <c r="A263" s="59"/>
      <c r="B263" s="59"/>
      <c r="C263" s="59"/>
      <c r="D263" s="59"/>
      <c r="E263" s="59"/>
      <c r="F263" s="59"/>
      <c r="G263" s="59"/>
      <c r="H263" s="59"/>
      <c r="I263" s="59"/>
      <c r="J263" s="59"/>
      <c r="K263" s="59"/>
      <c r="L263" s="59"/>
      <c r="M263" s="59"/>
      <c r="N263" s="59"/>
      <c r="O263" s="59"/>
      <c r="P263" s="59"/>
      <c r="Q263" s="59"/>
      <c r="R263" s="59"/>
      <c r="S263" s="59"/>
      <c r="T263" s="59"/>
      <c r="U263" s="59"/>
      <c r="V263" s="59"/>
      <c r="W263" s="59"/>
      <c r="X263" s="59"/>
      <c r="Y263" s="59"/>
      <c r="Z263" s="59"/>
      <c r="AA263" s="59"/>
      <c r="AB263" s="59"/>
      <c r="AC263" s="59"/>
      <c r="AD263" s="59"/>
      <c r="AE263" s="59"/>
      <c r="AF263" s="59"/>
      <c r="AG263" s="59"/>
      <c r="AH263" s="59"/>
      <c r="AI263" s="59"/>
      <c r="AJ263" s="59"/>
      <c r="AK263" s="59"/>
      <c r="AL263" s="59"/>
      <c r="AM263" s="59"/>
      <c r="AN263" s="59"/>
      <c r="AO263" s="59"/>
      <c r="AP263" s="59"/>
      <c r="AQ263" s="59"/>
    </row>
    <row r="264" ht="12.0" customHeight="1">
      <c r="A264" s="59"/>
      <c r="B264" s="59"/>
      <c r="C264" s="59"/>
      <c r="D264" s="59"/>
      <c r="E264" s="59"/>
      <c r="F264" s="59"/>
      <c r="G264" s="59"/>
      <c r="H264" s="59"/>
      <c r="I264" s="59"/>
      <c r="J264" s="59"/>
      <c r="K264" s="59"/>
      <c r="L264" s="59"/>
      <c r="M264" s="59"/>
      <c r="N264" s="59"/>
      <c r="O264" s="59"/>
      <c r="P264" s="59"/>
      <c r="Q264" s="59"/>
      <c r="R264" s="59"/>
      <c r="S264" s="59"/>
      <c r="T264" s="59"/>
      <c r="U264" s="59"/>
      <c r="V264" s="59"/>
      <c r="W264" s="59"/>
      <c r="X264" s="59"/>
      <c r="Y264" s="59"/>
      <c r="Z264" s="59"/>
      <c r="AA264" s="59"/>
      <c r="AB264" s="59"/>
      <c r="AC264" s="59"/>
      <c r="AD264" s="59"/>
      <c r="AE264" s="59"/>
      <c r="AF264" s="59"/>
      <c r="AG264" s="59"/>
      <c r="AH264" s="59"/>
      <c r="AI264" s="59"/>
      <c r="AJ264" s="59"/>
      <c r="AK264" s="59"/>
      <c r="AL264" s="59"/>
      <c r="AM264" s="59"/>
      <c r="AN264" s="59"/>
      <c r="AO264" s="59"/>
      <c r="AP264" s="59"/>
      <c r="AQ264" s="59"/>
    </row>
    <row r="265" ht="12.0" customHeight="1">
      <c r="A265" s="59"/>
      <c r="B265" s="59"/>
      <c r="C265" s="59"/>
      <c r="D265" s="59"/>
      <c r="E265" s="59"/>
      <c r="F265" s="59"/>
      <c r="G265" s="59"/>
      <c r="H265" s="59"/>
      <c r="I265" s="59"/>
      <c r="J265" s="59"/>
      <c r="K265" s="59"/>
      <c r="L265" s="59"/>
      <c r="M265" s="59"/>
      <c r="N265" s="59"/>
      <c r="O265" s="59"/>
      <c r="P265" s="59"/>
      <c r="Q265" s="59"/>
      <c r="R265" s="59"/>
      <c r="S265" s="59"/>
      <c r="T265" s="59"/>
      <c r="U265" s="59"/>
      <c r="V265" s="59"/>
      <c r="W265" s="59"/>
      <c r="X265" s="59"/>
      <c r="Y265" s="59"/>
      <c r="Z265" s="59"/>
      <c r="AA265" s="59"/>
      <c r="AB265" s="59"/>
      <c r="AC265" s="59"/>
      <c r="AD265" s="59"/>
      <c r="AE265" s="59"/>
      <c r="AF265" s="59"/>
      <c r="AG265" s="59"/>
      <c r="AH265" s="59"/>
      <c r="AI265" s="59"/>
      <c r="AJ265" s="59"/>
      <c r="AK265" s="59"/>
      <c r="AL265" s="59"/>
      <c r="AM265" s="59"/>
      <c r="AN265" s="59"/>
      <c r="AO265" s="59"/>
      <c r="AP265" s="59"/>
      <c r="AQ265" s="59"/>
    </row>
    <row r="266" ht="12.0" customHeight="1">
      <c r="A266" s="59"/>
      <c r="B266" s="59"/>
      <c r="C266" s="59"/>
      <c r="D266" s="59"/>
      <c r="E266" s="59"/>
      <c r="F266" s="59"/>
      <c r="G266" s="59"/>
      <c r="H266" s="59"/>
      <c r="I266" s="59"/>
      <c r="J266" s="59"/>
      <c r="K266" s="59"/>
      <c r="L266" s="59"/>
      <c r="M266" s="59"/>
      <c r="N266" s="59"/>
      <c r="O266" s="59"/>
      <c r="P266" s="59"/>
      <c r="Q266" s="59"/>
      <c r="R266" s="59"/>
      <c r="S266" s="59"/>
      <c r="T266" s="59"/>
      <c r="U266" s="59"/>
      <c r="V266" s="59"/>
      <c r="W266" s="59"/>
      <c r="X266" s="59"/>
      <c r="Y266" s="59"/>
      <c r="Z266" s="59"/>
      <c r="AA266" s="59"/>
      <c r="AB266" s="59"/>
      <c r="AC266" s="59"/>
      <c r="AD266" s="59"/>
      <c r="AE266" s="59"/>
      <c r="AF266" s="59"/>
      <c r="AG266" s="59"/>
      <c r="AH266" s="59"/>
      <c r="AI266" s="59"/>
      <c r="AJ266" s="59"/>
      <c r="AK266" s="59"/>
      <c r="AL266" s="59"/>
      <c r="AM266" s="59"/>
      <c r="AN266" s="59"/>
      <c r="AO266" s="59"/>
      <c r="AP266" s="59"/>
      <c r="AQ266" s="59"/>
    </row>
    <row r="267" ht="12.0" customHeight="1">
      <c r="A267" s="59"/>
      <c r="B267" s="59"/>
      <c r="C267" s="59"/>
      <c r="D267" s="59"/>
      <c r="E267" s="59"/>
      <c r="F267" s="59"/>
      <c r="G267" s="59"/>
      <c r="H267" s="59"/>
      <c r="I267" s="59"/>
      <c r="J267" s="59"/>
      <c r="K267" s="59"/>
      <c r="L267" s="59"/>
      <c r="M267" s="59"/>
      <c r="N267" s="59"/>
      <c r="O267" s="59"/>
      <c r="P267" s="59"/>
      <c r="Q267" s="59"/>
      <c r="R267" s="59"/>
      <c r="S267" s="59"/>
      <c r="T267" s="59"/>
      <c r="U267" s="59"/>
      <c r="V267" s="59"/>
      <c r="W267" s="59"/>
      <c r="X267" s="59"/>
      <c r="Y267" s="59"/>
      <c r="Z267" s="59"/>
      <c r="AA267" s="59"/>
      <c r="AB267" s="59"/>
      <c r="AC267" s="59"/>
      <c r="AD267" s="59"/>
      <c r="AE267" s="59"/>
      <c r="AF267" s="59"/>
      <c r="AG267" s="59"/>
      <c r="AH267" s="59"/>
      <c r="AI267" s="59"/>
      <c r="AJ267" s="59"/>
      <c r="AK267" s="59"/>
      <c r="AL267" s="59"/>
      <c r="AM267" s="59"/>
      <c r="AN267" s="59"/>
      <c r="AO267" s="59"/>
      <c r="AP267" s="59"/>
      <c r="AQ267" s="59"/>
    </row>
    <row r="268" ht="12.0" customHeight="1">
      <c r="A268" s="59"/>
      <c r="B268" s="59"/>
      <c r="C268" s="59"/>
      <c r="D268" s="59"/>
      <c r="E268" s="59"/>
      <c r="F268" s="59"/>
      <c r="G268" s="59"/>
      <c r="H268" s="59"/>
      <c r="I268" s="59"/>
      <c r="J268" s="59"/>
      <c r="K268" s="59"/>
      <c r="L268" s="59"/>
      <c r="M268" s="59"/>
      <c r="N268" s="59"/>
      <c r="O268" s="59"/>
      <c r="P268" s="59"/>
      <c r="Q268" s="59"/>
      <c r="R268" s="59"/>
      <c r="S268" s="59"/>
      <c r="T268" s="59"/>
      <c r="U268" s="59"/>
      <c r="V268" s="59"/>
      <c r="W268" s="59"/>
      <c r="X268" s="59"/>
      <c r="Y268" s="59"/>
      <c r="Z268" s="59"/>
      <c r="AA268" s="59"/>
      <c r="AB268" s="59"/>
      <c r="AC268" s="59"/>
      <c r="AD268" s="59"/>
      <c r="AE268" s="59"/>
      <c r="AF268" s="59"/>
      <c r="AG268" s="59"/>
      <c r="AH268" s="59"/>
      <c r="AI268" s="59"/>
      <c r="AJ268" s="59"/>
      <c r="AK268" s="59"/>
      <c r="AL268" s="59"/>
      <c r="AM268" s="59"/>
      <c r="AN268" s="59"/>
      <c r="AO268" s="59"/>
      <c r="AP268" s="59"/>
      <c r="AQ268" s="59"/>
    </row>
    <row r="269" ht="12.0" customHeight="1">
      <c r="A269" s="59"/>
      <c r="B269" s="59"/>
      <c r="C269" s="59"/>
      <c r="D269" s="59"/>
      <c r="E269" s="59"/>
      <c r="F269" s="59"/>
      <c r="G269" s="59"/>
      <c r="H269" s="59"/>
      <c r="I269" s="59"/>
      <c r="J269" s="59"/>
      <c r="K269" s="59"/>
      <c r="L269" s="59"/>
      <c r="M269" s="59"/>
      <c r="N269" s="59"/>
      <c r="O269" s="59"/>
      <c r="P269" s="59"/>
      <c r="Q269" s="59"/>
      <c r="R269" s="59"/>
      <c r="S269" s="59"/>
      <c r="T269" s="59"/>
      <c r="U269" s="59"/>
      <c r="V269" s="59"/>
      <c r="W269" s="59"/>
      <c r="X269" s="59"/>
      <c r="Y269" s="59"/>
      <c r="Z269" s="59"/>
      <c r="AA269" s="59"/>
      <c r="AB269" s="59"/>
      <c r="AC269" s="59"/>
      <c r="AD269" s="59"/>
      <c r="AE269" s="59"/>
      <c r="AF269" s="59"/>
      <c r="AG269" s="59"/>
      <c r="AH269" s="59"/>
      <c r="AI269" s="59"/>
      <c r="AJ269" s="59"/>
      <c r="AK269" s="59"/>
      <c r="AL269" s="59"/>
      <c r="AM269" s="59"/>
      <c r="AN269" s="59"/>
      <c r="AO269" s="59"/>
      <c r="AP269" s="59"/>
      <c r="AQ269" s="59"/>
    </row>
    <row r="270" ht="12.0" customHeight="1">
      <c r="A270" s="59"/>
      <c r="B270" s="59"/>
      <c r="C270" s="59"/>
      <c r="D270" s="59"/>
      <c r="E270" s="59"/>
      <c r="F270" s="59"/>
      <c r="G270" s="59"/>
      <c r="H270" s="59"/>
      <c r="I270" s="59"/>
      <c r="J270" s="59"/>
      <c r="K270" s="59"/>
      <c r="L270" s="59"/>
      <c r="M270" s="59"/>
      <c r="N270" s="59"/>
      <c r="O270" s="59"/>
      <c r="P270" s="59"/>
      <c r="Q270" s="59"/>
      <c r="R270" s="59"/>
      <c r="S270" s="59"/>
      <c r="T270" s="59"/>
      <c r="U270" s="59"/>
      <c r="V270" s="59"/>
      <c r="W270" s="59"/>
      <c r="X270" s="59"/>
      <c r="Y270" s="59"/>
      <c r="Z270" s="59"/>
      <c r="AA270" s="59"/>
      <c r="AB270" s="59"/>
      <c r="AC270" s="59"/>
      <c r="AD270" s="59"/>
      <c r="AE270" s="59"/>
      <c r="AF270" s="59"/>
      <c r="AG270" s="59"/>
      <c r="AH270" s="59"/>
      <c r="AI270" s="59"/>
      <c r="AJ270" s="59"/>
      <c r="AK270" s="59"/>
      <c r="AL270" s="59"/>
      <c r="AM270" s="59"/>
      <c r="AN270" s="59"/>
      <c r="AO270" s="59"/>
      <c r="AP270" s="59"/>
      <c r="AQ270" s="59"/>
    </row>
    <row r="271" ht="12.0" customHeight="1">
      <c r="A271" s="59"/>
      <c r="B271" s="59"/>
      <c r="C271" s="59"/>
      <c r="D271" s="59"/>
      <c r="E271" s="59"/>
      <c r="F271" s="59"/>
      <c r="G271" s="59"/>
      <c r="H271" s="59"/>
      <c r="I271" s="59"/>
      <c r="J271" s="59"/>
      <c r="K271" s="59"/>
      <c r="L271" s="59"/>
      <c r="M271" s="59"/>
      <c r="N271" s="59"/>
      <c r="O271" s="59"/>
      <c r="P271" s="59"/>
      <c r="Q271" s="59"/>
      <c r="R271" s="59"/>
      <c r="S271" s="59"/>
      <c r="T271" s="59"/>
      <c r="U271" s="59"/>
      <c r="V271" s="59"/>
      <c r="W271" s="59"/>
      <c r="X271" s="59"/>
      <c r="Y271" s="59"/>
      <c r="Z271" s="59"/>
      <c r="AA271" s="59"/>
      <c r="AB271" s="59"/>
      <c r="AC271" s="59"/>
      <c r="AD271" s="59"/>
      <c r="AE271" s="59"/>
      <c r="AF271" s="59"/>
      <c r="AG271" s="59"/>
      <c r="AH271" s="59"/>
      <c r="AI271" s="59"/>
      <c r="AJ271" s="59"/>
      <c r="AK271" s="59"/>
      <c r="AL271" s="59"/>
      <c r="AM271" s="59"/>
      <c r="AN271" s="59"/>
      <c r="AO271" s="59"/>
      <c r="AP271" s="59"/>
      <c r="AQ271" s="59"/>
    </row>
    <row r="272" ht="12.0" customHeight="1">
      <c r="A272" s="59"/>
      <c r="B272" s="59"/>
      <c r="C272" s="59"/>
      <c r="D272" s="59"/>
      <c r="E272" s="59"/>
      <c r="F272" s="59"/>
      <c r="G272" s="59"/>
      <c r="H272" s="59"/>
      <c r="I272" s="59"/>
      <c r="J272" s="59"/>
      <c r="K272" s="59"/>
      <c r="L272" s="59"/>
      <c r="M272" s="59"/>
      <c r="N272" s="59"/>
      <c r="O272" s="59"/>
      <c r="P272" s="59"/>
      <c r="Q272" s="59"/>
      <c r="R272" s="59"/>
      <c r="S272" s="59"/>
      <c r="T272" s="59"/>
      <c r="U272" s="59"/>
      <c r="V272" s="59"/>
      <c r="W272" s="59"/>
      <c r="X272" s="59"/>
      <c r="Y272" s="59"/>
      <c r="Z272" s="59"/>
      <c r="AA272" s="59"/>
      <c r="AB272" s="59"/>
      <c r="AC272" s="59"/>
      <c r="AD272" s="59"/>
      <c r="AE272" s="59"/>
      <c r="AF272" s="59"/>
      <c r="AG272" s="59"/>
      <c r="AH272" s="59"/>
      <c r="AI272" s="59"/>
      <c r="AJ272" s="59"/>
      <c r="AK272" s="59"/>
      <c r="AL272" s="59"/>
      <c r="AM272" s="59"/>
      <c r="AN272" s="59"/>
      <c r="AO272" s="59"/>
      <c r="AP272" s="59"/>
      <c r="AQ272" s="59"/>
    </row>
    <row r="273" ht="12.0" customHeight="1">
      <c r="A273" s="59"/>
      <c r="B273" s="59"/>
      <c r="C273" s="59"/>
      <c r="D273" s="59"/>
      <c r="E273" s="59"/>
      <c r="F273" s="59"/>
      <c r="G273" s="59"/>
      <c r="H273" s="59"/>
      <c r="I273" s="59"/>
      <c r="J273" s="59"/>
      <c r="K273" s="59"/>
      <c r="L273" s="59"/>
      <c r="M273" s="59"/>
      <c r="N273" s="59"/>
      <c r="O273" s="59"/>
      <c r="P273" s="59"/>
      <c r="Q273" s="59"/>
      <c r="R273" s="59"/>
      <c r="S273" s="59"/>
      <c r="T273" s="59"/>
      <c r="U273" s="59"/>
      <c r="V273" s="59"/>
      <c r="W273" s="59"/>
      <c r="X273" s="59"/>
      <c r="Y273" s="59"/>
      <c r="Z273" s="59"/>
      <c r="AA273" s="59"/>
      <c r="AB273" s="59"/>
      <c r="AC273" s="59"/>
      <c r="AD273" s="59"/>
      <c r="AE273" s="59"/>
      <c r="AF273" s="59"/>
      <c r="AG273" s="59"/>
      <c r="AH273" s="59"/>
      <c r="AI273" s="59"/>
      <c r="AJ273" s="59"/>
      <c r="AK273" s="59"/>
      <c r="AL273" s="59"/>
      <c r="AM273" s="59"/>
      <c r="AN273" s="59"/>
      <c r="AO273" s="59"/>
      <c r="AP273" s="59"/>
      <c r="AQ273" s="59"/>
    </row>
    <row r="274" ht="12.0" customHeight="1">
      <c r="A274" s="59"/>
      <c r="B274" s="59"/>
      <c r="C274" s="59"/>
      <c r="D274" s="59"/>
      <c r="E274" s="59"/>
      <c r="F274" s="59"/>
      <c r="G274" s="59"/>
      <c r="H274" s="59"/>
      <c r="I274" s="59"/>
      <c r="J274" s="59"/>
      <c r="K274" s="59"/>
      <c r="L274" s="59"/>
      <c r="M274" s="59"/>
      <c r="N274" s="59"/>
      <c r="O274" s="59"/>
      <c r="P274" s="59"/>
      <c r="Q274" s="59"/>
      <c r="R274" s="59"/>
      <c r="S274" s="59"/>
      <c r="T274" s="59"/>
      <c r="U274" s="59"/>
      <c r="V274" s="59"/>
      <c r="W274" s="59"/>
      <c r="X274" s="59"/>
      <c r="Y274" s="59"/>
      <c r="Z274" s="59"/>
      <c r="AA274" s="59"/>
      <c r="AB274" s="59"/>
      <c r="AC274" s="59"/>
      <c r="AD274" s="59"/>
      <c r="AE274" s="59"/>
      <c r="AF274" s="59"/>
      <c r="AG274" s="59"/>
      <c r="AH274" s="59"/>
      <c r="AI274" s="59"/>
      <c r="AJ274" s="59"/>
      <c r="AK274" s="59"/>
      <c r="AL274" s="59"/>
      <c r="AM274" s="59"/>
      <c r="AN274" s="59"/>
      <c r="AO274" s="59"/>
      <c r="AP274" s="59"/>
      <c r="AQ274" s="59"/>
    </row>
    <row r="275" ht="12.0" customHeight="1">
      <c r="A275" s="59"/>
      <c r="B275" s="59"/>
      <c r="C275" s="59"/>
      <c r="D275" s="59"/>
      <c r="E275" s="59"/>
      <c r="F275" s="59"/>
      <c r="G275" s="59"/>
      <c r="H275" s="59"/>
      <c r="I275" s="59"/>
      <c r="J275" s="59"/>
      <c r="K275" s="59"/>
      <c r="L275" s="59"/>
      <c r="M275" s="59"/>
      <c r="N275" s="59"/>
      <c r="O275" s="59"/>
      <c r="P275" s="59"/>
      <c r="Q275" s="59"/>
      <c r="R275" s="59"/>
      <c r="S275" s="59"/>
      <c r="T275" s="59"/>
      <c r="U275" s="59"/>
      <c r="V275" s="59"/>
      <c r="W275" s="59"/>
      <c r="X275" s="59"/>
      <c r="Y275" s="59"/>
      <c r="Z275" s="59"/>
      <c r="AA275" s="59"/>
      <c r="AB275" s="59"/>
      <c r="AC275" s="59"/>
      <c r="AD275" s="59"/>
      <c r="AE275" s="59"/>
      <c r="AF275" s="59"/>
      <c r="AG275" s="59"/>
      <c r="AH275" s="59"/>
      <c r="AI275" s="59"/>
      <c r="AJ275" s="59"/>
      <c r="AK275" s="59"/>
      <c r="AL275" s="59"/>
      <c r="AM275" s="59"/>
      <c r="AN275" s="59"/>
      <c r="AO275" s="59"/>
      <c r="AP275" s="59"/>
      <c r="AQ275" s="59"/>
    </row>
    <row r="276" ht="12.0" customHeight="1">
      <c r="A276" s="59"/>
      <c r="B276" s="59"/>
      <c r="C276" s="59"/>
      <c r="D276" s="59"/>
      <c r="E276" s="59"/>
      <c r="F276" s="59"/>
      <c r="G276" s="59"/>
      <c r="H276" s="59"/>
      <c r="I276" s="59"/>
      <c r="J276" s="59"/>
      <c r="K276" s="59"/>
      <c r="L276" s="59"/>
      <c r="M276" s="59"/>
      <c r="N276" s="59"/>
      <c r="O276" s="59"/>
      <c r="P276" s="59"/>
      <c r="Q276" s="59"/>
      <c r="R276" s="59"/>
      <c r="S276" s="59"/>
      <c r="T276" s="59"/>
      <c r="U276" s="59"/>
      <c r="V276" s="59"/>
      <c r="W276" s="59"/>
      <c r="X276" s="59"/>
      <c r="Y276" s="59"/>
      <c r="Z276" s="59"/>
      <c r="AA276" s="59"/>
      <c r="AB276" s="59"/>
      <c r="AC276" s="59"/>
      <c r="AD276" s="59"/>
      <c r="AE276" s="59"/>
      <c r="AF276" s="59"/>
      <c r="AG276" s="59"/>
      <c r="AH276" s="59"/>
      <c r="AI276" s="59"/>
      <c r="AJ276" s="59"/>
      <c r="AK276" s="59"/>
      <c r="AL276" s="59"/>
      <c r="AM276" s="59"/>
      <c r="AN276" s="59"/>
      <c r="AO276" s="59"/>
      <c r="AP276" s="59"/>
      <c r="AQ276" s="59"/>
    </row>
    <row r="277" ht="12.0" customHeight="1">
      <c r="A277" s="59"/>
      <c r="B277" s="59"/>
      <c r="C277" s="59"/>
      <c r="D277" s="59"/>
      <c r="E277" s="59"/>
      <c r="F277" s="59"/>
      <c r="G277" s="59"/>
      <c r="H277" s="59"/>
      <c r="I277" s="59"/>
      <c r="J277" s="59"/>
      <c r="K277" s="59"/>
      <c r="L277" s="59"/>
      <c r="M277" s="59"/>
      <c r="N277" s="59"/>
      <c r="O277" s="59"/>
      <c r="P277" s="59"/>
      <c r="Q277" s="59"/>
      <c r="R277" s="59"/>
      <c r="S277" s="59"/>
      <c r="T277" s="59"/>
      <c r="U277" s="59"/>
      <c r="V277" s="59"/>
      <c r="W277" s="59"/>
      <c r="X277" s="59"/>
      <c r="Y277" s="59"/>
      <c r="Z277" s="59"/>
      <c r="AA277" s="59"/>
      <c r="AB277" s="59"/>
      <c r="AC277" s="59"/>
      <c r="AD277" s="59"/>
      <c r="AE277" s="59"/>
      <c r="AF277" s="59"/>
      <c r="AG277" s="59"/>
      <c r="AH277" s="59"/>
      <c r="AI277" s="59"/>
      <c r="AJ277" s="59"/>
      <c r="AK277" s="59"/>
      <c r="AL277" s="59"/>
      <c r="AM277" s="59"/>
      <c r="AN277" s="59"/>
      <c r="AO277" s="59"/>
      <c r="AP277" s="59"/>
      <c r="AQ277" s="59"/>
    </row>
    <row r="278" ht="12.0" customHeight="1">
      <c r="A278" s="59"/>
      <c r="B278" s="59"/>
      <c r="C278" s="59"/>
      <c r="D278" s="59"/>
      <c r="E278" s="59"/>
      <c r="F278" s="59"/>
      <c r="G278" s="59"/>
      <c r="H278" s="59"/>
      <c r="I278" s="59"/>
      <c r="J278" s="59"/>
      <c r="K278" s="59"/>
      <c r="L278" s="59"/>
      <c r="M278" s="59"/>
      <c r="N278" s="59"/>
      <c r="O278" s="59"/>
      <c r="P278" s="59"/>
      <c r="Q278" s="59"/>
      <c r="R278" s="59"/>
      <c r="S278" s="59"/>
      <c r="T278" s="59"/>
      <c r="U278" s="59"/>
      <c r="V278" s="59"/>
      <c r="W278" s="59"/>
      <c r="X278" s="59"/>
      <c r="Y278" s="59"/>
      <c r="Z278" s="59"/>
      <c r="AA278" s="59"/>
      <c r="AB278" s="59"/>
      <c r="AC278" s="59"/>
      <c r="AD278" s="59"/>
      <c r="AE278" s="59"/>
      <c r="AF278" s="59"/>
      <c r="AG278" s="59"/>
      <c r="AH278" s="59"/>
      <c r="AI278" s="59"/>
      <c r="AJ278" s="59"/>
      <c r="AK278" s="59"/>
      <c r="AL278" s="59"/>
      <c r="AM278" s="59"/>
      <c r="AN278" s="59"/>
      <c r="AO278" s="59"/>
      <c r="AP278" s="59"/>
      <c r="AQ278" s="59"/>
    </row>
    <row r="279" ht="12.0" customHeight="1">
      <c r="A279" s="59"/>
      <c r="B279" s="59"/>
      <c r="C279" s="59"/>
      <c r="D279" s="59"/>
      <c r="E279" s="59"/>
      <c r="F279" s="59"/>
      <c r="G279" s="59"/>
      <c r="H279" s="59"/>
      <c r="I279" s="59"/>
      <c r="J279" s="59"/>
      <c r="K279" s="59"/>
      <c r="L279" s="59"/>
      <c r="M279" s="59"/>
      <c r="N279" s="59"/>
      <c r="O279" s="59"/>
      <c r="P279" s="59"/>
      <c r="Q279" s="59"/>
      <c r="R279" s="59"/>
      <c r="S279" s="59"/>
      <c r="T279" s="59"/>
      <c r="U279" s="59"/>
      <c r="V279" s="59"/>
      <c r="W279" s="59"/>
      <c r="X279" s="59"/>
      <c r="Y279" s="59"/>
      <c r="Z279" s="59"/>
      <c r="AA279" s="59"/>
      <c r="AB279" s="59"/>
      <c r="AC279" s="59"/>
      <c r="AD279" s="59"/>
      <c r="AE279" s="59"/>
      <c r="AF279" s="59"/>
      <c r="AG279" s="59"/>
      <c r="AH279" s="59"/>
      <c r="AI279" s="59"/>
      <c r="AJ279" s="59"/>
      <c r="AK279" s="59"/>
      <c r="AL279" s="59"/>
      <c r="AM279" s="59"/>
      <c r="AN279" s="59"/>
      <c r="AO279" s="59"/>
      <c r="AP279" s="59"/>
      <c r="AQ279" s="59"/>
    </row>
    <row r="280" ht="12.0" customHeight="1">
      <c r="A280" s="59"/>
      <c r="B280" s="59"/>
      <c r="C280" s="59"/>
      <c r="D280" s="59"/>
      <c r="E280" s="59"/>
      <c r="F280" s="59"/>
      <c r="G280" s="59"/>
      <c r="H280" s="59"/>
      <c r="I280" s="59"/>
      <c r="J280" s="59"/>
      <c r="K280" s="59"/>
      <c r="L280" s="59"/>
      <c r="M280" s="59"/>
      <c r="N280" s="59"/>
      <c r="O280" s="59"/>
      <c r="P280" s="59"/>
      <c r="Q280" s="59"/>
      <c r="R280" s="59"/>
      <c r="S280" s="59"/>
      <c r="T280" s="59"/>
      <c r="U280" s="59"/>
      <c r="V280" s="59"/>
      <c r="W280" s="59"/>
      <c r="X280" s="59"/>
      <c r="Y280" s="59"/>
      <c r="Z280" s="59"/>
      <c r="AA280" s="59"/>
      <c r="AB280" s="59"/>
      <c r="AC280" s="59"/>
      <c r="AD280" s="59"/>
      <c r="AE280" s="59"/>
      <c r="AF280" s="59"/>
      <c r="AG280" s="59"/>
      <c r="AH280" s="59"/>
      <c r="AI280" s="59"/>
      <c r="AJ280" s="59"/>
      <c r="AK280" s="59"/>
      <c r="AL280" s="59"/>
      <c r="AM280" s="59"/>
      <c r="AN280" s="59"/>
      <c r="AO280" s="59"/>
      <c r="AP280" s="59"/>
      <c r="AQ280" s="59"/>
    </row>
    <row r="281" ht="12.0" customHeight="1">
      <c r="A281" s="59"/>
      <c r="B281" s="59"/>
      <c r="C281" s="59"/>
      <c r="D281" s="59"/>
      <c r="E281" s="59"/>
      <c r="F281" s="59"/>
      <c r="G281" s="59"/>
      <c r="H281" s="59"/>
      <c r="I281" s="59"/>
      <c r="J281" s="59"/>
      <c r="K281" s="59"/>
      <c r="L281" s="59"/>
      <c r="M281" s="59"/>
      <c r="N281" s="59"/>
      <c r="O281" s="59"/>
      <c r="P281" s="59"/>
      <c r="Q281" s="59"/>
      <c r="R281" s="59"/>
      <c r="S281" s="59"/>
      <c r="T281" s="59"/>
      <c r="U281" s="59"/>
      <c r="V281" s="59"/>
      <c r="W281" s="59"/>
      <c r="X281" s="59"/>
      <c r="Y281" s="59"/>
      <c r="Z281" s="59"/>
      <c r="AA281" s="59"/>
      <c r="AB281" s="59"/>
      <c r="AC281" s="59"/>
      <c r="AD281" s="59"/>
      <c r="AE281" s="59"/>
      <c r="AF281" s="59"/>
      <c r="AG281" s="59"/>
      <c r="AH281" s="59"/>
      <c r="AI281" s="59"/>
      <c r="AJ281" s="59"/>
      <c r="AK281" s="59"/>
      <c r="AL281" s="59"/>
      <c r="AM281" s="59"/>
      <c r="AN281" s="59"/>
      <c r="AO281" s="59"/>
      <c r="AP281" s="59"/>
      <c r="AQ281" s="59"/>
    </row>
    <row r="282" ht="12.0" customHeight="1">
      <c r="A282" s="59"/>
      <c r="B282" s="59"/>
      <c r="C282" s="59"/>
      <c r="D282" s="59"/>
      <c r="E282" s="59"/>
      <c r="F282" s="59"/>
      <c r="G282" s="59"/>
      <c r="H282" s="59"/>
      <c r="I282" s="59"/>
      <c r="J282" s="59"/>
      <c r="K282" s="59"/>
      <c r="L282" s="59"/>
      <c r="M282" s="59"/>
      <c r="N282" s="59"/>
      <c r="O282" s="59"/>
      <c r="P282" s="59"/>
      <c r="Q282" s="59"/>
      <c r="R282" s="59"/>
      <c r="S282" s="59"/>
      <c r="T282" s="59"/>
      <c r="U282" s="59"/>
      <c r="V282" s="59"/>
      <c r="W282" s="59"/>
      <c r="X282" s="59"/>
      <c r="Y282" s="59"/>
      <c r="Z282" s="59"/>
      <c r="AA282" s="59"/>
      <c r="AB282" s="59"/>
      <c r="AC282" s="59"/>
      <c r="AD282" s="59"/>
      <c r="AE282" s="59"/>
      <c r="AF282" s="59"/>
      <c r="AG282" s="59"/>
      <c r="AH282" s="59"/>
      <c r="AI282" s="59"/>
      <c r="AJ282" s="59"/>
      <c r="AK282" s="59"/>
      <c r="AL282" s="59"/>
      <c r="AM282" s="59"/>
      <c r="AN282" s="59"/>
      <c r="AO282" s="59"/>
      <c r="AP282" s="59"/>
      <c r="AQ282" s="59"/>
    </row>
    <row r="283" ht="12.0" customHeight="1">
      <c r="A283" s="59"/>
      <c r="B283" s="59"/>
      <c r="C283" s="59"/>
      <c r="D283" s="59"/>
      <c r="E283" s="59"/>
      <c r="F283" s="59"/>
      <c r="G283" s="59"/>
      <c r="H283" s="59"/>
      <c r="I283" s="59"/>
      <c r="J283" s="59"/>
      <c r="K283" s="59"/>
      <c r="L283" s="59"/>
      <c r="M283" s="59"/>
      <c r="N283" s="59"/>
      <c r="O283" s="59"/>
      <c r="P283" s="59"/>
      <c r="Q283" s="59"/>
      <c r="R283" s="59"/>
      <c r="S283" s="59"/>
      <c r="T283" s="59"/>
      <c r="U283" s="59"/>
      <c r="V283" s="59"/>
      <c r="W283" s="59"/>
      <c r="X283" s="59"/>
      <c r="Y283" s="59"/>
      <c r="Z283" s="59"/>
      <c r="AA283" s="59"/>
      <c r="AB283" s="59"/>
      <c r="AC283" s="59"/>
      <c r="AD283" s="59"/>
      <c r="AE283" s="59"/>
      <c r="AF283" s="59"/>
      <c r="AG283" s="59"/>
      <c r="AH283" s="59"/>
      <c r="AI283" s="59"/>
      <c r="AJ283" s="59"/>
      <c r="AK283" s="59"/>
      <c r="AL283" s="59"/>
      <c r="AM283" s="59"/>
      <c r="AN283" s="59"/>
      <c r="AO283" s="59"/>
      <c r="AP283" s="59"/>
      <c r="AQ283" s="59"/>
    </row>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AE12:AG12"/>
    <mergeCell ref="AI12:AJ12"/>
    <mergeCell ref="AL12:AN12"/>
    <mergeCell ref="AP12:AQ12"/>
    <mergeCell ref="N12:O12"/>
    <mergeCell ref="N13:N14"/>
    <mergeCell ref="O13:O14"/>
    <mergeCell ref="B55:D55"/>
    <mergeCell ref="B56:D56"/>
    <mergeCell ref="B61:D61"/>
    <mergeCell ref="B62:D62"/>
    <mergeCell ref="U13:U14"/>
    <mergeCell ref="V13:V14"/>
    <mergeCell ref="AB13:AB14"/>
    <mergeCell ref="AC13:AC14"/>
    <mergeCell ref="AI13:AI14"/>
    <mergeCell ref="AJ13:AJ14"/>
    <mergeCell ref="AP13:AP14"/>
    <mergeCell ref="AQ13:AQ14"/>
    <mergeCell ref="F12:H12"/>
    <mergeCell ref="J12:L12"/>
    <mergeCell ref="Q12:S12"/>
    <mergeCell ref="U12:V12"/>
    <mergeCell ref="X12:Z12"/>
    <mergeCell ref="AB12:AC12"/>
    <mergeCell ref="D13:D14"/>
  </mergeCells>
  <dataValidations>
    <dataValidation type="list" allowBlank="1" showErrorMessage="1" sqref="D8">
      <formula1>"TOU,non-TOU"</formula1>
    </dataValidation>
    <dataValidation type="list" allowBlank="1" showErrorMessage="1" sqref="E15:E28 E30:E38 E40:E41 E43:E51 E57 E63">
      <formula1>#REF!</formula1>
    </dataValidation>
    <dataValidation type="list" allowBlank="1" showInputMessage="1" showErrorMessage="1" prompt="Select Charge Unit - monthly, per kWh, per kW" sqref="D15:D28 D30:D38 D40:D41 D43:D51 D57 D63">
      <formula1>"Monthly,per kWh,per kW"</formula1>
    </dataValidation>
  </dataValidations>
  <printOptions/>
  <pageMargins bottom="0.984251968503937" footer="0.0" header="0.0" left="0.7480314960629921" right="0.7480314960629921" top="0.984251968503937"/>
  <pageSetup orientation="landscape"/>
  <drawing r:id="rId2"/>
  <legacyDrawing r:id="rId3"/>
</worksheet>
</file>

<file path=xl/worksheets/sheet2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3.0"/>
    <col customWidth="1" min="2" max="2" width="26.38"/>
    <col customWidth="1" min="3" max="3" width="3.25"/>
    <col customWidth="1" min="4" max="4" width="11.38"/>
    <col customWidth="1" min="5" max="5" width="1.38"/>
    <col customWidth="1" min="6" max="6" width="9.38"/>
    <col customWidth="1" min="7" max="7" width="8.75"/>
    <col customWidth="1" min="8" max="8" width="12.25"/>
    <col customWidth="1" min="9" max="9" width="0.75"/>
    <col customWidth="1" min="10" max="10" width="9.25"/>
    <col customWidth="1" min="11" max="11" width="8.75"/>
    <col customWidth="1" min="12" max="12" width="12.25"/>
    <col customWidth="1" min="13" max="13" width="0.38"/>
    <col customWidth="1" min="14" max="14" width="9.38"/>
    <col customWidth="1" min="15" max="15" width="10.0"/>
    <col customWidth="1" min="16" max="16" width="0.38"/>
    <col customWidth="1" min="17" max="17" width="9.25"/>
    <col customWidth="1" min="18" max="18" width="8.75"/>
    <col customWidth="1" min="19" max="19" width="12.25"/>
    <col customWidth="1" min="20" max="20" width="0.38"/>
    <col customWidth="1" min="21" max="21" width="9.38"/>
    <col customWidth="1" min="22" max="22" width="10.0"/>
    <col customWidth="1" min="23" max="23" width="0.38"/>
    <col customWidth="1" min="24" max="24" width="9.25"/>
    <col customWidth="1" min="25" max="25" width="8.75"/>
    <col customWidth="1" min="26" max="26" width="12.25"/>
    <col customWidth="1" min="27" max="27" width="0.38"/>
    <col customWidth="1" min="28" max="28" width="9.38"/>
    <col customWidth="1" min="29" max="29" width="10.0"/>
    <col customWidth="1" min="30" max="30" width="0.38"/>
    <col customWidth="1" min="31" max="31" width="10.38"/>
    <col customWidth="1" min="32" max="32" width="8.75"/>
    <col customWidth="1" min="33" max="33" width="12.25"/>
    <col customWidth="1" min="34" max="34" width="0.38"/>
    <col customWidth="1" min="35" max="35" width="9.38"/>
    <col customWidth="1" min="36" max="36" width="10.0"/>
    <col customWidth="1" min="37" max="37" width="0.75"/>
    <col customWidth="1" min="38" max="38" width="10.38"/>
    <col customWidth="1" min="39" max="39" width="8.75"/>
    <col customWidth="1" min="40" max="40" width="12.25"/>
    <col customWidth="1" min="41" max="41" width="1.25"/>
    <col customWidth="1" min="42" max="42" width="9.38"/>
    <col customWidth="1" min="43" max="43" width="10.0"/>
    <col customWidth="1" min="44" max="44" width="1.25"/>
    <col customWidth="1" min="45" max="50" width="12.38"/>
  </cols>
  <sheetData>
    <row r="1" ht="12.0" customHeight="1">
      <c r="A1" s="59"/>
      <c r="B1" s="59"/>
      <c r="C1" s="59"/>
      <c r="D1" s="59"/>
      <c r="E1" s="59"/>
      <c r="F1" s="59"/>
      <c r="G1" s="59"/>
      <c r="H1" s="59"/>
      <c r="I1" s="59"/>
      <c r="J1" s="59"/>
      <c r="K1" s="59"/>
      <c r="L1" s="3"/>
      <c r="M1" s="3"/>
      <c r="N1" s="3"/>
      <c r="O1" s="3"/>
      <c r="P1" s="3"/>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3"/>
      <c r="AT1" s="3"/>
      <c r="AU1" s="3"/>
      <c r="AV1" s="3"/>
      <c r="AW1" s="3"/>
      <c r="AX1" s="3"/>
    </row>
    <row r="2" ht="12.0" customHeight="1">
      <c r="A2" s="59"/>
      <c r="B2" s="59"/>
      <c r="C2" s="401"/>
      <c r="D2" s="401"/>
      <c r="E2" s="401"/>
      <c r="F2" s="401" t="s">
        <v>291</v>
      </c>
      <c r="G2" s="401"/>
      <c r="H2" s="401"/>
      <c r="I2" s="401"/>
      <c r="J2" s="401"/>
      <c r="K2" s="401"/>
      <c r="L2" s="401"/>
      <c r="M2" s="401"/>
      <c r="N2" s="401"/>
      <c r="O2" s="401"/>
      <c r="P2" s="3"/>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3"/>
      <c r="AT2" s="3"/>
      <c r="AU2" s="3"/>
      <c r="AV2" s="3"/>
      <c r="AW2" s="3"/>
      <c r="AX2" s="3"/>
    </row>
    <row r="3" ht="12.0" customHeight="1">
      <c r="A3" s="59"/>
      <c r="B3" s="59"/>
      <c r="C3" s="401"/>
      <c r="D3" s="401"/>
      <c r="E3" s="401"/>
      <c r="F3" s="401" t="s">
        <v>293</v>
      </c>
      <c r="G3" s="401"/>
      <c r="H3" s="401"/>
      <c r="I3" s="401"/>
      <c r="J3" s="401"/>
      <c r="K3" s="401"/>
      <c r="L3" s="401"/>
      <c r="M3" s="401"/>
      <c r="N3" s="401"/>
      <c r="O3" s="401"/>
      <c r="P3" s="3"/>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c r="AS3" s="3"/>
      <c r="AT3" s="3"/>
      <c r="AU3" s="3"/>
      <c r="AV3" s="3"/>
      <c r="AW3" s="3"/>
      <c r="AX3" s="3"/>
    </row>
    <row r="4" ht="12.0" customHeight="1">
      <c r="A4" s="59"/>
      <c r="B4" s="59"/>
      <c r="C4" s="59"/>
      <c r="D4" s="59"/>
      <c r="E4" s="59"/>
      <c r="F4" s="59"/>
      <c r="G4" s="59"/>
      <c r="H4" s="59"/>
      <c r="I4" s="59"/>
      <c r="J4" s="59"/>
      <c r="K4" s="59"/>
      <c r="L4" s="3"/>
      <c r="M4" s="3"/>
      <c r="N4" s="3"/>
      <c r="O4" s="3"/>
      <c r="P4" s="3"/>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3"/>
      <c r="AT4" s="3"/>
      <c r="AU4" s="3"/>
      <c r="AV4" s="3"/>
      <c r="AW4" s="3"/>
      <c r="AX4" s="3"/>
    </row>
    <row r="5" ht="12.0" customHeight="1">
      <c r="A5" s="59"/>
      <c r="B5" s="59"/>
      <c r="C5" s="59"/>
      <c r="D5" s="59"/>
      <c r="E5" s="59"/>
      <c r="F5" s="59"/>
      <c r="G5" s="59"/>
      <c r="H5" s="59"/>
      <c r="I5" s="59"/>
      <c r="J5" s="59"/>
      <c r="K5" s="59"/>
      <c r="L5" s="3"/>
      <c r="M5" s="3"/>
      <c r="N5" s="3"/>
      <c r="O5" s="3"/>
      <c r="P5" s="3"/>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c r="AS5" s="3"/>
      <c r="AT5" s="3"/>
      <c r="AU5" s="3"/>
      <c r="AV5" s="3"/>
      <c r="AW5" s="3"/>
      <c r="AX5" s="3"/>
    </row>
    <row r="6" ht="12.0" customHeight="1">
      <c r="A6" s="59"/>
      <c r="B6" s="350" t="s">
        <v>294</v>
      </c>
      <c r="C6" s="59"/>
      <c r="D6" s="539" t="s">
        <v>221</v>
      </c>
      <c r="E6" s="540"/>
      <c r="F6" s="540"/>
      <c r="G6" s="540"/>
      <c r="H6" s="540"/>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3"/>
      <c r="AT6" s="3"/>
      <c r="AU6" s="3"/>
      <c r="AV6" s="3"/>
      <c r="AW6" s="3"/>
      <c r="AX6" s="3"/>
    </row>
    <row r="7" ht="12.0" customHeight="1">
      <c r="A7" s="59"/>
      <c r="B7" s="408"/>
      <c r="C7" s="59"/>
      <c r="D7" s="409"/>
      <c r="E7" s="409"/>
      <c r="F7" s="409"/>
      <c r="G7" s="409"/>
      <c r="H7" s="409"/>
      <c r="I7" s="409"/>
      <c r="J7" s="409"/>
      <c r="K7" s="409"/>
      <c r="L7" s="409"/>
      <c r="M7" s="409"/>
      <c r="N7" s="409"/>
      <c r="O7" s="40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3"/>
      <c r="AT7" s="3"/>
      <c r="AU7" s="3"/>
      <c r="AV7" s="3"/>
      <c r="AW7" s="3"/>
      <c r="AX7" s="3"/>
    </row>
    <row r="8" ht="12.0" customHeight="1">
      <c r="A8" s="59"/>
      <c r="B8" s="350" t="s">
        <v>295</v>
      </c>
      <c r="C8" s="59"/>
      <c r="D8" s="410" t="s">
        <v>375</v>
      </c>
      <c r="E8" s="409"/>
      <c r="F8" s="409"/>
      <c r="G8" s="409"/>
      <c r="H8" s="409"/>
      <c r="I8" s="409"/>
      <c r="J8" s="409"/>
      <c r="K8" s="409"/>
      <c r="L8" s="409"/>
      <c r="M8" s="409"/>
      <c r="N8" s="409"/>
      <c r="O8" s="40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3"/>
      <c r="AT8" s="3"/>
      <c r="AU8" s="3"/>
      <c r="AV8" s="3"/>
      <c r="AW8" s="3"/>
      <c r="AX8" s="3"/>
    </row>
    <row r="9" ht="12.0" customHeight="1">
      <c r="A9" s="59"/>
      <c r="B9" s="408"/>
      <c r="C9" s="59"/>
      <c r="D9" s="337" t="s">
        <v>297</v>
      </c>
      <c r="E9" s="337"/>
      <c r="F9" s="411">
        <v>51000.0</v>
      </c>
      <c r="G9" s="337" t="s">
        <v>298</v>
      </c>
      <c r="H9" s="409"/>
      <c r="I9" s="409"/>
      <c r="J9" s="409"/>
      <c r="K9" s="409"/>
      <c r="L9" s="409"/>
      <c r="M9" s="409"/>
      <c r="N9" s="409"/>
      <c r="O9" s="40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3"/>
      <c r="AT9" s="3"/>
      <c r="AU9" s="3"/>
      <c r="AV9" s="3"/>
      <c r="AW9" s="3"/>
      <c r="AX9" s="3"/>
    </row>
    <row r="10" ht="12.0" customHeight="1">
      <c r="A10" s="59"/>
      <c r="B10" s="59"/>
      <c r="C10" s="59"/>
      <c r="D10" s="59"/>
      <c r="E10" s="59"/>
      <c r="F10" s="411">
        <v>250.0</v>
      </c>
      <c r="G10" s="337" t="s">
        <v>376</v>
      </c>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c r="AS10" s="3"/>
      <c r="AT10" s="3"/>
      <c r="AU10" s="3"/>
      <c r="AV10" s="3"/>
      <c r="AW10" s="3"/>
      <c r="AX10" s="3"/>
    </row>
    <row r="11" ht="12.0" customHeight="1">
      <c r="A11" s="587"/>
      <c r="B11" s="59"/>
      <c r="C11" s="59"/>
      <c r="D11" s="3"/>
      <c r="E11" s="3"/>
      <c r="F11" s="412">
        <v>4.0</v>
      </c>
      <c r="G11" s="412"/>
      <c r="H11" s="412" t="str">
        <f>F12</f>
        <v>2025A</v>
      </c>
      <c r="I11" s="412"/>
      <c r="J11" s="412">
        <v>5.0</v>
      </c>
      <c r="K11" s="412"/>
      <c r="L11" s="412" t="str">
        <f>J12</f>
        <v>2026F</v>
      </c>
      <c r="M11" s="412"/>
      <c r="N11" s="412"/>
      <c r="O11" s="412" t="str">
        <f>L11&amp;"%"</f>
        <v>2026F%</v>
      </c>
      <c r="P11" s="412"/>
      <c r="Q11" s="412">
        <v>6.0</v>
      </c>
      <c r="R11" s="412"/>
      <c r="S11" s="412" t="str">
        <f>Q12</f>
        <v>2027F</v>
      </c>
      <c r="T11" s="412"/>
      <c r="U11" s="412"/>
      <c r="V11" s="412" t="str">
        <f>S11&amp;"%"</f>
        <v>2027F%</v>
      </c>
      <c r="W11" s="412"/>
      <c r="X11" s="412">
        <v>7.0</v>
      </c>
      <c r="Y11" s="412"/>
      <c r="Z11" s="412" t="str">
        <f>X12</f>
        <v>2028F</v>
      </c>
      <c r="AA11" s="412"/>
      <c r="AB11" s="412"/>
      <c r="AC11" s="412" t="str">
        <f>Z11&amp;"%"</f>
        <v>2028F%</v>
      </c>
      <c r="AD11" s="412"/>
      <c r="AE11" s="412">
        <v>8.0</v>
      </c>
      <c r="AF11" s="412"/>
      <c r="AG11" s="412" t="str">
        <f>AE12</f>
        <v>2029F</v>
      </c>
      <c r="AH11" s="412"/>
      <c r="AI11" s="412"/>
      <c r="AJ11" s="412" t="str">
        <f>AG11&amp;"%"</f>
        <v>2029F%</v>
      </c>
      <c r="AK11" s="412"/>
      <c r="AL11" s="412">
        <v>9.0</v>
      </c>
      <c r="AM11" s="412"/>
      <c r="AN11" s="412" t="str">
        <f>AL12</f>
        <v>2030F</v>
      </c>
      <c r="AO11" s="412"/>
      <c r="AP11" s="412"/>
      <c r="AQ11" s="412" t="str">
        <f>AN11&amp;"%"</f>
        <v>2030F%</v>
      </c>
      <c r="AR11" s="412"/>
      <c r="AS11" s="3"/>
      <c r="AT11" s="3"/>
      <c r="AU11" s="3"/>
      <c r="AV11" s="3"/>
      <c r="AW11" s="3"/>
      <c r="AX11" s="3"/>
    </row>
    <row r="12" ht="12.0" customHeight="1">
      <c r="A12" s="587"/>
      <c r="B12" s="59"/>
      <c r="C12" s="59"/>
      <c r="D12" s="337"/>
      <c r="E12" s="337"/>
      <c r="F12" s="413" t="s">
        <v>1</v>
      </c>
      <c r="G12" s="46"/>
      <c r="H12" s="47"/>
      <c r="I12" s="59"/>
      <c r="J12" s="413" t="s">
        <v>2</v>
      </c>
      <c r="K12" s="46"/>
      <c r="L12" s="47"/>
      <c r="M12" s="59"/>
      <c r="N12" s="414" t="str">
        <f>"Impact "&amp;F12&amp;" vs "&amp;J12</f>
        <v>Impact 2025A vs 2026F</v>
      </c>
      <c r="O12" s="47"/>
      <c r="P12" s="59"/>
      <c r="Q12" s="413" t="s">
        <v>3</v>
      </c>
      <c r="R12" s="46"/>
      <c r="S12" s="47"/>
      <c r="T12" s="59"/>
      <c r="U12" s="414" t="str">
        <f>"Impact "&amp;J12&amp;" vs "&amp;Q12</f>
        <v>Impact 2026F vs 2027F</v>
      </c>
      <c r="V12" s="47"/>
      <c r="W12" s="59"/>
      <c r="X12" s="413" t="s">
        <v>4</v>
      </c>
      <c r="Y12" s="46"/>
      <c r="Z12" s="47"/>
      <c r="AA12" s="59"/>
      <c r="AB12" s="414" t="str">
        <f>"Impact "&amp;Q12&amp;" vs "&amp;X12</f>
        <v>Impact 2027F vs 2028F</v>
      </c>
      <c r="AC12" s="47"/>
      <c r="AD12" s="59"/>
      <c r="AE12" s="413" t="s">
        <v>5</v>
      </c>
      <c r="AF12" s="46"/>
      <c r="AG12" s="47"/>
      <c r="AH12" s="59"/>
      <c r="AI12" s="414" t="str">
        <f>"Impact "&amp;X12&amp;" vs "&amp;AE12</f>
        <v>Impact 2028F vs 2029F</v>
      </c>
      <c r="AJ12" s="47"/>
      <c r="AK12" s="59"/>
      <c r="AL12" s="413" t="s">
        <v>6</v>
      </c>
      <c r="AM12" s="46"/>
      <c r="AN12" s="47"/>
      <c r="AO12" s="59"/>
      <c r="AP12" s="414" t="str">
        <f>"Impact "&amp;AE12&amp;" vs "&amp;AL12</f>
        <v>Impact 2029F vs 2030F</v>
      </c>
      <c r="AQ12" s="47"/>
      <c r="AR12" s="340"/>
      <c r="AS12" s="3"/>
      <c r="AT12" s="3"/>
      <c r="AU12" s="3"/>
      <c r="AV12" s="3"/>
      <c r="AW12" s="3"/>
      <c r="AX12" s="3"/>
    </row>
    <row r="13" ht="12.0" customHeight="1">
      <c r="A13" s="587"/>
      <c r="B13" s="59"/>
      <c r="C13" s="59"/>
      <c r="D13" s="415" t="s">
        <v>299</v>
      </c>
      <c r="E13" s="340"/>
      <c r="F13" s="416" t="s">
        <v>300</v>
      </c>
      <c r="G13" s="416" t="s">
        <v>301</v>
      </c>
      <c r="H13" s="418" t="s">
        <v>302</v>
      </c>
      <c r="I13" s="59"/>
      <c r="J13" s="416" t="s">
        <v>300</v>
      </c>
      <c r="K13" s="417" t="s">
        <v>301</v>
      </c>
      <c r="L13" s="418" t="s">
        <v>302</v>
      </c>
      <c r="M13" s="59"/>
      <c r="N13" s="419" t="s">
        <v>303</v>
      </c>
      <c r="O13" s="420" t="s">
        <v>304</v>
      </c>
      <c r="P13" s="59"/>
      <c r="Q13" s="416" t="s">
        <v>300</v>
      </c>
      <c r="R13" s="417" t="s">
        <v>301</v>
      </c>
      <c r="S13" s="418" t="s">
        <v>302</v>
      </c>
      <c r="T13" s="59"/>
      <c r="U13" s="419" t="s">
        <v>303</v>
      </c>
      <c r="V13" s="420" t="s">
        <v>304</v>
      </c>
      <c r="W13" s="59"/>
      <c r="X13" s="416" t="s">
        <v>300</v>
      </c>
      <c r="Y13" s="417" t="s">
        <v>301</v>
      </c>
      <c r="Z13" s="418" t="s">
        <v>302</v>
      </c>
      <c r="AA13" s="59"/>
      <c r="AB13" s="419" t="s">
        <v>303</v>
      </c>
      <c r="AC13" s="420" t="s">
        <v>304</v>
      </c>
      <c r="AD13" s="59"/>
      <c r="AE13" s="416" t="s">
        <v>300</v>
      </c>
      <c r="AF13" s="417" t="s">
        <v>301</v>
      </c>
      <c r="AG13" s="418" t="s">
        <v>302</v>
      </c>
      <c r="AH13" s="59"/>
      <c r="AI13" s="419" t="s">
        <v>303</v>
      </c>
      <c r="AJ13" s="420" t="s">
        <v>304</v>
      </c>
      <c r="AK13" s="59"/>
      <c r="AL13" s="416" t="s">
        <v>300</v>
      </c>
      <c r="AM13" s="417" t="s">
        <v>301</v>
      </c>
      <c r="AN13" s="418" t="s">
        <v>302</v>
      </c>
      <c r="AO13" s="59"/>
      <c r="AP13" s="419" t="s">
        <v>303</v>
      </c>
      <c r="AQ13" s="420" t="s">
        <v>304</v>
      </c>
      <c r="AR13" s="415"/>
      <c r="AS13" s="3"/>
      <c r="AT13" s="3"/>
      <c r="AU13" s="3"/>
      <c r="AV13" s="3"/>
      <c r="AW13" s="3"/>
      <c r="AX13" s="3"/>
    </row>
    <row r="14" ht="12.0" customHeight="1">
      <c r="A14" s="587"/>
      <c r="B14" s="59"/>
      <c r="C14" s="59"/>
      <c r="E14" s="340"/>
      <c r="F14" s="421" t="s">
        <v>305</v>
      </c>
      <c r="G14" s="517"/>
      <c r="H14" s="423" t="s">
        <v>305</v>
      </c>
      <c r="I14" s="59"/>
      <c r="J14" s="421" t="s">
        <v>305</v>
      </c>
      <c r="K14" s="422"/>
      <c r="L14" s="423" t="s">
        <v>305</v>
      </c>
      <c r="M14" s="59"/>
      <c r="N14" s="424"/>
      <c r="O14" s="425"/>
      <c r="P14" s="59"/>
      <c r="Q14" s="421" t="s">
        <v>305</v>
      </c>
      <c r="R14" s="422"/>
      <c r="S14" s="423" t="s">
        <v>305</v>
      </c>
      <c r="T14" s="59"/>
      <c r="U14" s="424"/>
      <c r="V14" s="425"/>
      <c r="W14" s="59"/>
      <c r="X14" s="421" t="s">
        <v>305</v>
      </c>
      <c r="Y14" s="422"/>
      <c r="Z14" s="423" t="s">
        <v>305</v>
      </c>
      <c r="AA14" s="59"/>
      <c r="AB14" s="424"/>
      <c r="AC14" s="425"/>
      <c r="AD14" s="59"/>
      <c r="AE14" s="421" t="s">
        <v>305</v>
      </c>
      <c r="AF14" s="422"/>
      <c r="AG14" s="423" t="s">
        <v>305</v>
      </c>
      <c r="AH14" s="59"/>
      <c r="AI14" s="424"/>
      <c r="AJ14" s="425"/>
      <c r="AK14" s="59"/>
      <c r="AL14" s="421" t="s">
        <v>305</v>
      </c>
      <c r="AM14" s="422"/>
      <c r="AN14" s="423" t="s">
        <v>305</v>
      </c>
      <c r="AO14" s="59"/>
      <c r="AP14" s="424"/>
      <c r="AQ14" s="425"/>
      <c r="AR14" s="415"/>
      <c r="AS14" s="3"/>
      <c r="AT14" s="3"/>
      <c r="AU14" s="3"/>
      <c r="AV14" s="3"/>
      <c r="AW14" s="3"/>
      <c r="AX14" s="3"/>
    </row>
    <row r="15" ht="12.0" customHeight="1">
      <c r="A15" s="587"/>
      <c r="B15" s="351" t="s">
        <v>218</v>
      </c>
      <c r="C15" s="426" t="str">
        <f t="shared" ref="C15:C28" si="1">D$6&amp;"."&amp;B15</f>
        <v>General Service 50 to 1,499 KW.Monthly Service Charge</v>
      </c>
      <c r="D15" s="427" t="s">
        <v>306</v>
      </c>
      <c r="E15" s="351"/>
      <c r="F15" s="428">
        <f>VLOOKUP($C15,'Proposed Rates'!$B:$J,F$11,FALSE)</f>
        <v>200</v>
      </c>
      <c r="G15" s="446">
        <f t="shared" ref="G15:G28" si="2">IF($D15="Monthly",1,IF($D15="per KW",$F$10,IF($D15="per kWh",$F$9,0)))</f>
        <v>1</v>
      </c>
      <c r="H15" s="431">
        <f t="shared" ref="H15:H28" si="3">G15*F15</f>
        <v>200</v>
      </c>
      <c r="I15" s="80"/>
      <c r="J15" s="428">
        <f>VLOOKUP($C15,'Proposed Rates'!$B:$J,J$11,FALSE)</f>
        <v>200</v>
      </c>
      <c r="K15" s="446">
        <f t="shared" ref="K15:K28" si="4">IF($D15="Monthly",1,IF($D15="per KW",$F$10,IF($D15="per kWh",$F$9,0)))</f>
        <v>1</v>
      </c>
      <c r="L15" s="431">
        <f t="shared" ref="L15:L28" si="5">K15*J15</f>
        <v>200</v>
      </c>
      <c r="M15" s="80"/>
      <c r="N15" s="432">
        <f t="shared" ref="N15:N46" si="6">L15-H15</f>
        <v>0</v>
      </c>
      <c r="O15" s="433">
        <f t="shared" ref="O15:O46" si="7">IF((H15)=0,"",(N15/H15))</f>
        <v>0</v>
      </c>
      <c r="P15" s="59"/>
      <c r="Q15" s="428">
        <f>VLOOKUP($C15,'Proposed Rates'!$B:$J,Q$11,FALSE)</f>
        <v>200</v>
      </c>
      <c r="R15" s="446">
        <f t="shared" ref="R15:R28" si="8">IF($D15="Monthly",1,IF($D15="per KW",$F$10,IF($D15="per kWh",$F$9,0)))</f>
        <v>1</v>
      </c>
      <c r="S15" s="431">
        <f t="shared" ref="S15:S28" si="9">R15*Q15</f>
        <v>200</v>
      </c>
      <c r="T15" s="80"/>
      <c r="U15" s="432">
        <f t="shared" ref="U15:U46" si="10">S15-L15</f>
        <v>0</v>
      </c>
      <c r="V15" s="433">
        <f t="shared" ref="V15:V46" si="11">IF((L15)=0,"",(U15/L15))</f>
        <v>0</v>
      </c>
      <c r="W15" s="59"/>
      <c r="X15" s="428">
        <f>VLOOKUP($C15,'Proposed Rates'!$B:$J,X$11,FALSE)</f>
        <v>200</v>
      </c>
      <c r="Y15" s="446">
        <f t="shared" ref="Y15:Y28" si="12">IF($D15="Monthly",1,IF($D15="per KW",$F$10,IF($D15="per kWh",$F$9,0)))</f>
        <v>1</v>
      </c>
      <c r="Z15" s="431">
        <f t="shared" ref="Z15:Z28" si="13">Y15*X15</f>
        <v>200</v>
      </c>
      <c r="AA15" s="80"/>
      <c r="AB15" s="432">
        <f t="shared" ref="AB15:AB34" si="14">Z15-S15</f>
        <v>0</v>
      </c>
      <c r="AC15" s="433">
        <f t="shared" ref="AC15:AC34" si="15">IF((S15)=0,"",(AB15/S15))</f>
        <v>0</v>
      </c>
      <c r="AD15" s="59"/>
      <c r="AE15" s="428">
        <f>VLOOKUP($C15,'Proposed Rates'!$B:$J,AE$11,FALSE)</f>
        <v>200</v>
      </c>
      <c r="AF15" s="446">
        <f t="shared" ref="AF15:AF28" si="16">IF($D15="Monthly",1,IF($D15="per KW",$F$10,IF($D15="per kWh",$F$9,0)))</f>
        <v>1</v>
      </c>
      <c r="AG15" s="431">
        <f t="shared" ref="AG15:AG28" si="17">AF15*AE15</f>
        <v>200</v>
      </c>
      <c r="AH15" s="80"/>
      <c r="AI15" s="432">
        <f t="shared" ref="AI15:AI46" si="18">AG15-Z15</f>
        <v>0</v>
      </c>
      <c r="AJ15" s="433">
        <f t="shared" ref="AJ15:AJ46" si="19">IF((Z15)=0,"",(AI15/Z15))</f>
        <v>0</v>
      </c>
      <c r="AK15" s="59"/>
      <c r="AL15" s="428">
        <f>VLOOKUP($C15,'Proposed Rates'!$B:$J,AL$11,FALSE)</f>
        <v>200</v>
      </c>
      <c r="AM15" s="446">
        <f t="shared" ref="AM15:AM28" si="20">IF($D15="Monthly",1,IF($D15="per KW",$F$10,IF($D15="per kWh",$F$9,0)))</f>
        <v>1</v>
      </c>
      <c r="AN15" s="431">
        <f t="shared" ref="AN15:AN28" si="21">AM15*AL15</f>
        <v>200</v>
      </c>
      <c r="AO15" s="80"/>
      <c r="AP15" s="432">
        <f t="shared" ref="AP15:AP46" si="22">AN15-AG15</f>
        <v>0</v>
      </c>
      <c r="AQ15" s="433">
        <f t="shared" ref="AQ15:AQ46" si="23">IF((AG15)=0,"",(AP15/AG15))</f>
        <v>0</v>
      </c>
      <c r="AR15" s="434"/>
      <c r="AS15" s="3"/>
      <c r="AT15" s="3"/>
      <c r="AU15" s="3"/>
      <c r="AV15" s="3"/>
      <c r="AW15" s="3"/>
      <c r="AX15" s="3"/>
    </row>
    <row r="16" ht="12.0" customHeight="1">
      <c r="A16" s="587"/>
      <c r="B16" s="351" t="s">
        <v>307</v>
      </c>
      <c r="C16" s="426" t="str">
        <f t="shared" si="1"/>
        <v>General Service 50 to 1,499 KW.Smart Meter Rate Adder</v>
      </c>
      <c r="D16" s="427" t="s">
        <v>306</v>
      </c>
      <c r="E16" s="351"/>
      <c r="F16" s="428">
        <f>IFERROR(VLOOKUP($C16,'Proposed Rates'!$B:$J,F$11,FALSE),0)</f>
        <v>0</v>
      </c>
      <c r="G16" s="446">
        <f t="shared" si="2"/>
        <v>1</v>
      </c>
      <c r="H16" s="431">
        <f t="shared" si="3"/>
        <v>0</v>
      </c>
      <c r="I16" s="80"/>
      <c r="J16" s="428">
        <f>IFERROR(VLOOKUP($C16,'Proposed Rates'!$B:$J,J$11,FALSE),0)</f>
        <v>0</v>
      </c>
      <c r="K16" s="446">
        <f t="shared" si="4"/>
        <v>1</v>
      </c>
      <c r="L16" s="431">
        <f t="shared" si="5"/>
        <v>0</v>
      </c>
      <c r="M16" s="80"/>
      <c r="N16" s="432">
        <f t="shared" si="6"/>
        <v>0</v>
      </c>
      <c r="O16" s="433" t="str">
        <f t="shared" si="7"/>
        <v/>
      </c>
      <c r="P16" s="59"/>
      <c r="Q16" s="428">
        <f>IFERROR(VLOOKUP($C16,'Proposed Rates'!$B:$J,Q$11,FALSE),0)</f>
        <v>0</v>
      </c>
      <c r="R16" s="446">
        <f t="shared" si="8"/>
        <v>1</v>
      </c>
      <c r="S16" s="431">
        <f t="shared" si="9"/>
        <v>0</v>
      </c>
      <c r="T16" s="80"/>
      <c r="U16" s="432">
        <f t="shared" si="10"/>
        <v>0</v>
      </c>
      <c r="V16" s="433" t="str">
        <f t="shared" si="11"/>
        <v/>
      </c>
      <c r="W16" s="59"/>
      <c r="X16" s="428">
        <f>IFERROR(VLOOKUP($C16,'Proposed Rates'!$B:$J,X$11,FALSE),0)</f>
        <v>0</v>
      </c>
      <c r="Y16" s="446">
        <f t="shared" si="12"/>
        <v>1</v>
      </c>
      <c r="Z16" s="431">
        <f t="shared" si="13"/>
        <v>0</v>
      </c>
      <c r="AA16" s="80"/>
      <c r="AB16" s="432">
        <f t="shared" si="14"/>
        <v>0</v>
      </c>
      <c r="AC16" s="433" t="str">
        <f t="shared" si="15"/>
        <v/>
      </c>
      <c r="AD16" s="59"/>
      <c r="AE16" s="428">
        <f>IFERROR(VLOOKUP($C16,'Proposed Rates'!$B:$J,AE$11,FALSE),0)</f>
        <v>0</v>
      </c>
      <c r="AF16" s="446">
        <f t="shared" si="16"/>
        <v>1</v>
      </c>
      <c r="AG16" s="431">
        <f t="shared" si="17"/>
        <v>0</v>
      </c>
      <c r="AH16" s="80"/>
      <c r="AI16" s="432">
        <f t="shared" si="18"/>
        <v>0</v>
      </c>
      <c r="AJ16" s="433" t="str">
        <f t="shared" si="19"/>
        <v/>
      </c>
      <c r="AK16" s="59"/>
      <c r="AL16" s="428">
        <f>IFERROR(VLOOKUP($C16,'Proposed Rates'!$B:$J,AL$11,FALSE),0)</f>
        <v>0</v>
      </c>
      <c r="AM16" s="446">
        <f t="shared" si="20"/>
        <v>1</v>
      </c>
      <c r="AN16" s="431">
        <f t="shared" si="21"/>
        <v>0</v>
      </c>
      <c r="AO16" s="80"/>
      <c r="AP16" s="432">
        <f t="shared" si="22"/>
        <v>0</v>
      </c>
      <c r="AQ16" s="433" t="str">
        <f t="shared" si="23"/>
        <v/>
      </c>
      <c r="AR16" s="434"/>
      <c r="AS16" s="3"/>
      <c r="AT16" s="3"/>
      <c r="AU16" s="3"/>
      <c r="AV16" s="3"/>
      <c r="AW16" s="3"/>
      <c r="AX16" s="3"/>
    </row>
    <row r="17" ht="12.0" customHeight="1">
      <c r="A17" s="587"/>
      <c r="B17" s="435" t="str">
        <f>'Proposed Rates'!C115</f>
        <v>Rate Rider Calculation for PILs</v>
      </c>
      <c r="C17" s="426" t="str">
        <f t="shared" si="1"/>
        <v>General Service 50 to 1,499 KW.Rate Rider Calculation for PILs</v>
      </c>
      <c r="D17" s="427" t="s">
        <v>377</v>
      </c>
      <c r="E17" s="351"/>
      <c r="F17" s="428" t="str">
        <f>IFERROR(VLOOKUP($C17,'Proposed Rates'!$B:$J,F$11,FALSE),0)</f>
        <v/>
      </c>
      <c r="G17" s="446">
        <f t="shared" si="2"/>
        <v>250</v>
      </c>
      <c r="H17" s="431">
        <f t="shared" si="3"/>
        <v>0</v>
      </c>
      <c r="I17" s="80"/>
      <c r="J17" s="428" t="str">
        <f>IFERROR(VLOOKUP($C17,'Proposed Rates'!$B:$J,J$11,FALSE),0)</f>
        <v/>
      </c>
      <c r="K17" s="446">
        <f t="shared" si="4"/>
        <v>250</v>
      </c>
      <c r="L17" s="431">
        <f t="shared" si="5"/>
        <v>0</v>
      </c>
      <c r="M17" s="80"/>
      <c r="N17" s="432">
        <f t="shared" si="6"/>
        <v>0</v>
      </c>
      <c r="O17" s="433" t="str">
        <f t="shared" si="7"/>
        <v/>
      </c>
      <c r="P17" s="59"/>
      <c r="Q17" s="428" t="str">
        <f>IFERROR(VLOOKUP($C17,'Proposed Rates'!$B:$J,Q$11,FALSE),0)</f>
        <v/>
      </c>
      <c r="R17" s="446">
        <f t="shared" si="8"/>
        <v>250</v>
      </c>
      <c r="S17" s="431">
        <f t="shared" si="9"/>
        <v>0</v>
      </c>
      <c r="T17" s="80"/>
      <c r="U17" s="432">
        <f t="shared" si="10"/>
        <v>0</v>
      </c>
      <c r="V17" s="433" t="str">
        <f t="shared" si="11"/>
        <v/>
      </c>
      <c r="W17" s="59"/>
      <c r="X17" s="428" t="str">
        <f>IFERROR(VLOOKUP($C17,'Proposed Rates'!$B:$J,X$11,FALSE),0)</f>
        <v/>
      </c>
      <c r="Y17" s="446">
        <f t="shared" si="12"/>
        <v>250</v>
      </c>
      <c r="Z17" s="431">
        <f t="shared" si="13"/>
        <v>0</v>
      </c>
      <c r="AA17" s="80"/>
      <c r="AB17" s="432">
        <f t="shared" si="14"/>
        <v>0</v>
      </c>
      <c r="AC17" s="433" t="str">
        <f t="shared" si="15"/>
        <v/>
      </c>
      <c r="AD17" s="59"/>
      <c r="AE17" s="428" t="str">
        <f>IFERROR(VLOOKUP($C17,'Proposed Rates'!$B:$J,AE$11,FALSE),0)</f>
        <v/>
      </c>
      <c r="AF17" s="446">
        <f t="shared" si="16"/>
        <v>250</v>
      </c>
      <c r="AG17" s="431">
        <f t="shared" si="17"/>
        <v>0</v>
      </c>
      <c r="AH17" s="80"/>
      <c r="AI17" s="432">
        <f t="shared" si="18"/>
        <v>0</v>
      </c>
      <c r="AJ17" s="433" t="str">
        <f t="shared" si="19"/>
        <v/>
      </c>
      <c r="AK17" s="59"/>
      <c r="AL17" s="428" t="str">
        <f>IFERROR(VLOOKUP($C17,'Proposed Rates'!$B:$J,AL$11,FALSE),0)</f>
        <v/>
      </c>
      <c r="AM17" s="446">
        <f t="shared" si="20"/>
        <v>250</v>
      </c>
      <c r="AN17" s="431">
        <f t="shared" si="21"/>
        <v>0</v>
      </c>
      <c r="AO17" s="80"/>
      <c r="AP17" s="432">
        <f t="shared" si="22"/>
        <v>0</v>
      </c>
      <c r="AQ17" s="433" t="str">
        <f t="shared" si="23"/>
        <v/>
      </c>
      <c r="AR17" s="434"/>
      <c r="AS17" s="3"/>
      <c r="AT17" s="3"/>
      <c r="AU17" s="3"/>
      <c r="AV17" s="3"/>
      <c r="AW17" s="3"/>
      <c r="AX17" s="3"/>
    </row>
    <row r="18" ht="12.0" customHeight="1">
      <c r="A18" s="587"/>
      <c r="B18" s="435" t="str">
        <f>'Proposed Rates'!C128</f>
        <v>Rate Rider Calculation for Generic</v>
      </c>
      <c r="C18" s="426" t="str">
        <f t="shared" si="1"/>
        <v>General Service 50 to 1,499 KW.Rate Rider Calculation for Generic</v>
      </c>
      <c r="D18" s="427" t="s">
        <v>377</v>
      </c>
      <c r="E18" s="351"/>
      <c r="F18" s="428" t="str">
        <f>IFERROR(VLOOKUP($C18,'Proposed Rates'!$B:$J,F$11,FALSE),0)</f>
        <v/>
      </c>
      <c r="G18" s="446">
        <f t="shared" si="2"/>
        <v>250</v>
      </c>
      <c r="H18" s="431">
        <f t="shared" si="3"/>
        <v>0</v>
      </c>
      <c r="I18" s="80"/>
      <c r="J18" s="428" t="str">
        <f>IFERROR(VLOOKUP($C18,'Proposed Rates'!$B:$J,J$11,FALSE),0)</f>
        <v/>
      </c>
      <c r="K18" s="446">
        <f t="shared" si="4"/>
        <v>250</v>
      </c>
      <c r="L18" s="431">
        <f t="shared" si="5"/>
        <v>0</v>
      </c>
      <c r="M18" s="80"/>
      <c r="N18" s="432">
        <f t="shared" si="6"/>
        <v>0</v>
      </c>
      <c r="O18" s="433" t="str">
        <f t="shared" si="7"/>
        <v/>
      </c>
      <c r="P18" s="59"/>
      <c r="Q18" s="428" t="str">
        <f>IFERROR(VLOOKUP($C18,'Proposed Rates'!$B:$J,Q$11,FALSE),0)</f>
        <v/>
      </c>
      <c r="R18" s="446">
        <f t="shared" si="8"/>
        <v>250</v>
      </c>
      <c r="S18" s="431">
        <f t="shared" si="9"/>
        <v>0</v>
      </c>
      <c r="T18" s="80"/>
      <c r="U18" s="432">
        <f t="shared" si="10"/>
        <v>0</v>
      </c>
      <c r="V18" s="433" t="str">
        <f t="shared" si="11"/>
        <v/>
      </c>
      <c r="W18" s="59"/>
      <c r="X18" s="428" t="str">
        <f>IFERROR(VLOOKUP($C18,'Proposed Rates'!$B:$J,X$11,FALSE),0)</f>
        <v/>
      </c>
      <c r="Y18" s="446">
        <f t="shared" si="12"/>
        <v>250</v>
      </c>
      <c r="Z18" s="431">
        <f t="shared" si="13"/>
        <v>0</v>
      </c>
      <c r="AA18" s="80"/>
      <c r="AB18" s="432">
        <f t="shared" si="14"/>
        <v>0</v>
      </c>
      <c r="AC18" s="433" t="str">
        <f t="shared" si="15"/>
        <v/>
      </c>
      <c r="AD18" s="59"/>
      <c r="AE18" s="428" t="str">
        <f>IFERROR(VLOOKUP($C18,'Proposed Rates'!$B:$J,AE$11,FALSE),0)</f>
        <v/>
      </c>
      <c r="AF18" s="446">
        <f t="shared" si="16"/>
        <v>250</v>
      </c>
      <c r="AG18" s="431">
        <f t="shared" si="17"/>
        <v>0</v>
      </c>
      <c r="AH18" s="80"/>
      <c r="AI18" s="432">
        <f t="shared" si="18"/>
        <v>0</v>
      </c>
      <c r="AJ18" s="433" t="str">
        <f t="shared" si="19"/>
        <v/>
      </c>
      <c r="AK18" s="59"/>
      <c r="AL18" s="428" t="str">
        <f>IFERROR(VLOOKUP($C18,'Proposed Rates'!$B:$J,AL$11,FALSE),0)</f>
        <v/>
      </c>
      <c r="AM18" s="446">
        <f t="shared" si="20"/>
        <v>250</v>
      </c>
      <c r="AN18" s="431">
        <f t="shared" si="21"/>
        <v>0</v>
      </c>
      <c r="AO18" s="80"/>
      <c r="AP18" s="432">
        <f t="shared" si="22"/>
        <v>0</v>
      </c>
      <c r="AQ18" s="433" t="str">
        <f t="shared" si="23"/>
        <v/>
      </c>
      <c r="AR18" s="434"/>
      <c r="AS18" s="3"/>
      <c r="AT18" s="3"/>
      <c r="AU18" s="3"/>
      <c r="AV18" s="3"/>
      <c r="AW18" s="3"/>
      <c r="AX18" s="3"/>
    </row>
    <row r="19" ht="12.0" customHeight="1">
      <c r="A19" s="587"/>
      <c r="B19" s="351" t="s">
        <v>116</v>
      </c>
      <c r="C19" s="426" t="str">
        <f t="shared" si="1"/>
        <v>General Service 50 to 1,499 KW.Distribution Volumetric Rate</v>
      </c>
      <c r="D19" s="427" t="s">
        <v>377</v>
      </c>
      <c r="E19" s="351"/>
      <c r="F19" s="445">
        <f>IFERROR(VLOOKUP($C19,'Proposed Rates'!$B:$J,F$11,FALSE),0)</f>
        <v>6.5553</v>
      </c>
      <c r="G19" s="446">
        <f t="shared" si="2"/>
        <v>250</v>
      </c>
      <c r="H19" s="431">
        <f t="shared" si="3"/>
        <v>1638.825</v>
      </c>
      <c r="I19" s="80"/>
      <c r="J19" s="445">
        <f>IFERROR(VLOOKUP($C19,'Proposed Rates'!$B:$J,J$11,FALSE),0)</f>
        <v>8.0301</v>
      </c>
      <c r="K19" s="446">
        <f t="shared" si="4"/>
        <v>250</v>
      </c>
      <c r="L19" s="431">
        <f t="shared" si="5"/>
        <v>2007.525</v>
      </c>
      <c r="M19" s="80"/>
      <c r="N19" s="432">
        <f t="shared" si="6"/>
        <v>368.7</v>
      </c>
      <c r="O19" s="433">
        <f t="shared" si="7"/>
        <v>0.2249782619</v>
      </c>
      <c r="P19" s="59"/>
      <c r="Q19" s="445">
        <f>IFERROR(VLOOKUP($C19,'Proposed Rates'!$B:$J,Q$11,FALSE),0)</f>
        <v>8.6812</v>
      </c>
      <c r="R19" s="446">
        <f t="shared" si="8"/>
        <v>250</v>
      </c>
      <c r="S19" s="431">
        <f t="shared" si="9"/>
        <v>2170.3</v>
      </c>
      <c r="T19" s="80"/>
      <c r="U19" s="432">
        <f t="shared" si="10"/>
        <v>162.775</v>
      </c>
      <c r="V19" s="433">
        <f t="shared" si="11"/>
        <v>0.08108242737</v>
      </c>
      <c r="W19" s="59"/>
      <c r="X19" s="445">
        <f>IFERROR(VLOOKUP($C19,'Proposed Rates'!$B:$J,X$11,FALSE),0)</f>
        <v>9.5341</v>
      </c>
      <c r="Y19" s="446">
        <f t="shared" si="12"/>
        <v>250</v>
      </c>
      <c r="Z19" s="431">
        <f t="shared" si="13"/>
        <v>2383.525</v>
      </c>
      <c r="AA19" s="80"/>
      <c r="AB19" s="432">
        <f t="shared" si="14"/>
        <v>213.225</v>
      </c>
      <c r="AC19" s="433">
        <f t="shared" si="15"/>
        <v>0.09824678616</v>
      </c>
      <c r="AD19" s="59"/>
      <c r="AE19" s="445">
        <f>IFERROR(VLOOKUP($C19,'Proposed Rates'!$B:$J,AE$11,FALSE),0)</f>
        <v>10.1539</v>
      </c>
      <c r="AF19" s="446">
        <f t="shared" si="16"/>
        <v>250</v>
      </c>
      <c r="AG19" s="431">
        <f t="shared" si="17"/>
        <v>2538.475</v>
      </c>
      <c r="AH19" s="80"/>
      <c r="AI19" s="432">
        <f t="shared" si="18"/>
        <v>154.95</v>
      </c>
      <c r="AJ19" s="433">
        <f t="shared" si="19"/>
        <v>0.06500875804</v>
      </c>
      <c r="AK19" s="59"/>
      <c r="AL19" s="445">
        <f>IFERROR(VLOOKUP($C19,'Proposed Rates'!$B:$J,AL$11,FALSE),0)</f>
        <v>10.7684</v>
      </c>
      <c r="AM19" s="446">
        <f t="shared" si="20"/>
        <v>250</v>
      </c>
      <c r="AN19" s="431">
        <f t="shared" si="21"/>
        <v>2692.1</v>
      </c>
      <c r="AO19" s="80"/>
      <c r="AP19" s="432">
        <f t="shared" si="22"/>
        <v>153.625</v>
      </c>
      <c r="AQ19" s="433">
        <f t="shared" si="23"/>
        <v>0.06051861846</v>
      </c>
      <c r="AR19" s="434"/>
      <c r="AS19" s="3"/>
      <c r="AT19" s="3"/>
      <c r="AU19" s="3"/>
      <c r="AV19" s="3"/>
      <c r="AW19" s="3"/>
      <c r="AX19" s="3"/>
    </row>
    <row r="20" ht="12.0" customHeight="1">
      <c r="A20" s="587"/>
      <c r="B20" s="351" t="s">
        <v>309</v>
      </c>
      <c r="C20" s="426" t="str">
        <f t="shared" si="1"/>
        <v>General Service 50 to 1,499 KW.Smart Meter Disposition Rider</v>
      </c>
      <c r="D20" s="427" t="s">
        <v>308</v>
      </c>
      <c r="E20" s="351"/>
      <c r="F20" s="428">
        <f>IFERROR(VLOOKUP($C20,'Proposed Rates'!$B:$J,F$11,FALSE),0)</f>
        <v>0</v>
      </c>
      <c r="G20" s="446">
        <f t="shared" si="2"/>
        <v>51000</v>
      </c>
      <c r="H20" s="431">
        <f t="shared" si="3"/>
        <v>0</v>
      </c>
      <c r="I20" s="80"/>
      <c r="J20" s="428">
        <f>IFERROR(VLOOKUP($C20,'Proposed Rates'!$B:$J,J$11,FALSE),0)</f>
        <v>0</v>
      </c>
      <c r="K20" s="446">
        <f t="shared" si="4"/>
        <v>51000</v>
      </c>
      <c r="L20" s="431">
        <f t="shared" si="5"/>
        <v>0</v>
      </c>
      <c r="M20" s="80"/>
      <c r="N20" s="432">
        <f t="shared" si="6"/>
        <v>0</v>
      </c>
      <c r="O20" s="433" t="str">
        <f t="shared" si="7"/>
        <v/>
      </c>
      <c r="P20" s="59"/>
      <c r="Q20" s="428">
        <f>IFERROR(VLOOKUP($C20,'Proposed Rates'!$B:$J,Q$11,FALSE),0)</f>
        <v>0</v>
      </c>
      <c r="R20" s="446">
        <f t="shared" si="8"/>
        <v>51000</v>
      </c>
      <c r="S20" s="431">
        <f t="shared" si="9"/>
        <v>0</v>
      </c>
      <c r="T20" s="80"/>
      <c r="U20" s="432">
        <f t="shared" si="10"/>
        <v>0</v>
      </c>
      <c r="V20" s="433" t="str">
        <f t="shared" si="11"/>
        <v/>
      </c>
      <c r="W20" s="59"/>
      <c r="X20" s="428">
        <f>IFERROR(VLOOKUP($C20,'Proposed Rates'!$B:$J,X$11,FALSE),0)</f>
        <v>0</v>
      </c>
      <c r="Y20" s="446">
        <f t="shared" si="12"/>
        <v>51000</v>
      </c>
      <c r="Z20" s="431">
        <f t="shared" si="13"/>
        <v>0</v>
      </c>
      <c r="AA20" s="80"/>
      <c r="AB20" s="432">
        <f t="shared" si="14"/>
        <v>0</v>
      </c>
      <c r="AC20" s="433" t="str">
        <f t="shared" si="15"/>
        <v/>
      </c>
      <c r="AD20" s="59"/>
      <c r="AE20" s="428">
        <f>IFERROR(VLOOKUP($C20,'Proposed Rates'!$B:$J,AE$11,FALSE),0)</f>
        <v>0</v>
      </c>
      <c r="AF20" s="446">
        <f t="shared" si="16"/>
        <v>51000</v>
      </c>
      <c r="AG20" s="431">
        <f t="shared" si="17"/>
        <v>0</v>
      </c>
      <c r="AH20" s="80"/>
      <c r="AI20" s="432">
        <f t="shared" si="18"/>
        <v>0</v>
      </c>
      <c r="AJ20" s="433" t="str">
        <f t="shared" si="19"/>
        <v/>
      </c>
      <c r="AK20" s="59"/>
      <c r="AL20" s="428">
        <f>IFERROR(VLOOKUP($C20,'Proposed Rates'!$B:$J,AL$11,FALSE),0)</f>
        <v>0</v>
      </c>
      <c r="AM20" s="446">
        <f t="shared" si="20"/>
        <v>51000</v>
      </c>
      <c r="AN20" s="431">
        <f t="shared" si="21"/>
        <v>0</v>
      </c>
      <c r="AO20" s="80"/>
      <c r="AP20" s="432">
        <f t="shared" si="22"/>
        <v>0</v>
      </c>
      <c r="AQ20" s="433" t="str">
        <f t="shared" si="23"/>
        <v/>
      </c>
      <c r="AR20" s="434"/>
      <c r="AS20" s="3"/>
      <c r="AT20" s="3"/>
      <c r="AU20" s="3"/>
      <c r="AV20" s="3"/>
      <c r="AW20" s="3"/>
      <c r="AX20" s="3"/>
    </row>
    <row r="21" ht="12.0" customHeight="1">
      <c r="A21" s="587"/>
      <c r="B21" s="351" t="s">
        <v>241</v>
      </c>
      <c r="C21" s="426" t="str">
        <f t="shared" si="1"/>
        <v>General Service 50 to 1,499 KW.LRAM Rate Rider</v>
      </c>
      <c r="D21" s="427" t="s">
        <v>377</v>
      </c>
      <c r="E21" s="351"/>
      <c r="F21" s="445">
        <f>'Proposed Rates'!E79+'Proposed Rates'!E92</f>
        <v>-0.2477</v>
      </c>
      <c r="G21" s="446">
        <f t="shared" si="2"/>
        <v>250</v>
      </c>
      <c r="H21" s="431">
        <f t="shared" si="3"/>
        <v>-61.925</v>
      </c>
      <c r="I21" s="80"/>
      <c r="J21" s="445">
        <f>'Proposed Rates'!F79+'Proposed Rates'!F92</f>
        <v>0</v>
      </c>
      <c r="K21" s="446">
        <f t="shared" si="4"/>
        <v>250</v>
      </c>
      <c r="L21" s="431">
        <f t="shared" si="5"/>
        <v>0</v>
      </c>
      <c r="M21" s="80"/>
      <c r="N21" s="432">
        <f t="shared" si="6"/>
        <v>61.925</v>
      </c>
      <c r="O21" s="433">
        <f t="shared" si="7"/>
        <v>-1</v>
      </c>
      <c r="P21" s="59"/>
      <c r="Q21" s="445">
        <f>'Proposed Rates'!G79+'Proposed Rates'!G92</f>
        <v>0.0295</v>
      </c>
      <c r="R21" s="446">
        <f t="shared" si="8"/>
        <v>250</v>
      </c>
      <c r="S21" s="431">
        <f t="shared" si="9"/>
        <v>7.375</v>
      </c>
      <c r="T21" s="80"/>
      <c r="U21" s="432">
        <f t="shared" si="10"/>
        <v>7.375</v>
      </c>
      <c r="V21" s="433" t="str">
        <f t="shared" si="11"/>
        <v/>
      </c>
      <c r="W21" s="59"/>
      <c r="X21" s="445">
        <f>IFERROR(VLOOKUP($C21,'Proposed Rates'!$B:$J,X$11,FALSE),0)</f>
        <v>0</v>
      </c>
      <c r="Y21" s="446">
        <f t="shared" si="12"/>
        <v>250</v>
      </c>
      <c r="Z21" s="431">
        <f t="shared" si="13"/>
        <v>0</v>
      </c>
      <c r="AA21" s="80"/>
      <c r="AB21" s="432">
        <f t="shared" si="14"/>
        <v>-7.375</v>
      </c>
      <c r="AC21" s="433">
        <f t="shared" si="15"/>
        <v>-1</v>
      </c>
      <c r="AD21" s="59"/>
      <c r="AE21" s="445">
        <f>IFERROR(VLOOKUP($C21,'Proposed Rates'!$B:$J,AE$11,FALSE),0)</f>
        <v>0</v>
      </c>
      <c r="AF21" s="446">
        <f t="shared" si="16"/>
        <v>250</v>
      </c>
      <c r="AG21" s="431">
        <f t="shared" si="17"/>
        <v>0</v>
      </c>
      <c r="AH21" s="80"/>
      <c r="AI21" s="432">
        <f t="shared" si="18"/>
        <v>0</v>
      </c>
      <c r="AJ21" s="433" t="str">
        <f t="shared" si="19"/>
        <v/>
      </c>
      <c r="AK21" s="59"/>
      <c r="AL21" s="445">
        <f>IFERROR(VLOOKUP($C21,'Proposed Rates'!$B:$J,AL$11,FALSE),0)</f>
        <v>0</v>
      </c>
      <c r="AM21" s="446">
        <f t="shared" si="20"/>
        <v>250</v>
      </c>
      <c r="AN21" s="431">
        <f t="shared" si="21"/>
        <v>0</v>
      </c>
      <c r="AO21" s="80"/>
      <c r="AP21" s="432">
        <f t="shared" si="22"/>
        <v>0</v>
      </c>
      <c r="AQ21" s="433" t="str">
        <f t="shared" si="23"/>
        <v/>
      </c>
      <c r="AR21" s="434"/>
      <c r="AS21" s="3"/>
      <c r="AT21" s="3"/>
      <c r="AU21" s="3"/>
      <c r="AV21" s="3"/>
      <c r="AW21" s="3"/>
      <c r="AX21" s="3"/>
    </row>
    <row r="22" ht="12.0" customHeight="1">
      <c r="A22" s="587"/>
      <c r="B22" s="435" t="s">
        <v>237</v>
      </c>
      <c r="C22" s="426" t="str">
        <f t="shared" si="1"/>
        <v>General Service 50 to 1,499 KW.Deferral/Variance Account Disposition Rate Rider Group 2</v>
      </c>
      <c r="D22" s="427" t="s">
        <v>377</v>
      </c>
      <c r="E22" s="351"/>
      <c r="F22" s="428">
        <f>IFERROR(VLOOKUP($C22,'Proposed Rates'!$B:$J,F$11,FALSE),0)</f>
        <v>0</v>
      </c>
      <c r="G22" s="446">
        <f t="shared" si="2"/>
        <v>250</v>
      </c>
      <c r="H22" s="431">
        <f t="shared" si="3"/>
        <v>0</v>
      </c>
      <c r="I22" s="80"/>
      <c r="J22" s="428">
        <f>IFERROR(VLOOKUP($C22,'Proposed Rates'!$B:$J,J$11,FALSE),0)</f>
        <v>-0.1203</v>
      </c>
      <c r="K22" s="446">
        <f t="shared" si="4"/>
        <v>250</v>
      </c>
      <c r="L22" s="431">
        <f t="shared" si="5"/>
        <v>-30.075</v>
      </c>
      <c r="M22" s="80"/>
      <c r="N22" s="432">
        <f t="shared" si="6"/>
        <v>-30.075</v>
      </c>
      <c r="O22" s="433" t="str">
        <f t="shared" si="7"/>
        <v/>
      </c>
      <c r="P22" s="59"/>
      <c r="Q22" s="428">
        <f>IFERROR(VLOOKUP($C22,'Proposed Rates'!$B:$J,Q$11,FALSE),0)</f>
        <v>0</v>
      </c>
      <c r="R22" s="446">
        <f t="shared" si="8"/>
        <v>250</v>
      </c>
      <c r="S22" s="431">
        <f t="shared" si="9"/>
        <v>0</v>
      </c>
      <c r="T22" s="80"/>
      <c r="U22" s="432">
        <f t="shared" si="10"/>
        <v>30.075</v>
      </c>
      <c r="V22" s="433">
        <f t="shared" si="11"/>
        <v>-1</v>
      </c>
      <c r="W22" s="59"/>
      <c r="X22" s="428">
        <f>IFERROR(VLOOKUP($C22,'Proposed Rates'!$B:$J,X$11,FALSE),0)</f>
        <v>0</v>
      </c>
      <c r="Y22" s="446">
        <f t="shared" si="12"/>
        <v>250</v>
      </c>
      <c r="Z22" s="431">
        <f t="shared" si="13"/>
        <v>0</v>
      </c>
      <c r="AA22" s="80"/>
      <c r="AB22" s="432">
        <f t="shared" si="14"/>
        <v>0</v>
      </c>
      <c r="AC22" s="433" t="str">
        <f t="shared" si="15"/>
        <v/>
      </c>
      <c r="AD22" s="59"/>
      <c r="AE22" s="428">
        <f>IFERROR(VLOOKUP($C22,'Proposed Rates'!$B:$J,AE$11,FALSE),0)</f>
        <v>0</v>
      </c>
      <c r="AF22" s="446">
        <f t="shared" si="16"/>
        <v>250</v>
      </c>
      <c r="AG22" s="431">
        <f t="shared" si="17"/>
        <v>0</v>
      </c>
      <c r="AH22" s="80"/>
      <c r="AI22" s="432">
        <f t="shared" si="18"/>
        <v>0</v>
      </c>
      <c r="AJ22" s="433" t="str">
        <f t="shared" si="19"/>
        <v/>
      </c>
      <c r="AK22" s="59"/>
      <c r="AL22" s="428">
        <f>IFERROR(VLOOKUP($C22,'Proposed Rates'!$B:$J,AL$11,FALSE),0)</f>
        <v>0</v>
      </c>
      <c r="AM22" s="446">
        <f t="shared" si="20"/>
        <v>250</v>
      </c>
      <c r="AN22" s="431">
        <f t="shared" si="21"/>
        <v>0</v>
      </c>
      <c r="AO22" s="80"/>
      <c r="AP22" s="432">
        <f t="shared" si="22"/>
        <v>0</v>
      </c>
      <c r="AQ22" s="433" t="str">
        <f t="shared" si="23"/>
        <v/>
      </c>
      <c r="AR22" s="434"/>
      <c r="AS22" s="3"/>
      <c r="AT22" s="3"/>
      <c r="AU22" s="3"/>
      <c r="AV22" s="3"/>
      <c r="AW22" s="3"/>
      <c r="AX22" s="3"/>
    </row>
    <row r="23" ht="12.0" customHeight="1">
      <c r="A23" s="587"/>
      <c r="B23" s="435"/>
      <c r="C23" s="426" t="str">
        <f t="shared" si="1"/>
        <v>General Service 50 to 1,499 KW.</v>
      </c>
      <c r="D23" s="427"/>
      <c r="E23" s="351"/>
      <c r="F23" s="428">
        <f>IFERROR(VLOOKUP($C23,'Proposed Rates'!$B:$J,F$11,FALSE),0)</f>
        <v>0</v>
      </c>
      <c r="G23" s="446">
        <f t="shared" si="2"/>
        <v>0</v>
      </c>
      <c r="H23" s="431">
        <f t="shared" si="3"/>
        <v>0</v>
      </c>
      <c r="I23" s="80"/>
      <c r="J23" s="428">
        <f>IFERROR(VLOOKUP($C23,'Proposed Rates'!$B:$J,J$11,FALSE),0)</f>
        <v>0</v>
      </c>
      <c r="K23" s="446">
        <f t="shared" si="4"/>
        <v>0</v>
      </c>
      <c r="L23" s="431">
        <f t="shared" si="5"/>
        <v>0</v>
      </c>
      <c r="M23" s="80"/>
      <c r="N23" s="432">
        <f t="shared" si="6"/>
        <v>0</v>
      </c>
      <c r="O23" s="433" t="str">
        <f t="shared" si="7"/>
        <v/>
      </c>
      <c r="P23" s="59"/>
      <c r="Q23" s="428">
        <f>IFERROR(VLOOKUP($C23,'Proposed Rates'!$B:$J,Q$11,FALSE),0)</f>
        <v>0</v>
      </c>
      <c r="R23" s="446">
        <f t="shared" si="8"/>
        <v>0</v>
      </c>
      <c r="S23" s="431">
        <f t="shared" si="9"/>
        <v>0</v>
      </c>
      <c r="T23" s="80"/>
      <c r="U23" s="432">
        <f t="shared" si="10"/>
        <v>0</v>
      </c>
      <c r="V23" s="433" t="str">
        <f t="shared" si="11"/>
        <v/>
      </c>
      <c r="W23" s="59"/>
      <c r="X23" s="428">
        <f>IFERROR(VLOOKUP($C23,'Proposed Rates'!$B:$J,X$11,FALSE),0)</f>
        <v>0</v>
      </c>
      <c r="Y23" s="446">
        <f t="shared" si="12"/>
        <v>0</v>
      </c>
      <c r="Z23" s="431">
        <f t="shared" si="13"/>
        <v>0</v>
      </c>
      <c r="AA23" s="80"/>
      <c r="AB23" s="432">
        <f t="shared" si="14"/>
        <v>0</v>
      </c>
      <c r="AC23" s="433" t="str">
        <f t="shared" si="15"/>
        <v/>
      </c>
      <c r="AD23" s="59"/>
      <c r="AE23" s="428">
        <f>IFERROR(VLOOKUP($C23,'Proposed Rates'!$B:$J,AE$11,FALSE),0)</f>
        <v>0</v>
      </c>
      <c r="AF23" s="446">
        <f t="shared" si="16"/>
        <v>0</v>
      </c>
      <c r="AG23" s="431">
        <f t="shared" si="17"/>
        <v>0</v>
      </c>
      <c r="AH23" s="80"/>
      <c r="AI23" s="432">
        <f t="shared" si="18"/>
        <v>0</v>
      </c>
      <c r="AJ23" s="433" t="str">
        <f t="shared" si="19"/>
        <v/>
      </c>
      <c r="AK23" s="59"/>
      <c r="AL23" s="428">
        <f>IFERROR(VLOOKUP($C23,'Proposed Rates'!$B:$J,AL$11,FALSE),0)</f>
        <v>0</v>
      </c>
      <c r="AM23" s="446">
        <f t="shared" si="20"/>
        <v>0</v>
      </c>
      <c r="AN23" s="431">
        <f t="shared" si="21"/>
        <v>0</v>
      </c>
      <c r="AO23" s="80"/>
      <c r="AP23" s="432">
        <f t="shared" si="22"/>
        <v>0</v>
      </c>
      <c r="AQ23" s="433" t="str">
        <f t="shared" si="23"/>
        <v/>
      </c>
      <c r="AR23" s="434"/>
      <c r="AS23" s="3"/>
      <c r="AT23" s="3"/>
      <c r="AU23" s="3"/>
      <c r="AV23" s="3"/>
      <c r="AW23" s="3"/>
      <c r="AX23" s="3"/>
    </row>
    <row r="24" ht="12.0" customHeight="1">
      <c r="A24" s="587"/>
      <c r="B24" s="435"/>
      <c r="C24" s="426" t="str">
        <f t="shared" si="1"/>
        <v>General Service 50 to 1,499 KW.</v>
      </c>
      <c r="D24" s="427"/>
      <c r="E24" s="351"/>
      <c r="F24" s="428">
        <f>IFERROR(VLOOKUP($C24,'Proposed Rates'!$B:$J,F$11,FALSE),0)</f>
        <v>0</v>
      </c>
      <c r="G24" s="446">
        <f t="shared" si="2"/>
        <v>0</v>
      </c>
      <c r="H24" s="431">
        <f t="shared" si="3"/>
        <v>0</v>
      </c>
      <c r="I24" s="80"/>
      <c r="J24" s="428">
        <f>IFERROR(VLOOKUP($C24,'Proposed Rates'!$B:$J,J$11,FALSE),0)</f>
        <v>0</v>
      </c>
      <c r="K24" s="446">
        <f t="shared" si="4"/>
        <v>0</v>
      </c>
      <c r="L24" s="431">
        <f t="shared" si="5"/>
        <v>0</v>
      </c>
      <c r="M24" s="80"/>
      <c r="N24" s="432">
        <f t="shared" si="6"/>
        <v>0</v>
      </c>
      <c r="O24" s="433" t="str">
        <f t="shared" si="7"/>
        <v/>
      </c>
      <c r="P24" s="59"/>
      <c r="Q24" s="428">
        <f>IFERROR(VLOOKUP($C24,'Proposed Rates'!$B:$J,Q$11,FALSE),0)</f>
        <v>0</v>
      </c>
      <c r="R24" s="446">
        <f t="shared" si="8"/>
        <v>0</v>
      </c>
      <c r="S24" s="431">
        <f t="shared" si="9"/>
        <v>0</v>
      </c>
      <c r="T24" s="80"/>
      <c r="U24" s="432">
        <f t="shared" si="10"/>
        <v>0</v>
      </c>
      <c r="V24" s="433" t="str">
        <f t="shared" si="11"/>
        <v/>
      </c>
      <c r="W24" s="59"/>
      <c r="X24" s="428">
        <f>IFERROR(VLOOKUP($C24,'Proposed Rates'!$B:$J,X$11,FALSE),0)</f>
        <v>0</v>
      </c>
      <c r="Y24" s="446">
        <f t="shared" si="12"/>
        <v>0</v>
      </c>
      <c r="Z24" s="431">
        <f t="shared" si="13"/>
        <v>0</v>
      </c>
      <c r="AA24" s="80"/>
      <c r="AB24" s="432">
        <f t="shared" si="14"/>
        <v>0</v>
      </c>
      <c r="AC24" s="433" t="str">
        <f t="shared" si="15"/>
        <v/>
      </c>
      <c r="AD24" s="59"/>
      <c r="AE24" s="428">
        <f>IFERROR(VLOOKUP($C24,'Proposed Rates'!$B:$J,AE$11,FALSE),0)</f>
        <v>0</v>
      </c>
      <c r="AF24" s="446">
        <f t="shared" si="16"/>
        <v>0</v>
      </c>
      <c r="AG24" s="431">
        <f t="shared" si="17"/>
        <v>0</v>
      </c>
      <c r="AH24" s="80"/>
      <c r="AI24" s="432">
        <f t="shared" si="18"/>
        <v>0</v>
      </c>
      <c r="AJ24" s="433" t="str">
        <f t="shared" si="19"/>
        <v/>
      </c>
      <c r="AK24" s="59"/>
      <c r="AL24" s="428">
        <f>IFERROR(VLOOKUP($C24,'Proposed Rates'!$B:$J,AL$11,FALSE),0)</f>
        <v>0</v>
      </c>
      <c r="AM24" s="446">
        <f t="shared" si="20"/>
        <v>0</v>
      </c>
      <c r="AN24" s="431">
        <f t="shared" si="21"/>
        <v>0</v>
      </c>
      <c r="AO24" s="80"/>
      <c r="AP24" s="432">
        <f t="shared" si="22"/>
        <v>0</v>
      </c>
      <c r="AQ24" s="433" t="str">
        <f t="shared" si="23"/>
        <v/>
      </c>
      <c r="AR24" s="434"/>
      <c r="AS24" s="3"/>
      <c r="AT24" s="3"/>
      <c r="AU24" s="3"/>
      <c r="AV24" s="3"/>
      <c r="AW24" s="3"/>
      <c r="AX24" s="3"/>
    </row>
    <row r="25" ht="12.0" customHeight="1">
      <c r="A25" s="587"/>
      <c r="B25" s="435"/>
      <c r="C25" s="426" t="str">
        <f t="shared" si="1"/>
        <v>General Service 50 to 1,499 KW.</v>
      </c>
      <c r="D25" s="427"/>
      <c r="E25" s="351"/>
      <c r="F25" s="428">
        <f>IFERROR(VLOOKUP($C25,'Proposed Rates'!$B:$J,F$11,FALSE),0)</f>
        <v>0</v>
      </c>
      <c r="G25" s="446">
        <f t="shared" si="2"/>
        <v>0</v>
      </c>
      <c r="H25" s="431">
        <f t="shared" si="3"/>
        <v>0</v>
      </c>
      <c r="I25" s="80"/>
      <c r="J25" s="428">
        <f>IFERROR(VLOOKUP($C25,'Proposed Rates'!$B:$J,J$11,FALSE),0)</f>
        <v>0</v>
      </c>
      <c r="K25" s="446">
        <f t="shared" si="4"/>
        <v>0</v>
      </c>
      <c r="L25" s="431">
        <f t="shared" si="5"/>
        <v>0</v>
      </c>
      <c r="M25" s="80"/>
      <c r="N25" s="432">
        <f t="shared" si="6"/>
        <v>0</v>
      </c>
      <c r="O25" s="433" t="str">
        <f t="shared" si="7"/>
        <v/>
      </c>
      <c r="P25" s="59"/>
      <c r="Q25" s="428">
        <f>IFERROR(VLOOKUP($C25,'Proposed Rates'!$B:$J,Q$11,FALSE),0)</f>
        <v>0</v>
      </c>
      <c r="R25" s="446">
        <f t="shared" si="8"/>
        <v>0</v>
      </c>
      <c r="S25" s="431">
        <f t="shared" si="9"/>
        <v>0</v>
      </c>
      <c r="T25" s="80"/>
      <c r="U25" s="432">
        <f t="shared" si="10"/>
        <v>0</v>
      </c>
      <c r="V25" s="433" t="str">
        <f t="shared" si="11"/>
        <v/>
      </c>
      <c r="W25" s="59"/>
      <c r="X25" s="428">
        <f>IFERROR(VLOOKUP($C25,'Proposed Rates'!$B:$J,X$11,FALSE),0)</f>
        <v>0</v>
      </c>
      <c r="Y25" s="446">
        <f t="shared" si="12"/>
        <v>0</v>
      </c>
      <c r="Z25" s="431">
        <f t="shared" si="13"/>
        <v>0</v>
      </c>
      <c r="AA25" s="80"/>
      <c r="AB25" s="432">
        <f t="shared" si="14"/>
        <v>0</v>
      </c>
      <c r="AC25" s="433" t="str">
        <f t="shared" si="15"/>
        <v/>
      </c>
      <c r="AD25" s="59"/>
      <c r="AE25" s="428">
        <f>IFERROR(VLOOKUP($C25,'Proposed Rates'!$B:$J,AE$11,FALSE),0)</f>
        <v>0</v>
      </c>
      <c r="AF25" s="446">
        <f t="shared" si="16"/>
        <v>0</v>
      </c>
      <c r="AG25" s="431">
        <f t="shared" si="17"/>
        <v>0</v>
      </c>
      <c r="AH25" s="80"/>
      <c r="AI25" s="432">
        <f t="shared" si="18"/>
        <v>0</v>
      </c>
      <c r="AJ25" s="433" t="str">
        <f t="shared" si="19"/>
        <v/>
      </c>
      <c r="AK25" s="59"/>
      <c r="AL25" s="428">
        <f>IFERROR(VLOOKUP($C25,'Proposed Rates'!$B:$J,AL$11,FALSE),0)</f>
        <v>0</v>
      </c>
      <c r="AM25" s="446">
        <f t="shared" si="20"/>
        <v>0</v>
      </c>
      <c r="AN25" s="431">
        <f t="shared" si="21"/>
        <v>0</v>
      </c>
      <c r="AO25" s="80"/>
      <c r="AP25" s="432">
        <f t="shared" si="22"/>
        <v>0</v>
      </c>
      <c r="AQ25" s="433" t="str">
        <f t="shared" si="23"/>
        <v/>
      </c>
      <c r="AR25" s="434"/>
      <c r="AS25" s="3"/>
      <c r="AT25" s="3"/>
      <c r="AU25" s="3"/>
      <c r="AV25" s="3"/>
      <c r="AW25" s="3"/>
      <c r="AX25" s="3"/>
    </row>
    <row r="26" ht="12.0" customHeight="1">
      <c r="A26" s="587"/>
      <c r="B26" s="435"/>
      <c r="C26" s="426" t="str">
        <f t="shared" si="1"/>
        <v>General Service 50 to 1,499 KW.</v>
      </c>
      <c r="D26" s="427"/>
      <c r="E26" s="351"/>
      <c r="F26" s="428">
        <f>IFERROR(VLOOKUP($C26,'Proposed Rates'!$B:$J,F$11,FALSE),0)</f>
        <v>0</v>
      </c>
      <c r="G26" s="446">
        <f t="shared" si="2"/>
        <v>0</v>
      </c>
      <c r="H26" s="431">
        <f t="shared" si="3"/>
        <v>0</v>
      </c>
      <c r="I26" s="80"/>
      <c r="J26" s="428">
        <f>IFERROR(VLOOKUP($C26,'Proposed Rates'!$B:$J,J$11,FALSE),0)</f>
        <v>0</v>
      </c>
      <c r="K26" s="446">
        <f t="shared" si="4"/>
        <v>0</v>
      </c>
      <c r="L26" s="431">
        <f t="shared" si="5"/>
        <v>0</v>
      </c>
      <c r="M26" s="80"/>
      <c r="N26" s="432">
        <f t="shared" si="6"/>
        <v>0</v>
      </c>
      <c r="O26" s="433" t="str">
        <f t="shared" si="7"/>
        <v/>
      </c>
      <c r="P26" s="59"/>
      <c r="Q26" s="428">
        <f>IFERROR(VLOOKUP($C26,'Proposed Rates'!$B:$J,Q$11,FALSE),0)</f>
        <v>0</v>
      </c>
      <c r="R26" s="446">
        <f t="shared" si="8"/>
        <v>0</v>
      </c>
      <c r="S26" s="431">
        <f t="shared" si="9"/>
        <v>0</v>
      </c>
      <c r="T26" s="80"/>
      <c r="U26" s="432">
        <f t="shared" si="10"/>
        <v>0</v>
      </c>
      <c r="V26" s="433" t="str">
        <f t="shared" si="11"/>
        <v/>
      </c>
      <c r="W26" s="59"/>
      <c r="X26" s="428">
        <f>IFERROR(VLOOKUP($C26,'Proposed Rates'!$B:$J,X$11,FALSE),0)</f>
        <v>0</v>
      </c>
      <c r="Y26" s="446">
        <f t="shared" si="12"/>
        <v>0</v>
      </c>
      <c r="Z26" s="431">
        <f t="shared" si="13"/>
        <v>0</v>
      </c>
      <c r="AA26" s="80"/>
      <c r="AB26" s="432">
        <f t="shared" si="14"/>
        <v>0</v>
      </c>
      <c r="AC26" s="433" t="str">
        <f t="shared" si="15"/>
        <v/>
      </c>
      <c r="AD26" s="59"/>
      <c r="AE26" s="428">
        <f>IFERROR(VLOOKUP($C26,'Proposed Rates'!$B:$J,AE$11,FALSE),0)</f>
        <v>0</v>
      </c>
      <c r="AF26" s="446">
        <f t="shared" si="16"/>
        <v>0</v>
      </c>
      <c r="AG26" s="431">
        <f t="shared" si="17"/>
        <v>0</v>
      </c>
      <c r="AH26" s="80"/>
      <c r="AI26" s="432">
        <f t="shared" si="18"/>
        <v>0</v>
      </c>
      <c r="AJ26" s="433" t="str">
        <f t="shared" si="19"/>
        <v/>
      </c>
      <c r="AK26" s="59"/>
      <c r="AL26" s="428">
        <f>IFERROR(VLOOKUP($C26,'Proposed Rates'!$B:$J,AL$11,FALSE),0)</f>
        <v>0</v>
      </c>
      <c r="AM26" s="446">
        <f t="shared" si="20"/>
        <v>0</v>
      </c>
      <c r="AN26" s="431">
        <f t="shared" si="21"/>
        <v>0</v>
      </c>
      <c r="AO26" s="80"/>
      <c r="AP26" s="432">
        <f t="shared" si="22"/>
        <v>0</v>
      </c>
      <c r="AQ26" s="433" t="str">
        <f t="shared" si="23"/>
        <v/>
      </c>
      <c r="AR26" s="434"/>
      <c r="AS26" s="3"/>
      <c r="AT26" s="3"/>
      <c r="AU26" s="3"/>
      <c r="AV26" s="3"/>
      <c r="AW26" s="3"/>
      <c r="AX26" s="3"/>
    </row>
    <row r="27" ht="12.0" customHeight="1">
      <c r="A27" s="587"/>
      <c r="B27" s="435"/>
      <c r="C27" s="426" t="str">
        <f t="shared" si="1"/>
        <v>General Service 50 to 1,499 KW.</v>
      </c>
      <c r="D27" s="427"/>
      <c r="E27" s="351"/>
      <c r="F27" s="428">
        <f>IFERROR(VLOOKUP($C27,'Proposed Rates'!$B:$J,F$11,FALSE),0)</f>
        <v>0</v>
      </c>
      <c r="G27" s="446">
        <f t="shared" si="2"/>
        <v>0</v>
      </c>
      <c r="H27" s="431">
        <f t="shared" si="3"/>
        <v>0</v>
      </c>
      <c r="I27" s="80"/>
      <c r="J27" s="428">
        <f>IFERROR(VLOOKUP($C27,'Proposed Rates'!$B:$J,J$11,FALSE),0)</f>
        <v>0</v>
      </c>
      <c r="K27" s="446">
        <f t="shared" si="4"/>
        <v>0</v>
      </c>
      <c r="L27" s="431">
        <f t="shared" si="5"/>
        <v>0</v>
      </c>
      <c r="M27" s="80"/>
      <c r="N27" s="432">
        <f t="shared" si="6"/>
        <v>0</v>
      </c>
      <c r="O27" s="433" t="str">
        <f t="shared" si="7"/>
        <v/>
      </c>
      <c r="P27" s="59"/>
      <c r="Q27" s="428">
        <f>IFERROR(VLOOKUP($C27,'Proposed Rates'!$B:$J,Q$11,FALSE),0)</f>
        <v>0</v>
      </c>
      <c r="R27" s="446">
        <f t="shared" si="8"/>
        <v>0</v>
      </c>
      <c r="S27" s="431">
        <f t="shared" si="9"/>
        <v>0</v>
      </c>
      <c r="T27" s="80"/>
      <c r="U27" s="432">
        <f t="shared" si="10"/>
        <v>0</v>
      </c>
      <c r="V27" s="433" t="str">
        <f t="shared" si="11"/>
        <v/>
      </c>
      <c r="W27" s="59"/>
      <c r="X27" s="428">
        <f>IFERROR(VLOOKUP($C27,'Proposed Rates'!$B:$J,X$11,FALSE),0)</f>
        <v>0</v>
      </c>
      <c r="Y27" s="446">
        <f t="shared" si="12"/>
        <v>0</v>
      </c>
      <c r="Z27" s="431">
        <f t="shared" si="13"/>
        <v>0</v>
      </c>
      <c r="AA27" s="80"/>
      <c r="AB27" s="432">
        <f t="shared" si="14"/>
        <v>0</v>
      </c>
      <c r="AC27" s="433" t="str">
        <f t="shared" si="15"/>
        <v/>
      </c>
      <c r="AD27" s="59"/>
      <c r="AE27" s="428">
        <f>IFERROR(VLOOKUP($C27,'Proposed Rates'!$B:$J,AE$11,FALSE),0)</f>
        <v>0</v>
      </c>
      <c r="AF27" s="446">
        <f t="shared" si="16"/>
        <v>0</v>
      </c>
      <c r="AG27" s="431">
        <f t="shared" si="17"/>
        <v>0</v>
      </c>
      <c r="AH27" s="80"/>
      <c r="AI27" s="432">
        <f t="shared" si="18"/>
        <v>0</v>
      </c>
      <c r="AJ27" s="433" t="str">
        <f t="shared" si="19"/>
        <v/>
      </c>
      <c r="AK27" s="59"/>
      <c r="AL27" s="428">
        <f>IFERROR(VLOOKUP($C27,'Proposed Rates'!$B:$J,AL$11,FALSE),0)</f>
        <v>0</v>
      </c>
      <c r="AM27" s="446">
        <f t="shared" si="20"/>
        <v>0</v>
      </c>
      <c r="AN27" s="431">
        <f t="shared" si="21"/>
        <v>0</v>
      </c>
      <c r="AO27" s="80"/>
      <c r="AP27" s="432">
        <f t="shared" si="22"/>
        <v>0</v>
      </c>
      <c r="AQ27" s="433" t="str">
        <f t="shared" si="23"/>
        <v/>
      </c>
      <c r="AR27" s="434"/>
      <c r="AS27" s="3"/>
      <c r="AT27" s="3"/>
      <c r="AU27" s="3"/>
      <c r="AV27" s="3"/>
      <c r="AW27" s="3"/>
      <c r="AX27" s="3"/>
    </row>
    <row r="28" ht="12.0" customHeight="1">
      <c r="A28" s="587"/>
      <c r="B28" s="435"/>
      <c r="C28" s="426" t="str">
        <f t="shared" si="1"/>
        <v>General Service 50 to 1,499 KW.</v>
      </c>
      <c r="D28" s="427"/>
      <c r="E28" s="351"/>
      <c r="F28" s="428">
        <f>IFERROR(VLOOKUP($C28,'Proposed Rates'!$B:$J,F$11,FALSE),0)</f>
        <v>0</v>
      </c>
      <c r="G28" s="446">
        <f t="shared" si="2"/>
        <v>0</v>
      </c>
      <c r="H28" s="431">
        <f t="shared" si="3"/>
        <v>0</v>
      </c>
      <c r="I28" s="80"/>
      <c r="J28" s="428">
        <f>IFERROR(VLOOKUP($C28,'Proposed Rates'!$B:$J,J$11,FALSE),0)</f>
        <v>0</v>
      </c>
      <c r="K28" s="446">
        <f t="shared" si="4"/>
        <v>0</v>
      </c>
      <c r="L28" s="431">
        <f t="shared" si="5"/>
        <v>0</v>
      </c>
      <c r="M28" s="80"/>
      <c r="N28" s="432">
        <f t="shared" si="6"/>
        <v>0</v>
      </c>
      <c r="O28" s="433" t="str">
        <f t="shared" si="7"/>
        <v/>
      </c>
      <c r="P28" s="59"/>
      <c r="Q28" s="428">
        <f>IFERROR(VLOOKUP($C28,'Proposed Rates'!$B:$J,Q$11,FALSE),0)</f>
        <v>0</v>
      </c>
      <c r="R28" s="446">
        <f t="shared" si="8"/>
        <v>0</v>
      </c>
      <c r="S28" s="431">
        <f t="shared" si="9"/>
        <v>0</v>
      </c>
      <c r="T28" s="80"/>
      <c r="U28" s="432">
        <f t="shared" si="10"/>
        <v>0</v>
      </c>
      <c r="V28" s="433" t="str">
        <f t="shared" si="11"/>
        <v/>
      </c>
      <c r="W28" s="59"/>
      <c r="X28" s="428">
        <f>IFERROR(VLOOKUP($C28,'Proposed Rates'!$B:$J,X$11,FALSE),0)</f>
        <v>0</v>
      </c>
      <c r="Y28" s="446">
        <f t="shared" si="12"/>
        <v>0</v>
      </c>
      <c r="Z28" s="431">
        <f t="shared" si="13"/>
        <v>0</v>
      </c>
      <c r="AA28" s="80"/>
      <c r="AB28" s="432">
        <f t="shared" si="14"/>
        <v>0</v>
      </c>
      <c r="AC28" s="433" t="str">
        <f t="shared" si="15"/>
        <v/>
      </c>
      <c r="AD28" s="59"/>
      <c r="AE28" s="428">
        <f>IFERROR(VLOOKUP($C28,'Proposed Rates'!$B:$J,AE$11,FALSE),0)</f>
        <v>0</v>
      </c>
      <c r="AF28" s="446">
        <f t="shared" si="16"/>
        <v>0</v>
      </c>
      <c r="AG28" s="431">
        <f t="shared" si="17"/>
        <v>0</v>
      </c>
      <c r="AH28" s="80"/>
      <c r="AI28" s="432">
        <f t="shared" si="18"/>
        <v>0</v>
      </c>
      <c r="AJ28" s="433" t="str">
        <f t="shared" si="19"/>
        <v/>
      </c>
      <c r="AK28" s="59"/>
      <c r="AL28" s="428">
        <f>IFERROR(VLOOKUP($C28,'Proposed Rates'!$B:$J,AL$11,FALSE),0)</f>
        <v>0</v>
      </c>
      <c r="AM28" s="446">
        <f t="shared" si="20"/>
        <v>0</v>
      </c>
      <c r="AN28" s="431">
        <f t="shared" si="21"/>
        <v>0</v>
      </c>
      <c r="AO28" s="80"/>
      <c r="AP28" s="432">
        <f t="shared" si="22"/>
        <v>0</v>
      </c>
      <c r="AQ28" s="433" t="str">
        <f t="shared" si="23"/>
        <v/>
      </c>
      <c r="AR28" s="434"/>
      <c r="AS28" s="3"/>
      <c r="AT28" s="3"/>
      <c r="AU28" s="3"/>
      <c r="AV28" s="3"/>
      <c r="AW28" s="3"/>
      <c r="AX28" s="3"/>
    </row>
    <row r="29" ht="12.0" customHeight="1">
      <c r="A29" s="587"/>
      <c r="B29" s="436" t="s">
        <v>310</v>
      </c>
      <c r="C29" s="437"/>
      <c r="D29" s="437"/>
      <c r="E29" s="437"/>
      <c r="F29" s="438"/>
      <c r="G29" s="534"/>
      <c r="H29" s="440">
        <f>SUM(H15:H28)</f>
        <v>1776.9</v>
      </c>
      <c r="I29" s="441"/>
      <c r="J29" s="438"/>
      <c r="K29" s="534"/>
      <c r="L29" s="440">
        <f>SUM(L15:L28)</f>
        <v>2177.45</v>
      </c>
      <c r="M29" s="441"/>
      <c r="N29" s="442">
        <f t="shared" si="6"/>
        <v>400.55</v>
      </c>
      <c r="O29" s="443">
        <f t="shared" si="7"/>
        <v>0.2254206765</v>
      </c>
      <c r="P29" s="337"/>
      <c r="Q29" s="438"/>
      <c r="R29" s="534"/>
      <c r="S29" s="440">
        <f>SUM(S15:S28)</f>
        <v>2377.675</v>
      </c>
      <c r="T29" s="441"/>
      <c r="U29" s="442">
        <f t="shared" si="10"/>
        <v>200.225</v>
      </c>
      <c r="V29" s="443">
        <f t="shared" si="11"/>
        <v>0.09195389102</v>
      </c>
      <c r="W29" s="337"/>
      <c r="X29" s="438"/>
      <c r="Y29" s="534"/>
      <c r="Z29" s="440">
        <f>SUM(Z15:Z28)</f>
        <v>2583.525</v>
      </c>
      <c r="AA29" s="441"/>
      <c r="AB29" s="442">
        <f t="shared" si="14"/>
        <v>205.85</v>
      </c>
      <c r="AC29" s="443">
        <f t="shared" si="15"/>
        <v>0.0865761721</v>
      </c>
      <c r="AD29" s="337"/>
      <c r="AE29" s="438"/>
      <c r="AF29" s="534"/>
      <c r="AG29" s="440">
        <f>SUM(AG15:AG28)</f>
        <v>2738.475</v>
      </c>
      <c r="AH29" s="441"/>
      <c r="AI29" s="442">
        <f t="shared" si="18"/>
        <v>154.95</v>
      </c>
      <c r="AJ29" s="443">
        <f t="shared" si="19"/>
        <v>0.05997619531</v>
      </c>
      <c r="AK29" s="337"/>
      <c r="AL29" s="438"/>
      <c r="AM29" s="534"/>
      <c r="AN29" s="440">
        <f>SUM(AN15:AN28)</f>
        <v>2892.1</v>
      </c>
      <c r="AO29" s="441"/>
      <c r="AP29" s="442">
        <f t="shared" si="22"/>
        <v>153.625</v>
      </c>
      <c r="AQ29" s="443">
        <f t="shared" si="23"/>
        <v>0.05609874109</v>
      </c>
      <c r="AR29" s="444"/>
      <c r="AS29" s="3"/>
      <c r="AT29" s="3"/>
      <c r="AU29" s="3"/>
      <c r="AV29" s="3"/>
      <c r="AW29" s="3"/>
      <c r="AX29" s="3"/>
    </row>
    <row r="30" ht="12.0" customHeight="1">
      <c r="A30" s="587"/>
      <c r="B30" s="435" t="s">
        <v>234</v>
      </c>
      <c r="C30" s="426" t="str">
        <f t="shared" ref="C30:C38" si="24">D$6&amp;"."&amp;B30</f>
        <v>General Service 50 to 1,499 KW.DVA Disposition Rate Rider Group 1 -2025</v>
      </c>
      <c r="D30" s="427" t="s">
        <v>377</v>
      </c>
      <c r="E30" s="351"/>
      <c r="F30" s="445">
        <f>IFERROR(VLOOKUP($C30,'Proposed Rates'!$B:$J,F$11,FALSE),0)</f>
        <v>0.3531</v>
      </c>
      <c r="G30" s="446">
        <f t="shared" ref="G30:G36" si="25">IF($D30="Monthly",1,IF($D30="per KW",$F$10,IF($D30="per kWh",$F$9,0)))</f>
        <v>250</v>
      </c>
      <c r="H30" s="431">
        <f t="shared" ref="H30:H38" si="26">G30*F30</f>
        <v>88.275</v>
      </c>
      <c r="I30" s="80"/>
      <c r="J30" s="445">
        <f>IFERROR(VLOOKUP($C30,'Proposed Rates'!$B:$J,J$11,FALSE),0)</f>
        <v>0.0072</v>
      </c>
      <c r="K30" s="446">
        <f t="shared" ref="K30:K36" si="27">IF($D30="Monthly",1,IF($D30="per KW",$F$10,IF($D30="per kWh",$F$9,0)))</f>
        <v>250</v>
      </c>
      <c r="L30" s="431">
        <f t="shared" ref="L30:L38" si="28">K30*J30</f>
        <v>1.8</v>
      </c>
      <c r="M30" s="80"/>
      <c r="N30" s="432">
        <f t="shared" si="6"/>
        <v>-86.475</v>
      </c>
      <c r="O30" s="433">
        <f t="shared" si="7"/>
        <v>-0.9796091759</v>
      </c>
      <c r="P30" s="59"/>
      <c r="Q30" s="445">
        <f>IFERROR(VLOOKUP($C30,'Proposed Rates'!$B:$J,Q$11,FALSE),0)</f>
        <v>0</v>
      </c>
      <c r="R30" s="446">
        <f t="shared" ref="R30:R36" si="29">IF($D30="Monthly",1,IF($D30="per KW",$F$10,IF($D30="per kWh",$F$9,0)))</f>
        <v>250</v>
      </c>
      <c r="S30" s="431">
        <f t="shared" ref="S30:S38" si="30">R30*Q30</f>
        <v>0</v>
      </c>
      <c r="T30" s="80"/>
      <c r="U30" s="432">
        <f t="shared" si="10"/>
        <v>-1.8</v>
      </c>
      <c r="V30" s="433">
        <f t="shared" si="11"/>
        <v>-1</v>
      </c>
      <c r="W30" s="59"/>
      <c r="X30" s="445">
        <f>IFERROR(VLOOKUP($C30,'Proposed Rates'!$B:$J,X$11,FALSE),0)</f>
        <v>0</v>
      </c>
      <c r="Y30" s="446">
        <f t="shared" ref="Y30:Y36" si="31">IF($D30="Monthly",1,IF($D30="per KW",$F$10,IF($D30="per kWh",$F$9,0)))</f>
        <v>250</v>
      </c>
      <c r="Z30" s="431">
        <f t="shared" ref="Z30:Z38" si="32">Y30*X30</f>
        <v>0</v>
      </c>
      <c r="AA30" s="80"/>
      <c r="AB30" s="432">
        <f t="shared" si="14"/>
        <v>0</v>
      </c>
      <c r="AC30" s="433" t="str">
        <f t="shared" si="15"/>
        <v/>
      </c>
      <c r="AD30" s="59"/>
      <c r="AE30" s="445">
        <f>IFERROR(VLOOKUP($C30,'Proposed Rates'!$B:$J,AE$11,FALSE),0)</f>
        <v>0</v>
      </c>
      <c r="AF30" s="446">
        <f t="shared" ref="AF30:AF36" si="33">IF($D30="Monthly",1,IF($D30="per KW",$F$10,IF($D30="per kWh",$F$9,0)))</f>
        <v>250</v>
      </c>
      <c r="AG30" s="431">
        <f t="shared" ref="AG30:AG38" si="34">AF30*AE30</f>
        <v>0</v>
      </c>
      <c r="AH30" s="80"/>
      <c r="AI30" s="432">
        <f t="shared" si="18"/>
        <v>0</v>
      </c>
      <c r="AJ30" s="433" t="str">
        <f t="shared" si="19"/>
        <v/>
      </c>
      <c r="AK30" s="59"/>
      <c r="AL30" s="445">
        <f>IFERROR(VLOOKUP($C30,'Proposed Rates'!$B:$J,AL$11,FALSE),0)</f>
        <v>0</v>
      </c>
      <c r="AM30" s="446">
        <f t="shared" ref="AM30:AM36" si="35">IF($D30="Monthly",1,IF($D30="per KW",$F$10,IF($D30="per kWh",$F$9,0)))</f>
        <v>250</v>
      </c>
      <c r="AN30" s="431">
        <f t="shared" ref="AN30:AN38" si="36">AM30*AL30</f>
        <v>0</v>
      </c>
      <c r="AO30" s="80"/>
      <c r="AP30" s="432">
        <f t="shared" si="22"/>
        <v>0</v>
      </c>
      <c r="AQ30" s="433" t="str">
        <f t="shared" si="23"/>
        <v/>
      </c>
      <c r="AR30" s="434"/>
      <c r="AS30" s="3"/>
      <c r="AT30" s="3"/>
      <c r="AU30" s="3"/>
      <c r="AV30" s="3"/>
      <c r="AW30" s="3"/>
      <c r="AX30" s="3"/>
    </row>
    <row r="31" ht="12.0" customHeight="1">
      <c r="A31" s="587"/>
      <c r="B31" s="435" t="s">
        <v>236</v>
      </c>
      <c r="C31" s="426" t="str">
        <f t="shared" si="24"/>
        <v>General Service 50 to 1,499 KW.DVA Disposition Rate Rider Group 1 - 2024</v>
      </c>
      <c r="D31" s="427" t="s">
        <v>377</v>
      </c>
      <c r="E31" s="351"/>
      <c r="F31" s="445" t="str">
        <f>IFERROR(VLOOKUP($C31,'Proposed Rates'!$B:$J,F$11,FALSE),0)</f>
        <v/>
      </c>
      <c r="G31" s="446">
        <f t="shared" si="25"/>
        <v>250</v>
      </c>
      <c r="H31" s="431">
        <f t="shared" si="26"/>
        <v>0</v>
      </c>
      <c r="I31" s="80"/>
      <c r="J31" s="445">
        <f>IFERROR(VLOOKUP($C31,'Proposed Rates'!$B:$J,J$11,FALSE),0)</f>
        <v>0</v>
      </c>
      <c r="K31" s="446">
        <f t="shared" si="27"/>
        <v>250</v>
      </c>
      <c r="L31" s="431">
        <f t="shared" si="28"/>
        <v>0</v>
      </c>
      <c r="M31" s="80"/>
      <c r="N31" s="432">
        <f t="shared" si="6"/>
        <v>0</v>
      </c>
      <c r="O31" s="433" t="str">
        <f t="shared" si="7"/>
        <v/>
      </c>
      <c r="P31" s="59"/>
      <c r="Q31" s="445">
        <f>IFERROR(VLOOKUP($C31,'Proposed Rates'!$B:$J,Q$11,FALSE),0)</f>
        <v>0</v>
      </c>
      <c r="R31" s="446">
        <f t="shared" si="29"/>
        <v>250</v>
      </c>
      <c r="S31" s="431">
        <f t="shared" si="30"/>
        <v>0</v>
      </c>
      <c r="T31" s="80"/>
      <c r="U31" s="432">
        <f t="shared" si="10"/>
        <v>0</v>
      </c>
      <c r="V31" s="433" t="str">
        <f t="shared" si="11"/>
        <v/>
      </c>
      <c r="W31" s="59"/>
      <c r="X31" s="445">
        <f>IFERROR(VLOOKUP($C31,'Proposed Rates'!$B:$J,X$11,FALSE),0)</f>
        <v>0</v>
      </c>
      <c r="Y31" s="446">
        <f t="shared" si="31"/>
        <v>250</v>
      </c>
      <c r="Z31" s="431">
        <f t="shared" si="32"/>
        <v>0</v>
      </c>
      <c r="AA31" s="80"/>
      <c r="AB31" s="432">
        <f t="shared" si="14"/>
        <v>0</v>
      </c>
      <c r="AC31" s="433" t="str">
        <f t="shared" si="15"/>
        <v/>
      </c>
      <c r="AD31" s="59"/>
      <c r="AE31" s="445">
        <f>IFERROR(VLOOKUP($C31,'Proposed Rates'!$B:$J,AE$11,FALSE),0)</f>
        <v>0</v>
      </c>
      <c r="AF31" s="446">
        <f t="shared" si="33"/>
        <v>250</v>
      </c>
      <c r="AG31" s="431">
        <f t="shared" si="34"/>
        <v>0</v>
      </c>
      <c r="AH31" s="80"/>
      <c r="AI31" s="432">
        <f t="shared" si="18"/>
        <v>0</v>
      </c>
      <c r="AJ31" s="433" t="str">
        <f t="shared" si="19"/>
        <v/>
      </c>
      <c r="AK31" s="59"/>
      <c r="AL31" s="445">
        <f>IFERROR(VLOOKUP($C31,'Proposed Rates'!$B:$J,AL$11,FALSE),0)</f>
        <v>0</v>
      </c>
      <c r="AM31" s="446">
        <f t="shared" si="35"/>
        <v>250</v>
      </c>
      <c r="AN31" s="431">
        <f t="shared" si="36"/>
        <v>0</v>
      </c>
      <c r="AO31" s="80"/>
      <c r="AP31" s="432">
        <f t="shared" si="22"/>
        <v>0</v>
      </c>
      <c r="AQ31" s="433" t="str">
        <f t="shared" si="23"/>
        <v/>
      </c>
      <c r="AR31" s="434"/>
      <c r="AS31" s="3"/>
      <c r="AT31" s="3"/>
      <c r="AU31" s="3"/>
      <c r="AV31" s="3"/>
      <c r="AW31" s="3"/>
      <c r="AX31" s="3"/>
    </row>
    <row r="32" ht="12.0" customHeight="1">
      <c r="A32" s="587"/>
      <c r="B32" s="435" t="s">
        <v>244</v>
      </c>
      <c r="C32" s="426" t="str">
        <f t="shared" si="24"/>
        <v>General Service 50 to 1,499 KW.CBR Class B Rate Riders</v>
      </c>
      <c r="D32" s="427" t="s">
        <v>308</v>
      </c>
      <c r="E32" s="351"/>
      <c r="F32" s="445">
        <f>IFERROR(VLOOKUP($C32,'Proposed Rates'!$B:$J,F$11,FALSE),0)</f>
        <v>0.0002</v>
      </c>
      <c r="G32" s="446">
        <f t="shared" si="25"/>
        <v>51000</v>
      </c>
      <c r="H32" s="431">
        <f t="shared" si="26"/>
        <v>10.2</v>
      </c>
      <c r="I32" s="519"/>
      <c r="J32" s="445">
        <f>IFERROR(VLOOKUP($C32,'Proposed Rates'!$B:$J,J$11,FALSE),0)</f>
        <v>0.0004</v>
      </c>
      <c r="K32" s="446">
        <f t="shared" si="27"/>
        <v>51000</v>
      </c>
      <c r="L32" s="431">
        <f t="shared" si="28"/>
        <v>20.4</v>
      </c>
      <c r="M32" s="448"/>
      <c r="N32" s="432">
        <f t="shared" si="6"/>
        <v>10.2</v>
      </c>
      <c r="O32" s="433">
        <f t="shared" si="7"/>
        <v>1</v>
      </c>
      <c r="P32" s="59"/>
      <c r="Q32" s="445">
        <f>IFERROR(VLOOKUP($C32,'Proposed Rates'!$B:$J,Q$11,FALSE),0)</f>
        <v>0</v>
      </c>
      <c r="R32" s="446">
        <f t="shared" si="29"/>
        <v>51000</v>
      </c>
      <c r="S32" s="431">
        <f t="shared" si="30"/>
        <v>0</v>
      </c>
      <c r="T32" s="448"/>
      <c r="U32" s="432">
        <f t="shared" si="10"/>
        <v>-20.4</v>
      </c>
      <c r="V32" s="433">
        <f t="shared" si="11"/>
        <v>-1</v>
      </c>
      <c r="W32" s="59"/>
      <c r="X32" s="445">
        <f>IFERROR(VLOOKUP($C32,'Proposed Rates'!$B:$J,X$11,FALSE),0)</f>
        <v>0</v>
      </c>
      <c r="Y32" s="446">
        <f t="shared" si="31"/>
        <v>51000</v>
      </c>
      <c r="Z32" s="431">
        <f t="shared" si="32"/>
        <v>0</v>
      </c>
      <c r="AA32" s="80"/>
      <c r="AB32" s="432">
        <f t="shared" si="14"/>
        <v>0</v>
      </c>
      <c r="AC32" s="433" t="str">
        <f t="shared" si="15"/>
        <v/>
      </c>
      <c r="AD32" s="59"/>
      <c r="AE32" s="445">
        <f>IFERROR(VLOOKUP($C32,'Proposed Rates'!$B:$J,AE$11,FALSE),0)</f>
        <v>0</v>
      </c>
      <c r="AF32" s="446">
        <f t="shared" si="33"/>
        <v>51000</v>
      </c>
      <c r="AG32" s="431">
        <f t="shared" si="34"/>
        <v>0</v>
      </c>
      <c r="AH32" s="80"/>
      <c r="AI32" s="432">
        <f t="shared" si="18"/>
        <v>0</v>
      </c>
      <c r="AJ32" s="433" t="str">
        <f t="shared" si="19"/>
        <v/>
      </c>
      <c r="AK32" s="59"/>
      <c r="AL32" s="445">
        <f>IFERROR(VLOOKUP($C32,'Proposed Rates'!$B:$J,AL$11,FALSE),0)</f>
        <v>0</v>
      </c>
      <c r="AM32" s="446">
        <f t="shared" si="35"/>
        <v>51000</v>
      </c>
      <c r="AN32" s="431">
        <f t="shared" si="36"/>
        <v>0</v>
      </c>
      <c r="AO32" s="448"/>
      <c r="AP32" s="432">
        <f t="shared" si="22"/>
        <v>0</v>
      </c>
      <c r="AQ32" s="433" t="str">
        <f t="shared" si="23"/>
        <v/>
      </c>
      <c r="AR32" s="434"/>
      <c r="AS32" s="3"/>
      <c r="AT32" s="3"/>
      <c r="AU32" s="3"/>
      <c r="AV32" s="3"/>
      <c r="AW32" s="3"/>
      <c r="AX32" s="3"/>
    </row>
    <row r="33" ht="12.0" customHeight="1">
      <c r="A33" s="587"/>
      <c r="B33" s="435" t="s">
        <v>249</v>
      </c>
      <c r="C33" s="426" t="str">
        <f t="shared" si="24"/>
        <v>General Service 50 to 1,499 KW.GA Rate Riders</v>
      </c>
      <c r="D33" s="427" t="s">
        <v>308</v>
      </c>
      <c r="E33" s="351"/>
      <c r="F33" s="445">
        <f>IFERROR(VLOOKUP($C33,'Proposed Rates'!$B:$J,F$11,FALSE),0)</f>
        <v>0.0039</v>
      </c>
      <c r="G33" s="446">
        <f t="shared" si="25"/>
        <v>51000</v>
      </c>
      <c r="H33" s="431">
        <f t="shared" si="26"/>
        <v>198.9</v>
      </c>
      <c r="I33" s="519"/>
      <c r="J33" s="445">
        <f>IFERROR(VLOOKUP($C33,'Proposed Rates'!$B:$J,J$11,FALSE),0)</f>
        <v>0.0046</v>
      </c>
      <c r="K33" s="446">
        <f t="shared" si="27"/>
        <v>51000</v>
      </c>
      <c r="L33" s="431">
        <f t="shared" si="28"/>
        <v>234.6</v>
      </c>
      <c r="M33" s="448"/>
      <c r="N33" s="432">
        <f t="shared" si="6"/>
        <v>35.7</v>
      </c>
      <c r="O33" s="433">
        <f t="shared" si="7"/>
        <v>0.1794871795</v>
      </c>
      <c r="P33" s="59"/>
      <c r="Q33" s="445">
        <f>IFERROR(VLOOKUP($C33,'Proposed Rates'!$B:$J,Q$11,FALSE),0)</f>
        <v>0</v>
      </c>
      <c r="R33" s="446">
        <f t="shared" si="29"/>
        <v>51000</v>
      </c>
      <c r="S33" s="431">
        <f t="shared" si="30"/>
        <v>0</v>
      </c>
      <c r="T33" s="448"/>
      <c r="U33" s="432">
        <f t="shared" si="10"/>
        <v>-234.6</v>
      </c>
      <c r="V33" s="433">
        <f t="shared" si="11"/>
        <v>-1</v>
      </c>
      <c r="W33" s="59"/>
      <c r="X33" s="445">
        <f>IFERROR(VLOOKUP($C33,'Proposed Rates'!$B:$J,X$11,FALSE),0)</f>
        <v>0</v>
      </c>
      <c r="Y33" s="446">
        <f t="shared" si="31"/>
        <v>51000</v>
      </c>
      <c r="Z33" s="431">
        <f t="shared" si="32"/>
        <v>0</v>
      </c>
      <c r="AA33" s="448"/>
      <c r="AB33" s="432">
        <f t="shared" si="14"/>
        <v>0</v>
      </c>
      <c r="AC33" s="433" t="str">
        <f t="shared" si="15"/>
        <v/>
      </c>
      <c r="AD33" s="59"/>
      <c r="AE33" s="445">
        <f>IFERROR(VLOOKUP($C33,'Proposed Rates'!$B:$J,AE$11,FALSE),0)</f>
        <v>0</v>
      </c>
      <c r="AF33" s="446">
        <f t="shared" si="33"/>
        <v>51000</v>
      </c>
      <c r="AG33" s="431">
        <f t="shared" si="34"/>
        <v>0</v>
      </c>
      <c r="AH33" s="448"/>
      <c r="AI33" s="432">
        <f t="shared" si="18"/>
        <v>0</v>
      </c>
      <c r="AJ33" s="433" t="str">
        <f t="shared" si="19"/>
        <v/>
      </c>
      <c r="AK33" s="59"/>
      <c r="AL33" s="445">
        <f>IFERROR(VLOOKUP($C33,'Proposed Rates'!$B:$J,AL$11,FALSE),0)</f>
        <v>0</v>
      </c>
      <c r="AM33" s="446">
        <f t="shared" si="35"/>
        <v>51000</v>
      </c>
      <c r="AN33" s="431">
        <f t="shared" si="36"/>
        <v>0</v>
      </c>
      <c r="AO33" s="448"/>
      <c r="AP33" s="432">
        <f t="shared" si="22"/>
        <v>0</v>
      </c>
      <c r="AQ33" s="433" t="str">
        <f t="shared" si="23"/>
        <v/>
      </c>
      <c r="AR33" s="434"/>
      <c r="AS33" s="3"/>
      <c r="AT33" s="3"/>
      <c r="AU33" s="3"/>
      <c r="AV33" s="3"/>
      <c r="AW33" s="3"/>
      <c r="AX33" s="3"/>
    </row>
    <row r="34" ht="12.0" customHeight="1">
      <c r="A34" s="587"/>
      <c r="B34" s="435" t="s">
        <v>252</v>
      </c>
      <c r="C34" s="426" t="str">
        <f t="shared" si="24"/>
        <v>General Service 50 to 1,499 KW.Total Deferral/Variance Account Rate RidersYr2</v>
      </c>
      <c r="D34" s="427" t="s">
        <v>377</v>
      </c>
      <c r="E34" s="351"/>
      <c r="F34" s="445">
        <f>IFERROR(VLOOKUP($C34,'Proposed Rates'!$B:$J,F$11,FALSE),0)</f>
        <v>-0.305</v>
      </c>
      <c r="G34" s="446">
        <f t="shared" si="25"/>
        <v>250</v>
      </c>
      <c r="H34" s="431">
        <f t="shared" si="26"/>
        <v>-76.25</v>
      </c>
      <c r="I34" s="519"/>
      <c r="J34" s="445">
        <f>IFERROR(VLOOKUP($C34,'Proposed Rates'!$B:$J,J$11,FALSE),0)</f>
        <v>-0.1672</v>
      </c>
      <c r="K34" s="446">
        <f t="shared" si="27"/>
        <v>250</v>
      </c>
      <c r="L34" s="431">
        <f t="shared" si="28"/>
        <v>-41.8</v>
      </c>
      <c r="M34" s="448"/>
      <c r="N34" s="432">
        <f t="shared" si="6"/>
        <v>34.45</v>
      </c>
      <c r="O34" s="433">
        <f t="shared" si="7"/>
        <v>-0.4518032787</v>
      </c>
      <c r="P34" s="59"/>
      <c r="Q34" s="445">
        <f>IFERROR(VLOOKUP($C34,'Proposed Rates'!$B:$J,Q$11,FALSE),0)</f>
        <v>0</v>
      </c>
      <c r="R34" s="446">
        <f t="shared" si="29"/>
        <v>250</v>
      </c>
      <c r="S34" s="431">
        <f t="shared" si="30"/>
        <v>0</v>
      </c>
      <c r="T34" s="448"/>
      <c r="U34" s="432">
        <f t="shared" si="10"/>
        <v>41.8</v>
      </c>
      <c r="V34" s="433">
        <f t="shared" si="11"/>
        <v>-1</v>
      </c>
      <c r="W34" s="59"/>
      <c r="X34" s="445">
        <f>IFERROR(VLOOKUP($C34,'Proposed Rates'!$B:$J,X$11,FALSE),0)</f>
        <v>0</v>
      </c>
      <c r="Y34" s="446">
        <f t="shared" si="31"/>
        <v>250</v>
      </c>
      <c r="Z34" s="431">
        <f t="shared" si="32"/>
        <v>0</v>
      </c>
      <c r="AA34" s="448"/>
      <c r="AB34" s="432">
        <f t="shared" si="14"/>
        <v>0</v>
      </c>
      <c r="AC34" s="433" t="str">
        <f t="shared" si="15"/>
        <v/>
      </c>
      <c r="AD34" s="59"/>
      <c r="AE34" s="445">
        <f>IFERROR(VLOOKUP($C34,'Proposed Rates'!$B:$J,AE$11,FALSE),0)</f>
        <v>0</v>
      </c>
      <c r="AF34" s="446">
        <f t="shared" si="33"/>
        <v>250</v>
      </c>
      <c r="AG34" s="431">
        <f t="shared" si="34"/>
        <v>0</v>
      </c>
      <c r="AH34" s="448"/>
      <c r="AI34" s="432">
        <f t="shared" si="18"/>
        <v>0</v>
      </c>
      <c r="AJ34" s="433" t="str">
        <f t="shared" si="19"/>
        <v/>
      </c>
      <c r="AK34" s="59"/>
      <c r="AL34" s="445">
        <f>IFERROR(VLOOKUP($C34,'Proposed Rates'!$B:$J,AL$11,FALSE),0)</f>
        <v>0</v>
      </c>
      <c r="AM34" s="446">
        <f t="shared" si="35"/>
        <v>250</v>
      </c>
      <c r="AN34" s="431">
        <f t="shared" si="36"/>
        <v>0</v>
      </c>
      <c r="AO34" s="448"/>
      <c r="AP34" s="432">
        <f t="shared" si="22"/>
        <v>0</v>
      </c>
      <c r="AQ34" s="433" t="str">
        <f t="shared" si="23"/>
        <v/>
      </c>
      <c r="AR34" s="434"/>
      <c r="AS34" s="3"/>
      <c r="AT34" s="3"/>
      <c r="AU34" s="3"/>
      <c r="AV34" s="3"/>
      <c r="AW34" s="3"/>
      <c r="AX34" s="3"/>
    </row>
    <row r="35" ht="12.0" customHeight="1">
      <c r="A35" s="587"/>
      <c r="B35" s="435" t="s">
        <v>254</v>
      </c>
      <c r="C35" s="426" t="str">
        <f t="shared" si="24"/>
        <v>General Service 50 to 1,499 KW.Total Deferral/Variance Account Rate Riders</v>
      </c>
      <c r="D35" s="427" t="s">
        <v>377</v>
      </c>
      <c r="E35" s="351"/>
      <c r="F35" s="445" t="str">
        <f>IFERROR(VLOOKUP($C35,'Proposed Rates'!$B:$J,F$11,FALSE),0)</f>
        <v/>
      </c>
      <c r="G35" s="446">
        <f t="shared" si="25"/>
        <v>250</v>
      </c>
      <c r="H35" s="431">
        <f t="shared" si="26"/>
        <v>0</v>
      </c>
      <c r="I35" s="80"/>
      <c r="J35" s="445">
        <f>IFERROR(VLOOKUP($C35,'Proposed Rates'!$B:$J,J$11,FALSE),0)</f>
        <v>0</v>
      </c>
      <c r="K35" s="446">
        <f t="shared" si="27"/>
        <v>250</v>
      </c>
      <c r="L35" s="431">
        <f t="shared" si="28"/>
        <v>0</v>
      </c>
      <c r="M35" s="80"/>
      <c r="N35" s="432">
        <f t="shared" si="6"/>
        <v>0</v>
      </c>
      <c r="O35" s="433" t="str">
        <f t="shared" si="7"/>
        <v/>
      </c>
      <c r="P35" s="59"/>
      <c r="Q35" s="445">
        <f>IFERROR(VLOOKUP($C35,'Proposed Rates'!$B:$J,Q$11,FALSE),0)</f>
        <v>0</v>
      </c>
      <c r="R35" s="446">
        <f t="shared" si="29"/>
        <v>250</v>
      </c>
      <c r="S35" s="431">
        <f t="shared" si="30"/>
        <v>0</v>
      </c>
      <c r="T35" s="80"/>
      <c r="U35" s="432">
        <f t="shared" si="10"/>
        <v>0</v>
      </c>
      <c r="V35" s="433" t="str">
        <f t="shared" si="11"/>
        <v/>
      </c>
      <c r="W35" s="59"/>
      <c r="X35" s="445">
        <f>IFERROR(VLOOKUP($C35,'Proposed Rates'!$B:$J,X$11,FALSE),0)</f>
        <v>0</v>
      </c>
      <c r="Y35" s="446">
        <f t="shared" si="31"/>
        <v>250</v>
      </c>
      <c r="Z35" s="431">
        <f t="shared" si="32"/>
        <v>0</v>
      </c>
      <c r="AA35" s="80"/>
      <c r="AB35" s="432"/>
      <c r="AC35" s="433"/>
      <c r="AD35" s="59"/>
      <c r="AE35" s="445">
        <f>IFERROR(VLOOKUP($C35,'Proposed Rates'!$B:$J,AE$11,FALSE),0)</f>
        <v>0</v>
      </c>
      <c r="AF35" s="446">
        <f t="shared" si="33"/>
        <v>250</v>
      </c>
      <c r="AG35" s="431">
        <f t="shared" si="34"/>
        <v>0</v>
      </c>
      <c r="AH35" s="80"/>
      <c r="AI35" s="432">
        <f t="shared" si="18"/>
        <v>0</v>
      </c>
      <c r="AJ35" s="433" t="str">
        <f t="shared" si="19"/>
        <v/>
      </c>
      <c r="AK35" s="59"/>
      <c r="AL35" s="445">
        <f>IFERROR(VLOOKUP($C35,'Proposed Rates'!$B:$J,AL$11,FALSE),0)</f>
        <v>0</v>
      </c>
      <c r="AM35" s="446">
        <f t="shared" si="35"/>
        <v>250</v>
      </c>
      <c r="AN35" s="431">
        <f t="shared" si="36"/>
        <v>0</v>
      </c>
      <c r="AO35" s="80"/>
      <c r="AP35" s="432">
        <f t="shared" si="22"/>
        <v>0</v>
      </c>
      <c r="AQ35" s="433" t="str">
        <f t="shared" si="23"/>
        <v/>
      </c>
      <c r="AR35" s="434"/>
      <c r="AS35" s="3"/>
      <c r="AT35" s="3"/>
      <c r="AU35" s="3"/>
      <c r="AV35" s="3"/>
      <c r="AW35" s="3"/>
      <c r="AX35" s="3"/>
    </row>
    <row r="36" ht="12.0" customHeight="1">
      <c r="A36" s="587"/>
      <c r="B36" s="351" t="s">
        <v>269</v>
      </c>
      <c r="C36" s="426" t="str">
        <f t="shared" si="24"/>
        <v>General Service 50 to 1,499 KW.Low Voltage Service Charge</v>
      </c>
      <c r="D36" s="427" t="s">
        <v>377</v>
      </c>
      <c r="E36" s="351"/>
      <c r="F36" s="445">
        <f>IFERROR(VLOOKUP($C36,'Proposed Rates'!$B:$J,F$11,FALSE),0)</f>
        <v>0.02063</v>
      </c>
      <c r="G36" s="446">
        <f t="shared" si="25"/>
        <v>250</v>
      </c>
      <c r="H36" s="431">
        <f t="shared" si="26"/>
        <v>5.1575</v>
      </c>
      <c r="I36" s="80"/>
      <c r="J36" s="445">
        <f>IFERROR(VLOOKUP($C36,'Proposed Rates'!$B:$J,J$11,FALSE),0)</f>
        <v>0.02333</v>
      </c>
      <c r="K36" s="446">
        <f t="shared" si="27"/>
        <v>250</v>
      </c>
      <c r="L36" s="431">
        <f t="shared" si="28"/>
        <v>5.8325</v>
      </c>
      <c r="M36" s="80"/>
      <c r="N36" s="432">
        <f t="shared" si="6"/>
        <v>0.675</v>
      </c>
      <c r="O36" s="433">
        <f t="shared" si="7"/>
        <v>0.1308773631</v>
      </c>
      <c r="P36" s="59"/>
      <c r="Q36" s="445">
        <f>IFERROR(VLOOKUP($C36,'Proposed Rates'!$B:$J,Q$11,FALSE),0)</f>
        <v>0.02394</v>
      </c>
      <c r="R36" s="446">
        <f t="shared" si="29"/>
        <v>250</v>
      </c>
      <c r="S36" s="431">
        <f t="shared" si="30"/>
        <v>5.985</v>
      </c>
      <c r="T36" s="80"/>
      <c r="U36" s="432">
        <f t="shared" si="10"/>
        <v>0.1525</v>
      </c>
      <c r="V36" s="433">
        <f t="shared" si="11"/>
        <v>0.02614659237</v>
      </c>
      <c r="W36" s="59"/>
      <c r="X36" s="445">
        <f>IFERROR(VLOOKUP($C36,'Proposed Rates'!$B:$J,X$11,FALSE),0)</f>
        <v>0.02425</v>
      </c>
      <c r="Y36" s="446">
        <f t="shared" si="31"/>
        <v>250</v>
      </c>
      <c r="Z36" s="431">
        <f t="shared" si="32"/>
        <v>6.0625</v>
      </c>
      <c r="AA36" s="80"/>
      <c r="AB36" s="432">
        <f t="shared" ref="AB36:AB46" si="37">Z36-S36</f>
        <v>0.0775</v>
      </c>
      <c r="AC36" s="433">
        <f t="shared" ref="AC36:AC46" si="38">IF((S36)=0,"",(AB36/S36))</f>
        <v>0.01294903926</v>
      </c>
      <c r="AD36" s="59"/>
      <c r="AE36" s="445">
        <f>IFERROR(VLOOKUP($C36,'Proposed Rates'!$B:$J,AE$11,FALSE),0)</f>
        <v>0.02465</v>
      </c>
      <c r="AF36" s="446">
        <f t="shared" si="33"/>
        <v>250</v>
      </c>
      <c r="AG36" s="431">
        <f t="shared" si="34"/>
        <v>6.1625</v>
      </c>
      <c r="AH36" s="80"/>
      <c r="AI36" s="432">
        <f t="shared" si="18"/>
        <v>0.1</v>
      </c>
      <c r="AJ36" s="433">
        <f t="shared" si="19"/>
        <v>0.01649484536</v>
      </c>
      <c r="AK36" s="59"/>
      <c r="AL36" s="445">
        <f>IFERROR(VLOOKUP($C36,'Proposed Rates'!$B:$J,AL$11,FALSE),0)</f>
        <v>0.02508</v>
      </c>
      <c r="AM36" s="446">
        <f t="shared" si="35"/>
        <v>250</v>
      </c>
      <c r="AN36" s="431">
        <f t="shared" si="36"/>
        <v>6.27</v>
      </c>
      <c r="AO36" s="80"/>
      <c r="AP36" s="432">
        <f t="shared" si="22"/>
        <v>0.1075</v>
      </c>
      <c r="AQ36" s="433">
        <f t="shared" si="23"/>
        <v>0.01744421907</v>
      </c>
      <c r="AR36" s="434"/>
      <c r="AS36" s="3"/>
      <c r="AT36" s="3"/>
      <c r="AU36" s="3"/>
      <c r="AV36" s="3"/>
      <c r="AW36" s="3"/>
      <c r="AX36" s="3"/>
    </row>
    <row r="37" ht="12.0" customHeight="1">
      <c r="A37" s="587"/>
      <c r="B37" s="351" t="s">
        <v>312</v>
      </c>
      <c r="C37" s="426" t="str">
        <f t="shared" si="24"/>
        <v>General Service 50 to 1,499 KW.Line Losses on Cost of Power</v>
      </c>
      <c r="D37" s="427" t="s">
        <v>308</v>
      </c>
      <c r="E37" s="351"/>
      <c r="F37" s="461"/>
      <c r="G37" s="452">
        <f>$F$9*(1+F$65)-$F$9</f>
        <v>1723.8</v>
      </c>
      <c r="H37" s="431">
        <f t="shared" si="26"/>
        <v>0</v>
      </c>
      <c r="I37" s="80"/>
      <c r="J37" s="461"/>
      <c r="K37" s="452">
        <f>$F$9*(1+J$65)-$F$9</f>
        <v>1708.5</v>
      </c>
      <c r="L37" s="431">
        <f t="shared" si="28"/>
        <v>0</v>
      </c>
      <c r="M37" s="80"/>
      <c r="N37" s="432">
        <f t="shared" si="6"/>
        <v>0</v>
      </c>
      <c r="O37" s="433" t="str">
        <f t="shared" si="7"/>
        <v/>
      </c>
      <c r="P37" s="59"/>
      <c r="Q37" s="461"/>
      <c r="R37" s="452">
        <f>$F$9*(1+Q$65)-$F$9</f>
        <v>1708.5</v>
      </c>
      <c r="S37" s="431">
        <f t="shared" si="30"/>
        <v>0</v>
      </c>
      <c r="T37" s="80"/>
      <c r="U37" s="432">
        <f t="shared" si="10"/>
        <v>0</v>
      </c>
      <c r="V37" s="433" t="str">
        <f t="shared" si="11"/>
        <v/>
      </c>
      <c r="W37" s="59"/>
      <c r="X37" s="461"/>
      <c r="Y37" s="452">
        <f>$F$9*(1+X$65)-$F$9</f>
        <v>1708.5</v>
      </c>
      <c r="Z37" s="431">
        <f t="shared" si="32"/>
        <v>0</v>
      </c>
      <c r="AA37" s="80"/>
      <c r="AB37" s="432">
        <f t="shared" si="37"/>
        <v>0</v>
      </c>
      <c r="AC37" s="433" t="str">
        <f t="shared" si="38"/>
        <v/>
      </c>
      <c r="AD37" s="59"/>
      <c r="AE37" s="461"/>
      <c r="AF37" s="452">
        <f>$F$9*(1+AE$65)-$F$9</f>
        <v>1708.5</v>
      </c>
      <c r="AG37" s="431">
        <f t="shared" si="34"/>
        <v>0</v>
      </c>
      <c r="AH37" s="80"/>
      <c r="AI37" s="432">
        <f t="shared" si="18"/>
        <v>0</v>
      </c>
      <c r="AJ37" s="433" t="str">
        <f t="shared" si="19"/>
        <v/>
      </c>
      <c r="AK37" s="59"/>
      <c r="AL37" s="461"/>
      <c r="AM37" s="452">
        <f>$F$9*(1+AL$65)-$F$9</f>
        <v>1708.5</v>
      </c>
      <c r="AN37" s="431">
        <f t="shared" si="36"/>
        <v>0</v>
      </c>
      <c r="AO37" s="80"/>
      <c r="AP37" s="432">
        <f t="shared" si="22"/>
        <v>0</v>
      </c>
      <c r="AQ37" s="433" t="str">
        <f t="shared" si="23"/>
        <v/>
      </c>
      <c r="AR37" s="434"/>
      <c r="AS37" s="3"/>
      <c r="AT37" s="3"/>
      <c r="AU37" s="3"/>
      <c r="AV37" s="3"/>
      <c r="AW37" s="3"/>
      <c r="AX37" s="3"/>
    </row>
    <row r="38" ht="12.0" customHeight="1">
      <c r="A38" s="587"/>
      <c r="B38" s="351" t="s">
        <v>271</v>
      </c>
      <c r="C38" s="426" t="str">
        <f t="shared" si="24"/>
        <v>General Service 50 to 1,499 KW.Smart Meter Entity Charge</v>
      </c>
      <c r="D38" s="427" t="s">
        <v>306</v>
      </c>
      <c r="E38" s="351"/>
      <c r="F38" s="445">
        <f>IFERROR(VLOOKUP($C38,'Proposed Rates'!$B:$J,F$11,FALSE),0)</f>
        <v>0</v>
      </c>
      <c r="G38" s="446">
        <f>IF($D38="Monthly",1,IF($D38="per KW",$F$10,IF($D38="per kWh",$F$9,0)))</f>
        <v>1</v>
      </c>
      <c r="H38" s="431">
        <f t="shared" si="26"/>
        <v>0</v>
      </c>
      <c r="I38" s="80"/>
      <c r="J38" s="445">
        <f>IFERROR(VLOOKUP($C38,'Proposed Rates'!$B:$J,J$11,FALSE),0)</f>
        <v>0</v>
      </c>
      <c r="K38" s="446">
        <f>IF($D38="Monthly",1,IF($D38="per KW",$F$10,IF($D38="per kWh",$F$9,0)))</f>
        <v>1</v>
      </c>
      <c r="L38" s="431">
        <f t="shared" si="28"/>
        <v>0</v>
      </c>
      <c r="M38" s="80"/>
      <c r="N38" s="432">
        <f t="shared" si="6"/>
        <v>0</v>
      </c>
      <c r="O38" s="433" t="str">
        <f t="shared" si="7"/>
        <v/>
      </c>
      <c r="P38" s="59"/>
      <c r="Q38" s="445">
        <f>IFERROR(VLOOKUP($C38,'Proposed Rates'!$B:$J,Q$11,FALSE),0)</f>
        <v>0</v>
      </c>
      <c r="R38" s="446">
        <f>IF($D38="Monthly",1,IF($D38="per KW",$F$10,IF($D38="per kWh",$F$9,0)))</f>
        <v>1</v>
      </c>
      <c r="S38" s="431">
        <f t="shared" si="30"/>
        <v>0</v>
      </c>
      <c r="T38" s="80"/>
      <c r="U38" s="432">
        <f t="shared" si="10"/>
        <v>0</v>
      </c>
      <c r="V38" s="433" t="str">
        <f t="shared" si="11"/>
        <v/>
      </c>
      <c r="W38" s="59"/>
      <c r="X38" s="445">
        <f>IFERROR(VLOOKUP($C38,'Proposed Rates'!$B:$J,X$11,FALSE),0)</f>
        <v>0</v>
      </c>
      <c r="Y38" s="446">
        <f>IF($D38="Monthly",1,IF($D38="per KW",$F$10,IF($D38="per kWh",$F$9,0)))</f>
        <v>1</v>
      </c>
      <c r="Z38" s="431">
        <f t="shared" si="32"/>
        <v>0</v>
      </c>
      <c r="AA38" s="80"/>
      <c r="AB38" s="432">
        <f t="shared" si="37"/>
        <v>0</v>
      </c>
      <c r="AC38" s="433" t="str">
        <f t="shared" si="38"/>
        <v/>
      </c>
      <c r="AD38" s="59"/>
      <c r="AE38" s="445">
        <f>IFERROR(VLOOKUP($C38,'Proposed Rates'!$B:$J,AE$11,FALSE),0)</f>
        <v>0</v>
      </c>
      <c r="AF38" s="446">
        <f>IF($D38="Monthly",1,IF($D38="per KW",$F$10,IF($D38="per kWh",$F$9,0)))</f>
        <v>1</v>
      </c>
      <c r="AG38" s="431">
        <f t="shared" si="34"/>
        <v>0</v>
      </c>
      <c r="AH38" s="80"/>
      <c r="AI38" s="432">
        <f t="shared" si="18"/>
        <v>0</v>
      </c>
      <c r="AJ38" s="433" t="str">
        <f t="shared" si="19"/>
        <v/>
      </c>
      <c r="AK38" s="59"/>
      <c r="AL38" s="445">
        <f>IFERROR(VLOOKUP($C38,'Proposed Rates'!$B:$J,AL$11,FALSE),0)</f>
        <v>0</v>
      </c>
      <c r="AM38" s="446">
        <f>IF($D38="Monthly",1,IF($D38="per KW",$F$10,IF($D38="per kWh",$F$9,0)))</f>
        <v>1</v>
      </c>
      <c r="AN38" s="431">
        <f t="shared" si="36"/>
        <v>0</v>
      </c>
      <c r="AO38" s="80"/>
      <c r="AP38" s="432">
        <f t="shared" si="22"/>
        <v>0</v>
      </c>
      <c r="AQ38" s="433" t="str">
        <f t="shared" si="23"/>
        <v/>
      </c>
      <c r="AR38" s="434"/>
      <c r="AS38" s="3"/>
      <c r="AT38" s="3"/>
      <c r="AU38" s="3"/>
      <c r="AV38" s="3"/>
      <c r="AW38" s="3"/>
      <c r="AX38" s="3"/>
    </row>
    <row r="39" ht="12.0" customHeight="1">
      <c r="A39" s="587"/>
      <c r="B39" s="436" t="s">
        <v>313</v>
      </c>
      <c r="C39" s="453"/>
      <c r="D39" s="453"/>
      <c r="E39" s="453"/>
      <c r="F39" s="454"/>
      <c r="G39" s="535"/>
      <c r="H39" s="440">
        <f>SUM(H30:H38)+H29</f>
        <v>2003.1825</v>
      </c>
      <c r="I39" s="456"/>
      <c r="J39" s="454"/>
      <c r="K39" s="535"/>
      <c r="L39" s="440">
        <f>SUM(L30:L38)+L29</f>
        <v>2398.2825</v>
      </c>
      <c r="M39" s="456"/>
      <c r="N39" s="442">
        <f t="shared" si="6"/>
        <v>395.1</v>
      </c>
      <c r="O39" s="443">
        <f t="shared" si="7"/>
        <v>0.197236148</v>
      </c>
      <c r="P39" s="59"/>
      <c r="Q39" s="454"/>
      <c r="R39" s="535"/>
      <c r="S39" s="440">
        <f>SUM(S30:S38)+S29</f>
        <v>2383.66</v>
      </c>
      <c r="T39" s="456"/>
      <c r="U39" s="442">
        <f t="shared" si="10"/>
        <v>-14.6225</v>
      </c>
      <c r="V39" s="443">
        <f t="shared" si="11"/>
        <v>-0.00609707155</v>
      </c>
      <c r="W39" s="59"/>
      <c r="X39" s="454"/>
      <c r="Y39" s="535"/>
      <c r="Z39" s="440">
        <f>SUM(Z30:Z38)+Z29</f>
        <v>2589.5875</v>
      </c>
      <c r="AA39" s="456"/>
      <c r="AB39" s="442">
        <f t="shared" si="37"/>
        <v>205.9275</v>
      </c>
      <c r="AC39" s="443">
        <f t="shared" si="38"/>
        <v>0.08639130581</v>
      </c>
      <c r="AD39" s="59"/>
      <c r="AE39" s="454"/>
      <c r="AF39" s="535"/>
      <c r="AG39" s="440">
        <f>SUM(AG30:AG38)+AG29</f>
        <v>2744.6375</v>
      </c>
      <c r="AH39" s="456"/>
      <c r="AI39" s="442">
        <f t="shared" si="18"/>
        <v>155.05</v>
      </c>
      <c r="AJ39" s="443">
        <f t="shared" si="19"/>
        <v>0.05987440085</v>
      </c>
      <c r="AK39" s="59"/>
      <c r="AL39" s="454"/>
      <c r="AM39" s="535"/>
      <c r="AN39" s="440">
        <f>SUM(AN30:AN38)+AN29</f>
        <v>2898.37</v>
      </c>
      <c r="AO39" s="456"/>
      <c r="AP39" s="442">
        <f t="shared" si="22"/>
        <v>153.7325</v>
      </c>
      <c r="AQ39" s="443">
        <f t="shared" si="23"/>
        <v>0.05601195058</v>
      </c>
      <c r="AR39" s="444"/>
      <c r="AS39" s="3"/>
      <c r="AT39" s="3"/>
      <c r="AU39" s="3"/>
      <c r="AV39" s="3"/>
      <c r="AW39" s="3"/>
      <c r="AX39" s="3"/>
    </row>
    <row r="40" ht="12.0" customHeight="1">
      <c r="A40" s="587"/>
      <c r="B40" s="80" t="s">
        <v>255</v>
      </c>
      <c r="C40" s="426" t="str">
        <f t="shared" ref="C40:C41" si="39">D$6&amp;"."&amp;B40</f>
        <v>General Service 50 to 1,499 KW.RTSR - Network</v>
      </c>
      <c r="D40" s="457" t="s">
        <v>377</v>
      </c>
      <c r="E40" s="80"/>
      <c r="F40" s="445">
        <f>IFERROR(VLOOKUP($C40,'Proposed Rates'!$B:$J,F$11,FALSE),0)</f>
        <v>4.848</v>
      </c>
      <c r="G40" s="446">
        <f t="shared" ref="G40:G41" si="40">IF($D40="Monthly",1,IF($D40="per KW",$F$10,IF($D40="per kWh",$F$9,0)))</f>
        <v>250</v>
      </c>
      <c r="H40" s="431">
        <f t="shared" ref="H40:H41" si="41">G40*F40</f>
        <v>1212</v>
      </c>
      <c r="I40" s="80"/>
      <c r="J40" s="445">
        <f>IFERROR(VLOOKUP($C40,'Proposed Rates'!$B:$J,J$11,FALSE),0)</f>
        <v>4.6913</v>
      </c>
      <c r="K40" s="446">
        <f t="shared" ref="K40:K41" si="42">IF($D40="Monthly",1,IF($D40="per KW",$F$10,IF($D40="per kWh",$F$9,0)))</f>
        <v>250</v>
      </c>
      <c r="L40" s="431">
        <f t="shared" ref="L40:L41" si="43">K40*J40</f>
        <v>1172.825</v>
      </c>
      <c r="M40" s="80"/>
      <c r="N40" s="432">
        <f t="shared" si="6"/>
        <v>-39.175</v>
      </c>
      <c r="O40" s="433">
        <f t="shared" si="7"/>
        <v>-0.03232260726</v>
      </c>
      <c r="P40" s="59"/>
      <c r="Q40" s="445">
        <f>IFERROR(VLOOKUP($C40,'Proposed Rates'!$B:$J,Q$11,FALSE),0)</f>
        <v>4.6913</v>
      </c>
      <c r="R40" s="446">
        <f t="shared" ref="R40:R41" si="44">IF($D40="Monthly",1,IF($D40="per KW",$F$10,IF($D40="per kWh",$F$9,0)))</f>
        <v>250</v>
      </c>
      <c r="S40" s="431">
        <f t="shared" ref="S40:S41" si="45">R40*Q40</f>
        <v>1172.825</v>
      </c>
      <c r="T40" s="80"/>
      <c r="U40" s="432">
        <f t="shared" si="10"/>
        <v>0</v>
      </c>
      <c r="V40" s="433">
        <f t="shared" si="11"/>
        <v>0</v>
      </c>
      <c r="W40" s="59"/>
      <c r="X40" s="445">
        <f>IFERROR(VLOOKUP($C40,'Proposed Rates'!$B:$J,X$11,FALSE),0)</f>
        <v>4.6913</v>
      </c>
      <c r="Y40" s="446">
        <f t="shared" ref="Y40:Y41" si="46">IF($D40="Monthly",1,IF($D40="per KW",$F$10,IF($D40="per kWh",$F$9,0)))</f>
        <v>250</v>
      </c>
      <c r="Z40" s="431">
        <f t="shared" ref="Z40:Z41" si="47">Y40*X40</f>
        <v>1172.825</v>
      </c>
      <c r="AA40" s="80"/>
      <c r="AB40" s="432">
        <f t="shared" si="37"/>
        <v>0</v>
      </c>
      <c r="AC40" s="433">
        <f t="shared" si="38"/>
        <v>0</v>
      </c>
      <c r="AD40" s="59"/>
      <c r="AE40" s="445">
        <f>IFERROR(VLOOKUP($C40,'Proposed Rates'!$B:$J,AE$11,FALSE),0)</f>
        <v>4.6913</v>
      </c>
      <c r="AF40" s="446">
        <f t="shared" ref="AF40:AF41" si="48">IF($D40="Monthly",1,IF($D40="per KW",$F$10,IF($D40="per kWh",$F$9,0)))</f>
        <v>250</v>
      </c>
      <c r="AG40" s="431">
        <f t="shared" ref="AG40:AG41" si="49">AF40*AE40</f>
        <v>1172.825</v>
      </c>
      <c r="AH40" s="80"/>
      <c r="AI40" s="432">
        <f t="shared" si="18"/>
        <v>0</v>
      </c>
      <c r="AJ40" s="433">
        <f t="shared" si="19"/>
        <v>0</v>
      </c>
      <c r="AK40" s="59"/>
      <c r="AL40" s="445">
        <f>IFERROR(VLOOKUP($C40,'Proposed Rates'!$B:$J,AL$11,FALSE),0)</f>
        <v>4.6913</v>
      </c>
      <c r="AM40" s="446">
        <f t="shared" ref="AM40:AM41" si="50">IF($D40="Monthly",1,IF($D40="per KW",$F$10,IF($D40="per kWh",$F$9,0)))</f>
        <v>250</v>
      </c>
      <c r="AN40" s="431">
        <f t="shared" ref="AN40:AN41" si="51">AM40*AL40</f>
        <v>1172.825</v>
      </c>
      <c r="AO40" s="80"/>
      <c r="AP40" s="432">
        <f t="shared" si="22"/>
        <v>0</v>
      </c>
      <c r="AQ40" s="433">
        <f t="shared" si="23"/>
        <v>0</v>
      </c>
      <c r="AR40" s="434"/>
      <c r="AS40" s="3"/>
      <c r="AT40" s="3"/>
      <c r="AU40" s="3"/>
      <c r="AV40" s="3"/>
      <c r="AW40" s="3"/>
      <c r="AX40" s="3"/>
    </row>
    <row r="41" ht="12.0" customHeight="1">
      <c r="A41" s="587"/>
      <c r="B41" s="80" t="s">
        <v>256</v>
      </c>
      <c r="C41" s="426" t="str">
        <f t="shared" si="39"/>
        <v>General Service 50 to 1,499 KW.RTSR - Line and Transformation Connection</v>
      </c>
      <c r="D41" s="457" t="s">
        <v>377</v>
      </c>
      <c r="E41" s="80"/>
      <c r="F41" s="445">
        <f>IFERROR(VLOOKUP($C41,'Proposed Rates'!$B:$J,F$11,FALSE),0)</f>
        <v>2.8187</v>
      </c>
      <c r="G41" s="446">
        <f t="shared" si="40"/>
        <v>250</v>
      </c>
      <c r="H41" s="431">
        <f t="shared" si="41"/>
        <v>704.675</v>
      </c>
      <c r="I41" s="80"/>
      <c r="J41" s="445">
        <f>IFERROR(VLOOKUP($C41,'Proposed Rates'!$B:$J,J$11,FALSE),0)</f>
        <v>2.6172</v>
      </c>
      <c r="K41" s="446">
        <f t="shared" si="42"/>
        <v>250</v>
      </c>
      <c r="L41" s="431">
        <f t="shared" si="43"/>
        <v>654.3</v>
      </c>
      <c r="M41" s="80"/>
      <c r="N41" s="432">
        <f t="shared" si="6"/>
        <v>-50.375</v>
      </c>
      <c r="O41" s="433">
        <f t="shared" si="7"/>
        <v>-0.07148685564</v>
      </c>
      <c r="P41" s="59"/>
      <c r="Q41" s="445">
        <f>IFERROR(VLOOKUP($C41,'Proposed Rates'!$B:$J,Q$11,FALSE),0)</f>
        <v>2.6172</v>
      </c>
      <c r="R41" s="446">
        <f t="shared" si="44"/>
        <v>250</v>
      </c>
      <c r="S41" s="431">
        <f t="shared" si="45"/>
        <v>654.3</v>
      </c>
      <c r="T41" s="80"/>
      <c r="U41" s="432">
        <f t="shared" si="10"/>
        <v>0</v>
      </c>
      <c r="V41" s="433">
        <f t="shared" si="11"/>
        <v>0</v>
      </c>
      <c r="W41" s="59"/>
      <c r="X41" s="445">
        <f>IFERROR(VLOOKUP($C41,'Proposed Rates'!$B:$J,X$11,FALSE),0)</f>
        <v>2.6172</v>
      </c>
      <c r="Y41" s="446">
        <f t="shared" si="46"/>
        <v>250</v>
      </c>
      <c r="Z41" s="431">
        <f t="shared" si="47"/>
        <v>654.3</v>
      </c>
      <c r="AA41" s="80"/>
      <c r="AB41" s="432">
        <f t="shared" si="37"/>
        <v>0</v>
      </c>
      <c r="AC41" s="433">
        <f t="shared" si="38"/>
        <v>0</v>
      </c>
      <c r="AD41" s="59"/>
      <c r="AE41" s="445">
        <f>IFERROR(VLOOKUP($C41,'Proposed Rates'!$B:$J,AE$11,FALSE),0)</f>
        <v>2.6172</v>
      </c>
      <c r="AF41" s="446">
        <f t="shared" si="48"/>
        <v>250</v>
      </c>
      <c r="AG41" s="431">
        <f t="shared" si="49"/>
        <v>654.3</v>
      </c>
      <c r="AH41" s="80"/>
      <c r="AI41" s="432">
        <f t="shared" si="18"/>
        <v>0</v>
      </c>
      <c r="AJ41" s="433">
        <f t="shared" si="19"/>
        <v>0</v>
      </c>
      <c r="AK41" s="59"/>
      <c r="AL41" s="445">
        <f>IFERROR(VLOOKUP($C41,'Proposed Rates'!$B:$J,AL$11,FALSE),0)</f>
        <v>2.6172</v>
      </c>
      <c r="AM41" s="446">
        <f t="shared" si="50"/>
        <v>250</v>
      </c>
      <c r="AN41" s="431">
        <f t="shared" si="51"/>
        <v>654.3</v>
      </c>
      <c r="AO41" s="80"/>
      <c r="AP41" s="432">
        <f t="shared" si="22"/>
        <v>0</v>
      </c>
      <c r="AQ41" s="433">
        <f t="shared" si="23"/>
        <v>0</v>
      </c>
      <c r="AR41" s="434"/>
      <c r="AS41" s="3"/>
      <c r="AT41" s="3"/>
      <c r="AU41" s="3"/>
      <c r="AV41" s="3"/>
      <c r="AW41" s="3"/>
      <c r="AX41" s="3"/>
    </row>
    <row r="42" ht="12.0" customHeight="1">
      <c r="A42" s="587"/>
      <c r="B42" s="436" t="s">
        <v>314</v>
      </c>
      <c r="C42" s="458"/>
      <c r="D42" s="458"/>
      <c r="E42" s="458"/>
      <c r="F42" s="459"/>
      <c r="G42" s="535"/>
      <c r="H42" s="440">
        <f>SUM(H39:H41)</f>
        <v>3919.8575</v>
      </c>
      <c r="I42" s="441"/>
      <c r="J42" s="459"/>
      <c r="K42" s="535"/>
      <c r="L42" s="440">
        <f>SUM(L39:L41)</f>
        <v>4225.4075</v>
      </c>
      <c r="M42" s="441"/>
      <c r="N42" s="442">
        <f t="shared" si="6"/>
        <v>305.55</v>
      </c>
      <c r="O42" s="443">
        <f t="shared" si="7"/>
        <v>0.07794926219</v>
      </c>
      <c r="P42" s="59"/>
      <c r="Q42" s="459"/>
      <c r="R42" s="535"/>
      <c r="S42" s="440">
        <f>SUM(S39:S41)</f>
        <v>4210.785</v>
      </c>
      <c r="T42" s="441"/>
      <c r="U42" s="442">
        <f t="shared" si="10"/>
        <v>-14.6225</v>
      </c>
      <c r="V42" s="443">
        <f t="shared" si="11"/>
        <v>-0.00346061297</v>
      </c>
      <c r="W42" s="59"/>
      <c r="X42" s="459"/>
      <c r="Y42" s="535"/>
      <c r="Z42" s="440">
        <f>SUM(Z39:Z41)</f>
        <v>4416.7125</v>
      </c>
      <c r="AA42" s="441"/>
      <c r="AB42" s="442">
        <f t="shared" si="37"/>
        <v>205.9275</v>
      </c>
      <c r="AC42" s="443">
        <f t="shared" si="38"/>
        <v>0.04890477666</v>
      </c>
      <c r="AD42" s="59"/>
      <c r="AE42" s="459"/>
      <c r="AF42" s="535"/>
      <c r="AG42" s="440">
        <f>SUM(AG39:AG41)</f>
        <v>4571.7625</v>
      </c>
      <c r="AH42" s="441"/>
      <c r="AI42" s="442">
        <f t="shared" si="18"/>
        <v>155.05</v>
      </c>
      <c r="AJ42" s="443">
        <f t="shared" si="19"/>
        <v>0.03510529608</v>
      </c>
      <c r="AK42" s="59"/>
      <c r="AL42" s="459"/>
      <c r="AM42" s="535"/>
      <c r="AN42" s="440">
        <f>SUM(AN39:AN41)</f>
        <v>4725.495</v>
      </c>
      <c r="AO42" s="441"/>
      <c r="AP42" s="442">
        <f t="shared" si="22"/>
        <v>153.7325</v>
      </c>
      <c r="AQ42" s="443">
        <f t="shared" si="23"/>
        <v>0.03362652806</v>
      </c>
      <c r="AR42" s="444"/>
      <c r="AS42" s="3"/>
      <c r="AT42" s="3"/>
      <c r="AU42" s="3"/>
      <c r="AV42" s="3"/>
      <c r="AW42" s="3"/>
      <c r="AX42" s="3"/>
    </row>
    <row r="43" ht="12.0" customHeight="1">
      <c r="A43" s="587"/>
      <c r="B43" s="351" t="s">
        <v>257</v>
      </c>
      <c r="C43" s="426" t="str">
        <f t="shared" ref="C43:C45" si="52">D$6&amp;"."&amp;B43</f>
        <v>General Service 50 to 1,499 KW.Wholesale Market Service Charge (WMSC)</v>
      </c>
      <c r="D43" s="427" t="s">
        <v>308</v>
      </c>
      <c r="E43" s="351"/>
      <c r="F43" s="445">
        <f>IFERROR(VLOOKUP($C43,'Proposed Rates'!$B:$J,F$11,FALSE),0)</f>
        <v>0.0045</v>
      </c>
      <c r="G43" s="452">
        <f t="shared" ref="G43:G44" si="53">$F$9+G$37</f>
        <v>52723.8</v>
      </c>
      <c r="H43" s="431">
        <f t="shared" ref="H43:H46" si="54">G43*F43</f>
        <v>237.2571</v>
      </c>
      <c r="I43" s="80"/>
      <c r="J43" s="445">
        <f>IFERROR(VLOOKUP($C43,'Proposed Rates'!$B:$J,J$11,FALSE),0)</f>
        <v>0.0045</v>
      </c>
      <c r="K43" s="452">
        <f t="shared" ref="K43:K44" si="55">$F$9+K$37</f>
        <v>52708.5</v>
      </c>
      <c r="L43" s="431">
        <f t="shared" ref="L43:L46" si="56">K43*J43</f>
        <v>237.18825</v>
      </c>
      <c r="M43" s="80"/>
      <c r="N43" s="432">
        <f t="shared" si="6"/>
        <v>-0.06885</v>
      </c>
      <c r="O43" s="433">
        <f t="shared" si="7"/>
        <v>-0.0002901915264</v>
      </c>
      <c r="P43" s="59"/>
      <c r="Q43" s="445">
        <f>IFERROR(VLOOKUP($C43,'Proposed Rates'!$B:$J,Q$11,FALSE),0)</f>
        <v>0.0045</v>
      </c>
      <c r="R43" s="452">
        <f t="shared" ref="R43:R44" si="57">$F$9+R$37</f>
        <v>52708.5</v>
      </c>
      <c r="S43" s="431">
        <f t="shared" ref="S43:S46" si="58">R43*Q43</f>
        <v>237.18825</v>
      </c>
      <c r="T43" s="80"/>
      <c r="U43" s="432">
        <f t="shared" si="10"/>
        <v>0</v>
      </c>
      <c r="V43" s="433">
        <f t="shared" si="11"/>
        <v>0</v>
      </c>
      <c r="W43" s="59"/>
      <c r="X43" s="445">
        <f>IFERROR(VLOOKUP($C43,'Proposed Rates'!$B:$J,X$11,FALSE),0)</f>
        <v>0.0045</v>
      </c>
      <c r="Y43" s="452">
        <f t="shared" ref="Y43:Y44" si="59">$F$9+Y$37</f>
        <v>52708.5</v>
      </c>
      <c r="Z43" s="431">
        <f t="shared" ref="Z43:Z46" si="60">Y43*X43</f>
        <v>237.18825</v>
      </c>
      <c r="AA43" s="80"/>
      <c r="AB43" s="432">
        <f t="shared" si="37"/>
        <v>0</v>
      </c>
      <c r="AC43" s="433">
        <f t="shared" si="38"/>
        <v>0</v>
      </c>
      <c r="AD43" s="59"/>
      <c r="AE43" s="445">
        <f>IFERROR(VLOOKUP($C43,'Proposed Rates'!$B:$J,AE$11,FALSE),0)</f>
        <v>0.0045</v>
      </c>
      <c r="AF43" s="452">
        <f t="shared" ref="AF43:AF44" si="61">$F$9+AF$37</f>
        <v>52708.5</v>
      </c>
      <c r="AG43" s="431">
        <f t="shared" ref="AG43:AG46" si="62">AF43*AE43</f>
        <v>237.18825</v>
      </c>
      <c r="AH43" s="80"/>
      <c r="AI43" s="432">
        <f t="shared" si="18"/>
        <v>0</v>
      </c>
      <c r="AJ43" s="433">
        <f t="shared" si="19"/>
        <v>0</v>
      </c>
      <c r="AK43" s="59"/>
      <c r="AL43" s="445">
        <f>IFERROR(VLOOKUP($C43,'Proposed Rates'!$B:$J,AL$11,FALSE),0)</f>
        <v>0.0045</v>
      </c>
      <c r="AM43" s="452">
        <f t="shared" ref="AM43:AM44" si="63">$F$9+AM$37</f>
        <v>52708.5</v>
      </c>
      <c r="AN43" s="431">
        <f t="shared" ref="AN43:AN46" si="64">AM43*AL43</f>
        <v>237.18825</v>
      </c>
      <c r="AO43" s="80"/>
      <c r="AP43" s="432">
        <f t="shared" si="22"/>
        <v>0</v>
      </c>
      <c r="AQ43" s="433">
        <f t="shared" si="23"/>
        <v>0</v>
      </c>
      <c r="AR43" s="434"/>
      <c r="AS43" s="3"/>
      <c r="AT43" s="3"/>
      <c r="AU43" s="3"/>
      <c r="AV43" s="3"/>
      <c r="AW43" s="3"/>
      <c r="AX43" s="3"/>
    </row>
    <row r="44" ht="12.0" customHeight="1">
      <c r="A44" s="587"/>
      <c r="B44" s="351" t="s">
        <v>258</v>
      </c>
      <c r="C44" s="426" t="str">
        <f t="shared" si="52"/>
        <v>General Service 50 to 1,499 KW.Rural and Remote Rate Protection (RRRP)</v>
      </c>
      <c r="D44" s="427" t="s">
        <v>308</v>
      </c>
      <c r="E44" s="351"/>
      <c r="F44" s="445">
        <f>IFERROR(VLOOKUP($C44,'Proposed Rates'!$B:$J,F$11,FALSE),0)</f>
        <v>0.0015</v>
      </c>
      <c r="G44" s="452">
        <f t="shared" si="53"/>
        <v>52723.8</v>
      </c>
      <c r="H44" s="431">
        <f t="shared" si="54"/>
        <v>79.0857</v>
      </c>
      <c r="I44" s="80"/>
      <c r="J44" s="445">
        <f>IFERROR(VLOOKUP($C44,'Proposed Rates'!$B:$J,J$11,FALSE),0)</f>
        <v>0.0015</v>
      </c>
      <c r="K44" s="452">
        <f t="shared" si="55"/>
        <v>52708.5</v>
      </c>
      <c r="L44" s="431">
        <f t="shared" si="56"/>
        <v>79.06275</v>
      </c>
      <c r="M44" s="80"/>
      <c r="N44" s="432">
        <f t="shared" si="6"/>
        <v>-0.02295</v>
      </c>
      <c r="O44" s="433">
        <f t="shared" si="7"/>
        <v>-0.0002901915264</v>
      </c>
      <c r="P44" s="59"/>
      <c r="Q44" s="445">
        <f>IFERROR(VLOOKUP($C44,'Proposed Rates'!$B:$J,Q$11,FALSE),0)</f>
        <v>0.0015</v>
      </c>
      <c r="R44" s="452">
        <f t="shared" si="57"/>
        <v>52708.5</v>
      </c>
      <c r="S44" s="431">
        <f t="shared" si="58"/>
        <v>79.06275</v>
      </c>
      <c r="T44" s="80"/>
      <c r="U44" s="432">
        <f t="shared" si="10"/>
        <v>0</v>
      </c>
      <c r="V44" s="433">
        <f t="shared" si="11"/>
        <v>0</v>
      </c>
      <c r="W44" s="59"/>
      <c r="X44" s="445">
        <f>IFERROR(VLOOKUP($C44,'Proposed Rates'!$B:$J,X$11,FALSE),0)</f>
        <v>0.0015</v>
      </c>
      <c r="Y44" s="452">
        <f t="shared" si="59"/>
        <v>52708.5</v>
      </c>
      <c r="Z44" s="431">
        <f t="shared" si="60"/>
        <v>79.06275</v>
      </c>
      <c r="AA44" s="80"/>
      <c r="AB44" s="432">
        <f t="shared" si="37"/>
        <v>0</v>
      </c>
      <c r="AC44" s="433">
        <f t="shared" si="38"/>
        <v>0</v>
      </c>
      <c r="AD44" s="59"/>
      <c r="AE44" s="445">
        <f>IFERROR(VLOOKUP($C44,'Proposed Rates'!$B:$J,AE$11,FALSE),0)</f>
        <v>0.0015</v>
      </c>
      <c r="AF44" s="452">
        <f t="shared" si="61"/>
        <v>52708.5</v>
      </c>
      <c r="AG44" s="431">
        <f t="shared" si="62"/>
        <v>79.06275</v>
      </c>
      <c r="AH44" s="80"/>
      <c r="AI44" s="432">
        <f t="shared" si="18"/>
        <v>0</v>
      </c>
      <c r="AJ44" s="433">
        <f t="shared" si="19"/>
        <v>0</v>
      </c>
      <c r="AK44" s="59"/>
      <c r="AL44" s="445">
        <f>IFERROR(VLOOKUP($C44,'Proposed Rates'!$B:$J,AL$11,FALSE),0)</f>
        <v>0.0015</v>
      </c>
      <c r="AM44" s="452">
        <f t="shared" si="63"/>
        <v>52708.5</v>
      </c>
      <c r="AN44" s="431">
        <f t="shared" si="64"/>
        <v>79.06275</v>
      </c>
      <c r="AO44" s="80"/>
      <c r="AP44" s="432">
        <f t="shared" si="22"/>
        <v>0</v>
      </c>
      <c r="AQ44" s="433">
        <f t="shared" si="23"/>
        <v>0</v>
      </c>
      <c r="AR44" s="434"/>
      <c r="AS44" s="3"/>
      <c r="AT44" s="3"/>
      <c r="AU44" s="3"/>
      <c r="AV44" s="3"/>
      <c r="AW44" s="3"/>
      <c r="AX44" s="3"/>
    </row>
    <row r="45" ht="12.0" customHeight="1">
      <c r="A45" s="587"/>
      <c r="B45" s="351" t="s">
        <v>260</v>
      </c>
      <c r="C45" s="426" t="str">
        <f t="shared" si="52"/>
        <v>General Service 50 to 1,499 KW.Standard Supply Service Charge</v>
      </c>
      <c r="D45" s="427" t="s">
        <v>306</v>
      </c>
      <c r="E45" s="351"/>
      <c r="F45" s="428">
        <f>IFERROR(VLOOKUP($C45,'Proposed Rates'!$B:$J,F$11,FALSE),0)</f>
        <v>0.25</v>
      </c>
      <c r="G45" s="446">
        <f>IF($D45="Monthly",1,IF($D45="per KW",$F$10,IF($D45="per kWh",$F$9,0)))</f>
        <v>1</v>
      </c>
      <c r="H45" s="431">
        <f t="shared" si="54"/>
        <v>0.25</v>
      </c>
      <c r="I45" s="80"/>
      <c r="J45" s="428">
        <f>IFERROR(VLOOKUP($C45,'Proposed Rates'!$B:$J,J$11,FALSE),0)</f>
        <v>1.51</v>
      </c>
      <c r="K45" s="446">
        <f>IF($D45="Monthly",1,IF($D45="per KW",$F$10,IF($D45="per kWh",$F$9,0)))</f>
        <v>1</v>
      </c>
      <c r="L45" s="431">
        <f t="shared" si="56"/>
        <v>1.51</v>
      </c>
      <c r="M45" s="80"/>
      <c r="N45" s="432">
        <f t="shared" si="6"/>
        <v>1.26</v>
      </c>
      <c r="O45" s="433">
        <f t="shared" si="7"/>
        <v>5.04</v>
      </c>
      <c r="P45" s="59"/>
      <c r="Q45" s="428">
        <f>IFERROR(VLOOKUP($C45,'Proposed Rates'!$B:$J,Q$11,FALSE),0)</f>
        <v>1.54</v>
      </c>
      <c r="R45" s="446">
        <f>IF($D45="Monthly",1,IF($D45="per KW",$F$10,IF($D45="per kWh",$F$9,0)))</f>
        <v>1</v>
      </c>
      <c r="S45" s="431">
        <f t="shared" si="58"/>
        <v>1.54</v>
      </c>
      <c r="T45" s="80"/>
      <c r="U45" s="432">
        <f t="shared" si="10"/>
        <v>0.03</v>
      </c>
      <c r="V45" s="433">
        <f t="shared" si="11"/>
        <v>0.01986754967</v>
      </c>
      <c r="W45" s="59"/>
      <c r="X45" s="428">
        <f>IFERROR(VLOOKUP($C45,'Proposed Rates'!$B:$J,X$11,FALSE),0)</f>
        <v>1.57</v>
      </c>
      <c r="Y45" s="446">
        <f>IF($D45="Monthly",1,IF($D45="per KW",$F$10,IF($D45="per kWh",$F$9,0)))</f>
        <v>1</v>
      </c>
      <c r="Z45" s="431">
        <f t="shared" si="60"/>
        <v>1.57</v>
      </c>
      <c r="AA45" s="80"/>
      <c r="AB45" s="432">
        <f t="shared" si="37"/>
        <v>0.03</v>
      </c>
      <c r="AC45" s="433">
        <f t="shared" si="38"/>
        <v>0.01948051948</v>
      </c>
      <c r="AD45" s="59"/>
      <c r="AE45" s="428">
        <f>IFERROR(VLOOKUP($C45,'Proposed Rates'!$B:$J,AE$11,FALSE),0)</f>
        <v>1.6</v>
      </c>
      <c r="AF45" s="446">
        <f>IF($D45="Monthly",1,IF($D45="per KW",$F$10,IF($D45="per kWh",$F$9,0)))</f>
        <v>1</v>
      </c>
      <c r="AG45" s="431">
        <f t="shared" si="62"/>
        <v>1.6</v>
      </c>
      <c r="AH45" s="80"/>
      <c r="AI45" s="432">
        <f t="shared" si="18"/>
        <v>0.03</v>
      </c>
      <c r="AJ45" s="433">
        <f t="shared" si="19"/>
        <v>0.01910828025</v>
      </c>
      <c r="AK45" s="59"/>
      <c r="AL45" s="428">
        <f>IFERROR(VLOOKUP($C45,'Proposed Rates'!$B:$J,AL$11,FALSE),0)</f>
        <v>1.63</v>
      </c>
      <c r="AM45" s="446">
        <f>IF($D45="Monthly",1,IF($D45="per KW",$F$10,IF($D45="per kWh",$F$9,0)))</f>
        <v>1</v>
      </c>
      <c r="AN45" s="431">
        <f t="shared" si="64"/>
        <v>1.63</v>
      </c>
      <c r="AO45" s="80"/>
      <c r="AP45" s="432">
        <f t="shared" si="22"/>
        <v>0.03</v>
      </c>
      <c r="AQ45" s="433">
        <f t="shared" si="23"/>
        <v>0.01875</v>
      </c>
      <c r="AR45" s="434"/>
      <c r="AS45" s="3"/>
      <c r="AT45" s="3"/>
      <c r="AU45" s="3"/>
      <c r="AV45" s="3"/>
      <c r="AW45" s="3"/>
      <c r="AX45" s="3"/>
    </row>
    <row r="46" ht="12.0" customHeight="1">
      <c r="A46" s="587"/>
      <c r="B46" s="351" t="s">
        <v>267</v>
      </c>
      <c r="C46" s="426" t="str">
        <f>B46</f>
        <v>Average IESO Wholesale Market Price</v>
      </c>
      <c r="D46" s="427" t="s">
        <v>308</v>
      </c>
      <c r="E46" s="351"/>
      <c r="F46" s="445">
        <f>IFERROR(VLOOKUP($C46,'Proposed Rates'!$B:$J,F$11,FALSE),0)</f>
        <v>0.10453</v>
      </c>
      <c r="G46" s="452">
        <f>$F$9+G$37</f>
        <v>52723.8</v>
      </c>
      <c r="H46" s="431">
        <f t="shared" si="54"/>
        <v>5511.218814</v>
      </c>
      <c r="I46" s="80"/>
      <c r="J46" s="445">
        <f>IFERROR(VLOOKUP($C46,'Proposed Rates'!$B:$J,J$11,FALSE),0)</f>
        <v>0.10453</v>
      </c>
      <c r="K46" s="452">
        <f>$F$9+K$37</f>
        <v>52708.5</v>
      </c>
      <c r="L46" s="431">
        <f t="shared" si="56"/>
        <v>5509.619505</v>
      </c>
      <c r="M46" s="80"/>
      <c r="N46" s="432">
        <f t="shared" si="6"/>
        <v>-1.599309</v>
      </c>
      <c r="O46" s="433">
        <f t="shared" si="7"/>
        <v>-0.0002901915264</v>
      </c>
      <c r="P46" s="59"/>
      <c r="Q46" s="445">
        <f>IFERROR(VLOOKUP($C46,'Proposed Rates'!$B:$J,Q$11,FALSE),0)</f>
        <v>0.10453</v>
      </c>
      <c r="R46" s="452">
        <f>$F$9+R$37</f>
        <v>52708.5</v>
      </c>
      <c r="S46" s="431">
        <f t="shared" si="58"/>
        <v>5509.619505</v>
      </c>
      <c r="T46" s="80"/>
      <c r="U46" s="432">
        <f t="shared" si="10"/>
        <v>0</v>
      </c>
      <c r="V46" s="433">
        <f t="shared" si="11"/>
        <v>0</v>
      </c>
      <c r="W46" s="59"/>
      <c r="X46" s="445">
        <f>IFERROR(VLOOKUP($C46,'Proposed Rates'!$B:$J,X$11,FALSE),0)</f>
        <v>0.10453</v>
      </c>
      <c r="Y46" s="452">
        <f>$F$9+Y$37</f>
        <v>52708.5</v>
      </c>
      <c r="Z46" s="431">
        <f t="shared" si="60"/>
        <v>5509.619505</v>
      </c>
      <c r="AA46" s="80"/>
      <c r="AB46" s="432">
        <f t="shared" si="37"/>
        <v>0</v>
      </c>
      <c r="AC46" s="433">
        <f t="shared" si="38"/>
        <v>0</v>
      </c>
      <c r="AD46" s="59"/>
      <c r="AE46" s="445">
        <f>IFERROR(VLOOKUP($C46,'Proposed Rates'!$B:$J,AE$11,FALSE),0)</f>
        <v>0.10453</v>
      </c>
      <c r="AF46" s="452">
        <f>$F$9+AF$37</f>
        <v>52708.5</v>
      </c>
      <c r="AG46" s="431">
        <f t="shared" si="62"/>
        <v>5509.619505</v>
      </c>
      <c r="AH46" s="80"/>
      <c r="AI46" s="432">
        <f t="shared" si="18"/>
        <v>0</v>
      </c>
      <c r="AJ46" s="433">
        <f t="shared" si="19"/>
        <v>0</v>
      </c>
      <c r="AK46" s="59"/>
      <c r="AL46" s="445">
        <f>IFERROR(VLOOKUP($C46,'Proposed Rates'!$B:$J,AL$11,FALSE),0)</f>
        <v>0.10453</v>
      </c>
      <c r="AM46" s="452">
        <f>$F$9+AM$37</f>
        <v>52708.5</v>
      </c>
      <c r="AN46" s="431">
        <f t="shared" si="64"/>
        <v>5509.619505</v>
      </c>
      <c r="AO46" s="80"/>
      <c r="AP46" s="432">
        <f t="shared" si="22"/>
        <v>0</v>
      </c>
      <c r="AQ46" s="433">
        <f t="shared" si="23"/>
        <v>0</v>
      </c>
      <c r="AR46" s="434"/>
      <c r="AS46" s="3"/>
      <c r="AT46" s="3"/>
      <c r="AU46" s="3"/>
      <c r="AV46" s="3"/>
      <c r="AW46" s="3"/>
      <c r="AX46" s="3"/>
    </row>
    <row r="47" ht="12.0" customHeight="1">
      <c r="A47" s="587"/>
      <c r="B47" s="351"/>
      <c r="C47" s="426" t="str">
        <f t="shared" ref="C47:C50" si="65">D$6&amp;"."&amp;B47</f>
        <v>General Service 50 to 1,499 KW.</v>
      </c>
      <c r="D47" s="427"/>
      <c r="E47" s="351"/>
      <c r="F47" s="445"/>
      <c r="G47" s="545"/>
      <c r="H47" s="431"/>
      <c r="I47" s="80"/>
      <c r="J47" s="445"/>
      <c r="K47" s="545"/>
      <c r="L47" s="431"/>
      <c r="M47" s="80"/>
      <c r="N47" s="432"/>
      <c r="O47" s="433"/>
      <c r="P47" s="59"/>
      <c r="Q47" s="445"/>
      <c r="R47" s="545"/>
      <c r="S47" s="431"/>
      <c r="T47" s="80"/>
      <c r="U47" s="432"/>
      <c r="V47" s="433"/>
      <c r="W47" s="59"/>
      <c r="X47" s="445"/>
      <c r="Y47" s="545"/>
      <c r="Z47" s="431"/>
      <c r="AA47" s="80"/>
      <c r="AB47" s="432"/>
      <c r="AC47" s="433"/>
      <c r="AD47" s="59"/>
      <c r="AE47" s="445"/>
      <c r="AF47" s="545"/>
      <c r="AG47" s="431"/>
      <c r="AH47" s="80"/>
      <c r="AI47" s="432"/>
      <c r="AJ47" s="433"/>
      <c r="AK47" s="59"/>
      <c r="AL47" s="445"/>
      <c r="AM47" s="545"/>
      <c r="AN47" s="431"/>
      <c r="AO47" s="80"/>
      <c r="AP47" s="432"/>
      <c r="AQ47" s="433"/>
      <c r="AR47" s="434"/>
      <c r="AS47" s="3"/>
      <c r="AT47" s="3"/>
      <c r="AU47" s="3"/>
      <c r="AV47" s="3"/>
      <c r="AW47" s="3"/>
      <c r="AX47" s="3"/>
    </row>
    <row r="48" ht="12.0" customHeight="1">
      <c r="A48" s="587"/>
      <c r="B48" s="59"/>
      <c r="C48" s="426" t="str">
        <f t="shared" si="65"/>
        <v>General Service 50 to 1,499 KW.</v>
      </c>
      <c r="D48" s="427"/>
      <c r="E48" s="351"/>
      <c r="F48" s="445"/>
      <c r="G48" s="545"/>
      <c r="H48" s="431"/>
      <c r="I48" s="80"/>
      <c r="J48" s="445"/>
      <c r="K48" s="545"/>
      <c r="L48" s="431"/>
      <c r="M48" s="80"/>
      <c r="N48" s="432"/>
      <c r="O48" s="433"/>
      <c r="P48" s="59"/>
      <c r="Q48" s="445"/>
      <c r="R48" s="545"/>
      <c r="S48" s="431"/>
      <c r="T48" s="80"/>
      <c r="U48" s="432"/>
      <c r="V48" s="433"/>
      <c r="W48" s="59"/>
      <c r="X48" s="445"/>
      <c r="Y48" s="545"/>
      <c r="Z48" s="431"/>
      <c r="AA48" s="80"/>
      <c r="AB48" s="432"/>
      <c r="AC48" s="433"/>
      <c r="AD48" s="59"/>
      <c r="AE48" s="445"/>
      <c r="AF48" s="545"/>
      <c r="AG48" s="431"/>
      <c r="AH48" s="80"/>
      <c r="AI48" s="432"/>
      <c r="AJ48" s="433"/>
      <c r="AK48" s="59"/>
      <c r="AL48" s="445"/>
      <c r="AM48" s="545"/>
      <c r="AN48" s="431"/>
      <c r="AO48" s="80"/>
      <c r="AP48" s="432"/>
      <c r="AQ48" s="433"/>
      <c r="AR48" s="434"/>
      <c r="AS48" s="3"/>
      <c r="AT48" s="3"/>
      <c r="AU48" s="3"/>
      <c r="AV48" s="3"/>
      <c r="AW48" s="3"/>
      <c r="AX48" s="3"/>
    </row>
    <row r="49" ht="12.0" customHeight="1">
      <c r="A49" s="587"/>
      <c r="B49" s="351"/>
      <c r="C49" s="426" t="str">
        <f t="shared" si="65"/>
        <v>General Service 50 to 1,499 KW.</v>
      </c>
      <c r="D49" s="427"/>
      <c r="E49" s="351"/>
      <c r="F49" s="445"/>
      <c r="G49" s="545"/>
      <c r="H49" s="431"/>
      <c r="I49" s="80"/>
      <c r="J49" s="445"/>
      <c r="K49" s="545"/>
      <c r="L49" s="431"/>
      <c r="M49" s="80"/>
      <c r="N49" s="432"/>
      <c r="O49" s="433"/>
      <c r="P49" s="59"/>
      <c r="Q49" s="445"/>
      <c r="R49" s="545"/>
      <c r="S49" s="431"/>
      <c r="T49" s="80"/>
      <c r="U49" s="432"/>
      <c r="V49" s="433"/>
      <c r="W49" s="59"/>
      <c r="X49" s="445"/>
      <c r="Y49" s="545"/>
      <c r="Z49" s="431"/>
      <c r="AA49" s="80"/>
      <c r="AB49" s="432"/>
      <c r="AC49" s="433"/>
      <c r="AD49" s="59"/>
      <c r="AE49" s="445"/>
      <c r="AF49" s="545"/>
      <c r="AG49" s="431"/>
      <c r="AH49" s="80"/>
      <c r="AI49" s="432"/>
      <c r="AJ49" s="433"/>
      <c r="AK49" s="59"/>
      <c r="AL49" s="445"/>
      <c r="AM49" s="545"/>
      <c r="AN49" s="431"/>
      <c r="AO49" s="80"/>
      <c r="AP49" s="432"/>
      <c r="AQ49" s="433"/>
      <c r="AR49" s="434"/>
      <c r="AS49" s="3"/>
      <c r="AT49" s="3"/>
      <c r="AU49" s="3"/>
      <c r="AV49" s="3"/>
      <c r="AW49" s="3"/>
      <c r="AX49" s="3"/>
    </row>
    <row r="50" ht="12.0" customHeight="1">
      <c r="A50" s="587"/>
      <c r="B50" s="351"/>
      <c r="C50" s="426" t="str">
        <f t="shared" si="65"/>
        <v>General Service 50 to 1,499 KW.</v>
      </c>
      <c r="D50" s="427"/>
      <c r="E50" s="351"/>
      <c r="F50" s="445"/>
      <c r="G50" s="545"/>
      <c r="H50" s="431"/>
      <c r="I50" s="80"/>
      <c r="J50" s="445"/>
      <c r="K50" s="545"/>
      <c r="L50" s="431"/>
      <c r="M50" s="80"/>
      <c r="N50" s="432"/>
      <c r="O50" s="433"/>
      <c r="P50" s="59"/>
      <c r="Q50" s="445"/>
      <c r="R50" s="545"/>
      <c r="S50" s="431"/>
      <c r="T50" s="80"/>
      <c r="U50" s="432"/>
      <c r="V50" s="433"/>
      <c r="W50" s="59"/>
      <c r="X50" s="445"/>
      <c r="Y50" s="545"/>
      <c r="Z50" s="431"/>
      <c r="AA50" s="80"/>
      <c r="AB50" s="432"/>
      <c r="AC50" s="433"/>
      <c r="AD50" s="59"/>
      <c r="AE50" s="445"/>
      <c r="AF50" s="545"/>
      <c r="AG50" s="431"/>
      <c r="AH50" s="80"/>
      <c r="AI50" s="432"/>
      <c r="AJ50" s="433"/>
      <c r="AK50" s="59"/>
      <c r="AL50" s="445"/>
      <c r="AM50" s="545"/>
      <c r="AN50" s="431"/>
      <c r="AO50" s="80"/>
      <c r="AP50" s="432"/>
      <c r="AQ50" s="433"/>
      <c r="AR50" s="434"/>
      <c r="AS50" s="3"/>
      <c r="AT50" s="3"/>
      <c r="AU50" s="3"/>
      <c r="AV50" s="3"/>
      <c r="AW50" s="3"/>
      <c r="AX50" s="3"/>
    </row>
    <row r="51" ht="12.0" customHeight="1">
      <c r="A51" s="587"/>
      <c r="B51" s="465"/>
      <c r="C51" s="466"/>
      <c r="D51" s="466"/>
      <c r="E51" s="466"/>
      <c r="F51" s="467"/>
      <c r="G51" s="509"/>
      <c r="H51" s="469"/>
      <c r="I51" s="471"/>
      <c r="J51" s="467"/>
      <c r="K51" s="468"/>
      <c r="L51" s="469"/>
      <c r="M51" s="471"/>
      <c r="N51" s="472"/>
      <c r="O51" s="473"/>
      <c r="P51" s="59"/>
      <c r="Q51" s="467"/>
      <c r="R51" s="468"/>
      <c r="S51" s="469"/>
      <c r="T51" s="471"/>
      <c r="U51" s="472"/>
      <c r="V51" s="473"/>
      <c r="W51" s="59"/>
      <c r="X51" s="467"/>
      <c r="Y51" s="468"/>
      <c r="Z51" s="469"/>
      <c r="AA51" s="471"/>
      <c r="AB51" s="472"/>
      <c r="AC51" s="473"/>
      <c r="AD51" s="59"/>
      <c r="AE51" s="467"/>
      <c r="AF51" s="468"/>
      <c r="AG51" s="469"/>
      <c r="AH51" s="471"/>
      <c r="AI51" s="472"/>
      <c r="AJ51" s="473"/>
      <c r="AK51" s="59"/>
      <c r="AL51" s="467"/>
      <c r="AM51" s="468"/>
      <c r="AN51" s="469"/>
      <c r="AO51" s="471"/>
      <c r="AP51" s="472"/>
      <c r="AQ51" s="473"/>
      <c r="AR51" s="474"/>
      <c r="AS51" s="3"/>
      <c r="AT51" s="3"/>
      <c r="AU51" s="3"/>
      <c r="AV51" s="3"/>
      <c r="AW51" s="3"/>
      <c r="AX51" s="3"/>
    </row>
    <row r="52" ht="12.0" customHeight="1">
      <c r="A52" s="587"/>
      <c r="B52" s="475" t="s">
        <v>315</v>
      </c>
      <c r="C52" s="351"/>
      <c r="D52" s="351"/>
      <c r="E52" s="351"/>
      <c r="F52" s="476"/>
      <c r="G52" s="523"/>
      <c r="H52" s="478">
        <f>SUM(H43:H48,H42)</f>
        <v>9747.669114</v>
      </c>
      <c r="I52" s="516"/>
      <c r="J52" s="477"/>
      <c r="K52" s="477"/>
      <c r="L52" s="478">
        <f>SUM(L43:L48,L42)</f>
        <v>10052.78801</v>
      </c>
      <c r="M52" s="480"/>
      <c r="N52" s="479">
        <f t="shared" ref="N52:N56" si="66">L52-H52</f>
        <v>305.118891</v>
      </c>
      <c r="O52" s="481">
        <f t="shared" ref="O52:O56" si="67">IF((H52)=0,"",(N52/H52))</f>
        <v>0.03130172839</v>
      </c>
      <c r="P52" s="59"/>
      <c r="Q52" s="477"/>
      <c r="R52" s="477"/>
      <c r="S52" s="478">
        <f>SUM(S43:S48,S42)</f>
        <v>10038.19551</v>
      </c>
      <c r="T52" s="480"/>
      <c r="U52" s="479">
        <f t="shared" ref="U52:U56" si="68">S52-L52</f>
        <v>-14.5925</v>
      </c>
      <c r="V52" s="481">
        <f t="shared" ref="V52:V56" si="69">IF((L52)=0,"",(U52/L52))</f>
        <v>-0.00145158736</v>
      </c>
      <c r="W52" s="59"/>
      <c r="X52" s="477"/>
      <c r="Y52" s="477"/>
      <c r="Z52" s="478">
        <f>SUM(Z43:Z48,Z42)</f>
        <v>10244.15301</v>
      </c>
      <c r="AA52" s="480"/>
      <c r="AB52" s="479">
        <f t="shared" ref="AB52:AB56" si="70">Z52-S52</f>
        <v>205.9575</v>
      </c>
      <c r="AC52" s="481">
        <f t="shared" ref="AC52:AC56" si="71">IF((S52)=0,"",(AB52/S52))</f>
        <v>0.02051738282</v>
      </c>
      <c r="AD52" s="59"/>
      <c r="AE52" s="477"/>
      <c r="AF52" s="477"/>
      <c r="AG52" s="478">
        <f>SUM(AG43:AG48,AG42)</f>
        <v>10399.23301</v>
      </c>
      <c r="AH52" s="480"/>
      <c r="AI52" s="479">
        <f t="shared" ref="AI52:AI56" si="72">AG52-Z52</f>
        <v>155.08</v>
      </c>
      <c r="AJ52" s="481">
        <f t="shared" ref="AJ52:AJ56" si="73">IF((Z52)=0,"",(AI52/Z52))</f>
        <v>0.01513839162</v>
      </c>
      <c r="AK52" s="59"/>
      <c r="AL52" s="477"/>
      <c r="AM52" s="477"/>
      <c r="AN52" s="478">
        <f>SUM(AN43:AN48,AN42)</f>
        <v>10552.99551</v>
      </c>
      <c r="AO52" s="480"/>
      <c r="AP52" s="479">
        <f t="shared" ref="AP52:AP56" si="74">AN52-AG52</f>
        <v>153.7625</v>
      </c>
      <c r="AQ52" s="481">
        <f t="shared" ref="AQ52:AQ56" si="75">IF((AG52)=0,"",(AP52/AG52))</f>
        <v>0.01478594623</v>
      </c>
      <c r="AR52" s="482"/>
      <c r="AS52" s="3"/>
      <c r="AT52" s="3"/>
      <c r="AU52" s="3"/>
      <c r="AV52" s="3"/>
      <c r="AW52" s="3"/>
      <c r="AX52" s="3"/>
    </row>
    <row r="53" ht="12.0" customHeight="1">
      <c r="A53" s="587"/>
      <c r="B53" s="483" t="s">
        <v>316</v>
      </c>
      <c r="C53" s="351"/>
      <c r="D53" s="351"/>
      <c r="E53" s="351"/>
      <c r="F53" s="476">
        <v>0.13</v>
      </c>
      <c r="G53" s="80"/>
      <c r="H53" s="524">
        <f>H52*F53</f>
        <v>1267.196985</v>
      </c>
      <c r="I53" s="448"/>
      <c r="J53" s="484">
        <v>0.13</v>
      </c>
      <c r="K53" s="448"/>
      <c r="L53" s="431">
        <f>L52*J53</f>
        <v>1306.862441</v>
      </c>
      <c r="M53" s="80"/>
      <c r="N53" s="432">
        <f t="shared" si="66"/>
        <v>39.66545583</v>
      </c>
      <c r="O53" s="433">
        <f t="shared" si="67"/>
        <v>0.03130172839</v>
      </c>
      <c r="P53" s="59"/>
      <c r="Q53" s="484">
        <v>0.13</v>
      </c>
      <c r="R53" s="448"/>
      <c r="S53" s="431">
        <f>S52*Q53</f>
        <v>1304.965416</v>
      </c>
      <c r="T53" s="80"/>
      <c r="U53" s="432">
        <f t="shared" si="68"/>
        <v>-1.897025</v>
      </c>
      <c r="V53" s="433">
        <f t="shared" si="69"/>
        <v>-0.00145158736</v>
      </c>
      <c r="W53" s="59"/>
      <c r="X53" s="484">
        <v>0.13</v>
      </c>
      <c r="Y53" s="448"/>
      <c r="Z53" s="431">
        <f>Z52*X53</f>
        <v>1331.739891</v>
      </c>
      <c r="AA53" s="80"/>
      <c r="AB53" s="432">
        <f t="shared" si="70"/>
        <v>26.774475</v>
      </c>
      <c r="AC53" s="433">
        <f t="shared" si="71"/>
        <v>0.02051738282</v>
      </c>
      <c r="AD53" s="59"/>
      <c r="AE53" s="484">
        <v>0.13</v>
      </c>
      <c r="AF53" s="448"/>
      <c r="AG53" s="431">
        <f>AG52*AE53</f>
        <v>1351.900291</v>
      </c>
      <c r="AH53" s="80"/>
      <c r="AI53" s="432">
        <f t="shared" si="72"/>
        <v>20.1604</v>
      </c>
      <c r="AJ53" s="433">
        <f t="shared" si="73"/>
        <v>0.01513839162</v>
      </c>
      <c r="AK53" s="59"/>
      <c r="AL53" s="484">
        <v>0.13</v>
      </c>
      <c r="AM53" s="448"/>
      <c r="AN53" s="431">
        <f>AN52*AL53</f>
        <v>1371.889416</v>
      </c>
      <c r="AO53" s="80"/>
      <c r="AP53" s="432">
        <f t="shared" si="74"/>
        <v>19.989125</v>
      </c>
      <c r="AQ53" s="433">
        <f t="shared" si="75"/>
        <v>0.01478594623</v>
      </c>
      <c r="AR53" s="434"/>
      <c r="AS53" s="3"/>
      <c r="AT53" s="3"/>
      <c r="AU53" s="3"/>
      <c r="AV53" s="3"/>
      <c r="AW53" s="3"/>
      <c r="AX53" s="3"/>
    </row>
    <row r="54" ht="12.0" customHeight="1">
      <c r="A54" s="587"/>
      <c r="B54" s="485" t="s">
        <v>387</v>
      </c>
      <c r="C54" s="351"/>
      <c r="D54" s="351"/>
      <c r="E54" s="351"/>
      <c r="F54" s="486"/>
      <c r="G54" s="80"/>
      <c r="H54" s="524">
        <f>H52+H53</f>
        <v>11014.8661</v>
      </c>
      <c r="I54" s="448"/>
      <c r="J54" s="448"/>
      <c r="K54" s="448"/>
      <c r="L54" s="431">
        <f>L52+L53</f>
        <v>11359.65045</v>
      </c>
      <c r="M54" s="80"/>
      <c r="N54" s="432">
        <f t="shared" si="66"/>
        <v>344.7843468</v>
      </c>
      <c r="O54" s="433">
        <f t="shared" si="67"/>
        <v>0.03130172839</v>
      </c>
      <c r="P54" s="59"/>
      <c r="Q54" s="448"/>
      <c r="R54" s="448"/>
      <c r="S54" s="431">
        <f>S52+S53</f>
        <v>11343.16092</v>
      </c>
      <c r="T54" s="80"/>
      <c r="U54" s="432">
        <f t="shared" si="68"/>
        <v>-16.489525</v>
      </c>
      <c r="V54" s="433">
        <f t="shared" si="69"/>
        <v>-0.00145158736</v>
      </c>
      <c r="W54" s="59"/>
      <c r="X54" s="448"/>
      <c r="Y54" s="448"/>
      <c r="Z54" s="431">
        <f>Z52+Z53</f>
        <v>11575.8929</v>
      </c>
      <c r="AA54" s="80"/>
      <c r="AB54" s="432">
        <f t="shared" si="70"/>
        <v>232.731975</v>
      </c>
      <c r="AC54" s="433">
        <f t="shared" si="71"/>
        <v>0.02051738282</v>
      </c>
      <c r="AD54" s="59"/>
      <c r="AE54" s="448"/>
      <c r="AF54" s="448"/>
      <c r="AG54" s="431">
        <f>AG52+AG53</f>
        <v>11751.1333</v>
      </c>
      <c r="AH54" s="80"/>
      <c r="AI54" s="432">
        <f t="shared" si="72"/>
        <v>175.2404</v>
      </c>
      <c r="AJ54" s="433">
        <f t="shared" si="73"/>
        <v>0.01513839162</v>
      </c>
      <c r="AK54" s="59"/>
      <c r="AL54" s="448"/>
      <c r="AM54" s="448"/>
      <c r="AN54" s="431">
        <f>AN52+AN53</f>
        <v>11924.88492</v>
      </c>
      <c r="AO54" s="80"/>
      <c r="AP54" s="432">
        <f t="shared" si="74"/>
        <v>173.751625</v>
      </c>
      <c r="AQ54" s="433">
        <f t="shared" si="75"/>
        <v>0.01478594623</v>
      </c>
      <c r="AR54" s="434"/>
      <c r="AS54" s="3"/>
      <c r="AT54" s="3"/>
      <c r="AU54" s="3"/>
      <c r="AV54" s="3"/>
      <c r="AW54" s="3"/>
      <c r="AX54" s="3"/>
    </row>
    <row r="55" ht="12.0" customHeight="1">
      <c r="A55" s="587"/>
      <c r="B55" s="487" t="s">
        <v>273</v>
      </c>
      <c r="E55" s="351"/>
      <c r="F55" s="486"/>
      <c r="G55" s="80"/>
      <c r="H55" s="526">
        <f>F55*H52</f>
        <v>0</v>
      </c>
      <c r="I55" s="448"/>
      <c r="J55" s="448"/>
      <c r="K55" s="448"/>
      <c r="L55" s="546">
        <f>J55*L52</f>
        <v>0</v>
      </c>
      <c r="M55" s="80"/>
      <c r="N55" s="489">
        <f t="shared" si="66"/>
        <v>0</v>
      </c>
      <c r="O55" s="491" t="str">
        <f t="shared" si="67"/>
        <v/>
      </c>
      <c r="P55" s="59"/>
      <c r="Q55" s="448"/>
      <c r="R55" s="448"/>
      <c r="S55" s="546">
        <f>Q55*S52</f>
        <v>0</v>
      </c>
      <c r="T55" s="80"/>
      <c r="U55" s="489">
        <f t="shared" si="68"/>
        <v>0</v>
      </c>
      <c r="V55" s="491" t="str">
        <f t="shared" si="69"/>
        <v/>
      </c>
      <c r="W55" s="59"/>
      <c r="X55" s="448"/>
      <c r="Y55" s="448"/>
      <c r="Z55" s="546">
        <f>X55*Z52</f>
        <v>0</v>
      </c>
      <c r="AA55" s="80"/>
      <c r="AB55" s="489">
        <f t="shared" si="70"/>
        <v>0</v>
      </c>
      <c r="AC55" s="491" t="str">
        <f t="shared" si="71"/>
        <v/>
      </c>
      <c r="AD55" s="59"/>
      <c r="AE55" s="448"/>
      <c r="AF55" s="448"/>
      <c r="AG55" s="546">
        <f>AE55*AG52</f>
        <v>0</v>
      </c>
      <c r="AH55" s="80"/>
      <c r="AI55" s="489">
        <f t="shared" si="72"/>
        <v>0</v>
      </c>
      <c r="AJ55" s="491" t="str">
        <f t="shared" si="73"/>
        <v/>
      </c>
      <c r="AK55" s="59"/>
      <c r="AL55" s="448"/>
      <c r="AM55" s="448"/>
      <c r="AN55" s="546">
        <f>AL55*AN52</f>
        <v>0</v>
      </c>
      <c r="AO55" s="80"/>
      <c r="AP55" s="489">
        <f t="shared" si="74"/>
        <v>0</v>
      </c>
      <c r="AQ55" s="491" t="str">
        <f t="shared" si="75"/>
        <v/>
      </c>
      <c r="AR55" s="492"/>
      <c r="AS55" s="3"/>
      <c r="AT55" s="3"/>
      <c r="AU55" s="3"/>
      <c r="AV55" s="3"/>
      <c r="AW55" s="3"/>
      <c r="AX55" s="3"/>
    </row>
    <row r="56" ht="12.0" customHeight="1">
      <c r="A56" s="587"/>
      <c r="B56" s="493" t="s">
        <v>318</v>
      </c>
      <c r="C56" s="71"/>
      <c r="D56" s="72"/>
      <c r="E56" s="494"/>
      <c r="F56" s="495"/>
      <c r="G56" s="527"/>
      <c r="H56" s="528">
        <f>H54-H55</f>
        <v>11014.8661</v>
      </c>
      <c r="I56" s="496"/>
      <c r="J56" s="496"/>
      <c r="K56" s="496"/>
      <c r="L56" s="497">
        <f>L54-L55</f>
        <v>11359.65045</v>
      </c>
      <c r="M56" s="498"/>
      <c r="N56" s="499">
        <f t="shared" si="66"/>
        <v>344.7843468</v>
      </c>
      <c r="O56" s="500">
        <f t="shared" si="67"/>
        <v>0.03130172839</v>
      </c>
      <c r="P56" s="59"/>
      <c r="Q56" s="496"/>
      <c r="R56" s="496"/>
      <c r="S56" s="497">
        <f>S54-S55</f>
        <v>11343.16092</v>
      </c>
      <c r="T56" s="498"/>
      <c r="U56" s="499">
        <f t="shared" si="68"/>
        <v>-16.489525</v>
      </c>
      <c r="V56" s="500">
        <f t="shared" si="69"/>
        <v>-0.00145158736</v>
      </c>
      <c r="W56" s="59"/>
      <c r="X56" s="496"/>
      <c r="Y56" s="496"/>
      <c r="Z56" s="497">
        <f>Z54-Z55</f>
        <v>11575.8929</v>
      </c>
      <c r="AA56" s="498"/>
      <c r="AB56" s="499">
        <f t="shared" si="70"/>
        <v>232.731975</v>
      </c>
      <c r="AC56" s="500">
        <f t="shared" si="71"/>
        <v>0.02051738282</v>
      </c>
      <c r="AD56" s="59"/>
      <c r="AE56" s="496"/>
      <c r="AF56" s="496"/>
      <c r="AG56" s="497">
        <f>AG54-AG55</f>
        <v>11751.1333</v>
      </c>
      <c r="AH56" s="498"/>
      <c r="AI56" s="499">
        <f t="shared" si="72"/>
        <v>175.2404</v>
      </c>
      <c r="AJ56" s="500">
        <f t="shared" si="73"/>
        <v>0.01513839162</v>
      </c>
      <c r="AK56" s="59"/>
      <c r="AL56" s="496"/>
      <c r="AM56" s="496"/>
      <c r="AN56" s="497">
        <f>AN54-AN55</f>
        <v>11924.88492</v>
      </c>
      <c r="AO56" s="498"/>
      <c r="AP56" s="499">
        <f t="shared" si="74"/>
        <v>173.751625</v>
      </c>
      <c r="AQ56" s="500">
        <f t="shared" si="75"/>
        <v>0.01478594623</v>
      </c>
      <c r="AR56" s="501"/>
      <c r="AS56" s="3"/>
      <c r="AT56" s="3"/>
      <c r="AU56" s="3"/>
      <c r="AV56" s="3"/>
      <c r="AW56" s="3"/>
      <c r="AX56" s="3"/>
    </row>
    <row r="57" ht="12.0" customHeight="1">
      <c r="A57" s="587"/>
      <c r="B57" s="465"/>
      <c r="C57" s="466"/>
      <c r="D57" s="466"/>
      <c r="E57" s="466"/>
      <c r="F57" s="467"/>
      <c r="G57" s="509"/>
      <c r="H57" s="469"/>
      <c r="I57" s="471"/>
      <c r="J57" s="467"/>
      <c r="K57" s="468"/>
      <c r="L57" s="469"/>
      <c r="M57" s="471"/>
      <c r="N57" s="472"/>
      <c r="O57" s="473"/>
      <c r="P57" s="59"/>
      <c r="Q57" s="467"/>
      <c r="R57" s="468"/>
      <c r="S57" s="469"/>
      <c r="T57" s="471"/>
      <c r="U57" s="472"/>
      <c r="V57" s="473"/>
      <c r="W57" s="59"/>
      <c r="X57" s="467"/>
      <c r="Y57" s="468"/>
      <c r="Z57" s="469"/>
      <c r="AA57" s="471"/>
      <c r="AB57" s="472"/>
      <c r="AC57" s="473"/>
      <c r="AD57" s="59"/>
      <c r="AE57" s="467"/>
      <c r="AF57" s="468"/>
      <c r="AG57" s="469"/>
      <c r="AH57" s="471"/>
      <c r="AI57" s="472"/>
      <c r="AJ57" s="473"/>
      <c r="AK57" s="59"/>
      <c r="AL57" s="467"/>
      <c r="AM57" s="468"/>
      <c r="AN57" s="469"/>
      <c r="AO57" s="471"/>
      <c r="AP57" s="472"/>
      <c r="AQ57" s="473"/>
      <c r="AR57" s="474"/>
      <c r="AS57" s="3"/>
      <c r="AT57" s="3"/>
      <c r="AU57" s="3"/>
      <c r="AV57" s="3"/>
      <c r="AW57" s="3"/>
      <c r="AX57" s="3"/>
    </row>
    <row r="58" ht="12.0" customHeight="1">
      <c r="A58" s="587"/>
      <c r="B58" s="548" t="s">
        <v>319</v>
      </c>
      <c r="C58" s="549"/>
      <c r="D58" s="549"/>
      <c r="E58" s="549"/>
      <c r="F58" s="550"/>
      <c r="G58" s="551"/>
      <c r="H58" s="552">
        <f>SUM(H49:H50,H42,H43:H45)</f>
        <v>4236.4503</v>
      </c>
      <c r="I58" s="553"/>
      <c r="J58" s="554"/>
      <c r="K58" s="554"/>
      <c r="L58" s="552">
        <f>SUM(L49:L50,L42,L43:L45)</f>
        <v>4543.1685</v>
      </c>
      <c r="M58" s="555"/>
      <c r="N58" s="556">
        <f t="shared" ref="N58:N62" si="76">L58-H58</f>
        <v>306.7182</v>
      </c>
      <c r="O58" s="557">
        <f t="shared" ref="O58:O62" si="77">IF((H58)=0,"",(N58/H58))</f>
        <v>0.07239981076</v>
      </c>
      <c r="P58" s="547"/>
      <c r="Q58" s="554"/>
      <c r="R58" s="554"/>
      <c r="S58" s="552">
        <f>SUM(S49:S50,S42,S43:S45)</f>
        <v>4528.576</v>
      </c>
      <c r="T58" s="555"/>
      <c r="U58" s="556">
        <f t="shared" ref="U58:U62" si="78">S58-L58</f>
        <v>-14.5925</v>
      </c>
      <c r="V58" s="557">
        <f t="shared" ref="V58:V62" si="79">IF((L58)=0,"",(U58/L58))</f>
        <v>-0.003211965394</v>
      </c>
      <c r="W58" s="547"/>
      <c r="X58" s="554"/>
      <c r="Y58" s="554"/>
      <c r="Z58" s="552">
        <f>SUM(Z49:Z50,Z42,Z43:Z45)</f>
        <v>4734.5335</v>
      </c>
      <c r="AA58" s="555"/>
      <c r="AB58" s="556">
        <f t="shared" ref="AB58:AB62" si="80">Z58-S58</f>
        <v>205.9575</v>
      </c>
      <c r="AC58" s="557">
        <f t="shared" ref="AC58:AC62" si="81">IF((S58)=0,"",(AB58/S58))</f>
        <v>0.04547952822</v>
      </c>
      <c r="AD58" s="547"/>
      <c r="AE58" s="554"/>
      <c r="AF58" s="554"/>
      <c r="AG58" s="552">
        <f>SUM(AG49:AG50,AG42,AG43:AG45)</f>
        <v>4889.6135</v>
      </c>
      <c r="AH58" s="555"/>
      <c r="AI58" s="556">
        <f t="shared" ref="AI58:AI62" si="82">AG58-Z58</f>
        <v>155.08</v>
      </c>
      <c r="AJ58" s="557">
        <f t="shared" ref="AJ58:AJ62" si="83">IF((Z58)=0,"",(AI58/Z58))</f>
        <v>0.03275507502</v>
      </c>
      <c r="AK58" s="547"/>
      <c r="AL58" s="554"/>
      <c r="AM58" s="554"/>
      <c r="AN58" s="552">
        <f>SUM(AN49:AN50,AN42,AN43:AN45)</f>
        <v>5043.376</v>
      </c>
      <c r="AO58" s="555"/>
      <c r="AP58" s="556">
        <f t="shared" ref="AP58:AP62" si="84">AN58-AG58</f>
        <v>153.7625</v>
      </c>
      <c r="AQ58" s="557">
        <f t="shared" ref="AQ58:AQ62" si="85">IF((AG58)=0,"",(AP58/AG58))</f>
        <v>0.03144675954</v>
      </c>
      <c r="AR58" s="558"/>
      <c r="AS58" s="3"/>
      <c r="AT58" s="3"/>
      <c r="AU58" s="3"/>
      <c r="AV58" s="3"/>
      <c r="AW58" s="3"/>
      <c r="AX58" s="3"/>
    </row>
    <row r="59" ht="12.0" customHeight="1">
      <c r="A59" s="587"/>
      <c r="B59" s="559" t="s">
        <v>316</v>
      </c>
      <c r="C59" s="549"/>
      <c r="D59" s="549"/>
      <c r="E59" s="549"/>
      <c r="F59" s="550">
        <v>0.13</v>
      </c>
      <c r="G59" s="551"/>
      <c r="H59" s="560">
        <f>H58*F59</f>
        <v>550.738539</v>
      </c>
      <c r="I59" s="561"/>
      <c r="J59" s="550">
        <v>0.13</v>
      </c>
      <c r="K59" s="562"/>
      <c r="L59" s="563">
        <f>L58*J59</f>
        <v>590.611905</v>
      </c>
      <c r="M59" s="564"/>
      <c r="N59" s="565">
        <f t="shared" si="76"/>
        <v>39.873366</v>
      </c>
      <c r="O59" s="566">
        <f t="shared" si="77"/>
        <v>0.07239981076</v>
      </c>
      <c r="P59" s="547"/>
      <c r="Q59" s="550">
        <v>0.13</v>
      </c>
      <c r="R59" s="562"/>
      <c r="S59" s="563">
        <f>S58*Q59</f>
        <v>588.71488</v>
      </c>
      <c r="T59" s="564"/>
      <c r="U59" s="565">
        <f t="shared" si="78"/>
        <v>-1.897025</v>
      </c>
      <c r="V59" s="566">
        <f t="shared" si="79"/>
        <v>-0.003211965394</v>
      </c>
      <c r="W59" s="547"/>
      <c r="X59" s="550">
        <v>0.13</v>
      </c>
      <c r="Y59" s="562"/>
      <c r="Z59" s="563">
        <f>Z58*X59</f>
        <v>615.489355</v>
      </c>
      <c r="AA59" s="564"/>
      <c r="AB59" s="565">
        <f t="shared" si="80"/>
        <v>26.774475</v>
      </c>
      <c r="AC59" s="566">
        <f t="shared" si="81"/>
        <v>0.04547952822</v>
      </c>
      <c r="AD59" s="547"/>
      <c r="AE59" s="550">
        <v>0.13</v>
      </c>
      <c r="AF59" s="562"/>
      <c r="AG59" s="563">
        <f>AG58*AE59</f>
        <v>635.649755</v>
      </c>
      <c r="AH59" s="564"/>
      <c r="AI59" s="565">
        <f t="shared" si="82"/>
        <v>20.1604</v>
      </c>
      <c r="AJ59" s="566">
        <f t="shared" si="83"/>
        <v>0.03275507502</v>
      </c>
      <c r="AK59" s="547"/>
      <c r="AL59" s="550">
        <v>0.13</v>
      </c>
      <c r="AM59" s="562"/>
      <c r="AN59" s="563">
        <f>AN58*AL59</f>
        <v>655.63888</v>
      </c>
      <c r="AO59" s="564"/>
      <c r="AP59" s="565">
        <f t="shared" si="84"/>
        <v>19.989125</v>
      </c>
      <c r="AQ59" s="566">
        <f t="shared" si="85"/>
        <v>0.03144675954</v>
      </c>
      <c r="AR59" s="567"/>
      <c r="AS59" s="3"/>
      <c r="AT59" s="3"/>
      <c r="AU59" s="3"/>
      <c r="AV59" s="3"/>
      <c r="AW59" s="3"/>
      <c r="AX59" s="3"/>
    </row>
    <row r="60" ht="12.0" customHeight="1">
      <c r="A60" s="587"/>
      <c r="B60" s="568" t="s">
        <v>388</v>
      </c>
      <c r="C60" s="549"/>
      <c r="D60" s="549"/>
      <c r="E60" s="549"/>
      <c r="F60" s="569"/>
      <c r="G60" s="564"/>
      <c r="H60" s="560">
        <f>H58+H59</f>
        <v>4787.188839</v>
      </c>
      <c r="I60" s="561"/>
      <c r="J60" s="561"/>
      <c r="K60" s="561"/>
      <c r="L60" s="563">
        <f>L58+L59</f>
        <v>5133.780405</v>
      </c>
      <c r="M60" s="564"/>
      <c r="N60" s="565">
        <f t="shared" si="76"/>
        <v>346.591566</v>
      </c>
      <c r="O60" s="566">
        <f t="shared" si="77"/>
        <v>0.07239981076</v>
      </c>
      <c r="P60" s="547"/>
      <c r="Q60" s="561"/>
      <c r="R60" s="561"/>
      <c r="S60" s="563">
        <f>S58+S59</f>
        <v>5117.29088</v>
      </c>
      <c r="T60" s="564"/>
      <c r="U60" s="565">
        <f t="shared" si="78"/>
        <v>-16.489525</v>
      </c>
      <c r="V60" s="566">
        <f t="shared" si="79"/>
        <v>-0.003211965394</v>
      </c>
      <c r="W60" s="547"/>
      <c r="X60" s="561"/>
      <c r="Y60" s="561"/>
      <c r="Z60" s="563">
        <f>Z58+Z59</f>
        <v>5350.022855</v>
      </c>
      <c r="AA60" s="564"/>
      <c r="AB60" s="565">
        <f t="shared" si="80"/>
        <v>232.731975</v>
      </c>
      <c r="AC60" s="566">
        <f t="shared" si="81"/>
        <v>0.04547952822</v>
      </c>
      <c r="AD60" s="547"/>
      <c r="AE60" s="561"/>
      <c r="AF60" s="561"/>
      <c r="AG60" s="563">
        <f>AG58+AG59</f>
        <v>5525.263255</v>
      </c>
      <c r="AH60" s="564"/>
      <c r="AI60" s="565">
        <f t="shared" si="82"/>
        <v>175.2404</v>
      </c>
      <c r="AJ60" s="566">
        <f t="shared" si="83"/>
        <v>0.03275507502</v>
      </c>
      <c r="AK60" s="547"/>
      <c r="AL60" s="561"/>
      <c r="AM60" s="561"/>
      <c r="AN60" s="563">
        <f>AN58+AN59</f>
        <v>5699.01488</v>
      </c>
      <c r="AO60" s="564"/>
      <c r="AP60" s="565">
        <f t="shared" si="84"/>
        <v>173.751625</v>
      </c>
      <c r="AQ60" s="566">
        <f t="shared" si="85"/>
        <v>0.03144675954</v>
      </c>
      <c r="AR60" s="567"/>
      <c r="AS60" s="3"/>
      <c r="AT60" s="3"/>
      <c r="AU60" s="3"/>
      <c r="AV60" s="3"/>
      <c r="AW60" s="3"/>
      <c r="AX60" s="3"/>
    </row>
    <row r="61" ht="12.0" customHeight="1">
      <c r="A61" s="587"/>
      <c r="B61" s="570" t="s">
        <v>273</v>
      </c>
      <c r="E61" s="549"/>
      <c r="F61" s="569"/>
      <c r="G61" s="564"/>
      <c r="H61" s="571">
        <f>F61*H58</f>
        <v>0</v>
      </c>
      <c r="I61" s="561"/>
      <c r="J61" s="561"/>
      <c r="K61" s="561"/>
      <c r="L61" s="572">
        <f>J61*L58</f>
        <v>0</v>
      </c>
      <c r="M61" s="564"/>
      <c r="N61" s="573">
        <f t="shared" si="76"/>
        <v>0</v>
      </c>
      <c r="O61" s="574" t="str">
        <f t="shared" si="77"/>
        <v/>
      </c>
      <c r="P61" s="547"/>
      <c r="Q61" s="561"/>
      <c r="R61" s="561"/>
      <c r="S61" s="572">
        <f>Q61*S58</f>
        <v>0</v>
      </c>
      <c r="T61" s="564"/>
      <c r="U61" s="573">
        <f t="shared" si="78"/>
        <v>0</v>
      </c>
      <c r="V61" s="574" t="str">
        <f t="shared" si="79"/>
        <v/>
      </c>
      <c r="W61" s="547"/>
      <c r="X61" s="561"/>
      <c r="Y61" s="561"/>
      <c r="Z61" s="572">
        <f>X61*Z58</f>
        <v>0</v>
      </c>
      <c r="AA61" s="564"/>
      <c r="AB61" s="573">
        <f t="shared" si="80"/>
        <v>0</v>
      </c>
      <c r="AC61" s="574" t="str">
        <f t="shared" si="81"/>
        <v/>
      </c>
      <c r="AD61" s="547"/>
      <c r="AE61" s="561"/>
      <c r="AF61" s="561"/>
      <c r="AG61" s="572">
        <f>AE61*AG58</f>
        <v>0</v>
      </c>
      <c r="AH61" s="564"/>
      <c r="AI61" s="573">
        <f t="shared" si="82"/>
        <v>0</v>
      </c>
      <c r="AJ61" s="574" t="str">
        <f t="shared" si="83"/>
        <v/>
      </c>
      <c r="AK61" s="547"/>
      <c r="AL61" s="561"/>
      <c r="AM61" s="561"/>
      <c r="AN61" s="572">
        <f>AL61*AN58</f>
        <v>0</v>
      </c>
      <c r="AO61" s="564"/>
      <c r="AP61" s="573">
        <f t="shared" si="84"/>
        <v>0</v>
      </c>
      <c r="AQ61" s="574" t="str">
        <f t="shared" si="85"/>
        <v/>
      </c>
      <c r="AR61" s="575"/>
      <c r="AS61" s="3"/>
      <c r="AT61" s="3"/>
      <c r="AU61" s="3"/>
      <c r="AV61" s="3"/>
      <c r="AW61" s="3"/>
      <c r="AX61" s="3"/>
    </row>
    <row r="62" ht="12.0" customHeight="1">
      <c r="A62" s="587"/>
      <c r="B62" s="576" t="s">
        <v>321</v>
      </c>
      <c r="C62" s="71"/>
      <c r="D62" s="72"/>
      <c r="E62" s="577"/>
      <c r="F62" s="578"/>
      <c r="G62" s="579"/>
      <c r="H62" s="580">
        <f>H60-H61</f>
        <v>4787.188839</v>
      </c>
      <c r="I62" s="581"/>
      <c r="J62" s="581"/>
      <c r="K62" s="581"/>
      <c r="L62" s="582">
        <f>L60-L61</f>
        <v>5133.780405</v>
      </c>
      <c r="M62" s="583"/>
      <c r="N62" s="584">
        <f t="shared" si="76"/>
        <v>346.591566</v>
      </c>
      <c r="O62" s="585">
        <f t="shared" si="77"/>
        <v>0.07239981076</v>
      </c>
      <c r="P62" s="547"/>
      <c r="Q62" s="581"/>
      <c r="R62" s="581"/>
      <c r="S62" s="582">
        <f>S60-S61</f>
        <v>5117.29088</v>
      </c>
      <c r="T62" s="583"/>
      <c r="U62" s="584">
        <f t="shared" si="78"/>
        <v>-16.489525</v>
      </c>
      <c r="V62" s="585">
        <f t="shared" si="79"/>
        <v>-0.003211965394</v>
      </c>
      <c r="W62" s="547"/>
      <c r="X62" s="581"/>
      <c r="Y62" s="581"/>
      <c r="Z62" s="582">
        <f>Z60-Z61</f>
        <v>5350.022855</v>
      </c>
      <c r="AA62" s="583"/>
      <c r="AB62" s="584">
        <f t="shared" si="80"/>
        <v>232.731975</v>
      </c>
      <c r="AC62" s="585">
        <f t="shared" si="81"/>
        <v>0.04547952822</v>
      </c>
      <c r="AD62" s="547"/>
      <c r="AE62" s="581"/>
      <c r="AF62" s="581"/>
      <c r="AG62" s="582">
        <f>AG60-AG61</f>
        <v>5525.263255</v>
      </c>
      <c r="AH62" s="583"/>
      <c r="AI62" s="584">
        <f t="shared" si="82"/>
        <v>175.2404</v>
      </c>
      <c r="AJ62" s="585">
        <f t="shared" si="83"/>
        <v>0.03275507502</v>
      </c>
      <c r="AK62" s="547"/>
      <c r="AL62" s="581"/>
      <c r="AM62" s="581"/>
      <c r="AN62" s="582">
        <f>AN60-AN61</f>
        <v>5699.01488</v>
      </c>
      <c r="AO62" s="583"/>
      <c r="AP62" s="584">
        <f t="shared" si="84"/>
        <v>173.751625</v>
      </c>
      <c r="AQ62" s="585">
        <f t="shared" si="85"/>
        <v>0.03144675954</v>
      </c>
      <c r="AR62" s="586"/>
      <c r="AS62" s="3"/>
      <c r="AT62" s="3"/>
      <c r="AU62" s="3"/>
      <c r="AV62" s="3"/>
      <c r="AW62" s="3"/>
      <c r="AX62" s="3"/>
    </row>
    <row r="63" ht="12.0" customHeight="1">
      <c r="A63" s="587"/>
      <c r="B63" s="465"/>
      <c r="C63" s="466"/>
      <c r="D63" s="466"/>
      <c r="E63" s="466"/>
      <c r="F63" s="508"/>
      <c r="G63" s="471"/>
      <c r="H63" s="531"/>
      <c r="I63" s="509"/>
      <c r="J63" s="508"/>
      <c r="K63" s="509"/>
      <c r="L63" s="472"/>
      <c r="M63" s="471"/>
      <c r="N63" s="510"/>
      <c r="O63" s="473"/>
      <c r="P63" s="59"/>
      <c r="Q63" s="508"/>
      <c r="R63" s="509"/>
      <c r="S63" s="472"/>
      <c r="T63" s="471"/>
      <c r="U63" s="510"/>
      <c r="V63" s="473"/>
      <c r="W63" s="59"/>
      <c r="X63" s="508"/>
      <c r="Y63" s="509"/>
      <c r="Z63" s="472"/>
      <c r="AA63" s="471"/>
      <c r="AB63" s="510"/>
      <c r="AC63" s="473"/>
      <c r="AD63" s="59"/>
      <c r="AE63" s="508"/>
      <c r="AF63" s="509"/>
      <c r="AG63" s="472"/>
      <c r="AH63" s="471"/>
      <c r="AI63" s="510"/>
      <c r="AJ63" s="473"/>
      <c r="AK63" s="59"/>
      <c r="AL63" s="508"/>
      <c r="AM63" s="509"/>
      <c r="AN63" s="472"/>
      <c r="AO63" s="471"/>
      <c r="AP63" s="510"/>
      <c r="AQ63" s="473"/>
      <c r="AR63" s="474"/>
      <c r="AS63" s="3"/>
      <c r="AT63" s="3"/>
      <c r="AU63" s="3"/>
      <c r="AV63" s="3"/>
      <c r="AW63" s="3"/>
      <c r="AX63" s="3"/>
    </row>
    <row r="64" ht="12.0" customHeight="1">
      <c r="A64" s="587"/>
      <c r="B64" s="59"/>
      <c r="C64" s="59"/>
      <c r="D64" s="59"/>
      <c r="E64" s="59"/>
      <c r="F64" s="59"/>
      <c r="G64" s="59"/>
      <c r="H64" s="59">
        <v>17559.44</v>
      </c>
      <c r="I64" s="59"/>
      <c r="J64" s="59"/>
      <c r="K64" s="59"/>
      <c r="L64" s="140"/>
      <c r="M64" s="59"/>
      <c r="N64" s="59"/>
      <c r="O64" s="59"/>
      <c r="P64" s="59"/>
      <c r="Q64" s="59"/>
      <c r="R64" s="59"/>
      <c r="S64" s="140"/>
      <c r="T64" s="59"/>
      <c r="U64" s="59"/>
      <c r="V64" s="59"/>
      <c r="W64" s="59"/>
      <c r="X64" s="59"/>
      <c r="Y64" s="59"/>
      <c r="Z64" s="140"/>
      <c r="AA64" s="59"/>
      <c r="AB64" s="59"/>
      <c r="AC64" s="59"/>
      <c r="AD64" s="59"/>
      <c r="AE64" s="59"/>
      <c r="AF64" s="59"/>
      <c r="AG64" s="140"/>
      <c r="AH64" s="59"/>
      <c r="AI64" s="59"/>
      <c r="AJ64" s="59"/>
      <c r="AK64" s="59"/>
      <c r="AL64" s="59"/>
      <c r="AM64" s="59"/>
      <c r="AN64" s="140"/>
      <c r="AO64" s="59"/>
      <c r="AP64" s="59"/>
      <c r="AQ64" s="59"/>
      <c r="AR64" s="59"/>
      <c r="AS64" s="3"/>
      <c r="AT64" s="3"/>
      <c r="AU64" s="3"/>
      <c r="AV64" s="3"/>
      <c r="AW64" s="3"/>
      <c r="AX64" s="3"/>
    </row>
    <row r="65" ht="12.0" customHeight="1">
      <c r="A65" s="587"/>
      <c r="B65" s="337" t="s">
        <v>322</v>
      </c>
      <c r="C65" s="59"/>
      <c r="D65" s="59"/>
      <c r="E65" s="59"/>
      <c r="F65" s="511">
        <f>'Proposed Rates'!$E$299</f>
        <v>0.0338</v>
      </c>
      <c r="G65" s="59"/>
      <c r="H65" s="59"/>
      <c r="I65" s="59"/>
      <c r="J65" s="511">
        <f>'Proposed Rates'!$F$299</f>
        <v>0.0335</v>
      </c>
      <c r="K65" s="59"/>
      <c r="L65" s="59"/>
      <c r="M65" s="59"/>
      <c r="N65" s="59"/>
      <c r="O65" s="59"/>
      <c r="P65" s="59"/>
      <c r="Q65" s="511">
        <f>'Proposed Rates'!$G$299</f>
        <v>0.0335</v>
      </c>
      <c r="R65" s="59"/>
      <c r="S65" s="59"/>
      <c r="T65" s="59"/>
      <c r="U65" s="59"/>
      <c r="V65" s="59"/>
      <c r="W65" s="59"/>
      <c r="X65" s="511">
        <f>'Proposed Rates'!$H$299</f>
        <v>0.0335</v>
      </c>
      <c r="Y65" s="59"/>
      <c r="Z65" s="59"/>
      <c r="AA65" s="59"/>
      <c r="AB65" s="59"/>
      <c r="AC65" s="59"/>
      <c r="AD65" s="59"/>
      <c r="AE65" s="511">
        <f>'Proposed Rates'!$I$299</f>
        <v>0.0335</v>
      </c>
      <c r="AF65" s="59"/>
      <c r="AG65" s="59"/>
      <c r="AH65" s="59"/>
      <c r="AI65" s="59"/>
      <c r="AJ65" s="59"/>
      <c r="AK65" s="59"/>
      <c r="AL65" s="511">
        <f>'Proposed Rates'!$J$299</f>
        <v>0.0335</v>
      </c>
      <c r="AM65" s="59"/>
      <c r="AN65" s="59"/>
      <c r="AO65" s="59"/>
      <c r="AP65" s="59"/>
      <c r="AQ65" s="59"/>
      <c r="AR65" s="59"/>
      <c r="AS65" s="3"/>
      <c r="AT65" s="3"/>
      <c r="AU65" s="3"/>
      <c r="AV65" s="3"/>
      <c r="AW65" s="3"/>
      <c r="AX65" s="3"/>
    </row>
    <row r="66" ht="12.0" customHeight="1">
      <c r="A66" s="59"/>
      <c r="B66" s="59"/>
      <c r="C66" s="59"/>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9"/>
      <c r="AR66" s="59"/>
      <c r="AS66" s="3"/>
      <c r="AT66" s="3"/>
      <c r="AU66" s="3"/>
      <c r="AV66" s="3"/>
      <c r="AW66" s="3"/>
      <c r="AX66" s="3"/>
    </row>
    <row r="67" ht="12.0" customHeight="1">
      <c r="A67" s="512" t="s">
        <v>389</v>
      </c>
      <c r="B67" s="59"/>
      <c r="C67" s="59"/>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c r="AP67" s="59"/>
      <c r="AQ67" s="59"/>
      <c r="AR67" s="59"/>
      <c r="AS67" s="3"/>
      <c r="AT67" s="3"/>
      <c r="AU67" s="3"/>
      <c r="AV67" s="3"/>
      <c r="AW67" s="3"/>
      <c r="AX67" s="3"/>
    </row>
    <row r="68" ht="12.0" customHeight="1">
      <c r="A68" s="59"/>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c r="AP68" s="59"/>
      <c r="AQ68" s="59"/>
      <c r="AR68" s="59"/>
      <c r="AS68" s="3"/>
      <c r="AT68" s="3"/>
      <c r="AU68" s="3"/>
      <c r="AV68" s="3"/>
      <c r="AW68" s="3"/>
      <c r="AX68" s="3"/>
    </row>
    <row r="69" ht="12.0" customHeight="1">
      <c r="A69" s="59" t="s">
        <v>324</v>
      </c>
      <c r="B69" s="59"/>
      <c r="C69" s="59"/>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59"/>
      <c r="AM69" s="59"/>
      <c r="AN69" s="59"/>
      <c r="AO69" s="59"/>
      <c r="AP69" s="59"/>
      <c r="AQ69" s="59"/>
      <c r="AR69" s="59"/>
      <c r="AS69" s="3"/>
      <c r="AT69" s="3"/>
      <c r="AU69" s="3"/>
      <c r="AV69" s="3"/>
      <c r="AW69" s="3"/>
      <c r="AX69" s="3"/>
    </row>
    <row r="70" ht="12.0" customHeight="1">
      <c r="A70" s="59" t="s">
        <v>325</v>
      </c>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c r="AP70" s="59"/>
      <c r="AQ70" s="59"/>
      <c r="AR70" s="59"/>
      <c r="AS70" s="3"/>
      <c r="AT70" s="3"/>
      <c r="AU70" s="3"/>
      <c r="AV70" s="3"/>
      <c r="AW70" s="3"/>
      <c r="AX70" s="3"/>
    </row>
    <row r="71" ht="12.0" customHeight="1">
      <c r="A71" s="59"/>
      <c r="B71" s="59"/>
      <c r="C71" s="59"/>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59"/>
      <c r="AO71" s="59"/>
      <c r="AP71" s="59"/>
      <c r="AQ71" s="59"/>
      <c r="AR71" s="59"/>
      <c r="AS71" s="3"/>
      <c r="AT71" s="3"/>
      <c r="AU71" s="3"/>
      <c r="AV71" s="3"/>
      <c r="AW71" s="3"/>
      <c r="AX71" s="3"/>
    </row>
    <row r="72" ht="12.0" customHeight="1">
      <c r="A72" s="59" t="s">
        <v>326</v>
      </c>
      <c r="B72" s="59"/>
      <c r="C72" s="59"/>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N72" s="59"/>
      <c r="AO72" s="59"/>
      <c r="AP72" s="59"/>
      <c r="AQ72" s="59"/>
      <c r="AR72" s="59"/>
      <c r="AS72" s="3"/>
      <c r="AT72" s="3"/>
      <c r="AU72" s="3"/>
      <c r="AV72" s="3"/>
      <c r="AW72" s="3"/>
      <c r="AX72" s="3"/>
    </row>
    <row r="73" ht="12.0" customHeight="1">
      <c r="A73" s="59" t="s">
        <v>327</v>
      </c>
      <c r="B73" s="59"/>
      <c r="C73" s="59"/>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59"/>
      <c r="AK73" s="59"/>
      <c r="AL73" s="59"/>
      <c r="AM73" s="59"/>
      <c r="AN73" s="59"/>
      <c r="AO73" s="59"/>
      <c r="AP73" s="59"/>
      <c r="AQ73" s="59"/>
      <c r="AR73" s="59"/>
      <c r="AS73" s="3"/>
      <c r="AT73" s="3"/>
      <c r="AU73" s="3"/>
      <c r="AV73" s="3"/>
      <c r="AW73" s="3"/>
      <c r="AX73" s="3"/>
    </row>
    <row r="74" ht="12.0" customHeight="1">
      <c r="A74" s="59"/>
      <c r="B74" s="59"/>
      <c r="C74" s="59"/>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9"/>
      <c r="AR74" s="59"/>
      <c r="AS74" s="3"/>
      <c r="AT74" s="3"/>
      <c r="AU74" s="3"/>
      <c r="AV74" s="3"/>
      <c r="AW74" s="3"/>
      <c r="AX74" s="3"/>
    </row>
    <row r="75" ht="12.0" customHeight="1">
      <c r="A75" s="59" t="s">
        <v>328</v>
      </c>
      <c r="B75" s="59"/>
      <c r="C75" s="59"/>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c r="AJ75" s="59"/>
      <c r="AK75" s="59"/>
      <c r="AL75" s="59"/>
      <c r="AM75" s="59"/>
      <c r="AN75" s="59"/>
      <c r="AO75" s="59"/>
      <c r="AP75" s="59"/>
      <c r="AQ75" s="59"/>
      <c r="AR75" s="59"/>
      <c r="AS75" s="3"/>
      <c r="AT75" s="3"/>
      <c r="AU75" s="3"/>
      <c r="AV75" s="3"/>
      <c r="AW75" s="3"/>
      <c r="AX75" s="3"/>
    </row>
    <row r="76" ht="12.0" customHeight="1">
      <c r="A76" s="59" t="s">
        <v>329</v>
      </c>
      <c r="B76" s="59"/>
      <c r="C76" s="59"/>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c r="AJ76" s="59"/>
      <c r="AK76" s="59"/>
      <c r="AL76" s="59"/>
      <c r="AM76" s="59"/>
      <c r="AN76" s="59"/>
      <c r="AO76" s="59"/>
      <c r="AP76" s="59"/>
      <c r="AQ76" s="59"/>
      <c r="AR76" s="59"/>
      <c r="AS76" s="3"/>
      <c r="AT76" s="3"/>
      <c r="AU76" s="3"/>
      <c r="AV76" s="3"/>
      <c r="AW76" s="3"/>
      <c r="AX76" s="3"/>
    </row>
    <row r="77" ht="12.0" customHeight="1">
      <c r="A77" s="59" t="s">
        <v>330</v>
      </c>
      <c r="B77" s="59"/>
      <c r="C77" s="59"/>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c r="AJ77" s="59"/>
      <c r="AK77" s="59"/>
      <c r="AL77" s="59"/>
      <c r="AM77" s="59"/>
      <c r="AN77" s="59"/>
      <c r="AO77" s="59"/>
      <c r="AP77" s="59"/>
      <c r="AQ77" s="59"/>
      <c r="AR77" s="59"/>
      <c r="AS77" s="3"/>
      <c r="AT77" s="3"/>
      <c r="AU77" s="3"/>
      <c r="AV77" s="3"/>
      <c r="AW77" s="3"/>
      <c r="AX77" s="3"/>
    </row>
    <row r="78" ht="12.0" customHeight="1">
      <c r="A78" s="59" t="s">
        <v>331</v>
      </c>
      <c r="B78" s="59"/>
      <c r="C78" s="59"/>
      <c r="D78" s="59"/>
      <c r="E78" s="59"/>
      <c r="F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9"/>
      <c r="AR78" s="59"/>
      <c r="AS78" s="3"/>
      <c r="AT78" s="3"/>
      <c r="AU78" s="3"/>
      <c r="AV78" s="3"/>
      <c r="AW78" s="3"/>
      <c r="AX78" s="3"/>
    </row>
    <row r="79" ht="12.0" customHeight="1">
      <c r="A79" s="59" t="s">
        <v>332</v>
      </c>
      <c r="B79" s="59"/>
      <c r="C79" s="59"/>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59"/>
      <c r="AK79" s="59"/>
      <c r="AL79" s="59"/>
      <c r="AM79" s="59"/>
      <c r="AN79" s="59"/>
      <c r="AO79" s="59"/>
      <c r="AP79" s="59"/>
      <c r="AQ79" s="59"/>
      <c r="AR79" s="59"/>
      <c r="AS79" s="3"/>
      <c r="AT79" s="3"/>
      <c r="AU79" s="3"/>
      <c r="AV79" s="3"/>
      <c r="AW79" s="3"/>
      <c r="AX79" s="3"/>
    </row>
    <row r="80" ht="12.0" customHeight="1">
      <c r="A80" s="59"/>
      <c r="B80" s="59"/>
      <c r="C80" s="59"/>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9"/>
      <c r="AR80" s="59"/>
      <c r="AS80" s="3"/>
      <c r="AT80" s="3"/>
      <c r="AU80" s="3"/>
      <c r="AV80" s="3"/>
      <c r="AW80" s="3"/>
      <c r="AX80" s="3"/>
    </row>
    <row r="81" ht="12.0" customHeight="1">
      <c r="A81" s="513"/>
      <c r="B81" s="59" t="s">
        <v>333</v>
      </c>
      <c r="C81" s="59"/>
      <c r="D81" s="59"/>
      <c r="E81" s="59"/>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c r="AR81" s="59"/>
      <c r="AS81" s="3"/>
      <c r="AT81" s="3"/>
      <c r="AU81" s="3"/>
      <c r="AV81" s="3"/>
      <c r="AW81" s="3"/>
      <c r="AX81" s="3"/>
    </row>
    <row r="82" ht="12.0" customHeight="1">
      <c r="A82" s="59"/>
      <c r="B82" s="59"/>
      <c r="C82" s="59"/>
      <c r="D82" s="59"/>
      <c r="E82" s="59"/>
      <c r="F82" s="59"/>
      <c r="G82" s="59"/>
      <c r="H82" s="59"/>
      <c r="I82" s="59"/>
      <c r="J82" s="59"/>
      <c r="K82" s="59"/>
      <c r="L82" s="59"/>
      <c r="M82" s="59"/>
      <c r="N82" s="59"/>
      <c r="O82" s="59"/>
      <c r="P82" s="59"/>
      <c r="Q82" s="59"/>
      <c r="R82" s="59"/>
      <c r="S82" s="59"/>
      <c r="T82" s="59"/>
      <c r="U82" s="59"/>
      <c r="V82" s="59"/>
      <c r="W82" s="59"/>
      <c r="X82" s="59"/>
      <c r="Y82" s="59"/>
      <c r="Z82" s="59"/>
      <c r="AA82" s="59"/>
      <c r="AB82" s="59"/>
      <c r="AC82" s="59"/>
      <c r="AD82" s="59"/>
      <c r="AE82" s="59"/>
      <c r="AF82" s="59"/>
      <c r="AG82" s="59"/>
      <c r="AH82" s="59"/>
      <c r="AI82" s="59"/>
      <c r="AJ82" s="59"/>
      <c r="AK82" s="59"/>
      <c r="AL82" s="59"/>
      <c r="AM82" s="59"/>
      <c r="AN82" s="59"/>
      <c r="AO82" s="59"/>
      <c r="AP82" s="59"/>
      <c r="AQ82" s="59"/>
      <c r="AR82" s="59"/>
      <c r="AS82" s="3"/>
      <c r="AT82" s="3"/>
      <c r="AU82" s="3"/>
      <c r="AV82" s="3"/>
      <c r="AW82" s="3"/>
      <c r="AX82" s="3"/>
    </row>
    <row r="83" ht="12.0" customHeight="1">
      <c r="A83" s="59"/>
      <c r="B83" s="59" t="s">
        <v>334</v>
      </c>
      <c r="C83" s="59"/>
      <c r="D83" s="59"/>
      <c r="E83" s="59"/>
      <c r="F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83" s="59"/>
      <c r="AN83" s="59"/>
      <c r="AO83" s="59"/>
      <c r="AP83" s="59"/>
      <c r="AQ83" s="59"/>
      <c r="AR83" s="59"/>
      <c r="AS83" s="3"/>
      <c r="AT83" s="3"/>
      <c r="AU83" s="3"/>
      <c r="AV83" s="3"/>
      <c r="AW83" s="3"/>
      <c r="AX83" s="3"/>
    </row>
    <row r="84" ht="12.0" customHeight="1">
      <c r="A84" s="59"/>
      <c r="B84" s="59"/>
      <c r="C84" s="59"/>
      <c r="D84" s="59"/>
      <c r="E84" s="59"/>
      <c r="F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c r="AS84" s="3"/>
      <c r="AT84" s="3"/>
      <c r="AU84" s="3"/>
      <c r="AV84" s="3"/>
      <c r="AW84" s="3"/>
      <c r="AX84" s="3"/>
    </row>
    <row r="85" ht="12.0" customHeight="1">
      <c r="A85" s="59"/>
      <c r="B85" s="59"/>
      <c r="C85" s="59"/>
      <c r="D85" s="59"/>
      <c r="E85" s="59"/>
      <c r="F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c r="AS85" s="3"/>
      <c r="AT85" s="3"/>
      <c r="AU85" s="3"/>
      <c r="AV85" s="3"/>
      <c r="AW85" s="3"/>
      <c r="AX85" s="3"/>
    </row>
    <row r="86" ht="12.0" customHeight="1">
      <c r="A86" s="59"/>
      <c r="B86" s="59"/>
      <c r="C86" s="59"/>
      <c r="D86" s="59"/>
      <c r="E86" s="59"/>
      <c r="F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c r="AS86" s="3"/>
      <c r="AT86" s="3"/>
      <c r="AU86" s="3"/>
      <c r="AV86" s="3"/>
      <c r="AW86" s="3"/>
      <c r="AX86" s="3"/>
    </row>
    <row r="87" ht="12.0" customHeight="1">
      <c r="A87" s="59"/>
      <c r="B87" s="59"/>
      <c r="C87" s="59"/>
      <c r="D87" s="59"/>
      <c r="E87" s="59"/>
      <c r="F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c r="AR87" s="59"/>
      <c r="AS87" s="3"/>
      <c r="AT87" s="3"/>
      <c r="AU87" s="3"/>
      <c r="AV87" s="3"/>
      <c r="AW87" s="3"/>
      <c r="AX87" s="3"/>
    </row>
    <row r="88" ht="12.0" customHeight="1">
      <c r="A88" s="59"/>
      <c r="B88" s="59"/>
      <c r="C88" s="59"/>
      <c r="D88" s="59"/>
      <c r="E88" s="59"/>
      <c r="F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9"/>
      <c r="AR88" s="59"/>
      <c r="AS88" s="3"/>
      <c r="AT88" s="3"/>
      <c r="AU88" s="3"/>
      <c r="AV88" s="3"/>
      <c r="AW88" s="3"/>
      <c r="AX88" s="3"/>
    </row>
    <row r="89" ht="12.0" customHeight="1">
      <c r="A89" s="59"/>
      <c r="B89" s="59"/>
      <c r="C89" s="59"/>
      <c r="D89" s="59"/>
      <c r="E89" s="59"/>
      <c r="F89" s="59"/>
      <c r="G89" s="59"/>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c r="AQ89" s="59"/>
      <c r="AR89" s="59"/>
      <c r="AS89" s="3"/>
      <c r="AT89" s="3"/>
      <c r="AU89" s="3"/>
      <c r="AV89" s="3"/>
      <c r="AW89" s="3"/>
      <c r="AX89" s="3"/>
    </row>
    <row r="90" ht="12.0" customHeight="1">
      <c r="A90" s="59"/>
      <c r="B90" s="59"/>
      <c r="C90" s="59"/>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c r="AS90" s="3"/>
      <c r="AT90" s="3"/>
      <c r="AU90" s="3"/>
      <c r="AV90" s="3"/>
      <c r="AW90" s="3"/>
      <c r="AX90" s="3"/>
    </row>
    <row r="91" ht="12.0" customHeight="1">
      <c r="A91" s="59"/>
      <c r="B91" s="59"/>
      <c r="C91" s="59"/>
      <c r="D91" s="59"/>
      <c r="E91" s="59"/>
      <c r="F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c r="AF91" s="59"/>
      <c r="AG91" s="59"/>
      <c r="AH91" s="59"/>
      <c r="AI91" s="59"/>
      <c r="AJ91" s="59"/>
      <c r="AK91" s="59"/>
      <c r="AL91" s="59"/>
      <c r="AM91" s="59"/>
      <c r="AN91" s="59"/>
      <c r="AO91" s="59"/>
      <c r="AP91" s="59"/>
      <c r="AQ91" s="59"/>
      <c r="AR91" s="59"/>
      <c r="AS91" s="3"/>
      <c r="AT91" s="3"/>
      <c r="AU91" s="3"/>
      <c r="AV91" s="3"/>
      <c r="AW91" s="3"/>
      <c r="AX91" s="3"/>
    </row>
    <row r="92" ht="12.0" customHeight="1">
      <c r="A92" s="59"/>
      <c r="B92" s="59"/>
      <c r="C92" s="59"/>
      <c r="D92" s="59"/>
      <c r="E92" s="59"/>
      <c r="F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c r="AR92" s="59"/>
      <c r="AS92" s="3"/>
      <c r="AT92" s="3"/>
      <c r="AU92" s="3"/>
      <c r="AV92" s="3"/>
      <c r="AW92" s="3"/>
      <c r="AX92" s="3"/>
    </row>
    <row r="93" ht="12.0" customHeight="1">
      <c r="A93" s="59"/>
      <c r="B93" s="59"/>
      <c r="C93" s="59"/>
      <c r="D93" s="59"/>
      <c r="E93" s="59"/>
      <c r="F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c r="AR93" s="59"/>
      <c r="AS93" s="3"/>
      <c r="AT93" s="3"/>
      <c r="AU93" s="3"/>
      <c r="AV93" s="3"/>
      <c r="AW93" s="3"/>
      <c r="AX93" s="3"/>
    </row>
    <row r="94" ht="12.0" customHeight="1">
      <c r="A94" s="59"/>
      <c r="B94" s="59"/>
      <c r="C94" s="59"/>
      <c r="D94" s="59"/>
      <c r="E94" s="59"/>
      <c r="F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c r="AJ94" s="59"/>
      <c r="AK94" s="59"/>
      <c r="AL94" s="59"/>
      <c r="AM94" s="59"/>
      <c r="AN94" s="59"/>
      <c r="AO94" s="59"/>
      <c r="AP94" s="59"/>
      <c r="AQ94" s="59"/>
      <c r="AR94" s="59"/>
      <c r="AS94" s="3"/>
      <c r="AT94" s="3"/>
      <c r="AU94" s="3"/>
      <c r="AV94" s="3"/>
      <c r="AW94" s="3"/>
      <c r="AX94" s="3"/>
    </row>
    <row r="95" ht="12.0" customHeight="1">
      <c r="A95" s="59"/>
      <c r="B95" s="59"/>
      <c r="C95" s="59"/>
      <c r="D95" s="59"/>
      <c r="E95" s="59"/>
      <c r="F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c r="AJ95" s="59"/>
      <c r="AK95" s="59"/>
      <c r="AL95" s="59"/>
      <c r="AM95" s="59"/>
      <c r="AN95" s="59"/>
      <c r="AO95" s="59"/>
      <c r="AP95" s="59"/>
      <c r="AQ95" s="59"/>
      <c r="AR95" s="59"/>
      <c r="AS95" s="3"/>
      <c r="AT95" s="3"/>
      <c r="AU95" s="3"/>
      <c r="AV95" s="3"/>
      <c r="AW95" s="3"/>
      <c r="AX95" s="3"/>
    </row>
    <row r="96" ht="12.0" customHeight="1">
      <c r="A96" s="59"/>
      <c r="B96" s="59"/>
      <c r="C96" s="59"/>
      <c r="D96" s="59"/>
      <c r="E96" s="59"/>
      <c r="F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c r="AQ96" s="59"/>
      <c r="AR96" s="59"/>
      <c r="AS96" s="3"/>
      <c r="AT96" s="3"/>
      <c r="AU96" s="3"/>
      <c r="AV96" s="3"/>
      <c r="AW96" s="3"/>
      <c r="AX96" s="3"/>
    </row>
    <row r="97" ht="12.0" customHeight="1">
      <c r="A97" s="59"/>
      <c r="B97" s="59"/>
      <c r="C97" s="59"/>
      <c r="D97" s="59"/>
      <c r="E97" s="59"/>
      <c r="F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c r="AM97" s="59"/>
      <c r="AN97" s="59"/>
      <c r="AO97" s="59"/>
      <c r="AP97" s="59"/>
      <c r="AQ97" s="59"/>
      <c r="AR97" s="59"/>
      <c r="AS97" s="3"/>
      <c r="AT97" s="3"/>
      <c r="AU97" s="3"/>
      <c r="AV97" s="3"/>
      <c r="AW97" s="3"/>
      <c r="AX97" s="3"/>
    </row>
    <row r="98" ht="12.0" customHeight="1">
      <c r="A98" s="59"/>
      <c r="B98" s="59"/>
      <c r="C98" s="59"/>
      <c r="D98" s="59"/>
      <c r="E98" s="59"/>
      <c r="F98" s="59"/>
      <c r="G98" s="59"/>
      <c r="H98" s="59"/>
      <c r="I98" s="59"/>
      <c r="J98" s="59"/>
      <c r="K98" s="59"/>
      <c r="L98" s="59"/>
      <c r="M98" s="59"/>
      <c r="N98" s="59"/>
      <c r="O98" s="59"/>
      <c r="P98" s="59"/>
      <c r="Q98" s="59"/>
      <c r="R98" s="59"/>
      <c r="S98" s="59"/>
      <c r="T98" s="59"/>
      <c r="U98" s="59"/>
      <c r="V98" s="59"/>
      <c r="W98" s="59"/>
      <c r="X98" s="59"/>
      <c r="Y98" s="59"/>
      <c r="Z98" s="59"/>
      <c r="AA98" s="59"/>
      <c r="AB98" s="59"/>
      <c r="AC98" s="59"/>
      <c r="AD98" s="59"/>
      <c r="AE98" s="59"/>
      <c r="AF98" s="59"/>
      <c r="AG98" s="59"/>
      <c r="AH98" s="59"/>
      <c r="AI98" s="59"/>
      <c r="AJ98" s="59"/>
      <c r="AK98" s="59"/>
      <c r="AL98" s="59"/>
      <c r="AM98" s="59"/>
      <c r="AN98" s="59"/>
      <c r="AO98" s="59"/>
      <c r="AP98" s="59"/>
      <c r="AQ98" s="59"/>
      <c r="AR98" s="59"/>
      <c r="AS98" s="3"/>
      <c r="AT98" s="3"/>
      <c r="AU98" s="3"/>
      <c r="AV98" s="3"/>
      <c r="AW98" s="3"/>
      <c r="AX98" s="3"/>
    </row>
    <row r="99" ht="12.0" customHeight="1">
      <c r="A99" s="59"/>
      <c r="B99" s="59"/>
      <c r="C99" s="59"/>
      <c r="D99" s="59"/>
      <c r="E99" s="59"/>
      <c r="F99" s="59"/>
      <c r="G99" s="59"/>
      <c r="H99" s="59"/>
      <c r="I99" s="59"/>
      <c r="J99" s="59"/>
      <c r="K99" s="59"/>
      <c r="L99" s="59"/>
      <c r="M99" s="59"/>
      <c r="N99" s="59"/>
      <c r="O99" s="59"/>
      <c r="P99" s="59"/>
      <c r="Q99" s="59"/>
      <c r="R99" s="59"/>
      <c r="S99" s="59"/>
      <c r="T99" s="59"/>
      <c r="U99" s="59"/>
      <c r="V99" s="59"/>
      <c r="W99" s="59"/>
      <c r="X99" s="59"/>
      <c r="Y99" s="59"/>
      <c r="Z99" s="59"/>
      <c r="AA99" s="59"/>
      <c r="AB99" s="59"/>
      <c r="AC99" s="59"/>
      <c r="AD99" s="59"/>
      <c r="AE99" s="59"/>
      <c r="AF99" s="59"/>
      <c r="AG99" s="59"/>
      <c r="AH99" s="59"/>
      <c r="AI99" s="59"/>
      <c r="AJ99" s="59"/>
      <c r="AK99" s="59"/>
      <c r="AL99" s="59"/>
      <c r="AM99" s="59"/>
      <c r="AN99" s="59"/>
      <c r="AO99" s="59"/>
      <c r="AP99" s="59"/>
      <c r="AQ99" s="59"/>
      <c r="AR99" s="59"/>
      <c r="AS99" s="3"/>
      <c r="AT99" s="3"/>
      <c r="AU99" s="3"/>
      <c r="AV99" s="3"/>
      <c r="AW99" s="3"/>
      <c r="AX99" s="3"/>
    </row>
    <row r="100" ht="12.0" customHeight="1">
      <c r="A100" s="59"/>
      <c r="B100" s="59"/>
      <c r="C100" s="59"/>
      <c r="D100" s="59"/>
      <c r="E100" s="59"/>
      <c r="F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59"/>
      <c r="AQ100" s="59"/>
      <c r="AR100" s="59"/>
      <c r="AS100" s="3"/>
      <c r="AT100" s="3"/>
      <c r="AU100" s="3"/>
      <c r="AV100" s="3"/>
      <c r="AW100" s="3"/>
      <c r="AX100" s="3"/>
    </row>
    <row r="101" ht="12.0" customHeight="1">
      <c r="A101" s="59"/>
      <c r="B101" s="59"/>
      <c r="C101" s="59"/>
      <c r="D101" s="59"/>
      <c r="E101" s="59"/>
      <c r="F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c r="AH101" s="59"/>
      <c r="AI101" s="59"/>
      <c r="AJ101" s="59"/>
      <c r="AK101" s="59"/>
      <c r="AL101" s="59"/>
      <c r="AM101" s="59"/>
      <c r="AN101" s="59"/>
      <c r="AO101" s="59"/>
      <c r="AP101" s="59"/>
      <c r="AQ101" s="59"/>
      <c r="AR101" s="59"/>
      <c r="AS101" s="3"/>
      <c r="AT101" s="3"/>
      <c r="AU101" s="3"/>
      <c r="AV101" s="3"/>
      <c r="AW101" s="3"/>
      <c r="AX101" s="3"/>
    </row>
    <row r="102" ht="12.0" customHeight="1">
      <c r="A102" s="59"/>
      <c r="B102" s="59"/>
      <c r="C102" s="59"/>
      <c r="D102" s="59"/>
      <c r="E102" s="59"/>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c r="AH102" s="59"/>
      <c r="AI102" s="59"/>
      <c r="AJ102" s="59"/>
      <c r="AK102" s="59"/>
      <c r="AL102" s="59"/>
      <c r="AM102" s="59"/>
      <c r="AN102" s="59"/>
      <c r="AO102" s="59"/>
      <c r="AP102" s="59"/>
      <c r="AQ102" s="59"/>
      <c r="AR102" s="59"/>
      <c r="AS102" s="3"/>
      <c r="AT102" s="3"/>
      <c r="AU102" s="3"/>
      <c r="AV102" s="3"/>
      <c r="AW102" s="3"/>
      <c r="AX102" s="3"/>
    </row>
    <row r="103" ht="12.0" customHeight="1">
      <c r="A103" s="59"/>
      <c r="B103" s="59"/>
      <c r="C103" s="59"/>
      <c r="D103" s="59"/>
      <c r="E103" s="59"/>
      <c r="F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9"/>
      <c r="AJ103" s="59"/>
      <c r="AK103" s="59"/>
      <c r="AL103" s="59"/>
      <c r="AM103" s="59"/>
      <c r="AN103" s="59"/>
      <c r="AO103" s="59"/>
      <c r="AP103" s="59"/>
      <c r="AQ103" s="59"/>
      <c r="AR103" s="59"/>
      <c r="AS103" s="3"/>
      <c r="AT103" s="3"/>
      <c r="AU103" s="3"/>
      <c r="AV103" s="3"/>
      <c r="AW103" s="3"/>
      <c r="AX103" s="3"/>
    </row>
    <row r="104" ht="12.0" customHeight="1">
      <c r="A104" s="59"/>
      <c r="B104" s="59"/>
      <c r="C104" s="59"/>
      <c r="D104" s="59"/>
      <c r="E104" s="59"/>
      <c r="F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c r="AR104" s="59"/>
      <c r="AS104" s="3"/>
      <c r="AT104" s="3"/>
      <c r="AU104" s="3"/>
      <c r="AV104" s="3"/>
      <c r="AW104" s="3"/>
      <c r="AX104" s="3"/>
    </row>
    <row r="105" ht="12.0" customHeight="1">
      <c r="A105" s="59"/>
      <c r="B105" s="59"/>
      <c r="C105" s="59"/>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c r="AL105" s="59"/>
      <c r="AM105" s="59"/>
      <c r="AN105" s="59"/>
      <c r="AO105" s="59"/>
      <c r="AP105" s="59"/>
      <c r="AQ105" s="59"/>
      <c r="AR105" s="59"/>
      <c r="AS105" s="3"/>
      <c r="AT105" s="3"/>
      <c r="AU105" s="3"/>
      <c r="AV105" s="3"/>
      <c r="AW105" s="3"/>
      <c r="AX105" s="3"/>
    </row>
    <row r="106" ht="12.0" customHeight="1">
      <c r="A106" s="59"/>
      <c r="B106" s="59"/>
      <c r="C106" s="59"/>
      <c r="D106" s="59"/>
      <c r="E106" s="59"/>
      <c r="F106" s="59"/>
      <c r="G106" s="59"/>
      <c r="H106" s="59"/>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c r="AH106" s="59"/>
      <c r="AI106" s="59"/>
      <c r="AJ106" s="59"/>
      <c r="AK106" s="59"/>
      <c r="AL106" s="59"/>
      <c r="AM106" s="59"/>
      <c r="AN106" s="59"/>
      <c r="AO106" s="59"/>
      <c r="AP106" s="59"/>
      <c r="AQ106" s="59"/>
      <c r="AR106" s="59"/>
      <c r="AS106" s="3"/>
      <c r="AT106" s="3"/>
      <c r="AU106" s="3"/>
      <c r="AV106" s="3"/>
      <c r="AW106" s="3"/>
      <c r="AX106" s="3"/>
    </row>
    <row r="107" ht="12.0" customHeight="1">
      <c r="A107" s="59"/>
      <c r="B107" s="59"/>
      <c r="C107" s="59"/>
      <c r="D107" s="59"/>
      <c r="E107" s="59"/>
      <c r="F107" s="59"/>
      <c r="G107" s="59"/>
      <c r="H107" s="59"/>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c r="AF107" s="59"/>
      <c r="AG107" s="59"/>
      <c r="AH107" s="59"/>
      <c r="AI107" s="59"/>
      <c r="AJ107" s="59"/>
      <c r="AK107" s="59"/>
      <c r="AL107" s="59"/>
      <c r="AM107" s="59"/>
      <c r="AN107" s="59"/>
      <c r="AO107" s="59"/>
      <c r="AP107" s="59"/>
      <c r="AQ107" s="59"/>
      <c r="AR107" s="59"/>
      <c r="AS107" s="3"/>
      <c r="AT107" s="3"/>
      <c r="AU107" s="3"/>
      <c r="AV107" s="3"/>
      <c r="AW107" s="3"/>
      <c r="AX107" s="3"/>
    </row>
    <row r="108" ht="12.0" customHeight="1">
      <c r="A108" s="59"/>
      <c r="B108" s="59"/>
      <c r="C108" s="59"/>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E108" s="59"/>
      <c r="AF108" s="59"/>
      <c r="AG108" s="59"/>
      <c r="AH108" s="59"/>
      <c r="AI108" s="59"/>
      <c r="AJ108" s="59"/>
      <c r="AK108" s="59"/>
      <c r="AL108" s="59"/>
      <c r="AM108" s="59"/>
      <c r="AN108" s="59"/>
      <c r="AO108" s="59"/>
      <c r="AP108" s="59"/>
      <c r="AQ108" s="59"/>
      <c r="AR108" s="59"/>
      <c r="AS108" s="3"/>
      <c r="AT108" s="3"/>
      <c r="AU108" s="3"/>
      <c r="AV108" s="3"/>
      <c r="AW108" s="3"/>
      <c r="AX108" s="3"/>
    </row>
    <row r="109" ht="12.0" customHeight="1">
      <c r="A109" s="59"/>
      <c r="B109" s="59"/>
      <c r="C109" s="59"/>
      <c r="D109" s="59"/>
      <c r="E109" s="59"/>
      <c r="F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c r="AE109" s="59"/>
      <c r="AF109" s="59"/>
      <c r="AG109" s="59"/>
      <c r="AH109" s="59"/>
      <c r="AI109" s="59"/>
      <c r="AJ109" s="59"/>
      <c r="AK109" s="59"/>
      <c r="AL109" s="59"/>
      <c r="AM109" s="59"/>
      <c r="AN109" s="59"/>
      <c r="AO109" s="59"/>
      <c r="AP109" s="59"/>
      <c r="AQ109" s="59"/>
      <c r="AR109" s="59"/>
      <c r="AS109" s="3"/>
      <c r="AT109" s="3"/>
      <c r="AU109" s="3"/>
      <c r="AV109" s="3"/>
      <c r="AW109" s="3"/>
      <c r="AX109" s="3"/>
    </row>
    <row r="110" ht="12.0" customHeight="1">
      <c r="A110" s="59"/>
      <c r="B110" s="59"/>
      <c r="C110" s="59"/>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c r="AH110" s="59"/>
      <c r="AI110" s="59"/>
      <c r="AJ110" s="59"/>
      <c r="AK110" s="59"/>
      <c r="AL110" s="59"/>
      <c r="AM110" s="59"/>
      <c r="AN110" s="59"/>
      <c r="AO110" s="59"/>
      <c r="AP110" s="59"/>
      <c r="AQ110" s="59"/>
      <c r="AR110" s="59"/>
      <c r="AS110" s="3"/>
      <c r="AT110" s="3"/>
      <c r="AU110" s="3"/>
      <c r="AV110" s="3"/>
      <c r="AW110" s="3"/>
      <c r="AX110" s="3"/>
    </row>
    <row r="111" ht="12.0" customHeight="1">
      <c r="A111" s="59"/>
      <c r="B111" s="59"/>
      <c r="C111" s="59"/>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c r="AH111" s="59"/>
      <c r="AI111" s="59"/>
      <c r="AJ111" s="59"/>
      <c r="AK111" s="59"/>
      <c r="AL111" s="59"/>
      <c r="AM111" s="59"/>
      <c r="AN111" s="59"/>
      <c r="AO111" s="59"/>
      <c r="AP111" s="59"/>
      <c r="AQ111" s="59"/>
      <c r="AR111" s="59"/>
      <c r="AS111" s="3"/>
      <c r="AT111" s="3"/>
      <c r="AU111" s="3"/>
      <c r="AV111" s="3"/>
      <c r="AW111" s="3"/>
      <c r="AX111" s="3"/>
    </row>
    <row r="112" ht="12.0" customHeight="1">
      <c r="A112" s="59"/>
      <c r="B112" s="59"/>
      <c r="C112" s="59"/>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9"/>
      <c r="AM112" s="59"/>
      <c r="AN112" s="59"/>
      <c r="AO112" s="59"/>
      <c r="AP112" s="59"/>
      <c r="AQ112" s="59"/>
      <c r="AR112" s="59"/>
      <c r="AS112" s="3"/>
      <c r="AT112" s="3"/>
      <c r="AU112" s="3"/>
      <c r="AV112" s="3"/>
      <c r="AW112" s="3"/>
      <c r="AX112" s="3"/>
    </row>
    <row r="113" ht="12.0" customHeight="1">
      <c r="A113" s="59"/>
      <c r="B113" s="59"/>
      <c r="C113" s="59"/>
      <c r="D113" s="59"/>
      <c r="E113" s="59"/>
      <c r="F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E113" s="59"/>
      <c r="AF113" s="59"/>
      <c r="AG113" s="59"/>
      <c r="AH113" s="59"/>
      <c r="AI113" s="59"/>
      <c r="AJ113" s="59"/>
      <c r="AK113" s="59"/>
      <c r="AL113" s="59"/>
      <c r="AM113" s="59"/>
      <c r="AN113" s="59"/>
      <c r="AO113" s="59"/>
      <c r="AP113" s="59"/>
      <c r="AQ113" s="59"/>
      <c r="AR113" s="59"/>
      <c r="AS113" s="3"/>
      <c r="AT113" s="3"/>
      <c r="AU113" s="3"/>
      <c r="AV113" s="3"/>
      <c r="AW113" s="3"/>
      <c r="AX113" s="3"/>
    </row>
    <row r="114" ht="12.0" customHeight="1">
      <c r="A114" s="59"/>
      <c r="B114" s="59"/>
      <c r="C114" s="59"/>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c r="AH114" s="59"/>
      <c r="AI114" s="59"/>
      <c r="AJ114" s="59"/>
      <c r="AK114" s="59"/>
      <c r="AL114" s="59"/>
      <c r="AM114" s="59"/>
      <c r="AN114" s="59"/>
      <c r="AO114" s="59"/>
      <c r="AP114" s="59"/>
      <c r="AQ114" s="59"/>
      <c r="AR114" s="59"/>
      <c r="AS114" s="3"/>
      <c r="AT114" s="3"/>
      <c r="AU114" s="3"/>
      <c r="AV114" s="3"/>
      <c r="AW114" s="3"/>
      <c r="AX114" s="3"/>
    </row>
    <row r="115" ht="12.0" customHeight="1">
      <c r="A115" s="59"/>
      <c r="B115" s="59"/>
      <c r="C115" s="59"/>
      <c r="D115" s="59"/>
      <c r="E115" s="59"/>
      <c r="F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c r="AH115" s="59"/>
      <c r="AI115" s="59"/>
      <c r="AJ115" s="59"/>
      <c r="AK115" s="59"/>
      <c r="AL115" s="59"/>
      <c r="AM115" s="59"/>
      <c r="AN115" s="59"/>
      <c r="AO115" s="59"/>
      <c r="AP115" s="59"/>
      <c r="AQ115" s="59"/>
      <c r="AR115" s="59"/>
      <c r="AS115" s="3"/>
      <c r="AT115" s="3"/>
      <c r="AU115" s="3"/>
      <c r="AV115" s="3"/>
      <c r="AW115" s="3"/>
      <c r="AX115" s="3"/>
    </row>
    <row r="116" ht="12.0" customHeight="1">
      <c r="A116" s="59"/>
      <c r="B116" s="59"/>
      <c r="C116" s="59"/>
      <c r="D116" s="59"/>
      <c r="E116" s="59"/>
      <c r="F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9"/>
      <c r="AR116" s="59"/>
      <c r="AS116" s="3"/>
      <c r="AT116" s="3"/>
      <c r="AU116" s="3"/>
      <c r="AV116" s="3"/>
      <c r="AW116" s="3"/>
      <c r="AX116" s="3"/>
    </row>
    <row r="117" ht="12.0" customHeight="1">
      <c r="A117" s="59"/>
      <c r="B117" s="59"/>
      <c r="C117" s="59"/>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c r="AJ117" s="59"/>
      <c r="AK117" s="59"/>
      <c r="AL117" s="59"/>
      <c r="AM117" s="59"/>
      <c r="AN117" s="59"/>
      <c r="AO117" s="59"/>
      <c r="AP117" s="59"/>
      <c r="AQ117" s="59"/>
      <c r="AR117" s="59"/>
      <c r="AS117" s="3"/>
      <c r="AT117" s="3"/>
      <c r="AU117" s="3"/>
      <c r="AV117" s="3"/>
      <c r="AW117" s="3"/>
      <c r="AX117" s="3"/>
    </row>
    <row r="118" ht="12.0" customHeight="1">
      <c r="A118" s="59"/>
      <c r="B118" s="59"/>
      <c r="C118" s="59"/>
      <c r="D118" s="59"/>
      <c r="E118" s="59"/>
      <c r="F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c r="AJ118" s="59"/>
      <c r="AK118" s="59"/>
      <c r="AL118" s="59"/>
      <c r="AM118" s="59"/>
      <c r="AN118" s="59"/>
      <c r="AO118" s="59"/>
      <c r="AP118" s="59"/>
      <c r="AQ118" s="59"/>
      <c r="AR118" s="59"/>
      <c r="AS118" s="3"/>
      <c r="AT118" s="3"/>
      <c r="AU118" s="3"/>
      <c r="AV118" s="3"/>
      <c r="AW118" s="3"/>
      <c r="AX118" s="3"/>
    </row>
    <row r="119" ht="12.0" customHeight="1">
      <c r="A119" s="59"/>
      <c r="B119" s="59"/>
      <c r="C119" s="59"/>
      <c r="D119" s="59"/>
      <c r="E119" s="59"/>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59"/>
      <c r="AL119" s="59"/>
      <c r="AM119" s="59"/>
      <c r="AN119" s="59"/>
      <c r="AO119" s="59"/>
      <c r="AP119" s="59"/>
      <c r="AQ119" s="59"/>
      <c r="AR119" s="59"/>
      <c r="AS119" s="3"/>
      <c r="AT119" s="3"/>
      <c r="AU119" s="3"/>
      <c r="AV119" s="3"/>
      <c r="AW119" s="3"/>
      <c r="AX119" s="3"/>
    </row>
    <row r="120" ht="12.0" customHeight="1">
      <c r="A120" s="59"/>
      <c r="B120" s="59"/>
      <c r="C120" s="59"/>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c r="AJ120" s="59"/>
      <c r="AK120" s="59"/>
      <c r="AL120" s="59"/>
      <c r="AM120" s="59"/>
      <c r="AN120" s="59"/>
      <c r="AO120" s="59"/>
      <c r="AP120" s="59"/>
      <c r="AQ120" s="59"/>
      <c r="AR120" s="59"/>
      <c r="AS120" s="3"/>
      <c r="AT120" s="3"/>
      <c r="AU120" s="3"/>
      <c r="AV120" s="3"/>
      <c r="AW120" s="3"/>
      <c r="AX120" s="3"/>
    </row>
    <row r="121" ht="12.0" customHeight="1">
      <c r="A121" s="59"/>
      <c r="B121" s="59"/>
      <c r="C121" s="59"/>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c r="AJ121" s="59"/>
      <c r="AK121" s="59"/>
      <c r="AL121" s="59"/>
      <c r="AM121" s="59"/>
      <c r="AN121" s="59"/>
      <c r="AO121" s="59"/>
      <c r="AP121" s="59"/>
      <c r="AQ121" s="59"/>
      <c r="AR121" s="59"/>
      <c r="AS121" s="3"/>
      <c r="AT121" s="3"/>
      <c r="AU121" s="3"/>
      <c r="AV121" s="3"/>
      <c r="AW121" s="3"/>
      <c r="AX121" s="3"/>
    </row>
    <row r="122" ht="12.0" customHeight="1">
      <c r="A122" s="59"/>
      <c r="B122" s="59"/>
      <c r="C122" s="59"/>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c r="AH122" s="59"/>
      <c r="AI122" s="59"/>
      <c r="AJ122" s="59"/>
      <c r="AK122" s="59"/>
      <c r="AL122" s="59"/>
      <c r="AM122" s="59"/>
      <c r="AN122" s="59"/>
      <c r="AO122" s="59"/>
      <c r="AP122" s="59"/>
      <c r="AQ122" s="59"/>
      <c r="AR122" s="59"/>
      <c r="AS122" s="3"/>
      <c r="AT122" s="3"/>
      <c r="AU122" s="3"/>
      <c r="AV122" s="3"/>
      <c r="AW122" s="3"/>
      <c r="AX122" s="3"/>
    </row>
    <row r="123" ht="12.0" customHeight="1">
      <c r="A123" s="59"/>
      <c r="B123" s="59"/>
      <c r="C123" s="59"/>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c r="AH123" s="59"/>
      <c r="AI123" s="59"/>
      <c r="AJ123" s="59"/>
      <c r="AK123" s="59"/>
      <c r="AL123" s="59"/>
      <c r="AM123" s="59"/>
      <c r="AN123" s="59"/>
      <c r="AO123" s="59"/>
      <c r="AP123" s="59"/>
      <c r="AQ123" s="59"/>
      <c r="AR123" s="59"/>
      <c r="AS123" s="3"/>
      <c r="AT123" s="3"/>
      <c r="AU123" s="3"/>
      <c r="AV123" s="3"/>
      <c r="AW123" s="3"/>
      <c r="AX123" s="3"/>
    </row>
    <row r="124" ht="12.0" customHeight="1">
      <c r="A124" s="59"/>
      <c r="B124" s="59"/>
      <c r="C124" s="59"/>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c r="AH124" s="59"/>
      <c r="AI124" s="59"/>
      <c r="AJ124" s="59"/>
      <c r="AK124" s="59"/>
      <c r="AL124" s="59"/>
      <c r="AM124" s="59"/>
      <c r="AN124" s="59"/>
      <c r="AO124" s="59"/>
      <c r="AP124" s="59"/>
      <c r="AQ124" s="59"/>
      <c r="AR124" s="59"/>
      <c r="AS124" s="3"/>
      <c r="AT124" s="3"/>
      <c r="AU124" s="3"/>
      <c r="AV124" s="3"/>
      <c r="AW124" s="3"/>
      <c r="AX124" s="3"/>
    </row>
    <row r="125" ht="12.0" customHeight="1">
      <c r="A125" s="59"/>
      <c r="B125" s="59"/>
      <c r="C125" s="59"/>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59"/>
      <c r="AK125" s="59"/>
      <c r="AL125" s="59"/>
      <c r="AM125" s="59"/>
      <c r="AN125" s="59"/>
      <c r="AO125" s="59"/>
      <c r="AP125" s="59"/>
      <c r="AQ125" s="59"/>
      <c r="AR125" s="59"/>
      <c r="AS125" s="3"/>
      <c r="AT125" s="3"/>
      <c r="AU125" s="3"/>
      <c r="AV125" s="3"/>
      <c r="AW125" s="3"/>
      <c r="AX125" s="3"/>
    </row>
    <row r="126" ht="12.0" customHeight="1">
      <c r="A126" s="59"/>
      <c r="B126" s="59"/>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59"/>
      <c r="AK126" s="59"/>
      <c r="AL126" s="59"/>
      <c r="AM126" s="59"/>
      <c r="AN126" s="59"/>
      <c r="AO126" s="59"/>
      <c r="AP126" s="59"/>
      <c r="AQ126" s="59"/>
      <c r="AR126" s="59"/>
      <c r="AS126" s="3"/>
      <c r="AT126" s="3"/>
      <c r="AU126" s="3"/>
      <c r="AV126" s="3"/>
      <c r="AW126" s="3"/>
      <c r="AX126" s="3"/>
    </row>
    <row r="127" ht="12.0" customHeight="1">
      <c r="A127" s="59"/>
      <c r="B127" s="59"/>
      <c r="C127" s="59"/>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c r="AJ127" s="59"/>
      <c r="AK127" s="59"/>
      <c r="AL127" s="59"/>
      <c r="AM127" s="59"/>
      <c r="AN127" s="59"/>
      <c r="AO127" s="59"/>
      <c r="AP127" s="59"/>
      <c r="AQ127" s="59"/>
      <c r="AR127" s="59"/>
      <c r="AS127" s="3"/>
      <c r="AT127" s="3"/>
      <c r="AU127" s="3"/>
      <c r="AV127" s="3"/>
      <c r="AW127" s="3"/>
      <c r="AX127" s="3"/>
    </row>
    <row r="128" ht="12.0" customHeight="1">
      <c r="A128" s="59"/>
      <c r="B128" s="59"/>
      <c r="C128" s="59"/>
      <c r="D128" s="59"/>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59"/>
      <c r="AK128" s="59"/>
      <c r="AL128" s="59"/>
      <c r="AM128" s="59"/>
      <c r="AN128" s="59"/>
      <c r="AO128" s="59"/>
      <c r="AP128" s="59"/>
      <c r="AQ128" s="59"/>
      <c r="AR128" s="59"/>
      <c r="AS128" s="3"/>
      <c r="AT128" s="3"/>
      <c r="AU128" s="3"/>
      <c r="AV128" s="3"/>
      <c r="AW128" s="3"/>
      <c r="AX128" s="3"/>
    </row>
    <row r="129" ht="12.0" customHeight="1">
      <c r="A129" s="59"/>
      <c r="B129" s="59"/>
      <c r="C129" s="59"/>
      <c r="D129" s="59"/>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59"/>
      <c r="AK129" s="59"/>
      <c r="AL129" s="59"/>
      <c r="AM129" s="59"/>
      <c r="AN129" s="59"/>
      <c r="AO129" s="59"/>
      <c r="AP129" s="59"/>
      <c r="AQ129" s="59"/>
      <c r="AR129" s="59"/>
      <c r="AS129" s="3"/>
      <c r="AT129" s="3"/>
      <c r="AU129" s="3"/>
      <c r="AV129" s="3"/>
      <c r="AW129" s="3"/>
      <c r="AX129" s="3"/>
    </row>
    <row r="130" ht="12.0" customHeight="1">
      <c r="A130" s="59"/>
      <c r="B130" s="59"/>
      <c r="C130" s="59"/>
      <c r="D130" s="59"/>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c r="AH130" s="59"/>
      <c r="AI130" s="59"/>
      <c r="AJ130" s="59"/>
      <c r="AK130" s="59"/>
      <c r="AL130" s="59"/>
      <c r="AM130" s="59"/>
      <c r="AN130" s="59"/>
      <c r="AO130" s="59"/>
      <c r="AP130" s="59"/>
      <c r="AQ130" s="59"/>
      <c r="AR130" s="59"/>
      <c r="AS130" s="3"/>
      <c r="AT130" s="3"/>
      <c r="AU130" s="3"/>
      <c r="AV130" s="3"/>
      <c r="AW130" s="3"/>
      <c r="AX130" s="3"/>
    </row>
    <row r="131" ht="12.0" customHeight="1">
      <c r="A131" s="59"/>
      <c r="B131" s="59"/>
      <c r="C131" s="59"/>
      <c r="D131" s="59"/>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59"/>
      <c r="AK131" s="59"/>
      <c r="AL131" s="59"/>
      <c r="AM131" s="59"/>
      <c r="AN131" s="59"/>
      <c r="AO131" s="59"/>
      <c r="AP131" s="59"/>
      <c r="AQ131" s="59"/>
      <c r="AR131" s="59"/>
      <c r="AS131" s="3"/>
      <c r="AT131" s="3"/>
      <c r="AU131" s="3"/>
      <c r="AV131" s="3"/>
      <c r="AW131" s="3"/>
      <c r="AX131" s="3"/>
    </row>
    <row r="132" ht="12.0" customHeight="1">
      <c r="A132" s="59"/>
      <c r="B132" s="59"/>
      <c r="C132" s="59"/>
      <c r="D132" s="59"/>
      <c r="E132" s="59"/>
      <c r="F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c r="AH132" s="59"/>
      <c r="AI132" s="59"/>
      <c r="AJ132" s="59"/>
      <c r="AK132" s="59"/>
      <c r="AL132" s="59"/>
      <c r="AM132" s="59"/>
      <c r="AN132" s="59"/>
      <c r="AO132" s="59"/>
      <c r="AP132" s="59"/>
      <c r="AQ132" s="59"/>
      <c r="AR132" s="59"/>
      <c r="AS132" s="3"/>
      <c r="AT132" s="3"/>
      <c r="AU132" s="3"/>
      <c r="AV132" s="3"/>
      <c r="AW132" s="3"/>
      <c r="AX132" s="3"/>
    </row>
    <row r="133" ht="12.0" customHeight="1">
      <c r="A133" s="59"/>
      <c r="B133" s="59"/>
      <c r="C133" s="59"/>
      <c r="D133" s="59"/>
      <c r="E133" s="59"/>
      <c r="F133" s="59"/>
      <c r="G133" s="59"/>
      <c r="H133" s="59"/>
      <c r="I133" s="59"/>
      <c r="J133" s="59"/>
      <c r="K133" s="59"/>
      <c r="L133" s="59"/>
      <c r="M133" s="59"/>
      <c r="N133" s="59"/>
      <c r="O133" s="59"/>
      <c r="P133" s="59"/>
      <c r="Q133" s="59"/>
      <c r="R133" s="59"/>
      <c r="S133" s="59"/>
      <c r="T133" s="59"/>
      <c r="U133" s="59"/>
      <c r="V133" s="59"/>
      <c r="W133" s="59"/>
      <c r="X133" s="59"/>
      <c r="Y133" s="59"/>
      <c r="Z133" s="59"/>
      <c r="AA133" s="59"/>
      <c r="AB133" s="59"/>
      <c r="AC133" s="59"/>
      <c r="AD133" s="59"/>
      <c r="AE133" s="59"/>
      <c r="AF133" s="59"/>
      <c r="AG133" s="59"/>
      <c r="AH133" s="59"/>
      <c r="AI133" s="59"/>
      <c r="AJ133" s="59"/>
      <c r="AK133" s="59"/>
      <c r="AL133" s="59"/>
      <c r="AM133" s="59"/>
      <c r="AN133" s="59"/>
      <c r="AO133" s="59"/>
      <c r="AP133" s="59"/>
      <c r="AQ133" s="59"/>
      <c r="AR133" s="59"/>
      <c r="AS133" s="3"/>
      <c r="AT133" s="3"/>
      <c r="AU133" s="3"/>
      <c r="AV133" s="3"/>
      <c r="AW133" s="3"/>
      <c r="AX133" s="3"/>
    </row>
    <row r="134" ht="12.0" customHeight="1">
      <c r="A134" s="59"/>
      <c r="B134" s="59"/>
      <c r="C134" s="59"/>
      <c r="D134" s="59"/>
      <c r="E134" s="59"/>
      <c r="F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59"/>
      <c r="AE134" s="59"/>
      <c r="AF134" s="59"/>
      <c r="AG134" s="59"/>
      <c r="AH134" s="59"/>
      <c r="AI134" s="59"/>
      <c r="AJ134" s="59"/>
      <c r="AK134" s="59"/>
      <c r="AL134" s="59"/>
      <c r="AM134" s="59"/>
      <c r="AN134" s="59"/>
      <c r="AO134" s="59"/>
      <c r="AP134" s="59"/>
      <c r="AQ134" s="59"/>
      <c r="AR134" s="59"/>
      <c r="AS134" s="3"/>
      <c r="AT134" s="3"/>
      <c r="AU134" s="3"/>
      <c r="AV134" s="3"/>
      <c r="AW134" s="3"/>
      <c r="AX134" s="3"/>
    </row>
    <row r="135" ht="12.0" customHeight="1">
      <c r="A135" s="59"/>
      <c r="B135" s="59"/>
      <c r="C135" s="59"/>
      <c r="D135" s="59"/>
      <c r="E135" s="59"/>
      <c r="F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c r="AE135" s="59"/>
      <c r="AF135" s="59"/>
      <c r="AG135" s="59"/>
      <c r="AH135" s="59"/>
      <c r="AI135" s="59"/>
      <c r="AJ135" s="59"/>
      <c r="AK135" s="59"/>
      <c r="AL135" s="59"/>
      <c r="AM135" s="59"/>
      <c r="AN135" s="59"/>
      <c r="AO135" s="59"/>
      <c r="AP135" s="59"/>
      <c r="AQ135" s="59"/>
      <c r="AR135" s="59"/>
      <c r="AS135" s="3"/>
      <c r="AT135" s="3"/>
      <c r="AU135" s="3"/>
      <c r="AV135" s="3"/>
      <c r="AW135" s="3"/>
      <c r="AX135" s="3"/>
    </row>
    <row r="136" ht="12.0" customHeight="1">
      <c r="A136" s="59"/>
      <c r="B136" s="59"/>
      <c r="C136" s="59"/>
      <c r="D136" s="59"/>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c r="AH136" s="59"/>
      <c r="AI136" s="59"/>
      <c r="AJ136" s="59"/>
      <c r="AK136" s="59"/>
      <c r="AL136" s="59"/>
      <c r="AM136" s="59"/>
      <c r="AN136" s="59"/>
      <c r="AO136" s="59"/>
      <c r="AP136" s="59"/>
      <c r="AQ136" s="59"/>
      <c r="AR136" s="59"/>
      <c r="AS136" s="3"/>
      <c r="AT136" s="3"/>
      <c r="AU136" s="3"/>
      <c r="AV136" s="3"/>
      <c r="AW136" s="3"/>
      <c r="AX136" s="3"/>
    </row>
    <row r="137" ht="12.0" customHeight="1">
      <c r="A137" s="59"/>
      <c r="B137" s="59"/>
      <c r="C137" s="59"/>
      <c r="D137" s="59"/>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c r="AJ137" s="59"/>
      <c r="AK137" s="59"/>
      <c r="AL137" s="59"/>
      <c r="AM137" s="59"/>
      <c r="AN137" s="59"/>
      <c r="AO137" s="59"/>
      <c r="AP137" s="59"/>
      <c r="AQ137" s="59"/>
      <c r="AR137" s="59"/>
      <c r="AS137" s="3"/>
      <c r="AT137" s="3"/>
      <c r="AU137" s="3"/>
      <c r="AV137" s="3"/>
      <c r="AW137" s="3"/>
      <c r="AX137" s="3"/>
    </row>
    <row r="138" ht="12.0" customHeight="1">
      <c r="A138" s="59"/>
      <c r="B138" s="59"/>
      <c r="C138" s="59"/>
      <c r="D138" s="59"/>
      <c r="E138" s="59"/>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c r="AH138" s="59"/>
      <c r="AI138" s="59"/>
      <c r="AJ138" s="59"/>
      <c r="AK138" s="59"/>
      <c r="AL138" s="59"/>
      <c r="AM138" s="59"/>
      <c r="AN138" s="59"/>
      <c r="AO138" s="59"/>
      <c r="AP138" s="59"/>
      <c r="AQ138" s="59"/>
      <c r="AR138" s="59"/>
      <c r="AS138" s="3"/>
      <c r="AT138" s="3"/>
      <c r="AU138" s="3"/>
      <c r="AV138" s="3"/>
      <c r="AW138" s="3"/>
      <c r="AX138" s="3"/>
    </row>
    <row r="139" ht="12.0" customHeight="1">
      <c r="A139" s="59"/>
      <c r="B139" s="59"/>
      <c r="C139" s="59"/>
      <c r="D139" s="59"/>
      <c r="E139" s="59"/>
      <c r="F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c r="AH139" s="59"/>
      <c r="AI139" s="59"/>
      <c r="AJ139" s="59"/>
      <c r="AK139" s="59"/>
      <c r="AL139" s="59"/>
      <c r="AM139" s="59"/>
      <c r="AN139" s="59"/>
      <c r="AO139" s="59"/>
      <c r="AP139" s="59"/>
      <c r="AQ139" s="59"/>
      <c r="AR139" s="59"/>
      <c r="AS139" s="3"/>
      <c r="AT139" s="3"/>
      <c r="AU139" s="3"/>
      <c r="AV139" s="3"/>
      <c r="AW139" s="3"/>
      <c r="AX139" s="3"/>
    </row>
    <row r="140" ht="12.0" customHeight="1">
      <c r="A140" s="59"/>
      <c r="B140" s="59"/>
      <c r="C140" s="59"/>
      <c r="D140" s="59"/>
      <c r="E140" s="59"/>
      <c r="F140" s="59"/>
      <c r="G140" s="59"/>
      <c r="H140" s="59"/>
      <c r="I140" s="59"/>
      <c r="J140" s="59"/>
      <c r="K140" s="59"/>
      <c r="L140" s="59"/>
      <c r="M140" s="59"/>
      <c r="N140" s="59"/>
      <c r="O140" s="59"/>
      <c r="P140" s="59"/>
      <c r="Q140" s="59"/>
      <c r="R140" s="59"/>
      <c r="S140" s="59"/>
      <c r="T140" s="59"/>
      <c r="U140" s="59"/>
      <c r="V140" s="59"/>
      <c r="W140" s="59"/>
      <c r="X140" s="59"/>
      <c r="Y140" s="59"/>
      <c r="Z140" s="59"/>
      <c r="AA140" s="59"/>
      <c r="AB140" s="59"/>
      <c r="AC140" s="59"/>
      <c r="AD140" s="59"/>
      <c r="AE140" s="59"/>
      <c r="AF140" s="59"/>
      <c r="AG140" s="59"/>
      <c r="AH140" s="59"/>
      <c r="AI140" s="59"/>
      <c r="AJ140" s="59"/>
      <c r="AK140" s="59"/>
      <c r="AL140" s="59"/>
      <c r="AM140" s="59"/>
      <c r="AN140" s="59"/>
      <c r="AO140" s="59"/>
      <c r="AP140" s="59"/>
      <c r="AQ140" s="59"/>
      <c r="AR140" s="59"/>
      <c r="AS140" s="3"/>
      <c r="AT140" s="3"/>
      <c r="AU140" s="3"/>
      <c r="AV140" s="3"/>
      <c r="AW140" s="3"/>
      <c r="AX140" s="3"/>
    </row>
    <row r="141" ht="12.0" customHeight="1">
      <c r="A141" s="59"/>
      <c r="B141" s="59"/>
      <c r="C141" s="59"/>
      <c r="D141" s="59"/>
      <c r="E141" s="59"/>
      <c r="F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c r="AH141" s="59"/>
      <c r="AI141" s="59"/>
      <c r="AJ141" s="59"/>
      <c r="AK141" s="59"/>
      <c r="AL141" s="59"/>
      <c r="AM141" s="59"/>
      <c r="AN141" s="59"/>
      <c r="AO141" s="59"/>
      <c r="AP141" s="59"/>
      <c r="AQ141" s="59"/>
      <c r="AR141" s="59"/>
      <c r="AS141" s="3"/>
      <c r="AT141" s="3"/>
      <c r="AU141" s="3"/>
      <c r="AV141" s="3"/>
      <c r="AW141" s="3"/>
      <c r="AX141" s="3"/>
    </row>
    <row r="142" ht="12.0" customHeight="1">
      <c r="A142" s="59"/>
      <c r="B142" s="59"/>
      <c r="C142" s="59"/>
      <c r="D142" s="59"/>
      <c r="E142" s="59"/>
      <c r="F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c r="AD142" s="59"/>
      <c r="AE142" s="59"/>
      <c r="AF142" s="59"/>
      <c r="AG142" s="59"/>
      <c r="AH142" s="59"/>
      <c r="AI142" s="59"/>
      <c r="AJ142" s="59"/>
      <c r="AK142" s="59"/>
      <c r="AL142" s="59"/>
      <c r="AM142" s="59"/>
      <c r="AN142" s="59"/>
      <c r="AO142" s="59"/>
      <c r="AP142" s="59"/>
      <c r="AQ142" s="59"/>
      <c r="AR142" s="59"/>
      <c r="AS142" s="3"/>
      <c r="AT142" s="3"/>
      <c r="AU142" s="3"/>
      <c r="AV142" s="3"/>
      <c r="AW142" s="3"/>
      <c r="AX142" s="3"/>
    </row>
    <row r="143" ht="12.0" customHeight="1">
      <c r="A143" s="59"/>
      <c r="B143" s="59"/>
      <c r="C143" s="59"/>
      <c r="D143" s="59"/>
      <c r="E143" s="59"/>
      <c r="F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c r="AD143" s="59"/>
      <c r="AE143" s="59"/>
      <c r="AF143" s="59"/>
      <c r="AG143" s="59"/>
      <c r="AH143" s="59"/>
      <c r="AI143" s="59"/>
      <c r="AJ143" s="59"/>
      <c r="AK143" s="59"/>
      <c r="AL143" s="59"/>
      <c r="AM143" s="59"/>
      <c r="AN143" s="59"/>
      <c r="AO143" s="59"/>
      <c r="AP143" s="59"/>
      <c r="AQ143" s="59"/>
      <c r="AR143" s="59"/>
      <c r="AS143" s="3"/>
      <c r="AT143" s="3"/>
      <c r="AU143" s="3"/>
      <c r="AV143" s="3"/>
      <c r="AW143" s="3"/>
      <c r="AX143" s="3"/>
    </row>
    <row r="144" ht="12.0" customHeight="1">
      <c r="A144" s="59"/>
      <c r="B144" s="59"/>
      <c r="C144" s="59"/>
      <c r="D144" s="59"/>
      <c r="E144" s="59"/>
      <c r="F144" s="59"/>
      <c r="G144" s="59"/>
      <c r="H144" s="59"/>
      <c r="I144" s="59"/>
      <c r="J144" s="59"/>
      <c r="K144" s="59"/>
      <c r="L144" s="59"/>
      <c r="M144" s="59"/>
      <c r="N144" s="59"/>
      <c r="O144" s="59"/>
      <c r="P144" s="59"/>
      <c r="Q144" s="59"/>
      <c r="R144" s="59"/>
      <c r="S144" s="59"/>
      <c r="T144" s="59"/>
      <c r="U144" s="59"/>
      <c r="V144" s="59"/>
      <c r="W144" s="59"/>
      <c r="X144" s="59"/>
      <c r="Y144" s="59"/>
      <c r="Z144" s="59"/>
      <c r="AA144" s="59"/>
      <c r="AB144" s="59"/>
      <c r="AC144" s="59"/>
      <c r="AD144" s="59"/>
      <c r="AE144" s="59"/>
      <c r="AF144" s="59"/>
      <c r="AG144" s="59"/>
      <c r="AH144" s="59"/>
      <c r="AI144" s="59"/>
      <c r="AJ144" s="59"/>
      <c r="AK144" s="59"/>
      <c r="AL144" s="59"/>
      <c r="AM144" s="59"/>
      <c r="AN144" s="59"/>
      <c r="AO144" s="59"/>
      <c r="AP144" s="59"/>
      <c r="AQ144" s="59"/>
      <c r="AR144" s="59"/>
      <c r="AS144" s="3"/>
      <c r="AT144" s="3"/>
      <c r="AU144" s="3"/>
      <c r="AV144" s="3"/>
      <c r="AW144" s="3"/>
      <c r="AX144" s="3"/>
    </row>
    <row r="145" ht="12.0" customHeight="1">
      <c r="A145" s="59"/>
      <c r="B145" s="59"/>
      <c r="C145" s="59"/>
      <c r="D145" s="59"/>
      <c r="E145" s="59"/>
      <c r="F145" s="5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c r="AD145" s="59"/>
      <c r="AE145" s="59"/>
      <c r="AF145" s="59"/>
      <c r="AG145" s="59"/>
      <c r="AH145" s="59"/>
      <c r="AI145" s="59"/>
      <c r="AJ145" s="59"/>
      <c r="AK145" s="59"/>
      <c r="AL145" s="59"/>
      <c r="AM145" s="59"/>
      <c r="AN145" s="59"/>
      <c r="AO145" s="59"/>
      <c r="AP145" s="59"/>
      <c r="AQ145" s="59"/>
      <c r="AR145" s="59"/>
      <c r="AS145" s="3"/>
      <c r="AT145" s="3"/>
      <c r="AU145" s="3"/>
      <c r="AV145" s="3"/>
      <c r="AW145" s="3"/>
      <c r="AX145" s="3"/>
    </row>
    <row r="146" ht="12.0" customHeight="1">
      <c r="A146" s="59"/>
      <c r="B146" s="59"/>
      <c r="C146" s="59"/>
      <c r="D146" s="59"/>
      <c r="E146" s="59"/>
      <c r="F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c r="AD146" s="59"/>
      <c r="AE146" s="59"/>
      <c r="AF146" s="59"/>
      <c r="AG146" s="59"/>
      <c r="AH146" s="59"/>
      <c r="AI146" s="59"/>
      <c r="AJ146" s="59"/>
      <c r="AK146" s="59"/>
      <c r="AL146" s="59"/>
      <c r="AM146" s="59"/>
      <c r="AN146" s="59"/>
      <c r="AO146" s="59"/>
      <c r="AP146" s="59"/>
      <c r="AQ146" s="59"/>
      <c r="AR146" s="59"/>
      <c r="AS146" s="3"/>
      <c r="AT146" s="3"/>
      <c r="AU146" s="3"/>
      <c r="AV146" s="3"/>
      <c r="AW146" s="3"/>
      <c r="AX146" s="3"/>
    </row>
    <row r="147" ht="12.0" customHeight="1">
      <c r="A147" s="59"/>
      <c r="B147" s="59"/>
      <c r="C147" s="59"/>
      <c r="D147" s="59"/>
      <c r="E147" s="59"/>
      <c r="F147" s="59"/>
      <c r="G147" s="59"/>
      <c r="H147" s="59"/>
      <c r="I147" s="59"/>
      <c r="J147" s="59"/>
      <c r="K147" s="59"/>
      <c r="L147" s="59"/>
      <c r="M147" s="59"/>
      <c r="N147" s="59"/>
      <c r="O147" s="59"/>
      <c r="P147" s="59"/>
      <c r="Q147" s="59"/>
      <c r="R147" s="59"/>
      <c r="S147" s="59"/>
      <c r="T147" s="59"/>
      <c r="U147" s="59"/>
      <c r="V147" s="59"/>
      <c r="W147" s="59"/>
      <c r="X147" s="59"/>
      <c r="Y147" s="59"/>
      <c r="Z147" s="59"/>
      <c r="AA147" s="59"/>
      <c r="AB147" s="59"/>
      <c r="AC147" s="59"/>
      <c r="AD147" s="59"/>
      <c r="AE147" s="59"/>
      <c r="AF147" s="59"/>
      <c r="AG147" s="59"/>
      <c r="AH147" s="59"/>
      <c r="AI147" s="59"/>
      <c r="AJ147" s="59"/>
      <c r="AK147" s="59"/>
      <c r="AL147" s="59"/>
      <c r="AM147" s="59"/>
      <c r="AN147" s="59"/>
      <c r="AO147" s="59"/>
      <c r="AP147" s="59"/>
      <c r="AQ147" s="59"/>
      <c r="AR147" s="59"/>
      <c r="AS147" s="3"/>
      <c r="AT147" s="3"/>
      <c r="AU147" s="3"/>
      <c r="AV147" s="3"/>
      <c r="AW147" s="3"/>
      <c r="AX147" s="3"/>
    </row>
    <row r="148" ht="12.0" customHeight="1">
      <c r="A148" s="59"/>
      <c r="B148" s="59"/>
      <c r="C148" s="59"/>
      <c r="D148" s="59"/>
      <c r="E148" s="59"/>
      <c r="F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E148" s="59"/>
      <c r="AF148" s="59"/>
      <c r="AG148" s="59"/>
      <c r="AH148" s="59"/>
      <c r="AI148" s="59"/>
      <c r="AJ148" s="59"/>
      <c r="AK148" s="59"/>
      <c r="AL148" s="59"/>
      <c r="AM148" s="59"/>
      <c r="AN148" s="59"/>
      <c r="AO148" s="59"/>
      <c r="AP148" s="59"/>
      <c r="AQ148" s="59"/>
      <c r="AR148" s="59"/>
      <c r="AS148" s="3"/>
      <c r="AT148" s="3"/>
      <c r="AU148" s="3"/>
      <c r="AV148" s="3"/>
      <c r="AW148" s="3"/>
      <c r="AX148" s="3"/>
    </row>
    <row r="149" ht="12.0" customHeight="1">
      <c r="A149" s="59"/>
      <c r="B149" s="59"/>
      <c r="C149" s="59"/>
      <c r="D149" s="59"/>
      <c r="E149" s="59"/>
      <c r="F149" s="59"/>
      <c r="G149" s="59"/>
      <c r="H149" s="59"/>
      <c r="I149" s="59"/>
      <c r="J149" s="59"/>
      <c r="K149" s="59"/>
      <c r="L149" s="59"/>
      <c r="M149" s="59"/>
      <c r="N149" s="59"/>
      <c r="O149" s="59"/>
      <c r="P149" s="59"/>
      <c r="Q149" s="59"/>
      <c r="R149" s="59"/>
      <c r="S149" s="59"/>
      <c r="T149" s="59"/>
      <c r="U149" s="59"/>
      <c r="V149" s="59"/>
      <c r="W149" s="59"/>
      <c r="X149" s="59"/>
      <c r="Y149" s="59"/>
      <c r="Z149" s="59"/>
      <c r="AA149" s="59"/>
      <c r="AB149" s="59"/>
      <c r="AC149" s="59"/>
      <c r="AD149" s="59"/>
      <c r="AE149" s="59"/>
      <c r="AF149" s="59"/>
      <c r="AG149" s="59"/>
      <c r="AH149" s="59"/>
      <c r="AI149" s="59"/>
      <c r="AJ149" s="59"/>
      <c r="AK149" s="59"/>
      <c r="AL149" s="59"/>
      <c r="AM149" s="59"/>
      <c r="AN149" s="59"/>
      <c r="AO149" s="59"/>
      <c r="AP149" s="59"/>
      <c r="AQ149" s="59"/>
      <c r="AR149" s="59"/>
      <c r="AS149" s="3"/>
      <c r="AT149" s="3"/>
      <c r="AU149" s="3"/>
      <c r="AV149" s="3"/>
      <c r="AW149" s="3"/>
      <c r="AX149" s="3"/>
    </row>
    <row r="150" ht="12.0" customHeight="1">
      <c r="A150" s="59"/>
      <c r="B150" s="59"/>
      <c r="C150" s="59"/>
      <c r="D150" s="59"/>
      <c r="E150" s="59"/>
      <c r="F150" s="59"/>
      <c r="G150" s="59"/>
      <c r="H150" s="59"/>
      <c r="I150" s="59"/>
      <c r="J150" s="59"/>
      <c r="K150" s="59"/>
      <c r="L150" s="59"/>
      <c r="M150" s="59"/>
      <c r="N150" s="59"/>
      <c r="O150" s="59"/>
      <c r="P150" s="59"/>
      <c r="Q150" s="59"/>
      <c r="R150" s="59"/>
      <c r="S150" s="59"/>
      <c r="T150" s="59"/>
      <c r="U150" s="59"/>
      <c r="V150" s="59"/>
      <c r="W150" s="59"/>
      <c r="X150" s="59"/>
      <c r="Y150" s="59"/>
      <c r="Z150" s="59"/>
      <c r="AA150" s="59"/>
      <c r="AB150" s="59"/>
      <c r="AC150" s="59"/>
      <c r="AD150" s="59"/>
      <c r="AE150" s="59"/>
      <c r="AF150" s="59"/>
      <c r="AG150" s="59"/>
      <c r="AH150" s="59"/>
      <c r="AI150" s="59"/>
      <c r="AJ150" s="59"/>
      <c r="AK150" s="59"/>
      <c r="AL150" s="59"/>
      <c r="AM150" s="59"/>
      <c r="AN150" s="59"/>
      <c r="AO150" s="59"/>
      <c r="AP150" s="59"/>
      <c r="AQ150" s="59"/>
      <c r="AR150" s="59"/>
      <c r="AS150" s="3"/>
      <c r="AT150" s="3"/>
      <c r="AU150" s="3"/>
      <c r="AV150" s="3"/>
      <c r="AW150" s="3"/>
      <c r="AX150" s="3"/>
    </row>
    <row r="151" ht="12.0" customHeight="1">
      <c r="A151" s="59"/>
      <c r="B151" s="59"/>
      <c r="C151" s="59"/>
      <c r="D151" s="59"/>
      <c r="E151" s="59"/>
      <c r="F151" s="59"/>
      <c r="G151" s="59"/>
      <c r="H151" s="59"/>
      <c r="I151" s="59"/>
      <c r="J151" s="59"/>
      <c r="K151" s="59"/>
      <c r="L151" s="59"/>
      <c r="M151" s="59"/>
      <c r="N151" s="59"/>
      <c r="O151" s="59"/>
      <c r="P151" s="59"/>
      <c r="Q151" s="59"/>
      <c r="R151" s="59"/>
      <c r="S151" s="59"/>
      <c r="T151" s="59"/>
      <c r="U151" s="59"/>
      <c r="V151" s="59"/>
      <c r="W151" s="59"/>
      <c r="X151" s="59"/>
      <c r="Y151" s="59"/>
      <c r="Z151" s="59"/>
      <c r="AA151" s="59"/>
      <c r="AB151" s="59"/>
      <c r="AC151" s="59"/>
      <c r="AD151" s="59"/>
      <c r="AE151" s="59"/>
      <c r="AF151" s="59"/>
      <c r="AG151" s="59"/>
      <c r="AH151" s="59"/>
      <c r="AI151" s="59"/>
      <c r="AJ151" s="59"/>
      <c r="AK151" s="59"/>
      <c r="AL151" s="59"/>
      <c r="AM151" s="59"/>
      <c r="AN151" s="59"/>
      <c r="AO151" s="59"/>
      <c r="AP151" s="59"/>
      <c r="AQ151" s="59"/>
      <c r="AR151" s="59"/>
      <c r="AS151" s="3"/>
      <c r="AT151" s="3"/>
      <c r="AU151" s="3"/>
      <c r="AV151" s="3"/>
      <c r="AW151" s="3"/>
      <c r="AX151" s="3"/>
    </row>
    <row r="152" ht="12.0" customHeight="1">
      <c r="A152" s="59"/>
      <c r="B152" s="59"/>
      <c r="C152" s="59"/>
      <c r="D152" s="59"/>
      <c r="E152" s="59"/>
      <c r="F152" s="59"/>
      <c r="G152" s="59"/>
      <c r="H152" s="59"/>
      <c r="I152" s="59"/>
      <c r="J152" s="59"/>
      <c r="K152" s="59"/>
      <c r="L152" s="59"/>
      <c r="M152" s="59"/>
      <c r="N152" s="59"/>
      <c r="O152" s="59"/>
      <c r="P152" s="59"/>
      <c r="Q152" s="59"/>
      <c r="R152" s="59"/>
      <c r="S152" s="59"/>
      <c r="T152" s="59"/>
      <c r="U152" s="59"/>
      <c r="V152" s="59"/>
      <c r="W152" s="59"/>
      <c r="X152" s="59"/>
      <c r="Y152" s="59"/>
      <c r="Z152" s="59"/>
      <c r="AA152" s="59"/>
      <c r="AB152" s="59"/>
      <c r="AC152" s="59"/>
      <c r="AD152" s="59"/>
      <c r="AE152" s="59"/>
      <c r="AF152" s="59"/>
      <c r="AG152" s="59"/>
      <c r="AH152" s="59"/>
      <c r="AI152" s="59"/>
      <c r="AJ152" s="59"/>
      <c r="AK152" s="59"/>
      <c r="AL152" s="59"/>
      <c r="AM152" s="59"/>
      <c r="AN152" s="59"/>
      <c r="AO152" s="59"/>
      <c r="AP152" s="59"/>
      <c r="AQ152" s="59"/>
      <c r="AR152" s="59"/>
      <c r="AS152" s="3"/>
      <c r="AT152" s="3"/>
      <c r="AU152" s="3"/>
      <c r="AV152" s="3"/>
      <c r="AW152" s="3"/>
      <c r="AX152" s="3"/>
    </row>
    <row r="153" ht="12.0" customHeight="1">
      <c r="A153" s="59"/>
      <c r="B153" s="59"/>
      <c r="C153" s="59"/>
      <c r="D153" s="59"/>
      <c r="E153" s="59"/>
      <c r="F153" s="59"/>
      <c r="G153" s="59"/>
      <c r="H153" s="59"/>
      <c r="I153" s="59"/>
      <c r="J153" s="59"/>
      <c r="K153" s="59"/>
      <c r="L153" s="59"/>
      <c r="M153" s="59"/>
      <c r="N153" s="59"/>
      <c r="O153" s="59"/>
      <c r="P153" s="59"/>
      <c r="Q153" s="59"/>
      <c r="R153" s="59"/>
      <c r="S153" s="59"/>
      <c r="T153" s="59"/>
      <c r="U153" s="59"/>
      <c r="V153" s="59"/>
      <c r="W153" s="59"/>
      <c r="X153" s="59"/>
      <c r="Y153" s="59"/>
      <c r="Z153" s="59"/>
      <c r="AA153" s="59"/>
      <c r="AB153" s="59"/>
      <c r="AC153" s="59"/>
      <c r="AD153" s="59"/>
      <c r="AE153" s="59"/>
      <c r="AF153" s="59"/>
      <c r="AG153" s="59"/>
      <c r="AH153" s="59"/>
      <c r="AI153" s="59"/>
      <c r="AJ153" s="59"/>
      <c r="AK153" s="59"/>
      <c r="AL153" s="59"/>
      <c r="AM153" s="59"/>
      <c r="AN153" s="59"/>
      <c r="AO153" s="59"/>
      <c r="AP153" s="59"/>
      <c r="AQ153" s="59"/>
      <c r="AR153" s="59"/>
      <c r="AS153" s="3"/>
      <c r="AT153" s="3"/>
      <c r="AU153" s="3"/>
      <c r="AV153" s="3"/>
      <c r="AW153" s="3"/>
      <c r="AX153" s="3"/>
    </row>
    <row r="154" ht="12.0" customHeight="1">
      <c r="A154" s="59"/>
      <c r="B154" s="59"/>
      <c r="C154" s="59"/>
      <c r="D154" s="59"/>
      <c r="E154" s="59"/>
      <c r="F154" s="59"/>
      <c r="G154" s="59"/>
      <c r="H154" s="59"/>
      <c r="I154" s="59"/>
      <c r="J154" s="59"/>
      <c r="K154" s="59"/>
      <c r="L154" s="59"/>
      <c r="M154" s="59"/>
      <c r="N154" s="59"/>
      <c r="O154" s="59"/>
      <c r="P154" s="59"/>
      <c r="Q154" s="59"/>
      <c r="R154" s="59"/>
      <c r="S154" s="59"/>
      <c r="T154" s="59"/>
      <c r="U154" s="59"/>
      <c r="V154" s="59"/>
      <c r="W154" s="59"/>
      <c r="X154" s="59"/>
      <c r="Y154" s="59"/>
      <c r="Z154" s="59"/>
      <c r="AA154" s="59"/>
      <c r="AB154" s="59"/>
      <c r="AC154" s="59"/>
      <c r="AD154" s="59"/>
      <c r="AE154" s="59"/>
      <c r="AF154" s="59"/>
      <c r="AG154" s="59"/>
      <c r="AH154" s="59"/>
      <c r="AI154" s="59"/>
      <c r="AJ154" s="59"/>
      <c r="AK154" s="59"/>
      <c r="AL154" s="59"/>
      <c r="AM154" s="59"/>
      <c r="AN154" s="59"/>
      <c r="AO154" s="59"/>
      <c r="AP154" s="59"/>
      <c r="AQ154" s="59"/>
      <c r="AR154" s="59"/>
      <c r="AS154" s="3"/>
      <c r="AT154" s="3"/>
      <c r="AU154" s="3"/>
      <c r="AV154" s="3"/>
      <c r="AW154" s="3"/>
      <c r="AX154" s="3"/>
    </row>
    <row r="155" ht="12.0" customHeight="1">
      <c r="A155" s="59"/>
      <c r="B155" s="59"/>
      <c r="C155" s="59"/>
      <c r="D155" s="59"/>
      <c r="E155" s="59"/>
      <c r="F155" s="59"/>
      <c r="G155" s="59"/>
      <c r="H155" s="59"/>
      <c r="I155" s="59"/>
      <c r="J155" s="59"/>
      <c r="K155" s="59"/>
      <c r="L155" s="59"/>
      <c r="M155" s="59"/>
      <c r="N155" s="59"/>
      <c r="O155" s="59"/>
      <c r="P155" s="59"/>
      <c r="Q155" s="59"/>
      <c r="R155" s="59"/>
      <c r="S155" s="59"/>
      <c r="T155" s="59"/>
      <c r="U155" s="59"/>
      <c r="V155" s="59"/>
      <c r="W155" s="59"/>
      <c r="X155" s="59"/>
      <c r="Y155" s="59"/>
      <c r="Z155" s="59"/>
      <c r="AA155" s="59"/>
      <c r="AB155" s="59"/>
      <c r="AC155" s="59"/>
      <c r="AD155" s="59"/>
      <c r="AE155" s="59"/>
      <c r="AF155" s="59"/>
      <c r="AG155" s="59"/>
      <c r="AH155" s="59"/>
      <c r="AI155" s="59"/>
      <c r="AJ155" s="59"/>
      <c r="AK155" s="59"/>
      <c r="AL155" s="59"/>
      <c r="AM155" s="59"/>
      <c r="AN155" s="59"/>
      <c r="AO155" s="59"/>
      <c r="AP155" s="59"/>
      <c r="AQ155" s="59"/>
      <c r="AR155" s="59"/>
      <c r="AS155" s="3"/>
      <c r="AT155" s="3"/>
      <c r="AU155" s="3"/>
      <c r="AV155" s="3"/>
      <c r="AW155" s="3"/>
      <c r="AX155" s="3"/>
    </row>
    <row r="156" ht="12.0" customHeight="1">
      <c r="A156" s="59"/>
      <c r="B156" s="59"/>
      <c r="C156" s="59"/>
      <c r="D156" s="59"/>
      <c r="E156" s="59"/>
      <c r="F156" s="59"/>
      <c r="G156" s="59"/>
      <c r="H156" s="59"/>
      <c r="I156" s="59"/>
      <c r="J156" s="59"/>
      <c r="K156" s="59"/>
      <c r="L156" s="59"/>
      <c r="M156" s="59"/>
      <c r="N156" s="59"/>
      <c r="O156" s="59"/>
      <c r="P156" s="59"/>
      <c r="Q156" s="59"/>
      <c r="R156" s="59"/>
      <c r="S156" s="59"/>
      <c r="T156" s="59"/>
      <c r="U156" s="59"/>
      <c r="V156" s="59"/>
      <c r="W156" s="59"/>
      <c r="X156" s="59"/>
      <c r="Y156" s="59"/>
      <c r="Z156" s="59"/>
      <c r="AA156" s="59"/>
      <c r="AB156" s="59"/>
      <c r="AC156" s="59"/>
      <c r="AD156" s="59"/>
      <c r="AE156" s="59"/>
      <c r="AF156" s="59"/>
      <c r="AG156" s="59"/>
      <c r="AH156" s="59"/>
      <c r="AI156" s="59"/>
      <c r="AJ156" s="59"/>
      <c r="AK156" s="59"/>
      <c r="AL156" s="59"/>
      <c r="AM156" s="59"/>
      <c r="AN156" s="59"/>
      <c r="AO156" s="59"/>
      <c r="AP156" s="59"/>
      <c r="AQ156" s="59"/>
      <c r="AR156" s="59"/>
      <c r="AS156" s="3"/>
      <c r="AT156" s="3"/>
      <c r="AU156" s="3"/>
      <c r="AV156" s="3"/>
      <c r="AW156" s="3"/>
      <c r="AX156" s="3"/>
    </row>
    <row r="157" ht="12.0" customHeight="1">
      <c r="A157" s="59"/>
      <c r="B157" s="59"/>
      <c r="C157" s="59"/>
      <c r="D157" s="59"/>
      <c r="E157" s="59"/>
      <c r="F157" s="59"/>
      <c r="G157" s="59"/>
      <c r="H157" s="59"/>
      <c r="I157" s="59"/>
      <c r="J157" s="59"/>
      <c r="K157" s="59"/>
      <c r="L157" s="59"/>
      <c r="M157" s="59"/>
      <c r="N157" s="59"/>
      <c r="O157" s="59"/>
      <c r="P157" s="59"/>
      <c r="Q157" s="59"/>
      <c r="R157" s="59"/>
      <c r="S157" s="59"/>
      <c r="T157" s="59"/>
      <c r="U157" s="59"/>
      <c r="V157" s="59"/>
      <c r="W157" s="59"/>
      <c r="X157" s="59"/>
      <c r="Y157" s="59"/>
      <c r="Z157" s="59"/>
      <c r="AA157" s="59"/>
      <c r="AB157" s="59"/>
      <c r="AC157" s="59"/>
      <c r="AD157" s="59"/>
      <c r="AE157" s="59"/>
      <c r="AF157" s="59"/>
      <c r="AG157" s="59"/>
      <c r="AH157" s="59"/>
      <c r="AI157" s="59"/>
      <c r="AJ157" s="59"/>
      <c r="AK157" s="59"/>
      <c r="AL157" s="59"/>
      <c r="AM157" s="59"/>
      <c r="AN157" s="59"/>
      <c r="AO157" s="59"/>
      <c r="AP157" s="59"/>
      <c r="AQ157" s="59"/>
      <c r="AR157" s="59"/>
      <c r="AS157" s="3"/>
      <c r="AT157" s="3"/>
      <c r="AU157" s="3"/>
      <c r="AV157" s="3"/>
      <c r="AW157" s="3"/>
      <c r="AX157" s="3"/>
    </row>
    <row r="158" ht="12.0" customHeight="1">
      <c r="A158" s="59"/>
      <c r="B158" s="59"/>
      <c r="C158" s="59"/>
      <c r="D158" s="59"/>
      <c r="E158" s="59"/>
      <c r="F158" s="59"/>
      <c r="G158" s="59"/>
      <c r="H158" s="59"/>
      <c r="I158" s="59"/>
      <c r="J158" s="59"/>
      <c r="K158" s="59"/>
      <c r="L158" s="59"/>
      <c r="M158" s="59"/>
      <c r="N158" s="59"/>
      <c r="O158" s="59"/>
      <c r="P158" s="59"/>
      <c r="Q158" s="59"/>
      <c r="R158" s="59"/>
      <c r="S158" s="59"/>
      <c r="T158" s="59"/>
      <c r="U158" s="59"/>
      <c r="V158" s="59"/>
      <c r="W158" s="59"/>
      <c r="X158" s="59"/>
      <c r="Y158" s="59"/>
      <c r="Z158" s="59"/>
      <c r="AA158" s="59"/>
      <c r="AB158" s="59"/>
      <c r="AC158" s="59"/>
      <c r="AD158" s="59"/>
      <c r="AE158" s="59"/>
      <c r="AF158" s="59"/>
      <c r="AG158" s="59"/>
      <c r="AH158" s="59"/>
      <c r="AI158" s="59"/>
      <c r="AJ158" s="59"/>
      <c r="AK158" s="59"/>
      <c r="AL158" s="59"/>
      <c r="AM158" s="59"/>
      <c r="AN158" s="59"/>
      <c r="AO158" s="59"/>
      <c r="AP158" s="59"/>
      <c r="AQ158" s="59"/>
      <c r="AR158" s="59"/>
      <c r="AS158" s="3"/>
      <c r="AT158" s="3"/>
      <c r="AU158" s="3"/>
      <c r="AV158" s="3"/>
      <c r="AW158" s="3"/>
      <c r="AX158" s="3"/>
    </row>
    <row r="159" ht="12.0" customHeight="1">
      <c r="A159" s="59"/>
      <c r="B159" s="59"/>
      <c r="C159" s="59"/>
      <c r="D159" s="59"/>
      <c r="E159" s="59"/>
      <c r="F159" s="59"/>
      <c r="G159" s="59"/>
      <c r="H159" s="59"/>
      <c r="I159" s="59"/>
      <c r="J159" s="59"/>
      <c r="K159" s="59"/>
      <c r="L159" s="59"/>
      <c r="M159" s="59"/>
      <c r="N159" s="59"/>
      <c r="O159" s="59"/>
      <c r="P159" s="59"/>
      <c r="Q159" s="59"/>
      <c r="R159" s="59"/>
      <c r="S159" s="59"/>
      <c r="T159" s="59"/>
      <c r="U159" s="59"/>
      <c r="V159" s="59"/>
      <c r="W159" s="59"/>
      <c r="X159" s="59"/>
      <c r="Y159" s="59"/>
      <c r="Z159" s="59"/>
      <c r="AA159" s="59"/>
      <c r="AB159" s="59"/>
      <c r="AC159" s="59"/>
      <c r="AD159" s="59"/>
      <c r="AE159" s="59"/>
      <c r="AF159" s="59"/>
      <c r="AG159" s="59"/>
      <c r="AH159" s="59"/>
      <c r="AI159" s="59"/>
      <c r="AJ159" s="59"/>
      <c r="AK159" s="59"/>
      <c r="AL159" s="59"/>
      <c r="AM159" s="59"/>
      <c r="AN159" s="59"/>
      <c r="AO159" s="59"/>
      <c r="AP159" s="59"/>
      <c r="AQ159" s="59"/>
      <c r="AR159" s="59"/>
      <c r="AS159" s="3"/>
      <c r="AT159" s="3"/>
      <c r="AU159" s="3"/>
      <c r="AV159" s="3"/>
      <c r="AW159" s="3"/>
      <c r="AX159" s="3"/>
    </row>
    <row r="160" ht="12.0" customHeight="1">
      <c r="A160" s="59"/>
      <c r="B160" s="59"/>
      <c r="C160" s="59"/>
      <c r="D160" s="59"/>
      <c r="E160" s="59"/>
      <c r="F160" s="59"/>
      <c r="G160" s="59"/>
      <c r="H160" s="59"/>
      <c r="I160" s="59"/>
      <c r="J160" s="59"/>
      <c r="K160" s="59"/>
      <c r="L160" s="59"/>
      <c r="M160" s="59"/>
      <c r="N160" s="59"/>
      <c r="O160" s="59"/>
      <c r="P160" s="59"/>
      <c r="Q160" s="59"/>
      <c r="R160" s="59"/>
      <c r="S160" s="59"/>
      <c r="T160" s="59"/>
      <c r="U160" s="59"/>
      <c r="V160" s="59"/>
      <c r="W160" s="59"/>
      <c r="X160" s="59"/>
      <c r="Y160" s="59"/>
      <c r="Z160" s="59"/>
      <c r="AA160" s="59"/>
      <c r="AB160" s="59"/>
      <c r="AC160" s="59"/>
      <c r="AD160" s="59"/>
      <c r="AE160" s="59"/>
      <c r="AF160" s="59"/>
      <c r="AG160" s="59"/>
      <c r="AH160" s="59"/>
      <c r="AI160" s="59"/>
      <c r="AJ160" s="59"/>
      <c r="AK160" s="59"/>
      <c r="AL160" s="59"/>
      <c r="AM160" s="59"/>
      <c r="AN160" s="59"/>
      <c r="AO160" s="59"/>
      <c r="AP160" s="59"/>
      <c r="AQ160" s="59"/>
      <c r="AR160" s="59"/>
      <c r="AS160" s="3"/>
      <c r="AT160" s="3"/>
      <c r="AU160" s="3"/>
      <c r="AV160" s="3"/>
      <c r="AW160" s="3"/>
      <c r="AX160" s="3"/>
    </row>
    <row r="161" ht="12.0" customHeight="1">
      <c r="A161" s="59"/>
      <c r="B161" s="59"/>
      <c r="C161" s="59"/>
      <c r="D161" s="59"/>
      <c r="E161" s="59"/>
      <c r="F161" s="59"/>
      <c r="G161" s="59"/>
      <c r="H161" s="59"/>
      <c r="I161" s="59"/>
      <c r="J161" s="59"/>
      <c r="K161" s="59"/>
      <c r="L161" s="59"/>
      <c r="M161" s="59"/>
      <c r="N161" s="59"/>
      <c r="O161" s="59"/>
      <c r="P161" s="59"/>
      <c r="Q161" s="59"/>
      <c r="R161" s="59"/>
      <c r="S161" s="59"/>
      <c r="T161" s="59"/>
      <c r="U161" s="59"/>
      <c r="V161" s="59"/>
      <c r="W161" s="59"/>
      <c r="X161" s="59"/>
      <c r="Y161" s="59"/>
      <c r="Z161" s="59"/>
      <c r="AA161" s="59"/>
      <c r="AB161" s="59"/>
      <c r="AC161" s="59"/>
      <c r="AD161" s="59"/>
      <c r="AE161" s="59"/>
      <c r="AF161" s="59"/>
      <c r="AG161" s="59"/>
      <c r="AH161" s="59"/>
      <c r="AI161" s="59"/>
      <c r="AJ161" s="59"/>
      <c r="AK161" s="59"/>
      <c r="AL161" s="59"/>
      <c r="AM161" s="59"/>
      <c r="AN161" s="59"/>
      <c r="AO161" s="59"/>
      <c r="AP161" s="59"/>
      <c r="AQ161" s="59"/>
      <c r="AR161" s="59"/>
      <c r="AS161" s="3"/>
      <c r="AT161" s="3"/>
      <c r="AU161" s="3"/>
      <c r="AV161" s="3"/>
      <c r="AW161" s="3"/>
      <c r="AX161" s="3"/>
    </row>
    <row r="162" ht="12.0" customHeight="1">
      <c r="A162" s="59"/>
      <c r="B162" s="59"/>
      <c r="C162" s="59"/>
      <c r="D162" s="59"/>
      <c r="E162" s="59"/>
      <c r="F162" s="59"/>
      <c r="G162" s="59"/>
      <c r="H162" s="59"/>
      <c r="I162" s="59"/>
      <c r="J162" s="59"/>
      <c r="K162" s="59"/>
      <c r="L162" s="59"/>
      <c r="M162" s="59"/>
      <c r="N162" s="59"/>
      <c r="O162" s="59"/>
      <c r="P162" s="59"/>
      <c r="Q162" s="59"/>
      <c r="R162" s="59"/>
      <c r="S162" s="59"/>
      <c r="T162" s="59"/>
      <c r="U162" s="59"/>
      <c r="V162" s="59"/>
      <c r="W162" s="59"/>
      <c r="X162" s="59"/>
      <c r="Y162" s="59"/>
      <c r="Z162" s="59"/>
      <c r="AA162" s="59"/>
      <c r="AB162" s="59"/>
      <c r="AC162" s="59"/>
      <c r="AD162" s="59"/>
      <c r="AE162" s="59"/>
      <c r="AF162" s="59"/>
      <c r="AG162" s="59"/>
      <c r="AH162" s="59"/>
      <c r="AI162" s="59"/>
      <c r="AJ162" s="59"/>
      <c r="AK162" s="59"/>
      <c r="AL162" s="59"/>
      <c r="AM162" s="59"/>
      <c r="AN162" s="59"/>
      <c r="AO162" s="59"/>
      <c r="AP162" s="59"/>
      <c r="AQ162" s="59"/>
      <c r="AR162" s="59"/>
      <c r="AS162" s="3"/>
      <c r="AT162" s="3"/>
      <c r="AU162" s="3"/>
      <c r="AV162" s="3"/>
      <c r="AW162" s="3"/>
      <c r="AX162" s="3"/>
    </row>
    <row r="163" ht="12.0" customHeight="1">
      <c r="A163" s="59"/>
      <c r="B163" s="59"/>
      <c r="C163" s="59"/>
      <c r="D163" s="59"/>
      <c r="E163" s="59"/>
      <c r="F163" s="59"/>
      <c r="G163" s="59"/>
      <c r="H163" s="59"/>
      <c r="I163" s="59"/>
      <c r="J163" s="59"/>
      <c r="K163" s="59"/>
      <c r="L163" s="59"/>
      <c r="M163" s="59"/>
      <c r="N163" s="59"/>
      <c r="O163" s="59"/>
      <c r="P163" s="59"/>
      <c r="Q163" s="59"/>
      <c r="R163" s="59"/>
      <c r="S163" s="59"/>
      <c r="T163" s="59"/>
      <c r="U163" s="59"/>
      <c r="V163" s="59"/>
      <c r="W163" s="59"/>
      <c r="X163" s="59"/>
      <c r="Y163" s="59"/>
      <c r="Z163" s="59"/>
      <c r="AA163" s="59"/>
      <c r="AB163" s="59"/>
      <c r="AC163" s="59"/>
      <c r="AD163" s="59"/>
      <c r="AE163" s="59"/>
      <c r="AF163" s="59"/>
      <c r="AG163" s="59"/>
      <c r="AH163" s="59"/>
      <c r="AI163" s="59"/>
      <c r="AJ163" s="59"/>
      <c r="AK163" s="59"/>
      <c r="AL163" s="59"/>
      <c r="AM163" s="59"/>
      <c r="AN163" s="59"/>
      <c r="AO163" s="59"/>
      <c r="AP163" s="59"/>
      <c r="AQ163" s="59"/>
      <c r="AR163" s="59"/>
      <c r="AS163" s="3"/>
      <c r="AT163" s="3"/>
      <c r="AU163" s="3"/>
      <c r="AV163" s="3"/>
      <c r="AW163" s="3"/>
      <c r="AX163" s="3"/>
    </row>
    <row r="164" ht="12.0" customHeight="1">
      <c r="A164" s="59"/>
      <c r="B164" s="59"/>
      <c r="C164" s="59"/>
      <c r="D164" s="59"/>
      <c r="E164" s="59"/>
      <c r="F164" s="59"/>
      <c r="G164" s="59"/>
      <c r="H164" s="59"/>
      <c r="I164" s="59"/>
      <c r="J164" s="59"/>
      <c r="K164" s="59"/>
      <c r="L164" s="59"/>
      <c r="M164" s="59"/>
      <c r="N164" s="59"/>
      <c r="O164" s="59"/>
      <c r="P164" s="59"/>
      <c r="Q164" s="59"/>
      <c r="R164" s="59"/>
      <c r="S164" s="59"/>
      <c r="T164" s="59"/>
      <c r="U164" s="59"/>
      <c r="V164" s="59"/>
      <c r="W164" s="59"/>
      <c r="X164" s="59"/>
      <c r="Y164" s="59"/>
      <c r="Z164" s="59"/>
      <c r="AA164" s="59"/>
      <c r="AB164" s="59"/>
      <c r="AC164" s="59"/>
      <c r="AD164" s="59"/>
      <c r="AE164" s="59"/>
      <c r="AF164" s="59"/>
      <c r="AG164" s="59"/>
      <c r="AH164" s="59"/>
      <c r="AI164" s="59"/>
      <c r="AJ164" s="59"/>
      <c r="AK164" s="59"/>
      <c r="AL164" s="59"/>
      <c r="AM164" s="59"/>
      <c r="AN164" s="59"/>
      <c r="AO164" s="59"/>
      <c r="AP164" s="59"/>
      <c r="AQ164" s="59"/>
      <c r="AR164" s="59"/>
      <c r="AS164" s="3"/>
      <c r="AT164" s="3"/>
      <c r="AU164" s="3"/>
      <c r="AV164" s="3"/>
      <c r="AW164" s="3"/>
      <c r="AX164" s="3"/>
    </row>
    <row r="165" ht="12.0" customHeight="1">
      <c r="A165" s="59"/>
      <c r="B165" s="59"/>
      <c r="C165" s="59"/>
      <c r="D165" s="59"/>
      <c r="E165" s="59"/>
      <c r="F165" s="59"/>
      <c r="G165" s="59"/>
      <c r="H165" s="59"/>
      <c r="I165" s="59"/>
      <c r="J165" s="59"/>
      <c r="K165" s="59"/>
      <c r="L165" s="59"/>
      <c r="M165" s="59"/>
      <c r="N165" s="59"/>
      <c r="O165" s="59"/>
      <c r="P165" s="59"/>
      <c r="Q165" s="59"/>
      <c r="R165" s="59"/>
      <c r="S165" s="59"/>
      <c r="T165" s="59"/>
      <c r="U165" s="59"/>
      <c r="V165" s="59"/>
      <c r="W165" s="59"/>
      <c r="X165" s="59"/>
      <c r="Y165" s="59"/>
      <c r="Z165" s="59"/>
      <c r="AA165" s="59"/>
      <c r="AB165" s="59"/>
      <c r="AC165" s="59"/>
      <c r="AD165" s="59"/>
      <c r="AE165" s="59"/>
      <c r="AF165" s="59"/>
      <c r="AG165" s="59"/>
      <c r="AH165" s="59"/>
      <c r="AI165" s="59"/>
      <c r="AJ165" s="59"/>
      <c r="AK165" s="59"/>
      <c r="AL165" s="59"/>
      <c r="AM165" s="59"/>
      <c r="AN165" s="59"/>
      <c r="AO165" s="59"/>
      <c r="AP165" s="59"/>
      <c r="AQ165" s="59"/>
      <c r="AR165" s="59"/>
      <c r="AS165" s="3"/>
      <c r="AT165" s="3"/>
      <c r="AU165" s="3"/>
      <c r="AV165" s="3"/>
      <c r="AW165" s="3"/>
      <c r="AX165" s="3"/>
    </row>
    <row r="166" ht="12.0" customHeight="1">
      <c r="A166" s="59"/>
      <c r="B166" s="59"/>
      <c r="C166" s="59"/>
      <c r="D166" s="59"/>
      <c r="E166" s="59"/>
      <c r="F166" s="59"/>
      <c r="G166" s="59"/>
      <c r="H166" s="59"/>
      <c r="I166" s="59"/>
      <c r="J166" s="59"/>
      <c r="K166" s="59"/>
      <c r="L166" s="59"/>
      <c r="M166" s="59"/>
      <c r="N166" s="59"/>
      <c r="O166" s="59"/>
      <c r="P166" s="59"/>
      <c r="Q166" s="59"/>
      <c r="R166" s="59"/>
      <c r="S166" s="59"/>
      <c r="T166" s="59"/>
      <c r="U166" s="59"/>
      <c r="V166" s="59"/>
      <c r="W166" s="59"/>
      <c r="X166" s="59"/>
      <c r="Y166" s="59"/>
      <c r="Z166" s="59"/>
      <c r="AA166" s="59"/>
      <c r="AB166" s="59"/>
      <c r="AC166" s="59"/>
      <c r="AD166" s="59"/>
      <c r="AE166" s="59"/>
      <c r="AF166" s="59"/>
      <c r="AG166" s="59"/>
      <c r="AH166" s="59"/>
      <c r="AI166" s="59"/>
      <c r="AJ166" s="59"/>
      <c r="AK166" s="59"/>
      <c r="AL166" s="59"/>
      <c r="AM166" s="59"/>
      <c r="AN166" s="59"/>
      <c r="AO166" s="59"/>
      <c r="AP166" s="59"/>
      <c r="AQ166" s="59"/>
      <c r="AR166" s="59"/>
      <c r="AS166" s="3"/>
      <c r="AT166" s="3"/>
      <c r="AU166" s="3"/>
      <c r="AV166" s="3"/>
      <c r="AW166" s="3"/>
      <c r="AX166" s="3"/>
    </row>
    <row r="167" ht="12.0" customHeight="1">
      <c r="A167" s="59"/>
      <c r="B167" s="59"/>
      <c r="C167" s="59"/>
      <c r="D167" s="59"/>
      <c r="E167" s="59"/>
      <c r="F167" s="59"/>
      <c r="G167" s="59"/>
      <c r="H167" s="59"/>
      <c r="I167" s="59"/>
      <c r="J167" s="59"/>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c r="AH167" s="59"/>
      <c r="AI167" s="59"/>
      <c r="AJ167" s="59"/>
      <c r="AK167" s="59"/>
      <c r="AL167" s="59"/>
      <c r="AM167" s="59"/>
      <c r="AN167" s="59"/>
      <c r="AO167" s="59"/>
      <c r="AP167" s="59"/>
      <c r="AQ167" s="59"/>
      <c r="AR167" s="59"/>
      <c r="AS167" s="3"/>
      <c r="AT167" s="3"/>
      <c r="AU167" s="3"/>
      <c r="AV167" s="3"/>
      <c r="AW167" s="3"/>
      <c r="AX167" s="3"/>
    </row>
    <row r="168" ht="12.0" customHeight="1">
      <c r="A168" s="59"/>
      <c r="B168" s="59"/>
      <c r="C168" s="59"/>
      <c r="D168" s="59"/>
      <c r="E168" s="59"/>
      <c r="F168" s="59"/>
      <c r="G168" s="59"/>
      <c r="H168" s="59"/>
      <c r="I168" s="59"/>
      <c r="J168" s="59"/>
      <c r="K168" s="59"/>
      <c r="L168" s="59"/>
      <c r="M168" s="59"/>
      <c r="N168" s="59"/>
      <c r="O168" s="59"/>
      <c r="P168" s="59"/>
      <c r="Q168" s="59"/>
      <c r="R168" s="59"/>
      <c r="S168" s="59"/>
      <c r="T168" s="59"/>
      <c r="U168" s="59"/>
      <c r="V168" s="59"/>
      <c r="W168" s="59"/>
      <c r="X168" s="59"/>
      <c r="Y168" s="59"/>
      <c r="Z168" s="59"/>
      <c r="AA168" s="59"/>
      <c r="AB168" s="59"/>
      <c r="AC168" s="59"/>
      <c r="AD168" s="59"/>
      <c r="AE168" s="59"/>
      <c r="AF168" s="59"/>
      <c r="AG168" s="59"/>
      <c r="AH168" s="59"/>
      <c r="AI168" s="59"/>
      <c r="AJ168" s="59"/>
      <c r="AK168" s="59"/>
      <c r="AL168" s="59"/>
      <c r="AM168" s="59"/>
      <c r="AN168" s="59"/>
      <c r="AO168" s="59"/>
      <c r="AP168" s="59"/>
      <c r="AQ168" s="59"/>
      <c r="AR168" s="59"/>
      <c r="AS168" s="3"/>
      <c r="AT168" s="3"/>
      <c r="AU168" s="3"/>
      <c r="AV168" s="3"/>
      <c r="AW168" s="3"/>
      <c r="AX168" s="3"/>
    </row>
    <row r="169" ht="12.0" customHeight="1">
      <c r="A169" s="59"/>
      <c r="B169" s="59"/>
      <c r="C169" s="59"/>
      <c r="D169" s="59"/>
      <c r="E169" s="59"/>
      <c r="F169" s="59"/>
      <c r="G169" s="59"/>
      <c r="H169" s="59"/>
      <c r="I169" s="59"/>
      <c r="J169" s="59"/>
      <c r="K169" s="5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9"/>
      <c r="AR169" s="59"/>
      <c r="AS169" s="3"/>
      <c r="AT169" s="3"/>
      <c r="AU169" s="3"/>
      <c r="AV169" s="3"/>
      <c r="AW169" s="3"/>
      <c r="AX169" s="3"/>
    </row>
    <row r="170" ht="12.0" customHeight="1">
      <c r="A170" s="59"/>
      <c r="B170" s="59"/>
      <c r="C170" s="59"/>
      <c r="D170" s="59"/>
      <c r="E170" s="59"/>
      <c r="F170" s="59"/>
      <c r="G170" s="59"/>
      <c r="H170" s="59"/>
      <c r="I170" s="59"/>
      <c r="J170" s="59"/>
      <c r="K170" s="59"/>
      <c r="L170" s="59"/>
      <c r="M170" s="59"/>
      <c r="N170" s="59"/>
      <c r="O170" s="59"/>
      <c r="P170" s="59"/>
      <c r="Q170" s="59"/>
      <c r="R170" s="59"/>
      <c r="S170" s="59"/>
      <c r="T170" s="59"/>
      <c r="U170" s="59"/>
      <c r="V170" s="59"/>
      <c r="W170" s="59"/>
      <c r="X170" s="59"/>
      <c r="Y170" s="59"/>
      <c r="Z170" s="59"/>
      <c r="AA170" s="59"/>
      <c r="AB170" s="59"/>
      <c r="AC170" s="59"/>
      <c r="AD170" s="59"/>
      <c r="AE170" s="59"/>
      <c r="AF170" s="59"/>
      <c r="AG170" s="59"/>
      <c r="AH170" s="59"/>
      <c r="AI170" s="59"/>
      <c r="AJ170" s="59"/>
      <c r="AK170" s="59"/>
      <c r="AL170" s="59"/>
      <c r="AM170" s="59"/>
      <c r="AN170" s="59"/>
      <c r="AO170" s="59"/>
      <c r="AP170" s="59"/>
      <c r="AQ170" s="59"/>
      <c r="AR170" s="59"/>
      <c r="AS170" s="3"/>
      <c r="AT170" s="3"/>
      <c r="AU170" s="3"/>
      <c r="AV170" s="3"/>
      <c r="AW170" s="3"/>
      <c r="AX170" s="3"/>
    </row>
    <row r="171" ht="12.0" customHeight="1">
      <c r="A171" s="59"/>
      <c r="B171" s="59"/>
      <c r="C171" s="59"/>
      <c r="D171" s="59"/>
      <c r="E171" s="59"/>
      <c r="F171" s="59"/>
      <c r="G171" s="59"/>
      <c r="H171" s="59"/>
      <c r="I171" s="59"/>
      <c r="J171" s="59"/>
      <c r="K171" s="59"/>
      <c r="L171" s="59"/>
      <c r="M171" s="59"/>
      <c r="N171" s="59"/>
      <c r="O171" s="59"/>
      <c r="P171" s="59"/>
      <c r="Q171" s="59"/>
      <c r="R171" s="59"/>
      <c r="S171" s="59"/>
      <c r="T171" s="59"/>
      <c r="U171" s="59"/>
      <c r="V171" s="59"/>
      <c r="W171" s="59"/>
      <c r="X171" s="59"/>
      <c r="Y171" s="59"/>
      <c r="Z171" s="59"/>
      <c r="AA171" s="59"/>
      <c r="AB171" s="59"/>
      <c r="AC171" s="59"/>
      <c r="AD171" s="59"/>
      <c r="AE171" s="59"/>
      <c r="AF171" s="59"/>
      <c r="AG171" s="59"/>
      <c r="AH171" s="59"/>
      <c r="AI171" s="59"/>
      <c r="AJ171" s="59"/>
      <c r="AK171" s="59"/>
      <c r="AL171" s="59"/>
      <c r="AM171" s="59"/>
      <c r="AN171" s="59"/>
      <c r="AO171" s="59"/>
      <c r="AP171" s="59"/>
      <c r="AQ171" s="59"/>
      <c r="AR171" s="59"/>
      <c r="AS171" s="3"/>
      <c r="AT171" s="3"/>
      <c r="AU171" s="3"/>
      <c r="AV171" s="3"/>
      <c r="AW171" s="3"/>
      <c r="AX171" s="3"/>
    </row>
    <row r="172" ht="12.0" customHeight="1">
      <c r="A172" s="59"/>
      <c r="B172" s="59"/>
      <c r="C172" s="59"/>
      <c r="D172" s="59"/>
      <c r="E172" s="59"/>
      <c r="F172" s="59"/>
      <c r="G172" s="59"/>
      <c r="H172" s="59"/>
      <c r="I172" s="59"/>
      <c r="J172" s="59"/>
      <c r="K172" s="59"/>
      <c r="L172" s="59"/>
      <c r="M172" s="59"/>
      <c r="N172" s="59"/>
      <c r="O172" s="59"/>
      <c r="P172" s="59"/>
      <c r="Q172" s="59"/>
      <c r="R172" s="59"/>
      <c r="S172" s="59"/>
      <c r="T172" s="59"/>
      <c r="U172" s="59"/>
      <c r="V172" s="59"/>
      <c r="W172" s="59"/>
      <c r="X172" s="59"/>
      <c r="Y172" s="59"/>
      <c r="Z172" s="59"/>
      <c r="AA172" s="59"/>
      <c r="AB172" s="59"/>
      <c r="AC172" s="59"/>
      <c r="AD172" s="59"/>
      <c r="AE172" s="59"/>
      <c r="AF172" s="59"/>
      <c r="AG172" s="59"/>
      <c r="AH172" s="59"/>
      <c r="AI172" s="59"/>
      <c r="AJ172" s="59"/>
      <c r="AK172" s="59"/>
      <c r="AL172" s="59"/>
      <c r="AM172" s="59"/>
      <c r="AN172" s="59"/>
      <c r="AO172" s="59"/>
      <c r="AP172" s="59"/>
      <c r="AQ172" s="59"/>
      <c r="AR172" s="59"/>
      <c r="AS172" s="3"/>
      <c r="AT172" s="3"/>
      <c r="AU172" s="3"/>
      <c r="AV172" s="3"/>
      <c r="AW172" s="3"/>
      <c r="AX172" s="3"/>
    </row>
    <row r="173" ht="12.0" customHeight="1">
      <c r="A173" s="59"/>
      <c r="B173" s="59"/>
      <c r="C173" s="59"/>
      <c r="D173" s="59"/>
      <c r="E173" s="59"/>
      <c r="F173" s="59"/>
      <c r="G173" s="59"/>
      <c r="H173" s="59"/>
      <c r="I173" s="59"/>
      <c r="J173" s="59"/>
      <c r="K173" s="59"/>
      <c r="L173" s="59"/>
      <c r="M173" s="59"/>
      <c r="N173" s="59"/>
      <c r="O173" s="59"/>
      <c r="P173" s="59"/>
      <c r="Q173" s="59"/>
      <c r="R173" s="59"/>
      <c r="S173" s="59"/>
      <c r="T173" s="59"/>
      <c r="U173" s="59"/>
      <c r="V173" s="59"/>
      <c r="W173" s="59"/>
      <c r="X173" s="59"/>
      <c r="Y173" s="59"/>
      <c r="Z173" s="59"/>
      <c r="AA173" s="59"/>
      <c r="AB173" s="59"/>
      <c r="AC173" s="59"/>
      <c r="AD173" s="59"/>
      <c r="AE173" s="59"/>
      <c r="AF173" s="59"/>
      <c r="AG173" s="59"/>
      <c r="AH173" s="59"/>
      <c r="AI173" s="59"/>
      <c r="AJ173" s="59"/>
      <c r="AK173" s="59"/>
      <c r="AL173" s="59"/>
      <c r="AM173" s="59"/>
      <c r="AN173" s="59"/>
      <c r="AO173" s="59"/>
      <c r="AP173" s="59"/>
      <c r="AQ173" s="59"/>
      <c r="AR173" s="59"/>
      <c r="AS173" s="3"/>
      <c r="AT173" s="3"/>
      <c r="AU173" s="3"/>
      <c r="AV173" s="3"/>
      <c r="AW173" s="3"/>
      <c r="AX173" s="3"/>
    </row>
    <row r="174" ht="12.0" customHeight="1">
      <c r="A174" s="59"/>
      <c r="B174" s="59"/>
      <c r="C174" s="59"/>
      <c r="D174" s="59"/>
      <c r="E174" s="59"/>
      <c r="F174" s="59"/>
      <c r="G174" s="59"/>
      <c r="H174" s="59"/>
      <c r="I174" s="59"/>
      <c r="J174" s="59"/>
      <c r="K174" s="59"/>
      <c r="L174" s="59"/>
      <c r="M174" s="59"/>
      <c r="N174" s="59"/>
      <c r="O174" s="59"/>
      <c r="P174" s="59"/>
      <c r="Q174" s="59"/>
      <c r="R174" s="59"/>
      <c r="S174" s="59"/>
      <c r="T174" s="59"/>
      <c r="U174" s="59"/>
      <c r="V174" s="59"/>
      <c r="W174" s="59"/>
      <c r="X174" s="59"/>
      <c r="Y174" s="59"/>
      <c r="Z174" s="59"/>
      <c r="AA174" s="59"/>
      <c r="AB174" s="59"/>
      <c r="AC174" s="59"/>
      <c r="AD174" s="59"/>
      <c r="AE174" s="59"/>
      <c r="AF174" s="59"/>
      <c r="AG174" s="59"/>
      <c r="AH174" s="59"/>
      <c r="AI174" s="59"/>
      <c r="AJ174" s="59"/>
      <c r="AK174" s="59"/>
      <c r="AL174" s="59"/>
      <c r="AM174" s="59"/>
      <c r="AN174" s="59"/>
      <c r="AO174" s="59"/>
      <c r="AP174" s="59"/>
      <c r="AQ174" s="59"/>
      <c r="AR174" s="59"/>
      <c r="AS174" s="3"/>
      <c r="AT174" s="3"/>
      <c r="AU174" s="3"/>
      <c r="AV174" s="3"/>
      <c r="AW174" s="3"/>
      <c r="AX174" s="3"/>
    </row>
    <row r="175" ht="12.0" customHeight="1">
      <c r="A175" s="59"/>
      <c r="B175" s="59"/>
      <c r="C175" s="59"/>
      <c r="D175" s="59"/>
      <c r="E175" s="59"/>
      <c r="F175" s="59"/>
      <c r="G175" s="59"/>
      <c r="H175" s="59"/>
      <c r="I175" s="59"/>
      <c r="J175" s="59"/>
      <c r="K175" s="59"/>
      <c r="L175" s="59"/>
      <c r="M175" s="59"/>
      <c r="N175" s="59"/>
      <c r="O175" s="59"/>
      <c r="P175" s="59"/>
      <c r="Q175" s="59"/>
      <c r="R175" s="59"/>
      <c r="S175" s="59"/>
      <c r="T175" s="59"/>
      <c r="U175" s="59"/>
      <c r="V175" s="59"/>
      <c r="W175" s="59"/>
      <c r="X175" s="59"/>
      <c r="Y175" s="59"/>
      <c r="Z175" s="59"/>
      <c r="AA175" s="59"/>
      <c r="AB175" s="59"/>
      <c r="AC175" s="59"/>
      <c r="AD175" s="59"/>
      <c r="AE175" s="59"/>
      <c r="AF175" s="59"/>
      <c r="AG175" s="59"/>
      <c r="AH175" s="59"/>
      <c r="AI175" s="59"/>
      <c r="AJ175" s="59"/>
      <c r="AK175" s="59"/>
      <c r="AL175" s="59"/>
      <c r="AM175" s="59"/>
      <c r="AN175" s="59"/>
      <c r="AO175" s="59"/>
      <c r="AP175" s="59"/>
      <c r="AQ175" s="59"/>
      <c r="AR175" s="59"/>
      <c r="AS175" s="3"/>
      <c r="AT175" s="3"/>
      <c r="AU175" s="3"/>
      <c r="AV175" s="3"/>
      <c r="AW175" s="3"/>
      <c r="AX175" s="3"/>
    </row>
    <row r="176" ht="12.0" customHeight="1">
      <c r="A176" s="59"/>
      <c r="B176" s="59"/>
      <c r="C176" s="59"/>
      <c r="D176" s="59"/>
      <c r="E176" s="59"/>
      <c r="F176" s="59"/>
      <c r="G176" s="59"/>
      <c r="H176" s="59"/>
      <c r="I176" s="59"/>
      <c r="J176" s="59"/>
      <c r="K176" s="59"/>
      <c r="L176" s="59"/>
      <c r="M176" s="59"/>
      <c r="N176" s="59"/>
      <c r="O176" s="59"/>
      <c r="P176" s="59"/>
      <c r="Q176" s="59"/>
      <c r="R176" s="59"/>
      <c r="S176" s="59"/>
      <c r="T176" s="59"/>
      <c r="U176" s="59"/>
      <c r="V176" s="59"/>
      <c r="W176" s="59"/>
      <c r="X176" s="59"/>
      <c r="Y176" s="59"/>
      <c r="Z176" s="59"/>
      <c r="AA176" s="59"/>
      <c r="AB176" s="59"/>
      <c r="AC176" s="59"/>
      <c r="AD176" s="59"/>
      <c r="AE176" s="59"/>
      <c r="AF176" s="59"/>
      <c r="AG176" s="59"/>
      <c r="AH176" s="59"/>
      <c r="AI176" s="59"/>
      <c r="AJ176" s="59"/>
      <c r="AK176" s="59"/>
      <c r="AL176" s="59"/>
      <c r="AM176" s="59"/>
      <c r="AN176" s="59"/>
      <c r="AO176" s="59"/>
      <c r="AP176" s="59"/>
      <c r="AQ176" s="59"/>
      <c r="AR176" s="59"/>
      <c r="AS176" s="3"/>
      <c r="AT176" s="3"/>
      <c r="AU176" s="3"/>
      <c r="AV176" s="3"/>
      <c r="AW176" s="3"/>
      <c r="AX176" s="3"/>
    </row>
    <row r="177" ht="12.0" customHeight="1">
      <c r="A177" s="59"/>
      <c r="B177" s="59"/>
      <c r="C177" s="59"/>
      <c r="D177" s="59"/>
      <c r="E177" s="59"/>
      <c r="F177" s="59"/>
      <c r="G177" s="59"/>
      <c r="H177" s="59"/>
      <c r="I177" s="59"/>
      <c r="J177" s="59"/>
      <c r="K177" s="59"/>
      <c r="L177" s="59"/>
      <c r="M177" s="59"/>
      <c r="N177" s="59"/>
      <c r="O177" s="59"/>
      <c r="P177" s="59"/>
      <c r="Q177" s="59"/>
      <c r="R177" s="59"/>
      <c r="S177" s="59"/>
      <c r="T177" s="59"/>
      <c r="U177" s="59"/>
      <c r="V177" s="59"/>
      <c r="W177" s="59"/>
      <c r="X177" s="59"/>
      <c r="Y177" s="59"/>
      <c r="Z177" s="59"/>
      <c r="AA177" s="59"/>
      <c r="AB177" s="59"/>
      <c r="AC177" s="59"/>
      <c r="AD177" s="59"/>
      <c r="AE177" s="59"/>
      <c r="AF177" s="59"/>
      <c r="AG177" s="59"/>
      <c r="AH177" s="59"/>
      <c r="AI177" s="59"/>
      <c r="AJ177" s="59"/>
      <c r="AK177" s="59"/>
      <c r="AL177" s="59"/>
      <c r="AM177" s="59"/>
      <c r="AN177" s="59"/>
      <c r="AO177" s="59"/>
      <c r="AP177" s="59"/>
      <c r="AQ177" s="59"/>
      <c r="AR177" s="59"/>
      <c r="AS177" s="3"/>
      <c r="AT177" s="3"/>
      <c r="AU177" s="3"/>
      <c r="AV177" s="3"/>
      <c r="AW177" s="3"/>
      <c r="AX177" s="3"/>
    </row>
    <row r="178" ht="12.0" customHeight="1">
      <c r="A178" s="59"/>
      <c r="B178" s="59"/>
      <c r="C178" s="59"/>
      <c r="D178" s="59"/>
      <c r="E178" s="59"/>
      <c r="F178" s="59"/>
      <c r="G178" s="59"/>
      <c r="H178" s="59"/>
      <c r="I178" s="59"/>
      <c r="J178" s="59"/>
      <c r="K178" s="59"/>
      <c r="L178" s="59"/>
      <c r="M178" s="59"/>
      <c r="N178" s="59"/>
      <c r="O178" s="59"/>
      <c r="P178" s="59"/>
      <c r="Q178" s="59"/>
      <c r="R178" s="59"/>
      <c r="S178" s="59"/>
      <c r="T178" s="59"/>
      <c r="U178" s="59"/>
      <c r="V178" s="59"/>
      <c r="W178" s="59"/>
      <c r="X178" s="59"/>
      <c r="Y178" s="59"/>
      <c r="Z178" s="59"/>
      <c r="AA178" s="59"/>
      <c r="AB178" s="59"/>
      <c r="AC178" s="59"/>
      <c r="AD178" s="59"/>
      <c r="AE178" s="59"/>
      <c r="AF178" s="59"/>
      <c r="AG178" s="59"/>
      <c r="AH178" s="59"/>
      <c r="AI178" s="59"/>
      <c r="AJ178" s="59"/>
      <c r="AK178" s="59"/>
      <c r="AL178" s="59"/>
      <c r="AM178" s="59"/>
      <c r="AN178" s="59"/>
      <c r="AO178" s="59"/>
      <c r="AP178" s="59"/>
      <c r="AQ178" s="59"/>
      <c r="AR178" s="59"/>
      <c r="AS178" s="3"/>
      <c r="AT178" s="3"/>
      <c r="AU178" s="3"/>
      <c r="AV178" s="3"/>
      <c r="AW178" s="3"/>
      <c r="AX178" s="3"/>
    </row>
    <row r="179" ht="12.0" customHeight="1">
      <c r="A179" s="59"/>
      <c r="B179" s="59"/>
      <c r="C179" s="59"/>
      <c r="D179" s="59"/>
      <c r="E179" s="59"/>
      <c r="F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c r="AD179" s="59"/>
      <c r="AE179" s="59"/>
      <c r="AF179" s="59"/>
      <c r="AG179" s="59"/>
      <c r="AH179" s="59"/>
      <c r="AI179" s="59"/>
      <c r="AJ179" s="59"/>
      <c r="AK179" s="59"/>
      <c r="AL179" s="59"/>
      <c r="AM179" s="59"/>
      <c r="AN179" s="59"/>
      <c r="AO179" s="59"/>
      <c r="AP179" s="59"/>
      <c r="AQ179" s="59"/>
      <c r="AR179" s="59"/>
      <c r="AS179" s="3"/>
      <c r="AT179" s="3"/>
      <c r="AU179" s="3"/>
      <c r="AV179" s="3"/>
      <c r="AW179" s="3"/>
      <c r="AX179" s="3"/>
    </row>
    <row r="180" ht="12.0" customHeight="1">
      <c r="A180" s="59"/>
      <c r="B180" s="59"/>
      <c r="C180" s="59"/>
      <c r="D180" s="59"/>
      <c r="E180" s="59"/>
      <c r="F180" s="59"/>
      <c r="G180" s="59"/>
      <c r="H180" s="59"/>
      <c r="I180" s="59"/>
      <c r="J180" s="59"/>
      <c r="K180" s="59"/>
      <c r="L180" s="59"/>
      <c r="M180" s="59"/>
      <c r="N180" s="59"/>
      <c r="O180" s="59"/>
      <c r="P180" s="59"/>
      <c r="Q180" s="59"/>
      <c r="R180" s="59"/>
      <c r="S180" s="59"/>
      <c r="T180" s="59"/>
      <c r="U180" s="59"/>
      <c r="V180" s="59"/>
      <c r="W180" s="59"/>
      <c r="X180" s="59"/>
      <c r="Y180" s="59"/>
      <c r="Z180" s="59"/>
      <c r="AA180" s="59"/>
      <c r="AB180" s="59"/>
      <c r="AC180" s="59"/>
      <c r="AD180" s="59"/>
      <c r="AE180" s="59"/>
      <c r="AF180" s="59"/>
      <c r="AG180" s="59"/>
      <c r="AH180" s="59"/>
      <c r="AI180" s="59"/>
      <c r="AJ180" s="59"/>
      <c r="AK180" s="59"/>
      <c r="AL180" s="59"/>
      <c r="AM180" s="59"/>
      <c r="AN180" s="59"/>
      <c r="AO180" s="59"/>
      <c r="AP180" s="59"/>
      <c r="AQ180" s="59"/>
      <c r="AR180" s="59"/>
      <c r="AS180" s="3"/>
      <c r="AT180" s="3"/>
      <c r="AU180" s="3"/>
      <c r="AV180" s="3"/>
      <c r="AW180" s="3"/>
      <c r="AX180" s="3"/>
    </row>
    <row r="181" ht="12.0" customHeight="1">
      <c r="A181" s="59"/>
      <c r="B181" s="59"/>
      <c r="C181" s="59"/>
      <c r="D181" s="59"/>
      <c r="E181" s="59"/>
      <c r="F181" s="59"/>
      <c r="G181" s="59"/>
      <c r="H181" s="59"/>
      <c r="I181" s="59"/>
      <c r="J181" s="59"/>
      <c r="K181" s="59"/>
      <c r="L181" s="59"/>
      <c r="M181" s="59"/>
      <c r="N181" s="59"/>
      <c r="O181" s="59"/>
      <c r="P181" s="59"/>
      <c r="Q181" s="59"/>
      <c r="R181" s="59"/>
      <c r="S181" s="59"/>
      <c r="T181" s="59"/>
      <c r="U181" s="59"/>
      <c r="V181" s="59"/>
      <c r="W181" s="59"/>
      <c r="X181" s="59"/>
      <c r="Y181" s="59"/>
      <c r="Z181" s="59"/>
      <c r="AA181" s="59"/>
      <c r="AB181" s="59"/>
      <c r="AC181" s="59"/>
      <c r="AD181" s="59"/>
      <c r="AE181" s="59"/>
      <c r="AF181" s="59"/>
      <c r="AG181" s="59"/>
      <c r="AH181" s="59"/>
      <c r="AI181" s="59"/>
      <c r="AJ181" s="59"/>
      <c r="AK181" s="59"/>
      <c r="AL181" s="59"/>
      <c r="AM181" s="59"/>
      <c r="AN181" s="59"/>
      <c r="AO181" s="59"/>
      <c r="AP181" s="59"/>
      <c r="AQ181" s="59"/>
      <c r="AR181" s="59"/>
      <c r="AS181" s="3"/>
      <c r="AT181" s="3"/>
      <c r="AU181" s="3"/>
      <c r="AV181" s="3"/>
      <c r="AW181" s="3"/>
      <c r="AX181" s="3"/>
    </row>
    <row r="182" ht="12.0" customHeight="1">
      <c r="A182" s="59"/>
      <c r="B182" s="59"/>
      <c r="C182" s="59"/>
      <c r="D182" s="59"/>
      <c r="E182" s="59"/>
      <c r="F182" s="59"/>
      <c r="G182" s="59"/>
      <c r="H182" s="59"/>
      <c r="I182" s="59"/>
      <c r="J182" s="59"/>
      <c r="K182" s="59"/>
      <c r="L182" s="59"/>
      <c r="M182" s="59"/>
      <c r="N182" s="59"/>
      <c r="O182" s="59"/>
      <c r="P182" s="59"/>
      <c r="Q182" s="59"/>
      <c r="R182" s="59"/>
      <c r="S182" s="59"/>
      <c r="T182" s="59"/>
      <c r="U182" s="59"/>
      <c r="V182" s="59"/>
      <c r="W182" s="59"/>
      <c r="X182" s="59"/>
      <c r="Y182" s="59"/>
      <c r="Z182" s="59"/>
      <c r="AA182" s="59"/>
      <c r="AB182" s="59"/>
      <c r="AC182" s="59"/>
      <c r="AD182" s="59"/>
      <c r="AE182" s="59"/>
      <c r="AF182" s="59"/>
      <c r="AG182" s="59"/>
      <c r="AH182" s="59"/>
      <c r="AI182" s="59"/>
      <c r="AJ182" s="59"/>
      <c r="AK182" s="59"/>
      <c r="AL182" s="59"/>
      <c r="AM182" s="59"/>
      <c r="AN182" s="59"/>
      <c r="AO182" s="59"/>
      <c r="AP182" s="59"/>
      <c r="AQ182" s="59"/>
      <c r="AR182" s="59"/>
      <c r="AS182" s="3"/>
      <c r="AT182" s="3"/>
      <c r="AU182" s="3"/>
      <c r="AV182" s="3"/>
      <c r="AW182" s="3"/>
      <c r="AX182" s="3"/>
    </row>
    <row r="183" ht="12.0" customHeight="1">
      <c r="A183" s="59"/>
      <c r="B183" s="59"/>
      <c r="C183" s="59"/>
      <c r="D183" s="59"/>
      <c r="E183" s="59"/>
      <c r="F183" s="59"/>
      <c r="G183" s="59"/>
      <c r="H183" s="59"/>
      <c r="I183" s="59"/>
      <c r="J183" s="59"/>
      <c r="K183" s="59"/>
      <c r="L183" s="59"/>
      <c r="M183" s="59"/>
      <c r="N183" s="59"/>
      <c r="O183" s="59"/>
      <c r="P183" s="59"/>
      <c r="Q183" s="59"/>
      <c r="R183" s="59"/>
      <c r="S183" s="59"/>
      <c r="T183" s="59"/>
      <c r="U183" s="59"/>
      <c r="V183" s="59"/>
      <c r="W183" s="59"/>
      <c r="X183" s="59"/>
      <c r="Y183" s="59"/>
      <c r="Z183" s="59"/>
      <c r="AA183" s="59"/>
      <c r="AB183" s="59"/>
      <c r="AC183" s="59"/>
      <c r="AD183" s="59"/>
      <c r="AE183" s="59"/>
      <c r="AF183" s="59"/>
      <c r="AG183" s="59"/>
      <c r="AH183" s="59"/>
      <c r="AI183" s="59"/>
      <c r="AJ183" s="59"/>
      <c r="AK183" s="59"/>
      <c r="AL183" s="59"/>
      <c r="AM183" s="59"/>
      <c r="AN183" s="59"/>
      <c r="AO183" s="59"/>
      <c r="AP183" s="59"/>
      <c r="AQ183" s="59"/>
      <c r="AR183" s="59"/>
      <c r="AS183" s="3"/>
      <c r="AT183" s="3"/>
      <c r="AU183" s="3"/>
      <c r="AV183" s="3"/>
      <c r="AW183" s="3"/>
      <c r="AX183" s="3"/>
    </row>
    <row r="184" ht="12.0" customHeight="1">
      <c r="A184" s="59"/>
      <c r="B184" s="59"/>
      <c r="C184" s="59"/>
      <c r="D184" s="59"/>
      <c r="E184" s="59"/>
      <c r="F184" s="59"/>
      <c r="G184" s="59"/>
      <c r="H184" s="59"/>
      <c r="I184" s="59"/>
      <c r="J184" s="59"/>
      <c r="K184" s="59"/>
      <c r="L184" s="59"/>
      <c r="M184" s="59"/>
      <c r="N184" s="59"/>
      <c r="O184" s="59"/>
      <c r="P184" s="59"/>
      <c r="Q184" s="59"/>
      <c r="R184" s="59"/>
      <c r="S184" s="59"/>
      <c r="T184" s="59"/>
      <c r="U184" s="59"/>
      <c r="V184" s="59"/>
      <c r="W184" s="59"/>
      <c r="X184" s="59"/>
      <c r="Y184" s="59"/>
      <c r="Z184" s="59"/>
      <c r="AA184" s="59"/>
      <c r="AB184" s="59"/>
      <c r="AC184" s="59"/>
      <c r="AD184" s="59"/>
      <c r="AE184" s="59"/>
      <c r="AF184" s="59"/>
      <c r="AG184" s="59"/>
      <c r="AH184" s="59"/>
      <c r="AI184" s="59"/>
      <c r="AJ184" s="59"/>
      <c r="AK184" s="59"/>
      <c r="AL184" s="59"/>
      <c r="AM184" s="59"/>
      <c r="AN184" s="59"/>
      <c r="AO184" s="59"/>
      <c r="AP184" s="59"/>
      <c r="AQ184" s="59"/>
      <c r="AR184" s="59"/>
      <c r="AS184" s="3"/>
      <c r="AT184" s="3"/>
      <c r="AU184" s="3"/>
      <c r="AV184" s="3"/>
      <c r="AW184" s="3"/>
      <c r="AX184" s="3"/>
    </row>
    <row r="185" ht="12.0" customHeight="1">
      <c r="A185" s="59"/>
      <c r="B185" s="59"/>
      <c r="C185" s="59"/>
      <c r="D185" s="59"/>
      <c r="E185" s="59"/>
      <c r="F185" s="59"/>
      <c r="G185" s="59"/>
      <c r="H185" s="59"/>
      <c r="I185" s="59"/>
      <c r="J185" s="59"/>
      <c r="K185" s="59"/>
      <c r="L185" s="59"/>
      <c r="M185" s="59"/>
      <c r="N185" s="59"/>
      <c r="O185" s="59"/>
      <c r="P185" s="59"/>
      <c r="Q185" s="59"/>
      <c r="R185" s="59"/>
      <c r="S185" s="59"/>
      <c r="T185" s="59"/>
      <c r="U185" s="59"/>
      <c r="V185" s="59"/>
      <c r="W185" s="59"/>
      <c r="X185" s="59"/>
      <c r="Y185" s="59"/>
      <c r="Z185" s="59"/>
      <c r="AA185" s="59"/>
      <c r="AB185" s="59"/>
      <c r="AC185" s="59"/>
      <c r="AD185" s="59"/>
      <c r="AE185" s="59"/>
      <c r="AF185" s="59"/>
      <c r="AG185" s="59"/>
      <c r="AH185" s="59"/>
      <c r="AI185" s="59"/>
      <c r="AJ185" s="59"/>
      <c r="AK185" s="59"/>
      <c r="AL185" s="59"/>
      <c r="AM185" s="59"/>
      <c r="AN185" s="59"/>
      <c r="AO185" s="59"/>
      <c r="AP185" s="59"/>
      <c r="AQ185" s="59"/>
      <c r="AR185" s="59"/>
      <c r="AS185" s="3"/>
      <c r="AT185" s="3"/>
      <c r="AU185" s="3"/>
      <c r="AV185" s="3"/>
      <c r="AW185" s="3"/>
      <c r="AX185" s="3"/>
    </row>
    <row r="186" ht="12.0" customHeight="1">
      <c r="A186" s="59"/>
      <c r="B186" s="59"/>
      <c r="C186" s="59"/>
      <c r="D186" s="59"/>
      <c r="E186" s="59"/>
      <c r="F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c r="AE186" s="59"/>
      <c r="AF186" s="59"/>
      <c r="AG186" s="59"/>
      <c r="AH186" s="59"/>
      <c r="AI186" s="59"/>
      <c r="AJ186" s="59"/>
      <c r="AK186" s="59"/>
      <c r="AL186" s="59"/>
      <c r="AM186" s="59"/>
      <c r="AN186" s="59"/>
      <c r="AO186" s="59"/>
      <c r="AP186" s="59"/>
      <c r="AQ186" s="59"/>
      <c r="AR186" s="59"/>
      <c r="AS186" s="3"/>
      <c r="AT186" s="3"/>
      <c r="AU186" s="3"/>
      <c r="AV186" s="3"/>
      <c r="AW186" s="3"/>
      <c r="AX186" s="3"/>
    </row>
    <row r="187" ht="12.0" customHeight="1">
      <c r="A187" s="59"/>
      <c r="B187" s="59"/>
      <c r="C187" s="59"/>
      <c r="D187" s="59"/>
      <c r="E187" s="59"/>
      <c r="F187" s="59"/>
      <c r="G187" s="59"/>
      <c r="H187" s="59"/>
      <c r="I187" s="59"/>
      <c r="J187" s="59"/>
      <c r="K187" s="59"/>
      <c r="L187" s="59"/>
      <c r="M187" s="59"/>
      <c r="N187" s="59"/>
      <c r="O187" s="59"/>
      <c r="P187" s="59"/>
      <c r="Q187" s="59"/>
      <c r="R187" s="59"/>
      <c r="S187" s="59"/>
      <c r="T187" s="59"/>
      <c r="U187" s="59"/>
      <c r="V187" s="59"/>
      <c r="W187" s="59"/>
      <c r="X187" s="59"/>
      <c r="Y187" s="59"/>
      <c r="Z187" s="59"/>
      <c r="AA187" s="59"/>
      <c r="AB187" s="59"/>
      <c r="AC187" s="59"/>
      <c r="AD187" s="59"/>
      <c r="AE187" s="59"/>
      <c r="AF187" s="59"/>
      <c r="AG187" s="59"/>
      <c r="AH187" s="59"/>
      <c r="AI187" s="59"/>
      <c r="AJ187" s="59"/>
      <c r="AK187" s="59"/>
      <c r="AL187" s="59"/>
      <c r="AM187" s="59"/>
      <c r="AN187" s="59"/>
      <c r="AO187" s="59"/>
      <c r="AP187" s="59"/>
      <c r="AQ187" s="59"/>
      <c r="AR187" s="59"/>
      <c r="AS187" s="3"/>
      <c r="AT187" s="3"/>
      <c r="AU187" s="3"/>
      <c r="AV187" s="3"/>
      <c r="AW187" s="3"/>
      <c r="AX187" s="3"/>
    </row>
    <row r="188" ht="12.0" customHeight="1">
      <c r="A188" s="59"/>
      <c r="B188" s="59"/>
      <c r="C188" s="59"/>
      <c r="D188" s="59"/>
      <c r="E188" s="59"/>
      <c r="F188" s="59"/>
      <c r="G188" s="59"/>
      <c r="H188" s="59"/>
      <c r="I188" s="59"/>
      <c r="J188" s="59"/>
      <c r="K188" s="59"/>
      <c r="L188" s="59"/>
      <c r="M188" s="59"/>
      <c r="N188" s="59"/>
      <c r="O188" s="59"/>
      <c r="P188" s="59"/>
      <c r="Q188" s="59"/>
      <c r="R188" s="59"/>
      <c r="S188" s="59"/>
      <c r="T188" s="59"/>
      <c r="U188" s="59"/>
      <c r="V188" s="59"/>
      <c r="W188" s="59"/>
      <c r="X188" s="59"/>
      <c r="Y188" s="59"/>
      <c r="Z188" s="59"/>
      <c r="AA188" s="59"/>
      <c r="AB188" s="59"/>
      <c r="AC188" s="59"/>
      <c r="AD188" s="59"/>
      <c r="AE188" s="59"/>
      <c r="AF188" s="59"/>
      <c r="AG188" s="59"/>
      <c r="AH188" s="59"/>
      <c r="AI188" s="59"/>
      <c r="AJ188" s="59"/>
      <c r="AK188" s="59"/>
      <c r="AL188" s="59"/>
      <c r="AM188" s="59"/>
      <c r="AN188" s="59"/>
      <c r="AO188" s="59"/>
      <c r="AP188" s="59"/>
      <c r="AQ188" s="59"/>
      <c r="AR188" s="59"/>
      <c r="AS188" s="3"/>
      <c r="AT188" s="3"/>
      <c r="AU188" s="3"/>
      <c r="AV188" s="3"/>
      <c r="AW188" s="3"/>
      <c r="AX188" s="3"/>
    </row>
    <row r="189" ht="12.0" customHeight="1">
      <c r="A189" s="59"/>
      <c r="B189" s="59"/>
      <c r="C189" s="59"/>
      <c r="D189" s="59"/>
      <c r="E189" s="59"/>
      <c r="F189" s="59"/>
      <c r="G189" s="59"/>
      <c r="H189" s="59"/>
      <c r="I189" s="59"/>
      <c r="J189" s="59"/>
      <c r="K189" s="59"/>
      <c r="L189" s="59"/>
      <c r="M189" s="59"/>
      <c r="N189" s="59"/>
      <c r="O189" s="59"/>
      <c r="P189" s="59"/>
      <c r="Q189" s="59"/>
      <c r="R189" s="59"/>
      <c r="S189" s="59"/>
      <c r="T189" s="59"/>
      <c r="U189" s="59"/>
      <c r="V189" s="59"/>
      <c r="W189" s="59"/>
      <c r="X189" s="59"/>
      <c r="Y189" s="59"/>
      <c r="Z189" s="59"/>
      <c r="AA189" s="59"/>
      <c r="AB189" s="59"/>
      <c r="AC189" s="59"/>
      <c r="AD189" s="59"/>
      <c r="AE189" s="59"/>
      <c r="AF189" s="59"/>
      <c r="AG189" s="59"/>
      <c r="AH189" s="59"/>
      <c r="AI189" s="59"/>
      <c r="AJ189" s="59"/>
      <c r="AK189" s="59"/>
      <c r="AL189" s="59"/>
      <c r="AM189" s="59"/>
      <c r="AN189" s="59"/>
      <c r="AO189" s="59"/>
      <c r="AP189" s="59"/>
      <c r="AQ189" s="59"/>
      <c r="AR189" s="59"/>
      <c r="AS189" s="3"/>
      <c r="AT189" s="3"/>
      <c r="AU189" s="3"/>
      <c r="AV189" s="3"/>
      <c r="AW189" s="3"/>
      <c r="AX189" s="3"/>
    </row>
    <row r="190" ht="12.0" customHeight="1">
      <c r="A190" s="59"/>
      <c r="B190" s="59"/>
      <c r="C190" s="59"/>
      <c r="D190" s="59"/>
      <c r="E190" s="59"/>
      <c r="F190" s="59"/>
      <c r="G190" s="59"/>
      <c r="H190" s="59"/>
      <c r="I190" s="59"/>
      <c r="J190" s="59"/>
      <c r="K190" s="59"/>
      <c r="L190" s="59"/>
      <c r="M190" s="59"/>
      <c r="N190" s="59"/>
      <c r="O190" s="59"/>
      <c r="P190" s="59"/>
      <c r="Q190" s="59"/>
      <c r="R190" s="59"/>
      <c r="S190" s="59"/>
      <c r="T190" s="59"/>
      <c r="U190" s="59"/>
      <c r="V190" s="59"/>
      <c r="W190" s="59"/>
      <c r="X190" s="59"/>
      <c r="Y190" s="59"/>
      <c r="Z190" s="59"/>
      <c r="AA190" s="59"/>
      <c r="AB190" s="59"/>
      <c r="AC190" s="59"/>
      <c r="AD190" s="59"/>
      <c r="AE190" s="59"/>
      <c r="AF190" s="59"/>
      <c r="AG190" s="59"/>
      <c r="AH190" s="59"/>
      <c r="AI190" s="59"/>
      <c r="AJ190" s="59"/>
      <c r="AK190" s="59"/>
      <c r="AL190" s="59"/>
      <c r="AM190" s="59"/>
      <c r="AN190" s="59"/>
      <c r="AO190" s="59"/>
      <c r="AP190" s="59"/>
      <c r="AQ190" s="59"/>
      <c r="AR190" s="59"/>
      <c r="AS190" s="3"/>
      <c r="AT190" s="3"/>
      <c r="AU190" s="3"/>
      <c r="AV190" s="3"/>
      <c r="AW190" s="3"/>
      <c r="AX190" s="3"/>
    </row>
    <row r="191" ht="12.0" customHeight="1">
      <c r="A191" s="59"/>
      <c r="B191" s="59"/>
      <c r="C191" s="59"/>
      <c r="D191" s="59"/>
      <c r="E191" s="59"/>
      <c r="F191" s="59"/>
      <c r="G191" s="59"/>
      <c r="H191" s="59"/>
      <c r="I191" s="59"/>
      <c r="J191" s="59"/>
      <c r="K191" s="59"/>
      <c r="L191" s="59"/>
      <c r="M191" s="59"/>
      <c r="N191" s="59"/>
      <c r="O191" s="59"/>
      <c r="P191" s="59"/>
      <c r="Q191" s="59"/>
      <c r="R191" s="59"/>
      <c r="S191" s="59"/>
      <c r="T191" s="59"/>
      <c r="U191" s="59"/>
      <c r="V191" s="59"/>
      <c r="W191" s="59"/>
      <c r="X191" s="59"/>
      <c r="Y191" s="59"/>
      <c r="Z191" s="59"/>
      <c r="AA191" s="59"/>
      <c r="AB191" s="59"/>
      <c r="AC191" s="59"/>
      <c r="AD191" s="59"/>
      <c r="AE191" s="59"/>
      <c r="AF191" s="59"/>
      <c r="AG191" s="59"/>
      <c r="AH191" s="59"/>
      <c r="AI191" s="59"/>
      <c r="AJ191" s="59"/>
      <c r="AK191" s="59"/>
      <c r="AL191" s="59"/>
      <c r="AM191" s="59"/>
      <c r="AN191" s="59"/>
      <c r="AO191" s="59"/>
      <c r="AP191" s="59"/>
      <c r="AQ191" s="59"/>
      <c r="AR191" s="59"/>
      <c r="AS191" s="3"/>
      <c r="AT191" s="3"/>
      <c r="AU191" s="3"/>
      <c r="AV191" s="3"/>
      <c r="AW191" s="3"/>
      <c r="AX191" s="3"/>
    </row>
    <row r="192" ht="12.0" customHeight="1">
      <c r="A192" s="59"/>
      <c r="B192" s="59"/>
      <c r="C192" s="59"/>
      <c r="D192" s="59"/>
      <c r="E192" s="59"/>
      <c r="F192" s="59"/>
      <c r="G192" s="59"/>
      <c r="H192" s="59"/>
      <c r="I192" s="59"/>
      <c r="J192" s="59"/>
      <c r="K192" s="59"/>
      <c r="L192" s="59"/>
      <c r="M192" s="59"/>
      <c r="N192" s="59"/>
      <c r="O192" s="59"/>
      <c r="P192" s="59"/>
      <c r="Q192" s="59"/>
      <c r="R192" s="59"/>
      <c r="S192" s="59"/>
      <c r="T192" s="59"/>
      <c r="U192" s="59"/>
      <c r="V192" s="59"/>
      <c r="W192" s="59"/>
      <c r="X192" s="59"/>
      <c r="Y192" s="59"/>
      <c r="Z192" s="59"/>
      <c r="AA192" s="59"/>
      <c r="AB192" s="59"/>
      <c r="AC192" s="59"/>
      <c r="AD192" s="59"/>
      <c r="AE192" s="59"/>
      <c r="AF192" s="59"/>
      <c r="AG192" s="59"/>
      <c r="AH192" s="59"/>
      <c r="AI192" s="59"/>
      <c r="AJ192" s="59"/>
      <c r="AK192" s="59"/>
      <c r="AL192" s="59"/>
      <c r="AM192" s="59"/>
      <c r="AN192" s="59"/>
      <c r="AO192" s="59"/>
      <c r="AP192" s="59"/>
      <c r="AQ192" s="59"/>
      <c r="AR192" s="3"/>
      <c r="AS192" s="3"/>
      <c r="AT192" s="3"/>
      <c r="AU192" s="3"/>
      <c r="AV192" s="3"/>
      <c r="AW192" s="3"/>
      <c r="AX192" s="3"/>
    </row>
    <row r="193" ht="12.0" customHeight="1">
      <c r="A193" s="59"/>
      <c r="B193" s="59"/>
      <c r="C193" s="59"/>
      <c r="D193" s="59"/>
      <c r="E193" s="59"/>
      <c r="F193" s="59"/>
      <c r="G193" s="59"/>
      <c r="H193" s="59"/>
      <c r="I193" s="59"/>
      <c r="J193" s="59"/>
      <c r="K193" s="59"/>
      <c r="L193" s="59"/>
      <c r="M193" s="59"/>
      <c r="N193" s="59"/>
      <c r="O193" s="59"/>
      <c r="P193" s="59"/>
      <c r="Q193" s="59"/>
      <c r="R193" s="59"/>
      <c r="S193" s="59"/>
      <c r="T193" s="59"/>
      <c r="U193" s="59"/>
      <c r="V193" s="59"/>
      <c r="W193" s="59"/>
      <c r="X193" s="59"/>
      <c r="Y193" s="59"/>
      <c r="Z193" s="59"/>
      <c r="AA193" s="59"/>
      <c r="AB193" s="59"/>
      <c r="AC193" s="59"/>
      <c r="AD193" s="59"/>
      <c r="AE193" s="59"/>
      <c r="AF193" s="59"/>
      <c r="AG193" s="59"/>
      <c r="AH193" s="59"/>
      <c r="AI193" s="59"/>
      <c r="AJ193" s="59"/>
      <c r="AK193" s="59"/>
      <c r="AL193" s="59"/>
      <c r="AM193" s="59"/>
      <c r="AN193" s="59"/>
      <c r="AO193" s="59"/>
      <c r="AP193" s="59"/>
      <c r="AQ193" s="59"/>
      <c r="AR193" s="3"/>
      <c r="AS193" s="3"/>
      <c r="AT193" s="3"/>
      <c r="AU193" s="3"/>
      <c r="AV193" s="3"/>
      <c r="AW193" s="3"/>
      <c r="AX193" s="3"/>
    </row>
    <row r="194" ht="12.0" customHeight="1">
      <c r="A194" s="59"/>
      <c r="B194" s="59"/>
      <c r="C194" s="59"/>
      <c r="D194" s="59"/>
      <c r="E194" s="59"/>
      <c r="F194" s="59"/>
      <c r="G194" s="59"/>
      <c r="H194" s="59"/>
      <c r="I194" s="59"/>
      <c r="J194" s="59"/>
      <c r="K194" s="59"/>
      <c r="L194" s="59"/>
      <c r="M194" s="59"/>
      <c r="N194" s="59"/>
      <c r="O194" s="59"/>
      <c r="P194" s="59"/>
      <c r="Q194" s="59"/>
      <c r="R194" s="59"/>
      <c r="S194" s="59"/>
      <c r="T194" s="59"/>
      <c r="U194" s="59"/>
      <c r="V194" s="59"/>
      <c r="W194" s="59"/>
      <c r="X194" s="59"/>
      <c r="Y194" s="59"/>
      <c r="Z194" s="59"/>
      <c r="AA194" s="59"/>
      <c r="AB194" s="59"/>
      <c r="AC194" s="59"/>
      <c r="AD194" s="59"/>
      <c r="AE194" s="59"/>
      <c r="AF194" s="59"/>
      <c r="AG194" s="59"/>
      <c r="AH194" s="59"/>
      <c r="AI194" s="59"/>
      <c r="AJ194" s="59"/>
      <c r="AK194" s="59"/>
      <c r="AL194" s="59"/>
      <c r="AM194" s="59"/>
      <c r="AN194" s="59"/>
      <c r="AO194" s="59"/>
      <c r="AP194" s="59"/>
      <c r="AQ194" s="59"/>
      <c r="AR194" s="3"/>
      <c r="AS194" s="3"/>
      <c r="AT194" s="3"/>
      <c r="AU194" s="3"/>
      <c r="AV194" s="3"/>
      <c r="AW194" s="3"/>
      <c r="AX194" s="3"/>
    </row>
    <row r="195" ht="12.0" customHeight="1">
      <c r="A195" s="59"/>
      <c r="B195" s="59"/>
      <c r="C195" s="59"/>
      <c r="D195" s="59"/>
      <c r="E195" s="59"/>
      <c r="F195" s="59"/>
      <c r="G195" s="59"/>
      <c r="H195" s="59"/>
      <c r="I195" s="59"/>
      <c r="J195" s="59"/>
      <c r="K195" s="59"/>
      <c r="L195" s="59"/>
      <c r="M195" s="59"/>
      <c r="N195" s="59"/>
      <c r="O195" s="59"/>
      <c r="P195" s="59"/>
      <c r="Q195" s="59"/>
      <c r="R195" s="59"/>
      <c r="S195" s="59"/>
      <c r="T195" s="59"/>
      <c r="U195" s="59"/>
      <c r="V195" s="59"/>
      <c r="W195" s="59"/>
      <c r="X195" s="59"/>
      <c r="Y195" s="59"/>
      <c r="Z195" s="59"/>
      <c r="AA195" s="59"/>
      <c r="AB195" s="59"/>
      <c r="AC195" s="59"/>
      <c r="AD195" s="59"/>
      <c r="AE195" s="59"/>
      <c r="AF195" s="59"/>
      <c r="AG195" s="59"/>
      <c r="AH195" s="59"/>
      <c r="AI195" s="59"/>
      <c r="AJ195" s="59"/>
      <c r="AK195" s="59"/>
      <c r="AL195" s="59"/>
      <c r="AM195" s="59"/>
      <c r="AN195" s="59"/>
      <c r="AO195" s="59"/>
      <c r="AP195" s="59"/>
      <c r="AQ195" s="59"/>
      <c r="AR195" s="3"/>
      <c r="AS195" s="3"/>
      <c r="AT195" s="3"/>
      <c r="AU195" s="3"/>
      <c r="AV195" s="3"/>
      <c r="AW195" s="3"/>
      <c r="AX195" s="3"/>
    </row>
    <row r="196" ht="12.0" customHeight="1">
      <c r="A196" s="59"/>
      <c r="B196" s="59"/>
      <c r="C196" s="59"/>
      <c r="D196" s="59"/>
      <c r="E196" s="59"/>
      <c r="F196" s="59"/>
      <c r="G196" s="59"/>
      <c r="H196" s="59"/>
      <c r="I196" s="59"/>
      <c r="J196" s="59"/>
      <c r="K196" s="59"/>
      <c r="L196" s="59"/>
      <c r="M196" s="59"/>
      <c r="N196" s="59"/>
      <c r="O196" s="59"/>
      <c r="P196" s="59"/>
      <c r="Q196" s="59"/>
      <c r="R196" s="59"/>
      <c r="S196" s="59"/>
      <c r="T196" s="59"/>
      <c r="U196" s="59"/>
      <c r="V196" s="59"/>
      <c r="W196" s="59"/>
      <c r="X196" s="59"/>
      <c r="Y196" s="59"/>
      <c r="Z196" s="59"/>
      <c r="AA196" s="59"/>
      <c r="AB196" s="59"/>
      <c r="AC196" s="59"/>
      <c r="AD196" s="59"/>
      <c r="AE196" s="59"/>
      <c r="AF196" s="59"/>
      <c r="AG196" s="59"/>
      <c r="AH196" s="59"/>
      <c r="AI196" s="59"/>
      <c r="AJ196" s="59"/>
      <c r="AK196" s="59"/>
      <c r="AL196" s="59"/>
      <c r="AM196" s="59"/>
      <c r="AN196" s="59"/>
      <c r="AO196" s="59"/>
      <c r="AP196" s="59"/>
      <c r="AQ196" s="59"/>
      <c r="AR196" s="3"/>
      <c r="AS196" s="3"/>
      <c r="AT196" s="3"/>
      <c r="AU196" s="3"/>
      <c r="AV196" s="3"/>
      <c r="AW196" s="3"/>
      <c r="AX196" s="3"/>
    </row>
    <row r="197" ht="12.0" customHeight="1">
      <c r="A197" s="59"/>
      <c r="B197" s="59"/>
      <c r="C197" s="59"/>
      <c r="D197" s="59"/>
      <c r="E197" s="59"/>
      <c r="F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c r="AD197" s="59"/>
      <c r="AE197" s="59"/>
      <c r="AF197" s="59"/>
      <c r="AG197" s="59"/>
      <c r="AH197" s="59"/>
      <c r="AI197" s="59"/>
      <c r="AJ197" s="59"/>
      <c r="AK197" s="59"/>
      <c r="AL197" s="59"/>
      <c r="AM197" s="59"/>
      <c r="AN197" s="59"/>
      <c r="AO197" s="59"/>
      <c r="AP197" s="59"/>
      <c r="AQ197" s="59"/>
      <c r="AR197" s="3"/>
      <c r="AS197" s="3"/>
      <c r="AT197" s="3"/>
      <c r="AU197" s="3"/>
      <c r="AV197" s="3"/>
      <c r="AW197" s="3"/>
      <c r="AX197" s="3"/>
    </row>
    <row r="198" ht="12.0" customHeight="1">
      <c r="A198" s="59"/>
      <c r="B198" s="59"/>
      <c r="C198" s="59"/>
      <c r="D198" s="59"/>
      <c r="E198" s="59"/>
      <c r="F198" s="59"/>
      <c r="G198" s="59"/>
      <c r="H198" s="59"/>
      <c r="I198" s="59"/>
      <c r="J198" s="59"/>
      <c r="K198" s="59"/>
      <c r="L198" s="59"/>
      <c r="M198" s="59"/>
      <c r="N198" s="59"/>
      <c r="O198" s="59"/>
      <c r="P198" s="59"/>
      <c r="Q198" s="59"/>
      <c r="R198" s="59"/>
      <c r="S198" s="59"/>
      <c r="T198" s="59"/>
      <c r="U198" s="59"/>
      <c r="V198" s="59"/>
      <c r="W198" s="59"/>
      <c r="X198" s="59"/>
      <c r="Y198" s="59"/>
      <c r="Z198" s="59"/>
      <c r="AA198" s="59"/>
      <c r="AB198" s="59"/>
      <c r="AC198" s="59"/>
      <c r="AD198" s="59"/>
      <c r="AE198" s="59"/>
      <c r="AF198" s="59"/>
      <c r="AG198" s="59"/>
      <c r="AH198" s="59"/>
      <c r="AI198" s="59"/>
      <c r="AJ198" s="59"/>
      <c r="AK198" s="59"/>
      <c r="AL198" s="59"/>
      <c r="AM198" s="59"/>
      <c r="AN198" s="59"/>
      <c r="AO198" s="59"/>
      <c r="AP198" s="59"/>
      <c r="AQ198" s="59"/>
      <c r="AR198" s="3"/>
      <c r="AS198" s="3"/>
      <c r="AT198" s="3"/>
      <c r="AU198" s="3"/>
      <c r="AV198" s="3"/>
      <c r="AW198" s="3"/>
      <c r="AX198" s="3"/>
    </row>
    <row r="199" ht="12.0" customHeight="1">
      <c r="A199" s="59"/>
      <c r="B199" s="59"/>
      <c r="C199" s="59"/>
      <c r="D199" s="59"/>
      <c r="E199" s="59"/>
      <c r="F199" s="59"/>
      <c r="G199" s="59"/>
      <c r="H199" s="59"/>
      <c r="I199" s="59"/>
      <c r="J199" s="59"/>
      <c r="K199" s="59"/>
      <c r="L199" s="59"/>
      <c r="M199" s="59"/>
      <c r="N199" s="59"/>
      <c r="O199" s="59"/>
      <c r="P199" s="59"/>
      <c r="Q199" s="59"/>
      <c r="R199" s="59"/>
      <c r="S199" s="59"/>
      <c r="T199" s="59"/>
      <c r="U199" s="59"/>
      <c r="V199" s="59"/>
      <c r="W199" s="59"/>
      <c r="X199" s="59"/>
      <c r="Y199" s="59"/>
      <c r="Z199" s="59"/>
      <c r="AA199" s="59"/>
      <c r="AB199" s="59"/>
      <c r="AC199" s="59"/>
      <c r="AD199" s="59"/>
      <c r="AE199" s="59"/>
      <c r="AF199" s="59"/>
      <c r="AG199" s="59"/>
      <c r="AH199" s="59"/>
      <c r="AI199" s="59"/>
      <c r="AJ199" s="59"/>
      <c r="AK199" s="59"/>
      <c r="AL199" s="59"/>
      <c r="AM199" s="59"/>
      <c r="AN199" s="59"/>
      <c r="AO199" s="59"/>
      <c r="AP199" s="59"/>
      <c r="AQ199" s="59"/>
      <c r="AR199" s="3"/>
      <c r="AS199" s="3"/>
      <c r="AT199" s="3"/>
      <c r="AU199" s="3"/>
      <c r="AV199" s="3"/>
      <c r="AW199" s="3"/>
      <c r="AX199" s="3"/>
    </row>
    <row r="200" ht="12.0" customHeight="1">
      <c r="A200" s="59"/>
      <c r="B200" s="59"/>
      <c r="C200" s="59"/>
      <c r="D200" s="59"/>
      <c r="E200" s="59"/>
      <c r="F200" s="59"/>
      <c r="G200" s="59"/>
      <c r="H200" s="59"/>
      <c r="I200" s="59"/>
      <c r="J200" s="59"/>
      <c r="K200" s="59"/>
      <c r="L200" s="59"/>
      <c r="M200" s="59"/>
      <c r="N200" s="59"/>
      <c r="O200" s="59"/>
      <c r="P200" s="59"/>
      <c r="Q200" s="59"/>
      <c r="R200" s="59"/>
      <c r="S200" s="59"/>
      <c r="T200" s="59"/>
      <c r="U200" s="59"/>
      <c r="V200" s="59"/>
      <c r="W200" s="59"/>
      <c r="X200" s="59"/>
      <c r="Y200" s="59"/>
      <c r="Z200" s="59"/>
      <c r="AA200" s="59"/>
      <c r="AB200" s="59"/>
      <c r="AC200" s="59"/>
      <c r="AD200" s="59"/>
      <c r="AE200" s="59"/>
      <c r="AF200" s="59"/>
      <c r="AG200" s="59"/>
      <c r="AH200" s="59"/>
      <c r="AI200" s="59"/>
      <c r="AJ200" s="59"/>
      <c r="AK200" s="59"/>
      <c r="AL200" s="59"/>
      <c r="AM200" s="59"/>
      <c r="AN200" s="59"/>
      <c r="AO200" s="59"/>
      <c r="AP200" s="59"/>
      <c r="AQ200" s="59"/>
      <c r="AR200" s="3"/>
      <c r="AS200" s="3"/>
      <c r="AT200" s="3"/>
      <c r="AU200" s="3"/>
      <c r="AV200" s="3"/>
      <c r="AW200" s="3"/>
      <c r="AX200" s="3"/>
    </row>
    <row r="201" ht="12.0" customHeight="1">
      <c r="A201" s="59"/>
      <c r="B201" s="59"/>
      <c r="C201" s="59"/>
      <c r="D201" s="59"/>
      <c r="E201" s="59"/>
      <c r="F201" s="59"/>
      <c r="G201" s="59"/>
      <c r="H201" s="59"/>
      <c r="I201" s="59"/>
      <c r="J201" s="59"/>
      <c r="K201" s="59"/>
      <c r="L201" s="59"/>
      <c r="M201" s="59"/>
      <c r="N201" s="59"/>
      <c r="O201" s="59"/>
      <c r="P201" s="59"/>
      <c r="Q201" s="59"/>
      <c r="R201" s="59"/>
      <c r="S201" s="59"/>
      <c r="T201" s="59"/>
      <c r="U201" s="59"/>
      <c r="V201" s="59"/>
      <c r="W201" s="59"/>
      <c r="X201" s="59"/>
      <c r="Y201" s="59"/>
      <c r="Z201" s="59"/>
      <c r="AA201" s="59"/>
      <c r="AB201" s="59"/>
      <c r="AC201" s="59"/>
      <c r="AD201" s="59"/>
      <c r="AE201" s="59"/>
      <c r="AF201" s="59"/>
      <c r="AG201" s="59"/>
      <c r="AH201" s="59"/>
      <c r="AI201" s="59"/>
      <c r="AJ201" s="59"/>
      <c r="AK201" s="59"/>
      <c r="AL201" s="59"/>
      <c r="AM201" s="59"/>
      <c r="AN201" s="59"/>
      <c r="AO201" s="59"/>
      <c r="AP201" s="59"/>
      <c r="AQ201" s="59"/>
      <c r="AR201" s="3"/>
      <c r="AS201" s="3"/>
      <c r="AT201" s="3"/>
      <c r="AU201" s="3"/>
      <c r="AV201" s="3"/>
      <c r="AW201" s="3"/>
      <c r="AX201" s="3"/>
    </row>
    <row r="202" ht="12.0" customHeight="1">
      <c r="A202" s="59"/>
      <c r="B202" s="59"/>
      <c r="C202" s="59"/>
      <c r="D202" s="59"/>
      <c r="E202" s="59"/>
      <c r="F202" s="59"/>
      <c r="G202" s="59"/>
      <c r="H202" s="59"/>
      <c r="I202" s="59"/>
      <c r="J202" s="59"/>
      <c r="K202" s="59"/>
      <c r="L202" s="59"/>
      <c r="M202" s="59"/>
      <c r="N202" s="59"/>
      <c r="O202" s="59"/>
      <c r="P202" s="59"/>
      <c r="Q202" s="59"/>
      <c r="R202" s="59"/>
      <c r="S202" s="59"/>
      <c r="T202" s="59"/>
      <c r="U202" s="59"/>
      <c r="V202" s="59"/>
      <c r="W202" s="59"/>
      <c r="X202" s="59"/>
      <c r="Y202" s="59"/>
      <c r="Z202" s="59"/>
      <c r="AA202" s="59"/>
      <c r="AB202" s="59"/>
      <c r="AC202" s="59"/>
      <c r="AD202" s="59"/>
      <c r="AE202" s="59"/>
      <c r="AF202" s="59"/>
      <c r="AG202" s="59"/>
      <c r="AH202" s="59"/>
      <c r="AI202" s="59"/>
      <c r="AJ202" s="59"/>
      <c r="AK202" s="59"/>
      <c r="AL202" s="59"/>
      <c r="AM202" s="59"/>
      <c r="AN202" s="59"/>
      <c r="AO202" s="59"/>
      <c r="AP202" s="59"/>
      <c r="AQ202" s="59"/>
      <c r="AR202" s="3"/>
      <c r="AS202" s="3"/>
      <c r="AT202" s="3"/>
      <c r="AU202" s="3"/>
      <c r="AV202" s="3"/>
      <c r="AW202" s="3"/>
      <c r="AX202" s="3"/>
    </row>
    <row r="203" ht="12.0" customHeight="1">
      <c r="A203" s="59"/>
      <c r="B203" s="59"/>
      <c r="C203" s="59"/>
      <c r="D203" s="59"/>
      <c r="E203" s="59"/>
      <c r="F203" s="59"/>
      <c r="G203" s="59"/>
      <c r="H203" s="59"/>
      <c r="I203" s="59"/>
      <c r="J203" s="59"/>
      <c r="K203" s="59"/>
      <c r="L203" s="59"/>
      <c r="M203" s="59"/>
      <c r="N203" s="59"/>
      <c r="O203" s="59"/>
      <c r="P203" s="59"/>
      <c r="Q203" s="59"/>
      <c r="R203" s="59"/>
      <c r="S203" s="59"/>
      <c r="T203" s="59"/>
      <c r="U203" s="59"/>
      <c r="V203" s="59"/>
      <c r="W203" s="59"/>
      <c r="X203" s="59"/>
      <c r="Y203" s="59"/>
      <c r="Z203" s="59"/>
      <c r="AA203" s="59"/>
      <c r="AB203" s="59"/>
      <c r="AC203" s="59"/>
      <c r="AD203" s="59"/>
      <c r="AE203" s="59"/>
      <c r="AF203" s="59"/>
      <c r="AG203" s="59"/>
      <c r="AH203" s="59"/>
      <c r="AI203" s="59"/>
      <c r="AJ203" s="59"/>
      <c r="AK203" s="59"/>
      <c r="AL203" s="59"/>
      <c r="AM203" s="59"/>
      <c r="AN203" s="59"/>
      <c r="AO203" s="59"/>
      <c r="AP203" s="59"/>
      <c r="AQ203" s="59"/>
      <c r="AR203" s="3"/>
      <c r="AS203" s="3"/>
      <c r="AT203" s="3"/>
      <c r="AU203" s="3"/>
      <c r="AV203" s="3"/>
      <c r="AW203" s="3"/>
      <c r="AX203" s="3"/>
    </row>
    <row r="204" ht="12.0" customHeight="1">
      <c r="A204" s="59"/>
      <c r="B204" s="59"/>
      <c r="C204" s="59"/>
      <c r="D204" s="59"/>
      <c r="E204" s="59"/>
      <c r="F204" s="59"/>
      <c r="G204" s="59"/>
      <c r="H204" s="59"/>
      <c r="I204" s="59"/>
      <c r="J204" s="59"/>
      <c r="K204" s="59"/>
      <c r="L204" s="59"/>
      <c r="M204" s="59"/>
      <c r="N204" s="59"/>
      <c r="O204" s="59"/>
      <c r="P204" s="59"/>
      <c r="Q204" s="59"/>
      <c r="R204" s="59"/>
      <c r="S204" s="59"/>
      <c r="T204" s="59"/>
      <c r="U204" s="59"/>
      <c r="V204" s="59"/>
      <c r="W204" s="59"/>
      <c r="X204" s="59"/>
      <c r="Y204" s="59"/>
      <c r="Z204" s="59"/>
      <c r="AA204" s="59"/>
      <c r="AB204" s="59"/>
      <c r="AC204" s="59"/>
      <c r="AD204" s="59"/>
      <c r="AE204" s="59"/>
      <c r="AF204" s="59"/>
      <c r="AG204" s="59"/>
      <c r="AH204" s="59"/>
      <c r="AI204" s="59"/>
      <c r="AJ204" s="59"/>
      <c r="AK204" s="59"/>
      <c r="AL204" s="59"/>
      <c r="AM204" s="59"/>
      <c r="AN204" s="59"/>
      <c r="AO204" s="59"/>
      <c r="AP204" s="59"/>
      <c r="AQ204" s="59"/>
      <c r="AR204" s="3"/>
      <c r="AS204" s="3"/>
      <c r="AT204" s="3"/>
      <c r="AU204" s="3"/>
      <c r="AV204" s="3"/>
      <c r="AW204" s="3"/>
      <c r="AX204" s="3"/>
    </row>
    <row r="205" ht="12.0" customHeight="1">
      <c r="A205" s="59"/>
      <c r="B205" s="59"/>
      <c r="C205" s="59"/>
      <c r="D205" s="59"/>
      <c r="E205" s="59"/>
      <c r="F205" s="59"/>
      <c r="G205" s="59"/>
      <c r="H205" s="59"/>
      <c r="I205" s="59"/>
      <c r="J205" s="59"/>
      <c r="K205" s="59"/>
      <c r="L205" s="59"/>
      <c r="M205" s="59"/>
      <c r="N205" s="59"/>
      <c r="O205" s="59"/>
      <c r="P205" s="59"/>
      <c r="Q205" s="59"/>
      <c r="R205" s="59"/>
      <c r="S205" s="59"/>
      <c r="T205" s="59"/>
      <c r="U205" s="59"/>
      <c r="V205" s="59"/>
      <c r="W205" s="59"/>
      <c r="X205" s="59"/>
      <c r="Y205" s="59"/>
      <c r="Z205" s="59"/>
      <c r="AA205" s="59"/>
      <c r="AB205" s="59"/>
      <c r="AC205" s="59"/>
      <c r="AD205" s="59"/>
      <c r="AE205" s="59"/>
      <c r="AF205" s="59"/>
      <c r="AG205" s="59"/>
      <c r="AH205" s="59"/>
      <c r="AI205" s="59"/>
      <c r="AJ205" s="59"/>
      <c r="AK205" s="59"/>
      <c r="AL205" s="59"/>
      <c r="AM205" s="59"/>
      <c r="AN205" s="59"/>
      <c r="AO205" s="59"/>
      <c r="AP205" s="59"/>
      <c r="AQ205" s="59"/>
      <c r="AR205" s="3"/>
      <c r="AS205" s="3"/>
      <c r="AT205" s="3"/>
      <c r="AU205" s="3"/>
      <c r="AV205" s="3"/>
      <c r="AW205" s="3"/>
      <c r="AX205" s="3"/>
    </row>
    <row r="206" ht="12.0" customHeight="1">
      <c r="A206" s="59"/>
      <c r="B206" s="59"/>
      <c r="C206" s="59"/>
      <c r="D206" s="59"/>
      <c r="E206" s="59"/>
      <c r="F206" s="59"/>
      <c r="G206" s="59"/>
      <c r="H206" s="59"/>
      <c r="I206" s="59"/>
      <c r="J206" s="59"/>
      <c r="K206" s="59"/>
      <c r="L206" s="59"/>
      <c r="M206" s="59"/>
      <c r="N206" s="59"/>
      <c r="O206" s="59"/>
      <c r="P206" s="59"/>
      <c r="Q206" s="59"/>
      <c r="R206" s="59"/>
      <c r="S206" s="59"/>
      <c r="T206" s="59"/>
      <c r="U206" s="59"/>
      <c r="V206" s="59"/>
      <c r="W206" s="59"/>
      <c r="X206" s="59"/>
      <c r="Y206" s="59"/>
      <c r="Z206" s="59"/>
      <c r="AA206" s="59"/>
      <c r="AB206" s="59"/>
      <c r="AC206" s="59"/>
      <c r="AD206" s="59"/>
      <c r="AE206" s="59"/>
      <c r="AF206" s="59"/>
      <c r="AG206" s="59"/>
      <c r="AH206" s="59"/>
      <c r="AI206" s="59"/>
      <c r="AJ206" s="59"/>
      <c r="AK206" s="59"/>
      <c r="AL206" s="59"/>
      <c r="AM206" s="59"/>
      <c r="AN206" s="59"/>
      <c r="AO206" s="59"/>
      <c r="AP206" s="59"/>
      <c r="AQ206" s="59"/>
      <c r="AR206" s="3"/>
      <c r="AS206" s="3"/>
      <c r="AT206" s="3"/>
      <c r="AU206" s="3"/>
      <c r="AV206" s="3"/>
      <c r="AW206" s="3"/>
      <c r="AX206" s="3"/>
    </row>
    <row r="207" ht="12.0" customHeight="1">
      <c r="A207" s="59"/>
      <c r="B207" s="59"/>
      <c r="C207" s="59"/>
      <c r="D207" s="59"/>
      <c r="E207" s="59"/>
      <c r="F207" s="59"/>
      <c r="G207" s="59"/>
      <c r="H207" s="59"/>
      <c r="I207" s="59"/>
      <c r="J207" s="59"/>
      <c r="K207" s="59"/>
      <c r="L207" s="59"/>
      <c r="M207" s="59"/>
      <c r="N207" s="59"/>
      <c r="O207" s="59"/>
      <c r="P207" s="59"/>
      <c r="Q207" s="59"/>
      <c r="R207" s="59"/>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9"/>
      <c r="AR207" s="3"/>
      <c r="AS207" s="3"/>
      <c r="AT207" s="3"/>
      <c r="AU207" s="3"/>
      <c r="AV207" s="3"/>
      <c r="AW207" s="3"/>
      <c r="AX207" s="3"/>
    </row>
    <row r="208" ht="12.0" customHeight="1">
      <c r="A208" s="59"/>
      <c r="B208" s="59"/>
      <c r="C208" s="59"/>
      <c r="D208" s="59"/>
      <c r="E208" s="59"/>
      <c r="F208" s="59"/>
      <c r="G208" s="59"/>
      <c r="H208" s="59"/>
      <c r="I208" s="59"/>
      <c r="J208" s="59"/>
      <c r="K208" s="59"/>
      <c r="L208" s="59"/>
      <c r="M208" s="59"/>
      <c r="N208" s="59"/>
      <c r="O208" s="59"/>
      <c r="P208" s="59"/>
      <c r="Q208" s="59"/>
      <c r="R208" s="59"/>
      <c r="S208" s="59"/>
      <c r="T208" s="59"/>
      <c r="U208" s="59"/>
      <c r="V208" s="59"/>
      <c r="W208" s="59"/>
      <c r="X208" s="59"/>
      <c r="Y208" s="59"/>
      <c r="Z208" s="59"/>
      <c r="AA208" s="59"/>
      <c r="AB208" s="59"/>
      <c r="AC208" s="59"/>
      <c r="AD208" s="59"/>
      <c r="AE208" s="59"/>
      <c r="AF208" s="59"/>
      <c r="AG208" s="59"/>
      <c r="AH208" s="59"/>
      <c r="AI208" s="59"/>
      <c r="AJ208" s="59"/>
      <c r="AK208" s="59"/>
      <c r="AL208" s="59"/>
      <c r="AM208" s="59"/>
      <c r="AN208" s="59"/>
      <c r="AO208" s="59"/>
      <c r="AP208" s="59"/>
      <c r="AQ208" s="59"/>
      <c r="AR208" s="3"/>
      <c r="AS208" s="3"/>
      <c r="AT208" s="3"/>
      <c r="AU208" s="3"/>
      <c r="AV208" s="3"/>
      <c r="AW208" s="3"/>
      <c r="AX208" s="3"/>
    </row>
    <row r="209" ht="12.0" customHeight="1">
      <c r="A209" s="59"/>
      <c r="B209" s="59"/>
      <c r="C209" s="59"/>
      <c r="D209" s="59"/>
      <c r="E209" s="59"/>
      <c r="F209" s="59"/>
      <c r="G209" s="59"/>
      <c r="H209" s="59"/>
      <c r="I209" s="59"/>
      <c r="J209" s="59"/>
      <c r="K209" s="59"/>
      <c r="L209" s="59"/>
      <c r="M209" s="59"/>
      <c r="N209" s="59"/>
      <c r="O209" s="59"/>
      <c r="P209" s="59"/>
      <c r="Q209" s="59"/>
      <c r="R209" s="59"/>
      <c r="S209" s="59"/>
      <c r="T209" s="59"/>
      <c r="U209" s="59"/>
      <c r="V209" s="59"/>
      <c r="W209" s="59"/>
      <c r="X209" s="59"/>
      <c r="Y209" s="59"/>
      <c r="Z209" s="59"/>
      <c r="AA209" s="59"/>
      <c r="AB209" s="59"/>
      <c r="AC209" s="59"/>
      <c r="AD209" s="59"/>
      <c r="AE209" s="59"/>
      <c r="AF209" s="59"/>
      <c r="AG209" s="59"/>
      <c r="AH209" s="59"/>
      <c r="AI209" s="59"/>
      <c r="AJ209" s="59"/>
      <c r="AK209" s="59"/>
      <c r="AL209" s="59"/>
      <c r="AM209" s="59"/>
      <c r="AN209" s="59"/>
      <c r="AO209" s="59"/>
      <c r="AP209" s="59"/>
      <c r="AQ209" s="59"/>
      <c r="AR209" s="3"/>
      <c r="AS209" s="3"/>
      <c r="AT209" s="3"/>
      <c r="AU209" s="3"/>
      <c r="AV209" s="3"/>
      <c r="AW209" s="3"/>
      <c r="AX209" s="3"/>
    </row>
    <row r="210" ht="12.0" customHeight="1">
      <c r="A210" s="59"/>
      <c r="B210" s="59"/>
      <c r="C210" s="59"/>
      <c r="D210" s="59"/>
      <c r="E210" s="59"/>
      <c r="F210" s="59"/>
      <c r="G210" s="59"/>
      <c r="H210" s="59"/>
      <c r="I210" s="59"/>
      <c r="J210" s="59"/>
      <c r="K210" s="59"/>
      <c r="L210" s="59"/>
      <c r="M210" s="59"/>
      <c r="N210" s="59"/>
      <c r="O210" s="59"/>
      <c r="P210" s="59"/>
      <c r="Q210" s="59"/>
      <c r="R210" s="59"/>
      <c r="S210" s="59"/>
      <c r="T210" s="59"/>
      <c r="U210" s="59"/>
      <c r="V210" s="59"/>
      <c r="W210" s="59"/>
      <c r="X210" s="59"/>
      <c r="Y210" s="59"/>
      <c r="Z210" s="59"/>
      <c r="AA210" s="59"/>
      <c r="AB210" s="59"/>
      <c r="AC210" s="59"/>
      <c r="AD210" s="59"/>
      <c r="AE210" s="59"/>
      <c r="AF210" s="59"/>
      <c r="AG210" s="59"/>
      <c r="AH210" s="59"/>
      <c r="AI210" s="59"/>
      <c r="AJ210" s="59"/>
      <c r="AK210" s="59"/>
      <c r="AL210" s="59"/>
      <c r="AM210" s="59"/>
      <c r="AN210" s="59"/>
      <c r="AO210" s="59"/>
      <c r="AP210" s="59"/>
      <c r="AQ210" s="59"/>
      <c r="AR210" s="3"/>
      <c r="AS210" s="3"/>
      <c r="AT210" s="3"/>
      <c r="AU210" s="3"/>
      <c r="AV210" s="3"/>
      <c r="AW210" s="3"/>
      <c r="AX210" s="3"/>
    </row>
    <row r="211" ht="12.0" customHeight="1">
      <c r="A211" s="59"/>
      <c r="B211" s="59"/>
      <c r="C211" s="59"/>
      <c r="D211" s="59"/>
      <c r="E211" s="59"/>
      <c r="F211" s="59"/>
      <c r="G211" s="59"/>
      <c r="H211" s="59"/>
      <c r="I211" s="59"/>
      <c r="J211" s="59"/>
      <c r="K211" s="59"/>
      <c r="L211" s="59"/>
      <c r="M211" s="59"/>
      <c r="N211" s="59"/>
      <c r="O211" s="59"/>
      <c r="P211" s="59"/>
      <c r="Q211" s="59"/>
      <c r="R211" s="59"/>
      <c r="S211" s="59"/>
      <c r="T211" s="59"/>
      <c r="U211" s="59"/>
      <c r="V211" s="59"/>
      <c r="W211" s="59"/>
      <c r="X211" s="59"/>
      <c r="Y211" s="59"/>
      <c r="Z211" s="59"/>
      <c r="AA211" s="59"/>
      <c r="AB211" s="59"/>
      <c r="AC211" s="59"/>
      <c r="AD211" s="59"/>
      <c r="AE211" s="59"/>
      <c r="AF211" s="59"/>
      <c r="AG211" s="59"/>
      <c r="AH211" s="59"/>
      <c r="AI211" s="59"/>
      <c r="AJ211" s="59"/>
      <c r="AK211" s="59"/>
      <c r="AL211" s="59"/>
      <c r="AM211" s="59"/>
      <c r="AN211" s="59"/>
      <c r="AO211" s="59"/>
      <c r="AP211" s="59"/>
      <c r="AQ211" s="59"/>
      <c r="AR211" s="3"/>
      <c r="AS211" s="3"/>
      <c r="AT211" s="3"/>
      <c r="AU211" s="3"/>
      <c r="AV211" s="3"/>
      <c r="AW211" s="3"/>
      <c r="AX211" s="3"/>
    </row>
    <row r="212" ht="12.0" customHeight="1">
      <c r="A212" s="59"/>
      <c r="B212" s="59"/>
      <c r="C212" s="59"/>
      <c r="D212" s="59"/>
      <c r="E212" s="59"/>
      <c r="F212" s="59"/>
      <c r="G212" s="59"/>
      <c r="H212" s="59"/>
      <c r="I212" s="59"/>
      <c r="J212" s="59"/>
      <c r="K212" s="59"/>
      <c r="L212" s="59"/>
      <c r="M212" s="59"/>
      <c r="N212" s="59"/>
      <c r="O212" s="59"/>
      <c r="P212" s="59"/>
      <c r="Q212" s="59"/>
      <c r="R212" s="59"/>
      <c r="S212" s="59"/>
      <c r="T212" s="59"/>
      <c r="U212" s="59"/>
      <c r="V212" s="59"/>
      <c r="W212" s="59"/>
      <c r="X212" s="59"/>
      <c r="Y212" s="59"/>
      <c r="Z212" s="59"/>
      <c r="AA212" s="59"/>
      <c r="AB212" s="59"/>
      <c r="AC212" s="59"/>
      <c r="AD212" s="59"/>
      <c r="AE212" s="59"/>
      <c r="AF212" s="59"/>
      <c r="AG212" s="59"/>
      <c r="AH212" s="59"/>
      <c r="AI212" s="59"/>
      <c r="AJ212" s="59"/>
      <c r="AK212" s="59"/>
      <c r="AL212" s="59"/>
      <c r="AM212" s="59"/>
      <c r="AN212" s="59"/>
      <c r="AO212" s="59"/>
      <c r="AP212" s="59"/>
      <c r="AQ212" s="59"/>
      <c r="AR212" s="3"/>
      <c r="AS212" s="3"/>
      <c r="AT212" s="3"/>
      <c r="AU212" s="3"/>
      <c r="AV212" s="3"/>
      <c r="AW212" s="3"/>
      <c r="AX212" s="3"/>
    </row>
    <row r="213" ht="12.0" customHeight="1">
      <c r="A213" s="59"/>
      <c r="B213" s="59"/>
      <c r="C213" s="59"/>
      <c r="D213" s="59"/>
      <c r="E213" s="59"/>
      <c r="F213" s="59"/>
      <c r="G213" s="59"/>
      <c r="H213" s="59"/>
      <c r="I213" s="59"/>
      <c r="J213" s="59"/>
      <c r="K213" s="59"/>
      <c r="L213" s="59"/>
      <c r="M213" s="59"/>
      <c r="N213" s="59"/>
      <c r="O213" s="59"/>
      <c r="P213" s="59"/>
      <c r="Q213" s="59"/>
      <c r="R213" s="59"/>
      <c r="S213" s="59"/>
      <c r="T213" s="59"/>
      <c r="U213" s="59"/>
      <c r="V213" s="59"/>
      <c r="W213" s="59"/>
      <c r="X213" s="59"/>
      <c r="Y213" s="59"/>
      <c r="Z213" s="59"/>
      <c r="AA213" s="59"/>
      <c r="AB213" s="59"/>
      <c r="AC213" s="59"/>
      <c r="AD213" s="59"/>
      <c r="AE213" s="59"/>
      <c r="AF213" s="59"/>
      <c r="AG213" s="59"/>
      <c r="AH213" s="59"/>
      <c r="AI213" s="59"/>
      <c r="AJ213" s="59"/>
      <c r="AK213" s="59"/>
      <c r="AL213" s="59"/>
      <c r="AM213" s="59"/>
      <c r="AN213" s="59"/>
      <c r="AO213" s="59"/>
      <c r="AP213" s="59"/>
      <c r="AQ213" s="59"/>
      <c r="AR213" s="3"/>
      <c r="AS213" s="3"/>
      <c r="AT213" s="3"/>
      <c r="AU213" s="3"/>
      <c r="AV213" s="3"/>
      <c r="AW213" s="3"/>
      <c r="AX213" s="3"/>
    </row>
    <row r="214" ht="12.0" customHeight="1">
      <c r="A214" s="59"/>
      <c r="B214" s="59"/>
      <c r="C214" s="59"/>
      <c r="D214" s="59"/>
      <c r="E214" s="59"/>
      <c r="F214" s="59"/>
      <c r="G214" s="59"/>
      <c r="H214" s="59"/>
      <c r="I214" s="59"/>
      <c r="J214" s="59"/>
      <c r="K214" s="59"/>
      <c r="L214" s="59"/>
      <c r="M214" s="59"/>
      <c r="N214" s="59"/>
      <c r="O214" s="59"/>
      <c r="P214" s="59"/>
      <c r="Q214" s="59"/>
      <c r="R214" s="59"/>
      <c r="S214" s="59"/>
      <c r="T214" s="59"/>
      <c r="U214" s="59"/>
      <c r="V214" s="59"/>
      <c r="W214" s="59"/>
      <c r="X214" s="59"/>
      <c r="Y214" s="59"/>
      <c r="Z214" s="59"/>
      <c r="AA214" s="59"/>
      <c r="AB214" s="59"/>
      <c r="AC214" s="59"/>
      <c r="AD214" s="59"/>
      <c r="AE214" s="59"/>
      <c r="AF214" s="59"/>
      <c r="AG214" s="59"/>
      <c r="AH214" s="59"/>
      <c r="AI214" s="59"/>
      <c r="AJ214" s="59"/>
      <c r="AK214" s="59"/>
      <c r="AL214" s="59"/>
      <c r="AM214" s="59"/>
      <c r="AN214" s="59"/>
      <c r="AO214" s="59"/>
      <c r="AP214" s="59"/>
      <c r="AQ214" s="59"/>
      <c r="AR214" s="3"/>
      <c r="AS214" s="3"/>
      <c r="AT214" s="3"/>
      <c r="AU214" s="3"/>
      <c r="AV214" s="3"/>
      <c r="AW214" s="3"/>
      <c r="AX214" s="3"/>
    </row>
    <row r="215" ht="12.0" customHeight="1">
      <c r="A215" s="59"/>
      <c r="B215" s="59"/>
      <c r="C215" s="59"/>
      <c r="D215" s="59"/>
      <c r="E215" s="59"/>
      <c r="F215" s="59"/>
      <c r="G215" s="59"/>
      <c r="H215" s="59"/>
      <c r="I215" s="59"/>
      <c r="J215" s="59"/>
      <c r="K215" s="59"/>
      <c r="L215" s="59"/>
      <c r="M215" s="59"/>
      <c r="N215" s="59"/>
      <c r="O215" s="59"/>
      <c r="P215" s="59"/>
      <c r="Q215" s="59"/>
      <c r="R215" s="59"/>
      <c r="S215" s="59"/>
      <c r="T215" s="59"/>
      <c r="U215" s="59"/>
      <c r="V215" s="59"/>
      <c r="W215" s="59"/>
      <c r="X215" s="59"/>
      <c r="Y215" s="59"/>
      <c r="Z215" s="59"/>
      <c r="AA215" s="59"/>
      <c r="AB215" s="59"/>
      <c r="AC215" s="59"/>
      <c r="AD215" s="59"/>
      <c r="AE215" s="59"/>
      <c r="AF215" s="59"/>
      <c r="AG215" s="59"/>
      <c r="AH215" s="59"/>
      <c r="AI215" s="59"/>
      <c r="AJ215" s="59"/>
      <c r="AK215" s="59"/>
      <c r="AL215" s="59"/>
      <c r="AM215" s="59"/>
      <c r="AN215" s="59"/>
      <c r="AO215" s="59"/>
      <c r="AP215" s="59"/>
      <c r="AQ215" s="59"/>
      <c r="AR215" s="3"/>
      <c r="AS215" s="3"/>
      <c r="AT215" s="3"/>
      <c r="AU215" s="3"/>
      <c r="AV215" s="3"/>
      <c r="AW215" s="3"/>
      <c r="AX215" s="3"/>
    </row>
    <row r="216" ht="12.0" customHeight="1">
      <c r="A216" s="59"/>
      <c r="B216" s="59"/>
      <c r="C216" s="59"/>
      <c r="D216" s="59"/>
      <c r="E216" s="59"/>
      <c r="F216" s="59"/>
      <c r="G216" s="59"/>
      <c r="H216" s="59"/>
      <c r="I216" s="59"/>
      <c r="J216" s="59"/>
      <c r="K216" s="59"/>
      <c r="L216" s="59"/>
      <c r="M216" s="59"/>
      <c r="N216" s="59"/>
      <c r="O216" s="59"/>
      <c r="P216" s="59"/>
      <c r="Q216" s="59"/>
      <c r="R216" s="59"/>
      <c r="S216" s="59"/>
      <c r="T216" s="59"/>
      <c r="U216" s="59"/>
      <c r="V216" s="59"/>
      <c r="W216" s="59"/>
      <c r="X216" s="59"/>
      <c r="Y216" s="59"/>
      <c r="Z216" s="59"/>
      <c r="AA216" s="59"/>
      <c r="AB216" s="59"/>
      <c r="AC216" s="59"/>
      <c r="AD216" s="59"/>
      <c r="AE216" s="59"/>
      <c r="AF216" s="59"/>
      <c r="AG216" s="59"/>
      <c r="AH216" s="59"/>
      <c r="AI216" s="59"/>
      <c r="AJ216" s="59"/>
      <c r="AK216" s="59"/>
      <c r="AL216" s="59"/>
      <c r="AM216" s="59"/>
      <c r="AN216" s="59"/>
      <c r="AO216" s="59"/>
      <c r="AP216" s="59"/>
      <c r="AQ216" s="59"/>
      <c r="AR216" s="3"/>
      <c r="AS216" s="3"/>
      <c r="AT216" s="3"/>
      <c r="AU216" s="3"/>
      <c r="AV216" s="3"/>
      <c r="AW216" s="3"/>
      <c r="AX216" s="3"/>
    </row>
    <row r="217" ht="12.0" customHeight="1">
      <c r="A217" s="59"/>
      <c r="B217" s="59"/>
      <c r="C217" s="59"/>
      <c r="D217" s="59"/>
      <c r="E217" s="59"/>
      <c r="F217" s="59"/>
      <c r="G217" s="59"/>
      <c r="H217" s="59"/>
      <c r="I217" s="59"/>
      <c r="J217" s="59"/>
      <c r="K217" s="59"/>
      <c r="L217" s="59"/>
      <c r="M217" s="59"/>
      <c r="N217" s="59"/>
      <c r="O217" s="59"/>
      <c r="P217" s="59"/>
      <c r="Q217" s="59"/>
      <c r="R217" s="59"/>
      <c r="S217" s="59"/>
      <c r="T217" s="59"/>
      <c r="U217" s="59"/>
      <c r="V217" s="59"/>
      <c r="W217" s="59"/>
      <c r="X217" s="59"/>
      <c r="Y217" s="59"/>
      <c r="Z217" s="59"/>
      <c r="AA217" s="59"/>
      <c r="AB217" s="59"/>
      <c r="AC217" s="59"/>
      <c r="AD217" s="59"/>
      <c r="AE217" s="59"/>
      <c r="AF217" s="59"/>
      <c r="AG217" s="59"/>
      <c r="AH217" s="59"/>
      <c r="AI217" s="59"/>
      <c r="AJ217" s="59"/>
      <c r="AK217" s="59"/>
      <c r="AL217" s="59"/>
      <c r="AM217" s="59"/>
      <c r="AN217" s="59"/>
      <c r="AO217" s="59"/>
      <c r="AP217" s="59"/>
      <c r="AQ217" s="59"/>
      <c r="AR217" s="3"/>
      <c r="AS217" s="3"/>
      <c r="AT217" s="3"/>
      <c r="AU217" s="3"/>
      <c r="AV217" s="3"/>
      <c r="AW217" s="3"/>
      <c r="AX217" s="3"/>
    </row>
    <row r="218" ht="12.0" customHeight="1">
      <c r="A218" s="59"/>
      <c r="B218" s="59"/>
      <c r="C218" s="59"/>
      <c r="D218" s="59"/>
      <c r="E218" s="59"/>
      <c r="F218" s="59"/>
      <c r="G218" s="59"/>
      <c r="H218" s="59"/>
      <c r="I218" s="59"/>
      <c r="J218" s="59"/>
      <c r="K218" s="59"/>
      <c r="L218" s="59"/>
      <c r="M218" s="59"/>
      <c r="N218" s="59"/>
      <c r="O218" s="59"/>
      <c r="P218" s="59"/>
      <c r="Q218" s="59"/>
      <c r="R218" s="59"/>
      <c r="S218" s="59"/>
      <c r="T218" s="59"/>
      <c r="U218" s="59"/>
      <c r="V218" s="59"/>
      <c r="W218" s="59"/>
      <c r="X218" s="59"/>
      <c r="Y218" s="59"/>
      <c r="Z218" s="59"/>
      <c r="AA218" s="59"/>
      <c r="AB218" s="59"/>
      <c r="AC218" s="59"/>
      <c r="AD218" s="59"/>
      <c r="AE218" s="59"/>
      <c r="AF218" s="59"/>
      <c r="AG218" s="59"/>
      <c r="AH218" s="59"/>
      <c r="AI218" s="59"/>
      <c r="AJ218" s="59"/>
      <c r="AK218" s="59"/>
      <c r="AL218" s="59"/>
      <c r="AM218" s="59"/>
      <c r="AN218" s="59"/>
      <c r="AO218" s="59"/>
      <c r="AP218" s="59"/>
      <c r="AQ218" s="59"/>
      <c r="AR218" s="3"/>
      <c r="AS218" s="3"/>
      <c r="AT218" s="3"/>
      <c r="AU218" s="3"/>
      <c r="AV218" s="3"/>
      <c r="AW218" s="3"/>
      <c r="AX218" s="3"/>
    </row>
    <row r="219" ht="12.0" customHeight="1">
      <c r="A219" s="59"/>
      <c r="B219" s="59"/>
      <c r="C219" s="59"/>
      <c r="D219" s="59"/>
      <c r="E219" s="59"/>
      <c r="F219" s="59"/>
      <c r="G219" s="59"/>
      <c r="H219" s="59"/>
      <c r="I219" s="59"/>
      <c r="J219" s="59"/>
      <c r="K219" s="59"/>
      <c r="L219" s="59"/>
      <c r="M219" s="59"/>
      <c r="N219" s="59"/>
      <c r="O219" s="59"/>
      <c r="P219" s="59"/>
      <c r="Q219" s="59"/>
      <c r="R219" s="59"/>
      <c r="S219" s="59"/>
      <c r="T219" s="59"/>
      <c r="U219" s="59"/>
      <c r="V219" s="59"/>
      <c r="W219" s="59"/>
      <c r="X219" s="59"/>
      <c r="Y219" s="59"/>
      <c r="Z219" s="59"/>
      <c r="AA219" s="59"/>
      <c r="AB219" s="59"/>
      <c r="AC219" s="59"/>
      <c r="AD219" s="59"/>
      <c r="AE219" s="59"/>
      <c r="AF219" s="59"/>
      <c r="AG219" s="59"/>
      <c r="AH219" s="59"/>
      <c r="AI219" s="59"/>
      <c r="AJ219" s="59"/>
      <c r="AK219" s="59"/>
      <c r="AL219" s="59"/>
      <c r="AM219" s="59"/>
      <c r="AN219" s="59"/>
      <c r="AO219" s="59"/>
      <c r="AP219" s="59"/>
      <c r="AQ219" s="59"/>
      <c r="AR219" s="3"/>
      <c r="AS219" s="3"/>
      <c r="AT219" s="3"/>
      <c r="AU219" s="3"/>
      <c r="AV219" s="3"/>
      <c r="AW219" s="3"/>
      <c r="AX219" s="3"/>
    </row>
    <row r="220" ht="12.0" customHeight="1">
      <c r="A220" s="59"/>
      <c r="B220" s="59"/>
      <c r="C220" s="59"/>
      <c r="D220" s="59"/>
      <c r="E220" s="59"/>
      <c r="F220" s="59"/>
      <c r="G220" s="59"/>
      <c r="H220" s="59"/>
      <c r="I220" s="59"/>
      <c r="J220" s="59"/>
      <c r="K220" s="59"/>
      <c r="L220" s="59"/>
      <c r="M220" s="59"/>
      <c r="N220" s="59"/>
      <c r="O220" s="59"/>
      <c r="P220" s="59"/>
      <c r="Q220" s="59"/>
      <c r="R220" s="59"/>
      <c r="S220" s="59"/>
      <c r="T220" s="59"/>
      <c r="U220" s="59"/>
      <c r="V220" s="59"/>
      <c r="W220" s="59"/>
      <c r="X220" s="59"/>
      <c r="Y220" s="59"/>
      <c r="Z220" s="59"/>
      <c r="AA220" s="59"/>
      <c r="AB220" s="59"/>
      <c r="AC220" s="59"/>
      <c r="AD220" s="59"/>
      <c r="AE220" s="59"/>
      <c r="AF220" s="59"/>
      <c r="AG220" s="59"/>
      <c r="AH220" s="59"/>
      <c r="AI220" s="59"/>
      <c r="AJ220" s="59"/>
      <c r="AK220" s="59"/>
      <c r="AL220" s="59"/>
      <c r="AM220" s="59"/>
      <c r="AN220" s="59"/>
      <c r="AO220" s="59"/>
      <c r="AP220" s="59"/>
      <c r="AQ220" s="59"/>
      <c r="AR220" s="3"/>
      <c r="AS220" s="3"/>
      <c r="AT220" s="3"/>
      <c r="AU220" s="3"/>
      <c r="AV220" s="3"/>
      <c r="AW220" s="3"/>
      <c r="AX220" s="3"/>
    </row>
    <row r="221" ht="12.0" customHeight="1">
      <c r="A221" s="59"/>
      <c r="B221" s="59"/>
      <c r="C221" s="59"/>
      <c r="D221" s="59"/>
      <c r="E221" s="59"/>
      <c r="F221" s="59"/>
      <c r="G221" s="59"/>
      <c r="H221" s="59"/>
      <c r="I221" s="59"/>
      <c r="J221" s="59"/>
      <c r="K221" s="59"/>
      <c r="L221" s="59"/>
      <c r="M221" s="59"/>
      <c r="N221" s="59"/>
      <c r="O221" s="59"/>
      <c r="P221" s="59"/>
      <c r="Q221" s="59"/>
      <c r="R221" s="59"/>
      <c r="S221" s="59"/>
      <c r="T221" s="59"/>
      <c r="U221" s="59"/>
      <c r="V221" s="59"/>
      <c r="W221" s="59"/>
      <c r="X221" s="59"/>
      <c r="Y221" s="59"/>
      <c r="Z221" s="59"/>
      <c r="AA221" s="59"/>
      <c r="AB221" s="59"/>
      <c r="AC221" s="59"/>
      <c r="AD221" s="59"/>
      <c r="AE221" s="59"/>
      <c r="AF221" s="59"/>
      <c r="AG221" s="59"/>
      <c r="AH221" s="59"/>
      <c r="AI221" s="59"/>
      <c r="AJ221" s="59"/>
      <c r="AK221" s="59"/>
      <c r="AL221" s="59"/>
      <c r="AM221" s="59"/>
      <c r="AN221" s="59"/>
      <c r="AO221" s="59"/>
      <c r="AP221" s="59"/>
      <c r="AQ221" s="59"/>
      <c r="AR221" s="3"/>
      <c r="AS221" s="3"/>
      <c r="AT221" s="3"/>
      <c r="AU221" s="3"/>
      <c r="AV221" s="3"/>
      <c r="AW221" s="3"/>
      <c r="AX221" s="3"/>
    </row>
    <row r="222" ht="12.0" customHeight="1">
      <c r="A222" s="59"/>
      <c r="B222" s="59"/>
      <c r="C222" s="59"/>
      <c r="D222" s="59"/>
      <c r="E222" s="59"/>
      <c r="F222" s="59"/>
      <c r="G222" s="59"/>
      <c r="H222" s="59"/>
      <c r="I222" s="59"/>
      <c r="J222" s="59"/>
      <c r="K222" s="59"/>
      <c r="L222" s="59"/>
      <c r="M222" s="59"/>
      <c r="N222" s="59"/>
      <c r="O222" s="59"/>
      <c r="P222" s="59"/>
      <c r="Q222" s="59"/>
      <c r="R222" s="59"/>
      <c r="S222" s="59"/>
      <c r="T222" s="59"/>
      <c r="U222" s="59"/>
      <c r="V222" s="59"/>
      <c r="W222" s="59"/>
      <c r="X222" s="59"/>
      <c r="Y222" s="59"/>
      <c r="Z222" s="59"/>
      <c r="AA222" s="59"/>
      <c r="AB222" s="59"/>
      <c r="AC222" s="59"/>
      <c r="AD222" s="59"/>
      <c r="AE222" s="59"/>
      <c r="AF222" s="59"/>
      <c r="AG222" s="59"/>
      <c r="AH222" s="59"/>
      <c r="AI222" s="59"/>
      <c r="AJ222" s="59"/>
      <c r="AK222" s="59"/>
      <c r="AL222" s="59"/>
      <c r="AM222" s="59"/>
      <c r="AN222" s="59"/>
      <c r="AO222" s="59"/>
      <c r="AP222" s="59"/>
      <c r="AQ222" s="59"/>
      <c r="AR222" s="3"/>
      <c r="AS222" s="3"/>
      <c r="AT222" s="3"/>
      <c r="AU222" s="3"/>
      <c r="AV222" s="3"/>
      <c r="AW222" s="3"/>
      <c r="AX222" s="3"/>
    </row>
    <row r="223" ht="12.0" customHeight="1">
      <c r="A223" s="59"/>
      <c r="B223" s="59"/>
      <c r="C223" s="59"/>
      <c r="D223" s="59"/>
      <c r="E223" s="59"/>
      <c r="F223" s="59"/>
      <c r="G223" s="59"/>
      <c r="H223" s="59"/>
      <c r="I223" s="59"/>
      <c r="J223" s="59"/>
      <c r="K223" s="59"/>
      <c r="L223" s="59"/>
      <c r="M223" s="59"/>
      <c r="N223" s="59"/>
      <c r="O223" s="59"/>
      <c r="P223" s="59"/>
      <c r="Q223" s="59"/>
      <c r="R223" s="59"/>
      <c r="S223" s="59"/>
      <c r="T223" s="59"/>
      <c r="U223" s="59"/>
      <c r="V223" s="59"/>
      <c r="W223" s="59"/>
      <c r="X223" s="59"/>
      <c r="Y223" s="59"/>
      <c r="Z223" s="59"/>
      <c r="AA223" s="59"/>
      <c r="AB223" s="59"/>
      <c r="AC223" s="59"/>
      <c r="AD223" s="59"/>
      <c r="AE223" s="59"/>
      <c r="AF223" s="59"/>
      <c r="AG223" s="59"/>
      <c r="AH223" s="59"/>
      <c r="AI223" s="59"/>
      <c r="AJ223" s="59"/>
      <c r="AK223" s="59"/>
      <c r="AL223" s="59"/>
      <c r="AM223" s="59"/>
      <c r="AN223" s="59"/>
      <c r="AO223" s="59"/>
      <c r="AP223" s="59"/>
      <c r="AQ223" s="59"/>
      <c r="AR223" s="3"/>
      <c r="AS223" s="3"/>
      <c r="AT223" s="3"/>
      <c r="AU223" s="3"/>
      <c r="AV223" s="3"/>
      <c r="AW223" s="3"/>
      <c r="AX223" s="3"/>
    </row>
    <row r="224" ht="12.0" customHeight="1">
      <c r="A224" s="59"/>
      <c r="B224" s="59"/>
      <c r="C224" s="59"/>
      <c r="D224" s="59"/>
      <c r="E224" s="59"/>
      <c r="F224" s="59"/>
      <c r="G224" s="59"/>
      <c r="H224" s="59"/>
      <c r="I224" s="59"/>
      <c r="J224" s="59"/>
      <c r="K224" s="59"/>
      <c r="L224" s="59"/>
      <c r="M224" s="59"/>
      <c r="N224" s="59"/>
      <c r="O224" s="59"/>
      <c r="P224" s="59"/>
      <c r="Q224" s="59"/>
      <c r="R224" s="59"/>
      <c r="S224" s="59"/>
      <c r="T224" s="59"/>
      <c r="U224" s="59"/>
      <c r="V224" s="59"/>
      <c r="W224" s="59"/>
      <c r="X224" s="59"/>
      <c r="Y224" s="59"/>
      <c r="Z224" s="59"/>
      <c r="AA224" s="59"/>
      <c r="AB224" s="59"/>
      <c r="AC224" s="59"/>
      <c r="AD224" s="59"/>
      <c r="AE224" s="59"/>
      <c r="AF224" s="59"/>
      <c r="AG224" s="59"/>
      <c r="AH224" s="59"/>
      <c r="AI224" s="59"/>
      <c r="AJ224" s="59"/>
      <c r="AK224" s="59"/>
      <c r="AL224" s="59"/>
      <c r="AM224" s="59"/>
      <c r="AN224" s="59"/>
      <c r="AO224" s="59"/>
      <c r="AP224" s="59"/>
      <c r="AQ224" s="59"/>
      <c r="AR224" s="3"/>
      <c r="AS224" s="3"/>
      <c r="AT224" s="3"/>
      <c r="AU224" s="3"/>
      <c r="AV224" s="3"/>
      <c r="AW224" s="3"/>
      <c r="AX224" s="3"/>
    </row>
    <row r="225" ht="12.0" customHeight="1">
      <c r="A225" s="59"/>
      <c r="B225" s="59"/>
      <c r="C225" s="59"/>
      <c r="D225" s="59"/>
      <c r="E225" s="59"/>
      <c r="F225" s="59"/>
      <c r="G225" s="59"/>
      <c r="H225" s="59"/>
      <c r="I225" s="59"/>
      <c r="J225" s="59"/>
      <c r="K225" s="59"/>
      <c r="L225" s="59"/>
      <c r="M225" s="59"/>
      <c r="N225" s="59"/>
      <c r="O225" s="59"/>
      <c r="P225" s="59"/>
      <c r="Q225" s="59"/>
      <c r="R225" s="59"/>
      <c r="S225" s="59"/>
      <c r="T225" s="59"/>
      <c r="U225" s="59"/>
      <c r="V225" s="59"/>
      <c r="W225" s="59"/>
      <c r="X225" s="59"/>
      <c r="Y225" s="59"/>
      <c r="Z225" s="59"/>
      <c r="AA225" s="59"/>
      <c r="AB225" s="59"/>
      <c r="AC225" s="59"/>
      <c r="AD225" s="59"/>
      <c r="AE225" s="59"/>
      <c r="AF225" s="59"/>
      <c r="AG225" s="59"/>
      <c r="AH225" s="59"/>
      <c r="AI225" s="59"/>
      <c r="AJ225" s="59"/>
      <c r="AK225" s="59"/>
      <c r="AL225" s="59"/>
      <c r="AM225" s="59"/>
      <c r="AN225" s="59"/>
      <c r="AO225" s="59"/>
      <c r="AP225" s="59"/>
      <c r="AQ225" s="59"/>
      <c r="AR225" s="3"/>
      <c r="AS225" s="3"/>
      <c r="AT225" s="3"/>
      <c r="AU225" s="3"/>
      <c r="AV225" s="3"/>
      <c r="AW225" s="3"/>
      <c r="AX225" s="3"/>
    </row>
    <row r="226" ht="12.0" customHeight="1">
      <c r="A226" s="59"/>
      <c r="B226" s="59"/>
      <c r="C226" s="59"/>
      <c r="D226" s="59"/>
      <c r="E226" s="59"/>
      <c r="F226" s="59"/>
      <c r="G226" s="59"/>
      <c r="H226" s="59"/>
      <c r="I226" s="59"/>
      <c r="J226" s="59"/>
      <c r="K226" s="59"/>
      <c r="L226" s="59"/>
      <c r="M226" s="59"/>
      <c r="N226" s="59"/>
      <c r="O226" s="59"/>
      <c r="P226" s="59"/>
      <c r="Q226" s="59"/>
      <c r="R226" s="59"/>
      <c r="S226" s="59"/>
      <c r="T226" s="59"/>
      <c r="U226" s="59"/>
      <c r="V226" s="59"/>
      <c r="W226" s="59"/>
      <c r="X226" s="59"/>
      <c r="Y226" s="59"/>
      <c r="Z226" s="59"/>
      <c r="AA226" s="59"/>
      <c r="AB226" s="59"/>
      <c r="AC226" s="59"/>
      <c r="AD226" s="59"/>
      <c r="AE226" s="59"/>
      <c r="AF226" s="59"/>
      <c r="AG226" s="59"/>
      <c r="AH226" s="59"/>
      <c r="AI226" s="59"/>
      <c r="AJ226" s="59"/>
      <c r="AK226" s="59"/>
      <c r="AL226" s="59"/>
      <c r="AM226" s="59"/>
      <c r="AN226" s="59"/>
      <c r="AO226" s="59"/>
      <c r="AP226" s="59"/>
      <c r="AQ226" s="59"/>
      <c r="AR226" s="3"/>
      <c r="AS226" s="3"/>
      <c r="AT226" s="3"/>
      <c r="AU226" s="3"/>
      <c r="AV226" s="3"/>
      <c r="AW226" s="3"/>
      <c r="AX226" s="3"/>
    </row>
    <row r="227" ht="12.0" customHeight="1">
      <c r="A227" s="59"/>
      <c r="B227" s="59"/>
      <c r="C227" s="59"/>
      <c r="D227" s="59"/>
      <c r="E227" s="59"/>
      <c r="F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59"/>
      <c r="AD227" s="59"/>
      <c r="AE227" s="59"/>
      <c r="AF227" s="59"/>
      <c r="AG227" s="59"/>
      <c r="AH227" s="59"/>
      <c r="AI227" s="59"/>
      <c r="AJ227" s="59"/>
      <c r="AK227" s="59"/>
      <c r="AL227" s="59"/>
      <c r="AM227" s="59"/>
      <c r="AN227" s="59"/>
      <c r="AO227" s="59"/>
      <c r="AP227" s="59"/>
      <c r="AQ227" s="59"/>
      <c r="AR227" s="3"/>
      <c r="AS227" s="3"/>
      <c r="AT227" s="3"/>
      <c r="AU227" s="3"/>
      <c r="AV227" s="3"/>
      <c r="AW227" s="3"/>
      <c r="AX227" s="3"/>
    </row>
    <row r="228" ht="12.0" customHeight="1">
      <c r="A228" s="59"/>
      <c r="B228" s="59"/>
      <c r="C228" s="59"/>
      <c r="D228" s="59"/>
      <c r="E228" s="59"/>
      <c r="F228" s="59"/>
      <c r="G228" s="59"/>
      <c r="H228" s="59"/>
      <c r="I228" s="59"/>
      <c r="J228" s="59"/>
      <c r="K228" s="59"/>
      <c r="L228" s="59"/>
      <c r="M228" s="59"/>
      <c r="N228" s="59"/>
      <c r="O228" s="59"/>
      <c r="P228" s="59"/>
      <c r="Q228" s="59"/>
      <c r="R228" s="59"/>
      <c r="S228" s="59"/>
      <c r="T228" s="59"/>
      <c r="U228" s="59"/>
      <c r="V228" s="59"/>
      <c r="W228" s="59"/>
      <c r="X228" s="59"/>
      <c r="Y228" s="59"/>
      <c r="Z228" s="59"/>
      <c r="AA228" s="59"/>
      <c r="AB228" s="59"/>
      <c r="AC228" s="59"/>
      <c r="AD228" s="59"/>
      <c r="AE228" s="59"/>
      <c r="AF228" s="59"/>
      <c r="AG228" s="59"/>
      <c r="AH228" s="59"/>
      <c r="AI228" s="59"/>
      <c r="AJ228" s="59"/>
      <c r="AK228" s="59"/>
      <c r="AL228" s="59"/>
      <c r="AM228" s="59"/>
      <c r="AN228" s="59"/>
      <c r="AO228" s="59"/>
      <c r="AP228" s="59"/>
      <c r="AQ228" s="59"/>
      <c r="AR228" s="3"/>
      <c r="AS228" s="3"/>
      <c r="AT228" s="3"/>
      <c r="AU228" s="3"/>
      <c r="AV228" s="3"/>
      <c r="AW228" s="3"/>
      <c r="AX228" s="3"/>
    </row>
    <row r="229" ht="12.0" customHeight="1">
      <c r="A229" s="59"/>
      <c r="B229" s="59"/>
      <c r="C229" s="59"/>
      <c r="D229" s="59"/>
      <c r="E229" s="59"/>
      <c r="F229" s="59"/>
      <c r="G229" s="59"/>
      <c r="H229" s="59"/>
      <c r="I229" s="59"/>
      <c r="J229" s="59"/>
      <c r="K229" s="59"/>
      <c r="L229" s="59"/>
      <c r="M229" s="59"/>
      <c r="N229" s="59"/>
      <c r="O229" s="59"/>
      <c r="P229" s="59"/>
      <c r="Q229" s="59"/>
      <c r="R229" s="59"/>
      <c r="S229" s="59"/>
      <c r="T229" s="59"/>
      <c r="U229" s="59"/>
      <c r="V229" s="59"/>
      <c r="W229" s="59"/>
      <c r="X229" s="59"/>
      <c r="Y229" s="59"/>
      <c r="Z229" s="59"/>
      <c r="AA229" s="59"/>
      <c r="AB229" s="59"/>
      <c r="AC229" s="59"/>
      <c r="AD229" s="59"/>
      <c r="AE229" s="59"/>
      <c r="AF229" s="59"/>
      <c r="AG229" s="59"/>
      <c r="AH229" s="59"/>
      <c r="AI229" s="59"/>
      <c r="AJ229" s="59"/>
      <c r="AK229" s="59"/>
      <c r="AL229" s="59"/>
      <c r="AM229" s="59"/>
      <c r="AN229" s="59"/>
      <c r="AO229" s="59"/>
      <c r="AP229" s="59"/>
      <c r="AQ229" s="59"/>
      <c r="AR229" s="3"/>
      <c r="AS229" s="3"/>
      <c r="AT229" s="3"/>
      <c r="AU229" s="3"/>
      <c r="AV229" s="3"/>
      <c r="AW229" s="3"/>
      <c r="AX229" s="3"/>
    </row>
    <row r="230" ht="12.0" customHeight="1">
      <c r="A230" s="59"/>
      <c r="B230" s="59"/>
      <c r="C230" s="59"/>
      <c r="D230" s="59"/>
      <c r="E230" s="59"/>
      <c r="F230" s="59"/>
      <c r="G230" s="59"/>
      <c r="H230" s="59"/>
      <c r="I230" s="59"/>
      <c r="J230" s="59"/>
      <c r="K230" s="59"/>
      <c r="L230" s="59"/>
      <c r="M230" s="59"/>
      <c r="N230" s="59"/>
      <c r="O230" s="59"/>
      <c r="P230" s="59"/>
      <c r="Q230" s="59"/>
      <c r="R230" s="59"/>
      <c r="S230" s="59"/>
      <c r="T230" s="59"/>
      <c r="U230" s="59"/>
      <c r="V230" s="59"/>
      <c r="W230" s="59"/>
      <c r="X230" s="59"/>
      <c r="Y230" s="59"/>
      <c r="Z230" s="59"/>
      <c r="AA230" s="59"/>
      <c r="AB230" s="59"/>
      <c r="AC230" s="59"/>
      <c r="AD230" s="59"/>
      <c r="AE230" s="59"/>
      <c r="AF230" s="59"/>
      <c r="AG230" s="59"/>
      <c r="AH230" s="59"/>
      <c r="AI230" s="59"/>
      <c r="AJ230" s="59"/>
      <c r="AK230" s="59"/>
      <c r="AL230" s="59"/>
      <c r="AM230" s="59"/>
      <c r="AN230" s="59"/>
      <c r="AO230" s="59"/>
      <c r="AP230" s="59"/>
      <c r="AQ230" s="59"/>
      <c r="AR230" s="3"/>
      <c r="AS230" s="3"/>
      <c r="AT230" s="3"/>
      <c r="AU230" s="3"/>
      <c r="AV230" s="3"/>
      <c r="AW230" s="3"/>
      <c r="AX230" s="3"/>
    </row>
    <row r="231" ht="12.0" customHeight="1">
      <c r="A231" s="59"/>
      <c r="B231" s="59"/>
      <c r="C231" s="59"/>
      <c r="D231" s="59"/>
      <c r="E231" s="59"/>
      <c r="F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c r="AD231" s="59"/>
      <c r="AE231" s="59"/>
      <c r="AF231" s="59"/>
      <c r="AG231" s="59"/>
      <c r="AH231" s="59"/>
      <c r="AI231" s="59"/>
      <c r="AJ231" s="59"/>
      <c r="AK231" s="59"/>
      <c r="AL231" s="59"/>
      <c r="AM231" s="59"/>
      <c r="AN231" s="59"/>
      <c r="AO231" s="59"/>
      <c r="AP231" s="59"/>
      <c r="AQ231" s="59"/>
      <c r="AR231" s="3"/>
      <c r="AS231" s="3"/>
      <c r="AT231" s="3"/>
      <c r="AU231" s="3"/>
      <c r="AV231" s="3"/>
      <c r="AW231" s="3"/>
      <c r="AX231" s="3"/>
    </row>
    <row r="232" ht="12.0" customHeight="1">
      <c r="A232" s="59"/>
      <c r="B232" s="59"/>
      <c r="C232" s="59"/>
      <c r="D232" s="59"/>
      <c r="E232" s="59"/>
      <c r="F232" s="59"/>
      <c r="G232" s="59"/>
      <c r="H232" s="59"/>
      <c r="I232" s="59"/>
      <c r="J232" s="59"/>
      <c r="K232" s="59"/>
      <c r="L232" s="59"/>
      <c r="M232" s="59"/>
      <c r="N232" s="59"/>
      <c r="O232" s="59"/>
      <c r="P232" s="59"/>
      <c r="Q232" s="59"/>
      <c r="R232" s="59"/>
      <c r="S232" s="59"/>
      <c r="T232" s="59"/>
      <c r="U232" s="59"/>
      <c r="V232" s="59"/>
      <c r="W232" s="59"/>
      <c r="X232" s="59"/>
      <c r="Y232" s="59"/>
      <c r="Z232" s="59"/>
      <c r="AA232" s="59"/>
      <c r="AB232" s="59"/>
      <c r="AC232" s="59"/>
      <c r="AD232" s="59"/>
      <c r="AE232" s="59"/>
      <c r="AF232" s="59"/>
      <c r="AG232" s="59"/>
      <c r="AH232" s="59"/>
      <c r="AI232" s="59"/>
      <c r="AJ232" s="59"/>
      <c r="AK232" s="59"/>
      <c r="AL232" s="59"/>
      <c r="AM232" s="59"/>
      <c r="AN232" s="59"/>
      <c r="AO232" s="59"/>
      <c r="AP232" s="59"/>
      <c r="AQ232" s="59"/>
      <c r="AR232" s="3"/>
      <c r="AS232" s="3"/>
      <c r="AT232" s="3"/>
      <c r="AU232" s="3"/>
      <c r="AV232" s="3"/>
      <c r="AW232" s="3"/>
      <c r="AX232" s="3"/>
    </row>
    <row r="233" ht="12.0" customHeight="1">
      <c r="A233" s="59"/>
      <c r="B233" s="59"/>
      <c r="C233" s="59"/>
      <c r="D233" s="59"/>
      <c r="E233" s="59"/>
      <c r="F233" s="59"/>
      <c r="G233" s="59"/>
      <c r="H233" s="59"/>
      <c r="I233" s="59"/>
      <c r="J233" s="59"/>
      <c r="K233" s="59"/>
      <c r="L233" s="59"/>
      <c r="M233" s="59"/>
      <c r="N233" s="59"/>
      <c r="O233" s="59"/>
      <c r="P233" s="59"/>
      <c r="Q233" s="59"/>
      <c r="R233" s="59"/>
      <c r="S233" s="59"/>
      <c r="T233" s="59"/>
      <c r="U233" s="59"/>
      <c r="V233" s="59"/>
      <c r="W233" s="59"/>
      <c r="X233" s="59"/>
      <c r="Y233" s="59"/>
      <c r="Z233" s="59"/>
      <c r="AA233" s="59"/>
      <c r="AB233" s="59"/>
      <c r="AC233" s="59"/>
      <c r="AD233" s="59"/>
      <c r="AE233" s="59"/>
      <c r="AF233" s="59"/>
      <c r="AG233" s="59"/>
      <c r="AH233" s="59"/>
      <c r="AI233" s="59"/>
      <c r="AJ233" s="59"/>
      <c r="AK233" s="59"/>
      <c r="AL233" s="59"/>
      <c r="AM233" s="59"/>
      <c r="AN233" s="59"/>
      <c r="AO233" s="59"/>
      <c r="AP233" s="59"/>
      <c r="AQ233" s="59"/>
      <c r="AR233" s="3"/>
      <c r="AS233" s="3"/>
      <c r="AT233" s="3"/>
      <c r="AU233" s="3"/>
      <c r="AV233" s="3"/>
      <c r="AW233" s="3"/>
      <c r="AX233" s="3"/>
    </row>
    <row r="234" ht="12.0" customHeight="1">
      <c r="A234" s="59"/>
      <c r="B234" s="59"/>
      <c r="C234" s="59"/>
      <c r="D234" s="59"/>
      <c r="E234" s="59"/>
      <c r="F234" s="59"/>
      <c r="G234" s="59"/>
      <c r="H234" s="59"/>
      <c r="I234" s="59"/>
      <c r="J234" s="59"/>
      <c r="K234" s="59"/>
      <c r="L234" s="59"/>
      <c r="M234" s="59"/>
      <c r="N234" s="59"/>
      <c r="O234" s="59"/>
      <c r="P234" s="59"/>
      <c r="Q234" s="59"/>
      <c r="R234" s="59"/>
      <c r="S234" s="59"/>
      <c r="T234" s="59"/>
      <c r="U234" s="59"/>
      <c r="V234" s="59"/>
      <c r="W234" s="59"/>
      <c r="X234" s="59"/>
      <c r="Y234" s="59"/>
      <c r="Z234" s="59"/>
      <c r="AA234" s="59"/>
      <c r="AB234" s="59"/>
      <c r="AC234" s="59"/>
      <c r="AD234" s="59"/>
      <c r="AE234" s="59"/>
      <c r="AF234" s="59"/>
      <c r="AG234" s="59"/>
      <c r="AH234" s="59"/>
      <c r="AI234" s="59"/>
      <c r="AJ234" s="59"/>
      <c r="AK234" s="59"/>
      <c r="AL234" s="59"/>
      <c r="AM234" s="59"/>
      <c r="AN234" s="59"/>
      <c r="AO234" s="59"/>
      <c r="AP234" s="59"/>
      <c r="AQ234" s="59"/>
      <c r="AR234" s="3"/>
      <c r="AS234" s="3"/>
      <c r="AT234" s="3"/>
      <c r="AU234" s="3"/>
      <c r="AV234" s="3"/>
      <c r="AW234" s="3"/>
      <c r="AX234" s="3"/>
    </row>
    <row r="235" ht="12.0" customHeight="1">
      <c r="A235" s="59"/>
      <c r="B235" s="59"/>
      <c r="C235" s="59"/>
      <c r="D235" s="59"/>
      <c r="E235" s="59"/>
      <c r="F235" s="59"/>
      <c r="G235" s="59"/>
      <c r="H235" s="59"/>
      <c r="I235" s="59"/>
      <c r="J235" s="59"/>
      <c r="K235" s="59"/>
      <c r="L235" s="59"/>
      <c r="M235" s="59"/>
      <c r="N235" s="59"/>
      <c r="O235" s="59"/>
      <c r="P235" s="59"/>
      <c r="Q235" s="59"/>
      <c r="R235" s="59"/>
      <c r="S235" s="59"/>
      <c r="T235" s="59"/>
      <c r="U235" s="59"/>
      <c r="V235" s="59"/>
      <c r="W235" s="59"/>
      <c r="X235" s="59"/>
      <c r="Y235" s="59"/>
      <c r="Z235" s="59"/>
      <c r="AA235" s="59"/>
      <c r="AB235" s="59"/>
      <c r="AC235" s="59"/>
      <c r="AD235" s="59"/>
      <c r="AE235" s="59"/>
      <c r="AF235" s="59"/>
      <c r="AG235" s="59"/>
      <c r="AH235" s="59"/>
      <c r="AI235" s="59"/>
      <c r="AJ235" s="59"/>
      <c r="AK235" s="59"/>
      <c r="AL235" s="59"/>
      <c r="AM235" s="59"/>
      <c r="AN235" s="59"/>
      <c r="AO235" s="59"/>
      <c r="AP235" s="59"/>
      <c r="AQ235" s="59"/>
      <c r="AR235" s="3"/>
      <c r="AS235" s="3"/>
      <c r="AT235" s="3"/>
      <c r="AU235" s="3"/>
      <c r="AV235" s="3"/>
      <c r="AW235" s="3"/>
      <c r="AX235" s="3"/>
    </row>
    <row r="236" ht="12.0" customHeight="1">
      <c r="A236" s="59"/>
      <c r="B236" s="59"/>
      <c r="C236" s="59"/>
      <c r="D236" s="59"/>
      <c r="E236" s="59"/>
      <c r="F236" s="59"/>
      <c r="G236" s="59"/>
      <c r="H236" s="59"/>
      <c r="I236" s="59"/>
      <c r="J236" s="59"/>
      <c r="K236" s="59"/>
      <c r="L236" s="59"/>
      <c r="M236" s="59"/>
      <c r="N236" s="59"/>
      <c r="O236" s="59"/>
      <c r="P236" s="59"/>
      <c r="Q236" s="59"/>
      <c r="R236" s="59"/>
      <c r="S236" s="59"/>
      <c r="T236" s="59"/>
      <c r="U236" s="59"/>
      <c r="V236" s="59"/>
      <c r="W236" s="59"/>
      <c r="X236" s="59"/>
      <c r="Y236" s="59"/>
      <c r="Z236" s="59"/>
      <c r="AA236" s="59"/>
      <c r="AB236" s="59"/>
      <c r="AC236" s="59"/>
      <c r="AD236" s="59"/>
      <c r="AE236" s="59"/>
      <c r="AF236" s="59"/>
      <c r="AG236" s="59"/>
      <c r="AH236" s="59"/>
      <c r="AI236" s="59"/>
      <c r="AJ236" s="59"/>
      <c r="AK236" s="59"/>
      <c r="AL236" s="59"/>
      <c r="AM236" s="59"/>
      <c r="AN236" s="59"/>
      <c r="AO236" s="59"/>
      <c r="AP236" s="59"/>
      <c r="AQ236" s="59"/>
      <c r="AR236" s="3"/>
      <c r="AS236" s="3"/>
      <c r="AT236" s="3"/>
      <c r="AU236" s="3"/>
      <c r="AV236" s="3"/>
      <c r="AW236" s="3"/>
      <c r="AX236" s="3"/>
    </row>
    <row r="237" ht="12.0" customHeight="1">
      <c r="A237" s="59"/>
      <c r="B237" s="59"/>
      <c r="C237" s="59"/>
      <c r="D237" s="59"/>
      <c r="E237" s="59"/>
      <c r="F237" s="59"/>
      <c r="G237" s="59"/>
      <c r="H237" s="59"/>
      <c r="I237" s="59"/>
      <c r="J237" s="59"/>
      <c r="K237" s="59"/>
      <c r="L237" s="59"/>
      <c r="M237" s="59"/>
      <c r="N237" s="59"/>
      <c r="O237" s="59"/>
      <c r="P237" s="59"/>
      <c r="Q237" s="59"/>
      <c r="R237" s="59"/>
      <c r="S237" s="59"/>
      <c r="T237" s="59"/>
      <c r="U237" s="59"/>
      <c r="V237" s="59"/>
      <c r="W237" s="59"/>
      <c r="X237" s="59"/>
      <c r="Y237" s="59"/>
      <c r="Z237" s="59"/>
      <c r="AA237" s="59"/>
      <c r="AB237" s="59"/>
      <c r="AC237" s="59"/>
      <c r="AD237" s="59"/>
      <c r="AE237" s="59"/>
      <c r="AF237" s="59"/>
      <c r="AG237" s="59"/>
      <c r="AH237" s="59"/>
      <c r="AI237" s="59"/>
      <c r="AJ237" s="59"/>
      <c r="AK237" s="59"/>
      <c r="AL237" s="59"/>
      <c r="AM237" s="59"/>
      <c r="AN237" s="59"/>
      <c r="AO237" s="59"/>
      <c r="AP237" s="59"/>
      <c r="AQ237" s="59"/>
      <c r="AR237" s="3"/>
      <c r="AS237" s="3"/>
      <c r="AT237" s="3"/>
      <c r="AU237" s="3"/>
      <c r="AV237" s="3"/>
      <c r="AW237" s="3"/>
      <c r="AX237" s="3"/>
    </row>
    <row r="238" ht="12.0" customHeight="1">
      <c r="A238" s="59"/>
      <c r="B238" s="59"/>
      <c r="C238" s="59"/>
      <c r="D238" s="59"/>
      <c r="E238" s="59"/>
      <c r="F238" s="59"/>
      <c r="G238" s="59"/>
      <c r="H238" s="59"/>
      <c r="I238" s="59"/>
      <c r="J238" s="59"/>
      <c r="K238" s="59"/>
      <c r="L238" s="59"/>
      <c r="M238" s="59"/>
      <c r="N238" s="59"/>
      <c r="O238" s="59"/>
      <c r="P238" s="59"/>
      <c r="Q238" s="59"/>
      <c r="R238" s="59"/>
      <c r="S238" s="59"/>
      <c r="T238" s="59"/>
      <c r="U238" s="59"/>
      <c r="V238" s="59"/>
      <c r="W238" s="59"/>
      <c r="X238" s="59"/>
      <c r="Y238" s="59"/>
      <c r="Z238" s="59"/>
      <c r="AA238" s="59"/>
      <c r="AB238" s="59"/>
      <c r="AC238" s="59"/>
      <c r="AD238" s="59"/>
      <c r="AE238" s="59"/>
      <c r="AF238" s="59"/>
      <c r="AG238" s="59"/>
      <c r="AH238" s="59"/>
      <c r="AI238" s="59"/>
      <c r="AJ238" s="59"/>
      <c r="AK238" s="59"/>
      <c r="AL238" s="59"/>
      <c r="AM238" s="59"/>
      <c r="AN238" s="59"/>
      <c r="AO238" s="59"/>
      <c r="AP238" s="59"/>
      <c r="AQ238" s="59"/>
      <c r="AR238" s="3"/>
      <c r="AS238" s="3"/>
      <c r="AT238" s="3"/>
      <c r="AU238" s="3"/>
      <c r="AV238" s="3"/>
      <c r="AW238" s="3"/>
      <c r="AX238" s="3"/>
    </row>
    <row r="239" ht="12.0" customHeight="1">
      <c r="A239" s="59"/>
      <c r="B239" s="59"/>
      <c r="C239" s="59"/>
      <c r="D239" s="59"/>
      <c r="E239" s="59"/>
      <c r="F239" s="59"/>
      <c r="G239" s="59"/>
      <c r="H239" s="59"/>
      <c r="I239" s="59"/>
      <c r="J239" s="59"/>
      <c r="K239" s="59"/>
      <c r="L239" s="59"/>
      <c r="M239" s="59"/>
      <c r="N239" s="59"/>
      <c r="O239" s="59"/>
      <c r="P239" s="59"/>
      <c r="Q239" s="59"/>
      <c r="R239" s="59"/>
      <c r="S239" s="59"/>
      <c r="T239" s="59"/>
      <c r="U239" s="59"/>
      <c r="V239" s="59"/>
      <c r="W239" s="59"/>
      <c r="X239" s="59"/>
      <c r="Y239" s="59"/>
      <c r="Z239" s="59"/>
      <c r="AA239" s="59"/>
      <c r="AB239" s="59"/>
      <c r="AC239" s="59"/>
      <c r="AD239" s="59"/>
      <c r="AE239" s="59"/>
      <c r="AF239" s="59"/>
      <c r="AG239" s="59"/>
      <c r="AH239" s="59"/>
      <c r="AI239" s="59"/>
      <c r="AJ239" s="59"/>
      <c r="AK239" s="59"/>
      <c r="AL239" s="59"/>
      <c r="AM239" s="59"/>
      <c r="AN239" s="59"/>
      <c r="AO239" s="59"/>
      <c r="AP239" s="59"/>
      <c r="AQ239" s="59"/>
      <c r="AR239" s="3"/>
      <c r="AS239" s="3"/>
      <c r="AT239" s="3"/>
      <c r="AU239" s="3"/>
      <c r="AV239" s="3"/>
      <c r="AW239" s="3"/>
      <c r="AX239" s="3"/>
    </row>
    <row r="240" ht="12.0" customHeight="1">
      <c r="A240" s="59"/>
      <c r="B240" s="59"/>
      <c r="C240" s="59"/>
      <c r="D240" s="59"/>
      <c r="E240" s="59"/>
      <c r="F240" s="59"/>
      <c r="G240" s="59"/>
      <c r="H240" s="59"/>
      <c r="I240" s="59"/>
      <c r="J240" s="59"/>
      <c r="K240" s="59"/>
      <c r="L240" s="59"/>
      <c r="M240" s="59"/>
      <c r="N240" s="59"/>
      <c r="O240" s="59"/>
      <c r="P240" s="59"/>
      <c r="Q240" s="59"/>
      <c r="R240" s="59"/>
      <c r="S240" s="59"/>
      <c r="T240" s="59"/>
      <c r="U240" s="59"/>
      <c r="V240" s="59"/>
      <c r="W240" s="59"/>
      <c r="X240" s="59"/>
      <c r="Y240" s="59"/>
      <c r="Z240" s="59"/>
      <c r="AA240" s="59"/>
      <c r="AB240" s="59"/>
      <c r="AC240" s="59"/>
      <c r="AD240" s="59"/>
      <c r="AE240" s="59"/>
      <c r="AF240" s="59"/>
      <c r="AG240" s="59"/>
      <c r="AH240" s="59"/>
      <c r="AI240" s="59"/>
      <c r="AJ240" s="59"/>
      <c r="AK240" s="59"/>
      <c r="AL240" s="59"/>
      <c r="AM240" s="59"/>
      <c r="AN240" s="59"/>
      <c r="AO240" s="59"/>
      <c r="AP240" s="59"/>
      <c r="AQ240" s="59"/>
      <c r="AR240" s="3"/>
      <c r="AS240" s="3"/>
      <c r="AT240" s="3"/>
      <c r="AU240" s="3"/>
      <c r="AV240" s="3"/>
      <c r="AW240" s="3"/>
      <c r="AX240" s="3"/>
    </row>
    <row r="241" ht="12.0" customHeight="1">
      <c r="A241" s="59"/>
      <c r="B241" s="59"/>
      <c r="C241" s="59"/>
      <c r="D241" s="59"/>
      <c r="E241" s="59"/>
      <c r="F241" s="59"/>
      <c r="G241" s="59"/>
      <c r="H241" s="59"/>
      <c r="I241" s="59"/>
      <c r="J241" s="59"/>
      <c r="K241" s="59"/>
      <c r="L241" s="59"/>
      <c r="M241" s="59"/>
      <c r="N241" s="59"/>
      <c r="O241" s="59"/>
      <c r="P241" s="59"/>
      <c r="Q241" s="59"/>
      <c r="R241" s="59"/>
      <c r="S241" s="59"/>
      <c r="T241" s="59"/>
      <c r="U241" s="59"/>
      <c r="V241" s="59"/>
      <c r="W241" s="59"/>
      <c r="X241" s="59"/>
      <c r="Y241" s="59"/>
      <c r="Z241" s="59"/>
      <c r="AA241" s="59"/>
      <c r="AB241" s="59"/>
      <c r="AC241" s="59"/>
      <c r="AD241" s="59"/>
      <c r="AE241" s="59"/>
      <c r="AF241" s="59"/>
      <c r="AG241" s="59"/>
      <c r="AH241" s="59"/>
      <c r="AI241" s="59"/>
      <c r="AJ241" s="59"/>
      <c r="AK241" s="59"/>
      <c r="AL241" s="59"/>
      <c r="AM241" s="59"/>
      <c r="AN241" s="59"/>
      <c r="AO241" s="59"/>
      <c r="AP241" s="59"/>
      <c r="AQ241" s="59"/>
      <c r="AR241" s="3"/>
      <c r="AS241" s="3"/>
      <c r="AT241" s="3"/>
      <c r="AU241" s="3"/>
      <c r="AV241" s="3"/>
      <c r="AW241" s="3"/>
      <c r="AX241" s="3"/>
    </row>
    <row r="242" ht="12.0" customHeight="1">
      <c r="A242" s="59"/>
      <c r="B242" s="59"/>
      <c r="C242" s="59"/>
      <c r="D242" s="59"/>
      <c r="E242" s="59"/>
      <c r="F242" s="59"/>
      <c r="G242" s="59"/>
      <c r="H242" s="59"/>
      <c r="I242" s="59"/>
      <c r="J242" s="59"/>
      <c r="K242" s="59"/>
      <c r="L242" s="59"/>
      <c r="M242" s="59"/>
      <c r="N242" s="59"/>
      <c r="O242" s="59"/>
      <c r="P242" s="59"/>
      <c r="Q242" s="59"/>
      <c r="R242" s="59"/>
      <c r="S242" s="59"/>
      <c r="T242" s="59"/>
      <c r="U242" s="59"/>
      <c r="V242" s="59"/>
      <c r="W242" s="59"/>
      <c r="X242" s="59"/>
      <c r="Y242" s="59"/>
      <c r="Z242" s="59"/>
      <c r="AA242" s="59"/>
      <c r="AB242" s="59"/>
      <c r="AC242" s="59"/>
      <c r="AD242" s="59"/>
      <c r="AE242" s="59"/>
      <c r="AF242" s="59"/>
      <c r="AG242" s="59"/>
      <c r="AH242" s="59"/>
      <c r="AI242" s="59"/>
      <c r="AJ242" s="59"/>
      <c r="AK242" s="59"/>
      <c r="AL242" s="59"/>
      <c r="AM242" s="59"/>
      <c r="AN242" s="59"/>
      <c r="AO242" s="59"/>
      <c r="AP242" s="59"/>
      <c r="AQ242" s="59"/>
      <c r="AR242" s="3"/>
      <c r="AS242" s="3"/>
      <c r="AT242" s="3"/>
      <c r="AU242" s="3"/>
      <c r="AV242" s="3"/>
      <c r="AW242" s="3"/>
      <c r="AX242" s="3"/>
    </row>
    <row r="243" ht="12.0" customHeight="1">
      <c r="A243" s="59"/>
      <c r="B243" s="59"/>
      <c r="C243" s="59"/>
      <c r="D243" s="59"/>
      <c r="E243" s="59"/>
      <c r="F243" s="59"/>
      <c r="G243" s="59"/>
      <c r="H243" s="59"/>
      <c r="I243" s="59"/>
      <c r="J243" s="59"/>
      <c r="K243" s="59"/>
      <c r="L243" s="59"/>
      <c r="M243" s="59"/>
      <c r="N243" s="59"/>
      <c r="O243" s="59"/>
      <c r="P243" s="59"/>
      <c r="Q243" s="59"/>
      <c r="R243" s="59"/>
      <c r="S243" s="59"/>
      <c r="T243" s="59"/>
      <c r="U243" s="59"/>
      <c r="V243" s="59"/>
      <c r="W243" s="59"/>
      <c r="X243" s="59"/>
      <c r="Y243" s="59"/>
      <c r="Z243" s="59"/>
      <c r="AA243" s="59"/>
      <c r="AB243" s="59"/>
      <c r="AC243" s="59"/>
      <c r="AD243" s="59"/>
      <c r="AE243" s="59"/>
      <c r="AF243" s="59"/>
      <c r="AG243" s="59"/>
      <c r="AH243" s="59"/>
      <c r="AI243" s="59"/>
      <c r="AJ243" s="59"/>
      <c r="AK243" s="59"/>
      <c r="AL243" s="59"/>
      <c r="AM243" s="59"/>
      <c r="AN243" s="59"/>
      <c r="AO243" s="59"/>
      <c r="AP243" s="59"/>
      <c r="AQ243" s="59"/>
      <c r="AR243" s="3"/>
      <c r="AS243" s="3"/>
      <c r="AT243" s="3"/>
      <c r="AU243" s="3"/>
      <c r="AV243" s="3"/>
      <c r="AW243" s="3"/>
      <c r="AX243" s="3"/>
    </row>
    <row r="244" ht="12.0" customHeight="1">
      <c r="A244" s="59"/>
      <c r="B244" s="59"/>
      <c r="C244" s="59"/>
      <c r="D244" s="59"/>
      <c r="E244" s="59"/>
      <c r="F244" s="59"/>
      <c r="G244" s="59"/>
      <c r="H244" s="59"/>
      <c r="I244" s="59"/>
      <c r="J244" s="59"/>
      <c r="K244" s="59"/>
      <c r="L244" s="59"/>
      <c r="M244" s="59"/>
      <c r="N244" s="59"/>
      <c r="O244" s="59"/>
      <c r="P244" s="59"/>
      <c r="Q244" s="59"/>
      <c r="R244" s="59"/>
      <c r="S244" s="59"/>
      <c r="T244" s="59"/>
      <c r="U244" s="59"/>
      <c r="V244" s="59"/>
      <c r="W244" s="59"/>
      <c r="X244" s="59"/>
      <c r="Y244" s="59"/>
      <c r="Z244" s="59"/>
      <c r="AA244" s="59"/>
      <c r="AB244" s="59"/>
      <c r="AC244" s="59"/>
      <c r="AD244" s="59"/>
      <c r="AE244" s="59"/>
      <c r="AF244" s="59"/>
      <c r="AG244" s="59"/>
      <c r="AH244" s="59"/>
      <c r="AI244" s="59"/>
      <c r="AJ244" s="59"/>
      <c r="AK244" s="59"/>
      <c r="AL244" s="59"/>
      <c r="AM244" s="59"/>
      <c r="AN244" s="59"/>
      <c r="AO244" s="59"/>
      <c r="AP244" s="59"/>
      <c r="AQ244" s="59"/>
      <c r="AR244" s="3"/>
      <c r="AS244" s="3"/>
      <c r="AT244" s="3"/>
      <c r="AU244" s="3"/>
      <c r="AV244" s="3"/>
      <c r="AW244" s="3"/>
      <c r="AX244" s="3"/>
    </row>
    <row r="245" ht="12.0" customHeight="1">
      <c r="A245" s="59"/>
      <c r="B245" s="59"/>
      <c r="C245" s="59"/>
      <c r="D245" s="59"/>
      <c r="E245" s="59"/>
      <c r="F245" s="59"/>
      <c r="G245" s="59"/>
      <c r="H245" s="59"/>
      <c r="I245" s="59"/>
      <c r="J245" s="59"/>
      <c r="K245" s="59"/>
      <c r="L245" s="59"/>
      <c r="M245" s="59"/>
      <c r="N245" s="59"/>
      <c r="O245" s="59"/>
      <c r="P245" s="59"/>
      <c r="Q245" s="59"/>
      <c r="R245" s="59"/>
      <c r="S245" s="59"/>
      <c r="T245" s="59"/>
      <c r="U245" s="59"/>
      <c r="V245" s="59"/>
      <c r="W245" s="59"/>
      <c r="X245" s="59"/>
      <c r="Y245" s="59"/>
      <c r="Z245" s="59"/>
      <c r="AA245" s="59"/>
      <c r="AB245" s="59"/>
      <c r="AC245" s="59"/>
      <c r="AD245" s="59"/>
      <c r="AE245" s="59"/>
      <c r="AF245" s="59"/>
      <c r="AG245" s="59"/>
      <c r="AH245" s="59"/>
      <c r="AI245" s="59"/>
      <c r="AJ245" s="59"/>
      <c r="AK245" s="59"/>
      <c r="AL245" s="59"/>
      <c r="AM245" s="59"/>
      <c r="AN245" s="59"/>
      <c r="AO245" s="59"/>
      <c r="AP245" s="59"/>
      <c r="AQ245" s="59"/>
      <c r="AR245" s="3"/>
      <c r="AS245" s="3"/>
      <c r="AT245" s="3"/>
      <c r="AU245" s="3"/>
      <c r="AV245" s="3"/>
      <c r="AW245" s="3"/>
      <c r="AX245" s="3"/>
    </row>
    <row r="246" ht="12.0" customHeight="1">
      <c r="A246" s="59"/>
      <c r="B246" s="59"/>
      <c r="C246" s="59"/>
      <c r="D246" s="59"/>
      <c r="E246" s="59"/>
      <c r="F246" s="59"/>
      <c r="G246" s="59"/>
      <c r="H246" s="59"/>
      <c r="I246" s="59"/>
      <c r="J246" s="59"/>
      <c r="K246" s="59"/>
      <c r="L246" s="59"/>
      <c r="M246" s="59"/>
      <c r="N246" s="59"/>
      <c r="O246" s="59"/>
      <c r="P246" s="59"/>
      <c r="Q246" s="59"/>
      <c r="R246" s="59"/>
      <c r="S246" s="59"/>
      <c r="T246" s="59"/>
      <c r="U246" s="59"/>
      <c r="V246" s="59"/>
      <c r="W246" s="59"/>
      <c r="X246" s="59"/>
      <c r="Y246" s="59"/>
      <c r="Z246" s="59"/>
      <c r="AA246" s="59"/>
      <c r="AB246" s="59"/>
      <c r="AC246" s="59"/>
      <c r="AD246" s="59"/>
      <c r="AE246" s="59"/>
      <c r="AF246" s="59"/>
      <c r="AG246" s="59"/>
      <c r="AH246" s="59"/>
      <c r="AI246" s="59"/>
      <c r="AJ246" s="59"/>
      <c r="AK246" s="59"/>
      <c r="AL246" s="59"/>
      <c r="AM246" s="59"/>
      <c r="AN246" s="59"/>
      <c r="AO246" s="59"/>
      <c r="AP246" s="59"/>
      <c r="AQ246" s="59"/>
      <c r="AR246" s="3"/>
      <c r="AS246" s="3"/>
      <c r="AT246" s="3"/>
      <c r="AU246" s="3"/>
      <c r="AV246" s="3"/>
      <c r="AW246" s="3"/>
      <c r="AX246" s="3"/>
    </row>
    <row r="247" ht="12.0" customHeight="1">
      <c r="A247" s="59"/>
      <c r="B247" s="59"/>
      <c r="C247" s="59"/>
      <c r="D247" s="59"/>
      <c r="E247" s="59"/>
      <c r="F247" s="59"/>
      <c r="G247" s="59"/>
      <c r="H247" s="59"/>
      <c r="I247" s="59"/>
      <c r="J247" s="59"/>
      <c r="K247" s="59"/>
      <c r="L247" s="59"/>
      <c r="M247" s="59"/>
      <c r="N247" s="59"/>
      <c r="O247" s="59"/>
      <c r="P247" s="59"/>
      <c r="Q247" s="59"/>
      <c r="R247" s="59"/>
      <c r="S247" s="59"/>
      <c r="T247" s="59"/>
      <c r="U247" s="59"/>
      <c r="V247" s="59"/>
      <c r="W247" s="59"/>
      <c r="X247" s="59"/>
      <c r="Y247" s="59"/>
      <c r="Z247" s="59"/>
      <c r="AA247" s="59"/>
      <c r="AB247" s="59"/>
      <c r="AC247" s="59"/>
      <c r="AD247" s="59"/>
      <c r="AE247" s="59"/>
      <c r="AF247" s="59"/>
      <c r="AG247" s="59"/>
      <c r="AH247" s="59"/>
      <c r="AI247" s="59"/>
      <c r="AJ247" s="59"/>
      <c r="AK247" s="59"/>
      <c r="AL247" s="59"/>
      <c r="AM247" s="59"/>
      <c r="AN247" s="59"/>
      <c r="AO247" s="59"/>
      <c r="AP247" s="59"/>
      <c r="AQ247" s="59"/>
      <c r="AR247" s="3"/>
      <c r="AS247" s="3"/>
      <c r="AT247" s="3"/>
      <c r="AU247" s="3"/>
      <c r="AV247" s="3"/>
      <c r="AW247" s="3"/>
      <c r="AX247" s="3"/>
    </row>
    <row r="248" ht="12.0" customHeight="1">
      <c r="A248" s="59"/>
      <c r="B248" s="59"/>
      <c r="C248" s="59"/>
      <c r="D248" s="59"/>
      <c r="E248" s="59"/>
      <c r="F248" s="59"/>
      <c r="G248" s="59"/>
      <c r="H248" s="59"/>
      <c r="I248" s="59"/>
      <c r="J248" s="59"/>
      <c r="K248" s="59"/>
      <c r="L248" s="59"/>
      <c r="M248" s="59"/>
      <c r="N248" s="59"/>
      <c r="O248" s="59"/>
      <c r="P248" s="59"/>
      <c r="Q248" s="59"/>
      <c r="R248" s="59"/>
      <c r="S248" s="59"/>
      <c r="T248" s="59"/>
      <c r="U248" s="59"/>
      <c r="V248" s="59"/>
      <c r="W248" s="59"/>
      <c r="X248" s="59"/>
      <c r="Y248" s="59"/>
      <c r="Z248" s="59"/>
      <c r="AA248" s="59"/>
      <c r="AB248" s="59"/>
      <c r="AC248" s="59"/>
      <c r="AD248" s="59"/>
      <c r="AE248" s="59"/>
      <c r="AF248" s="59"/>
      <c r="AG248" s="59"/>
      <c r="AH248" s="59"/>
      <c r="AI248" s="59"/>
      <c r="AJ248" s="59"/>
      <c r="AK248" s="59"/>
      <c r="AL248" s="59"/>
      <c r="AM248" s="59"/>
      <c r="AN248" s="59"/>
      <c r="AO248" s="59"/>
      <c r="AP248" s="59"/>
      <c r="AQ248" s="59"/>
      <c r="AR248" s="3"/>
      <c r="AS248" s="3"/>
      <c r="AT248" s="3"/>
      <c r="AU248" s="3"/>
      <c r="AV248" s="3"/>
      <c r="AW248" s="3"/>
      <c r="AX248" s="3"/>
    </row>
    <row r="249" ht="12.0" customHeight="1">
      <c r="A249" s="59"/>
      <c r="B249" s="59"/>
      <c r="C249" s="59"/>
      <c r="D249" s="59"/>
      <c r="E249" s="59"/>
      <c r="F249" s="59"/>
      <c r="G249" s="59"/>
      <c r="H249" s="59"/>
      <c r="I249" s="59"/>
      <c r="J249" s="59"/>
      <c r="K249" s="59"/>
      <c r="L249" s="59"/>
      <c r="M249" s="59"/>
      <c r="N249" s="59"/>
      <c r="O249" s="59"/>
      <c r="P249" s="59"/>
      <c r="Q249" s="59"/>
      <c r="R249" s="59"/>
      <c r="S249" s="59"/>
      <c r="T249" s="59"/>
      <c r="U249" s="59"/>
      <c r="V249" s="59"/>
      <c r="W249" s="59"/>
      <c r="X249" s="59"/>
      <c r="Y249" s="59"/>
      <c r="Z249" s="59"/>
      <c r="AA249" s="59"/>
      <c r="AB249" s="59"/>
      <c r="AC249" s="59"/>
      <c r="AD249" s="59"/>
      <c r="AE249" s="59"/>
      <c r="AF249" s="59"/>
      <c r="AG249" s="59"/>
      <c r="AH249" s="59"/>
      <c r="AI249" s="59"/>
      <c r="AJ249" s="59"/>
      <c r="AK249" s="59"/>
      <c r="AL249" s="59"/>
      <c r="AM249" s="59"/>
      <c r="AN249" s="59"/>
      <c r="AO249" s="59"/>
      <c r="AP249" s="59"/>
      <c r="AQ249" s="59"/>
      <c r="AR249" s="3"/>
      <c r="AS249" s="3"/>
      <c r="AT249" s="3"/>
      <c r="AU249" s="3"/>
      <c r="AV249" s="3"/>
      <c r="AW249" s="3"/>
      <c r="AX249" s="3"/>
    </row>
    <row r="250" ht="12.0" customHeight="1">
      <c r="A250" s="59"/>
      <c r="B250" s="59"/>
      <c r="C250" s="59"/>
      <c r="D250" s="59"/>
      <c r="E250" s="59"/>
      <c r="F250" s="59"/>
      <c r="G250" s="59"/>
      <c r="H250" s="59"/>
      <c r="I250" s="59"/>
      <c r="J250" s="59"/>
      <c r="K250" s="59"/>
      <c r="L250" s="59"/>
      <c r="M250" s="59"/>
      <c r="N250" s="59"/>
      <c r="O250" s="59"/>
      <c r="P250" s="59"/>
      <c r="Q250" s="59"/>
      <c r="R250" s="59"/>
      <c r="S250" s="59"/>
      <c r="T250" s="59"/>
      <c r="U250" s="59"/>
      <c r="V250" s="59"/>
      <c r="W250" s="59"/>
      <c r="X250" s="59"/>
      <c r="Y250" s="59"/>
      <c r="Z250" s="59"/>
      <c r="AA250" s="59"/>
      <c r="AB250" s="59"/>
      <c r="AC250" s="59"/>
      <c r="AD250" s="59"/>
      <c r="AE250" s="59"/>
      <c r="AF250" s="59"/>
      <c r="AG250" s="59"/>
      <c r="AH250" s="59"/>
      <c r="AI250" s="59"/>
      <c r="AJ250" s="59"/>
      <c r="AK250" s="59"/>
      <c r="AL250" s="59"/>
      <c r="AM250" s="59"/>
      <c r="AN250" s="59"/>
      <c r="AO250" s="59"/>
      <c r="AP250" s="59"/>
      <c r="AQ250" s="59"/>
      <c r="AR250" s="3"/>
      <c r="AS250" s="3"/>
      <c r="AT250" s="3"/>
      <c r="AU250" s="3"/>
      <c r="AV250" s="3"/>
      <c r="AW250" s="3"/>
      <c r="AX250" s="3"/>
    </row>
    <row r="251" ht="12.0" customHeight="1">
      <c r="A251" s="59"/>
      <c r="B251" s="59"/>
      <c r="C251" s="59"/>
      <c r="D251" s="59"/>
      <c r="E251" s="59"/>
      <c r="F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c r="AD251" s="59"/>
      <c r="AE251" s="59"/>
      <c r="AF251" s="59"/>
      <c r="AG251" s="59"/>
      <c r="AH251" s="59"/>
      <c r="AI251" s="59"/>
      <c r="AJ251" s="59"/>
      <c r="AK251" s="59"/>
      <c r="AL251" s="59"/>
      <c r="AM251" s="59"/>
      <c r="AN251" s="59"/>
      <c r="AO251" s="59"/>
      <c r="AP251" s="59"/>
      <c r="AQ251" s="59"/>
      <c r="AR251" s="3"/>
      <c r="AS251" s="3"/>
      <c r="AT251" s="3"/>
      <c r="AU251" s="3"/>
      <c r="AV251" s="3"/>
      <c r="AW251" s="3"/>
      <c r="AX251" s="3"/>
    </row>
    <row r="252" ht="12.0" customHeight="1">
      <c r="A252" s="59"/>
      <c r="B252" s="59"/>
      <c r="C252" s="59"/>
      <c r="D252" s="59"/>
      <c r="E252" s="59"/>
      <c r="F252" s="59"/>
      <c r="G252" s="59"/>
      <c r="H252" s="59"/>
      <c r="I252" s="59"/>
      <c r="J252" s="59"/>
      <c r="K252" s="59"/>
      <c r="L252" s="59"/>
      <c r="M252" s="59"/>
      <c r="N252" s="59"/>
      <c r="O252" s="59"/>
      <c r="P252" s="59"/>
      <c r="Q252" s="59"/>
      <c r="R252" s="59"/>
      <c r="S252" s="59"/>
      <c r="T252" s="59"/>
      <c r="U252" s="59"/>
      <c r="V252" s="59"/>
      <c r="W252" s="59"/>
      <c r="X252" s="59"/>
      <c r="Y252" s="59"/>
      <c r="Z252" s="59"/>
      <c r="AA252" s="59"/>
      <c r="AB252" s="59"/>
      <c r="AC252" s="59"/>
      <c r="AD252" s="59"/>
      <c r="AE252" s="59"/>
      <c r="AF252" s="59"/>
      <c r="AG252" s="59"/>
      <c r="AH252" s="59"/>
      <c r="AI252" s="59"/>
      <c r="AJ252" s="59"/>
      <c r="AK252" s="59"/>
      <c r="AL252" s="59"/>
      <c r="AM252" s="59"/>
      <c r="AN252" s="59"/>
      <c r="AO252" s="59"/>
      <c r="AP252" s="59"/>
      <c r="AQ252" s="59"/>
      <c r="AR252" s="3"/>
      <c r="AS252" s="3"/>
      <c r="AT252" s="3"/>
      <c r="AU252" s="3"/>
      <c r="AV252" s="3"/>
      <c r="AW252" s="3"/>
      <c r="AX252" s="3"/>
    </row>
    <row r="253" ht="12.0" customHeight="1">
      <c r="A253" s="59"/>
      <c r="B253" s="59"/>
      <c r="C253" s="59"/>
      <c r="D253" s="59"/>
      <c r="E253" s="59"/>
      <c r="F253" s="59"/>
      <c r="G253" s="59"/>
      <c r="H253" s="59"/>
      <c r="I253" s="59"/>
      <c r="J253" s="59"/>
      <c r="K253" s="59"/>
      <c r="L253" s="59"/>
      <c r="M253" s="59"/>
      <c r="N253" s="59"/>
      <c r="O253" s="59"/>
      <c r="P253" s="59"/>
      <c r="Q253" s="59"/>
      <c r="R253" s="59"/>
      <c r="S253" s="59"/>
      <c r="T253" s="59"/>
      <c r="U253" s="59"/>
      <c r="V253" s="59"/>
      <c r="W253" s="59"/>
      <c r="X253" s="59"/>
      <c r="Y253" s="59"/>
      <c r="Z253" s="59"/>
      <c r="AA253" s="59"/>
      <c r="AB253" s="59"/>
      <c r="AC253" s="59"/>
      <c r="AD253" s="59"/>
      <c r="AE253" s="59"/>
      <c r="AF253" s="59"/>
      <c r="AG253" s="59"/>
      <c r="AH253" s="59"/>
      <c r="AI253" s="59"/>
      <c r="AJ253" s="59"/>
      <c r="AK253" s="59"/>
      <c r="AL253" s="59"/>
      <c r="AM253" s="59"/>
      <c r="AN253" s="59"/>
      <c r="AO253" s="59"/>
      <c r="AP253" s="59"/>
      <c r="AQ253" s="59"/>
      <c r="AR253" s="3"/>
      <c r="AS253" s="3"/>
      <c r="AT253" s="3"/>
      <c r="AU253" s="3"/>
      <c r="AV253" s="3"/>
      <c r="AW253" s="3"/>
      <c r="AX253" s="3"/>
    </row>
    <row r="254" ht="12.0" customHeight="1">
      <c r="A254" s="59"/>
      <c r="B254" s="59"/>
      <c r="C254" s="59"/>
      <c r="D254" s="59"/>
      <c r="E254" s="59"/>
      <c r="F254" s="59"/>
      <c r="G254" s="59"/>
      <c r="H254" s="59"/>
      <c r="I254" s="59"/>
      <c r="J254" s="59"/>
      <c r="K254" s="59"/>
      <c r="L254" s="59"/>
      <c r="M254" s="59"/>
      <c r="N254" s="59"/>
      <c r="O254" s="59"/>
      <c r="P254" s="59"/>
      <c r="Q254" s="59"/>
      <c r="R254" s="59"/>
      <c r="S254" s="59"/>
      <c r="T254" s="59"/>
      <c r="U254" s="59"/>
      <c r="V254" s="59"/>
      <c r="W254" s="59"/>
      <c r="X254" s="59"/>
      <c r="Y254" s="59"/>
      <c r="Z254" s="59"/>
      <c r="AA254" s="59"/>
      <c r="AB254" s="59"/>
      <c r="AC254" s="59"/>
      <c r="AD254" s="59"/>
      <c r="AE254" s="59"/>
      <c r="AF254" s="59"/>
      <c r="AG254" s="59"/>
      <c r="AH254" s="59"/>
      <c r="AI254" s="59"/>
      <c r="AJ254" s="59"/>
      <c r="AK254" s="59"/>
      <c r="AL254" s="59"/>
      <c r="AM254" s="59"/>
      <c r="AN254" s="59"/>
      <c r="AO254" s="59"/>
      <c r="AP254" s="59"/>
      <c r="AQ254" s="59"/>
      <c r="AR254" s="3"/>
      <c r="AS254" s="3"/>
      <c r="AT254" s="3"/>
      <c r="AU254" s="3"/>
      <c r="AV254" s="3"/>
      <c r="AW254" s="3"/>
      <c r="AX254" s="3"/>
    </row>
    <row r="255" ht="12.0" customHeight="1">
      <c r="A255" s="59"/>
      <c r="B255" s="59"/>
      <c r="C255" s="59"/>
      <c r="D255" s="59"/>
      <c r="E255" s="59"/>
      <c r="F255" s="59"/>
      <c r="G255" s="59"/>
      <c r="H255" s="59"/>
      <c r="I255" s="59"/>
      <c r="J255" s="59"/>
      <c r="K255" s="59"/>
      <c r="L255" s="59"/>
      <c r="M255" s="59"/>
      <c r="N255" s="59"/>
      <c r="O255" s="59"/>
      <c r="P255" s="59"/>
      <c r="Q255" s="59"/>
      <c r="R255" s="59"/>
      <c r="S255" s="59"/>
      <c r="T255" s="59"/>
      <c r="U255" s="59"/>
      <c r="V255" s="59"/>
      <c r="W255" s="59"/>
      <c r="X255" s="59"/>
      <c r="Y255" s="59"/>
      <c r="Z255" s="59"/>
      <c r="AA255" s="59"/>
      <c r="AB255" s="59"/>
      <c r="AC255" s="59"/>
      <c r="AD255" s="59"/>
      <c r="AE255" s="59"/>
      <c r="AF255" s="59"/>
      <c r="AG255" s="59"/>
      <c r="AH255" s="59"/>
      <c r="AI255" s="59"/>
      <c r="AJ255" s="59"/>
      <c r="AK255" s="59"/>
      <c r="AL255" s="59"/>
      <c r="AM255" s="59"/>
      <c r="AN255" s="59"/>
      <c r="AO255" s="59"/>
      <c r="AP255" s="59"/>
      <c r="AQ255" s="59"/>
      <c r="AR255" s="3"/>
      <c r="AS255" s="3"/>
      <c r="AT255" s="3"/>
      <c r="AU255" s="3"/>
      <c r="AV255" s="3"/>
      <c r="AW255" s="3"/>
      <c r="AX255" s="3"/>
    </row>
    <row r="256" ht="12.0" customHeight="1">
      <c r="A256" s="59"/>
      <c r="B256" s="59"/>
      <c r="C256" s="59"/>
      <c r="D256" s="59"/>
      <c r="E256" s="59"/>
      <c r="F256" s="59"/>
      <c r="G256" s="59"/>
      <c r="H256" s="59"/>
      <c r="I256" s="59"/>
      <c r="J256" s="59"/>
      <c r="K256" s="59"/>
      <c r="L256" s="59"/>
      <c r="M256" s="59"/>
      <c r="N256" s="59"/>
      <c r="O256" s="59"/>
      <c r="P256" s="59"/>
      <c r="Q256" s="59"/>
      <c r="R256" s="59"/>
      <c r="S256" s="59"/>
      <c r="T256" s="59"/>
      <c r="U256" s="59"/>
      <c r="V256" s="59"/>
      <c r="W256" s="59"/>
      <c r="X256" s="59"/>
      <c r="Y256" s="59"/>
      <c r="Z256" s="59"/>
      <c r="AA256" s="59"/>
      <c r="AB256" s="59"/>
      <c r="AC256" s="59"/>
      <c r="AD256" s="59"/>
      <c r="AE256" s="59"/>
      <c r="AF256" s="59"/>
      <c r="AG256" s="59"/>
      <c r="AH256" s="59"/>
      <c r="AI256" s="59"/>
      <c r="AJ256" s="59"/>
      <c r="AK256" s="59"/>
      <c r="AL256" s="59"/>
      <c r="AM256" s="59"/>
      <c r="AN256" s="59"/>
      <c r="AO256" s="59"/>
      <c r="AP256" s="59"/>
      <c r="AQ256" s="59"/>
      <c r="AR256" s="3"/>
      <c r="AS256" s="3"/>
      <c r="AT256" s="3"/>
      <c r="AU256" s="3"/>
      <c r="AV256" s="3"/>
      <c r="AW256" s="3"/>
      <c r="AX256" s="3"/>
    </row>
    <row r="257" ht="12.0" customHeight="1">
      <c r="A257" s="59"/>
      <c r="B257" s="59"/>
      <c r="C257" s="59"/>
      <c r="D257" s="59"/>
      <c r="E257" s="59"/>
      <c r="F257" s="59"/>
      <c r="G257" s="59"/>
      <c r="H257" s="59"/>
      <c r="I257" s="59"/>
      <c r="J257" s="59"/>
      <c r="K257" s="59"/>
      <c r="L257" s="59"/>
      <c r="M257" s="59"/>
      <c r="N257" s="59"/>
      <c r="O257" s="59"/>
      <c r="P257" s="59"/>
      <c r="Q257" s="59"/>
      <c r="R257" s="59"/>
      <c r="S257" s="59"/>
      <c r="T257" s="59"/>
      <c r="U257" s="59"/>
      <c r="V257" s="59"/>
      <c r="W257" s="59"/>
      <c r="X257" s="59"/>
      <c r="Y257" s="59"/>
      <c r="Z257" s="59"/>
      <c r="AA257" s="59"/>
      <c r="AB257" s="59"/>
      <c r="AC257" s="59"/>
      <c r="AD257" s="59"/>
      <c r="AE257" s="59"/>
      <c r="AF257" s="59"/>
      <c r="AG257" s="59"/>
      <c r="AH257" s="59"/>
      <c r="AI257" s="59"/>
      <c r="AJ257" s="59"/>
      <c r="AK257" s="59"/>
      <c r="AL257" s="59"/>
      <c r="AM257" s="59"/>
      <c r="AN257" s="59"/>
      <c r="AO257" s="59"/>
      <c r="AP257" s="59"/>
      <c r="AQ257" s="59"/>
      <c r="AR257" s="3"/>
      <c r="AS257" s="3"/>
      <c r="AT257" s="3"/>
      <c r="AU257" s="3"/>
      <c r="AV257" s="3"/>
      <c r="AW257" s="3"/>
      <c r="AX257" s="3"/>
    </row>
    <row r="258" ht="12.0" customHeight="1">
      <c r="A258" s="59"/>
      <c r="B258" s="59"/>
      <c r="C258" s="59"/>
      <c r="D258" s="59"/>
      <c r="E258" s="59"/>
      <c r="F258" s="59"/>
      <c r="G258" s="59"/>
      <c r="H258" s="59"/>
      <c r="I258" s="59"/>
      <c r="J258" s="59"/>
      <c r="K258" s="59"/>
      <c r="L258" s="59"/>
      <c r="M258" s="59"/>
      <c r="N258" s="59"/>
      <c r="O258" s="59"/>
      <c r="P258" s="59"/>
      <c r="Q258" s="59"/>
      <c r="R258" s="59"/>
      <c r="S258" s="59"/>
      <c r="T258" s="59"/>
      <c r="U258" s="59"/>
      <c r="V258" s="59"/>
      <c r="W258" s="59"/>
      <c r="X258" s="59"/>
      <c r="Y258" s="59"/>
      <c r="Z258" s="59"/>
      <c r="AA258" s="59"/>
      <c r="AB258" s="59"/>
      <c r="AC258" s="59"/>
      <c r="AD258" s="59"/>
      <c r="AE258" s="59"/>
      <c r="AF258" s="59"/>
      <c r="AG258" s="59"/>
      <c r="AH258" s="59"/>
      <c r="AI258" s="59"/>
      <c r="AJ258" s="59"/>
      <c r="AK258" s="59"/>
      <c r="AL258" s="59"/>
      <c r="AM258" s="59"/>
      <c r="AN258" s="59"/>
      <c r="AO258" s="59"/>
      <c r="AP258" s="59"/>
      <c r="AQ258" s="59"/>
      <c r="AR258" s="3"/>
      <c r="AS258" s="3"/>
      <c r="AT258" s="3"/>
      <c r="AU258" s="3"/>
      <c r="AV258" s="3"/>
      <c r="AW258" s="3"/>
      <c r="AX258" s="3"/>
    </row>
    <row r="259" ht="12.0" customHeight="1">
      <c r="A259" s="59"/>
      <c r="B259" s="59"/>
      <c r="C259" s="59"/>
      <c r="D259" s="59"/>
      <c r="E259" s="59"/>
      <c r="F259" s="59"/>
      <c r="G259" s="59"/>
      <c r="H259" s="59"/>
      <c r="I259" s="59"/>
      <c r="J259" s="59"/>
      <c r="K259" s="59"/>
      <c r="L259" s="59"/>
      <c r="M259" s="59"/>
      <c r="N259" s="59"/>
      <c r="O259" s="59"/>
      <c r="P259" s="59"/>
      <c r="Q259" s="59"/>
      <c r="R259" s="59"/>
      <c r="S259" s="59"/>
      <c r="T259" s="59"/>
      <c r="U259" s="59"/>
      <c r="V259" s="59"/>
      <c r="W259" s="59"/>
      <c r="X259" s="59"/>
      <c r="Y259" s="59"/>
      <c r="Z259" s="59"/>
      <c r="AA259" s="59"/>
      <c r="AB259" s="59"/>
      <c r="AC259" s="59"/>
      <c r="AD259" s="59"/>
      <c r="AE259" s="59"/>
      <c r="AF259" s="59"/>
      <c r="AG259" s="59"/>
      <c r="AH259" s="59"/>
      <c r="AI259" s="59"/>
      <c r="AJ259" s="59"/>
      <c r="AK259" s="59"/>
      <c r="AL259" s="59"/>
      <c r="AM259" s="59"/>
      <c r="AN259" s="59"/>
      <c r="AO259" s="59"/>
      <c r="AP259" s="59"/>
      <c r="AQ259" s="59"/>
      <c r="AR259" s="3"/>
      <c r="AS259" s="3"/>
      <c r="AT259" s="3"/>
      <c r="AU259" s="3"/>
      <c r="AV259" s="3"/>
      <c r="AW259" s="3"/>
      <c r="AX259" s="3"/>
    </row>
    <row r="260" ht="12.0" customHeight="1">
      <c r="A260" s="59"/>
      <c r="B260" s="59"/>
      <c r="C260" s="59"/>
      <c r="D260" s="59"/>
      <c r="E260" s="59"/>
      <c r="F260" s="59"/>
      <c r="G260" s="59"/>
      <c r="H260" s="59"/>
      <c r="I260" s="59"/>
      <c r="J260" s="59"/>
      <c r="K260" s="59"/>
      <c r="L260" s="59"/>
      <c r="M260" s="59"/>
      <c r="N260" s="59"/>
      <c r="O260" s="59"/>
      <c r="P260" s="59"/>
      <c r="Q260" s="59"/>
      <c r="R260" s="59"/>
      <c r="S260" s="59"/>
      <c r="T260" s="59"/>
      <c r="U260" s="59"/>
      <c r="V260" s="59"/>
      <c r="W260" s="59"/>
      <c r="X260" s="59"/>
      <c r="Y260" s="59"/>
      <c r="Z260" s="59"/>
      <c r="AA260" s="59"/>
      <c r="AB260" s="59"/>
      <c r="AC260" s="59"/>
      <c r="AD260" s="59"/>
      <c r="AE260" s="59"/>
      <c r="AF260" s="59"/>
      <c r="AG260" s="59"/>
      <c r="AH260" s="59"/>
      <c r="AI260" s="59"/>
      <c r="AJ260" s="59"/>
      <c r="AK260" s="59"/>
      <c r="AL260" s="59"/>
      <c r="AM260" s="59"/>
      <c r="AN260" s="59"/>
      <c r="AO260" s="59"/>
      <c r="AP260" s="59"/>
      <c r="AQ260" s="59"/>
      <c r="AR260" s="3"/>
      <c r="AS260" s="3"/>
      <c r="AT260" s="3"/>
      <c r="AU260" s="3"/>
      <c r="AV260" s="3"/>
      <c r="AW260" s="3"/>
      <c r="AX260" s="3"/>
    </row>
    <row r="261" ht="12.0" customHeight="1">
      <c r="A261" s="59"/>
      <c r="B261" s="59"/>
      <c r="C261" s="59"/>
      <c r="D261" s="59"/>
      <c r="E261" s="59"/>
      <c r="F261" s="59"/>
      <c r="G261" s="59"/>
      <c r="H261" s="59"/>
      <c r="I261" s="59"/>
      <c r="J261" s="59"/>
      <c r="K261" s="59"/>
      <c r="L261" s="59"/>
      <c r="M261" s="59"/>
      <c r="N261" s="59"/>
      <c r="O261" s="59"/>
      <c r="P261" s="59"/>
      <c r="Q261" s="59"/>
      <c r="R261" s="59"/>
      <c r="S261" s="59"/>
      <c r="T261" s="59"/>
      <c r="U261" s="59"/>
      <c r="V261" s="59"/>
      <c r="W261" s="59"/>
      <c r="X261" s="59"/>
      <c r="Y261" s="59"/>
      <c r="Z261" s="59"/>
      <c r="AA261" s="59"/>
      <c r="AB261" s="59"/>
      <c r="AC261" s="59"/>
      <c r="AD261" s="59"/>
      <c r="AE261" s="59"/>
      <c r="AF261" s="59"/>
      <c r="AG261" s="59"/>
      <c r="AH261" s="59"/>
      <c r="AI261" s="59"/>
      <c r="AJ261" s="59"/>
      <c r="AK261" s="59"/>
      <c r="AL261" s="59"/>
      <c r="AM261" s="59"/>
      <c r="AN261" s="59"/>
      <c r="AO261" s="59"/>
      <c r="AP261" s="59"/>
      <c r="AQ261" s="59"/>
      <c r="AR261" s="3"/>
      <c r="AS261" s="3"/>
      <c r="AT261" s="3"/>
      <c r="AU261" s="3"/>
      <c r="AV261" s="3"/>
      <c r="AW261" s="3"/>
      <c r="AX261" s="3"/>
    </row>
    <row r="262" ht="12.0" customHeight="1">
      <c r="A262" s="59"/>
      <c r="B262" s="59"/>
      <c r="C262" s="59"/>
      <c r="D262" s="59"/>
      <c r="E262" s="59"/>
      <c r="F262" s="59"/>
      <c r="G262" s="59"/>
      <c r="H262" s="59"/>
      <c r="I262" s="59"/>
      <c r="J262" s="59"/>
      <c r="K262" s="59"/>
      <c r="L262" s="59"/>
      <c r="M262" s="59"/>
      <c r="N262" s="59"/>
      <c r="O262" s="59"/>
      <c r="P262" s="59"/>
      <c r="Q262" s="59"/>
      <c r="R262" s="59"/>
      <c r="S262" s="59"/>
      <c r="T262" s="59"/>
      <c r="U262" s="59"/>
      <c r="V262" s="59"/>
      <c r="W262" s="59"/>
      <c r="X262" s="59"/>
      <c r="Y262" s="59"/>
      <c r="Z262" s="59"/>
      <c r="AA262" s="59"/>
      <c r="AB262" s="59"/>
      <c r="AC262" s="59"/>
      <c r="AD262" s="59"/>
      <c r="AE262" s="59"/>
      <c r="AF262" s="59"/>
      <c r="AG262" s="59"/>
      <c r="AH262" s="59"/>
      <c r="AI262" s="59"/>
      <c r="AJ262" s="59"/>
      <c r="AK262" s="59"/>
      <c r="AL262" s="59"/>
      <c r="AM262" s="59"/>
      <c r="AN262" s="59"/>
      <c r="AO262" s="59"/>
      <c r="AP262" s="59"/>
      <c r="AQ262" s="59"/>
      <c r="AR262" s="3"/>
      <c r="AS262" s="3"/>
      <c r="AT262" s="3"/>
      <c r="AU262" s="3"/>
      <c r="AV262" s="3"/>
      <c r="AW262" s="3"/>
      <c r="AX262" s="3"/>
    </row>
    <row r="263" ht="12.0" customHeight="1">
      <c r="A263" s="59"/>
      <c r="B263" s="59"/>
      <c r="C263" s="59"/>
      <c r="D263" s="59"/>
      <c r="E263" s="59"/>
      <c r="F263" s="59"/>
      <c r="G263" s="59"/>
      <c r="H263" s="59"/>
      <c r="I263" s="59"/>
      <c r="J263" s="59"/>
      <c r="K263" s="59"/>
      <c r="L263" s="59"/>
      <c r="M263" s="59"/>
      <c r="N263" s="59"/>
      <c r="O263" s="59"/>
      <c r="P263" s="59"/>
      <c r="Q263" s="59"/>
      <c r="R263" s="59"/>
      <c r="S263" s="59"/>
      <c r="T263" s="59"/>
      <c r="U263" s="59"/>
      <c r="V263" s="59"/>
      <c r="W263" s="59"/>
      <c r="X263" s="59"/>
      <c r="Y263" s="59"/>
      <c r="Z263" s="59"/>
      <c r="AA263" s="59"/>
      <c r="AB263" s="59"/>
      <c r="AC263" s="59"/>
      <c r="AD263" s="59"/>
      <c r="AE263" s="59"/>
      <c r="AF263" s="59"/>
      <c r="AG263" s="59"/>
      <c r="AH263" s="59"/>
      <c r="AI263" s="59"/>
      <c r="AJ263" s="59"/>
      <c r="AK263" s="59"/>
      <c r="AL263" s="59"/>
      <c r="AM263" s="59"/>
      <c r="AN263" s="59"/>
      <c r="AO263" s="59"/>
      <c r="AP263" s="59"/>
      <c r="AQ263" s="59"/>
      <c r="AR263" s="3"/>
      <c r="AS263" s="3"/>
      <c r="AT263" s="3"/>
      <c r="AU263" s="3"/>
      <c r="AV263" s="3"/>
      <c r="AW263" s="3"/>
      <c r="AX263" s="3"/>
    </row>
    <row r="264" ht="12.0" customHeight="1">
      <c r="A264" s="59"/>
      <c r="B264" s="59"/>
      <c r="C264" s="59"/>
      <c r="D264" s="59"/>
      <c r="E264" s="59"/>
      <c r="F264" s="59"/>
      <c r="G264" s="59"/>
      <c r="H264" s="59"/>
      <c r="I264" s="59"/>
      <c r="J264" s="59"/>
      <c r="K264" s="59"/>
      <c r="L264" s="59"/>
      <c r="M264" s="59"/>
      <c r="N264" s="59"/>
      <c r="O264" s="59"/>
      <c r="P264" s="59"/>
      <c r="Q264" s="59"/>
      <c r="R264" s="59"/>
      <c r="S264" s="59"/>
      <c r="T264" s="59"/>
      <c r="U264" s="59"/>
      <c r="V264" s="59"/>
      <c r="W264" s="59"/>
      <c r="X264" s="59"/>
      <c r="Y264" s="59"/>
      <c r="Z264" s="59"/>
      <c r="AA264" s="59"/>
      <c r="AB264" s="59"/>
      <c r="AC264" s="59"/>
      <c r="AD264" s="59"/>
      <c r="AE264" s="59"/>
      <c r="AF264" s="59"/>
      <c r="AG264" s="59"/>
      <c r="AH264" s="59"/>
      <c r="AI264" s="59"/>
      <c r="AJ264" s="59"/>
      <c r="AK264" s="59"/>
      <c r="AL264" s="59"/>
      <c r="AM264" s="59"/>
      <c r="AN264" s="59"/>
      <c r="AO264" s="59"/>
      <c r="AP264" s="59"/>
      <c r="AQ264" s="59"/>
      <c r="AR264" s="3"/>
      <c r="AS264" s="3"/>
      <c r="AT264" s="3"/>
      <c r="AU264" s="3"/>
      <c r="AV264" s="3"/>
      <c r="AW264" s="3"/>
      <c r="AX264" s="3"/>
    </row>
    <row r="265" ht="12.0" customHeight="1">
      <c r="A265" s="59"/>
      <c r="B265" s="59"/>
      <c r="C265" s="59"/>
      <c r="D265" s="59"/>
      <c r="E265" s="59"/>
      <c r="F265" s="59"/>
      <c r="G265" s="59"/>
      <c r="H265" s="59"/>
      <c r="I265" s="59"/>
      <c r="J265" s="59"/>
      <c r="K265" s="59"/>
      <c r="L265" s="59"/>
      <c r="M265" s="59"/>
      <c r="N265" s="59"/>
      <c r="O265" s="59"/>
      <c r="P265" s="59"/>
      <c r="Q265" s="59"/>
      <c r="R265" s="59"/>
      <c r="S265" s="59"/>
      <c r="T265" s="59"/>
      <c r="U265" s="59"/>
      <c r="V265" s="59"/>
      <c r="W265" s="59"/>
      <c r="X265" s="59"/>
      <c r="Y265" s="59"/>
      <c r="Z265" s="59"/>
      <c r="AA265" s="59"/>
      <c r="AB265" s="59"/>
      <c r="AC265" s="59"/>
      <c r="AD265" s="59"/>
      <c r="AE265" s="59"/>
      <c r="AF265" s="59"/>
      <c r="AG265" s="59"/>
      <c r="AH265" s="59"/>
      <c r="AI265" s="59"/>
      <c r="AJ265" s="59"/>
      <c r="AK265" s="59"/>
      <c r="AL265" s="59"/>
      <c r="AM265" s="59"/>
      <c r="AN265" s="59"/>
      <c r="AO265" s="59"/>
      <c r="AP265" s="59"/>
      <c r="AQ265" s="59"/>
      <c r="AR265" s="3"/>
      <c r="AS265" s="3"/>
      <c r="AT265" s="3"/>
      <c r="AU265" s="3"/>
      <c r="AV265" s="3"/>
      <c r="AW265" s="3"/>
      <c r="AX265" s="3"/>
    </row>
    <row r="266" ht="12.0" customHeight="1">
      <c r="A266" s="59"/>
      <c r="B266" s="59"/>
      <c r="C266" s="59"/>
      <c r="D266" s="59"/>
      <c r="E266" s="59"/>
      <c r="F266" s="59"/>
      <c r="G266" s="59"/>
      <c r="H266" s="59"/>
      <c r="I266" s="59"/>
      <c r="J266" s="59"/>
      <c r="K266" s="59"/>
      <c r="L266" s="59"/>
      <c r="M266" s="59"/>
      <c r="N266" s="59"/>
      <c r="O266" s="59"/>
      <c r="P266" s="59"/>
      <c r="Q266" s="59"/>
      <c r="R266" s="59"/>
      <c r="S266" s="59"/>
      <c r="T266" s="59"/>
      <c r="U266" s="59"/>
      <c r="V266" s="59"/>
      <c r="W266" s="59"/>
      <c r="X266" s="59"/>
      <c r="Y266" s="59"/>
      <c r="Z266" s="59"/>
      <c r="AA266" s="59"/>
      <c r="AB266" s="59"/>
      <c r="AC266" s="59"/>
      <c r="AD266" s="59"/>
      <c r="AE266" s="59"/>
      <c r="AF266" s="59"/>
      <c r="AG266" s="59"/>
      <c r="AH266" s="59"/>
      <c r="AI266" s="59"/>
      <c r="AJ266" s="59"/>
      <c r="AK266" s="59"/>
      <c r="AL266" s="59"/>
      <c r="AM266" s="59"/>
      <c r="AN266" s="59"/>
      <c r="AO266" s="59"/>
      <c r="AP266" s="59"/>
      <c r="AQ266" s="59"/>
      <c r="AR266" s="3"/>
      <c r="AS266" s="3"/>
      <c r="AT266" s="3"/>
      <c r="AU266" s="3"/>
      <c r="AV266" s="3"/>
      <c r="AW266" s="3"/>
      <c r="AX266" s="3"/>
    </row>
    <row r="267" ht="12.0" customHeight="1">
      <c r="A267" s="59"/>
      <c r="B267" s="59"/>
      <c r="C267" s="59"/>
      <c r="D267" s="59"/>
      <c r="E267" s="59"/>
      <c r="F267" s="59"/>
      <c r="G267" s="59"/>
      <c r="H267" s="59"/>
      <c r="I267" s="59"/>
      <c r="J267" s="59"/>
      <c r="K267" s="59"/>
      <c r="L267" s="59"/>
      <c r="M267" s="59"/>
      <c r="N267" s="59"/>
      <c r="O267" s="59"/>
      <c r="P267" s="59"/>
      <c r="Q267" s="59"/>
      <c r="R267" s="59"/>
      <c r="S267" s="59"/>
      <c r="T267" s="59"/>
      <c r="U267" s="59"/>
      <c r="V267" s="59"/>
      <c r="W267" s="59"/>
      <c r="X267" s="59"/>
      <c r="Y267" s="59"/>
      <c r="Z267" s="59"/>
      <c r="AA267" s="59"/>
      <c r="AB267" s="59"/>
      <c r="AC267" s="59"/>
      <c r="AD267" s="59"/>
      <c r="AE267" s="59"/>
      <c r="AF267" s="59"/>
      <c r="AG267" s="59"/>
      <c r="AH267" s="59"/>
      <c r="AI267" s="59"/>
      <c r="AJ267" s="59"/>
      <c r="AK267" s="59"/>
      <c r="AL267" s="59"/>
      <c r="AM267" s="59"/>
      <c r="AN267" s="59"/>
      <c r="AO267" s="59"/>
      <c r="AP267" s="59"/>
      <c r="AQ267" s="59"/>
      <c r="AR267" s="3"/>
      <c r="AS267" s="3"/>
      <c r="AT267" s="3"/>
      <c r="AU267" s="3"/>
      <c r="AV267" s="3"/>
      <c r="AW267" s="3"/>
      <c r="AX267" s="3"/>
    </row>
    <row r="268" ht="12.0" customHeight="1">
      <c r="A268" s="59"/>
      <c r="B268" s="59"/>
      <c r="C268" s="59"/>
      <c r="D268" s="59"/>
      <c r="E268" s="59"/>
      <c r="F268" s="59"/>
      <c r="G268" s="59"/>
      <c r="H268" s="59"/>
      <c r="I268" s="59"/>
      <c r="J268" s="59"/>
      <c r="K268" s="59"/>
      <c r="L268" s="59"/>
      <c r="M268" s="59"/>
      <c r="N268" s="59"/>
      <c r="O268" s="59"/>
      <c r="P268" s="59"/>
      <c r="Q268" s="59"/>
      <c r="R268" s="59"/>
      <c r="S268" s="59"/>
      <c r="T268" s="59"/>
      <c r="U268" s="59"/>
      <c r="V268" s="59"/>
      <c r="W268" s="59"/>
      <c r="X268" s="59"/>
      <c r="Y268" s="59"/>
      <c r="Z268" s="59"/>
      <c r="AA268" s="59"/>
      <c r="AB268" s="59"/>
      <c r="AC268" s="59"/>
      <c r="AD268" s="59"/>
      <c r="AE268" s="59"/>
      <c r="AF268" s="59"/>
      <c r="AG268" s="59"/>
      <c r="AH268" s="59"/>
      <c r="AI268" s="59"/>
      <c r="AJ268" s="59"/>
      <c r="AK268" s="59"/>
      <c r="AL268" s="59"/>
      <c r="AM268" s="59"/>
      <c r="AN268" s="59"/>
      <c r="AO268" s="59"/>
      <c r="AP268" s="59"/>
      <c r="AQ268" s="59"/>
      <c r="AR268" s="3"/>
      <c r="AS268" s="3"/>
      <c r="AT268" s="3"/>
      <c r="AU268" s="3"/>
      <c r="AV268" s="3"/>
      <c r="AW268" s="3"/>
      <c r="AX268" s="3"/>
    </row>
    <row r="269" ht="12.0" customHeight="1">
      <c r="A269" s="59"/>
      <c r="B269" s="59"/>
      <c r="C269" s="59"/>
      <c r="D269" s="59"/>
      <c r="E269" s="59"/>
      <c r="F269" s="59"/>
      <c r="G269" s="59"/>
      <c r="H269" s="59"/>
      <c r="I269" s="59"/>
      <c r="J269" s="59"/>
      <c r="K269" s="59"/>
      <c r="L269" s="59"/>
      <c r="M269" s="59"/>
      <c r="N269" s="59"/>
      <c r="O269" s="59"/>
      <c r="P269" s="59"/>
      <c r="Q269" s="59"/>
      <c r="R269" s="59"/>
      <c r="S269" s="59"/>
      <c r="T269" s="59"/>
      <c r="U269" s="59"/>
      <c r="V269" s="59"/>
      <c r="W269" s="59"/>
      <c r="X269" s="59"/>
      <c r="Y269" s="59"/>
      <c r="Z269" s="59"/>
      <c r="AA269" s="59"/>
      <c r="AB269" s="59"/>
      <c r="AC269" s="59"/>
      <c r="AD269" s="59"/>
      <c r="AE269" s="59"/>
      <c r="AF269" s="59"/>
      <c r="AG269" s="59"/>
      <c r="AH269" s="59"/>
      <c r="AI269" s="59"/>
      <c r="AJ269" s="59"/>
      <c r="AK269" s="59"/>
      <c r="AL269" s="59"/>
      <c r="AM269" s="59"/>
      <c r="AN269" s="59"/>
      <c r="AO269" s="59"/>
      <c r="AP269" s="59"/>
      <c r="AQ269" s="59"/>
      <c r="AR269" s="3"/>
      <c r="AS269" s="3"/>
      <c r="AT269" s="3"/>
      <c r="AU269" s="3"/>
      <c r="AV269" s="3"/>
      <c r="AW269" s="3"/>
      <c r="AX269" s="3"/>
    </row>
    <row r="270" ht="12.0" customHeight="1">
      <c r="A270" s="59"/>
      <c r="B270" s="59"/>
      <c r="C270" s="59"/>
      <c r="D270" s="59"/>
      <c r="E270" s="59"/>
      <c r="F270" s="59"/>
      <c r="G270" s="59"/>
      <c r="H270" s="59"/>
      <c r="I270" s="59"/>
      <c r="J270" s="59"/>
      <c r="K270" s="59"/>
      <c r="L270" s="59"/>
      <c r="M270" s="59"/>
      <c r="N270" s="59"/>
      <c r="O270" s="59"/>
      <c r="P270" s="59"/>
      <c r="Q270" s="59"/>
      <c r="R270" s="59"/>
      <c r="S270" s="59"/>
      <c r="T270" s="59"/>
      <c r="U270" s="59"/>
      <c r="V270" s="59"/>
      <c r="W270" s="59"/>
      <c r="X270" s="59"/>
      <c r="Y270" s="59"/>
      <c r="Z270" s="59"/>
      <c r="AA270" s="59"/>
      <c r="AB270" s="59"/>
      <c r="AC270" s="59"/>
      <c r="AD270" s="59"/>
      <c r="AE270" s="59"/>
      <c r="AF270" s="59"/>
      <c r="AG270" s="59"/>
      <c r="AH270" s="59"/>
      <c r="AI270" s="59"/>
      <c r="AJ270" s="59"/>
      <c r="AK270" s="59"/>
      <c r="AL270" s="59"/>
      <c r="AM270" s="59"/>
      <c r="AN270" s="59"/>
      <c r="AO270" s="59"/>
      <c r="AP270" s="59"/>
      <c r="AQ270" s="59"/>
      <c r="AR270" s="3"/>
      <c r="AS270" s="3"/>
      <c r="AT270" s="3"/>
      <c r="AU270" s="3"/>
      <c r="AV270" s="3"/>
      <c r="AW270" s="3"/>
      <c r="AX270" s="3"/>
    </row>
    <row r="271" ht="12.0" customHeight="1">
      <c r="A271" s="59"/>
      <c r="B271" s="59"/>
      <c r="C271" s="59"/>
      <c r="D271" s="59"/>
      <c r="E271" s="59"/>
      <c r="F271" s="59"/>
      <c r="G271" s="59"/>
      <c r="H271" s="59"/>
      <c r="I271" s="59"/>
      <c r="J271" s="59"/>
      <c r="K271" s="59"/>
      <c r="L271" s="59"/>
      <c r="M271" s="59"/>
      <c r="N271" s="59"/>
      <c r="O271" s="59"/>
      <c r="P271" s="59"/>
      <c r="Q271" s="59"/>
      <c r="R271" s="59"/>
      <c r="S271" s="59"/>
      <c r="T271" s="59"/>
      <c r="U271" s="59"/>
      <c r="V271" s="59"/>
      <c r="W271" s="59"/>
      <c r="X271" s="59"/>
      <c r="Y271" s="59"/>
      <c r="Z271" s="59"/>
      <c r="AA271" s="59"/>
      <c r="AB271" s="59"/>
      <c r="AC271" s="59"/>
      <c r="AD271" s="59"/>
      <c r="AE271" s="59"/>
      <c r="AF271" s="59"/>
      <c r="AG271" s="59"/>
      <c r="AH271" s="59"/>
      <c r="AI271" s="59"/>
      <c r="AJ271" s="59"/>
      <c r="AK271" s="59"/>
      <c r="AL271" s="59"/>
      <c r="AM271" s="59"/>
      <c r="AN271" s="59"/>
      <c r="AO271" s="59"/>
      <c r="AP271" s="59"/>
      <c r="AQ271" s="59"/>
      <c r="AR271" s="3"/>
      <c r="AS271" s="3"/>
      <c r="AT271" s="3"/>
      <c r="AU271" s="3"/>
      <c r="AV271" s="3"/>
      <c r="AW271" s="3"/>
      <c r="AX271" s="3"/>
    </row>
    <row r="272" ht="12.0" customHeight="1">
      <c r="A272" s="59"/>
      <c r="B272" s="59"/>
      <c r="C272" s="59"/>
      <c r="D272" s="59"/>
      <c r="E272" s="59"/>
      <c r="F272" s="59"/>
      <c r="G272" s="59"/>
      <c r="H272" s="59"/>
      <c r="I272" s="59"/>
      <c r="J272" s="59"/>
      <c r="K272" s="59"/>
      <c r="L272" s="59"/>
      <c r="M272" s="59"/>
      <c r="N272" s="59"/>
      <c r="O272" s="59"/>
      <c r="P272" s="59"/>
      <c r="Q272" s="59"/>
      <c r="R272" s="59"/>
      <c r="S272" s="59"/>
      <c r="T272" s="59"/>
      <c r="U272" s="59"/>
      <c r="V272" s="59"/>
      <c r="W272" s="59"/>
      <c r="X272" s="59"/>
      <c r="Y272" s="59"/>
      <c r="Z272" s="59"/>
      <c r="AA272" s="59"/>
      <c r="AB272" s="59"/>
      <c r="AC272" s="59"/>
      <c r="AD272" s="59"/>
      <c r="AE272" s="59"/>
      <c r="AF272" s="59"/>
      <c r="AG272" s="59"/>
      <c r="AH272" s="59"/>
      <c r="AI272" s="59"/>
      <c r="AJ272" s="59"/>
      <c r="AK272" s="59"/>
      <c r="AL272" s="59"/>
      <c r="AM272" s="59"/>
      <c r="AN272" s="59"/>
      <c r="AO272" s="59"/>
      <c r="AP272" s="59"/>
      <c r="AQ272" s="59"/>
      <c r="AR272" s="3"/>
      <c r="AS272" s="3"/>
      <c r="AT272" s="3"/>
      <c r="AU272" s="3"/>
      <c r="AV272" s="3"/>
      <c r="AW272" s="3"/>
      <c r="AX272" s="3"/>
    </row>
    <row r="273" ht="12.0" customHeight="1">
      <c r="A273" s="59"/>
      <c r="B273" s="59"/>
      <c r="C273" s="59"/>
      <c r="D273" s="59"/>
      <c r="E273" s="59"/>
      <c r="F273" s="59"/>
      <c r="G273" s="59"/>
      <c r="H273" s="59"/>
      <c r="I273" s="59"/>
      <c r="J273" s="59"/>
      <c r="K273" s="59"/>
      <c r="L273" s="59"/>
      <c r="M273" s="59"/>
      <c r="N273" s="59"/>
      <c r="O273" s="59"/>
      <c r="P273" s="59"/>
      <c r="Q273" s="59"/>
      <c r="R273" s="59"/>
      <c r="S273" s="59"/>
      <c r="T273" s="59"/>
      <c r="U273" s="59"/>
      <c r="V273" s="59"/>
      <c r="W273" s="59"/>
      <c r="X273" s="59"/>
      <c r="Y273" s="59"/>
      <c r="Z273" s="59"/>
      <c r="AA273" s="59"/>
      <c r="AB273" s="59"/>
      <c r="AC273" s="59"/>
      <c r="AD273" s="59"/>
      <c r="AE273" s="59"/>
      <c r="AF273" s="59"/>
      <c r="AG273" s="59"/>
      <c r="AH273" s="59"/>
      <c r="AI273" s="59"/>
      <c r="AJ273" s="59"/>
      <c r="AK273" s="59"/>
      <c r="AL273" s="59"/>
      <c r="AM273" s="59"/>
      <c r="AN273" s="59"/>
      <c r="AO273" s="59"/>
      <c r="AP273" s="59"/>
      <c r="AQ273" s="59"/>
      <c r="AR273" s="3"/>
      <c r="AS273" s="3"/>
      <c r="AT273" s="3"/>
      <c r="AU273" s="3"/>
      <c r="AV273" s="3"/>
      <c r="AW273" s="3"/>
      <c r="AX273" s="3"/>
    </row>
    <row r="274" ht="12.0" customHeight="1">
      <c r="A274" s="59"/>
      <c r="B274" s="59"/>
      <c r="C274" s="59"/>
      <c r="D274" s="59"/>
      <c r="E274" s="59"/>
      <c r="F274" s="59"/>
      <c r="G274" s="59"/>
      <c r="H274" s="59"/>
      <c r="I274" s="59"/>
      <c r="J274" s="59"/>
      <c r="K274" s="59"/>
      <c r="L274" s="59"/>
      <c r="M274" s="59"/>
      <c r="N274" s="59"/>
      <c r="O274" s="59"/>
      <c r="P274" s="59"/>
      <c r="Q274" s="59"/>
      <c r="R274" s="59"/>
      <c r="S274" s="59"/>
      <c r="T274" s="59"/>
      <c r="U274" s="59"/>
      <c r="V274" s="59"/>
      <c r="W274" s="59"/>
      <c r="X274" s="59"/>
      <c r="Y274" s="59"/>
      <c r="Z274" s="59"/>
      <c r="AA274" s="59"/>
      <c r="AB274" s="59"/>
      <c r="AC274" s="59"/>
      <c r="AD274" s="59"/>
      <c r="AE274" s="59"/>
      <c r="AF274" s="59"/>
      <c r="AG274" s="59"/>
      <c r="AH274" s="59"/>
      <c r="AI274" s="59"/>
      <c r="AJ274" s="59"/>
      <c r="AK274" s="59"/>
      <c r="AL274" s="59"/>
      <c r="AM274" s="59"/>
      <c r="AN274" s="59"/>
      <c r="AO274" s="59"/>
      <c r="AP274" s="59"/>
      <c r="AQ274" s="59"/>
      <c r="AR274" s="3"/>
      <c r="AS274" s="3"/>
      <c r="AT274" s="3"/>
      <c r="AU274" s="3"/>
      <c r="AV274" s="3"/>
      <c r="AW274" s="3"/>
      <c r="AX274" s="3"/>
    </row>
    <row r="275" ht="12.0" customHeight="1">
      <c r="A275" s="59"/>
      <c r="B275" s="59"/>
      <c r="C275" s="59"/>
      <c r="D275" s="59"/>
      <c r="E275" s="59"/>
      <c r="F275" s="59"/>
      <c r="G275" s="59"/>
      <c r="H275" s="59"/>
      <c r="I275" s="59"/>
      <c r="J275" s="59"/>
      <c r="K275" s="59"/>
      <c r="L275" s="59"/>
      <c r="M275" s="59"/>
      <c r="N275" s="59"/>
      <c r="O275" s="59"/>
      <c r="P275" s="59"/>
      <c r="Q275" s="59"/>
      <c r="R275" s="59"/>
      <c r="S275" s="59"/>
      <c r="T275" s="59"/>
      <c r="U275" s="59"/>
      <c r="V275" s="59"/>
      <c r="W275" s="59"/>
      <c r="X275" s="59"/>
      <c r="Y275" s="59"/>
      <c r="Z275" s="59"/>
      <c r="AA275" s="59"/>
      <c r="AB275" s="59"/>
      <c r="AC275" s="59"/>
      <c r="AD275" s="59"/>
      <c r="AE275" s="59"/>
      <c r="AF275" s="59"/>
      <c r="AG275" s="59"/>
      <c r="AH275" s="59"/>
      <c r="AI275" s="59"/>
      <c r="AJ275" s="59"/>
      <c r="AK275" s="59"/>
      <c r="AL275" s="59"/>
      <c r="AM275" s="59"/>
      <c r="AN275" s="59"/>
      <c r="AO275" s="59"/>
      <c r="AP275" s="59"/>
      <c r="AQ275" s="59"/>
      <c r="AR275" s="3"/>
      <c r="AS275" s="3"/>
      <c r="AT275" s="3"/>
      <c r="AU275" s="3"/>
      <c r="AV275" s="3"/>
      <c r="AW275" s="3"/>
      <c r="AX275" s="3"/>
    </row>
    <row r="276" ht="12.0" customHeight="1">
      <c r="A276" s="59"/>
      <c r="B276" s="59"/>
      <c r="C276" s="59"/>
      <c r="D276" s="59"/>
      <c r="E276" s="59"/>
      <c r="F276" s="59"/>
      <c r="G276" s="59"/>
      <c r="H276" s="59"/>
      <c r="I276" s="59"/>
      <c r="J276" s="59"/>
      <c r="K276" s="59"/>
      <c r="L276" s="59"/>
      <c r="M276" s="59"/>
      <c r="N276" s="59"/>
      <c r="O276" s="59"/>
      <c r="P276" s="59"/>
      <c r="Q276" s="59"/>
      <c r="R276" s="59"/>
      <c r="S276" s="59"/>
      <c r="T276" s="59"/>
      <c r="U276" s="59"/>
      <c r="V276" s="59"/>
      <c r="W276" s="59"/>
      <c r="X276" s="59"/>
      <c r="Y276" s="59"/>
      <c r="Z276" s="59"/>
      <c r="AA276" s="59"/>
      <c r="AB276" s="59"/>
      <c r="AC276" s="59"/>
      <c r="AD276" s="59"/>
      <c r="AE276" s="59"/>
      <c r="AF276" s="59"/>
      <c r="AG276" s="59"/>
      <c r="AH276" s="59"/>
      <c r="AI276" s="59"/>
      <c r="AJ276" s="59"/>
      <c r="AK276" s="59"/>
      <c r="AL276" s="59"/>
      <c r="AM276" s="59"/>
      <c r="AN276" s="59"/>
      <c r="AO276" s="59"/>
      <c r="AP276" s="59"/>
      <c r="AQ276" s="59"/>
      <c r="AR276" s="3"/>
      <c r="AS276" s="3"/>
      <c r="AT276" s="3"/>
      <c r="AU276" s="3"/>
      <c r="AV276" s="3"/>
      <c r="AW276" s="3"/>
      <c r="AX276" s="3"/>
    </row>
    <row r="277" ht="12.0" customHeight="1">
      <c r="A277" s="59"/>
      <c r="B277" s="59"/>
      <c r="C277" s="59"/>
      <c r="D277" s="59"/>
      <c r="E277" s="59"/>
      <c r="F277" s="59"/>
      <c r="G277" s="59"/>
      <c r="H277" s="59"/>
      <c r="I277" s="59"/>
      <c r="J277" s="59"/>
      <c r="K277" s="59"/>
      <c r="L277" s="59"/>
      <c r="M277" s="59"/>
      <c r="N277" s="59"/>
      <c r="O277" s="59"/>
      <c r="P277" s="59"/>
      <c r="Q277" s="59"/>
      <c r="R277" s="59"/>
      <c r="S277" s="59"/>
      <c r="T277" s="59"/>
      <c r="U277" s="59"/>
      <c r="V277" s="59"/>
      <c r="W277" s="59"/>
      <c r="X277" s="59"/>
      <c r="Y277" s="59"/>
      <c r="Z277" s="59"/>
      <c r="AA277" s="59"/>
      <c r="AB277" s="59"/>
      <c r="AC277" s="59"/>
      <c r="AD277" s="59"/>
      <c r="AE277" s="59"/>
      <c r="AF277" s="59"/>
      <c r="AG277" s="59"/>
      <c r="AH277" s="59"/>
      <c r="AI277" s="59"/>
      <c r="AJ277" s="59"/>
      <c r="AK277" s="59"/>
      <c r="AL277" s="59"/>
      <c r="AM277" s="59"/>
      <c r="AN277" s="59"/>
      <c r="AO277" s="59"/>
      <c r="AP277" s="59"/>
      <c r="AQ277" s="59"/>
      <c r="AR277" s="3"/>
      <c r="AS277" s="3"/>
      <c r="AT277" s="3"/>
      <c r="AU277" s="3"/>
      <c r="AV277" s="3"/>
      <c r="AW277" s="3"/>
      <c r="AX277" s="3"/>
    </row>
    <row r="278" ht="12.0" customHeight="1">
      <c r="A278" s="59"/>
      <c r="B278" s="59"/>
      <c r="C278" s="59"/>
      <c r="D278" s="59"/>
      <c r="E278" s="59"/>
      <c r="F278" s="59"/>
      <c r="G278" s="59"/>
      <c r="H278" s="59"/>
      <c r="I278" s="59"/>
      <c r="J278" s="59"/>
      <c r="K278" s="59"/>
      <c r="L278" s="59"/>
      <c r="M278" s="59"/>
      <c r="N278" s="59"/>
      <c r="O278" s="59"/>
      <c r="P278" s="59"/>
      <c r="Q278" s="59"/>
      <c r="R278" s="59"/>
      <c r="S278" s="59"/>
      <c r="T278" s="59"/>
      <c r="U278" s="59"/>
      <c r="V278" s="59"/>
      <c r="W278" s="59"/>
      <c r="X278" s="59"/>
      <c r="Y278" s="59"/>
      <c r="Z278" s="59"/>
      <c r="AA278" s="59"/>
      <c r="AB278" s="59"/>
      <c r="AC278" s="59"/>
      <c r="AD278" s="59"/>
      <c r="AE278" s="59"/>
      <c r="AF278" s="59"/>
      <c r="AG278" s="59"/>
      <c r="AH278" s="59"/>
      <c r="AI278" s="59"/>
      <c r="AJ278" s="59"/>
      <c r="AK278" s="59"/>
      <c r="AL278" s="59"/>
      <c r="AM278" s="59"/>
      <c r="AN278" s="59"/>
      <c r="AO278" s="59"/>
      <c r="AP278" s="59"/>
      <c r="AQ278" s="59"/>
      <c r="AR278" s="3"/>
      <c r="AS278" s="3"/>
      <c r="AT278" s="3"/>
      <c r="AU278" s="3"/>
      <c r="AV278" s="3"/>
      <c r="AW278" s="3"/>
      <c r="AX278" s="3"/>
    </row>
    <row r="279" ht="12.0" customHeight="1">
      <c r="A279" s="59"/>
      <c r="B279" s="59"/>
      <c r="C279" s="59"/>
      <c r="D279" s="59"/>
      <c r="E279" s="59"/>
      <c r="F279" s="59"/>
      <c r="G279" s="59"/>
      <c r="H279" s="59"/>
      <c r="I279" s="59"/>
      <c r="J279" s="59"/>
      <c r="K279" s="59"/>
      <c r="L279" s="59"/>
      <c r="M279" s="59"/>
      <c r="N279" s="59"/>
      <c r="O279" s="59"/>
      <c r="P279" s="59"/>
      <c r="Q279" s="59"/>
      <c r="R279" s="59"/>
      <c r="S279" s="59"/>
      <c r="T279" s="59"/>
      <c r="U279" s="59"/>
      <c r="V279" s="59"/>
      <c r="W279" s="59"/>
      <c r="X279" s="59"/>
      <c r="Y279" s="59"/>
      <c r="Z279" s="59"/>
      <c r="AA279" s="59"/>
      <c r="AB279" s="59"/>
      <c r="AC279" s="59"/>
      <c r="AD279" s="59"/>
      <c r="AE279" s="59"/>
      <c r="AF279" s="59"/>
      <c r="AG279" s="59"/>
      <c r="AH279" s="59"/>
      <c r="AI279" s="59"/>
      <c r="AJ279" s="59"/>
      <c r="AK279" s="59"/>
      <c r="AL279" s="59"/>
      <c r="AM279" s="59"/>
      <c r="AN279" s="59"/>
      <c r="AO279" s="59"/>
      <c r="AP279" s="59"/>
      <c r="AQ279" s="59"/>
      <c r="AR279" s="3"/>
      <c r="AS279" s="3"/>
      <c r="AT279" s="3"/>
      <c r="AU279" s="3"/>
      <c r="AV279" s="3"/>
      <c r="AW279" s="3"/>
      <c r="AX279" s="3"/>
    </row>
    <row r="280" ht="12.0" customHeight="1">
      <c r="A280" s="59"/>
      <c r="B280" s="59"/>
      <c r="C280" s="59"/>
      <c r="D280" s="59"/>
      <c r="E280" s="59"/>
      <c r="F280" s="59"/>
      <c r="G280" s="59"/>
      <c r="H280" s="59"/>
      <c r="I280" s="59"/>
      <c r="J280" s="59"/>
      <c r="K280" s="59"/>
      <c r="L280" s="59"/>
      <c r="M280" s="59"/>
      <c r="N280" s="59"/>
      <c r="O280" s="59"/>
      <c r="P280" s="59"/>
      <c r="Q280" s="59"/>
      <c r="R280" s="59"/>
      <c r="S280" s="59"/>
      <c r="T280" s="59"/>
      <c r="U280" s="59"/>
      <c r="V280" s="59"/>
      <c r="W280" s="59"/>
      <c r="X280" s="59"/>
      <c r="Y280" s="59"/>
      <c r="Z280" s="59"/>
      <c r="AA280" s="59"/>
      <c r="AB280" s="59"/>
      <c r="AC280" s="59"/>
      <c r="AD280" s="59"/>
      <c r="AE280" s="59"/>
      <c r="AF280" s="59"/>
      <c r="AG280" s="59"/>
      <c r="AH280" s="59"/>
      <c r="AI280" s="59"/>
      <c r="AJ280" s="59"/>
      <c r="AK280" s="59"/>
      <c r="AL280" s="59"/>
      <c r="AM280" s="59"/>
      <c r="AN280" s="59"/>
      <c r="AO280" s="59"/>
      <c r="AP280" s="59"/>
      <c r="AQ280" s="59"/>
      <c r="AR280" s="3"/>
      <c r="AS280" s="3"/>
      <c r="AT280" s="3"/>
      <c r="AU280" s="3"/>
      <c r="AV280" s="3"/>
      <c r="AW280" s="3"/>
      <c r="AX280" s="3"/>
    </row>
    <row r="281" ht="12.0" customHeight="1">
      <c r="A281" s="59"/>
      <c r="B281" s="59"/>
      <c r="C281" s="59"/>
      <c r="D281" s="59"/>
      <c r="E281" s="59"/>
      <c r="F281" s="59"/>
      <c r="G281" s="59"/>
      <c r="H281" s="59"/>
      <c r="I281" s="59"/>
      <c r="J281" s="59"/>
      <c r="K281" s="59"/>
      <c r="L281" s="59"/>
      <c r="M281" s="59"/>
      <c r="N281" s="59"/>
      <c r="O281" s="59"/>
      <c r="P281" s="59"/>
      <c r="Q281" s="59"/>
      <c r="R281" s="59"/>
      <c r="S281" s="59"/>
      <c r="T281" s="59"/>
      <c r="U281" s="59"/>
      <c r="V281" s="59"/>
      <c r="W281" s="59"/>
      <c r="X281" s="59"/>
      <c r="Y281" s="59"/>
      <c r="Z281" s="59"/>
      <c r="AA281" s="59"/>
      <c r="AB281" s="59"/>
      <c r="AC281" s="59"/>
      <c r="AD281" s="59"/>
      <c r="AE281" s="59"/>
      <c r="AF281" s="59"/>
      <c r="AG281" s="59"/>
      <c r="AH281" s="59"/>
      <c r="AI281" s="59"/>
      <c r="AJ281" s="59"/>
      <c r="AK281" s="59"/>
      <c r="AL281" s="59"/>
      <c r="AM281" s="59"/>
      <c r="AN281" s="59"/>
      <c r="AO281" s="59"/>
      <c r="AP281" s="59"/>
      <c r="AQ281" s="59"/>
      <c r="AR281" s="3"/>
      <c r="AS281" s="3"/>
      <c r="AT281" s="3"/>
      <c r="AU281" s="3"/>
      <c r="AV281" s="3"/>
      <c r="AW281" s="3"/>
      <c r="AX281" s="3"/>
    </row>
    <row r="282" ht="12.0" customHeight="1">
      <c r="A282" s="59"/>
      <c r="B282" s="59"/>
      <c r="C282" s="59"/>
      <c r="D282" s="59"/>
      <c r="E282" s="59"/>
      <c r="F282" s="59"/>
      <c r="G282" s="59"/>
      <c r="H282" s="59"/>
      <c r="I282" s="59"/>
      <c r="J282" s="59"/>
      <c r="K282" s="59"/>
      <c r="L282" s="59"/>
      <c r="M282" s="59"/>
      <c r="N282" s="59"/>
      <c r="O282" s="59"/>
      <c r="P282" s="59"/>
      <c r="Q282" s="59"/>
      <c r="R282" s="59"/>
      <c r="S282" s="59"/>
      <c r="T282" s="59"/>
      <c r="U282" s="59"/>
      <c r="V282" s="59"/>
      <c r="W282" s="59"/>
      <c r="X282" s="59"/>
      <c r="Y282" s="59"/>
      <c r="Z282" s="59"/>
      <c r="AA282" s="59"/>
      <c r="AB282" s="59"/>
      <c r="AC282" s="59"/>
      <c r="AD282" s="59"/>
      <c r="AE282" s="59"/>
      <c r="AF282" s="59"/>
      <c r="AG282" s="59"/>
      <c r="AH282" s="59"/>
      <c r="AI282" s="59"/>
      <c r="AJ282" s="59"/>
      <c r="AK282" s="59"/>
      <c r="AL282" s="59"/>
      <c r="AM282" s="59"/>
      <c r="AN282" s="59"/>
      <c r="AO282" s="59"/>
      <c r="AP282" s="59"/>
      <c r="AQ282" s="59"/>
      <c r="AR282" s="3"/>
      <c r="AS282" s="3"/>
      <c r="AT282" s="3"/>
      <c r="AU282" s="3"/>
      <c r="AV282" s="3"/>
      <c r="AW282" s="3"/>
      <c r="AX282" s="3"/>
    </row>
    <row r="283" ht="12.0" customHeight="1">
      <c r="A283" s="59"/>
      <c r="B283" s="59"/>
      <c r="C283" s="59"/>
      <c r="D283" s="59"/>
      <c r="E283" s="59"/>
      <c r="F283" s="59"/>
      <c r="G283" s="59"/>
      <c r="H283" s="59"/>
      <c r="I283" s="59"/>
      <c r="J283" s="59"/>
      <c r="K283" s="59"/>
      <c r="L283" s="59"/>
      <c r="M283" s="59"/>
      <c r="N283" s="59"/>
      <c r="O283" s="59"/>
      <c r="P283" s="59"/>
      <c r="Q283" s="59"/>
      <c r="R283" s="59"/>
      <c r="S283" s="59"/>
      <c r="T283" s="59"/>
      <c r="U283" s="59"/>
      <c r="V283" s="59"/>
      <c r="W283" s="59"/>
      <c r="X283" s="59"/>
      <c r="Y283" s="59"/>
      <c r="Z283" s="59"/>
      <c r="AA283" s="59"/>
      <c r="AB283" s="59"/>
      <c r="AC283" s="59"/>
      <c r="AD283" s="59"/>
      <c r="AE283" s="59"/>
      <c r="AF283" s="59"/>
      <c r="AG283" s="59"/>
      <c r="AH283" s="59"/>
      <c r="AI283" s="59"/>
      <c r="AJ283" s="59"/>
      <c r="AK283" s="59"/>
      <c r="AL283" s="59"/>
      <c r="AM283" s="59"/>
      <c r="AN283" s="59"/>
      <c r="AO283" s="59"/>
      <c r="AP283" s="59"/>
      <c r="AQ283" s="59"/>
      <c r="AR283" s="3"/>
      <c r="AS283" s="3"/>
      <c r="AT283" s="3"/>
      <c r="AU283" s="3"/>
      <c r="AV283" s="3"/>
      <c r="AW283" s="3"/>
      <c r="AX283" s="3"/>
    </row>
    <row r="284"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row>
    <row r="285"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row>
    <row r="28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row>
    <row r="287"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row>
    <row r="288"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row>
    <row r="289"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row>
    <row r="290"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row>
    <row r="291"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row>
    <row r="292"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row>
    <row r="293"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row>
    <row r="294"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row>
    <row r="295"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row>
    <row r="29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row>
    <row r="297"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row>
    <row r="298"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row>
    <row r="299"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row>
    <row r="300"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row>
    <row r="301"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row>
    <row r="302"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row>
    <row r="303"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row>
    <row r="304"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row>
    <row r="305"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row>
    <row r="30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row>
    <row r="307"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row>
    <row r="308"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row>
    <row r="309"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row>
    <row r="310"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row>
    <row r="311"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row>
    <row r="312"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row>
    <row r="313"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row>
    <row r="314"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row>
    <row r="315"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row>
    <row r="31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row>
    <row r="317"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row>
    <row r="318"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row>
    <row r="319"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row>
    <row r="320"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row>
    <row r="321"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row>
    <row r="322"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row>
    <row r="323"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row>
    <row r="324"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row>
    <row r="325"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row>
    <row r="3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row>
    <row r="327"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row>
    <row r="328"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row>
    <row r="329"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row>
    <row r="330"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row>
    <row r="331"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row>
    <row r="332"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row>
    <row r="333"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row>
    <row r="334"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row>
    <row r="335"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row>
    <row r="33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row>
    <row r="337"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row>
    <row r="338"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row>
    <row r="339"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row>
    <row r="340"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row>
    <row r="341"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row>
    <row r="342"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row>
    <row r="343"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row>
    <row r="344"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row>
    <row r="345"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row>
    <row r="34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row>
    <row r="347"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row>
    <row r="348"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row>
    <row r="349"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row>
    <row r="350"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row>
    <row r="351"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row>
    <row r="352"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row>
    <row r="353"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row>
    <row r="354"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row>
    <row r="355"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row>
    <row r="35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row>
    <row r="357"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row>
    <row r="358"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row>
    <row r="359"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row>
    <row r="360"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row>
    <row r="361"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row>
    <row r="362"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row>
    <row r="363"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row>
    <row r="364"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row>
    <row r="365"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row>
    <row r="36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row>
    <row r="367"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row>
    <row r="368"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row>
    <row r="369"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row>
    <row r="370"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row>
    <row r="371"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row>
    <row r="372"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row>
    <row r="373"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row>
    <row r="374"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row>
    <row r="375"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row>
    <row r="37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row>
    <row r="377"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row>
    <row r="378"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row>
    <row r="379"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row>
    <row r="380"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row>
    <row r="381"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row>
    <row r="382"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row>
    <row r="383"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row>
    <row r="384"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row>
    <row r="385"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row>
    <row r="38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row>
    <row r="387"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row>
    <row r="388"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row>
    <row r="389"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row>
    <row r="390"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row>
    <row r="391"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row>
    <row r="392"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row>
    <row r="393"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row>
    <row r="394"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row>
    <row r="395"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row>
    <row r="39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row>
    <row r="397"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row>
    <row r="398"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row>
    <row r="399"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row>
    <row r="400"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row>
    <row r="401"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row>
    <row r="402"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row>
    <row r="403"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row>
    <row r="404"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row>
    <row r="405"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row>
    <row r="40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row>
    <row r="407"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row>
    <row r="408"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row>
    <row r="409"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row>
    <row r="410"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row>
    <row r="411"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row>
    <row r="412"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row>
    <row r="413"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row>
    <row r="414"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row>
    <row r="415"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row>
    <row r="41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row>
    <row r="417"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row>
    <row r="418"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row>
    <row r="419"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row>
    <row r="420"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row>
    <row r="421"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row>
    <row r="422"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row>
    <row r="423"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row>
    <row r="424"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row>
    <row r="425"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row>
    <row r="4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row>
    <row r="427"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row>
    <row r="428"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row>
    <row r="429"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row>
    <row r="430"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row>
    <row r="431"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row>
    <row r="432"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row>
    <row r="433"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row>
    <row r="434"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row>
    <row r="435"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row>
    <row r="43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row>
    <row r="437"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row>
    <row r="438"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row>
    <row r="439"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row>
    <row r="440"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row>
    <row r="441"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row>
    <row r="442"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row>
    <row r="443"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row>
    <row r="444"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row>
    <row r="445"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row>
    <row r="44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row>
    <row r="447"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row>
    <row r="448"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row>
    <row r="449"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row>
    <row r="450"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row>
    <row r="451"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row>
    <row r="452"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row>
    <row r="453"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row>
    <row r="454"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row>
    <row r="455"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row>
    <row r="45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row>
    <row r="457"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row>
    <row r="458"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row>
    <row r="459"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row>
    <row r="460"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row>
    <row r="461"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row>
    <row r="462"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row>
    <row r="463"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row>
    <row r="464"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row>
    <row r="465"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row>
    <row r="46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row>
    <row r="467"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row>
    <row r="468"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row>
    <row r="469"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row>
    <row r="470"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row>
    <row r="471"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row>
    <row r="472"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row>
    <row r="473"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row>
    <row r="474"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row>
    <row r="475"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row>
    <row r="47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row>
    <row r="477"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row>
    <row r="478"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row>
    <row r="479"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row>
    <row r="480"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row>
    <row r="481"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row>
    <row r="482"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row>
    <row r="483"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row>
    <row r="484"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row>
    <row r="485"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row>
    <row r="48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row>
    <row r="487"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row>
    <row r="488"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row>
    <row r="489"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row>
    <row r="490"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row>
    <row r="491"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row>
    <row r="492"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row>
    <row r="493"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row>
    <row r="494"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row>
    <row r="495"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row>
    <row r="49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row>
    <row r="497"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row>
    <row r="498"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row>
    <row r="499"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row>
    <row r="500"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row>
    <row r="501"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row>
    <row r="502"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row>
    <row r="503"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row>
    <row r="504"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row>
    <row r="505"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row>
    <row r="50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row>
    <row r="507"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row>
    <row r="508"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row>
    <row r="509"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row>
    <row r="510"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row>
    <row r="511"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row>
    <row r="512"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row>
    <row r="513"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row>
    <row r="514"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row>
    <row r="515"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row>
    <row r="51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row>
    <row r="517"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row>
    <row r="518"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row>
    <row r="519"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row>
    <row r="520"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row>
    <row r="521"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row>
    <row r="522"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row>
    <row r="523"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row>
    <row r="524"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row>
    <row r="525"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row>
    <row r="5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row>
    <row r="527"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row>
    <row r="528"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row>
    <row r="529"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row>
    <row r="530"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row>
    <row r="531"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row>
    <row r="532"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row>
    <row r="533"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row>
    <row r="534"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row>
    <row r="535"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row>
    <row r="53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row>
    <row r="537"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row>
    <row r="538"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row>
    <row r="539"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row>
    <row r="540"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row>
    <row r="541"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row>
    <row r="542"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row>
    <row r="543"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row>
    <row r="544"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row>
    <row r="545"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row>
    <row r="54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row>
    <row r="547"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row>
    <row r="548"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row>
    <row r="549"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row>
    <row r="550"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row>
    <row r="551"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row>
    <row r="552"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row>
    <row r="553"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row>
    <row r="554"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row>
    <row r="555"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row>
    <row r="55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row>
    <row r="557"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row>
    <row r="558"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row>
    <row r="559"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row>
    <row r="560"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row>
    <row r="561"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row>
    <row r="562"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row>
    <row r="563"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row>
    <row r="564"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row>
    <row r="565"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row>
    <row r="56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row>
    <row r="567"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row>
    <row r="568"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row>
    <row r="569"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row>
    <row r="570"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row>
    <row r="571"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row>
    <row r="572"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row>
    <row r="573"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row>
    <row r="574"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row>
    <row r="575"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row>
    <row r="57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row>
    <row r="577"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row>
    <row r="578"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row>
    <row r="579"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row>
    <row r="580"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row>
    <row r="581"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row>
    <row r="582"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row>
    <row r="583"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row>
    <row r="584"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row>
    <row r="585"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row>
    <row r="58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row>
    <row r="587"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row>
    <row r="588"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row>
    <row r="589"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row>
    <row r="590"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row>
    <row r="591"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row>
    <row r="592"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row>
    <row r="593"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row>
    <row r="594"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row>
    <row r="595"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row>
    <row r="59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row>
    <row r="597"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row>
    <row r="598"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row>
    <row r="599"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row>
    <row r="600"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row>
    <row r="601"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row>
    <row r="602"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row>
    <row r="603"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row>
    <row r="604"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row>
    <row r="605"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row>
    <row r="60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row>
    <row r="607"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row>
    <row r="608"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row>
    <row r="609"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row>
    <row r="610"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row>
    <row r="611"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row>
    <row r="612"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row>
    <row r="613"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row>
    <row r="614"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row>
    <row r="615"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row>
    <row r="61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row>
    <row r="617"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row>
    <row r="618"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row>
    <row r="619"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row>
    <row r="620"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row>
    <row r="621"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row>
    <row r="622"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row>
    <row r="623"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row>
    <row r="624"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row>
    <row r="625"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row>
    <row r="6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row>
    <row r="627"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row>
    <row r="628"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row>
    <row r="629"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row>
    <row r="630"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row>
    <row r="631"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row>
    <row r="632"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row>
    <row r="633"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row>
    <row r="634"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row>
    <row r="635"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row>
    <row r="63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row>
    <row r="637"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row>
    <row r="638"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row>
    <row r="639"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row>
    <row r="640"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row>
    <row r="641"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row>
    <row r="642"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row>
    <row r="643"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row>
    <row r="644"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row>
    <row r="645"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row>
    <row r="64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row>
    <row r="647"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row>
    <row r="648"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row>
    <row r="649"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row>
    <row r="650"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row>
    <row r="651"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row>
    <row r="652"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row>
    <row r="653"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row>
    <row r="654"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row>
    <row r="655"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row>
    <row r="65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row>
    <row r="657"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row>
    <row r="658"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row>
    <row r="659"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row>
    <row r="660"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row>
    <row r="661"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row>
    <row r="662"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row>
    <row r="663"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row>
    <row r="664"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row>
    <row r="665"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row>
    <row r="66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row>
    <row r="667"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row>
    <row r="668"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row>
    <row r="669"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row>
    <row r="670"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row>
    <row r="671"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row>
    <row r="672"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row>
    <row r="673"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row>
    <row r="674"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row>
    <row r="675"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row>
    <row r="67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row>
    <row r="677"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row>
    <row r="678"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row>
    <row r="679"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row>
    <row r="680"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row>
    <row r="681"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row>
    <row r="682"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row>
    <row r="683"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row>
    <row r="684"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row>
    <row r="685"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row>
    <row r="68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row>
    <row r="687"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row>
    <row r="688"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row>
    <row r="689"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row>
    <row r="690"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row>
    <row r="691"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row>
    <row r="692"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row>
    <row r="693"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row>
    <row r="694"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row>
    <row r="695"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row>
    <row r="69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row>
    <row r="697"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row>
    <row r="698"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row>
    <row r="699"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row>
    <row r="700"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row>
    <row r="701"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row>
    <row r="702"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row>
    <row r="703"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row>
    <row r="704"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row>
    <row r="705"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row>
    <row r="70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row>
    <row r="707"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row>
    <row r="708"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row>
    <row r="709"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row>
    <row r="710"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row>
    <row r="711"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row>
    <row r="712"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row>
    <row r="713"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row>
    <row r="714"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row>
    <row r="715"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row>
    <row r="71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row>
    <row r="717"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row>
    <row r="718"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row>
    <row r="719"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row>
    <row r="720"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row>
    <row r="721"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row>
    <row r="722"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row>
    <row r="723"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row>
    <row r="724"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row>
    <row r="725"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row>
    <row r="7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row>
    <row r="727"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row>
    <row r="728"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row>
    <row r="729"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row>
    <row r="730"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row>
    <row r="731"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row>
    <row r="732"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row>
    <row r="733"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row>
    <row r="734"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row>
    <row r="735"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row>
    <row r="73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row>
    <row r="737"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row>
    <row r="738"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row>
    <row r="739"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row>
    <row r="740"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row>
    <row r="741"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row>
    <row r="742"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row>
    <row r="743"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row>
    <row r="744"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row>
    <row r="745"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row>
    <row r="74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row>
    <row r="747"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row>
    <row r="748"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row>
    <row r="749"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row>
    <row r="750"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row>
    <row r="751"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row>
    <row r="752"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row>
    <row r="753"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row>
    <row r="754"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row>
    <row r="755"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row>
    <row r="75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row>
    <row r="757"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row>
    <row r="758"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row>
    <row r="759"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row>
    <row r="760"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row>
    <row r="761"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row>
    <row r="762"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row>
    <row r="763"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row>
    <row r="764"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row>
    <row r="765"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row>
    <row r="76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row>
    <row r="767"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row>
    <row r="768"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row>
    <row r="769"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row>
    <row r="770"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row>
    <row r="771"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row>
    <row r="772"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row>
    <row r="773"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row>
    <row r="774"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row>
    <row r="775"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row>
    <row r="77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row>
    <row r="777"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row>
    <row r="778"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row>
    <row r="779"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row>
    <row r="780"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row>
    <row r="781"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row>
    <row r="782"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row>
    <row r="783"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row>
    <row r="784"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row>
    <row r="785"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row>
    <row r="78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row>
    <row r="787"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row>
    <row r="788"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row>
    <row r="789"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row>
    <row r="790"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row>
    <row r="791"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row>
    <row r="792"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row>
    <row r="793"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row>
    <row r="794"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row>
    <row r="795"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row>
    <row r="79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row>
    <row r="797"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row>
    <row r="798"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row>
    <row r="799"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row>
    <row r="800"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row>
    <row r="801"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row>
    <row r="802"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row>
    <row r="803"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row>
    <row r="804"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row>
    <row r="805"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row>
    <row r="80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row>
    <row r="807"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row>
    <row r="808"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row>
    <row r="809"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row>
    <row r="810"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row>
    <row r="811"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row>
    <row r="812"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row>
    <row r="813"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row>
    <row r="814"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row>
    <row r="815"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row>
    <row r="81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row>
    <row r="817"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row>
    <row r="818"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row>
    <row r="819"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row>
    <row r="820"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row>
    <row r="821"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row>
    <row r="822"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row>
    <row r="823"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row>
    <row r="824"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row>
    <row r="825"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row>
    <row r="8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row>
    <row r="827"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row>
    <row r="828"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row>
    <row r="829"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row>
    <row r="830"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row>
    <row r="831"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row>
    <row r="832"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row>
    <row r="833"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row>
    <row r="834"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row>
    <row r="835"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row>
    <row r="83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row>
    <row r="837"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row>
    <row r="838"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row>
    <row r="839"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row>
    <row r="840"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row>
    <row r="841"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row>
    <row r="842"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row>
    <row r="843"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row>
    <row r="844"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row>
    <row r="845"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row>
    <row r="84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row>
    <row r="847"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row>
    <row r="848"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row>
    <row r="849"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row>
    <row r="850"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row>
    <row r="851"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row>
    <row r="852"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row>
    <row r="853"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row>
    <row r="854"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row>
    <row r="855"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row>
    <row r="85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row>
    <row r="857"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row>
    <row r="858"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row>
    <row r="859"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row>
    <row r="860"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row>
    <row r="861"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row>
    <row r="862"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row>
    <row r="863"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row>
    <row r="864"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row>
    <row r="865"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row>
    <row r="86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row>
    <row r="867"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row>
    <row r="868"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row>
    <row r="869"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row>
    <row r="870"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row>
    <row r="871"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row>
    <row r="872"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row>
    <row r="873"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row>
    <row r="874"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row>
    <row r="875"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row>
    <row r="87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row>
    <row r="877"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row>
    <row r="878"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row>
    <row r="879"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row>
    <row r="880"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row>
    <row r="881"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row>
    <row r="882"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row>
    <row r="883"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row>
    <row r="884"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row>
    <row r="885"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row>
    <row r="88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row>
    <row r="887"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row>
    <row r="888"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row>
    <row r="889"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row>
    <row r="890"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row>
    <row r="891"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row>
    <row r="892"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row>
    <row r="893"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row>
    <row r="894"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row>
    <row r="895"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row>
    <row r="89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row>
    <row r="897"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row>
    <row r="898"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row>
    <row r="899"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row>
    <row r="900"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row>
    <row r="901"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row>
    <row r="902"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row>
    <row r="903"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row>
    <row r="904"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row>
    <row r="905"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row>
    <row r="90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row>
    <row r="907"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row>
    <row r="908"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row>
    <row r="909"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row>
    <row r="910"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row>
    <row r="911"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row>
    <row r="912"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row>
    <row r="913"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row>
    <row r="914"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row>
    <row r="915"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row>
    <row r="91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row>
    <row r="917"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row>
    <row r="918"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row>
    <row r="919"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row>
    <row r="920"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row>
    <row r="921"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row>
    <row r="922"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row>
    <row r="923"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row>
    <row r="924"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row>
    <row r="925"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row>
    <row r="9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row>
    <row r="927"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row>
    <row r="928"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row>
    <row r="929"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row>
    <row r="930"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row>
    <row r="931"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row>
    <row r="932"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row>
    <row r="933"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row>
    <row r="934"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row>
    <row r="935"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row>
    <row r="93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row>
    <row r="937"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row>
    <row r="938"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row>
    <row r="939"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row>
    <row r="940"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row>
    <row r="941"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row>
    <row r="942"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row>
    <row r="943"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row>
    <row r="944"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row>
    <row r="945"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row>
    <row r="94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row>
    <row r="947"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row>
    <row r="948"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row>
    <row r="949"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row>
    <row r="950"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row>
    <row r="951"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row>
    <row r="952"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row>
    <row r="953"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row>
    <row r="954"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row>
    <row r="955"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row>
    <row r="95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row>
    <row r="957"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row>
    <row r="958"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row>
    <row r="959"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row>
    <row r="960"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row>
    <row r="961"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row>
    <row r="962"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row>
    <row r="963"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row>
    <row r="964"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row>
    <row r="965"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row>
    <row r="96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row>
    <row r="967"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row>
    <row r="968"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row>
    <row r="969"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row>
    <row r="970"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row>
    <row r="971"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row>
    <row r="972"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row>
    <row r="973"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row>
    <row r="974"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row>
    <row r="975"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row>
    <row r="97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row>
    <row r="977"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row>
    <row r="978"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row>
    <row r="979"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row>
    <row r="980"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row>
    <row r="981"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row>
    <row r="982"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row>
    <row r="983"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row>
    <row r="984"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row>
    <row r="985"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row>
    <row r="98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row>
    <row r="987"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row>
    <row r="988"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row>
    <row r="989"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row>
    <row r="990"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row>
    <row r="991"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row>
    <row r="992"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row>
    <row r="993"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row>
    <row r="994"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row>
    <row r="995"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row>
    <row r="99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row>
    <row r="997"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row>
    <row r="998"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row>
    <row r="999"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row>
    <row r="1000"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row>
  </sheetData>
  <mergeCells count="26">
    <mergeCell ref="AE12:AG12"/>
    <mergeCell ref="AI12:AJ12"/>
    <mergeCell ref="AL12:AN12"/>
    <mergeCell ref="AP12:AQ12"/>
    <mergeCell ref="N12:O12"/>
    <mergeCell ref="N13:N14"/>
    <mergeCell ref="O13:O14"/>
    <mergeCell ref="B55:D55"/>
    <mergeCell ref="B56:D56"/>
    <mergeCell ref="B61:D61"/>
    <mergeCell ref="B62:D62"/>
    <mergeCell ref="U13:U14"/>
    <mergeCell ref="V13:V14"/>
    <mergeCell ref="AB13:AB14"/>
    <mergeCell ref="AC13:AC14"/>
    <mergeCell ref="AI13:AI14"/>
    <mergeCell ref="AJ13:AJ14"/>
    <mergeCell ref="AP13:AP14"/>
    <mergeCell ref="AQ13:AQ14"/>
    <mergeCell ref="F12:H12"/>
    <mergeCell ref="J12:L12"/>
    <mergeCell ref="Q12:S12"/>
    <mergeCell ref="U12:V12"/>
    <mergeCell ref="X12:Z12"/>
    <mergeCell ref="AB12:AC12"/>
    <mergeCell ref="D13:D14"/>
  </mergeCells>
  <dataValidations>
    <dataValidation type="list" allowBlank="1" showErrorMessage="1" sqref="D8">
      <formula1>"TOU,non-TOU"</formula1>
    </dataValidation>
    <dataValidation type="list" allowBlank="1" showErrorMessage="1" sqref="E15:E28 E30:E38 E40:E41 E43:E51 E57 E63">
      <formula1>#REF!</formula1>
    </dataValidation>
    <dataValidation type="list" allowBlank="1" showInputMessage="1" showErrorMessage="1" prompt="Select Charge Unit - monthly, per kWh, per kW" sqref="D15:D28 D30:D38 D40:D41 D43:D51 D57 D63">
      <formula1>"Monthly,per kWh,per kW"</formula1>
    </dataValidation>
  </dataValidations>
  <printOptions/>
  <pageMargins bottom="0.984251968503937" footer="0.0" header="0.0" left="0.7480314960629921" right="0.7480314960629921" top="0.984251968503937"/>
  <pageSetup orientation="landscape"/>
  <drawing r:id="rId2"/>
  <legacyDrawing r:id="rId3"/>
</worksheet>
</file>

<file path=xl/worksheets/sheet2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14.0" topLeftCell="A15" activePane="bottomLeft" state="frozen"/>
      <selection activeCell="B16" sqref="B16" pane="bottomLeft"/>
    </sheetView>
  </sheetViews>
  <sheetFormatPr customHeight="1" defaultColWidth="12.63" defaultRowHeight="15.0"/>
  <cols>
    <col customWidth="1" min="1" max="1" width="2.13"/>
    <col customWidth="1" min="2" max="2" width="26.38"/>
    <col customWidth="1" min="3" max="3" width="4.38"/>
    <col customWidth="1" min="4" max="4" width="11.38"/>
    <col customWidth="1" min="5" max="5" width="1.38"/>
    <col customWidth="1" min="6" max="6" width="9.38"/>
    <col customWidth="1" min="7" max="7" width="9.25"/>
    <col customWidth="1" min="8" max="8" width="12.25"/>
    <col customWidth="1" min="9" max="9" width="1.38"/>
    <col customWidth="1" min="10" max="11" width="9.25"/>
    <col customWidth="1" min="12" max="12" width="12.25"/>
    <col customWidth="1" min="13" max="13" width="1.38"/>
    <col customWidth="1" min="14" max="14" width="9.38"/>
    <col customWidth="1" min="15" max="15" width="10.0"/>
    <col customWidth="1" min="16" max="16" width="1.75"/>
    <col customWidth="1" min="17" max="18" width="9.25"/>
    <col customWidth="1" min="19" max="19" width="12.25"/>
    <col customWidth="1" min="20" max="20" width="0.38"/>
    <col customWidth="1" min="21" max="21" width="11.0"/>
    <col customWidth="1" min="22" max="22" width="10.0"/>
    <col customWidth="1" min="23" max="23" width="0.38"/>
    <col customWidth="1" min="24" max="25" width="9.25"/>
    <col customWidth="1" min="26" max="26" width="12.25"/>
    <col customWidth="1" min="27" max="27" width="0.38"/>
    <col customWidth="1" min="28" max="28" width="9.38"/>
    <col customWidth="1" min="29" max="29" width="10.0"/>
    <col customWidth="1" min="30" max="30" width="2.13"/>
    <col customWidth="1" min="31" max="31" width="10.38"/>
    <col customWidth="1" min="32" max="32" width="9.25"/>
    <col customWidth="1" min="33" max="33" width="12.25"/>
    <col customWidth="1" min="34" max="34" width="0.38"/>
    <col customWidth="1" min="35" max="35" width="9.38"/>
    <col customWidth="1" min="36" max="36" width="10.0"/>
    <col customWidth="1" min="37" max="37" width="2.75"/>
    <col customWidth="1" min="38" max="38" width="10.38"/>
    <col customWidth="1" min="39" max="39" width="9.25"/>
    <col customWidth="1" min="40" max="40" width="12.25"/>
    <col customWidth="1" min="41" max="41" width="1.25"/>
    <col customWidth="1" min="42" max="42" width="9.38"/>
    <col customWidth="1" min="43" max="43" width="10.0"/>
    <col customWidth="1" min="44" max="44" width="3.25"/>
    <col customWidth="1" min="45" max="46" width="12.38"/>
  </cols>
  <sheetData>
    <row r="1" ht="7.5" customHeight="1">
      <c r="A1" s="59"/>
      <c r="B1" s="59"/>
      <c r="C1" s="59"/>
      <c r="D1" s="59"/>
      <c r="E1" s="59"/>
      <c r="F1" s="59"/>
      <c r="G1" s="59"/>
      <c r="H1" s="59"/>
      <c r="I1" s="59"/>
      <c r="J1" s="59"/>
      <c r="K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row>
    <row r="2" ht="18.75" customHeight="1">
      <c r="A2" s="59"/>
      <c r="B2" s="59"/>
      <c r="C2" s="401"/>
      <c r="D2" s="401"/>
      <c r="E2" s="401"/>
      <c r="F2" s="401" t="s">
        <v>291</v>
      </c>
      <c r="G2" s="401"/>
      <c r="H2" s="401"/>
      <c r="I2" s="401"/>
      <c r="J2" s="401"/>
      <c r="K2" s="401"/>
      <c r="L2" s="401"/>
      <c r="M2" s="401"/>
      <c r="N2" s="401"/>
      <c r="O2" s="401"/>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row>
    <row r="3" ht="18.75" customHeight="1">
      <c r="A3" s="59"/>
      <c r="B3" s="59"/>
      <c r="C3" s="401"/>
      <c r="D3" s="401"/>
      <c r="E3" s="401"/>
      <c r="F3" s="401" t="s">
        <v>293</v>
      </c>
      <c r="G3" s="401"/>
      <c r="H3" s="401"/>
      <c r="I3" s="401"/>
      <c r="J3" s="401"/>
      <c r="K3" s="401"/>
      <c r="L3" s="401"/>
      <c r="M3" s="401"/>
      <c r="N3" s="401"/>
      <c r="O3" s="401"/>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row>
    <row r="4" ht="7.5" customHeight="1">
      <c r="A4" s="59"/>
      <c r="B4" s="59"/>
      <c r="C4" s="59"/>
      <c r="D4" s="59"/>
      <c r="E4" s="59"/>
      <c r="F4" s="59"/>
      <c r="G4" s="59"/>
      <c r="H4" s="59"/>
      <c r="I4" s="59"/>
      <c r="J4" s="59"/>
      <c r="K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row>
    <row r="5" ht="7.5" customHeight="1">
      <c r="A5" s="59"/>
      <c r="B5" s="59"/>
      <c r="C5" s="59"/>
      <c r="D5" s="59"/>
      <c r="E5" s="59"/>
      <c r="F5" s="59"/>
      <c r="G5" s="59"/>
      <c r="H5" s="59"/>
      <c r="I5" s="59"/>
      <c r="J5" s="59"/>
      <c r="K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row>
    <row r="6" ht="12.75" customHeight="1">
      <c r="A6" s="59"/>
      <c r="B6" s="350" t="s">
        <v>294</v>
      </c>
      <c r="C6" s="59"/>
      <c r="D6" s="539" t="s">
        <v>221</v>
      </c>
      <c r="E6" s="540"/>
      <c r="F6" s="540"/>
      <c r="G6" s="540"/>
      <c r="H6" s="540"/>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3"/>
      <c r="AT6" s="3"/>
    </row>
    <row r="7" ht="7.5" customHeight="1">
      <c r="A7" s="59"/>
      <c r="B7" s="408"/>
      <c r="C7" s="59"/>
      <c r="D7" s="409"/>
      <c r="E7" s="409"/>
      <c r="F7" s="409"/>
      <c r="G7" s="409"/>
      <c r="H7" s="409"/>
      <c r="I7" s="409"/>
      <c r="J7" s="409"/>
      <c r="K7" s="409"/>
      <c r="L7" s="409"/>
      <c r="M7" s="409"/>
      <c r="N7" s="409"/>
      <c r="O7" s="40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row>
    <row r="8" ht="12.75" customHeight="1">
      <c r="A8" s="59"/>
      <c r="B8" s="350" t="s">
        <v>295</v>
      </c>
      <c r="C8" s="59"/>
      <c r="D8" s="410" t="s">
        <v>375</v>
      </c>
      <c r="E8" s="409"/>
      <c r="F8" s="409"/>
      <c r="G8" s="409"/>
      <c r="H8" s="409"/>
      <c r="I8" s="409"/>
      <c r="J8" s="409"/>
      <c r="K8" s="409"/>
      <c r="L8" s="409"/>
      <c r="M8" s="409"/>
      <c r="N8" s="409"/>
      <c r="O8" s="40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row>
    <row r="9" ht="12.75" customHeight="1">
      <c r="A9" s="59"/>
      <c r="B9" s="408"/>
      <c r="C9" s="59"/>
      <c r="D9" s="337" t="s">
        <v>297</v>
      </c>
      <c r="E9" s="337"/>
      <c r="F9" s="411">
        <v>255500.0</v>
      </c>
      <c r="G9" s="337" t="s">
        <v>298</v>
      </c>
      <c r="H9" s="409"/>
      <c r="I9" s="409"/>
      <c r="J9" s="409"/>
      <c r="K9" s="409"/>
      <c r="L9" s="409"/>
      <c r="M9" s="409"/>
      <c r="N9" s="409"/>
      <c r="O9" s="40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row>
    <row r="10" ht="12.75" customHeight="1">
      <c r="A10" s="59"/>
      <c r="B10" s="59"/>
      <c r="C10" s="59"/>
      <c r="D10" s="59"/>
      <c r="E10" s="59"/>
      <c r="F10" s="411">
        <v>500.0</v>
      </c>
      <c r="G10" s="337" t="s">
        <v>376</v>
      </c>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row>
    <row r="11" ht="12.75" customHeight="1">
      <c r="A11" s="59"/>
      <c r="B11" s="59"/>
      <c r="C11" s="59"/>
      <c r="F11" s="412">
        <v>4.0</v>
      </c>
      <c r="G11" s="412"/>
      <c r="H11" s="412" t="str">
        <f>F12</f>
        <v>2025A</v>
      </c>
      <c r="I11" s="412"/>
      <c r="J11" s="412">
        <v>5.0</v>
      </c>
      <c r="K11" s="412"/>
      <c r="L11" s="412" t="str">
        <f>J12</f>
        <v>2026F</v>
      </c>
      <c r="M11" s="412"/>
      <c r="N11" s="412"/>
      <c r="O11" s="412" t="str">
        <f>L11&amp;"%"</f>
        <v>2026F%</v>
      </c>
      <c r="P11" s="412"/>
      <c r="Q11" s="412">
        <v>6.0</v>
      </c>
      <c r="R11" s="412"/>
      <c r="S11" s="412" t="str">
        <f>Q12</f>
        <v>2027F</v>
      </c>
      <c r="T11" s="412"/>
      <c r="U11" s="412"/>
      <c r="V11" s="412" t="str">
        <f>S11&amp;"%"</f>
        <v>2027F%</v>
      </c>
      <c r="W11" s="412"/>
      <c r="X11" s="412">
        <v>7.0</v>
      </c>
      <c r="Y11" s="412"/>
      <c r="Z11" s="412" t="str">
        <f>X12</f>
        <v>2028F</v>
      </c>
      <c r="AA11" s="412"/>
      <c r="AB11" s="412"/>
      <c r="AC11" s="412" t="str">
        <f>Z11&amp;"%"</f>
        <v>2028F%</v>
      </c>
      <c r="AD11" s="412"/>
      <c r="AE11" s="412">
        <v>8.0</v>
      </c>
      <c r="AF11" s="412"/>
      <c r="AG11" s="412" t="str">
        <f>AE12</f>
        <v>2029F</v>
      </c>
      <c r="AH11" s="412"/>
      <c r="AI11" s="412"/>
      <c r="AJ11" s="412" t="str">
        <f>AG11&amp;"%"</f>
        <v>2029F%</v>
      </c>
      <c r="AK11" s="412"/>
      <c r="AL11" s="412">
        <v>9.0</v>
      </c>
      <c r="AM11" s="412"/>
      <c r="AN11" s="412" t="str">
        <f>AL12</f>
        <v>2030F</v>
      </c>
      <c r="AO11" s="412"/>
      <c r="AP11" s="412"/>
      <c r="AQ11" s="412" t="str">
        <f>AN11&amp;"%"</f>
        <v>2030F%</v>
      </c>
      <c r="AR11" s="412"/>
    </row>
    <row r="12" ht="12.75" customHeight="1">
      <c r="A12" s="59"/>
      <c r="B12" s="59"/>
      <c r="C12" s="59"/>
      <c r="D12" s="337"/>
      <c r="E12" s="337"/>
      <c r="F12" s="413" t="s">
        <v>1</v>
      </c>
      <c r="G12" s="46"/>
      <c r="H12" s="47"/>
      <c r="I12" s="59"/>
      <c r="J12" s="413" t="s">
        <v>2</v>
      </c>
      <c r="K12" s="46"/>
      <c r="L12" s="47"/>
      <c r="M12" s="59"/>
      <c r="N12" s="414" t="str">
        <f>"Impact "&amp;F12&amp;" vs "&amp;J12</f>
        <v>Impact 2025A vs 2026F</v>
      </c>
      <c r="O12" s="47"/>
      <c r="P12" s="59"/>
      <c r="Q12" s="413" t="s">
        <v>3</v>
      </c>
      <c r="R12" s="46"/>
      <c r="S12" s="47"/>
      <c r="T12" s="59"/>
      <c r="U12" s="414" t="str">
        <f>"Impact "&amp;J12&amp;" vs "&amp;Q12</f>
        <v>Impact 2026F vs 2027F</v>
      </c>
      <c r="V12" s="47"/>
      <c r="W12" s="59"/>
      <c r="X12" s="413" t="s">
        <v>4</v>
      </c>
      <c r="Y12" s="46"/>
      <c r="Z12" s="47"/>
      <c r="AA12" s="59"/>
      <c r="AB12" s="414" t="str">
        <f>"Impact "&amp;Q12&amp;" vs "&amp;X12</f>
        <v>Impact 2027F vs 2028F</v>
      </c>
      <c r="AC12" s="47"/>
      <c r="AD12" s="59"/>
      <c r="AE12" s="413" t="s">
        <v>5</v>
      </c>
      <c r="AF12" s="46"/>
      <c r="AG12" s="47"/>
      <c r="AH12" s="59"/>
      <c r="AI12" s="414" t="str">
        <f>"Impact "&amp;X12&amp;" vs "&amp;AE12</f>
        <v>Impact 2028F vs 2029F</v>
      </c>
      <c r="AJ12" s="47"/>
      <c r="AK12" s="59"/>
      <c r="AL12" s="413" t="s">
        <v>6</v>
      </c>
      <c r="AM12" s="46"/>
      <c r="AN12" s="47"/>
      <c r="AO12" s="59"/>
      <c r="AP12" s="414" t="str">
        <f>"Impact "&amp;AE12&amp;" vs "&amp;AL12</f>
        <v>Impact 2029F vs 2030F</v>
      </c>
      <c r="AQ12" s="47"/>
      <c r="AR12" s="340"/>
    </row>
    <row r="13" ht="12.75" customHeight="1">
      <c r="A13" s="59"/>
      <c r="B13" s="59"/>
      <c r="C13" s="59"/>
      <c r="D13" s="415" t="s">
        <v>299</v>
      </c>
      <c r="E13" s="340"/>
      <c r="F13" s="416" t="s">
        <v>300</v>
      </c>
      <c r="G13" s="416" t="s">
        <v>301</v>
      </c>
      <c r="H13" s="418" t="s">
        <v>302</v>
      </c>
      <c r="I13" s="59"/>
      <c r="J13" s="416" t="s">
        <v>300</v>
      </c>
      <c r="K13" s="417" t="s">
        <v>301</v>
      </c>
      <c r="L13" s="418" t="s">
        <v>302</v>
      </c>
      <c r="M13" s="59"/>
      <c r="N13" s="419" t="s">
        <v>303</v>
      </c>
      <c r="O13" s="420" t="s">
        <v>304</v>
      </c>
      <c r="P13" s="59"/>
      <c r="Q13" s="416" t="s">
        <v>300</v>
      </c>
      <c r="R13" s="417" t="s">
        <v>301</v>
      </c>
      <c r="S13" s="418" t="s">
        <v>302</v>
      </c>
      <c r="T13" s="59"/>
      <c r="U13" s="419" t="s">
        <v>303</v>
      </c>
      <c r="V13" s="420" t="s">
        <v>304</v>
      </c>
      <c r="W13" s="59"/>
      <c r="X13" s="416" t="s">
        <v>300</v>
      </c>
      <c r="Y13" s="417" t="s">
        <v>301</v>
      </c>
      <c r="Z13" s="418" t="s">
        <v>302</v>
      </c>
      <c r="AA13" s="59"/>
      <c r="AB13" s="419" t="s">
        <v>303</v>
      </c>
      <c r="AC13" s="420" t="s">
        <v>304</v>
      </c>
      <c r="AD13" s="59"/>
      <c r="AE13" s="416" t="s">
        <v>300</v>
      </c>
      <c r="AF13" s="417" t="s">
        <v>301</v>
      </c>
      <c r="AG13" s="418" t="s">
        <v>302</v>
      </c>
      <c r="AH13" s="59"/>
      <c r="AI13" s="419" t="s">
        <v>303</v>
      </c>
      <c r="AJ13" s="420" t="s">
        <v>304</v>
      </c>
      <c r="AK13" s="59"/>
      <c r="AL13" s="416" t="s">
        <v>300</v>
      </c>
      <c r="AM13" s="417" t="s">
        <v>301</v>
      </c>
      <c r="AN13" s="418" t="s">
        <v>302</v>
      </c>
      <c r="AO13" s="59"/>
      <c r="AP13" s="419" t="s">
        <v>303</v>
      </c>
      <c r="AQ13" s="420" t="s">
        <v>304</v>
      </c>
      <c r="AR13" s="415"/>
    </row>
    <row r="14" ht="12.75" customHeight="1">
      <c r="A14" s="59"/>
      <c r="B14" s="59"/>
      <c r="C14" s="59"/>
      <c r="E14" s="340"/>
      <c r="F14" s="421" t="s">
        <v>305</v>
      </c>
      <c r="G14" s="517"/>
      <c r="H14" s="423" t="s">
        <v>305</v>
      </c>
      <c r="I14" s="59"/>
      <c r="J14" s="421" t="s">
        <v>305</v>
      </c>
      <c r="K14" s="422"/>
      <c r="L14" s="423" t="s">
        <v>305</v>
      </c>
      <c r="M14" s="59"/>
      <c r="N14" s="424"/>
      <c r="O14" s="425"/>
      <c r="P14" s="59"/>
      <c r="Q14" s="421" t="s">
        <v>305</v>
      </c>
      <c r="R14" s="422"/>
      <c r="S14" s="423" t="s">
        <v>305</v>
      </c>
      <c r="T14" s="59"/>
      <c r="U14" s="424"/>
      <c r="V14" s="425"/>
      <c r="W14" s="59"/>
      <c r="X14" s="421" t="s">
        <v>305</v>
      </c>
      <c r="Y14" s="422"/>
      <c r="Z14" s="423" t="s">
        <v>305</v>
      </c>
      <c r="AA14" s="59"/>
      <c r="AB14" s="424"/>
      <c r="AC14" s="425"/>
      <c r="AD14" s="59"/>
      <c r="AE14" s="421" t="s">
        <v>305</v>
      </c>
      <c r="AF14" s="422"/>
      <c r="AG14" s="423" t="s">
        <v>305</v>
      </c>
      <c r="AH14" s="59"/>
      <c r="AI14" s="424"/>
      <c r="AJ14" s="425"/>
      <c r="AK14" s="59"/>
      <c r="AL14" s="421" t="s">
        <v>305</v>
      </c>
      <c r="AM14" s="422"/>
      <c r="AN14" s="423" t="s">
        <v>305</v>
      </c>
      <c r="AO14" s="59"/>
      <c r="AP14" s="424"/>
      <c r="AQ14" s="425"/>
      <c r="AR14" s="415"/>
    </row>
    <row r="15" ht="12.75" customHeight="1">
      <c r="A15" s="59"/>
      <c r="B15" s="351" t="s">
        <v>218</v>
      </c>
      <c r="C15" s="426" t="str">
        <f t="shared" ref="C15:C28" si="1">D$6&amp;"."&amp;B15</f>
        <v>General Service 50 to 1,499 KW.Monthly Service Charge</v>
      </c>
      <c r="D15" s="427" t="s">
        <v>306</v>
      </c>
      <c r="E15" s="351"/>
      <c r="F15" s="428">
        <f>VLOOKUP($C15,'Proposed Rates'!$B:$J,F$11,FALSE)</f>
        <v>200</v>
      </c>
      <c r="G15" s="446">
        <f t="shared" ref="G15:G28" si="2">IF($D15="Monthly",1,IF($D15="per KW",$F$10,IF($D15="per kWh",$F$9,0)))</f>
        <v>1</v>
      </c>
      <c r="H15" s="431">
        <f t="shared" ref="H15:H28" si="3">G15*F15</f>
        <v>200</v>
      </c>
      <c r="I15" s="80"/>
      <c r="J15" s="428">
        <f>VLOOKUP($C15,'Proposed Rates'!$B:$J,J$11,FALSE)</f>
        <v>200</v>
      </c>
      <c r="K15" s="446">
        <f t="shared" ref="K15:K28" si="4">IF($D15="Monthly",1,IF($D15="per KW",$F$10,IF($D15="per kWh",$F$9,0)))</f>
        <v>1</v>
      </c>
      <c r="L15" s="431">
        <f t="shared" ref="L15:L28" si="5">K15*J15</f>
        <v>200</v>
      </c>
      <c r="M15" s="80"/>
      <c r="N15" s="432">
        <f t="shared" ref="N15:N46" si="6">L15-H15</f>
        <v>0</v>
      </c>
      <c r="O15" s="433">
        <f t="shared" ref="O15:O46" si="7">IF((H15)=0,"",(N15/H15))</f>
        <v>0</v>
      </c>
      <c r="P15" s="59"/>
      <c r="Q15" s="428">
        <f>VLOOKUP($C15,'Proposed Rates'!$B:$J,Q$11,FALSE)</f>
        <v>200</v>
      </c>
      <c r="R15" s="446">
        <f t="shared" ref="R15:R28" si="8">IF($D15="Monthly",1,IF($D15="per KW",$F$10,IF($D15="per kWh",$F$9,0)))</f>
        <v>1</v>
      </c>
      <c r="S15" s="431">
        <f t="shared" ref="S15:S28" si="9">R15*Q15</f>
        <v>200</v>
      </c>
      <c r="T15" s="80"/>
      <c r="U15" s="432">
        <f t="shared" ref="U15:U46" si="10">S15-L15</f>
        <v>0</v>
      </c>
      <c r="V15" s="433">
        <f t="shared" ref="V15:V46" si="11">IF((L15)=0,"",(U15/L15))</f>
        <v>0</v>
      </c>
      <c r="W15" s="59"/>
      <c r="X15" s="428">
        <f>VLOOKUP($C15,'Proposed Rates'!$B:$J,X$11,FALSE)</f>
        <v>200</v>
      </c>
      <c r="Y15" s="446">
        <f t="shared" ref="Y15:Y28" si="12">IF($D15="Monthly",1,IF($D15="per KW",$F$10,IF($D15="per kWh",$F$9,0)))</f>
        <v>1</v>
      </c>
      <c r="Z15" s="431">
        <f t="shared" ref="Z15:Z28" si="13">Y15*X15</f>
        <v>200</v>
      </c>
      <c r="AA15" s="80"/>
      <c r="AB15" s="432">
        <f t="shared" ref="AB15:AB46" si="14">Z15-S15</f>
        <v>0</v>
      </c>
      <c r="AC15" s="433">
        <f t="shared" ref="AC15:AC46" si="15">IF((S15)=0,"",(AB15/S15))</f>
        <v>0</v>
      </c>
      <c r="AD15" s="59"/>
      <c r="AE15" s="428">
        <f>VLOOKUP($C15,'Proposed Rates'!$B:$J,AE$11,FALSE)</f>
        <v>200</v>
      </c>
      <c r="AF15" s="446">
        <f t="shared" ref="AF15:AF28" si="16">IF($D15="Monthly",1,IF($D15="per KW",$F$10,IF($D15="per kWh",$F$9,0)))</f>
        <v>1</v>
      </c>
      <c r="AG15" s="431">
        <f t="shared" ref="AG15:AG28" si="17">AF15*AE15</f>
        <v>200</v>
      </c>
      <c r="AH15" s="80"/>
      <c r="AI15" s="432">
        <f t="shared" ref="AI15:AI46" si="18">AG15-Z15</f>
        <v>0</v>
      </c>
      <c r="AJ15" s="433">
        <f t="shared" ref="AJ15:AJ46" si="19">IF((Z15)=0,"",(AI15/Z15))</f>
        <v>0</v>
      </c>
      <c r="AK15" s="59"/>
      <c r="AL15" s="428">
        <f>VLOOKUP($C15,'Proposed Rates'!$B:$J,AL$11,FALSE)</f>
        <v>200</v>
      </c>
      <c r="AM15" s="446">
        <f t="shared" ref="AM15:AM28" si="20">IF($D15="Monthly",1,IF($D15="per KW",$F$10,IF($D15="per kWh",$F$9,0)))</f>
        <v>1</v>
      </c>
      <c r="AN15" s="431">
        <f t="shared" ref="AN15:AN28" si="21">AM15*AL15</f>
        <v>200</v>
      </c>
      <c r="AO15" s="80"/>
      <c r="AP15" s="432">
        <f t="shared" ref="AP15:AP46" si="22">AN15-AG15</f>
        <v>0</v>
      </c>
      <c r="AQ15" s="433">
        <f t="shared" ref="AQ15:AQ46" si="23">IF((AG15)=0,"",(AP15/AG15))</f>
        <v>0</v>
      </c>
      <c r="AR15" s="434"/>
    </row>
    <row r="16" ht="12.75" customHeight="1">
      <c r="A16" s="59"/>
      <c r="B16" s="351" t="s">
        <v>307</v>
      </c>
      <c r="C16" s="426" t="str">
        <f t="shared" si="1"/>
        <v>General Service 50 to 1,499 KW.Smart Meter Rate Adder</v>
      </c>
      <c r="D16" s="427" t="s">
        <v>306</v>
      </c>
      <c r="E16" s="351"/>
      <c r="F16" s="428">
        <f>IFERROR(VLOOKUP($C16,'Proposed Rates'!$B:$J,F$11,FALSE),0)</f>
        <v>0</v>
      </c>
      <c r="G16" s="446">
        <f t="shared" si="2"/>
        <v>1</v>
      </c>
      <c r="H16" s="431">
        <f t="shared" si="3"/>
        <v>0</v>
      </c>
      <c r="I16" s="80"/>
      <c r="J16" s="428">
        <f>IFERROR(VLOOKUP($C16,'Proposed Rates'!$B:$J,J$11,FALSE),0)</f>
        <v>0</v>
      </c>
      <c r="K16" s="446">
        <f t="shared" si="4"/>
        <v>1</v>
      </c>
      <c r="L16" s="431">
        <f t="shared" si="5"/>
        <v>0</v>
      </c>
      <c r="M16" s="80"/>
      <c r="N16" s="432">
        <f t="shared" si="6"/>
        <v>0</v>
      </c>
      <c r="O16" s="433" t="str">
        <f t="shared" si="7"/>
        <v/>
      </c>
      <c r="P16" s="59"/>
      <c r="Q16" s="428">
        <f>IFERROR(VLOOKUP($C16,'Proposed Rates'!$B:$J,Q$11,FALSE),0)</f>
        <v>0</v>
      </c>
      <c r="R16" s="446">
        <f t="shared" si="8"/>
        <v>1</v>
      </c>
      <c r="S16" s="431">
        <f t="shared" si="9"/>
        <v>0</v>
      </c>
      <c r="T16" s="80"/>
      <c r="U16" s="432">
        <f t="shared" si="10"/>
        <v>0</v>
      </c>
      <c r="V16" s="433" t="str">
        <f t="shared" si="11"/>
        <v/>
      </c>
      <c r="W16" s="59"/>
      <c r="X16" s="428">
        <f>IFERROR(VLOOKUP($C16,'Proposed Rates'!$B:$J,X$11,FALSE),0)</f>
        <v>0</v>
      </c>
      <c r="Y16" s="446">
        <f t="shared" si="12"/>
        <v>1</v>
      </c>
      <c r="Z16" s="431">
        <f t="shared" si="13"/>
        <v>0</v>
      </c>
      <c r="AA16" s="80"/>
      <c r="AB16" s="432">
        <f t="shared" si="14"/>
        <v>0</v>
      </c>
      <c r="AC16" s="433" t="str">
        <f t="shared" si="15"/>
        <v/>
      </c>
      <c r="AD16" s="59"/>
      <c r="AE16" s="428">
        <f>IFERROR(VLOOKUP($C16,'Proposed Rates'!$B:$J,AE$11,FALSE),0)</f>
        <v>0</v>
      </c>
      <c r="AF16" s="446">
        <f t="shared" si="16"/>
        <v>1</v>
      </c>
      <c r="AG16" s="431">
        <f t="shared" si="17"/>
        <v>0</v>
      </c>
      <c r="AH16" s="80"/>
      <c r="AI16" s="432">
        <f t="shared" si="18"/>
        <v>0</v>
      </c>
      <c r="AJ16" s="433" t="str">
        <f t="shared" si="19"/>
        <v/>
      </c>
      <c r="AK16" s="59"/>
      <c r="AL16" s="428">
        <f>IFERROR(VLOOKUP($C16,'Proposed Rates'!$B:$J,AL$11,FALSE),0)</f>
        <v>0</v>
      </c>
      <c r="AM16" s="446">
        <f t="shared" si="20"/>
        <v>1</v>
      </c>
      <c r="AN16" s="431">
        <f t="shared" si="21"/>
        <v>0</v>
      </c>
      <c r="AO16" s="80"/>
      <c r="AP16" s="432">
        <f t="shared" si="22"/>
        <v>0</v>
      </c>
      <c r="AQ16" s="433" t="str">
        <f t="shared" si="23"/>
        <v/>
      </c>
      <c r="AR16" s="434"/>
    </row>
    <row r="17" ht="12.75" customHeight="1">
      <c r="A17" s="59"/>
      <c r="B17" s="435" t="str">
        <f>'Proposed Rates'!C115</f>
        <v>Rate Rider Calculation for PILs</v>
      </c>
      <c r="C17" s="426" t="str">
        <f t="shared" si="1"/>
        <v>General Service 50 to 1,499 KW.Rate Rider Calculation for PILs</v>
      </c>
      <c r="D17" s="427" t="s">
        <v>377</v>
      </c>
      <c r="E17" s="351"/>
      <c r="F17" s="428" t="str">
        <f>IFERROR(VLOOKUP($C17,'Proposed Rates'!$B:$J,F$11,FALSE),0)</f>
        <v/>
      </c>
      <c r="G17" s="446">
        <f t="shared" si="2"/>
        <v>500</v>
      </c>
      <c r="H17" s="431">
        <f t="shared" si="3"/>
        <v>0</v>
      </c>
      <c r="I17" s="80"/>
      <c r="J17" s="428" t="str">
        <f>IFERROR(VLOOKUP($C17,'Proposed Rates'!$B:$J,J$11,FALSE),0)</f>
        <v/>
      </c>
      <c r="K17" s="446">
        <f t="shared" si="4"/>
        <v>500</v>
      </c>
      <c r="L17" s="431">
        <f t="shared" si="5"/>
        <v>0</v>
      </c>
      <c r="M17" s="80"/>
      <c r="N17" s="432">
        <f t="shared" si="6"/>
        <v>0</v>
      </c>
      <c r="O17" s="433" t="str">
        <f t="shared" si="7"/>
        <v/>
      </c>
      <c r="P17" s="59"/>
      <c r="Q17" s="428" t="str">
        <f>IFERROR(VLOOKUP($C17,'Proposed Rates'!$B:$J,Q$11,FALSE),0)</f>
        <v/>
      </c>
      <c r="R17" s="446">
        <f t="shared" si="8"/>
        <v>500</v>
      </c>
      <c r="S17" s="431">
        <f t="shared" si="9"/>
        <v>0</v>
      </c>
      <c r="T17" s="80"/>
      <c r="U17" s="432">
        <f t="shared" si="10"/>
        <v>0</v>
      </c>
      <c r="V17" s="433" t="str">
        <f t="shared" si="11"/>
        <v/>
      </c>
      <c r="W17" s="59"/>
      <c r="X17" s="428" t="str">
        <f>IFERROR(VLOOKUP($C17,'Proposed Rates'!$B:$J,X$11,FALSE),0)</f>
        <v/>
      </c>
      <c r="Y17" s="446">
        <f t="shared" si="12"/>
        <v>500</v>
      </c>
      <c r="Z17" s="431">
        <f t="shared" si="13"/>
        <v>0</v>
      </c>
      <c r="AA17" s="80"/>
      <c r="AB17" s="432">
        <f t="shared" si="14"/>
        <v>0</v>
      </c>
      <c r="AC17" s="433" t="str">
        <f t="shared" si="15"/>
        <v/>
      </c>
      <c r="AD17" s="59"/>
      <c r="AE17" s="428" t="str">
        <f>IFERROR(VLOOKUP($C17,'Proposed Rates'!$B:$J,AE$11,FALSE),0)</f>
        <v/>
      </c>
      <c r="AF17" s="446">
        <f t="shared" si="16"/>
        <v>500</v>
      </c>
      <c r="AG17" s="431">
        <f t="shared" si="17"/>
        <v>0</v>
      </c>
      <c r="AH17" s="80"/>
      <c r="AI17" s="432">
        <f t="shared" si="18"/>
        <v>0</v>
      </c>
      <c r="AJ17" s="433" t="str">
        <f t="shared" si="19"/>
        <v/>
      </c>
      <c r="AK17" s="59"/>
      <c r="AL17" s="428" t="str">
        <f>IFERROR(VLOOKUP($C17,'Proposed Rates'!$B:$J,AL$11,FALSE),0)</f>
        <v/>
      </c>
      <c r="AM17" s="446">
        <f t="shared" si="20"/>
        <v>500</v>
      </c>
      <c r="AN17" s="431">
        <f t="shared" si="21"/>
        <v>0</v>
      </c>
      <c r="AO17" s="80"/>
      <c r="AP17" s="432">
        <f t="shared" si="22"/>
        <v>0</v>
      </c>
      <c r="AQ17" s="433" t="str">
        <f t="shared" si="23"/>
        <v/>
      </c>
      <c r="AR17" s="434"/>
    </row>
    <row r="18" ht="12.75" customHeight="1">
      <c r="A18" s="59"/>
      <c r="B18" s="435" t="str">
        <f>'Proposed Rates'!C128</f>
        <v>Rate Rider Calculation for Generic</v>
      </c>
      <c r="C18" s="426" t="str">
        <f t="shared" si="1"/>
        <v>General Service 50 to 1,499 KW.Rate Rider Calculation for Generic</v>
      </c>
      <c r="D18" s="427" t="s">
        <v>377</v>
      </c>
      <c r="E18" s="351"/>
      <c r="F18" s="428" t="str">
        <f>IFERROR(VLOOKUP($C18,'Proposed Rates'!$B:$J,F$11,FALSE),0)</f>
        <v/>
      </c>
      <c r="G18" s="446">
        <f t="shared" si="2"/>
        <v>500</v>
      </c>
      <c r="H18" s="431">
        <f t="shared" si="3"/>
        <v>0</v>
      </c>
      <c r="I18" s="80"/>
      <c r="J18" s="428" t="str">
        <f>IFERROR(VLOOKUP($C18,'Proposed Rates'!$B:$J,J$11,FALSE),0)</f>
        <v/>
      </c>
      <c r="K18" s="446">
        <f t="shared" si="4"/>
        <v>500</v>
      </c>
      <c r="L18" s="431">
        <f t="shared" si="5"/>
        <v>0</v>
      </c>
      <c r="M18" s="80"/>
      <c r="N18" s="432">
        <f t="shared" si="6"/>
        <v>0</v>
      </c>
      <c r="O18" s="433" t="str">
        <f t="shared" si="7"/>
        <v/>
      </c>
      <c r="P18" s="59"/>
      <c r="Q18" s="428" t="str">
        <f>IFERROR(VLOOKUP($C18,'Proposed Rates'!$B:$J,Q$11,FALSE),0)</f>
        <v/>
      </c>
      <c r="R18" s="446">
        <f t="shared" si="8"/>
        <v>500</v>
      </c>
      <c r="S18" s="431">
        <f t="shared" si="9"/>
        <v>0</v>
      </c>
      <c r="T18" s="80"/>
      <c r="U18" s="432">
        <f t="shared" si="10"/>
        <v>0</v>
      </c>
      <c r="V18" s="433" t="str">
        <f t="shared" si="11"/>
        <v/>
      </c>
      <c r="W18" s="59"/>
      <c r="X18" s="428" t="str">
        <f>IFERROR(VLOOKUP($C18,'Proposed Rates'!$B:$J,X$11,FALSE),0)</f>
        <v/>
      </c>
      <c r="Y18" s="446">
        <f t="shared" si="12"/>
        <v>500</v>
      </c>
      <c r="Z18" s="431">
        <f t="shared" si="13"/>
        <v>0</v>
      </c>
      <c r="AA18" s="80"/>
      <c r="AB18" s="432">
        <f t="shared" si="14"/>
        <v>0</v>
      </c>
      <c r="AC18" s="433" t="str">
        <f t="shared" si="15"/>
        <v/>
      </c>
      <c r="AD18" s="59"/>
      <c r="AE18" s="428" t="str">
        <f>IFERROR(VLOOKUP($C18,'Proposed Rates'!$B:$J,AE$11,FALSE),0)</f>
        <v/>
      </c>
      <c r="AF18" s="446">
        <f t="shared" si="16"/>
        <v>500</v>
      </c>
      <c r="AG18" s="431">
        <f t="shared" si="17"/>
        <v>0</v>
      </c>
      <c r="AH18" s="80"/>
      <c r="AI18" s="432">
        <f t="shared" si="18"/>
        <v>0</v>
      </c>
      <c r="AJ18" s="433" t="str">
        <f t="shared" si="19"/>
        <v/>
      </c>
      <c r="AK18" s="59"/>
      <c r="AL18" s="428" t="str">
        <f>IFERROR(VLOOKUP($C18,'Proposed Rates'!$B:$J,AL$11,FALSE),0)</f>
        <v/>
      </c>
      <c r="AM18" s="446">
        <f t="shared" si="20"/>
        <v>500</v>
      </c>
      <c r="AN18" s="431">
        <f t="shared" si="21"/>
        <v>0</v>
      </c>
      <c r="AO18" s="80"/>
      <c r="AP18" s="432">
        <f t="shared" si="22"/>
        <v>0</v>
      </c>
      <c r="AQ18" s="433" t="str">
        <f t="shared" si="23"/>
        <v/>
      </c>
      <c r="AR18" s="434"/>
    </row>
    <row r="19" ht="12.75" customHeight="1">
      <c r="A19" s="59"/>
      <c r="B19" s="351" t="s">
        <v>116</v>
      </c>
      <c r="C19" s="426" t="str">
        <f t="shared" si="1"/>
        <v>General Service 50 to 1,499 KW.Distribution Volumetric Rate</v>
      </c>
      <c r="D19" s="427" t="s">
        <v>377</v>
      </c>
      <c r="E19" s="351"/>
      <c r="F19" s="445">
        <f>IFERROR(VLOOKUP($C19,'Proposed Rates'!$B:$J,F$11,FALSE),0)</f>
        <v>6.5553</v>
      </c>
      <c r="G19" s="446">
        <f t="shared" si="2"/>
        <v>500</v>
      </c>
      <c r="H19" s="431">
        <f t="shared" si="3"/>
        <v>3277.65</v>
      </c>
      <c r="I19" s="80"/>
      <c r="J19" s="445">
        <f>IFERROR(VLOOKUP($C19,'Proposed Rates'!$B:$J,J$11,FALSE),0)</f>
        <v>8.0301</v>
      </c>
      <c r="K19" s="446">
        <f t="shared" si="4"/>
        <v>500</v>
      </c>
      <c r="L19" s="431">
        <f t="shared" si="5"/>
        <v>4015.05</v>
      </c>
      <c r="M19" s="80"/>
      <c r="N19" s="432">
        <f t="shared" si="6"/>
        <v>737.4</v>
      </c>
      <c r="O19" s="433">
        <f t="shared" si="7"/>
        <v>0.2249782619</v>
      </c>
      <c r="P19" s="59"/>
      <c r="Q19" s="445">
        <f>IFERROR(VLOOKUP($C19,'Proposed Rates'!$B:$J,Q$11,FALSE),0)</f>
        <v>8.6812</v>
      </c>
      <c r="R19" s="446">
        <f t="shared" si="8"/>
        <v>500</v>
      </c>
      <c r="S19" s="431">
        <f t="shared" si="9"/>
        <v>4340.6</v>
      </c>
      <c r="T19" s="80"/>
      <c r="U19" s="432">
        <f t="shared" si="10"/>
        <v>325.55</v>
      </c>
      <c r="V19" s="433">
        <f t="shared" si="11"/>
        <v>0.08108242737</v>
      </c>
      <c r="W19" s="59"/>
      <c r="X19" s="445">
        <f>IFERROR(VLOOKUP($C19,'Proposed Rates'!$B:$J,X$11,FALSE),0)</f>
        <v>9.5341</v>
      </c>
      <c r="Y19" s="446">
        <f t="shared" si="12"/>
        <v>500</v>
      </c>
      <c r="Z19" s="431">
        <f t="shared" si="13"/>
        <v>4767.05</v>
      </c>
      <c r="AA19" s="80"/>
      <c r="AB19" s="432">
        <f t="shared" si="14"/>
        <v>426.45</v>
      </c>
      <c r="AC19" s="433">
        <f t="shared" si="15"/>
        <v>0.09824678616</v>
      </c>
      <c r="AD19" s="59"/>
      <c r="AE19" s="445">
        <f>IFERROR(VLOOKUP($C19,'Proposed Rates'!$B:$J,AE$11,FALSE),0)</f>
        <v>10.1539</v>
      </c>
      <c r="AF19" s="446">
        <f t="shared" si="16"/>
        <v>500</v>
      </c>
      <c r="AG19" s="431">
        <f t="shared" si="17"/>
        <v>5076.95</v>
      </c>
      <c r="AH19" s="80"/>
      <c r="AI19" s="432">
        <f t="shared" si="18"/>
        <v>309.9</v>
      </c>
      <c r="AJ19" s="433">
        <f t="shared" si="19"/>
        <v>0.06500875804</v>
      </c>
      <c r="AK19" s="59"/>
      <c r="AL19" s="445">
        <f>IFERROR(VLOOKUP($C19,'Proposed Rates'!$B:$J,AL$11,FALSE),0)</f>
        <v>10.7684</v>
      </c>
      <c r="AM19" s="446">
        <f t="shared" si="20"/>
        <v>500</v>
      </c>
      <c r="AN19" s="431">
        <f t="shared" si="21"/>
        <v>5384.2</v>
      </c>
      <c r="AO19" s="80"/>
      <c r="AP19" s="432">
        <f t="shared" si="22"/>
        <v>307.25</v>
      </c>
      <c r="AQ19" s="433">
        <f t="shared" si="23"/>
        <v>0.06051861846</v>
      </c>
      <c r="AR19" s="434"/>
    </row>
    <row r="20" ht="12.75" customHeight="1">
      <c r="A20" s="59"/>
      <c r="B20" s="351" t="s">
        <v>309</v>
      </c>
      <c r="C20" s="426" t="str">
        <f t="shared" si="1"/>
        <v>General Service 50 to 1,499 KW.Smart Meter Disposition Rider</v>
      </c>
      <c r="D20" s="427" t="s">
        <v>308</v>
      </c>
      <c r="E20" s="351"/>
      <c r="F20" s="428">
        <f>IFERROR(VLOOKUP($C20,'Proposed Rates'!$B:$J,F$11,FALSE),0)</f>
        <v>0</v>
      </c>
      <c r="G20" s="446">
        <f t="shared" si="2"/>
        <v>255500</v>
      </c>
      <c r="H20" s="431">
        <f t="shared" si="3"/>
        <v>0</v>
      </c>
      <c r="I20" s="80"/>
      <c r="J20" s="428">
        <f>IFERROR(VLOOKUP($C20,'Proposed Rates'!$B:$J,J$11,FALSE),0)</f>
        <v>0</v>
      </c>
      <c r="K20" s="446">
        <f t="shared" si="4"/>
        <v>255500</v>
      </c>
      <c r="L20" s="431">
        <f t="shared" si="5"/>
        <v>0</v>
      </c>
      <c r="M20" s="80"/>
      <c r="N20" s="432">
        <f t="shared" si="6"/>
        <v>0</v>
      </c>
      <c r="O20" s="433" t="str">
        <f t="shared" si="7"/>
        <v/>
      </c>
      <c r="P20" s="59"/>
      <c r="Q20" s="428">
        <f>IFERROR(VLOOKUP($C20,'Proposed Rates'!$B:$J,Q$11,FALSE),0)</f>
        <v>0</v>
      </c>
      <c r="R20" s="446">
        <f t="shared" si="8"/>
        <v>255500</v>
      </c>
      <c r="S20" s="431">
        <f t="shared" si="9"/>
        <v>0</v>
      </c>
      <c r="T20" s="80"/>
      <c r="U20" s="432">
        <f t="shared" si="10"/>
        <v>0</v>
      </c>
      <c r="V20" s="433" t="str">
        <f t="shared" si="11"/>
        <v/>
      </c>
      <c r="W20" s="59"/>
      <c r="X20" s="428">
        <f>IFERROR(VLOOKUP($C20,'Proposed Rates'!$B:$J,X$11,FALSE),0)</f>
        <v>0</v>
      </c>
      <c r="Y20" s="446">
        <f t="shared" si="12"/>
        <v>255500</v>
      </c>
      <c r="Z20" s="431">
        <f t="shared" si="13"/>
        <v>0</v>
      </c>
      <c r="AA20" s="80"/>
      <c r="AB20" s="432">
        <f t="shared" si="14"/>
        <v>0</v>
      </c>
      <c r="AC20" s="433" t="str">
        <f t="shared" si="15"/>
        <v/>
      </c>
      <c r="AD20" s="59"/>
      <c r="AE20" s="428">
        <f>IFERROR(VLOOKUP($C20,'Proposed Rates'!$B:$J,AE$11,FALSE),0)</f>
        <v>0</v>
      </c>
      <c r="AF20" s="446">
        <f t="shared" si="16"/>
        <v>255500</v>
      </c>
      <c r="AG20" s="431">
        <f t="shared" si="17"/>
        <v>0</v>
      </c>
      <c r="AH20" s="80"/>
      <c r="AI20" s="432">
        <f t="shared" si="18"/>
        <v>0</v>
      </c>
      <c r="AJ20" s="433" t="str">
        <f t="shared" si="19"/>
        <v/>
      </c>
      <c r="AK20" s="59"/>
      <c r="AL20" s="428">
        <f>IFERROR(VLOOKUP($C20,'Proposed Rates'!$B:$J,AL$11,FALSE),0)</f>
        <v>0</v>
      </c>
      <c r="AM20" s="446">
        <f t="shared" si="20"/>
        <v>255500</v>
      </c>
      <c r="AN20" s="431">
        <f t="shared" si="21"/>
        <v>0</v>
      </c>
      <c r="AO20" s="80"/>
      <c r="AP20" s="432">
        <f t="shared" si="22"/>
        <v>0</v>
      </c>
      <c r="AQ20" s="433" t="str">
        <f t="shared" si="23"/>
        <v/>
      </c>
      <c r="AR20" s="434"/>
    </row>
    <row r="21" ht="12.75" customHeight="1">
      <c r="A21" s="59"/>
      <c r="B21" s="351" t="s">
        <v>241</v>
      </c>
      <c r="C21" s="426" t="str">
        <f t="shared" si="1"/>
        <v>General Service 50 to 1,499 KW.LRAM Rate Rider</v>
      </c>
      <c r="D21" s="427" t="s">
        <v>377</v>
      </c>
      <c r="E21" s="351"/>
      <c r="F21" s="445">
        <f>'Proposed Rates'!E79+'Proposed Rates'!E92</f>
        <v>-0.2477</v>
      </c>
      <c r="G21" s="446">
        <f t="shared" si="2"/>
        <v>500</v>
      </c>
      <c r="H21" s="431">
        <f t="shared" si="3"/>
        <v>-123.85</v>
      </c>
      <c r="I21" s="80"/>
      <c r="J21" s="445">
        <f>'Proposed Rates'!F79+'Proposed Rates'!F92</f>
        <v>0</v>
      </c>
      <c r="K21" s="446">
        <f t="shared" si="4"/>
        <v>500</v>
      </c>
      <c r="L21" s="431">
        <f t="shared" si="5"/>
        <v>0</v>
      </c>
      <c r="M21" s="80"/>
      <c r="N21" s="432">
        <f t="shared" si="6"/>
        <v>123.85</v>
      </c>
      <c r="O21" s="433">
        <f t="shared" si="7"/>
        <v>-1</v>
      </c>
      <c r="P21" s="59"/>
      <c r="Q21" s="445">
        <f>'Proposed Rates'!G79+'Proposed Rates'!G92</f>
        <v>0.0295</v>
      </c>
      <c r="R21" s="446">
        <f t="shared" si="8"/>
        <v>500</v>
      </c>
      <c r="S21" s="431">
        <f t="shared" si="9"/>
        <v>14.75</v>
      </c>
      <c r="T21" s="80"/>
      <c r="U21" s="432">
        <f t="shared" si="10"/>
        <v>14.75</v>
      </c>
      <c r="V21" s="433" t="str">
        <f t="shared" si="11"/>
        <v/>
      </c>
      <c r="W21" s="59"/>
      <c r="X21" s="445">
        <f>IFERROR(VLOOKUP($C21,'Proposed Rates'!$B:$J,X$11,FALSE),0)</f>
        <v>0</v>
      </c>
      <c r="Y21" s="446">
        <f t="shared" si="12"/>
        <v>500</v>
      </c>
      <c r="Z21" s="431">
        <f t="shared" si="13"/>
        <v>0</v>
      </c>
      <c r="AA21" s="80"/>
      <c r="AB21" s="432">
        <f t="shared" si="14"/>
        <v>-14.75</v>
      </c>
      <c r="AC21" s="433">
        <f t="shared" si="15"/>
        <v>-1</v>
      </c>
      <c r="AD21" s="59"/>
      <c r="AE21" s="445">
        <f>IFERROR(VLOOKUP($C21,'Proposed Rates'!$B:$J,AE$11,FALSE),0)</f>
        <v>0</v>
      </c>
      <c r="AF21" s="446">
        <f t="shared" si="16"/>
        <v>500</v>
      </c>
      <c r="AG21" s="431">
        <f t="shared" si="17"/>
        <v>0</v>
      </c>
      <c r="AH21" s="80"/>
      <c r="AI21" s="432">
        <f t="shared" si="18"/>
        <v>0</v>
      </c>
      <c r="AJ21" s="433" t="str">
        <f t="shared" si="19"/>
        <v/>
      </c>
      <c r="AK21" s="59"/>
      <c r="AL21" s="445">
        <f>IFERROR(VLOOKUP($C21,'Proposed Rates'!$B:$J,AL$11,FALSE),0)</f>
        <v>0</v>
      </c>
      <c r="AM21" s="446">
        <f t="shared" si="20"/>
        <v>500</v>
      </c>
      <c r="AN21" s="431">
        <f t="shared" si="21"/>
        <v>0</v>
      </c>
      <c r="AO21" s="80"/>
      <c r="AP21" s="432">
        <f t="shared" si="22"/>
        <v>0</v>
      </c>
      <c r="AQ21" s="433" t="str">
        <f t="shared" si="23"/>
        <v/>
      </c>
      <c r="AR21" s="434"/>
    </row>
    <row r="22" ht="12.75" customHeight="1">
      <c r="A22" s="59"/>
      <c r="B22" s="518" t="s">
        <v>237</v>
      </c>
      <c r="C22" s="426" t="str">
        <f t="shared" si="1"/>
        <v>General Service 50 to 1,499 KW.Deferral/Variance Account Disposition Rate Rider Group 2</v>
      </c>
      <c r="D22" s="427" t="s">
        <v>377</v>
      </c>
      <c r="E22" s="351"/>
      <c r="F22" s="428">
        <f>IFERROR(VLOOKUP($C22,'Proposed Rates'!$B:$J,F$11,FALSE),0)</f>
        <v>0</v>
      </c>
      <c r="G22" s="446">
        <f t="shared" si="2"/>
        <v>500</v>
      </c>
      <c r="H22" s="431">
        <f t="shared" si="3"/>
        <v>0</v>
      </c>
      <c r="I22" s="80"/>
      <c r="J22" s="428">
        <f>IFERROR(VLOOKUP($C22,'Proposed Rates'!$B:$J,J$11,FALSE),0)</f>
        <v>-0.1203</v>
      </c>
      <c r="K22" s="446">
        <f t="shared" si="4"/>
        <v>500</v>
      </c>
      <c r="L22" s="431">
        <f t="shared" si="5"/>
        <v>-60.15</v>
      </c>
      <c r="M22" s="80"/>
      <c r="N22" s="432">
        <f t="shared" si="6"/>
        <v>-60.15</v>
      </c>
      <c r="O22" s="433" t="str">
        <f t="shared" si="7"/>
        <v/>
      </c>
      <c r="P22" s="59"/>
      <c r="Q22" s="428">
        <f>IFERROR(VLOOKUP($C22,'Proposed Rates'!$B:$J,Q$11,FALSE),0)</f>
        <v>0</v>
      </c>
      <c r="R22" s="446">
        <f t="shared" si="8"/>
        <v>500</v>
      </c>
      <c r="S22" s="431">
        <f t="shared" si="9"/>
        <v>0</v>
      </c>
      <c r="T22" s="80"/>
      <c r="U22" s="432">
        <f t="shared" si="10"/>
        <v>60.15</v>
      </c>
      <c r="V22" s="433">
        <f t="shared" si="11"/>
        <v>-1</v>
      </c>
      <c r="W22" s="59"/>
      <c r="X22" s="428">
        <f>IFERROR(VLOOKUP($C22,'Proposed Rates'!$B:$J,X$11,FALSE),0)</f>
        <v>0</v>
      </c>
      <c r="Y22" s="446">
        <f t="shared" si="12"/>
        <v>500</v>
      </c>
      <c r="Z22" s="431">
        <f t="shared" si="13"/>
        <v>0</v>
      </c>
      <c r="AA22" s="80"/>
      <c r="AB22" s="432">
        <f t="shared" si="14"/>
        <v>0</v>
      </c>
      <c r="AC22" s="433" t="str">
        <f t="shared" si="15"/>
        <v/>
      </c>
      <c r="AD22" s="59"/>
      <c r="AE22" s="428">
        <f>IFERROR(VLOOKUP($C22,'Proposed Rates'!$B:$J,AE$11,FALSE),0)</f>
        <v>0</v>
      </c>
      <c r="AF22" s="446">
        <f t="shared" si="16"/>
        <v>500</v>
      </c>
      <c r="AG22" s="431">
        <f t="shared" si="17"/>
        <v>0</v>
      </c>
      <c r="AH22" s="80"/>
      <c r="AI22" s="432">
        <f t="shared" si="18"/>
        <v>0</v>
      </c>
      <c r="AJ22" s="433" t="str">
        <f t="shared" si="19"/>
        <v/>
      </c>
      <c r="AK22" s="59"/>
      <c r="AL22" s="428">
        <f>IFERROR(VLOOKUP($C22,'Proposed Rates'!$B:$J,AL$11,FALSE),0)</f>
        <v>0</v>
      </c>
      <c r="AM22" s="446">
        <f t="shared" si="20"/>
        <v>500</v>
      </c>
      <c r="AN22" s="431">
        <f t="shared" si="21"/>
        <v>0</v>
      </c>
      <c r="AO22" s="80"/>
      <c r="AP22" s="432">
        <f t="shared" si="22"/>
        <v>0</v>
      </c>
      <c r="AQ22" s="433" t="str">
        <f t="shared" si="23"/>
        <v/>
      </c>
      <c r="AR22" s="434"/>
    </row>
    <row r="23" ht="12.75" customHeight="1">
      <c r="A23" s="59"/>
      <c r="B23" s="435"/>
      <c r="C23" s="426" t="str">
        <f t="shared" si="1"/>
        <v>General Service 50 to 1,499 KW.</v>
      </c>
      <c r="D23" s="427"/>
      <c r="E23" s="351"/>
      <c r="F23" s="428">
        <f>IFERROR(VLOOKUP($C23,'Proposed Rates'!$B:$J,F$11,FALSE),0)</f>
        <v>0</v>
      </c>
      <c r="G23" s="446">
        <f t="shared" si="2"/>
        <v>0</v>
      </c>
      <c r="H23" s="431">
        <f t="shared" si="3"/>
        <v>0</v>
      </c>
      <c r="I23" s="80"/>
      <c r="J23" s="428">
        <f>IFERROR(VLOOKUP($C23,'Proposed Rates'!$B:$J,J$11,FALSE),0)</f>
        <v>0</v>
      </c>
      <c r="K23" s="446">
        <f t="shared" si="4"/>
        <v>0</v>
      </c>
      <c r="L23" s="431">
        <f t="shared" si="5"/>
        <v>0</v>
      </c>
      <c r="M23" s="80"/>
      <c r="N23" s="432">
        <f t="shared" si="6"/>
        <v>0</v>
      </c>
      <c r="O23" s="433" t="str">
        <f t="shared" si="7"/>
        <v/>
      </c>
      <c r="P23" s="59"/>
      <c r="Q23" s="428">
        <f>IFERROR(VLOOKUP($C23,'Proposed Rates'!$B:$J,Q$11,FALSE),0)</f>
        <v>0</v>
      </c>
      <c r="R23" s="446">
        <f t="shared" si="8"/>
        <v>0</v>
      </c>
      <c r="S23" s="431">
        <f t="shared" si="9"/>
        <v>0</v>
      </c>
      <c r="T23" s="80"/>
      <c r="U23" s="432">
        <f t="shared" si="10"/>
        <v>0</v>
      </c>
      <c r="V23" s="433" t="str">
        <f t="shared" si="11"/>
        <v/>
      </c>
      <c r="W23" s="59"/>
      <c r="X23" s="428">
        <f>IFERROR(VLOOKUP($C23,'Proposed Rates'!$B:$J,X$11,FALSE),0)</f>
        <v>0</v>
      </c>
      <c r="Y23" s="446">
        <f t="shared" si="12"/>
        <v>0</v>
      </c>
      <c r="Z23" s="431">
        <f t="shared" si="13"/>
        <v>0</v>
      </c>
      <c r="AA23" s="80"/>
      <c r="AB23" s="432">
        <f t="shared" si="14"/>
        <v>0</v>
      </c>
      <c r="AC23" s="433" t="str">
        <f t="shared" si="15"/>
        <v/>
      </c>
      <c r="AD23" s="59"/>
      <c r="AE23" s="428">
        <f>IFERROR(VLOOKUP($C23,'Proposed Rates'!$B:$J,AE$11,FALSE),0)</f>
        <v>0</v>
      </c>
      <c r="AF23" s="446">
        <f t="shared" si="16"/>
        <v>0</v>
      </c>
      <c r="AG23" s="431">
        <f t="shared" si="17"/>
        <v>0</v>
      </c>
      <c r="AH23" s="80"/>
      <c r="AI23" s="432">
        <f t="shared" si="18"/>
        <v>0</v>
      </c>
      <c r="AJ23" s="433" t="str">
        <f t="shared" si="19"/>
        <v/>
      </c>
      <c r="AK23" s="59"/>
      <c r="AL23" s="428">
        <f>IFERROR(VLOOKUP($C23,'Proposed Rates'!$B:$J,AL$11,FALSE),0)</f>
        <v>0</v>
      </c>
      <c r="AM23" s="446">
        <f t="shared" si="20"/>
        <v>0</v>
      </c>
      <c r="AN23" s="431">
        <f t="shared" si="21"/>
        <v>0</v>
      </c>
      <c r="AO23" s="80"/>
      <c r="AP23" s="432">
        <f t="shared" si="22"/>
        <v>0</v>
      </c>
      <c r="AQ23" s="433" t="str">
        <f t="shared" si="23"/>
        <v/>
      </c>
      <c r="AR23" s="434"/>
    </row>
    <row r="24" ht="12.75" customHeight="1">
      <c r="A24" s="59"/>
      <c r="B24" s="435"/>
      <c r="C24" s="426" t="str">
        <f t="shared" si="1"/>
        <v>General Service 50 to 1,499 KW.</v>
      </c>
      <c r="D24" s="427"/>
      <c r="E24" s="351"/>
      <c r="F24" s="428">
        <f>IFERROR(VLOOKUP($C24,'Proposed Rates'!$B:$J,F$11,FALSE),0)</f>
        <v>0</v>
      </c>
      <c r="G24" s="446">
        <f t="shared" si="2"/>
        <v>0</v>
      </c>
      <c r="H24" s="431">
        <f t="shared" si="3"/>
        <v>0</v>
      </c>
      <c r="I24" s="80"/>
      <c r="J24" s="428">
        <f>IFERROR(VLOOKUP($C24,'Proposed Rates'!$B:$J,J$11,FALSE),0)</f>
        <v>0</v>
      </c>
      <c r="K24" s="446">
        <f t="shared" si="4"/>
        <v>0</v>
      </c>
      <c r="L24" s="431">
        <f t="shared" si="5"/>
        <v>0</v>
      </c>
      <c r="M24" s="80"/>
      <c r="N24" s="432">
        <f t="shared" si="6"/>
        <v>0</v>
      </c>
      <c r="O24" s="433" t="str">
        <f t="shared" si="7"/>
        <v/>
      </c>
      <c r="P24" s="59"/>
      <c r="Q24" s="428">
        <f>IFERROR(VLOOKUP($C24,'Proposed Rates'!$B:$J,Q$11,FALSE),0)</f>
        <v>0</v>
      </c>
      <c r="R24" s="446">
        <f t="shared" si="8"/>
        <v>0</v>
      </c>
      <c r="S24" s="431">
        <f t="shared" si="9"/>
        <v>0</v>
      </c>
      <c r="T24" s="80"/>
      <c r="U24" s="432">
        <f t="shared" si="10"/>
        <v>0</v>
      </c>
      <c r="V24" s="433" t="str">
        <f t="shared" si="11"/>
        <v/>
      </c>
      <c r="W24" s="59"/>
      <c r="X24" s="428">
        <f>IFERROR(VLOOKUP($C24,'Proposed Rates'!$B:$J,X$11,FALSE),0)</f>
        <v>0</v>
      </c>
      <c r="Y24" s="446">
        <f t="shared" si="12"/>
        <v>0</v>
      </c>
      <c r="Z24" s="431">
        <f t="shared" si="13"/>
        <v>0</v>
      </c>
      <c r="AA24" s="80"/>
      <c r="AB24" s="432">
        <f t="shared" si="14"/>
        <v>0</v>
      </c>
      <c r="AC24" s="433" t="str">
        <f t="shared" si="15"/>
        <v/>
      </c>
      <c r="AD24" s="59"/>
      <c r="AE24" s="428">
        <f>IFERROR(VLOOKUP($C24,'Proposed Rates'!$B:$J,AE$11,FALSE),0)</f>
        <v>0</v>
      </c>
      <c r="AF24" s="446">
        <f t="shared" si="16"/>
        <v>0</v>
      </c>
      <c r="AG24" s="431">
        <f t="shared" si="17"/>
        <v>0</v>
      </c>
      <c r="AH24" s="80"/>
      <c r="AI24" s="432">
        <f t="shared" si="18"/>
        <v>0</v>
      </c>
      <c r="AJ24" s="433" t="str">
        <f t="shared" si="19"/>
        <v/>
      </c>
      <c r="AK24" s="59"/>
      <c r="AL24" s="428">
        <f>IFERROR(VLOOKUP($C24,'Proposed Rates'!$B:$J,AL$11,FALSE),0)</f>
        <v>0</v>
      </c>
      <c r="AM24" s="446">
        <f t="shared" si="20"/>
        <v>0</v>
      </c>
      <c r="AN24" s="431">
        <f t="shared" si="21"/>
        <v>0</v>
      </c>
      <c r="AO24" s="80"/>
      <c r="AP24" s="432">
        <f t="shared" si="22"/>
        <v>0</v>
      </c>
      <c r="AQ24" s="433" t="str">
        <f t="shared" si="23"/>
        <v/>
      </c>
      <c r="AR24" s="434"/>
    </row>
    <row r="25" ht="12.75" customHeight="1">
      <c r="A25" s="59"/>
      <c r="B25" s="435"/>
      <c r="C25" s="426" t="str">
        <f t="shared" si="1"/>
        <v>General Service 50 to 1,499 KW.</v>
      </c>
      <c r="D25" s="427"/>
      <c r="E25" s="351"/>
      <c r="F25" s="428">
        <f>IFERROR(VLOOKUP($C25,'Proposed Rates'!$B:$J,F$11,FALSE),0)</f>
        <v>0</v>
      </c>
      <c r="G25" s="446">
        <f t="shared" si="2"/>
        <v>0</v>
      </c>
      <c r="H25" s="431">
        <f t="shared" si="3"/>
        <v>0</v>
      </c>
      <c r="I25" s="80"/>
      <c r="J25" s="428">
        <f>IFERROR(VLOOKUP($C25,'Proposed Rates'!$B:$J,J$11,FALSE),0)</f>
        <v>0</v>
      </c>
      <c r="K25" s="446">
        <f t="shared" si="4"/>
        <v>0</v>
      </c>
      <c r="L25" s="431">
        <f t="shared" si="5"/>
        <v>0</v>
      </c>
      <c r="M25" s="80"/>
      <c r="N25" s="432">
        <f t="shared" si="6"/>
        <v>0</v>
      </c>
      <c r="O25" s="433" t="str">
        <f t="shared" si="7"/>
        <v/>
      </c>
      <c r="P25" s="59"/>
      <c r="Q25" s="428">
        <f>IFERROR(VLOOKUP($C25,'Proposed Rates'!$B:$J,Q$11,FALSE),0)</f>
        <v>0</v>
      </c>
      <c r="R25" s="446">
        <f t="shared" si="8"/>
        <v>0</v>
      </c>
      <c r="S25" s="431">
        <f t="shared" si="9"/>
        <v>0</v>
      </c>
      <c r="T25" s="80"/>
      <c r="U25" s="432">
        <f t="shared" si="10"/>
        <v>0</v>
      </c>
      <c r="V25" s="433" t="str">
        <f t="shared" si="11"/>
        <v/>
      </c>
      <c r="W25" s="59"/>
      <c r="X25" s="428">
        <f>IFERROR(VLOOKUP($C25,'Proposed Rates'!$B:$J,X$11,FALSE),0)</f>
        <v>0</v>
      </c>
      <c r="Y25" s="446">
        <f t="shared" si="12"/>
        <v>0</v>
      </c>
      <c r="Z25" s="431">
        <f t="shared" si="13"/>
        <v>0</v>
      </c>
      <c r="AA25" s="80"/>
      <c r="AB25" s="432">
        <f t="shared" si="14"/>
        <v>0</v>
      </c>
      <c r="AC25" s="433" t="str">
        <f t="shared" si="15"/>
        <v/>
      </c>
      <c r="AD25" s="59"/>
      <c r="AE25" s="428">
        <f>IFERROR(VLOOKUP($C25,'Proposed Rates'!$B:$J,AE$11,FALSE),0)</f>
        <v>0</v>
      </c>
      <c r="AF25" s="446">
        <f t="shared" si="16"/>
        <v>0</v>
      </c>
      <c r="AG25" s="431">
        <f t="shared" si="17"/>
        <v>0</v>
      </c>
      <c r="AH25" s="80"/>
      <c r="AI25" s="432">
        <f t="shared" si="18"/>
        <v>0</v>
      </c>
      <c r="AJ25" s="433" t="str">
        <f t="shared" si="19"/>
        <v/>
      </c>
      <c r="AK25" s="59"/>
      <c r="AL25" s="428">
        <f>IFERROR(VLOOKUP($C25,'Proposed Rates'!$B:$J,AL$11,FALSE),0)</f>
        <v>0</v>
      </c>
      <c r="AM25" s="446">
        <f t="shared" si="20"/>
        <v>0</v>
      </c>
      <c r="AN25" s="431">
        <f t="shared" si="21"/>
        <v>0</v>
      </c>
      <c r="AO25" s="80"/>
      <c r="AP25" s="432">
        <f t="shared" si="22"/>
        <v>0</v>
      </c>
      <c r="AQ25" s="433" t="str">
        <f t="shared" si="23"/>
        <v/>
      </c>
      <c r="AR25" s="434"/>
    </row>
    <row r="26" ht="12.75" customHeight="1">
      <c r="A26" s="59"/>
      <c r="B26" s="518"/>
      <c r="C26" s="426" t="str">
        <f t="shared" si="1"/>
        <v>General Service 50 to 1,499 KW.</v>
      </c>
      <c r="D26" s="427"/>
      <c r="E26" s="351"/>
      <c r="F26" s="428">
        <f>IFERROR(VLOOKUP($C26,'Proposed Rates'!$B:$J,F$11,FALSE),0)</f>
        <v>0</v>
      </c>
      <c r="G26" s="446">
        <f t="shared" si="2"/>
        <v>0</v>
      </c>
      <c r="H26" s="431">
        <f t="shared" si="3"/>
        <v>0</v>
      </c>
      <c r="I26" s="80"/>
      <c r="J26" s="428">
        <f>IFERROR(VLOOKUP($C26,'Proposed Rates'!$B:$J,J$11,FALSE),0)</f>
        <v>0</v>
      </c>
      <c r="K26" s="446">
        <f t="shared" si="4"/>
        <v>0</v>
      </c>
      <c r="L26" s="431">
        <f t="shared" si="5"/>
        <v>0</v>
      </c>
      <c r="M26" s="80"/>
      <c r="N26" s="432">
        <f t="shared" si="6"/>
        <v>0</v>
      </c>
      <c r="O26" s="433" t="str">
        <f t="shared" si="7"/>
        <v/>
      </c>
      <c r="P26" s="59"/>
      <c r="Q26" s="428">
        <f>IFERROR(VLOOKUP($C26,'Proposed Rates'!$B:$J,Q$11,FALSE),0)</f>
        <v>0</v>
      </c>
      <c r="R26" s="446">
        <f t="shared" si="8"/>
        <v>0</v>
      </c>
      <c r="S26" s="431">
        <f t="shared" si="9"/>
        <v>0</v>
      </c>
      <c r="T26" s="80"/>
      <c r="U26" s="432">
        <f t="shared" si="10"/>
        <v>0</v>
      </c>
      <c r="V26" s="433" t="str">
        <f t="shared" si="11"/>
        <v/>
      </c>
      <c r="W26" s="59"/>
      <c r="X26" s="428">
        <f>IFERROR(VLOOKUP($C26,'Proposed Rates'!$B:$J,X$11,FALSE),0)</f>
        <v>0</v>
      </c>
      <c r="Y26" s="446">
        <f t="shared" si="12"/>
        <v>0</v>
      </c>
      <c r="Z26" s="431">
        <f t="shared" si="13"/>
        <v>0</v>
      </c>
      <c r="AA26" s="80"/>
      <c r="AB26" s="432">
        <f t="shared" si="14"/>
        <v>0</v>
      </c>
      <c r="AC26" s="433" t="str">
        <f t="shared" si="15"/>
        <v/>
      </c>
      <c r="AD26" s="59"/>
      <c r="AE26" s="428">
        <f>IFERROR(VLOOKUP($C26,'Proposed Rates'!$B:$J,AE$11,FALSE),0)</f>
        <v>0</v>
      </c>
      <c r="AF26" s="446">
        <f t="shared" si="16"/>
        <v>0</v>
      </c>
      <c r="AG26" s="431">
        <f t="shared" si="17"/>
        <v>0</v>
      </c>
      <c r="AH26" s="80"/>
      <c r="AI26" s="432">
        <f t="shared" si="18"/>
        <v>0</v>
      </c>
      <c r="AJ26" s="433" t="str">
        <f t="shared" si="19"/>
        <v/>
      </c>
      <c r="AK26" s="59"/>
      <c r="AL26" s="428">
        <f>IFERROR(VLOOKUP($C26,'Proposed Rates'!$B:$J,AL$11,FALSE),0)</f>
        <v>0</v>
      </c>
      <c r="AM26" s="446">
        <f t="shared" si="20"/>
        <v>0</v>
      </c>
      <c r="AN26" s="431">
        <f t="shared" si="21"/>
        <v>0</v>
      </c>
      <c r="AO26" s="80"/>
      <c r="AP26" s="432">
        <f t="shared" si="22"/>
        <v>0</v>
      </c>
      <c r="AQ26" s="433" t="str">
        <f t="shared" si="23"/>
        <v/>
      </c>
      <c r="AR26" s="434"/>
    </row>
    <row r="27" ht="12.75" customHeight="1">
      <c r="A27" s="59"/>
      <c r="B27" s="435"/>
      <c r="C27" s="426" t="str">
        <f t="shared" si="1"/>
        <v>General Service 50 to 1,499 KW.</v>
      </c>
      <c r="D27" s="427"/>
      <c r="E27" s="351"/>
      <c r="F27" s="428">
        <f>IFERROR(VLOOKUP($C27,'Proposed Rates'!$B:$J,F$11,FALSE),0)</f>
        <v>0</v>
      </c>
      <c r="G27" s="446">
        <f t="shared" si="2"/>
        <v>0</v>
      </c>
      <c r="H27" s="431">
        <f t="shared" si="3"/>
        <v>0</v>
      </c>
      <c r="I27" s="80"/>
      <c r="J27" s="428">
        <f>IFERROR(VLOOKUP($C27,'Proposed Rates'!$B:$J,J$11,FALSE),0)</f>
        <v>0</v>
      </c>
      <c r="K27" s="446">
        <f t="shared" si="4"/>
        <v>0</v>
      </c>
      <c r="L27" s="431">
        <f t="shared" si="5"/>
        <v>0</v>
      </c>
      <c r="M27" s="80"/>
      <c r="N27" s="432">
        <f t="shared" si="6"/>
        <v>0</v>
      </c>
      <c r="O27" s="433" t="str">
        <f t="shared" si="7"/>
        <v/>
      </c>
      <c r="P27" s="59"/>
      <c r="Q27" s="428">
        <f>IFERROR(VLOOKUP($C27,'Proposed Rates'!$B:$J,Q$11,FALSE),0)</f>
        <v>0</v>
      </c>
      <c r="R27" s="446">
        <f t="shared" si="8"/>
        <v>0</v>
      </c>
      <c r="S27" s="431">
        <f t="shared" si="9"/>
        <v>0</v>
      </c>
      <c r="T27" s="80"/>
      <c r="U27" s="432">
        <f t="shared" si="10"/>
        <v>0</v>
      </c>
      <c r="V27" s="433" t="str">
        <f t="shared" si="11"/>
        <v/>
      </c>
      <c r="W27" s="59"/>
      <c r="X27" s="428">
        <f>IFERROR(VLOOKUP($C27,'Proposed Rates'!$B:$J,X$11,FALSE),0)</f>
        <v>0</v>
      </c>
      <c r="Y27" s="446">
        <f t="shared" si="12"/>
        <v>0</v>
      </c>
      <c r="Z27" s="431">
        <f t="shared" si="13"/>
        <v>0</v>
      </c>
      <c r="AA27" s="80"/>
      <c r="AB27" s="432">
        <f t="shared" si="14"/>
        <v>0</v>
      </c>
      <c r="AC27" s="433" t="str">
        <f t="shared" si="15"/>
        <v/>
      </c>
      <c r="AD27" s="59"/>
      <c r="AE27" s="428">
        <f>IFERROR(VLOOKUP($C27,'Proposed Rates'!$B:$J,AE$11,FALSE),0)</f>
        <v>0</v>
      </c>
      <c r="AF27" s="446">
        <f t="shared" si="16"/>
        <v>0</v>
      </c>
      <c r="AG27" s="431">
        <f t="shared" si="17"/>
        <v>0</v>
      </c>
      <c r="AH27" s="80"/>
      <c r="AI27" s="432">
        <f t="shared" si="18"/>
        <v>0</v>
      </c>
      <c r="AJ27" s="433" t="str">
        <f t="shared" si="19"/>
        <v/>
      </c>
      <c r="AK27" s="59"/>
      <c r="AL27" s="428">
        <f>IFERROR(VLOOKUP($C27,'Proposed Rates'!$B:$J,AL$11,FALSE),0)</f>
        <v>0</v>
      </c>
      <c r="AM27" s="446">
        <f t="shared" si="20"/>
        <v>0</v>
      </c>
      <c r="AN27" s="431">
        <f t="shared" si="21"/>
        <v>0</v>
      </c>
      <c r="AO27" s="80"/>
      <c r="AP27" s="432">
        <f t="shared" si="22"/>
        <v>0</v>
      </c>
      <c r="AQ27" s="433" t="str">
        <f t="shared" si="23"/>
        <v/>
      </c>
      <c r="AR27" s="434"/>
    </row>
    <row r="28" ht="12.75" customHeight="1">
      <c r="A28" s="59"/>
      <c r="B28" s="435"/>
      <c r="C28" s="426" t="str">
        <f t="shared" si="1"/>
        <v>General Service 50 to 1,499 KW.</v>
      </c>
      <c r="D28" s="427"/>
      <c r="E28" s="351"/>
      <c r="F28" s="428">
        <f>IFERROR(VLOOKUP($C28,'Proposed Rates'!$B:$J,F$11,FALSE),0)</f>
        <v>0</v>
      </c>
      <c r="G28" s="446">
        <f t="shared" si="2"/>
        <v>0</v>
      </c>
      <c r="H28" s="431">
        <f t="shared" si="3"/>
        <v>0</v>
      </c>
      <c r="I28" s="80"/>
      <c r="J28" s="428">
        <f>IFERROR(VLOOKUP($C28,'Proposed Rates'!$B:$J,J$11,FALSE),0)</f>
        <v>0</v>
      </c>
      <c r="K28" s="446">
        <f t="shared" si="4"/>
        <v>0</v>
      </c>
      <c r="L28" s="431">
        <f t="shared" si="5"/>
        <v>0</v>
      </c>
      <c r="M28" s="80"/>
      <c r="N28" s="432">
        <f t="shared" si="6"/>
        <v>0</v>
      </c>
      <c r="O28" s="433" t="str">
        <f t="shared" si="7"/>
        <v/>
      </c>
      <c r="P28" s="59"/>
      <c r="Q28" s="428">
        <f>IFERROR(VLOOKUP($C28,'Proposed Rates'!$B:$J,Q$11,FALSE),0)</f>
        <v>0</v>
      </c>
      <c r="R28" s="446">
        <f t="shared" si="8"/>
        <v>0</v>
      </c>
      <c r="S28" s="431">
        <f t="shared" si="9"/>
        <v>0</v>
      </c>
      <c r="T28" s="80"/>
      <c r="U28" s="432">
        <f t="shared" si="10"/>
        <v>0</v>
      </c>
      <c r="V28" s="433" t="str">
        <f t="shared" si="11"/>
        <v/>
      </c>
      <c r="W28" s="59"/>
      <c r="X28" s="428">
        <f>IFERROR(VLOOKUP($C28,'Proposed Rates'!$B:$J,X$11,FALSE),0)</f>
        <v>0</v>
      </c>
      <c r="Y28" s="446">
        <f t="shared" si="12"/>
        <v>0</v>
      </c>
      <c r="Z28" s="431">
        <f t="shared" si="13"/>
        <v>0</v>
      </c>
      <c r="AA28" s="80"/>
      <c r="AB28" s="432">
        <f t="shared" si="14"/>
        <v>0</v>
      </c>
      <c r="AC28" s="433" t="str">
        <f t="shared" si="15"/>
        <v/>
      </c>
      <c r="AD28" s="59"/>
      <c r="AE28" s="428">
        <f>IFERROR(VLOOKUP($C28,'Proposed Rates'!$B:$J,AE$11,FALSE),0)</f>
        <v>0</v>
      </c>
      <c r="AF28" s="446">
        <f t="shared" si="16"/>
        <v>0</v>
      </c>
      <c r="AG28" s="431">
        <f t="shared" si="17"/>
        <v>0</v>
      </c>
      <c r="AH28" s="80"/>
      <c r="AI28" s="432">
        <f t="shared" si="18"/>
        <v>0</v>
      </c>
      <c r="AJ28" s="433" t="str">
        <f t="shared" si="19"/>
        <v/>
      </c>
      <c r="AK28" s="59"/>
      <c r="AL28" s="428">
        <f>IFERROR(VLOOKUP($C28,'Proposed Rates'!$B:$J,AL$11,FALSE),0)</f>
        <v>0</v>
      </c>
      <c r="AM28" s="446">
        <f t="shared" si="20"/>
        <v>0</v>
      </c>
      <c r="AN28" s="431">
        <f t="shared" si="21"/>
        <v>0</v>
      </c>
      <c r="AO28" s="80"/>
      <c r="AP28" s="432">
        <f t="shared" si="22"/>
        <v>0</v>
      </c>
      <c r="AQ28" s="433" t="str">
        <f t="shared" si="23"/>
        <v/>
      </c>
      <c r="AR28" s="434"/>
    </row>
    <row r="29" ht="12.75" customHeight="1">
      <c r="A29" s="337"/>
      <c r="B29" s="436" t="s">
        <v>310</v>
      </c>
      <c r="C29" s="437"/>
      <c r="D29" s="437"/>
      <c r="E29" s="437"/>
      <c r="F29" s="438"/>
      <c r="G29" s="534"/>
      <c r="H29" s="440">
        <f>SUM(H15:H28)</f>
        <v>3353.8</v>
      </c>
      <c r="I29" s="441"/>
      <c r="J29" s="438"/>
      <c r="K29" s="534"/>
      <c r="L29" s="440">
        <f>SUM(L15:L28)</f>
        <v>4154.9</v>
      </c>
      <c r="M29" s="441"/>
      <c r="N29" s="442">
        <f t="shared" si="6"/>
        <v>801.1</v>
      </c>
      <c r="O29" s="443">
        <f t="shared" si="7"/>
        <v>0.2388633789</v>
      </c>
      <c r="P29" s="337"/>
      <c r="Q29" s="438"/>
      <c r="R29" s="534"/>
      <c r="S29" s="440">
        <f>SUM(S15:S28)</f>
        <v>4555.35</v>
      </c>
      <c r="T29" s="441"/>
      <c r="U29" s="442">
        <f t="shared" si="10"/>
        <v>400.45</v>
      </c>
      <c r="V29" s="443">
        <f t="shared" si="11"/>
        <v>0.09638017762</v>
      </c>
      <c r="W29" s="337"/>
      <c r="X29" s="438"/>
      <c r="Y29" s="534"/>
      <c r="Z29" s="440">
        <f>SUM(Z15:Z28)</f>
        <v>4967.05</v>
      </c>
      <c r="AA29" s="441"/>
      <c r="AB29" s="442">
        <f t="shared" si="14"/>
        <v>411.7</v>
      </c>
      <c r="AC29" s="443">
        <f t="shared" si="15"/>
        <v>0.09037724873</v>
      </c>
      <c r="AD29" s="337"/>
      <c r="AE29" s="438"/>
      <c r="AF29" s="534"/>
      <c r="AG29" s="440">
        <f>SUM(AG15:AG28)</f>
        <v>5276.95</v>
      </c>
      <c r="AH29" s="441"/>
      <c r="AI29" s="442">
        <f t="shared" si="18"/>
        <v>309.9</v>
      </c>
      <c r="AJ29" s="443">
        <f t="shared" si="19"/>
        <v>0.06239115773</v>
      </c>
      <c r="AK29" s="337"/>
      <c r="AL29" s="438"/>
      <c r="AM29" s="534"/>
      <c r="AN29" s="440">
        <f>SUM(AN15:AN28)</f>
        <v>5584.2</v>
      </c>
      <c r="AO29" s="441"/>
      <c r="AP29" s="442">
        <f t="shared" si="22"/>
        <v>307.25</v>
      </c>
      <c r="AQ29" s="443">
        <f t="shared" si="23"/>
        <v>0.05822492159</v>
      </c>
      <c r="AR29" s="444"/>
    </row>
    <row r="30" ht="12.75" customHeight="1">
      <c r="A30" s="59"/>
      <c r="B30" s="435" t="s">
        <v>234</v>
      </c>
      <c r="C30" s="426" t="str">
        <f t="shared" ref="C30:C38" si="24">D$6&amp;"."&amp;B30</f>
        <v>General Service 50 to 1,499 KW.DVA Disposition Rate Rider Group 1 -2025</v>
      </c>
      <c r="D30" s="427" t="s">
        <v>377</v>
      </c>
      <c r="E30" s="351"/>
      <c r="F30" s="445">
        <f>IFERROR(VLOOKUP($C30,'Proposed Rates'!$B:$J,F$11,FALSE),0)</f>
        <v>0.3531</v>
      </c>
      <c r="G30" s="446">
        <f t="shared" ref="G30:G36" si="25">IF($D30="Monthly",1,IF($D30="per KW",$F$10,IF($D30="per kWh",$F$9,0)))</f>
        <v>500</v>
      </c>
      <c r="H30" s="431">
        <f t="shared" ref="H30:H38" si="26">G30*F30</f>
        <v>176.55</v>
      </c>
      <c r="I30" s="80"/>
      <c r="J30" s="445">
        <f>IFERROR(VLOOKUP($C30,'Proposed Rates'!$B:$J,J$11,FALSE),0)</f>
        <v>0.0072</v>
      </c>
      <c r="K30" s="446">
        <f t="shared" ref="K30:K36" si="27">IF($D30="Monthly",1,IF($D30="per KW",$F$10,IF($D30="per kWh",$F$9,0)))</f>
        <v>500</v>
      </c>
      <c r="L30" s="431">
        <f t="shared" ref="L30:L38" si="28">K30*J30</f>
        <v>3.6</v>
      </c>
      <c r="M30" s="80"/>
      <c r="N30" s="432">
        <f t="shared" si="6"/>
        <v>-172.95</v>
      </c>
      <c r="O30" s="433">
        <f t="shared" si="7"/>
        <v>-0.9796091759</v>
      </c>
      <c r="P30" s="59"/>
      <c r="Q30" s="445">
        <f>IFERROR(VLOOKUP($C30,'Proposed Rates'!$B:$J,Q$11,FALSE),0)</f>
        <v>0</v>
      </c>
      <c r="R30" s="446">
        <f t="shared" ref="R30:R36" si="29">IF($D30="Monthly",1,IF($D30="per KW",$F$10,IF($D30="per kWh",$F$9,0)))</f>
        <v>500</v>
      </c>
      <c r="S30" s="431">
        <f t="shared" ref="S30:S38" si="30">R30*Q30</f>
        <v>0</v>
      </c>
      <c r="T30" s="80"/>
      <c r="U30" s="432">
        <f t="shared" si="10"/>
        <v>-3.6</v>
      </c>
      <c r="V30" s="433">
        <f t="shared" si="11"/>
        <v>-1</v>
      </c>
      <c r="W30" s="59"/>
      <c r="X30" s="445">
        <f>IFERROR(VLOOKUP($C30,'Proposed Rates'!$B:$J,X$11,FALSE),0)</f>
        <v>0</v>
      </c>
      <c r="Y30" s="446">
        <f t="shared" ref="Y30:Y36" si="31">IF($D30="Monthly",1,IF($D30="per KW",$F$10,IF($D30="per kWh",$F$9,0)))</f>
        <v>500</v>
      </c>
      <c r="Z30" s="431">
        <f t="shared" ref="Z30:Z38" si="32">Y30*X30</f>
        <v>0</v>
      </c>
      <c r="AA30" s="80"/>
      <c r="AB30" s="432">
        <f t="shared" si="14"/>
        <v>0</v>
      </c>
      <c r="AC30" s="433" t="str">
        <f t="shared" si="15"/>
        <v/>
      </c>
      <c r="AD30" s="59"/>
      <c r="AE30" s="445">
        <f>IFERROR(VLOOKUP($C30,'Proposed Rates'!$B:$J,AE$11,FALSE),0)</f>
        <v>0</v>
      </c>
      <c r="AF30" s="446">
        <f t="shared" ref="AF30:AF36" si="33">IF($D30="Monthly",1,IF($D30="per KW",$F$10,IF($D30="per kWh",$F$9,0)))</f>
        <v>500</v>
      </c>
      <c r="AG30" s="431">
        <f t="shared" ref="AG30:AG38" si="34">AF30*AE30</f>
        <v>0</v>
      </c>
      <c r="AH30" s="80"/>
      <c r="AI30" s="432">
        <f t="shared" si="18"/>
        <v>0</v>
      </c>
      <c r="AJ30" s="433" t="str">
        <f t="shared" si="19"/>
        <v/>
      </c>
      <c r="AK30" s="59"/>
      <c r="AL30" s="445">
        <f>IFERROR(VLOOKUP($C30,'Proposed Rates'!$B:$J,AL$11,FALSE),0)</f>
        <v>0</v>
      </c>
      <c r="AM30" s="446">
        <f t="shared" ref="AM30:AM36" si="35">IF($D30="Monthly",1,IF($D30="per KW",$F$10,IF($D30="per kWh",$F$9,0)))</f>
        <v>500</v>
      </c>
      <c r="AN30" s="431">
        <f t="shared" ref="AN30:AN38" si="36">AM30*AL30</f>
        <v>0</v>
      </c>
      <c r="AO30" s="80"/>
      <c r="AP30" s="432">
        <f t="shared" si="22"/>
        <v>0</v>
      </c>
      <c r="AQ30" s="433" t="str">
        <f t="shared" si="23"/>
        <v/>
      </c>
      <c r="AR30" s="434"/>
    </row>
    <row r="31" ht="12.75" customHeight="1">
      <c r="A31" s="59"/>
      <c r="B31" s="518" t="s">
        <v>236</v>
      </c>
      <c r="C31" s="426" t="str">
        <f t="shared" si="24"/>
        <v>General Service 50 to 1,499 KW.DVA Disposition Rate Rider Group 1 - 2024</v>
      </c>
      <c r="D31" s="427" t="s">
        <v>377</v>
      </c>
      <c r="E31" s="351"/>
      <c r="F31" s="445" t="str">
        <f>IFERROR(VLOOKUP($C31,'Proposed Rates'!$B:$J,F$11,FALSE),0)</f>
        <v/>
      </c>
      <c r="G31" s="446">
        <f t="shared" si="25"/>
        <v>500</v>
      </c>
      <c r="H31" s="431">
        <f t="shared" si="26"/>
        <v>0</v>
      </c>
      <c r="I31" s="80"/>
      <c r="J31" s="445">
        <f>IFERROR(VLOOKUP($C31,'Proposed Rates'!$B:$J,J$11,FALSE),0)</f>
        <v>0</v>
      </c>
      <c r="K31" s="446">
        <f t="shared" si="27"/>
        <v>500</v>
      </c>
      <c r="L31" s="431">
        <f t="shared" si="28"/>
        <v>0</v>
      </c>
      <c r="M31" s="80"/>
      <c r="N31" s="432">
        <f t="shared" si="6"/>
        <v>0</v>
      </c>
      <c r="O31" s="433" t="str">
        <f t="shared" si="7"/>
        <v/>
      </c>
      <c r="P31" s="59"/>
      <c r="Q31" s="445">
        <f>IFERROR(VLOOKUP($C31,'Proposed Rates'!$B:$J,Q$11,FALSE),0)</f>
        <v>0</v>
      </c>
      <c r="R31" s="446">
        <f t="shared" si="29"/>
        <v>500</v>
      </c>
      <c r="S31" s="431">
        <f t="shared" si="30"/>
        <v>0</v>
      </c>
      <c r="T31" s="80"/>
      <c r="U31" s="432">
        <f t="shared" si="10"/>
        <v>0</v>
      </c>
      <c r="V31" s="433" t="str">
        <f t="shared" si="11"/>
        <v/>
      </c>
      <c r="W31" s="59"/>
      <c r="X31" s="445">
        <f>IFERROR(VLOOKUP($C31,'Proposed Rates'!$B:$J,X$11,FALSE),0)</f>
        <v>0</v>
      </c>
      <c r="Y31" s="446">
        <f t="shared" si="31"/>
        <v>500</v>
      </c>
      <c r="Z31" s="431">
        <f t="shared" si="32"/>
        <v>0</v>
      </c>
      <c r="AA31" s="80"/>
      <c r="AB31" s="432">
        <f t="shared" si="14"/>
        <v>0</v>
      </c>
      <c r="AC31" s="433" t="str">
        <f t="shared" si="15"/>
        <v/>
      </c>
      <c r="AD31" s="59"/>
      <c r="AE31" s="445">
        <f>IFERROR(VLOOKUP($C31,'Proposed Rates'!$B:$J,AE$11,FALSE),0)</f>
        <v>0</v>
      </c>
      <c r="AF31" s="446">
        <f t="shared" si="33"/>
        <v>500</v>
      </c>
      <c r="AG31" s="431">
        <f t="shared" si="34"/>
        <v>0</v>
      </c>
      <c r="AH31" s="80"/>
      <c r="AI31" s="432">
        <f t="shared" si="18"/>
        <v>0</v>
      </c>
      <c r="AJ31" s="433" t="str">
        <f t="shared" si="19"/>
        <v/>
      </c>
      <c r="AK31" s="59"/>
      <c r="AL31" s="445">
        <f>IFERROR(VLOOKUP($C31,'Proposed Rates'!$B:$J,AL$11,FALSE),0)</f>
        <v>0</v>
      </c>
      <c r="AM31" s="446">
        <f t="shared" si="35"/>
        <v>500</v>
      </c>
      <c r="AN31" s="431">
        <f t="shared" si="36"/>
        <v>0</v>
      </c>
      <c r="AO31" s="80"/>
      <c r="AP31" s="432">
        <f t="shared" si="22"/>
        <v>0</v>
      </c>
      <c r="AQ31" s="433" t="str">
        <f t="shared" si="23"/>
        <v/>
      </c>
      <c r="AR31" s="434"/>
    </row>
    <row r="32" ht="12.75" customHeight="1">
      <c r="A32" s="59"/>
      <c r="B32" s="518" t="s">
        <v>244</v>
      </c>
      <c r="C32" s="426" t="str">
        <f t="shared" si="24"/>
        <v>General Service 50 to 1,499 KW.CBR Class B Rate Riders</v>
      </c>
      <c r="D32" s="427" t="s">
        <v>308</v>
      </c>
      <c r="E32" s="351"/>
      <c r="F32" s="445">
        <f>IFERROR(VLOOKUP($C32,'Proposed Rates'!$B:$J,F$11,FALSE),0)</f>
        <v>0.0002</v>
      </c>
      <c r="G32" s="446">
        <f t="shared" si="25"/>
        <v>255500</v>
      </c>
      <c r="H32" s="431">
        <f t="shared" si="26"/>
        <v>51.1</v>
      </c>
      <c r="I32" s="519"/>
      <c r="J32" s="445">
        <f>IFERROR(VLOOKUP($C32,'Proposed Rates'!$B:$J,J$11,FALSE),0)</f>
        <v>0.0004</v>
      </c>
      <c r="K32" s="446">
        <f t="shared" si="27"/>
        <v>255500</v>
      </c>
      <c r="L32" s="431">
        <f t="shared" si="28"/>
        <v>102.2</v>
      </c>
      <c r="M32" s="448"/>
      <c r="N32" s="432">
        <f t="shared" si="6"/>
        <v>51.1</v>
      </c>
      <c r="O32" s="433">
        <f t="shared" si="7"/>
        <v>1</v>
      </c>
      <c r="P32" s="59"/>
      <c r="Q32" s="445">
        <f>IFERROR(VLOOKUP($C32,'Proposed Rates'!$B:$J,Q$11,FALSE),0)</f>
        <v>0</v>
      </c>
      <c r="R32" s="446">
        <f t="shared" si="29"/>
        <v>255500</v>
      </c>
      <c r="S32" s="431">
        <f t="shared" si="30"/>
        <v>0</v>
      </c>
      <c r="T32" s="448"/>
      <c r="U32" s="432">
        <f t="shared" si="10"/>
        <v>-102.2</v>
      </c>
      <c r="V32" s="433">
        <f t="shared" si="11"/>
        <v>-1</v>
      </c>
      <c r="W32" s="59"/>
      <c r="X32" s="445">
        <f>IFERROR(VLOOKUP($C32,'Proposed Rates'!$B:$J,X$11,FALSE),0)</f>
        <v>0</v>
      </c>
      <c r="Y32" s="446">
        <f t="shared" si="31"/>
        <v>255500</v>
      </c>
      <c r="Z32" s="431">
        <f t="shared" si="32"/>
        <v>0</v>
      </c>
      <c r="AA32" s="80"/>
      <c r="AB32" s="432">
        <f t="shared" si="14"/>
        <v>0</v>
      </c>
      <c r="AC32" s="433" t="str">
        <f t="shared" si="15"/>
        <v/>
      </c>
      <c r="AD32" s="59"/>
      <c r="AE32" s="445">
        <f>IFERROR(VLOOKUP($C32,'Proposed Rates'!$B:$J,AE$11,FALSE),0)</f>
        <v>0</v>
      </c>
      <c r="AF32" s="446">
        <f t="shared" si="33"/>
        <v>255500</v>
      </c>
      <c r="AG32" s="431">
        <f t="shared" si="34"/>
        <v>0</v>
      </c>
      <c r="AH32" s="80"/>
      <c r="AI32" s="432">
        <f t="shared" si="18"/>
        <v>0</v>
      </c>
      <c r="AJ32" s="433" t="str">
        <f t="shared" si="19"/>
        <v/>
      </c>
      <c r="AK32" s="59"/>
      <c r="AL32" s="445">
        <f>IFERROR(VLOOKUP($C32,'Proposed Rates'!$B:$J,AL$11,FALSE),0)</f>
        <v>0</v>
      </c>
      <c r="AM32" s="446">
        <f t="shared" si="35"/>
        <v>255500</v>
      </c>
      <c r="AN32" s="431">
        <f t="shared" si="36"/>
        <v>0</v>
      </c>
      <c r="AO32" s="448"/>
      <c r="AP32" s="432">
        <f t="shared" si="22"/>
        <v>0</v>
      </c>
      <c r="AQ32" s="433" t="str">
        <f t="shared" si="23"/>
        <v/>
      </c>
      <c r="AR32" s="434"/>
    </row>
    <row r="33" ht="12.75" customHeight="1">
      <c r="A33" s="59"/>
      <c r="B33" s="518" t="s">
        <v>249</v>
      </c>
      <c r="C33" s="426" t="str">
        <f t="shared" si="24"/>
        <v>General Service 50 to 1,499 KW.GA Rate Riders</v>
      </c>
      <c r="D33" s="427" t="s">
        <v>308</v>
      </c>
      <c r="E33" s="351"/>
      <c r="F33" s="445">
        <f>IFERROR(VLOOKUP($C33,'Proposed Rates'!$B:$J,F$11,FALSE),0)</f>
        <v>0.0039</v>
      </c>
      <c r="G33" s="446">
        <f t="shared" si="25"/>
        <v>255500</v>
      </c>
      <c r="H33" s="431">
        <f t="shared" si="26"/>
        <v>996.45</v>
      </c>
      <c r="I33" s="519"/>
      <c r="J33" s="445">
        <f>IFERROR(VLOOKUP($C33,'Proposed Rates'!$B:$J,J$11,FALSE),0)</f>
        <v>0.0046</v>
      </c>
      <c r="K33" s="446">
        <f t="shared" si="27"/>
        <v>255500</v>
      </c>
      <c r="L33" s="431">
        <f t="shared" si="28"/>
        <v>1175.3</v>
      </c>
      <c r="M33" s="448"/>
      <c r="N33" s="432">
        <f t="shared" si="6"/>
        <v>178.85</v>
      </c>
      <c r="O33" s="433">
        <f t="shared" si="7"/>
        <v>0.1794871795</v>
      </c>
      <c r="P33" s="59"/>
      <c r="Q33" s="445">
        <f>IFERROR(VLOOKUP($C33,'Proposed Rates'!$B:$J,Q$11,FALSE),0)</f>
        <v>0</v>
      </c>
      <c r="R33" s="446">
        <f t="shared" si="29"/>
        <v>255500</v>
      </c>
      <c r="S33" s="431">
        <f t="shared" si="30"/>
        <v>0</v>
      </c>
      <c r="T33" s="448"/>
      <c r="U33" s="432">
        <f t="shared" si="10"/>
        <v>-1175.3</v>
      </c>
      <c r="V33" s="433">
        <f t="shared" si="11"/>
        <v>-1</v>
      </c>
      <c r="W33" s="59"/>
      <c r="X33" s="445">
        <f>IFERROR(VLOOKUP($C33,'Proposed Rates'!$B:$J,X$11,FALSE),0)</f>
        <v>0</v>
      </c>
      <c r="Y33" s="446">
        <f t="shared" si="31"/>
        <v>255500</v>
      </c>
      <c r="Z33" s="431">
        <f t="shared" si="32"/>
        <v>0</v>
      </c>
      <c r="AA33" s="448"/>
      <c r="AB33" s="432">
        <f t="shared" si="14"/>
        <v>0</v>
      </c>
      <c r="AC33" s="433" t="str">
        <f t="shared" si="15"/>
        <v/>
      </c>
      <c r="AD33" s="59"/>
      <c r="AE33" s="445">
        <f>IFERROR(VLOOKUP($C33,'Proposed Rates'!$B:$J,AE$11,FALSE),0)</f>
        <v>0</v>
      </c>
      <c r="AF33" s="446">
        <f t="shared" si="33"/>
        <v>255500</v>
      </c>
      <c r="AG33" s="431">
        <f t="shared" si="34"/>
        <v>0</v>
      </c>
      <c r="AH33" s="448"/>
      <c r="AI33" s="432">
        <f t="shared" si="18"/>
        <v>0</v>
      </c>
      <c r="AJ33" s="433" t="str">
        <f t="shared" si="19"/>
        <v/>
      </c>
      <c r="AK33" s="59"/>
      <c r="AL33" s="445">
        <f>IFERROR(VLOOKUP($C33,'Proposed Rates'!$B:$J,AL$11,FALSE),0)</f>
        <v>0</v>
      </c>
      <c r="AM33" s="446">
        <f t="shared" si="35"/>
        <v>255500</v>
      </c>
      <c r="AN33" s="431">
        <f t="shared" si="36"/>
        <v>0</v>
      </c>
      <c r="AO33" s="448"/>
      <c r="AP33" s="432">
        <f t="shared" si="22"/>
        <v>0</v>
      </c>
      <c r="AQ33" s="433" t="str">
        <f t="shared" si="23"/>
        <v/>
      </c>
      <c r="AR33" s="434"/>
    </row>
    <row r="34" ht="12.75" customHeight="1">
      <c r="A34" s="59"/>
      <c r="B34" s="518" t="s">
        <v>252</v>
      </c>
      <c r="C34" s="426" t="str">
        <f t="shared" si="24"/>
        <v>General Service 50 to 1,499 KW.Total Deferral/Variance Account Rate RidersYr2</v>
      </c>
      <c r="D34" s="427" t="s">
        <v>377</v>
      </c>
      <c r="E34" s="351"/>
      <c r="F34" s="445">
        <f>IFERROR(VLOOKUP($C34,'Proposed Rates'!$B:$J,F$11,FALSE),0)</f>
        <v>-0.305</v>
      </c>
      <c r="G34" s="446">
        <f t="shared" si="25"/>
        <v>500</v>
      </c>
      <c r="H34" s="431">
        <f t="shared" si="26"/>
        <v>-152.5</v>
      </c>
      <c r="I34" s="519"/>
      <c r="J34" s="445">
        <f>IFERROR(VLOOKUP($C34,'Proposed Rates'!$B:$J,J$11,FALSE),0)</f>
        <v>-0.1672</v>
      </c>
      <c r="K34" s="446">
        <f t="shared" si="27"/>
        <v>500</v>
      </c>
      <c r="L34" s="431">
        <f t="shared" si="28"/>
        <v>-83.6</v>
      </c>
      <c r="M34" s="448"/>
      <c r="N34" s="432">
        <f t="shared" si="6"/>
        <v>68.9</v>
      </c>
      <c r="O34" s="433">
        <f t="shared" si="7"/>
        <v>-0.4518032787</v>
      </c>
      <c r="P34" s="59"/>
      <c r="Q34" s="445">
        <f>IFERROR(VLOOKUP($C34,'Proposed Rates'!$B:$J,Q$11,FALSE),0)</f>
        <v>0</v>
      </c>
      <c r="R34" s="446">
        <f t="shared" si="29"/>
        <v>500</v>
      </c>
      <c r="S34" s="431">
        <f t="shared" si="30"/>
        <v>0</v>
      </c>
      <c r="T34" s="448"/>
      <c r="U34" s="432">
        <f t="shared" si="10"/>
        <v>83.6</v>
      </c>
      <c r="V34" s="433">
        <f t="shared" si="11"/>
        <v>-1</v>
      </c>
      <c r="W34" s="59"/>
      <c r="X34" s="445">
        <f>IFERROR(VLOOKUP($C34,'Proposed Rates'!$B:$J,X$11,FALSE),0)</f>
        <v>0</v>
      </c>
      <c r="Y34" s="446">
        <f t="shared" si="31"/>
        <v>500</v>
      </c>
      <c r="Z34" s="431">
        <f t="shared" si="32"/>
        <v>0</v>
      </c>
      <c r="AA34" s="448"/>
      <c r="AB34" s="432">
        <f t="shared" si="14"/>
        <v>0</v>
      </c>
      <c r="AC34" s="433" t="str">
        <f t="shared" si="15"/>
        <v/>
      </c>
      <c r="AD34" s="59"/>
      <c r="AE34" s="445">
        <f>IFERROR(VLOOKUP($C34,'Proposed Rates'!$B:$J,AE$11,FALSE),0)</f>
        <v>0</v>
      </c>
      <c r="AF34" s="446">
        <f t="shared" si="33"/>
        <v>500</v>
      </c>
      <c r="AG34" s="431">
        <f t="shared" si="34"/>
        <v>0</v>
      </c>
      <c r="AH34" s="448"/>
      <c r="AI34" s="432">
        <f t="shared" si="18"/>
        <v>0</v>
      </c>
      <c r="AJ34" s="433" t="str">
        <f t="shared" si="19"/>
        <v/>
      </c>
      <c r="AK34" s="59"/>
      <c r="AL34" s="445">
        <f>IFERROR(VLOOKUP($C34,'Proposed Rates'!$B:$J,AL$11,FALSE),0)</f>
        <v>0</v>
      </c>
      <c r="AM34" s="446">
        <f t="shared" si="35"/>
        <v>500</v>
      </c>
      <c r="AN34" s="431">
        <f t="shared" si="36"/>
        <v>0</v>
      </c>
      <c r="AO34" s="448"/>
      <c r="AP34" s="432">
        <f t="shared" si="22"/>
        <v>0</v>
      </c>
      <c r="AQ34" s="433" t="str">
        <f t="shared" si="23"/>
        <v/>
      </c>
      <c r="AR34" s="434"/>
    </row>
    <row r="35" ht="12.75" customHeight="1">
      <c r="A35" s="59"/>
      <c r="B35" s="518" t="s">
        <v>254</v>
      </c>
      <c r="C35" s="426" t="str">
        <f t="shared" si="24"/>
        <v>General Service 50 to 1,499 KW.Total Deferral/Variance Account Rate Riders</v>
      </c>
      <c r="D35" s="427" t="s">
        <v>377</v>
      </c>
      <c r="E35" s="351"/>
      <c r="F35" s="445" t="str">
        <f>IFERROR(VLOOKUP($C35,'Proposed Rates'!$B:$J,F$11,FALSE),0)</f>
        <v/>
      </c>
      <c r="G35" s="446">
        <f t="shared" si="25"/>
        <v>500</v>
      </c>
      <c r="H35" s="431">
        <f t="shared" si="26"/>
        <v>0</v>
      </c>
      <c r="I35" s="80"/>
      <c r="J35" s="445">
        <f>IFERROR(VLOOKUP($C35,'Proposed Rates'!$B:$J,J$11,FALSE),0)</f>
        <v>0</v>
      </c>
      <c r="K35" s="446">
        <f t="shared" si="27"/>
        <v>500</v>
      </c>
      <c r="L35" s="431">
        <f t="shared" si="28"/>
        <v>0</v>
      </c>
      <c r="M35" s="80"/>
      <c r="N35" s="432">
        <f t="shared" si="6"/>
        <v>0</v>
      </c>
      <c r="O35" s="433" t="str">
        <f t="shared" si="7"/>
        <v/>
      </c>
      <c r="P35" s="59"/>
      <c r="Q35" s="445">
        <f>IFERROR(VLOOKUP($C35,'Proposed Rates'!$B:$J,Q$11,FALSE),0)</f>
        <v>0</v>
      </c>
      <c r="R35" s="446">
        <f t="shared" si="29"/>
        <v>500</v>
      </c>
      <c r="S35" s="431">
        <f t="shared" si="30"/>
        <v>0</v>
      </c>
      <c r="T35" s="80"/>
      <c r="U35" s="432">
        <f t="shared" si="10"/>
        <v>0</v>
      </c>
      <c r="V35" s="433" t="str">
        <f t="shared" si="11"/>
        <v/>
      </c>
      <c r="W35" s="59"/>
      <c r="X35" s="445">
        <f>IFERROR(VLOOKUP($C35,'Proposed Rates'!$B:$J,X$11,FALSE),0)</f>
        <v>0</v>
      </c>
      <c r="Y35" s="446">
        <f t="shared" si="31"/>
        <v>500</v>
      </c>
      <c r="Z35" s="431">
        <f t="shared" si="32"/>
        <v>0</v>
      </c>
      <c r="AA35" s="80"/>
      <c r="AB35" s="432">
        <f t="shared" si="14"/>
        <v>0</v>
      </c>
      <c r="AC35" s="433" t="str">
        <f t="shared" si="15"/>
        <v/>
      </c>
      <c r="AD35" s="59"/>
      <c r="AE35" s="445">
        <f>IFERROR(VLOOKUP($C35,'Proposed Rates'!$B:$J,AE$11,FALSE),0)</f>
        <v>0</v>
      </c>
      <c r="AF35" s="446">
        <f t="shared" si="33"/>
        <v>500</v>
      </c>
      <c r="AG35" s="431">
        <f t="shared" si="34"/>
        <v>0</v>
      </c>
      <c r="AH35" s="80"/>
      <c r="AI35" s="432">
        <f t="shared" si="18"/>
        <v>0</v>
      </c>
      <c r="AJ35" s="433" t="str">
        <f t="shared" si="19"/>
        <v/>
      </c>
      <c r="AK35" s="59"/>
      <c r="AL35" s="445">
        <f>IFERROR(VLOOKUP($C35,'Proposed Rates'!$B:$J,AL$11,FALSE),0)</f>
        <v>0</v>
      </c>
      <c r="AM35" s="446">
        <f t="shared" si="35"/>
        <v>500</v>
      </c>
      <c r="AN35" s="431">
        <f t="shared" si="36"/>
        <v>0</v>
      </c>
      <c r="AO35" s="80"/>
      <c r="AP35" s="432">
        <f t="shared" si="22"/>
        <v>0</v>
      </c>
      <c r="AQ35" s="433" t="str">
        <f t="shared" si="23"/>
        <v/>
      </c>
      <c r="AR35" s="434"/>
    </row>
    <row r="36" ht="12.75" customHeight="1">
      <c r="A36" s="59"/>
      <c r="B36" s="351" t="s">
        <v>269</v>
      </c>
      <c r="C36" s="426" t="str">
        <f t="shared" si="24"/>
        <v>General Service 50 to 1,499 KW.Low Voltage Service Charge</v>
      </c>
      <c r="D36" s="427" t="s">
        <v>377</v>
      </c>
      <c r="E36" s="351"/>
      <c r="F36" s="445">
        <f>IFERROR(VLOOKUP($C36,'Proposed Rates'!$B:$J,F$11,FALSE),0)</f>
        <v>0.02063</v>
      </c>
      <c r="G36" s="446">
        <f t="shared" si="25"/>
        <v>500</v>
      </c>
      <c r="H36" s="431">
        <f t="shared" si="26"/>
        <v>10.315</v>
      </c>
      <c r="I36" s="80"/>
      <c r="J36" s="445">
        <f>IFERROR(VLOOKUP($C36,'Proposed Rates'!$B:$J,J$11,FALSE),0)</f>
        <v>0.02333</v>
      </c>
      <c r="K36" s="446">
        <f t="shared" si="27"/>
        <v>500</v>
      </c>
      <c r="L36" s="431">
        <f t="shared" si="28"/>
        <v>11.665</v>
      </c>
      <c r="M36" s="80"/>
      <c r="N36" s="432">
        <f t="shared" si="6"/>
        <v>1.35</v>
      </c>
      <c r="O36" s="433">
        <f t="shared" si="7"/>
        <v>0.1308773631</v>
      </c>
      <c r="P36" s="59"/>
      <c r="Q36" s="445">
        <f>IFERROR(VLOOKUP($C36,'Proposed Rates'!$B:$J,Q$11,FALSE),0)</f>
        <v>0.02394</v>
      </c>
      <c r="R36" s="446">
        <f t="shared" si="29"/>
        <v>500</v>
      </c>
      <c r="S36" s="431">
        <f t="shared" si="30"/>
        <v>11.97</v>
      </c>
      <c r="T36" s="80"/>
      <c r="U36" s="432">
        <f t="shared" si="10"/>
        <v>0.305</v>
      </c>
      <c r="V36" s="433">
        <f t="shared" si="11"/>
        <v>0.02614659237</v>
      </c>
      <c r="W36" s="59"/>
      <c r="X36" s="445">
        <f>IFERROR(VLOOKUP($C36,'Proposed Rates'!$B:$J,X$11,FALSE),0)</f>
        <v>0.02425</v>
      </c>
      <c r="Y36" s="446">
        <f t="shared" si="31"/>
        <v>500</v>
      </c>
      <c r="Z36" s="431">
        <f t="shared" si="32"/>
        <v>12.125</v>
      </c>
      <c r="AA36" s="80"/>
      <c r="AB36" s="432">
        <f t="shared" si="14"/>
        <v>0.155</v>
      </c>
      <c r="AC36" s="433">
        <f t="shared" si="15"/>
        <v>0.01294903926</v>
      </c>
      <c r="AD36" s="59"/>
      <c r="AE36" s="445">
        <f>IFERROR(VLOOKUP($C36,'Proposed Rates'!$B:$J,AE$11,FALSE),0)</f>
        <v>0.02465</v>
      </c>
      <c r="AF36" s="446">
        <f t="shared" si="33"/>
        <v>500</v>
      </c>
      <c r="AG36" s="431">
        <f t="shared" si="34"/>
        <v>12.325</v>
      </c>
      <c r="AH36" s="80"/>
      <c r="AI36" s="432">
        <f t="shared" si="18"/>
        <v>0.2</v>
      </c>
      <c r="AJ36" s="433">
        <f t="shared" si="19"/>
        <v>0.01649484536</v>
      </c>
      <c r="AK36" s="59"/>
      <c r="AL36" s="445">
        <f>IFERROR(VLOOKUP($C36,'Proposed Rates'!$B:$J,AL$11,FALSE),0)</f>
        <v>0.02508</v>
      </c>
      <c r="AM36" s="446">
        <f t="shared" si="35"/>
        <v>500</v>
      </c>
      <c r="AN36" s="431">
        <f t="shared" si="36"/>
        <v>12.54</v>
      </c>
      <c r="AO36" s="80"/>
      <c r="AP36" s="432">
        <f t="shared" si="22"/>
        <v>0.215</v>
      </c>
      <c r="AQ36" s="433">
        <f t="shared" si="23"/>
        <v>0.01744421907</v>
      </c>
      <c r="AR36" s="434"/>
    </row>
    <row r="37" ht="12.75" customHeight="1">
      <c r="A37" s="59"/>
      <c r="B37" s="351" t="s">
        <v>312</v>
      </c>
      <c r="C37" s="426" t="str">
        <f t="shared" si="24"/>
        <v>General Service 50 to 1,499 KW.Line Losses on Cost of Power</v>
      </c>
      <c r="D37" s="427" t="s">
        <v>308</v>
      </c>
      <c r="E37" s="351"/>
      <c r="F37" s="461"/>
      <c r="G37" s="452">
        <f>$F$9*(1+F$65)-$F$9</f>
        <v>8635.9</v>
      </c>
      <c r="H37" s="431">
        <f t="shared" si="26"/>
        <v>0</v>
      </c>
      <c r="I37" s="80"/>
      <c r="J37" s="461"/>
      <c r="K37" s="452">
        <f>$F$9*(1+J$65)-$F$9</f>
        <v>8559.25</v>
      </c>
      <c r="L37" s="431">
        <f t="shared" si="28"/>
        <v>0</v>
      </c>
      <c r="M37" s="80"/>
      <c r="N37" s="432">
        <f t="shared" si="6"/>
        <v>0</v>
      </c>
      <c r="O37" s="433" t="str">
        <f t="shared" si="7"/>
        <v/>
      </c>
      <c r="P37" s="59"/>
      <c r="Q37" s="461"/>
      <c r="R37" s="452">
        <f>$F$9*(1+Q$65)-$F$9</f>
        <v>8559.25</v>
      </c>
      <c r="S37" s="431">
        <f t="shared" si="30"/>
        <v>0</v>
      </c>
      <c r="T37" s="80"/>
      <c r="U37" s="432">
        <f t="shared" si="10"/>
        <v>0</v>
      </c>
      <c r="V37" s="433" t="str">
        <f t="shared" si="11"/>
        <v/>
      </c>
      <c r="W37" s="59"/>
      <c r="X37" s="461"/>
      <c r="Y37" s="452">
        <f>$F$9*(1+X$65)-$F$9</f>
        <v>8559.25</v>
      </c>
      <c r="Z37" s="431">
        <f t="shared" si="32"/>
        <v>0</v>
      </c>
      <c r="AA37" s="80"/>
      <c r="AB37" s="432">
        <f t="shared" si="14"/>
        <v>0</v>
      </c>
      <c r="AC37" s="433" t="str">
        <f t="shared" si="15"/>
        <v/>
      </c>
      <c r="AD37" s="59"/>
      <c r="AE37" s="461"/>
      <c r="AF37" s="452">
        <f>$F$9*(1+AE$65)-$F$9</f>
        <v>8559.25</v>
      </c>
      <c r="AG37" s="431">
        <f t="shared" si="34"/>
        <v>0</v>
      </c>
      <c r="AH37" s="80"/>
      <c r="AI37" s="432">
        <f t="shared" si="18"/>
        <v>0</v>
      </c>
      <c r="AJ37" s="433" t="str">
        <f t="shared" si="19"/>
        <v/>
      </c>
      <c r="AK37" s="59"/>
      <c r="AL37" s="461"/>
      <c r="AM37" s="452">
        <f>$F$9*(1+AL$65)-$F$9</f>
        <v>8559.25</v>
      </c>
      <c r="AN37" s="431">
        <f t="shared" si="36"/>
        <v>0</v>
      </c>
      <c r="AO37" s="80"/>
      <c r="AP37" s="432">
        <f t="shared" si="22"/>
        <v>0</v>
      </c>
      <c r="AQ37" s="433" t="str">
        <f t="shared" si="23"/>
        <v/>
      </c>
      <c r="AR37" s="434"/>
    </row>
    <row r="38" ht="12.75" customHeight="1">
      <c r="A38" s="59"/>
      <c r="B38" s="351" t="s">
        <v>271</v>
      </c>
      <c r="C38" s="426" t="str">
        <f t="shared" si="24"/>
        <v>General Service 50 to 1,499 KW.Smart Meter Entity Charge</v>
      </c>
      <c r="D38" s="427" t="s">
        <v>306</v>
      </c>
      <c r="E38" s="351"/>
      <c r="F38" s="445">
        <f>IFERROR(VLOOKUP($C38,'Proposed Rates'!$B:$J,F$11,FALSE),0)</f>
        <v>0</v>
      </c>
      <c r="G38" s="446">
        <f>IF($D38="Monthly",1,IF($D38="per KW",$F$10,IF($D38="per kWh",$F$9,0)))</f>
        <v>1</v>
      </c>
      <c r="H38" s="431">
        <f t="shared" si="26"/>
        <v>0</v>
      </c>
      <c r="I38" s="80"/>
      <c r="J38" s="445">
        <f>IFERROR(VLOOKUP($C38,'Proposed Rates'!$B:$J,J$11,FALSE),0)</f>
        <v>0</v>
      </c>
      <c r="K38" s="446">
        <f>IF($D38="Monthly",1,IF($D38="per KW",$F$10,IF($D38="per kWh",$F$9,0)))</f>
        <v>1</v>
      </c>
      <c r="L38" s="431">
        <f t="shared" si="28"/>
        <v>0</v>
      </c>
      <c r="M38" s="80"/>
      <c r="N38" s="432">
        <f t="shared" si="6"/>
        <v>0</v>
      </c>
      <c r="O38" s="433" t="str">
        <f t="shared" si="7"/>
        <v/>
      </c>
      <c r="P38" s="59"/>
      <c r="Q38" s="445">
        <f>IFERROR(VLOOKUP($C38,'Proposed Rates'!$B:$J,Q$11,FALSE),0)</f>
        <v>0</v>
      </c>
      <c r="R38" s="446">
        <f>IF($D38="Monthly",1,IF($D38="per KW",$F$10,IF($D38="per kWh",$F$9,0)))</f>
        <v>1</v>
      </c>
      <c r="S38" s="431">
        <f t="shared" si="30"/>
        <v>0</v>
      </c>
      <c r="T38" s="80"/>
      <c r="U38" s="432">
        <f t="shared" si="10"/>
        <v>0</v>
      </c>
      <c r="V38" s="433" t="str">
        <f t="shared" si="11"/>
        <v/>
      </c>
      <c r="W38" s="59"/>
      <c r="X38" s="445">
        <f>IFERROR(VLOOKUP($C38,'Proposed Rates'!$B:$J,X$11,FALSE),0)</f>
        <v>0</v>
      </c>
      <c r="Y38" s="446">
        <f>IF($D38="Monthly",1,IF($D38="per KW",$F$10,IF($D38="per kWh",$F$9,0)))</f>
        <v>1</v>
      </c>
      <c r="Z38" s="431">
        <f t="shared" si="32"/>
        <v>0</v>
      </c>
      <c r="AA38" s="80"/>
      <c r="AB38" s="432">
        <f t="shared" si="14"/>
        <v>0</v>
      </c>
      <c r="AC38" s="433" t="str">
        <f t="shared" si="15"/>
        <v/>
      </c>
      <c r="AD38" s="59"/>
      <c r="AE38" s="445">
        <f>IFERROR(VLOOKUP($C38,'Proposed Rates'!$B:$J,AE$11,FALSE),0)</f>
        <v>0</v>
      </c>
      <c r="AF38" s="446">
        <f>IF($D38="Monthly",1,IF($D38="per KW",$F$10,IF($D38="per kWh",$F$9,0)))</f>
        <v>1</v>
      </c>
      <c r="AG38" s="431">
        <f t="shared" si="34"/>
        <v>0</v>
      </c>
      <c r="AH38" s="80"/>
      <c r="AI38" s="432">
        <f t="shared" si="18"/>
        <v>0</v>
      </c>
      <c r="AJ38" s="433" t="str">
        <f t="shared" si="19"/>
        <v/>
      </c>
      <c r="AK38" s="59"/>
      <c r="AL38" s="445">
        <f>IFERROR(VLOOKUP($C38,'Proposed Rates'!$B:$J,AL$11,FALSE),0)</f>
        <v>0</v>
      </c>
      <c r="AM38" s="446">
        <f>IF($D38="Monthly",1,IF($D38="per KW",$F$10,IF($D38="per kWh",$F$9,0)))</f>
        <v>1</v>
      </c>
      <c r="AN38" s="431">
        <f t="shared" si="36"/>
        <v>0</v>
      </c>
      <c r="AO38" s="80"/>
      <c r="AP38" s="432">
        <f t="shared" si="22"/>
        <v>0</v>
      </c>
      <c r="AQ38" s="433" t="str">
        <f t="shared" si="23"/>
        <v/>
      </c>
      <c r="AR38" s="434"/>
    </row>
    <row r="39" ht="12.75" customHeight="1">
      <c r="A39" s="59"/>
      <c r="B39" s="520" t="s">
        <v>313</v>
      </c>
      <c r="C39" s="453"/>
      <c r="D39" s="453"/>
      <c r="E39" s="453"/>
      <c r="F39" s="454"/>
      <c r="G39" s="535"/>
      <c r="H39" s="440">
        <f>SUM(H30:H38)+H29</f>
        <v>4435.715</v>
      </c>
      <c r="I39" s="456"/>
      <c r="J39" s="454"/>
      <c r="K39" s="535"/>
      <c r="L39" s="440">
        <f>SUM(L30:L38)+L29</f>
        <v>5364.065</v>
      </c>
      <c r="M39" s="456"/>
      <c r="N39" s="442">
        <f t="shared" si="6"/>
        <v>928.35</v>
      </c>
      <c r="O39" s="443">
        <f t="shared" si="7"/>
        <v>0.2092898214</v>
      </c>
      <c r="P39" s="59"/>
      <c r="Q39" s="454"/>
      <c r="R39" s="535"/>
      <c r="S39" s="440">
        <f>SUM(S30:S38)+S29</f>
        <v>4567.32</v>
      </c>
      <c r="T39" s="456"/>
      <c r="U39" s="442">
        <f t="shared" si="10"/>
        <v>-796.745</v>
      </c>
      <c r="V39" s="443">
        <f t="shared" si="11"/>
        <v>-0.1485338078</v>
      </c>
      <c r="W39" s="59"/>
      <c r="X39" s="454"/>
      <c r="Y39" s="535"/>
      <c r="Z39" s="440">
        <f>SUM(Z30:Z38)+Z29</f>
        <v>4979.175</v>
      </c>
      <c r="AA39" s="456"/>
      <c r="AB39" s="442">
        <f t="shared" si="14"/>
        <v>411.855</v>
      </c>
      <c r="AC39" s="443">
        <f t="shared" si="15"/>
        <v>0.09017432542</v>
      </c>
      <c r="AD39" s="59"/>
      <c r="AE39" s="454"/>
      <c r="AF39" s="535"/>
      <c r="AG39" s="440">
        <f>SUM(AG30:AG38)+AG29</f>
        <v>5289.275</v>
      </c>
      <c r="AH39" s="456"/>
      <c r="AI39" s="442">
        <f t="shared" si="18"/>
        <v>310.1</v>
      </c>
      <c r="AJ39" s="443">
        <f t="shared" si="19"/>
        <v>0.06227939367</v>
      </c>
      <c r="AK39" s="59"/>
      <c r="AL39" s="454"/>
      <c r="AM39" s="535"/>
      <c r="AN39" s="440">
        <f>SUM(AN30:AN38)+AN29</f>
        <v>5596.74</v>
      </c>
      <c r="AO39" s="456"/>
      <c r="AP39" s="442">
        <f t="shared" si="22"/>
        <v>307.465</v>
      </c>
      <c r="AQ39" s="443">
        <f t="shared" si="23"/>
        <v>0.05812989493</v>
      </c>
      <c r="AR39" s="444"/>
    </row>
    <row r="40" ht="12.75" customHeight="1">
      <c r="A40" s="59"/>
      <c r="B40" s="80" t="s">
        <v>255</v>
      </c>
      <c r="C40" s="426" t="str">
        <f t="shared" ref="C40:C41" si="37">D$6&amp;"."&amp;B40</f>
        <v>General Service 50 to 1,499 KW.RTSR - Network</v>
      </c>
      <c r="D40" s="457" t="s">
        <v>377</v>
      </c>
      <c r="E40" s="80"/>
      <c r="F40" s="445">
        <f>IFERROR(VLOOKUP($C40,'Proposed Rates'!$B:$J,F$11,FALSE),0)</f>
        <v>4.848</v>
      </c>
      <c r="G40" s="446">
        <f t="shared" ref="G40:G41" si="38">IF($D40="Monthly",1,IF($D40="per KW",$F$10,IF($D40="per kWh",$F$9,0)))</f>
        <v>500</v>
      </c>
      <c r="H40" s="431">
        <f t="shared" ref="H40:H41" si="39">G40*F40</f>
        <v>2424</v>
      </c>
      <c r="I40" s="80"/>
      <c r="J40" s="445">
        <f>IFERROR(VLOOKUP($C40,'Proposed Rates'!$B:$J,J$11,FALSE),0)</f>
        <v>4.6913</v>
      </c>
      <c r="K40" s="446">
        <f t="shared" ref="K40:K41" si="40">IF($D40="Monthly",1,IF($D40="per KW",$F$10,IF($D40="per kWh",$F$9,0)))</f>
        <v>500</v>
      </c>
      <c r="L40" s="431">
        <f t="shared" ref="L40:L41" si="41">K40*J40</f>
        <v>2345.65</v>
      </c>
      <c r="M40" s="80"/>
      <c r="N40" s="432">
        <f t="shared" si="6"/>
        <v>-78.35</v>
      </c>
      <c r="O40" s="433">
        <f t="shared" si="7"/>
        <v>-0.03232260726</v>
      </c>
      <c r="P40" s="59"/>
      <c r="Q40" s="445">
        <f>IFERROR(VLOOKUP($C40,'Proposed Rates'!$B:$J,Q$11,FALSE),0)</f>
        <v>4.6913</v>
      </c>
      <c r="R40" s="446">
        <f t="shared" ref="R40:R41" si="42">IF($D40="Monthly",1,IF($D40="per KW",$F$10,IF($D40="per kWh",$F$9,0)))</f>
        <v>500</v>
      </c>
      <c r="S40" s="431">
        <f t="shared" ref="S40:S41" si="43">R40*Q40</f>
        <v>2345.65</v>
      </c>
      <c r="T40" s="80"/>
      <c r="U40" s="432">
        <f t="shared" si="10"/>
        <v>0</v>
      </c>
      <c r="V40" s="433">
        <f t="shared" si="11"/>
        <v>0</v>
      </c>
      <c r="W40" s="59"/>
      <c r="X40" s="445">
        <f>IFERROR(VLOOKUP($C40,'Proposed Rates'!$B:$J,X$11,FALSE),0)</f>
        <v>4.6913</v>
      </c>
      <c r="Y40" s="446">
        <f t="shared" ref="Y40:Y41" si="44">IF($D40="Monthly",1,IF($D40="per KW",$F$10,IF($D40="per kWh",$F$9,0)))</f>
        <v>500</v>
      </c>
      <c r="Z40" s="431">
        <f t="shared" ref="Z40:Z41" si="45">Y40*X40</f>
        <v>2345.65</v>
      </c>
      <c r="AA40" s="80"/>
      <c r="AB40" s="432">
        <f t="shared" si="14"/>
        <v>0</v>
      </c>
      <c r="AC40" s="433">
        <f t="shared" si="15"/>
        <v>0</v>
      </c>
      <c r="AD40" s="59"/>
      <c r="AE40" s="445">
        <f>IFERROR(VLOOKUP($C40,'Proposed Rates'!$B:$J,AE$11,FALSE),0)</f>
        <v>4.6913</v>
      </c>
      <c r="AF40" s="446">
        <f t="shared" ref="AF40:AF41" si="46">IF($D40="Monthly",1,IF($D40="per KW",$F$10,IF($D40="per kWh",$F$9,0)))</f>
        <v>500</v>
      </c>
      <c r="AG40" s="431">
        <f t="shared" ref="AG40:AG41" si="47">AF40*AE40</f>
        <v>2345.65</v>
      </c>
      <c r="AH40" s="80"/>
      <c r="AI40" s="432">
        <f t="shared" si="18"/>
        <v>0</v>
      </c>
      <c r="AJ40" s="433">
        <f t="shared" si="19"/>
        <v>0</v>
      </c>
      <c r="AK40" s="59"/>
      <c r="AL40" s="445">
        <f>IFERROR(VLOOKUP($C40,'Proposed Rates'!$B:$J,AL$11,FALSE),0)</f>
        <v>4.6913</v>
      </c>
      <c r="AM40" s="446">
        <f t="shared" ref="AM40:AM41" si="48">IF($D40="Monthly",1,IF($D40="per KW",$F$10,IF($D40="per kWh",$F$9,0)))</f>
        <v>500</v>
      </c>
      <c r="AN40" s="431">
        <f t="shared" ref="AN40:AN41" si="49">AM40*AL40</f>
        <v>2345.65</v>
      </c>
      <c r="AO40" s="80"/>
      <c r="AP40" s="432">
        <f t="shared" si="22"/>
        <v>0</v>
      </c>
      <c r="AQ40" s="433">
        <f t="shared" si="23"/>
        <v>0</v>
      </c>
      <c r="AR40" s="434"/>
    </row>
    <row r="41" ht="12.75" customHeight="1">
      <c r="A41" s="59"/>
      <c r="B41" s="521" t="s">
        <v>256</v>
      </c>
      <c r="C41" s="426" t="str">
        <f t="shared" si="37"/>
        <v>General Service 50 to 1,499 KW.RTSR - Line and Transformation Connection</v>
      </c>
      <c r="D41" s="457" t="s">
        <v>377</v>
      </c>
      <c r="E41" s="80"/>
      <c r="F41" s="445">
        <f>IFERROR(VLOOKUP($C41,'Proposed Rates'!$B:$J,F$11,FALSE),0)</f>
        <v>2.8187</v>
      </c>
      <c r="G41" s="446">
        <f t="shared" si="38"/>
        <v>500</v>
      </c>
      <c r="H41" s="431">
        <f t="shared" si="39"/>
        <v>1409.35</v>
      </c>
      <c r="I41" s="80"/>
      <c r="J41" s="445">
        <f>IFERROR(VLOOKUP($C41,'Proposed Rates'!$B:$J,J$11,FALSE),0)</f>
        <v>2.6172</v>
      </c>
      <c r="K41" s="446">
        <f t="shared" si="40"/>
        <v>500</v>
      </c>
      <c r="L41" s="431">
        <f t="shared" si="41"/>
        <v>1308.6</v>
      </c>
      <c r="M41" s="80"/>
      <c r="N41" s="432">
        <f t="shared" si="6"/>
        <v>-100.75</v>
      </c>
      <c r="O41" s="433">
        <f t="shared" si="7"/>
        <v>-0.07148685564</v>
      </c>
      <c r="P41" s="59"/>
      <c r="Q41" s="445">
        <f>IFERROR(VLOOKUP($C41,'Proposed Rates'!$B:$J,Q$11,FALSE),0)</f>
        <v>2.6172</v>
      </c>
      <c r="R41" s="446">
        <f t="shared" si="42"/>
        <v>500</v>
      </c>
      <c r="S41" s="431">
        <f t="shared" si="43"/>
        <v>1308.6</v>
      </c>
      <c r="T41" s="80"/>
      <c r="U41" s="432">
        <f t="shared" si="10"/>
        <v>0</v>
      </c>
      <c r="V41" s="433">
        <f t="shared" si="11"/>
        <v>0</v>
      </c>
      <c r="W41" s="59"/>
      <c r="X41" s="445">
        <f>IFERROR(VLOOKUP($C41,'Proposed Rates'!$B:$J,X$11,FALSE),0)</f>
        <v>2.6172</v>
      </c>
      <c r="Y41" s="446">
        <f t="shared" si="44"/>
        <v>500</v>
      </c>
      <c r="Z41" s="431">
        <f t="shared" si="45"/>
        <v>1308.6</v>
      </c>
      <c r="AA41" s="80"/>
      <c r="AB41" s="432">
        <f t="shared" si="14"/>
        <v>0</v>
      </c>
      <c r="AC41" s="433">
        <f t="shared" si="15"/>
        <v>0</v>
      </c>
      <c r="AD41" s="59"/>
      <c r="AE41" s="445">
        <f>IFERROR(VLOOKUP($C41,'Proposed Rates'!$B:$J,AE$11,FALSE),0)</f>
        <v>2.6172</v>
      </c>
      <c r="AF41" s="446">
        <f t="shared" si="46"/>
        <v>500</v>
      </c>
      <c r="AG41" s="431">
        <f t="shared" si="47"/>
        <v>1308.6</v>
      </c>
      <c r="AH41" s="80"/>
      <c r="AI41" s="432">
        <f t="shared" si="18"/>
        <v>0</v>
      </c>
      <c r="AJ41" s="433">
        <f t="shared" si="19"/>
        <v>0</v>
      </c>
      <c r="AK41" s="59"/>
      <c r="AL41" s="445">
        <f>IFERROR(VLOOKUP($C41,'Proposed Rates'!$B:$J,AL$11,FALSE),0)</f>
        <v>2.6172</v>
      </c>
      <c r="AM41" s="446">
        <f t="shared" si="48"/>
        <v>500</v>
      </c>
      <c r="AN41" s="431">
        <f t="shared" si="49"/>
        <v>1308.6</v>
      </c>
      <c r="AO41" s="80"/>
      <c r="AP41" s="432">
        <f t="shared" si="22"/>
        <v>0</v>
      </c>
      <c r="AQ41" s="433">
        <f t="shared" si="23"/>
        <v>0</v>
      </c>
      <c r="AR41" s="434"/>
    </row>
    <row r="42" ht="12.75" customHeight="1">
      <c r="A42" s="59"/>
      <c r="B42" s="520" t="s">
        <v>314</v>
      </c>
      <c r="C42" s="458"/>
      <c r="D42" s="458"/>
      <c r="E42" s="458"/>
      <c r="F42" s="459"/>
      <c r="G42" s="535"/>
      <c r="H42" s="440">
        <f>SUM(H39:H41)</f>
        <v>8269.065</v>
      </c>
      <c r="I42" s="441"/>
      <c r="J42" s="459"/>
      <c r="K42" s="535"/>
      <c r="L42" s="440">
        <f>SUM(L39:L41)</f>
        <v>9018.315</v>
      </c>
      <c r="M42" s="441"/>
      <c r="N42" s="442">
        <f t="shared" si="6"/>
        <v>749.25</v>
      </c>
      <c r="O42" s="443">
        <f t="shared" si="7"/>
        <v>0.09060879313</v>
      </c>
      <c r="P42" s="59"/>
      <c r="Q42" s="459"/>
      <c r="R42" s="535"/>
      <c r="S42" s="440">
        <f>SUM(S39:S41)</f>
        <v>8221.57</v>
      </c>
      <c r="T42" s="441"/>
      <c r="U42" s="442">
        <f t="shared" si="10"/>
        <v>-796.745</v>
      </c>
      <c r="V42" s="443">
        <f t="shared" si="11"/>
        <v>-0.08834743519</v>
      </c>
      <c r="W42" s="59"/>
      <c r="X42" s="459"/>
      <c r="Y42" s="535"/>
      <c r="Z42" s="440">
        <f>SUM(Z39:Z41)</f>
        <v>8633.425</v>
      </c>
      <c r="AA42" s="441"/>
      <c r="AB42" s="442">
        <f t="shared" si="14"/>
        <v>411.855</v>
      </c>
      <c r="AC42" s="443">
        <f t="shared" si="15"/>
        <v>0.05009444668</v>
      </c>
      <c r="AD42" s="59"/>
      <c r="AE42" s="459"/>
      <c r="AF42" s="535"/>
      <c r="AG42" s="440">
        <f>SUM(AG39:AG41)</f>
        <v>8943.525</v>
      </c>
      <c r="AH42" s="441"/>
      <c r="AI42" s="442">
        <f t="shared" si="18"/>
        <v>310.1</v>
      </c>
      <c r="AJ42" s="443">
        <f t="shared" si="19"/>
        <v>0.03591853754</v>
      </c>
      <c r="AK42" s="59"/>
      <c r="AL42" s="459"/>
      <c r="AM42" s="535"/>
      <c r="AN42" s="440">
        <f>SUM(AN39:AN41)</f>
        <v>9250.99</v>
      </c>
      <c r="AO42" s="441"/>
      <c r="AP42" s="442">
        <f t="shared" si="22"/>
        <v>307.465</v>
      </c>
      <c r="AQ42" s="443">
        <f t="shared" si="23"/>
        <v>0.03437850288</v>
      </c>
      <c r="AR42" s="444"/>
    </row>
    <row r="43" ht="12.75" customHeight="1">
      <c r="A43" s="59"/>
      <c r="B43" s="522" t="s">
        <v>257</v>
      </c>
      <c r="C43" s="426" t="str">
        <f t="shared" ref="C43:C45" si="50">D$6&amp;"."&amp;B43</f>
        <v>General Service 50 to 1,499 KW.Wholesale Market Service Charge (WMSC)</v>
      </c>
      <c r="D43" s="427" t="s">
        <v>308</v>
      </c>
      <c r="E43" s="351"/>
      <c r="F43" s="445">
        <f>IFERROR(VLOOKUP($C43,'Proposed Rates'!$B:$J,F$11,FALSE),0)</f>
        <v>0.0045</v>
      </c>
      <c r="G43" s="452">
        <f t="shared" ref="G43:G44" si="51">$F$9+G$37</f>
        <v>264135.9</v>
      </c>
      <c r="H43" s="431">
        <f t="shared" ref="H43:H46" si="52">G43*F43</f>
        <v>1188.61155</v>
      </c>
      <c r="I43" s="80"/>
      <c r="J43" s="445">
        <f>IFERROR(VLOOKUP($C43,'Proposed Rates'!$B:$J,J$11,FALSE),0)</f>
        <v>0.0045</v>
      </c>
      <c r="K43" s="452">
        <f t="shared" ref="K43:K44" si="53">$F$9+K$37</f>
        <v>264059.25</v>
      </c>
      <c r="L43" s="431">
        <f t="shared" ref="L43:L46" si="54">K43*J43</f>
        <v>1188.266625</v>
      </c>
      <c r="M43" s="80"/>
      <c r="N43" s="432">
        <f t="shared" si="6"/>
        <v>-0.344925</v>
      </c>
      <c r="O43" s="433">
        <f t="shared" si="7"/>
        <v>-0.0002901915264</v>
      </c>
      <c r="P43" s="59"/>
      <c r="Q43" s="445">
        <f>IFERROR(VLOOKUP($C43,'Proposed Rates'!$B:$J,Q$11,FALSE),0)</f>
        <v>0.0045</v>
      </c>
      <c r="R43" s="452">
        <f t="shared" ref="R43:R44" si="55">$F$9+R$37</f>
        <v>264059.25</v>
      </c>
      <c r="S43" s="431">
        <f t="shared" ref="S43:S46" si="56">R43*Q43</f>
        <v>1188.266625</v>
      </c>
      <c r="T43" s="80"/>
      <c r="U43" s="432">
        <f t="shared" si="10"/>
        <v>0</v>
      </c>
      <c r="V43" s="433">
        <f t="shared" si="11"/>
        <v>0</v>
      </c>
      <c r="W43" s="59"/>
      <c r="X43" s="445">
        <f>IFERROR(VLOOKUP($C43,'Proposed Rates'!$B:$J,X$11,FALSE),0)</f>
        <v>0.0045</v>
      </c>
      <c r="Y43" s="452">
        <f t="shared" ref="Y43:Y44" si="57">$F$9+Y$37</f>
        <v>264059.25</v>
      </c>
      <c r="Z43" s="431">
        <f t="shared" ref="Z43:Z46" si="58">Y43*X43</f>
        <v>1188.266625</v>
      </c>
      <c r="AA43" s="80"/>
      <c r="AB43" s="432">
        <f t="shared" si="14"/>
        <v>0</v>
      </c>
      <c r="AC43" s="433">
        <f t="shared" si="15"/>
        <v>0</v>
      </c>
      <c r="AD43" s="59"/>
      <c r="AE43" s="445">
        <f>IFERROR(VLOOKUP($C43,'Proposed Rates'!$B:$J,AE$11,FALSE),0)</f>
        <v>0.0045</v>
      </c>
      <c r="AF43" s="452">
        <f t="shared" ref="AF43:AF44" si="59">$F$9+AF$37</f>
        <v>264059.25</v>
      </c>
      <c r="AG43" s="431">
        <f t="shared" ref="AG43:AG46" si="60">AF43*AE43</f>
        <v>1188.266625</v>
      </c>
      <c r="AH43" s="80"/>
      <c r="AI43" s="432">
        <f t="shared" si="18"/>
        <v>0</v>
      </c>
      <c r="AJ43" s="433">
        <f t="shared" si="19"/>
        <v>0</v>
      </c>
      <c r="AK43" s="59"/>
      <c r="AL43" s="445">
        <f>IFERROR(VLOOKUP($C43,'Proposed Rates'!$B:$J,AL$11,FALSE),0)</f>
        <v>0.0045</v>
      </c>
      <c r="AM43" s="452">
        <f t="shared" ref="AM43:AM44" si="61">$F$9+AM$37</f>
        <v>264059.25</v>
      </c>
      <c r="AN43" s="431">
        <f t="shared" ref="AN43:AN46" si="62">AM43*AL43</f>
        <v>1188.266625</v>
      </c>
      <c r="AO43" s="80"/>
      <c r="AP43" s="432">
        <f t="shared" si="22"/>
        <v>0</v>
      </c>
      <c r="AQ43" s="433">
        <f t="shared" si="23"/>
        <v>0</v>
      </c>
      <c r="AR43" s="434"/>
    </row>
    <row r="44" ht="12.75" customHeight="1">
      <c r="A44" s="59"/>
      <c r="B44" s="522" t="s">
        <v>258</v>
      </c>
      <c r="C44" s="426" t="str">
        <f t="shared" si="50"/>
        <v>General Service 50 to 1,499 KW.Rural and Remote Rate Protection (RRRP)</v>
      </c>
      <c r="D44" s="427" t="s">
        <v>308</v>
      </c>
      <c r="E44" s="351"/>
      <c r="F44" s="445">
        <f>IFERROR(VLOOKUP($C44,'Proposed Rates'!$B:$J,F$11,FALSE),0)</f>
        <v>0.0015</v>
      </c>
      <c r="G44" s="452">
        <f t="shared" si="51"/>
        <v>264135.9</v>
      </c>
      <c r="H44" s="431">
        <f t="shared" si="52"/>
        <v>396.20385</v>
      </c>
      <c r="I44" s="80"/>
      <c r="J44" s="445">
        <f>IFERROR(VLOOKUP($C44,'Proposed Rates'!$B:$J,J$11,FALSE),0)</f>
        <v>0.0015</v>
      </c>
      <c r="K44" s="452">
        <f t="shared" si="53"/>
        <v>264059.25</v>
      </c>
      <c r="L44" s="431">
        <f t="shared" si="54"/>
        <v>396.088875</v>
      </c>
      <c r="M44" s="80"/>
      <c r="N44" s="432">
        <f t="shared" si="6"/>
        <v>-0.114975</v>
      </c>
      <c r="O44" s="433">
        <f t="shared" si="7"/>
        <v>-0.0002901915264</v>
      </c>
      <c r="P44" s="59"/>
      <c r="Q44" s="445">
        <f>IFERROR(VLOOKUP($C44,'Proposed Rates'!$B:$J,Q$11,FALSE),0)</f>
        <v>0.0015</v>
      </c>
      <c r="R44" s="452">
        <f t="shared" si="55"/>
        <v>264059.25</v>
      </c>
      <c r="S44" s="431">
        <f t="shared" si="56"/>
        <v>396.088875</v>
      </c>
      <c r="T44" s="80"/>
      <c r="U44" s="432">
        <f t="shared" si="10"/>
        <v>0</v>
      </c>
      <c r="V44" s="433">
        <f t="shared" si="11"/>
        <v>0</v>
      </c>
      <c r="W44" s="59"/>
      <c r="X44" s="445">
        <f>IFERROR(VLOOKUP($C44,'Proposed Rates'!$B:$J,X$11,FALSE),0)</f>
        <v>0.0015</v>
      </c>
      <c r="Y44" s="452">
        <f t="shared" si="57"/>
        <v>264059.25</v>
      </c>
      <c r="Z44" s="431">
        <f t="shared" si="58"/>
        <v>396.088875</v>
      </c>
      <c r="AA44" s="80"/>
      <c r="AB44" s="432">
        <f t="shared" si="14"/>
        <v>0</v>
      </c>
      <c r="AC44" s="433">
        <f t="shared" si="15"/>
        <v>0</v>
      </c>
      <c r="AD44" s="59"/>
      <c r="AE44" s="445">
        <f>IFERROR(VLOOKUP($C44,'Proposed Rates'!$B:$J,AE$11,FALSE),0)</f>
        <v>0.0015</v>
      </c>
      <c r="AF44" s="452">
        <f t="shared" si="59"/>
        <v>264059.25</v>
      </c>
      <c r="AG44" s="431">
        <f t="shared" si="60"/>
        <v>396.088875</v>
      </c>
      <c r="AH44" s="80"/>
      <c r="AI44" s="432">
        <f t="shared" si="18"/>
        <v>0</v>
      </c>
      <c r="AJ44" s="433">
        <f t="shared" si="19"/>
        <v>0</v>
      </c>
      <c r="AK44" s="59"/>
      <c r="AL44" s="445">
        <f>IFERROR(VLOOKUP($C44,'Proposed Rates'!$B:$J,AL$11,FALSE),0)</f>
        <v>0.0015</v>
      </c>
      <c r="AM44" s="452">
        <f t="shared" si="61"/>
        <v>264059.25</v>
      </c>
      <c r="AN44" s="431">
        <f t="shared" si="62"/>
        <v>396.088875</v>
      </c>
      <c r="AO44" s="80"/>
      <c r="AP44" s="432">
        <f t="shared" si="22"/>
        <v>0</v>
      </c>
      <c r="AQ44" s="433">
        <f t="shared" si="23"/>
        <v>0</v>
      </c>
      <c r="AR44" s="434"/>
    </row>
    <row r="45" ht="12.75" customHeight="1">
      <c r="A45" s="59"/>
      <c r="B45" s="351" t="s">
        <v>260</v>
      </c>
      <c r="C45" s="426" t="str">
        <f t="shared" si="50"/>
        <v>General Service 50 to 1,499 KW.Standard Supply Service Charge</v>
      </c>
      <c r="D45" s="427" t="s">
        <v>306</v>
      </c>
      <c r="E45" s="351"/>
      <c r="F45" s="428">
        <f>IFERROR(VLOOKUP($C45,'Proposed Rates'!$B:$J,F$11,FALSE),0)</f>
        <v>0.25</v>
      </c>
      <c r="G45" s="446">
        <f>IF($D45="Monthly",1,IF($D45="per KW",$F$10,IF($D45="per kWh",$F$9,0)))</f>
        <v>1</v>
      </c>
      <c r="H45" s="431">
        <f t="shared" si="52"/>
        <v>0.25</v>
      </c>
      <c r="I45" s="80"/>
      <c r="J45" s="428">
        <f>IFERROR(VLOOKUP($C45,'Proposed Rates'!$B:$J,J$11,FALSE),0)</f>
        <v>1.51</v>
      </c>
      <c r="K45" s="446">
        <f>IF($D45="Monthly",1,IF($D45="per KW",$F$10,IF($D45="per kWh",$F$9,0)))</f>
        <v>1</v>
      </c>
      <c r="L45" s="431">
        <f t="shared" si="54"/>
        <v>1.51</v>
      </c>
      <c r="M45" s="80"/>
      <c r="N45" s="432">
        <f t="shared" si="6"/>
        <v>1.26</v>
      </c>
      <c r="O45" s="433">
        <f t="shared" si="7"/>
        <v>5.04</v>
      </c>
      <c r="P45" s="59"/>
      <c r="Q45" s="428">
        <f>IFERROR(VLOOKUP($C45,'Proposed Rates'!$B:$J,Q$11,FALSE),0)</f>
        <v>1.54</v>
      </c>
      <c r="R45" s="446">
        <f>IF($D45="Monthly",1,IF($D45="per KW",$F$10,IF($D45="per kWh",$F$9,0)))</f>
        <v>1</v>
      </c>
      <c r="S45" s="431">
        <f t="shared" si="56"/>
        <v>1.54</v>
      </c>
      <c r="T45" s="80"/>
      <c r="U45" s="432">
        <f t="shared" si="10"/>
        <v>0.03</v>
      </c>
      <c r="V45" s="433">
        <f t="shared" si="11"/>
        <v>0.01986754967</v>
      </c>
      <c r="W45" s="59"/>
      <c r="X45" s="428">
        <f>IFERROR(VLOOKUP($C45,'Proposed Rates'!$B:$J,X$11,FALSE),0)</f>
        <v>1.57</v>
      </c>
      <c r="Y45" s="446">
        <f>IF($D45="Monthly",1,IF($D45="per KW",$F$10,IF($D45="per kWh",$F$9,0)))</f>
        <v>1</v>
      </c>
      <c r="Z45" s="431">
        <f t="shared" si="58"/>
        <v>1.57</v>
      </c>
      <c r="AA45" s="80"/>
      <c r="AB45" s="432">
        <f t="shared" si="14"/>
        <v>0.03</v>
      </c>
      <c r="AC45" s="433">
        <f t="shared" si="15"/>
        <v>0.01948051948</v>
      </c>
      <c r="AD45" s="59"/>
      <c r="AE45" s="428">
        <f>IFERROR(VLOOKUP($C45,'Proposed Rates'!$B:$J,AE$11,FALSE),0)</f>
        <v>1.6</v>
      </c>
      <c r="AF45" s="446">
        <f>IF($D45="Monthly",1,IF($D45="per KW",$F$10,IF($D45="per kWh",$F$9,0)))</f>
        <v>1</v>
      </c>
      <c r="AG45" s="431">
        <f t="shared" si="60"/>
        <v>1.6</v>
      </c>
      <c r="AH45" s="80"/>
      <c r="AI45" s="432">
        <f t="shared" si="18"/>
        <v>0.03</v>
      </c>
      <c r="AJ45" s="433">
        <f t="shared" si="19"/>
        <v>0.01910828025</v>
      </c>
      <c r="AK45" s="59"/>
      <c r="AL45" s="428">
        <f>IFERROR(VLOOKUP($C45,'Proposed Rates'!$B:$J,AL$11,FALSE),0)</f>
        <v>1.63</v>
      </c>
      <c r="AM45" s="446">
        <f>IF($D45="Monthly",1,IF($D45="per KW",$F$10,IF($D45="per kWh",$F$9,0)))</f>
        <v>1</v>
      </c>
      <c r="AN45" s="431">
        <f t="shared" si="62"/>
        <v>1.63</v>
      </c>
      <c r="AO45" s="80"/>
      <c r="AP45" s="432">
        <f t="shared" si="22"/>
        <v>0.03</v>
      </c>
      <c r="AQ45" s="433">
        <f t="shared" si="23"/>
        <v>0.01875</v>
      </c>
      <c r="AR45" s="434"/>
    </row>
    <row r="46" ht="12.75" customHeight="1">
      <c r="A46" s="59"/>
      <c r="B46" s="351" t="s">
        <v>267</v>
      </c>
      <c r="C46" s="426" t="str">
        <f>B46</f>
        <v>Average IESO Wholesale Market Price</v>
      </c>
      <c r="D46" s="427" t="s">
        <v>308</v>
      </c>
      <c r="E46" s="351"/>
      <c r="F46" s="445">
        <f>IFERROR(VLOOKUP($C46,'Proposed Rates'!$B:$J,F$11,FALSE),0)</f>
        <v>0.10453</v>
      </c>
      <c r="G46" s="452">
        <f>$F$9+G$37</f>
        <v>264135.9</v>
      </c>
      <c r="H46" s="431">
        <f t="shared" si="52"/>
        <v>27610.12563</v>
      </c>
      <c r="I46" s="80"/>
      <c r="J46" s="445">
        <f>IFERROR(VLOOKUP($C46,'Proposed Rates'!$B:$J,J$11,FALSE),0)</f>
        <v>0.10453</v>
      </c>
      <c r="K46" s="452">
        <f>$F$9+K$37</f>
        <v>264059.25</v>
      </c>
      <c r="L46" s="431">
        <f t="shared" si="54"/>
        <v>27602.1134</v>
      </c>
      <c r="M46" s="80"/>
      <c r="N46" s="432">
        <f t="shared" si="6"/>
        <v>-8.0122245</v>
      </c>
      <c r="O46" s="433">
        <f t="shared" si="7"/>
        <v>-0.0002901915264</v>
      </c>
      <c r="P46" s="59"/>
      <c r="Q46" s="445">
        <f>IFERROR(VLOOKUP($C46,'Proposed Rates'!$B:$J,Q$11,FALSE),0)</f>
        <v>0.10453</v>
      </c>
      <c r="R46" s="452">
        <f>$F$9+R$37</f>
        <v>264059.25</v>
      </c>
      <c r="S46" s="431">
        <f t="shared" si="56"/>
        <v>27602.1134</v>
      </c>
      <c r="T46" s="80"/>
      <c r="U46" s="432">
        <f t="shared" si="10"/>
        <v>0</v>
      </c>
      <c r="V46" s="433">
        <f t="shared" si="11"/>
        <v>0</v>
      </c>
      <c r="W46" s="59"/>
      <c r="X46" s="445">
        <f>IFERROR(VLOOKUP($C46,'Proposed Rates'!$B:$J,X$11,FALSE),0)</f>
        <v>0.10453</v>
      </c>
      <c r="Y46" s="452">
        <f>$F$9+Y$37</f>
        <v>264059.25</v>
      </c>
      <c r="Z46" s="431">
        <f t="shared" si="58"/>
        <v>27602.1134</v>
      </c>
      <c r="AA46" s="80"/>
      <c r="AB46" s="432">
        <f t="shared" si="14"/>
        <v>0</v>
      </c>
      <c r="AC46" s="433">
        <f t="shared" si="15"/>
        <v>0</v>
      </c>
      <c r="AD46" s="59"/>
      <c r="AE46" s="445">
        <f>IFERROR(VLOOKUP($C46,'Proposed Rates'!$B:$J,AE$11,FALSE),0)</f>
        <v>0.10453</v>
      </c>
      <c r="AF46" s="452">
        <f>$F$9+AF$37</f>
        <v>264059.25</v>
      </c>
      <c r="AG46" s="431">
        <f t="shared" si="60"/>
        <v>27602.1134</v>
      </c>
      <c r="AH46" s="80"/>
      <c r="AI46" s="432">
        <f t="shared" si="18"/>
        <v>0</v>
      </c>
      <c r="AJ46" s="433">
        <f t="shared" si="19"/>
        <v>0</v>
      </c>
      <c r="AK46" s="59"/>
      <c r="AL46" s="445">
        <f>IFERROR(VLOOKUP($C46,'Proposed Rates'!$B:$J,AL$11,FALSE),0)</f>
        <v>0.10453</v>
      </c>
      <c r="AM46" s="452">
        <f>$F$9+AM$37</f>
        <v>264059.25</v>
      </c>
      <c r="AN46" s="431">
        <f t="shared" si="62"/>
        <v>27602.1134</v>
      </c>
      <c r="AO46" s="80"/>
      <c r="AP46" s="432">
        <f t="shared" si="22"/>
        <v>0</v>
      </c>
      <c r="AQ46" s="433">
        <f t="shared" si="23"/>
        <v>0</v>
      </c>
      <c r="AR46" s="434"/>
    </row>
    <row r="47" ht="7.5" customHeight="1">
      <c r="A47" s="59"/>
      <c r="B47" s="351"/>
      <c r="C47" s="426" t="str">
        <f t="shared" ref="C47:C50" si="63">D$6&amp;"."&amp;B47</f>
        <v>General Service 50 to 1,499 KW.</v>
      </c>
      <c r="D47" s="427"/>
      <c r="E47" s="351"/>
      <c r="F47" s="445"/>
      <c r="G47" s="545"/>
      <c r="H47" s="431"/>
      <c r="I47" s="80"/>
      <c r="J47" s="445"/>
      <c r="K47" s="545"/>
      <c r="L47" s="431"/>
      <c r="M47" s="80"/>
      <c r="N47" s="432"/>
      <c r="O47" s="433"/>
      <c r="P47" s="59"/>
      <c r="Q47" s="445"/>
      <c r="R47" s="545"/>
      <c r="S47" s="431"/>
      <c r="T47" s="80"/>
      <c r="U47" s="432"/>
      <c r="V47" s="433"/>
      <c r="W47" s="59"/>
      <c r="X47" s="445"/>
      <c r="Y47" s="545"/>
      <c r="Z47" s="431"/>
      <c r="AA47" s="80"/>
      <c r="AB47" s="432"/>
      <c r="AC47" s="433"/>
      <c r="AD47" s="59"/>
      <c r="AE47" s="445"/>
      <c r="AF47" s="545"/>
      <c r="AG47" s="431"/>
      <c r="AH47" s="80"/>
      <c r="AI47" s="432"/>
      <c r="AJ47" s="433"/>
      <c r="AK47" s="59"/>
      <c r="AL47" s="445"/>
      <c r="AM47" s="545"/>
      <c r="AN47" s="431"/>
      <c r="AO47" s="80"/>
      <c r="AP47" s="432"/>
      <c r="AQ47" s="433"/>
      <c r="AR47" s="434"/>
    </row>
    <row r="48" ht="7.5" customHeight="1">
      <c r="A48" s="59"/>
      <c r="B48" s="59"/>
      <c r="C48" s="426" t="str">
        <f t="shared" si="63"/>
        <v>General Service 50 to 1,499 KW.</v>
      </c>
      <c r="D48" s="427"/>
      <c r="E48" s="351"/>
      <c r="F48" s="445"/>
      <c r="G48" s="545"/>
      <c r="H48" s="431"/>
      <c r="I48" s="80"/>
      <c r="J48" s="445"/>
      <c r="K48" s="545"/>
      <c r="L48" s="431"/>
      <c r="M48" s="80"/>
      <c r="N48" s="432"/>
      <c r="O48" s="433"/>
      <c r="P48" s="59"/>
      <c r="Q48" s="445"/>
      <c r="R48" s="545"/>
      <c r="S48" s="431"/>
      <c r="T48" s="80"/>
      <c r="U48" s="432"/>
      <c r="V48" s="433"/>
      <c r="W48" s="59"/>
      <c r="X48" s="445"/>
      <c r="Y48" s="545"/>
      <c r="Z48" s="431"/>
      <c r="AA48" s="80"/>
      <c r="AB48" s="432"/>
      <c r="AC48" s="433"/>
      <c r="AD48" s="59"/>
      <c r="AE48" s="445"/>
      <c r="AF48" s="545"/>
      <c r="AG48" s="431"/>
      <c r="AH48" s="80"/>
      <c r="AI48" s="432"/>
      <c r="AJ48" s="433"/>
      <c r="AK48" s="59"/>
      <c r="AL48" s="445"/>
      <c r="AM48" s="545"/>
      <c r="AN48" s="431"/>
      <c r="AO48" s="80"/>
      <c r="AP48" s="432"/>
      <c r="AQ48" s="433"/>
      <c r="AR48" s="434"/>
    </row>
    <row r="49" ht="7.5" customHeight="1">
      <c r="A49" s="59"/>
      <c r="B49" s="351"/>
      <c r="C49" s="426" t="str">
        <f t="shared" si="63"/>
        <v>General Service 50 to 1,499 KW.</v>
      </c>
      <c r="D49" s="427"/>
      <c r="E49" s="351"/>
      <c r="F49" s="445"/>
      <c r="G49" s="545"/>
      <c r="H49" s="431"/>
      <c r="I49" s="80"/>
      <c r="J49" s="445"/>
      <c r="K49" s="545"/>
      <c r="L49" s="431"/>
      <c r="M49" s="80"/>
      <c r="N49" s="432"/>
      <c r="O49" s="433"/>
      <c r="P49" s="59"/>
      <c r="Q49" s="445"/>
      <c r="R49" s="545"/>
      <c r="S49" s="431"/>
      <c r="T49" s="80"/>
      <c r="U49" s="432"/>
      <c r="V49" s="433"/>
      <c r="W49" s="59"/>
      <c r="X49" s="445"/>
      <c r="Y49" s="545"/>
      <c r="Z49" s="431"/>
      <c r="AA49" s="80"/>
      <c r="AB49" s="432"/>
      <c r="AC49" s="433"/>
      <c r="AD49" s="59"/>
      <c r="AE49" s="445"/>
      <c r="AF49" s="545"/>
      <c r="AG49" s="431"/>
      <c r="AH49" s="80"/>
      <c r="AI49" s="432"/>
      <c r="AJ49" s="433"/>
      <c r="AK49" s="59"/>
      <c r="AL49" s="445"/>
      <c r="AM49" s="545"/>
      <c r="AN49" s="431"/>
      <c r="AO49" s="80"/>
      <c r="AP49" s="432"/>
      <c r="AQ49" s="433"/>
      <c r="AR49" s="434"/>
    </row>
    <row r="50" ht="7.5" customHeight="1">
      <c r="A50" s="59"/>
      <c r="B50" s="351"/>
      <c r="C50" s="426" t="str">
        <f t="shared" si="63"/>
        <v>General Service 50 to 1,499 KW.</v>
      </c>
      <c r="D50" s="427"/>
      <c r="E50" s="351"/>
      <c r="F50" s="445"/>
      <c r="G50" s="545"/>
      <c r="H50" s="431"/>
      <c r="I50" s="80"/>
      <c r="J50" s="445"/>
      <c r="K50" s="545"/>
      <c r="L50" s="431"/>
      <c r="M50" s="80"/>
      <c r="N50" s="432"/>
      <c r="O50" s="433"/>
      <c r="P50" s="59"/>
      <c r="Q50" s="445"/>
      <c r="R50" s="545"/>
      <c r="S50" s="431"/>
      <c r="T50" s="80"/>
      <c r="U50" s="432"/>
      <c r="V50" s="433"/>
      <c r="W50" s="59"/>
      <c r="X50" s="445"/>
      <c r="Y50" s="545"/>
      <c r="Z50" s="431"/>
      <c r="AA50" s="80"/>
      <c r="AB50" s="432"/>
      <c r="AC50" s="433"/>
      <c r="AD50" s="59"/>
      <c r="AE50" s="445"/>
      <c r="AF50" s="545"/>
      <c r="AG50" s="431"/>
      <c r="AH50" s="80"/>
      <c r="AI50" s="432"/>
      <c r="AJ50" s="433"/>
      <c r="AK50" s="59"/>
      <c r="AL50" s="445"/>
      <c r="AM50" s="545"/>
      <c r="AN50" s="431"/>
      <c r="AO50" s="80"/>
      <c r="AP50" s="432"/>
      <c r="AQ50" s="433"/>
      <c r="AR50" s="434"/>
    </row>
    <row r="51" ht="8.25" customHeight="1">
      <c r="A51" s="59"/>
      <c r="B51" s="465"/>
      <c r="C51" s="466"/>
      <c r="D51" s="466"/>
      <c r="E51" s="466"/>
      <c r="F51" s="467"/>
      <c r="G51" s="509"/>
      <c r="H51" s="469"/>
      <c r="I51" s="471"/>
      <c r="J51" s="467"/>
      <c r="K51" s="468"/>
      <c r="L51" s="469"/>
      <c r="M51" s="471"/>
      <c r="N51" s="472"/>
      <c r="O51" s="473"/>
      <c r="P51" s="59"/>
      <c r="Q51" s="467"/>
      <c r="R51" s="468"/>
      <c r="S51" s="469"/>
      <c r="T51" s="471"/>
      <c r="U51" s="472"/>
      <c r="V51" s="473"/>
      <c r="W51" s="59"/>
      <c r="X51" s="467"/>
      <c r="Y51" s="468"/>
      <c r="Z51" s="469"/>
      <c r="AA51" s="471"/>
      <c r="AB51" s="472"/>
      <c r="AC51" s="473"/>
      <c r="AD51" s="59"/>
      <c r="AE51" s="467"/>
      <c r="AF51" s="468"/>
      <c r="AG51" s="469"/>
      <c r="AH51" s="471"/>
      <c r="AI51" s="472"/>
      <c r="AJ51" s="473"/>
      <c r="AK51" s="59"/>
      <c r="AL51" s="467"/>
      <c r="AM51" s="468"/>
      <c r="AN51" s="469"/>
      <c r="AO51" s="471"/>
      <c r="AP51" s="472"/>
      <c r="AQ51" s="473"/>
      <c r="AR51" s="474"/>
    </row>
    <row r="52" ht="12.75" customHeight="1">
      <c r="A52" s="59"/>
      <c r="B52" s="475" t="s">
        <v>315</v>
      </c>
      <c r="C52" s="351"/>
      <c r="D52" s="351"/>
      <c r="E52" s="351"/>
      <c r="F52" s="476"/>
      <c r="G52" s="523"/>
      <c r="H52" s="478">
        <f>SUM(H43:H48,H42)</f>
        <v>37464.25603</v>
      </c>
      <c r="I52" s="516"/>
      <c r="J52" s="477"/>
      <c r="K52" s="477"/>
      <c r="L52" s="478">
        <f>SUM(L43:L48,L42)</f>
        <v>38206.2939</v>
      </c>
      <c r="M52" s="480"/>
      <c r="N52" s="479">
        <f t="shared" ref="N52:N56" si="64">L52-H52</f>
        <v>742.0378755</v>
      </c>
      <c r="O52" s="481">
        <f t="shared" ref="O52:O56" si="65">IF((H52)=0,"",(N52/H52))</f>
        <v>0.01980655575</v>
      </c>
      <c r="P52" s="59"/>
      <c r="Q52" s="477"/>
      <c r="R52" s="477"/>
      <c r="S52" s="478">
        <f>SUM(S43:S48,S42)</f>
        <v>37409.5789</v>
      </c>
      <c r="T52" s="480"/>
      <c r="U52" s="479">
        <f t="shared" ref="U52:U56" si="66">S52-L52</f>
        <v>-796.715</v>
      </c>
      <c r="V52" s="481">
        <f t="shared" ref="V52:V56" si="67">IF((L52)=0,"",(U52/L52))</f>
        <v>-0.02085297784</v>
      </c>
      <c r="W52" s="59"/>
      <c r="X52" s="477"/>
      <c r="Y52" s="477"/>
      <c r="Z52" s="478">
        <f>SUM(Z43:Z48,Z42)</f>
        <v>37821.4639</v>
      </c>
      <c r="AA52" s="480"/>
      <c r="AB52" s="479">
        <f t="shared" ref="AB52:AB56" si="68">Z52-S52</f>
        <v>411.885</v>
      </c>
      <c r="AC52" s="481">
        <f t="shared" ref="AC52:AC56" si="69">IF((S52)=0,"",(AB52/S52))</f>
        <v>0.01101014799</v>
      </c>
      <c r="AD52" s="59"/>
      <c r="AE52" s="477"/>
      <c r="AF52" s="477"/>
      <c r="AG52" s="478">
        <f>SUM(AG43:AG48,AG42)</f>
        <v>38131.5939</v>
      </c>
      <c r="AH52" s="480"/>
      <c r="AI52" s="479">
        <f t="shared" ref="AI52:AI56" si="70">AG52-Z52</f>
        <v>310.13</v>
      </c>
      <c r="AJ52" s="481">
        <f t="shared" ref="AJ52:AJ56" si="71">IF((Z52)=0,"",(AI52/Z52))</f>
        <v>0.008199841254</v>
      </c>
      <c r="AK52" s="59"/>
      <c r="AL52" s="477"/>
      <c r="AM52" s="477"/>
      <c r="AN52" s="478">
        <f>SUM(AN43:AN48,AN42)</f>
        <v>38439.0889</v>
      </c>
      <c r="AO52" s="480"/>
      <c r="AP52" s="479">
        <f t="shared" ref="AP52:AP56" si="72">AN52-AG52</f>
        <v>307.495</v>
      </c>
      <c r="AQ52" s="481">
        <f t="shared" ref="AQ52:AQ56" si="73">IF((AG52)=0,"",(AP52/AG52))</f>
        <v>0.008064047907</v>
      </c>
      <c r="AR52" s="482"/>
    </row>
    <row r="53" ht="12.75" customHeight="1">
      <c r="A53" s="59"/>
      <c r="B53" s="483" t="s">
        <v>316</v>
      </c>
      <c r="C53" s="351"/>
      <c r="D53" s="351"/>
      <c r="E53" s="351"/>
      <c r="F53" s="476">
        <v>0.13</v>
      </c>
      <c r="G53" s="80"/>
      <c r="H53" s="524">
        <f>H52*F53</f>
        <v>4870.353284</v>
      </c>
      <c r="I53" s="448"/>
      <c r="J53" s="484">
        <v>0.13</v>
      </c>
      <c r="K53" s="448"/>
      <c r="L53" s="431">
        <f>L52*J53</f>
        <v>4966.818207</v>
      </c>
      <c r="M53" s="80"/>
      <c r="N53" s="432">
        <f t="shared" si="64"/>
        <v>96.46492381</v>
      </c>
      <c r="O53" s="433">
        <f t="shared" si="65"/>
        <v>0.01980655575</v>
      </c>
      <c r="P53" s="59"/>
      <c r="Q53" s="484">
        <v>0.13</v>
      </c>
      <c r="R53" s="448"/>
      <c r="S53" s="431">
        <f>S52*Q53</f>
        <v>4863.245257</v>
      </c>
      <c r="T53" s="80"/>
      <c r="U53" s="432">
        <f t="shared" si="66"/>
        <v>-103.57295</v>
      </c>
      <c r="V53" s="433">
        <f t="shared" si="67"/>
        <v>-0.02085297784</v>
      </c>
      <c r="W53" s="59"/>
      <c r="X53" s="484">
        <v>0.13</v>
      </c>
      <c r="Y53" s="448"/>
      <c r="Z53" s="431">
        <f>Z52*X53</f>
        <v>4916.790307</v>
      </c>
      <c r="AA53" s="80"/>
      <c r="AB53" s="432">
        <f t="shared" si="68"/>
        <v>53.54505</v>
      </c>
      <c r="AC53" s="433">
        <f t="shared" si="69"/>
        <v>0.01101014799</v>
      </c>
      <c r="AD53" s="59"/>
      <c r="AE53" s="484">
        <v>0.13</v>
      </c>
      <c r="AF53" s="448"/>
      <c r="AG53" s="431">
        <f>AG52*AE53</f>
        <v>4957.107207</v>
      </c>
      <c r="AH53" s="80"/>
      <c r="AI53" s="432">
        <f t="shared" si="70"/>
        <v>40.3169</v>
      </c>
      <c r="AJ53" s="433">
        <f t="shared" si="71"/>
        <v>0.008199841254</v>
      </c>
      <c r="AK53" s="59"/>
      <c r="AL53" s="484">
        <v>0.13</v>
      </c>
      <c r="AM53" s="448"/>
      <c r="AN53" s="431">
        <f>AN52*AL53</f>
        <v>4997.081557</v>
      </c>
      <c r="AO53" s="80"/>
      <c r="AP53" s="432">
        <f t="shared" si="72"/>
        <v>39.97435</v>
      </c>
      <c r="AQ53" s="433">
        <f t="shared" si="73"/>
        <v>0.008064047907</v>
      </c>
      <c r="AR53" s="434"/>
    </row>
    <row r="54" ht="12.75" customHeight="1">
      <c r="A54" s="59"/>
      <c r="B54" s="525" t="s">
        <v>390</v>
      </c>
      <c r="C54" s="351"/>
      <c r="D54" s="351"/>
      <c r="E54" s="351"/>
      <c r="F54" s="486"/>
      <c r="G54" s="80"/>
      <c r="H54" s="524">
        <f>H52+H53</f>
        <v>42334.60931</v>
      </c>
      <c r="I54" s="448"/>
      <c r="J54" s="448"/>
      <c r="K54" s="448"/>
      <c r="L54" s="431">
        <f>L52+L53</f>
        <v>43173.11211</v>
      </c>
      <c r="M54" s="80"/>
      <c r="N54" s="432">
        <f t="shared" si="64"/>
        <v>838.5027993</v>
      </c>
      <c r="O54" s="433">
        <f t="shared" si="65"/>
        <v>0.01980655575</v>
      </c>
      <c r="P54" s="59"/>
      <c r="Q54" s="448"/>
      <c r="R54" s="448"/>
      <c r="S54" s="431">
        <f>S52+S53</f>
        <v>42272.82416</v>
      </c>
      <c r="T54" s="80"/>
      <c r="U54" s="432">
        <f t="shared" si="66"/>
        <v>-900.28795</v>
      </c>
      <c r="V54" s="433">
        <f t="shared" si="67"/>
        <v>-0.02085297784</v>
      </c>
      <c r="W54" s="59"/>
      <c r="X54" s="448"/>
      <c r="Y54" s="448"/>
      <c r="Z54" s="431">
        <f>Z52+Z53</f>
        <v>42738.25421</v>
      </c>
      <c r="AA54" s="80"/>
      <c r="AB54" s="432">
        <f t="shared" si="68"/>
        <v>465.43005</v>
      </c>
      <c r="AC54" s="433">
        <f t="shared" si="69"/>
        <v>0.01101014799</v>
      </c>
      <c r="AD54" s="59"/>
      <c r="AE54" s="448"/>
      <c r="AF54" s="448"/>
      <c r="AG54" s="431">
        <f>AG52+AG53</f>
        <v>43088.70111</v>
      </c>
      <c r="AH54" s="80"/>
      <c r="AI54" s="432">
        <f t="shared" si="70"/>
        <v>350.4469</v>
      </c>
      <c r="AJ54" s="433">
        <f t="shared" si="71"/>
        <v>0.008199841254</v>
      </c>
      <c r="AK54" s="59"/>
      <c r="AL54" s="448"/>
      <c r="AM54" s="448"/>
      <c r="AN54" s="431">
        <f>AN52+AN53</f>
        <v>43436.17046</v>
      </c>
      <c r="AO54" s="80"/>
      <c r="AP54" s="432">
        <f t="shared" si="72"/>
        <v>347.46935</v>
      </c>
      <c r="AQ54" s="433">
        <f t="shared" si="73"/>
        <v>0.008064047907</v>
      </c>
      <c r="AR54" s="434"/>
    </row>
    <row r="55" ht="15.75" customHeight="1">
      <c r="A55" s="59"/>
      <c r="B55" s="487" t="s">
        <v>273</v>
      </c>
      <c r="E55" s="351"/>
      <c r="F55" s="486"/>
      <c r="G55" s="80"/>
      <c r="H55" s="526">
        <f>F55*H52</f>
        <v>0</v>
      </c>
      <c r="I55" s="448"/>
      <c r="J55" s="448"/>
      <c r="K55" s="448"/>
      <c r="L55" s="546">
        <f>J55*L52</f>
        <v>0</v>
      </c>
      <c r="M55" s="80"/>
      <c r="N55" s="489">
        <f t="shared" si="64"/>
        <v>0</v>
      </c>
      <c r="O55" s="491" t="str">
        <f t="shared" si="65"/>
        <v/>
      </c>
      <c r="P55" s="59"/>
      <c r="Q55" s="448"/>
      <c r="R55" s="448"/>
      <c r="S55" s="546">
        <f>Q55*S52</f>
        <v>0</v>
      </c>
      <c r="T55" s="80"/>
      <c r="U55" s="489">
        <f t="shared" si="66"/>
        <v>0</v>
      </c>
      <c r="V55" s="491" t="str">
        <f t="shared" si="67"/>
        <v/>
      </c>
      <c r="W55" s="59"/>
      <c r="X55" s="448"/>
      <c r="Y55" s="448"/>
      <c r="Z55" s="546">
        <f>X55*Z52</f>
        <v>0</v>
      </c>
      <c r="AA55" s="80"/>
      <c r="AB55" s="489">
        <f t="shared" si="68"/>
        <v>0</v>
      </c>
      <c r="AC55" s="491" t="str">
        <f t="shared" si="69"/>
        <v/>
      </c>
      <c r="AD55" s="59"/>
      <c r="AE55" s="448"/>
      <c r="AF55" s="448"/>
      <c r="AG55" s="546">
        <f>AE55*AG52</f>
        <v>0</v>
      </c>
      <c r="AH55" s="80"/>
      <c r="AI55" s="489">
        <f t="shared" si="70"/>
        <v>0</v>
      </c>
      <c r="AJ55" s="491" t="str">
        <f t="shared" si="71"/>
        <v/>
      </c>
      <c r="AK55" s="59"/>
      <c r="AL55" s="448"/>
      <c r="AM55" s="448"/>
      <c r="AN55" s="546">
        <f>AL55*AN52</f>
        <v>0</v>
      </c>
      <c r="AO55" s="80"/>
      <c r="AP55" s="489">
        <f t="shared" si="72"/>
        <v>0</v>
      </c>
      <c r="AQ55" s="491" t="str">
        <f t="shared" si="73"/>
        <v/>
      </c>
      <c r="AR55" s="492"/>
    </row>
    <row r="56" ht="13.5" customHeight="1">
      <c r="A56" s="59"/>
      <c r="B56" s="493" t="s">
        <v>318</v>
      </c>
      <c r="C56" s="71"/>
      <c r="D56" s="72"/>
      <c r="E56" s="494"/>
      <c r="F56" s="495"/>
      <c r="G56" s="527"/>
      <c r="H56" s="528">
        <f>H54-H55</f>
        <v>42334.60931</v>
      </c>
      <c r="I56" s="496"/>
      <c r="J56" s="496"/>
      <c r="K56" s="496"/>
      <c r="L56" s="497">
        <f>L54-L55</f>
        <v>43173.11211</v>
      </c>
      <c r="M56" s="498"/>
      <c r="N56" s="499">
        <f t="shared" si="64"/>
        <v>838.5027993</v>
      </c>
      <c r="O56" s="500">
        <f t="shared" si="65"/>
        <v>0.01980655575</v>
      </c>
      <c r="P56" s="59"/>
      <c r="Q56" s="496"/>
      <c r="R56" s="496"/>
      <c r="S56" s="497">
        <f>S54-S55</f>
        <v>42272.82416</v>
      </c>
      <c r="T56" s="498"/>
      <c r="U56" s="499">
        <f t="shared" si="66"/>
        <v>-900.28795</v>
      </c>
      <c r="V56" s="500">
        <f t="shared" si="67"/>
        <v>-0.02085297784</v>
      </c>
      <c r="W56" s="59"/>
      <c r="X56" s="496"/>
      <c r="Y56" s="496"/>
      <c r="Z56" s="497">
        <f>Z54-Z55</f>
        <v>42738.25421</v>
      </c>
      <c r="AA56" s="498"/>
      <c r="AB56" s="499">
        <f t="shared" si="68"/>
        <v>465.43005</v>
      </c>
      <c r="AC56" s="500">
        <f t="shared" si="69"/>
        <v>0.01101014799</v>
      </c>
      <c r="AD56" s="59"/>
      <c r="AE56" s="496"/>
      <c r="AF56" s="496"/>
      <c r="AG56" s="497">
        <f>AG54-AG55</f>
        <v>43088.70111</v>
      </c>
      <c r="AH56" s="498"/>
      <c r="AI56" s="499">
        <f t="shared" si="70"/>
        <v>350.4469</v>
      </c>
      <c r="AJ56" s="500">
        <f t="shared" si="71"/>
        <v>0.008199841254</v>
      </c>
      <c r="AK56" s="59"/>
      <c r="AL56" s="496"/>
      <c r="AM56" s="496"/>
      <c r="AN56" s="497">
        <f>AN54-AN55</f>
        <v>43436.17046</v>
      </c>
      <c r="AO56" s="498"/>
      <c r="AP56" s="499">
        <f t="shared" si="72"/>
        <v>347.46935</v>
      </c>
      <c r="AQ56" s="500">
        <f t="shared" si="73"/>
        <v>0.008064047907</v>
      </c>
      <c r="AR56" s="501"/>
    </row>
    <row r="57" ht="8.25" customHeight="1">
      <c r="A57" s="59"/>
      <c r="B57" s="465"/>
      <c r="C57" s="466"/>
      <c r="D57" s="466"/>
      <c r="E57" s="466"/>
      <c r="F57" s="467"/>
      <c r="G57" s="509"/>
      <c r="H57" s="469"/>
      <c r="I57" s="471"/>
      <c r="J57" s="467"/>
      <c r="K57" s="468"/>
      <c r="L57" s="469"/>
      <c r="M57" s="471"/>
      <c r="N57" s="472"/>
      <c r="O57" s="473"/>
      <c r="P57" s="59"/>
      <c r="Q57" s="467"/>
      <c r="R57" s="468"/>
      <c r="S57" s="469"/>
      <c r="T57" s="471"/>
      <c r="U57" s="472"/>
      <c r="V57" s="473"/>
      <c r="W57" s="59"/>
      <c r="X57" s="467"/>
      <c r="Y57" s="468"/>
      <c r="Z57" s="469"/>
      <c r="AA57" s="471"/>
      <c r="AB57" s="472"/>
      <c r="AC57" s="473"/>
      <c r="AD57" s="59"/>
      <c r="AE57" s="467"/>
      <c r="AF57" s="468"/>
      <c r="AG57" s="469"/>
      <c r="AH57" s="471"/>
      <c r="AI57" s="472"/>
      <c r="AJ57" s="473"/>
      <c r="AK57" s="59"/>
      <c r="AL57" s="467"/>
      <c r="AM57" s="468"/>
      <c r="AN57" s="469"/>
      <c r="AO57" s="471"/>
      <c r="AP57" s="472"/>
      <c r="AQ57" s="473"/>
      <c r="AR57" s="474"/>
    </row>
    <row r="58" ht="12.75" customHeight="1">
      <c r="A58" s="547"/>
      <c r="B58" s="548" t="s">
        <v>319</v>
      </c>
      <c r="C58" s="549"/>
      <c r="D58" s="549"/>
      <c r="E58" s="549"/>
      <c r="F58" s="550"/>
      <c r="G58" s="551"/>
      <c r="H58" s="552">
        <f>SUM(H49:H50,H42,H43:H45)</f>
        <v>9854.1304</v>
      </c>
      <c r="I58" s="553"/>
      <c r="J58" s="554"/>
      <c r="K58" s="554"/>
      <c r="L58" s="552">
        <f>SUM(L49:L50,L42,L43:L45)</f>
        <v>10604.1805</v>
      </c>
      <c r="M58" s="555"/>
      <c r="N58" s="556">
        <f t="shared" ref="N58:N62" si="74">L58-H58</f>
        <v>750.0501</v>
      </c>
      <c r="O58" s="557">
        <f t="shared" ref="O58:O62" si="75">IF((H58)=0,"",(N58/H58))</f>
        <v>0.07611530085</v>
      </c>
      <c r="P58" s="547"/>
      <c r="Q58" s="554"/>
      <c r="R58" s="554"/>
      <c r="S58" s="552">
        <f>SUM(S49:S50,S42,S43:S45)</f>
        <v>9807.4655</v>
      </c>
      <c r="T58" s="555"/>
      <c r="U58" s="556">
        <f t="shared" ref="U58:U62" si="76">S58-L58</f>
        <v>-796.715</v>
      </c>
      <c r="V58" s="557">
        <f t="shared" ref="V58:V62" si="77">IF((L58)=0,"",(U58/L58))</f>
        <v>-0.07513216132</v>
      </c>
      <c r="W58" s="547"/>
      <c r="X58" s="554"/>
      <c r="Y58" s="554"/>
      <c r="Z58" s="552">
        <f>SUM(Z49:Z50,Z42,Z43:Z45)</f>
        <v>10219.3505</v>
      </c>
      <c r="AA58" s="555"/>
      <c r="AB58" s="556">
        <f t="shared" ref="AB58:AB62" si="78">Z58-S58</f>
        <v>411.885</v>
      </c>
      <c r="AC58" s="557">
        <f t="shared" ref="AC58:AC62" si="79">IF((S58)=0,"",(AB58/S58))</f>
        <v>0.04199708885</v>
      </c>
      <c r="AD58" s="547"/>
      <c r="AE58" s="554"/>
      <c r="AF58" s="554"/>
      <c r="AG58" s="552">
        <f>SUM(AG49:AG50,AG42,AG43:AG45)</f>
        <v>10529.4805</v>
      </c>
      <c r="AH58" s="555"/>
      <c r="AI58" s="556">
        <f t="shared" ref="AI58:AI62" si="80">AG58-Z58</f>
        <v>310.13</v>
      </c>
      <c r="AJ58" s="557">
        <f t="shared" ref="AJ58:AJ62" si="81">IF((Z58)=0,"",(AI58/Z58))</f>
        <v>0.0303473298</v>
      </c>
      <c r="AK58" s="547"/>
      <c r="AL58" s="554"/>
      <c r="AM58" s="554"/>
      <c r="AN58" s="552">
        <f>SUM(AN49:AN50,AN42,AN43:AN45)</f>
        <v>10836.9755</v>
      </c>
      <c r="AO58" s="555"/>
      <c r="AP58" s="556">
        <f t="shared" ref="AP58:AP62" si="82">AN58-AG58</f>
        <v>307.495</v>
      </c>
      <c r="AQ58" s="557">
        <f t="shared" ref="AQ58:AQ62" si="83">IF((AG58)=0,"",(AP58/AG58))</f>
        <v>0.02920324512</v>
      </c>
      <c r="AR58" s="558"/>
    </row>
    <row r="59" ht="12.75" customHeight="1">
      <c r="A59" s="547"/>
      <c r="B59" s="559" t="s">
        <v>316</v>
      </c>
      <c r="C59" s="549"/>
      <c r="D59" s="549"/>
      <c r="E59" s="549"/>
      <c r="F59" s="550">
        <v>0.13</v>
      </c>
      <c r="G59" s="551"/>
      <c r="H59" s="560">
        <f>H58*F59</f>
        <v>1281.036952</v>
      </c>
      <c r="I59" s="561"/>
      <c r="J59" s="550">
        <v>0.13</v>
      </c>
      <c r="K59" s="562"/>
      <c r="L59" s="563">
        <f>L58*J59</f>
        <v>1378.543465</v>
      </c>
      <c r="M59" s="564"/>
      <c r="N59" s="565">
        <f t="shared" si="74"/>
        <v>97.506513</v>
      </c>
      <c r="O59" s="566">
        <f t="shared" si="75"/>
        <v>0.07611530085</v>
      </c>
      <c r="P59" s="547"/>
      <c r="Q59" s="550">
        <v>0.13</v>
      </c>
      <c r="R59" s="562"/>
      <c r="S59" s="563">
        <f>S58*Q59</f>
        <v>1274.970515</v>
      </c>
      <c r="T59" s="564"/>
      <c r="U59" s="565">
        <f t="shared" si="76"/>
        <v>-103.57295</v>
      </c>
      <c r="V59" s="566">
        <f t="shared" si="77"/>
        <v>-0.07513216132</v>
      </c>
      <c r="W59" s="547"/>
      <c r="X59" s="550">
        <v>0.13</v>
      </c>
      <c r="Y59" s="562"/>
      <c r="Z59" s="563">
        <f>Z58*X59</f>
        <v>1328.515565</v>
      </c>
      <c r="AA59" s="564"/>
      <c r="AB59" s="565">
        <f t="shared" si="78"/>
        <v>53.54505</v>
      </c>
      <c r="AC59" s="566">
        <f t="shared" si="79"/>
        <v>0.04199708885</v>
      </c>
      <c r="AD59" s="547"/>
      <c r="AE59" s="550">
        <v>0.13</v>
      </c>
      <c r="AF59" s="562"/>
      <c r="AG59" s="563">
        <f>AG58*AE59</f>
        <v>1368.832465</v>
      </c>
      <c r="AH59" s="564"/>
      <c r="AI59" s="565">
        <f t="shared" si="80"/>
        <v>40.3169</v>
      </c>
      <c r="AJ59" s="566">
        <f t="shared" si="81"/>
        <v>0.0303473298</v>
      </c>
      <c r="AK59" s="547"/>
      <c r="AL59" s="550">
        <v>0.13</v>
      </c>
      <c r="AM59" s="562"/>
      <c r="AN59" s="563">
        <f>AN58*AL59</f>
        <v>1408.806815</v>
      </c>
      <c r="AO59" s="564"/>
      <c r="AP59" s="565">
        <f t="shared" si="82"/>
        <v>39.97435</v>
      </c>
      <c r="AQ59" s="566">
        <f t="shared" si="83"/>
        <v>0.02920324512</v>
      </c>
      <c r="AR59" s="567"/>
    </row>
    <row r="60" ht="12.75" customHeight="1">
      <c r="A60" s="547"/>
      <c r="B60" s="590" t="s">
        <v>391</v>
      </c>
      <c r="C60" s="549"/>
      <c r="D60" s="549"/>
      <c r="E60" s="549"/>
      <c r="F60" s="569"/>
      <c r="G60" s="564"/>
      <c r="H60" s="560">
        <f>H58+H59</f>
        <v>11135.16735</v>
      </c>
      <c r="I60" s="561"/>
      <c r="J60" s="561"/>
      <c r="K60" s="561"/>
      <c r="L60" s="563">
        <f>L58+L59</f>
        <v>11982.72397</v>
      </c>
      <c r="M60" s="564"/>
      <c r="N60" s="565">
        <f t="shared" si="74"/>
        <v>847.556613</v>
      </c>
      <c r="O60" s="566">
        <f t="shared" si="75"/>
        <v>0.07611530085</v>
      </c>
      <c r="P60" s="547"/>
      <c r="Q60" s="561"/>
      <c r="R60" s="561"/>
      <c r="S60" s="563">
        <f>S58+S59</f>
        <v>11082.43602</v>
      </c>
      <c r="T60" s="564"/>
      <c r="U60" s="565">
        <f t="shared" si="76"/>
        <v>-900.28795</v>
      </c>
      <c r="V60" s="566">
        <f t="shared" si="77"/>
        <v>-0.07513216132</v>
      </c>
      <c r="W60" s="547"/>
      <c r="X60" s="561"/>
      <c r="Y60" s="561"/>
      <c r="Z60" s="563">
        <f>Z58+Z59</f>
        <v>11547.86607</v>
      </c>
      <c r="AA60" s="564"/>
      <c r="AB60" s="565">
        <f t="shared" si="78"/>
        <v>465.43005</v>
      </c>
      <c r="AC60" s="566">
        <f t="shared" si="79"/>
        <v>0.04199708885</v>
      </c>
      <c r="AD60" s="547"/>
      <c r="AE60" s="561"/>
      <c r="AF60" s="561"/>
      <c r="AG60" s="563">
        <f>AG58+AG59</f>
        <v>11898.31297</v>
      </c>
      <c r="AH60" s="564"/>
      <c r="AI60" s="565">
        <f t="shared" si="80"/>
        <v>350.4469</v>
      </c>
      <c r="AJ60" s="566">
        <f t="shared" si="81"/>
        <v>0.0303473298</v>
      </c>
      <c r="AK60" s="547"/>
      <c r="AL60" s="561"/>
      <c r="AM60" s="561"/>
      <c r="AN60" s="563">
        <f>AN58+AN59</f>
        <v>12245.78232</v>
      </c>
      <c r="AO60" s="564"/>
      <c r="AP60" s="565">
        <f t="shared" si="82"/>
        <v>347.46935</v>
      </c>
      <c r="AQ60" s="566">
        <f t="shared" si="83"/>
        <v>0.02920324512</v>
      </c>
      <c r="AR60" s="567"/>
    </row>
    <row r="61" ht="15.75" customHeight="1">
      <c r="A61" s="547"/>
      <c r="B61" s="570" t="s">
        <v>273</v>
      </c>
      <c r="E61" s="549"/>
      <c r="F61" s="569"/>
      <c r="G61" s="564"/>
      <c r="H61" s="571">
        <f>F61*H58</f>
        <v>0</v>
      </c>
      <c r="I61" s="561"/>
      <c r="J61" s="561"/>
      <c r="K61" s="561"/>
      <c r="L61" s="572">
        <f>J61*L58</f>
        <v>0</v>
      </c>
      <c r="M61" s="564"/>
      <c r="N61" s="573">
        <f t="shared" si="74"/>
        <v>0</v>
      </c>
      <c r="O61" s="574" t="str">
        <f t="shared" si="75"/>
        <v/>
      </c>
      <c r="P61" s="547"/>
      <c r="Q61" s="561"/>
      <c r="R61" s="561"/>
      <c r="S61" s="572">
        <f>Q61*S58</f>
        <v>0</v>
      </c>
      <c r="T61" s="564"/>
      <c r="U61" s="573">
        <f t="shared" si="76"/>
        <v>0</v>
      </c>
      <c r="V61" s="574" t="str">
        <f t="shared" si="77"/>
        <v/>
      </c>
      <c r="W61" s="547"/>
      <c r="X61" s="561"/>
      <c r="Y61" s="561"/>
      <c r="Z61" s="572">
        <f>X61*Z58</f>
        <v>0</v>
      </c>
      <c r="AA61" s="564"/>
      <c r="AB61" s="573">
        <f t="shared" si="78"/>
        <v>0</v>
      </c>
      <c r="AC61" s="574" t="str">
        <f t="shared" si="79"/>
        <v/>
      </c>
      <c r="AD61" s="547"/>
      <c r="AE61" s="561"/>
      <c r="AF61" s="561"/>
      <c r="AG61" s="572">
        <f>AE61*AG58</f>
        <v>0</v>
      </c>
      <c r="AH61" s="564"/>
      <c r="AI61" s="573">
        <f t="shared" si="80"/>
        <v>0</v>
      </c>
      <c r="AJ61" s="574" t="str">
        <f t="shared" si="81"/>
        <v/>
      </c>
      <c r="AK61" s="547"/>
      <c r="AL61" s="561"/>
      <c r="AM61" s="561"/>
      <c r="AN61" s="572">
        <f>AL61*AN58</f>
        <v>0</v>
      </c>
      <c r="AO61" s="564"/>
      <c r="AP61" s="573">
        <f t="shared" si="82"/>
        <v>0</v>
      </c>
      <c r="AQ61" s="574" t="str">
        <f t="shared" si="83"/>
        <v/>
      </c>
      <c r="AR61" s="575"/>
    </row>
    <row r="62" ht="13.5" customHeight="1">
      <c r="A62" s="547"/>
      <c r="B62" s="576" t="s">
        <v>321</v>
      </c>
      <c r="C62" s="71"/>
      <c r="D62" s="72"/>
      <c r="E62" s="577"/>
      <c r="F62" s="578"/>
      <c r="G62" s="579"/>
      <c r="H62" s="580">
        <f>H60-H61</f>
        <v>11135.16735</v>
      </c>
      <c r="I62" s="581"/>
      <c r="J62" s="581"/>
      <c r="K62" s="581"/>
      <c r="L62" s="582">
        <f>L60-L61</f>
        <v>11982.72397</v>
      </c>
      <c r="M62" s="583"/>
      <c r="N62" s="584">
        <f t="shared" si="74"/>
        <v>847.556613</v>
      </c>
      <c r="O62" s="585">
        <f t="shared" si="75"/>
        <v>0.07611530085</v>
      </c>
      <c r="P62" s="547"/>
      <c r="Q62" s="581"/>
      <c r="R62" s="581"/>
      <c r="S62" s="582">
        <f>S60-S61</f>
        <v>11082.43602</v>
      </c>
      <c r="T62" s="583"/>
      <c r="U62" s="584">
        <f t="shared" si="76"/>
        <v>-900.28795</v>
      </c>
      <c r="V62" s="585">
        <f t="shared" si="77"/>
        <v>-0.07513216132</v>
      </c>
      <c r="W62" s="547"/>
      <c r="X62" s="581"/>
      <c r="Y62" s="581"/>
      <c r="Z62" s="582">
        <f>Z60-Z61</f>
        <v>11547.86607</v>
      </c>
      <c r="AA62" s="583"/>
      <c r="AB62" s="584">
        <f t="shared" si="78"/>
        <v>465.43005</v>
      </c>
      <c r="AC62" s="585">
        <f t="shared" si="79"/>
        <v>0.04199708885</v>
      </c>
      <c r="AD62" s="547"/>
      <c r="AE62" s="581"/>
      <c r="AF62" s="581"/>
      <c r="AG62" s="582">
        <f>AG60-AG61</f>
        <v>11898.31297</v>
      </c>
      <c r="AH62" s="583"/>
      <c r="AI62" s="584">
        <f t="shared" si="80"/>
        <v>350.4469</v>
      </c>
      <c r="AJ62" s="585">
        <f t="shared" si="81"/>
        <v>0.0303473298</v>
      </c>
      <c r="AK62" s="547"/>
      <c r="AL62" s="581"/>
      <c r="AM62" s="581"/>
      <c r="AN62" s="582">
        <f>AN60-AN61</f>
        <v>12245.78232</v>
      </c>
      <c r="AO62" s="583"/>
      <c r="AP62" s="584">
        <f t="shared" si="82"/>
        <v>347.46935</v>
      </c>
      <c r="AQ62" s="585">
        <f t="shared" si="83"/>
        <v>0.02920324512</v>
      </c>
      <c r="AR62" s="586"/>
    </row>
    <row r="63" ht="8.25" customHeight="1">
      <c r="A63" s="59"/>
      <c r="B63" s="465"/>
      <c r="C63" s="466"/>
      <c r="D63" s="466"/>
      <c r="E63" s="466"/>
      <c r="F63" s="508"/>
      <c r="G63" s="471"/>
      <c r="H63" s="531"/>
      <c r="I63" s="509"/>
      <c r="J63" s="508"/>
      <c r="K63" s="509"/>
      <c r="L63" s="472"/>
      <c r="M63" s="471"/>
      <c r="N63" s="510"/>
      <c r="O63" s="473"/>
      <c r="P63" s="59"/>
      <c r="Q63" s="508"/>
      <c r="R63" s="509"/>
      <c r="S63" s="472"/>
      <c r="T63" s="471"/>
      <c r="U63" s="510"/>
      <c r="V63" s="473"/>
      <c r="W63" s="59"/>
      <c r="X63" s="508"/>
      <c r="Y63" s="509"/>
      <c r="Z63" s="472"/>
      <c r="AA63" s="471"/>
      <c r="AB63" s="510"/>
      <c r="AC63" s="473"/>
      <c r="AD63" s="59"/>
      <c r="AE63" s="508"/>
      <c r="AF63" s="509"/>
      <c r="AG63" s="472"/>
      <c r="AH63" s="471"/>
      <c r="AI63" s="510"/>
      <c r="AJ63" s="473"/>
      <c r="AK63" s="59"/>
      <c r="AL63" s="508"/>
      <c r="AM63" s="509"/>
      <c r="AN63" s="472"/>
      <c r="AO63" s="471"/>
      <c r="AP63" s="510"/>
      <c r="AQ63" s="473"/>
      <c r="AR63" s="474"/>
    </row>
    <row r="64" ht="12.75" customHeight="1">
      <c r="A64" s="59"/>
      <c r="B64" s="59"/>
      <c r="C64" s="59"/>
      <c r="D64" s="59"/>
      <c r="E64" s="59"/>
      <c r="F64" s="59"/>
      <c r="G64" s="59"/>
      <c r="H64" s="59"/>
      <c r="I64" s="59"/>
      <c r="J64" s="59"/>
      <c r="K64" s="59"/>
      <c r="L64" s="140"/>
      <c r="M64" s="59"/>
      <c r="N64" s="59"/>
      <c r="O64" s="59"/>
      <c r="P64" s="59"/>
      <c r="Q64" s="59"/>
      <c r="R64" s="59"/>
      <c r="S64" s="140"/>
      <c r="T64" s="59"/>
      <c r="U64" s="59"/>
      <c r="V64" s="59"/>
      <c r="W64" s="59"/>
      <c r="X64" s="59"/>
      <c r="Y64" s="59"/>
      <c r="Z64" s="140"/>
      <c r="AA64" s="59"/>
      <c r="AB64" s="59"/>
      <c r="AC64" s="59"/>
      <c r="AD64" s="59"/>
      <c r="AE64" s="59"/>
      <c r="AF64" s="59"/>
      <c r="AG64" s="140"/>
      <c r="AH64" s="59"/>
      <c r="AI64" s="59"/>
      <c r="AJ64" s="59"/>
      <c r="AK64" s="59"/>
      <c r="AL64" s="59"/>
      <c r="AM64" s="59"/>
      <c r="AN64" s="140"/>
      <c r="AO64" s="59"/>
      <c r="AP64" s="59"/>
      <c r="AQ64" s="59"/>
      <c r="AR64" s="59"/>
    </row>
    <row r="65" ht="12.75" customHeight="1">
      <c r="A65" s="59"/>
      <c r="B65" s="337" t="s">
        <v>322</v>
      </c>
      <c r="C65" s="59"/>
      <c r="D65" s="59"/>
      <c r="E65" s="59"/>
      <c r="F65" s="511">
        <f>'Proposed Rates'!$E$299</f>
        <v>0.0338</v>
      </c>
      <c r="G65" s="59"/>
      <c r="H65" s="59"/>
      <c r="I65" s="59"/>
      <c r="J65" s="511">
        <f>'Proposed Rates'!$F$299</f>
        <v>0.0335</v>
      </c>
      <c r="K65" s="59"/>
      <c r="L65" s="59"/>
      <c r="M65" s="59"/>
      <c r="N65" s="59"/>
      <c r="O65" s="59"/>
      <c r="P65" s="59"/>
      <c r="Q65" s="511">
        <f>'Proposed Rates'!$G$299</f>
        <v>0.0335</v>
      </c>
      <c r="R65" s="59"/>
      <c r="S65" s="59"/>
      <c r="T65" s="59"/>
      <c r="U65" s="59"/>
      <c r="V65" s="59"/>
      <c r="W65" s="59"/>
      <c r="X65" s="511">
        <f>'Proposed Rates'!$H$299</f>
        <v>0.0335</v>
      </c>
      <c r="Y65" s="59"/>
      <c r="Z65" s="59"/>
      <c r="AA65" s="59"/>
      <c r="AB65" s="59"/>
      <c r="AC65" s="59"/>
      <c r="AD65" s="59"/>
      <c r="AE65" s="511">
        <f>'Proposed Rates'!$I$299</f>
        <v>0.0335</v>
      </c>
      <c r="AF65" s="59"/>
      <c r="AG65" s="59"/>
      <c r="AH65" s="59"/>
      <c r="AI65" s="59"/>
      <c r="AJ65" s="59"/>
      <c r="AK65" s="59"/>
      <c r="AL65" s="511">
        <f>'Proposed Rates'!$J$299</f>
        <v>0.0335</v>
      </c>
      <c r="AM65" s="59"/>
      <c r="AN65" s="59"/>
      <c r="AO65" s="59"/>
      <c r="AP65" s="59"/>
      <c r="AQ65" s="59"/>
      <c r="AR65" s="59"/>
    </row>
    <row r="66" ht="12.75" customHeight="1">
      <c r="A66" s="59"/>
      <c r="B66" s="59"/>
      <c r="C66" s="59"/>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9"/>
      <c r="AR66" s="59"/>
    </row>
    <row r="67" ht="15.75" customHeight="1">
      <c r="A67" s="512" t="s">
        <v>392</v>
      </c>
      <c r="B67" s="59"/>
      <c r="C67" s="59"/>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c r="AP67" s="59"/>
      <c r="AQ67" s="59"/>
      <c r="AR67" s="59"/>
    </row>
    <row r="68" ht="13.5" customHeight="1">
      <c r="A68" s="59"/>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c r="AP68" s="59"/>
      <c r="AQ68" s="59"/>
      <c r="AR68" s="59"/>
    </row>
    <row r="69" ht="8.25" customHeight="1">
      <c r="A69" s="59" t="s">
        <v>324</v>
      </c>
      <c r="B69" s="59"/>
      <c r="C69" s="59"/>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59"/>
      <c r="AM69" s="59"/>
      <c r="AN69" s="59"/>
      <c r="AO69" s="59"/>
      <c r="AP69" s="59"/>
      <c r="AQ69" s="59"/>
      <c r="AR69" s="59"/>
    </row>
    <row r="70" ht="12.75" customHeight="1">
      <c r="A70" s="59" t="s">
        <v>325</v>
      </c>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c r="AP70" s="59"/>
      <c r="AQ70" s="59"/>
      <c r="AR70" s="59"/>
    </row>
    <row r="71" ht="12.75" customHeight="1">
      <c r="A71" s="59"/>
      <c r="B71" s="59"/>
      <c r="C71" s="59"/>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59"/>
      <c r="AO71" s="59"/>
      <c r="AP71" s="59"/>
      <c r="AQ71" s="59"/>
      <c r="AR71" s="59"/>
    </row>
    <row r="72" ht="12.75" customHeight="1">
      <c r="A72" s="59" t="s">
        <v>326</v>
      </c>
      <c r="B72" s="59"/>
      <c r="C72" s="59"/>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N72" s="59"/>
      <c r="AO72" s="59"/>
      <c r="AP72" s="59"/>
      <c r="AQ72" s="59"/>
      <c r="AR72" s="59"/>
    </row>
    <row r="73" ht="12.75" customHeight="1">
      <c r="A73" s="59" t="s">
        <v>327</v>
      </c>
      <c r="B73" s="59"/>
      <c r="C73" s="59"/>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59"/>
      <c r="AK73" s="59"/>
      <c r="AL73" s="59"/>
      <c r="AM73" s="59"/>
      <c r="AN73" s="59"/>
      <c r="AO73" s="59"/>
      <c r="AP73" s="59"/>
      <c r="AQ73" s="59"/>
      <c r="AR73" s="59"/>
    </row>
    <row r="74" ht="12.75" customHeight="1">
      <c r="A74" s="59"/>
      <c r="B74" s="59"/>
      <c r="C74" s="59"/>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9"/>
      <c r="AR74" s="59"/>
    </row>
    <row r="75" ht="12.75" customHeight="1">
      <c r="A75" s="59" t="s">
        <v>328</v>
      </c>
      <c r="B75" s="59"/>
      <c r="C75" s="59"/>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c r="AJ75" s="59"/>
      <c r="AK75" s="59"/>
      <c r="AL75" s="59"/>
      <c r="AM75" s="59"/>
      <c r="AN75" s="59"/>
      <c r="AO75" s="59"/>
      <c r="AP75" s="59"/>
      <c r="AQ75" s="59"/>
      <c r="AR75" s="59"/>
    </row>
    <row r="76" ht="12.75" customHeight="1">
      <c r="A76" s="59" t="s">
        <v>329</v>
      </c>
      <c r="B76" s="59"/>
      <c r="C76" s="59"/>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c r="AJ76" s="59"/>
      <c r="AK76" s="59"/>
      <c r="AL76" s="59"/>
      <c r="AM76" s="59"/>
      <c r="AN76" s="59"/>
      <c r="AO76" s="59"/>
      <c r="AP76" s="59"/>
      <c r="AQ76" s="59"/>
      <c r="AR76" s="59"/>
    </row>
    <row r="77" ht="12.75" customHeight="1">
      <c r="A77" s="59" t="s">
        <v>330</v>
      </c>
      <c r="B77" s="59"/>
      <c r="C77" s="59"/>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c r="AJ77" s="59"/>
      <c r="AK77" s="59"/>
      <c r="AL77" s="59"/>
      <c r="AM77" s="59"/>
      <c r="AN77" s="59"/>
      <c r="AO77" s="59"/>
      <c r="AP77" s="59"/>
      <c r="AQ77" s="59"/>
      <c r="AR77" s="59"/>
    </row>
    <row r="78" ht="12.75" customHeight="1">
      <c r="A78" s="59" t="s">
        <v>331</v>
      </c>
      <c r="B78" s="59"/>
      <c r="C78" s="59"/>
      <c r="D78" s="59"/>
      <c r="E78" s="59"/>
      <c r="F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9"/>
      <c r="AR78" s="59"/>
    </row>
    <row r="79" ht="12.75" customHeight="1">
      <c r="A79" s="59" t="s">
        <v>332</v>
      </c>
      <c r="B79" s="59"/>
      <c r="C79" s="59"/>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59"/>
      <c r="AK79" s="59"/>
      <c r="AL79" s="59"/>
      <c r="AM79" s="59"/>
      <c r="AN79" s="59"/>
      <c r="AO79" s="59"/>
      <c r="AP79" s="59"/>
      <c r="AQ79" s="59"/>
      <c r="AR79" s="59"/>
    </row>
    <row r="80" ht="12.75" customHeight="1">
      <c r="A80" s="59"/>
      <c r="B80" s="59"/>
      <c r="C80" s="59"/>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9"/>
      <c r="AR80" s="59"/>
    </row>
    <row r="81" ht="12.75" customHeight="1">
      <c r="A81" s="513"/>
      <c r="B81" s="59" t="s">
        <v>333</v>
      </c>
      <c r="C81" s="59"/>
      <c r="D81" s="59"/>
      <c r="E81" s="59"/>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c r="AR81" s="59"/>
    </row>
    <row r="82" ht="12.75" customHeight="1">
      <c r="A82" s="59"/>
      <c r="B82" s="59"/>
      <c r="C82" s="59"/>
      <c r="D82" s="59"/>
      <c r="E82" s="59"/>
      <c r="F82" s="59"/>
      <c r="G82" s="59"/>
      <c r="H82" s="59"/>
      <c r="I82" s="59"/>
      <c r="J82" s="59"/>
      <c r="K82" s="59"/>
      <c r="L82" s="59"/>
      <c r="M82" s="59"/>
      <c r="N82" s="59"/>
      <c r="O82" s="59"/>
      <c r="P82" s="59"/>
      <c r="Q82" s="59"/>
      <c r="R82" s="59"/>
      <c r="S82" s="59"/>
      <c r="T82" s="59"/>
      <c r="U82" s="59"/>
      <c r="V82" s="59"/>
      <c r="W82" s="59"/>
      <c r="X82" s="59"/>
      <c r="Y82" s="59"/>
      <c r="Z82" s="59"/>
      <c r="AA82" s="59"/>
      <c r="AB82" s="59"/>
      <c r="AC82" s="59"/>
      <c r="AD82" s="59"/>
      <c r="AE82" s="59"/>
      <c r="AF82" s="59"/>
      <c r="AG82" s="59"/>
      <c r="AH82" s="59"/>
      <c r="AI82" s="59"/>
      <c r="AJ82" s="59"/>
      <c r="AK82" s="59"/>
      <c r="AL82" s="59"/>
      <c r="AM82" s="59"/>
      <c r="AN82" s="59"/>
      <c r="AO82" s="59"/>
      <c r="AP82" s="59"/>
      <c r="AQ82" s="59"/>
      <c r="AR82" s="59"/>
    </row>
    <row r="83" ht="12.75" customHeight="1">
      <c r="A83" s="59"/>
      <c r="B83" s="59" t="s">
        <v>334</v>
      </c>
      <c r="C83" s="59"/>
      <c r="D83" s="59"/>
      <c r="E83" s="59"/>
      <c r="F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83" s="59"/>
      <c r="AN83" s="59"/>
      <c r="AO83" s="59"/>
      <c r="AP83" s="59"/>
      <c r="AQ83" s="59"/>
      <c r="AR83" s="59"/>
    </row>
    <row r="84" ht="12.75" customHeight="1">
      <c r="A84" s="59"/>
      <c r="B84" s="59"/>
      <c r="C84" s="59"/>
      <c r="D84" s="59"/>
      <c r="E84" s="59"/>
      <c r="F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row>
    <row r="85" ht="12.75" customHeight="1">
      <c r="A85" s="59"/>
      <c r="B85" s="59"/>
      <c r="C85" s="59"/>
      <c r="D85" s="59"/>
      <c r="E85" s="59"/>
      <c r="F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row>
    <row r="86" ht="12.75" customHeight="1">
      <c r="A86" s="59"/>
      <c r="B86" s="59"/>
      <c r="C86" s="59"/>
      <c r="D86" s="59"/>
      <c r="E86" s="59"/>
      <c r="F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row>
    <row r="87" ht="12.75" customHeight="1">
      <c r="A87" s="59"/>
      <c r="B87" s="59"/>
      <c r="C87" s="59"/>
      <c r="D87" s="59"/>
      <c r="E87" s="59"/>
      <c r="F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c r="AR87" s="59"/>
    </row>
    <row r="88" ht="12.75" customHeight="1">
      <c r="A88" s="59"/>
      <c r="B88" s="59"/>
      <c r="C88" s="59"/>
      <c r="D88" s="59"/>
      <c r="E88" s="59"/>
      <c r="F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9"/>
      <c r="AR88" s="59"/>
    </row>
    <row r="89" ht="12.75" customHeight="1">
      <c r="A89" s="59"/>
      <c r="B89" s="59"/>
      <c r="C89" s="59"/>
      <c r="D89" s="59"/>
      <c r="E89" s="59"/>
      <c r="F89" s="59"/>
      <c r="G89" s="59"/>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c r="AQ89" s="59"/>
      <c r="AR89" s="59"/>
    </row>
    <row r="90" ht="12.75" customHeight="1">
      <c r="A90" s="59"/>
      <c r="B90" s="59"/>
      <c r="C90" s="59"/>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row>
    <row r="91" ht="12.75" customHeight="1">
      <c r="A91" s="59"/>
      <c r="B91" s="59"/>
      <c r="C91" s="59"/>
      <c r="D91" s="59"/>
      <c r="E91" s="59"/>
      <c r="F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c r="AF91" s="59"/>
      <c r="AG91" s="59"/>
      <c r="AH91" s="59"/>
      <c r="AI91" s="59"/>
      <c r="AJ91" s="59"/>
      <c r="AK91" s="59"/>
      <c r="AL91" s="59"/>
      <c r="AM91" s="59"/>
      <c r="AN91" s="59"/>
      <c r="AO91" s="59"/>
      <c r="AP91" s="59"/>
      <c r="AQ91" s="59"/>
      <c r="AR91" s="59"/>
    </row>
    <row r="92" ht="12.75" customHeight="1">
      <c r="A92" s="59"/>
      <c r="B92" s="59"/>
      <c r="C92" s="59"/>
      <c r="D92" s="59"/>
      <c r="E92" s="59"/>
      <c r="F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c r="AR92" s="59"/>
    </row>
    <row r="93" ht="12.75" customHeight="1">
      <c r="A93" s="59"/>
      <c r="B93" s="59"/>
      <c r="C93" s="59"/>
      <c r="D93" s="59"/>
      <c r="E93" s="59"/>
      <c r="F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c r="AR93" s="59"/>
    </row>
    <row r="94" ht="12.75" customHeight="1">
      <c r="A94" s="59"/>
      <c r="B94" s="59"/>
      <c r="C94" s="59"/>
      <c r="D94" s="59"/>
      <c r="E94" s="59"/>
      <c r="F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c r="AJ94" s="59"/>
      <c r="AK94" s="59"/>
      <c r="AL94" s="59"/>
      <c r="AM94" s="59"/>
      <c r="AN94" s="59"/>
      <c r="AO94" s="59"/>
      <c r="AP94" s="59"/>
      <c r="AQ94" s="59"/>
      <c r="AR94" s="59"/>
    </row>
    <row r="95" ht="12.75" customHeight="1">
      <c r="A95" s="59"/>
      <c r="B95" s="59"/>
      <c r="C95" s="59"/>
      <c r="D95" s="59"/>
      <c r="E95" s="59"/>
      <c r="F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c r="AJ95" s="59"/>
      <c r="AK95" s="59"/>
      <c r="AL95" s="59"/>
      <c r="AM95" s="59"/>
      <c r="AN95" s="59"/>
      <c r="AO95" s="59"/>
      <c r="AP95" s="59"/>
      <c r="AQ95" s="59"/>
      <c r="AR95" s="59"/>
    </row>
    <row r="96" ht="12.75" customHeight="1">
      <c r="A96" s="59"/>
      <c r="B96" s="59"/>
      <c r="C96" s="59"/>
      <c r="D96" s="59"/>
      <c r="E96" s="59"/>
      <c r="F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c r="AQ96" s="59"/>
      <c r="AR96" s="59"/>
    </row>
    <row r="97" ht="12.75" customHeight="1">
      <c r="A97" s="59"/>
      <c r="B97" s="59"/>
      <c r="C97" s="59"/>
      <c r="D97" s="59"/>
      <c r="E97" s="59"/>
      <c r="F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c r="AM97" s="59"/>
      <c r="AN97" s="59"/>
      <c r="AO97" s="59"/>
      <c r="AP97" s="59"/>
      <c r="AQ97" s="59"/>
      <c r="AR97" s="59"/>
    </row>
    <row r="98" ht="12.75" customHeight="1">
      <c r="A98" s="59"/>
      <c r="B98" s="59"/>
      <c r="C98" s="59"/>
      <c r="D98" s="59"/>
      <c r="E98" s="59"/>
      <c r="F98" s="59"/>
      <c r="G98" s="59"/>
      <c r="H98" s="59"/>
      <c r="I98" s="59"/>
      <c r="J98" s="59"/>
      <c r="K98" s="59"/>
      <c r="L98" s="59"/>
      <c r="M98" s="59"/>
      <c r="N98" s="59"/>
      <c r="O98" s="59"/>
      <c r="P98" s="59"/>
      <c r="Q98" s="59"/>
      <c r="R98" s="59"/>
      <c r="S98" s="59"/>
      <c r="T98" s="59"/>
      <c r="U98" s="59"/>
      <c r="V98" s="59"/>
      <c r="W98" s="59"/>
      <c r="X98" s="59"/>
      <c r="Y98" s="59"/>
      <c r="Z98" s="59"/>
      <c r="AA98" s="59"/>
      <c r="AB98" s="59"/>
      <c r="AC98" s="59"/>
      <c r="AD98" s="59"/>
      <c r="AE98" s="59"/>
      <c r="AF98" s="59"/>
      <c r="AG98" s="59"/>
      <c r="AH98" s="59"/>
      <c r="AI98" s="59"/>
      <c r="AJ98" s="59"/>
      <c r="AK98" s="59"/>
      <c r="AL98" s="59"/>
      <c r="AM98" s="59"/>
      <c r="AN98" s="59"/>
      <c r="AO98" s="59"/>
      <c r="AP98" s="59"/>
      <c r="AQ98" s="59"/>
      <c r="AR98" s="59"/>
    </row>
    <row r="99" ht="12.75" customHeight="1">
      <c r="A99" s="59"/>
      <c r="B99" s="59"/>
      <c r="C99" s="59"/>
      <c r="D99" s="59"/>
      <c r="E99" s="59"/>
      <c r="F99" s="59"/>
      <c r="G99" s="59"/>
      <c r="H99" s="59"/>
      <c r="I99" s="59"/>
      <c r="J99" s="59"/>
      <c r="K99" s="59"/>
      <c r="L99" s="59"/>
      <c r="M99" s="59"/>
      <c r="N99" s="59"/>
      <c r="O99" s="59"/>
      <c r="P99" s="59"/>
      <c r="Q99" s="59"/>
      <c r="R99" s="59"/>
      <c r="S99" s="59"/>
      <c r="T99" s="59"/>
      <c r="U99" s="59"/>
      <c r="V99" s="59"/>
      <c r="W99" s="59"/>
      <c r="X99" s="59"/>
      <c r="Y99" s="59"/>
      <c r="Z99" s="59"/>
      <c r="AA99" s="59"/>
      <c r="AB99" s="59"/>
      <c r="AC99" s="59"/>
      <c r="AD99" s="59"/>
      <c r="AE99" s="59"/>
      <c r="AF99" s="59"/>
      <c r="AG99" s="59"/>
      <c r="AH99" s="59"/>
      <c r="AI99" s="59"/>
      <c r="AJ99" s="59"/>
      <c r="AK99" s="59"/>
      <c r="AL99" s="59"/>
      <c r="AM99" s="59"/>
      <c r="AN99" s="59"/>
      <c r="AO99" s="59"/>
      <c r="AP99" s="59"/>
      <c r="AQ99" s="59"/>
      <c r="AR99" s="59"/>
    </row>
    <row r="100" ht="12.75" customHeight="1">
      <c r="A100" s="59"/>
      <c r="B100" s="59"/>
      <c r="C100" s="59"/>
      <c r="D100" s="59"/>
      <c r="E100" s="59"/>
      <c r="F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59"/>
      <c r="AQ100" s="59"/>
      <c r="AR100" s="59"/>
    </row>
    <row r="101" ht="12.75" customHeight="1">
      <c r="A101" s="59"/>
      <c r="B101" s="59"/>
      <c r="C101" s="59"/>
      <c r="D101" s="59"/>
      <c r="E101" s="59"/>
      <c r="F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c r="AH101" s="59"/>
      <c r="AI101" s="59"/>
      <c r="AJ101" s="59"/>
      <c r="AK101" s="59"/>
      <c r="AL101" s="59"/>
      <c r="AM101" s="59"/>
      <c r="AN101" s="59"/>
      <c r="AO101" s="59"/>
      <c r="AP101" s="59"/>
      <c r="AQ101" s="59"/>
      <c r="AR101" s="59"/>
    </row>
    <row r="102" ht="12.75" customHeight="1">
      <c r="A102" s="59"/>
      <c r="B102" s="59"/>
      <c r="C102" s="59"/>
      <c r="D102" s="59"/>
      <c r="E102" s="59"/>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c r="AH102" s="59"/>
      <c r="AI102" s="59"/>
      <c r="AJ102" s="59"/>
      <c r="AK102" s="59"/>
      <c r="AL102" s="59"/>
      <c r="AM102" s="59"/>
      <c r="AN102" s="59"/>
      <c r="AO102" s="59"/>
      <c r="AP102" s="59"/>
      <c r="AQ102" s="59"/>
      <c r="AR102" s="59"/>
    </row>
    <row r="103" ht="12.75" customHeight="1">
      <c r="A103" s="59"/>
      <c r="B103" s="59"/>
      <c r="C103" s="59"/>
      <c r="D103" s="59"/>
      <c r="E103" s="59"/>
      <c r="F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9"/>
      <c r="AJ103" s="59"/>
      <c r="AK103" s="59"/>
      <c r="AL103" s="59"/>
      <c r="AM103" s="59"/>
      <c r="AN103" s="59"/>
      <c r="AO103" s="59"/>
      <c r="AP103" s="59"/>
      <c r="AQ103" s="59"/>
      <c r="AR103" s="59"/>
    </row>
    <row r="104" ht="12.75" customHeight="1">
      <c r="A104" s="59"/>
      <c r="B104" s="59"/>
      <c r="C104" s="59"/>
      <c r="D104" s="59"/>
      <c r="E104" s="59"/>
      <c r="F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c r="AR104" s="59"/>
    </row>
    <row r="105" ht="12.75" customHeight="1">
      <c r="A105" s="59"/>
      <c r="B105" s="59"/>
      <c r="C105" s="59"/>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c r="AL105" s="59"/>
      <c r="AM105" s="59"/>
      <c r="AN105" s="59"/>
      <c r="AO105" s="59"/>
      <c r="AP105" s="59"/>
      <c r="AQ105" s="59"/>
      <c r="AR105" s="59"/>
    </row>
    <row r="106" ht="12.75" customHeight="1">
      <c r="A106" s="59"/>
      <c r="B106" s="59"/>
      <c r="C106" s="59"/>
      <c r="D106" s="59"/>
      <c r="E106" s="59"/>
      <c r="F106" s="59"/>
      <c r="G106" s="59"/>
      <c r="H106" s="59"/>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c r="AH106" s="59"/>
      <c r="AI106" s="59"/>
      <c r="AJ106" s="59"/>
      <c r="AK106" s="59"/>
      <c r="AL106" s="59"/>
      <c r="AM106" s="59"/>
      <c r="AN106" s="59"/>
      <c r="AO106" s="59"/>
      <c r="AP106" s="59"/>
      <c r="AQ106" s="59"/>
      <c r="AR106" s="59"/>
    </row>
    <row r="107" ht="12.75" customHeight="1">
      <c r="A107" s="59"/>
      <c r="B107" s="59"/>
      <c r="C107" s="59"/>
      <c r="D107" s="59"/>
      <c r="E107" s="59"/>
      <c r="F107" s="59"/>
      <c r="G107" s="59"/>
      <c r="H107" s="59"/>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c r="AF107" s="59"/>
      <c r="AG107" s="59"/>
      <c r="AH107" s="59"/>
      <c r="AI107" s="59"/>
      <c r="AJ107" s="59"/>
      <c r="AK107" s="59"/>
      <c r="AL107" s="59"/>
      <c r="AM107" s="59"/>
      <c r="AN107" s="59"/>
      <c r="AO107" s="59"/>
      <c r="AP107" s="59"/>
      <c r="AQ107" s="59"/>
      <c r="AR107" s="59"/>
    </row>
    <row r="108" ht="12.75" customHeight="1">
      <c r="A108" s="59"/>
      <c r="B108" s="59"/>
      <c r="C108" s="59"/>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E108" s="59"/>
      <c r="AF108" s="59"/>
      <c r="AG108" s="59"/>
      <c r="AH108" s="59"/>
      <c r="AI108" s="59"/>
      <c r="AJ108" s="59"/>
      <c r="AK108" s="59"/>
      <c r="AL108" s="59"/>
      <c r="AM108" s="59"/>
      <c r="AN108" s="59"/>
      <c r="AO108" s="59"/>
      <c r="AP108" s="59"/>
      <c r="AQ108" s="59"/>
      <c r="AR108" s="59"/>
    </row>
    <row r="109" ht="12.75" customHeight="1">
      <c r="A109" s="59"/>
      <c r="B109" s="59"/>
      <c r="C109" s="59"/>
      <c r="D109" s="59"/>
      <c r="E109" s="59"/>
      <c r="F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c r="AE109" s="59"/>
      <c r="AF109" s="59"/>
      <c r="AG109" s="59"/>
      <c r="AH109" s="59"/>
      <c r="AI109" s="59"/>
      <c r="AJ109" s="59"/>
      <c r="AK109" s="59"/>
      <c r="AL109" s="59"/>
      <c r="AM109" s="59"/>
      <c r="AN109" s="59"/>
      <c r="AO109" s="59"/>
      <c r="AP109" s="59"/>
      <c r="AQ109" s="59"/>
      <c r="AR109" s="59"/>
    </row>
    <row r="110" ht="12.75" customHeight="1">
      <c r="A110" s="59"/>
      <c r="B110" s="59"/>
      <c r="C110" s="59"/>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c r="AH110" s="59"/>
      <c r="AI110" s="59"/>
      <c r="AJ110" s="59"/>
      <c r="AK110" s="59"/>
      <c r="AL110" s="59"/>
      <c r="AM110" s="59"/>
      <c r="AN110" s="59"/>
      <c r="AO110" s="59"/>
      <c r="AP110" s="59"/>
      <c r="AQ110" s="59"/>
      <c r="AR110" s="59"/>
    </row>
    <row r="111" ht="12.75" customHeight="1">
      <c r="A111" s="59"/>
      <c r="B111" s="59"/>
      <c r="C111" s="59"/>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c r="AH111" s="59"/>
      <c r="AI111" s="59"/>
      <c r="AJ111" s="59"/>
      <c r="AK111" s="59"/>
      <c r="AL111" s="59"/>
      <c r="AM111" s="59"/>
      <c r="AN111" s="59"/>
      <c r="AO111" s="59"/>
      <c r="AP111" s="59"/>
      <c r="AQ111" s="59"/>
      <c r="AR111" s="59"/>
    </row>
    <row r="112" ht="12.75" customHeight="1">
      <c r="A112" s="59"/>
      <c r="B112" s="59"/>
      <c r="C112" s="59"/>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9"/>
      <c r="AM112" s="59"/>
      <c r="AN112" s="59"/>
      <c r="AO112" s="59"/>
      <c r="AP112" s="59"/>
      <c r="AQ112" s="59"/>
      <c r="AR112" s="59"/>
    </row>
    <row r="113" ht="12.75" customHeight="1">
      <c r="A113" s="59"/>
      <c r="B113" s="59"/>
      <c r="C113" s="59"/>
      <c r="D113" s="59"/>
      <c r="E113" s="59"/>
      <c r="F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E113" s="59"/>
      <c r="AF113" s="59"/>
      <c r="AG113" s="59"/>
      <c r="AH113" s="59"/>
      <c r="AI113" s="59"/>
      <c r="AJ113" s="59"/>
      <c r="AK113" s="59"/>
      <c r="AL113" s="59"/>
      <c r="AM113" s="59"/>
      <c r="AN113" s="59"/>
      <c r="AO113" s="59"/>
      <c r="AP113" s="59"/>
      <c r="AQ113" s="59"/>
      <c r="AR113" s="59"/>
    </row>
    <row r="114" ht="12.75" customHeight="1">
      <c r="A114" s="59"/>
      <c r="B114" s="59"/>
      <c r="C114" s="59"/>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c r="AH114" s="59"/>
      <c r="AI114" s="59"/>
      <c r="AJ114" s="59"/>
      <c r="AK114" s="59"/>
      <c r="AL114" s="59"/>
      <c r="AM114" s="59"/>
      <c r="AN114" s="59"/>
      <c r="AO114" s="59"/>
      <c r="AP114" s="59"/>
      <c r="AQ114" s="59"/>
      <c r="AR114" s="59"/>
    </row>
    <row r="115" ht="12.75" customHeight="1">
      <c r="A115" s="59"/>
      <c r="B115" s="59"/>
      <c r="C115" s="59"/>
      <c r="D115" s="59"/>
      <c r="E115" s="59"/>
      <c r="F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c r="AH115" s="59"/>
      <c r="AI115" s="59"/>
      <c r="AJ115" s="59"/>
      <c r="AK115" s="59"/>
      <c r="AL115" s="59"/>
      <c r="AM115" s="59"/>
      <c r="AN115" s="59"/>
      <c r="AO115" s="59"/>
      <c r="AP115" s="59"/>
      <c r="AQ115" s="59"/>
      <c r="AR115" s="59"/>
    </row>
    <row r="116" ht="12.75" customHeight="1">
      <c r="A116" s="59"/>
      <c r="B116" s="59"/>
      <c r="C116" s="59"/>
      <c r="D116" s="59"/>
      <c r="E116" s="59"/>
      <c r="F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9"/>
      <c r="AR116" s="59"/>
    </row>
    <row r="117" ht="12.75" customHeight="1">
      <c r="A117" s="59"/>
      <c r="B117" s="59"/>
      <c r="C117" s="59"/>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c r="AJ117" s="59"/>
      <c r="AK117" s="59"/>
      <c r="AL117" s="59"/>
      <c r="AM117" s="59"/>
      <c r="AN117" s="59"/>
      <c r="AO117" s="59"/>
      <c r="AP117" s="59"/>
      <c r="AQ117" s="59"/>
      <c r="AR117" s="59"/>
    </row>
    <row r="118" ht="12.75" customHeight="1">
      <c r="A118" s="59"/>
      <c r="B118" s="59"/>
      <c r="C118" s="59"/>
      <c r="D118" s="59"/>
      <c r="E118" s="59"/>
      <c r="F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c r="AJ118" s="59"/>
      <c r="AK118" s="59"/>
      <c r="AL118" s="59"/>
      <c r="AM118" s="59"/>
      <c r="AN118" s="59"/>
      <c r="AO118" s="59"/>
      <c r="AP118" s="59"/>
      <c r="AQ118" s="59"/>
      <c r="AR118" s="59"/>
    </row>
    <row r="119" ht="12.75" customHeight="1">
      <c r="A119" s="59"/>
      <c r="B119" s="59"/>
      <c r="C119" s="59"/>
      <c r="D119" s="59"/>
      <c r="E119" s="59"/>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59"/>
      <c r="AL119" s="59"/>
      <c r="AM119" s="59"/>
      <c r="AN119" s="59"/>
      <c r="AO119" s="59"/>
      <c r="AP119" s="59"/>
      <c r="AQ119" s="59"/>
      <c r="AR119" s="59"/>
    </row>
    <row r="120" ht="12.75" customHeight="1">
      <c r="A120" s="59"/>
      <c r="B120" s="59"/>
      <c r="C120" s="59"/>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c r="AJ120" s="59"/>
      <c r="AK120" s="59"/>
      <c r="AL120" s="59"/>
      <c r="AM120" s="59"/>
      <c r="AN120" s="59"/>
      <c r="AO120" s="59"/>
      <c r="AP120" s="59"/>
      <c r="AQ120" s="59"/>
      <c r="AR120" s="59"/>
    </row>
    <row r="121" ht="12.75" customHeight="1">
      <c r="A121" s="59"/>
      <c r="B121" s="59"/>
      <c r="C121" s="59"/>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c r="AJ121" s="59"/>
      <c r="AK121" s="59"/>
      <c r="AL121" s="59"/>
      <c r="AM121" s="59"/>
      <c r="AN121" s="59"/>
      <c r="AO121" s="59"/>
      <c r="AP121" s="59"/>
      <c r="AQ121" s="59"/>
      <c r="AR121" s="59"/>
    </row>
    <row r="122" ht="12.75" customHeight="1">
      <c r="A122" s="59"/>
      <c r="B122" s="59"/>
      <c r="C122" s="59"/>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c r="AH122" s="59"/>
      <c r="AI122" s="59"/>
      <c r="AJ122" s="59"/>
      <c r="AK122" s="59"/>
      <c r="AL122" s="59"/>
      <c r="AM122" s="59"/>
      <c r="AN122" s="59"/>
      <c r="AO122" s="59"/>
      <c r="AP122" s="59"/>
      <c r="AQ122" s="59"/>
      <c r="AR122" s="59"/>
    </row>
    <row r="123" ht="12.75" customHeight="1">
      <c r="A123" s="59"/>
      <c r="B123" s="59"/>
      <c r="C123" s="59"/>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c r="AH123" s="59"/>
      <c r="AI123" s="59"/>
      <c r="AJ123" s="59"/>
      <c r="AK123" s="59"/>
      <c r="AL123" s="59"/>
      <c r="AM123" s="59"/>
      <c r="AN123" s="59"/>
      <c r="AO123" s="59"/>
      <c r="AP123" s="59"/>
      <c r="AQ123" s="59"/>
      <c r="AR123" s="59"/>
    </row>
    <row r="124" ht="12.75" customHeight="1">
      <c r="A124" s="59"/>
      <c r="B124" s="59"/>
      <c r="C124" s="59"/>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c r="AH124" s="59"/>
      <c r="AI124" s="59"/>
      <c r="AJ124" s="59"/>
      <c r="AK124" s="59"/>
      <c r="AL124" s="59"/>
      <c r="AM124" s="59"/>
      <c r="AN124" s="59"/>
      <c r="AO124" s="59"/>
      <c r="AP124" s="59"/>
      <c r="AQ124" s="59"/>
      <c r="AR124" s="59"/>
    </row>
    <row r="125" ht="12.75" customHeight="1">
      <c r="A125" s="59"/>
      <c r="B125" s="59"/>
      <c r="C125" s="59"/>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59"/>
      <c r="AK125" s="59"/>
      <c r="AL125" s="59"/>
      <c r="AM125" s="59"/>
      <c r="AN125" s="59"/>
      <c r="AO125" s="59"/>
      <c r="AP125" s="59"/>
      <c r="AQ125" s="59"/>
      <c r="AR125" s="59"/>
    </row>
    <row r="126" ht="12.75" customHeight="1">
      <c r="A126" s="59"/>
      <c r="B126" s="59"/>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59"/>
      <c r="AK126" s="59"/>
      <c r="AL126" s="59"/>
      <c r="AM126" s="59"/>
      <c r="AN126" s="59"/>
      <c r="AO126" s="59"/>
      <c r="AP126" s="59"/>
      <c r="AQ126" s="59"/>
      <c r="AR126" s="59"/>
    </row>
    <row r="127" ht="12.75" customHeight="1">
      <c r="A127" s="59"/>
      <c r="B127" s="59"/>
      <c r="C127" s="59"/>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c r="AJ127" s="59"/>
      <c r="AK127" s="59"/>
      <c r="AL127" s="59"/>
      <c r="AM127" s="59"/>
      <c r="AN127" s="59"/>
      <c r="AO127" s="59"/>
      <c r="AP127" s="59"/>
      <c r="AQ127" s="59"/>
      <c r="AR127" s="59"/>
    </row>
    <row r="128" ht="12.75" customHeight="1">
      <c r="A128" s="59"/>
      <c r="B128" s="59"/>
      <c r="C128" s="59"/>
      <c r="D128" s="59"/>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59"/>
      <c r="AK128" s="59"/>
      <c r="AL128" s="59"/>
      <c r="AM128" s="59"/>
      <c r="AN128" s="59"/>
      <c r="AO128" s="59"/>
      <c r="AP128" s="59"/>
      <c r="AQ128" s="59"/>
      <c r="AR128" s="59"/>
    </row>
    <row r="129" ht="12.75" customHeight="1">
      <c r="A129" s="59"/>
      <c r="B129" s="59"/>
      <c r="C129" s="59"/>
      <c r="D129" s="59"/>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59"/>
      <c r="AK129" s="59"/>
      <c r="AL129" s="59"/>
      <c r="AM129" s="59"/>
      <c r="AN129" s="59"/>
      <c r="AO129" s="59"/>
      <c r="AP129" s="59"/>
      <c r="AQ129" s="59"/>
      <c r="AR129" s="59"/>
    </row>
    <row r="130" ht="12.75" customHeight="1">
      <c r="A130" s="59"/>
      <c r="B130" s="59"/>
      <c r="C130" s="59"/>
      <c r="D130" s="59"/>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c r="AH130" s="59"/>
      <c r="AI130" s="59"/>
      <c r="AJ130" s="59"/>
      <c r="AK130" s="59"/>
      <c r="AL130" s="59"/>
      <c r="AM130" s="59"/>
      <c r="AN130" s="59"/>
      <c r="AO130" s="59"/>
      <c r="AP130" s="59"/>
      <c r="AQ130" s="59"/>
      <c r="AR130" s="59"/>
    </row>
    <row r="131" ht="12.75" customHeight="1">
      <c r="A131" s="59"/>
      <c r="B131" s="59"/>
      <c r="C131" s="59"/>
      <c r="D131" s="59"/>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59"/>
      <c r="AK131" s="59"/>
      <c r="AL131" s="59"/>
      <c r="AM131" s="59"/>
      <c r="AN131" s="59"/>
      <c r="AO131" s="59"/>
      <c r="AP131" s="59"/>
      <c r="AQ131" s="59"/>
      <c r="AR131" s="59"/>
    </row>
    <row r="132" ht="12.75" customHeight="1">
      <c r="A132" s="59"/>
      <c r="B132" s="59"/>
      <c r="C132" s="59"/>
      <c r="D132" s="59"/>
      <c r="E132" s="59"/>
      <c r="F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c r="AH132" s="59"/>
      <c r="AI132" s="59"/>
      <c r="AJ132" s="59"/>
      <c r="AK132" s="59"/>
      <c r="AL132" s="59"/>
      <c r="AM132" s="59"/>
      <c r="AN132" s="59"/>
      <c r="AO132" s="59"/>
      <c r="AP132" s="59"/>
      <c r="AQ132" s="59"/>
      <c r="AR132" s="59"/>
    </row>
    <row r="133" ht="12.75" customHeight="1">
      <c r="A133" s="59"/>
      <c r="B133" s="59"/>
      <c r="C133" s="59"/>
      <c r="D133" s="59"/>
      <c r="E133" s="59"/>
      <c r="F133" s="59"/>
      <c r="G133" s="59"/>
      <c r="H133" s="59"/>
      <c r="I133" s="59"/>
      <c r="J133" s="59"/>
      <c r="K133" s="59"/>
      <c r="L133" s="59"/>
      <c r="M133" s="59"/>
      <c r="N133" s="59"/>
      <c r="O133" s="59"/>
      <c r="P133" s="59"/>
      <c r="Q133" s="59"/>
      <c r="R133" s="59"/>
      <c r="S133" s="59"/>
      <c r="T133" s="59"/>
      <c r="U133" s="59"/>
      <c r="V133" s="59"/>
      <c r="W133" s="59"/>
      <c r="X133" s="59"/>
      <c r="Y133" s="59"/>
      <c r="Z133" s="59"/>
      <c r="AA133" s="59"/>
      <c r="AB133" s="59"/>
      <c r="AC133" s="59"/>
      <c r="AD133" s="59"/>
      <c r="AE133" s="59"/>
      <c r="AF133" s="59"/>
      <c r="AG133" s="59"/>
      <c r="AH133" s="59"/>
      <c r="AI133" s="59"/>
      <c r="AJ133" s="59"/>
      <c r="AK133" s="59"/>
      <c r="AL133" s="59"/>
      <c r="AM133" s="59"/>
      <c r="AN133" s="59"/>
      <c r="AO133" s="59"/>
      <c r="AP133" s="59"/>
      <c r="AQ133" s="59"/>
      <c r="AR133" s="59"/>
    </row>
    <row r="134" ht="12.75" customHeight="1">
      <c r="A134" s="59"/>
      <c r="B134" s="59"/>
      <c r="C134" s="59"/>
      <c r="D134" s="59"/>
      <c r="E134" s="59"/>
      <c r="F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59"/>
      <c r="AE134" s="59"/>
      <c r="AF134" s="59"/>
      <c r="AG134" s="59"/>
      <c r="AH134" s="59"/>
      <c r="AI134" s="59"/>
      <c r="AJ134" s="59"/>
      <c r="AK134" s="59"/>
      <c r="AL134" s="59"/>
      <c r="AM134" s="59"/>
      <c r="AN134" s="59"/>
      <c r="AO134" s="59"/>
      <c r="AP134" s="59"/>
      <c r="AQ134" s="59"/>
      <c r="AR134" s="59"/>
    </row>
    <row r="135" ht="12.75" customHeight="1">
      <c r="A135" s="59"/>
      <c r="B135" s="59"/>
      <c r="C135" s="59"/>
      <c r="D135" s="59"/>
      <c r="E135" s="59"/>
      <c r="F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c r="AE135" s="59"/>
      <c r="AF135" s="59"/>
      <c r="AG135" s="59"/>
      <c r="AH135" s="59"/>
      <c r="AI135" s="59"/>
      <c r="AJ135" s="59"/>
      <c r="AK135" s="59"/>
      <c r="AL135" s="59"/>
      <c r="AM135" s="59"/>
      <c r="AN135" s="59"/>
      <c r="AO135" s="59"/>
      <c r="AP135" s="59"/>
      <c r="AQ135" s="59"/>
      <c r="AR135" s="59"/>
    </row>
    <row r="136" ht="12.75" customHeight="1">
      <c r="A136" s="59"/>
      <c r="B136" s="59"/>
      <c r="C136" s="59"/>
      <c r="D136" s="59"/>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c r="AH136" s="59"/>
      <c r="AI136" s="59"/>
      <c r="AJ136" s="59"/>
      <c r="AK136" s="59"/>
      <c r="AL136" s="59"/>
      <c r="AM136" s="59"/>
      <c r="AN136" s="59"/>
      <c r="AO136" s="59"/>
      <c r="AP136" s="59"/>
      <c r="AQ136" s="59"/>
      <c r="AR136" s="59"/>
    </row>
    <row r="137" ht="12.75" customHeight="1">
      <c r="A137" s="59"/>
      <c r="B137" s="59"/>
      <c r="C137" s="59"/>
      <c r="D137" s="59"/>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c r="AJ137" s="59"/>
      <c r="AK137" s="59"/>
      <c r="AL137" s="59"/>
      <c r="AM137" s="59"/>
      <c r="AN137" s="59"/>
      <c r="AO137" s="59"/>
      <c r="AP137" s="59"/>
      <c r="AQ137" s="59"/>
      <c r="AR137" s="59"/>
    </row>
    <row r="138" ht="12.75" customHeight="1">
      <c r="A138" s="59"/>
      <c r="B138" s="59"/>
      <c r="C138" s="59"/>
      <c r="D138" s="59"/>
      <c r="E138" s="59"/>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c r="AH138" s="59"/>
      <c r="AI138" s="59"/>
      <c r="AJ138" s="59"/>
      <c r="AK138" s="59"/>
      <c r="AL138" s="59"/>
      <c r="AM138" s="59"/>
      <c r="AN138" s="59"/>
      <c r="AO138" s="59"/>
      <c r="AP138" s="59"/>
      <c r="AQ138" s="59"/>
      <c r="AR138" s="59"/>
    </row>
    <row r="139" ht="12.75" customHeight="1">
      <c r="A139" s="59"/>
      <c r="B139" s="59"/>
      <c r="C139" s="59"/>
      <c r="D139" s="59"/>
      <c r="E139" s="59"/>
      <c r="F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c r="AH139" s="59"/>
      <c r="AI139" s="59"/>
      <c r="AJ139" s="59"/>
      <c r="AK139" s="59"/>
      <c r="AL139" s="59"/>
      <c r="AM139" s="59"/>
      <c r="AN139" s="59"/>
      <c r="AO139" s="59"/>
      <c r="AP139" s="59"/>
      <c r="AQ139" s="59"/>
      <c r="AR139" s="59"/>
    </row>
    <row r="140" ht="12.75" customHeight="1">
      <c r="A140" s="59"/>
      <c r="B140" s="59"/>
      <c r="C140" s="59"/>
      <c r="D140" s="59"/>
      <c r="E140" s="59"/>
      <c r="F140" s="59"/>
      <c r="G140" s="59"/>
      <c r="H140" s="59"/>
      <c r="I140" s="59"/>
      <c r="J140" s="59"/>
      <c r="K140" s="59"/>
      <c r="L140" s="59"/>
      <c r="M140" s="59"/>
      <c r="N140" s="59"/>
      <c r="O140" s="59"/>
      <c r="P140" s="59"/>
      <c r="Q140" s="59"/>
      <c r="R140" s="59"/>
      <c r="S140" s="59"/>
      <c r="T140" s="59"/>
      <c r="U140" s="59"/>
      <c r="V140" s="59"/>
      <c r="W140" s="59"/>
      <c r="X140" s="59"/>
      <c r="Y140" s="59"/>
      <c r="Z140" s="59"/>
      <c r="AA140" s="59"/>
      <c r="AB140" s="59"/>
      <c r="AC140" s="59"/>
      <c r="AD140" s="59"/>
      <c r="AE140" s="59"/>
      <c r="AF140" s="59"/>
      <c r="AG140" s="59"/>
      <c r="AH140" s="59"/>
      <c r="AI140" s="59"/>
      <c r="AJ140" s="59"/>
      <c r="AK140" s="59"/>
      <c r="AL140" s="59"/>
      <c r="AM140" s="59"/>
      <c r="AN140" s="59"/>
      <c r="AO140" s="59"/>
      <c r="AP140" s="59"/>
      <c r="AQ140" s="59"/>
      <c r="AR140" s="59"/>
    </row>
    <row r="141" ht="12.75" customHeight="1">
      <c r="A141" s="59"/>
      <c r="B141" s="59"/>
      <c r="C141" s="59"/>
      <c r="D141" s="59"/>
      <c r="E141" s="59"/>
      <c r="F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c r="AH141" s="59"/>
      <c r="AI141" s="59"/>
      <c r="AJ141" s="59"/>
      <c r="AK141" s="59"/>
      <c r="AL141" s="59"/>
      <c r="AM141" s="59"/>
      <c r="AN141" s="59"/>
      <c r="AO141" s="59"/>
      <c r="AP141" s="59"/>
      <c r="AQ141" s="59"/>
      <c r="AR141" s="59"/>
    </row>
    <row r="142" ht="12.75" customHeight="1">
      <c r="A142" s="59"/>
      <c r="B142" s="59"/>
      <c r="C142" s="59"/>
      <c r="D142" s="59"/>
      <c r="E142" s="59"/>
      <c r="F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c r="AD142" s="59"/>
      <c r="AE142" s="59"/>
      <c r="AF142" s="59"/>
      <c r="AG142" s="59"/>
      <c r="AH142" s="59"/>
      <c r="AI142" s="59"/>
      <c r="AJ142" s="59"/>
      <c r="AK142" s="59"/>
      <c r="AL142" s="59"/>
      <c r="AM142" s="59"/>
      <c r="AN142" s="59"/>
      <c r="AO142" s="59"/>
      <c r="AP142" s="59"/>
      <c r="AQ142" s="59"/>
      <c r="AR142" s="59"/>
    </row>
    <row r="143" ht="12.75" customHeight="1">
      <c r="A143" s="59"/>
      <c r="B143" s="59"/>
      <c r="C143" s="59"/>
      <c r="D143" s="59"/>
      <c r="E143" s="59"/>
      <c r="F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c r="AD143" s="59"/>
      <c r="AE143" s="59"/>
      <c r="AF143" s="59"/>
      <c r="AG143" s="59"/>
      <c r="AH143" s="59"/>
      <c r="AI143" s="59"/>
      <c r="AJ143" s="59"/>
      <c r="AK143" s="59"/>
      <c r="AL143" s="59"/>
      <c r="AM143" s="59"/>
      <c r="AN143" s="59"/>
      <c r="AO143" s="59"/>
      <c r="AP143" s="59"/>
      <c r="AQ143" s="59"/>
      <c r="AR143" s="59"/>
    </row>
    <row r="144" ht="12.75" customHeight="1">
      <c r="A144" s="59"/>
      <c r="B144" s="59"/>
      <c r="C144" s="59"/>
      <c r="D144" s="59"/>
      <c r="E144" s="59"/>
      <c r="F144" s="59"/>
      <c r="G144" s="59"/>
      <c r="H144" s="59"/>
      <c r="I144" s="59"/>
      <c r="J144" s="59"/>
      <c r="K144" s="59"/>
      <c r="L144" s="59"/>
      <c r="M144" s="59"/>
      <c r="N144" s="59"/>
      <c r="O144" s="59"/>
      <c r="P144" s="59"/>
      <c r="Q144" s="59"/>
      <c r="R144" s="59"/>
      <c r="S144" s="59"/>
      <c r="T144" s="59"/>
      <c r="U144" s="59"/>
      <c r="V144" s="59"/>
      <c r="W144" s="59"/>
      <c r="X144" s="59"/>
      <c r="Y144" s="59"/>
      <c r="Z144" s="59"/>
      <c r="AA144" s="59"/>
      <c r="AB144" s="59"/>
      <c r="AC144" s="59"/>
      <c r="AD144" s="59"/>
      <c r="AE144" s="59"/>
      <c r="AF144" s="59"/>
      <c r="AG144" s="59"/>
      <c r="AH144" s="59"/>
      <c r="AI144" s="59"/>
      <c r="AJ144" s="59"/>
      <c r="AK144" s="59"/>
      <c r="AL144" s="59"/>
      <c r="AM144" s="59"/>
      <c r="AN144" s="59"/>
      <c r="AO144" s="59"/>
      <c r="AP144" s="59"/>
      <c r="AQ144" s="59"/>
      <c r="AR144" s="59"/>
    </row>
    <row r="145" ht="12.75" customHeight="1">
      <c r="A145" s="59"/>
      <c r="B145" s="59"/>
      <c r="C145" s="59"/>
      <c r="D145" s="59"/>
      <c r="E145" s="59"/>
      <c r="F145" s="5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c r="AD145" s="59"/>
      <c r="AE145" s="59"/>
      <c r="AF145" s="59"/>
      <c r="AG145" s="59"/>
      <c r="AH145" s="59"/>
      <c r="AI145" s="59"/>
      <c r="AJ145" s="59"/>
      <c r="AK145" s="59"/>
      <c r="AL145" s="59"/>
      <c r="AM145" s="59"/>
      <c r="AN145" s="59"/>
      <c r="AO145" s="59"/>
      <c r="AP145" s="59"/>
      <c r="AQ145" s="59"/>
      <c r="AR145" s="59"/>
    </row>
    <row r="146" ht="12.75" customHeight="1">
      <c r="A146" s="59"/>
      <c r="B146" s="59"/>
      <c r="C146" s="59"/>
      <c r="D146" s="59"/>
      <c r="E146" s="59"/>
      <c r="F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c r="AD146" s="59"/>
      <c r="AE146" s="59"/>
      <c r="AF146" s="59"/>
      <c r="AG146" s="59"/>
      <c r="AH146" s="59"/>
      <c r="AI146" s="59"/>
      <c r="AJ146" s="59"/>
      <c r="AK146" s="59"/>
      <c r="AL146" s="59"/>
      <c r="AM146" s="59"/>
      <c r="AN146" s="59"/>
      <c r="AO146" s="59"/>
      <c r="AP146" s="59"/>
      <c r="AQ146" s="59"/>
      <c r="AR146" s="59"/>
    </row>
    <row r="147" ht="12.75" customHeight="1">
      <c r="A147" s="59"/>
      <c r="B147" s="59"/>
      <c r="C147" s="59"/>
      <c r="D147" s="59"/>
      <c r="E147" s="59"/>
      <c r="F147" s="59"/>
      <c r="G147" s="59"/>
      <c r="H147" s="59"/>
      <c r="I147" s="59"/>
      <c r="J147" s="59"/>
      <c r="K147" s="59"/>
      <c r="L147" s="59"/>
      <c r="M147" s="59"/>
      <c r="N147" s="59"/>
      <c r="O147" s="59"/>
      <c r="P147" s="59"/>
      <c r="Q147" s="59"/>
      <c r="R147" s="59"/>
      <c r="S147" s="59"/>
      <c r="T147" s="59"/>
      <c r="U147" s="59"/>
      <c r="V147" s="59"/>
      <c r="W147" s="59"/>
      <c r="X147" s="59"/>
      <c r="Y147" s="59"/>
      <c r="Z147" s="59"/>
      <c r="AA147" s="59"/>
      <c r="AB147" s="59"/>
      <c r="AC147" s="59"/>
      <c r="AD147" s="59"/>
      <c r="AE147" s="59"/>
      <c r="AF147" s="59"/>
      <c r="AG147" s="59"/>
      <c r="AH147" s="59"/>
      <c r="AI147" s="59"/>
      <c r="AJ147" s="59"/>
      <c r="AK147" s="59"/>
      <c r="AL147" s="59"/>
      <c r="AM147" s="59"/>
      <c r="AN147" s="59"/>
      <c r="AO147" s="59"/>
      <c r="AP147" s="59"/>
      <c r="AQ147" s="59"/>
      <c r="AR147" s="59"/>
    </row>
    <row r="148" ht="12.75" customHeight="1">
      <c r="A148" s="59"/>
      <c r="B148" s="59"/>
      <c r="C148" s="59"/>
      <c r="D148" s="59"/>
      <c r="E148" s="59"/>
      <c r="F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E148" s="59"/>
      <c r="AF148" s="59"/>
      <c r="AG148" s="59"/>
      <c r="AH148" s="59"/>
      <c r="AI148" s="59"/>
      <c r="AJ148" s="59"/>
      <c r="AK148" s="59"/>
      <c r="AL148" s="59"/>
      <c r="AM148" s="59"/>
      <c r="AN148" s="59"/>
      <c r="AO148" s="59"/>
      <c r="AP148" s="59"/>
      <c r="AQ148" s="59"/>
      <c r="AR148" s="59"/>
    </row>
    <row r="149" ht="12.75" customHeight="1">
      <c r="A149" s="59"/>
      <c r="B149" s="59"/>
      <c r="C149" s="59"/>
      <c r="D149" s="59"/>
      <c r="E149" s="59"/>
      <c r="F149" s="59"/>
      <c r="G149" s="59"/>
      <c r="H149" s="59"/>
      <c r="I149" s="59"/>
      <c r="J149" s="59"/>
      <c r="K149" s="59"/>
      <c r="L149" s="59"/>
      <c r="M149" s="59"/>
      <c r="N149" s="59"/>
      <c r="O149" s="59"/>
      <c r="P149" s="59"/>
      <c r="Q149" s="59"/>
      <c r="R149" s="59"/>
      <c r="S149" s="59"/>
      <c r="T149" s="59"/>
      <c r="U149" s="59"/>
      <c r="V149" s="59"/>
      <c r="W149" s="59"/>
      <c r="X149" s="59"/>
      <c r="Y149" s="59"/>
      <c r="Z149" s="59"/>
      <c r="AA149" s="59"/>
      <c r="AB149" s="59"/>
      <c r="AC149" s="59"/>
      <c r="AD149" s="59"/>
      <c r="AE149" s="59"/>
      <c r="AF149" s="59"/>
      <c r="AG149" s="59"/>
      <c r="AH149" s="59"/>
      <c r="AI149" s="59"/>
      <c r="AJ149" s="59"/>
      <c r="AK149" s="59"/>
      <c r="AL149" s="59"/>
      <c r="AM149" s="59"/>
      <c r="AN149" s="59"/>
      <c r="AO149" s="59"/>
      <c r="AP149" s="59"/>
      <c r="AQ149" s="59"/>
      <c r="AR149" s="59"/>
    </row>
    <row r="150" ht="12.75" customHeight="1">
      <c r="A150" s="59"/>
      <c r="B150" s="59"/>
      <c r="C150" s="59"/>
      <c r="D150" s="59"/>
      <c r="E150" s="59"/>
      <c r="F150" s="59"/>
      <c r="G150" s="59"/>
      <c r="H150" s="59"/>
      <c r="I150" s="59"/>
      <c r="J150" s="59"/>
      <c r="K150" s="59"/>
      <c r="L150" s="59"/>
      <c r="M150" s="59"/>
      <c r="N150" s="59"/>
      <c r="O150" s="59"/>
      <c r="P150" s="59"/>
      <c r="Q150" s="59"/>
      <c r="R150" s="59"/>
      <c r="S150" s="59"/>
      <c r="T150" s="59"/>
      <c r="U150" s="59"/>
      <c r="V150" s="59"/>
      <c r="W150" s="59"/>
      <c r="X150" s="59"/>
      <c r="Y150" s="59"/>
      <c r="Z150" s="59"/>
      <c r="AA150" s="59"/>
      <c r="AB150" s="59"/>
      <c r="AC150" s="59"/>
      <c r="AD150" s="59"/>
      <c r="AE150" s="59"/>
      <c r="AF150" s="59"/>
      <c r="AG150" s="59"/>
      <c r="AH150" s="59"/>
      <c r="AI150" s="59"/>
      <c r="AJ150" s="59"/>
      <c r="AK150" s="59"/>
      <c r="AL150" s="59"/>
      <c r="AM150" s="59"/>
      <c r="AN150" s="59"/>
      <c r="AO150" s="59"/>
      <c r="AP150" s="59"/>
      <c r="AQ150" s="59"/>
      <c r="AR150" s="59"/>
    </row>
    <row r="151" ht="12.75" customHeight="1">
      <c r="A151" s="59"/>
      <c r="B151" s="59"/>
      <c r="C151" s="59"/>
      <c r="D151" s="59"/>
      <c r="E151" s="59"/>
      <c r="F151" s="59"/>
      <c r="G151" s="59"/>
      <c r="H151" s="59"/>
      <c r="I151" s="59"/>
      <c r="J151" s="59"/>
      <c r="K151" s="59"/>
      <c r="L151" s="59"/>
      <c r="M151" s="59"/>
      <c r="N151" s="59"/>
      <c r="O151" s="59"/>
      <c r="P151" s="59"/>
      <c r="Q151" s="59"/>
      <c r="R151" s="59"/>
      <c r="S151" s="59"/>
      <c r="T151" s="59"/>
      <c r="U151" s="59"/>
      <c r="V151" s="59"/>
      <c r="W151" s="59"/>
      <c r="X151" s="59"/>
      <c r="Y151" s="59"/>
      <c r="Z151" s="59"/>
      <c r="AA151" s="59"/>
      <c r="AB151" s="59"/>
      <c r="AC151" s="59"/>
      <c r="AD151" s="59"/>
      <c r="AE151" s="59"/>
      <c r="AF151" s="59"/>
      <c r="AG151" s="59"/>
      <c r="AH151" s="59"/>
      <c r="AI151" s="59"/>
      <c r="AJ151" s="59"/>
      <c r="AK151" s="59"/>
      <c r="AL151" s="59"/>
      <c r="AM151" s="59"/>
      <c r="AN151" s="59"/>
      <c r="AO151" s="59"/>
      <c r="AP151" s="59"/>
      <c r="AQ151" s="59"/>
      <c r="AR151" s="59"/>
    </row>
    <row r="152" ht="12.75" customHeight="1">
      <c r="A152" s="59"/>
      <c r="B152" s="59"/>
      <c r="C152" s="59"/>
      <c r="D152" s="59"/>
      <c r="E152" s="59"/>
      <c r="F152" s="59"/>
      <c r="G152" s="59"/>
      <c r="H152" s="59"/>
      <c r="I152" s="59"/>
      <c r="J152" s="59"/>
      <c r="K152" s="59"/>
      <c r="L152" s="59"/>
      <c r="M152" s="59"/>
      <c r="N152" s="59"/>
      <c r="O152" s="59"/>
      <c r="P152" s="59"/>
      <c r="Q152" s="59"/>
      <c r="R152" s="59"/>
      <c r="S152" s="59"/>
      <c r="T152" s="59"/>
      <c r="U152" s="59"/>
      <c r="V152" s="59"/>
      <c r="W152" s="59"/>
      <c r="X152" s="59"/>
      <c r="Y152" s="59"/>
      <c r="Z152" s="59"/>
      <c r="AA152" s="59"/>
      <c r="AB152" s="59"/>
      <c r="AC152" s="59"/>
      <c r="AD152" s="59"/>
      <c r="AE152" s="59"/>
      <c r="AF152" s="59"/>
      <c r="AG152" s="59"/>
      <c r="AH152" s="59"/>
      <c r="AI152" s="59"/>
      <c r="AJ152" s="59"/>
      <c r="AK152" s="59"/>
      <c r="AL152" s="59"/>
      <c r="AM152" s="59"/>
      <c r="AN152" s="59"/>
      <c r="AO152" s="59"/>
      <c r="AP152" s="59"/>
      <c r="AQ152" s="59"/>
      <c r="AR152" s="59"/>
    </row>
    <row r="153" ht="12.75" customHeight="1">
      <c r="A153" s="59"/>
      <c r="B153" s="59"/>
      <c r="C153" s="59"/>
      <c r="D153" s="59"/>
      <c r="E153" s="59"/>
      <c r="F153" s="59"/>
      <c r="G153" s="59"/>
      <c r="H153" s="59"/>
      <c r="I153" s="59"/>
      <c r="J153" s="59"/>
      <c r="K153" s="59"/>
      <c r="L153" s="59"/>
      <c r="M153" s="59"/>
      <c r="N153" s="59"/>
      <c r="O153" s="59"/>
      <c r="P153" s="59"/>
      <c r="Q153" s="59"/>
      <c r="R153" s="59"/>
      <c r="S153" s="59"/>
      <c r="T153" s="59"/>
      <c r="U153" s="59"/>
      <c r="V153" s="59"/>
      <c r="W153" s="59"/>
      <c r="X153" s="59"/>
      <c r="Y153" s="59"/>
      <c r="Z153" s="59"/>
      <c r="AA153" s="59"/>
      <c r="AB153" s="59"/>
      <c r="AC153" s="59"/>
      <c r="AD153" s="59"/>
      <c r="AE153" s="59"/>
      <c r="AF153" s="59"/>
      <c r="AG153" s="59"/>
      <c r="AH153" s="59"/>
      <c r="AI153" s="59"/>
      <c r="AJ153" s="59"/>
      <c r="AK153" s="59"/>
      <c r="AL153" s="59"/>
      <c r="AM153" s="59"/>
      <c r="AN153" s="59"/>
      <c r="AO153" s="59"/>
      <c r="AP153" s="59"/>
      <c r="AQ153" s="59"/>
      <c r="AR153" s="59"/>
    </row>
    <row r="154" ht="12.75" customHeight="1">
      <c r="A154" s="59"/>
      <c r="B154" s="59"/>
      <c r="C154" s="59"/>
      <c r="D154" s="59"/>
      <c r="E154" s="59"/>
      <c r="F154" s="59"/>
      <c r="G154" s="59"/>
      <c r="H154" s="59"/>
      <c r="I154" s="59"/>
      <c r="J154" s="59"/>
      <c r="K154" s="59"/>
      <c r="L154" s="59"/>
      <c r="M154" s="59"/>
      <c r="N154" s="59"/>
      <c r="O154" s="59"/>
      <c r="P154" s="59"/>
      <c r="Q154" s="59"/>
      <c r="R154" s="59"/>
      <c r="S154" s="59"/>
      <c r="T154" s="59"/>
      <c r="U154" s="59"/>
      <c r="V154" s="59"/>
      <c r="W154" s="59"/>
      <c r="X154" s="59"/>
      <c r="Y154" s="59"/>
      <c r="Z154" s="59"/>
      <c r="AA154" s="59"/>
      <c r="AB154" s="59"/>
      <c r="AC154" s="59"/>
      <c r="AD154" s="59"/>
      <c r="AE154" s="59"/>
      <c r="AF154" s="59"/>
      <c r="AG154" s="59"/>
      <c r="AH154" s="59"/>
      <c r="AI154" s="59"/>
      <c r="AJ154" s="59"/>
      <c r="AK154" s="59"/>
      <c r="AL154" s="59"/>
      <c r="AM154" s="59"/>
      <c r="AN154" s="59"/>
      <c r="AO154" s="59"/>
      <c r="AP154" s="59"/>
      <c r="AQ154" s="59"/>
      <c r="AR154" s="59"/>
    </row>
    <row r="155" ht="12.75" customHeight="1">
      <c r="A155" s="59"/>
      <c r="B155" s="59"/>
      <c r="C155" s="59"/>
      <c r="D155" s="59"/>
      <c r="E155" s="59"/>
      <c r="F155" s="59"/>
      <c r="G155" s="59"/>
      <c r="H155" s="59"/>
      <c r="I155" s="59"/>
      <c r="J155" s="59"/>
      <c r="K155" s="59"/>
      <c r="L155" s="59"/>
      <c r="M155" s="59"/>
      <c r="N155" s="59"/>
      <c r="O155" s="59"/>
      <c r="P155" s="59"/>
      <c r="Q155" s="59"/>
      <c r="R155" s="59"/>
      <c r="S155" s="59"/>
      <c r="T155" s="59"/>
      <c r="U155" s="59"/>
      <c r="V155" s="59"/>
      <c r="W155" s="59"/>
      <c r="X155" s="59"/>
      <c r="Y155" s="59"/>
      <c r="Z155" s="59"/>
      <c r="AA155" s="59"/>
      <c r="AB155" s="59"/>
      <c r="AC155" s="59"/>
      <c r="AD155" s="59"/>
      <c r="AE155" s="59"/>
      <c r="AF155" s="59"/>
      <c r="AG155" s="59"/>
      <c r="AH155" s="59"/>
      <c r="AI155" s="59"/>
      <c r="AJ155" s="59"/>
      <c r="AK155" s="59"/>
      <c r="AL155" s="59"/>
      <c r="AM155" s="59"/>
      <c r="AN155" s="59"/>
      <c r="AO155" s="59"/>
      <c r="AP155" s="59"/>
      <c r="AQ155" s="59"/>
      <c r="AR155" s="59"/>
    </row>
    <row r="156" ht="12.75" customHeight="1">
      <c r="A156" s="59"/>
      <c r="B156" s="59"/>
      <c r="C156" s="59"/>
      <c r="D156" s="59"/>
      <c r="E156" s="59"/>
      <c r="F156" s="59"/>
      <c r="G156" s="59"/>
      <c r="H156" s="59"/>
      <c r="I156" s="59"/>
      <c r="J156" s="59"/>
      <c r="K156" s="59"/>
      <c r="L156" s="59"/>
      <c r="M156" s="59"/>
      <c r="N156" s="59"/>
      <c r="O156" s="59"/>
      <c r="P156" s="59"/>
      <c r="Q156" s="59"/>
      <c r="R156" s="59"/>
      <c r="S156" s="59"/>
      <c r="T156" s="59"/>
      <c r="U156" s="59"/>
      <c r="V156" s="59"/>
      <c r="W156" s="59"/>
      <c r="X156" s="59"/>
      <c r="Y156" s="59"/>
      <c r="Z156" s="59"/>
      <c r="AA156" s="59"/>
      <c r="AB156" s="59"/>
      <c r="AC156" s="59"/>
      <c r="AD156" s="59"/>
      <c r="AE156" s="59"/>
      <c r="AF156" s="59"/>
      <c r="AG156" s="59"/>
      <c r="AH156" s="59"/>
      <c r="AI156" s="59"/>
      <c r="AJ156" s="59"/>
      <c r="AK156" s="59"/>
      <c r="AL156" s="59"/>
      <c r="AM156" s="59"/>
      <c r="AN156" s="59"/>
      <c r="AO156" s="59"/>
      <c r="AP156" s="59"/>
      <c r="AQ156" s="59"/>
      <c r="AR156" s="59"/>
    </row>
    <row r="157" ht="12.75" customHeight="1">
      <c r="A157" s="59"/>
      <c r="B157" s="59"/>
      <c r="C157" s="59"/>
      <c r="D157" s="59"/>
      <c r="E157" s="59"/>
      <c r="F157" s="59"/>
      <c r="G157" s="59"/>
      <c r="H157" s="59"/>
      <c r="I157" s="59"/>
      <c r="J157" s="59"/>
      <c r="K157" s="59"/>
      <c r="L157" s="59"/>
      <c r="M157" s="59"/>
      <c r="N157" s="59"/>
      <c r="O157" s="59"/>
      <c r="P157" s="59"/>
      <c r="Q157" s="59"/>
      <c r="R157" s="59"/>
      <c r="S157" s="59"/>
      <c r="T157" s="59"/>
      <c r="U157" s="59"/>
      <c r="V157" s="59"/>
      <c r="W157" s="59"/>
      <c r="X157" s="59"/>
      <c r="Y157" s="59"/>
      <c r="Z157" s="59"/>
      <c r="AA157" s="59"/>
      <c r="AB157" s="59"/>
      <c r="AC157" s="59"/>
      <c r="AD157" s="59"/>
      <c r="AE157" s="59"/>
      <c r="AF157" s="59"/>
      <c r="AG157" s="59"/>
      <c r="AH157" s="59"/>
      <c r="AI157" s="59"/>
      <c r="AJ157" s="59"/>
      <c r="AK157" s="59"/>
      <c r="AL157" s="59"/>
      <c r="AM157" s="59"/>
      <c r="AN157" s="59"/>
      <c r="AO157" s="59"/>
      <c r="AP157" s="59"/>
      <c r="AQ157" s="59"/>
      <c r="AR157" s="59"/>
    </row>
    <row r="158" ht="12.75" customHeight="1">
      <c r="A158" s="59"/>
      <c r="B158" s="59"/>
      <c r="C158" s="59"/>
      <c r="D158" s="59"/>
      <c r="E158" s="59"/>
      <c r="F158" s="59"/>
      <c r="G158" s="59"/>
      <c r="H158" s="59"/>
      <c r="I158" s="59"/>
      <c r="J158" s="59"/>
      <c r="K158" s="59"/>
      <c r="L158" s="59"/>
      <c r="M158" s="59"/>
      <c r="N158" s="59"/>
      <c r="O158" s="59"/>
      <c r="P158" s="59"/>
      <c r="Q158" s="59"/>
      <c r="R158" s="59"/>
      <c r="S158" s="59"/>
      <c r="T158" s="59"/>
      <c r="U158" s="59"/>
      <c r="V158" s="59"/>
      <c r="W158" s="59"/>
      <c r="X158" s="59"/>
      <c r="Y158" s="59"/>
      <c r="Z158" s="59"/>
      <c r="AA158" s="59"/>
      <c r="AB158" s="59"/>
      <c r="AC158" s="59"/>
      <c r="AD158" s="59"/>
      <c r="AE158" s="59"/>
      <c r="AF158" s="59"/>
      <c r="AG158" s="59"/>
      <c r="AH158" s="59"/>
      <c r="AI158" s="59"/>
      <c r="AJ158" s="59"/>
      <c r="AK158" s="59"/>
      <c r="AL158" s="59"/>
      <c r="AM158" s="59"/>
      <c r="AN158" s="59"/>
      <c r="AO158" s="59"/>
      <c r="AP158" s="59"/>
      <c r="AQ158" s="59"/>
      <c r="AR158" s="59"/>
    </row>
    <row r="159" ht="12.75" customHeight="1">
      <c r="A159" s="59"/>
      <c r="B159" s="59"/>
      <c r="C159" s="59"/>
      <c r="D159" s="59"/>
      <c r="E159" s="59"/>
      <c r="F159" s="59"/>
      <c r="G159" s="59"/>
      <c r="H159" s="59"/>
      <c r="I159" s="59"/>
      <c r="J159" s="59"/>
      <c r="K159" s="59"/>
      <c r="L159" s="59"/>
      <c r="M159" s="59"/>
      <c r="N159" s="59"/>
      <c r="O159" s="59"/>
      <c r="P159" s="59"/>
      <c r="Q159" s="59"/>
      <c r="R159" s="59"/>
      <c r="S159" s="59"/>
      <c r="T159" s="59"/>
      <c r="U159" s="59"/>
      <c r="V159" s="59"/>
      <c r="W159" s="59"/>
      <c r="X159" s="59"/>
      <c r="Y159" s="59"/>
      <c r="Z159" s="59"/>
      <c r="AA159" s="59"/>
      <c r="AB159" s="59"/>
      <c r="AC159" s="59"/>
      <c r="AD159" s="59"/>
      <c r="AE159" s="59"/>
      <c r="AF159" s="59"/>
      <c r="AG159" s="59"/>
      <c r="AH159" s="59"/>
      <c r="AI159" s="59"/>
      <c r="AJ159" s="59"/>
      <c r="AK159" s="59"/>
      <c r="AL159" s="59"/>
      <c r="AM159" s="59"/>
      <c r="AN159" s="59"/>
      <c r="AO159" s="59"/>
      <c r="AP159" s="59"/>
      <c r="AQ159" s="59"/>
      <c r="AR159" s="59"/>
    </row>
    <row r="160" ht="12.75" customHeight="1">
      <c r="A160" s="59"/>
      <c r="B160" s="59"/>
      <c r="C160" s="59"/>
      <c r="D160" s="59"/>
      <c r="E160" s="59"/>
      <c r="F160" s="59"/>
      <c r="G160" s="59"/>
      <c r="H160" s="59"/>
      <c r="I160" s="59"/>
      <c r="J160" s="59"/>
      <c r="K160" s="59"/>
      <c r="L160" s="59"/>
      <c r="M160" s="59"/>
      <c r="N160" s="59"/>
      <c r="O160" s="59"/>
      <c r="P160" s="59"/>
      <c r="Q160" s="59"/>
      <c r="R160" s="59"/>
      <c r="S160" s="59"/>
      <c r="T160" s="59"/>
      <c r="U160" s="59"/>
      <c r="V160" s="59"/>
      <c r="W160" s="59"/>
      <c r="X160" s="59"/>
      <c r="Y160" s="59"/>
      <c r="Z160" s="59"/>
      <c r="AA160" s="59"/>
      <c r="AB160" s="59"/>
      <c r="AC160" s="59"/>
      <c r="AD160" s="59"/>
      <c r="AE160" s="59"/>
      <c r="AF160" s="59"/>
      <c r="AG160" s="59"/>
      <c r="AH160" s="59"/>
      <c r="AI160" s="59"/>
      <c r="AJ160" s="59"/>
      <c r="AK160" s="59"/>
      <c r="AL160" s="59"/>
      <c r="AM160" s="59"/>
      <c r="AN160" s="59"/>
      <c r="AO160" s="59"/>
      <c r="AP160" s="59"/>
      <c r="AQ160" s="59"/>
      <c r="AR160" s="59"/>
    </row>
    <row r="161" ht="12.75" customHeight="1">
      <c r="A161" s="59"/>
      <c r="B161" s="59"/>
      <c r="C161" s="59"/>
      <c r="D161" s="59"/>
      <c r="E161" s="59"/>
      <c r="F161" s="59"/>
      <c r="G161" s="59"/>
      <c r="H161" s="59"/>
      <c r="I161" s="59"/>
      <c r="J161" s="59"/>
      <c r="K161" s="59"/>
      <c r="L161" s="59"/>
      <c r="M161" s="59"/>
      <c r="N161" s="59"/>
      <c r="O161" s="59"/>
      <c r="P161" s="59"/>
      <c r="Q161" s="59"/>
      <c r="R161" s="59"/>
      <c r="S161" s="59"/>
      <c r="T161" s="59"/>
      <c r="U161" s="59"/>
      <c r="V161" s="59"/>
      <c r="W161" s="59"/>
      <c r="X161" s="59"/>
      <c r="Y161" s="59"/>
      <c r="Z161" s="59"/>
      <c r="AA161" s="59"/>
      <c r="AB161" s="59"/>
      <c r="AC161" s="59"/>
      <c r="AD161" s="59"/>
      <c r="AE161" s="59"/>
      <c r="AF161" s="59"/>
      <c r="AG161" s="59"/>
      <c r="AH161" s="59"/>
      <c r="AI161" s="59"/>
      <c r="AJ161" s="59"/>
      <c r="AK161" s="59"/>
      <c r="AL161" s="59"/>
      <c r="AM161" s="59"/>
      <c r="AN161" s="59"/>
      <c r="AO161" s="59"/>
      <c r="AP161" s="59"/>
      <c r="AQ161" s="59"/>
      <c r="AR161" s="59"/>
    </row>
    <row r="162" ht="12.75" customHeight="1">
      <c r="A162" s="59"/>
      <c r="B162" s="59"/>
      <c r="C162" s="59"/>
      <c r="D162" s="59"/>
      <c r="E162" s="59"/>
      <c r="F162" s="59"/>
      <c r="G162" s="59"/>
      <c r="H162" s="59"/>
      <c r="I162" s="59"/>
      <c r="J162" s="59"/>
      <c r="K162" s="59"/>
      <c r="L162" s="59"/>
      <c r="M162" s="59"/>
      <c r="N162" s="59"/>
      <c r="O162" s="59"/>
      <c r="P162" s="59"/>
      <c r="Q162" s="59"/>
      <c r="R162" s="59"/>
      <c r="S162" s="59"/>
      <c r="T162" s="59"/>
      <c r="U162" s="59"/>
      <c r="V162" s="59"/>
      <c r="W162" s="59"/>
      <c r="X162" s="59"/>
      <c r="Y162" s="59"/>
      <c r="Z162" s="59"/>
      <c r="AA162" s="59"/>
      <c r="AB162" s="59"/>
      <c r="AC162" s="59"/>
      <c r="AD162" s="59"/>
      <c r="AE162" s="59"/>
      <c r="AF162" s="59"/>
      <c r="AG162" s="59"/>
      <c r="AH162" s="59"/>
      <c r="AI162" s="59"/>
      <c r="AJ162" s="59"/>
      <c r="AK162" s="59"/>
      <c r="AL162" s="59"/>
      <c r="AM162" s="59"/>
      <c r="AN162" s="59"/>
      <c r="AO162" s="59"/>
      <c r="AP162" s="59"/>
      <c r="AQ162" s="59"/>
      <c r="AR162" s="59"/>
    </row>
    <row r="163" ht="12.75" customHeight="1">
      <c r="A163" s="59"/>
      <c r="B163" s="59"/>
      <c r="C163" s="59"/>
      <c r="D163" s="59"/>
      <c r="E163" s="59"/>
      <c r="F163" s="59"/>
      <c r="G163" s="59"/>
      <c r="H163" s="59"/>
      <c r="I163" s="59"/>
      <c r="J163" s="59"/>
      <c r="K163" s="59"/>
      <c r="L163" s="59"/>
      <c r="M163" s="59"/>
      <c r="N163" s="59"/>
      <c r="O163" s="59"/>
      <c r="P163" s="59"/>
      <c r="Q163" s="59"/>
      <c r="R163" s="59"/>
      <c r="S163" s="59"/>
      <c r="T163" s="59"/>
      <c r="U163" s="59"/>
      <c r="V163" s="59"/>
      <c r="W163" s="59"/>
      <c r="X163" s="59"/>
      <c r="Y163" s="59"/>
      <c r="Z163" s="59"/>
      <c r="AA163" s="59"/>
      <c r="AB163" s="59"/>
      <c r="AC163" s="59"/>
      <c r="AD163" s="59"/>
      <c r="AE163" s="59"/>
      <c r="AF163" s="59"/>
      <c r="AG163" s="59"/>
      <c r="AH163" s="59"/>
      <c r="AI163" s="59"/>
      <c r="AJ163" s="59"/>
      <c r="AK163" s="59"/>
      <c r="AL163" s="59"/>
      <c r="AM163" s="59"/>
      <c r="AN163" s="59"/>
      <c r="AO163" s="59"/>
      <c r="AP163" s="59"/>
      <c r="AQ163" s="59"/>
      <c r="AR163" s="59"/>
    </row>
    <row r="164" ht="12.75" customHeight="1">
      <c r="A164" s="59"/>
      <c r="B164" s="59"/>
      <c r="C164" s="59"/>
      <c r="D164" s="59"/>
      <c r="E164" s="59"/>
      <c r="F164" s="59"/>
      <c r="G164" s="59"/>
      <c r="H164" s="59"/>
      <c r="I164" s="59"/>
      <c r="J164" s="59"/>
      <c r="K164" s="59"/>
      <c r="L164" s="59"/>
      <c r="M164" s="59"/>
      <c r="N164" s="59"/>
      <c r="O164" s="59"/>
      <c r="P164" s="59"/>
      <c r="Q164" s="59"/>
      <c r="R164" s="59"/>
      <c r="S164" s="59"/>
      <c r="T164" s="59"/>
      <c r="U164" s="59"/>
      <c r="V164" s="59"/>
      <c r="W164" s="59"/>
      <c r="X164" s="59"/>
      <c r="Y164" s="59"/>
      <c r="Z164" s="59"/>
      <c r="AA164" s="59"/>
      <c r="AB164" s="59"/>
      <c r="AC164" s="59"/>
      <c r="AD164" s="59"/>
      <c r="AE164" s="59"/>
      <c r="AF164" s="59"/>
      <c r="AG164" s="59"/>
      <c r="AH164" s="59"/>
      <c r="AI164" s="59"/>
      <c r="AJ164" s="59"/>
      <c r="AK164" s="59"/>
      <c r="AL164" s="59"/>
      <c r="AM164" s="59"/>
      <c r="AN164" s="59"/>
      <c r="AO164" s="59"/>
      <c r="AP164" s="59"/>
      <c r="AQ164" s="59"/>
      <c r="AR164" s="59"/>
    </row>
    <row r="165" ht="12.75" customHeight="1">
      <c r="A165" s="59"/>
      <c r="B165" s="59"/>
      <c r="C165" s="59"/>
      <c r="D165" s="59"/>
      <c r="E165" s="59"/>
      <c r="F165" s="59"/>
      <c r="G165" s="59"/>
      <c r="H165" s="59"/>
      <c r="I165" s="59"/>
      <c r="J165" s="59"/>
      <c r="K165" s="59"/>
      <c r="L165" s="59"/>
      <c r="M165" s="59"/>
      <c r="N165" s="59"/>
      <c r="O165" s="59"/>
      <c r="P165" s="59"/>
      <c r="Q165" s="59"/>
      <c r="R165" s="59"/>
      <c r="S165" s="59"/>
      <c r="T165" s="59"/>
      <c r="U165" s="59"/>
      <c r="V165" s="59"/>
      <c r="W165" s="59"/>
      <c r="X165" s="59"/>
      <c r="Y165" s="59"/>
      <c r="Z165" s="59"/>
      <c r="AA165" s="59"/>
      <c r="AB165" s="59"/>
      <c r="AC165" s="59"/>
      <c r="AD165" s="59"/>
      <c r="AE165" s="59"/>
      <c r="AF165" s="59"/>
      <c r="AG165" s="59"/>
      <c r="AH165" s="59"/>
      <c r="AI165" s="59"/>
      <c r="AJ165" s="59"/>
      <c r="AK165" s="59"/>
      <c r="AL165" s="59"/>
      <c r="AM165" s="59"/>
      <c r="AN165" s="59"/>
      <c r="AO165" s="59"/>
      <c r="AP165" s="59"/>
      <c r="AQ165" s="59"/>
      <c r="AR165" s="59"/>
    </row>
    <row r="166" ht="12.75" customHeight="1">
      <c r="A166" s="59"/>
      <c r="B166" s="59"/>
      <c r="C166" s="59"/>
      <c r="D166" s="59"/>
      <c r="E166" s="59"/>
      <c r="F166" s="59"/>
      <c r="G166" s="59"/>
      <c r="H166" s="59"/>
      <c r="I166" s="59"/>
      <c r="J166" s="59"/>
      <c r="K166" s="59"/>
      <c r="L166" s="59"/>
      <c r="M166" s="59"/>
      <c r="N166" s="59"/>
      <c r="O166" s="59"/>
      <c r="P166" s="59"/>
      <c r="Q166" s="59"/>
      <c r="R166" s="59"/>
      <c r="S166" s="59"/>
      <c r="T166" s="59"/>
      <c r="U166" s="59"/>
      <c r="V166" s="59"/>
      <c r="W166" s="59"/>
      <c r="X166" s="59"/>
      <c r="Y166" s="59"/>
      <c r="Z166" s="59"/>
      <c r="AA166" s="59"/>
      <c r="AB166" s="59"/>
      <c r="AC166" s="59"/>
      <c r="AD166" s="59"/>
      <c r="AE166" s="59"/>
      <c r="AF166" s="59"/>
      <c r="AG166" s="59"/>
      <c r="AH166" s="59"/>
      <c r="AI166" s="59"/>
      <c r="AJ166" s="59"/>
      <c r="AK166" s="59"/>
      <c r="AL166" s="59"/>
      <c r="AM166" s="59"/>
      <c r="AN166" s="59"/>
      <c r="AO166" s="59"/>
      <c r="AP166" s="59"/>
      <c r="AQ166" s="59"/>
      <c r="AR166" s="59"/>
    </row>
    <row r="167" ht="12.75" customHeight="1">
      <c r="A167" s="59"/>
      <c r="B167" s="59"/>
      <c r="C167" s="59"/>
      <c r="D167" s="59"/>
      <c r="E167" s="59"/>
      <c r="F167" s="59"/>
      <c r="G167" s="59"/>
      <c r="H167" s="59"/>
      <c r="I167" s="59"/>
      <c r="J167" s="59"/>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c r="AH167" s="59"/>
      <c r="AI167" s="59"/>
      <c r="AJ167" s="59"/>
      <c r="AK167" s="59"/>
      <c r="AL167" s="59"/>
      <c r="AM167" s="59"/>
      <c r="AN167" s="59"/>
      <c r="AO167" s="59"/>
      <c r="AP167" s="59"/>
      <c r="AQ167" s="59"/>
      <c r="AR167" s="59"/>
    </row>
    <row r="168" ht="12.75" customHeight="1">
      <c r="A168" s="59"/>
      <c r="B168" s="59"/>
      <c r="C168" s="59"/>
      <c r="D168" s="59"/>
      <c r="E168" s="59"/>
      <c r="F168" s="59"/>
      <c r="G168" s="59"/>
      <c r="H168" s="59"/>
      <c r="I168" s="59"/>
      <c r="J168" s="59"/>
      <c r="K168" s="59"/>
      <c r="L168" s="59"/>
      <c r="M168" s="59"/>
      <c r="N168" s="59"/>
      <c r="O168" s="59"/>
      <c r="P168" s="59"/>
      <c r="Q168" s="59"/>
      <c r="R168" s="59"/>
      <c r="S168" s="59"/>
      <c r="T168" s="59"/>
      <c r="U168" s="59"/>
      <c r="V168" s="59"/>
      <c r="W168" s="59"/>
      <c r="X168" s="59"/>
      <c r="Y168" s="59"/>
      <c r="Z168" s="59"/>
      <c r="AA168" s="59"/>
      <c r="AB168" s="59"/>
      <c r="AC168" s="59"/>
      <c r="AD168" s="59"/>
      <c r="AE168" s="59"/>
      <c r="AF168" s="59"/>
      <c r="AG168" s="59"/>
      <c r="AH168" s="59"/>
      <c r="AI168" s="59"/>
      <c r="AJ168" s="59"/>
      <c r="AK168" s="59"/>
      <c r="AL168" s="59"/>
      <c r="AM168" s="59"/>
      <c r="AN168" s="59"/>
      <c r="AO168" s="59"/>
      <c r="AP168" s="59"/>
      <c r="AQ168" s="59"/>
      <c r="AR168" s="59"/>
    </row>
    <row r="169" ht="12.75" customHeight="1">
      <c r="A169" s="59"/>
      <c r="B169" s="59"/>
      <c r="C169" s="59"/>
      <c r="D169" s="59"/>
      <c r="E169" s="59"/>
      <c r="F169" s="59"/>
      <c r="G169" s="59"/>
      <c r="H169" s="59"/>
      <c r="I169" s="59"/>
      <c r="J169" s="59"/>
      <c r="K169" s="5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9"/>
      <c r="AR169" s="59"/>
    </row>
    <row r="170" ht="12.75" customHeight="1">
      <c r="A170" s="59"/>
      <c r="B170" s="59"/>
      <c r="C170" s="59"/>
      <c r="D170" s="59"/>
      <c r="E170" s="59"/>
      <c r="F170" s="59"/>
      <c r="G170" s="59"/>
      <c r="H170" s="59"/>
      <c r="I170" s="59"/>
      <c r="J170" s="59"/>
      <c r="K170" s="59"/>
      <c r="L170" s="59"/>
      <c r="M170" s="59"/>
      <c r="N170" s="59"/>
      <c r="O170" s="59"/>
      <c r="P170" s="59"/>
      <c r="Q170" s="59"/>
      <c r="R170" s="59"/>
      <c r="S170" s="59"/>
      <c r="T170" s="59"/>
      <c r="U170" s="59"/>
      <c r="V170" s="59"/>
      <c r="W170" s="59"/>
      <c r="X170" s="59"/>
      <c r="Y170" s="59"/>
      <c r="Z170" s="59"/>
      <c r="AA170" s="59"/>
      <c r="AB170" s="59"/>
      <c r="AC170" s="59"/>
      <c r="AD170" s="59"/>
      <c r="AE170" s="59"/>
      <c r="AF170" s="59"/>
      <c r="AG170" s="59"/>
      <c r="AH170" s="59"/>
      <c r="AI170" s="59"/>
      <c r="AJ170" s="59"/>
      <c r="AK170" s="59"/>
      <c r="AL170" s="59"/>
      <c r="AM170" s="59"/>
      <c r="AN170" s="59"/>
      <c r="AO170" s="59"/>
      <c r="AP170" s="59"/>
      <c r="AQ170" s="59"/>
      <c r="AR170" s="59"/>
    </row>
    <row r="171" ht="12.75" customHeight="1">
      <c r="A171" s="59"/>
      <c r="B171" s="59"/>
      <c r="C171" s="59"/>
      <c r="D171" s="59"/>
      <c r="E171" s="59"/>
      <c r="F171" s="59"/>
      <c r="G171" s="59"/>
      <c r="H171" s="59"/>
      <c r="I171" s="59"/>
      <c r="J171" s="59"/>
      <c r="K171" s="59"/>
      <c r="L171" s="59"/>
      <c r="M171" s="59"/>
      <c r="N171" s="59"/>
      <c r="O171" s="59"/>
      <c r="P171" s="59"/>
      <c r="Q171" s="59"/>
      <c r="R171" s="59"/>
      <c r="S171" s="59"/>
      <c r="T171" s="59"/>
      <c r="U171" s="59"/>
      <c r="V171" s="59"/>
      <c r="W171" s="59"/>
      <c r="X171" s="59"/>
      <c r="Y171" s="59"/>
      <c r="Z171" s="59"/>
      <c r="AA171" s="59"/>
      <c r="AB171" s="59"/>
      <c r="AC171" s="59"/>
      <c r="AD171" s="59"/>
      <c r="AE171" s="59"/>
      <c r="AF171" s="59"/>
      <c r="AG171" s="59"/>
      <c r="AH171" s="59"/>
      <c r="AI171" s="59"/>
      <c r="AJ171" s="59"/>
      <c r="AK171" s="59"/>
      <c r="AL171" s="59"/>
      <c r="AM171" s="59"/>
      <c r="AN171" s="59"/>
      <c r="AO171" s="59"/>
      <c r="AP171" s="59"/>
      <c r="AQ171" s="59"/>
      <c r="AR171" s="59"/>
    </row>
    <row r="172" ht="12.75" customHeight="1">
      <c r="A172" s="59"/>
      <c r="B172" s="59"/>
      <c r="C172" s="59"/>
      <c r="D172" s="59"/>
      <c r="E172" s="59"/>
      <c r="F172" s="59"/>
      <c r="G172" s="59"/>
      <c r="H172" s="59"/>
      <c r="I172" s="59"/>
      <c r="J172" s="59"/>
      <c r="K172" s="59"/>
      <c r="L172" s="59"/>
      <c r="M172" s="59"/>
      <c r="N172" s="59"/>
      <c r="O172" s="59"/>
      <c r="P172" s="59"/>
      <c r="Q172" s="59"/>
      <c r="R172" s="59"/>
      <c r="S172" s="59"/>
      <c r="T172" s="59"/>
      <c r="U172" s="59"/>
      <c r="V172" s="59"/>
      <c r="W172" s="59"/>
      <c r="X172" s="59"/>
      <c r="Y172" s="59"/>
      <c r="Z172" s="59"/>
      <c r="AA172" s="59"/>
      <c r="AB172" s="59"/>
      <c r="AC172" s="59"/>
      <c r="AD172" s="59"/>
      <c r="AE172" s="59"/>
      <c r="AF172" s="59"/>
      <c r="AG172" s="59"/>
      <c r="AH172" s="59"/>
      <c r="AI172" s="59"/>
      <c r="AJ172" s="59"/>
      <c r="AK172" s="59"/>
      <c r="AL172" s="59"/>
      <c r="AM172" s="59"/>
      <c r="AN172" s="59"/>
      <c r="AO172" s="59"/>
      <c r="AP172" s="59"/>
      <c r="AQ172" s="59"/>
      <c r="AR172" s="59"/>
    </row>
    <row r="173" ht="12.75" customHeight="1">
      <c r="A173" s="59"/>
      <c r="B173" s="59"/>
      <c r="C173" s="59"/>
      <c r="D173" s="59"/>
      <c r="E173" s="59"/>
      <c r="F173" s="59"/>
      <c r="G173" s="59"/>
      <c r="H173" s="59"/>
      <c r="I173" s="59"/>
      <c r="J173" s="59"/>
      <c r="K173" s="59"/>
      <c r="L173" s="59"/>
      <c r="M173" s="59"/>
      <c r="N173" s="59"/>
      <c r="O173" s="59"/>
      <c r="P173" s="59"/>
      <c r="Q173" s="59"/>
      <c r="R173" s="59"/>
      <c r="S173" s="59"/>
      <c r="T173" s="59"/>
      <c r="U173" s="59"/>
      <c r="V173" s="59"/>
      <c r="W173" s="59"/>
      <c r="X173" s="59"/>
      <c r="Y173" s="59"/>
      <c r="Z173" s="59"/>
      <c r="AA173" s="59"/>
      <c r="AB173" s="59"/>
      <c r="AC173" s="59"/>
      <c r="AD173" s="59"/>
      <c r="AE173" s="59"/>
      <c r="AF173" s="59"/>
      <c r="AG173" s="59"/>
      <c r="AH173" s="59"/>
      <c r="AI173" s="59"/>
      <c r="AJ173" s="59"/>
      <c r="AK173" s="59"/>
      <c r="AL173" s="59"/>
      <c r="AM173" s="59"/>
      <c r="AN173" s="59"/>
      <c r="AO173" s="59"/>
      <c r="AP173" s="59"/>
      <c r="AQ173" s="59"/>
      <c r="AR173" s="59"/>
    </row>
    <row r="174" ht="12.75" customHeight="1">
      <c r="A174" s="59"/>
      <c r="B174" s="59"/>
      <c r="C174" s="59"/>
      <c r="D174" s="59"/>
      <c r="E174" s="59"/>
      <c r="F174" s="59"/>
      <c r="G174" s="59"/>
      <c r="H174" s="59"/>
      <c r="I174" s="59"/>
      <c r="J174" s="59"/>
      <c r="K174" s="59"/>
      <c r="L174" s="59"/>
      <c r="M174" s="59"/>
      <c r="N174" s="59"/>
      <c r="O174" s="59"/>
      <c r="P174" s="59"/>
      <c r="Q174" s="59"/>
      <c r="R174" s="59"/>
      <c r="S174" s="59"/>
      <c r="T174" s="59"/>
      <c r="U174" s="59"/>
      <c r="V174" s="59"/>
      <c r="W174" s="59"/>
      <c r="X174" s="59"/>
      <c r="Y174" s="59"/>
      <c r="Z174" s="59"/>
      <c r="AA174" s="59"/>
      <c r="AB174" s="59"/>
      <c r="AC174" s="59"/>
      <c r="AD174" s="59"/>
      <c r="AE174" s="59"/>
      <c r="AF174" s="59"/>
      <c r="AG174" s="59"/>
      <c r="AH174" s="59"/>
      <c r="AI174" s="59"/>
      <c r="AJ174" s="59"/>
      <c r="AK174" s="59"/>
      <c r="AL174" s="59"/>
      <c r="AM174" s="59"/>
      <c r="AN174" s="59"/>
      <c r="AO174" s="59"/>
      <c r="AP174" s="59"/>
      <c r="AQ174" s="59"/>
      <c r="AR174" s="59"/>
    </row>
    <row r="175" ht="12.75" customHeight="1">
      <c r="A175" s="59"/>
      <c r="B175" s="59"/>
      <c r="C175" s="59"/>
      <c r="D175" s="59"/>
      <c r="E175" s="59"/>
      <c r="F175" s="59"/>
      <c r="G175" s="59"/>
      <c r="H175" s="59"/>
      <c r="I175" s="59"/>
      <c r="J175" s="59"/>
      <c r="K175" s="59"/>
      <c r="L175" s="59"/>
      <c r="M175" s="59"/>
      <c r="N175" s="59"/>
      <c r="O175" s="59"/>
      <c r="P175" s="59"/>
      <c r="Q175" s="59"/>
      <c r="R175" s="59"/>
      <c r="S175" s="59"/>
      <c r="T175" s="59"/>
      <c r="U175" s="59"/>
      <c r="V175" s="59"/>
      <c r="W175" s="59"/>
      <c r="X175" s="59"/>
      <c r="Y175" s="59"/>
      <c r="Z175" s="59"/>
      <c r="AA175" s="59"/>
      <c r="AB175" s="59"/>
      <c r="AC175" s="59"/>
      <c r="AD175" s="59"/>
      <c r="AE175" s="59"/>
      <c r="AF175" s="59"/>
      <c r="AG175" s="59"/>
      <c r="AH175" s="59"/>
      <c r="AI175" s="59"/>
      <c r="AJ175" s="59"/>
      <c r="AK175" s="59"/>
      <c r="AL175" s="59"/>
      <c r="AM175" s="59"/>
      <c r="AN175" s="59"/>
      <c r="AO175" s="59"/>
      <c r="AP175" s="59"/>
      <c r="AQ175" s="59"/>
      <c r="AR175" s="59"/>
    </row>
    <row r="176" ht="12.75" customHeight="1">
      <c r="A176" s="59"/>
      <c r="B176" s="59"/>
      <c r="C176" s="59"/>
      <c r="D176" s="59"/>
      <c r="E176" s="59"/>
      <c r="F176" s="59"/>
      <c r="G176" s="59"/>
      <c r="H176" s="59"/>
      <c r="I176" s="59"/>
      <c r="J176" s="59"/>
      <c r="K176" s="59"/>
      <c r="L176" s="59"/>
      <c r="M176" s="59"/>
      <c r="N176" s="59"/>
      <c r="O176" s="59"/>
      <c r="P176" s="59"/>
      <c r="Q176" s="59"/>
      <c r="R176" s="59"/>
      <c r="S176" s="59"/>
      <c r="T176" s="59"/>
      <c r="U176" s="59"/>
      <c r="V176" s="59"/>
      <c r="W176" s="59"/>
      <c r="X176" s="59"/>
      <c r="Y176" s="59"/>
      <c r="Z176" s="59"/>
      <c r="AA176" s="59"/>
      <c r="AB176" s="59"/>
      <c r="AC176" s="59"/>
      <c r="AD176" s="59"/>
      <c r="AE176" s="59"/>
      <c r="AF176" s="59"/>
      <c r="AG176" s="59"/>
      <c r="AH176" s="59"/>
      <c r="AI176" s="59"/>
      <c r="AJ176" s="59"/>
      <c r="AK176" s="59"/>
      <c r="AL176" s="59"/>
      <c r="AM176" s="59"/>
      <c r="AN176" s="59"/>
      <c r="AO176" s="59"/>
      <c r="AP176" s="59"/>
      <c r="AQ176" s="59"/>
      <c r="AR176" s="59"/>
    </row>
    <row r="177" ht="12.75" customHeight="1">
      <c r="A177" s="59"/>
      <c r="B177" s="59"/>
      <c r="C177" s="59"/>
      <c r="D177" s="59"/>
      <c r="E177" s="59"/>
      <c r="F177" s="59"/>
      <c r="G177" s="59"/>
      <c r="H177" s="59"/>
      <c r="I177" s="59"/>
      <c r="J177" s="59"/>
      <c r="K177" s="59"/>
      <c r="L177" s="59"/>
      <c r="M177" s="59"/>
      <c r="N177" s="59"/>
      <c r="O177" s="59"/>
      <c r="P177" s="59"/>
      <c r="Q177" s="59"/>
      <c r="R177" s="59"/>
      <c r="S177" s="59"/>
      <c r="T177" s="59"/>
      <c r="U177" s="59"/>
      <c r="V177" s="59"/>
      <c r="W177" s="59"/>
      <c r="X177" s="59"/>
      <c r="Y177" s="59"/>
      <c r="Z177" s="59"/>
      <c r="AA177" s="59"/>
      <c r="AB177" s="59"/>
      <c r="AC177" s="59"/>
      <c r="AD177" s="59"/>
      <c r="AE177" s="59"/>
      <c r="AF177" s="59"/>
      <c r="AG177" s="59"/>
      <c r="AH177" s="59"/>
      <c r="AI177" s="59"/>
      <c r="AJ177" s="59"/>
      <c r="AK177" s="59"/>
      <c r="AL177" s="59"/>
      <c r="AM177" s="59"/>
      <c r="AN177" s="59"/>
      <c r="AO177" s="59"/>
      <c r="AP177" s="59"/>
      <c r="AQ177" s="59"/>
      <c r="AR177" s="59"/>
    </row>
    <row r="178" ht="12.75" customHeight="1">
      <c r="A178" s="59"/>
      <c r="B178" s="59"/>
      <c r="C178" s="59"/>
      <c r="D178" s="59"/>
      <c r="E178" s="59"/>
      <c r="F178" s="59"/>
      <c r="G178" s="59"/>
      <c r="H178" s="59"/>
      <c r="I178" s="59"/>
      <c r="J178" s="59"/>
      <c r="K178" s="59"/>
      <c r="L178" s="59"/>
      <c r="M178" s="59"/>
      <c r="N178" s="59"/>
      <c r="O178" s="59"/>
      <c r="P178" s="59"/>
      <c r="Q178" s="59"/>
      <c r="R178" s="59"/>
      <c r="S178" s="59"/>
      <c r="T178" s="59"/>
      <c r="U178" s="59"/>
      <c r="V178" s="59"/>
      <c r="W178" s="59"/>
      <c r="X178" s="59"/>
      <c r="Y178" s="59"/>
      <c r="Z178" s="59"/>
      <c r="AA178" s="59"/>
      <c r="AB178" s="59"/>
      <c r="AC178" s="59"/>
      <c r="AD178" s="59"/>
      <c r="AE178" s="59"/>
      <c r="AF178" s="59"/>
      <c r="AG178" s="59"/>
      <c r="AH178" s="59"/>
      <c r="AI178" s="59"/>
      <c r="AJ178" s="59"/>
      <c r="AK178" s="59"/>
      <c r="AL178" s="59"/>
      <c r="AM178" s="59"/>
      <c r="AN178" s="59"/>
      <c r="AO178" s="59"/>
      <c r="AP178" s="59"/>
      <c r="AQ178" s="59"/>
      <c r="AR178" s="59"/>
    </row>
    <row r="179" ht="12.75" customHeight="1">
      <c r="A179" s="59"/>
      <c r="B179" s="59"/>
      <c r="C179" s="59"/>
      <c r="D179" s="59"/>
      <c r="E179" s="59"/>
      <c r="F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c r="AD179" s="59"/>
      <c r="AE179" s="59"/>
      <c r="AF179" s="59"/>
      <c r="AG179" s="59"/>
      <c r="AH179" s="59"/>
      <c r="AI179" s="59"/>
      <c r="AJ179" s="59"/>
      <c r="AK179" s="59"/>
      <c r="AL179" s="59"/>
      <c r="AM179" s="59"/>
      <c r="AN179" s="59"/>
      <c r="AO179" s="59"/>
      <c r="AP179" s="59"/>
      <c r="AQ179" s="59"/>
      <c r="AR179" s="59"/>
    </row>
    <row r="180" ht="12.75" customHeight="1">
      <c r="A180" s="59"/>
      <c r="B180" s="59"/>
      <c r="C180" s="59"/>
      <c r="D180" s="59"/>
      <c r="E180" s="59"/>
      <c r="F180" s="59"/>
      <c r="G180" s="59"/>
      <c r="H180" s="59"/>
      <c r="I180" s="59"/>
      <c r="J180" s="59"/>
      <c r="K180" s="59"/>
      <c r="L180" s="59"/>
      <c r="M180" s="59"/>
      <c r="N180" s="59"/>
      <c r="O180" s="59"/>
      <c r="P180" s="59"/>
      <c r="Q180" s="59"/>
      <c r="R180" s="59"/>
      <c r="S180" s="59"/>
      <c r="T180" s="59"/>
      <c r="U180" s="59"/>
      <c r="V180" s="59"/>
      <c r="W180" s="59"/>
      <c r="X180" s="59"/>
      <c r="Y180" s="59"/>
      <c r="Z180" s="59"/>
      <c r="AA180" s="59"/>
      <c r="AB180" s="59"/>
      <c r="AC180" s="59"/>
      <c r="AD180" s="59"/>
      <c r="AE180" s="59"/>
      <c r="AF180" s="59"/>
      <c r="AG180" s="59"/>
      <c r="AH180" s="59"/>
      <c r="AI180" s="59"/>
      <c r="AJ180" s="59"/>
      <c r="AK180" s="59"/>
      <c r="AL180" s="59"/>
      <c r="AM180" s="59"/>
      <c r="AN180" s="59"/>
      <c r="AO180" s="59"/>
      <c r="AP180" s="59"/>
      <c r="AQ180" s="59"/>
      <c r="AR180" s="59"/>
    </row>
    <row r="181" ht="12.75" customHeight="1">
      <c r="A181" s="59"/>
      <c r="B181" s="59"/>
      <c r="C181" s="59"/>
      <c r="D181" s="59"/>
      <c r="E181" s="59"/>
      <c r="F181" s="59"/>
      <c r="G181" s="59"/>
      <c r="H181" s="59"/>
      <c r="I181" s="59"/>
      <c r="J181" s="59"/>
      <c r="K181" s="59"/>
      <c r="L181" s="59"/>
      <c r="M181" s="59"/>
      <c r="N181" s="59"/>
      <c r="O181" s="59"/>
      <c r="P181" s="59"/>
      <c r="Q181" s="59"/>
      <c r="R181" s="59"/>
      <c r="S181" s="59"/>
      <c r="T181" s="59"/>
      <c r="U181" s="59"/>
      <c r="V181" s="59"/>
      <c r="W181" s="59"/>
      <c r="X181" s="59"/>
      <c r="Y181" s="59"/>
      <c r="Z181" s="59"/>
      <c r="AA181" s="59"/>
      <c r="AB181" s="59"/>
      <c r="AC181" s="59"/>
      <c r="AD181" s="59"/>
      <c r="AE181" s="59"/>
      <c r="AF181" s="59"/>
      <c r="AG181" s="59"/>
      <c r="AH181" s="59"/>
      <c r="AI181" s="59"/>
      <c r="AJ181" s="59"/>
      <c r="AK181" s="59"/>
      <c r="AL181" s="59"/>
      <c r="AM181" s="59"/>
      <c r="AN181" s="59"/>
      <c r="AO181" s="59"/>
      <c r="AP181" s="59"/>
      <c r="AQ181" s="59"/>
      <c r="AR181" s="59"/>
    </row>
    <row r="182" ht="12.75" customHeight="1">
      <c r="A182" s="59"/>
      <c r="B182" s="59"/>
      <c r="C182" s="59"/>
      <c r="D182" s="59"/>
      <c r="E182" s="59"/>
      <c r="F182" s="59"/>
      <c r="G182" s="59"/>
      <c r="H182" s="59"/>
      <c r="I182" s="59"/>
      <c r="J182" s="59"/>
      <c r="K182" s="59"/>
      <c r="L182" s="59"/>
      <c r="M182" s="59"/>
      <c r="N182" s="59"/>
      <c r="O182" s="59"/>
      <c r="P182" s="59"/>
      <c r="Q182" s="59"/>
      <c r="R182" s="59"/>
      <c r="S182" s="59"/>
      <c r="T182" s="59"/>
      <c r="U182" s="59"/>
      <c r="V182" s="59"/>
      <c r="W182" s="59"/>
      <c r="X182" s="59"/>
      <c r="Y182" s="59"/>
      <c r="Z182" s="59"/>
      <c r="AA182" s="59"/>
      <c r="AB182" s="59"/>
      <c r="AC182" s="59"/>
      <c r="AD182" s="59"/>
      <c r="AE182" s="59"/>
      <c r="AF182" s="59"/>
      <c r="AG182" s="59"/>
      <c r="AH182" s="59"/>
      <c r="AI182" s="59"/>
      <c r="AJ182" s="59"/>
      <c r="AK182" s="59"/>
      <c r="AL182" s="59"/>
      <c r="AM182" s="59"/>
      <c r="AN182" s="59"/>
      <c r="AO182" s="59"/>
      <c r="AP182" s="59"/>
      <c r="AQ182" s="59"/>
      <c r="AR182" s="59"/>
    </row>
    <row r="183" ht="12.75" customHeight="1">
      <c r="A183" s="59"/>
      <c r="B183" s="59"/>
      <c r="C183" s="59"/>
      <c r="D183" s="59"/>
      <c r="E183" s="59"/>
      <c r="F183" s="59"/>
      <c r="G183" s="59"/>
      <c r="H183" s="59"/>
      <c r="I183" s="59"/>
      <c r="J183" s="59"/>
      <c r="K183" s="59"/>
      <c r="L183" s="59"/>
      <c r="M183" s="59"/>
      <c r="N183" s="59"/>
      <c r="O183" s="59"/>
      <c r="P183" s="59"/>
      <c r="Q183" s="59"/>
      <c r="R183" s="59"/>
      <c r="S183" s="59"/>
      <c r="T183" s="59"/>
      <c r="U183" s="59"/>
      <c r="V183" s="59"/>
      <c r="W183" s="59"/>
      <c r="X183" s="59"/>
      <c r="Y183" s="59"/>
      <c r="Z183" s="59"/>
      <c r="AA183" s="59"/>
      <c r="AB183" s="59"/>
      <c r="AC183" s="59"/>
      <c r="AD183" s="59"/>
      <c r="AE183" s="59"/>
      <c r="AF183" s="59"/>
      <c r="AG183" s="59"/>
      <c r="AH183" s="59"/>
      <c r="AI183" s="59"/>
      <c r="AJ183" s="59"/>
      <c r="AK183" s="59"/>
      <c r="AL183" s="59"/>
      <c r="AM183" s="59"/>
      <c r="AN183" s="59"/>
      <c r="AO183" s="59"/>
      <c r="AP183" s="59"/>
      <c r="AQ183" s="59"/>
      <c r="AR183" s="59"/>
    </row>
    <row r="184" ht="12.75" customHeight="1">
      <c r="A184" s="59"/>
      <c r="B184" s="59"/>
      <c r="C184" s="59"/>
      <c r="D184" s="59"/>
      <c r="E184" s="59"/>
      <c r="F184" s="59"/>
      <c r="G184" s="59"/>
      <c r="H184" s="59"/>
      <c r="I184" s="59"/>
      <c r="J184" s="59"/>
      <c r="K184" s="59"/>
      <c r="L184" s="59"/>
      <c r="M184" s="59"/>
      <c r="N184" s="59"/>
      <c r="O184" s="59"/>
      <c r="P184" s="59"/>
      <c r="Q184" s="59"/>
      <c r="R184" s="59"/>
      <c r="S184" s="59"/>
      <c r="T184" s="59"/>
      <c r="U184" s="59"/>
      <c r="V184" s="59"/>
      <c r="W184" s="59"/>
      <c r="X184" s="59"/>
      <c r="Y184" s="59"/>
      <c r="Z184" s="59"/>
      <c r="AA184" s="59"/>
      <c r="AB184" s="59"/>
      <c r="AC184" s="59"/>
      <c r="AD184" s="59"/>
      <c r="AE184" s="59"/>
      <c r="AF184" s="59"/>
      <c r="AG184" s="59"/>
      <c r="AH184" s="59"/>
      <c r="AI184" s="59"/>
      <c r="AJ184" s="59"/>
      <c r="AK184" s="59"/>
      <c r="AL184" s="59"/>
      <c r="AM184" s="59"/>
      <c r="AN184" s="59"/>
      <c r="AO184" s="59"/>
      <c r="AP184" s="59"/>
      <c r="AQ184" s="59"/>
      <c r="AR184" s="59"/>
    </row>
    <row r="185" ht="12.75" customHeight="1">
      <c r="A185" s="59"/>
      <c r="B185" s="59"/>
      <c r="C185" s="59"/>
      <c r="D185" s="59"/>
      <c r="E185" s="59"/>
      <c r="F185" s="59"/>
      <c r="G185" s="59"/>
      <c r="H185" s="59"/>
      <c r="I185" s="59"/>
      <c r="J185" s="59"/>
      <c r="K185" s="59"/>
      <c r="L185" s="59"/>
      <c r="M185" s="59"/>
      <c r="N185" s="59"/>
      <c r="O185" s="59"/>
      <c r="P185" s="59"/>
      <c r="Q185" s="59"/>
      <c r="R185" s="59"/>
      <c r="S185" s="59"/>
      <c r="T185" s="59"/>
      <c r="U185" s="59"/>
      <c r="V185" s="59"/>
      <c r="W185" s="59"/>
      <c r="X185" s="59"/>
      <c r="Y185" s="59"/>
      <c r="Z185" s="59"/>
      <c r="AA185" s="59"/>
      <c r="AB185" s="59"/>
      <c r="AC185" s="59"/>
      <c r="AD185" s="59"/>
      <c r="AE185" s="59"/>
      <c r="AF185" s="59"/>
      <c r="AG185" s="59"/>
      <c r="AH185" s="59"/>
      <c r="AI185" s="59"/>
      <c r="AJ185" s="59"/>
      <c r="AK185" s="59"/>
      <c r="AL185" s="59"/>
      <c r="AM185" s="59"/>
      <c r="AN185" s="59"/>
      <c r="AO185" s="59"/>
      <c r="AP185" s="59"/>
      <c r="AQ185" s="59"/>
      <c r="AR185" s="59"/>
    </row>
    <row r="186" ht="12.75" customHeight="1">
      <c r="A186" s="59"/>
      <c r="B186" s="59"/>
      <c r="C186" s="59"/>
      <c r="D186" s="59"/>
      <c r="E186" s="59"/>
      <c r="F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c r="AE186" s="59"/>
      <c r="AF186" s="59"/>
      <c r="AG186" s="59"/>
      <c r="AH186" s="59"/>
      <c r="AI186" s="59"/>
      <c r="AJ186" s="59"/>
      <c r="AK186" s="59"/>
      <c r="AL186" s="59"/>
      <c r="AM186" s="59"/>
      <c r="AN186" s="59"/>
      <c r="AO186" s="59"/>
      <c r="AP186" s="59"/>
      <c r="AQ186" s="59"/>
      <c r="AR186" s="59"/>
    </row>
    <row r="187" ht="12.75" customHeight="1">
      <c r="A187" s="59"/>
      <c r="B187" s="59"/>
      <c r="C187" s="59"/>
      <c r="D187" s="59"/>
      <c r="E187" s="59"/>
      <c r="F187" s="59"/>
      <c r="G187" s="59"/>
      <c r="H187" s="59"/>
      <c r="I187" s="59"/>
      <c r="J187" s="59"/>
      <c r="K187" s="59"/>
      <c r="L187" s="59"/>
      <c r="M187" s="59"/>
      <c r="N187" s="59"/>
      <c r="O187" s="59"/>
      <c r="P187" s="59"/>
      <c r="Q187" s="59"/>
      <c r="R187" s="59"/>
      <c r="S187" s="59"/>
      <c r="T187" s="59"/>
      <c r="U187" s="59"/>
      <c r="V187" s="59"/>
      <c r="W187" s="59"/>
      <c r="X187" s="59"/>
      <c r="Y187" s="59"/>
      <c r="Z187" s="59"/>
      <c r="AA187" s="59"/>
      <c r="AB187" s="59"/>
      <c r="AC187" s="59"/>
      <c r="AD187" s="59"/>
      <c r="AE187" s="59"/>
      <c r="AF187" s="59"/>
      <c r="AG187" s="59"/>
      <c r="AH187" s="59"/>
      <c r="AI187" s="59"/>
      <c r="AJ187" s="59"/>
      <c r="AK187" s="59"/>
      <c r="AL187" s="59"/>
      <c r="AM187" s="59"/>
      <c r="AN187" s="59"/>
      <c r="AO187" s="59"/>
      <c r="AP187" s="59"/>
      <c r="AQ187" s="59"/>
      <c r="AR187" s="59"/>
    </row>
    <row r="188" ht="12.75" customHeight="1">
      <c r="A188" s="59"/>
      <c r="B188" s="59"/>
      <c r="C188" s="59"/>
      <c r="D188" s="59"/>
      <c r="E188" s="59"/>
      <c r="F188" s="59"/>
      <c r="G188" s="59"/>
      <c r="H188" s="59"/>
      <c r="I188" s="59"/>
      <c r="J188" s="59"/>
      <c r="K188" s="59"/>
      <c r="L188" s="59"/>
      <c r="M188" s="59"/>
      <c r="N188" s="59"/>
      <c r="O188" s="59"/>
      <c r="P188" s="59"/>
      <c r="Q188" s="59"/>
      <c r="R188" s="59"/>
      <c r="S188" s="59"/>
      <c r="T188" s="59"/>
      <c r="U188" s="59"/>
      <c r="V188" s="59"/>
      <c r="W188" s="59"/>
      <c r="X188" s="59"/>
      <c r="Y188" s="59"/>
      <c r="Z188" s="59"/>
      <c r="AA188" s="59"/>
      <c r="AB188" s="59"/>
      <c r="AC188" s="59"/>
      <c r="AD188" s="59"/>
      <c r="AE188" s="59"/>
      <c r="AF188" s="59"/>
      <c r="AG188" s="59"/>
      <c r="AH188" s="59"/>
      <c r="AI188" s="59"/>
      <c r="AJ188" s="59"/>
      <c r="AK188" s="59"/>
      <c r="AL188" s="59"/>
      <c r="AM188" s="59"/>
      <c r="AN188" s="59"/>
      <c r="AO188" s="59"/>
      <c r="AP188" s="59"/>
      <c r="AQ188" s="59"/>
      <c r="AR188" s="59"/>
    </row>
    <row r="189" ht="12.75" customHeight="1">
      <c r="A189" s="59"/>
      <c r="B189" s="59"/>
      <c r="C189" s="59"/>
      <c r="D189" s="59"/>
      <c r="E189" s="59"/>
      <c r="F189" s="59"/>
      <c r="G189" s="59"/>
      <c r="H189" s="59"/>
      <c r="I189" s="59"/>
      <c r="J189" s="59"/>
      <c r="K189" s="59"/>
      <c r="L189" s="59"/>
      <c r="M189" s="59"/>
      <c r="N189" s="59"/>
      <c r="O189" s="59"/>
      <c r="P189" s="59"/>
      <c r="Q189" s="59"/>
      <c r="R189" s="59"/>
      <c r="S189" s="59"/>
      <c r="T189" s="59"/>
      <c r="U189" s="59"/>
      <c r="V189" s="59"/>
      <c r="W189" s="59"/>
      <c r="X189" s="59"/>
      <c r="Y189" s="59"/>
      <c r="Z189" s="59"/>
      <c r="AA189" s="59"/>
      <c r="AB189" s="59"/>
      <c r="AC189" s="59"/>
      <c r="AD189" s="59"/>
      <c r="AE189" s="59"/>
      <c r="AF189" s="59"/>
      <c r="AG189" s="59"/>
      <c r="AH189" s="59"/>
      <c r="AI189" s="59"/>
      <c r="AJ189" s="59"/>
      <c r="AK189" s="59"/>
      <c r="AL189" s="59"/>
      <c r="AM189" s="59"/>
      <c r="AN189" s="59"/>
      <c r="AO189" s="59"/>
      <c r="AP189" s="59"/>
      <c r="AQ189" s="59"/>
      <c r="AR189" s="59"/>
    </row>
    <row r="190" ht="12.75" customHeight="1">
      <c r="A190" s="59"/>
      <c r="B190" s="59"/>
      <c r="C190" s="59"/>
      <c r="D190" s="59"/>
      <c r="E190" s="59"/>
      <c r="F190" s="59"/>
      <c r="G190" s="59"/>
      <c r="H190" s="59"/>
      <c r="I190" s="59"/>
      <c r="J190" s="59"/>
      <c r="K190" s="59"/>
      <c r="L190" s="59"/>
      <c r="M190" s="59"/>
      <c r="N190" s="59"/>
      <c r="O190" s="59"/>
      <c r="P190" s="59"/>
      <c r="Q190" s="59"/>
      <c r="R190" s="59"/>
      <c r="S190" s="59"/>
      <c r="T190" s="59"/>
      <c r="U190" s="59"/>
      <c r="V190" s="59"/>
      <c r="W190" s="59"/>
      <c r="X190" s="59"/>
      <c r="Y190" s="59"/>
      <c r="Z190" s="59"/>
      <c r="AA190" s="59"/>
      <c r="AB190" s="59"/>
      <c r="AC190" s="59"/>
      <c r="AD190" s="59"/>
      <c r="AE190" s="59"/>
      <c r="AF190" s="59"/>
      <c r="AG190" s="59"/>
      <c r="AH190" s="59"/>
      <c r="AI190" s="59"/>
      <c r="AJ190" s="59"/>
      <c r="AK190" s="59"/>
      <c r="AL190" s="59"/>
      <c r="AM190" s="59"/>
      <c r="AN190" s="59"/>
      <c r="AO190" s="59"/>
      <c r="AP190" s="59"/>
      <c r="AQ190" s="59"/>
      <c r="AR190" s="59"/>
    </row>
    <row r="191" ht="12.75" customHeight="1">
      <c r="A191" s="59"/>
      <c r="B191" s="59"/>
      <c r="C191" s="59"/>
      <c r="D191" s="59"/>
      <c r="E191" s="59"/>
      <c r="F191" s="59"/>
      <c r="G191" s="59"/>
      <c r="H191" s="59"/>
      <c r="I191" s="59"/>
      <c r="J191" s="59"/>
      <c r="K191" s="59"/>
      <c r="L191" s="59"/>
      <c r="M191" s="59"/>
      <c r="N191" s="59"/>
      <c r="O191" s="59"/>
      <c r="P191" s="59"/>
      <c r="Q191" s="59"/>
      <c r="R191" s="59"/>
      <c r="S191" s="59"/>
      <c r="T191" s="59"/>
      <c r="U191" s="59"/>
      <c r="V191" s="59"/>
      <c r="W191" s="59"/>
      <c r="X191" s="59"/>
      <c r="Y191" s="59"/>
      <c r="Z191" s="59"/>
      <c r="AA191" s="59"/>
      <c r="AB191" s="59"/>
      <c r="AC191" s="59"/>
      <c r="AD191" s="59"/>
      <c r="AE191" s="59"/>
      <c r="AF191" s="59"/>
      <c r="AG191" s="59"/>
      <c r="AH191" s="59"/>
      <c r="AI191" s="59"/>
      <c r="AJ191" s="59"/>
      <c r="AK191" s="59"/>
      <c r="AL191" s="59"/>
      <c r="AM191" s="59"/>
      <c r="AN191" s="59"/>
      <c r="AO191" s="59"/>
      <c r="AP191" s="59"/>
      <c r="AQ191" s="59"/>
      <c r="AR191" s="59"/>
    </row>
    <row r="192" ht="12.75" customHeight="1">
      <c r="A192" s="59"/>
      <c r="B192" s="59"/>
      <c r="C192" s="59"/>
      <c r="D192" s="59"/>
      <c r="E192" s="59"/>
      <c r="F192" s="59"/>
      <c r="G192" s="59"/>
      <c r="H192" s="59"/>
      <c r="I192" s="59"/>
      <c r="J192" s="59"/>
      <c r="K192" s="59"/>
      <c r="L192" s="59"/>
      <c r="M192" s="59"/>
      <c r="N192" s="59"/>
      <c r="O192" s="59"/>
      <c r="P192" s="59"/>
      <c r="Q192" s="59"/>
      <c r="R192" s="59"/>
      <c r="S192" s="59"/>
      <c r="T192" s="59"/>
      <c r="U192" s="59"/>
      <c r="V192" s="59"/>
      <c r="W192" s="59"/>
      <c r="X192" s="59"/>
      <c r="Y192" s="59"/>
      <c r="Z192" s="59"/>
      <c r="AA192" s="59"/>
      <c r="AB192" s="59"/>
      <c r="AC192" s="59"/>
      <c r="AD192" s="59"/>
      <c r="AE192" s="59"/>
      <c r="AF192" s="59"/>
      <c r="AG192" s="59"/>
      <c r="AH192" s="59"/>
      <c r="AI192" s="59"/>
      <c r="AJ192" s="59"/>
      <c r="AK192" s="59"/>
      <c r="AL192" s="59"/>
      <c r="AM192" s="59"/>
      <c r="AN192" s="59"/>
      <c r="AO192" s="59"/>
      <c r="AP192" s="59"/>
      <c r="AQ192" s="59"/>
    </row>
    <row r="193" ht="12.75" customHeight="1">
      <c r="A193" s="59"/>
      <c r="B193" s="59"/>
      <c r="C193" s="59"/>
      <c r="D193" s="59"/>
      <c r="E193" s="59"/>
      <c r="F193" s="59"/>
      <c r="G193" s="59"/>
      <c r="H193" s="59"/>
      <c r="I193" s="59"/>
      <c r="J193" s="59"/>
      <c r="K193" s="59"/>
      <c r="L193" s="59"/>
      <c r="M193" s="59"/>
      <c r="N193" s="59"/>
      <c r="O193" s="59"/>
      <c r="P193" s="59"/>
      <c r="Q193" s="59"/>
      <c r="R193" s="59"/>
      <c r="S193" s="59"/>
      <c r="T193" s="59"/>
      <c r="U193" s="59"/>
      <c r="V193" s="59"/>
      <c r="W193" s="59"/>
      <c r="X193" s="59"/>
      <c r="Y193" s="59"/>
      <c r="Z193" s="59"/>
      <c r="AA193" s="59"/>
      <c r="AB193" s="59"/>
      <c r="AC193" s="59"/>
      <c r="AD193" s="59"/>
      <c r="AE193" s="59"/>
      <c r="AF193" s="59"/>
      <c r="AG193" s="59"/>
      <c r="AH193" s="59"/>
      <c r="AI193" s="59"/>
      <c r="AJ193" s="59"/>
      <c r="AK193" s="59"/>
      <c r="AL193" s="59"/>
      <c r="AM193" s="59"/>
      <c r="AN193" s="59"/>
      <c r="AO193" s="59"/>
      <c r="AP193" s="59"/>
      <c r="AQ193" s="59"/>
    </row>
    <row r="194" ht="12.75" customHeight="1">
      <c r="A194" s="59"/>
      <c r="B194" s="59"/>
      <c r="C194" s="59"/>
      <c r="D194" s="59"/>
      <c r="E194" s="59"/>
      <c r="F194" s="59"/>
      <c r="G194" s="59"/>
      <c r="H194" s="59"/>
      <c r="I194" s="59"/>
      <c r="J194" s="59"/>
      <c r="K194" s="59"/>
      <c r="L194" s="59"/>
      <c r="M194" s="59"/>
      <c r="N194" s="59"/>
      <c r="O194" s="59"/>
      <c r="P194" s="59"/>
      <c r="Q194" s="59"/>
      <c r="R194" s="59"/>
      <c r="S194" s="59"/>
      <c r="T194" s="59"/>
      <c r="U194" s="59"/>
      <c r="V194" s="59"/>
      <c r="W194" s="59"/>
      <c r="X194" s="59"/>
      <c r="Y194" s="59"/>
      <c r="Z194" s="59"/>
      <c r="AA194" s="59"/>
      <c r="AB194" s="59"/>
      <c r="AC194" s="59"/>
      <c r="AD194" s="59"/>
      <c r="AE194" s="59"/>
      <c r="AF194" s="59"/>
      <c r="AG194" s="59"/>
      <c r="AH194" s="59"/>
      <c r="AI194" s="59"/>
      <c r="AJ194" s="59"/>
      <c r="AK194" s="59"/>
      <c r="AL194" s="59"/>
      <c r="AM194" s="59"/>
      <c r="AN194" s="59"/>
      <c r="AO194" s="59"/>
      <c r="AP194" s="59"/>
      <c r="AQ194" s="59"/>
    </row>
    <row r="195" ht="12.75" customHeight="1">
      <c r="A195" s="59"/>
      <c r="B195" s="59"/>
      <c r="C195" s="59"/>
      <c r="D195" s="59"/>
      <c r="E195" s="59"/>
      <c r="F195" s="59"/>
      <c r="G195" s="59"/>
      <c r="H195" s="59"/>
      <c r="I195" s="59"/>
      <c r="J195" s="59"/>
      <c r="K195" s="59"/>
      <c r="L195" s="59"/>
      <c r="M195" s="59"/>
      <c r="N195" s="59"/>
      <c r="O195" s="59"/>
      <c r="P195" s="59"/>
      <c r="Q195" s="59"/>
      <c r="R195" s="59"/>
      <c r="S195" s="59"/>
      <c r="T195" s="59"/>
      <c r="U195" s="59"/>
      <c r="V195" s="59"/>
      <c r="W195" s="59"/>
      <c r="X195" s="59"/>
      <c r="Y195" s="59"/>
      <c r="Z195" s="59"/>
      <c r="AA195" s="59"/>
      <c r="AB195" s="59"/>
      <c r="AC195" s="59"/>
      <c r="AD195" s="59"/>
      <c r="AE195" s="59"/>
      <c r="AF195" s="59"/>
      <c r="AG195" s="59"/>
      <c r="AH195" s="59"/>
      <c r="AI195" s="59"/>
      <c r="AJ195" s="59"/>
      <c r="AK195" s="59"/>
      <c r="AL195" s="59"/>
      <c r="AM195" s="59"/>
      <c r="AN195" s="59"/>
      <c r="AO195" s="59"/>
      <c r="AP195" s="59"/>
      <c r="AQ195" s="59"/>
    </row>
    <row r="196" ht="12.75" customHeight="1">
      <c r="A196" s="59"/>
      <c r="B196" s="59"/>
      <c r="C196" s="59"/>
      <c r="D196" s="59"/>
      <c r="E196" s="59"/>
      <c r="F196" s="59"/>
      <c r="G196" s="59"/>
      <c r="H196" s="59"/>
      <c r="I196" s="59"/>
      <c r="J196" s="59"/>
      <c r="K196" s="59"/>
      <c r="L196" s="59"/>
      <c r="M196" s="59"/>
      <c r="N196" s="59"/>
      <c r="O196" s="59"/>
      <c r="P196" s="59"/>
      <c r="Q196" s="59"/>
      <c r="R196" s="59"/>
      <c r="S196" s="59"/>
      <c r="T196" s="59"/>
      <c r="U196" s="59"/>
      <c r="V196" s="59"/>
      <c r="W196" s="59"/>
      <c r="X196" s="59"/>
      <c r="Y196" s="59"/>
      <c r="Z196" s="59"/>
      <c r="AA196" s="59"/>
      <c r="AB196" s="59"/>
      <c r="AC196" s="59"/>
      <c r="AD196" s="59"/>
      <c r="AE196" s="59"/>
      <c r="AF196" s="59"/>
      <c r="AG196" s="59"/>
      <c r="AH196" s="59"/>
      <c r="AI196" s="59"/>
      <c r="AJ196" s="59"/>
      <c r="AK196" s="59"/>
      <c r="AL196" s="59"/>
      <c r="AM196" s="59"/>
      <c r="AN196" s="59"/>
      <c r="AO196" s="59"/>
      <c r="AP196" s="59"/>
      <c r="AQ196" s="59"/>
    </row>
    <row r="197" ht="12.75" customHeight="1">
      <c r="A197" s="59"/>
      <c r="B197" s="59"/>
      <c r="C197" s="59"/>
      <c r="D197" s="59"/>
      <c r="E197" s="59"/>
      <c r="F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c r="AD197" s="59"/>
      <c r="AE197" s="59"/>
      <c r="AF197" s="59"/>
      <c r="AG197" s="59"/>
      <c r="AH197" s="59"/>
      <c r="AI197" s="59"/>
      <c r="AJ197" s="59"/>
      <c r="AK197" s="59"/>
      <c r="AL197" s="59"/>
      <c r="AM197" s="59"/>
      <c r="AN197" s="59"/>
      <c r="AO197" s="59"/>
      <c r="AP197" s="59"/>
      <c r="AQ197" s="59"/>
    </row>
    <row r="198" ht="12.75" customHeight="1">
      <c r="A198" s="59"/>
      <c r="B198" s="59"/>
      <c r="C198" s="59"/>
      <c r="D198" s="59"/>
      <c r="E198" s="59"/>
      <c r="F198" s="59"/>
      <c r="G198" s="59"/>
      <c r="H198" s="59"/>
      <c r="I198" s="59"/>
      <c r="J198" s="59"/>
      <c r="K198" s="59"/>
      <c r="L198" s="59"/>
      <c r="M198" s="59"/>
      <c r="N198" s="59"/>
      <c r="O198" s="59"/>
      <c r="P198" s="59"/>
      <c r="Q198" s="59"/>
      <c r="R198" s="59"/>
      <c r="S198" s="59"/>
      <c r="T198" s="59"/>
      <c r="U198" s="59"/>
      <c r="V198" s="59"/>
      <c r="W198" s="59"/>
      <c r="X198" s="59"/>
      <c r="Y198" s="59"/>
      <c r="Z198" s="59"/>
      <c r="AA198" s="59"/>
      <c r="AB198" s="59"/>
      <c r="AC198" s="59"/>
      <c r="AD198" s="59"/>
      <c r="AE198" s="59"/>
      <c r="AF198" s="59"/>
      <c r="AG198" s="59"/>
      <c r="AH198" s="59"/>
      <c r="AI198" s="59"/>
      <c r="AJ198" s="59"/>
      <c r="AK198" s="59"/>
      <c r="AL198" s="59"/>
      <c r="AM198" s="59"/>
      <c r="AN198" s="59"/>
      <c r="AO198" s="59"/>
      <c r="AP198" s="59"/>
      <c r="AQ198" s="59"/>
    </row>
    <row r="199" ht="12.75" customHeight="1">
      <c r="A199" s="59"/>
      <c r="B199" s="59"/>
      <c r="C199" s="59"/>
      <c r="D199" s="59"/>
      <c r="E199" s="59"/>
      <c r="F199" s="59"/>
      <c r="G199" s="59"/>
      <c r="H199" s="59"/>
      <c r="I199" s="59"/>
      <c r="J199" s="59"/>
      <c r="K199" s="59"/>
      <c r="L199" s="59"/>
      <c r="M199" s="59"/>
      <c r="N199" s="59"/>
      <c r="O199" s="59"/>
      <c r="P199" s="59"/>
      <c r="Q199" s="59"/>
      <c r="R199" s="59"/>
      <c r="S199" s="59"/>
      <c r="T199" s="59"/>
      <c r="U199" s="59"/>
      <c r="V199" s="59"/>
      <c r="W199" s="59"/>
      <c r="X199" s="59"/>
      <c r="Y199" s="59"/>
      <c r="Z199" s="59"/>
      <c r="AA199" s="59"/>
      <c r="AB199" s="59"/>
      <c r="AC199" s="59"/>
      <c r="AD199" s="59"/>
      <c r="AE199" s="59"/>
      <c r="AF199" s="59"/>
      <c r="AG199" s="59"/>
      <c r="AH199" s="59"/>
      <c r="AI199" s="59"/>
      <c r="AJ199" s="59"/>
      <c r="AK199" s="59"/>
      <c r="AL199" s="59"/>
      <c r="AM199" s="59"/>
      <c r="AN199" s="59"/>
      <c r="AO199" s="59"/>
      <c r="AP199" s="59"/>
      <c r="AQ199" s="59"/>
    </row>
    <row r="200" ht="12.75" customHeight="1">
      <c r="A200" s="59"/>
      <c r="B200" s="59"/>
      <c r="C200" s="59"/>
      <c r="D200" s="59"/>
      <c r="E200" s="59"/>
      <c r="F200" s="59"/>
      <c r="G200" s="59"/>
      <c r="H200" s="59"/>
      <c r="I200" s="59"/>
      <c r="J200" s="59"/>
      <c r="K200" s="59"/>
      <c r="L200" s="59"/>
      <c r="M200" s="59"/>
      <c r="N200" s="59"/>
      <c r="O200" s="59"/>
      <c r="P200" s="59"/>
      <c r="Q200" s="59"/>
      <c r="R200" s="59"/>
      <c r="S200" s="59"/>
      <c r="T200" s="59"/>
      <c r="U200" s="59"/>
      <c r="V200" s="59"/>
      <c r="W200" s="59"/>
      <c r="X200" s="59"/>
      <c r="Y200" s="59"/>
      <c r="Z200" s="59"/>
      <c r="AA200" s="59"/>
      <c r="AB200" s="59"/>
      <c r="AC200" s="59"/>
      <c r="AD200" s="59"/>
      <c r="AE200" s="59"/>
      <c r="AF200" s="59"/>
      <c r="AG200" s="59"/>
      <c r="AH200" s="59"/>
      <c r="AI200" s="59"/>
      <c r="AJ200" s="59"/>
      <c r="AK200" s="59"/>
      <c r="AL200" s="59"/>
      <c r="AM200" s="59"/>
      <c r="AN200" s="59"/>
      <c r="AO200" s="59"/>
      <c r="AP200" s="59"/>
      <c r="AQ200" s="59"/>
    </row>
    <row r="201" ht="12.75" customHeight="1">
      <c r="A201" s="59"/>
      <c r="B201" s="59"/>
      <c r="C201" s="59"/>
      <c r="D201" s="59"/>
      <c r="E201" s="59"/>
      <c r="F201" s="59"/>
      <c r="G201" s="59"/>
      <c r="H201" s="59"/>
      <c r="I201" s="59"/>
      <c r="J201" s="59"/>
      <c r="K201" s="59"/>
      <c r="L201" s="59"/>
      <c r="M201" s="59"/>
      <c r="N201" s="59"/>
      <c r="O201" s="59"/>
      <c r="P201" s="59"/>
      <c r="Q201" s="59"/>
      <c r="R201" s="59"/>
      <c r="S201" s="59"/>
      <c r="T201" s="59"/>
      <c r="U201" s="59"/>
      <c r="V201" s="59"/>
      <c r="W201" s="59"/>
      <c r="X201" s="59"/>
      <c r="Y201" s="59"/>
      <c r="Z201" s="59"/>
      <c r="AA201" s="59"/>
      <c r="AB201" s="59"/>
      <c r="AC201" s="59"/>
      <c r="AD201" s="59"/>
      <c r="AE201" s="59"/>
      <c r="AF201" s="59"/>
      <c r="AG201" s="59"/>
      <c r="AH201" s="59"/>
      <c r="AI201" s="59"/>
      <c r="AJ201" s="59"/>
      <c r="AK201" s="59"/>
      <c r="AL201" s="59"/>
      <c r="AM201" s="59"/>
      <c r="AN201" s="59"/>
      <c r="AO201" s="59"/>
      <c r="AP201" s="59"/>
      <c r="AQ201" s="59"/>
    </row>
    <row r="202" ht="12.75" customHeight="1">
      <c r="A202" s="59"/>
      <c r="B202" s="59"/>
      <c r="C202" s="59"/>
      <c r="D202" s="59"/>
      <c r="E202" s="59"/>
      <c r="F202" s="59"/>
      <c r="G202" s="59"/>
      <c r="H202" s="59"/>
      <c r="I202" s="59"/>
      <c r="J202" s="59"/>
      <c r="K202" s="59"/>
      <c r="L202" s="59"/>
      <c r="M202" s="59"/>
      <c r="N202" s="59"/>
      <c r="O202" s="59"/>
      <c r="P202" s="59"/>
      <c r="Q202" s="59"/>
      <c r="R202" s="59"/>
      <c r="S202" s="59"/>
      <c r="T202" s="59"/>
      <c r="U202" s="59"/>
      <c r="V202" s="59"/>
      <c r="W202" s="59"/>
      <c r="X202" s="59"/>
      <c r="Y202" s="59"/>
      <c r="Z202" s="59"/>
      <c r="AA202" s="59"/>
      <c r="AB202" s="59"/>
      <c r="AC202" s="59"/>
      <c r="AD202" s="59"/>
      <c r="AE202" s="59"/>
      <c r="AF202" s="59"/>
      <c r="AG202" s="59"/>
      <c r="AH202" s="59"/>
      <c r="AI202" s="59"/>
      <c r="AJ202" s="59"/>
      <c r="AK202" s="59"/>
      <c r="AL202" s="59"/>
      <c r="AM202" s="59"/>
      <c r="AN202" s="59"/>
      <c r="AO202" s="59"/>
      <c r="AP202" s="59"/>
      <c r="AQ202" s="59"/>
    </row>
    <row r="203" ht="12.75" customHeight="1">
      <c r="A203" s="59"/>
      <c r="B203" s="59"/>
      <c r="C203" s="59"/>
      <c r="D203" s="59"/>
      <c r="E203" s="59"/>
      <c r="F203" s="59"/>
      <c r="G203" s="59"/>
      <c r="H203" s="59"/>
      <c r="I203" s="59"/>
      <c r="J203" s="59"/>
      <c r="K203" s="59"/>
      <c r="L203" s="59"/>
      <c r="M203" s="59"/>
      <c r="N203" s="59"/>
      <c r="O203" s="59"/>
      <c r="P203" s="59"/>
      <c r="Q203" s="59"/>
      <c r="R203" s="59"/>
      <c r="S203" s="59"/>
      <c r="T203" s="59"/>
      <c r="U203" s="59"/>
      <c r="V203" s="59"/>
      <c r="W203" s="59"/>
      <c r="X203" s="59"/>
      <c r="Y203" s="59"/>
      <c r="Z203" s="59"/>
      <c r="AA203" s="59"/>
      <c r="AB203" s="59"/>
      <c r="AC203" s="59"/>
      <c r="AD203" s="59"/>
      <c r="AE203" s="59"/>
      <c r="AF203" s="59"/>
      <c r="AG203" s="59"/>
      <c r="AH203" s="59"/>
      <c r="AI203" s="59"/>
      <c r="AJ203" s="59"/>
      <c r="AK203" s="59"/>
      <c r="AL203" s="59"/>
      <c r="AM203" s="59"/>
      <c r="AN203" s="59"/>
      <c r="AO203" s="59"/>
      <c r="AP203" s="59"/>
      <c r="AQ203" s="59"/>
    </row>
    <row r="204" ht="12.75" customHeight="1">
      <c r="A204" s="59"/>
      <c r="B204" s="59"/>
      <c r="C204" s="59"/>
      <c r="D204" s="59"/>
      <c r="E204" s="59"/>
      <c r="F204" s="59"/>
      <c r="G204" s="59"/>
      <c r="H204" s="59"/>
      <c r="I204" s="59"/>
      <c r="J204" s="59"/>
      <c r="K204" s="59"/>
      <c r="L204" s="59"/>
      <c r="M204" s="59"/>
      <c r="N204" s="59"/>
      <c r="O204" s="59"/>
      <c r="P204" s="59"/>
      <c r="Q204" s="59"/>
      <c r="R204" s="59"/>
      <c r="S204" s="59"/>
      <c r="T204" s="59"/>
      <c r="U204" s="59"/>
      <c r="V204" s="59"/>
      <c r="W204" s="59"/>
      <c r="X204" s="59"/>
      <c r="Y204" s="59"/>
      <c r="Z204" s="59"/>
      <c r="AA204" s="59"/>
      <c r="AB204" s="59"/>
      <c r="AC204" s="59"/>
      <c r="AD204" s="59"/>
      <c r="AE204" s="59"/>
      <c r="AF204" s="59"/>
      <c r="AG204" s="59"/>
      <c r="AH204" s="59"/>
      <c r="AI204" s="59"/>
      <c r="AJ204" s="59"/>
      <c r="AK204" s="59"/>
      <c r="AL204" s="59"/>
      <c r="AM204" s="59"/>
      <c r="AN204" s="59"/>
      <c r="AO204" s="59"/>
      <c r="AP204" s="59"/>
      <c r="AQ204" s="59"/>
    </row>
    <row r="205" ht="12.75" customHeight="1">
      <c r="A205" s="59"/>
      <c r="B205" s="59"/>
      <c r="C205" s="59"/>
      <c r="D205" s="59"/>
      <c r="E205" s="59"/>
      <c r="F205" s="59"/>
      <c r="G205" s="59"/>
      <c r="H205" s="59"/>
      <c r="I205" s="59"/>
      <c r="J205" s="59"/>
      <c r="K205" s="59"/>
      <c r="L205" s="59"/>
      <c r="M205" s="59"/>
      <c r="N205" s="59"/>
      <c r="O205" s="59"/>
      <c r="P205" s="59"/>
      <c r="Q205" s="59"/>
      <c r="R205" s="59"/>
      <c r="S205" s="59"/>
      <c r="T205" s="59"/>
      <c r="U205" s="59"/>
      <c r="V205" s="59"/>
      <c r="W205" s="59"/>
      <c r="X205" s="59"/>
      <c r="Y205" s="59"/>
      <c r="Z205" s="59"/>
      <c r="AA205" s="59"/>
      <c r="AB205" s="59"/>
      <c r="AC205" s="59"/>
      <c r="AD205" s="59"/>
      <c r="AE205" s="59"/>
      <c r="AF205" s="59"/>
      <c r="AG205" s="59"/>
      <c r="AH205" s="59"/>
      <c r="AI205" s="59"/>
      <c r="AJ205" s="59"/>
      <c r="AK205" s="59"/>
      <c r="AL205" s="59"/>
      <c r="AM205" s="59"/>
      <c r="AN205" s="59"/>
      <c r="AO205" s="59"/>
      <c r="AP205" s="59"/>
      <c r="AQ205" s="59"/>
    </row>
    <row r="206" ht="12.75" customHeight="1">
      <c r="A206" s="59"/>
      <c r="B206" s="59"/>
      <c r="C206" s="59"/>
      <c r="D206" s="59"/>
      <c r="E206" s="59"/>
      <c r="F206" s="59"/>
      <c r="G206" s="59"/>
      <c r="H206" s="59"/>
      <c r="I206" s="59"/>
      <c r="J206" s="59"/>
      <c r="K206" s="59"/>
      <c r="L206" s="59"/>
      <c r="M206" s="59"/>
      <c r="N206" s="59"/>
      <c r="O206" s="59"/>
      <c r="P206" s="59"/>
      <c r="Q206" s="59"/>
      <c r="R206" s="59"/>
      <c r="S206" s="59"/>
      <c r="T206" s="59"/>
      <c r="U206" s="59"/>
      <c r="V206" s="59"/>
      <c r="W206" s="59"/>
      <c r="X206" s="59"/>
      <c r="Y206" s="59"/>
      <c r="Z206" s="59"/>
      <c r="AA206" s="59"/>
      <c r="AB206" s="59"/>
      <c r="AC206" s="59"/>
      <c r="AD206" s="59"/>
      <c r="AE206" s="59"/>
      <c r="AF206" s="59"/>
      <c r="AG206" s="59"/>
      <c r="AH206" s="59"/>
      <c r="AI206" s="59"/>
      <c r="AJ206" s="59"/>
      <c r="AK206" s="59"/>
      <c r="AL206" s="59"/>
      <c r="AM206" s="59"/>
      <c r="AN206" s="59"/>
      <c r="AO206" s="59"/>
      <c r="AP206" s="59"/>
      <c r="AQ206" s="59"/>
    </row>
    <row r="207" ht="12.75" customHeight="1">
      <c r="A207" s="59"/>
      <c r="B207" s="59"/>
      <c r="C207" s="59"/>
      <c r="D207" s="59"/>
      <c r="E207" s="59"/>
      <c r="F207" s="59"/>
      <c r="G207" s="59"/>
      <c r="H207" s="59"/>
      <c r="I207" s="59"/>
      <c r="J207" s="59"/>
      <c r="K207" s="59"/>
      <c r="L207" s="59"/>
      <c r="M207" s="59"/>
      <c r="N207" s="59"/>
      <c r="O207" s="59"/>
      <c r="P207" s="59"/>
      <c r="Q207" s="59"/>
      <c r="R207" s="59"/>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9"/>
    </row>
    <row r="208" ht="12.75" customHeight="1">
      <c r="A208" s="59"/>
      <c r="B208" s="59"/>
      <c r="C208" s="59"/>
      <c r="D208" s="59"/>
      <c r="E208" s="59"/>
      <c r="F208" s="59"/>
      <c r="G208" s="59"/>
      <c r="H208" s="59"/>
      <c r="I208" s="59"/>
      <c r="J208" s="59"/>
      <c r="K208" s="59"/>
      <c r="L208" s="59"/>
      <c r="M208" s="59"/>
      <c r="N208" s="59"/>
      <c r="O208" s="59"/>
      <c r="P208" s="59"/>
      <c r="Q208" s="59"/>
      <c r="R208" s="59"/>
      <c r="S208" s="59"/>
      <c r="T208" s="59"/>
      <c r="U208" s="59"/>
      <c r="V208" s="59"/>
      <c r="W208" s="59"/>
      <c r="X208" s="59"/>
      <c r="Y208" s="59"/>
      <c r="Z208" s="59"/>
      <c r="AA208" s="59"/>
      <c r="AB208" s="59"/>
      <c r="AC208" s="59"/>
      <c r="AD208" s="59"/>
      <c r="AE208" s="59"/>
      <c r="AF208" s="59"/>
      <c r="AG208" s="59"/>
      <c r="AH208" s="59"/>
      <c r="AI208" s="59"/>
      <c r="AJ208" s="59"/>
      <c r="AK208" s="59"/>
      <c r="AL208" s="59"/>
      <c r="AM208" s="59"/>
      <c r="AN208" s="59"/>
      <c r="AO208" s="59"/>
      <c r="AP208" s="59"/>
      <c r="AQ208" s="59"/>
    </row>
    <row r="209" ht="12.75" customHeight="1">
      <c r="A209" s="59"/>
      <c r="B209" s="59"/>
      <c r="C209" s="59"/>
      <c r="D209" s="59"/>
      <c r="E209" s="59"/>
      <c r="F209" s="59"/>
      <c r="G209" s="59"/>
      <c r="H209" s="59"/>
      <c r="I209" s="59"/>
      <c r="J209" s="59"/>
      <c r="K209" s="59"/>
      <c r="L209" s="59"/>
      <c r="M209" s="59"/>
      <c r="N209" s="59"/>
      <c r="O209" s="59"/>
      <c r="P209" s="59"/>
      <c r="Q209" s="59"/>
      <c r="R209" s="59"/>
      <c r="S209" s="59"/>
      <c r="T209" s="59"/>
      <c r="U209" s="59"/>
      <c r="V209" s="59"/>
      <c r="W209" s="59"/>
      <c r="X209" s="59"/>
      <c r="Y209" s="59"/>
      <c r="Z209" s="59"/>
      <c r="AA209" s="59"/>
      <c r="AB209" s="59"/>
      <c r="AC209" s="59"/>
      <c r="AD209" s="59"/>
      <c r="AE209" s="59"/>
      <c r="AF209" s="59"/>
      <c r="AG209" s="59"/>
      <c r="AH209" s="59"/>
      <c r="AI209" s="59"/>
      <c r="AJ209" s="59"/>
      <c r="AK209" s="59"/>
      <c r="AL209" s="59"/>
      <c r="AM209" s="59"/>
      <c r="AN209" s="59"/>
      <c r="AO209" s="59"/>
      <c r="AP209" s="59"/>
      <c r="AQ209" s="59"/>
    </row>
    <row r="210" ht="12.75" customHeight="1">
      <c r="A210" s="59"/>
      <c r="B210" s="59"/>
      <c r="C210" s="59"/>
      <c r="D210" s="59"/>
      <c r="E210" s="59"/>
      <c r="F210" s="59"/>
      <c r="G210" s="59"/>
      <c r="H210" s="59"/>
      <c r="I210" s="59"/>
      <c r="J210" s="59"/>
      <c r="K210" s="59"/>
      <c r="L210" s="59"/>
      <c r="M210" s="59"/>
      <c r="N210" s="59"/>
      <c r="O210" s="59"/>
      <c r="P210" s="59"/>
      <c r="Q210" s="59"/>
      <c r="R210" s="59"/>
      <c r="S210" s="59"/>
      <c r="T210" s="59"/>
      <c r="U210" s="59"/>
      <c r="V210" s="59"/>
      <c r="W210" s="59"/>
      <c r="X210" s="59"/>
      <c r="Y210" s="59"/>
      <c r="Z210" s="59"/>
      <c r="AA210" s="59"/>
      <c r="AB210" s="59"/>
      <c r="AC210" s="59"/>
      <c r="AD210" s="59"/>
      <c r="AE210" s="59"/>
      <c r="AF210" s="59"/>
      <c r="AG210" s="59"/>
      <c r="AH210" s="59"/>
      <c r="AI210" s="59"/>
      <c r="AJ210" s="59"/>
      <c r="AK210" s="59"/>
      <c r="AL210" s="59"/>
      <c r="AM210" s="59"/>
      <c r="AN210" s="59"/>
      <c r="AO210" s="59"/>
      <c r="AP210" s="59"/>
      <c r="AQ210" s="59"/>
    </row>
    <row r="211" ht="12.75" customHeight="1">
      <c r="A211" s="59"/>
      <c r="B211" s="59"/>
      <c r="C211" s="59"/>
      <c r="D211" s="59"/>
      <c r="E211" s="59"/>
      <c r="F211" s="59"/>
      <c r="G211" s="59"/>
      <c r="H211" s="59"/>
      <c r="I211" s="59"/>
      <c r="J211" s="59"/>
      <c r="K211" s="59"/>
      <c r="L211" s="59"/>
      <c r="M211" s="59"/>
      <c r="N211" s="59"/>
      <c r="O211" s="59"/>
      <c r="P211" s="59"/>
      <c r="Q211" s="59"/>
      <c r="R211" s="59"/>
      <c r="S211" s="59"/>
      <c r="T211" s="59"/>
      <c r="U211" s="59"/>
      <c r="V211" s="59"/>
      <c r="W211" s="59"/>
      <c r="X211" s="59"/>
      <c r="Y211" s="59"/>
      <c r="Z211" s="59"/>
      <c r="AA211" s="59"/>
      <c r="AB211" s="59"/>
      <c r="AC211" s="59"/>
      <c r="AD211" s="59"/>
      <c r="AE211" s="59"/>
      <c r="AF211" s="59"/>
      <c r="AG211" s="59"/>
      <c r="AH211" s="59"/>
      <c r="AI211" s="59"/>
      <c r="AJ211" s="59"/>
      <c r="AK211" s="59"/>
      <c r="AL211" s="59"/>
      <c r="AM211" s="59"/>
      <c r="AN211" s="59"/>
      <c r="AO211" s="59"/>
      <c r="AP211" s="59"/>
      <c r="AQ211" s="59"/>
    </row>
    <row r="212" ht="12.75" customHeight="1">
      <c r="A212" s="59"/>
      <c r="B212" s="59"/>
      <c r="C212" s="59"/>
      <c r="D212" s="59"/>
      <c r="E212" s="59"/>
      <c r="F212" s="59"/>
      <c r="G212" s="59"/>
      <c r="H212" s="59"/>
      <c r="I212" s="59"/>
      <c r="J212" s="59"/>
      <c r="K212" s="59"/>
      <c r="L212" s="59"/>
      <c r="M212" s="59"/>
      <c r="N212" s="59"/>
      <c r="O212" s="59"/>
      <c r="P212" s="59"/>
      <c r="Q212" s="59"/>
      <c r="R212" s="59"/>
      <c r="S212" s="59"/>
      <c r="T212" s="59"/>
      <c r="U212" s="59"/>
      <c r="V212" s="59"/>
      <c r="W212" s="59"/>
      <c r="X212" s="59"/>
      <c r="Y212" s="59"/>
      <c r="Z212" s="59"/>
      <c r="AA212" s="59"/>
      <c r="AB212" s="59"/>
      <c r="AC212" s="59"/>
      <c r="AD212" s="59"/>
      <c r="AE212" s="59"/>
      <c r="AF212" s="59"/>
      <c r="AG212" s="59"/>
      <c r="AH212" s="59"/>
      <c r="AI212" s="59"/>
      <c r="AJ212" s="59"/>
      <c r="AK212" s="59"/>
      <c r="AL212" s="59"/>
      <c r="AM212" s="59"/>
      <c r="AN212" s="59"/>
      <c r="AO212" s="59"/>
      <c r="AP212" s="59"/>
      <c r="AQ212" s="59"/>
    </row>
    <row r="213" ht="12.75" customHeight="1">
      <c r="A213" s="59"/>
      <c r="B213" s="59"/>
      <c r="C213" s="59"/>
      <c r="D213" s="59"/>
      <c r="E213" s="59"/>
      <c r="F213" s="59"/>
      <c r="G213" s="59"/>
      <c r="H213" s="59"/>
      <c r="I213" s="59"/>
      <c r="J213" s="59"/>
      <c r="K213" s="59"/>
      <c r="L213" s="59"/>
      <c r="M213" s="59"/>
      <c r="N213" s="59"/>
      <c r="O213" s="59"/>
      <c r="P213" s="59"/>
      <c r="Q213" s="59"/>
      <c r="R213" s="59"/>
      <c r="S213" s="59"/>
      <c r="T213" s="59"/>
      <c r="U213" s="59"/>
      <c r="V213" s="59"/>
      <c r="W213" s="59"/>
      <c r="X213" s="59"/>
      <c r="Y213" s="59"/>
      <c r="Z213" s="59"/>
      <c r="AA213" s="59"/>
      <c r="AB213" s="59"/>
      <c r="AC213" s="59"/>
      <c r="AD213" s="59"/>
      <c r="AE213" s="59"/>
      <c r="AF213" s="59"/>
      <c r="AG213" s="59"/>
      <c r="AH213" s="59"/>
      <c r="AI213" s="59"/>
      <c r="AJ213" s="59"/>
      <c r="AK213" s="59"/>
      <c r="AL213" s="59"/>
      <c r="AM213" s="59"/>
      <c r="AN213" s="59"/>
      <c r="AO213" s="59"/>
      <c r="AP213" s="59"/>
      <c r="AQ213" s="59"/>
    </row>
    <row r="214" ht="12.75" customHeight="1">
      <c r="A214" s="59"/>
      <c r="B214" s="59"/>
      <c r="C214" s="59"/>
      <c r="D214" s="59"/>
      <c r="E214" s="59"/>
      <c r="F214" s="59"/>
      <c r="G214" s="59"/>
      <c r="H214" s="59"/>
      <c r="I214" s="59"/>
      <c r="J214" s="59"/>
      <c r="K214" s="59"/>
      <c r="L214" s="59"/>
      <c r="M214" s="59"/>
      <c r="N214" s="59"/>
      <c r="O214" s="59"/>
      <c r="P214" s="59"/>
      <c r="Q214" s="59"/>
      <c r="R214" s="59"/>
      <c r="S214" s="59"/>
      <c r="T214" s="59"/>
      <c r="U214" s="59"/>
      <c r="V214" s="59"/>
      <c r="W214" s="59"/>
      <c r="X214" s="59"/>
      <c r="Y214" s="59"/>
      <c r="Z214" s="59"/>
      <c r="AA214" s="59"/>
      <c r="AB214" s="59"/>
      <c r="AC214" s="59"/>
      <c r="AD214" s="59"/>
      <c r="AE214" s="59"/>
      <c r="AF214" s="59"/>
      <c r="AG214" s="59"/>
      <c r="AH214" s="59"/>
      <c r="AI214" s="59"/>
      <c r="AJ214" s="59"/>
      <c r="AK214" s="59"/>
      <c r="AL214" s="59"/>
      <c r="AM214" s="59"/>
      <c r="AN214" s="59"/>
      <c r="AO214" s="59"/>
      <c r="AP214" s="59"/>
      <c r="AQ214" s="59"/>
    </row>
    <row r="215" ht="12.75" customHeight="1">
      <c r="A215" s="59"/>
      <c r="B215" s="59"/>
      <c r="C215" s="59"/>
      <c r="D215" s="59"/>
      <c r="E215" s="59"/>
      <c r="F215" s="59"/>
      <c r="G215" s="59"/>
      <c r="H215" s="59"/>
      <c r="I215" s="59"/>
      <c r="J215" s="59"/>
      <c r="K215" s="59"/>
      <c r="L215" s="59"/>
      <c r="M215" s="59"/>
      <c r="N215" s="59"/>
      <c r="O215" s="59"/>
      <c r="P215" s="59"/>
      <c r="Q215" s="59"/>
      <c r="R215" s="59"/>
      <c r="S215" s="59"/>
      <c r="T215" s="59"/>
      <c r="U215" s="59"/>
      <c r="V215" s="59"/>
      <c r="W215" s="59"/>
      <c r="X215" s="59"/>
      <c r="Y215" s="59"/>
      <c r="Z215" s="59"/>
      <c r="AA215" s="59"/>
      <c r="AB215" s="59"/>
      <c r="AC215" s="59"/>
      <c r="AD215" s="59"/>
      <c r="AE215" s="59"/>
      <c r="AF215" s="59"/>
      <c r="AG215" s="59"/>
      <c r="AH215" s="59"/>
      <c r="AI215" s="59"/>
      <c r="AJ215" s="59"/>
      <c r="AK215" s="59"/>
      <c r="AL215" s="59"/>
      <c r="AM215" s="59"/>
      <c r="AN215" s="59"/>
      <c r="AO215" s="59"/>
      <c r="AP215" s="59"/>
      <c r="AQ215" s="59"/>
    </row>
    <row r="216" ht="12.75" customHeight="1">
      <c r="A216" s="59"/>
      <c r="B216" s="59"/>
      <c r="C216" s="59"/>
      <c r="D216" s="59"/>
      <c r="E216" s="59"/>
      <c r="F216" s="59"/>
      <c r="G216" s="59"/>
      <c r="H216" s="59"/>
      <c r="I216" s="59"/>
      <c r="J216" s="59"/>
      <c r="K216" s="59"/>
      <c r="L216" s="59"/>
      <c r="M216" s="59"/>
      <c r="N216" s="59"/>
      <c r="O216" s="59"/>
      <c r="P216" s="59"/>
      <c r="Q216" s="59"/>
      <c r="R216" s="59"/>
      <c r="S216" s="59"/>
      <c r="T216" s="59"/>
      <c r="U216" s="59"/>
      <c r="V216" s="59"/>
      <c r="W216" s="59"/>
      <c r="X216" s="59"/>
      <c r="Y216" s="59"/>
      <c r="Z216" s="59"/>
      <c r="AA216" s="59"/>
      <c r="AB216" s="59"/>
      <c r="AC216" s="59"/>
      <c r="AD216" s="59"/>
      <c r="AE216" s="59"/>
      <c r="AF216" s="59"/>
      <c r="AG216" s="59"/>
      <c r="AH216" s="59"/>
      <c r="AI216" s="59"/>
      <c r="AJ216" s="59"/>
      <c r="AK216" s="59"/>
      <c r="AL216" s="59"/>
      <c r="AM216" s="59"/>
      <c r="AN216" s="59"/>
      <c r="AO216" s="59"/>
      <c r="AP216" s="59"/>
      <c r="AQ216" s="59"/>
    </row>
    <row r="217" ht="12.75" customHeight="1">
      <c r="A217" s="59"/>
      <c r="B217" s="59"/>
      <c r="C217" s="59"/>
      <c r="D217" s="59"/>
      <c r="E217" s="59"/>
      <c r="F217" s="59"/>
      <c r="G217" s="59"/>
      <c r="H217" s="59"/>
      <c r="I217" s="59"/>
      <c r="J217" s="59"/>
      <c r="K217" s="59"/>
      <c r="L217" s="59"/>
      <c r="M217" s="59"/>
      <c r="N217" s="59"/>
      <c r="O217" s="59"/>
      <c r="P217" s="59"/>
      <c r="Q217" s="59"/>
      <c r="R217" s="59"/>
      <c r="S217" s="59"/>
      <c r="T217" s="59"/>
      <c r="U217" s="59"/>
      <c r="V217" s="59"/>
      <c r="W217" s="59"/>
      <c r="X217" s="59"/>
      <c r="Y217" s="59"/>
      <c r="Z217" s="59"/>
      <c r="AA217" s="59"/>
      <c r="AB217" s="59"/>
      <c r="AC217" s="59"/>
      <c r="AD217" s="59"/>
      <c r="AE217" s="59"/>
      <c r="AF217" s="59"/>
      <c r="AG217" s="59"/>
      <c r="AH217" s="59"/>
      <c r="AI217" s="59"/>
      <c r="AJ217" s="59"/>
      <c r="AK217" s="59"/>
      <c r="AL217" s="59"/>
      <c r="AM217" s="59"/>
      <c r="AN217" s="59"/>
      <c r="AO217" s="59"/>
      <c r="AP217" s="59"/>
      <c r="AQ217" s="59"/>
    </row>
    <row r="218" ht="12.75" customHeight="1">
      <c r="A218" s="59"/>
      <c r="B218" s="59"/>
      <c r="C218" s="59"/>
      <c r="D218" s="59"/>
      <c r="E218" s="59"/>
      <c r="F218" s="59"/>
      <c r="G218" s="59"/>
      <c r="H218" s="59"/>
      <c r="I218" s="59"/>
      <c r="J218" s="59"/>
      <c r="K218" s="59"/>
      <c r="L218" s="59"/>
      <c r="M218" s="59"/>
      <c r="N218" s="59"/>
      <c r="O218" s="59"/>
      <c r="P218" s="59"/>
      <c r="Q218" s="59"/>
      <c r="R218" s="59"/>
      <c r="S218" s="59"/>
      <c r="T218" s="59"/>
      <c r="U218" s="59"/>
      <c r="V218" s="59"/>
      <c r="W218" s="59"/>
      <c r="X218" s="59"/>
      <c r="Y218" s="59"/>
      <c r="Z218" s="59"/>
      <c r="AA218" s="59"/>
      <c r="AB218" s="59"/>
      <c r="AC218" s="59"/>
      <c r="AD218" s="59"/>
      <c r="AE218" s="59"/>
      <c r="AF218" s="59"/>
      <c r="AG218" s="59"/>
      <c r="AH218" s="59"/>
      <c r="AI218" s="59"/>
      <c r="AJ218" s="59"/>
      <c r="AK218" s="59"/>
      <c r="AL218" s="59"/>
      <c r="AM218" s="59"/>
      <c r="AN218" s="59"/>
      <c r="AO218" s="59"/>
      <c r="AP218" s="59"/>
      <c r="AQ218" s="59"/>
    </row>
    <row r="219" ht="12.75" customHeight="1">
      <c r="A219" s="59"/>
      <c r="B219" s="59"/>
      <c r="C219" s="59"/>
      <c r="D219" s="59"/>
      <c r="E219" s="59"/>
      <c r="F219" s="59"/>
      <c r="G219" s="59"/>
      <c r="H219" s="59"/>
      <c r="I219" s="59"/>
      <c r="J219" s="59"/>
      <c r="K219" s="59"/>
      <c r="L219" s="59"/>
      <c r="M219" s="59"/>
      <c r="N219" s="59"/>
      <c r="O219" s="59"/>
      <c r="P219" s="59"/>
      <c r="Q219" s="59"/>
      <c r="R219" s="59"/>
      <c r="S219" s="59"/>
      <c r="T219" s="59"/>
      <c r="U219" s="59"/>
      <c r="V219" s="59"/>
      <c r="W219" s="59"/>
      <c r="X219" s="59"/>
      <c r="Y219" s="59"/>
      <c r="Z219" s="59"/>
      <c r="AA219" s="59"/>
      <c r="AB219" s="59"/>
      <c r="AC219" s="59"/>
      <c r="AD219" s="59"/>
      <c r="AE219" s="59"/>
      <c r="AF219" s="59"/>
      <c r="AG219" s="59"/>
      <c r="AH219" s="59"/>
      <c r="AI219" s="59"/>
      <c r="AJ219" s="59"/>
      <c r="AK219" s="59"/>
      <c r="AL219" s="59"/>
      <c r="AM219" s="59"/>
      <c r="AN219" s="59"/>
      <c r="AO219" s="59"/>
      <c r="AP219" s="59"/>
      <c r="AQ219" s="59"/>
    </row>
    <row r="220" ht="12.75" customHeight="1">
      <c r="A220" s="59"/>
      <c r="B220" s="59"/>
      <c r="C220" s="59"/>
      <c r="D220" s="59"/>
      <c r="E220" s="59"/>
      <c r="F220" s="59"/>
      <c r="G220" s="59"/>
      <c r="H220" s="59"/>
      <c r="I220" s="59"/>
      <c r="J220" s="59"/>
      <c r="K220" s="59"/>
      <c r="L220" s="59"/>
      <c r="M220" s="59"/>
      <c r="N220" s="59"/>
      <c r="O220" s="59"/>
      <c r="P220" s="59"/>
      <c r="Q220" s="59"/>
      <c r="R220" s="59"/>
      <c r="S220" s="59"/>
      <c r="T220" s="59"/>
      <c r="U220" s="59"/>
      <c r="V220" s="59"/>
      <c r="W220" s="59"/>
      <c r="X220" s="59"/>
      <c r="Y220" s="59"/>
      <c r="Z220" s="59"/>
      <c r="AA220" s="59"/>
      <c r="AB220" s="59"/>
      <c r="AC220" s="59"/>
      <c r="AD220" s="59"/>
      <c r="AE220" s="59"/>
      <c r="AF220" s="59"/>
      <c r="AG220" s="59"/>
      <c r="AH220" s="59"/>
      <c r="AI220" s="59"/>
      <c r="AJ220" s="59"/>
      <c r="AK220" s="59"/>
      <c r="AL220" s="59"/>
      <c r="AM220" s="59"/>
      <c r="AN220" s="59"/>
      <c r="AO220" s="59"/>
      <c r="AP220" s="59"/>
      <c r="AQ220" s="59"/>
    </row>
    <row r="221" ht="12.75" customHeight="1">
      <c r="A221" s="59"/>
      <c r="B221" s="59"/>
      <c r="C221" s="59"/>
      <c r="D221" s="59"/>
      <c r="E221" s="59"/>
      <c r="F221" s="59"/>
      <c r="G221" s="59"/>
      <c r="H221" s="59"/>
      <c r="I221" s="59"/>
      <c r="J221" s="59"/>
      <c r="K221" s="59"/>
      <c r="L221" s="59"/>
      <c r="M221" s="59"/>
      <c r="N221" s="59"/>
      <c r="O221" s="59"/>
      <c r="P221" s="59"/>
      <c r="Q221" s="59"/>
      <c r="R221" s="59"/>
      <c r="S221" s="59"/>
      <c r="T221" s="59"/>
      <c r="U221" s="59"/>
      <c r="V221" s="59"/>
      <c r="W221" s="59"/>
      <c r="X221" s="59"/>
      <c r="Y221" s="59"/>
      <c r="Z221" s="59"/>
      <c r="AA221" s="59"/>
      <c r="AB221" s="59"/>
      <c r="AC221" s="59"/>
      <c r="AD221" s="59"/>
      <c r="AE221" s="59"/>
      <c r="AF221" s="59"/>
      <c r="AG221" s="59"/>
      <c r="AH221" s="59"/>
      <c r="AI221" s="59"/>
      <c r="AJ221" s="59"/>
      <c r="AK221" s="59"/>
      <c r="AL221" s="59"/>
      <c r="AM221" s="59"/>
      <c r="AN221" s="59"/>
      <c r="AO221" s="59"/>
      <c r="AP221" s="59"/>
      <c r="AQ221" s="59"/>
    </row>
    <row r="222" ht="12.75" customHeight="1">
      <c r="A222" s="59"/>
      <c r="B222" s="59"/>
      <c r="C222" s="59"/>
      <c r="D222" s="59"/>
      <c r="E222" s="59"/>
      <c r="F222" s="59"/>
      <c r="G222" s="59"/>
      <c r="H222" s="59"/>
      <c r="I222" s="59"/>
      <c r="J222" s="59"/>
      <c r="K222" s="59"/>
      <c r="L222" s="59"/>
      <c r="M222" s="59"/>
      <c r="N222" s="59"/>
      <c r="O222" s="59"/>
      <c r="P222" s="59"/>
      <c r="Q222" s="59"/>
      <c r="R222" s="59"/>
      <c r="S222" s="59"/>
      <c r="T222" s="59"/>
      <c r="U222" s="59"/>
      <c r="V222" s="59"/>
      <c r="W222" s="59"/>
      <c r="X222" s="59"/>
      <c r="Y222" s="59"/>
      <c r="Z222" s="59"/>
      <c r="AA222" s="59"/>
      <c r="AB222" s="59"/>
      <c r="AC222" s="59"/>
      <c r="AD222" s="59"/>
      <c r="AE222" s="59"/>
      <c r="AF222" s="59"/>
      <c r="AG222" s="59"/>
      <c r="AH222" s="59"/>
      <c r="AI222" s="59"/>
      <c r="AJ222" s="59"/>
      <c r="AK222" s="59"/>
      <c r="AL222" s="59"/>
      <c r="AM222" s="59"/>
      <c r="AN222" s="59"/>
      <c r="AO222" s="59"/>
      <c r="AP222" s="59"/>
      <c r="AQ222" s="59"/>
    </row>
    <row r="223" ht="12.75" customHeight="1">
      <c r="A223" s="59"/>
      <c r="B223" s="59"/>
      <c r="C223" s="59"/>
      <c r="D223" s="59"/>
      <c r="E223" s="59"/>
      <c r="F223" s="59"/>
      <c r="G223" s="59"/>
      <c r="H223" s="59"/>
      <c r="I223" s="59"/>
      <c r="J223" s="59"/>
      <c r="K223" s="59"/>
      <c r="L223" s="59"/>
      <c r="M223" s="59"/>
      <c r="N223" s="59"/>
      <c r="O223" s="59"/>
      <c r="P223" s="59"/>
      <c r="Q223" s="59"/>
      <c r="R223" s="59"/>
      <c r="S223" s="59"/>
      <c r="T223" s="59"/>
      <c r="U223" s="59"/>
      <c r="V223" s="59"/>
      <c r="W223" s="59"/>
      <c r="X223" s="59"/>
      <c r="Y223" s="59"/>
      <c r="Z223" s="59"/>
      <c r="AA223" s="59"/>
      <c r="AB223" s="59"/>
      <c r="AC223" s="59"/>
      <c r="AD223" s="59"/>
      <c r="AE223" s="59"/>
      <c r="AF223" s="59"/>
      <c r="AG223" s="59"/>
      <c r="AH223" s="59"/>
      <c r="AI223" s="59"/>
      <c r="AJ223" s="59"/>
      <c r="AK223" s="59"/>
      <c r="AL223" s="59"/>
      <c r="AM223" s="59"/>
      <c r="AN223" s="59"/>
      <c r="AO223" s="59"/>
      <c r="AP223" s="59"/>
      <c r="AQ223" s="59"/>
    </row>
    <row r="224" ht="12.75" customHeight="1">
      <c r="A224" s="59"/>
      <c r="B224" s="59"/>
      <c r="C224" s="59"/>
      <c r="D224" s="59"/>
      <c r="E224" s="59"/>
      <c r="F224" s="59"/>
      <c r="G224" s="59"/>
      <c r="H224" s="59"/>
      <c r="I224" s="59"/>
      <c r="J224" s="59"/>
      <c r="K224" s="59"/>
      <c r="L224" s="59"/>
      <c r="M224" s="59"/>
      <c r="N224" s="59"/>
      <c r="O224" s="59"/>
      <c r="P224" s="59"/>
      <c r="Q224" s="59"/>
      <c r="R224" s="59"/>
      <c r="S224" s="59"/>
      <c r="T224" s="59"/>
      <c r="U224" s="59"/>
      <c r="V224" s="59"/>
      <c r="W224" s="59"/>
      <c r="X224" s="59"/>
      <c r="Y224" s="59"/>
      <c r="Z224" s="59"/>
      <c r="AA224" s="59"/>
      <c r="AB224" s="59"/>
      <c r="AC224" s="59"/>
      <c r="AD224" s="59"/>
      <c r="AE224" s="59"/>
      <c r="AF224" s="59"/>
      <c r="AG224" s="59"/>
      <c r="AH224" s="59"/>
      <c r="AI224" s="59"/>
      <c r="AJ224" s="59"/>
      <c r="AK224" s="59"/>
      <c r="AL224" s="59"/>
      <c r="AM224" s="59"/>
      <c r="AN224" s="59"/>
      <c r="AO224" s="59"/>
      <c r="AP224" s="59"/>
      <c r="AQ224" s="59"/>
    </row>
    <row r="225" ht="12.75" customHeight="1">
      <c r="A225" s="59"/>
      <c r="B225" s="59"/>
      <c r="C225" s="59"/>
      <c r="D225" s="59"/>
      <c r="E225" s="59"/>
      <c r="F225" s="59"/>
      <c r="G225" s="59"/>
      <c r="H225" s="59"/>
      <c r="I225" s="59"/>
      <c r="J225" s="59"/>
      <c r="K225" s="59"/>
      <c r="L225" s="59"/>
      <c r="M225" s="59"/>
      <c r="N225" s="59"/>
      <c r="O225" s="59"/>
      <c r="P225" s="59"/>
      <c r="Q225" s="59"/>
      <c r="R225" s="59"/>
      <c r="S225" s="59"/>
      <c r="T225" s="59"/>
      <c r="U225" s="59"/>
      <c r="V225" s="59"/>
      <c r="W225" s="59"/>
      <c r="X225" s="59"/>
      <c r="Y225" s="59"/>
      <c r="Z225" s="59"/>
      <c r="AA225" s="59"/>
      <c r="AB225" s="59"/>
      <c r="AC225" s="59"/>
      <c r="AD225" s="59"/>
      <c r="AE225" s="59"/>
      <c r="AF225" s="59"/>
      <c r="AG225" s="59"/>
      <c r="AH225" s="59"/>
      <c r="AI225" s="59"/>
      <c r="AJ225" s="59"/>
      <c r="AK225" s="59"/>
      <c r="AL225" s="59"/>
      <c r="AM225" s="59"/>
      <c r="AN225" s="59"/>
      <c r="AO225" s="59"/>
      <c r="AP225" s="59"/>
      <c r="AQ225" s="59"/>
    </row>
    <row r="226" ht="12.75" customHeight="1">
      <c r="A226" s="59"/>
      <c r="B226" s="59"/>
      <c r="C226" s="59"/>
      <c r="D226" s="59"/>
      <c r="E226" s="59"/>
      <c r="F226" s="59"/>
      <c r="G226" s="59"/>
      <c r="H226" s="59"/>
      <c r="I226" s="59"/>
      <c r="J226" s="59"/>
      <c r="K226" s="59"/>
      <c r="L226" s="59"/>
      <c r="M226" s="59"/>
      <c r="N226" s="59"/>
      <c r="O226" s="59"/>
      <c r="P226" s="59"/>
      <c r="Q226" s="59"/>
      <c r="R226" s="59"/>
      <c r="S226" s="59"/>
      <c r="T226" s="59"/>
      <c r="U226" s="59"/>
      <c r="V226" s="59"/>
      <c r="W226" s="59"/>
      <c r="X226" s="59"/>
      <c r="Y226" s="59"/>
      <c r="Z226" s="59"/>
      <c r="AA226" s="59"/>
      <c r="AB226" s="59"/>
      <c r="AC226" s="59"/>
      <c r="AD226" s="59"/>
      <c r="AE226" s="59"/>
      <c r="AF226" s="59"/>
      <c r="AG226" s="59"/>
      <c r="AH226" s="59"/>
      <c r="AI226" s="59"/>
      <c r="AJ226" s="59"/>
      <c r="AK226" s="59"/>
      <c r="AL226" s="59"/>
      <c r="AM226" s="59"/>
      <c r="AN226" s="59"/>
      <c r="AO226" s="59"/>
      <c r="AP226" s="59"/>
      <c r="AQ226" s="59"/>
    </row>
    <row r="227" ht="12.75" customHeight="1">
      <c r="A227" s="59"/>
      <c r="B227" s="59"/>
      <c r="C227" s="59"/>
      <c r="D227" s="59"/>
      <c r="E227" s="59"/>
      <c r="F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59"/>
      <c r="AD227" s="59"/>
      <c r="AE227" s="59"/>
      <c r="AF227" s="59"/>
      <c r="AG227" s="59"/>
      <c r="AH227" s="59"/>
      <c r="AI227" s="59"/>
      <c r="AJ227" s="59"/>
      <c r="AK227" s="59"/>
      <c r="AL227" s="59"/>
      <c r="AM227" s="59"/>
      <c r="AN227" s="59"/>
      <c r="AO227" s="59"/>
      <c r="AP227" s="59"/>
      <c r="AQ227" s="59"/>
    </row>
    <row r="228" ht="12.75" customHeight="1">
      <c r="A228" s="59"/>
      <c r="B228" s="59"/>
      <c r="C228" s="59"/>
      <c r="D228" s="59"/>
      <c r="E228" s="59"/>
      <c r="F228" s="59"/>
      <c r="G228" s="59"/>
      <c r="H228" s="59"/>
      <c r="I228" s="59"/>
      <c r="J228" s="59"/>
      <c r="K228" s="59"/>
      <c r="L228" s="59"/>
      <c r="M228" s="59"/>
      <c r="N228" s="59"/>
      <c r="O228" s="59"/>
      <c r="P228" s="59"/>
      <c r="Q228" s="59"/>
      <c r="R228" s="59"/>
      <c r="S228" s="59"/>
      <c r="T228" s="59"/>
      <c r="U228" s="59"/>
      <c r="V228" s="59"/>
      <c r="W228" s="59"/>
      <c r="X228" s="59"/>
      <c r="Y228" s="59"/>
      <c r="Z228" s="59"/>
      <c r="AA228" s="59"/>
      <c r="AB228" s="59"/>
      <c r="AC228" s="59"/>
      <c r="AD228" s="59"/>
      <c r="AE228" s="59"/>
      <c r="AF228" s="59"/>
      <c r="AG228" s="59"/>
      <c r="AH228" s="59"/>
      <c r="AI228" s="59"/>
      <c r="AJ228" s="59"/>
      <c r="AK228" s="59"/>
      <c r="AL228" s="59"/>
      <c r="AM228" s="59"/>
      <c r="AN228" s="59"/>
      <c r="AO228" s="59"/>
      <c r="AP228" s="59"/>
      <c r="AQ228" s="59"/>
    </row>
    <row r="229" ht="12.75" customHeight="1">
      <c r="A229" s="59"/>
      <c r="B229" s="59"/>
      <c r="C229" s="59"/>
      <c r="D229" s="59"/>
      <c r="E229" s="59"/>
      <c r="F229" s="59"/>
      <c r="G229" s="59"/>
      <c r="H229" s="59"/>
      <c r="I229" s="59"/>
      <c r="J229" s="59"/>
      <c r="K229" s="59"/>
      <c r="L229" s="59"/>
      <c r="M229" s="59"/>
      <c r="N229" s="59"/>
      <c r="O229" s="59"/>
      <c r="P229" s="59"/>
      <c r="Q229" s="59"/>
      <c r="R229" s="59"/>
      <c r="S229" s="59"/>
      <c r="T229" s="59"/>
      <c r="U229" s="59"/>
      <c r="V229" s="59"/>
      <c r="W229" s="59"/>
      <c r="X229" s="59"/>
      <c r="Y229" s="59"/>
      <c r="Z229" s="59"/>
      <c r="AA229" s="59"/>
      <c r="AB229" s="59"/>
      <c r="AC229" s="59"/>
      <c r="AD229" s="59"/>
      <c r="AE229" s="59"/>
      <c r="AF229" s="59"/>
      <c r="AG229" s="59"/>
      <c r="AH229" s="59"/>
      <c r="AI229" s="59"/>
      <c r="AJ229" s="59"/>
      <c r="AK229" s="59"/>
      <c r="AL229" s="59"/>
      <c r="AM229" s="59"/>
      <c r="AN229" s="59"/>
      <c r="AO229" s="59"/>
      <c r="AP229" s="59"/>
      <c r="AQ229" s="59"/>
    </row>
    <row r="230" ht="12.75" customHeight="1">
      <c r="A230" s="59"/>
      <c r="B230" s="59"/>
      <c r="C230" s="59"/>
      <c r="D230" s="59"/>
      <c r="E230" s="59"/>
      <c r="F230" s="59"/>
      <c r="G230" s="59"/>
      <c r="H230" s="59"/>
      <c r="I230" s="59"/>
      <c r="J230" s="59"/>
      <c r="K230" s="59"/>
      <c r="L230" s="59"/>
      <c r="M230" s="59"/>
      <c r="N230" s="59"/>
      <c r="O230" s="59"/>
      <c r="P230" s="59"/>
      <c r="Q230" s="59"/>
      <c r="R230" s="59"/>
      <c r="S230" s="59"/>
      <c r="T230" s="59"/>
      <c r="U230" s="59"/>
      <c r="V230" s="59"/>
      <c r="W230" s="59"/>
      <c r="X230" s="59"/>
      <c r="Y230" s="59"/>
      <c r="Z230" s="59"/>
      <c r="AA230" s="59"/>
      <c r="AB230" s="59"/>
      <c r="AC230" s="59"/>
      <c r="AD230" s="59"/>
      <c r="AE230" s="59"/>
      <c r="AF230" s="59"/>
      <c r="AG230" s="59"/>
      <c r="AH230" s="59"/>
      <c r="AI230" s="59"/>
      <c r="AJ230" s="59"/>
      <c r="AK230" s="59"/>
      <c r="AL230" s="59"/>
      <c r="AM230" s="59"/>
      <c r="AN230" s="59"/>
      <c r="AO230" s="59"/>
      <c r="AP230" s="59"/>
      <c r="AQ230" s="59"/>
    </row>
    <row r="231" ht="12.75" customHeight="1">
      <c r="A231" s="59"/>
      <c r="B231" s="59"/>
      <c r="C231" s="59"/>
      <c r="D231" s="59"/>
      <c r="E231" s="59"/>
      <c r="F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c r="AD231" s="59"/>
      <c r="AE231" s="59"/>
      <c r="AF231" s="59"/>
      <c r="AG231" s="59"/>
      <c r="AH231" s="59"/>
      <c r="AI231" s="59"/>
      <c r="AJ231" s="59"/>
      <c r="AK231" s="59"/>
      <c r="AL231" s="59"/>
      <c r="AM231" s="59"/>
      <c r="AN231" s="59"/>
      <c r="AO231" s="59"/>
      <c r="AP231" s="59"/>
      <c r="AQ231" s="59"/>
    </row>
    <row r="232" ht="12.75" customHeight="1">
      <c r="A232" s="59"/>
      <c r="B232" s="59"/>
      <c r="C232" s="59"/>
      <c r="D232" s="59"/>
      <c r="E232" s="59"/>
      <c r="F232" s="59"/>
      <c r="G232" s="59"/>
      <c r="H232" s="59"/>
      <c r="I232" s="59"/>
      <c r="J232" s="59"/>
      <c r="K232" s="59"/>
      <c r="L232" s="59"/>
      <c r="M232" s="59"/>
      <c r="N232" s="59"/>
      <c r="O232" s="59"/>
      <c r="P232" s="59"/>
      <c r="Q232" s="59"/>
      <c r="R232" s="59"/>
      <c r="S232" s="59"/>
      <c r="T232" s="59"/>
      <c r="U232" s="59"/>
      <c r="V232" s="59"/>
      <c r="W232" s="59"/>
      <c r="X232" s="59"/>
      <c r="Y232" s="59"/>
      <c r="Z232" s="59"/>
      <c r="AA232" s="59"/>
      <c r="AB232" s="59"/>
      <c r="AC232" s="59"/>
      <c r="AD232" s="59"/>
      <c r="AE232" s="59"/>
      <c r="AF232" s="59"/>
      <c r="AG232" s="59"/>
      <c r="AH232" s="59"/>
      <c r="AI232" s="59"/>
      <c r="AJ232" s="59"/>
      <c r="AK232" s="59"/>
      <c r="AL232" s="59"/>
      <c r="AM232" s="59"/>
      <c r="AN232" s="59"/>
      <c r="AO232" s="59"/>
      <c r="AP232" s="59"/>
      <c r="AQ232" s="59"/>
    </row>
    <row r="233" ht="12.75" customHeight="1">
      <c r="A233" s="59"/>
      <c r="B233" s="59"/>
      <c r="C233" s="59"/>
      <c r="D233" s="59"/>
      <c r="E233" s="59"/>
      <c r="F233" s="59"/>
      <c r="G233" s="59"/>
      <c r="H233" s="59"/>
      <c r="I233" s="59"/>
      <c r="J233" s="59"/>
      <c r="K233" s="59"/>
      <c r="L233" s="59"/>
      <c r="M233" s="59"/>
      <c r="N233" s="59"/>
      <c r="O233" s="59"/>
      <c r="P233" s="59"/>
      <c r="Q233" s="59"/>
      <c r="R233" s="59"/>
      <c r="S233" s="59"/>
      <c r="T233" s="59"/>
      <c r="U233" s="59"/>
      <c r="V233" s="59"/>
      <c r="W233" s="59"/>
      <c r="X233" s="59"/>
      <c r="Y233" s="59"/>
      <c r="Z233" s="59"/>
      <c r="AA233" s="59"/>
      <c r="AB233" s="59"/>
      <c r="AC233" s="59"/>
      <c r="AD233" s="59"/>
      <c r="AE233" s="59"/>
      <c r="AF233" s="59"/>
      <c r="AG233" s="59"/>
      <c r="AH233" s="59"/>
      <c r="AI233" s="59"/>
      <c r="AJ233" s="59"/>
      <c r="AK233" s="59"/>
      <c r="AL233" s="59"/>
      <c r="AM233" s="59"/>
      <c r="AN233" s="59"/>
      <c r="AO233" s="59"/>
      <c r="AP233" s="59"/>
      <c r="AQ233" s="59"/>
    </row>
    <row r="234" ht="12.75" customHeight="1">
      <c r="A234" s="59"/>
      <c r="B234" s="59"/>
      <c r="C234" s="59"/>
      <c r="D234" s="59"/>
      <c r="E234" s="59"/>
      <c r="F234" s="59"/>
      <c r="G234" s="59"/>
      <c r="H234" s="59"/>
      <c r="I234" s="59"/>
      <c r="J234" s="59"/>
      <c r="K234" s="59"/>
      <c r="L234" s="59"/>
      <c r="M234" s="59"/>
      <c r="N234" s="59"/>
      <c r="O234" s="59"/>
      <c r="P234" s="59"/>
      <c r="Q234" s="59"/>
      <c r="R234" s="59"/>
      <c r="S234" s="59"/>
      <c r="T234" s="59"/>
      <c r="U234" s="59"/>
      <c r="V234" s="59"/>
      <c r="W234" s="59"/>
      <c r="X234" s="59"/>
      <c r="Y234" s="59"/>
      <c r="Z234" s="59"/>
      <c r="AA234" s="59"/>
      <c r="AB234" s="59"/>
      <c r="AC234" s="59"/>
      <c r="AD234" s="59"/>
      <c r="AE234" s="59"/>
      <c r="AF234" s="59"/>
      <c r="AG234" s="59"/>
      <c r="AH234" s="59"/>
      <c r="AI234" s="59"/>
      <c r="AJ234" s="59"/>
      <c r="AK234" s="59"/>
      <c r="AL234" s="59"/>
      <c r="AM234" s="59"/>
      <c r="AN234" s="59"/>
      <c r="AO234" s="59"/>
      <c r="AP234" s="59"/>
      <c r="AQ234" s="59"/>
    </row>
    <row r="235" ht="12.75" customHeight="1">
      <c r="A235" s="59"/>
      <c r="B235" s="59"/>
      <c r="C235" s="59"/>
      <c r="D235" s="59"/>
      <c r="E235" s="59"/>
      <c r="F235" s="59"/>
      <c r="G235" s="59"/>
      <c r="H235" s="59"/>
      <c r="I235" s="59"/>
      <c r="J235" s="59"/>
      <c r="K235" s="59"/>
      <c r="L235" s="59"/>
      <c r="M235" s="59"/>
      <c r="N235" s="59"/>
      <c r="O235" s="59"/>
      <c r="P235" s="59"/>
      <c r="Q235" s="59"/>
      <c r="R235" s="59"/>
      <c r="S235" s="59"/>
      <c r="T235" s="59"/>
      <c r="U235" s="59"/>
      <c r="V235" s="59"/>
      <c r="W235" s="59"/>
      <c r="X235" s="59"/>
      <c r="Y235" s="59"/>
      <c r="Z235" s="59"/>
      <c r="AA235" s="59"/>
      <c r="AB235" s="59"/>
      <c r="AC235" s="59"/>
      <c r="AD235" s="59"/>
      <c r="AE235" s="59"/>
      <c r="AF235" s="59"/>
      <c r="AG235" s="59"/>
      <c r="AH235" s="59"/>
      <c r="AI235" s="59"/>
      <c r="AJ235" s="59"/>
      <c r="AK235" s="59"/>
      <c r="AL235" s="59"/>
      <c r="AM235" s="59"/>
      <c r="AN235" s="59"/>
      <c r="AO235" s="59"/>
      <c r="AP235" s="59"/>
      <c r="AQ235" s="59"/>
    </row>
    <row r="236" ht="12.75" customHeight="1">
      <c r="A236" s="59"/>
      <c r="B236" s="59"/>
      <c r="C236" s="59"/>
      <c r="D236" s="59"/>
      <c r="E236" s="59"/>
      <c r="F236" s="59"/>
      <c r="G236" s="59"/>
      <c r="H236" s="59"/>
      <c r="I236" s="59"/>
      <c r="J236" s="59"/>
      <c r="K236" s="59"/>
      <c r="L236" s="59"/>
      <c r="M236" s="59"/>
      <c r="N236" s="59"/>
      <c r="O236" s="59"/>
      <c r="P236" s="59"/>
      <c r="Q236" s="59"/>
      <c r="R236" s="59"/>
      <c r="S236" s="59"/>
      <c r="T236" s="59"/>
      <c r="U236" s="59"/>
      <c r="V236" s="59"/>
      <c r="W236" s="59"/>
      <c r="X236" s="59"/>
      <c r="Y236" s="59"/>
      <c r="Z236" s="59"/>
      <c r="AA236" s="59"/>
      <c r="AB236" s="59"/>
      <c r="AC236" s="59"/>
      <c r="AD236" s="59"/>
      <c r="AE236" s="59"/>
      <c r="AF236" s="59"/>
      <c r="AG236" s="59"/>
      <c r="AH236" s="59"/>
      <c r="AI236" s="59"/>
      <c r="AJ236" s="59"/>
      <c r="AK236" s="59"/>
      <c r="AL236" s="59"/>
      <c r="AM236" s="59"/>
      <c r="AN236" s="59"/>
      <c r="AO236" s="59"/>
      <c r="AP236" s="59"/>
      <c r="AQ236" s="59"/>
    </row>
    <row r="237" ht="12.75" customHeight="1">
      <c r="A237" s="59"/>
      <c r="B237" s="59"/>
      <c r="C237" s="59"/>
      <c r="D237" s="59"/>
      <c r="E237" s="59"/>
      <c r="F237" s="59"/>
      <c r="G237" s="59"/>
      <c r="H237" s="59"/>
      <c r="I237" s="59"/>
      <c r="J237" s="59"/>
      <c r="K237" s="59"/>
      <c r="L237" s="59"/>
      <c r="M237" s="59"/>
      <c r="N237" s="59"/>
      <c r="O237" s="59"/>
      <c r="P237" s="59"/>
      <c r="Q237" s="59"/>
      <c r="R237" s="59"/>
      <c r="S237" s="59"/>
      <c r="T237" s="59"/>
      <c r="U237" s="59"/>
      <c r="V237" s="59"/>
      <c r="W237" s="59"/>
      <c r="X237" s="59"/>
      <c r="Y237" s="59"/>
      <c r="Z237" s="59"/>
      <c r="AA237" s="59"/>
      <c r="AB237" s="59"/>
      <c r="AC237" s="59"/>
      <c r="AD237" s="59"/>
      <c r="AE237" s="59"/>
      <c r="AF237" s="59"/>
      <c r="AG237" s="59"/>
      <c r="AH237" s="59"/>
      <c r="AI237" s="59"/>
      <c r="AJ237" s="59"/>
      <c r="AK237" s="59"/>
      <c r="AL237" s="59"/>
      <c r="AM237" s="59"/>
      <c r="AN237" s="59"/>
      <c r="AO237" s="59"/>
      <c r="AP237" s="59"/>
      <c r="AQ237" s="59"/>
    </row>
    <row r="238" ht="12.75" customHeight="1">
      <c r="A238" s="59"/>
      <c r="B238" s="59"/>
      <c r="C238" s="59"/>
      <c r="D238" s="59"/>
      <c r="E238" s="59"/>
      <c r="F238" s="59"/>
      <c r="G238" s="59"/>
      <c r="H238" s="59"/>
      <c r="I238" s="59"/>
      <c r="J238" s="59"/>
      <c r="K238" s="59"/>
      <c r="L238" s="59"/>
      <c r="M238" s="59"/>
      <c r="N238" s="59"/>
      <c r="O238" s="59"/>
      <c r="P238" s="59"/>
      <c r="Q238" s="59"/>
      <c r="R238" s="59"/>
      <c r="S238" s="59"/>
      <c r="T238" s="59"/>
      <c r="U238" s="59"/>
      <c r="V238" s="59"/>
      <c r="W238" s="59"/>
      <c r="X238" s="59"/>
      <c r="Y238" s="59"/>
      <c r="Z238" s="59"/>
      <c r="AA238" s="59"/>
      <c r="AB238" s="59"/>
      <c r="AC238" s="59"/>
      <c r="AD238" s="59"/>
      <c r="AE238" s="59"/>
      <c r="AF238" s="59"/>
      <c r="AG238" s="59"/>
      <c r="AH238" s="59"/>
      <c r="AI238" s="59"/>
      <c r="AJ238" s="59"/>
      <c r="AK238" s="59"/>
      <c r="AL238" s="59"/>
      <c r="AM238" s="59"/>
      <c r="AN238" s="59"/>
      <c r="AO238" s="59"/>
      <c r="AP238" s="59"/>
      <c r="AQ238" s="59"/>
    </row>
    <row r="239" ht="12.75" customHeight="1">
      <c r="A239" s="59"/>
      <c r="B239" s="59"/>
      <c r="C239" s="59"/>
      <c r="D239" s="59"/>
      <c r="E239" s="59"/>
      <c r="F239" s="59"/>
      <c r="G239" s="59"/>
      <c r="H239" s="59"/>
      <c r="I239" s="59"/>
      <c r="J239" s="59"/>
      <c r="K239" s="59"/>
      <c r="L239" s="59"/>
      <c r="M239" s="59"/>
      <c r="N239" s="59"/>
      <c r="O239" s="59"/>
      <c r="P239" s="59"/>
      <c r="Q239" s="59"/>
      <c r="R239" s="59"/>
      <c r="S239" s="59"/>
      <c r="T239" s="59"/>
      <c r="U239" s="59"/>
      <c r="V239" s="59"/>
      <c r="W239" s="59"/>
      <c r="X239" s="59"/>
      <c r="Y239" s="59"/>
      <c r="Z239" s="59"/>
      <c r="AA239" s="59"/>
      <c r="AB239" s="59"/>
      <c r="AC239" s="59"/>
      <c r="AD239" s="59"/>
      <c r="AE239" s="59"/>
      <c r="AF239" s="59"/>
      <c r="AG239" s="59"/>
      <c r="AH239" s="59"/>
      <c r="AI239" s="59"/>
      <c r="AJ239" s="59"/>
      <c r="AK239" s="59"/>
      <c r="AL239" s="59"/>
      <c r="AM239" s="59"/>
      <c r="AN239" s="59"/>
      <c r="AO239" s="59"/>
      <c r="AP239" s="59"/>
      <c r="AQ239" s="59"/>
    </row>
    <row r="240" ht="12.75" customHeight="1">
      <c r="A240" s="59"/>
      <c r="B240" s="59"/>
      <c r="C240" s="59"/>
      <c r="D240" s="59"/>
      <c r="E240" s="59"/>
      <c r="F240" s="59"/>
      <c r="G240" s="59"/>
      <c r="H240" s="59"/>
      <c r="I240" s="59"/>
      <c r="J240" s="59"/>
      <c r="K240" s="59"/>
      <c r="L240" s="59"/>
      <c r="M240" s="59"/>
      <c r="N240" s="59"/>
      <c r="O240" s="59"/>
      <c r="P240" s="59"/>
      <c r="Q240" s="59"/>
      <c r="R240" s="59"/>
      <c r="S240" s="59"/>
      <c r="T240" s="59"/>
      <c r="U240" s="59"/>
      <c r="V240" s="59"/>
      <c r="W240" s="59"/>
      <c r="X240" s="59"/>
      <c r="Y240" s="59"/>
      <c r="Z240" s="59"/>
      <c r="AA240" s="59"/>
      <c r="AB240" s="59"/>
      <c r="AC240" s="59"/>
      <c r="AD240" s="59"/>
      <c r="AE240" s="59"/>
      <c r="AF240" s="59"/>
      <c r="AG240" s="59"/>
      <c r="AH240" s="59"/>
      <c r="AI240" s="59"/>
      <c r="AJ240" s="59"/>
      <c r="AK240" s="59"/>
      <c r="AL240" s="59"/>
      <c r="AM240" s="59"/>
      <c r="AN240" s="59"/>
      <c r="AO240" s="59"/>
      <c r="AP240" s="59"/>
      <c r="AQ240" s="59"/>
    </row>
    <row r="241" ht="12.75" customHeight="1">
      <c r="A241" s="59"/>
      <c r="B241" s="59"/>
      <c r="C241" s="59"/>
      <c r="D241" s="59"/>
      <c r="E241" s="59"/>
      <c r="F241" s="59"/>
      <c r="G241" s="59"/>
      <c r="H241" s="59"/>
      <c r="I241" s="59"/>
      <c r="J241" s="59"/>
      <c r="K241" s="59"/>
      <c r="L241" s="59"/>
      <c r="M241" s="59"/>
      <c r="N241" s="59"/>
      <c r="O241" s="59"/>
      <c r="P241" s="59"/>
      <c r="Q241" s="59"/>
      <c r="R241" s="59"/>
      <c r="S241" s="59"/>
      <c r="T241" s="59"/>
      <c r="U241" s="59"/>
      <c r="V241" s="59"/>
      <c r="W241" s="59"/>
      <c r="X241" s="59"/>
      <c r="Y241" s="59"/>
      <c r="Z241" s="59"/>
      <c r="AA241" s="59"/>
      <c r="AB241" s="59"/>
      <c r="AC241" s="59"/>
      <c r="AD241" s="59"/>
      <c r="AE241" s="59"/>
      <c r="AF241" s="59"/>
      <c r="AG241" s="59"/>
      <c r="AH241" s="59"/>
      <c r="AI241" s="59"/>
      <c r="AJ241" s="59"/>
      <c r="AK241" s="59"/>
      <c r="AL241" s="59"/>
      <c r="AM241" s="59"/>
      <c r="AN241" s="59"/>
      <c r="AO241" s="59"/>
      <c r="AP241" s="59"/>
      <c r="AQ241" s="59"/>
    </row>
    <row r="242" ht="12.75" customHeight="1">
      <c r="A242" s="59"/>
      <c r="B242" s="59"/>
      <c r="C242" s="59"/>
      <c r="D242" s="59"/>
      <c r="E242" s="59"/>
      <c r="F242" s="59"/>
      <c r="G242" s="59"/>
      <c r="H242" s="59"/>
      <c r="I242" s="59"/>
      <c r="J242" s="59"/>
      <c r="K242" s="59"/>
      <c r="L242" s="59"/>
      <c r="M242" s="59"/>
      <c r="N242" s="59"/>
      <c r="O242" s="59"/>
      <c r="P242" s="59"/>
      <c r="Q242" s="59"/>
      <c r="R242" s="59"/>
      <c r="S242" s="59"/>
      <c r="T242" s="59"/>
      <c r="U242" s="59"/>
      <c r="V242" s="59"/>
      <c r="W242" s="59"/>
      <c r="X242" s="59"/>
      <c r="Y242" s="59"/>
      <c r="Z242" s="59"/>
      <c r="AA242" s="59"/>
      <c r="AB242" s="59"/>
      <c r="AC242" s="59"/>
      <c r="AD242" s="59"/>
      <c r="AE242" s="59"/>
      <c r="AF242" s="59"/>
      <c r="AG242" s="59"/>
      <c r="AH242" s="59"/>
      <c r="AI242" s="59"/>
      <c r="AJ242" s="59"/>
      <c r="AK242" s="59"/>
      <c r="AL242" s="59"/>
      <c r="AM242" s="59"/>
      <c r="AN242" s="59"/>
      <c r="AO242" s="59"/>
      <c r="AP242" s="59"/>
      <c r="AQ242" s="59"/>
    </row>
    <row r="243" ht="12.75" customHeight="1">
      <c r="A243" s="59"/>
      <c r="B243" s="59"/>
      <c r="C243" s="59"/>
      <c r="D243" s="59"/>
      <c r="E243" s="59"/>
      <c r="F243" s="59"/>
      <c r="G243" s="59"/>
      <c r="H243" s="59"/>
      <c r="I243" s="59"/>
      <c r="J243" s="59"/>
      <c r="K243" s="59"/>
      <c r="L243" s="59"/>
      <c r="M243" s="59"/>
      <c r="N243" s="59"/>
      <c r="O243" s="59"/>
      <c r="P243" s="59"/>
      <c r="Q243" s="59"/>
      <c r="R243" s="59"/>
      <c r="S243" s="59"/>
      <c r="T243" s="59"/>
      <c r="U243" s="59"/>
      <c r="V243" s="59"/>
      <c r="W243" s="59"/>
      <c r="X243" s="59"/>
      <c r="Y243" s="59"/>
      <c r="Z243" s="59"/>
      <c r="AA243" s="59"/>
      <c r="AB243" s="59"/>
      <c r="AC243" s="59"/>
      <c r="AD243" s="59"/>
      <c r="AE243" s="59"/>
      <c r="AF243" s="59"/>
      <c r="AG243" s="59"/>
      <c r="AH243" s="59"/>
      <c r="AI243" s="59"/>
      <c r="AJ243" s="59"/>
      <c r="AK243" s="59"/>
      <c r="AL243" s="59"/>
      <c r="AM243" s="59"/>
      <c r="AN243" s="59"/>
      <c r="AO243" s="59"/>
      <c r="AP243" s="59"/>
      <c r="AQ243" s="59"/>
    </row>
    <row r="244" ht="12.75" customHeight="1">
      <c r="A244" s="59"/>
      <c r="B244" s="59"/>
      <c r="C244" s="59"/>
      <c r="D244" s="59"/>
      <c r="E244" s="59"/>
      <c r="F244" s="59"/>
      <c r="G244" s="59"/>
      <c r="H244" s="59"/>
      <c r="I244" s="59"/>
      <c r="J244" s="59"/>
      <c r="K244" s="59"/>
      <c r="L244" s="59"/>
      <c r="M244" s="59"/>
      <c r="N244" s="59"/>
      <c r="O244" s="59"/>
      <c r="P244" s="59"/>
      <c r="Q244" s="59"/>
      <c r="R244" s="59"/>
      <c r="S244" s="59"/>
      <c r="T244" s="59"/>
      <c r="U244" s="59"/>
      <c r="V244" s="59"/>
      <c r="W244" s="59"/>
      <c r="X244" s="59"/>
      <c r="Y244" s="59"/>
      <c r="Z244" s="59"/>
      <c r="AA244" s="59"/>
      <c r="AB244" s="59"/>
      <c r="AC244" s="59"/>
      <c r="AD244" s="59"/>
      <c r="AE244" s="59"/>
      <c r="AF244" s="59"/>
      <c r="AG244" s="59"/>
      <c r="AH244" s="59"/>
      <c r="AI244" s="59"/>
      <c r="AJ244" s="59"/>
      <c r="AK244" s="59"/>
      <c r="AL244" s="59"/>
      <c r="AM244" s="59"/>
      <c r="AN244" s="59"/>
      <c r="AO244" s="59"/>
      <c r="AP244" s="59"/>
      <c r="AQ244" s="59"/>
    </row>
    <row r="245" ht="12.75" customHeight="1">
      <c r="A245" s="59"/>
      <c r="B245" s="59"/>
      <c r="C245" s="59"/>
      <c r="D245" s="59"/>
      <c r="E245" s="59"/>
      <c r="F245" s="59"/>
      <c r="G245" s="59"/>
      <c r="H245" s="59"/>
      <c r="I245" s="59"/>
      <c r="J245" s="59"/>
      <c r="K245" s="59"/>
      <c r="L245" s="59"/>
      <c r="M245" s="59"/>
      <c r="N245" s="59"/>
      <c r="O245" s="59"/>
      <c r="P245" s="59"/>
      <c r="Q245" s="59"/>
      <c r="R245" s="59"/>
      <c r="S245" s="59"/>
      <c r="T245" s="59"/>
      <c r="U245" s="59"/>
      <c r="V245" s="59"/>
      <c r="W245" s="59"/>
      <c r="X245" s="59"/>
      <c r="Y245" s="59"/>
      <c r="Z245" s="59"/>
      <c r="AA245" s="59"/>
      <c r="AB245" s="59"/>
      <c r="AC245" s="59"/>
      <c r="AD245" s="59"/>
      <c r="AE245" s="59"/>
      <c r="AF245" s="59"/>
      <c r="AG245" s="59"/>
      <c r="AH245" s="59"/>
      <c r="AI245" s="59"/>
      <c r="AJ245" s="59"/>
      <c r="AK245" s="59"/>
      <c r="AL245" s="59"/>
      <c r="AM245" s="59"/>
      <c r="AN245" s="59"/>
      <c r="AO245" s="59"/>
      <c r="AP245" s="59"/>
      <c r="AQ245" s="59"/>
    </row>
    <row r="246" ht="12.75" customHeight="1">
      <c r="A246" s="59"/>
      <c r="B246" s="59"/>
      <c r="C246" s="59"/>
      <c r="D246" s="59"/>
      <c r="E246" s="59"/>
      <c r="F246" s="59"/>
      <c r="G246" s="59"/>
      <c r="H246" s="59"/>
      <c r="I246" s="59"/>
      <c r="J246" s="59"/>
      <c r="K246" s="59"/>
      <c r="L246" s="59"/>
      <c r="M246" s="59"/>
      <c r="N246" s="59"/>
      <c r="O246" s="59"/>
      <c r="P246" s="59"/>
      <c r="Q246" s="59"/>
      <c r="R246" s="59"/>
      <c r="S246" s="59"/>
      <c r="T246" s="59"/>
      <c r="U246" s="59"/>
      <c r="V246" s="59"/>
      <c r="W246" s="59"/>
      <c r="X246" s="59"/>
      <c r="Y246" s="59"/>
      <c r="Z246" s="59"/>
      <c r="AA246" s="59"/>
      <c r="AB246" s="59"/>
      <c r="AC246" s="59"/>
      <c r="AD246" s="59"/>
      <c r="AE246" s="59"/>
      <c r="AF246" s="59"/>
      <c r="AG246" s="59"/>
      <c r="AH246" s="59"/>
      <c r="AI246" s="59"/>
      <c r="AJ246" s="59"/>
      <c r="AK246" s="59"/>
      <c r="AL246" s="59"/>
      <c r="AM246" s="59"/>
      <c r="AN246" s="59"/>
      <c r="AO246" s="59"/>
      <c r="AP246" s="59"/>
      <c r="AQ246" s="59"/>
    </row>
    <row r="247" ht="12.75" customHeight="1">
      <c r="A247" s="59"/>
      <c r="B247" s="59"/>
      <c r="C247" s="59"/>
      <c r="D247" s="59"/>
      <c r="E247" s="59"/>
      <c r="F247" s="59"/>
      <c r="G247" s="59"/>
      <c r="H247" s="59"/>
      <c r="I247" s="59"/>
      <c r="J247" s="59"/>
      <c r="K247" s="59"/>
      <c r="L247" s="59"/>
      <c r="M247" s="59"/>
      <c r="N247" s="59"/>
      <c r="O247" s="59"/>
      <c r="P247" s="59"/>
      <c r="Q247" s="59"/>
      <c r="R247" s="59"/>
      <c r="S247" s="59"/>
      <c r="T247" s="59"/>
      <c r="U247" s="59"/>
      <c r="V247" s="59"/>
      <c r="W247" s="59"/>
      <c r="X247" s="59"/>
      <c r="Y247" s="59"/>
      <c r="Z247" s="59"/>
      <c r="AA247" s="59"/>
      <c r="AB247" s="59"/>
      <c r="AC247" s="59"/>
      <c r="AD247" s="59"/>
      <c r="AE247" s="59"/>
      <c r="AF247" s="59"/>
      <c r="AG247" s="59"/>
      <c r="AH247" s="59"/>
      <c r="AI247" s="59"/>
      <c r="AJ247" s="59"/>
      <c r="AK247" s="59"/>
      <c r="AL247" s="59"/>
      <c r="AM247" s="59"/>
      <c r="AN247" s="59"/>
      <c r="AO247" s="59"/>
      <c r="AP247" s="59"/>
      <c r="AQ247" s="59"/>
    </row>
    <row r="248" ht="12.75" customHeight="1">
      <c r="A248" s="59"/>
      <c r="B248" s="59"/>
      <c r="C248" s="59"/>
      <c r="D248" s="59"/>
      <c r="E248" s="59"/>
      <c r="F248" s="59"/>
      <c r="G248" s="59"/>
      <c r="H248" s="59"/>
      <c r="I248" s="59"/>
      <c r="J248" s="59"/>
      <c r="K248" s="59"/>
      <c r="L248" s="59"/>
      <c r="M248" s="59"/>
      <c r="N248" s="59"/>
      <c r="O248" s="59"/>
      <c r="P248" s="59"/>
      <c r="Q248" s="59"/>
      <c r="R248" s="59"/>
      <c r="S248" s="59"/>
      <c r="T248" s="59"/>
      <c r="U248" s="59"/>
      <c r="V248" s="59"/>
      <c r="W248" s="59"/>
      <c r="X248" s="59"/>
      <c r="Y248" s="59"/>
      <c r="Z248" s="59"/>
      <c r="AA248" s="59"/>
      <c r="AB248" s="59"/>
      <c r="AC248" s="59"/>
      <c r="AD248" s="59"/>
      <c r="AE248" s="59"/>
      <c r="AF248" s="59"/>
      <c r="AG248" s="59"/>
      <c r="AH248" s="59"/>
      <c r="AI248" s="59"/>
      <c r="AJ248" s="59"/>
      <c r="AK248" s="59"/>
      <c r="AL248" s="59"/>
      <c r="AM248" s="59"/>
      <c r="AN248" s="59"/>
      <c r="AO248" s="59"/>
      <c r="AP248" s="59"/>
      <c r="AQ248" s="59"/>
    </row>
    <row r="249" ht="12.75" customHeight="1">
      <c r="A249" s="59"/>
      <c r="B249" s="59"/>
      <c r="C249" s="59"/>
      <c r="D249" s="59"/>
      <c r="E249" s="59"/>
      <c r="F249" s="59"/>
      <c r="G249" s="59"/>
      <c r="H249" s="59"/>
      <c r="I249" s="59"/>
      <c r="J249" s="59"/>
      <c r="K249" s="59"/>
      <c r="L249" s="59"/>
      <c r="M249" s="59"/>
      <c r="N249" s="59"/>
      <c r="O249" s="59"/>
      <c r="P249" s="59"/>
      <c r="Q249" s="59"/>
      <c r="R249" s="59"/>
      <c r="S249" s="59"/>
      <c r="T249" s="59"/>
      <c r="U249" s="59"/>
      <c r="V249" s="59"/>
      <c r="W249" s="59"/>
      <c r="X249" s="59"/>
      <c r="Y249" s="59"/>
      <c r="Z249" s="59"/>
      <c r="AA249" s="59"/>
      <c r="AB249" s="59"/>
      <c r="AC249" s="59"/>
      <c r="AD249" s="59"/>
      <c r="AE249" s="59"/>
      <c r="AF249" s="59"/>
      <c r="AG249" s="59"/>
      <c r="AH249" s="59"/>
      <c r="AI249" s="59"/>
      <c r="AJ249" s="59"/>
      <c r="AK249" s="59"/>
      <c r="AL249" s="59"/>
      <c r="AM249" s="59"/>
      <c r="AN249" s="59"/>
      <c r="AO249" s="59"/>
      <c r="AP249" s="59"/>
      <c r="AQ249" s="59"/>
    </row>
    <row r="250" ht="12.75" customHeight="1">
      <c r="A250" s="59"/>
      <c r="B250" s="59"/>
      <c r="C250" s="59"/>
      <c r="D250" s="59"/>
      <c r="E250" s="59"/>
      <c r="F250" s="59"/>
      <c r="G250" s="59"/>
      <c r="H250" s="59"/>
      <c r="I250" s="59"/>
      <c r="J250" s="59"/>
      <c r="K250" s="59"/>
      <c r="L250" s="59"/>
      <c r="M250" s="59"/>
      <c r="N250" s="59"/>
      <c r="O250" s="59"/>
      <c r="P250" s="59"/>
      <c r="Q250" s="59"/>
      <c r="R250" s="59"/>
      <c r="S250" s="59"/>
      <c r="T250" s="59"/>
      <c r="U250" s="59"/>
      <c r="V250" s="59"/>
      <c r="W250" s="59"/>
      <c r="X250" s="59"/>
      <c r="Y250" s="59"/>
      <c r="Z250" s="59"/>
      <c r="AA250" s="59"/>
      <c r="AB250" s="59"/>
      <c r="AC250" s="59"/>
      <c r="AD250" s="59"/>
      <c r="AE250" s="59"/>
      <c r="AF250" s="59"/>
      <c r="AG250" s="59"/>
      <c r="AH250" s="59"/>
      <c r="AI250" s="59"/>
      <c r="AJ250" s="59"/>
      <c r="AK250" s="59"/>
      <c r="AL250" s="59"/>
      <c r="AM250" s="59"/>
      <c r="AN250" s="59"/>
      <c r="AO250" s="59"/>
      <c r="AP250" s="59"/>
      <c r="AQ250" s="59"/>
    </row>
    <row r="251" ht="12.75" customHeight="1">
      <c r="A251" s="59"/>
      <c r="B251" s="59"/>
      <c r="C251" s="59"/>
      <c r="D251" s="59"/>
      <c r="E251" s="59"/>
      <c r="F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c r="AD251" s="59"/>
      <c r="AE251" s="59"/>
      <c r="AF251" s="59"/>
      <c r="AG251" s="59"/>
      <c r="AH251" s="59"/>
      <c r="AI251" s="59"/>
      <c r="AJ251" s="59"/>
      <c r="AK251" s="59"/>
      <c r="AL251" s="59"/>
      <c r="AM251" s="59"/>
      <c r="AN251" s="59"/>
      <c r="AO251" s="59"/>
      <c r="AP251" s="59"/>
      <c r="AQ251" s="59"/>
    </row>
    <row r="252" ht="12.75" customHeight="1">
      <c r="A252" s="59"/>
      <c r="B252" s="59"/>
      <c r="C252" s="59"/>
      <c r="D252" s="59"/>
      <c r="E252" s="59"/>
      <c r="F252" s="59"/>
      <c r="G252" s="59"/>
      <c r="H252" s="59"/>
      <c r="I252" s="59"/>
      <c r="J252" s="59"/>
      <c r="K252" s="59"/>
      <c r="L252" s="59"/>
      <c r="M252" s="59"/>
      <c r="N252" s="59"/>
      <c r="O252" s="59"/>
      <c r="P252" s="59"/>
      <c r="Q252" s="59"/>
      <c r="R252" s="59"/>
      <c r="S252" s="59"/>
      <c r="T252" s="59"/>
      <c r="U252" s="59"/>
      <c r="V252" s="59"/>
      <c r="W252" s="59"/>
      <c r="X252" s="59"/>
      <c r="Y252" s="59"/>
      <c r="Z252" s="59"/>
      <c r="AA252" s="59"/>
      <c r="AB252" s="59"/>
      <c r="AC252" s="59"/>
      <c r="AD252" s="59"/>
      <c r="AE252" s="59"/>
      <c r="AF252" s="59"/>
      <c r="AG252" s="59"/>
      <c r="AH252" s="59"/>
      <c r="AI252" s="59"/>
      <c r="AJ252" s="59"/>
      <c r="AK252" s="59"/>
      <c r="AL252" s="59"/>
      <c r="AM252" s="59"/>
      <c r="AN252" s="59"/>
      <c r="AO252" s="59"/>
      <c r="AP252" s="59"/>
      <c r="AQ252" s="59"/>
    </row>
    <row r="253" ht="12.75" customHeight="1">
      <c r="A253" s="59"/>
      <c r="B253" s="59"/>
      <c r="C253" s="59"/>
      <c r="D253" s="59"/>
      <c r="E253" s="59"/>
      <c r="F253" s="59"/>
      <c r="G253" s="59"/>
      <c r="H253" s="59"/>
      <c r="I253" s="59"/>
      <c r="J253" s="59"/>
      <c r="K253" s="59"/>
      <c r="L253" s="59"/>
      <c r="M253" s="59"/>
      <c r="N253" s="59"/>
      <c r="O253" s="59"/>
      <c r="P253" s="59"/>
      <c r="Q253" s="59"/>
      <c r="R253" s="59"/>
      <c r="S253" s="59"/>
      <c r="T253" s="59"/>
      <c r="U253" s="59"/>
      <c r="V253" s="59"/>
      <c r="W253" s="59"/>
      <c r="X253" s="59"/>
      <c r="Y253" s="59"/>
      <c r="Z253" s="59"/>
      <c r="AA253" s="59"/>
      <c r="AB253" s="59"/>
      <c r="AC253" s="59"/>
      <c r="AD253" s="59"/>
      <c r="AE253" s="59"/>
      <c r="AF253" s="59"/>
      <c r="AG253" s="59"/>
      <c r="AH253" s="59"/>
      <c r="AI253" s="59"/>
      <c r="AJ253" s="59"/>
      <c r="AK253" s="59"/>
      <c r="AL253" s="59"/>
      <c r="AM253" s="59"/>
      <c r="AN253" s="59"/>
      <c r="AO253" s="59"/>
      <c r="AP253" s="59"/>
      <c r="AQ253" s="59"/>
    </row>
    <row r="254" ht="12.75" customHeight="1">
      <c r="A254" s="59"/>
      <c r="B254" s="59"/>
      <c r="C254" s="59"/>
      <c r="D254" s="59"/>
      <c r="E254" s="59"/>
      <c r="F254" s="59"/>
      <c r="G254" s="59"/>
      <c r="H254" s="59"/>
      <c r="I254" s="59"/>
      <c r="J254" s="59"/>
      <c r="K254" s="59"/>
      <c r="L254" s="59"/>
      <c r="M254" s="59"/>
      <c r="N254" s="59"/>
      <c r="O254" s="59"/>
      <c r="P254" s="59"/>
      <c r="Q254" s="59"/>
      <c r="R254" s="59"/>
      <c r="S254" s="59"/>
      <c r="T254" s="59"/>
      <c r="U254" s="59"/>
      <c r="V254" s="59"/>
      <c r="W254" s="59"/>
      <c r="X254" s="59"/>
      <c r="Y254" s="59"/>
      <c r="Z254" s="59"/>
      <c r="AA254" s="59"/>
      <c r="AB254" s="59"/>
      <c r="AC254" s="59"/>
      <c r="AD254" s="59"/>
      <c r="AE254" s="59"/>
      <c r="AF254" s="59"/>
      <c r="AG254" s="59"/>
      <c r="AH254" s="59"/>
      <c r="AI254" s="59"/>
      <c r="AJ254" s="59"/>
      <c r="AK254" s="59"/>
      <c r="AL254" s="59"/>
      <c r="AM254" s="59"/>
      <c r="AN254" s="59"/>
      <c r="AO254" s="59"/>
      <c r="AP254" s="59"/>
      <c r="AQ254" s="59"/>
    </row>
    <row r="255" ht="12.75" customHeight="1">
      <c r="A255" s="59"/>
      <c r="B255" s="59"/>
      <c r="C255" s="59"/>
      <c r="D255" s="59"/>
      <c r="E255" s="59"/>
      <c r="F255" s="59"/>
      <c r="G255" s="59"/>
      <c r="H255" s="59"/>
      <c r="I255" s="59"/>
      <c r="J255" s="59"/>
      <c r="K255" s="59"/>
      <c r="L255" s="59"/>
      <c r="M255" s="59"/>
      <c r="N255" s="59"/>
      <c r="O255" s="59"/>
      <c r="P255" s="59"/>
      <c r="Q255" s="59"/>
      <c r="R255" s="59"/>
      <c r="S255" s="59"/>
      <c r="T255" s="59"/>
      <c r="U255" s="59"/>
      <c r="V255" s="59"/>
      <c r="W255" s="59"/>
      <c r="X255" s="59"/>
      <c r="Y255" s="59"/>
      <c r="Z255" s="59"/>
      <c r="AA255" s="59"/>
      <c r="AB255" s="59"/>
      <c r="AC255" s="59"/>
      <c r="AD255" s="59"/>
      <c r="AE255" s="59"/>
      <c r="AF255" s="59"/>
      <c r="AG255" s="59"/>
      <c r="AH255" s="59"/>
      <c r="AI255" s="59"/>
      <c r="AJ255" s="59"/>
      <c r="AK255" s="59"/>
      <c r="AL255" s="59"/>
      <c r="AM255" s="59"/>
      <c r="AN255" s="59"/>
      <c r="AO255" s="59"/>
      <c r="AP255" s="59"/>
      <c r="AQ255" s="59"/>
    </row>
    <row r="256" ht="12.75" customHeight="1">
      <c r="A256" s="59"/>
      <c r="B256" s="59"/>
      <c r="C256" s="59"/>
      <c r="D256" s="59"/>
      <c r="E256" s="59"/>
      <c r="F256" s="59"/>
      <c r="G256" s="59"/>
      <c r="H256" s="59"/>
      <c r="I256" s="59"/>
      <c r="J256" s="59"/>
      <c r="K256" s="59"/>
      <c r="L256" s="59"/>
      <c r="M256" s="59"/>
      <c r="N256" s="59"/>
      <c r="O256" s="59"/>
      <c r="P256" s="59"/>
      <c r="Q256" s="59"/>
      <c r="R256" s="59"/>
      <c r="S256" s="59"/>
      <c r="T256" s="59"/>
      <c r="U256" s="59"/>
      <c r="V256" s="59"/>
      <c r="W256" s="59"/>
      <c r="X256" s="59"/>
      <c r="Y256" s="59"/>
      <c r="Z256" s="59"/>
      <c r="AA256" s="59"/>
      <c r="AB256" s="59"/>
      <c r="AC256" s="59"/>
      <c r="AD256" s="59"/>
      <c r="AE256" s="59"/>
      <c r="AF256" s="59"/>
      <c r="AG256" s="59"/>
      <c r="AH256" s="59"/>
      <c r="AI256" s="59"/>
      <c r="AJ256" s="59"/>
      <c r="AK256" s="59"/>
      <c r="AL256" s="59"/>
      <c r="AM256" s="59"/>
      <c r="AN256" s="59"/>
      <c r="AO256" s="59"/>
      <c r="AP256" s="59"/>
      <c r="AQ256" s="59"/>
    </row>
    <row r="257" ht="12.75" customHeight="1">
      <c r="A257" s="59"/>
      <c r="B257" s="59"/>
      <c r="C257" s="59"/>
      <c r="D257" s="59"/>
      <c r="E257" s="59"/>
      <c r="F257" s="59"/>
      <c r="G257" s="59"/>
      <c r="H257" s="59"/>
      <c r="I257" s="59"/>
      <c r="J257" s="59"/>
      <c r="K257" s="59"/>
      <c r="L257" s="59"/>
      <c r="M257" s="59"/>
      <c r="N257" s="59"/>
      <c r="O257" s="59"/>
      <c r="P257" s="59"/>
      <c r="Q257" s="59"/>
      <c r="R257" s="59"/>
      <c r="S257" s="59"/>
      <c r="T257" s="59"/>
      <c r="U257" s="59"/>
      <c r="V257" s="59"/>
      <c r="W257" s="59"/>
      <c r="X257" s="59"/>
      <c r="Y257" s="59"/>
      <c r="Z257" s="59"/>
      <c r="AA257" s="59"/>
      <c r="AB257" s="59"/>
      <c r="AC257" s="59"/>
      <c r="AD257" s="59"/>
      <c r="AE257" s="59"/>
      <c r="AF257" s="59"/>
      <c r="AG257" s="59"/>
      <c r="AH257" s="59"/>
      <c r="AI257" s="59"/>
      <c r="AJ257" s="59"/>
      <c r="AK257" s="59"/>
      <c r="AL257" s="59"/>
      <c r="AM257" s="59"/>
      <c r="AN257" s="59"/>
      <c r="AO257" s="59"/>
      <c r="AP257" s="59"/>
      <c r="AQ257" s="59"/>
    </row>
    <row r="258" ht="12.75" customHeight="1">
      <c r="A258" s="59"/>
      <c r="B258" s="59"/>
      <c r="C258" s="59"/>
      <c r="D258" s="59"/>
      <c r="E258" s="59"/>
      <c r="F258" s="59"/>
      <c r="G258" s="59"/>
      <c r="H258" s="59"/>
      <c r="I258" s="59"/>
      <c r="J258" s="59"/>
      <c r="K258" s="59"/>
      <c r="L258" s="59"/>
      <c r="M258" s="59"/>
      <c r="N258" s="59"/>
      <c r="O258" s="59"/>
      <c r="P258" s="59"/>
      <c r="Q258" s="59"/>
      <c r="R258" s="59"/>
      <c r="S258" s="59"/>
      <c r="T258" s="59"/>
      <c r="U258" s="59"/>
      <c r="V258" s="59"/>
      <c r="W258" s="59"/>
      <c r="X258" s="59"/>
      <c r="Y258" s="59"/>
      <c r="Z258" s="59"/>
      <c r="AA258" s="59"/>
      <c r="AB258" s="59"/>
      <c r="AC258" s="59"/>
      <c r="AD258" s="59"/>
      <c r="AE258" s="59"/>
      <c r="AF258" s="59"/>
      <c r="AG258" s="59"/>
      <c r="AH258" s="59"/>
      <c r="AI258" s="59"/>
      <c r="AJ258" s="59"/>
      <c r="AK258" s="59"/>
      <c r="AL258" s="59"/>
      <c r="AM258" s="59"/>
      <c r="AN258" s="59"/>
      <c r="AO258" s="59"/>
      <c r="AP258" s="59"/>
      <c r="AQ258" s="59"/>
    </row>
    <row r="259" ht="12.75" customHeight="1">
      <c r="A259" s="59"/>
      <c r="B259" s="59"/>
      <c r="C259" s="59"/>
      <c r="D259" s="59"/>
      <c r="E259" s="59"/>
      <c r="F259" s="59"/>
      <c r="G259" s="59"/>
      <c r="H259" s="59"/>
      <c r="I259" s="59"/>
      <c r="J259" s="59"/>
      <c r="K259" s="59"/>
      <c r="L259" s="59"/>
      <c r="M259" s="59"/>
      <c r="N259" s="59"/>
      <c r="O259" s="59"/>
      <c r="P259" s="59"/>
      <c r="Q259" s="59"/>
      <c r="R259" s="59"/>
      <c r="S259" s="59"/>
      <c r="T259" s="59"/>
      <c r="U259" s="59"/>
      <c r="V259" s="59"/>
      <c r="W259" s="59"/>
      <c r="X259" s="59"/>
      <c r="Y259" s="59"/>
      <c r="Z259" s="59"/>
      <c r="AA259" s="59"/>
      <c r="AB259" s="59"/>
      <c r="AC259" s="59"/>
      <c r="AD259" s="59"/>
      <c r="AE259" s="59"/>
      <c r="AF259" s="59"/>
      <c r="AG259" s="59"/>
      <c r="AH259" s="59"/>
      <c r="AI259" s="59"/>
      <c r="AJ259" s="59"/>
      <c r="AK259" s="59"/>
      <c r="AL259" s="59"/>
      <c r="AM259" s="59"/>
      <c r="AN259" s="59"/>
      <c r="AO259" s="59"/>
      <c r="AP259" s="59"/>
      <c r="AQ259" s="59"/>
    </row>
    <row r="260" ht="12.75" customHeight="1">
      <c r="A260" s="59"/>
      <c r="B260" s="59"/>
      <c r="C260" s="59"/>
      <c r="D260" s="59"/>
      <c r="E260" s="59"/>
      <c r="F260" s="59"/>
      <c r="G260" s="59"/>
      <c r="H260" s="59"/>
      <c r="I260" s="59"/>
      <c r="J260" s="59"/>
      <c r="K260" s="59"/>
      <c r="L260" s="59"/>
      <c r="M260" s="59"/>
      <c r="N260" s="59"/>
      <c r="O260" s="59"/>
      <c r="P260" s="59"/>
      <c r="Q260" s="59"/>
      <c r="R260" s="59"/>
      <c r="S260" s="59"/>
      <c r="T260" s="59"/>
      <c r="U260" s="59"/>
      <c r="V260" s="59"/>
      <c r="W260" s="59"/>
      <c r="X260" s="59"/>
      <c r="Y260" s="59"/>
      <c r="Z260" s="59"/>
      <c r="AA260" s="59"/>
      <c r="AB260" s="59"/>
      <c r="AC260" s="59"/>
      <c r="AD260" s="59"/>
      <c r="AE260" s="59"/>
      <c r="AF260" s="59"/>
      <c r="AG260" s="59"/>
      <c r="AH260" s="59"/>
      <c r="AI260" s="59"/>
      <c r="AJ260" s="59"/>
      <c r="AK260" s="59"/>
      <c r="AL260" s="59"/>
      <c r="AM260" s="59"/>
      <c r="AN260" s="59"/>
      <c r="AO260" s="59"/>
      <c r="AP260" s="59"/>
      <c r="AQ260" s="59"/>
    </row>
    <row r="261" ht="12.75" customHeight="1">
      <c r="A261" s="59"/>
      <c r="B261" s="59"/>
      <c r="C261" s="59"/>
      <c r="D261" s="59"/>
      <c r="E261" s="59"/>
      <c r="F261" s="59"/>
      <c r="G261" s="59"/>
      <c r="H261" s="59"/>
      <c r="I261" s="59"/>
      <c r="J261" s="59"/>
      <c r="K261" s="59"/>
      <c r="L261" s="59"/>
      <c r="M261" s="59"/>
      <c r="N261" s="59"/>
      <c r="O261" s="59"/>
      <c r="P261" s="59"/>
      <c r="Q261" s="59"/>
      <c r="R261" s="59"/>
      <c r="S261" s="59"/>
      <c r="T261" s="59"/>
      <c r="U261" s="59"/>
      <c r="V261" s="59"/>
      <c r="W261" s="59"/>
      <c r="X261" s="59"/>
      <c r="Y261" s="59"/>
      <c r="Z261" s="59"/>
      <c r="AA261" s="59"/>
      <c r="AB261" s="59"/>
      <c r="AC261" s="59"/>
      <c r="AD261" s="59"/>
      <c r="AE261" s="59"/>
      <c r="AF261" s="59"/>
      <c r="AG261" s="59"/>
      <c r="AH261" s="59"/>
      <c r="AI261" s="59"/>
      <c r="AJ261" s="59"/>
      <c r="AK261" s="59"/>
      <c r="AL261" s="59"/>
      <c r="AM261" s="59"/>
      <c r="AN261" s="59"/>
      <c r="AO261" s="59"/>
      <c r="AP261" s="59"/>
      <c r="AQ261" s="59"/>
    </row>
    <row r="262" ht="12.75" customHeight="1">
      <c r="A262" s="59"/>
      <c r="B262" s="59"/>
      <c r="C262" s="59"/>
      <c r="D262" s="59"/>
      <c r="E262" s="59"/>
      <c r="F262" s="59"/>
      <c r="G262" s="59"/>
      <c r="H262" s="59"/>
      <c r="I262" s="59"/>
      <c r="J262" s="59"/>
      <c r="K262" s="59"/>
      <c r="L262" s="59"/>
      <c r="M262" s="59"/>
      <c r="N262" s="59"/>
      <c r="O262" s="59"/>
      <c r="P262" s="59"/>
      <c r="Q262" s="59"/>
      <c r="R262" s="59"/>
      <c r="S262" s="59"/>
      <c r="T262" s="59"/>
      <c r="U262" s="59"/>
      <c r="V262" s="59"/>
      <c r="W262" s="59"/>
      <c r="X262" s="59"/>
      <c r="Y262" s="59"/>
      <c r="Z262" s="59"/>
      <c r="AA262" s="59"/>
      <c r="AB262" s="59"/>
      <c r="AC262" s="59"/>
      <c r="AD262" s="59"/>
      <c r="AE262" s="59"/>
      <c r="AF262" s="59"/>
      <c r="AG262" s="59"/>
      <c r="AH262" s="59"/>
      <c r="AI262" s="59"/>
      <c r="AJ262" s="59"/>
      <c r="AK262" s="59"/>
      <c r="AL262" s="59"/>
      <c r="AM262" s="59"/>
      <c r="AN262" s="59"/>
      <c r="AO262" s="59"/>
      <c r="AP262" s="59"/>
      <c r="AQ262" s="59"/>
    </row>
    <row r="263" ht="12.75" customHeight="1">
      <c r="A263" s="59"/>
      <c r="B263" s="59"/>
      <c r="C263" s="59"/>
      <c r="D263" s="59"/>
      <c r="E263" s="59"/>
      <c r="F263" s="59"/>
      <c r="G263" s="59"/>
      <c r="H263" s="59"/>
      <c r="I263" s="59"/>
      <c r="J263" s="59"/>
      <c r="K263" s="59"/>
      <c r="L263" s="59"/>
      <c r="M263" s="59"/>
      <c r="N263" s="59"/>
      <c r="O263" s="59"/>
      <c r="P263" s="59"/>
      <c r="Q263" s="59"/>
      <c r="R263" s="59"/>
      <c r="S263" s="59"/>
      <c r="T263" s="59"/>
      <c r="U263" s="59"/>
      <c r="V263" s="59"/>
      <c r="W263" s="59"/>
      <c r="X263" s="59"/>
      <c r="Y263" s="59"/>
      <c r="Z263" s="59"/>
      <c r="AA263" s="59"/>
      <c r="AB263" s="59"/>
      <c r="AC263" s="59"/>
      <c r="AD263" s="59"/>
      <c r="AE263" s="59"/>
      <c r="AF263" s="59"/>
      <c r="AG263" s="59"/>
      <c r="AH263" s="59"/>
      <c r="AI263" s="59"/>
      <c r="AJ263" s="59"/>
      <c r="AK263" s="59"/>
      <c r="AL263" s="59"/>
      <c r="AM263" s="59"/>
      <c r="AN263" s="59"/>
      <c r="AO263" s="59"/>
      <c r="AP263" s="59"/>
      <c r="AQ263" s="59"/>
    </row>
    <row r="264" ht="12.75" customHeight="1">
      <c r="A264" s="59"/>
      <c r="B264" s="59"/>
      <c r="C264" s="59"/>
      <c r="D264" s="59"/>
      <c r="E264" s="59"/>
      <c r="F264" s="59"/>
      <c r="G264" s="59"/>
      <c r="H264" s="59"/>
      <c r="I264" s="59"/>
      <c r="J264" s="59"/>
      <c r="K264" s="59"/>
      <c r="L264" s="59"/>
      <c r="M264" s="59"/>
      <c r="N264" s="59"/>
      <c r="O264" s="59"/>
      <c r="P264" s="59"/>
      <c r="Q264" s="59"/>
      <c r="R264" s="59"/>
      <c r="S264" s="59"/>
      <c r="T264" s="59"/>
      <c r="U264" s="59"/>
      <c r="V264" s="59"/>
      <c r="W264" s="59"/>
      <c r="X264" s="59"/>
      <c r="Y264" s="59"/>
      <c r="Z264" s="59"/>
      <c r="AA264" s="59"/>
      <c r="AB264" s="59"/>
      <c r="AC264" s="59"/>
      <c r="AD264" s="59"/>
      <c r="AE264" s="59"/>
      <c r="AF264" s="59"/>
      <c r="AG264" s="59"/>
      <c r="AH264" s="59"/>
      <c r="AI264" s="59"/>
      <c r="AJ264" s="59"/>
      <c r="AK264" s="59"/>
      <c r="AL264" s="59"/>
      <c r="AM264" s="59"/>
      <c r="AN264" s="59"/>
      <c r="AO264" s="59"/>
      <c r="AP264" s="59"/>
      <c r="AQ264" s="59"/>
    </row>
    <row r="265" ht="12.75" customHeight="1">
      <c r="A265" s="59"/>
      <c r="B265" s="59"/>
      <c r="C265" s="59"/>
      <c r="D265" s="59"/>
      <c r="E265" s="59"/>
      <c r="F265" s="59"/>
      <c r="G265" s="59"/>
      <c r="H265" s="59"/>
      <c r="I265" s="59"/>
      <c r="J265" s="59"/>
      <c r="K265" s="59"/>
      <c r="L265" s="59"/>
      <c r="M265" s="59"/>
      <c r="N265" s="59"/>
      <c r="O265" s="59"/>
      <c r="P265" s="59"/>
      <c r="Q265" s="59"/>
      <c r="R265" s="59"/>
      <c r="S265" s="59"/>
      <c r="T265" s="59"/>
      <c r="U265" s="59"/>
      <c r="V265" s="59"/>
      <c r="W265" s="59"/>
      <c r="X265" s="59"/>
      <c r="Y265" s="59"/>
      <c r="Z265" s="59"/>
      <c r="AA265" s="59"/>
      <c r="AB265" s="59"/>
      <c r="AC265" s="59"/>
      <c r="AD265" s="59"/>
      <c r="AE265" s="59"/>
      <c r="AF265" s="59"/>
      <c r="AG265" s="59"/>
      <c r="AH265" s="59"/>
      <c r="AI265" s="59"/>
      <c r="AJ265" s="59"/>
      <c r="AK265" s="59"/>
      <c r="AL265" s="59"/>
      <c r="AM265" s="59"/>
      <c r="AN265" s="59"/>
      <c r="AO265" s="59"/>
      <c r="AP265" s="59"/>
      <c r="AQ265" s="59"/>
    </row>
    <row r="266" ht="12.75" customHeight="1">
      <c r="A266" s="59"/>
      <c r="B266" s="59"/>
      <c r="C266" s="59"/>
      <c r="D266" s="59"/>
      <c r="E266" s="59"/>
      <c r="F266" s="59"/>
      <c r="G266" s="59"/>
      <c r="H266" s="59"/>
      <c r="I266" s="59"/>
      <c r="J266" s="59"/>
      <c r="K266" s="59"/>
      <c r="L266" s="59"/>
      <c r="M266" s="59"/>
      <c r="N266" s="59"/>
      <c r="O266" s="59"/>
      <c r="P266" s="59"/>
      <c r="Q266" s="59"/>
      <c r="R266" s="59"/>
      <c r="S266" s="59"/>
      <c r="T266" s="59"/>
      <c r="U266" s="59"/>
      <c r="V266" s="59"/>
      <c r="W266" s="59"/>
      <c r="X266" s="59"/>
      <c r="Y266" s="59"/>
      <c r="Z266" s="59"/>
      <c r="AA266" s="59"/>
      <c r="AB266" s="59"/>
      <c r="AC266" s="59"/>
      <c r="AD266" s="59"/>
      <c r="AE266" s="59"/>
      <c r="AF266" s="59"/>
      <c r="AG266" s="59"/>
      <c r="AH266" s="59"/>
      <c r="AI266" s="59"/>
      <c r="AJ266" s="59"/>
      <c r="AK266" s="59"/>
      <c r="AL266" s="59"/>
      <c r="AM266" s="59"/>
      <c r="AN266" s="59"/>
      <c r="AO266" s="59"/>
      <c r="AP266" s="59"/>
      <c r="AQ266" s="59"/>
    </row>
    <row r="267" ht="12.75" customHeight="1">
      <c r="A267" s="59"/>
      <c r="B267" s="59"/>
      <c r="C267" s="59"/>
      <c r="D267" s="59"/>
      <c r="E267" s="59"/>
      <c r="F267" s="59"/>
      <c r="G267" s="59"/>
      <c r="H267" s="59"/>
      <c r="I267" s="59"/>
      <c r="J267" s="59"/>
      <c r="K267" s="59"/>
      <c r="L267" s="59"/>
      <c r="M267" s="59"/>
      <c r="N267" s="59"/>
      <c r="O267" s="59"/>
      <c r="P267" s="59"/>
      <c r="Q267" s="59"/>
      <c r="R267" s="59"/>
      <c r="S267" s="59"/>
      <c r="T267" s="59"/>
      <c r="U267" s="59"/>
      <c r="V267" s="59"/>
      <c r="W267" s="59"/>
      <c r="X267" s="59"/>
      <c r="Y267" s="59"/>
      <c r="Z267" s="59"/>
      <c r="AA267" s="59"/>
      <c r="AB267" s="59"/>
      <c r="AC267" s="59"/>
      <c r="AD267" s="59"/>
      <c r="AE267" s="59"/>
      <c r="AF267" s="59"/>
      <c r="AG267" s="59"/>
      <c r="AH267" s="59"/>
      <c r="AI267" s="59"/>
      <c r="AJ267" s="59"/>
      <c r="AK267" s="59"/>
      <c r="AL267" s="59"/>
      <c r="AM267" s="59"/>
      <c r="AN267" s="59"/>
      <c r="AO267" s="59"/>
      <c r="AP267" s="59"/>
      <c r="AQ267" s="59"/>
    </row>
    <row r="268" ht="12.75" customHeight="1">
      <c r="A268" s="59"/>
      <c r="B268" s="59"/>
      <c r="C268" s="59"/>
      <c r="D268" s="59"/>
      <c r="E268" s="59"/>
      <c r="F268" s="59"/>
      <c r="G268" s="59"/>
      <c r="H268" s="59"/>
      <c r="I268" s="59"/>
      <c r="J268" s="59"/>
      <c r="K268" s="59"/>
      <c r="L268" s="59"/>
      <c r="M268" s="59"/>
      <c r="N268" s="59"/>
      <c r="O268" s="59"/>
      <c r="P268" s="59"/>
      <c r="Q268" s="59"/>
      <c r="R268" s="59"/>
      <c r="S268" s="59"/>
      <c r="T268" s="59"/>
      <c r="U268" s="59"/>
      <c r="V268" s="59"/>
      <c r="W268" s="59"/>
      <c r="X268" s="59"/>
      <c r="Y268" s="59"/>
      <c r="Z268" s="59"/>
      <c r="AA268" s="59"/>
      <c r="AB268" s="59"/>
      <c r="AC268" s="59"/>
      <c r="AD268" s="59"/>
      <c r="AE268" s="59"/>
      <c r="AF268" s="59"/>
      <c r="AG268" s="59"/>
      <c r="AH268" s="59"/>
      <c r="AI268" s="59"/>
      <c r="AJ268" s="59"/>
      <c r="AK268" s="59"/>
      <c r="AL268" s="59"/>
      <c r="AM268" s="59"/>
      <c r="AN268" s="59"/>
      <c r="AO268" s="59"/>
      <c r="AP268" s="59"/>
      <c r="AQ268" s="59"/>
    </row>
    <row r="269" ht="12.75" customHeight="1">
      <c r="A269" s="59"/>
      <c r="B269" s="59"/>
      <c r="C269" s="59"/>
      <c r="D269" s="59"/>
      <c r="E269" s="59"/>
      <c r="F269" s="59"/>
      <c r="G269" s="59"/>
      <c r="H269" s="59"/>
      <c r="I269" s="59"/>
      <c r="J269" s="59"/>
      <c r="K269" s="59"/>
      <c r="L269" s="59"/>
      <c r="M269" s="59"/>
      <c r="N269" s="59"/>
      <c r="O269" s="59"/>
      <c r="P269" s="59"/>
      <c r="Q269" s="59"/>
      <c r="R269" s="59"/>
      <c r="S269" s="59"/>
      <c r="T269" s="59"/>
      <c r="U269" s="59"/>
      <c r="V269" s="59"/>
      <c r="W269" s="59"/>
      <c r="X269" s="59"/>
      <c r="Y269" s="59"/>
      <c r="Z269" s="59"/>
      <c r="AA269" s="59"/>
      <c r="AB269" s="59"/>
      <c r="AC269" s="59"/>
      <c r="AD269" s="59"/>
      <c r="AE269" s="59"/>
      <c r="AF269" s="59"/>
      <c r="AG269" s="59"/>
      <c r="AH269" s="59"/>
      <c r="AI269" s="59"/>
      <c r="AJ269" s="59"/>
      <c r="AK269" s="59"/>
      <c r="AL269" s="59"/>
      <c r="AM269" s="59"/>
      <c r="AN269" s="59"/>
      <c r="AO269" s="59"/>
      <c r="AP269" s="59"/>
      <c r="AQ269" s="59"/>
    </row>
    <row r="270" ht="12.75" customHeight="1">
      <c r="A270" s="59"/>
      <c r="B270" s="59"/>
      <c r="C270" s="59"/>
      <c r="D270" s="59"/>
      <c r="E270" s="59"/>
      <c r="F270" s="59"/>
      <c r="G270" s="59"/>
      <c r="H270" s="59"/>
      <c r="I270" s="59"/>
      <c r="J270" s="59"/>
      <c r="K270" s="59"/>
      <c r="L270" s="59"/>
      <c r="M270" s="59"/>
      <c r="N270" s="59"/>
      <c r="O270" s="59"/>
      <c r="P270" s="59"/>
      <c r="Q270" s="59"/>
      <c r="R270" s="59"/>
      <c r="S270" s="59"/>
      <c r="T270" s="59"/>
      <c r="U270" s="59"/>
      <c r="V270" s="59"/>
      <c r="W270" s="59"/>
      <c r="X270" s="59"/>
      <c r="Y270" s="59"/>
      <c r="Z270" s="59"/>
      <c r="AA270" s="59"/>
      <c r="AB270" s="59"/>
      <c r="AC270" s="59"/>
      <c r="AD270" s="59"/>
      <c r="AE270" s="59"/>
      <c r="AF270" s="59"/>
      <c r="AG270" s="59"/>
      <c r="AH270" s="59"/>
      <c r="AI270" s="59"/>
      <c r="AJ270" s="59"/>
      <c r="AK270" s="59"/>
      <c r="AL270" s="59"/>
      <c r="AM270" s="59"/>
      <c r="AN270" s="59"/>
      <c r="AO270" s="59"/>
      <c r="AP270" s="59"/>
      <c r="AQ270" s="59"/>
    </row>
    <row r="271" ht="12.75" customHeight="1">
      <c r="A271" s="59"/>
      <c r="B271" s="59"/>
      <c r="C271" s="59"/>
      <c r="D271" s="59"/>
      <c r="E271" s="59"/>
      <c r="F271" s="59"/>
      <c r="G271" s="59"/>
      <c r="H271" s="59"/>
      <c r="I271" s="59"/>
      <c r="J271" s="59"/>
      <c r="K271" s="59"/>
      <c r="L271" s="59"/>
      <c r="M271" s="59"/>
      <c r="N271" s="59"/>
      <c r="O271" s="59"/>
      <c r="P271" s="59"/>
      <c r="Q271" s="59"/>
      <c r="R271" s="59"/>
      <c r="S271" s="59"/>
      <c r="T271" s="59"/>
      <c r="U271" s="59"/>
      <c r="V271" s="59"/>
      <c r="W271" s="59"/>
      <c r="X271" s="59"/>
      <c r="Y271" s="59"/>
      <c r="Z271" s="59"/>
      <c r="AA271" s="59"/>
      <c r="AB271" s="59"/>
      <c r="AC271" s="59"/>
      <c r="AD271" s="59"/>
      <c r="AE271" s="59"/>
      <c r="AF271" s="59"/>
      <c r="AG271" s="59"/>
      <c r="AH271" s="59"/>
      <c r="AI271" s="59"/>
      <c r="AJ271" s="59"/>
      <c r="AK271" s="59"/>
      <c r="AL271" s="59"/>
      <c r="AM271" s="59"/>
      <c r="AN271" s="59"/>
      <c r="AO271" s="59"/>
      <c r="AP271" s="59"/>
      <c r="AQ271" s="59"/>
    </row>
    <row r="272" ht="12.75" customHeight="1">
      <c r="A272" s="59"/>
      <c r="B272" s="59"/>
      <c r="C272" s="59"/>
      <c r="D272" s="59"/>
      <c r="E272" s="59"/>
      <c r="F272" s="59"/>
      <c r="G272" s="59"/>
      <c r="H272" s="59"/>
      <c r="I272" s="59"/>
      <c r="J272" s="59"/>
      <c r="K272" s="59"/>
      <c r="L272" s="59"/>
      <c r="M272" s="59"/>
      <c r="N272" s="59"/>
      <c r="O272" s="59"/>
      <c r="P272" s="59"/>
      <c r="Q272" s="59"/>
      <c r="R272" s="59"/>
      <c r="S272" s="59"/>
      <c r="T272" s="59"/>
      <c r="U272" s="59"/>
      <c r="V272" s="59"/>
      <c r="W272" s="59"/>
      <c r="X272" s="59"/>
      <c r="Y272" s="59"/>
      <c r="Z272" s="59"/>
      <c r="AA272" s="59"/>
      <c r="AB272" s="59"/>
      <c r="AC272" s="59"/>
      <c r="AD272" s="59"/>
      <c r="AE272" s="59"/>
      <c r="AF272" s="59"/>
      <c r="AG272" s="59"/>
      <c r="AH272" s="59"/>
      <c r="AI272" s="59"/>
      <c r="AJ272" s="59"/>
      <c r="AK272" s="59"/>
      <c r="AL272" s="59"/>
      <c r="AM272" s="59"/>
      <c r="AN272" s="59"/>
      <c r="AO272" s="59"/>
      <c r="AP272" s="59"/>
      <c r="AQ272" s="59"/>
    </row>
    <row r="273" ht="12.75" customHeight="1">
      <c r="A273" s="59"/>
      <c r="B273" s="59"/>
      <c r="C273" s="59"/>
      <c r="D273" s="59"/>
      <c r="E273" s="59"/>
      <c r="F273" s="59"/>
      <c r="G273" s="59"/>
      <c r="H273" s="59"/>
      <c r="I273" s="59"/>
      <c r="J273" s="59"/>
      <c r="K273" s="59"/>
      <c r="L273" s="59"/>
      <c r="M273" s="59"/>
      <c r="N273" s="59"/>
      <c r="O273" s="59"/>
      <c r="P273" s="59"/>
      <c r="Q273" s="59"/>
      <c r="R273" s="59"/>
      <c r="S273" s="59"/>
      <c r="T273" s="59"/>
      <c r="U273" s="59"/>
      <c r="V273" s="59"/>
      <c r="W273" s="59"/>
      <c r="X273" s="59"/>
      <c r="Y273" s="59"/>
      <c r="Z273" s="59"/>
      <c r="AA273" s="59"/>
      <c r="AB273" s="59"/>
      <c r="AC273" s="59"/>
      <c r="AD273" s="59"/>
      <c r="AE273" s="59"/>
      <c r="AF273" s="59"/>
      <c r="AG273" s="59"/>
      <c r="AH273" s="59"/>
      <c r="AI273" s="59"/>
      <c r="AJ273" s="59"/>
      <c r="AK273" s="59"/>
      <c r="AL273" s="59"/>
      <c r="AM273" s="59"/>
      <c r="AN273" s="59"/>
      <c r="AO273" s="59"/>
      <c r="AP273" s="59"/>
      <c r="AQ273" s="59"/>
    </row>
    <row r="274" ht="12.75" customHeight="1">
      <c r="A274" s="59"/>
      <c r="B274" s="59"/>
      <c r="C274" s="59"/>
      <c r="D274" s="59"/>
      <c r="E274" s="59"/>
      <c r="F274" s="59"/>
      <c r="G274" s="59"/>
      <c r="H274" s="59"/>
      <c r="I274" s="59"/>
      <c r="J274" s="59"/>
      <c r="K274" s="59"/>
      <c r="L274" s="59"/>
      <c r="M274" s="59"/>
      <c r="N274" s="59"/>
      <c r="O274" s="59"/>
      <c r="P274" s="59"/>
      <c r="Q274" s="59"/>
      <c r="R274" s="59"/>
      <c r="S274" s="59"/>
      <c r="T274" s="59"/>
      <c r="U274" s="59"/>
      <c r="V274" s="59"/>
      <c r="W274" s="59"/>
      <c r="X274" s="59"/>
      <c r="Y274" s="59"/>
      <c r="Z274" s="59"/>
      <c r="AA274" s="59"/>
      <c r="AB274" s="59"/>
      <c r="AC274" s="59"/>
      <c r="AD274" s="59"/>
      <c r="AE274" s="59"/>
      <c r="AF274" s="59"/>
      <c r="AG274" s="59"/>
      <c r="AH274" s="59"/>
      <c r="AI274" s="59"/>
      <c r="AJ274" s="59"/>
      <c r="AK274" s="59"/>
      <c r="AL274" s="59"/>
      <c r="AM274" s="59"/>
      <c r="AN274" s="59"/>
      <c r="AO274" s="59"/>
      <c r="AP274" s="59"/>
      <c r="AQ274" s="59"/>
    </row>
    <row r="275" ht="12.75" customHeight="1">
      <c r="A275" s="59"/>
      <c r="B275" s="59"/>
      <c r="C275" s="59"/>
      <c r="D275" s="59"/>
      <c r="E275" s="59"/>
      <c r="F275" s="59"/>
      <c r="G275" s="59"/>
      <c r="H275" s="59"/>
      <c r="I275" s="59"/>
      <c r="J275" s="59"/>
      <c r="K275" s="59"/>
      <c r="L275" s="59"/>
      <c r="M275" s="59"/>
      <c r="N275" s="59"/>
      <c r="O275" s="59"/>
      <c r="P275" s="59"/>
      <c r="Q275" s="59"/>
      <c r="R275" s="59"/>
      <c r="S275" s="59"/>
      <c r="T275" s="59"/>
      <c r="U275" s="59"/>
      <c r="V275" s="59"/>
      <c r="W275" s="59"/>
      <c r="X275" s="59"/>
      <c r="Y275" s="59"/>
      <c r="Z275" s="59"/>
      <c r="AA275" s="59"/>
      <c r="AB275" s="59"/>
      <c r="AC275" s="59"/>
      <c r="AD275" s="59"/>
      <c r="AE275" s="59"/>
      <c r="AF275" s="59"/>
      <c r="AG275" s="59"/>
      <c r="AH275" s="59"/>
      <c r="AI275" s="59"/>
      <c r="AJ275" s="59"/>
      <c r="AK275" s="59"/>
      <c r="AL275" s="59"/>
      <c r="AM275" s="59"/>
      <c r="AN275" s="59"/>
      <c r="AO275" s="59"/>
      <c r="AP275" s="59"/>
      <c r="AQ275" s="59"/>
    </row>
    <row r="276" ht="12.75" customHeight="1">
      <c r="A276" s="59"/>
      <c r="B276" s="59"/>
      <c r="C276" s="59"/>
      <c r="D276" s="59"/>
      <c r="E276" s="59"/>
      <c r="F276" s="59"/>
      <c r="G276" s="59"/>
      <c r="H276" s="59"/>
      <c r="I276" s="59"/>
      <c r="J276" s="59"/>
      <c r="K276" s="59"/>
      <c r="L276" s="59"/>
      <c r="M276" s="59"/>
      <c r="N276" s="59"/>
      <c r="O276" s="59"/>
      <c r="P276" s="59"/>
      <c r="Q276" s="59"/>
      <c r="R276" s="59"/>
      <c r="S276" s="59"/>
      <c r="T276" s="59"/>
      <c r="U276" s="59"/>
      <c r="V276" s="59"/>
      <c r="W276" s="59"/>
      <c r="X276" s="59"/>
      <c r="Y276" s="59"/>
      <c r="Z276" s="59"/>
      <c r="AA276" s="59"/>
      <c r="AB276" s="59"/>
      <c r="AC276" s="59"/>
      <c r="AD276" s="59"/>
      <c r="AE276" s="59"/>
      <c r="AF276" s="59"/>
      <c r="AG276" s="59"/>
      <c r="AH276" s="59"/>
      <c r="AI276" s="59"/>
      <c r="AJ276" s="59"/>
      <c r="AK276" s="59"/>
      <c r="AL276" s="59"/>
      <c r="AM276" s="59"/>
      <c r="AN276" s="59"/>
      <c r="AO276" s="59"/>
      <c r="AP276" s="59"/>
      <c r="AQ276" s="59"/>
    </row>
    <row r="277" ht="12.75" customHeight="1">
      <c r="A277" s="59"/>
      <c r="B277" s="59"/>
      <c r="C277" s="59"/>
      <c r="D277" s="59"/>
      <c r="E277" s="59"/>
      <c r="F277" s="59"/>
      <c r="G277" s="59"/>
      <c r="H277" s="59"/>
      <c r="I277" s="59"/>
      <c r="J277" s="59"/>
      <c r="K277" s="59"/>
      <c r="L277" s="59"/>
      <c r="M277" s="59"/>
      <c r="N277" s="59"/>
      <c r="O277" s="59"/>
      <c r="P277" s="59"/>
      <c r="Q277" s="59"/>
      <c r="R277" s="59"/>
      <c r="S277" s="59"/>
      <c r="T277" s="59"/>
      <c r="U277" s="59"/>
      <c r="V277" s="59"/>
      <c r="W277" s="59"/>
      <c r="X277" s="59"/>
      <c r="Y277" s="59"/>
      <c r="Z277" s="59"/>
      <c r="AA277" s="59"/>
      <c r="AB277" s="59"/>
      <c r="AC277" s="59"/>
      <c r="AD277" s="59"/>
      <c r="AE277" s="59"/>
      <c r="AF277" s="59"/>
      <c r="AG277" s="59"/>
      <c r="AH277" s="59"/>
      <c r="AI277" s="59"/>
      <c r="AJ277" s="59"/>
      <c r="AK277" s="59"/>
      <c r="AL277" s="59"/>
      <c r="AM277" s="59"/>
      <c r="AN277" s="59"/>
      <c r="AO277" s="59"/>
      <c r="AP277" s="59"/>
      <c r="AQ277" s="59"/>
    </row>
    <row r="278" ht="12.75" customHeight="1">
      <c r="A278" s="59"/>
      <c r="B278" s="59"/>
      <c r="C278" s="59"/>
      <c r="D278" s="59"/>
      <c r="E278" s="59"/>
      <c r="F278" s="59"/>
      <c r="G278" s="59"/>
      <c r="H278" s="59"/>
      <c r="I278" s="59"/>
      <c r="J278" s="59"/>
      <c r="K278" s="59"/>
      <c r="L278" s="59"/>
      <c r="M278" s="59"/>
      <c r="N278" s="59"/>
      <c r="O278" s="59"/>
      <c r="P278" s="59"/>
      <c r="Q278" s="59"/>
      <c r="R278" s="59"/>
      <c r="S278" s="59"/>
      <c r="T278" s="59"/>
      <c r="U278" s="59"/>
      <c r="V278" s="59"/>
      <c r="W278" s="59"/>
      <c r="X278" s="59"/>
      <c r="Y278" s="59"/>
      <c r="Z278" s="59"/>
      <c r="AA278" s="59"/>
      <c r="AB278" s="59"/>
      <c r="AC278" s="59"/>
      <c r="AD278" s="59"/>
      <c r="AE278" s="59"/>
      <c r="AF278" s="59"/>
      <c r="AG278" s="59"/>
      <c r="AH278" s="59"/>
      <c r="AI278" s="59"/>
      <c r="AJ278" s="59"/>
      <c r="AK278" s="59"/>
      <c r="AL278" s="59"/>
      <c r="AM278" s="59"/>
      <c r="AN278" s="59"/>
      <c r="AO278" s="59"/>
      <c r="AP278" s="59"/>
      <c r="AQ278" s="59"/>
    </row>
    <row r="279" ht="12.75" customHeight="1">
      <c r="A279" s="59"/>
      <c r="B279" s="59"/>
      <c r="C279" s="59"/>
      <c r="D279" s="59"/>
      <c r="E279" s="59"/>
      <c r="F279" s="59"/>
      <c r="G279" s="59"/>
      <c r="H279" s="59"/>
      <c r="I279" s="59"/>
      <c r="J279" s="59"/>
      <c r="K279" s="59"/>
      <c r="L279" s="59"/>
      <c r="M279" s="59"/>
      <c r="N279" s="59"/>
      <c r="O279" s="59"/>
      <c r="P279" s="59"/>
      <c r="Q279" s="59"/>
      <c r="R279" s="59"/>
      <c r="S279" s="59"/>
      <c r="T279" s="59"/>
      <c r="U279" s="59"/>
      <c r="V279" s="59"/>
      <c r="W279" s="59"/>
      <c r="X279" s="59"/>
      <c r="Y279" s="59"/>
      <c r="Z279" s="59"/>
      <c r="AA279" s="59"/>
      <c r="AB279" s="59"/>
      <c r="AC279" s="59"/>
      <c r="AD279" s="59"/>
      <c r="AE279" s="59"/>
      <c r="AF279" s="59"/>
      <c r="AG279" s="59"/>
      <c r="AH279" s="59"/>
      <c r="AI279" s="59"/>
      <c r="AJ279" s="59"/>
      <c r="AK279" s="59"/>
      <c r="AL279" s="59"/>
      <c r="AM279" s="59"/>
      <c r="AN279" s="59"/>
      <c r="AO279" s="59"/>
      <c r="AP279" s="59"/>
      <c r="AQ279" s="59"/>
    </row>
    <row r="280" ht="12.75" customHeight="1">
      <c r="A280" s="59"/>
      <c r="B280" s="59"/>
      <c r="C280" s="59"/>
      <c r="D280" s="59"/>
      <c r="E280" s="59"/>
      <c r="F280" s="59"/>
      <c r="G280" s="59"/>
      <c r="H280" s="59"/>
      <c r="I280" s="59"/>
      <c r="J280" s="59"/>
      <c r="K280" s="59"/>
      <c r="L280" s="59"/>
      <c r="M280" s="59"/>
      <c r="N280" s="59"/>
      <c r="O280" s="59"/>
      <c r="P280" s="59"/>
      <c r="Q280" s="59"/>
      <c r="R280" s="59"/>
      <c r="S280" s="59"/>
      <c r="T280" s="59"/>
      <c r="U280" s="59"/>
      <c r="V280" s="59"/>
      <c r="W280" s="59"/>
      <c r="X280" s="59"/>
      <c r="Y280" s="59"/>
      <c r="Z280" s="59"/>
      <c r="AA280" s="59"/>
      <c r="AB280" s="59"/>
      <c r="AC280" s="59"/>
      <c r="AD280" s="59"/>
      <c r="AE280" s="59"/>
      <c r="AF280" s="59"/>
      <c r="AG280" s="59"/>
      <c r="AH280" s="59"/>
      <c r="AI280" s="59"/>
      <c r="AJ280" s="59"/>
      <c r="AK280" s="59"/>
      <c r="AL280" s="59"/>
      <c r="AM280" s="59"/>
      <c r="AN280" s="59"/>
      <c r="AO280" s="59"/>
      <c r="AP280" s="59"/>
      <c r="AQ280" s="59"/>
    </row>
    <row r="281" ht="12.75" customHeight="1">
      <c r="A281" s="59"/>
      <c r="B281" s="59"/>
      <c r="C281" s="59"/>
      <c r="D281" s="59"/>
      <c r="E281" s="59"/>
      <c r="F281" s="59"/>
      <c r="G281" s="59"/>
      <c r="H281" s="59"/>
      <c r="I281" s="59"/>
      <c r="J281" s="59"/>
      <c r="K281" s="59"/>
      <c r="L281" s="59"/>
      <c r="M281" s="59"/>
      <c r="N281" s="59"/>
      <c r="O281" s="59"/>
      <c r="P281" s="59"/>
      <c r="Q281" s="59"/>
      <c r="R281" s="59"/>
      <c r="S281" s="59"/>
      <c r="T281" s="59"/>
      <c r="U281" s="59"/>
      <c r="V281" s="59"/>
      <c r="W281" s="59"/>
      <c r="X281" s="59"/>
      <c r="Y281" s="59"/>
      <c r="Z281" s="59"/>
      <c r="AA281" s="59"/>
      <c r="AB281" s="59"/>
      <c r="AC281" s="59"/>
      <c r="AD281" s="59"/>
      <c r="AE281" s="59"/>
      <c r="AF281" s="59"/>
      <c r="AG281" s="59"/>
      <c r="AH281" s="59"/>
      <c r="AI281" s="59"/>
      <c r="AJ281" s="59"/>
      <c r="AK281" s="59"/>
      <c r="AL281" s="59"/>
      <c r="AM281" s="59"/>
      <c r="AN281" s="59"/>
      <c r="AO281" s="59"/>
      <c r="AP281" s="59"/>
      <c r="AQ281" s="59"/>
    </row>
    <row r="282" ht="12.75" customHeight="1">
      <c r="A282" s="59"/>
      <c r="B282" s="59"/>
      <c r="C282" s="59"/>
      <c r="D282" s="59"/>
      <c r="E282" s="59"/>
      <c r="F282" s="59"/>
      <c r="G282" s="59"/>
      <c r="H282" s="59"/>
      <c r="I282" s="59"/>
      <c r="J282" s="59"/>
      <c r="K282" s="59"/>
      <c r="L282" s="59"/>
      <c r="M282" s="59"/>
      <c r="N282" s="59"/>
      <c r="O282" s="59"/>
      <c r="P282" s="59"/>
      <c r="Q282" s="59"/>
      <c r="R282" s="59"/>
      <c r="S282" s="59"/>
      <c r="T282" s="59"/>
      <c r="U282" s="59"/>
      <c r="V282" s="59"/>
      <c r="W282" s="59"/>
      <c r="X282" s="59"/>
      <c r="Y282" s="59"/>
      <c r="Z282" s="59"/>
      <c r="AA282" s="59"/>
      <c r="AB282" s="59"/>
      <c r="AC282" s="59"/>
      <c r="AD282" s="59"/>
      <c r="AE282" s="59"/>
      <c r="AF282" s="59"/>
      <c r="AG282" s="59"/>
      <c r="AH282" s="59"/>
      <c r="AI282" s="59"/>
      <c r="AJ282" s="59"/>
      <c r="AK282" s="59"/>
      <c r="AL282" s="59"/>
      <c r="AM282" s="59"/>
      <c r="AN282" s="59"/>
      <c r="AO282" s="59"/>
      <c r="AP282" s="59"/>
      <c r="AQ282" s="59"/>
    </row>
    <row r="283" ht="12.75" customHeight="1">
      <c r="A283" s="59"/>
      <c r="B283" s="59"/>
      <c r="C283" s="59"/>
      <c r="D283" s="59"/>
      <c r="E283" s="59"/>
      <c r="F283" s="59"/>
      <c r="G283" s="59"/>
      <c r="H283" s="59"/>
      <c r="I283" s="59"/>
      <c r="J283" s="59"/>
      <c r="K283" s="59"/>
      <c r="L283" s="59"/>
      <c r="M283" s="59"/>
      <c r="N283" s="59"/>
      <c r="O283" s="59"/>
      <c r="P283" s="59"/>
      <c r="Q283" s="59"/>
      <c r="R283" s="59"/>
      <c r="S283" s="59"/>
      <c r="T283" s="59"/>
      <c r="U283" s="59"/>
      <c r="V283" s="59"/>
      <c r="W283" s="59"/>
      <c r="X283" s="59"/>
      <c r="Y283" s="59"/>
      <c r="Z283" s="59"/>
      <c r="AA283" s="59"/>
      <c r="AB283" s="59"/>
      <c r="AC283" s="59"/>
      <c r="AD283" s="59"/>
      <c r="AE283" s="59"/>
      <c r="AF283" s="59"/>
      <c r="AG283" s="59"/>
      <c r="AH283" s="59"/>
      <c r="AI283" s="59"/>
      <c r="AJ283" s="59"/>
      <c r="AK283" s="59"/>
      <c r="AL283" s="59"/>
      <c r="AM283" s="59"/>
      <c r="AN283" s="59"/>
      <c r="AO283" s="59"/>
      <c r="AP283" s="59"/>
      <c r="AQ283" s="59"/>
    </row>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AE12:AG12"/>
    <mergeCell ref="AI12:AJ12"/>
    <mergeCell ref="AL12:AN12"/>
    <mergeCell ref="AP12:AQ12"/>
    <mergeCell ref="N12:O12"/>
    <mergeCell ref="N13:N14"/>
    <mergeCell ref="O13:O14"/>
    <mergeCell ref="B55:D55"/>
    <mergeCell ref="B56:D56"/>
    <mergeCell ref="B61:D61"/>
    <mergeCell ref="B62:D62"/>
    <mergeCell ref="U13:U14"/>
    <mergeCell ref="V13:V14"/>
    <mergeCell ref="AB13:AB14"/>
    <mergeCell ref="AC13:AC14"/>
    <mergeCell ref="AI13:AI14"/>
    <mergeCell ref="AJ13:AJ14"/>
    <mergeCell ref="AP13:AP14"/>
    <mergeCell ref="AQ13:AQ14"/>
    <mergeCell ref="F12:H12"/>
    <mergeCell ref="J12:L12"/>
    <mergeCell ref="Q12:S12"/>
    <mergeCell ref="U12:V12"/>
    <mergeCell ref="X12:Z12"/>
    <mergeCell ref="AB12:AC12"/>
    <mergeCell ref="D13:D14"/>
  </mergeCells>
  <dataValidations>
    <dataValidation type="list" allowBlank="1" showErrorMessage="1" sqref="D8">
      <formula1>"TOU,non-TOU"</formula1>
    </dataValidation>
    <dataValidation type="list" allowBlank="1" showErrorMessage="1" sqref="E15:E28 E30:E38 E40:E41 E43:E51 E57 E63">
      <formula1>#REF!</formula1>
    </dataValidation>
    <dataValidation type="list" allowBlank="1" showInputMessage="1" showErrorMessage="1" prompt="Select Charge Unit - monthly, per kWh, per kW" sqref="D15:D28 D30:D38 D40:D41 D43:D51 D57 D63">
      <formula1>"Monthly,per kWh,per kW"</formula1>
    </dataValidation>
  </dataValidations>
  <printOptions/>
  <pageMargins bottom="0.984251968503937" footer="0.0" header="0.0" left="0.7480314960629921" right="0.7480314960629921" top="0.984251968503937"/>
  <pageSetup orientation="landscape"/>
  <drawing r:id="rId2"/>
  <legacy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62.75"/>
    <col customWidth="1" min="2" max="2" width="3.25"/>
    <col customWidth="1" min="3" max="3" width="10.38"/>
    <col customWidth="1" min="4" max="4" width="9.38"/>
    <col customWidth="1" min="5" max="24" width="9.13"/>
  </cols>
  <sheetData>
    <row r="1" ht="23.25" customHeight="1">
      <c r="A1" s="238" t="s">
        <v>83</v>
      </c>
      <c r="B1" s="239"/>
      <c r="C1" s="239"/>
      <c r="D1" s="240"/>
      <c r="E1" s="241"/>
      <c r="F1" s="241"/>
      <c r="G1" s="241"/>
      <c r="H1" s="241"/>
      <c r="I1" s="241"/>
      <c r="J1" s="241"/>
      <c r="K1" s="241"/>
      <c r="L1" s="241"/>
      <c r="M1" s="241"/>
      <c r="N1" s="241"/>
      <c r="O1" s="241"/>
      <c r="P1" s="241"/>
      <c r="Q1" s="241"/>
      <c r="R1" s="241"/>
      <c r="S1" s="241"/>
      <c r="T1" s="241"/>
      <c r="U1" s="241"/>
      <c r="V1" s="241"/>
      <c r="W1" s="241"/>
      <c r="X1" s="241"/>
      <c r="Y1" s="241"/>
      <c r="Z1" s="241"/>
    </row>
    <row r="2" ht="18.0" customHeight="1">
      <c r="A2" s="242" t="s">
        <v>84</v>
      </c>
      <c r="B2" s="239"/>
      <c r="C2" s="239"/>
      <c r="D2" s="240"/>
      <c r="E2" s="241"/>
      <c r="F2" s="241"/>
      <c r="G2" s="241"/>
      <c r="H2" s="241"/>
      <c r="I2" s="241"/>
      <c r="J2" s="241"/>
      <c r="K2" s="241"/>
      <c r="L2" s="241"/>
      <c r="M2" s="241"/>
      <c r="N2" s="241"/>
      <c r="O2" s="241"/>
      <c r="P2" s="241"/>
      <c r="Q2" s="241"/>
      <c r="R2" s="241"/>
      <c r="S2" s="241"/>
      <c r="T2" s="241"/>
      <c r="U2" s="241"/>
      <c r="V2" s="241"/>
      <c r="W2" s="241"/>
      <c r="X2" s="241"/>
      <c r="Y2" s="241"/>
      <c r="Z2" s="241"/>
    </row>
    <row r="3" ht="15.75" customHeight="1">
      <c r="A3" s="243" t="s">
        <v>85</v>
      </c>
      <c r="B3" s="239"/>
      <c r="C3" s="239"/>
      <c r="D3" s="240"/>
      <c r="E3" s="241"/>
      <c r="F3" s="241"/>
      <c r="G3" s="241"/>
      <c r="H3" s="241"/>
      <c r="I3" s="241"/>
      <c r="J3" s="241"/>
      <c r="K3" s="241"/>
      <c r="L3" s="241"/>
      <c r="M3" s="241"/>
      <c r="N3" s="241"/>
      <c r="O3" s="241"/>
      <c r="P3" s="241"/>
      <c r="Q3" s="241"/>
      <c r="R3" s="241"/>
      <c r="S3" s="241"/>
      <c r="T3" s="241"/>
      <c r="U3" s="241"/>
      <c r="V3" s="241"/>
      <c r="W3" s="241"/>
      <c r="X3" s="241"/>
      <c r="Y3" s="241"/>
      <c r="Z3" s="241"/>
    </row>
    <row r="4" ht="11.25" customHeight="1">
      <c r="A4" s="244" t="s">
        <v>86</v>
      </c>
      <c r="B4" s="239"/>
      <c r="C4" s="239"/>
      <c r="D4" s="240"/>
      <c r="E4" s="241"/>
      <c r="F4" s="241"/>
      <c r="G4" s="241"/>
      <c r="H4" s="241"/>
      <c r="I4" s="241"/>
      <c r="J4" s="241"/>
      <c r="K4" s="241"/>
      <c r="L4" s="241"/>
      <c r="M4" s="241"/>
      <c r="N4" s="241"/>
      <c r="O4" s="241"/>
      <c r="P4" s="241"/>
      <c r="Q4" s="241"/>
      <c r="R4" s="241"/>
      <c r="S4" s="241"/>
      <c r="T4" s="241"/>
      <c r="U4" s="241"/>
      <c r="V4" s="241"/>
      <c r="W4" s="241"/>
      <c r="X4" s="241"/>
      <c r="Y4" s="241"/>
      <c r="Z4" s="241"/>
    </row>
    <row r="5" ht="11.25" customHeight="1">
      <c r="A5" s="244" t="s">
        <v>87</v>
      </c>
      <c r="B5" s="239"/>
      <c r="C5" s="239"/>
      <c r="D5" s="240"/>
      <c r="E5" s="241"/>
      <c r="F5" s="241"/>
      <c r="G5" s="241"/>
      <c r="H5" s="241"/>
      <c r="I5" s="241"/>
      <c r="J5" s="241"/>
      <c r="K5" s="241"/>
      <c r="L5" s="241"/>
      <c r="M5" s="241"/>
      <c r="N5" s="241"/>
      <c r="O5" s="241"/>
      <c r="P5" s="241"/>
      <c r="Q5" s="241"/>
      <c r="R5" s="241"/>
      <c r="S5" s="241"/>
      <c r="T5" s="241"/>
      <c r="U5" s="241"/>
      <c r="V5" s="241"/>
      <c r="W5" s="241"/>
      <c r="X5" s="241"/>
      <c r="Y5" s="241"/>
      <c r="Z5" s="241"/>
    </row>
    <row r="6" ht="11.25" customHeight="1">
      <c r="A6" s="245" t="s">
        <v>88</v>
      </c>
      <c r="B6" s="239"/>
      <c r="C6" s="239"/>
      <c r="D6" s="240"/>
      <c r="E6" s="241"/>
      <c r="F6" s="241"/>
      <c r="G6" s="241"/>
      <c r="H6" s="241"/>
      <c r="I6" s="241"/>
      <c r="J6" s="241"/>
      <c r="K6" s="241"/>
      <c r="L6" s="241"/>
      <c r="M6" s="241"/>
      <c r="N6" s="241"/>
      <c r="O6" s="241"/>
      <c r="P6" s="241"/>
      <c r="Q6" s="241"/>
      <c r="R6" s="241"/>
      <c r="S6" s="241"/>
      <c r="T6" s="241"/>
      <c r="U6" s="241"/>
      <c r="V6" s="241"/>
      <c r="W6" s="241"/>
      <c r="X6" s="241"/>
      <c r="Y6" s="241"/>
      <c r="Z6" s="241"/>
    </row>
    <row r="7" ht="18.75" customHeight="1">
      <c r="A7" s="246" t="s">
        <v>89</v>
      </c>
      <c r="B7" s="239"/>
      <c r="C7" s="239"/>
      <c r="D7" s="240"/>
      <c r="E7" s="241"/>
      <c r="F7" s="241"/>
      <c r="G7" s="241"/>
      <c r="H7" s="241"/>
      <c r="I7" s="241"/>
      <c r="J7" s="241"/>
      <c r="K7" s="241"/>
      <c r="L7" s="241"/>
      <c r="M7" s="241"/>
      <c r="N7" s="241"/>
      <c r="O7" s="241"/>
      <c r="P7" s="241"/>
      <c r="Q7" s="241"/>
      <c r="R7" s="241"/>
      <c r="S7" s="241"/>
      <c r="T7" s="241"/>
      <c r="U7" s="241"/>
      <c r="V7" s="241"/>
      <c r="W7" s="241"/>
      <c r="X7" s="241"/>
      <c r="Y7" s="241"/>
      <c r="Z7" s="241"/>
    </row>
    <row r="8" ht="72.0" customHeight="1">
      <c r="A8" s="247" t="s">
        <v>90</v>
      </c>
      <c r="B8" s="239"/>
      <c r="C8" s="239"/>
      <c r="D8" s="240"/>
      <c r="E8" s="241"/>
      <c r="F8" s="241"/>
      <c r="G8" s="241"/>
      <c r="H8" s="241"/>
      <c r="I8" s="241"/>
      <c r="J8" s="241"/>
      <c r="K8" s="241"/>
      <c r="L8" s="241"/>
      <c r="M8" s="241"/>
      <c r="N8" s="241"/>
      <c r="O8" s="241"/>
      <c r="P8" s="241"/>
      <c r="Q8" s="241"/>
      <c r="R8" s="241"/>
      <c r="S8" s="241"/>
      <c r="T8" s="241"/>
      <c r="U8" s="241"/>
      <c r="V8" s="241"/>
      <c r="W8" s="241"/>
      <c r="X8" s="241"/>
      <c r="Y8" s="241"/>
      <c r="Z8" s="241"/>
    </row>
    <row r="9" ht="6.75" customHeight="1">
      <c r="A9" s="248"/>
      <c r="B9" s="248"/>
      <c r="C9" s="248"/>
      <c r="D9" s="249"/>
      <c r="E9" s="241"/>
      <c r="F9" s="241"/>
      <c r="G9" s="241"/>
      <c r="H9" s="241"/>
      <c r="I9" s="241"/>
      <c r="J9" s="241"/>
      <c r="K9" s="241"/>
      <c r="L9" s="241"/>
      <c r="M9" s="241"/>
      <c r="N9" s="241"/>
      <c r="O9" s="241"/>
      <c r="P9" s="241"/>
      <c r="Q9" s="241"/>
      <c r="R9" s="241"/>
      <c r="S9" s="241"/>
      <c r="T9" s="241"/>
      <c r="U9" s="241"/>
      <c r="V9" s="241"/>
      <c r="W9" s="241"/>
      <c r="X9" s="241"/>
      <c r="Y9" s="241"/>
      <c r="Z9" s="241"/>
    </row>
    <row r="10" ht="11.25" customHeight="1">
      <c r="A10" s="250" t="s">
        <v>91</v>
      </c>
      <c r="B10" s="239"/>
      <c r="C10" s="239"/>
      <c r="D10" s="240"/>
      <c r="E10" s="241"/>
      <c r="F10" s="241"/>
      <c r="G10" s="241"/>
      <c r="H10" s="241"/>
      <c r="I10" s="241"/>
      <c r="J10" s="241"/>
      <c r="K10" s="241"/>
      <c r="L10" s="241"/>
      <c r="M10" s="241"/>
      <c r="N10" s="241"/>
      <c r="O10" s="241"/>
      <c r="P10" s="241"/>
      <c r="Q10" s="241"/>
      <c r="R10" s="241"/>
      <c r="S10" s="241"/>
      <c r="T10" s="241"/>
      <c r="U10" s="241"/>
      <c r="V10" s="241"/>
      <c r="W10" s="241"/>
      <c r="X10" s="241"/>
      <c r="Y10" s="241"/>
      <c r="Z10" s="241"/>
    </row>
    <row r="11" ht="6.75" customHeight="1">
      <c r="A11" s="251"/>
      <c r="B11" s="252"/>
      <c r="C11" s="252"/>
      <c r="D11" s="253"/>
      <c r="E11" s="241"/>
      <c r="F11" s="241"/>
      <c r="G11" s="241"/>
      <c r="H11" s="241"/>
      <c r="I11" s="241"/>
      <c r="J11" s="241"/>
      <c r="K11" s="241"/>
      <c r="L11" s="241"/>
      <c r="M11" s="241"/>
      <c r="N11" s="241"/>
      <c r="O11" s="241"/>
      <c r="P11" s="241"/>
      <c r="Q11" s="241"/>
      <c r="R11" s="241"/>
      <c r="S11" s="241"/>
      <c r="T11" s="241"/>
      <c r="U11" s="241"/>
      <c r="V11" s="241"/>
      <c r="W11" s="241"/>
      <c r="X11" s="241"/>
      <c r="Y11" s="241"/>
      <c r="Z11" s="241"/>
    </row>
    <row r="12" ht="36.0" customHeight="1">
      <c r="A12" s="247" t="s">
        <v>92</v>
      </c>
      <c r="B12" s="239"/>
      <c r="C12" s="239"/>
      <c r="D12" s="240"/>
      <c r="E12" s="241"/>
      <c r="F12" s="241"/>
      <c r="G12" s="241"/>
      <c r="H12" s="241"/>
      <c r="I12" s="241"/>
      <c r="J12" s="241"/>
      <c r="K12" s="241"/>
      <c r="L12" s="241"/>
      <c r="M12" s="241"/>
      <c r="N12" s="241"/>
      <c r="O12" s="241"/>
      <c r="P12" s="241"/>
      <c r="Q12" s="241"/>
      <c r="R12" s="241"/>
      <c r="S12" s="241"/>
      <c r="T12" s="241"/>
      <c r="U12" s="241"/>
      <c r="V12" s="241"/>
      <c r="W12" s="241"/>
      <c r="X12" s="241"/>
      <c r="Y12" s="241"/>
      <c r="Z12" s="241"/>
    </row>
    <row r="13" ht="6.75" customHeight="1">
      <c r="A13" s="248"/>
      <c r="B13" s="248"/>
      <c r="C13" s="248"/>
      <c r="D13" s="249"/>
      <c r="E13" s="241"/>
      <c r="F13" s="241"/>
      <c r="G13" s="241"/>
      <c r="H13" s="241"/>
      <c r="I13" s="241"/>
      <c r="J13" s="241"/>
      <c r="K13" s="241"/>
      <c r="L13" s="241"/>
      <c r="M13" s="241"/>
      <c r="N13" s="241"/>
      <c r="O13" s="241"/>
      <c r="P13" s="241"/>
      <c r="Q13" s="241"/>
      <c r="R13" s="241"/>
      <c r="S13" s="241"/>
      <c r="T13" s="241"/>
      <c r="U13" s="241"/>
      <c r="V13" s="241"/>
      <c r="W13" s="241"/>
      <c r="X13" s="241"/>
      <c r="Y13" s="241"/>
      <c r="Z13" s="241"/>
    </row>
    <row r="14" ht="48.0" customHeight="1">
      <c r="A14" s="247" t="s">
        <v>93</v>
      </c>
      <c r="B14" s="239"/>
      <c r="C14" s="239"/>
      <c r="D14" s="240"/>
      <c r="E14" s="241"/>
      <c r="F14" s="241"/>
      <c r="G14" s="241"/>
      <c r="H14" s="241"/>
      <c r="I14" s="241"/>
      <c r="J14" s="241"/>
      <c r="K14" s="241"/>
      <c r="L14" s="241"/>
      <c r="M14" s="241"/>
      <c r="N14" s="241"/>
      <c r="O14" s="241"/>
      <c r="P14" s="241"/>
      <c r="Q14" s="241"/>
      <c r="R14" s="241"/>
      <c r="S14" s="241"/>
      <c r="T14" s="241"/>
      <c r="U14" s="241"/>
      <c r="V14" s="241"/>
      <c r="W14" s="241"/>
      <c r="X14" s="241"/>
      <c r="Y14" s="241"/>
      <c r="Z14" s="241"/>
    </row>
    <row r="15" ht="6.75" customHeight="1">
      <c r="A15" s="248"/>
      <c r="B15" s="248"/>
      <c r="C15" s="248"/>
      <c r="D15" s="249"/>
      <c r="E15" s="241"/>
      <c r="F15" s="241"/>
      <c r="G15" s="241"/>
      <c r="H15" s="241"/>
      <c r="I15" s="241"/>
      <c r="J15" s="241"/>
      <c r="K15" s="241"/>
      <c r="L15" s="241"/>
      <c r="M15" s="241"/>
      <c r="N15" s="241"/>
      <c r="O15" s="241"/>
      <c r="P15" s="241"/>
      <c r="Q15" s="241"/>
      <c r="R15" s="241"/>
      <c r="S15" s="241"/>
      <c r="T15" s="241"/>
      <c r="U15" s="241"/>
      <c r="V15" s="241"/>
      <c r="W15" s="241"/>
      <c r="X15" s="241"/>
      <c r="Y15" s="241"/>
      <c r="Z15" s="241"/>
    </row>
    <row r="16" ht="48.0" customHeight="1">
      <c r="A16" s="247" t="s">
        <v>94</v>
      </c>
      <c r="B16" s="239"/>
      <c r="C16" s="239"/>
      <c r="D16" s="240"/>
      <c r="E16" s="241"/>
      <c r="F16" s="241"/>
      <c r="G16" s="241"/>
      <c r="H16" s="241"/>
      <c r="I16" s="241"/>
      <c r="J16" s="241"/>
      <c r="K16" s="241"/>
      <c r="L16" s="241"/>
      <c r="M16" s="241"/>
      <c r="N16" s="241"/>
      <c r="O16" s="241"/>
      <c r="P16" s="241"/>
      <c r="Q16" s="241"/>
      <c r="R16" s="241"/>
      <c r="S16" s="241"/>
      <c r="T16" s="241"/>
      <c r="U16" s="241"/>
      <c r="V16" s="241"/>
      <c r="W16" s="241"/>
      <c r="X16" s="241"/>
      <c r="Y16" s="241"/>
      <c r="Z16" s="241"/>
    </row>
    <row r="17" ht="6.75" customHeight="1">
      <c r="A17" s="248"/>
      <c r="B17" s="248"/>
      <c r="C17" s="248"/>
      <c r="D17" s="249"/>
      <c r="E17" s="241"/>
      <c r="F17" s="241"/>
      <c r="G17" s="241"/>
      <c r="H17" s="241"/>
      <c r="I17" s="241"/>
      <c r="J17" s="241"/>
      <c r="K17" s="241"/>
      <c r="L17" s="241"/>
      <c r="M17" s="241"/>
      <c r="N17" s="241"/>
      <c r="O17" s="241"/>
      <c r="P17" s="241"/>
      <c r="Q17" s="241"/>
      <c r="R17" s="241"/>
      <c r="S17" s="241"/>
      <c r="T17" s="241"/>
      <c r="U17" s="241"/>
      <c r="V17" s="241"/>
      <c r="W17" s="241"/>
      <c r="X17" s="241"/>
      <c r="Y17" s="241"/>
      <c r="Z17" s="241"/>
    </row>
    <row r="18" ht="36.0" customHeight="1">
      <c r="A18" s="247" t="s">
        <v>95</v>
      </c>
      <c r="B18" s="239"/>
      <c r="C18" s="239"/>
      <c r="D18" s="240"/>
      <c r="E18" s="241"/>
      <c r="F18" s="241"/>
      <c r="G18" s="241"/>
      <c r="H18" s="241"/>
      <c r="I18" s="241"/>
      <c r="J18" s="241"/>
      <c r="K18" s="241"/>
      <c r="L18" s="241"/>
      <c r="M18" s="241"/>
      <c r="N18" s="241"/>
      <c r="O18" s="241"/>
      <c r="P18" s="241"/>
      <c r="Q18" s="241"/>
      <c r="R18" s="241"/>
      <c r="S18" s="241"/>
      <c r="T18" s="241"/>
      <c r="U18" s="241"/>
      <c r="V18" s="241"/>
      <c r="W18" s="241"/>
      <c r="X18" s="241"/>
      <c r="Y18" s="241"/>
      <c r="Z18" s="241"/>
    </row>
    <row r="19" ht="6.75" customHeight="1">
      <c r="A19" s="248"/>
      <c r="B19" s="248"/>
      <c r="C19" s="248"/>
      <c r="D19" s="249"/>
      <c r="E19" s="241"/>
      <c r="F19" s="241"/>
      <c r="G19" s="241"/>
      <c r="H19" s="241"/>
      <c r="I19" s="241"/>
      <c r="J19" s="241"/>
      <c r="K19" s="241"/>
      <c r="L19" s="241"/>
      <c r="M19" s="241"/>
      <c r="N19" s="241"/>
      <c r="O19" s="241"/>
      <c r="P19" s="241"/>
      <c r="Q19" s="241"/>
      <c r="R19" s="241"/>
      <c r="S19" s="241"/>
      <c r="T19" s="241"/>
      <c r="U19" s="241"/>
      <c r="V19" s="241"/>
      <c r="W19" s="241"/>
      <c r="X19" s="241"/>
      <c r="Y19" s="241"/>
      <c r="Z19" s="241"/>
    </row>
    <row r="20" ht="15.0" customHeight="1">
      <c r="A20" s="254" t="s">
        <v>96</v>
      </c>
      <c r="B20" s="239"/>
      <c r="C20" s="239"/>
      <c r="D20" s="240"/>
      <c r="E20" s="241"/>
      <c r="F20" s="241"/>
      <c r="G20" s="241"/>
      <c r="H20" s="241"/>
      <c r="I20" s="241"/>
      <c r="J20" s="241"/>
      <c r="K20" s="241"/>
      <c r="L20" s="241"/>
      <c r="M20" s="241"/>
      <c r="N20" s="241"/>
      <c r="O20" s="241"/>
      <c r="P20" s="241"/>
      <c r="Q20" s="241"/>
      <c r="R20" s="241"/>
      <c r="S20" s="241"/>
      <c r="T20" s="241"/>
      <c r="U20" s="241"/>
      <c r="V20" s="241"/>
      <c r="W20" s="241"/>
      <c r="X20" s="241"/>
      <c r="Y20" s="241"/>
      <c r="Z20" s="241"/>
    </row>
    <row r="21" ht="6.75" customHeight="1">
      <c r="A21" s="255"/>
      <c r="B21" s="256"/>
      <c r="C21" s="256"/>
      <c r="D21" s="257"/>
      <c r="E21" s="241"/>
      <c r="F21" s="241"/>
      <c r="G21" s="241"/>
      <c r="H21" s="241"/>
      <c r="I21" s="241"/>
      <c r="J21" s="241"/>
      <c r="K21" s="241"/>
      <c r="L21" s="241"/>
      <c r="M21" s="241"/>
      <c r="N21" s="241"/>
      <c r="O21" s="241"/>
      <c r="P21" s="241"/>
      <c r="Q21" s="241"/>
      <c r="R21" s="241"/>
      <c r="S21" s="241"/>
      <c r="T21" s="241"/>
      <c r="U21" s="241"/>
      <c r="V21" s="241"/>
      <c r="W21" s="241"/>
      <c r="X21" s="241"/>
      <c r="Y21" s="241"/>
      <c r="Z21" s="241"/>
    </row>
    <row r="22" ht="12.0" customHeight="1">
      <c r="A22" s="258" t="s">
        <v>97</v>
      </c>
      <c r="B22" s="259"/>
      <c r="C22" s="260" t="s">
        <v>98</v>
      </c>
      <c r="D22" s="261">
        <f>'Proposed Rates'!F8</f>
        <v>40.88</v>
      </c>
      <c r="E22" s="241"/>
      <c r="F22" s="241"/>
      <c r="G22" s="241"/>
      <c r="H22" s="241"/>
      <c r="I22" s="241"/>
      <c r="J22" s="241"/>
      <c r="K22" s="241"/>
      <c r="L22" s="241"/>
      <c r="M22" s="241"/>
      <c r="N22" s="241"/>
      <c r="O22" s="241"/>
      <c r="P22" s="241"/>
      <c r="Q22" s="241"/>
      <c r="R22" s="241"/>
      <c r="S22" s="241"/>
      <c r="T22" s="241"/>
      <c r="U22" s="241"/>
      <c r="V22" s="241"/>
      <c r="W22" s="241"/>
      <c r="X22" s="241"/>
      <c r="Y22" s="241"/>
      <c r="Z22" s="241"/>
    </row>
    <row r="23" ht="12.0" customHeight="1">
      <c r="A23" s="258" t="s">
        <v>99</v>
      </c>
      <c r="B23" s="259"/>
      <c r="C23" s="260" t="s">
        <v>98</v>
      </c>
      <c r="D23" s="262">
        <f>'Proposed Rates'!F90</f>
        <v>0</v>
      </c>
      <c r="E23" s="262"/>
      <c r="F23" s="241"/>
      <c r="G23" s="241"/>
      <c r="H23" s="241"/>
      <c r="I23" s="241"/>
      <c r="J23" s="241"/>
      <c r="K23" s="241"/>
      <c r="L23" s="241"/>
      <c r="M23" s="241"/>
      <c r="N23" s="241"/>
      <c r="O23" s="241"/>
      <c r="P23" s="241"/>
      <c r="Q23" s="241"/>
      <c r="R23" s="241"/>
      <c r="S23" s="241"/>
      <c r="T23" s="241"/>
      <c r="U23" s="241"/>
      <c r="V23" s="241"/>
      <c r="W23" s="241"/>
      <c r="X23" s="241"/>
      <c r="Y23" s="241"/>
      <c r="Z23" s="241"/>
    </row>
    <row r="24" ht="12.0" customHeight="1">
      <c r="A24" s="258" t="s">
        <v>100</v>
      </c>
      <c r="B24" s="259"/>
      <c r="C24" s="260" t="s">
        <v>98</v>
      </c>
      <c r="D24" s="262">
        <f>'Proposed Rates'!F64</f>
        <v>-0.54</v>
      </c>
      <c r="E24" s="241"/>
      <c r="F24" s="241"/>
      <c r="G24" s="241"/>
      <c r="H24" s="241"/>
      <c r="I24" s="241"/>
      <c r="J24" s="241"/>
      <c r="K24" s="241"/>
      <c r="L24" s="241"/>
      <c r="M24" s="241"/>
      <c r="N24" s="241"/>
      <c r="O24" s="241"/>
      <c r="P24" s="241"/>
      <c r="Q24" s="241"/>
      <c r="R24" s="241"/>
      <c r="S24" s="241"/>
      <c r="T24" s="241"/>
      <c r="U24" s="241"/>
      <c r="V24" s="241"/>
      <c r="W24" s="241"/>
      <c r="X24" s="241"/>
      <c r="Y24" s="241"/>
      <c r="Z24" s="241"/>
    </row>
    <row r="25" ht="12.0" customHeight="1">
      <c r="A25" s="258" t="s">
        <v>101</v>
      </c>
      <c r="B25" s="259"/>
      <c r="C25" s="260" t="s">
        <v>98</v>
      </c>
      <c r="D25" s="263">
        <f>'Proposed Rates'!F273</f>
        <v>0.42</v>
      </c>
      <c r="E25" s="241"/>
      <c r="F25" s="241"/>
      <c r="G25" s="241"/>
      <c r="H25" s="241"/>
      <c r="I25" s="241"/>
      <c r="J25" s="241"/>
      <c r="K25" s="241"/>
      <c r="L25" s="241"/>
      <c r="M25" s="241"/>
      <c r="N25" s="241"/>
      <c r="O25" s="241"/>
      <c r="P25" s="241"/>
      <c r="Q25" s="241"/>
      <c r="R25" s="241"/>
      <c r="S25" s="241"/>
      <c r="T25" s="241"/>
      <c r="U25" s="241"/>
      <c r="V25" s="241"/>
      <c r="W25" s="241"/>
      <c r="X25" s="241"/>
      <c r="Y25" s="241"/>
      <c r="Z25" s="241"/>
    </row>
    <row r="26" ht="12.0" customHeight="1">
      <c r="A26" s="258" t="s">
        <v>102</v>
      </c>
      <c r="B26" s="259"/>
      <c r="C26" s="260" t="s">
        <v>103</v>
      </c>
      <c r="D26" s="264">
        <f>'Proposed Rates'!F260</f>
        <v>0.00007</v>
      </c>
      <c r="E26" s="241"/>
      <c r="F26" s="241"/>
      <c r="G26" s="241"/>
      <c r="H26" s="241"/>
      <c r="I26" s="241"/>
      <c r="J26" s="241"/>
      <c r="K26" s="241"/>
      <c r="L26" s="241"/>
      <c r="M26" s="241"/>
      <c r="N26" s="241"/>
      <c r="O26" s="241"/>
      <c r="P26" s="241"/>
      <c r="Q26" s="241"/>
      <c r="R26" s="241"/>
      <c r="S26" s="241"/>
      <c r="T26" s="241"/>
      <c r="U26" s="241"/>
      <c r="V26" s="241"/>
      <c r="W26" s="241"/>
      <c r="X26" s="241"/>
      <c r="Y26" s="241"/>
      <c r="Z26" s="241"/>
    </row>
    <row r="27" ht="12.0" customHeight="1">
      <c r="A27" s="258" t="s">
        <v>104</v>
      </c>
      <c r="B27" s="259"/>
      <c r="C27" s="260" t="s">
        <v>103</v>
      </c>
      <c r="D27" s="262">
        <f>'Proposed Rates'!F37</f>
        <v>-0.0005</v>
      </c>
      <c r="E27" s="241"/>
      <c r="F27" s="241"/>
      <c r="G27" s="241"/>
      <c r="H27" s="241"/>
      <c r="I27" s="241"/>
      <c r="J27" s="241"/>
      <c r="K27" s="241"/>
      <c r="L27" s="241"/>
      <c r="M27" s="241"/>
      <c r="N27" s="241"/>
      <c r="O27" s="241"/>
      <c r="P27" s="241"/>
      <c r="Q27" s="241"/>
      <c r="R27" s="241"/>
      <c r="S27" s="241"/>
      <c r="T27" s="241"/>
      <c r="U27" s="241"/>
      <c r="V27" s="241"/>
      <c r="W27" s="241"/>
      <c r="X27" s="241"/>
      <c r="Y27" s="241"/>
      <c r="Z27" s="241"/>
    </row>
    <row r="28" ht="12.0" customHeight="1">
      <c r="A28" s="258" t="s">
        <v>105</v>
      </c>
      <c r="B28" s="259"/>
      <c r="C28" s="260" t="s">
        <v>103</v>
      </c>
      <c r="D28" s="262">
        <f>'Proposed Rates'!F142</f>
        <v>0.0046</v>
      </c>
      <c r="E28" s="241"/>
      <c r="F28" s="241"/>
      <c r="G28" s="241"/>
      <c r="H28" s="241"/>
      <c r="I28" s="241"/>
      <c r="J28" s="241"/>
      <c r="K28" s="241"/>
      <c r="L28" s="241"/>
      <c r="M28" s="241"/>
      <c r="N28" s="241"/>
      <c r="O28" s="241"/>
      <c r="P28" s="241"/>
      <c r="Q28" s="241"/>
      <c r="R28" s="241"/>
      <c r="S28" s="241"/>
      <c r="T28" s="241"/>
      <c r="U28" s="241"/>
      <c r="V28" s="241"/>
      <c r="W28" s="241"/>
      <c r="X28" s="241"/>
      <c r="Y28" s="241"/>
      <c r="Z28" s="241"/>
    </row>
    <row r="29" ht="12.0" customHeight="1">
      <c r="A29" s="258" t="s">
        <v>106</v>
      </c>
      <c r="B29" s="259"/>
      <c r="C29" s="260" t="s">
        <v>103</v>
      </c>
      <c r="D29" s="262">
        <f>'Proposed Rates'!F183</f>
        <v>0.0141</v>
      </c>
      <c r="E29" s="241"/>
      <c r="F29" s="241"/>
      <c r="G29" s="241"/>
      <c r="H29" s="241"/>
      <c r="I29" s="241"/>
      <c r="J29" s="241"/>
      <c r="K29" s="241"/>
      <c r="L29" s="241"/>
      <c r="M29" s="241"/>
      <c r="N29" s="241"/>
      <c r="O29" s="241"/>
      <c r="P29" s="241"/>
      <c r="Q29" s="241"/>
      <c r="R29" s="241"/>
      <c r="S29" s="241"/>
      <c r="T29" s="241"/>
      <c r="U29" s="241"/>
      <c r="V29" s="241"/>
      <c r="W29" s="241"/>
      <c r="X29" s="241"/>
      <c r="Y29" s="241"/>
      <c r="Z29" s="241"/>
    </row>
    <row r="30" ht="12.0" customHeight="1">
      <c r="A30" s="258" t="s">
        <v>107</v>
      </c>
      <c r="B30" s="259"/>
      <c r="C30" s="260" t="s">
        <v>103</v>
      </c>
      <c r="D30" s="262">
        <f>'Proposed Rates'!F196</f>
        <v>0.0079</v>
      </c>
      <c r="E30" s="241"/>
      <c r="F30" s="241"/>
      <c r="G30" s="241"/>
      <c r="H30" s="241"/>
      <c r="I30" s="241"/>
      <c r="J30" s="241"/>
      <c r="K30" s="241"/>
      <c r="L30" s="241"/>
      <c r="M30" s="241"/>
      <c r="N30" s="241"/>
      <c r="O30" s="241"/>
      <c r="P30" s="241"/>
      <c r="Q30" s="241"/>
      <c r="R30" s="241"/>
      <c r="S30" s="241"/>
      <c r="T30" s="241"/>
      <c r="U30" s="241"/>
      <c r="V30" s="241"/>
      <c r="W30" s="241"/>
      <c r="X30" s="241"/>
      <c r="Y30" s="241"/>
      <c r="Z30" s="241"/>
    </row>
    <row r="31" ht="6.75" customHeight="1">
      <c r="A31" s="260"/>
      <c r="B31" s="260"/>
      <c r="C31" s="260"/>
      <c r="D31" s="265"/>
      <c r="E31" s="241"/>
      <c r="F31" s="241"/>
      <c r="G31" s="241"/>
      <c r="H31" s="241"/>
      <c r="I31" s="241"/>
      <c r="J31" s="241"/>
      <c r="K31" s="241"/>
      <c r="L31" s="241"/>
      <c r="M31" s="241"/>
      <c r="N31" s="241"/>
      <c r="O31" s="241"/>
      <c r="P31" s="241"/>
      <c r="Q31" s="241"/>
      <c r="R31" s="241"/>
      <c r="S31" s="241"/>
      <c r="T31" s="241"/>
      <c r="U31" s="241"/>
      <c r="V31" s="241"/>
      <c r="W31" s="241"/>
      <c r="X31" s="241"/>
      <c r="Y31" s="241"/>
      <c r="Z31" s="241"/>
    </row>
    <row r="32" ht="15.0" customHeight="1">
      <c r="A32" s="266" t="s">
        <v>108</v>
      </c>
      <c r="B32" s="259"/>
      <c r="C32" s="260"/>
      <c r="D32" s="265"/>
      <c r="E32" s="241"/>
      <c r="F32" s="241"/>
      <c r="G32" s="241"/>
      <c r="H32" s="241"/>
      <c r="I32" s="241"/>
      <c r="J32" s="241"/>
      <c r="K32" s="241"/>
      <c r="L32" s="241"/>
      <c r="M32" s="241"/>
      <c r="N32" s="241"/>
      <c r="O32" s="241"/>
      <c r="P32" s="241"/>
      <c r="Q32" s="241"/>
      <c r="R32" s="241"/>
      <c r="S32" s="241"/>
      <c r="T32" s="241"/>
      <c r="U32" s="241"/>
      <c r="V32" s="241"/>
      <c r="W32" s="241"/>
      <c r="X32" s="241"/>
      <c r="Y32" s="241"/>
      <c r="Z32" s="241"/>
    </row>
    <row r="33" ht="6.75" customHeight="1">
      <c r="A33" s="255"/>
      <c r="B33" s="260"/>
      <c r="C33" s="260"/>
      <c r="D33" s="265"/>
      <c r="E33" s="241"/>
      <c r="F33" s="241"/>
      <c r="G33" s="241"/>
      <c r="H33" s="241"/>
      <c r="I33" s="241"/>
      <c r="J33" s="241"/>
      <c r="K33" s="241"/>
      <c r="L33" s="241"/>
      <c r="M33" s="241"/>
      <c r="N33" s="241"/>
      <c r="O33" s="241"/>
      <c r="P33" s="241"/>
      <c r="Q33" s="241"/>
      <c r="R33" s="241"/>
      <c r="S33" s="241"/>
      <c r="T33" s="241"/>
      <c r="U33" s="241"/>
      <c r="V33" s="241"/>
      <c r="W33" s="241"/>
      <c r="X33" s="241"/>
      <c r="Y33" s="241"/>
      <c r="Z33" s="241"/>
    </row>
    <row r="34" ht="12.0" customHeight="1">
      <c r="A34" s="258" t="s">
        <v>109</v>
      </c>
      <c r="B34" s="259"/>
      <c r="C34" s="260" t="s">
        <v>103</v>
      </c>
      <c r="D34" s="262">
        <v>0.0041</v>
      </c>
      <c r="E34" s="241"/>
      <c r="F34" s="241"/>
      <c r="G34" s="241"/>
      <c r="H34" s="241"/>
      <c r="I34" s="241"/>
      <c r="J34" s="241"/>
      <c r="K34" s="241"/>
      <c r="L34" s="241"/>
      <c r="M34" s="241"/>
      <c r="N34" s="241"/>
      <c r="O34" s="241"/>
      <c r="P34" s="241"/>
      <c r="Q34" s="241"/>
      <c r="R34" s="241"/>
      <c r="S34" s="241"/>
      <c r="T34" s="241"/>
      <c r="U34" s="241"/>
      <c r="V34" s="241"/>
      <c r="W34" s="241"/>
      <c r="X34" s="241"/>
      <c r="Y34" s="241"/>
      <c r="Z34" s="241"/>
    </row>
    <row r="35" ht="12.0" customHeight="1">
      <c r="A35" s="258" t="s">
        <v>110</v>
      </c>
      <c r="B35" s="259"/>
      <c r="C35" s="260" t="s">
        <v>103</v>
      </c>
      <c r="D35" s="262">
        <f>'Proposed Rates'!F209-'2026'!D34</f>
        <v>0.0004</v>
      </c>
      <c r="E35" s="241"/>
      <c r="F35" s="241"/>
      <c r="G35" s="241"/>
      <c r="H35" s="241"/>
      <c r="I35" s="241"/>
      <c r="J35" s="241"/>
      <c r="K35" s="241"/>
      <c r="L35" s="241"/>
      <c r="M35" s="241"/>
      <c r="N35" s="241"/>
      <c r="O35" s="241"/>
      <c r="P35" s="241"/>
      <c r="Q35" s="241"/>
      <c r="R35" s="241"/>
      <c r="S35" s="241"/>
      <c r="T35" s="241"/>
      <c r="U35" s="241"/>
      <c r="V35" s="241"/>
      <c r="W35" s="241"/>
      <c r="X35" s="241"/>
      <c r="Y35" s="241"/>
      <c r="Z35" s="241"/>
    </row>
    <row r="36" ht="12.0" customHeight="1">
      <c r="A36" s="258" t="s">
        <v>111</v>
      </c>
      <c r="B36" s="259"/>
      <c r="C36" s="260" t="s">
        <v>103</v>
      </c>
      <c r="D36" s="262">
        <f>'Proposed Rates'!F222</f>
        <v>0.0015</v>
      </c>
      <c r="E36" s="241"/>
      <c r="F36" s="241"/>
      <c r="G36" s="241"/>
      <c r="H36" s="241"/>
      <c r="I36" s="241"/>
      <c r="J36" s="241"/>
      <c r="K36" s="241"/>
      <c r="L36" s="241"/>
      <c r="M36" s="241"/>
      <c r="N36" s="241"/>
      <c r="O36" s="241"/>
      <c r="P36" s="241"/>
      <c r="Q36" s="241"/>
      <c r="R36" s="241"/>
      <c r="S36" s="241"/>
      <c r="T36" s="241"/>
      <c r="U36" s="241"/>
      <c r="V36" s="241"/>
      <c r="W36" s="241"/>
      <c r="X36" s="241"/>
      <c r="Y36" s="241"/>
      <c r="Z36" s="241"/>
    </row>
    <row r="37" ht="12.0" customHeight="1">
      <c r="A37" s="258" t="s">
        <v>112</v>
      </c>
      <c r="B37" s="259"/>
      <c r="C37" s="260" t="s">
        <v>98</v>
      </c>
      <c r="D37" s="262">
        <f>'Proposed Rates'!F236</f>
        <v>1.51</v>
      </c>
      <c r="E37" s="241"/>
      <c r="F37" s="241"/>
      <c r="G37" s="241"/>
      <c r="H37" s="241"/>
      <c r="I37" s="241"/>
      <c r="J37" s="241"/>
      <c r="K37" s="241"/>
      <c r="L37" s="241"/>
      <c r="M37" s="241"/>
      <c r="N37" s="241"/>
      <c r="O37" s="241"/>
      <c r="P37" s="241"/>
      <c r="Q37" s="241"/>
      <c r="R37" s="241"/>
      <c r="S37" s="241"/>
      <c r="T37" s="241"/>
      <c r="U37" s="241"/>
      <c r="V37" s="241"/>
      <c r="W37" s="241"/>
      <c r="X37" s="241"/>
      <c r="Y37" s="241"/>
      <c r="Z37" s="241"/>
    </row>
    <row r="38" ht="6.0" customHeight="1">
      <c r="A38" s="258"/>
      <c r="B38" s="259"/>
      <c r="C38" s="260"/>
      <c r="D38" s="265"/>
      <c r="E38" s="241"/>
      <c r="F38" s="241"/>
      <c r="G38" s="241"/>
      <c r="H38" s="241"/>
      <c r="I38" s="241"/>
      <c r="J38" s="241"/>
      <c r="K38" s="241"/>
      <c r="L38" s="241"/>
      <c r="M38" s="241"/>
      <c r="N38" s="241"/>
      <c r="O38" s="241"/>
      <c r="P38" s="241"/>
      <c r="Q38" s="241"/>
      <c r="R38" s="241"/>
      <c r="S38" s="241"/>
      <c r="T38" s="241"/>
      <c r="U38" s="241"/>
      <c r="V38" s="241"/>
      <c r="W38" s="241"/>
      <c r="X38" s="241"/>
      <c r="Y38" s="241"/>
      <c r="Z38" s="241"/>
    </row>
    <row r="39" ht="23.25" customHeight="1">
      <c r="A39" s="238" t="str">
        <f t="shared" ref="A39:A44" si="1">A1</f>
        <v>Hydro Ottawa Limited</v>
      </c>
      <c r="B39" s="239"/>
      <c r="C39" s="239"/>
      <c r="D39" s="240"/>
      <c r="E39" s="241"/>
      <c r="F39" s="241"/>
      <c r="G39" s="241"/>
      <c r="H39" s="241"/>
      <c r="I39" s="241"/>
      <c r="J39" s="241"/>
      <c r="K39" s="241"/>
      <c r="L39" s="241"/>
      <c r="M39" s="241"/>
      <c r="N39" s="241"/>
      <c r="O39" s="241"/>
      <c r="P39" s="241"/>
      <c r="Q39" s="241"/>
      <c r="R39" s="241"/>
      <c r="S39" s="241"/>
      <c r="T39" s="241"/>
      <c r="U39" s="241"/>
      <c r="V39" s="241"/>
      <c r="W39" s="241"/>
      <c r="X39" s="241"/>
      <c r="Y39" s="241"/>
      <c r="Z39" s="241"/>
    </row>
    <row r="40" ht="18.0" customHeight="1">
      <c r="A40" s="242" t="str">
        <f t="shared" si="1"/>
        <v>PROPOSED - TARIFF OF RATES AND CHARGES</v>
      </c>
      <c r="B40" s="239"/>
      <c r="C40" s="239"/>
      <c r="D40" s="240"/>
      <c r="E40" s="241"/>
      <c r="F40" s="241"/>
      <c r="G40" s="241"/>
      <c r="H40" s="241"/>
      <c r="I40" s="241"/>
      <c r="J40" s="241"/>
      <c r="K40" s="241"/>
      <c r="L40" s="241"/>
      <c r="M40" s="241"/>
      <c r="N40" s="241"/>
      <c r="O40" s="241"/>
      <c r="P40" s="241"/>
      <c r="Q40" s="241"/>
      <c r="R40" s="241"/>
      <c r="S40" s="241"/>
      <c r="T40" s="241"/>
      <c r="U40" s="241"/>
      <c r="V40" s="241"/>
      <c r="W40" s="241"/>
      <c r="X40" s="241"/>
      <c r="Y40" s="241"/>
      <c r="Z40" s="241"/>
    </row>
    <row r="41" ht="15.75" customHeight="1">
      <c r="A41" s="243" t="str">
        <f t="shared" si="1"/>
        <v>Effective and Implementation Date January 1, 2026</v>
      </c>
      <c r="B41" s="239"/>
      <c r="C41" s="239"/>
      <c r="D41" s="240"/>
      <c r="E41" s="241"/>
      <c r="F41" s="241"/>
      <c r="G41" s="241"/>
      <c r="H41" s="241"/>
      <c r="I41" s="241"/>
      <c r="J41" s="241"/>
      <c r="K41" s="241"/>
      <c r="L41" s="241"/>
      <c r="M41" s="241"/>
      <c r="N41" s="241"/>
      <c r="O41" s="241"/>
      <c r="P41" s="241"/>
      <c r="Q41" s="241"/>
      <c r="R41" s="241"/>
      <c r="S41" s="241"/>
      <c r="T41" s="241"/>
      <c r="U41" s="241"/>
      <c r="V41" s="241"/>
      <c r="W41" s="241"/>
      <c r="X41" s="241"/>
      <c r="Y41" s="241"/>
      <c r="Z41" s="241"/>
    </row>
    <row r="42" ht="11.25" customHeight="1">
      <c r="A42" s="244" t="str">
        <f t="shared" si="1"/>
        <v>This schedule supersedes and replaces all previously</v>
      </c>
      <c r="B42" s="239"/>
      <c r="C42" s="239"/>
      <c r="D42" s="240"/>
      <c r="E42" s="241"/>
      <c r="F42" s="241"/>
      <c r="G42" s="241"/>
      <c r="H42" s="241"/>
      <c r="I42" s="241"/>
      <c r="J42" s="241"/>
      <c r="K42" s="241"/>
      <c r="L42" s="241"/>
      <c r="M42" s="241"/>
      <c r="N42" s="241"/>
      <c r="O42" s="241"/>
      <c r="P42" s="241"/>
      <c r="Q42" s="241"/>
      <c r="R42" s="241"/>
      <c r="S42" s="241"/>
      <c r="T42" s="241"/>
      <c r="U42" s="241"/>
      <c r="V42" s="241"/>
      <c r="W42" s="241"/>
      <c r="X42" s="241"/>
      <c r="Y42" s="241"/>
      <c r="Z42" s="241"/>
    </row>
    <row r="43" ht="11.25" customHeight="1">
      <c r="A43" s="244" t="str">
        <f t="shared" si="1"/>
        <v>approved schedules of Rates, Charges and Loss Factors</v>
      </c>
      <c r="B43" s="239"/>
      <c r="C43" s="239"/>
      <c r="D43" s="240"/>
      <c r="E43" s="241"/>
      <c r="F43" s="241"/>
      <c r="G43" s="241"/>
      <c r="H43" s="241"/>
      <c r="I43" s="241"/>
      <c r="J43" s="241"/>
      <c r="K43" s="241"/>
      <c r="L43" s="241"/>
      <c r="M43" s="241"/>
      <c r="N43" s="241"/>
      <c r="O43" s="241"/>
      <c r="P43" s="241"/>
      <c r="Q43" s="241"/>
      <c r="R43" s="241"/>
      <c r="S43" s="241"/>
      <c r="T43" s="241"/>
      <c r="U43" s="241"/>
      <c r="V43" s="241"/>
      <c r="W43" s="241"/>
      <c r="X43" s="241"/>
      <c r="Y43" s="241"/>
      <c r="Z43" s="241"/>
    </row>
    <row r="44" ht="11.25" customHeight="1">
      <c r="A44" s="245" t="str">
        <f t="shared" si="1"/>
        <v>EB-2024-0115</v>
      </c>
      <c r="B44" s="239"/>
      <c r="C44" s="239"/>
      <c r="D44" s="240"/>
      <c r="E44" s="241"/>
      <c r="F44" s="241"/>
      <c r="G44" s="241"/>
      <c r="H44" s="241"/>
      <c r="I44" s="241"/>
      <c r="J44" s="241"/>
      <c r="K44" s="241"/>
      <c r="L44" s="241"/>
      <c r="M44" s="241"/>
      <c r="N44" s="241"/>
      <c r="O44" s="241"/>
      <c r="P44" s="241"/>
      <c r="Q44" s="241"/>
      <c r="R44" s="241"/>
      <c r="S44" s="241"/>
      <c r="T44" s="241"/>
      <c r="U44" s="241"/>
      <c r="V44" s="241"/>
      <c r="W44" s="241"/>
      <c r="X44" s="241"/>
      <c r="Y44" s="241"/>
      <c r="Z44" s="241"/>
    </row>
    <row r="45" ht="18.75" customHeight="1">
      <c r="A45" s="246" t="s">
        <v>113</v>
      </c>
      <c r="B45" s="239"/>
      <c r="C45" s="239"/>
      <c r="D45" s="240"/>
      <c r="E45" s="267"/>
      <c r="F45" s="267"/>
      <c r="G45" s="267"/>
      <c r="H45" s="267"/>
      <c r="I45" s="267"/>
      <c r="J45" s="267"/>
      <c r="K45" s="267"/>
      <c r="L45" s="267"/>
      <c r="M45" s="267"/>
      <c r="N45" s="267"/>
      <c r="O45" s="267"/>
      <c r="P45" s="267"/>
      <c r="Q45" s="267"/>
      <c r="R45" s="267"/>
      <c r="S45" s="267"/>
      <c r="T45" s="267"/>
      <c r="U45" s="267"/>
      <c r="V45" s="267"/>
      <c r="W45" s="267"/>
      <c r="X45" s="267"/>
      <c r="Y45" s="267"/>
      <c r="Z45" s="267"/>
    </row>
    <row r="46" ht="48.0" customHeight="1">
      <c r="A46" s="247" t="s">
        <v>114</v>
      </c>
      <c r="B46" s="239"/>
      <c r="C46" s="239"/>
      <c r="D46" s="240"/>
      <c r="E46" s="241"/>
      <c r="F46" s="241"/>
      <c r="G46" s="241"/>
      <c r="H46" s="241"/>
      <c r="I46" s="241"/>
      <c r="J46" s="241"/>
      <c r="K46" s="241"/>
      <c r="L46" s="241"/>
      <c r="M46" s="241"/>
      <c r="N46" s="241"/>
      <c r="O46" s="241"/>
      <c r="P46" s="241"/>
      <c r="Q46" s="241"/>
      <c r="R46" s="241"/>
      <c r="S46" s="241"/>
      <c r="T46" s="241"/>
      <c r="U46" s="241"/>
      <c r="V46" s="241"/>
      <c r="W46" s="241"/>
      <c r="X46" s="241"/>
      <c r="Y46" s="241"/>
      <c r="Z46" s="241"/>
    </row>
    <row r="47" ht="6.75" customHeight="1">
      <c r="A47" s="248"/>
      <c r="B47" s="248"/>
      <c r="C47" s="248"/>
      <c r="D47" s="249"/>
      <c r="E47" s="241"/>
      <c r="F47" s="241"/>
      <c r="G47" s="241"/>
      <c r="H47" s="241"/>
      <c r="I47" s="241"/>
      <c r="J47" s="241"/>
      <c r="K47" s="241"/>
      <c r="L47" s="241"/>
      <c r="M47" s="241"/>
      <c r="N47" s="241"/>
      <c r="O47" s="241"/>
      <c r="P47" s="241"/>
      <c r="Q47" s="241"/>
      <c r="R47" s="241"/>
      <c r="S47" s="241"/>
      <c r="T47" s="241"/>
      <c r="U47" s="241"/>
      <c r="V47" s="241"/>
      <c r="W47" s="241"/>
      <c r="X47" s="241"/>
      <c r="Y47" s="241"/>
      <c r="Z47" s="241"/>
    </row>
    <row r="48" ht="11.25" customHeight="1">
      <c r="A48" s="250" t="s">
        <v>91</v>
      </c>
      <c r="B48" s="239"/>
      <c r="C48" s="239"/>
      <c r="D48" s="240"/>
      <c r="E48" s="241"/>
      <c r="F48" s="241"/>
      <c r="G48" s="241"/>
      <c r="H48" s="241"/>
      <c r="I48" s="241"/>
      <c r="J48" s="241"/>
      <c r="K48" s="241"/>
      <c r="L48" s="241"/>
      <c r="M48" s="241"/>
      <c r="N48" s="241"/>
      <c r="O48" s="241"/>
      <c r="P48" s="241"/>
      <c r="Q48" s="241"/>
      <c r="R48" s="241"/>
      <c r="S48" s="241"/>
      <c r="T48" s="241"/>
      <c r="U48" s="241"/>
      <c r="V48" s="241"/>
      <c r="W48" s="241"/>
      <c r="X48" s="241"/>
      <c r="Y48" s="241"/>
      <c r="Z48" s="241"/>
    </row>
    <row r="49" ht="6.75" customHeight="1">
      <c r="A49" s="251"/>
      <c r="B49" s="252"/>
      <c r="C49" s="252"/>
      <c r="D49" s="253"/>
      <c r="E49" s="241"/>
      <c r="F49" s="241"/>
      <c r="G49" s="241"/>
      <c r="H49" s="241"/>
      <c r="I49" s="241"/>
      <c r="J49" s="241"/>
      <c r="K49" s="241"/>
      <c r="L49" s="241"/>
      <c r="M49" s="241"/>
      <c r="N49" s="241"/>
      <c r="O49" s="241"/>
      <c r="P49" s="241"/>
      <c r="Q49" s="241"/>
      <c r="R49" s="241"/>
      <c r="S49" s="241"/>
      <c r="T49" s="241"/>
      <c r="U49" s="241"/>
      <c r="V49" s="241"/>
      <c r="W49" s="241"/>
      <c r="X49" s="241"/>
      <c r="Y49" s="241"/>
      <c r="Z49" s="241"/>
    </row>
    <row r="50" ht="36.0" customHeight="1">
      <c r="A50" s="247" t="s">
        <v>92</v>
      </c>
      <c r="B50" s="239"/>
      <c r="C50" s="239"/>
      <c r="D50" s="240"/>
      <c r="E50" s="241"/>
      <c r="F50" s="241"/>
      <c r="G50" s="241"/>
      <c r="H50" s="241"/>
      <c r="I50" s="241"/>
      <c r="J50" s="241"/>
      <c r="K50" s="241"/>
      <c r="L50" s="241"/>
      <c r="M50" s="241"/>
      <c r="N50" s="241"/>
      <c r="O50" s="241"/>
      <c r="P50" s="241"/>
      <c r="Q50" s="241"/>
      <c r="R50" s="241"/>
      <c r="S50" s="241"/>
      <c r="T50" s="241"/>
      <c r="U50" s="241"/>
      <c r="V50" s="241"/>
      <c r="W50" s="241"/>
      <c r="X50" s="241"/>
      <c r="Y50" s="241"/>
      <c r="Z50" s="241"/>
    </row>
    <row r="51" ht="6.75" customHeight="1">
      <c r="A51" s="248"/>
      <c r="B51" s="248"/>
      <c r="C51" s="248"/>
      <c r="D51" s="249"/>
      <c r="E51" s="241"/>
      <c r="F51" s="241"/>
      <c r="G51" s="241"/>
      <c r="H51" s="241"/>
      <c r="I51" s="241"/>
      <c r="J51" s="241"/>
      <c r="K51" s="241"/>
      <c r="L51" s="241"/>
      <c r="M51" s="241"/>
      <c r="N51" s="241"/>
      <c r="O51" s="241"/>
      <c r="P51" s="241"/>
      <c r="Q51" s="241"/>
      <c r="R51" s="241"/>
      <c r="S51" s="241"/>
      <c r="T51" s="241"/>
      <c r="U51" s="241"/>
      <c r="V51" s="241"/>
      <c r="W51" s="241"/>
      <c r="X51" s="241"/>
      <c r="Y51" s="241"/>
      <c r="Z51" s="241"/>
    </row>
    <row r="52" ht="48.0" customHeight="1">
      <c r="A52" s="247" t="s">
        <v>93</v>
      </c>
      <c r="B52" s="239"/>
      <c r="C52" s="239"/>
      <c r="D52" s="240"/>
      <c r="E52" s="241"/>
      <c r="F52" s="241"/>
      <c r="G52" s="241"/>
      <c r="H52" s="241"/>
      <c r="I52" s="241"/>
      <c r="J52" s="241"/>
      <c r="K52" s="241"/>
      <c r="L52" s="241"/>
      <c r="M52" s="241"/>
      <c r="N52" s="241"/>
      <c r="O52" s="241"/>
      <c r="P52" s="241"/>
      <c r="Q52" s="241"/>
      <c r="R52" s="241"/>
      <c r="S52" s="241"/>
      <c r="T52" s="241"/>
      <c r="U52" s="241"/>
      <c r="V52" s="241"/>
      <c r="W52" s="241"/>
      <c r="X52" s="241"/>
      <c r="Y52" s="241"/>
      <c r="Z52" s="241"/>
    </row>
    <row r="53" ht="6.75" customHeight="1">
      <c r="A53" s="248"/>
      <c r="B53" s="248"/>
      <c r="C53" s="248"/>
      <c r="D53" s="249"/>
      <c r="E53" s="241"/>
      <c r="F53" s="241"/>
      <c r="G53" s="241"/>
      <c r="H53" s="241"/>
      <c r="I53" s="241"/>
      <c r="J53" s="241"/>
      <c r="K53" s="241"/>
      <c r="L53" s="241"/>
      <c r="M53" s="241"/>
      <c r="N53" s="241"/>
      <c r="O53" s="241"/>
      <c r="P53" s="241"/>
      <c r="Q53" s="241"/>
      <c r="R53" s="241"/>
      <c r="S53" s="241"/>
      <c r="T53" s="241"/>
      <c r="U53" s="241"/>
      <c r="V53" s="241"/>
      <c r="W53" s="241"/>
      <c r="X53" s="241"/>
      <c r="Y53" s="241"/>
      <c r="Z53" s="241"/>
    </row>
    <row r="54" ht="48.0" customHeight="1">
      <c r="A54" s="247" t="s">
        <v>94</v>
      </c>
      <c r="B54" s="239"/>
      <c r="C54" s="239"/>
      <c r="D54" s="240"/>
      <c r="E54" s="241"/>
      <c r="F54" s="241"/>
      <c r="G54" s="241"/>
      <c r="H54" s="241"/>
      <c r="I54" s="241"/>
      <c r="J54" s="241"/>
      <c r="K54" s="241"/>
      <c r="L54" s="241"/>
      <c r="M54" s="241"/>
      <c r="N54" s="241"/>
      <c r="O54" s="241"/>
      <c r="P54" s="241"/>
      <c r="Q54" s="241"/>
      <c r="R54" s="241"/>
      <c r="S54" s="241"/>
      <c r="T54" s="241"/>
      <c r="U54" s="241"/>
      <c r="V54" s="241"/>
      <c r="W54" s="241"/>
      <c r="X54" s="241"/>
      <c r="Y54" s="241"/>
      <c r="Z54" s="241"/>
    </row>
    <row r="55" ht="6.75" customHeight="1">
      <c r="A55" s="248"/>
      <c r="B55" s="248"/>
      <c r="C55" s="248"/>
      <c r="D55" s="249"/>
      <c r="E55" s="241"/>
      <c r="F55" s="241"/>
      <c r="G55" s="241"/>
      <c r="H55" s="241"/>
      <c r="I55" s="241"/>
      <c r="J55" s="241"/>
      <c r="K55" s="241"/>
      <c r="L55" s="241"/>
      <c r="M55" s="241"/>
      <c r="N55" s="241"/>
      <c r="O55" s="241"/>
      <c r="P55" s="241"/>
      <c r="Q55" s="241"/>
      <c r="R55" s="241"/>
      <c r="S55" s="241"/>
      <c r="T55" s="241"/>
      <c r="U55" s="241"/>
      <c r="V55" s="241"/>
      <c r="W55" s="241"/>
      <c r="X55" s="241"/>
      <c r="Y55" s="241"/>
      <c r="Z55" s="241"/>
    </row>
    <row r="56" ht="36.0" customHeight="1">
      <c r="A56" s="247" t="s">
        <v>115</v>
      </c>
      <c r="B56" s="239"/>
      <c r="C56" s="239"/>
      <c r="D56" s="240"/>
      <c r="E56" s="241"/>
      <c r="F56" s="241"/>
      <c r="G56" s="241"/>
      <c r="H56" s="241"/>
      <c r="I56" s="241"/>
      <c r="J56" s="241"/>
      <c r="K56" s="241"/>
      <c r="L56" s="241"/>
      <c r="M56" s="241"/>
      <c r="N56" s="241"/>
      <c r="O56" s="241"/>
      <c r="P56" s="241"/>
      <c r="Q56" s="241"/>
      <c r="R56" s="241"/>
      <c r="S56" s="241"/>
      <c r="T56" s="241"/>
      <c r="U56" s="241"/>
      <c r="V56" s="241"/>
      <c r="W56" s="241"/>
      <c r="X56" s="241"/>
      <c r="Y56" s="241"/>
      <c r="Z56" s="241"/>
    </row>
    <row r="57" ht="6.75" customHeight="1">
      <c r="A57" s="248"/>
      <c r="B57" s="248"/>
      <c r="C57" s="248"/>
      <c r="D57" s="249"/>
      <c r="E57" s="241"/>
      <c r="F57" s="241"/>
      <c r="G57" s="241"/>
      <c r="H57" s="241"/>
      <c r="I57" s="241"/>
      <c r="J57" s="241"/>
      <c r="K57" s="241"/>
      <c r="L57" s="241"/>
      <c r="M57" s="241"/>
      <c r="N57" s="241"/>
      <c r="O57" s="241"/>
      <c r="P57" s="241"/>
      <c r="Q57" s="241"/>
      <c r="R57" s="241"/>
      <c r="S57" s="241"/>
      <c r="T57" s="241"/>
      <c r="U57" s="241"/>
      <c r="V57" s="241"/>
      <c r="W57" s="241"/>
      <c r="X57" s="241"/>
      <c r="Y57" s="241"/>
      <c r="Z57" s="241"/>
    </row>
    <row r="58" ht="15.0" customHeight="1">
      <c r="A58" s="266" t="s">
        <v>96</v>
      </c>
      <c r="B58" s="259"/>
      <c r="C58" s="259"/>
      <c r="D58" s="268"/>
      <c r="E58" s="241"/>
      <c r="F58" s="241"/>
      <c r="G58" s="241"/>
      <c r="H58" s="241"/>
      <c r="I58" s="241"/>
      <c r="J58" s="241"/>
      <c r="K58" s="241"/>
      <c r="L58" s="241"/>
      <c r="M58" s="241"/>
      <c r="N58" s="241"/>
      <c r="O58" s="241"/>
      <c r="P58" s="241"/>
      <c r="Q58" s="241"/>
      <c r="R58" s="241"/>
      <c r="S58" s="241"/>
      <c r="T58" s="241"/>
      <c r="U58" s="241"/>
      <c r="V58" s="241"/>
      <c r="W58" s="241"/>
      <c r="X58" s="241"/>
      <c r="Y58" s="241"/>
      <c r="Z58" s="241"/>
    </row>
    <row r="59" ht="6.75" customHeight="1">
      <c r="A59" s="255"/>
      <c r="B59" s="256"/>
      <c r="C59" s="256"/>
      <c r="D59" s="257"/>
      <c r="E59" s="241"/>
      <c r="F59" s="241"/>
      <c r="G59" s="241"/>
      <c r="H59" s="241"/>
      <c r="I59" s="241"/>
      <c r="J59" s="241"/>
      <c r="K59" s="241"/>
      <c r="L59" s="241"/>
      <c r="M59" s="241"/>
      <c r="N59" s="241"/>
      <c r="O59" s="241"/>
      <c r="P59" s="241"/>
      <c r="Q59" s="241"/>
      <c r="R59" s="241"/>
      <c r="S59" s="241"/>
      <c r="T59" s="241"/>
      <c r="U59" s="241"/>
      <c r="V59" s="241"/>
      <c r="W59" s="241"/>
      <c r="X59" s="241"/>
      <c r="Y59" s="241"/>
      <c r="Z59" s="241"/>
    </row>
    <row r="60" ht="11.25" customHeight="1">
      <c r="A60" s="258" t="s">
        <v>97</v>
      </c>
      <c r="B60" s="259"/>
      <c r="C60" s="260" t="s">
        <v>98</v>
      </c>
      <c r="D60" s="261">
        <f>'Proposed Rates'!F9</f>
        <v>27.94</v>
      </c>
      <c r="E60" s="241"/>
      <c r="F60" s="241"/>
      <c r="G60" s="241"/>
      <c r="H60" s="241"/>
      <c r="I60" s="241"/>
      <c r="J60" s="241"/>
      <c r="K60" s="241"/>
      <c r="L60" s="241"/>
      <c r="M60" s="241"/>
      <c r="N60" s="241"/>
      <c r="O60" s="241"/>
      <c r="P60" s="241"/>
      <c r="Q60" s="241"/>
      <c r="R60" s="241"/>
      <c r="S60" s="241"/>
      <c r="T60" s="241"/>
      <c r="U60" s="241"/>
      <c r="V60" s="241"/>
      <c r="W60" s="241"/>
      <c r="X60" s="241"/>
      <c r="Y60" s="241"/>
      <c r="Z60" s="241"/>
    </row>
    <row r="61" ht="11.25" customHeight="1">
      <c r="A61" s="258" t="s">
        <v>101</v>
      </c>
      <c r="B61" s="259"/>
      <c r="C61" s="260" t="s">
        <v>98</v>
      </c>
      <c r="D61" s="263">
        <f>'Proposed Rates'!F274</f>
        <v>0.42</v>
      </c>
      <c r="E61" s="241"/>
      <c r="F61" s="241"/>
      <c r="G61" s="241"/>
      <c r="H61" s="241"/>
      <c r="I61" s="241"/>
      <c r="J61" s="241"/>
      <c r="K61" s="241"/>
      <c r="L61" s="241"/>
      <c r="M61" s="241"/>
      <c r="N61" s="241"/>
      <c r="O61" s="241"/>
      <c r="P61" s="241"/>
      <c r="Q61" s="241"/>
      <c r="R61" s="241"/>
      <c r="S61" s="241"/>
      <c r="T61" s="241"/>
      <c r="U61" s="241"/>
      <c r="V61" s="241"/>
      <c r="W61" s="241"/>
      <c r="X61" s="241"/>
      <c r="Y61" s="241"/>
      <c r="Z61" s="241"/>
    </row>
    <row r="62" ht="11.25" customHeight="1">
      <c r="A62" s="258" t="s">
        <v>116</v>
      </c>
      <c r="B62" s="259"/>
      <c r="C62" s="260" t="s">
        <v>103</v>
      </c>
      <c r="D62" s="262">
        <f>'Proposed Rates'!F22</f>
        <v>0.0362</v>
      </c>
      <c r="E62" s="241"/>
      <c r="F62" s="241"/>
      <c r="G62" s="241"/>
      <c r="H62" s="241"/>
      <c r="I62" s="241"/>
      <c r="J62" s="241"/>
      <c r="K62" s="241"/>
      <c r="L62" s="241"/>
      <c r="M62" s="241"/>
      <c r="N62" s="241"/>
      <c r="O62" s="241"/>
      <c r="P62" s="241"/>
      <c r="Q62" s="241"/>
      <c r="R62" s="241"/>
      <c r="S62" s="241"/>
      <c r="T62" s="241"/>
      <c r="U62" s="241"/>
      <c r="V62" s="241"/>
      <c r="W62" s="241"/>
      <c r="X62" s="241"/>
      <c r="Y62" s="241"/>
      <c r="Z62" s="241"/>
    </row>
    <row r="63" ht="11.25" customHeight="1">
      <c r="A63" s="258" t="s">
        <v>102</v>
      </c>
      <c r="B63" s="259"/>
      <c r="C63" s="260" t="s">
        <v>103</v>
      </c>
      <c r="D63" s="264">
        <f>'Proposed Rates'!F261</f>
        <v>0.00006</v>
      </c>
      <c r="E63" s="241"/>
      <c r="F63" s="241"/>
      <c r="G63" s="241"/>
      <c r="H63" s="241"/>
      <c r="I63" s="241"/>
      <c r="J63" s="241"/>
      <c r="K63" s="241"/>
      <c r="L63" s="241"/>
      <c r="M63" s="241"/>
      <c r="N63" s="241"/>
      <c r="O63" s="241"/>
      <c r="P63" s="241"/>
      <c r="Q63" s="241"/>
      <c r="R63" s="241"/>
      <c r="S63" s="241"/>
      <c r="T63" s="241"/>
      <c r="U63" s="241"/>
      <c r="V63" s="241"/>
      <c r="W63" s="241"/>
      <c r="X63" s="241"/>
      <c r="Y63" s="241"/>
      <c r="Z63" s="241"/>
    </row>
    <row r="64" ht="11.25" customHeight="1">
      <c r="A64" s="258" t="s">
        <v>104</v>
      </c>
      <c r="B64" s="259"/>
      <c r="C64" s="260" t="s">
        <v>103</v>
      </c>
      <c r="D64" s="262">
        <f>'Proposed Rates'!F38</f>
        <v>-0.0004</v>
      </c>
      <c r="E64" s="241"/>
      <c r="F64" s="241"/>
      <c r="G64" s="241"/>
      <c r="H64" s="241"/>
      <c r="I64" s="241"/>
      <c r="J64" s="241"/>
      <c r="K64" s="241"/>
      <c r="L64" s="241"/>
      <c r="M64" s="241"/>
      <c r="N64" s="241"/>
      <c r="O64" s="241"/>
      <c r="P64" s="241"/>
      <c r="Q64" s="241"/>
      <c r="R64" s="241"/>
      <c r="S64" s="241"/>
      <c r="T64" s="241"/>
      <c r="U64" s="241"/>
      <c r="V64" s="241"/>
      <c r="W64" s="241"/>
      <c r="X64" s="241"/>
      <c r="Y64" s="241"/>
      <c r="Z64" s="241"/>
    </row>
    <row r="65" ht="11.25" customHeight="1">
      <c r="A65" s="258" t="s">
        <v>100</v>
      </c>
      <c r="B65" s="259"/>
      <c r="C65" s="260" t="s">
        <v>103</v>
      </c>
      <c r="D65" s="262">
        <f>'Proposed Rates'!F65</f>
        <v>-0.0006</v>
      </c>
      <c r="E65" s="241"/>
      <c r="F65" s="241"/>
      <c r="G65" s="241"/>
      <c r="H65" s="241"/>
      <c r="I65" s="241"/>
      <c r="J65" s="241"/>
      <c r="K65" s="241"/>
      <c r="L65" s="241"/>
      <c r="M65" s="241"/>
      <c r="N65" s="241"/>
      <c r="O65" s="241"/>
      <c r="P65" s="241"/>
      <c r="Q65" s="241"/>
      <c r="R65" s="241"/>
      <c r="S65" s="241"/>
      <c r="T65" s="241"/>
      <c r="U65" s="241"/>
      <c r="V65" s="241"/>
      <c r="W65" s="241"/>
      <c r="X65" s="241"/>
      <c r="Y65" s="241"/>
      <c r="Z65" s="241"/>
    </row>
    <row r="66" ht="15.75" customHeight="1">
      <c r="A66" s="269" t="s">
        <v>117</v>
      </c>
      <c r="B66" s="259"/>
      <c r="C66" s="260" t="s">
        <v>103</v>
      </c>
      <c r="D66" s="262">
        <f>'Proposed Rates'!F91</f>
        <v>0.0004</v>
      </c>
      <c r="E66" s="241"/>
      <c r="F66" s="241"/>
      <c r="G66" s="241"/>
      <c r="H66" s="241"/>
      <c r="I66" s="241"/>
      <c r="J66" s="241"/>
      <c r="K66" s="241"/>
      <c r="L66" s="241"/>
      <c r="M66" s="241"/>
      <c r="N66" s="241"/>
      <c r="O66" s="241"/>
      <c r="P66" s="241"/>
      <c r="Q66" s="241"/>
      <c r="R66" s="241"/>
      <c r="S66" s="241"/>
      <c r="T66" s="241"/>
      <c r="U66" s="241"/>
      <c r="V66" s="241"/>
      <c r="W66" s="241"/>
      <c r="X66" s="241"/>
      <c r="Y66" s="241"/>
      <c r="Z66" s="241"/>
    </row>
    <row r="67" ht="11.25" customHeight="1">
      <c r="A67" s="258" t="s">
        <v>105</v>
      </c>
      <c r="B67" s="259"/>
      <c r="C67" s="260" t="s">
        <v>103</v>
      </c>
      <c r="D67" s="262">
        <f>'Proposed Rates'!F143</f>
        <v>0.0046</v>
      </c>
      <c r="E67" s="241"/>
      <c r="F67" s="241"/>
      <c r="G67" s="241"/>
      <c r="H67" s="241"/>
      <c r="I67" s="241"/>
      <c r="J67" s="241"/>
      <c r="K67" s="241"/>
      <c r="L67" s="241"/>
      <c r="M67" s="241"/>
      <c r="N67" s="241"/>
      <c r="O67" s="241"/>
      <c r="P67" s="241"/>
      <c r="Q67" s="241"/>
      <c r="R67" s="241"/>
      <c r="S67" s="241"/>
      <c r="T67" s="241"/>
      <c r="U67" s="241"/>
      <c r="V67" s="241"/>
      <c r="W67" s="241"/>
      <c r="X67" s="241"/>
      <c r="Y67" s="241"/>
      <c r="Z67" s="241"/>
    </row>
    <row r="68" ht="11.25" customHeight="1">
      <c r="A68" s="258" t="s">
        <v>106</v>
      </c>
      <c r="B68" s="259"/>
      <c r="C68" s="260" t="s">
        <v>103</v>
      </c>
      <c r="D68" s="262">
        <f>'Proposed Rates'!F184</f>
        <v>0.011</v>
      </c>
      <c r="E68" s="241"/>
      <c r="F68" s="241"/>
      <c r="G68" s="241"/>
      <c r="H68" s="241"/>
      <c r="I68" s="241"/>
      <c r="J68" s="241"/>
      <c r="K68" s="241"/>
      <c r="L68" s="241"/>
      <c r="M68" s="241"/>
      <c r="N68" s="241"/>
      <c r="O68" s="241"/>
      <c r="P68" s="241"/>
      <c r="Q68" s="241"/>
      <c r="R68" s="241"/>
      <c r="S68" s="241"/>
      <c r="T68" s="241"/>
      <c r="U68" s="241"/>
      <c r="V68" s="241"/>
      <c r="W68" s="241"/>
      <c r="X68" s="241"/>
      <c r="Y68" s="241"/>
      <c r="Z68" s="241"/>
    </row>
    <row r="69" ht="11.25" customHeight="1">
      <c r="A69" s="258" t="s">
        <v>107</v>
      </c>
      <c r="B69" s="259"/>
      <c r="C69" s="260" t="s">
        <v>103</v>
      </c>
      <c r="D69" s="262">
        <f>'Proposed Rates'!F197</f>
        <v>0.0061</v>
      </c>
      <c r="E69" s="241"/>
      <c r="F69" s="241"/>
      <c r="G69" s="241"/>
      <c r="H69" s="241"/>
      <c r="I69" s="241"/>
      <c r="J69" s="241"/>
      <c r="K69" s="241"/>
      <c r="L69" s="241"/>
      <c r="M69" s="241"/>
      <c r="N69" s="241"/>
      <c r="O69" s="241"/>
      <c r="P69" s="241"/>
      <c r="Q69" s="241"/>
      <c r="R69" s="241"/>
      <c r="S69" s="241"/>
      <c r="T69" s="241"/>
      <c r="U69" s="241"/>
      <c r="V69" s="241"/>
      <c r="W69" s="241"/>
      <c r="X69" s="241"/>
      <c r="Y69" s="241"/>
      <c r="Z69" s="241"/>
    </row>
    <row r="70" ht="6.75" customHeight="1">
      <c r="A70" s="260"/>
      <c r="B70" s="260"/>
      <c r="C70" s="260"/>
      <c r="D70" s="265"/>
      <c r="E70" s="241"/>
      <c r="F70" s="241"/>
      <c r="G70" s="241"/>
      <c r="H70" s="241"/>
      <c r="I70" s="241"/>
      <c r="J70" s="241"/>
      <c r="K70" s="241"/>
      <c r="L70" s="241"/>
      <c r="M70" s="241"/>
      <c r="N70" s="241"/>
      <c r="O70" s="241"/>
      <c r="P70" s="241"/>
      <c r="Q70" s="241"/>
      <c r="R70" s="241"/>
      <c r="S70" s="241"/>
      <c r="T70" s="241"/>
      <c r="U70" s="241"/>
      <c r="V70" s="241"/>
      <c r="W70" s="241"/>
      <c r="X70" s="241"/>
      <c r="Y70" s="241"/>
      <c r="Z70" s="241"/>
    </row>
    <row r="71" ht="15.0" customHeight="1">
      <c r="A71" s="266" t="s">
        <v>108</v>
      </c>
      <c r="B71" s="259"/>
      <c r="C71" s="260"/>
      <c r="D71" s="265"/>
      <c r="E71" s="241"/>
      <c r="F71" s="241"/>
      <c r="G71" s="241"/>
      <c r="H71" s="241"/>
      <c r="I71" s="241"/>
      <c r="J71" s="241"/>
      <c r="K71" s="241"/>
      <c r="L71" s="241"/>
      <c r="M71" s="241"/>
      <c r="N71" s="241"/>
      <c r="O71" s="241"/>
      <c r="P71" s="241"/>
      <c r="Q71" s="241"/>
      <c r="R71" s="241"/>
      <c r="S71" s="241"/>
      <c r="T71" s="241"/>
      <c r="U71" s="241"/>
      <c r="V71" s="241"/>
      <c r="W71" s="241"/>
      <c r="X71" s="241"/>
      <c r="Y71" s="241"/>
      <c r="Z71" s="241"/>
    </row>
    <row r="72" ht="6.75" customHeight="1">
      <c r="A72" s="255"/>
      <c r="B72" s="260"/>
      <c r="C72" s="260"/>
      <c r="D72" s="265"/>
      <c r="E72" s="241"/>
      <c r="F72" s="241"/>
      <c r="G72" s="241"/>
      <c r="H72" s="241"/>
      <c r="I72" s="241"/>
      <c r="J72" s="241"/>
      <c r="K72" s="241"/>
      <c r="L72" s="241"/>
      <c r="M72" s="241"/>
      <c r="N72" s="241"/>
      <c r="O72" s="241"/>
      <c r="P72" s="241"/>
      <c r="Q72" s="241"/>
      <c r="R72" s="241"/>
      <c r="S72" s="241"/>
      <c r="T72" s="241"/>
      <c r="U72" s="241"/>
      <c r="V72" s="241"/>
      <c r="W72" s="241"/>
      <c r="X72" s="241"/>
      <c r="Y72" s="241"/>
      <c r="Z72" s="241"/>
    </row>
    <row r="73" ht="11.25" customHeight="1">
      <c r="A73" s="258" t="s">
        <v>109</v>
      </c>
      <c r="B73" s="259"/>
      <c r="C73" s="260" t="s">
        <v>103</v>
      </c>
      <c r="D73" s="262">
        <f>$D$34</f>
        <v>0.0041</v>
      </c>
      <c r="E73" s="241"/>
      <c r="F73" s="241"/>
      <c r="G73" s="241"/>
      <c r="H73" s="241"/>
      <c r="I73" s="241"/>
      <c r="J73" s="241"/>
      <c r="K73" s="241"/>
      <c r="L73" s="241"/>
      <c r="M73" s="241"/>
      <c r="N73" s="241"/>
      <c r="O73" s="241"/>
      <c r="P73" s="241"/>
      <c r="Q73" s="241"/>
      <c r="R73" s="241"/>
      <c r="S73" s="241"/>
      <c r="T73" s="241"/>
      <c r="U73" s="241"/>
      <c r="V73" s="241"/>
      <c r="W73" s="241"/>
      <c r="X73" s="241"/>
      <c r="Y73" s="241"/>
      <c r="Z73" s="241"/>
    </row>
    <row r="74" ht="11.25" customHeight="1">
      <c r="A74" s="258" t="s">
        <v>110</v>
      </c>
      <c r="B74" s="259"/>
      <c r="C74" s="260" t="s">
        <v>103</v>
      </c>
      <c r="D74" s="262">
        <f>'Proposed Rates'!F210-'2026'!D73</f>
        <v>0.0004</v>
      </c>
      <c r="E74" s="241"/>
      <c r="F74" s="241"/>
      <c r="G74" s="241"/>
      <c r="H74" s="241"/>
      <c r="I74" s="241"/>
      <c r="J74" s="241"/>
      <c r="K74" s="241"/>
      <c r="L74" s="241"/>
      <c r="M74" s="241"/>
      <c r="N74" s="241"/>
      <c r="O74" s="241"/>
      <c r="P74" s="241"/>
      <c r="Q74" s="241"/>
      <c r="R74" s="241"/>
      <c r="S74" s="241"/>
      <c r="T74" s="241"/>
      <c r="U74" s="241"/>
      <c r="V74" s="241"/>
      <c r="W74" s="241"/>
      <c r="X74" s="241"/>
      <c r="Y74" s="241"/>
      <c r="Z74" s="241"/>
    </row>
    <row r="75" ht="11.25" customHeight="1">
      <c r="A75" s="258" t="s">
        <v>111</v>
      </c>
      <c r="B75" s="259"/>
      <c r="C75" s="260" t="s">
        <v>103</v>
      </c>
      <c r="D75" s="262">
        <f>'Proposed Rates'!F223</f>
        <v>0.0015</v>
      </c>
      <c r="E75" s="241"/>
      <c r="F75" s="241"/>
      <c r="G75" s="241"/>
      <c r="H75" s="241"/>
      <c r="I75" s="241"/>
      <c r="J75" s="241"/>
      <c r="K75" s="241"/>
      <c r="L75" s="241"/>
      <c r="M75" s="241"/>
      <c r="N75" s="241"/>
      <c r="O75" s="241"/>
      <c r="P75" s="241"/>
      <c r="Q75" s="241"/>
      <c r="R75" s="241"/>
      <c r="S75" s="241"/>
      <c r="T75" s="241"/>
      <c r="U75" s="241"/>
      <c r="V75" s="241"/>
      <c r="W75" s="241"/>
      <c r="X75" s="241"/>
      <c r="Y75" s="241"/>
      <c r="Z75" s="241"/>
    </row>
    <row r="76" ht="11.25" customHeight="1">
      <c r="A76" s="258" t="s">
        <v>112</v>
      </c>
      <c r="B76" s="259"/>
      <c r="C76" s="260" t="s">
        <v>98</v>
      </c>
      <c r="D76" s="263">
        <f>'Proposed Rates'!F237</f>
        <v>1.51</v>
      </c>
      <c r="E76" s="241"/>
      <c r="F76" s="241"/>
      <c r="G76" s="241"/>
      <c r="H76" s="241"/>
      <c r="I76" s="241"/>
      <c r="J76" s="241"/>
      <c r="K76" s="241"/>
      <c r="L76" s="241"/>
      <c r="M76" s="241"/>
      <c r="N76" s="241"/>
      <c r="O76" s="241"/>
      <c r="P76" s="241"/>
      <c r="Q76" s="241"/>
      <c r="R76" s="241"/>
      <c r="S76" s="241"/>
      <c r="T76" s="241"/>
      <c r="U76" s="241"/>
      <c r="V76" s="241"/>
      <c r="W76" s="241"/>
      <c r="X76" s="241"/>
      <c r="Y76" s="241"/>
      <c r="Z76" s="241"/>
    </row>
    <row r="77" ht="11.25" customHeight="1">
      <c r="A77" s="258"/>
      <c r="B77" s="259"/>
      <c r="C77" s="260"/>
      <c r="D77" s="263"/>
      <c r="E77" s="241"/>
      <c r="F77" s="241"/>
      <c r="G77" s="241"/>
      <c r="H77" s="241"/>
      <c r="I77" s="241"/>
      <c r="J77" s="241"/>
      <c r="K77" s="241"/>
      <c r="L77" s="241"/>
      <c r="M77" s="241"/>
      <c r="N77" s="241"/>
      <c r="O77" s="241"/>
      <c r="P77" s="241"/>
      <c r="Q77" s="241"/>
      <c r="R77" s="241"/>
      <c r="S77" s="241"/>
      <c r="T77" s="241"/>
      <c r="U77" s="241"/>
      <c r="V77" s="241"/>
      <c r="W77" s="241"/>
      <c r="X77" s="241"/>
      <c r="Y77" s="241"/>
      <c r="Z77" s="241"/>
    </row>
    <row r="78" ht="23.25" customHeight="1">
      <c r="A78" s="238" t="str">
        <f>$A$39</f>
        <v>Hydro Ottawa Limited</v>
      </c>
      <c r="B78" s="239"/>
      <c r="C78" s="239"/>
      <c r="D78" s="240"/>
      <c r="E78" s="241"/>
      <c r="F78" s="241"/>
      <c r="G78" s="241"/>
      <c r="H78" s="241"/>
      <c r="I78" s="241"/>
      <c r="J78" s="241"/>
      <c r="K78" s="241"/>
      <c r="L78" s="241"/>
      <c r="M78" s="241"/>
      <c r="N78" s="241"/>
      <c r="O78" s="241"/>
      <c r="P78" s="241"/>
      <c r="Q78" s="241"/>
      <c r="R78" s="241"/>
      <c r="S78" s="241"/>
      <c r="T78" s="241"/>
      <c r="U78" s="241"/>
      <c r="V78" s="241"/>
      <c r="W78" s="241"/>
      <c r="X78" s="241"/>
      <c r="Y78" s="241"/>
      <c r="Z78" s="241"/>
    </row>
    <row r="79" ht="18.0" customHeight="1">
      <c r="A79" s="242" t="str">
        <f>$A$40</f>
        <v>PROPOSED - TARIFF OF RATES AND CHARGES</v>
      </c>
      <c r="B79" s="239"/>
      <c r="C79" s="239"/>
      <c r="D79" s="240"/>
      <c r="E79" s="241"/>
      <c r="F79" s="241"/>
      <c r="G79" s="241"/>
      <c r="H79" s="241"/>
      <c r="I79" s="241"/>
      <c r="J79" s="241"/>
      <c r="K79" s="241"/>
      <c r="L79" s="241"/>
      <c r="M79" s="241"/>
      <c r="N79" s="241"/>
      <c r="O79" s="241"/>
      <c r="P79" s="241"/>
      <c r="Q79" s="241"/>
      <c r="R79" s="241"/>
      <c r="S79" s="241"/>
      <c r="T79" s="241"/>
      <c r="U79" s="241"/>
      <c r="V79" s="241"/>
      <c r="W79" s="241"/>
      <c r="X79" s="241"/>
      <c r="Y79" s="241"/>
      <c r="Z79" s="241"/>
    </row>
    <row r="80" ht="15.75" customHeight="1">
      <c r="A80" s="243" t="str">
        <f>$A$41</f>
        <v>Effective and Implementation Date January 1, 2026</v>
      </c>
      <c r="B80" s="239"/>
      <c r="C80" s="239"/>
      <c r="D80" s="240"/>
      <c r="E80" s="241"/>
      <c r="F80" s="241"/>
      <c r="G80" s="241"/>
      <c r="H80" s="241"/>
      <c r="I80" s="241"/>
      <c r="J80" s="241"/>
      <c r="K80" s="241"/>
      <c r="L80" s="241"/>
      <c r="M80" s="241"/>
      <c r="N80" s="241"/>
      <c r="O80" s="241"/>
      <c r="P80" s="241"/>
      <c r="Q80" s="241"/>
      <c r="R80" s="241"/>
      <c r="S80" s="241"/>
      <c r="T80" s="241"/>
      <c r="U80" s="241"/>
      <c r="V80" s="241"/>
      <c r="W80" s="241"/>
      <c r="X80" s="241"/>
      <c r="Y80" s="241"/>
      <c r="Z80" s="241"/>
    </row>
    <row r="81" ht="11.25" customHeight="1">
      <c r="A81" s="244" t="str">
        <f>$A$42</f>
        <v>This schedule supersedes and replaces all previously</v>
      </c>
      <c r="B81" s="239"/>
      <c r="C81" s="239"/>
      <c r="D81" s="240"/>
      <c r="E81" s="241"/>
      <c r="F81" s="241"/>
      <c r="G81" s="241"/>
      <c r="H81" s="241"/>
      <c r="I81" s="241"/>
      <c r="J81" s="241"/>
      <c r="K81" s="241"/>
      <c r="L81" s="241"/>
      <c r="M81" s="241"/>
      <c r="N81" s="241"/>
      <c r="O81" s="241"/>
      <c r="P81" s="241"/>
      <c r="Q81" s="241"/>
      <c r="R81" s="241"/>
      <c r="S81" s="241"/>
      <c r="T81" s="241"/>
      <c r="U81" s="241"/>
      <c r="V81" s="241"/>
      <c r="W81" s="241"/>
      <c r="X81" s="241"/>
      <c r="Y81" s="241"/>
      <c r="Z81" s="241"/>
    </row>
    <row r="82" ht="11.25" customHeight="1">
      <c r="A82" s="244" t="str">
        <f>$A$43</f>
        <v>approved schedules of Rates, Charges and Loss Factors</v>
      </c>
      <c r="B82" s="239"/>
      <c r="C82" s="239"/>
      <c r="D82" s="240"/>
      <c r="E82" s="241"/>
      <c r="F82" s="241"/>
      <c r="G82" s="241"/>
      <c r="H82" s="241"/>
      <c r="I82" s="241"/>
      <c r="J82" s="241"/>
      <c r="K82" s="241"/>
      <c r="L82" s="241"/>
      <c r="M82" s="241"/>
      <c r="N82" s="241"/>
      <c r="O82" s="241"/>
      <c r="P82" s="241"/>
      <c r="Q82" s="241"/>
      <c r="R82" s="241"/>
      <c r="S82" s="241"/>
      <c r="T82" s="241"/>
      <c r="U82" s="241"/>
      <c r="V82" s="241"/>
      <c r="W82" s="241"/>
      <c r="X82" s="241"/>
      <c r="Y82" s="241"/>
      <c r="Z82" s="241"/>
    </row>
    <row r="83" ht="11.25" customHeight="1">
      <c r="A83" s="245" t="str">
        <f>$A$44</f>
        <v>EB-2024-0115</v>
      </c>
      <c r="B83" s="239"/>
      <c r="C83" s="239"/>
      <c r="D83" s="240"/>
      <c r="E83" s="241"/>
      <c r="F83" s="241"/>
      <c r="G83" s="241"/>
      <c r="H83" s="241"/>
      <c r="I83" s="241"/>
      <c r="J83" s="241"/>
      <c r="K83" s="241"/>
      <c r="L83" s="241"/>
      <c r="M83" s="241"/>
      <c r="N83" s="241"/>
      <c r="O83" s="241"/>
      <c r="P83" s="241"/>
      <c r="Q83" s="241"/>
      <c r="R83" s="241"/>
      <c r="S83" s="241"/>
      <c r="T83" s="241"/>
      <c r="U83" s="241"/>
      <c r="V83" s="241"/>
      <c r="W83" s="241"/>
      <c r="X83" s="241"/>
      <c r="Y83" s="241"/>
      <c r="Z83" s="241"/>
    </row>
    <row r="84" ht="18.0" customHeight="1">
      <c r="A84" s="246" t="s">
        <v>118</v>
      </c>
      <c r="B84" s="239"/>
      <c r="C84" s="239"/>
      <c r="D84" s="240"/>
      <c r="E84" s="267"/>
      <c r="F84" s="267"/>
      <c r="G84" s="267"/>
      <c r="H84" s="267"/>
      <c r="I84" s="267"/>
      <c r="J84" s="267"/>
      <c r="K84" s="267"/>
      <c r="L84" s="267"/>
      <c r="M84" s="267"/>
      <c r="N84" s="267"/>
      <c r="O84" s="267"/>
      <c r="P84" s="267"/>
      <c r="Q84" s="267"/>
      <c r="R84" s="267"/>
      <c r="S84" s="267"/>
      <c r="T84" s="267"/>
      <c r="U84" s="267"/>
      <c r="V84" s="267"/>
      <c r="W84" s="267"/>
      <c r="X84" s="267"/>
      <c r="Y84" s="267"/>
      <c r="Z84" s="267"/>
    </row>
    <row r="85" ht="48.0" customHeight="1">
      <c r="A85" s="247" t="s">
        <v>119</v>
      </c>
      <c r="B85" s="239"/>
      <c r="C85" s="239"/>
      <c r="D85" s="240"/>
      <c r="E85" s="241"/>
      <c r="F85" s="241"/>
      <c r="G85" s="241"/>
      <c r="H85" s="241"/>
      <c r="I85" s="241"/>
      <c r="J85" s="241"/>
      <c r="K85" s="241"/>
      <c r="L85" s="241"/>
      <c r="M85" s="241"/>
      <c r="N85" s="241"/>
      <c r="O85" s="241"/>
      <c r="P85" s="241"/>
      <c r="Q85" s="241"/>
      <c r="R85" s="241"/>
      <c r="S85" s="241"/>
      <c r="T85" s="241"/>
      <c r="U85" s="241"/>
      <c r="V85" s="241"/>
      <c r="W85" s="241"/>
      <c r="X85" s="241"/>
      <c r="Y85" s="241"/>
      <c r="Z85" s="241"/>
    </row>
    <row r="86" ht="6.75" customHeight="1">
      <c r="A86" s="248"/>
      <c r="B86" s="248"/>
      <c r="C86" s="248"/>
      <c r="D86" s="249"/>
      <c r="E86" s="241"/>
      <c r="F86" s="241"/>
      <c r="G86" s="241"/>
      <c r="H86" s="241"/>
      <c r="I86" s="241"/>
      <c r="J86" s="241"/>
      <c r="K86" s="241"/>
      <c r="L86" s="241"/>
      <c r="M86" s="241"/>
      <c r="N86" s="241"/>
      <c r="O86" s="241"/>
      <c r="P86" s="241"/>
      <c r="Q86" s="241"/>
      <c r="R86" s="241"/>
      <c r="S86" s="241"/>
      <c r="T86" s="241"/>
      <c r="U86" s="241"/>
      <c r="V86" s="241"/>
      <c r="W86" s="241"/>
      <c r="X86" s="241"/>
      <c r="Y86" s="241"/>
      <c r="Z86" s="241"/>
    </row>
    <row r="87" ht="11.25" customHeight="1">
      <c r="A87" s="250" t="s">
        <v>91</v>
      </c>
      <c r="B87" s="239"/>
      <c r="C87" s="239"/>
      <c r="D87" s="240"/>
      <c r="E87" s="241"/>
      <c r="F87" s="241"/>
      <c r="G87" s="241"/>
      <c r="H87" s="241"/>
      <c r="I87" s="241"/>
      <c r="J87" s="241"/>
      <c r="K87" s="241"/>
      <c r="L87" s="241"/>
      <c r="M87" s="241"/>
      <c r="N87" s="241"/>
      <c r="O87" s="241"/>
      <c r="P87" s="241"/>
      <c r="Q87" s="241"/>
      <c r="R87" s="241"/>
      <c r="S87" s="241"/>
      <c r="T87" s="241"/>
      <c r="U87" s="241"/>
      <c r="V87" s="241"/>
      <c r="W87" s="241"/>
      <c r="X87" s="241"/>
      <c r="Y87" s="241"/>
      <c r="Z87" s="241"/>
    </row>
    <row r="88" ht="6.75" customHeight="1">
      <c r="A88" s="251"/>
      <c r="B88" s="252"/>
      <c r="C88" s="252"/>
      <c r="D88" s="253"/>
      <c r="E88" s="241"/>
      <c r="F88" s="241"/>
      <c r="G88" s="241"/>
      <c r="H88" s="241"/>
      <c r="I88" s="241"/>
      <c r="J88" s="241"/>
      <c r="K88" s="241"/>
      <c r="L88" s="241"/>
      <c r="M88" s="241"/>
      <c r="N88" s="241"/>
      <c r="O88" s="241"/>
      <c r="P88" s="241"/>
      <c r="Q88" s="241"/>
      <c r="R88" s="241"/>
      <c r="S88" s="241"/>
      <c r="T88" s="241"/>
      <c r="U88" s="241"/>
      <c r="V88" s="241"/>
      <c r="W88" s="241"/>
      <c r="X88" s="241"/>
      <c r="Y88" s="241"/>
      <c r="Z88" s="241"/>
    </row>
    <row r="89" ht="36.0" customHeight="1">
      <c r="A89" s="247" t="s">
        <v>92</v>
      </c>
      <c r="B89" s="239"/>
      <c r="C89" s="239"/>
      <c r="D89" s="240"/>
      <c r="E89" s="241"/>
      <c r="F89" s="241"/>
      <c r="G89" s="241"/>
      <c r="H89" s="241"/>
      <c r="I89" s="241"/>
      <c r="J89" s="241"/>
      <c r="K89" s="241"/>
      <c r="L89" s="241"/>
      <c r="M89" s="241"/>
      <c r="N89" s="241"/>
      <c r="O89" s="241"/>
      <c r="P89" s="241"/>
      <c r="Q89" s="241"/>
      <c r="R89" s="241"/>
      <c r="S89" s="241"/>
      <c r="T89" s="241"/>
      <c r="U89" s="241"/>
      <c r="V89" s="241"/>
      <c r="W89" s="241"/>
      <c r="X89" s="241"/>
      <c r="Y89" s="241"/>
      <c r="Z89" s="241"/>
    </row>
    <row r="90" ht="6.75" customHeight="1">
      <c r="A90" s="248"/>
      <c r="B90" s="248"/>
      <c r="C90" s="248"/>
      <c r="D90" s="249"/>
      <c r="E90" s="241"/>
      <c r="F90" s="241"/>
      <c r="G90" s="241"/>
      <c r="H90" s="241"/>
      <c r="I90" s="241"/>
      <c r="J90" s="241"/>
      <c r="K90" s="241"/>
      <c r="L90" s="241"/>
      <c r="M90" s="241"/>
      <c r="N90" s="241"/>
      <c r="O90" s="241"/>
      <c r="P90" s="241"/>
      <c r="Q90" s="241"/>
      <c r="R90" s="241"/>
      <c r="S90" s="241"/>
      <c r="T90" s="241"/>
      <c r="U90" s="241"/>
      <c r="V90" s="241"/>
      <c r="W90" s="241"/>
      <c r="X90" s="241"/>
      <c r="Y90" s="241"/>
      <c r="Z90" s="241"/>
    </row>
    <row r="91" ht="48.0" customHeight="1">
      <c r="A91" s="247" t="s">
        <v>93</v>
      </c>
      <c r="B91" s="239"/>
      <c r="C91" s="239"/>
      <c r="D91" s="240"/>
      <c r="E91" s="241"/>
      <c r="F91" s="241"/>
      <c r="G91" s="241"/>
      <c r="H91" s="241"/>
      <c r="I91" s="241"/>
      <c r="J91" s="241"/>
      <c r="K91" s="241"/>
      <c r="L91" s="241"/>
      <c r="M91" s="241"/>
      <c r="N91" s="241"/>
      <c r="O91" s="241"/>
      <c r="P91" s="241"/>
      <c r="Q91" s="241"/>
      <c r="R91" s="241"/>
      <c r="S91" s="241"/>
      <c r="T91" s="241"/>
      <c r="U91" s="241"/>
      <c r="V91" s="241"/>
      <c r="W91" s="241"/>
      <c r="X91" s="241"/>
      <c r="Y91" s="241"/>
      <c r="Z91" s="241"/>
    </row>
    <row r="92" ht="6.75" customHeight="1">
      <c r="A92" s="248"/>
      <c r="B92" s="248"/>
      <c r="C92" s="248"/>
      <c r="D92" s="249"/>
      <c r="E92" s="241"/>
      <c r="F92" s="241"/>
      <c r="G92" s="241"/>
      <c r="H92" s="241"/>
      <c r="I92" s="241"/>
      <c r="J92" s="241"/>
      <c r="K92" s="241"/>
      <c r="L92" s="241"/>
      <c r="M92" s="241"/>
      <c r="N92" s="241"/>
      <c r="O92" s="241"/>
      <c r="P92" s="241"/>
      <c r="Q92" s="241"/>
      <c r="R92" s="241"/>
      <c r="S92" s="241"/>
      <c r="T92" s="241"/>
      <c r="U92" s="241"/>
      <c r="V92" s="241"/>
      <c r="W92" s="241"/>
      <c r="X92" s="241"/>
      <c r="Y92" s="241"/>
      <c r="Z92" s="241"/>
    </row>
    <row r="93" ht="48.0" customHeight="1">
      <c r="A93" s="247" t="s">
        <v>94</v>
      </c>
      <c r="B93" s="239"/>
      <c r="C93" s="239"/>
      <c r="D93" s="240"/>
      <c r="E93" s="241"/>
      <c r="F93" s="241"/>
      <c r="G93" s="241"/>
      <c r="H93" s="241"/>
      <c r="I93" s="241"/>
      <c r="J93" s="241"/>
      <c r="K93" s="241"/>
      <c r="L93" s="241"/>
      <c r="M93" s="241"/>
      <c r="N93" s="241"/>
      <c r="O93" s="241"/>
      <c r="P93" s="241"/>
      <c r="Q93" s="241"/>
      <c r="R93" s="241"/>
      <c r="S93" s="241"/>
      <c r="T93" s="241"/>
      <c r="U93" s="241"/>
      <c r="V93" s="241"/>
      <c r="W93" s="241"/>
      <c r="X93" s="241"/>
      <c r="Y93" s="241"/>
      <c r="Z93" s="241"/>
    </row>
    <row r="94" ht="6.75" customHeight="1">
      <c r="A94" s="248"/>
      <c r="B94" s="248"/>
      <c r="C94" s="248"/>
      <c r="D94" s="249"/>
      <c r="E94" s="241"/>
      <c r="F94" s="241"/>
      <c r="G94" s="241"/>
      <c r="H94" s="241"/>
      <c r="I94" s="241"/>
      <c r="J94" s="241"/>
      <c r="K94" s="241"/>
      <c r="L94" s="241"/>
      <c r="M94" s="241"/>
      <c r="N94" s="241"/>
      <c r="O94" s="241"/>
      <c r="P94" s="241"/>
      <c r="Q94" s="241"/>
      <c r="R94" s="241"/>
      <c r="S94" s="241"/>
      <c r="T94" s="241"/>
      <c r="U94" s="241"/>
      <c r="V94" s="241"/>
      <c r="W94" s="241"/>
      <c r="X94" s="241"/>
      <c r="Y94" s="241"/>
      <c r="Z94" s="241"/>
    </row>
    <row r="95" ht="96.0" customHeight="1">
      <c r="A95" s="247" t="s">
        <v>120</v>
      </c>
      <c r="B95" s="239"/>
      <c r="C95" s="239"/>
      <c r="D95" s="240"/>
      <c r="E95" s="241"/>
      <c r="F95" s="241"/>
      <c r="G95" s="241"/>
      <c r="H95" s="241"/>
      <c r="I95" s="241"/>
      <c r="J95" s="241"/>
      <c r="K95" s="241"/>
      <c r="L95" s="241"/>
      <c r="M95" s="241"/>
      <c r="N95" s="241"/>
      <c r="O95" s="241"/>
      <c r="P95" s="241"/>
      <c r="Q95" s="241"/>
      <c r="R95" s="241"/>
      <c r="S95" s="241"/>
      <c r="T95" s="241"/>
      <c r="U95" s="241"/>
      <c r="V95" s="241"/>
      <c r="W95" s="241"/>
      <c r="X95" s="241"/>
      <c r="Y95" s="241"/>
      <c r="Z95" s="241"/>
    </row>
    <row r="96" ht="96.0" customHeight="1">
      <c r="A96" s="247" t="s">
        <v>121</v>
      </c>
      <c r="B96" s="239"/>
      <c r="C96" s="239"/>
      <c r="D96" s="240"/>
      <c r="E96" s="241"/>
      <c r="F96" s="241"/>
      <c r="G96" s="241"/>
      <c r="H96" s="241"/>
      <c r="I96" s="241"/>
      <c r="J96" s="241"/>
      <c r="K96" s="241"/>
      <c r="L96" s="241"/>
      <c r="M96" s="241"/>
      <c r="N96" s="241"/>
      <c r="O96" s="241"/>
      <c r="P96" s="241"/>
      <c r="Q96" s="241"/>
      <c r="R96" s="241"/>
      <c r="S96" s="241"/>
      <c r="T96" s="241"/>
      <c r="U96" s="241"/>
      <c r="V96" s="241"/>
      <c r="W96" s="241"/>
      <c r="X96" s="241"/>
      <c r="Y96" s="241"/>
      <c r="Z96" s="241"/>
    </row>
    <row r="97" ht="36.0" customHeight="1">
      <c r="A97" s="247" t="s">
        <v>95</v>
      </c>
      <c r="B97" s="239"/>
      <c r="C97" s="239"/>
      <c r="D97" s="240"/>
      <c r="E97" s="241"/>
      <c r="F97" s="241"/>
      <c r="G97" s="241"/>
      <c r="H97" s="241"/>
      <c r="I97" s="241"/>
      <c r="J97" s="241"/>
      <c r="K97" s="241"/>
      <c r="L97" s="241"/>
      <c r="M97" s="241"/>
      <c r="N97" s="241"/>
      <c r="O97" s="241"/>
      <c r="P97" s="241"/>
      <c r="Q97" s="241"/>
      <c r="R97" s="241"/>
      <c r="S97" s="241"/>
      <c r="T97" s="241"/>
      <c r="U97" s="241"/>
      <c r="V97" s="241"/>
      <c r="W97" s="241"/>
      <c r="X97" s="241"/>
      <c r="Y97" s="241"/>
      <c r="Z97" s="241"/>
    </row>
    <row r="98" ht="24.0" customHeight="1">
      <c r="A98" s="270" t="s">
        <v>122</v>
      </c>
      <c r="B98" s="239"/>
      <c r="C98" s="239"/>
      <c r="D98" s="240"/>
      <c r="E98" s="241"/>
      <c r="F98" s="241"/>
      <c r="G98" s="241"/>
      <c r="H98" s="241"/>
      <c r="I98" s="241"/>
      <c r="J98" s="241"/>
      <c r="K98" s="241"/>
      <c r="L98" s="241"/>
      <c r="M98" s="241"/>
      <c r="N98" s="241"/>
      <c r="O98" s="241"/>
      <c r="P98" s="241"/>
      <c r="Q98" s="241"/>
      <c r="R98" s="241"/>
      <c r="S98" s="241"/>
      <c r="T98" s="241"/>
      <c r="U98" s="241"/>
      <c r="V98" s="241"/>
      <c r="W98" s="241"/>
      <c r="X98" s="241"/>
      <c r="Y98" s="241"/>
      <c r="Z98" s="241"/>
    </row>
    <row r="99" ht="6.75" customHeight="1">
      <c r="A99" s="271"/>
      <c r="B99" s="271"/>
      <c r="C99" s="271"/>
      <c r="D99" s="272"/>
      <c r="E99" s="241"/>
      <c r="F99" s="241"/>
      <c r="G99" s="241"/>
      <c r="H99" s="241"/>
      <c r="I99" s="241"/>
      <c r="J99" s="241"/>
      <c r="K99" s="241"/>
      <c r="L99" s="241"/>
      <c r="M99" s="241"/>
      <c r="N99" s="241"/>
      <c r="O99" s="241"/>
      <c r="P99" s="241"/>
      <c r="Q99" s="241"/>
      <c r="R99" s="241"/>
      <c r="S99" s="241"/>
      <c r="T99" s="241"/>
      <c r="U99" s="241"/>
      <c r="V99" s="241"/>
      <c r="W99" s="241"/>
      <c r="X99" s="241"/>
      <c r="Y99" s="241"/>
      <c r="Z99" s="241"/>
    </row>
    <row r="100" ht="15.0" customHeight="1">
      <c r="A100" s="266" t="s">
        <v>96</v>
      </c>
      <c r="B100" s="259"/>
      <c r="C100" s="259"/>
      <c r="D100" s="268"/>
      <c r="E100" s="241"/>
      <c r="F100" s="241"/>
      <c r="G100" s="241"/>
      <c r="H100" s="241"/>
      <c r="I100" s="241"/>
      <c r="J100" s="241"/>
      <c r="K100" s="241"/>
      <c r="L100" s="241"/>
      <c r="M100" s="241"/>
      <c r="N100" s="241"/>
      <c r="O100" s="241"/>
      <c r="P100" s="241"/>
      <c r="Q100" s="241"/>
      <c r="R100" s="241"/>
      <c r="S100" s="241"/>
      <c r="T100" s="241"/>
      <c r="U100" s="241"/>
      <c r="V100" s="241"/>
      <c r="W100" s="241"/>
      <c r="X100" s="241"/>
      <c r="Y100" s="241"/>
      <c r="Z100" s="241"/>
    </row>
    <row r="101" ht="6.75" customHeight="1">
      <c r="A101" s="255"/>
      <c r="B101" s="256"/>
      <c r="C101" s="256"/>
      <c r="D101" s="257"/>
      <c r="E101" s="241"/>
      <c r="F101" s="241"/>
      <c r="G101" s="241"/>
      <c r="H101" s="241"/>
      <c r="I101" s="241"/>
      <c r="J101" s="241"/>
      <c r="K101" s="241"/>
      <c r="L101" s="241"/>
      <c r="M101" s="241"/>
      <c r="N101" s="241"/>
      <c r="O101" s="241"/>
      <c r="P101" s="241"/>
      <c r="Q101" s="241"/>
      <c r="R101" s="241"/>
      <c r="S101" s="241"/>
      <c r="T101" s="241"/>
      <c r="U101" s="241"/>
      <c r="V101" s="241"/>
      <c r="W101" s="241"/>
      <c r="X101" s="241"/>
      <c r="Y101" s="241"/>
      <c r="Z101" s="241"/>
    </row>
    <row r="102" ht="10.5" customHeight="1">
      <c r="A102" s="258" t="s">
        <v>97</v>
      </c>
      <c r="B102" s="259"/>
      <c r="C102" s="260" t="s">
        <v>98</v>
      </c>
      <c r="D102" s="261">
        <f>'Proposed Rates'!F10</f>
        <v>200</v>
      </c>
      <c r="E102" s="241"/>
      <c r="F102" s="241"/>
      <c r="G102" s="241"/>
      <c r="H102" s="241"/>
      <c r="I102" s="241"/>
      <c r="J102" s="241"/>
      <c r="K102" s="241"/>
      <c r="L102" s="241"/>
      <c r="M102" s="241"/>
      <c r="N102" s="241"/>
      <c r="O102" s="241"/>
      <c r="P102" s="241"/>
      <c r="Q102" s="241"/>
      <c r="R102" s="241"/>
      <c r="S102" s="241"/>
      <c r="T102" s="241"/>
      <c r="U102" s="241"/>
      <c r="V102" s="241"/>
      <c r="W102" s="241"/>
      <c r="X102" s="241"/>
      <c r="Y102" s="241"/>
      <c r="Z102" s="241"/>
    </row>
    <row r="103" ht="10.5" customHeight="1">
      <c r="A103" s="258" t="s">
        <v>116</v>
      </c>
      <c r="B103" s="259"/>
      <c r="C103" s="260" t="s">
        <v>123</v>
      </c>
      <c r="D103" s="262">
        <f>'Proposed Rates'!F23</f>
        <v>8.0301</v>
      </c>
      <c r="E103" s="241"/>
      <c r="F103" s="241"/>
      <c r="G103" s="241"/>
      <c r="H103" s="241"/>
      <c r="I103" s="241"/>
      <c r="J103" s="241"/>
      <c r="K103" s="241"/>
      <c r="L103" s="241"/>
      <c r="M103" s="241"/>
      <c r="N103" s="241"/>
      <c r="O103" s="241"/>
      <c r="P103" s="241"/>
      <c r="Q103" s="241"/>
      <c r="R103" s="241"/>
      <c r="S103" s="241"/>
      <c r="T103" s="241"/>
      <c r="U103" s="241"/>
      <c r="V103" s="241"/>
      <c r="W103" s="241"/>
      <c r="X103" s="241"/>
      <c r="Y103" s="241"/>
      <c r="Z103" s="241"/>
    </row>
    <row r="104" ht="10.5" customHeight="1">
      <c r="A104" s="258" t="s">
        <v>102</v>
      </c>
      <c r="B104" s="259"/>
      <c r="C104" s="260" t="s">
        <v>123</v>
      </c>
      <c r="D104" s="264">
        <f>'Proposed Rates'!F262</f>
        <v>0.02333</v>
      </c>
      <c r="E104" s="241"/>
      <c r="F104" s="241"/>
      <c r="G104" s="241"/>
      <c r="H104" s="241"/>
      <c r="I104" s="241"/>
      <c r="J104" s="241"/>
      <c r="K104" s="241"/>
      <c r="L104" s="241"/>
      <c r="M104" s="241"/>
      <c r="N104" s="241"/>
      <c r="O104" s="241"/>
      <c r="P104" s="241"/>
      <c r="Q104" s="241"/>
      <c r="R104" s="241"/>
      <c r="S104" s="241"/>
      <c r="T104" s="241"/>
      <c r="U104" s="241"/>
      <c r="V104" s="241"/>
      <c r="W104" s="241"/>
      <c r="X104" s="241"/>
      <c r="Y104" s="241"/>
      <c r="Z104" s="241"/>
    </row>
    <row r="105" ht="10.5" customHeight="1">
      <c r="A105" s="258" t="s">
        <v>104</v>
      </c>
      <c r="B105" s="259"/>
      <c r="C105" s="260" t="s">
        <v>123</v>
      </c>
      <c r="D105" s="262">
        <f>'Proposed Rates'!F39</f>
        <v>0.0072</v>
      </c>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row>
    <row r="106" ht="9.75" customHeight="1">
      <c r="A106" s="258" t="s">
        <v>100</v>
      </c>
      <c r="B106" s="259"/>
      <c r="C106" s="260" t="s">
        <v>123</v>
      </c>
      <c r="D106" s="262">
        <f>'Proposed Rates'!F66</f>
        <v>-0.1203</v>
      </c>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row>
    <row r="107" ht="17.25" customHeight="1">
      <c r="A107" s="258" t="s">
        <v>105</v>
      </c>
      <c r="B107" s="259"/>
      <c r="C107" s="260" t="s">
        <v>103</v>
      </c>
      <c r="D107" s="262">
        <f>'Proposed Rates'!F145</f>
        <v>0.0046</v>
      </c>
      <c r="E107" s="241"/>
      <c r="F107" s="241"/>
      <c r="G107" s="241"/>
      <c r="H107" s="241"/>
      <c r="I107" s="241"/>
      <c r="J107" s="241"/>
      <c r="K107" s="241"/>
      <c r="L107" s="241"/>
      <c r="M107" s="241"/>
      <c r="N107" s="241"/>
      <c r="O107" s="241"/>
      <c r="P107" s="241"/>
      <c r="Q107" s="241"/>
      <c r="R107" s="241"/>
      <c r="S107" s="241"/>
      <c r="T107" s="241"/>
      <c r="U107" s="241"/>
      <c r="V107" s="241"/>
      <c r="W107" s="241"/>
      <c r="X107" s="241"/>
      <c r="Y107" s="241"/>
      <c r="Z107" s="241"/>
    </row>
    <row r="108" ht="17.25" customHeight="1">
      <c r="A108" s="258" t="s">
        <v>124</v>
      </c>
      <c r="B108" s="259"/>
      <c r="C108" s="260" t="s">
        <v>103</v>
      </c>
      <c r="D108" s="262">
        <f>'Proposed Rates'!F158</f>
        <v>-0.1672</v>
      </c>
      <c r="E108" s="241"/>
      <c r="F108" s="241"/>
      <c r="G108" s="241"/>
      <c r="H108" s="241"/>
      <c r="I108" s="241"/>
      <c r="J108" s="241"/>
      <c r="K108" s="241"/>
      <c r="L108" s="241"/>
      <c r="M108" s="241"/>
      <c r="N108" s="241"/>
      <c r="O108" s="241"/>
      <c r="P108" s="241"/>
      <c r="Q108" s="241"/>
      <c r="R108" s="241"/>
      <c r="S108" s="241"/>
      <c r="T108" s="241"/>
      <c r="U108" s="241"/>
      <c r="V108" s="241"/>
      <c r="W108" s="241"/>
      <c r="X108" s="241"/>
      <c r="Y108" s="241"/>
      <c r="Z108" s="241"/>
    </row>
    <row r="109" ht="10.5" customHeight="1">
      <c r="A109" s="258" t="s">
        <v>106</v>
      </c>
      <c r="B109" s="259"/>
      <c r="C109" s="260" t="s">
        <v>123</v>
      </c>
      <c r="D109" s="262">
        <f>'Proposed Rates'!F185</f>
        <v>4.6913</v>
      </c>
      <c r="E109" s="241"/>
      <c r="F109" s="241"/>
      <c r="G109" s="241"/>
      <c r="H109" s="241"/>
      <c r="I109" s="241"/>
      <c r="J109" s="241"/>
      <c r="K109" s="241"/>
      <c r="L109" s="241"/>
      <c r="M109" s="241"/>
      <c r="N109" s="241"/>
      <c r="O109" s="241"/>
      <c r="P109" s="241"/>
      <c r="Q109" s="241"/>
      <c r="R109" s="241"/>
      <c r="S109" s="241"/>
      <c r="T109" s="241"/>
      <c r="U109" s="241"/>
      <c r="V109" s="241"/>
      <c r="W109" s="241"/>
      <c r="X109" s="241"/>
      <c r="Y109" s="241"/>
      <c r="Z109" s="241"/>
    </row>
    <row r="110" ht="10.5" customHeight="1">
      <c r="A110" s="258" t="s">
        <v>107</v>
      </c>
      <c r="B110" s="259"/>
      <c r="C110" s="260" t="s">
        <v>123</v>
      </c>
      <c r="D110" s="262">
        <f>'Proposed Rates'!F198</f>
        <v>2.6172</v>
      </c>
      <c r="E110" s="241"/>
      <c r="F110" s="241"/>
      <c r="G110" s="241"/>
      <c r="H110" s="241"/>
      <c r="I110" s="241"/>
      <c r="J110" s="241"/>
      <c r="K110" s="241"/>
      <c r="L110" s="241"/>
      <c r="M110" s="241"/>
      <c r="N110" s="241"/>
      <c r="O110" s="241"/>
      <c r="P110" s="241"/>
      <c r="Q110" s="241"/>
      <c r="R110" s="241"/>
      <c r="S110" s="241"/>
      <c r="T110" s="241"/>
      <c r="U110" s="241"/>
      <c r="V110" s="241"/>
      <c r="W110" s="241"/>
      <c r="X110" s="241"/>
      <c r="Y110" s="241"/>
      <c r="Z110" s="241"/>
    </row>
    <row r="111" ht="6.75" customHeight="1">
      <c r="A111" s="260"/>
      <c r="B111" s="260"/>
      <c r="C111" s="260"/>
      <c r="D111" s="265"/>
      <c r="E111" s="241"/>
      <c r="F111" s="241"/>
      <c r="G111" s="241"/>
      <c r="H111" s="241"/>
      <c r="I111" s="241"/>
      <c r="J111" s="241"/>
      <c r="K111" s="241"/>
      <c r="L111" s="241"/>
      <c r="M111" s="241"/>
      <c r="N111" s="241"/>
      <c r="O111" s="241"/>
      <c r="P111" s="241"/>
      <c r="Q111" s="241"/>
      <c r="R111" s="241"/>
      <c r="S111" s="241"/>
      <c r="T111" s="241"/>
      <c r="U111" s="241"/>
      <c r="V111" s="241"/>
      <c r="W111" s="241"/>
      <c r="X111" s="241"/>
      <c r="Y111" s="241"/>
      <c r="Z111" s="241"/>
    </row>
    <row r="112" ht="15.0" customHeight="1">
      <c r="A112" s="266" t="s">
        <v>108</v>
      </c>
      <c r="B112" s="259"/>
      <c r="C112" s="260"/>
      <c r="D112" s="265"/>
      <c r="E112" s="241"/>
      <c r="F112" s="241"/>
      <c r="G112" s="241"/>
      <c r="H112" s="241"/>
      <c r="I112" s="241"/>
      <c r="J112" s="241"/>
      <c r="K112" s="241"/>
      <c r="L112" s="241"/>
      <c r="M112" s="241"/>
      <c r="N112" s="241"/>
      <c r="O112" s="241"/>
      <c r="P112" s="241"/>
      <c r="Q112" s="241"/>
      <c r="R112" s="241"/>
      <c r="S112" s="241"/>
      <c r="T112" s="241"/>
      <c r="U112" s="241"/>
      <c r="V112" s="241"/>
      <c r="W112" s="241"/>
      <c r="X112" s="241"/>
      <c r="Y112" s="241"/>
      <c r="Z112" s="241"/>
    </row>
    <row r="113" ht="6.75" customHeight="1">
      <c r="A113" s="255"/>
      <c r="B113" s="260"/>
      <c r="C113" s="260"/>
      <c r="D113" s="265"/>
      <c r="E113" s="241"/>
      <c r="F113" s="241"/>
      <c r="G113" s="241"/>
      <c r="H113" s="241"/>
      <c r="I113" s="241"/>
      <c r="J113" s="241"/>
      <c r="K113" s="241"/>
      <c r="L113" s="241"/>
      <c r="M113" s="241"/>
      <c r="N113" s="241"/>
      <c r="O113" s="241"/>
      <c r="P113" s="241"/>
      <c r="Q113" s="241"/>
      <c r="R113" s="241"/>
      <c r="S113" s="241"/>
      <c r="T113" s="241"/>
      <c r="U113" s="241"/>
      <c r="V113" s="241"/>
      <c r="W113" s="241"/>
      <c r="X113" s="241"/>
      <c r="Y113" s="241"/>
      <c r="Z113" s="241"/>
    </row>
    <row r="114" ht="10.5" customHeight="1">
      <c r="A114" s="258" t="s">
        <v>109</v>
      </c>
      <c r="B114" s="259"/>
      <c r="C114" s="260" t="s">
        <v>103</v>
      </c>
      <c r="D114" s="262">
        <f>$D$34</f>
        <v>0.0041</v>
      </c>
      <c r="E114" s="241"/>
      <c r="F114" s="241"/>
      <c r="G114" s="241"/>
      <c r="H114" s="241"/>
      <c r="I114" s="241"/>
      <c r="J114" s="241"/>
      <c r="K114" s="241"/>
      <c r="L114" s="241"/>
      <c r="M114" s="241"/>
      <c r="N114" s="241"/>
      <c r="O114" s="241"/>
      <c r="P114" s="241"/>
      <c r="Q114" s="241"/>
      <c r="R114" s="241"/>
      <c r="S114" s="241"/>
      <c r="T114" s="241"/>
      <c r="U114" s="241"/>
      <c r="V114" s="241"/>
      <c r="W114" s="241"/>
      <c r="X114" s="241"/>
      <c r="Y114" s="241"/>
      <c r="Z114" s="241"/>
    </row>
    <row r="115" ht="10.5" customHeight="1">
      <c r="A115" s="258" t="s">
        <v>110</v>
      </c>
      <c r="B115" s="259"/>
      <c r="C115" s="260" t="s">
        <v>103</v>
      </c>
      <c r="D115" s="262">
        <f>'Proposed Rates'!F211-'2026'!D114</f>
        <v>0.0004</v>
      </c>
      <c r="E115" s="241"/>
      <c r="F115" s="241"/>
      <c r="G115" s="241"/>
      <c r="H115" s="241"/>
      <c r="I115" s="241"/>
      <c r="J115" s="241"/>
      <c r="K115" s="241"/>
      <c r="L115" s="241"/>
      <c r="M115" s="241"/>
      <c r="N115" s="241"/>
      <c r="O115" s="241"/>
      <c r="P115" s="241"/>
      <c r="Q115" s="241"/>
      <c r="R115" s="241"/>
      <c r="S115" s="241"/>
      <c r="T115" s="241"/>
      <c r="U115" s="241"/>
      <c r="V115" s="241"/>
      <c r="W115" s="241"/>
      <c r="X115" s="241"/>
      <c r="Y115" s="241"/>
      <c r="Z115" s="241"/>
    </row>
    <row r="116" ht="10.5" customHeight="1">
      <c r="A116" s="258" t="s">
        <v>111</v>
      </c>
      <c r="B116" s="259"/>
      <c r="C116" s="260" t="s">
        <v>103</v>
      </c>
      <c r="D116" s="262">
        <f>'Proposed Rates'!F224</f>
        <v>0.0015</v>
      </c>
      <c r="E116" s="241"/>
      <c r="F116" s="241"/>
      <c r="G116" s="241"/>
      <c r="H116" s="241"/>
      <c r="I116" s="241"/>
      <c r="J116" s="241"/>
      <c r="K116" s="241"/>
      <c r="L116" s="241"/>
      <c r="M116" s="241"/>
      <c r="N116" s="241"/>
      <c r="O116" s="241"/>
      <c r="P116" s="241"/>
      <c r="Q116" s="241"/>
      <c r="R116" s="241"/>
      <c r="S116" s="241"/>
      <c r="T116" s="241"/>
      <c r="U116" s="241"/>
      <c r="V116" s="241"/>
      <c r="W116" s="241"/>
      <c r="X116" s="241"/>
      <c r="Y116" s="241"/>
      <c r="Z116" s="241"/>
    </row>
    <row r="117" ht="10.5" customHeight="1">
      <c r="A117" s="258" t="s">
        <v>112</v>
      </c>
      <c r="B117" s="259"/>
      <c r="C117" s="260" t="s">
        <v>98</v>
      </c>
      <c r="D117" s="263">
        <f>'Proposed Rates'!F238</f>
        <v>1.51</v>
      </c>
      <c r="E117" s="241"/>
      <c r="F117" s="241"/>
      <c r="G117" s="241"/>
      <c r="H117" s="241"/>
      <c r="I117" s="241"/>
      <c r="J117" s="241"/>
      <c r="K117" s="241"/>
      <c r="L117" s="241"/>
      <c r="M117" s="241"/>
      <c r="N117" s="241"/>
      <c r="O117" s="241"/>
      <c r="P117" s="241"/>
      <c r="Q117" s="241"/>
      <c r="R117" s="241"/>
      <c r="S117" s="241"/>
      <c r="T117" s="241"/>
      <c r="U117" s="241"/>
      <c r="V117" s="241"/>
      <c r="W117" s="241"/>
      <c r="X117" s="241"/>
      <c r="Y117" s="241"/>
      <c r="Z117" s="241"/>
    </row>
    <row r="118" ht="10.5" customHeight="1">
      <c r="A118" s="258"/>
      <c r="B118" s="259"/>
      <c r="C118" s="260"/>
      <c r="D118" s="263"/>
      <c r="E118" s="241"/>
      <c r="F118" s="241"/>
      <c r="G118" s="241"/>
      <c r="H118" s="241"/>
      <c r="I118" s="241"/>
      <c r="J118" s="241"/>
      <c r="K118" s="241"/>
      <c r="L118" s="241"/>
      <c r="M118" s="241"/>
      <c r="N118" s="241"/>
      <c r="O118" s="241"/>
      <c r="P118" s="241"/>
      <c r="Q118" s="241"/>
      <c r="R118" s="241"/>
      <c r="S118" s="241"/>
      <c r="T118" s="241"/>
      <c r="U118" s="241"/>
      <c r="V118" s="241"/>
      <c r="W118" s="241"/>
      <c r="X118" s="241"/>
      <c r="Y118" s="241"/>
      <c r="Z118" s="241"/>
    </row>
    <row r="119" ht="23.25" customHeight="1">
      <c r="A119" s="238" t="str">
        <f>$A$39</f>
        <v>Hydro Ottawa Limited</v>
      </c>
      <c r="B119" s="239"/>
      <c r="C119" s="239"/>
      <c r="D119" s="240"/>
      <c r="E119" s="241"/>
      <c r="F119" s="241"/>
      <c r="G119" s="241"/>
      <c r="H119" s="241"/>
      <c r="I119" s="241"/>
      <c r="J119" s="241"/>
      <c r="K119" s="241"/>
      <c r="L119" s="241"/>
      <c r="M119" s="241"/>
      <c r="N119" s="241"/>
      <c r="O119" s="241"/>
      <c r="P119" s="241"/>
      <c r="Q119" s="241"/>
      <c r="R119" s="241"/>
      <c r="S119" s="241"/>
      <c r="T119" s="241"/>
      <c r="U119" s="241"/>
      <c r="V119" s="241"/>
      <c r="W119" s="241"/>
      <c r="X119" s="241"/>
      <c r="Y119" s="241"/>
      <c r="Z119" s="241"/>
    </row>
    <row r="120" ht="18.0" customHeight="1">
      <c r="A120" s="242" t="str">
        <f>$A$40</f>
        <v>PROPOSED - TARIFF OF RATES AND CHARGES</v>
      </c>
      <c r="B120" s="239"/>
      <c r="C120" s="239"/>
      <c r="D120" s="240"/>
      <c r="E120" s="241"/>
      <c r="F120" s="241"/>
      <c r="G120" s="241"/>
      <c r="H120" s="241"/>
      <c r="I120" s="241"/>
      <c r="J120" s="241"/>
      <c r="K120" s="241"/>
      <c r="L120" s="241"/>
      <c r="M120" s="241"/>
      <c r="N120" s="241"/>
      <c r="O120" s="241"/>
      <c r="P120" s="241"/>
      <c r="Q120" s="241"/>
      <c r="R120" s="241"/>
      <c r="S120" s="241"/>
      <c r="T120" s="241"/>
      <c r="U120" s="241"/>
      <c r="V120" s="241"/>
      <c r="W120" s="241"/>
      <c r="X120" s="241"/>
      <c r="Y120" s="241"/>
      <c r="Z120" s="241"/>
    </row>
    <row r="121" ht="15.75" customHeight="1">
      <c r="A121" s="243" t="str">
        <f>$A$41</f>
        <v>Effective and Implementation Date January 1, 2026</v>
      </c>
      <c r="B121" s="239"/>
      <c r="C121" s="239"/>
      <c r="D121" s="240"/>
      <c r="E121" s="241"/>
      <c r="F121" s="241"/>
      <c r="G121" s="241"/>
      <c r="H121" s="241"/>
      <c r="I121" s="241"/>
      <c r="J121" s="241"/>
      <c r="K121" s="241"/>
      <c r="L121" s="241"/>
      <c r="M121" s="241"/>
      <c r="N121" s="241"/>
      <c r="O121" s="241"/>
      <c r="P121" s="241"/>
      <c r="Q121" s="241"/>
      <c r="R121" s="241"/>
      <c r="S121" s="241"/>
      <c r="T121" s="241"/>
      <c r="U121" s="241"/>
      <c r="V121" s="241"/>
      <c r="W121" s="241"/>
      <c r="X121" s="241"/>
      <c r="Y121" s="241"/>
      <c r="Z121" s="241"/>
    </row>
    <row r="122" ht="11.25" customHeight="1">
      <c r="A122" s="244" t="str">
        <f>$A$42</f>
        <v>This schedule supersedes and replaces all previously</v>
      </c>
      <c r="B122" s="239"/>
      <c r="C122" s="239"/>
      <c r="D122" s="240"/>
      <c r="E122" s="241"/>
      <c r="F122" s="241"/>
      <c r="G122" s="241"/>
      <c r="H122" s="241"/>
      <c r="I122" s="241"/>
      <c r="J122" s="241"/>
      <c r="K122" s="241"/>
      <c r="L122" s="241"/>
      <c r="M122" s="241"/>
      <c r="N122" s="241"/>
      <c r="O122" s="241"/>
      <c r="P122" s="241"/>
      <c r="Q122" s="241"/>
      <c r="R122" s="241"/>
      <c r="S122" s="241"/>
      <c r="T122" s="241"/>
      <c r="U122" s="241"/>
      <c r="V122" s="241"/>
      <c r="W122" s="241"/>
      <c r="X122" s="241"/>
      <c r="Y122" s="241"/>
      <c r="Z122" s="241"/>
    </row>
    <row r="123" ht="11.25" customHeight="1">
      <c r="A123" s="244" t="str">
        <f>$A$43</f>
        <v>approved schedules of Rates, Charges and Loss Factors</v>
      </c>
      <c r="B123" s="239"/>
      <c r="C123" s="239"/>
      <c r="D123" s="240"/>
      <c r="E123" s="241"/>
      <c r="F123" s="241"/>
      <c r="G123" s="241"/>
      <c r="H123" s="241"/>
      <c r="I123" s="241"/>
      <c r="J123" s="241"/>
      <c r="K123" s="241"/>
      <c r="L123" s="241"/>
      <c r="M123" s="241"/>
      <c r="N123" s="241"/>
      <c r="O123" s="241"/>
      <c r="P123" s="241"/>
      <c r="Q123" s="241"/>
      <c r="R123" s="241"/>
      <c r="S123" s="241"/>
      <c r="T123" s="241"/>
      <c r="U123" s="241"/>
      <c r="V123" s="241"/>
      <c r="W123" s="241"/>
      <c r="X123" s="241"/>
      <c r="Y123" s="241"/>
      <c r="Z123" s="241"/>
    </row>
    <row r="124" ht="11.25" customHeight="1">
      <c r="A124" s="245" t="str">
        <f>$A$44</f>
        <v>EB-2024-0115</v>
      </c>
      <c r="B124" s="239"/>
      <c r="C124" s="239"/>
      <c r="D124" s="240"/>
      <c r="E124" s="241"/>
      <c r="F124" s="241"/>
      <c r="G124" s="241"/>
      <c r="H124" s="241"/>
      <c r="I124" s="241"/>
      <c r="J124" s="241"/>
      <c r="K124" s="241"/>
      <c r="L124" s="241"/>
      <c r="M124" s="241"/>
      <c r="N124" s="241"/>
      <c r="O124" s="241"/>
      <c r="P124" s="241"/>
      <c r="Q124" s="241"/>
      <c r="R124" s="241"/>
      <c r="S124" s="241"/>
      <c r="T124" s="241"/>
      <c r="U124" s="241"/>
      <c r="V124" s="241"/>
      <c r="W124" s="241"/>
      <c r="X124" s="241"/>
      <c r="Y124" s="241"/>
      <c r="Z124" s="241"/>
    </row>
    <row r="125" ht="18.75" customHeight="1">
      <c r="A125" s="246" t="s">
        <v>125</v>
      </c>
      <c r="B125" s="239"/>
      <c r="C125" s="239"/>
      <c r="D125" s="240"/>
      <c r="E125" s="267"/>
      <c r="F125" s="267"/>
      <c r="G125" s="267"/>
      <c r="H125" s="267"/>
      <c r="I125" s="267"/>
      <c r="J125" s="267"/>
      <c r="K125" s="267"/>
      <c r="L125" s="267"/>
      <c r="M125" s="267"/>
      <c r="N125" s="267"/>
      <c r="O125" s="267"/>
      <c r="P125" s="267"/>
      <c r="Q125" s="267"/>
      <c r="R125" s="267"/>
      <c r="S125" s="267"/>
      <c r="T125" s="267"/>
      <c r="U125" s="267"/>
      <c r="V125" s="267"/>
      <c r="W125" s="267"/>
      <c r="X125" s="267"/>
      <c r="Y125" s="267"/>
      <c r="Z125" s="267"/>
    </row>
    <row r="126" ht="48.0" customHeight="1">
      <c r="A126" s="247" t="s">
        <v>126</v>
      </c>
      <c r="B126" s="239"/>
      <c r="C126" s="239"/>
      <c r="D126" s="240"/>
      <c r="E126" s="241"/>
      <c r="F126" s="241"/>
      <c r="G126" s="241"/>
      <c r="H126" s="241"/>
      <c r="I126" s="241"/>
      <c r="J126" s="241"/>
      <c r="K126" s="241"/>
      <c r="L126" s="241"/>
      <c r="M126" s="241"/>
      <c r="N126" s="241"/>
      <c r="O126" s="241"/>
      <c r="P126" s="241"/>
      <c r="Q126" s="241"/>
      <c r="R126" s="241"/>
      <c r="S126" s="241"/>
      <c r="T126" s="241"/>
      <c r="U126" s="241"/>
      <c r="V126" s="241"/>
      <c r="W126" s="241"/>
      <c r="X126" s="241"/>
      <c r="Y126" s="241"/>
      <c r="Z126" s="241"/>
    </row>
    <row r="127" ht="6.75" customHeight="1">
      <c r="A127" s="248"/>
      <c r="B127" s="248"/>
      <c r="C127" s="248"/>
      <c r="D127" s="249"/>
      <c r="E127" s="241"/>
      <c r="F127" s="241"/>
      <c r="G127" s="241"/>
      <c r="H127" s="241"/>
      <c r="I127" s="241"/>
      <c r="J127" s="241"/>
      <c r="K127" s="241"/>
      <c r="L127" s="241"/>
      <c r="M127" s="241"/>
      <c r="N127" s="241"/>
      <c r="O127" s="241"/>
      <c r="P127" s="241"/>
      <c r="Q127" s="241"/>
      <c r="R127" s="241"/>
      <c r="S127" s="241"/>
      <c r="T127" s="241"/>
      <c r="U127" s="241"/>
      <c r="V127" s="241"/>
      <c r="W127" s="241"/>
      <c r="X127" s="241"/>
      <c r="Y127" s="241"/>
      <c r="Z127" s="241"/>
    </row>
    <row r="128" ht="11.25" customHeight="1">
      <c r="A128" s="250" t="s">
        <v>91</v>
      </c>
      <c r="B128" s="239"/>
      <c r="C128" s="239"/>
      <c r="D128" s="240"/>
      <c r="E128" s="241"/>
      <c r="F128" s="241"/>
      <c r="G128" s="241"/>
      <c r="H128" s="241"/>
      <c r="I128" s="241"/>
      <c r="J128" s="241"/>
      <c r="K128" s="241"/>
      <c r="L128" s="241"/>
      <c r="M128" s="241"/>
      <c r="N128" s="241"/>
      <c r="O128" s="241"/>
      <c r="P128" s="241"/>
      <c r="Q128" s="241"/>
      <c r="R128" s="241"/>
      <c r="S128" s="241"/>
      <c r="T128" s="241"/>
      <c r="U128" s="241"/>
      <c r="V128" s="241"/>
      <c r="W128" s="241"/>
      <c r="X128" s="241"/>
      <c r="Y128" s="241"/>
      <c r="Z128" s="241"/>
    </row>
    <row r="129" ht="6.75" customHeight="1">
      <c r="A129" s="251"/>
      <c r="B129" s="252"/>
      <c r="C129" s="252"/>
      <c r="D129" s="253"/>
      <c r="E129" s="241"/>
      <c r="F129" s="241"/>
      <c r="G129" s="241"/>
      <c r="H129" s="241"/>
      <c r="I129" s="241"/>
      <c r="J129" s="241"/>
      <c r="K129" s="241"/>
      <c r="L129" s="241"/>
      <c r="M129" s="241"/>
      <c r="N129" s="241"/>
      <c r="O129" s="241"/>
      <c r="P129" s="241"/>
      <c r="Q129" s="241"/>
      <c r="R129" s="241"/>
      <c r="S129" s="241"/>
      <c r="T129" s="241"/>
      <c r="U129" s="241"/>
      <c r="V129" s="241"/>
      <c r="W129" s="241"/>
      <c r="X129" s="241"/>
      <c r="Y129" s="241"/>
      <c r="Z129" s="241"/>
    </row>
    <row r="130" ht="36.0" customHeight="1">
      <c r="A130" s="247" t="s">
        <v>92</v>
      </c>
      <c r="B130" s="239"/>
      <c r="C130" s="239"/>
      <c r="D130" s="240"/>
      <c r="E130" s="241"/>
      <c r="F130" s="241"/>
      <c r="G130" s="241"/>
      <c r="H130" s="241"/>
      <c r="I130" s="241"/>
      <c r="J130" s="241"/>
      <c r="K130" s="241"/>
      <c r="L130" s="241"/>
      <c r="M130" s="241"/>
      <c r="N130" s="241"/>
      <c r="O130" s="241"/>
      <c r="P130" s="241"/>
      <c r="Q130" s="241"/>
      <c r="R130" s="241"/>
      <c r="S130" s="241"/>
      <c r="T130" s="241"/>
      <c r="U130" s="241"/>
      <c r="V130" s="241"/>
      <c r="W130" s="241"/>
      <c r="X130" s="241"/>
      <c r="Y130" s="241"/>
      <c r="Z130" s="241"/>
    </row>
    <row r="131" ht="6.75" customHeight="1">
      <c r="A131" s="248"/>
      <c r="B131" s="248"/>
      <c r="C131" s="248"/>
      <c r="D131" s="249"/>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row>
    <row r="132" ht="48.0" customHeight="1">
      <c r="A132" s="247" t="s">
        <v>127</v>
      </c>
      <c r="B132" s="239"/>
      <c r="C132" s="239"/>
      <c r="D132" s="240"/>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row>
    <row r="133" ht="6.75" customHeight="1">
      <c r="A133" s="248"/>
      <c r="B133" s="248"/>
      <c r="C133" s="248"/>
      <c r="D133" s="249"/>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row>
    <row r="134" ht="48.0" customHeight="1">
      <c r="A134" s="247" t="s">
        <v>94</v>
      </c>
      <c r="B134" s="239"/>
      <c r="C134" s="239"/>
      <c r="D134" s="240"/>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row>
    <row r="135" ht="6.75" customHeight="1">
      <c r="A135" s="248"/>
      <c r="B135" s="248"/>
      <c r="C135" s="248"/>
      <c r="D135" s="249"/>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row>
    <row r="136" ht="96.0" customHeight="1">
      <c r="A136" s="247" t="s">
        <v>120</v>
      </c>
      <c r="B136" s="239"/>
      <c r="C136" s="239"/>
      <c r="D136" s="240"/>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row>
    <row r="137" ht="96.0" customHeight="1">
      <c r="A137" s="247" t="s">
        <v>121</v>
      </c>
      <c r="B137" s="239"/>
      <c r="C137" s="239"/>
      <c r="D137" s="240"/>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row>
    <row r="138" ht="36.0" customHeight="1">
      <c r="A138" s="247" t="s">
        <v>95</v>
      </c>
      <c r="B138" s="239"/>
      <c r="C138" s="239"/>
      <c r="D138" s="240"/>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row>
    <row r="139" ht="24.0" customHeight="1">
      <c r="A139" s="270" t="s">
        <v>122</v>
      </c>
      <c r="B139" s="239"/>
      <c r="C139" s="239"/>
      <c r="D139" s="240"/>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row>
    <row r="140" ht="6.75" customHeight="1">
      <c r="A140" s="271"/>
      <c r="B140" s="271"/>
      <c r="C140" s="271"/>
      <c r="D140" s="272"/>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row>
    <row r="141" ht="15.0" customHeight="1">
      <c r="A141" s="266" t="s">
        <v>96</v>
      </c>
      <c r="B141" s="259"/>
      <c r="C141" s="259"/>
      <c r="D141" s="268"/>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row>
    <row r="142" ht="6.75" customHeight="1">
      <c r="A142" s="255"/>
      <c r="B142" s="256"/>
      <c r="C142" s="256"/>
      <c r="D142" s="257"/>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row>
    <row r="143" ht="11.25" customHeight="1">
      <c r="A143" s="258" t="s">
        <v>97</v>
      </c>
      <c r="B143" s="259"/>
      <c r="C143" s="260" t="s">
        <v>98</v>
      </c>
      <c r="D143" s="261">
        <f>'Proposed Rates'!F11</f>
        <v>4126.75</v>
      </c>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row>
    <row r="144" ht="11.25" customHeight="1">
      <c r="A144" s="258" t="s">
        <v>116</v>
      </c>
      <c r="B144" s="259"/>
      <c r="C144" s="260" t="s">
        <v>123</v>
      </c>
      <c r="D144" s="262">
        <f>'Proposed Rates'!F24</f>
        <v>7.6954</v>
      </c>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row>
    <row r="145" ht="11.25" customHeight="1">
      <c r="A145" s="258" t="s">
        <v>102</v>
      </c>
      <c r="B145" s="259"/>
      <c r="C145" s="260" t="s">
        <v>123</v>
      </c>
      <c r="D145" s="264">
        <f>'Proposed Rates'!F263</f>
        <v>0.02315</v>
      </c>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row>
    <row r="146" ht="11.25" customHeight="1">
      <c r="A146" s="258" t="s">
        <v>104</v>
      </c>
      <c r="B146" s="259"/>
      <c r="C146" s="260" t="s">
        <v>123</v>
      </c>
      <c r="D146" s="262">
        <f>'Proposed Rates'!F40</f>
        <v>-0.1732</v>
      </c>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row>
    <row r="147" ht="11.25" customHeight="1">
      <c r="A147" s="258" t="s">
        <v>100</v>
      </c>
      <c r="B147" s="259"/>
      <c r="C147" s="260" t="s">
        <v>123</v>
      </c>
      <c r="D147" s="262">
        <f>'Proposed Rates'!F67</f>
        <v>-0.1318</v>
      </c>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row>
    <row r="148" ht="15.75" customHeight="1">
      <c r="A148" s="269" t="s">
        <v>117</v>
      </c>
      <c r="B148" s="259"/>
      <c r="C148" s="260" t="s">
        <v>123</v>
      </c>
      <c r="D148" s="262">
        <f>'Proposed Rates'!F93</f>
        <v>-0.4085</v>
      </c>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row>
    <row r="149" ht="11.25" customHeight="1">
      <c r="A149" s="258" t="s">
        <v>105</v>
      </c>
      <c r="B149" s="259"/>
      <c r="C149" s="260" t="s">
        <v>103</v>
      </c>
      <c r="D149" s="262">
        <f>'Proposed Rates'!F145</f>
        <v>0.0046</v>
      </c>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row>
    <row r="150" ht="11.25" customHeight="1">
      <c r="A150" s="258" t="s">
        <v>106</v>
      </c>
      <c r="B150" s="259"/>
      <c r="C150" s="260" t="s">
        <v>123</v>
      </c>
      <c r="D150" s="262">
        <f>'Proposed Rates'!F186</f>
        <v>4.654</v>
      </c>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row>
    <row r="151" ht="11.25" customHeight="1">
      <c r="A151" s="258" t="s">
        <v>107</v>
      </c>
      <c r="B151" s="259"/>
      <c r="C151" s="260" t="s">
        <v>123</v>
      </c>
      <c r="D151" s="262">
        <f>'Proposed Rates'!F199</f>
        <v>2.5964</v>
      </c>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row>
    <row r="152" ht="6.75" customHeight="1">
      <c r="A152" s="260"/>
      <c r="B152" s="260"/>
      <c r="C152" s="260"/>
      <c r="D152" s="265"/>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row>
    <row r="153" ht="15.0" customHeight="1">
      <c r="A153" s="266" t="s">
        <v>108</v>
      </c>
      <c r="B153" s="259"/>
      <c r="C153" s="260"/>
      <c r="D153" s="265"/>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row>
    <row r="154" ht="6.75" customHeight="1">
      <c r="A154" s="255"/>
      <c r="B154" s="260"/>
      <c r="C154" s="260"/>
      <c r="D154" s="265"/>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row>
    <row r="155" ht="11.25" customHeight="1">
      <c r="A155" s="258" t="s">
        <v>109</v>
      </c>
      <c r="B155" s="259"/>
      <c r="C155" s="260" t="s">
        <v>103</v>
      </c>
      <c r="D155" s="262">
        <f>$D$34</f>
        <v>0.0041</v>
      </c>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row>
    <row r="156" ht="11.25" customHeight="1">
      <c r="A156" s="258" t="s">
        <v>110</v>
      </c>
      <c r="B156" s="259"/>
      <c r="C156" s="260" t="s">
        <v>103</v>
      </c>
      <c r="D156" s="262">
        <f>'Proposed Rates'!F212-'2026'!D155</f>
        <v>0.0004</v>
      </c>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row>
    <row r="157" ht="11.25" customHeight="1">
      <c r="A157" s="258" t="s">
        <v>111</v>
      </c>
      <c r="B157" s="259"/>
      <c r="C157" s="260" t="s">
        <v>103</v>
      </c>
      <c r="D157" s="262">
        <f>'Proposed Rates'!F225</f>
        <v>0.0015</v>
      </c>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row>
    <row r="158" ht="11.25" customHeight="1">
      <c r="A158" s="258" t="s">
        <v>112</v>
      </c>
      <c r="B158" s="259"/>
      <c r="C158" s="260" t="s">
        <v>98</v>
      </c>
      <c r="D158" s="263">
        <f>'Proposed Rates'!F239</f>
        <v>1.51</v>
      </c>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row>
    <row r="159" ht="11.25" customHeight="1">
      <c r="A159" s="273"/>
      <c r="B159" s="259"/>
      <c r="C159" s="274"/>
      <c r="D159" s="263"/>
      <c r="E159" s="275"/>
      <c r="F159" s="275"/>
      <c r="G159" s="275"/>
      <c r="H159" s="275"/>
      <c r="I159" s="275"/>
      <c r="J159" s="275"/>
      <c r="K159" s="275"/>
      <c r="L159" s="275"/>
      <c r="M159" s="275"/>
      <c r="N159" s="275"/>
      <c r="O159" s="275"/>
      <c r="P159" s="275"/>
      <c r="Q159" s="275"/>
      <c r="R159" s="275"/>
      <c r="S159" s="275"/>
      <c r="T159" s="275"/>
      <c r="U159" s="275"/>
      <c r="V159" s="275"/>
      <c r="W159" s="275"/>
      <c r="X159" s="275"/>
      <c r="Y159" s="275"/>
      <c r="Z159" s="275"/>
    </row>
    <row r="160" ht="23.25" customHeight="1">
      <c r="A160" s="238" t="str">
        <f>$A$39</f>
        <v>Hydro Ottawa Limited</v>
      </c>
      <c r="B160" s="239"/>
      <c r="C160" s="239"/>
      <c r="D160" s="240"/>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row>
    <row r="161" ht="18.0" customHeight="1">
      <c r="A161" s="242" t="str">
        <f>$A$40</f>
        <v>PROPOSED - TARIFF OF RATES AND CHARGES</v>
      </c>
      <c r="B161" s="239"/>
      <c r="C161" s="239"/>
      <c r="D161" s="240"/>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row>
    <row r="162" ht="15.75" customHeight="1">
      <c r="A162" s="243" t="str">
        <f>$A$41</f>
        <v>Effective and Implementation Date January 1, 2026</v>
      </c>
      <c r="B162" s="239"/>
      <c r="C162" s="239"/>
      <c r="D162" s="240"/>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row>
    <row r="163" ht="11.25" customHeight="1">
      <c r="A163" s="244" t="str">
        <f>$A$42</f>
        <v>This schedule supersedes and replaces all previously</v>
      </c>
      <c r="B163" s="239"/>
      <c r="C163" s="239"/>
      <c r="D163" s="240"/>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row>
    <row r="164" ht="11.25" customHeight="1">
      <c r="A164" s="244" t="str">
        <f>$A$43</f>
        <v>approved schedules of Rates, Charges and Loss Factors</v>
      </c>
      <c r="B164" s="239"/>
      <c r="C164" s="239"/>
      <c r="D164" s="240"/>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row>
    <row r="165" ht="11.25" customHeight="1">
      <c r="A165" s="245" t="str">
        <f>$A$44</f>
        <v>EB-2024-0115</v>
      </c>
      <c r="B165" s="239"/>
      <c r="C165" s="239"/>
      <c r="D165" s="240"/>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row>
    <row r="166" ht="18.75" customHeight="1">
      <c r="A166" s="246" t="s">
        <v>128</v>
      </c>
      <c r="B166" s="239"/>
      <c r="C166" s="239"/>
      <c r="D166" s="240"/>
      <c r="E166" s="267"/>
      <c r="F166" s="267"/>
      <c r="G166" s="267"/>
      <c r="H166" s="267"/>
      <c r="I166" s="267"/>
      <c r="J166" s="267"/>
      <c r="K166" s="267"/>
      <c r="L166" s="267"/>
      <c r="M166" s="267"/>
      <c r="N166" s="267"/>
      <c r="O166" s="267"/>
      <c r="P166" s="267"/>
      <c r="Q166" s="267"/>
      <c r="R166" s="267"/>
      <c r="S166" s="267"/>
      <c r="T166" s="267"/>
      <c r="U166" s="267"/>
      <c r="V166" s="267"/>
      <c r="W166" s="267"/>
      <c r="X166" s="267"/>
      <c r="Y166" s="267"/>
      <c r="Z166" s="267"/>
    </row>
    <row r="167" ht="48.0" customHeight="1">
      <c r="A167" s="247" t="s">
        <v>129</v>
      </c>
      <c r="B167" s="239"/>
      <c r="C167" s="239"/>
      <c r="D167" s="240"/>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row>
    <row r="168" ht="6.75" customHeight="1">
      <c r="A168" s="248"/>
      <c r="B168" s="248"/>
      <c r="C168" s="248"/>
      <c r="D168" s="249"/>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row>
    <row r="169" ht="11.25" customHeight="1">
      <c r="A169" s="250" t="s">
        <v>91</v>
      </c>
      <c r="B169" s="239"/>
      <c r="C169" s="239"/>
      <c r="D169" s="240"/>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row>
    <row r="170" ht="6.75" customHeight="1">
      <c r="A170" s="251"/>
      <c r="B170" s="252"/>
      <c r="C170" s="252"/>
      <c r="D170" s="253"/>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row>
    <row r="171" ht="36.0" customHeight="1">
      <c r="A171" s="247" t="s">
        <v>92</v>
      </c>
      <c r="B171" s="239"/>
      <c r="C171" s="239"/>
      <c r="D171" s="240"/>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row>
    <row r="172" ht="6.75" customHeight="1">
      <c r="A172" s="248"/>
      <c r="B172" s="248"/>
      <c r="C172" s="248"/>
      <c r="D172" s="249"/>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row>
    <row r="173" ht="48.0" customHeight="1">
      <c r="A173" s="247" t="s">
        <v>130</v>
      </c>
      <c r="B173" s="239"/>
      <c r="C173" s="239"/>
      <c r="D173" s="240"/>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row>
    <row r="174" ht="6.75" customHeight="1">
      <c r="A174" s="248"/>
      <c r="B174" s="248"/>
      <c r="C174" s="248"/>
      <c r="D174" s="249"/>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row>
    <row r="175" ht="48.0" customHeight="1">
      <c r="A175" s="247" t="s">
        <v>94</v>
      </c>
      <c r="B175" s="239"/>
      <c r="C175" s="239"/>
      <c r="D175" s="240"/>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row>
    <row r="176" ht="6.75" customHeight="1">
      <c r="A176" s="248"/>
      <c r="B176" s="248"/>
      <c r="C176" s="248"/>
      <c r="D176" s="249"/>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row>
    <row r="177" ht="96.0" customHeight="1">
      <c r="A177" s="247" t="s">
        <v>120</v>
      </c>
      <c r="B177" s="239"/>
      <c r="C177" s="239"/>
      <c r="D177" s="240"/>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row>
    <row r="178" ht="96.0" customHeight="1">
      <c r="A178" s="247" t="s">
        <v>121</v>
      </c>
      <c r="B178" s="239"/>
      <c r="C178" s="239"/>
      <c r="D178" s="240"/>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row>
    <row r="179" ht="36.0" customHeight="1">
      <c r="A179" s="247" t="s">
        <v>95</v>
      </c>
      <c r="B179" s="239"/>
      <c r="C179" s="239"/>
      <c r="D179" s="240"/>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row>
    <row r="180" ht="24.0" customHeight="1">
      <c r="A180" s="270" t="s">
        <v>122</v>
      </c>
      <c r="B180" s="239"/>
      <c r="C180" s="239"/>
      <c r="D180" s="240"/>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row>
    <row r="181" ht="6.75" customHeight="1">
      <c r="A181" s="271"/>
      <c r="B181" s="271"/>
      <c r="C181" s="271"/>
      <c r="D181" s="272"/>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row>
    <row r="182" ht="15.0" customHeight="1">
      <c r="A182" s="266" t="s">
        <v>96</v>
      </c>
      <c r="B182" s="259"/>
      <c r="C182" s="259"/>
      <c r="D182" s="268"/>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row>
    <row r="183" ht="6.75" customHeight="1">
      <c r="A183" s="255"/>
      <c r="B183" s="256"/>
      <c r="C183" s="256"/>
      <c r="D183" s="257"/>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row>
    <row r="184" ht="10.5" customHeight="1">
      <c r="A184" s="258" t="s">
        <v>97</v>
      </c>
      <c r="B184" s="259"/>
      <c r="C184" s="260" t="s">
        <v>98</v>
      </c>
      <c r="D184" s="261">
        <f>'Proposed Rates'!F12</f>
        <v>14946.93</v>
      </c>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row>
    <row r="185" ht="10.5" customHeight="1">
      <c r="A185" s="258" t="s">
        <v>116</v>
      </c>
      <c r="B185" s="259"/>
      <c r="C185" s="260" t="s">
        <v>123</v>
      </c>
      <c r="D185" s="262">
        <f>'Proposed Rates'!F25</f>
        <v>7.8597</v>
      </c>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row>
    <row r="186" ht="10.5" customHeight="1">
      <c r="A186" s="258" t="s">
        <v>102</v>
      </c>
      <c r="B186" s="259"/>
      <c r="C186" s="260" t="s">
        <v>123</v>
      </c>
      <c r="D186" s="264">
        <f>'Proposed Rates'!F264</f>
        <v>0.02718</v>
      </c>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row>
    <row r="187" ht="10.5" customHeight="1">
      <c r="A187" s="258" t="s">
        <v>104</v>
      </c>
      <c r="B187" s="259"/>
      <c r="C187" s="260" t="s">
        <v>123</v>
      </c>
      <c r="D187" s="262">
        <f>'Proposed Rates'!F41</f>
        <v>-0.193</v>
      </c>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row>
    <row r="188" ht="10.5" customHeight="1">
      <c r="A188" s="258" t="s">
        <v>100</v>
      </c>
      <c r="B188" s="259"/>
      <c r="C188" s="260" t="s">
        <v>123</v>
      </c>
      <c r="D188" s="262">
        <f>'Proposed Rates'!F68</f>
        <v>-0.129</v>
      </c>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row>
    <row r="189" ht="10.5" customHeight="1">
      <c r="A189" s="258" t="s">
        <v>99</v>
      </c>
      <c r="B189" s="259"/>
      <c r="C189" s="260" t="s">
        <v>123</v>
      </c>
      <c r="D189" s="262">
        <f>'Proposed Rates'!F94</f>
        <v>-0.4839</v>
      </c>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row>
    <row r="190" ht="10.5" customHeight="1">
      <c r="A190" s="258" t="s">
        <v>105</v>
      </c>
      <c r="B190" s="259"/>
      <c r="C190" s="260" t="s">
        <v>103</v>
      </c>
      <c r="D190" s="262">
        <f>'Proposed Rates'!F146</f>
        <v>0.0046</v>
      </c>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row>
    <row r="191" ht="10.5" customHeight="1">
      <c r="A191" s="258" t="s">
        <v>106</v>
      </c>
      <c r="B191" s="259"/>
      <c r="C191" s="260" t="s">
        <v>123</v>
      </c>
      <c r="D191" s="262">
        <f>'Proposed Rates'!F187</f>
        <v>5.4651</v>
      </c>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row>
    <row r="192" ht="10.5" customHeight="1">
      <c r="A192" s="258" t="s">
        <v>107</v>
      </c>
      <c r="B192" s="259"/>
      <c r="C192" s="260" t="s">
        <v>123</v>
      </c>
      <c r="D192" s="262">
        <f>'Proposed Rates'!F200</f>
        <v>3.0489</v>
      </c>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row>
    <row r="193" ht="6.75" customHeight="1">
      <c r="A193" s="260"/>
      <c r="B193" s="260"/>
      <c r="C193" s="260"/>
      <c r="D193" s="265"/>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row>
    <row r="194" ht="15.0" customHeight="1">
      <c r="A194" s="266" t="s">
        <v>108</v>
      </c>
      <c r="B194" s="259"/>
      <c r="C194" s="260"/>
      <c r="D194" s="265"/>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row>
    <row r="195" ht="6.75" customHeight="1">
      <c r="A195" s="255"/>
      <c r="B195" s="260"/>
      <c r="C195" s="260"/>
      <c r="D195" s="265"/>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row>
    <row r="196" ht="10.5" customHeight="1">
      <c r="A196" s="258" t="s">
        <v>109</v>
      </c>
      <c r="B196" s="259"/>
      <c r="C196" s="260" t="s">
        <v>103</v>
      </c>
      <c r="D196" s="262">
        <f>$D$34</f>
        <v>0.0041</v>
      </c>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row>
    <row r="197" ht="10.5" customHeight="1">
      <c r="A197" s="258" t="s">
        <v>110</v>
      </c>
      <c r="B197" s="259"/>
      <c r="C197" s="260" t="s">
        <v>103</v>
      </c>
      <c r="D197" s="262">
        <f>'Proposed Rates'!F213-'2026'!D196</f>
        <v>0.0004</v>
      </c>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row>
    <row r="198" ht="10.5" customHeight="1">
      <c r="A198" s="258" t="s">
        <v>111</v>
      </c>
      <c r="B198" s="259"/>
      <c r="C198" s="260" t="s">
        <v>103</v>
      </c>
      <c r="D198" s="262">
        <f>'Proposed Rates'!F226</f>
        <v>0.0015</v>
      </c>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row>
    <row r="199" ht="10.5" customHeight="1">
      <c r="A199" s="258" t="s">
        <v>112</v>
      </c>
      <c r="B199" s="259"/>
      <c r="C199" s="260" t="s">
        <v>98</v>
      </c>
      <c r="D199" s="263">
        <f>'Proposed Rates'!F240</f>
        <v>1.51</v>
      </c>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row>
    <row r="200" ht="10.5" customHeight="1">
      <c r="A200" s="258"/>
      <c r="B200" s="259"/>
      <c r="C200" s="260"/>
      <c r="D200" s="263"/>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row>
    <row r="201" ht="23.25" customHeight="1">
      <c r="A201" s="238" t="str">
        <f>$A$39</f>
        <v>Hydro Ottawa Limited</v>
      </c>
      <c r="B201" s="239"/>
      <c r="C201" s="239"/>
      <c r="D201" s="240"/>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row>
    <row r="202" ht="18.0" customHeight="1">
      <c r="A202" s="242" t="str">
        <f>$A$40</f>
        <v>PROPOSED - TARIFF OF RATES AND CHARGES</v>
      </c>
      <c r="B202" s="239"/>
      <c r="C202" s="239"/>
      <c r="D202" s="240"/>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row>
    <row r="203" ht="15.75" customHeight="1">
      <c r="A203" s="243" t="str">
        <f>$A$41</f>
        <v>Effective and Implementation Date January 1, 2026</v>
      </c>
      <c r="B203" s="239"/>
      <c r="C203" s="239"/>
      <c r="D203" s="240"/>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row>
    <row r="204" ht="11.25" customHeight="1">
      <c r="A204" s="244" t="str">
        <f>$A$42</f>
        <v>This schedule supersedes and replaces all previously</v>
      </c>
      <c r="B204" s="239"/>
      <c r="C204" s="239"/>
      <c r="D204" s="240"/>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row>
    <row r="205" ht="11.25" customHeight="1">
      <c r="A205" s="244" t="str">
        <f>$A$43</f>
        <v>approved schedules of Rates, Charges and Loss Factors</v>
      </c>
      <c r="B205" s="239"/>
      <c r="C205" s="239"/>
      <c r="D205" s="240"/>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row>
    <row r="206" ht="11.25" customHeight="1">
      <c r="A206" s="245" t="str">
        <f>$A$44</f>
        <v>EB-2024-0115</v>
      </c>
      <c r="B206" s="239"/>
      <c r="C206" s="239"/>
      <c r="D206" s="240"/>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row>
    <row r="207" ht="18.75" customHeight="1">
      <c r="A207" s="246" t="s">
        <v>131</v>
      </c>
      <c r="B207" s="239"/>
      <c r="C207" s="239"/>
      <c r="D207" s="240"/>
      <c r="E207" s="267"/>
      <c r="F207" s="267"/>
      <c r="G207" s="267"/>
      <c r="H207" s="267"/>
      <c r="I207" s="267"/>
      <c r="J207" s="267"/>
      <c r="K207" s="267"/>
      <c r="L207" s="267"/>
      <c r="M207" s="267"/>
      <c r="N207" s="267"/>
      <c r="O207" s="267"/>
      <c r="P207" s="267"/>
      <c r="Q207" s="267"/>
      <c r="R207" s="267"/>
      <c r="S207" s="267"/>
      <c r="T207" s="267"/>
      <c r="U207" s="267"/>
      <c r="V207" s="267"/>
      <c r="W207" s="267"/>
      <c r="X207" s="267"/>
      <c r="Y207" s="267"/>
      <c r="Z207" s="267"/>
    </row>
    <row r="208" ht="84.0" customHeight="1">
      <c r="A208" s="247" t="s">
        <v>132</v>
      </c>
      <c r="B208" s="239"/>
      <c r="C208" s="239"/>
      <c r="D208" s="240"/>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row>
    <row r="209" ht="6.75" customHeight="1">
      <c r="A209" s="248"/>
      <c r="B209" s="248"/>
      <c r="C209" s="248"/>
      <c r="D209" s="249"/>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row>
    <row r="210" ht="11.25" customHeight="1">
      <c r="A210" s="250" t="s">
        <v>91</v>
      </c>
      <c r="B210" s="239"/>
      <c r="C210" s="239"/>
      <c r="D210" s="240"/>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row>
    <row r="211" ht="6.75" customHeight="1">
      <c r="A211" s="251"/>
      <c r="B211" s="252"/>
      <c r="C211" s="252"/>
      <c r="D211" s="253"/>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row>
    <row r="212" ht="36.0" customHeight="1">
      <c r="A212" s="247" t="s">
        <v>92</v>
      </c>
      <c r="B212" s="239"/>
      <c r="C212" s="239"/>
      <c r="D212" s="240"/>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row>
    <row r="213" ht="6.75" customHeight="1">
      <c r="A213" s="248"/>
      <c r="B213" s="248"/>
      <c r="C213" s="248"/>
      <c r="D213" s="249"/>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row>
    <row r="214" ht="48.0" customHeight="1">
      <c r="A214" s="247" t="s">
        <v>93</v>
      </c>
      <c r="B214" s="239"/>
      <c r="C214" s="239"/>
      <c r="D214" s="240"/>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row>
    <row r="215" ht="6.75" customHeight="1">
      <c r="A215" s="248"/>
      <c r="B215" s="248"/>
      <c r="C215" s="248"/>
      <c r="D215" s="249"/>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row>
    <row r="216" ht="48.0" customHeight="1">
      <c r="A216" s="247" t="s">
        <v>94</v>
      </c>
      <c r="B216" s="239"/>
      <c r="C216" s="239"/>
      <c r="D216" s="240"/>
      <c r="E216" s="241"/>
      <c r="F216" s="241"/>
      <c r="G216" s="241"/>
      <c r="H216" s="241"/>
      <c r="I216" s="241"/>
      <c r="J216" s="241"/>
      <c r="K216" s="241"/>
      <c r="L216" s="241"/>
      <c r="M216" s="241"/>
      <c r="N216" s="241"/>
      <c r="O216" s="241"/>
      <c r="P216" s="241"/>
      <c r="Q216" s="241"/>
      <c r="R216" s="241"/>
      <c r="S216" s="241"/>
      <c r="T216" s="241"/>
      <c r="U216" s="241"/>
      <c r="V216" s="241"/>
      <c r="W216" s="241"/>
      <c r="X216" s="241"/>
      <c r="Y216" s="241"/>
      <c r="Z216" s="241"/>
    </row>
    <row r="217" ht="6.75" customHeight="1">
      <c r="A217" s="248"/>
      <c r="B217" s="248"/>
      <c r="C217" s="248"/>
      <c r="D217" s="249"/>
      <c r="E217" s="241"/>
      <c r="F217" s="241"/>
      <c r="G217" s="241"/>
      <c r="H217" s="241"/>
      <c r="I217" s="241"/>
      <c r="J217" s="241"/>
      <c r="K217" s="241"/>
      <c r="L217" s="241"/>
      <c r="M217" s="241"/>
      <c r="N217" s="241"/>
      <c r="O217" s="241"/>
      <c r="P217" s="241"/>
      <c r="Q217" s="241"/>
      <c r="R217" s="241"/>
      <c r="S217" s="241"/>
      <c r="T217" s="241"/>
      <c r="U217" s="241"/>
      <c r="V217" s="241"/>
      <c r="W217" s="241"/>
      <c r="X217" s="241"/>
      <c r="Y217" s="241"/>
      <c r="Z217" s="241"/>
    </row>
    <row r="218" ht="36.0" customHeight="1">
      <c r="A218" s="247" t="s">
        <v>95</v>
      </c>
      <c r="B218" s="239"/>
      <c r="C218" s="239"/>
      <c r="D218" s="240"/>
      <c r="E218" s="241"/>
      <c r="F218" s="241"/>
      <c r="G218" s="241"/>
      <c r="H218" s="241"/>
      <c r="I218" s="241"/>
      <c r="J218" s="241"/>
      <c r="K218" s="241"/>
      <c r="L218" s="241"/>
      <c r="M218" s="241"/>
      <c r="N218" s="241"/>
      <c r="O218" s="241"/>
      <c r="P218" s="241"/>
      <c r="Q218" s="241"/>
      <c r="R218" s="241"/>
      <c r="S218" s="241"/>
      <c r="T218" s="241"/>
      <c r="U218" s="241"/>
      <c r="V218" s="241"/>
      <c r="W218" s="241"/>
      <c r="X218" s="241"/>
      <c r="Y218" s="241"/>
      <c r="Z218" s="241"/>
    </row>
    <row r="219" ht="6.75" customHeight="1">
      <c r="A219" s="248"/>
      <c r="B219" s="248"/>
      <c r="C219" s="248"/>
      <c r="D219" s="249"/>
      <c r="E219" s="241"/>
      <c r="F219" s="241"/>
      <c r="G219" s="241"/>
      <c r="H219" s="241"/>
      <c r="I219" s="241"/>
      <c r="J219" s="241"/>
      <c r="K219" s="241"/>
      <c r="L219" s="241"/>
      <c r="M219" s="241"/>
      <c r="N219" s="241"/>
      <c r="O219" s="241"/>
      <c r="P219" s="241"/>
      <c r="Q219" s="241"/>
      <c r="R219" s="241"/>
      <c r="S219" s="241"/>
      <c r="T219" s="241"/>
      <c r="U219" s="241"/>
      <c r="V219" s="241"/>
      <c r="W219" s="241"/>
      <c r="X219" s="241"/>
      <c r="Y219" s="241"/>
      <c r="Z219" s="241"/>
    </row>
    <row r="220" ht="15.0" customHeight="1">
      <c r="A220" s="266" t="s">
        <v>96</v>
      </c>
      <c r="B220" s="259"/>
      <c r="C220" s="259"/>
      <c r="D220" s="268"/>
      <c r="E220" s="241"/>
      <c r="F220" s="241"/>
      <c r="G220" s="241"/>
      <c r="H220" s="241"/>
      <c r="I220" s="241"/>
      <c r="J220" s="241"/>
      <c r="K220" s="241"/>
      <c r="L220" s="241"/>
      <c r="M220" s="241"/>
      <c r="N220" s="241"/>
      <c r="O220" s="241"/>
      <c r="P220" s="241"/>
      <c r="Q220" s="241"/>
      <c r="R220" s="241"/>
      <c r="S220" s="241"/>
      <c r="T220" s="241"/>
      <c r="U220" s="241"/>
      <c r="V220" s="241"/>
      <c r="W220" s="241"/>
      <c r="X220" s="241"/>
      <c r="Y220" s="241"/>
      <c r="Z220" s="241"/>
    </row>
    <row r="221" ht="6.75" customHeight="1">
      <c r="A221" s="255"/>
      <c r="B221" s="256"/>
      <c r="C221" s="256"/>
      <c r="D221" s="257"/>
      <c r="E221" s="241"/>
      <c r="F221" s="241"/>
      <c r="G221" s="241"/>
      <c r="H221" s="241"/>
      <c r="I221" s="241"/>
      <c r="J221" s="241"/>
      <c r="K221" s="241"/>
      <c r="L221" s="241"/>
      <c r="M221" s="241"/>
      <c r="N221" s="241"/>
      <c r="O221" s="241"/>
      <c r="P221" s="241"/>
      <c r="Q221" s="241"/>
      <c r="R221" s="241"/>
      <c r="S221" s="241"/>
      <c r="T221" s="241"/>
      <c r="U221" s="241"/>
      <c r="V221" s="241"/>
      <c r="W221" s="241"/>
      <c r="X221" s="241"/>
      <c r="Y221" s="241"/>
      <c r="Z221" s="241"/>
    </row>
    <row r="222" ht="11.25" customHeight="1">
      <c r="A222" s="258" t="s">
        <v>133</v>
      </c>
      <c r="B222" s="259"/>
      <c r="C222" s="260" t="s">
        <v>98</v>
      </c>
      <c r="D222" s="263">
        <f>'Proposed Rates'!F15</f>
        <v>8.1</v>
      </c>
      <c r="E222" s="241"/>
      <c r="F222" s="241"/>
      <c r="G222" s="241"/>
      <c r="H222" s="241"/>
      <c r="I222" s="241"/>
      <c r="J222" s="241"/>
      <c r="K222" s="241"/>
      <c r="L222" s="241"/>
      <c r="M222" s="241"/>
      <c r="N222" s="241"/>
      <c r="O222" s="241"/>
      <c r="P222" s="241"/>
      <c r="Q222" s="241"/>
      <c r="R222" s="241"/>
      <c r="S222" s="241"/>
      <c r="T222" s="241"/>
      <c r="U222" s="241"/>
      <c r="V222" s="241"/>
      <c r="W222" s="241"/>
      <c r="X222" s="241"/>
      <c r="Y222" s="241"/>
      <c r="Z222" s="241"/>
    </row>
    <row r="223" ht="11.25" customHeight="1">
      <c r="A223" s="258" t="s">
        <v>116</v>
      </c>
      <c r="B223" s="259"/>
      <c r="C223" s="260" t="s">
        <v>103</v>
      </c>
      <c r="D223" s="262">
        <f>'Proposed Rates'!F28</f>
        <v>0.0386</v>
      </c>
      <c r="E223" s="241"/>
      <c r="F223" s="241"/>
      <c r="G223" s="241"/>
      <c r="H223" s="241"/>
      <c r="I223" s="241"/>
      <c r="J223" s="241"/>
      <c r="K223" s="241"/>
      <c r="L223" s="241"/>
      <c r="M223" s="241"/>
      <c r="N223" s="241"/>
      <c r="O223" s="241"/>
      <c r="P223" s="241"/>
      <c r="Q223" s="241"/>
      <c r="R223" s="241"/>
      <c r="S223" s="241"/>
      <c r="T223" s="241"/>
      <c r="U223" s="241"/>
      <c r="V223" s="241"/>
      <c r="W223" s="241"/>
      <c r="X223" s="241"/>
      <c r="Y223" s="241"/>
      <c r="Z223" s="241"/>
    </row>
    <row r="224" ht="11.25" customHeight="1">
      <c r="A224" s="258" t="s">
        <v>102</v>
      </c>
      <c r="B224" s="259"/>
      <c r="C224" s="260" t="s">
        <v>103</v>
      </c>
      <c r="D224" s="264">
        <f>'Proposed Rates'!F267</f>
        <v>0.00004</v>
      </c>
      <c r="E224" s="241"/>
      <c r="F224" s="241"/>
      <c r="G224" s="241"/>
      <c r="H224" s="241"/>
      <c r="I224" s="241"/>
      <c r="J224" s="241"/>
      <c r="K224" s="241"/>
      <c r="L224" s="241"/>
      <c r="M224" s="241"/>
      <c r="N224" s="241"/>
      <c r="O224" s="241"/>
      <c r="P224" s="241"/>
      <c r="Q224" s="241"/>
      <c r="R224" s="241"/>
      <c r="S224" s="241"/>
      <c r="T224" s="241"/>
      <c r="U224" s="241"/>
      <c r="V224" s="241"/>
      <c r="W224" s="241"/>
      <c r="X224" s="241"/>
      <c r="Y224" s="241"/>
      <c r="Z224" s="241"/>
    </row>
    <row r="225" ht="11.25" customHeight="1">
      <c r="A225" s="258" t="s">
        <v>104</v>
      </c>
      <c r="B225" s="259"/>
      <c r="C225" s="260" t="s">
        <v>103</v>
      </c>
      <c r="D225" s="262">
        <f>'Proposed Rates'!F44</f>
        <v>-0.0003</v>
      </c>
      <c r="E225" s="241"/>
      <c r="F225" s="241"/>
      <c r="G225" s="241"/>
      <c r="H225" s="241"/>
      <c r="I225" s="241"/>
      <c r="J225" s="241"/>
      <c r="K225" s="241"/>
      <c r="L225" s="241"/>
      <c r="M225" s="241"/>
      <c r="N225" s="241"/>
      <c r="O225" s="241"/>
      <c r="P225" s="241"/>
      <c r="Q225" s="241"/>
      <c r="R225" s="241"/>
      <c r="S225" s="241"/>
      <c r="T225" s="241"/>
      <c r="U225" s="241"/>
      <c r="V225" s="241"/>
      <c r="W225" s="241"/>
      <c r="X225" s="241"/>
      <c r="Y225" s="241"/>
      <c r="Z225" s="241"/>
    </row>
    <row r="226" ht="11.25" customHeight="1">
      <c r="A226" s="258" t="s">
        <v>100</v>
      </c>
      <c r="B226" s="259"/>
      <c r="C226" s="260" t="s">
        <v>103</v>
      </c>
      <c r="D226" s="262">
        <f>'Proposed Rates'!F71</f>
        <v>-0.0009</v>
      </c>
      <c r="E226" s="241"/>
      <c r="F226" s="241"/>
      <c r="G226" s="241"/>
      <c r="H226" s="241"/>
      <c r="I226" s="241"/>
      <c r="J226" s="241"/>
      <c r="K226" s="241"/>
      <c r="L226" s="241"/>
      <c r="M226" s="241"/>
      <c r="N226" s="241"/>
      <c r="O226" s="241"/>
      <c r="P226" s="241"/>
      <c r="Q226" s="241"/>
      <c r="R226" s="241"/>
      <c r="S226" s="241"/>
      <c r="T226" s="241"/>
      <c r="U226" s="241"/>
      <c r="V226" s="241"/>
      <c r="W226" s="241"/>
      <c r="X226" s="241"/>
      <c r="Y226" s="241"/>
      <c r="Z226" s="241"/>
    </row>
    <row r="227" ht="15.75" customHeight="1">
      <c r="A227" s="269" t="s">
        <v>117</v>
      </c>
      <c r="B227" s="259"/>
      <c r="C227" s="260" t="s">
        <v>103</v>
      </c>
      <c r="D227" s="262">
        <f>'Proposed Rates'!F97</f>
        <v>-0.0005</v>
      </c>
      <c r="E227" s="241"/>
      <c r="F227" s="241"/>
      <c r="G227" s="241"/>
      <c r="H227" s="241"/>
      <c r="I227" s="241"/>
      <c r="J227" s="241"/>
      <c r="K227" s="241"/>
      <c r="L227" s="241"/>
      <c r="M227" s="241"/>
      <c r="N227" s="241"/>
      <c r="O227" s="241"/>
      <c r="P227" s="241"/>
      <c r="Q227" s="241"/>
      <c r="R227" s="241"/>
      <c r="S227" s="241"/>
      <c r="T227" s="241"/>
      <c r="U227" s="241"/>
      <c r="V227" s="241"/>
      <c r="W227" s="241"/>
      <c r="X227" s="241"/>
      <c r="Y227" s="241"/>
      <c r="Z227" s="241"/>
    </row>
    <row r="228" ht="11.25" customHeight="1">
      <c r="A228" s="258" t="s">
        <v>106</v>
      </c>
      <c r="B228" s="259"/>
      <c r="C228" s="260" t="s">
        <v>103</v>
      </c>
      <c r="D228" s="262">
        <f>'Proposed Rates'!F190</f>
        <v>0.0077</v>
      </c>
      <c r="E228" s="241"/>
      <c r="F228" s="241"/>
      <c r="G228" s="241"/>
      <c r="H228" s="241"/>
      <c r="I228" s="241"/>
      <c r="J228" s="241"/>
      <c r="K228" s="241"/>
      <c r="L228" s="241"/>
      <c r="M228" s="241"/>
      <c r="N228" s="241"/>
      <c r="O228" s="241"/>
      <c r="P228" s="241"/>
      <c r="Q228" s="241"/>
      <c r="R228" s="241"/>
      <c r="S228" s="241"/>
      <c r="T228" s="241"/>
      <c r="U228" s="241"/>
      <c r="V228" s="241"/>
      <c r="W228" s="241"/>
      <c r="X228" s="241"/>
      <c r="Y228" s="241"/>
      <c r="Z228" s="241"/>
    </row>
    <row r="229" ht="11.25" customHeight="1">
      <c r="A229" s="258" t="s">
        <v>107</v>
      </c>
      <c r="B229" s="259"/>
      <c r="C229" s="260" t="s">
        <v>103</v>
      </c>
      <c r="D229" s="262">
        <f>'Proposed Rates'!F203</f>
        <v>0.0043</v>
      </c>
      <c r="E229" s="241"/>
      <c r="F229" s="241"/>
      <c r="G229" s="241"/>
      <c r="H229" s="241"/>
      <c r="I229" s="241"/>
      <c r="J229" s="241"/>
      <c r="K229" s="241"/>
      <c r="L229" s="241"/>
      <c r="M229" s="241"/>
      <c r="N229" s="241"/>
      <c r="O229" s="241"/>
      <c r="P229" s="241"/>
      <c r="Q229" s="241"/>
      <c r="R229" s="241"/>
      <c r="S229" s="241"/>
      <c r="T229" s="241"/>
      <c r="U229" s="241"/>
      <c r="V229" s="241"/>
      <c r="W229" s="241"/>
      <c r="X229" s="241"/>
      <c r="Y229" s="241"/>
      <c r="Z229" s="241"/>
    </row>
    <row r="230" ht="6.75" customHeight="1">
      <c r="A230" s="260"/>
      <c r="B230" s="260"/>
      <c r="C230" s="260"/>
      <c r="D230" s="265"/>
      <c r="E230" s="241"/>
      <c r="F230" s="241"/>
      <c r="G230" s="241"/>
      <c r="H230" s="241"/>
      <c r="I230" s="241"/>
      <c r="J230" s="241"/>
      <c r="K230" s="241"/>
      <c r="L230" s="241"/>
      <c r="M230" s="241"/>
      <c r="N230" s="241"/>
      <c r="O230" s="241"/>
      <c r="P230" s="241"/>
      <c r="Q230" s="241"/>
      <c r="R230" s="241"/>
      <c r="S230" s="241"/>
      <c r="T230" s="241"/>
      <c r="U230" s="241"/>
      <c r="V230" s="241"/>
      <c r="W230" s="241"/>
      <c r="X230" s="241"/>
      <c r="Y230" s="241"/>
      <c r="Z230" s="241"/>
    </row>
    <row r="231" ht="15.0" customHeight="1">
      <c r="A231" s="266" t="s">
        <v>108</v>
      </c>
      <c r="B231" s="259"/>
      <c r="C231" s="260"/>
      <c r="D231" s="265"/>
      <c r="E231" s="241"/>
      <c r="F231" s="241"/>
      <c r="G231" s="241"/>
      <c r="H231" s="241"/>
      <c r="I231" s="241"/>
      <c r="J231" s="241"/>
      <c r="K231" s="241"/>
      <c r="L231" s="241"/>
      <c r="M231" s="241"/>
      <c r="N231" s="241"/>
      <c r="O231" s="241"/>
      <c r="P231" s="241"/>
      <c r="Q231" s="241"/>
      <c r="R231" s="241"/>
      <c r="S231" s="241"/>
      <c r="T231" s="241"/>
      <c r="U231" s="241"/>
      <c r="V231" s="241"/>
      <c r="W231" s="241"/>
      <c r="X231" s="241"/>
      <c r="Y231" s="241"/>
      <c r="Z231" s="241"/>
    </row>
    <row r="232" ht="6.75" customHeight="1">
      <c r="A232" s="255"/>
      <c r="B232" s="260"/>
      <c r="C232" s="260"/>
      <c r="D232" s="265"/>
      <c r="E232" s="241"/>
      <c r="F232" s="241"/>
      <c r="G232" s="241"/>
      <c r="H232" s="241"/>
      <c r="I232" s="241"/>
      <c r="J232" s="241"/>
      <c r="K232" s="241"/>
      <c r="L232" s="241"/>
      <c r="M232" s="241"/>
      <c r="N232" s="241"/>
      <c r="O232" s="241"/>
      <c r="P232" s="241"/>
      <c r="Q232" s="241"/>
      <c r="R232" s="241"/>
      <c r="S232" s="241"/>
      <c r="T232" s="241"/>
      <c r="U232" s="241"/>
      <c r="V232" s="241"/>
      <c r="W232" s="241"/>
      <c r="X232" s="241"/>
      <c r="Y232" s="241"/>
      <c r="Z232" s="241"/>
    </row>
    <row r="233" ht="11.25" customHeight="1">
      <c r="A233" s="258" t="s">
        <v>109</v>
      </c>
      <c r="B233" s="259"/>
      <c r="C233" s="260" t="s">
        <v>103</v>
      </c>
      <c r="D233" s="262">
        <f>$D$34</f>
        <v>0.0041</v>
      </c>
      <c r="E233" s="241"/>
      <c r="F233" s="241"/>
      <c r="G233" s="241"/>
      <c r="H233" s="241"/>
      <c r="I233" s="241"/>
      <c r="J233" s="241"/>
      <c r="K233" s="241"/>
      <c r="L233" s="241"/>
      <c r="M233" s="241"/>
      <c r="N233" s="241"/>
      <c r="O233" s="241"/>
      <c r="P233" s="241"/>
      <c r="Q233" s="241"/>
      <c r="R233" s="241"/>
      <c r="S233" s="241"/>
      <c r="T233" s="241"/>
      <c r="U233" s="241"/>
      <c r="V233" s="241"/>
      <c r="W233" s="241"/>
      <c r="X233" s="241"/>
      <c r="Y233" s="241"/>
      <c r="Z233" s="241"/>
    </row>
    <row r="234" ht="11.25" customHeight="1">
      <c r="A234" s="258" t="s">
        <v>110</v>
      </c>
      <c r="B234" s="259"/>
      <c r="C234" s="260" t="s">
        <v>103</v>
      </c>
      <c r="D234" s="262">
        <f>'Proposed Rates'!F216-'2026'!D233</f>
        <v>0.0004</v>
      </c>
      <c r="E234" s="241"/>
      <c r="F234" s="241"/>
      <c r="G234" s="241"/>
      <c r="H234" s="241"/>
      <c r="I234" s="241"/>
      <c r="J234" s="241"/>
      <c r="K234" s="241"/>
      <c r="L234" s="241"/>
      <c r="M234" s="241"/>
      <c r="N234" s="241"/>
      <c r="O234" s="241"/>
      <c r="P234" s="241"/>
      <c r="Q234" s="241"/>
      <c r="R234" s="241"/>
      <c r="S234" s="241"/>
      <c r="T234" s="241"/>
      <c r="U234" s="241"/>
      <c r="V234" s="241"/>
      <c r="W234" s="241"/>
      <c r="X234" s="241"/>
      <c r="Y234" s="241"/>
      <c r="Z234" s="241"/>
    </row>
    <row r="235" ht="11.25" customHeight="1">
      <c r="A235" s="258" t="s">
        <v>111</v>
      </c>
      <c r="B235" s="259"/>
      <c r="C235" s="260" t="s">
        <v>103</v>
      </c>
      <c r="D235" s="262">
        <f>'Proposed Rates'!F229</f>
        <v>0.0015</v>
      </c>
      <c r="E235" s="241"/>
      <c r="F235" s="241"/>
      <c r="G235" s="241"/>
      <c r="H235" s="241"/>
      <c r="I235" s="241"/>
      <c r="J235" s="241"/>
      <c r="K235" s="241"/>
      <c r="L235" s="241"/>
      <c r="M235" s="241"/>
      <c r="N235" s="241"/>
      <c r="O235" s="241"/>
      <c r="P235" s="241"/>
      <c r="Q235" s="241"/>
      <c r="R235" s="241"/>
      <c r="S235" s="241"/>
      <c r="T235" s="241"/>
      <c r="U235" s="241"/>
      <c r="V235" s="241"/>
      <c r="W235" s="241"/>
      <c r="X235" s="241"/>
      <c r="Y235" s="241"/>
      <c r="Z235" s="241"/>
    </row>
    <row r="236" ht="11.25" customHeight="1">
      <c r="A236" s="258" t="s">
        <v>112</v>
      </c>
      <c r="B236" s="259"/>
      <c r="C236" s="260" t="s">
        <v>98</v>
      </c>
      <c r="D236" s="263">
        <f>'Proposed Rates'!F243</f>
        <v>1.51</v>
      </c>
      <c r="E236" s="241"/>
      <c r="F236" s="241"/>
      <c r="G236" s="241"/>
      <c r="H236" s="241"/>
      <c r="I236" s="241"/>
      <c r="J236" s="241"/>
      <c r="K236" s="241"/>
      <c r="L236" s="241"/>
      <c r="M236" s="241"/>
      <c r="N236" s="241"/>
      <c r="O236" s="241"/>
      <c r="P236" s="241"/>
      <c r="Q236" s="241"/>
      <c r="R236" s="241"/>
      <c r="S236" s="241"/>
      <c r="T236" s="241"/>
      <c r="U236" s="241"/>
      <c r="V236" s="241"/>
      <c r="W236" s="241"/>
      <c r="X236" s="241"/>
      <c r="Y236" s="241"/>
      <c r="Z236" s="241"/>
    </row>
    <row r="237" ht="11.25" customHeight="1">
      <c r="A237" s="258"/>
      <c r="B237" s="259"/>
      <c r="C237" s="260"/>
      <c r="D237" s="263"/>
      <c r="E237" s="241"/>
      <c r="F237" s="241"/>
      <c r="G237" s="241"/>
      <c r="H237" s="241"/>
      <c r="I237" s="241"/>
      <c r="J237" s="241"/>
      <c r="K237" s="241"/>
      <c r="L237" s="241"/>
      <c r="M237" s="241"/>
      <c r="N237" s="241"/>
      <c r="O237" s="241"/>
      <c r="P237" s="241"/>
      <c r="Q237" s="241"/>
      <c r="R237" s="241"/>
      <c r="S237" s="241"/>
      <c r="T237" s="241"/>
      <c r="U237" s="241"/>
      <c r="V237" s="241"/>
      <c r="W237" s="241"/>
      <c r="X237" s="241"/>
      <c r="Y237" s="241"/>
      <c r="Z237" s="241"/>
    </row>
    <row r="238" ht="23.25" customHeight="1">
      <c r="A238" s="238" t="str">
        <f>$A$39</f>
        <v>Hydro Ottawa Limited</v>
      </c>
      <c r="B238" s="239"/>
      <c r="C238" s="239"/>
      <c r="D238" s="240"/>
      <c r="E238" s="241"/>
      <c r="F238" s="241"/>
      <c r="G238" s="241"/>
      <c r="H238" s="241"/>
      <c r="I238" s="241"/>
      <c r="J238" s="241"/>
      <c r="K238" s="241"/>
      <c r="L238" s="241"/>
      <c r="M238" s="241"/>
      <c r="N238" s="241"/>
      <c r="O238" s="241"/>
      <c r="P238" s="241"/>
      <c r="Q238" s="241"/>
      <c r="R238" s="241"/>
      <c r="S238" s="241"/>
      <c r="T238" s="241"/>
      <c r="U238" s="241"/>
      <c r="V238" s="241"/>
      <c r="W238" s="241"/>
      <c r="X238" s="241"/>
      <c r="Y238" s="241"/>
      <c r="Z238" s="241"/>
    </row>
    <row r="239" ht="18.0" customHeight="1">
      <c r="A239" s="242" t="str">
        <f>$A$40</f>
        <v>PROPOSED - TARIFF OF RATES AND CHARGES</v>
      </c>
      <c r="B239" s="239"/>
      <c r="C239" s="239"/>
      <c r="D239" s="240"/>
      <c r="E239" s="241"/>
      <c r="F239" s="241"/>
      <c r="G239" s="241"/>
      <c r="H239" s="241"/>
      <c r="I239" s="241"/>
      <c r="J239" s="241"/>
      <c r="K239" s="241"/>
      <c r="L239" s="241"/>
      <c r="M239" s="241"/>
      <c r="N239" s="241"/>
      <c r="O239" s="241"/>
      <c r="P239" s="241"/>
      <c r="Q239" s="241"/>
      <c r="R239" s="241"/>
      <c r="S239" s="241"/>
      <c r="T239" s="241"/>
      <c r="U239" s="241"/>
      <c r="V239" s="241"/>
      <c r="W239" s="241"/>
      <c r="X239" s="241"/>
      <c r="Y239" s="241"/>
      <c r="Z239" s="241"/>
    </row>
    <row r="240" ht="15.75" customHeight="1">
      <c r="A240" s="243" t="str">
        <f>$A$41</f>
        <v>Effective and Implementation Date January 1, 2026</v>
      </c>
      <c r="B240" s="239"/>
      <c r="C240" s="239"/>
      <c r="D240" s="240"/>
      <c r="E240" s="241"/>
      <c r="F240" s="241"/>
      <c r="G240" s="241"/>
      <c r="H240" s="241"/>
      <c r="I240" s="241"/>
      <c r="J240" s="241"/>
      <c r="K240" s="241"/>
      <c r="L240" s="241"/>
      <c r="M240" s="241"/>
      <c r="N240" s="241"/>
      <c r="O240" s="241"/>
      <c r="P240" s="241"/>
      <c r="Q240" s="241"/>
      <c r="R240" s="241"/>
      <c r="S240" s="241"/>
      <c r="T240" s="241"/>
      <c r="U240" s="241"/>
      <c r="V240" s="241"/>
      <c r="W240" s="241"/>
      <c r="X240" s="241"/>
      <c r="Y240" s="241"/>
      <c r="Z240" s="241"/>
    </row>
    <row r="241" ht="11.25" customHeight="1">
      <c r="A241" s="244" t="str">
        <f>$A$42</f>
        <v>This schedule supersedes and replaces all previously</v>
      </c>
      <c r="B241" s="239"/>
      <c r="C241" s="239"/>
      <c r="D241" s="240"/>
      <c r="E241" s="241"/>
      <c r="F241" s="241"/>
      <c r="G241" s="241"/>
      <c r="H241" s="241"/>
      <c r="I241" s="241"/>
      <c r="J241" s="241"/>
      <c r="K241" s="241"/>
      <c r="L241" s="241"/>
      <c r="M241" s="241"/>
      <c r="N241" s="241"/>
      <c r="O241" s="241"/>
      <c r="P241" s="241"/>
      <c r="Q241" s="241"/>
      <c r="R241" s="241"/>
      <c r="S241" s="241"/>
      <c r="T241" s="241"/>
      <c r="U241" s="241"/>
      <c r="V241" s="241"/>
      <c r="W241" s="241"/>
      <c r="X241" s="241"/>
      <c r="Y241" s="241"/>
      <c r="Z241" s="241"/>
    </row>
    <row r="242" ht="11.25" customHeight="1">
      <c r="A242" s="244" t="str">
        <f>$A$43</f>
        <v>approved schedules of Rates, Charges and Loss Factors</v>
      </c>
      <c r="B242" s="239"/>
      <c r="C242" s="239"/>
      <c r="D242" s="240"/>
      <c r="E242" s="241"/>
      <c r="F242" s="241"/>
      <c r="G242" s="241"/>
      <c r="H242" s="241"/>
      <c r="I242" s="241"/>
      <c r="J242" s="241"/>
      <c r="K242" s="241"/>
      <c r="L242" s="241"/>
      <c r="M242" s="241"/>
      <c r="N242" s="241"/>
      <c r="O242" s="241"/>
      <c r="P242" s="241"/>
      <c r="Q242" s="241"/>
      <c r="R242" s="241"/>
      <c r="S242" s="241"/>
      <c r="T242" s="241"/>
      <c r="U242" s="241"/>
      <c r="V242" s="241"/>
      <c r="W242" s="241"/>
      <c r="X242" s="241"/>
      <c r="Y242" s="241"/>
      <c r="Z242" s="241"/>
    </row>
    <row r="243" ht="11.25" customHeight="1">
      <c r="A243" s="245" t="str">
        <f>$A$44</f>
        <v>EB-2024-0115</v>
      </c>
      <c r="B243" s="239"/>
      <c r="C243" s="239"/>
      <c r="D243" s="240"/>
      <c r="E243" s="241"/>
      <c r="F243" s="241"/>
      <c r="G243" s="241"/>
      <c r="H243" s="241"/>
      <c r="I243" s="241"/>
      <c r="J243" s="241"/>
      <c r="K243" s="241"/>
      <c r="L243" s="241"/>
      <c r="M243" s="241"/>
      <c r="N243" s="241"/>
      <c r="O243" s="241"/>
      <c r="P243" s="241"/>
      <c r="Q243" s="241"/>
      <c r="R243" s="241"/>
      <c r="S243" s="241"/>
      <c r="T243" s="241"/>
      <c r="U243" s="241"/>
      <c r="V243" s="241"/>
      <c r="W243" s="241"/>
      <c r="X243" s="241"/>
      <c r="Y243" s="241"/>
      <c r="Z243" s="241"/>
    </row>
    <row r="244" ht="18.75" customHeight="1">
      <c r="A244" s="246" t="s">
        <v>134</v>
      </c>
      <c r="B244" s="239"/>
      <c r="C244" s="239"/>
      <c r="D244" s="240"/>
      <c r="E244" s="267"/>
      <c r="F244" s="267"/>
      <c r="G244" s="267"/>
      <c r="H244" s="267"/>
      <c r="I244" s="267"/>
      <c r="J244" s="267"/>
      <c r="K244" s="267"/>
      <c r="L244" s="267"/>
      <c r="M244" s="267"/>
      <c r="N244" s="267"/>
      <c r="O244" s="267"/>
      <c r="P244" s="267"/>
      <c r="Q244" s="267"/>
      <c r="R244" s="267"/>
      <c r="S244" s="267"/>
      <c r="T244" s="267"/>
      <c r="U244" s="267"/>
      <c r="V244" s="267"/>
      <c r="W244" s="267"/>
      <c r="X244" s="267"/>
      <c r="Y244" s="267"/>
      <c r="Z244" s="267"/>
    </row>
    <row r="245" ht="36.0" customHeight="1">
      <c r="A245" s="247" t="s">
        <v>135</v>
      </c>
      <c r="B245" s="239"/>
      <c r="C245" s="239"/>
      <c r="D245" s="240"/>
      <c r="E245" s="241"/>
      <c r="F245" s="241"/>
      <c r="G245" s="241"/>
      <c r="H245" s="241"/>
      <c r="I245" s="241"/>
      <c r="J245" s="241"/>
      <c r="K245" s="241"/>
      <c r="L245" s="241"/>
      <c r="M245" s="241"/>
      <c r="N245" s="241"/>
      <c r="O245" s="241"/>
      <c r="P245" s="241"/>
      <c r="Q245" s="241"/>
      <c r="R245" s="241"/>
      <c r="S245" s="241"/>
      <c r="T245" s="241"/>
      <c r="U245" s="241"/>
      <c r="V245" s="241"/>
      <c r="W245" s="241"/>
      <c r="X245" s="241"/>
      <c r="Y245" s="241"/>
      <c r="Z245" s="241"/>
    </row>
    <row r="246" ht="6.75" customHeight="1">
      <c r="A246" s="248"/>
      <c r="B246" s="248"/>
      <c r="C246" s="248"/>
      <c r="D246" s="249"/>
      <c r="E246" s="241"/>
      <c r="F246" s="241"/>
      <c r="G246" s="241"/>
      <c r="H246" s="241"/>
      <c r="I246" s="241"/>
      <c r="J246" s="241"/>
      <c r="K246" s="241"/>
      <c r="L246" s="241"/>
      <c r="M246" s="241"/>
      <c r="N246" s="241"/>
      <c r="O246" s="241"/>
      <c r="P246" s="241"/>
      <c r="Q246" s="241"/>
      <c r="R246" s="241"/>
      <c r="S246" s="241"/>
      <c r="T246" s="241"/>
      <c r="U246" s="241"/>
      <c r="V246" s="241"/>
      <c r="W246" s="241"/>
      <c r="X246" s="241"/>
      <c r="Y246" s="241"/>
      <c r="Z246" s="241"/>
    </row>
    <row r="247" ht="11.25" customHeight="1">
      <c r="A247" s="250" t="s">
        <v>91</v>
      </c>
      <c r="B247" s="239"/>
      <c r="C247" s="239"/>
      <c r="D247" s="240"/>
      <c r="E247" s="241"/>
      <c r="F247" s="241"/>
      <c r="G247" s="241"/>
      <c r="H247" s="241"/>
      <c r="I247" s="241"/>
      <c r="J247" s="241"/>
      <c r="K247" s="241"/>
      <c r="L247" s="241"/>
      <c r="M247" s="241"/>
      <c r="N247" s="241"/>
      <c r="O247" s="241"/>
      <c r="P247" s="241"/>
      <c r="Q247" s="241"/>
      <c r="R247" s="241"/>
      <c r="S247" s="241"/>
      <c r="T247" s="241"/>
      <c r="U247" s="241"/>
      <c r="V247" s="241"/>
      <c r="W247" s="241"/>
      <c r="X247" s="241"/>
      <c r="Y247" s="241"/>
      <c r="Z247" s="241"/>
    </row>
    <row r="248" ht="6.75" customHeight="1">
      <c r="A248" s="251"/>
      <c r="B248" s="252"/>
      <c r="C248" s="252"/>
      <c r="D248" s="253"/>
      <c r="E248" s="241"/>
      <c r="F248" s="241"/>
      <c r="G248" s="241"/>
      <c r="H248" s="241"/>
      <c r="I248" s="241"/>
      <c r="J248" s="241"/>
      <c r="K248" s="241"/>
      <c r="L248" s="241"/>
      <c r="M248" s="241"/>
      <c r="N248" s="241"/>
      <c r="O248" s="241"/>
      <c r="P248" s="241"/>
      <c r="Q248" s="241"/>
      <c r="R248" s="241"/>
      <c r="S248" s="241"/>
      <c r="T248" s="241"/>
      <c r="U248" s="241"/>
      <c r="V248" s="241"/>
      <c r="W248" s="241"/>
      <c r="X248" s="241"/>
      <c r="Y248" s="241"/>
      <c r="Z248" s="241"/>
    </row>
    <row r="249" ht="36.0" customHeight="1">
      <c r="A249" s="247" t="s">
        <v>92</v>
      </c>
      <c r="B249" s="239"/>
      <c r="C249" s="239"/>
      <c r="D249" s="240"/>
      <c r="E249" s="241"/>
      <c r="F249" s="241"/>
      <c r="G249" s="241"/>
      <c r="H249" s="241"/>
      <c r="I249" s="241"/>
      <c r="J249" s="241"/>
      <c r="K249" s="241"/>
      <c r="L249" s="241"/>
      <c r="M249" s="241"/>
      <c r="N249" s="241"/>
      <c r="O249" s="241"/>
      <c r="P249" s="241"/>
      <c r="Q249" s="241"/>
      <c r="R249" s="241"/>
      <c r="S249" s="241"/>
      <c r="T249" s="241"/>
      <c r="U249" s="241"/>
      <c r="V249" s="241"/>
      <c r="W249" s="241"/>
      <c r="X249" s="241"/>
      <c r="Y249" s="241"/>
      <c r="Z249" s="241"/>
    </row>
    <row r="250" ht="6.75" customHeight="1">
      <c r="A250" s="248"/>
      <c r="B250" s="248"/>
      <c r="C250" s="248"/>
      <c r="D250" s="249"/>
      <c r="E250" s="241"/>
      <c r="F250" s="241"/>
      <c r="G250" s="241"/>
      <c r="H250" s="241"/>
      <c r="I250" s="241"/>
      <c r="J250" s="241"/>
      <c r="K250" s="241"/>
      <c r="L250" s="241"/>
      <c r="M250" s="241"/>
      <c r="N250" s="241"/>
      <c r="O250" s="241"/>
      <c r="P250" s="241"/>
      <c r="Q250" s="241"/>
      <c r="R250" s="241"/>
      <c r="S250" s="241"/>
      <c r="T250" s="241"/>
      <c r="U250" s="241"/>
      <c r="V250" s="241"/>
      <c r="W250" s="241"/>
      <c r="X250" s="241"/>
      <c r="Y250" s="241"/>
      <c r="Z250" s="241"/>
    </row>
    <row r="251" ht="48.0" customHeight="1">
      <c r="A251" s="247" t="s">
        <v>93</v>
      </c>
      <c r="B251" s="239"/>
      <c r="C251" s="239"/>
      <c r="D251" s="240"/>
      <c r="E251" s="241"/>
      <c r="F251" s="241"/>
      <c r="G251" s="241"/>
      <c r="H251" s="241"/>
      <c r="I251" s="241"/>
      <c r="J251" s="241"/>
      <c r="K251" s="241"/>
      <c r="L251" s="241"/>
      <c r="M251" s="241"/>
      <c r="N251" s="241"/>
      <c r="O251" s="241"/>
      <c r="P251" s="241"/>
      <c r="Q251" s="241"/>
      <c r="R251" s="241"/>
      <c r="S251" s="241"/>
      <c r="T251" s="241"/>
      <c r="U251" s="241"/>
      <c r="V251" s="241"/>
      <c r="W251" s="241"/>
      <c r="X251" s="241"/>
      <c r="Y251" s="241"/>
      <c r="Z251" s="241"/>
    </row>
    <row r="252" ht="6.75" customHeight="1">
      <c r="A252" s="248"/>
      <c r="B252" s="248"/>
      <c r="C252" s="248"/>
      <c r="D252" s="249"/>
      <c r="E252" s="241"/>
      <c r="F252" s="241"/>
      <c r="G252" s="241"/>
      <c r="H252" s="241"/>
      <c r="I252" s="241"/>
      <c r="J252" s="241"/>
      <c r="K252" s="241"/>
      <c r="L252" s="241"/>
      <c r="M252" s="241"/>
      <c r="N252" s="241"/>
      <c r="O252" s="241"/>
      <c r="P252" s="241"/>
      <c r="Q252" s="241"/>
      <c r="R252" s="241"/>
      <c r="S252" s="241"/>
      <c r="T252" s="241"/>
      <c r="U252" s="241"/>
      <c r="V252" s="241"/>
      <c r="W252" s="241"/>
      <c r="X252" s="241"/>
      <c r="Y252" s="241"/>
      <c r="Z252" s="241"/>
    </row>
    <row r="253" ht="24.0" customHeight="1">
      <c r="A253" s="247" t="s">
        <v>136</v>
      </c>
      <c r="B253" s="239"/>
      <c r="C253" s="239"/>
      <c r="D253" s="240"/>
      <c r="E253" s="241"/>
      <c r="F253" s="241"/>
      <c r="G253" s="241"/>
      <c r="H253" s="241"/>
      <c r="I253" s="241"/>
      <c r="J253" s="241"/>
      <c r="K253" s="241"/>
      <c r="L253" s="241"/>
      <c r="M253" s="241"/>
      <c r="N253" s="241"/>
      <c r="O253" s="241"/>
      <c r="P253" s="241"/>
      <c r="Q253" s="241"/>
      <c r="R253" s="241"/>
      <c r="S253" s="241"/>
      <c r="T253" s="241"/>
      <c r="U253" s="241"/>
      <c r="V253" s="241"/>
      <c r="W253" s="241"/>
      <c r="X253" s="241"/>
      <c r="Y253" s="241"/>
      <c r="Z253" s="241"/>
    </row>
    <row r="254" ht="6.75" customHeight="1">
      <c r="A254" s="248"/>
      <c r="B254" s="248"/>
      <c r="C254" s="248"/>
      <c r="D254" s="249"/>
      <c r="E254" s="241"/>
      <c r="F254" s="241"/>
      <c r="G254" s="241"/>
      <c r="H254" s="241"/>
      <c r="I254" s="241"/>
      <c r="J254" s="241"/>
      <c r="K254" s="241"/>
      <c r="L254" s="241"/>
      <c r="M254" s="241"/>
      <c r="N254" s="241"/>
      <c r="O254" s="241"/>
      <c r="P254" s="241"/>
      <c r="Q254" s="241"/>
      <c r="R254" s="241"/>
      <c r="S254" s="241"/>
      <c r="T254" s="241"/>
      <c r="U254" s="241"/>
      <c r="V254" s="241"/>
      <c r="W254" s="241"/>
      <c r="X254" s="241"/>
      <c r="Y254" s="241"/>
      <c r="Z254" s="241"/>
    </row>
    <row r="255" ht="36.0" customHeight="1">
      <c r="A255" s="247" t="s">
        <v>137</v>
      </c>
      <c r="B255" s="239"/>
      <c r="C255" s="239"/>
      <c r="D255" s="240"/>
      <c r="E255" s="241"/>
      <c r="F255" s="241"/>
      <c r="G255" s="241"/>
      <c r="H255" s="241"/>
      <c r="I255" s="241"/>
      <c r="J255" s="241"/>
      <c r="K255" s="241"/>
      <c r="L255" s="241"/>
      <c r="M255" s="241"/>
      <c r="N255" s="241"/>
      <c r="O255" s="241"/>
      <c r="P255" s="241"/>
      <c r="Q255" s="241"/>
      <c r="R255" s="241"/>
      <c r="S255" s="241"/>
      <c r="T255" s="241"/>
      <c r="U255" s="241"/>
      <c r="V255" s="241"/>
      <c r="W255" s="241"/>
      <c r="X255" s="241"/>
      <c r="Y255" s="241"/>
      <c r="Z255" s="241"/>
    </row>
    <row r="256" ht="6.75" customHeight="1">
      <c r="A256" s="248"/>
      <c r="B256" s="248"/>
      <c r="C256" s="248"/>
      <c r="D256" s="249"/>
      <c r="E256" s="241"/>
      <c r="F256" s="241"/>
      <c r="G256" s="241"/>
      <c r="H256" s="241"/>
      <c r="I256" s="241"/>
      <c r="J256" s="241"/>
      <c r="K256" s="241"/>
      <c r="L256" s="241"/>
      <c r="M256" s="241"/>
      <c r="N256" s="241"/>
      <c r="O256" s="241"/>
      <c r="P256" s="241"/>
      <c r="Q256" s="241"/>
      <c r="R256" s="241"/>
      <c r="S256" s="241"/>
      <c r="T256" s="241"/>
      <c r="U256" s="241"/>
      <c r="V256" s="241"/>
      <c r="W256" s="241"/>
      <c r="X256" s="241"/>
      <c r="Y256" s="241"/>
      <c r="Z256" s="241"/>
    </row>
    <row r="257" ht="15.0" customHeight="1">
      <c r="A257" s="276" t="s">
        <v>138</v>
      </c>
      <c r="B257" s="277"/>
      <c r="C257" s="277"/>
      <c r="D257" s="278"/>
      <c r="E257" s="241"/>
      <c r="F257" s="241"/>
      <c r="G257" s="241"/>
      <c r="H257" s="241"/>
      <c r="I257" s="241"/>
      <c r="J257" s="241"/>
      <c r="K257" s="241"/>
      <c r="L257" s="241"/>
      <c r="M257" s="241"/>
      <c r="N257" s="241"/>
      <c r="O257" s="241"/>
      <c r="P257" s="241"/>
      <c r="Q257" s="241"/>
      <c r="R257" s="241"/>
      <c r="S257" s="241"/>
      <c r="T257" s="241"/>
      <c r="U257" s="241"/>
      <c r="V257" s="241"/>
      <c r="W257" s="241"/>
      <c r="X257" s="241"/>
      <c r="Y257" s="241"/>
      <c r="Z257" s="241"/>
    </row>
    <row r="258" ht="6.75" customHeight="1">
      <c r="A258" s="279"/>
      <c r="B258" s="280"/>
      <c r="C258" s="280"/>
      <c r="D258" s="281"/>
      <c r="E258" s="241"/>
      <c r="F258" s="241"/>
      <c r="G258" s="241"/>
      <c r="H258" s="241"/>
      <c r="I258" s="241"/>
      <c r="J258" s="241"/>
      <c r="K258" s="241"/>
      <c r="L258" s="241"/>
      <c r="M258" s="241"/>
      <c r="N258" s="241"/>
      <c r="O258" s="241"/>
      <c r="P258" s="241"/>
      <c r="Q258" s="241"/>
      <c r="R258" s="241"/>
      <c r="S258" s="241"/>
      <c r="T258" s="241"/>
      <c r="U258" s="241"/>
      <c r="V258" s="241"/>
      <c r="W258" s="241"/>
      <c r="X258" s="241"/>
      <c r="Y258" s="241"/>
      <c r="Z258" s="241"/>
    </row>
    <row r="259" ht="10.5" customHeight="1">
      <c r="A259" s="269" t="s">
        <v>97</v>
      </c>
      <c r="B259" s="277"/>
      <c r="C259" s="282" t="s">
        <v>98</v>
      </c>
      <c r="D259" s="283">
        <f>'Proposed Rates'!F16</f>
        <v>186.89</v>
      </c>
      <c r="E259" s="241"/>
      <c r="F259" s="241"/>
      <c r="G259" s="241"/>
      <c r="H259" s="241"/>
      <c r="I259" s="241"/>
      <c r="J259" s="241"/>
      <c r="K259" s="241"/>
      <c r="L259" s="241"/>
      <c r="M259" s="241"/>
      <c r="N259" s="241"/>
      <c r="O259" s="241"/>
      <c r="P259" s="241"/>
      <c r="Q259" s="241"/>
      <c r="R259" s="241"/>
      <c r="S259" s="241"/>
      <c r="T259" s="241"/>
      <c r="U259" s="241"/>
      <c r="V259" s="241"/>
      <c r="W259" s="241"/>
      <c r="X259" s="241"/>
      <c r="Y259" s="241"/>
      <c r="Z259" s="241"/>
    </row>
    <row r="260" ht="12.0" customHeight="1">
      <c r="A260" s="269" t="s">
        <v>139</v>
      </c>
      <c r="B260" s="277"/>
      <c r="C260" s="282" t="s">
        <v>123</v>
      </c>
      <c r="D260" s="284">
        <f>'Proposed Rates'!F29</f>
        <v>4.0144</v>
      </c>
      <c r="E260" s="241"/>
      <c r="F260" s="241"/>
      <c r="G260" s="241"/>
      <c r="H260" s="241"/>
      <c r="I260" s="241"/>
      <c r="J260" s="241"/>
      <c r="K260" s="241"/>
      <c r="L260" s="241"/>
      <c r="M260" s="241"/>
      <c r="N260" s="241"/>
      <c r="O260" s="241"/>
      <c r="P260" s="241"/>
      <c r="Q260" s="241"/>
      <c r="R260" s="241"/>
      <c r="S260" s="241"/>
      <c r="T260" s="241"/>
      <c r="U260" s="241"/>
      <c r="V260" s="241"/>
      <c r="W260" s="241"/>
      <c r="X260" s="241"/>
      <c r="Y260" s="241"/>
      <c r="Z260" s="241"/>
    </row>
    <row r="261" ht="10.5" customHeight="1">
      <c r="A261" s="269" t="s">
        <v>140</v>
      </c>
      <c r="B261" s="277"/>
      <c r="C261" s="282" t="s">
        <v>123</v>
      </c>
      <c r="D261" s="284">
        <f>'Proposed Rates'!F30</f>
        <v>3.8457</v>
      </c>
      <c r="E261" s="241"/>
      <c r="F261" s="241"/>
      <c r="G261" s="241"/>
      <c r="H261" s="241"/>
      <c r="I261" s="241"/>
      <c r="J261" s="241"/>
      <c r="K261" s="241"/>
      <c r="L261" s="241"/>
      <c r="M261" s="241"/>
      <c r="N261" s="241"/>
      <c r="O261" s="241"/>
      <c r="P261" s="241"/>
      <c r="Q261" s="241"/>
      <c r="R261" s="241"/>
      <c r="S261" s="241"/>
      <c r="T261" s="241"/>
      <c r="U261" s="241"/>
      <c r="V261" s="241"/>
      <c r="W261" s="241"/>
      <c r="X261" s="241"/>
      <c r="Y261" s="241"/>
      <c r="Z261" s="241"/>
    </row>
    <row r="262" ht="10.5" customHeight="1">
      <c r="A262" s="269" t="s">
        <v>141</v>
      </c>
      <c r="B262" s="277"/>
      <c r="C262" s="282" t="s">
        <v>123</v>
      </c>
      <c r="D262" s="284">
        <f>'Proposed Rates'!F31</f>
        <v>3.9296</v>
      </c>
      <c r="E262" s="241"/>
      <c r="F262" s="241"/>
      <c r="G262" s="241"/>
      <c r="H262" s="241"/>
      <c r="I262" s="241"/>
      <c r="J262" s="241"/>
      <c r="K262" s="241"/>
      <c r="L262" s="241"/>
      <c r="M262" s="241"/>
      <c r="N262" s="241"/>
      <c r="O262" s="241"/>
      <c r="P262" s="241"/>
      <c r="Q262" s="241"/>
      <c r="R262" s="241"/>
      <c r="S262" s="241"/>
      <c r="T262" s="241"/>
      <c r="U262" s="241"/>
      <c r="V262" s="241"/>
      <c r="W262" s="241"/>
      <c r="X262" s="241"/>
      <c r="Y262" s="241"/>
      <c r="Z262" s="241"/>
    </row>
    <row r="263" ht="10.5" customHeight="1">
      <c r="A263" s="269"/>
      <c r="B263" s="277"/>
      <c r="C263" s="282"/>
      <c r="D263" s="285"/>
      <c r="E263" s="241"/>
      <c r="F263" s="241"/>
      <c r="G263" s="241"/>
      <c r="H263" s="241"/>
      <c r="I263" s="241"/>
      <c r="J263" s="241"/>
      <c r="K263" s="241"/>
      <c r="L263" s="241"/>
      <c r="M263" s="241"/>
      <c r="N263" s="241"/>
      <c r="O263" s="241"/>
      <c r="P263" s="241"/>
      <c r="Q263" s="241"/>
      <c r="R263" s="241"/>
      <c r="S263" s="241"/>
      <c r="T263" s="241"/>
      <c r="U263" s="241"/>
      <c r="V263" s="241"/>
      <c r="W263" s="241"/>
      <c r="X263" s="241"/>
      <c r="Y263" s="241"/>
      <c r="Z263" s="241"/>
    </row>
    <row r="264" ht="23.25" customHeight="1">
      <c r="A264" s="238" t="str">
        <f>$A$39</f>
        <v>Hydro Ottawa Limited</v>
      </c>
      <c r="B264" s="239"/>
      <c r="C264" s="239"/>
      <c r="D264" s="240"/>
      <c r="E264" s="241"/>
      <c r="F264" s="241"/>
      <c r="G264" s="241"/>
      <c r="H264" s="241"/>
      <c r="I264" s="241"/>
      <c r="J264" s="241"/>
      <c r="K264" s="241"/>
      <c r="L264" s="241"/>
      <c r="M264" s="241"/>
      <c r="N264" s="241"/>
      <c r="O264" s="241"/>
      <c r="P264" s="241"/>
      <c r="Q264" s="241"/>
      <c r="R264" s="241"/>
      <c r="S264" s="241"/>
      <c r="T264" s="241"/>
      <c r="U264" s="241"/>
      <c r="V264" s="241"/>
      <c r="W264" s="241"/>
      <c r="X264" s="241"/>
      <c r="Y264" s="241"/>
      <c r="Z264" s="241"/>
    </row>
    <row r="265" ht="18.0" customHeight="1">
      <c r="A265" s="242" t="str">
        <f>$A$40</f>
        <v>PROPOSED - TARIFF OF RATES AND CHARGES</v>
      </c>
      <c r="B265" s="239"/>
      <c r="C265" s="239"/>
      <c r="D265" s="240"/>
      <c r="E265" s="241"/>
      <c r="F265" s="241"/>
      <c r="G265" s="241"/>
      <c r="H265" s="241"/>
      <c r="I265" s="241"/>
      <c r="J265" s="241"/>
      <c r="K265" s="241"/>
      <c r="L265" s="241"/>
      <c r="M265" s="241"/>
      <c r="N265" s="241"/>
      <c r="O265" s="241"/>
      <c r="P265" s="241"/>
      <c r="Q265" s="241"/>
      <c r="R265" s="241"/>
      <c r="S265" s="241"/>
      <c r="T265" s="241"/>
      <c r="U265" s="241"/>
      <c r="V265" s="241"/>
      <c r="W265" s="241"/>
      <c r="X265" s="241"/>
      <c r="Y265" s="241"/>
      <c r="Z265" s="241"/>
    </row>
    <row r="266" ht="15.75" customHeight="1">
      <c r="A266" s="243" t="str">
        <f>$A$41</f>
        <v>Effective and Implementation Date January 1, 2026</v>
      </c>
      <c r="B266" s="239"/>
      <c r="C266" s="239"/>
      <c r="D266" s="240"/>
      <c r="E266" s="241"/>
      <c r="F266" s="241"/>
      <c r="G266" s="241"/>
      <c r="H266" s="241"/>
      <c r="I266" s="241"/>
      <c r="J266" s="241"/>
      <c r="K266" s="241"/>
      <c r="L266" s="241"/>
      <c r="M266" s="241"/>
      <c r="N266" s="241"/>
      <c r="O266" s="241"/>
      <c r="P266" s="241"/>
      <c r="Q266" s="241"/>
      <c r="R266" s="241"/>
      <c r="S266" s="241"/>
      <c r="T266" s="241"/>
      <c r="U266" s="241"/>
      <c r="V266" s="241"/>
      <c r="W266" s="241"/>
      <c r="X266" s="241"/>
      <c r="Y266" s="241"/>
      <c r="Z266" s="241"/>
    </row>
    <row r="267" ht="11.25" customHeight="1">
      <c r="A267" s="244" t="str">
        <f>$A$42</f>
        <v>This schedule supersedes and replaces all previously</v>
      </c>
      <c r="B267" s="239"/>
      <c r="C267" s="239"/>
      <c r="D267" s="240"/>
      <c r="E267" s="241"/>
      <c r="F267" s="241"/>
      <c r="G267" s="241"/>
      <c r="H267" s="241"/>
      <c r="I267" s="241"/>
      <c r="J267" s="241"/>
      <c r="K267" s="241"/>
      <c r="L267" s="241"/>
      <c r="M267" s="241"/>
      <c r="N267" s="241"/>
      <c r="O267" s="241"/>
      <c r="P267" s="241"/>
      <c r="Q267" s="241"/>
      <c r="R267" s="241"/>
      <c r="S267" s="241"/>
      <c r="T267" s="241"/>
      <c r="U267" s="241"/>
      <c r="V267" s="241"/>
      <c r="W267" s="241"/>
      <c r="X267" s="241"/>
      <c r="Y267" s="241"/>
      <c r="Z267" s="241"/>
    </row>
    <row r="268" ht="11.25" customHeight="1">
      <c r="A268" s="244" t="str">
        <f>$A$43</f>
        <v>approved schedules of Rates, Charges and Loss Factors</v>
      </c>
      <c r="B268" s="239"/>
      <c r="C268" s="239"/>
      <c r="D268" s="240"/>
      <c r="E268" s="241"/>
      <c r="F268" s="241"/>
      <c r="G268" s="241"/>
      <c r="H268" s="241"/>
      <c r="I268" s="241"/>
      <c r="J268" s="241"/>
      <c r="K268" s="241"/>
      <c r="L268" s="241"/>
      <c r="M268" s="241"/>
      <c r="N268" s="241"/>
      <c r="O268" s="241"/>
      <c r="P268" s="241"/>
      <c r="Q268" s="241"/>
      <c r="R268" s="241"/>
      <c r="S268" s="241"/>
      <c r="T268" s="241"/>
      <c r="U268" s="241"/>
      <c r="V268" s="241"/>
      <c r="W268" s="241"/>
      <c r="X268" s="241"/>
      <c r="Y268" s="241"/>
      <c r="Z268" s="241"/>
    </row>
    <row r="269" ht="11.25" customHeight="1">
      <c r="A269" s="245" t="str">
        <f>$A$44</f>
        <v>EB-2024-0115</v>
      </c>
      <c r="B269" s="239"/>
      <c r="C269" s="239"/>
      <c r="D269" s="240"/>
      <c r="E269" s="241"/>
      <c r="F269" s="241"/>
      <c r="G269" s="241"/>
      <c r="H269" s="241"/>
      <c r="I269" s="241"/>
      <c r="J269" s="241"/>
      <c r="K269" s="241"/>
      <c r="L269" s="241"/>
      <c r="M269" s="241"/>
      <c r="N269" s="241"/>
      <c r="O269" s="241"/>
      <c r="P269" s="241"/>
      <c r="Q269" s="241"/>
      <c r="R269" s="241"/>
      <c r="S269" s="241"/>
      <c r="T269" s="241"/>
      <c r="U269" s="241"/>
      <c r="V269" s="241"/>
      <c r="W269" s="241"/>
      <c r="X269" s="241"/>
      <c r="Y269" s="241"/>
      <c r="Z269" s="241"/>
    </row>
    <row r="270" ht="18.75" customHeight="1">
      <c r="A270" s="246" t="s">
        <v>142</v>
      </c>
      <c r="B270" s="239"/>
      <c r="C270" s="239"/>
      <c r="D270" s="240"/>
      <c r="E270" s="267"/>
      <c r="F270" s="267"/>
      <c r="G270" s="267"/>
      <c r="H270" s="267"/>
      <c r="I270" s="267"/>
      <c r="J270" s="267"/>
      <c r="K270" s="267"/>
      <c r="L270" s="267"/>
      <c r="M270" s="267"/>
      <c r="N270" s="267"/>
      <c r="O270" s="267"/>
      <c r="P270" s="267"/>
      <c r="Q270" s="267"/>
      <c r="R270" s="267"/>
      <c r="S270" s="267"/>
      <c r="T270" s="267"/>
      <c r="U270" s="267"/>
      <c r="V270" s="267"/>
      <c r="W270" s="267"/>
      <c r="X270" s="267"/>
      <c r="Y270" s="267"/>
      <c r="Z270" s="267"/>
    </row>
    <row r="271" ht="36.0" customHeight="1">
      <c r="A271" s="247" t="s">
        <v>143</v>
      </c>
      <c r="B271" s="239"/>
      <c r="C271" s="239"/>
      <c r="D271" s="240"/>
      <c r="E271" s="241"/>
      <c r="F271" s="241"/>
      <c r="G271" s="241"/>
      <c r="H271" s="241"/>
      <c r="I271" s="241"/>
      <c r="J271" s="241"/>
      <c r="K271" s="241"/>
      <c r="L271" s="241"/>
      <c r="M271" s="241"/>
      <c r="N271" s="241"/>
      <c r="O271" s="241"/>
      <c r="P271" s="241"/>
      <c r="Q271" s="241"/>
      <c r="R271" s="241"/>
      <c r="S271" s="241"/>
      <c r="T271" s="241"/>
      <c r="U271" s="241"/>
      <c r="V271" s="241"/>
      <c r="W271" s="241"/>
      <c r="X271" s="241"/>
      <c r="Y271" s="241"/>
      <c r="Z271" s="241"/>
    </row>
    <row r="272" ht="6.75" customHeight="1">
      <c r="A272" s="248"/>
      <c r="B272" s="248"/>
      <c r="C272" s="248"/>
      <c r="D272" s="249"/>
      <c r="E272" s="241"/>
      <c r="F272" s="241"/>
      <c r="G272" s="241"/>
      <c r="H272" s="241"/>
      <c r="I272" s="241"/>
      <c r="J272" s="241"/>
      <c r="K272" s="241"/>
      <c r="L272" s="241"/>
      <c r="M272" s="241"/>
      <c r="N272" s="241"/>
      <c r="O272" s="241"/>
      <c r="P272" s="241"/>
      <c r="Q272" s="241"/>
      <c r="R272" s="241"/>
      <c r="S272" s="241"/>
      <c r="T272" s="241"/>
      <c r="U272" s="241"/>
      <c r="V272" s="241"/>
      <c r="W272" s="241"/>
      <c r="X272" s="241"/>
      <c r="Y272" s="241"/>
      <c r="Z272" s="241"/>
    </row>
    <row r="273" ht="11.25" customHeight="1">
      <c r="A273" s="250" t="s">
        <v>91</v>
      </c>
      <c r="B273" s="239"/>
      <c r="C273" s="239"/>
      <c r="D273" s="240"/>
      <c r="E273" s="241"/>
      <c r="F273" s="241"/>
      <c r="G273" s="241"/>
      <c r="H273" s="241"/>
      <c r="I273" s="241"/>
      <c r="J273" s="241"/>
      <c r="K273" s="241"/>
      <c r="L273" s="241"/>
      <c r="M273" s="241"/>
      <c r="N273" s="241"/>
      <c r="O273" s="241"/>
      <c r="P273" s="241"/>
      <c r="Q273" s="241"/>
      <c r="R273" s="241"/>
      <c r="S273" s="241"/>
      <c r="T273" s="241"/>
      <c r="U273" s="241"/>
      <c r="V273" s="241"/>
      <c r="W273" s="241"/>
      <c r="X273" s="241"/>
      <c r="Y273" s="241"/>
      <c r="Z273" s="241"/>
    </row>
    <row r="274" ht="6.75" customHeight="1">
      <c r="A274" s="251"/>
      <c r="B274" s="252"/>
      <c r="C274" s="252"/>
      <c r="D274" s="253"/>
      <c r="E274" s="241"/>
      <c r="F274" s="241"/>
      <c r="G274" s="241"/>
      <c r="H274" s="241"/>
      <c r="I274" s="241"/>
      <c r="J274" s="241"/>
      <c r="K274" s="241"/>
      <c r="L274" s="241"/>
      <c r="M274" s="241"/>
      <c r="N274" s="241"/>
      <c r="O274" s="241"/>
      <c r="P274" s="241"/>
      <c r="Q274" s="241"/>
      <c r="R274" s="241"/>
      <c r="S274" s="241"/>
      <c r="T274" s="241"/>
      <c r="U274" s="241"/>
      <c r="V274" s="241"/>
      <c r="W274" s="241"/>
      <c r="X274" s="241"/>
      <c r="Y274" s="241"/>
      <c r="Z274" s="241"/>
    </row>
    <row r="275" ht="36.0" customHeight="1">
      <c r="A275" s="247" t="s">
        <v>92</v>
      </c>
      <c r="B275" s="239"/>
      <c r="C275" s="239"/>
      <c r="D275" s="240"/>
      <c r="E275" s="241"/>
      <c r="F275" s="241"/>
      <c r="G275" s="241"/>
      <c r="H275" s="241"/>
      <c r="I275" s="241"/>
      <c r="J275" s="241"/>
      <c r="K275" s="241"/>
      <c r="L275" s="241"/>
      <c r="M275" s="241"/>
      <c r="N275" s="241"/>
      <c r="O275" s="241"/>
      <c r="P275" s="241"/>
      <c r="Q275" s="241"/>
      <c r="R275" s="241"/>
      <c r="S275" s="241"/>
      <c r="T275" s="241"/>
      <c r="U275" s="241"/>
      <c r="V275" s="241"/>
      <c r="W275" s="241"/>
      <c r="X275" s="241"/>
      <c r="Y275" s="241"/>
      <c r="Z275" s="241"/>
    </row>
    <row r="276" ht="6.75" customHeight="1">
      <c r="A276" s="248"/>
      <c r="B276" s="248"/>
      <c r="C276" s="248"/>
      <c r="D276" s="249"/>
      <c r="E276" s="241"/>
      <c r="F276" s="241"/>
      <c r="G276" s="241"/>
      <c r="H276" s="241"/>
      <c r="I276" s="241"/>
      <c r="J276" s="241"/>
      <c r="K276" s="241"/>
      <c r="L276" s="241"/>
      <c r="M276" s="241"/>
      <c r="N276" s="241"/>
      <c r="O276" s="241"/>
      <c r="P276" s="241"/>
      <c r="Q276" s="241"/>
      <c r="R276" s="241"/>
      <c r="S276" s="241"/>
      <c r="T276" s="241"/>
      <c r="U276" s="241"/>
      <c r="V276" s="241"/>
      <c r="W276" s="241"/>
      <c r="X276" s="241"/>
      <c r="Y276" s="241"/>
      <c r="Z276" s="241"/>
    </row>
    <row r="277" ht="48.0" customHeight="1">
      <c r="A277" s="247" t="s">
        <v>93</v>
      </c>
      <c r="B277" s="239"/>
      <c r="C277" s="239"/>
      <c r="D277" s="240"/>
      <c r="E277" s="241"/>
      <c r="F277" s="241"/>
      <c r="G277" s="241"/>
      <c r="H277" s="241"/>
      <c r="I277" s="241"/>
      <c r="J277" s="241"/>
      <c r="K277" s="241"/>
      <c r="L277" s="241"/>
      <c r="M277" s="241"/>
      <c r="N277" s="241"/>
      <c r="O277" s="241"/>
      <c r="P277" s="241"/>
      <c r="Q277" s="241"/>
      <c r="R277" s="241"/>
      <c r="S277" s="241"/>
      <c r="T277" s="241"/>
      <c r="U277" s="241"/>
      <c r="V277" s="241"/>
      <c r="W277" s="241"/>
      <c r="X277" s="241"/>
      <c r="Y277" s="241"/>
      <c r="Z277" s="241"/>
    </row>
    <row r="278" ht="6.75" customHeight="1">
      <c r="A278" s="248"/>
      <c r="B278" s="248"/>
      <c r="C278" s="248"/>
      <c r="D278" s="249"/>
      <c r="E278" s="241"/>
      <c r="F278" s="241"/>
      <c r="G278" s="241"/>
      <c r="H278" s="241"/>
      <c r="I278" s="241"/>
      <c r="J278" s="241"/>
      <c r="K278" s="241"/>
      <c r="L278" s="241"/>
      <c r="M278" s="241"/>
      <c r="N278" s="241"/>
      <c r="O278" s="241"/>
      <c r="P278" s="241"/>
      <c r="Q278" s="241"/>
      <c r="R278" s="241"/>
      <c r="S278" s="241"/>
      <c r="T278" s="241"/>
      <c r="U278" s="241"/>
      <c r="V278" s="241"/>
      <c r="W278" s="241"/>
      <c r="X278" s="241"/>
      <c r="Y278" s="241"/>
      <c r="Z278" s="241"/>
    </row>
    <row r="279" ht="48.0" customHeight="1">
      <c r="A279" s="247" t="s">
        <v>94</v>
      </c>
      <c r="B279" s="239"/>
      <c r="C279" s="239"/>
      <c r="D279" s="240"/>
      <c r="E279" s="241"/>
      <c r="F279" s="241"/>
      <c r="G279" s="241"/>
      <c r="H279" s="241"/>
      <c r="I279" s="241"/>
      <c r="J279" s="241"/>
      <c r="K279" s="241"/>
      <c r="L279" s="241"/>
      <c r="M279" s="241"/>
      <c r="N279" s="241"/>
      <c r="O279" s="241"/>
      <c r="P279" s="241"/>
      <c r="Q279" s="241"/>
      <c r="R279" s="241"/>
      <c r="S279" s="241"/>
      <c r="T279" s="241"/>
      <c r="U279" s="241"/>
      <c r="V279" s="241"/>
      <c r="W279" s="241"/>
      <c r="X279" s="241"/>
      <c r="Y279" s="241"/>
      <c r="Z279" s="241"/>
    </row>
    <row r="280" ht="6.75" customHeight="1">
      <c r="A280" s="248"/>
      <c r="B280" s="248"/>
      <c r="C280" s="248"/>
      <c r="D280" s="249"/>
      <c r="E280" s="241"/>
      <c r="F280" s="241"/>
      <c r="G280" s="241"/>
      <c r="H280" s="241"/>
      <c r="I280" s="241"/>
      <c r="J280" s="241"/>
      <c r="K280" s="241"/>
      <c r="L280" s="241"/>
      <c r="M280" s="241"/>
      <c r="N280" s="241"/>
      <c r="O280" s="241"/>
      <c r="P280" s="241"/>
      <c r="Q280" s="241"/>
      <c r="R280" s="241"/>
      <c r="S280" s="241"/>
      <c r="T280" s="241"/>
      <c r="U280" s="241"/>
      <c r="V280" s="241"/>
      <c r="W280" s="241"/>
      <c r="X280" s="241"/>
      <c r="Y280" s="241"/>
      <c r="Z280" s="241"/>
    </row>
    <row r="281" ht="36.0" customHeight="1">
      <c r="A281" s="247" t="s">
        <v>95</v>
      </c>
      <c r="B281" s="239"/>
      <c r="C281" s="239"/>
      <c r="D281" s="240"/>
      <c r="E281" s="241"/>
      <c r="F281" s="241"/>
      <c r="G281" s="241"/>
      <c r="H281" s="241"/>
      <c r="I281" s="241"/>
      <c r="J281" s="241"/>
      <c r="K281" s="241"/>
      <c r="L281" s="241"/>
      <c r="M281" s="241"/>
      <c r="N281" s="241"/>
      <c r="O281" s="241"/>
      <c r="P281" s="241"/>
      <c r="Q281" s="241"/>
      <c r="R281" s="241"/>
      <c r="S281" s="241"/>
      <c r="T281" s="241"/>
      <c r="U281" s="241"/>
      <c r="V281" s="241"/>
      <c r="W281" s="241"/>
      <c r="X281" s="241"/>
      <c r="Y281" s="241"/>
      <c r="Z281" s="241"/>
    </row>
    <row r="282" ht="6.75" customHeight="1">
      <c r="A282" s="248"/>
      <c r="B282" s="248"/>
      <c r="C282" s="248"/>
      <c r="D282" s="249"/>
      <c r="E282" s="241"/>
      <c r="F282" s="241"/>
      <c r="G282" s="241"/>
      <c r="H282" s="241"/>
      <c r="I282" s="241"/>
      <c r="J282" s="241"/>
      <c r="K282" s="241"/>
      <c r="L282" s="241"/>
      <c r="M282" s="241"/>
      <c r="N282" s="241"/>
      <c r="O282" s="241"/>
      <c r="P282" s="241"/>
      <c r="Q282" s="241"/>
      <c r="R282" s="241"/>
      <c r="S282" s="241"/>
      <c r="T282" s="241"/>
      <c r="U282" s="241"/>
      <c r="V282" s="241"/>
      <c r="W282" s="241"/>
      <c r="X282" s="241"/>
      <c r="Y282" s="241"/>
      <c r="Z282" s="241"/>
    </row>
    <row r="283" ht="15.0" customHeight="1">
      <c r="A283" s="266" t="s">
        <v>96</v>
      </c>
      <c r="B283" s="259"/>
      <c r="C283" s="259"/>
      <c r="D283" s="268"/>
      <c r="E283" s="241"/>
      <c r="F283" s="241"/>
      <c r="G283" s="241"/>
      <c r="H283" s="241"/>
      <c r="I283" s="241"/>
      <c r="J283" s="241"/>
      <c r="K283" s="241"/>
      <c r="L283" s="241"/>
      <c r="M283" s="241"/>
      <c r="N283" s="241"/>
      <c r="O283" s="241"/>
      <c r="P283" s="241"/>
      <c r="Q283" s="241"/>
      <c r="R283" s="241"/>
      <c r="S283" s="241"/>
      <c r="T283" s="241"/>
      <c r="U283" s="241"/>
      <c r="V283" s="241"/>
      <c r="W283" s="241"/>
      <c r="X283" s="241"/>
      <c r="Y283" s="241"/>
      <c r="Z283" s="241"/>
    </row>
    <row r="284" ht="6.75" customHeight="1">
      <c r="A284" s="255"/>
      <c r="B284" s="256"/>
      <c r="C284" s="256"/>
      <c r="D284" s="257"/>
      <c r="E284" s="241"/>
      <c r="F284" s="241"/>
      <c r="G284" s="241"/>
      <c r="H284" s="241"/>
      <c r="I284" s="241"/>
      <c r="J284" s="241"/>
      <c r="K284" s="241"/>
      <c r="L284" s="241"/>
      <c r="M284" s="241"/>
      <c r="N284" s="241"/>
      <c r="O284" s="241"/>
      <c r="P284" s="241"/>
      <c r="Q284" s="241"/>
      <c r="R284" s="241"/>
      <c r="S284" s="241"/>
      <c r="T284" s="241"/>
      <c r="U284" s="241"/>
      <c r="V284" s="241"/>
      <c r="W284" s="241"/>
      <c r="X284" s="241"/>
      <c r="Y284" s="241"/>
      <c r="Z284" s="241"/>
    </row>
    <row r="285" ht="10.5" customHeight="1">
      <c r="A285" s="258" t="s">
        <v>133</v>
      </c>
      <c r="B285" s="259"/>
      <c r="C285" s="260" t="s">
        <v>98</v>
      </c>
      <c r="D285" s="261">
        <f>'Proposed Rates'!F14</f>
        <v>8.38</v>
      </c>
      <c r="E285" s="241"/>
      <c r="F285" s="241"/>
      <c r="G285" s="241"/>
      <c r="H285" s="241"/>
      <c r="I285" s="241"/>
      <c r="J285" s="241"/>
      <c r="K285" s="241"/>
      <c r="L285" s="241"/>
      <c r="M285" s="241"/>
      <c r="N285" s="241"/>
      <c r="O285" s="241"/>
      <c r="P285" s="241"/>
      <c r="Q285" s="241"/>
      <c r="R285" s="241"/>
      <c r="S285" s="241"/>
      <c r="T285" s="241"/>
      <c r="U285" s="241"/>
      <c r="V285" s="241"/>
      <c r="W285" s="241"/>
      <c r="X285" s="241"/>
      <c r="Y285" s="241"/>
      <c r="Z285" s="241"/>
    </row>
    <row r="286" ht="10.5" customHeight="1">
      <c r="A286" s="258" t="s">
        <v>116</v>
      </c>
      <c r="B286" s="259"/>
      <c r="C286" s="260" t="s">
        <v>123</v>
      </c>
      <c r="D286" s="262">
        <f>'Proposed Rates'!F27</f>
        <v>39.2753</v>
      </c>
      <c r="E286" s="241"/>
      <c r="F286" s="241"/>
      <c r="G286" s="241"/>
      <c r="H286" s="241"/>
      <c r="I286" s="241"/>
      <c r="J286" s="241"/>
      <c r="K286" s="241"/>
      <c r="L286" s="241"/>
      <c r="M286" s="241"/>
      <c r="N286" s="241"/>
      <c r="O286" s="241"/>
      <c r="P286" s="241"/>
      <c r="Q286" s="241"/>
      <c r="R286" s="241"/>
      <c r="S286" s="241"/>
      <c r="T286" s="241"/>
      <c r="U286" s="241"/>
      <c r="V286" s="241"/>
      <c r="W286" s="241"/>
      <c r="X286" s="241"/>
      <c r="Y286" s="241"/>
      <c r="Z286" s="241"/>
    </row>
    <row r="287" ht="10.5" customHeight="1">
      <c r="A287" s="258" t="s">
        <v>102</v>
      </c>
      <c r="B287" s="259"/>
      <c r="C287" s="260" t="s">
        <v>123</v>
      </c>
      <c r="D287" s="264">
        <f>'Proposed Rates'!F266</f>
        <v>0.00435</v>
      </c>
      <c r="E287" s="241"/>
      <c r="F287" s="241"/>
      <c r="G287" s="241"/>
      <c r="H287" s="241"/>
      <c r="I287" s="241"/>
      <c r="J287" s="241"/>
      <c r="K287" s="241"/>
      <c r="L287" s="241"/>
      <c r="M287" s="241"/>
      <c r="N287" s="241"/>
      <c r="O287" s="241"/>
      <c r="P287" s="241"/>
      <c r="Q287" s="241"/>
      <c r="R287" s="241"/>
      <c r="S287" s="241"/>
      <c r="T287" s="241"/>
      <c r="U287" s="241"/>
      <c r="V287" s="241"/>
      <c r="W287" s="241"/>
      <c r="X287" s="241"/>
      <c r="Y287" s="241"/>
      <c r="Z287" s="241"/>
    </row>
    <row r="288" ht="10.5" customHeight="1">
      <c r="A288" s="258" t="s">
        <v>104</v>
      </c>
      <c r="B288" s="259"/>
      <c r="C288" s="260" t="s">
        <v>123</v>
      </c>
      <c r="D288" s="262">
        <f>'Proposed Rates'!F43</f>
        <v>-0.111</v>
      </c>
      <c r="E288" s="241"/>
      <c r="F288" s="241"/>
      <c r="G288" s="241"/>
      <c r="H288" s="241"/>
      <c r="I288" s="241"/>
      <c r="J288" s="241"/>
      <c r="K288" s="241"/>
      <c r="L288" s="241"/>
      <c r="M288" s="241"/>
      <c r="N288" s="241"/>
      <c r="O288" s="241"/>
      <c r="P288" s="241"/>
      <c r="Q288" s="241"/>
      <c r="R288" s="241"/>
      <c r="S288" s="241"/>
      <c r="T288" s="241"/>
      <c r="U288" s="241"/>
      <c r="V288" s="241"/>
      <c r="W288" s="241"/>
      <c r="X288" s="241"/>
      <c r="Y288" s="241"/>
      <c r="Z288" s="241"/>
    </row>
    <row r="289" ht="10.5" customHeight="1">
      <c r="A289" s="258" t="s">
        <v>100</v>
      </c>
      <c r="B289" s="259"/>
      <c r="C289" s="260" t="s">
        <v>123</v>
      </c>
      <c r="D289" s="262">
        <f>'Proposed Rates'!F70</f>
        <v>-0.9569</v>
      </c>
      <c r="E289" s="241"/>
      <c r="F289" s="241"/>
      <c r="G289" s="241"/>
      <c r="H289" s="241"/>
      <c r="I289" s="241"/>
      <c r="J289" s="241"/>
      <c r="K289" s="241"/>
      <c r="L289" s="241"/>
      <c r="M289" s="241"/>
      <c r="N289" s="241"/>
      <c r="O289" s="241"/>
      <c r="P289" s="241"/>
      <c r="Q289" s="241"/>
      <c r="R289" s="241"/>
      <c r="S289" s="241"/>
      <c r="T289" s="241"/>
      <c r="U289" s="241"/>
      <c r="V289" s="241"/>
      <c r="W289" s="241"/>
      <c r="X289" s="241"/>
      <c r="Y289" s="241"/>
      <c r="Z289" s="241"/>
    </row>
    <row r="290" ht="10.5" customHeight="1">
      <c r="A290" s="258" t="s">
        <v>105</v>
      </c>
      <c r="B290" s="259"/>
      <c r="C290" s="260" t="s">
        <v>103</v>
      </c>
      <c r="D290" s="262">
        <f>'Proposed Rates'!F148</f>
        <v>0</v>
      </c>
      <c r="E290" s="241"/>
      <c r="F290" s="241"/>
      <c r="G290" s="241"/>
      <c r="H290" s="241"/>
      <c r="I290" s="241"/>
      <c r="J290" s="241"/>
      <c r="K290" s="241"/>
      <c r="L290" s="241"/>
      <c r="M290" s="241"/>
      <c r="N290" s="241"/>
      <c r="O290" s="241"/>
      <c r="P290" s="241"/>
      <c r="Q290" s="241"/>
      <c r="R290" s="241"/>
      <c r="S290" s="241"/>
      <c r="T290" s="241"/>
      <c r="U290" s="241"/>
      <c r="V290" s="241"/>
      <c r="W290" s="241"/>
      <c r="X290" s="241"/>
      <c r="Y290" s="241"/>
      <c r="Z290" s="241"/>
    </row>
    <row r="291" ht="10.5" customHeight="1">
      <c r="A291" s="258" t="s">
        <v>106</v>
      </c>
      <c r="B291" s="259"/>
      <c r="C291" s="260" t="s">
        <v>123</v>
      </c>
      <c r="D291" s="262">
        <f>'Proposed Rates'!F189</f>
        <v>0.8755</v>
      </c>
      <c r="E291" s="241"/>
      <c r="F291" s="241"/>
      <c r="G291" s="241"/>
      <c r="H291" s="241"/>
      <c r="I291" s="241"/>
      <c r="J291" s="241"/>
      <c r="K291" s="241"/>
      <c r="L291" s="241"/>
      <c r="M291" s="241"/>
      <c r="N291" s="241"/>
      <c r="O291" s="241"/>
      <c r="P291" s="241"/>
      <c r="Q291" s="241"/>
      <c r="R291" s="241"/>
      <c r="S291" s="241"/>
      <c r="T291" s="241"/>
      <c r="U291" s="241"/>
      <c r="V291" s="241"/>
      <c r="W291" s="241"/>
      <c r="X291" s="241"/>
      <c r="Y291" s="241"/>
      <c r="Z291" s="241"/>
    </row>
    <row r="292" ht="10.5" customHeight="1">
      <c r="A292" s="286" t="s">
        <v>107</v>
      </c>
      <c r="B292" s="259"/>
      <c r="C292" s="287" t="s">
        <v>123</v>
      </c>
      <c r="D292" s="288">
        <f>'Proposed Rates'!F202</f>
        <v>0.4884</v>
      </c>
      <c r="E292" s="241"/>
      <c r="F292" s="241"/>
      <c r="G292" s="241"/>
      <c r="H292" s="241"/>
      <c r="I292" s="241"/>
      <c r="J292" s="241"/>
      <c r="K292" s="241"/>
      <c r="L292" s="241"/>
      <c r="M292" s="241"/>
      <c r="N292" s="241"/>
      <c r="O292" s="241"/>
      <c r="P292" s="241"/>
      <c r="Q292" s="241"/>
      <c r="R292" s="241"/>
      <c r="S292" s="241"/>
      <c r="T292" s="241"/>
      <c r="U292" s="241"/>
      <c r="V292" s="241"/>
      <c r="W292" s="241"/>
      <c r="X292" s="241"/>
      <c r="Y292" s="241"/>
      <c r="Z292" s="241"/>
    </row>
    <row r="293" ht="5.25" customHeight="1">
      <c r="A293" s="286"/>
      <c r="B293" s="259"/>
      <c r="C293" s="287"/>
      <c r="D293" s="289"/>
      <c r="E293" s="241"/>
      <c r="F293" s="241"/>
      <c r="G293" s="241"/>
      <c r="H293" s="241"/>
      <c r="I293" s="241"/>
      <c r="J293" s="241"/>
      <c r="K293" s="241"/>
      <c r="L293" s="241"/>
      <c r="M293" s="241"/>
      <c r="N293" s="241"/>
      <c r="O293" s="241"/>
      <c r="P293" s="241"/>
      <c r="Q293" s="241"/>
      <c r="R293" s="241"/>
      <c r="S293" s="241"/>
      <c r="T293" s="241"/>
      <c r="U293" s="241"/>
      <c r="V293" s="241"/>
      <c r="W293" s="241"/>
      <c r="X293" s="241"/>
      <c r="Y293" s="241"/>
      <c r="Z293" s="241"/>
    </row>
    <row r="294" ht="15.0" customHeight="1">
      <c r="A294" s="266" t="s">
        <v>108</v>
      </c>
      <c r="B294" s="259"/>
      <c r="C294" s="260"/>
      <c r="D294" s="265"/>
      <c r="E294" s="241"/>
      <c r="F294" s="241"/>
      <c r="G294" s="241"/>
      <c r="H294" s="241"/>
      <c r="I294" s="241"/>
      <c r="J294" s="241"/>
      <c r="K294" s="241"/>
      <c r="L294" s="241"/>
      <c r="M294" s="241"/>
      <c r="N294" s="241"/>
      <c r="O294" s="241"/>
      <c r="P294" s="241"/>
      <c r="Q294" s="241"/>
      <c r="R294" s="241"/>
      <c r="S294" s="241"/>
      <c r="T294" s="241"/>
      <c r="U294" s="241"/>
      <c r="V294" s="241"/>
      <c r="W294" s="241"/>
      <c r="X294" s="241"/>
      <c r="Y294" s="241"/>
      <c r="Z294" s="241"/>
    </row>
    <row r="295" ht="6.75" customHeight="1">
      <c r="A295" s="255"/>
      <c r="B295" s="260"/>
      <c r="C295" s="260"/>
      <c r="D295" s="265"/>
      <c r="E295" s="241"/>
      <c r="F295" s="241"/>
      <c r="G295" s="241"/>
      <c r="H295" s="241"/>
      <c r="I295" s="241"/>
      <c r="J295" s="241"/>
      <c r="K295" s="241"/>
      <c r="L295" s="241"/>
      <c r="M295" s="241"/>
      <c r="N295" s="241"/>
      <c r="O295" s="241"/>
      <c r="P295" s="241"/>
      <c r="Q295" s="241"/>
      <c r="R295" s="241"/>
      <c r="S295" s="241"/>
      <c r="T295" s="241"/>
      <c r="U295" s="241"/>
      <c r="V295" s="241"/>
      <c r="W295" s="241"/>
      <c r="X295" s="241"/>
      <c r="Y295" s="241"/>
      <c r="Z295" s="241"/>
    </row>
    <row r="296" ht="10.5" customHeight="1">
      <c r="A296" s="258" t="s">
        <v>109</v>
      </c>
      <c r="B296" s="259"/>
      <c r="C296" s="260" t="s">
        <v>103</v>
      </c>
      <c r="D296" s="262">
        <f>$D$34</f>
        <v>0.0041</v>
      </c>
      <c r="E296" s="241"/>
      <c r="F296" s="241"/>
      <c r="G296" s="241"/>
      <c r="H296" s="241"/>
      <c r="I296" s="241"/>
      <c r="J296" s="241"/>
      <c r="K296" s="241"/>
      <c r="L296" s="241"/>
      <c r="M296" s="241"/>
      <c r="N296" s="241"/>
      <c r="O296" s="241"/>
      <c r="P296" s="241"/>
      <c r="Q296" s="241"/>
      <c r="R296" s="241"/>
      <c r="S296" s="241"/>
      <c r="T296" s="241"/>
      <c r="U296" s="241"/>
      <c r="V296" s="241"/>
      <c r="W296" s="241"/>
      <c r="X296" s="241"/>
      <c r="Y296" s="241"/>
      <c r="Z296" s="241"/>
    </row>
    <row r="297" ht="10.5" customHeight="1">
      <c r="A297" s="258" t="s">
        <v>110</v>
      </c>
      <c r="B297" s="259"/>
      <c r="C297" s="260" t="s">
        <v>103</v>
      </c>
      <c r="D297" s="262">
        <f>'Proposed Rates'!F215-'2026'!D296</f>
        <v>0.0004</v>
      </c>
      <c r="E297" s="241"/>
      <c r="F297" s="241"/>
      <c r="G297" s="241"/>
      <c r="H297" s="241"/>
      <c r="I297" s="241"/>
      <c r="J297" s="241"/>
      <c r="K297" s="241"/>
      <c r="L297" s="241"/>
      <c r="M297" s="241"/>
      <c r="N297" s="241"/>
      <c r="O297" s="241"/>
      <c r="P297" s="241"/>
      <c r="Q297" s="241"/>
      <c r="R297" s="241"/>
      <c r="S297" s="241"/>
      <c r="T297" s="241"/>
      <c r="U297" s="241"/>
      <c r="V297" s="241"/>
      <c r="W297" s="241"/>
      <c r="X297" s="241"/>
      <c r="Y297" s="241"/>
      <c r="Z297" s="241"/>
    </row>
    <row r="298" ht="10.5" customHeight="1">
      <c r="A298" s="258" t="s">
        <v>111</v>
      </c>
      <c r="B298" s="259"/>
      <c r="C298" s="260" t="s">
        <v>103</v>
      </c>
      <c r="D298" s="262">
        <f>'Proposed Rates'!F228</f>
        <v>0.0015</v>
      </c>
      <c r="E298" s="241"/>
      <c r="F298" s="241"/>
      <c r="G298" s="241"/>
      <c r="H298" s="241"/>
      <c r="I298" s="241"/>
      <c r="J298" s="241"/>
      <c r="K298" s="241"/>
      <c r="L298" s="241"/>
      <c r="M298" s="241"/>
      <c r="N298" s="241"/>
      <c r="O298" s="241"/>
      <c r="P298" s="241"/>
      <c r="Q298" s="241"/>
      <c r="R298" s="241"/>
      <c r="S298" s="241"/>
      <c r="T298" s="241"/>
      <c r="U298" s="241"/>
      <c r="V298" s="241"/>
      <c r="W298" s="241"/>
      <c r="X298" s="241"/>
      <c r="Y298" s="241"/>
      <c r="Z298" s="241"/>
    </row>
    <row r="299" ht="10.5" customHeight="1">
      <c r="A299" s="258" t="s">
        <v>112</v>
      </c>
      <c r="B299" s="259"/>
      <c r="C299" s="260" t="s">
        <v>98</v>
      </c>
      <c r="D299" s="263">
        <f>'Proposed Rates'!F242</f>
        <v>1.51</v>
      </c>
      <c r="E299" s="241"/>
      <c r="F299" s="241"/>
      <c r="G299" s="241"/>
      <c r="H299" s="241"/>
      <c r="I299" s="241"/>
      <c r="J299" s="241"/>
      <c r="K299" s="241"/>
      <c r="L299" s="241"/>
      <c r="M299" s="241"/>
      <c r="N299" s="241"/>
      <c r="O299" s="241"/>
      <c r="P299" s="241"/>
      <c r="Q299" s="241"/>
      <c r="R299" s="241"/>
      <c r="S299" s="241"/>
      <c r="T299" s="241"/>
      <c r="U299" s="241"/>
      <c r="V299" s="241"/>
      <c r="W299" s="241"/>
      <c r="X299" s="241"/>
      <c r="Y299" s="241"/>
      <c r="Z299" s="241"/>
    </row>
    <row r="300" ht="6.0" customHeight="1">
      <c r="A300" s="258"/>
      <c r="B300" s="259"/>
      <c r="C300" s="260"/>
      <c r="D300" s="263"/>
      <c r="E300" s="241"/>
      <c r="F300" s="241"/>
      <c r="G300" s="241"/>
      <c r="H300" s="241"/>
      <c r="I300" s="241"/>
      <c r="J300" s="241"/>
      <c r="K300" s="241"/>
      <c r="L300" s="241"/>
      <c r="M300" s="241"/>
      <c r="N300" s="241"/>
      <c r="O300" s="241"/>
      <c r="P300" s="241"/>
      <c r="Q300" s="241"/>
      <c r="R300" s="241"/>
      <c r="S300" s="241"/>
      <c r="T300" s="241"/>
      <c r="U300" s="241"/>
      <c r="V300" s="241"/>
      <c r="W300" s="241"/>
      <c r="X300" s="241"/>
      <c r="Y300" s="241"/>
      <c r="Z300" s="241"/>
    </row>
    <row r="301" ht="23.25" customHeight="1">
      <c r="A301" s="238" t="str">
        <f>$A$39</f>
        <v>Hydro Ottawa Limited</v>
      </c>
      <c r="B301" s="239"/>
      <c r="C301" s="239"/>
      <c r="D301" s="240"/>
      <c r="E301" s="241"/>
      <c r="F301" s="241"/>
      <c r="G301" s="241"/>
      <c r="H301" s="241"/>
      <c r="I301" s="241"/>
      <c r="J301" s="241"/>
      <c r="K301" s="241"/>
      <c r="L301" s="241"/>
      <c r="M301" s="241"/>
      <c r="N301" s="241"/>
      <c r="O301" s="241"/>
      <c r="P301" s="241"/>
      <c r="Q301" s="241"/>
      <c r="R301" s="241"/>
      <c r="S301" s="241"/>
      <c r="T301" s="241"/>
      <c r="U301" s="241"/>
      <c r="V301" s="241"/>
      <c r="W301" s="241"/>
      <c r="X301" s="241"/>
      <c r="Y301" s="241"/>
      <c r="Z301" s="241"/>
    </row>
    <row r="302" ht="18.0" customHeight="1">
      <c r="A302" s="242" t="str">
        <f>$A$40</f>
        <v>PROPOSED - TARIFF OF RATES AND CHARGES</v>
      </c>
      <c r="B302" s="239"/>
      <c r="C302" s="239"/>
      <c r="D302" s="240"/>
      <c r="E302" s="241"/>
      <c r="F302" s="241"/>
      <c r="G302" s="241"/>
      <c r="H302" s="241"/>
      <c r="I302" s="241"/>
      <c r="J302" s="241"/>
      <c r="K302" s="241"/>
      <c r="L302" s="241"/>
      <c r="M302" s="241"/>
      <c r="N302" s="241"/>
      <c r="O302" s="241"/>
      <c r="P302" s="241"/>
      <c r="Q302" s="241"/>
      <c r="R302" s="241"/>
      <c r="S302" s="241"/>
      <c r="T302" s="241"/>
      <c r="U302" s="241"/>
      <c r="V302" s="241"/>
      <c r="W302" s="241"/>
      <c r="X302" s="241"/>
      <c r="Y302" s="241"/>
      <c r="Z302" s="241"/>
    </row>
    <row r="303" ht="15.75" customHeight="1">
      <c r="A303" s="243" t="str">
        <f>$A$41</f>
        <v>Effective and Implementation Date January 1, 2026</v>
      </c>
      <c r="B303" s="239"/>
      <c r="C303" s="239"/>
      <c r="D303" s="240"/>
      <c r="E303" s="241"/>
      <c r="F303" s="241"/>
      <c r="G303" s="241"/>
      <c r="H303" s="241"/>
      <c r="I303" s="241"/>
      <c r="J303" s="241"/>
      <c r="K303" s="241"/>
      <c r="L303" s="241"/>
      <c r="M303" s="241"/>
      <c r="N303" s="241"/>
      <c r="O303" s="241"/>
      <c r="P303" s="241"/>
      <c r="Q303" s="241"/>
      <c r="R303" s="241"/>
      <c r="S303" s="241"/>
      <c r="T303" s="241"/>
      <c r="U303" s="241"/>
      <c r="V303" s="241"/>
      <c r="W303" s="241"/>
      <c r="X303" s="241"/>
      <c r="Y303" s="241"/>
      <c r="Z303" s="241"/>
    </row>
    <row r="304" ht="11.25" customHeight="1">
      <c r="A304" s="244" t="str">
        <f>$A$42</f>
        <v>This schedule supersedes and replaces all previously</v>
      </c>
      <c r="B304" s="239"/>
      <c r="C304" s="239"/>
      <c r="D304" s="240"/>
      <c r="E304" s="241"/>
      <c r="F304" s="241"/>
      <c r="G304" s="241"/>
      <c r="H304" s="241"/>
      <c r="I304" s="241"/>
      <c r="J304" s="241"/>
      <c r="K304" s="241"/>
      <c r="L304" s="241"/>
      <c r="M304" s="241"/>
      <c r="N304" s="241"/>
      <c r="O304" s="241"/>
      <c r="P304" s="241"/>
      <c r="Q304" s="241"/>
      <c r="R304" s="241"/>
      <c r="S304" s="241"/>
      <c r="T304" s="241"/>
      <c r="U304" s="241"/>
      <c r="V304" s="241"/>
      <c r="W304" s="241"/>
      <c r="X304" s="241"/>
      <c r="Y304" s="241"/>
      <c r="Z304" s="241"/>
    </row>
    <row r="305" ht="11.25" customHeight="1">
      <c r="A305" s="244" t="str">
        <f>$A$43</f>
        <v>approved schedules of Rates, Charges and Loss Factors</v>
      </c>
      <c r="B305" s="239"/>
      <c r="C305" s="239"/>
      <c r="D305" s="240"/>
      <c r="E305" s="241"/>
      <c r="F305" s="241"/>
      <c r="G305" s="241"/>
      <c r="H305" s="241"/>
      <c r="I305" s="241"/>
      <c r="J305" s="241"/>
      <c r="K305" s="241"/>
      <c r="L305" s="241"/>
      <c r="M305" s="241"/>
      <c r="N305" s="241"/>
      <c r="O305" s="241"/>
      <c r="P305" s="241"/>
      <c r="Q305" s="241"/>
      <c r="R305" s="241"/>
      <c r="S305" s="241"/>
      <c r="T305" s="241"/>
      <c r="U305" s="241"/>
      <c r="V305" s="241"/>
      <c r="W305" s="241"/>
      <c r="X305" s="241"/>
      <c r="Y305" s="241"/>
      <c r="Z305" s="241"/>
    </row>
    <row r="306" ht="11.25" customHeight="1">
      <c r="A306" s="245" t="str">
        <f>$A$44</f>
        <v>EB-2024-0115</v>
      </c>
      <c r="B306" s="239"/>
      <c r="C306" s="239"/>
      <c r="D306" s="240"/>
      <c r="E306" s="241"/>
      <c r="F306" s="241"/>
      <c r="G306" s="241"/>
      <c r="H306" s="241"/>
      <c r="I306" s="241"/>
      <c r="J306" s="241"/>
      <c r="K306" s="241"/>
      <c r="L306" s="241"/>
      <c r="M306" s="241"/>
      <c r="N306" s="241"/>
      <c r="O306" s="241"/>
      <c r="P306" s="241"/>
      <c r="Q306" s="241"/>
      <c r="R306" s="241"/>
      <c r="S306" s="241"/>
      <c r="T306" s="241"/>
      <c r="U306" s="241"/>
      <c r="V306" s="241"/>
      <c r="W306" s="241"/>
      <c r="X306" s="241"/>
      <c r="Y306" s="241"/>
      <c r="Z306" s="241"/>
    </row>
    <row r="307" ht="18.75" customHeight="1">
      <c r="A307" s="246" t="s">
        <v>144</v>
      </c>
      <c r="B307" s="239"/>
      <c r="C307" s="239"/>
      <c r="D307" s="240"/>
      <c r="E307" s="267"/>
      <c r="F307" s="267"/>
      <c r="G307" s="267"/>
      <c r="H307" s="267"/>
      <c r="I307" s="267"/>
      <c r="J307" s="267"/>
      <c r="K307" s="267"/>
      <c r="L307" s="267"/>
      <c r="M307" s="267"/>
      <c r="N307" s="267"/>
      <c r="O307" s="267"/>
      <c r="P307" s="267"/>
      <c r="Q307" s="267"/>
      <c r="R307" s="267"/>
      <c r="S307" s="267"/>
      <c r="T307" s="267"/>
      <c r="U307" s="267"/>
      <c r="V307" s="267"/>
      <c r="W307" s="267"/>
      <c r="X307" s="267"/>
      <c r="Y307" s="267"/>
      <c r="Z307" s="267"/>
    </row>
    <row r="308" ht="60.0" customHeight="1">
      <c r="A308" s="247" t="s">
        <v>145</v>
      </c>
      <c r="B308" s="239"/>
      <c r="C308" s="239"/>
      <c r="D308" s="240"/>
      <c r="E308" s="241"/>
      <c r="F308" s="241"/>
      <c r="G308" s="241"/>
      <c r="H308" s="241"/>
      <c r="I308" s="241"/>
      <c r="J308" s="241"/>
      <c r="K308" s="241"/>
      <c r="L308" s="241"/>
      <c r="M308" s="241"/>
      <c r="N308" s="241"/>
      <c r="O308" s="241"/>
      <c r="P308" s="241"/>
      <c r="Q308" s="241"/>
      <c r="R308" s="241"/>
      <c r="S308" s="241"/>
      <c r="T308" s="241"/>
      <c r="U308" s="241"/>
      <c r="V308" s="241"/>
      <c r="W308" s="241"/>
      <c r="X308" s="241"/>
      <c r="Y308" s="241"/>
      <c r="Z308" s="241"/>
    </row>
    <row r="309" ht="6.75" customHeight="1">
      <c r="A309" s="248"/>
      <c r="B309" s="248"/>
      <c r="C309" s="248"/>
      <c r="D309" s="249"/>
      <c r="E309" s="241"/>
      <c r="F309" s="241"/>
      <c r="G309" s="241"/>
      <c r="H309" s="241"/>
      <c r="I309" s="241"/>
      <c r="J309" s="241"/>
      <c r="K309" s="241"/>
      <c r="L309" s="241"/>
      <c r="M309" s="241"/>
      <c r="N309" s="241"/>
      <c r="O309" s="241"/>
      <c r="P309" s="241"/>
      <c r="Q309" s="241"/>
      <c r="R309" s="241"/>
      <c r="S309" s="241"/>
      <c r="T309" s="241"/>
      <c r="U309" s="241"/>
      <c r="V309" s="241"/>
      <c r="W309" s="241"/>
      <c r="X309" s="241"/>
      <c r="Y309" s="241"/>
      <c r="Z309" s="241"/>
    </row>
    <row r="310" ht="11.25" customHeight="1">
      <c r="A310" s="250" t="s">
        <v>91</v>
      </c>
      <c r="B310" s="239"/>
      <c r="C310" s="239"/>
      <c r="D310" s="240"/>
      <c r="E310" s="241"/>
      <c r="F310" s="241"/>
      <c r="G310" s="241"/>
      <c r="H310" s="241"/>
      <c r="I310" s="241"/>
      <c r="J310" s="241"/>
      <c r="K310" s="241"/>
      <c r="L310" s="241"/>
      <c r="M310" s="241"/>
      <c r="N310" s="241"/>
      <c r="O310" s="241"/>
      <c r="P310" s="241"/>
      <c r="Q310" s="241"/>
      <c r="R310" s="241"/>
      <c r="S310" s="241"/>
      <c r="T310" s="241"/>
      <c r="U310" s="241"/>
      <c r="V310" s="241"/>
      <c r="W310" s="241"/>
      <c r="X310" s="241"/>
      <c r="Y310" s="241"/>
      <c r="Z310" s="241"/>
    </row>
    <row r="311" ht="6.75" customHeight="1">
      <c r="A311" s="251"/>
      <c r="B311" s="252"/>
      <c r="C311" s="252"/>
      <c r="D311" s="253"/>
      <c r="E311" s="241"/>
      <c r="F311" s="241"/>
      <c r="G311" s="241"/>
      <c r="H311" s="241"/>
      <c r="I311" s="241"/>
      <c r="J311" s="241"/>
      <c r="K311" s="241"/>
      <c r="L311" s="241"/>
      <c r="M311" s="241"/>
      <c r="N311" s="241"/>
      <c r="O311" s="241"/>
      <c r="P311" s="241"/>
      <c r="Q311" s="241"/>
      <c r="R311" s="241"/>
      <c r="S311" s="241"/>
      <c r="T311" s="241"/>
      <c r="U311" s="241"/>
      <c r="V311" s="241"/>
      <c r="W311" s="241"/>
      <c r="X311" s="241"/>
      <c r="Y311" s="241"/>
      <c r="Z311" s="241"/>
    </row>
    <row r="312" ht="36.0" customHeight="1">
      <c r="A312" s="247" t="s">
        <v>92</v>
      </c>
      <c r="B312" s="239"/>
      <c r="C312" s="239"/>
      <c r="D312" s="240"/>
      <c r="E312" s="241"/>
      <c r="F312" s="241"/>
      <c r="G312" s="241"/>
      <c r="H312" s="241"/>
      <c r="I312" s="241"/>
      <c r="J312" s="241"/>
      <c r="K312" s="241"/>
      <c r="L312" s="241"/>
      <c r="M312" s="241"/>
      <c r="N312" s="241"/>
      <c r="O312" s="241"/>
      <c r="P312" s="241"/>
      <c r="Q312" s="241"/>
      <c r="R312" s="241"/>
      <c r="S312" s="241"/>
      <c r="T312" s="241"/>
      <c r="U312" s="241"/>
      <c r="V312" s="241"/>
      <c r="W312" s="241"/>
      <c r="X312" s="241"/>
      <c r="Y312" s="241"/>
      <c r="Z312" s="241"/>
    </row>
    <row r="313" ht="6.75" customHeight="1">
      <c r="A313" s="248"/>
      <c r="B313" s="248"/>
      <c r="C313" s="248"/>
      <c r="D313" s="249"/>
      <c r="E313" s="241"/>
      <c r="F313" s="241"/>
      <c r="G313" s="241"/>
      <c r="H313" s="241"/>
      <c r="I313" s="241"/>
      <c r="J313" s="241"/>
      <c r="K313" s="241"/>
      <c r="L313" s="241"/>
      <c r="M313" s="241"/>
      <c r="N313" s="241"/>
      <c r="O313" s="241"/>
      <c r="P313" s="241"/>
      <c r="Q313" s="241"/>
      <c r="R313" s="241"/>
      <c r="S313" s="241"/>
      <c r="T313" s="241"/>
      <c r="U313" s="241"/>
      <c r="V313" s="241"/>
      <c r="W313" s="241"/>
      <c r="X313" s="241"/>
      <c r="Y313" s="241"/>
      <c r="Z313" s="241"/>
    </row>
    <row r="314" ht="48.0" customHeight="1">
      <c r="A314" s="247" t="s">
        <v>93</v>
      </c>
      <c r="B314" s="239"/>
      <c r="C314" s="239"/>
      <c r="D314" s="240"/>
      <c r="E314" s="241"/>
      <c r="F314" s="241"/>
      <c r="G314" s="241"/>
      <c r="H314" s="241"/>
      <c r="I314" s="241"/>
      <c r="J314" s="241"/>
      <c r="K314" s="241"/>
      <c r="L314" s="241"/>
      <c r="M314" s="241"/>
      <c r="N314" s="241"/>
      <c r="O314" s="241"/>
      <c r="P314" s="241"/>
      <c r="Q314" s="241"/>
      <c r="R314" s="241"/>
      <c r="S314" s="241"/>
      <c r="T314" s="241"/>
      <c r="U314" s="241"/>
      <c r="V314" s="241"/>
      <c r="W314" s="241"/>
      <c r="X314" s="241"/>
      <c r="Y314" s="241"/>
      <c r="Z314" s="241"/>
    </row>
    <row r="315" ht="6.75" customHeight="1">
      <c r="A315" s="248"/>
      <c r="B315" s="248"/>
      <c r="C315" s="248"/>
      <c r="D315" s="249"/>
      <c r="E315" s="241"/>
      <c r="F315" s="241"/>
      <c r="G315" s="241"/>
      <c r="H315" s="241"/>
      <c r="I315" s="241"/>
      <c r="J315" s="241"/>
      <c r="K315" s="241"/>
      <c r="L315" s="241"/>
      <c r="M315" s="241"/>
      <c r="N315" s="241"/>
      <c r="O315" s="241"/>
      <c r="P315" s="241"/>
      <c r="Q315" s="241"/>
      <c r="R315" s="241"/>
      <c r="S315" s="241"/>
      <c r="T315" s="241"/>
      <c r="U315" s="241"/>
      <c r="V315" s="241"/>
      <c r="W315" s="241"/>
      <c r="X315" s="241"/>
      <c r="Y315" s="241"/>
      <c r="Z315" s="241"/>
    </row>
    <row r="316" ht="48.0" customHeight="1">
      <c r="A316" s="247" t="s">
        <v>94</v>
      </c>
      <c r="B316" s="239"/>
      <c r="C316" s="239"/>
      <c r="D316" s="240"/>
      <c r="E316" s="241"/>
      <c r="F316" s="241"/>
      <c r="G316" s="241"/>
      <c r="H316" s="241"/>
      <c r="I316" s="241"/>
      <c r="J316" s="241"/>
      <c r="K316" s="241"/>
      <c r="L316" s="241"/>
      <c r="M316" s="241"/>
      <c r="N316" s="241"/>
      <c r="O316" s="241"/>
      <c r="P316" s="241"/>
      <c r="Q316" s="241"/>
      <c r="R316" s="241"/>
      <c r="S316" s="241"/>
      <c r="T316" s="241"/>
      <c r="U316" s="241"/>
      <c r="V316" s="241"/>
      <c r="W316" s="241"/>
      <c r="X316" s="241"/>
      <c r="Y316" s="241"/>
      <c r="Z316" s="241"/>
    </row>
    <row r="317" ht="6.75" customHeight="1">
      <c r="A317" s="248"/>
      <c r="B317" s="248"/>
      <c r="C317" s="248"/>
      <c r="D317" s="249"/>
      <c r="E317" s="241"/>
      <c r="F317" s="241"/>
      <c r="G317" s="241"/>
      <c r="H317" s="241"/>
      <c r="I317" s="241"/>
      <c r="J317" s="241"/>
      <c r="K317" s="241"/>
      <c r="L317" s="241"/>
      <c r="M317" s="241"/>
      <c r="N317" s="241"/>
      <c r="O317" s="241"/>
      <c r="P317" s="241"/>
      <c r="Q317" s="241"/>
      <c r="R317" s="241"/>
      <c r="S317" s="241"/>
      <c r="T317" s="241"/>
      <c r="U317" s="241"/>
      <c r="V317" s="241"/>
      <c r="W317" s="241"/>
      <c r="X317" s="241"/>
      <c r="Y317" s="241"/>
      <c r="Z317" s="241"/>
    </row>
    <row r="318" ht="36.0" customHeight="1">
      <c r="A318" s="247" t="s">
        <v>146</v>
      </c>
      <c r="B318" s="239"/>
      <c r="C318" s="239"/>
      <c r="D318" s="240"/>
      <c r="E318" s="241"/>
      <c r="F318" s="241"/>
      <c r="G318" s="241"/>
      <c r="H318" s="241"/>
      <c r="I318" s="241"/>
      <c r="J318" s="241"/>
      <c r="K318" s="241"/>
      <c r="L318" s="241"/>
      <c r="M318" s="241"/>
      <c r="N318" s="241"/>
      <c r="O318" s="241"/>
      <c r="P318" s="241"/>
      <c r="Q318" s="241"/>
      <c r="R318" s="241"/>
      <c r="S318" s="241"/>
      <c r="T318" s="241"/>
      <c r="U318" s="241"/>
      <c r="V318" s="241"/>
      <c r="W318" s="241"/>
      <c r="X318" s="241"/>
      <c r="Y318" s="241"/>
      <c r="Z318" s="241"/>
    </row>
    <row r="319" ht="6.75" customHeight="1">
      <c r="A319" s="248"/>
      <c r="B319" s="248"/>
      <c r="C319" s="248"/>
      <c r="D319" s="249"/>
      <c r="E319" s="241"/>
      <c r="F319" s="241"/>
      <c r="G319" s="241"/>
      <c r="H319" s="241"/>
      <c r="I319" s="241"/>
      <c r="J319" s="241"/>
      <c r="K319" s="241"/>
      <c r="L319" s="241"/>
      <c r="M319" s="241"/>
      <c r="N319" s="241"/>
      <c r="O319" s="241"/>
      <c r="P319" s="241"/>
      <c r="Q319" s="241"/>
      <c r="R319" s="241"/>
      <c r="S319" s="241"/>
      <c r="T319" s="241"/>
      <c r="U319" s="241"/>
      <c r="V319" s="241"/>
      <c r="W319" s="241"/>
      <c r="X319" s="241"/>
      <c r="Y319" s="241"/>
      <c r="Z319" s="241"/>
    </row>
    <row r="320" ht="15.0" customHeight="1">
      <c r="A320" s="266" t="s">
        <v>96</v>
      </c>
      <c r="B320" s="259"/>
      <c r="C320" s="259"/>
      <c r="D320" s="268"/>
      <c r="E320" s="241"/>
      <c r="F320" s="241"/>
      <c r="G320" s="241"/>
      <c r="H320" s="241"/>
      <c r="I320" s="241"/>
      <c r="J320" s="241"/>
      <c r="K320" s="241"/>
      <c r="L320" s="241"/>
      <c r="M320" s="241"/>
      <c r="N320" s="241"/>
      <c r="O320" s="241"/>
      <c r="P320" s="241"/>
      <c r="Q320" s="241"/>
      <c r="R320" s="241"/>
      <c r="S320" s="241"/>
      <c r="T320" s="241"/>
      <c r="U320" s="241"/>
      <c r="V320" s="241"/>
      <c r="W320" s="241"/>
      <c r="X320" s="241"/>
      <c r="Y320" s="241"/>
      <c r="Z320" s="241"/>
    </row>
    <row r="321" ht="6.75" customHeight="1">
      <c r="A321" s="255"/>
      <c r="B321" s="256"/>
      <c r="C321" s="256"/>
      <c r="D321" s="257"/>
      <c r="E321" s="241"/>
      <c r="F321" s="241"/>
      <c r="G321" s="241"/>
      <c r="H321" s="241"/>
      <c r="I321" s="241"/>
      <c r="J321" s="241"/>
      <c r="K321" s="241"/>
      <c r="L321" s="241"/>
      <c r="M321" s="241"/>
      <c r="N321" s="241"/>
      <c r="O321" s="241"/>
      <c r="P321" s="241"/>
      <c r="Q321" s="241"/>
      <c r="R321" s="241"/>
      <c r="S321" s="241"/>
      <c r="T321" s="241"/>
      <c r="U321" s="241"/>
      <c r="V321" s="241"/>
      <c r="W321" s="241"/>
      <c r="X321" s="241"/>
      <c r="Y321" s="241"/>
      <c r="Z321" s="241"/>
    </row>
    <row r="322" ht="10.5" customHeight="1">
      <c r="A322" s="258" t="s">
        <v>133</v>
      </c>
      <c r="B322" s="259"/>
      <c r="C322" s="260" t="s">
        <v>98</v>
      </c>
      <c r="D322" s="261">
        <f>'Proposed Rates'!F13</f>
        <v>1.24</v>
      </c>
      <c r="E322" s="241"/>
      <c r="F322" s="241"/>
      <c r="G322" s="241"/>
      <c r="H322" s="241"/>
      <c r="I322" s="241"/>
      <c r="J322" s="241"/>
      <c r="K322" s="241"/>
      <c r="L322" s="241"/>
      <c r="M322" s="241"/>
      <c r="N322" s="241"/>
      <c r="O322" s="241"/>
      <c r="P322" s="241"/>
      <c r="Q322" s="241"/>
      <c r="R322" s="241"/>
      <c r="S322" s="241"/>
      <c r="T322" s="241"/>
      <c r="U322" s="241"/>
      <c r="V322" s="241"/>
      <c r="W322" s="241"/>
      <c r="X322" s="241"/>
      <c r="Y322" s="241"/>
      <c r="Z322" s="241"/>
    </row>
    <row r="323" ht="10.5" customHeight="1">
      <c r="A323" s="258" t="s">
        <v>116</v>
      </c>
      <c r="B323" s="259"/>
      <c r="C323" s="260" t="s">
        <v>123</v>
      </c>
      <c r="D323" s="262">
        <f>'Proposed Rates'!F26</f>
        <v>8.6722</v>
      </c>
      <c r="E323" s="241"/>
      <c r="F323" s="241"/>
      <c r="G323" s="241"/>
      <c r="H323" s="241"/>
      <c r="I323" s="241"/>
      <c r="J323" s="241"/>
      <c r="K323" s="241"/>
      <c r="L323" s="241"/>
      <c r="M323" s="241"/>
      <c r="N323" s="241"/>
      <c r="O323" s="241"/>
      <c r="P323" s="241"/>
      <c r="Q323" s="241"/>
      <c r="R323" s="241"/>
      <c r="S323" s="241"/>
      <c r="T323" s="241"/>
      <c r="U323" s="241"/>
      <c r="V323" s="241"/>
      <c r="W323" s="241"/>
      <c r="X323" s="241"/>
      <c r="Y323" s="241"/>
      <c r="Z323" s="241"/>
    </row>
    <row r="324" ht="10.5" customHeight="1">
      <c r="A324" s="258" t="s">
        <v>102</v>
      </c>
      <c r="B324" s="259"/>
      <c r="C324" s="260" t="s">
        <v>123</v>
      </c>
      <c r="D324" s="264">
        <f>'Proposed Rates'!F265</f>
        <v>0.011</v>
      </c>
      <c r="E324" s="241"/>
      <c r="F324" s="241"/>
      <c r="G324" s="241"/>
      <c r="H324" s="241"/>
      <c r="I324" s="241"/>
      <c r="J324" s="241"/>
      <c r="K324" s="241"/>
      <c r="L324" s="241"/>
      <c r="M324" s="241"/>
      <c r="N324" s="241"/>
      <c r="O324" s="241"/>
      <c r="P324" s="241"/>
      <c r="Q324" s="241"/>
      <c r="R324" s="241"/>
      <c r="S324" s="241"/>
      <c r="T324" s="241"/>
      <c r="U324" s="241"/>
      <c r="V324" s="241"/>
      <c r="W324" s="241"/>
      <c r="X324" s="241"/>
      <c r="Y324" s="241"/>
      <c r="Z324" s="241"/>
    </row>
    <row r="325" ht="10.5" customHeight="1">
      <c r="A325" s="258" t="s">
        <v>104</v>
      </c>
      <c r="B325" s="259"/>
      <c r="C325" s="260" t="s">
        <v>123</v>
      </c>
      <c r="D325" s="262">
        <f>'Proposed Rates'!F42</f>
        <v>-0.1752</v>
      </c>
      <c r="E325" s="241"/>
      <c r="F325" s="241"/>
      <c r="G325" s="241"/>
      <c r="H325" s="241"/>
      <c r="I325" s="241"/>
      <c r="J325" s="241"/>
      <c r="K325" s="241"/>
      <c r="L325" s="241"/>
      <c r="M325" s="241"/>
      <c r="N325" s="241"/>
      <c r="O325" s="241"/>
      <c r="P325" s="241"/>
      <c r="Q325" s="241"/>
      <c r="R325" s="241"/>
      <c r="S325" s="241"/>
      <c r="T325" s="241"/>
      <c r="U325" s="241"/>
      <c r="V325" s="241"/>
      <c r="W325" s="241"/>
      <c r="X325" s="241"/>
      <c r="Y325" s="241"/>
      <c r="Z325" s="241"/>
    </row>
    <row r="326" ht="10.5" customHeight="1">
      <c r="A326" s="258" t="s">
        <v>100</v>
      </c>
      <c r="B326" s="259"/>
      <c r="C326" s="260" t="s">
        <v>123</v>
      </c>
      <c r="D326" s="262">
        <f>'Proposed Rates'!F69</f>
        <v>-0.3359</v>
      </c>
      <c r="E326" s="241"/>
      <c r="F326" s="241"/>
      <c r="G326" s="241"/>
      <c r="H326" s="241"/>
      <c r="I326" s="241"/>
      <c r="J326" s="241"/>
      <c r="K326" s="241"/>
      <c r="L326" s="241"/>
      <c r="M326" s="241"/>
      <c r="N326" s="241"/>
      <c r="O326" s="241"/>
      <c r="P326" s="241"/>
      <c r="Q326" s="241"/>
      <c r="R326" s="241"/>
      <c r="S326" s="241"/>
      <c r="T326" s="241"/>
      <c r="U326" s="241"/>
      <c r="V326" s="241"/>
      <c r="W326" s="241"/>
      <c r="X326" s="241"/>
      <c r="Y326" s="241"/>
      <c r="Z326" s="241"/>
    </row>
    <row r="327" ht="15.75" customHeight="1">
      <c r="A327" s="269" t="s">
        <v>117</v>
      </c>
      <c r="B327" s="259"/>
      <c r="C327" s="260" t="s">
        <v>123</v>
      </c>
      <c r="D327" s="262">
        <f>'Proposed Rates'!F95</f>
        <v>-0.6039</v>
      </c>
      <c r="E327" s="241"/>
      <c r="F327" s="241"/>
      <c r="G327" s="241"/>
      <c r="H327" s="241"/>
      <c r="I327" s="241"/>
      <c r="J327" s="241"/>
      <c r="K327" s="241"/>
      <c r="L327" s="241"/>
      <c r="M327" s="241"/>
      <c r="N327" s="241"/>
      <c r="O327" s="241"/>
      <c r="P327" s="241"/>
      <c r="Q327" s="241"/>
      <c r="R327" s="241"/>
      <c r="S327" s="241"/>
      <c r="T327" s="241"/>
      <c r="U327" s="241"/>
      <c r="V327" s="241"/>
      <c r="W327" s="241"/>
      <c r="X327" s="241"/>
      <c r="Y327" s="241"/>
      <c r="Z327" s="241"/>
    </row>
    <row r="328" ht="10.5" customHeight="1">
      <c r="A328" s="258" t="s">
        <v>105</v>
      </c>
      <c r="B328" s="259"/>
      <c r="C328" s="260" t="s">
        <v>103</v>
      </c>
      <c r="D328" s="262">
        <f>'Proposed Rates'!F147</f>
        <v>0.0046</v>
      </c>
      <c r="E328" s="241"/>
      <c r="F328" s="241"/>
      <c r="G328" s="241"/>
      <c r="H328" s="241"/>
      <c r="I328" s="241"/>
      <c r="J328" s="241"/>
      <c r="K328" s="241"/>
      <c r="L328" s="241"/>
      <c r="M328" s="241"/>
      <c r="N328" s="241"/>
      <c r="O328" s="241"/>
      <c r="P328" s="241"/>
      <c r="Q328" s="241"/>
      <c r="R328" s="241"/>
      <c r="S328" s="241"/>
      <c r="T328" s="241"/>
      <c r="U328" s="241"/>
      <c r="V328" s="241"/>
      <c r="W328" s="241"/>
      <c r="X328" s="241"/>
      <c r="Y328" s="241"/>
      <c r="Z328" s="241"/>
    </row>
    <row r="329" ht="10.5" customHeight="1">
      <c r="A329" s="258" t="s">
        <v>147</v>
      </c>
      <c r="B329" s="259"/>
      <c r="C329" s="260" t="s">
        <v>123</v>
      </c>
      <c r="D329" s="262">
        <f>'Proposed Rates'!F82</f>
        <v>4.8925</v>
      </c>
      <c r="E329" s="241"/>
      <c r="F329" s="241"/>
      <c r="G329" s="241"/>
      <c r="H329" s="241"/>
      <c r="I329" s="241"/>
      <c r="J329" s="241"/>
      <c r="K329" s="241"/>
      <c r="L329" s="241"/>
      <c r="M329" s="241"/>
      <c r="N329" s="241"/>
      <c r="O329" s="241"/>
      <c r="P329" s="241"/>
      <c r="Q329" s="241"/>
      <c r="R329" s="241"/>
      <c r="S329" s="241"/>
      <c r="T329" s="241"/>
      <c r="U329" s="241"/>
      <c r="V329" s="241"/>
      <c r="W329" s="241"/>
      <c r="X329" s="241"/>
      <c r="Y329" s="241"/>
      <c r="Z329" s="241"/>
    </row>
    <row r="330" ht="10.5" customHeight="1">
      <c r="A330" s="258" t="s">
        <v>106</v>
      </c>
      <c r="B330" s="259"/>
      <c r="C330" s="260" t="s">
        <v>123</v>
      </c>
      <c r="D330" s="262">
        <f>'Proposed Rates'!F188</f>
        <v>2.2106</v>
      </c>
      <c r="E330" s="241"/>
      <c r="F330" s="241"/>
      <c r="G330" s="241"/>
      <c r="H330" s="241"/>
      <c r="I330" s="241"/>
      <c r="J330" s="241"/>
      <c r="K330" s="241"/>
      <c r="L330" s="241"/>
      <c r="M330" s="241"/>
      <c r="N330" s="241"/>
      <c r="O330" s="241"/>
      <c r="P330" s="241"/>
      <c r="Q330" s="241"/>
      <c r="R330" s="241"/>
      <c r="S330" s="241"/>
      <c r="T330" s="241"/>
      <c r="U330" s="241"/>
      <c r="V330" s="241"/>
      <c r="W330" s="241"/>
      <c r="X330" s="241"/>
      <c r="Y330" s="241"/>
      <c r="Z330" s="241"/>
    </row>
    <row r="331" ht="10.5" customHeight="1">
      <c r="A331" s="258" t="s">
        <v>107</v>
      </c>
      <c r="B331" s="259"/>
      <c r="C331" s="260" t="s">
        <v>123</v>
      </c>
      <c r="D331" s="262">
        <f>'Proposed Rates'!F201</f>
        <v>1.2333</v>
      </c>
      <c r="E331" s="241"/>
      <c r="F331" s="241"/>
      <c r="G331" s="241"/>
      <c r="H331" s="241"/>
      <c r="I331" s="241"/>
      <c r="J331" s="241"/>
      <c r="K331" s="241"/>
      <c r="L331" s="241"/>
      <c r="M331" s="241"/>
      <c r="N331" s="241"/>
      <c r="O331" s="241"/>
      <c r="P331" s="241"/>
      <c r="Q331" s="241"/>
      <c r="R331" s="241"/>
      <c r="S331" s="241"/>
      <c r="T331" s="241"/>
      <c r="U331" s="241"/>
      <c r="V331" s="241"/>
      <c r="W331" s="241"/>
      <c r="X331" s="241"/>
      <c r="Y331" s="241"/>
      <c r="Z331" s="241"/>
    </row>
    <row r="332" ht="6.75" customHeight="1">
      <c r="A332" s="260"/>
      <c r="B332" s="260"/>
      <c r="C332" s="260"/>
      <c r="D332" s="265"/>
      <c r="E332" s="241"/>
      <c r="F332" s="241"/>
      <c r="G332" s="241"/>
      <c r="H332" s="241"/>
      <c r="I332" s="241"/>
      <c r="J332" s="241"/>
      <c r="K332" s="241"/>
      <c r="L332" s="241"/>
      <c r="M332" s="241"/>
      <c r="N332" s="241"/>
      <c r="O332" s="241"/>
      <c r="P332" s="241"/>
      <c r="Q332" s="241"/>
      <c r="R332" s="241"/>
      <c r="S332" s="241"/>
      <c r="T332" s="241"/>
      <c r="U332" s="241"/>
      <c r="V332" s="241"/>
      <c r="W332" s="241"/>
      <c r="X332" s="241"/>
      <c r="Y332" s="241"/>
      <c r="Z332" s="241"/>
    </row>
    <row r="333" ht="15.0" customHeight="1">
      <c r="A333" s="266" t="s">
        <v>108</v>
      </c>
      <c r="B333" s="259"/>
      <c r="C333" s="260"/>
      <c r="D333" s="265"/>
      <c r="E333" s="241"/>
      <c r="F333" s="241"/>
      <c r="G333" s="241"/>
      <c r="H333" s="241"/>
      <c r="I333" s="241"/>
      <c r="J333" s="241"/>
      <c r="K333" s="241"/>
      <c r="L333" s="241"/>
      <c r="M333" s="241"/>
      <c r="N333" s="241"/>
      <c r="O333" s="241"/>
      <c r="P333" s="241"/>
      <c r="Q333" s="241"/>
      <c r="R333" s="241"/>
      <c r="S333" s="241"/>
      <c r="T333" s="241"/>
      <c r="U333" s="241"/>
      <c r="V333" s="241"/>
      <c r="W333" s="241"/>
      <c r="X333" s="241"/>
      <c r="Y333" s="241"/>
      <c r="Z333" s="241"/>
    </row>
    <row r="334" ht="6.75" customHeight="1">
      <c r="A334" s="255"/>
      <c r="B334" s="260"/>
      <c r="C334" s="260"/>
      <c r="D334" s="265"/>
      <c r="E334" s="241"/>
      <c r="F334" s="241"/>
      <c r="G334" s="241"/>
      <c r="H334" s="241"/>
      <c r="I334" s="241"/>
      <c r="J334" s="241"/>
      <c r="K334" s="241"/>
      <c r="L334" s="241"/>
      <c r="M334" s="241"/>
      <c r="N334" s="241"/>
      <c r="O334" s="241"/>
      <c r="P334" s="241"/>
      <c r="Q334" s="241"/>
      <c r="R334" s="241"/>
      <c r="S334" s="241"/>
      <c r="T334" s="241"/>
      <c r="U334" s="241"/>
      <c r="V334" s="241"/>
      <c r="W334" s="241"/>
      <c r="X334" s="241"/>
      <c r="Y334" s="241"/>
      <c r="Z334" s="241"/>
    </row>
    <row r="335" ht="10.5" customHeight="1">
      <c r="A335" s="258" t="s">
        <v>109</v>
      </c>
      <c r="B335" s="259"/>
      <c r="C335" s="260" t="s">
        <v>103</v>
      </c>
      <c r="D335" s="262">
        <f>$D$34</f>
        <v>0.0041</v>
      </c>
      <c r="E335" s="241"/>
      <c r="F335" s="241"/>
      <c r="G335" s="241"/>
      <c r="H335" s="241"/>
      <c r="I335" s="241"/>
      <c r="J335" s="241"/>
      <c r="K335" s="241"/>
      <c r="L335" s="241"/>
      <c r="M335" s="241"/>
      <c r="N335" s="241"/>
      <c r="O335" s="241"/>
      <c r="P335" s="241"/>
      <c r="Q335" s="241"/>
      <c r="R335" s="241"/>
      <c r="S335" s="241"/>
      <c r="T335" s="241"/>
      <c r="U335" s="241"/>
      <c r="V335" s="241"/>
      <c r="W335" s="241"/>
      <c r="X335" s="241"/>
      <c r="Y335" s="241"/>
      <c r="Z335" s="241"/>
    </row>
    <row r="336" ht="10.5" customHeight="1">
      <c r="A336" s="258" t="s">
        <v>110</v>
      </c>
      <c r="B336" s="259"/>
      <c r="C336" s="260" t="s">
        <v>103</v>
      </c>
      <c r="D336" s="262">
        <f>'Proposed Rates'!F214-'2026'!D335</f>
        <v>0.0004</v>
      </c>
      <c r="E336" s="241"/>
      <c r="F336" s="241"/>
      <c r="G336" s="241"/>
      <c r="H336" s="241"/>
      <c r="I336" s="241"/>
      <c r="J336" s="241"/>
      <c r="K336" s="241"/>
      <c r="L336" s="241"/>
      <c r="M336" s="241"/>
      <c r="N336" s="241"/>
      <c r="O336" s="241"/>
      <c r="P336" s="241"/>
      <c r="Q336" s="241"/>
      <c r="R336" s="241"/>
      <c r="S336" s="241"/>
      <c r="T336" s="241"/>
      <c r="U336" s="241"/>
      <c r="V336" s="241"/>
      <c r="W336" s="241"/>
      <c r="X336" s="241"/>
      <c r="Y336" s="241"/>
      <c r="Z336" s="241"/>
    </row>
    <row r="337" ht="10.5" customHeight="1">
      <c r="A337" s="258" t="s">
        <v>111</v>
      </c>
      <c r="B337" s="259"/>
      <c r="C337" s="260" t="s">
        <v>103</v>
      </c>
      <c r="D337" s="262">
        <f>'Proposed Rates'!F227</f>
        <v>0.0015</v>
      </c>
      <c r="E337" s="241"/>
      <c r="F337" s="241"/>
      <c r="G337" s="241"/>
      <c r="H337" s="241"/>
      <c r="I337" s="241"/>
      <c r="J337" s="241"/>
      <c r="K337" s="241"/>
      <c r="L337" s="241"/>
      <c r="M337" s="241"/>
      <c r="N337" s="241"/>
      <c r="O337" s="241"/>
      <c r="P337" s="241"/>
      <c r="Q337" s="241"/>
      <c r="R337" s="241"/>
      <c r="S337" s="241"/>
      <c r="T337" s="241"/>
      <c r="U337" s="241"/>
      <c r="V337" s="241"/>
      <c r="W337" s="241"/>
      <c r="X337" s="241"/>
      <c r="Y337" s="241"/>
      <c r="Z337" s="241"/>
    </row>
    <row r="338" ht="10.5" customHeight="1">
      <c r="A338" s="258" t="s">
        <v>112</v>
      </c>
      <c r="B338" s="259"/>
      <c r="C338" s="260" t="s">
        <v>98</v>
      </c>
      <c r="D338" s="263">
        <f>'Proposed Rates'!F241</f>
        <v>1.51</v>
      </c>
      <c r="E338" s="241"/>
      <c r="F338" s="241"/>
      <c r="G338" s="241"/>
      <c r="H338" s="241"/>
      <c r="I338" s="241"/>
      <c r="J338" s="241"/>
      <c r="K338" s="241"/>
      <c r="L338" s="241"/>
      <c r="M338" s="241"/>
      <c r="N338" s="241"/>
      <c r="O338" s="241"/>
      <c r="P338" s="241"/>
      <c r="Q338" s="241"/>
      <c r="R338" s="241"/>
      <c r="S338" s="241"/>
      <c r="T338" s="241"/>
      <c r="U338" s="241"/>
      <c r="V338" s="241"/>
      <c r="W338" s="241"/>
      <c r="X338" s="241"/>
      <c r="Y338" s="241"/>
      <c r="Z338" s="241"/>
    </row>
    <row r="339" ht="6.75" customHeight="1">
      <c r="A339" s="258"/>
      <c r="B339" s="259"/>
      <c r="C339" s="260"/>
      <c r="D339" s="263"/>
      <c r="E339" s="241"/>
      <c r="F339" s="241"/>
      <c r="G339" s="241"/>
      <c r="H339" s="241"/>
      <c r="I339" s="241"/>
      <c r="J339" s="241"/>
      <c r="K339" s="241"/>
      <c r="L339" s="241"/>
      <c r="M339" s="241"/>
      <c r="N339" s="241"/>
      <c r="O339" s="241"/>
      <c r="P339" s="241"/>
      <c r="Q339" s="241"/>
      <c r="R339" s="241"/>
      <c r="S339" s="241"/>
      <c r="T339" s="241"/>
      <c r="U339" s="241"/>
      <c r="V339" s="241"/>
      <c r="W339" s="241"/>
      <c r="X339" s="241"/>
      <c r="Y339" s="241"/>
      <c r="Z339" s="241"/>
    </row>
    <row r="340" ht="23.25" customHeight="1">
      <c r="A340" s="238" t="str">
        <f>$A$39</f>
        <v>Hydro Ottawa Limited</v>
      </c>
      <c r="B340" s="239"/>
      <c r="C340" s="239"/>
      <c r="D340" s="240"/>
      <c r="E340" s="241"/>
      <c r="F340" s="241"/>
      <c r="G340" s="241"/>
      <c r="H340" s="241"/>
      <c r="I340" s="241"/>
      <c r="J340" s="241"/>
      <c r="K340" s="241"/>
      <c r="L340" s="241"/>
      <c r="M340" s="241"/>
      <c r="N340" s="241"/>
      <c r="O340" s="241"/>
      <c r="P340" s="241"/>
      <c r="Q340" s="241"/>
      <c r="R340" s="241"/>
      <c r="S340" s="241"/>
      <c r="T340" s="241"/>
      <c r="U340" s="241"/>
      <c r="V340" s="241"/>
      <c r="W340" s="241"/>
      <c r="X340" s="241"/>
      <c r="Y340" s="241"/>
      <c r="Z340" s="241"/>
    </row>
    <row r="341" ht="18.0" customHeight="1">
      <c r="A341" s="242" t="str">
        <f>$A$40</f>
        <v>PROPOSED - TARIFF OF RATES AND CHARGES</v>
      </c>
      <c r="B341" s="239"/>
      <c r="C341" s="239"/>
      <c r="D341" s="240"/>
      <c r="E341" s="241"/>
      <c r="F341" s="241"/>
      <c r="G341" s="241"/>
      <c r="H341" s="241"/>
      <c r="I341" s="241"/>
      <c r="J341" s="241"/>
      <c r="K341" s="241"/>
      <c r="L341" s="241"/>
      <c r="M341" s="241"/>
      <c r="N341" s="241"/>
      <c r="O341" s="241"/>
      <c r="P341" s="241"/>
      <c r="Q341" s="241"/>
      <c r="R341" s="241"/>
      <c r="S341" s="241"/>
      <c r="T341" s="241"/>
      <c r="U341" s="241"/>
      <c r="V341" s="241"/>
      <c r="W341" s="241"/>
      <c r="X341" s="241"/>
      <c r="Y341" s="241"/>
      <c r="Z341" s="241"/>
    </row>
    <row r="342" ht="15.75" customHeight="1">
      <c r="A342" s="243" t="str">
        <f>$A$41</f>
        <v>Effective and Implementation Date January 1, 2026</v>
      </c>
      <c r="B342" s="239"/>
      <c r="C342" s="239"/>
      <c r="D342" s="240"/>
      <c r="E342" s="241"/>
      <c r="F342" s="241"/>
      <c r="G342" s="241"/>
      <c r="H342" s="241"/>
      <c r="I342" s="241"/>
      <c r="J342" s="241"/>
      <c r="K342" s="241"/>
      <c r="L342" s="241"/>
      <c r="M342" s="241"/>
      <c r="N342" s="241"/>
      <c r="O342" s="241"/>
      <c r="P342" s="241"/>
      <c r="Q342" s="241"/>
      <c r="R342" s="241"/>
      <c r="S342" s="241"/>
      <c r="T342" s="241"/>
      <c r="U342" s="241"/>
      <c r="V342" s="241"/>
      <c r="W342" s="241"/>
      <c r="X342" s="241"/>
      <c r="Y342" s="241"/>
      <c r="Z342" s="241"/>
    </row>
    <row r="343" ht="11.25" customHeight="1">
      <c r="A343" s="244" t="str">
        <f>$A$42</f>
        <v>This schedule supersedes and replaces all previously</v>
      </c>
      <c r="B343" s="239"/>
      <c r="C343" s="239"/>
      <c r="D343" s="240"/>
      <c r="E343" s="241"/>
      <c r="F343" s="241"/>
      <c r="G343" s="241"/>
      <c r="H343" s="241"/>
      <c r="I343" s="241"/>
      <c r="J343" s="241"/>
      <c r="K343" s="241"/>
      <c r="L343" s="241"/>
      <c r="M343" s="241"/>
      <c r="N343" s="241"/>
      <c r="O343" s="241"/>
      <c r="P343" s="241"/>
      <c r="Q343" s="241"/>
      <c r="R343" s="241"/>
      <c r="S343" s="241"/>
      <c r="T343" s="241"/>
      <c r="U343" s="241"/>
      <c r="V343" s="241"/>
      <c r="W343" s="241"/>
      <c r="X343" s="241"/>
      <c r="Y343" s="241"/>
      <c r="Z343" s="241"/>
    </row>
    <row r="344" ht="11.25" customHeight="1">
      <c r="A344" s="244" t="str">
        <f>$A$43</f>
        <v>approved schedules of Rates, Charges and Loss Factors</v>
      </c>
      <c r="B344" s="239"/>
      <c r="C344" s="239"/>
      <c r="D344" s="240"/>
      <c r="E344" s="241"/>
      <c r="F344" s="241"/>
      <c r="G344" s="241"/>
      <c r="H344" s="241"/>
      <c r="I344" s="241"/>
      <c r="J344" s="241"/>
      <c r="K344" s="241"/>
      <c r="L344" s="241"/>
      <c r="M344" s="241"/>
      <c r="N344" s="241"/>
      <c r="O344" s="241"/>
      <c r="P344" s="241"/>
      <c r="Q344" s="241"/>
      <c r="R344" s="241"/>
      <c r="S344" s="241"/>
      <c r="T344" s="241"/>
      <c r="U344" s="241"/>
      <c r="V344" s="241"/>
      <c r="W344" s="241"/>
      <c r="X344" s="241"/>
      <c r="Y344" s="241"/>
      <c r="Z344" s="241"/>
    </row>
    <row r="345" ht="11.25" customHeight="1">
      <c r="A345" s="245" t="str">
        <f>$A$44</f>
        <v>EB-2024-0115</v>
      </c>
      <c r="B345" s="239"/>
      <c r="C345" s="239"/>
      <c r="D345" s="240"/>
      <c r="E345" s="241"/>
      <c r="F345" s="241"/>
      <c r="G345" s="241"/>
      <c r="H345" s="241"/>
      <c r="I345" s="241"/>
      <c r="J345" s="241"/>
      <c r="K345" s="241"/>
      <c r="L345" s="241"/>
      <c r="M345" s="241"/>
      <c r="N345" s="241"/>
      <c r="O345" s="241"/>
      <c r="P345" s="241"/>
      <c r="Q345" s="241"/>
      <c r="R345" s="241"/>
      <c r="S345" s="241"/>
      <c r="T345" s="241"/>
      <c r="U345" s="241"/>
      <c r="V345" s="241"/>
      <c r="W345" s="241"/>
      <c r="X345" s="241"/>
      <c r="Y345" s="241"/>
      <c r="Z345" s="241"/>
    </row>
    <row r="346" ht="38.25" customHeight="1">
      <c r="A346" s="246" t="s">
        <v>148</v>
      </c>
      <c r="B346" s="239"/>
      <c r="C346" s="239"/>
      <c r="D346" s="240"/>
      <c r="E346" s="267"/>
      <c r="F346" s="267"/>
      <c r="G346" s="267"/>
      <c r="H346" s="267"/>
      <c r="I346" s="267"/>
      <c r="J346" s="267"/>
      <c r="K346" s="267"/>
      <c r="L346" s="267"/>
      <c r="M346" s="267"/>
      <c r="N346" s="267"/>
      <c r="O346" s="267"/>
      <c r="P346" s="267"/>
      <c r="Q346" s="267"/>
      <c r="R346" s="267"/>
      <c r="S346" s="267"/>
      <c r="T346" s="267"/>
      <c r="U346" s="267"/>
      <c r="V346" s="267"/>
      <c r="W346" s="267"/>
      <c r="X346" s="267"/>
      <c r="Y346" s="267"/>
      <c r="Z346" s="267"/>
    </row>
    <row r="347" ht="36.0" customHeight="1">
      <c r="A347" s="247" t="s">
        <v>149</v>
      </c>
      <c r="B347" s="239"/>
      <c r="C347" s="239"/>
      <c r="D347" s="240"/>
      <c r="E347" s="241"/>
      <c r="F347" s="241"/>
      <c r="G347" s="241"/>
      <c r="H347" s="241"/>
      <c r="I347" s="241"/>
      <c r="J347" s="241"/>
      <c r="K347" s="241"/>
      <c r="L347" s="241"/>
      <c r="M347" s="241"/>
      <c r="N347" s="241"/>
      <c r="O347" s="241"/>
      <c r="P347" s="241"/>
      <c r="Q347" s="241"/>
      <c r="R347" s="241"/>
      <c r="S347" s="241"/>
      <c r="T347" s="241"/>
      <c r="U347" s="241"/>
      <c r="V347" s="241"/>
      <c r="W347" s="241"/>
      <c r="X347" s="241"/>
      <c r="Y347" s="241"/>
      <c r="Z347" s="241"/>
    </row>
    <row r="348" ht="6.75" customHeight="1">
      <c r="A348" s="248"/>
      <c r="B348" s="248"/>
      <c r="C348" s="248"/>
      <c r="D348" s="249"/>
      <c r="E348" s="241"/>
      <c r="F348" s="241"/>
      <c r="G348" s="241"/>
      <c r="H348" s="241"/>
      <c r="I348" s="241"/>
      <c r="J348" s="241"/>
      <c r="K348" s="241"/>
      <c r="L348" s="241"/>
      <c r="M348" s="241"/>
      <c r="N348" s="241"/>
      <c r="O348" s="241"/>
      <c r="P348" s="241"/>
      <c r="Q348" s="241"/>
      <c r="R348" s="241"/>
      <c r="S348" s="241"/>
      <c r="T348" s="241"/>
      <c r="U348" s="241"/>
      <c r="V348" s="241"/>
      <c r="W348" s="241"/>
      <c r="X348" s="241"/>
      <c r="Y348" s="241"/>
      <c r="Z348" s="241"/>
    </row>
    <row r="349" ht="11.25" customHeight="1">
      <c r="A349" s="250" t="s">
        <v>91</v>
      </c>
      <c r="B349" s="239"/>
      <c r="C349" s="239"/>
      <c r="D349" s="240"/>
      <c r="E349" s="241"/>
      <c r="F349" s="241"/>
      <c r="G349" s="241"/>
      <c r="H349" s="241"/>
      <c r="I349" s="241"/>
      <c r="J349" s="241"/>
      <c r="K349" s="241"/>
      <c r="L349" s="241"/>
      <c r="M349" s="241"/>
      <c r="N349" s="241"/>
      <c r="O349" s="241"/>
      <c r="P349" s="241"/>
      <c r="Q349" s="241"/>
      <c r="R349" s="241"/>
      <c r="S349" s="241"/>
      <c r="T349" s="241"/>
      <c r="U349" s="241"/>
      <c r="V349" s="241"/>
      <c r="W349" s="241"/>
      <c r="X349" s="241"/>
      <c r="Y349" s="241"/>
      <c r="Z349" s="241"/>
    </row>
    <row r="350" ht="6.75" customHeight="1">
      <c r="A350" s="251"/>
      <c r="B350" s="252"/>
      <c r="C350" s="252"/>
      <c r="D350" s="253"/>
      <c r="E350" s="241"/>
      <c r="F350" s="241"/>
      <c r="G350" s="241"/>
      <c r="H350" s="241"/>
      <c r="I350" s="241"/>
      <c r="J350" s="241"/>
      <c r="K350" s="241"/>
      <c r="L350" s="241"/>
      <c r="M350" s="241"/>
      <c r="N350" s="241"/>
      <c r="O350" s="241"/>
      <c r="P350" s="241"/>
      <c r="Q350" s="241"/>
      <c r="R350" s="241"/>
      <c r="S350" s="241"/>
      <c r="T350" s="241"/>
      <c r="U350" s="241"/>
      <c r="V350" s="241"/>
      <c r="W350" s="241"/>
      <c r="X350" s="241"/>
      <c r="Y350" s="241"/>
      <c r="Z350" s="241"/>
    </row>
    <row r="351" ht="36.0" customHeight="1">
      <c r="A351" s="247" t="s">
        <v>92</v>
      </c>
      <c r="B351" s="239"/>
      <c r="C351" s="239"/>
      <c r="D351" s="240"/>
      <c r="E351" s="241"/>
      <c r="F351" s="241"/>
      <c r="G351" s="241"/>
      <c r="H351" s="241"/>
      <c r="I351" s="241"/>
      <c r="J351" s="241"/>
      <c r="K351" s="241"/>
      <c r="L351" s="241"/>
      <c r="M351" s="241"/>
      <c r="N351" s="241"/>
      <c r="O351" s="241"/>
      <c r="P351" s="241"/>
      <c r="Q351" s="241"/>
      <c r="R351" s="241"/>
      <c r="S351" s="241"/>
      <c r="T351" s="241"/>
      <c r="U351" s="241"/>
      <c r="V351" s="241"/>
      <c r="W351" s="241"/>
      <c r="X351" s="241"/>
      <c r="Y351" s="241"/>
      <c r="Z351" s="241"/>
    </row>
    <row r="352" ht="6.75" customHeight="1">
      <c r="A352" s="248"/>
      <c r="B352" s="248"/>
      <c r="C352" s="248"/>
      <c r="D352" s="249"/>
      <c r="E352" s="241"/>
      <c r="F352" s="241"/>
      <c r="G352" s="241"/>
      <c r="H352" s="241"/>
      <c r="I352" s="241"/>
      <c r="J352" s="241"/>
      <c r="K352" s="241"/>
      <c r="L352" s="241"/>
      <c r="M352" s="241"/>
      <c r="N352" s="241"/>
      <c r="O352" s="241"/>
      <c r="P352" s="241"/>
      <c r="Q352" s="241"/>
      <c r="R352" s="241"/>
      <c r="S352" s="241"/>
      <c r="T352" s="241"/>
      <c r="U352" s="241"/>
      <c r="V352" s="241"/>
      <c r="W352" s="241"/>
      <c r="X352" s="241"/>
      <c r="Y352" s="241"/>
      <c r="Z352" s="241"/>
    </row>
    <row r="353" ht="48.0" customHeight="1">
      <c r="A353" s="247" t="s">
        <v>93</v>
      </c>
      <c r="B353" s="239"/>
      <c r="C353" s="239"/>
      <c r="D353" s="240"/>
      <c r="E353" s="241"/>
      <c r="F353" s="241"/>
      <c r="G353" s="241"/>
      <c r="H353" s="241"/>
      <c r="I353" s="241"/>
      <c r="J353" s="241"/>
      <c r="K353" s="241"/>
      <c r="L353" s="241"/>
      <c r="M353" s="241"/>
      <c r="N353" s="241"/>
      <c r="O353" s="241"/>
      <c r="P353" s="241"/>
      <c r="Q353" s="241"/>
      <c r="R353" s="241"/>
      <c r="S353" s="241"/>
      <c r="T353" s="241"/>
      <c r="U353" s="241"/>
      <c r="V353" s="241"/>
      <c r="W353" s="241"/>
      <c r="X353" s="241"/>
      <c r="Y353" s="241"/>
      <c r="Z353" s="241"/>
    </row>
    <row r="354" ht="6.75" customHeight="1">
      <c r="A354" s="248"/>
      <c r="B354" s="248"/>
      <c r="C354" s="248"/>
      <c r="D354" s="249"/>
      <c r="E354" s="241"/>
      <c r="F354" s="241"/>
      <c r="G354" s="241"/>
      <c r="H354" s="241"/>
      <c r="I354" s="241"/>
      <c r="J354" s="241"/>
      <c r="K354" s="241"/>
      <c r="L354" s="241"/>
      <c r="M354" s="241"/>
      <c r="N354" s="241"/>
      <c r="O354" s="241"/>
      <c r="P354" s="241"/>
      <c r="Q354" s="241"/>
      <c r="R354" s="241"/>
      <c r="S354" s="241"/>
      <c r="T354" s="241"/>
      <c r="U354" s="241"/>
      <c r="V354" s="241"/>
      <c r="W354" s="241"/>
      <c r="X354" s="241"/>
      <c r="Y354" s="241"/>
      <c r="Z354" s="241"/>
    </row>
    <row r="355" ht="24.0" customHeight="1">
      <c r="A355" s="247" t="s">
        <v>150</v>
      </c>
      <c r="B355" s="239"/>
      <c r="C355" s="239"/>
      <c r="D355" s="240"/>
      <c r="E355" s="241"/>
      <c r="F355" s="241"/>
      <c r="G355" s="241"/>
      <c r="H355" s="241"/>
      <c r="I355" s="241"/>
      <c r="J355" s="241"/>
      <c r="K355" s="241"/>
      <c r="L355" s="241"/>
      <c r="M355" s="241"/>
      <c r="N355" s="241"/>
      <c r="O355" s="241"/>
      <c r="P355" s="241"/>
      <c r="Q355" s="241"/>
      <c r="R355" s="241"/>
      <c r="S355" s="241"/>
      <c r="T355" s="241"/>
      <c r="U355" s="241"/>
      <c r="V355" s="241"/>
      <c r="W355" s="241"/>
      <c r="X355" s="241"/>
      <c r="Y355" s="241"/>
      <c r="Z355" s="241"/>
    </row>
    <row r="356" ht="6.75" customHeight="1">
      <c r="A356" s="248"/>
      <c r="B356" s="248"/>
      <c r="C356" s="248"/>
      <c r="D356" s="249"/>
      <c r="E356" s="241"/>
      <c r="F356" s="241"/>
      <c r="G356" s="241"/>
      <c r="H356" s="241"/>
      <c r="I356" s="241"/>
      <c r="J356" s="241"/>
      <c r="K356" s="241"/>
      <c r="L356" s="241"/>
      <c r="M356" s="241"/>
      <c r="N356" s="241"/>
      <c r="O356" s="241"/>
      <c r="P356" s="241"/>
      <c r="Q356" s="241"/>
      <c r="R356" s="241"/>
      <c r="S356" s="241"/>
      <c r="T356" s="241"/>
      <c r="U356" s="241"/>
      <c r="V356" s="241"/>
      <c r="W356" s="241"/>
      <c r="X356" s="241"/>
      <c r="Y356" s="241"/>
      <c r="Z356" s="241"/>
    </row>
    <row r="357" ht="36.0" customHeight="1">
      <c r="A357" s="247" t="s">
        <v>146</v>
      </c>
      <c r="B357" s="239"/>
      <c r="C357" s="239"/>
      <c r="D357" s="240"/>
      <c r="E357" s="241"/>
      <c r="F357" s="241"/>
      <c r="G357" s="241"/>
      <c r="H357" s="241"/>
      <c r="I357" s="241"/>
      <c r="J357" s="241"/>
      <c r="K357" s="241"/>
      <c r="L357" s="241"/>
      <c r="M357" s="241"/>
      <c r="N357" s="241"/>
      <c r="O357" s="241"/>
      <c r="P357" s="241"/>
      <c r="Q357" s="241"/>
      <c r="R357" s="241"/>
      <c r="S357" s="241"/>
      <c r="T357" s="241"/>
      <c r="U357" s="241"/>
      <c r="V357" s="241"/>
      <c r="W357" s="241"/>
      <c r="X357" s="241"/>
      <c r="Y357" s="241"/>
      <c r="Z357" s="241"/>
    </row>
    <row r="358" ht="6.75" customHeight="1">
      <c r="A358" s="248"/>
      <c r="B358" s="248"/>
      <c r="C358" s="248"/>
      <c r="D358" s="249"/>
      <c r="E358" s="241"/>
      <c r="F358" s="241"/>
      <c r="G358" s="241"/>
      <c r="H358" s="241"/>
      <c r="I358" s="241"/>
      <c r="J358" s="241"/>
      <c r="K358" s="241"/>
      <c r="L358" s="241"/>
      <c r="M358" s="241"/>
      <c r="N358" s="241"/>
      <c r="O358" s="241"/>
      <c r="P358" s="241"/>
      <c r="Q358" s="241"/>
      <c r="R358" s="241"/>
      <c r="S358" s="241"/>
      <c r="T358" s="241"/>
      <c r="U358" s="241"/>
      <c r="V358" s="241"/>
      <c r="W358" s="241"/>
      <c r="X358" s="241"/>
      <c r="Y358" s="241"/>
      <c r="Z358" s="241"/>
    </row>
    <row r="359" ht="15.0" customHeight="1">
      <c r="A359" s="254" t="s">
        <v>96</v>
      </c>
      <c r="B359" s="239"/>
      <c r="C359" s="239"/>
      <c r="D359" s="240"/>
      <c r="E359" s="241"/>
      <c r="F359" s="241"/>
      <c r="G359" s="241"/>
      <c r="H359" s="241"/>
      <c r="I359" s="241"/>
      <c r="J359" s="241"/>
      <c r="K359" s="241"/>
      <c r="L359" s="241"/>
      <c r="M359" s="241"/>
      <c r="N359" s="241"/>
      <c r="O359" s="241"/>
      <c r="P359" s="241"/>
      <c r="Q359" s="241"/>
      <c r="R359" s="241"/>
      <c r="S359" s="241"/>
      <c r="T359" s="241"/>
      <c r="U359" s="241"/>
      <c r="V359" s="241"/>
      <c r="W359" s="241"/>
      <c r="X359" s="241"/>
      <c r="Y359" s="241"/>
      <c r="Z359" s="241"/>
    </row>
    <row r="360" ht="6.75" customHeight="1">
      <c r="A360" s="255"/>
      <c r="B360" s="256"/>
      <c r="C360" s="256"/>
      <c r="D360" s="257"/>
      <c r="E360" s="241"/>
      <c r="F360" s="241"/>
      <c r="G360" s="241"/>
      <c r="H360" s="241"/>
      <c r="I360" s="241"/>
      <c r="J360" s="241"/>
      <c r="K360" s="241"/>
      <c r="L360" s="241"/>
      <c r="M360" s="241"/>
      <c r="N360" s="241"/>
      <c r="O360" s="241"/>
      <c r="P360" s="241"/>
      <c r="Q360" s="241"/>
      <c r="R360" s="241"/>
      <c r="S360" s="241"/>
      <c r="T360" s="241"/>
      <c r="U360" s="241"/>
      <c r="V360" s="241"/>
      <c r="W360" s="241"/>
      <c r="X360" s="241"/>
      <c r="Y360" s="241"/>
      <c r="Z360" s="241"/>
    </row>
    <row r="361" ht="11.25" customHeight="1">
      <c r="A361" s="258" t="s">
        <v>97</v>
      </c>
      <c r="B361" s="259"/>
      <c r="C361" s="260" t="s">
        <v>98</v>
      </c>
      <c r="D361" s="290">
        <f>'Proposed Rates'!F369</f>
        <v>11</v>
      </c>
      <c r="E361" s="241"/>
      <c r="F361" s="241"/>
      <c r="G361" s="241"/>
      <c r="H361" s="241"/>
      <c r="I361" s="241"/>
      <c r="J361" s="241"/>
      <c r="K361" s="241"/>
      <c r="L361" s="241"/>
      <c r="M361" s="241"/>
      <c r="N361" s="241"/>
      <c r="O361" s="241"/>
      <c r="P361" s="241"/>
      <c r="Q361" s="241"/>
      <c r="R361" s="241"/>
      <c r="S361" s="241"/>
      <c r="T361" s="241"/>
      <c r="U361" s="241"/>
      <c r="V361" s="241"/>
      <c r="W361" s="241"/>
      <c r="X361" s="241"/>
      <c r="Y361" s="241"/>
      <c r="Z361" s="241"/>
    </row>
    <row r="362" ht="5.25" customHeight="1">
      <c r="A362" s="273"/>
      <c r="B362" s="259"/>
      <c r="C362" s="274"/>
      <c r="D362" s="290"/>
      <c r="E362" s="275"/>
      <c r="F362" s="275"/>
      <c r="G362" s="275"/>
      <c r="H362" s="275"/>
      <c r="I362" s="275"/>
      <c r="J362" s="275"/>
      <c r="K362" s="275"/>
      <c r="L362" s="275"/>
      <c r="M362" s="275"/>
      <c r="N362" s="275"/>
      <c r="O362" s="275"/>
      <c r="P362" s="275"/>
      <c r="Q362" s="275"/>
      <c r="R362" s="275"/>
      <c r="S362" s="275"/>
      <c r="T362" s="275"/>
      <c r="U362" s="275"/>
      <c r="V362" s="275"/>
      <c r="W362" s="275"/>
      <c r="X362" s="275"/>
      <c r="Y362" s="275"/>
      <c r="Z362" s="275"/>
    </row>
    <row r="363" ht="23.25" customHeight="1">
      <c r="A363" s="238" t="str">
        <f>$A$39</f>
        <v>Hydro Ottawa Limited</v>
      </c>
      <c r="B363" s="239"/>
      <c r="C363" s="239"/>
      <c r="D363" s="240"/>
      <c r="E363" s="241"/>
      <c r="F363" s="241"/>
      <c r="G363" s="241"/>
      <c r="H363" s="241"/>
      <c r="I363" s="241"/>
      <c r="J363" s="241"/>
      <c r="K363" s="241"/>
      <c r="L363" s="241"/>
      <c r="M363" s="241"/>
      <c r="N363" s="241"/>
      <c r="O363" s="241"/>
      <c r="P363" s="241"/>
      <c r="Q363" s="241"/>
      <c r="R363" s="241"/>
      <c r="S363" s="241"/>
      <c r="T363" s="241"/>
      <c r="U363" s="241"/>
      <c r="V363" s="241"/>
      <c r="W363" s="241"/>
      <c r="X363" s="241"/>
      <c r="Y363" s="241"/>
      <c r="Z363" s="241"/>
    </row>
    <row r="364" ht="18.0" customHeight="1">
      <c r="A364" s="242" t="str">
        <f>$A$40</f>
        <v>PROPOSED - TARIFF OF RATES AND CHARGES</v>
      </c>
      <c r="B364" s="239"/>
      <c r="C364" s="239"/>
      <c r="D364" s="240"/>
      <c r="E364" s="241"/>
      <c r="F364" s="241"/>
      <c r="G364" s="241"/>
      <c r="H364" s="241"/>
      <c r="I364" s="241"/>
      <c r="J364" s="241"/>
      <c r="K364" s="241"/>
      <c r="L364" s="241"/>
      <c r="M364" s="241"/>
      <c r="N364" s="241"/>
      <c r="O364" s="241"/>
      <c r="P364" s="241"/>
      <c r="Q364" s="241"/>
      <c r="R364" s="241"/>
      <c r="S364" s="241"/>
      <c r="T364" s="241"/>
      <c r="U364" s="241"/>
      <c r="V364" s="241"/>
      <c r="W364" s="241"/>
      <c r="X364" s="241"/>
      <c r="Y364" s="241"/>
      <c r="Z364" s="241"/>
    </row>
    <row r="365" ht="15.75" customHeight="1">
      <c r="A365" s="243" t="str">
        <f>$A$41</f>
        <v>Effective and Implementation Date January 1, 2026</v>
      </c>
      <c r="B365" s="239"/>
      <c r="C365" s="239"/>
      <c r="D365" s="240"/>
      <c r="E365" s="241"/>
      <c r="F365" s="241"/>
      <c r="G365" s="241"/>
      <c r="H365" s="241"/>
      <c r="I365" s="241"/>
      <c r="J365" s="241"/>
      <c r="K365" s="241"/>
      <c r="L365" s="241"/>
      <c r="M365" s="241"/>
      <c r="N365" s="241"/>
      <c r="O365" s="241"/>
      <c r="P365" s="241"/>
      <c r="Q365" s="241"/>
      <c r="R365" s="241"/>
      <c r="S365" s="241"/>
      <c r="T365" s="241"/>
      <c r="U365" s="241"/>
      <c r="V365" s="241"/>
      <c r="W365" s="241"/>
      <c r="X365" s="241"/>
      <c r="Y365" s="241"/>
      <c r="Z365" s="241"/>
    </row>
    <row r="366" ht="11.25" customHeight="1">
      <c r="A366" s="244" t="str">
        <f>$A$42</f>
        <v>This schedule supersedes and replaces all previously</v>
      </c>
      <c r="B366" s="239"/>
      <c r="C366" s="239"/>
      <c r="D366" s="240"/>
      <c r="E366" s="241"/>
      <c r="F366" s="241"/>
      <c r="G366" s="241"/>
      <c r="H366" s="241"/>
      <c r="I366" s="241"/>
      <c r="J366" s="241"/>
      <c r="K366" s="241"/>
      <c r="L366" s="241"/>
      <c r="M366" s="241"/>
      <c r="N366" s="241"/>
      <c r="O366" s="241"/>
      <c r="P366" s="241"/>
      <c r="Q366" s="241"/>
      <c r="R366" s="241"/>
      <c r="S366" s="241"/>
      <c r="T366" s="241"/>
      <c r="U366" s="241"/>
      <c r="V366" s="241"/>
      <c r="W366" s="241"/>
      <c r="X366" s="241"/>
      <c r="Y366" s="241"/>
      <c r="Z366" s="241"/>
    </row>
    <row r="367" ht="11.25" customHeight="1">
      <c r="A367" s="244" t="str">
        <f>$A$43</f>
        <v>approved schedules of Rates, Charges and Loss Factors</v>
      </c>
      <c r="B367" s="239"/>
      <c r="C367" s="239"/>
      <c r="D367" s="240"/>
      <c r="E367" s="241"/>
      <c r="F367" s="241"/>
      <c r="G367" s="241"/>
      <c r="H367" s="241"/>
      <c r="I367" s="241"/>
      <c r="J367" s="241"/>
      <c r="K367" s="241"/>
      <c r="L367" s="241"/>
      <c r="M367" s="241"/>
      <c r="N367" s="241"/>
      <c r="O367" s="241"/>
      <c r="P367" s="241"/>
      <c r="Q367" s="241"/>
      <c r="R367" s="241"/>
      <c r="S367" s="241"/>
      <c r="T367" s="241"/>
      <c r="U367" s="241"/>
      <c r="V367" s="241"/>
      <c r="W367" s="241"/>
      <c r="X367" s="241"/>
      <c r="Y367" s="241"/>
      <c r="Z367" s="241"/>
    </row>
    <row r="368" ht="11.25" customHeight="1">
      <c r="A368" s="245" t="str">
        <f>$A$44</f>
        <v>EB-2024-0115</v>
      </c>
      <c r="B368" s="239"/>
      <c r="C368" s="239"/>
      <c r="D368" s="240"/>
      <c r="E368" s="241"/>
      <c r="F368" s="241"/>
      <c r="G368" s="241"/>
      <c r="H368" s="241"/>
      <c r="I368" s="241"/>
      <c r="J368" s="241"/>
      <c r="K368" s="241"/>
      <c r="L368" s="241"/>
      <c r="M368" s="241"/>
      <c r="N368" s="241"/>
      <c r="O368" s="241"/>
      <c r="P368" s="241"/>
      <c r="Q368" s="241"/>
      <c r="R368" s="241"/>
      <c r="S368" s="241"/>
      <c r="T368" s="241"/>
      <c r="U368" s="241"/>
      <c r="V368" s="241"/>
      <c r="W368" s="241"/>
      <c r="X368" s="241"/>
      <c r="Y368" s="241"/>
      <c r="Z368" s="241"/>
    </row>
    <row r="369" ht="18.75" customHeight="1">
      <c r="A369" s="246" t="s">
        <v>151</v>
      </c>
      <c r="B369" s="239"/>
      <c r="C369" s="239"/>
      <c r="D369" s="240"/>
      <c r="E369" s="267"/>
      <c r="F369" s="267"/>
      <c r="G369" s="267"/>
      <c r="H369" s="267"/>
      <c r="I369" s="267"/>
      <c r="J369" s="267"/>
      <c r="K369" s="267"/>
      <c r="L369" s="267"/>
      <c r="M369" s="267"/>
      <c r="N369" s="267"/>
      <c r="O369" s="267"/>
      <c r="P369" s="267"/>
      <c r="Q369" s="267"/>
      <c r="R369" s="267"/>
      <c r="S369" s="267"/>
      <c r="T369" s="267"/>
      <c r="U369" s="267"/>
      <c r="V369" s="267"/>
      <c r="W369" s="267"/>
      <c r="X369" s="267"/>
      <c r="Y369" s="267"/>
      <c r="Z369" s="267"/>
    </row>
    <row r="370" ht="36.0" customHeight="1">
      <c r="A370" s="247" t="s">
        <v>152</v>
      </c>
      <c r="B370" s="239"/>
      <c r="C370" s="239"/>
      <c r="D370" s="240"/>
      <c r="E370" s="241"/>
      <c r="F370" s="241"/>
      <c r="G370" s="241"/>
      <c r="H370" s="241"/>
      <c r="I370" s="241"/>
      <c r="J370" s="241"/>
      <c r="K370" s="241"/>
      <c r="L370" s="241"/>
      <c r="M370" s="241"/>
      <c r="N370" s="241"/>
      <c r="O370" s="241"/>
      <c r="P370" s="241"/>
      <c r="Q370" s="241"/>
      <c r="R370" s="241"/>
      <c r="S370" s="241"/>
      <c r="T370" s="241"/>
      <c r="U370" s="241"/>
      <c r="V370" s="241"/>
      <c r="W370" s="241"/>
      <c r="X370" s="241"/>
      <c r="Y370" s="241"/>
      <c r="Z370" s="241"/>
    </row>
    <row r="371" ht="6.75" customHeight="1">
      <c r="A371" s="248"/>
      <c r="B371" s="248"/>
      <c r="C371" s="248"/>
      <c r="D371" s="249"/>
      <c r="E371" s="241"/>
      <c r="F371" s="241"/>
      <c r="G371" s="241"/>
      <c r="H371" s="241"/>
      <c r="I371" s="241"/>
      <c r="J371" s="241"/>
      <c r="K371" s="241"/>
      <c r="L371" s="241"/>
      <c r="M371" s="241"/>
      <c r="N371" s="241"/>
      <c r="O371" s="241"/>
      <c r="P371" s="241"/>
      <c r="Q371" s="241"/>
      <c r="R371" s="241"/>
      <c r="S371" s="241"/>
      <c r="T371" s="241"/>
      <c r="U371" s="241"/>
      <c r="V371" s="241"/>
      <c r="W371" s="241"/>
      <c r="X371" s="241"/>
      <c r="Y371" s="241"/>
      <c r="Z371" s="241"/>
    </row>
    <row r="372" ht="11.25" customHeight="1">
      <c r="A372" s="250" t="s">
        <v>91</v>
      </c>
      <c r="B372" s="239"/>
      <c r="C372" s="239"/>
      <c r="D372" s="240"/>
      <c r="E372" s="241"/>
      <c r="F372" s="241"/>
      <c r="G372" s="241"/>
      <c r="H372" s="241"/>
      <c r="I372" s="241"/>
      <c r="J372" s="241"/>
      <c r="K372" s="241"/>
      <c r="L372" s="241"/>
      <c r="M372" s="241"/>
      <c r="N372" s="241"/>
      <c r="O372" s="241"/>
      <c r="P372" s="241"/>
      <c r="Q372" s="241"/>
      <c r="R372" s="241"/>
      <c r="S372" s="241"/>
      <c r="T372" s="241"/>
      <c r="U372" s="241"/>
      <c r="V372" s="241"/>
      <c r="W372" s="241"/>
      <c r="X372" s="241"/>
      <c r="Y372" s="241"/>
      <c r="Z372" s="241"/>
    </row>
    <row r="373" ht="6.75" customHeight="1">
      <c r="A373" s="251"/>
      <c r="B373" s="252"/>
      <c r="C373" s="252"/>
      <c r="D373" s="253"/>
      <c r="E373" s="241"/>
      <c r="F373" s="241"/>
      <c r="G373" s="241"/>
      <c r="H373" s="241"/>
      <c r="I373" s="241"/>
      <c r="J373" s="241"/>
      <c r="K373" s="241"/>
      <c r="L373" s="241"/>
      <c r="M373" s="241"/>
      <c r="N373" s="241"/>
      <c r="O373" s="241"/>
      <c r="P373" s="241"/>
      <c r="Q373" s="241"/>
      <c r="R373" s="241"/>
      <c r="S373" s="241"/>
      <c r="T373" s="241"/>
      <c r="U373" s="241"/>
      <c r="V373" s="241"/>
      <c r="W373" s="241"/>
      <c r="X373" s="241"/>
      <c r="Y373" s="241"/>
      <c r="Z373" s="241"/>
    </row>
    <row r="374" ht="36.0" customHeight="1">
      <c r="A374" s="247" t="s">
        <v>92</v>
      </c>
      <c r="B374" s="239"/>
      <c r="C374" s="239"/>
      <c r="D374" s="240"/>
      <c r="E374" s="241"/>
      <c r="F374" s="241"/>
      <c r="G374" s="241"/>
      <c r="H374" s="241"/>
      <c r="I374" s="241"/>
      <c r="J374" s="241"/>
      <c r="K374" s="241"/>
      <c r="L374" s="241"/>
      <c r="M374" s="241"/>
      <c r="N374" s="241"/>
      <c r="O374" s="241"/>
      <c r="P374" s="241"/>
      <c r="Q374" s="241"/>
      <c r="R374" s="241"/>
      <c r="S374" s="241"/>
      <c r="T374" s="241"/>
      <c r="U374" s="241"/>
      <c r="V374" s="241"/>
      <c r="W374" s="241"/>
      <c r="X374" s="241"/>
      <c r="Y374" s="241"/>
      <c r="Z374" s="241"/>
    </row>
    <row r="375" ht="6.75" customHeight="1">
      <c r="A375" s="248"/>
      <c r="B375" s="248"/>
      <c r="C375" s="248"/>
      <c r="D375" s="249"/>
      <c r="E375" s="241"/>
      <c r="F375" s="241"/>
      <c r="G375" s="241"/>
      <c r="H375" s="241"/>
      <c r="I375" s="241"/>
      <c r="J375" s="241"/>
      <c r="K375" s="241"/>
      <c r="L375" s="241"/>
      <c r="M375" s="241"/>
      <c r="N375" s="241"/>
      <c r="O375" s="241"/>
      <c r="P375" s="241"/>
      <c r="Q375" s="241"/>
      <c r="R375" s="241"/>
      <c r="S375" s="241"/>
      <c r="T375" s="241"/>
      <c r="U375" s="241"/>
      <c r="V375" s="241"/>
      <c r="W375" s="241"/>
      <c r="X375" s="241"/>
      <c r="Y375" s="241"/>
      <c r="Z375" s="241"/>
    </row>
    <row r="376" ht="48.0" customHeight="1">
      <c r="A376" s="247" t="s">
        <v>93</v>
      </c>
      <c r="B376" s="239"/>
      <c r="C376" s="239"/>
      <c r="D376" s="240"/>
      <c r="E376" s="241"/>
      <c r="F376" s="241"/>
      <c r="G376" s="241"/>
      <c r="H376" s="241"/>
      <c r="I376" s="241"/>
      <c r="J376" s="241"/>
      <c r="K376" s="241"/>
      <c r="L376" s="241"/>
      <c r="M376" s="241"/>
      <c r="N376" s="241"/>
      <c r="O376" s="241"/>
      <c r="P376" s="241"/>
      <c r="Q376" s="241"/>
      <c r="R376" s="241"/>
      <c r="S376" s="241"/>
      <c r="T376" s="241"/>
      <c r="U376" s="241"/>
      <c r="V376" s="241"/>
      <c r="W376" s="241"/>
      <c r="X376" s="241"/>
      <c r="Y376" s="241"/>
      <c r="Z376" s="241"/>
    </row>
    <row r="377" ht="6.75" customHeight="1">
      <c r="A377" s="248"/>
      <c r="B377" s="248"/>
      <c r="C377" s="248"/>
      <c r="D377" s="249"/>
      <c r="E377" s="241"/>
      <c r="F377" s="241"/>
      <c r="G377" s="241"/>
      <c r="H377" s="241"/>
      <c r="I377" s="241"/>
      <c r="J377" s="241"/>
      <c r="K377" s="241"/>
      <c r="L377" s="241"/>
      <c r="M377" s="241"/>
      <c r="N377" s="241"/>
      <c r="O377" s="241"/>
      <c r="P377" s="241"/>
      <c r="Q377" s="241"/>
      <c r="R377" s="241"/>
      <c r="S377" s="241"/>
      <c r="T377" s="241"/>
      <c r="U377" s="241"/>
      <c r="V377" s="241"/>
      <c r="W377" s="241"/>
      <c r="X377" s="241"/>
      <c r="Y377" s="241"/>
      <c r="Z377" s="241"/>
    </row>
    <row r="378" ht="24.0" customHeight="1">
      <c r="A378" s="247" t="s">
        <v>150</v>
      </c>
      <c r="B378" s="239"/>
      <c r="C378" s="239"/>
      <c r="D378" s="240"/>
      <c r="E378" s="241"/>
      <c r="F378" s="241"/>
      <c r="G378" s="241"/>
      <c r="H378" s="241"/>
      <c r="I378" s="241"/>
      <c r="J378" s="241"/>
      <c r="K378" s="241"/>
      <c r="L378" s="241"/>
      <c r="M378" s="241"/>
      <c r="N378" s="241"/>
      <c r="O378" s="241"/>
      <c r="P378" s="241"/>
      <c r="Q378" s="241"/>
      <c r="R378" s="241"/>
      <c r="S378" s="241"/>
      <c r="T378" s="241"/>
      <c r="U378" s="241"/>
      <c r="V378" s="241"/>
      <c r="W378" s="241"/>
      <c r="X378" s="241"/>
      <c r="Y378" s="241"/>
      <c r="Z378" s="241"/>
    </row>
    <row r="379" ht="6.75" customHeight="1">
      <c r="A379" s="248"/>
      <c r="B379" s="248"/>
      <c r="C379" s="248"/>
      <c r="D379" s="249"/>
      <c r="E379" s="241"/>
      <c r="F379" s="241"/>
      <c r="G379" s="241"/>
      <c r="H379" s="241"/>
      <c r="I379" s="241"/>
      <c r="J379" s="241"/>
      <c r="K379" s="241"/>
      <c r="L379" s="241"/>
      <c r="M379" s="241"/>
      <c r="N379" s="241"/>
      <c r="O379" s="241"/>
      <c r="P379" s="241"/>
      <c r="Q379" s="241"/>
      <c r="R379" s="241"/>
      <c r="S379" s="241"/>
      <c r="T379" s="241"/>
      <c r="U379" s="241"/>
      <c r="V379" s="241"/>
      <c r="W379" s="241"/>
      <c r="X379" s="241"/>
      <c r="Y379" s="241"/>
      <c r="Z379" s="241"/>
    </row>
    <row r="380" ht="36.0" customHeight="1">
      <c r="A380" s="247" t="s">
        <v>146</v>
      </c>
      <c r="B380" s="239"/>
      <c r="C380" s="239"/>
      <c r="D380" s="240"/>
      <c r="E380" s="241"/>
      <c r="F380" s="241"/>
      <c r="G380" s="241"/>
      <c r="H380" s="241"/>
      <c r="I380" s="241"/>
      <c r="J380" s="241"/>
      <c r="K380" s="241"/>
      <c r="L380" s="241"/>
      <c r="M380" s="241"/>
      <c r="N380" s="241"/>
      <c r="O380" s="241"/>
      <c r="P380" s="241"/>
      <c r="Q380" s="241"/>
      <c r="R380" s="241"/>
      <c r="S380" s="241"/>
      <c r="T380" s="241"/>
      <c r="U380" s="241"/>
      <c r="V380" s="241"/>
      <c r="W380" s="241"/>
      <c r="X380" s="241"/>
      <c r="Y380" s="241"/>
      <c r="Z380" s="241"/>
    </row>
    <row r="381" ht="6.75" customHeight="1">
      <c r="A381" s="248"/>
      <c r="B381" s="248"/>
      <c r="C381" s="248"/>
      <c r="D381" s="249"/>
      <c r="E381" s="241"/>
      <c r="F381" s="241"/>
      <c r="G381" s="241"/>
      <c r="H381" s="241"/>
      <c r="I381" s="241"/>
      <c r="J381" s="241"/>
      <c r="K381" s="241"/>
      <c r="L381" s="241"/>
      <c r="M381" s="241"/>
      <c r="N381" s="241"/>
      <c r="O381" s="241"/>
      <c r="P381" s="241"/>
      <c r="Q381" s="241"/>
      <c r="R381" s="241"/>
      <c r="S381" s="241"/>
      <c r="T381" s="241"/>
      <c r="U381" s="241"/>
      <c r="V381" s="241"/>
      <c r="W381" s="241"/>
      <c r="X381" s="241"/>
      <c r="Y381" s="241"/>
      <c r="Z381" s="241"/>
    </row>
    <row r="382" ht="15.0" customHeight="1">
      <c r="A382" s="254" t="s">
        <v>96</v>
      </c>
      <c r="B382" s="239"/>
      <c r="C382" s="239"/>
      <c r="D382" s="240"/>
      <c r="E382" s="241"/>
      <c r="F382" s="241"/>
      <c r="G382" s="241"/>
      <c r="H382" s="241"/>
      <c r="I382" s="241"/>
      <c r="J382" s="241"/>
      <c r="K382" s="241"/>
      <c r="L382" s="241"/>
      <c r="M382" s="241"/>
      <c r="N382" s="241"/>
      <c r="O382" s="241"/>
      <c r="P382" s="241"/>
      <c r="Q382" s="241"/>
      <c r="R382" s="241"/>
      <c r="S382" s="241"/>
      <c r="T382" s="241"/>
      <c r="U382" s="241"/>
      <c r="V382" s="241"/>
      <c r="W382" s="241"/>
      <c r="X382" s="241"/>
      <c r="Y382" s="241"/>
      <c r="Z382" s="241"/>
    </row>
    <row r="383" ht="6.75" customHeight="1">
      <c r="A383" s="255"/>
      <c r="B383" s="256"/>
      <c r="C383" s="256"/>
      <c r="D383" s="257"/>
      <c r="E383" s="241"/>
      <c r="F383" s="241"/>
      <c r="G383" s="241"/>
      <c r="H383" s="241"/>
      <c r="I383" s="241"/>
      <c r="J383" s="241"/>
      <c r="K383" s="241"/>
      <c r="L383" s="241"/>
      <c r="M383" s="241"/>
      <c r="N383" s="241"/>
      <c r="O383" s="241"/>
      <c r="P383" s="241"/>
      <c r="Q383" s="241"/>
      <c r="R383" s="241"/>
      <c r="S383" s="241"/>
      <c r="T383" s="241"/>
      <c r="U383" s="241"/>
      <c r="V383" s="241"/>
      <c r="W383" s="241"/>
      <c r="X383" s="241"/>
      <c r="Y383" s="241"/>
      <c r="Z383" s="241"/>
    </row>
    <row r="384" ht="11.25" customHeight="1">
      <c r="A384" s="258" t="s">
        <v>97</v>
      </c>
      <c r="B384" s="259"/>
      <c r="C384" s="260" t="s">
        <v>98</v>
      </c>
      <c r="D384" s="290">
        <f>'Proposed Rates'!F370</f>
        <v>87</v>
      </c>
      <c r="E384" s="241"/>
      <c r="F384" s="241"/>
      <c r="G384" s="241"/>
      <c r="H384" s="241"/>
      <c r="I384" s="241"/>
      <c r="J384" s="241"/>
      <c r="K384" s="241"/>
      <c r="L384" s="241"/>
      <c r="M384" s="241"/>
      <c r="N384" s="241"/>
      <c r="O384" s="241"/>
      <c r="P384" s="241"/>
      <c r="Q384" s="241"/>
      <c r="R384" s="241"/>
      <c r="S384" s="241"/>
      <c r="T384" s="241"/>
      <c r="U384" s="241"/>
      <c r="V384" s="241"/>
      <c r="W384" s="241"/>
      <c r="X384" s="241"/>
      <c r="Y384" s="241"/>
      <c r="Z384" s="241"/>
    </row>
    <row r="385" ht="6.0" customHeight="1">
      <c r="A385" s="273"/>
      <c r="B385" s="259"/>
      <c r="C385" s="274"/>
      <c r="D385" s="290"/>
      <c r="E385" s="275"/>
      <c r="F385" s="275"/>
      <c r="G385" s="275"/>
      <c r="H385" s="275"/>
      <c r="I385" s="275"/>
      <c r="J385" s="275"/>
      <c r="K385" s="275"/>
      <c r="L385" s="275"/>
      <c r="M385" s="275"/>
      <c r="N385" s="275"/>
      <c r="O385" s="275"/>
      <c r="P385" s="275"/>
      <c r="Q385" s="275"/>
      <c r="R385" s="275"/>
      <c r="S385" s="275"/>
      <c r="T385" s="275"/>
      <c r="U385" s="275"/>
      <c r="V385" s="275"/>
      <c r="W385" s="275"/>
      <c r="X385" s="275"/>
      <c r="Y385" s="275"/>
      <c r="Z385" s="275"/>
    </row>
    <row r="386" ht="23.25" customHeight="1">
      <c r="A386" s="238" t="str">
        <f>$A$39</f>
        <v>Hydro Ottawa Limited</v>
      </c>
      <c r="B386" s="239"/>
      <c r="C386" s="239"/>
      <c r="D386" s="240"/>
      <c r="E386" s="241"/>
      <c r="F386" s="241"/>
      <c r="G386" s="241"/>
      <c r="H386" s="241"/>
      <c r="I386" s="241"/>
      <c r="J386" s="241"/>
      <c r="K386" s="241"/>
      <c r="L386" s="241"/>
      <c r="M386" s="241"/>
      <c r="N386" s="241"/>
      <c r="O386" s="241"/>
      <c r="P386" s="241"/>
      <c r="Q386" s="241"/>
      <c r="R386" s="241"/>
      <c r="S386" s="241"/>
      <c r="T386" s="241"/>
      <c r="U386" s="241"/>
      <c r="V386" s="241"/>
      <c r="W386" s="241"/>
      <c r="X386" s="241"/>
      <c r="Y386" s="241"/>
      <c r="Z386" s="241"/>
    </row>
    <row r="387" ht="18.0" customHeight="1">
      <c r="A387" s="242" t="str">
        <f>$A$40</f>
        <v>PROPOSED - TARIFF OF RATES AND CHARGES</v>
      </c>
      <c r="B387" s="239"/>
      <c r="C387" s="239"/>
      <c r="D387" s="240"/>
      <c r="E387" s="241"/>
      <c r="F387" s="241"/>
      <c r="G387" s="241"/>
      <c r="H387" s="241"/>
      <c r="I387" s="241"/>
      <c r="J387" s="241"/>
      <c r="K387" s="241"/>
      <c r="L387" s="241"/>
      <c r="M387" s="241"/>
      <c r="N387" s="241"/>
      <c r="O387" s="241"/>
      <c r="P387" s="241"/>
      <c r="Q387" s="241"/>
      <c r="R387" s="241"/>
      <c r="S387" s="241"/>
      <c r="T387" s="241"/>
      <c r="U387" s="241"/>
      <c r="V387" s="241"/>
      <c r="W387" s="241"/>
      <c r="X387" s="241"/>
      <c r="Y387" s="241"/>
      <c r="Z387" s="241"/>
    </row>
    <row r="388" ht="15.75" customHeight="1">
      <c r="A388" s="243" t="str">
        <f>$A$41</f>
        <v>Effective and Implementation Date January 1, 2026</v>
      </c>
      <c r="B388" s="239"/>
      <c r="C388" s="239"/>
      <c r="D388" s="240"/>
      <c r="E388" s="241"/>
      <c r="F388" s="241"/>
      <c r="G388" s="241"/>
      <c r="H388" s="241"/>
      <c r="I388" s="241"/>
      <c r="J388" s="241"/>
      <c r="K388" s="241"/>
      <c r="L388" s="241"/>
      <c r="M388" s="241"/>
      <c r="N388" s="241"/>
      <c r="O388" s="241"/>
      <c r="P388" s="241"/>
      <c r="Q388" s="241"/>
      <c r="R388" s="241"/>
      <c r="S388" s="241"/>
      <c r="T388" s="241"/>
      <c r="U388" s="241"/>
      <c r="V388" s="241"/>
      <c r="W388" s="241"/>
      <c r="X388" s="241"/>
      <c r="Y388" s="241"/>
      <c r="Z388" s="241"/>
    </row>
    <row r="389" ht="11.25" customHeight="1">
      <c r="A389" s="244" t="str">
        <f>$A$42</f>
        <v>This schedule supersedes and replaces all previously</v>
      </c>
      <c r="B389" s="239"/>
      <c r="C389" s="239"/>
      <c r="D389" s="240"/>
      <c r="E389" s="241"/>
      <c r="F389" s="241"/>
      <c r="G389" s="241"/>
      <c r="H389" s="241"/>
      <c r="I389" s="241"/>
      <c r="J389" s="241"/>
      <c r="K389" s="241"/>
      <c r="L389" s="241"/>
      <c r="M389" s="241"/>
      <c r="N389" s="241"/>
      <c r="O389" s="241"/>
      <c r="P389" s="241"/>
      <c r="Q389" s="241"/>
      <c r="R389" s="241"/>
      <c r="S389" s="241"/>
      <c r="T389" s="241"/>
      <c r="U389" s="241"/>
      <c r="V389" s="241"/>
      <c r="W389" s="241"/>
      <c r="X389" s="241"/>
      <c r="Y389" s="241"/>
      <c r="Z389" s="241"/>
    </row>
    <row r="390" ht="11.25" customHeight="1">
      <c r="A390" s="244" t="str">
        <f>$A$43</f>
        <v>approved schedules of Rates, Charges and Loss Factors</v>
      </c>
      <c r="B390" s="239"/>
      <c r="C390" s="239"/>
      <c r="D390" s="240"/>
      <c r="E390" s="241"/>
      <c r="F390" s="241"/>
      <c r="G390" s="241"/>
      <c r="H390" s="241"/>
      <c r="I390" s="241"/>
      <c r="J390" s="241"/>
      <c r="K390" s="241"/>
      <c r="L390" s="241"/>
      <c r="M390" s="241"/>
      <c r="N390" s="241"/>
      <c r="O390" s="241"/>
      <c r="P390" s="241"/>
      <c r="Q390" s="241"/>
      <c r="R390" s="241"/>
      <c r="S390" s="241"/>
      <c r="T390" s="241"/>
      <c r="U390" s="241"/>
      <c r="V390" s="241"/>
      <c r="W390" s="241"/>
      <c r="X390" s="241"/>
      <c r="Y390" s="241"/>
      <c r="Z390" s="241"/>
    </row>
    <row r="391" ht="11.25" customHeight="1">
      <c r="A391" s="245" t="str">
        <f>$A$44</f>
        <v>EB-2024-0115</v>
      </c>
      <c r="B391" s="239"/>
      <c r="C391" s="239"/>
      <c r="D391" s="240"/>
      <c r="E391" s="241"/>
      <c r="F391" s="241"/>
      <c r="G391" s="241"/>
      <c r="H391" s="241"/>
      <c r="I391" s="241"/>
      <c r="J391" s="241"/>
      <c r="K391" s="241"/>
      <c r="L391" s="241"/>
      <c r="M391" s="241"/>
      <c r="N391" s="241"/>
      <c r="O391" s="241"/>
      <c r="P391" s="241"/>
      <c r="Q391" s="241"/>
      <c r="R391" s="241"/>
      <c r="S391" s="241"/>
      <c r="T391" s="241"/>
      <c r="U391" s="241"/>
      <c r="V391" s="241"/>
      <c r="W391" s="241"/>
      <c r="X391" s="241"/>
      <c r="Y391" s="241"/>
      <c r="Z391" s="241"/>
    </row>
    <row r="392" ht="18.75" customHeight="1">
      <c r="A392" s="246" t="s">
        <v>153</v>
      </c>
      <c r="B392" s="239"/>
      <c r="C392" s="239"/>
      <c r="D392" s="240"/>
      <c r="E392" s="267"/>
      <c r="F392" s="267"/>
      <c r="G392" s="267"/>
      <c r="H392" s="267"/>
      <c r="I392" s="267"/>
      <c r="J392" s="267"/>
      <c r="K392" s="267"/>
      <c r="L392" s="267"/>
      <c r="M392" s="267"/>
      <c r="N392" s="267"/>
      <c r="O392" s="267"/>
      <c r="P392" s="267"/>
      <c r="Q392" s="267"/>
      <c r="R392" s="267"/>
      <c r="S392" s="267"/>
      <c r="T392" s="267"/>
      <c r="U392" s="267"/>
      <c r="V392" s="267"/>
      <c r="W392" s="267"/>
      <c r="X392" s="267"/>
      <c r="Y392" s="267"/>
      <c r="Z392" s="267"/>
    </row>
    <row r="393" ht="36.0" customHeight="1">
      <c r="A393" s="247" t="s">
        <v>154</v>
      </c>
      <c r="B393" s="239"/>
      <c r="C393" s="239"/>
      <c r="D393" s="240"/>
      <c r="E393" s="241"/>
      <c r="F393" s="241"/>
      <c r="G393" s="241"/>
      <c r="H393" s="241"/>
      <c r="I393" s="241"/>
      <c r="J393" s="241"/>
      <c r="K393" s="241"/>
      <c r="L393" s="241"/>
      <c r="M393" s="241"/>
      <c r="N393" s="241"/>
      <c r="O393" s="241"/>
      <c r="P393" s="241"/>
      <c r="Q393" s="241"/>
      <c r="R393" s="241"/>
      <c r="S393" s="241"/>
      <c r="T393" s="241"/>
      <c r="U393" s="241"/>
      <c r="V393" s="241"/>
      <c r="W393" s="241"/>
      <c r="X393" s="241"/>
      <c r="Y393" s="241"/>
      <c r="Z393" s="241"/>
    </row>
    <row r="394" ht="6.75" customHeight="1">
      <c r="A394" s="248"/>
      <c r="B394" s="248"/>
      <c r="C394" s="248"/>
      <c r="D394" s="249"/>
      <c r="E394" s="241"/>
      <c r="F394" s="241"/>
      <c r="G394" s="241"/>
      <c r="H394" s="241"/>
      <c r="I394" s="241"/>
      <c r="J394" s="241"/>
      <c r="K394" s="241"/>
      <c r="L394" s="241"/>
      <c r="M394" s="241"/>
      <c r="N394" s="241"/>
      <c r="O394" s="241"/>
      <c r="P394" s="241"/>
      <c r="Q394" s="241"/>
      <c r="R394" s="241"/>
      <c r="S394" s="241"/>
      <c r="T394" s="241"/>
      <c r="U394" s="241"/>
      <c r="V394" s="241"/>
      <c r="W394" s="241"/>
      <c r="X394" s="241"/>
      <c r="Y394" s="241"/>
      <c r="Z394" s="241"/>
    </row>
    <row r="395" ht="11.25" customHeight="1">
      <c r="A395" s="250" t="s">
        <v>91</v>
      </c>
      <c r="B395" s="239"/>
      <c r="C395" s="239"/>
      <c r="D395" s="240"/>
      <c r="E395" s="241"/>
      <c r="F395" s="241"/>
      <c r="G395" s="241"/>
      <c r="H395" s="241"/>
      <c r="I395" s="241"/>
      <c r="J395" s="241"/>
      <c r="K395" s="241"/>
      <c r="L395" s="241"/>
      <c r="M395" s="241"/>
      <c r="N395" s="241"/>
      <c r="O395" s="241"/>
      <c r="P395" s="241"/>
      <c r="Q395" s="241"/>
      <c r="R395" s="241"/>
      <c r="S395" s="241"/>
      <c r="T395" s="241"/>
      <c r="U395" s="241"/>
      <c r="V395" s="241"/>
      <c r="W395" s="241"/>
      <c r="X395" s="241"/>
      <c r="Y395" s="241"/>
      <c r="Z395" s="241"/>
    </row>
    <row r="396" ht="6.75" customHeight="1">
      <c r="A396" s="251"/>
      <c r="B396" s="252"/>
      <c r="C396" s="252"/>
      <c r="D396" s="253"/>
      <c r="E396" s="241"/>
      <c r="F396" s="241"/>
      <c r="G396" s="241"/>
      <c r="H396" s="241"/>
      <c r="I396" s="241"/>
      <c r="J396" s="241"/>
      <c r="K396" s="241"/>
      <c r="L396" s="241"/>
      <c r="M396" s="241"/>
      <c r="N396" s="241"/>
      <c r="O396" s="241"/>
      <c r="P396" s="241"/>
      <c r="Q396" s="241"/>
      <c r="R396" s="241"/>
      <c r="S396" s="241"/>
      <c r="T396" s="241"/>
      <c r="U396" s="241"/>
      <c r="V396" s="241"/>
      <c r="W396" s="241"/>
      <c r="X396" s="241"/>
      <c r="Y396" s="241"/>
      <c r="Z396" s="241"/>
    </row>
    <row r="397" ht="36.0" customHeight="1">
      <c r="A397" s="247" t="s">
        <v>92</v>
      </c>
      <c r="B397" s="239"/>
      <c r="C397" s="239"/>
      <c r="D397" s="240"/>
      <c r="E397" s="241"/>
      <c r="F397" s="241"/>
      <c r="G397" s="241"/>
      <c r="H397" s="241"/>
      <c r="I397" s="241"/>
      <c r="J397" s="241"/>
      <c r="K397" s="241"/>
      <c r="L397" s="241"/>
      <c r="M397" s="241"/>
      <c r="N397" s="241"/>
      <c r="O397" s="241"/>
      <c r="P397" s="241"/>
      <c r="Q397" s="241"/>
      <c r="R397" s="241"/>
      <c r="S397" s="241"/>
      <c r="T397" s="241"/>
      <c r="U397" s="241"/>
      <c r="V397" s="241"/>
      <c r="W397" s="241"/>
      <c r="X397" s="241"/>
      <c r="Y397" s="241"/>
      <c r="Z397" s="241"/>
    </row>
    <row r="398" ht="6.75" customHeight="1">
      <c r="A398" s="248"/>
      <c r="B398" s="248"/>
      <c r="C398" s="248"/>
      <c r="D398" s="249"/>
      <c r="E398" s="241"/>
      <c r="F398" s="241"/>
      <c r="G398" s="241"/>
      <c r="H398" s="241"/>
      <c r="I398" s="241"/>
      <c r="J398" s="241"/>
      <c r="K398" s="241"/>
      <c r="L398" s="241"/>
      <c r="M398" s="241"/>
      <c r="N398" s="241"/>
      <c r="O398" s="241"/>
      <c r="P398" s="241"/>
      <c r="Q398" s="241"/>
      <c r="R398" s="241"/>
      <c r="S398" s="241"/>
      <c r="T398" s="241"/>
      <c r="U398" s="241"/>
      <c r="V398" s="241"/>
      <c r="W398" s="241"/>
      <c r="X398" s="241"/>
      <c r="Y398" s="241"/>
      <c r="Z398" s="241"/>
    </row>
    <row r="399" ht="48.0" customHeight="1">
      <c r="A399" s="247" t="s">
        <v>93</v>
      </c>
      <c r="B399" s="239"/>
      <c r="C399" s="239"/>
      <c r="D399" s="240"/>
      <c r="E399" s="241"/>
      <c r="F399" s="241"/>
      <c r="G399" s="241"/>
      <c r="H399" s="241"/>
      <c r="I399" s="241"/>
      <c r="J399" s="241"/>
      <c r="K399" s="241"/>
      <c r="L399" s="241"/>
      <c r="M399" s="241"/>
      <c r="N399" s="241"/>
      <c r="O399" s="241"/>
      <c r="P399" s="241"/>
      <c r="Q399" s="241"/>
      <c r="R399" s="241"/>
      <c r="S399" s="241"/>
      <c r="T399" s="241"/>
      <c r="U399" s="241"/>
      <c r="V399" s="241"/>
      <c r="W399" s="241"/>
      <c r="X399" s="241"/>
      <c r="Y399" s="241"/>
      <c r="Z399" s="241"/>
    </row>
    <row r="400" ht="6.75" customHeight="1">
      <c r="A400" s="248"/>
      <c r="B400" s="248"/>
      <c r="C400" s="248"/>
      <c r="D400" s="249"/>
      <c r="E400" s="241"/>
      <c r="F400" s="241"/>
      <c r="G400" s="241"/>
      <c r="H400" s="241"/>
      <c r="I400" s="241"/>
      <c r="J400" s="241"/>
      <c r="K400" s="241"/>
      <c r="L400" s="241"/>
      <c r="M400" s="241"/>
      <c r="N400" s="241"/>
      <c r="O400" s="241"/>
      <c r="P400" s="241"/>
      <c r="Q400" s="241"/>
      <c r="R400" s="241"/>
      <c r="S400" s="241"/>
      <c r="T400" s="241"/>
      <c r="U400" s="241"/>
      <c r="V400" s="241"/>
      <c r="W400" s="241"/>
      <c r="X400" s="241"/>
      <c r="Y400" s="241"/>
      <c r="Z400" s="241"/>
    </row>
    <row r="401" ht="24.0" customHeight="1">
      <c r="A401" s="247" t="s">
        <v>150</v>
      </c>
      <c r="B401" s="239"/>
      <c r="C401" s="239"/>
      <c r="D401" s="240"/>
      <c r="E401" s="241"/>
      <c r="F401" s="241"/>
      <c r="G401" s="241"/>
      <c r="H401" s="241"/>
      <c r="I401" s="241"/>
      <c r="J401" s="241"/>
      <c r="K401" s="241"/>
      <c r="L401" s="241"/>
      <c r="M401" s="241"/>
      <c r="N401" s="241"/>
      <c r="O401" s="241"/>
      <c r="P401" s="241"/>
      <c r="Q401" s="241"/>
      <c r="R401" s="241"/>
      <c r="S401" s="241"/>
      <c r="T401" s="241"/>
      <c r="U401" s="241"/>
      <c r="V401" s="241"/>
      <c r="W401" s="241"/>
      <c r="X401" s="241"/>
      <c r="Y401" s="241"/>
      <c r="Z401" s="241"/>
    </row>
    <row r="402" ht="6.75" customHeight="1">
      <c r="A402" s="248"/>
      <c r="B402" s="248"/>
      <c r="C402" s="248"/>
      <c r="D402" s="249"/>
      <c r="E402" s="241"/>
      <c r="F402" s="241"/>
      <c r="G402" s="241"/>
      <c r="H402" s="241"/>
      <c r="I402" s="241"/>
      <c r="J402" s="241"/>
      <c r="K402" s="241"/>
      <c r="L402" s="241"/>
      <c r="M402" s="241"/>
      <c r="N402" s="241"/>
      <c r="O402" s="241"/>
      <c r="P402" s="241"/>
      <c r="Q402" s="241"/>
      <c r="R402" s="241"/>
      <c r="S402" s="241"/>
      <c r="T402" s="241"/>
      <c r="U402" s="241"/>
      <c r="V402" s="241"/>
      <c r="W402" s="241"/>
      <c r="X402" s="241"/>
      <c r="Y402" s="241"/>
      <c r="Z402" s="241"/>
    </row>
    <row r="403" ht="36.0" customHeight="1">
      <c r="A403" s="247" t="s">
        <v>146</v>
      </c>
      <c r="B403" s="239"/>
      <c r="C403" s="239"/>
      <c r="D403" s="240"/>
      <c r="E403" s="241"/>
      <c r="F403" s="241"/>
      <c r="G403" s="241"/>
      <c r="H403" s="241"/>
      <c r="I403" s="241"/>
      <c r="J403" s="241"/>
      <c r="K403" s="241"/>
      <c r="L403" s="241"/>
      <c r="M403" s="241"/>
      <c r="N403" s="241"/>
      <c r="O403" s="241"/>
      <c r="P403" s="241"/>
      <c r="Q403" s="241"/>
      <c r="R403" s="241"/>
      <c r="S403" s="241"/>
      <c r="T403" s="241"/>
      <c r="U403" s="241"/>
      <c r="V403" s="241"/>
      <c r="W403" s="241"/>
      <c r="X403" s="241"/>
      <c r="Y403" s="241"/>
      <c r="Z403" s="241"/>
    </row>
    <row r="404" ht="6.75" customHeight="1">
      <c r="A404" s="248"/>
      <c r="B404" s="248"/>
      <c r="C404" s="248"/>
      <c r="D404" s="249"/>
      <c r="E404" s="241"/>
      <c r="F404" s="241"/>
      <c r="G404" s="241"/>
      <c r="H404" s="241"/>
      <c r="I404" s="241"/>
      <c r="J404" s="241"/>
      <c r="K404" s="241"/>
      <c r="L404" s="241"/>
      <c r="M404" s="241"/>
      <c r="N404" s="241"/>
      <c r="O404" s="241"/>
      <c r="P404" s="241"/>
      <c r="Q404" s="241"/>
      <c r="R404" s="241"/>
      <c r="S404" s="241"/>
      <c r="T404" s="241"/>
      <c r="U404" s="241"/>
      <c r="V404" s="241"/>
      <c r="W404" s="241"/>
      <c r="X404" s="241"/>
      <c r="Y404" s="241"/>
      <c r="Z404" s="241"/>
    </row>
    <row r="405" ht="15.0" customHeight="1">
      <c r="A405" s="254" t="s">
        <v>96</v>
      </c>
      <c r="B405" s="239"/>
      <c r="C405" s="239"/>
      <c r="D405" s="240"/>
      <c r="E405" s="241"/>
      <c r="F405" s="241"/>
      <c r="G405" s="241"/>
      <c r="H405" s="241"/>
      <c r="I405" s="241"/>
      <c r="J405" s="241"/>
      <c r="K405" s="241"/>
      <c r="L405" s="241"/>
      <c r="M405" s="241"/>
      <c r="N405" s="241"/>
      <c r="O405" s="241"/>
      <c r="P405" s="241"/>
      <c r="Q405" s="241"/>
      <c r="R405" s="241"/>
      <c r="S405" s="241"/>
      <c r="T405" s="241"/>
      <c r="U405" s="241"/>
      <c r="V405" s="241"/>
      <c r="W405" s="241"/>
      <c r="X405" s="241"/>
      <c r="Y405" s="241"/>
      <c r="Z405" s="241"/>
    </row>
    <row r="406" ht="6.75" customHeight="1">
      <c r="A406" s="255"/>
      <c r="B406" s="256"/>
      <c r="C406" s="256"/>
      <c r="D406" s="257"/>
      <c r="E406" s="241"/>
      <c r="F406" s="241"/>
      <c r="G406" s="241"/>
      <c r="H406" s="241"/>
      <c r="I406" s="241"/>
      <c r="J406" s="241"/>
      <c r="K406" s="241"/>
      <c r="L406" s="241"/>
      <c r="M406" s="241"/>
      <c r="N406" s="241"/>
      <c r="O406" s="241"/>
      <c r="P406" s="241"/>
      <c r="Q406" s="241"/>
      <c r="R406" s="241"/>
      <c r="S406" s="241"/>
      <c r="T406" s="241"/>
      <c r="U406" s="241"/>
      <c r="V406" s="241"/>
      <c r="W406" s="241"/>
      <c r="X406" s="241"/>
      <c r="Y406" s="241"/>
      <c r="Z406" s="241"/>
    </row>
    <row r="407" ht="11.25" customHeight="1">
      <c r="A407" s="258" t="s">
        <v>97</v>
      </c>
      <c r="B407" s="259"/>
      <c r="C407" s="260" t="s">
        <v>98</v>
      </c>
      <c r="D407" s="290">
        <f>'Proposed Rates'!F371</f>
        <v>266</v>
      </c>
      <c r="E407" s="241"/>
      <c r="F407" s="241"/>
      <c r="G407" s="241"/>
      <c r="H407" s="241"/>
      <c r="I407" s="241"/>
      <c r="J407" s="241"/>
      <c r="K407" s="241"/>
      <c r="L407" s="241"/>
      <c r="M407" s="241"/>
      <c r="N407" s="241"/>
      <c r="O407" s="241"/>
      <c r="P407" s="241"/>
      <c r="Q407" s="241"/>
      <c r="R407" s="241"/>
      <c r="S407" s="241"/>
      <c r="T407" s="241"/>
      <c r="U407" s="241"/>
      <c r="V407" s="241"/>
      <c r="W407" s="241"/>
      <c r="X407" s="241"/>
      <c r="Y407" s="241"/>
      <c r="Z407" s="241"/>
    </row>
    <row r="408" ht="6.75" customHeight="1">
      <c r="A408" s="291"/>
      <c r="B408" s="282"/>
      <c r="C408" s="260"/>
      <c r="D408" s="265"/>
      <c r="E408" s="241"/>
      <c r="F408" s="241"/>
      <c r="G408" s="241"/>
      <c r="H408" s="241"/>
      <c r="I408" s="241"/>
      <c r="J408" s="241"/>
      <c r="K408" s="241"/>
      <c r="L408" s="241"/>
      <c r="M408" s="241"/>
      <c r="N408" s="241"/>
      <c r="O408" s="241"/>
      <c r="P408" s="241"/>
      <c r="Q408" s="241"/>
      <c r="R408" s="241"/>
      <c r="S408" s="241"/>
      <c r="T408" s="241"/>
      <c r="U408" s="241"/>
      <c r="V408" s="241"/>
      <c r="W408" s="241"/>
      <c r="X408" s="241"/>
      <c r="Y408" s="241"/>
      <c r="Z408" s="241"/>
    </row>
    <row r="409" ht="18.0" customHeight="1">
      <c r="A409" s="292" t="s">
        <v>155</v>
      </c>
      <c r="B409" s="293"/>
      <c r="C409" s="293"/>
      <c r="D409" s="268"/>
      <c r="E409" s="241"/>
      <c r="F409" s="241"/>
      <c r="G409" s="241"/>
      <c r="H409" s="241"/>
      <c r="I409" s="241"/>
      <c r="J409" s="241"/>
      <c r="K409" s="241"/>
      <c r="L409" s="241"/>
      <c r="M409" s="241"/>
      <c r="N409" s="241"/>
      <c r="O409" s="241"/>
      <c r="P409" s="241"/>
      <c r="Q409" s="241"/>
      <c r="R409" s="241"/>
      <c r="S409" s="241"/>
      <c r="T409" s="241"/>
      <c r="U409" s="241"/>
      <c r="V409" s="241"/>
      <c r="W409" s="241"/>
      <c r="X409" s="241"/>
      <c r="Y409" s="241"/>
      <c r="Z409" s="241"/>
    </row>
    <row r="410" ht="11.25" customHeight="1">
      <c r="A410" s="258" t="s">
        <v>156</v>
      </c>
      <c r="B410" s="259"/>
      <c r="C410" s="294" t="s">
        <v>157</v>
      </c>
      <c r="D410" s="265">
        <v>-1.0</v>
      </c>
      <c r="E410" s="241"/>
      <c r="F410" s="241"/>
      <c r="G410" s="241"/>
      <c r="H410" s="241"/>
      <c r="I410" s="241"/>
      <c r="J410" s="241"/>
      <c r="K410" s="241"/>
      <c r="L410" s="241"/>
      <c r="M410" s="241"/>
      <c r="N410" s="241"/>
      <c r="O410" s="241"/>
      <c r="P410" s="241"/>
      <c r="Q410" s="241"/>
      <c r="R410" s="241"/>
      <c r="S410" s="241"/>
      <c r="T410" s="241"/>
      <c r="U410" s="241"/>
      <c r="V410" s="241"/>
      <c r="W410" s="241"/>
      <c r="X410" s="241"/>
      <c r="Y410" s="241"/>
      <c r="Z410" s="241"/>
    </row>
    <row r="411" ht="5.25" customHeight="1">
      <c r="A411" s="258"/>
      <c r="B411" s="259"/>
      <c r="C411" s="294"/>
      <c r="D411" s="265"/>
      <c r="E411" s="241"/>
      <c r="F411" s="241"/>
      <c r="G411" s="241"/>
      <c r="H411" s="241"/>
      <c r="I411" s="241"/>
      <c r="J411" s="241"/>
      <c r="K411" s="241"/>
      <c r="L411" s="241"/>
      <c r="M411" s="241"/>
      <c r="N411" s="241"/>
      <c r="O411" s="241"/>
      <c r="P411" s="241"/>
      <c r="Q411" s="241"/>
      <c r="R411" s="241"/>
      <c r="S411" s="241"/>
      <c r="T411" s="241"/>
      <c r="U411" s="241"/>
      <c r="V411" s="241"/>
      <c r="W411" s="241"/>
      <c r="X411" s="241"/>
      <c r="Y411" s="241"/>
      <c r="Z411" s="241"/>
    </row>
    <row r="412" ht="23.25" customHeight="1">
      <c r="A412" s="238" t="str">
        <f>$A$39</f>
        <v>Hydro Ottawa Limited</v>
      </c>
      <c r="B412" s="239"/>
      <c r="C412" s="239"/>
      <c r="D412" s="240"/>
      <c r="E412" s="241"/>
      <c r="F412" s="241"/>
      <c r="G412" s="241"/>
      <c r="H412" s="241"/>
      <c r="I412" s="241"/>
      <c r="J412" s="241"/>
      <c r="K412" s="241"/>
      <c r="L412" s="241"/>
      <c r="M412" s="241"/>
      <c r="N412" s="241"/>
      <c r="O412" s="241"/>
      <c r="P412" s="241"/>
      <c r="Q412" s="241"/>
      <c r="R412" s="241"/>
      <c r="S412" s="241"/>
      <c r="T412" s="241"/>
      <c r="U412" s="241"/>
      <c r="V412" s="241"/>
      <c r="W412" s="241"/>
      <c r="X412" s="241"/>
      <c r="Y412" s="241"/>
      <c r="Z412" s="241"/>
    </row>
    <row r="413" ht="18.0" customHeight="1">
      <c r="A413" s="242" t="str">
        <f>$A$40</f>
        <v>PROPOSED - TARIFF OF RATES AND CHARGES</v>
      </c>
      <c r="B413" s="239"/>
      <c r="C413" s="239"/>
      <c r="D413" s="240"/>
      <c r="E413" s="241"/>
      <c r="F413" s="241"/>
      <c r="G413" s="241"/>
      <c r="H413" s="241"/>
      <c r="I413" s="241"/>
      <c r="J413" s="241"/>
      <c r="K413" s="241"/>
      <c r="L413" s="241"/>
      <c r="M413" s="241"/>
      <c r="N413" s="241"/>
      <c r="O413" s="241"/>
      <c r="P413" s="241"/>
      <c r="Q413" s="241"/>
      <c r="R413" s="241"/>
      <c r="S413" s="241"/>
      <c r="T413" s="241"/>
      <c r="U413" s="241"/>
      <c r="V413" s="241"/>
      <c r="W413" s="241"/>
      <c r="X413" s="241"/>
      <c r="Y413" s="241"/>
      <c r="Z413" s="241"/>
    </row>
    <row r="414" ht="15.75" customHeight="1">
      <c r="A414" s="243" t="str">
        <f>$A$41</f>
        <v>Effective and Implementation Date January 1, 2026</v>
      </c>
      <c r="B414" s="239"/>
      <c r="C414" s="239"/>
      <c r="D414" s="240"/>
      <c r="E414" s="241"/>
      <c r="F414" s="241"/>
      <c r="G414" s="241"/>
      <c r="H414" s="241"/>
      <c r="I414" s="241"/>
      <c r="J414" s="241"/>
      <c r="K414" s="241"/>
      <c r="L414" s="241"/>
      <c r="M414" s="241"/>
      <c r="N414" s="241"/>
      <c r="O414" s="241"/>
      <c r="P414" s="241"/>
      <c r="Q414" s="241"/>
      <c r="R414" s="241"/>
      <c r="S414" s="241"/>
      <c r="T414" s="241"/>
      <c r="U414" s="241"/>
      <c r="V414" s="241"/>
      <c r="W414" s="241"/>
      <c r="X414" s="241"/>
      <c r="Y414" s="241"/>
      <c r="Z414" s="241"/>
    </row>
    <row r="415" ht="11.25" customHeight="1">
      <c r="A415" s="244" t="str">
        <f>$A$42</f>
        <v>This schedule supersedes and replaces all previously</v>
      </c>
      <c r="B415" s="239"/>
      <c r="C415" s="239"/>
      <c r="D415" s="240"/>
      <c r="E415" s="241"/>
      <c r="F415" s="241"/>
      <c r="G415" s="241"/>
      <c r="H415" s="241"/>
      <c r="I415" s="241"/>
      <c r="J415" s="241"/>
      <c r="K415" s="241"/>
      <c r="L415" s="241"/>
      <c r="M415" s="241"/>
      <c r="N415" s="241"/>
      <c r="O415" s="241"/>
      <c r="P415" s="241"/>
      <c r="Q415" s="241"/>
      <c r="R415" s="241"/>
      <c r="S415" s="241"/>
      <c r="T415" s="241"/>
      <c r="U415" s="241"/>
      <c r="V415" s="241"/>
      <c r="W415" s="241"/>
      <c r="X415" s="241"/>
      <c r="Y415" s="241"/>
      <c r="Z415" s="241"/>
    </row>
    <row r="416" ht="11.25" customHeight="1">
      <c r="A416" s="244" t="str">
        <f>$A$43</f>
        <v>approved schedules of Rates, Charges and Loss Factors</v>
      </c>
      <c r="B416" s="239"/>
      <c r="C416" s="239"/>
      <c r="D416" s="240"/>
      <c r="E416" s="241"/>
      <c r="F416" s="241"/>
      <c r="G416" s="241"/>
      <c r="H416" s="241"/>
      <c r="I416" s="241"/>
      <c r="J416" s="241"/>
      <c r="K416" s="241"/>
      <c r="L416" s="241"/>
      <c r="M416" s="241"/>
      <c r="N416" s="241"/>
      <c r="O416" s="241"/>
      <c r="P416" s="241"/>
      <c r="Q416" s="241"/>
      <c r="R416" s="241"/>
      <c r="S416" s="241"/>
      <c r="T416" s="241"/>
      <c r="U416" s="241"/>
      <c r="V416" s="241"/>
      <c r="W416" s="241"/>
      <c r="X416" s="241"/>
      <c r="Y416" s="241"/>
      <c r="Z416" s="241"/>
    </row>
    <row r="417" ht="11.25" customHeight="1">
      <c r="A417" s="245" t="str">
        <f>$A$44</f>
        <v>EB-2024-0115</v>
      </c>
      <c r="B417" s="239"/>
      <c r="C417" s="239"/>
      <c r="D417" s="240"/>
      <c r="E417" s="241"/>
      <c r="F417" s="241"/>
      <c r="G417" s="241"/>
      <c r="H417" s="241"/>
      <c r="I417" s="241"/>
      <c r="J417" s="241"/>
      <c r="K417" s="241"/>
      <c r="L417" s="241"/>
      <c r="M417" s="241"/>
      <c r="N417" s="241"/>
      <c r="O417" s="241"/>
      <c r="P417" s="241"/>
      <c r="Q417" s="241"/>
      <c r="R417" s="241"/>
      <c r="S417" s="241"/>
      <c r="T417" s="241"/>
      <c r="U417" s="241"/>
      <c r="V417" s="241"/>
      <c r="W417" s="241"/>
      <c r="X417" s="241"/>
      <c r="Y417" s="241"/>
      <c r="Z417" s="241"/>
    </row>
    <row r="418" ht="18.0" customHeight="1">
      <c r="A418" s="292" t="s">
        <v>158</v>
      </c>
      <c r="B418" s="293"/>
      <c r="C418" s="293"/>
      <c r="D418" s="268"/>
      <c r="E418" s="241"/>
      <c r="F418" s="241"/>
      <c r="G418" s="241"/>
      <c r="H418" s="241"/>
      <c r="I418" s="241"/>
      <c r="J418" s="241"/>
      <c r="K418" s="241"/>
      <c r="L418" s="241"/>
      <c r="M418" s="241"/>
      <c r="N418" s="241"/>
      <c r="O418" s="241"/>
      <c r="P418" s="241"/>
      <c r="Q418" s="241"/>
      <c r="R418" s="241"/>
      <c r="S418" s="241"/>
      <c r="T418" s="241"/>
      <c r="U418" s="241"/>
      <c r="V418" s="241"/>
      <c r="W418" s="241"/>
      <c r="X418" s="241"/>
      <c r="Y418" s="241"/>
      <c r="Z418" s="241"/>
    </row>
    <row r="419" ht="6.75" customHeight="1">
      <c r="A419" s="292"/>
      <c r="B419" s="293"/>
      <c r="C419" s="293"/>
      <c r="D419" s="268"/>
      <c r="E419" s="241"/>
      <c r="F419" s="241"/>
      <c r="G419" s="241"/>
      <c r="H419" s="241"/>
      <c r="I419" s="241"/>
      <c r="J419" s="241"/>
      <c r="K419" s="241"/>
      <c r="L419" s="241"/>
      <c r="M419" s="241"/>
      <c r="N419" s="241"/>
      <c r="O419" s="241"/>
      <c r="P419" s="241"/>
      <c r="Q419" s="241"/>
      <c r="R419" s="241"/>
      <c r="S419" s="241"/>
      <c r="T419" s="241"/>
      <c r="U419" s="241"/>
      <c r="V419" s="241"/>
      <c r="W419" s="241"/>
      <c r="X419" s="241"/>
      <c r="Y419" s="241"/>
      <c r="Z419" s="241"/>
    </row>
    <row r="420" ht="11.25" customHeight="1">
      <c r="A420" s="295" t="s">
        <v>91</v>
      </c>
      <c r="B420" s="239"/>
      <c r="C420" s="239"/>
      <c r="D420" s="240"/>
      <c r="E420" s="241"/>
      <c r="F420" s="241"/>
      <c r="G420" s="241"/>
      <c r="H420" s="241"/>
      <c r="I420" s="241"/>
      <c r="J420" s="241"/>
      <c r="K420" s="241"/>
      <c r="L420" s="241"/>
      <c r="M420" s="241"/>
      <c r="N420" s="241"/>
      <c r="O420" s="241"/>
      <c r="P420" s="241"/>
      <c r="Q420" s="241"/>
      <c r="R420" s="241"/>
      <c r="S420" s="241"/>
      <c r="T420" s="241"/>
      <c r="U420" s="241"/>
      <c r="V420" s="241"/>
      <c r="W420" s="241"/>
      <c r="X420" s="241"/>
      <c r="Y420" s="241"/>
      <c r="Z420" s="241"/>
    </row>
    <row r="421" ht="6.75" customHeight="1">
      <c r="A421" s="296"/>
      <c r="B421" s="248"/>
      <c r="C421" s="248"/>
      <c r="D421" s="249"/>
      <c r="E421" s="241"/>
      <c r="F421" s="241"/>
      <c r="G421" s="241"/>
      <c r="H421" s="241"/>
      <c r="I421" s="241"/>
      <c r="J421" s="241"/>
      <c r="K421" s="241"/>
      <c r="L421" s="241"/>
      <c r="M421" s="241"/>
      <c r="N421" s="241"/>
      <c r="O421" s="241"/>
      <c r="P421" s="241"/>
      <c r="Q421" s="241"/>
      <c r="R421" s="241"/>
      <c r="S421" s="241"/>
      <c r="T421" s="241"/>
      <c r="U421" s="241"/>
      <c r="V421" s="241"/>
      <c r="W421" s="241"/>
      <c r="X421" s="241"/>
      <c r="Y421" s="241"/>
      <c r="Z421" s="241"/>
    </row>
    <row r="422" ht="36.0" customHeight="1">
      <c r="A422" s="247" t="s">
        <v>92</v>
      </c>
      <c r="B422" s="239"/>
      <c r="C422" s="239"/>
      <c r="D422" s="240"/>
      <c r="E422" s="241"/>
      <c r="F422" s="241"/>
      <c r="G422" s="241"/>
      <c r="H422" s="241"/>
      <c r="I422" s="241"/>
      <c r="J422" s="241"/>
      <c r="K422" s="241"/>
      <c r="L422" s="241"/>
      <c r="M422" s="241"/>
      <c r="N422" s="241"/>
      <c r="O422" s="241"/>
      <c r="P422" s="241"/>
      <c r="Q422" s="241"/>
      <c r="R422" s="241"/>
      <c r="S422" s="241"/>
      <c r="T422" s="241"/>
      <c r="U422" s="241"/>
      <c r="V422" s="241"/>
      <c r="W422" s="241"/>
      <c r="X422" s="241"/>
      <c r="Y422" s="241"/>
      <c r="Z422" s="241"/>
    </row>
    <row r="423" ht="6.75" customHeight="1">
      <c r="A423" s="248"/>
      <c r="B423" s="248"/>
      <c r="C423" s="248"/>
      <c r="D423" s="249"/>
      <c r="E423" s="241"/>
      <c r="F423" s="241"/>
      <c r="G423" s="241"/>
      <c r="H423" s="241"/>
      <c r="I423" s="241"/>
      <c r="J423" s="241"/>
      <c r="K423" s="241"/>
      <c r="L423" s="241"/>
      <c r="M423" s="241"/>
      <c r="N423" s="241"/>
      <c r="O423" s="241"/>
      <c r="P423" s="241"/>
      <c r="Q423" s="241"/>
      <c r="R423" s="241"/>
      <c r="S423" s="241"/>
      <c r="T423" s="241"/>
      <c r="U423" s="241"/>
      <c r="V423" s="241"/>
      <c r="W423" s="241"/>
      <c r="X423" s="241"/>
      <c r="Y423" s="241"/>
      <c r="Z423" s="241"/>
    </row>
    <row r="424" ht="48.0" customHeight="1">
      <c r="A424" s="247" t="s">
        <v>159</v>
      </c>
      <c r="B424" s="239"/>
      <c r="C424" s="239"/>
      <c r="D424" s="240"/>
      <c r="E424" s="241"/>
      <c r="F424" s="241"/>
      <c r="G424" s="241"/>
      <c r="H424" s="241"/>
      <c r="I424" s="241"/>
      <c r="J424" s="241"/>
      <c r="K424" s="241"/>
      <c r="L424" s="241"/>
      <c r="M424" s="241"/>
      <c r="N424" s="241"/>
      <c r="O424" s="241"/>
      <c r="P424" s="241"/>
      <c r="Q424" s="241"/>
      <c r="R424" s="241"/>
      <c r="S424" s="241"/>
      <c r="T424" s="241"/>
      <c r="U424" s="241"/>
      <c r="V424" s="241"/>
      <c r="W424" s="241"/>
      <c r="X424" s="241"/>
      <c r="Y424" s="241"/>
      <c r="Z424" s="241"/>
    </row>
    <row r="425" ht="6.75" customHeight="1">
      <c r="A425" s="248"/>
      <c r="B425" s="248"/>
      <c r="C425" s="248"/>
      <c r="D425" s="249"/>
      <c r="E425" s="241"/>
      <c r="F425" s="241"/>
      <c r="G425" s="241"/>
      <c r="H425" s="241"/>
      <c r="I425" s="241"/>
      <c r="J425" s="241"/>
      <c r="K425" s="241"/>
      <c r="L425" s="241"/>
      <c r="M425" s="241"/>
      <c r="N425" s="241"/>
      <c r="O425" s="241"/>
      <c r="P425" s="241"/>
      <c r="Q425" s="241"/>
      <c r="R425" s="241"/>
      <c r="S425" s="241"/>
      <c r="T425" s="241"/>
      <c r="U425" s="241"/>
      <c r="V425" s="241"/>
      <c r="W425" s="241"/>
      <c r="X425" s="241"/>
      <c r="Y425" s="241"/>
      <c r="Z425" s="241"/>
    </row>
    <row r="426" ht="36.0" customHeight="1">
      <c r="A426" s="247" t="s">
        <v>95</v>
      </c>
      <c r="B426" s="239"/>
      <c r="C426" s="239"/>
      <c r="D426" s="240"/>
      <c r="E426" s="241"/>
      <c r="F426" s="241"/>
      <c r="G426" s="241"/>
      <c r="H426" s="241"/>
      <c r="I426" s="241"/>
      <c r="J426" s="241"/>
      <c r="K426" s="241"/>
      <c r="L426" s="241"/>
      <c r="M426" s="241"/>
      <c r="N426" s="241"/>
      <c r="O426" s="241"/>
      <c r="P426" s="241"/>
      <c r="Q426" s="241"/>
      <c r="R426" s="241"/>
      <c r="S426" s="241"/>
      <c r="T426" s="241"/>
      <c r="U426" s="241"/>
      <c r="V426" s="241"/>
      <c r="W426" s="241"/>
      <c r="X426" s="241"/>
      <c r="Y426" s="241"/>
      <c r="Z426" s="241"/>
    </row>
    <row r="427" ht="6.75" customHeight="1">
      <c r="A427" s="248"/>
      <c r="B427" s="248"/>
      <c r="C427" s="248"/>
      <c r="D427" s="249"/>
      <c r="E427" s="241"/>
      <c r="F427" s="241"/>
      <c r="G427" s="241"/>
      <c r="H427" s="241"/>
      <c r="I427" s="241"/>
      <c r="J427" s="241"/>
      <c r="K427" s="241"/>
      <c r="L427" s="241"/>
      <c r="M427" s="241"/>
      <c r="N427" s="241"/>
      <c r="O427" s="241"/>
      <c r="P427" s="241"/>
      <c r="Q427" s="241"/>
      <c r="R427" s="241"/>
      <c r="S427" s="241"/>
      <c r="T427" s="241"/>
      <c r="U427" s="241"/>
      <c r="V427" s="241"/>
      <c r="W427" s="241"/>
      <c r="X427" s="241"/>
      <c r="Y427" s="241"/>
      <c r="Z427" s="241"/>
    </row>
    <row r="428" ht="15.0" customHeight="1">
      <c r="A428" s="297" t="s">
        <v>160</v>
      </c>
      <c r="B428" s="293"/>
      <c r="C428" s="293"/>
      <c r="D428" s="268"/>
      <c r="E428" s="241"/>
      <c r="F428" s="241"/>
      <c r="G428" s="241"/>
      <c r="H428" s="241"/>
      <c r="I428" s="241"/>
      <c r="J428" s="241"/>
      <c r="K428" s="241"/>
      <c r="L428" s="241"/>
      <c r="M428" s="241"/>
      <c r="N428" s="241"/>
      <c r="O428" s="241"/>
      <c r="P428" s="241"/>
      <c r="Q428" s="241"/>
      <c r="R428" s="241"/>
      <c r="S428" s="241"/>
      <c r="T428" s="241"/>
      <c r="U428" s="241"/>
      <c r="V428" s="241"/>
      <c r="W428" s="241"/>
      <c r="X428" s="241"/>
      <c r="Y428" s="241"/>
      <c r="Z428" s="241"/>
    </row>
    <row r="429" ht="12.0" customHeight="1">
      <c r="A429" s="258" t="s">
        <v>161</v>
      </c>
      <c r="B429" s="259"/>
      <c r="C429" s="260" t="s">
        <v>98</v>
      </c>
      <c r="D429" s="298">
        <f>'Proposed Rates'!F319</f>
        <v>0</v>
      </c>
      <c r="E429" s="241"/>
      <c r="F429" s="241"/>
      <c r="G429" s="241"/>
      <c r="H429" s="241"/>
      <c r="I429" s="241"/>
      <c r="J429" s="241"/>
      <c r="K429" s="241"/>
      <c r="L429" s="241"/>
      <c r="M429" s="241"/>
      <c r="N429" s="241"/>
      <c r="O429" s="241"/>
      <c r="P429" s="241"/>
      <c r="Q429" s="241"/>
      <c r="R429" s="241"/>
      <c r="S429" s="241"/>
      <c r="T429" s="241"/>
      <c r="U429" s="241"/>
      <c r="V429" s="241"/>
      <c r="W429" s="241"/>
      <c r="X429" s="241"/>
      <c r="Y429" s="241"/>
      <c r="Z429" s="241"/>
    </row>
    <row r="430" ht="12.0" customHeight="1">
      <c r="A430" s="260" t="s">
        <v>162</v>
      </c>
      <c r="B430" s="260"/>
      <c r="C430" s="260" t="s">
        <v>98</v>
      </c>
      <c r="D430" s="298">
        <f>'Proposed Rates'!F320</f>
        <v>30</v>
      </c>
      <c r="E430" s="241"/>
      <c r="F430" s="241"/>
      <c r="G430" s="241"/>
      <c r="H430" s="241"/>
      <c r="I430" s="241"/>
      <c r="J430" s="241"/>
      <c r="K430" s="241"/>
      <c r="L430" s="241"/>
      <c r="M430" s="241"/>
      <c r="N430" s="241"/>
      <c r="O430" s="241"/>
      <c r="P430" s="241"/>
      <c r="Q430" s="241"/>
      <c r="R430" s="241"/>
      <c r="S430" s="241"/>
      <c r="T430" s="241"/>
      <c r="U430" s="241"/>
      <c r="V430" s="241"/>
      <c r="W430" s="241"/>
      <c r="X430" s="241"/>
      <c r="Y430" s="241"/>
      <c r="Z430" s="241"/>
    </row>
    <row r="431" ht="12.0" customHeight="1">
      <c r="A431" s="258" t="s">
        <v>163</v>
      </c>
      <c r="B431" s="259"/>
      <c r="C431" s="260" t="s">
        <v>98</v>
      </c>
      <c r="D431" s="298">
        <f>'Proposed Rates'!F321</f>
        <v>7</v>
      </c>
      <c r="E431" s="241"/>
      <c r="F431" s="241"/>
      <c r="G431" s="241"/>
      <c r="H431" s="241"/>
      <c r="I431" s="241"/>
      <c r="J431" s="241"/>
      <c r="K431" s="241"/>
      <c r="L431" s="241"/>
      <c r="M431" s="241"/>
      <c r="N431" s="241"/>
      <c r="O431" s="241"/>
      <c r="P431" s="241"/>
      <c r="Q431" s="241"/>
      <c r="R431" s="241"/>
      <c r="S431" s="241"/>
      <c r="T431" s="241"/>
      <c r="U431" s="241"/>
      <c r="V431" s="241"/>
      <c r="W431" s="241"/>
      <c r="X431" s="241"/>
      <c r="Y431" s="241"/>
      <c r="Z431" s="241"/>
    </row>
    <row r="432" ht="12.0" customHeight="1">
      <c r="A432" s="258" t="s">
        <v>164</v>
      </c>
      <c r="B432" s="259"/>
      <c r="C432" s="260" t="s">
        <v>98</v>
      </c>
      <c r="D432" s="298">
        <f>'Proposed Rates'!F322</f>
        <v>141</v>
      </c>
      <c r="E432" s="241"/>
      <c r="F432" s="241"/>
      <c r="G432" s="241"/>
      <c r="H432" s="241"/>
      <c r="I432" s="241"/>
      <c r="J432" s="241"/>
      <c r="K432" s="241"/>
      <c r="L432" s="241"/>
      <c r="M432" s="241"/>
      <c r="N432" s="241"/>
      <c r="O432" s="241"/>
      <c r="P432" s="241"/>
      <c r="Q432" s="241"/>
      <c r="R432" s="241"/>
      <c r="S432" s="241"/>
      <c r="T432" s="241"/>
      <c r="U432" s="241"/>
      <c r="V432" s="241"/>
      <c r="W432" s="241"/>
      <c r="X432" s="241"/>
      <c r="Y432" s="241"/>
      <c r="Z432" s="241"/>
    </row>
    <row r="433" ht="12.0" customHeight="1">
      <c r="A433" s="258" t="s">
        <v>165</v>
      </c>
      <c r="B433" s="259"/>
      <c r="C433" s="260" t="s">
        <v>98</v>
      </c>
      <c r="D433" s="298">
        <f>'Proposed Rates'!F323</f>
        <v>20</v>
      </c>
      <c r="E433" s="241"/>
      <c r="F433" s="241"/>
      <c r="G433" s="241"/>
      <c r="H433" s="241"/>
      <c r="I433" s="241"/>
      <c r="J433" s="241"/>
      <c r="K433" s="241"/>
      <c r="L433" s="241"/>
      <c r="M433" s="241"/>
      <c r="N433" s="241"/>
      <c r="O433" s="241"/>
      <c r="P433" s="241"/>
      <c r="Q433" s="241"/>
      <c r="R433" s="241"/>
      <c r="S433" s="241"/>
      <c r="T433" s="241"/>
      <c r="U433" s="241"/>
      <c r="V433" s="241"/>
      <c r="W433" s="241"/>
      <c r="X433" s="241"/>
      <c r="Y433" s="241"/>
      <c r="Z433" s="241"/>
    </row>
    <row r="434" ht="12.0" customHeight="1">
      <c r="A434" s="258" t="s">
        <v>166</v>
      </c>
      <c r="B434" s="259"/>
      <c r="C434" s="260" t="s">
        <v>98</v>
      </c>
      <c r="D434" s="298">
        <f>'Proposed Rates'!F324</f>
        <v>25</v>
      </c>
      <c r="E434" s="241"/>
      <c r="F434" s="241"/>
      <c r="G434" s="241"/>
      <c r="H434" s="241"/>
      <c r="I434" s="241"/>
      <c r="J434" s="241"/>
      <c r="K434" s="241"/>
      <c r="L434" s="241"/>
      <c r="M434" s="241"/>
      <c r="N434" s="241"/>
      <c r="O434" s="241"/>
      <c r="P434" s="241"/>
      <c r="Q434" s="241"/>
      <c r="R434" s="241"/>
      <c r="S434" s="241"/>
      <c r="T434" s="241"/>
      <c r="U434" s="241"/>
      <c r="V434" s="241"/>
      <c r="W434" s="241"/>
      <c r="X434" s="241"/>
      <c r="Y434" s="241"/>
      <c r="Z434" s="241"/>
    </row>
    <row r="435" ht="12.0" customHeight="1">
      <c r="A435" s="258" t="s">
        <v>167</v>
      </c>
      <c r="B435" s="259"/>
      <c r="C435" s="260" t="s">
        <v>98</v>
      </c>
      <c r="D435" s="298">
        <f>'Proposed Rates'!F325</f>
        <v>10</v>
      </c>
      <c r="E435" s="241"/>
      <c r="F435" s="241"/>
      <c r="G435" s="241"/>
      <c r="H435" s="241"/>
      <c r="I435" s="241"/>
      <c r="J435" s="241"/>
      <c r="K435" s="241"/>
      <c r="L435" s="241"/>
      <c r="M435" s="241"/>
      <c r="N435" s="241"/>
      <c r="O435" s="241"/>
      <c r="P435" s="241"/>
      <c r="Q435" s="241"/>
      <c r="R435" s="241"/>
      <c r="S435" s="241"/>
      <c r="T435" s="241"/>
      <c r="U435" s="241"/>
      <c r="V435" s="241"/>
      <c r="W435" s="241"/>
      <c r="X435" s="241"/>
      <c r="Y435" s="241"/>
      <c r="Z435" s="241"/>
    </row>
    <row r="436" ht="12.0" customHeight="1">
      <c r="A436" s="258" t="s">
        <v>168</v>
      </c>
      <c r="B436" s="259"/>
      <c r="C436" s="260" t="s">
        <v>98</v>
      </c>
      <c r="D436" s="298">
        <f>'Proposed Rates'!F328</f>
        <v>366</v>
      </c>
      <c r="E436" s="241"/>
      <c r="F436" s="241"/>
      <c r="G436" s="241"/>
      <c r="H436" s="241"/>
      <c r="I436" s="241"/>
      <c r="J436" s="241"/>
      <c r="K436" s="241"/>
      <c r="L436" s="241"/>
      <c r="M436" s="241"/>
      <c r="N436" s="241"/>
      <c r="O436" s="241"/>
      <c r="P436" s="241"/>
      <c r="Q436" s="241"/>
      <c r="R436" s="241"/>
      <c r="S436" s="241"/>
      <c r="T436" s="241"/>
      <c r="U436" s="241"/>
      <c r="V436" s="241"/>
      <c r="W436" s="241"/>
      <c r="X436" s="241"/>
      <c r="Y436" s="241"/>
      <c r="Z436" s="241"/>
    </row>
    <row r="437" ht="12.0" customHeight="1">
      <c r="A437" s="258" t="s">
        <v>169</v>
      </c>
      <c r="B437" s="259"/>
      <c r="C437" s="260" t="s">
        <v>98</v>
      </c>
      <c r="D437" s="298">
        <f>'Proposed Rates'!F329</f>
        <v>322</v>
      </c>
      <c r="E437" s="241"/>
      <c r="F437" s="241"/>
      <c r="G437" s="241"/>
      <c r="H437" s="241"/>
      <c r="I437" s="241"/>
      <c r="J437" s="241"/>
      <c r="K437" s="241"/>
      <c r="L437" s="241"/>
      <c r="M437" s="241"/>
      <c r="N437" s="241"/>
      <c r="O437" s="241"/>
      <c r="P437" s="241"/>
      <c r="Q437" s="241"/>
      <c r="R437" s="241"/>
      <c r="S437" s="241"/>
      <c r="T437" s="241"/>
      <c r="U437" s="241"/>
      <c r="V437" s="241"/>
      <c r="W437" s="241"/>
      <c r="X437" s="241"/>
      <c r="Y437" s="241"/>
      <c r="Z437" s="241"/>
    </row>
    <row r="438" ht="6.75" customHeight="1">
      <c r="A438" s="260"/>
      <c r="B438" s="260"/>
      <c r="C438" s="260"/>
      <c r="D438" s="265"/>
      <c r="E438" s="241"/>
      <c r="F438" s="241"/>
      <c r="G438" s="241"/>
      <c r="H438" s="241"/>
      <c r="I438" s="241"/>
      <c r="J438" s="241"/>
      <c r="K438" s="241"/>
      <c r="L438" s="241"/>
      <c r="M438" s="241"/>
      <c r="N438" s="241"/>
      <c r="O438" s="241"/>
      <c r="P438" s="241"/>
      <c r="Q438" s="241"/>
      <c r="R438" s="241"/>
      <c r="S438" s="241"/>
      <c r="T438" s="241"/>
      <c r="U438" s="241"/>
      <c r="V438" s="241"/>
      <c r="W438" s="241"/>
      <c r="X438" s="241"/>
      <c r="Y438" s="241"/>
      <c r="Z438" s="241"/>
    </row>
    <row r="439" ht="15.0" customHeight="1">
      <c r="A439" s="297" t="s">
        <v>170</v>
      </c>
      <c r="B439" s="293"/>
      <c r="C439" s="287"/>
      <c r="D439" s="289"/>
      <c r="E439" s="241"/>
      <c r="F439" s="241"/>
      <c r="G439" s="241"/>
      <c r="H439" s="241"/>
      <c r="I439" s="241"/>
      <c r="J439" s="241"/>
      <c r="K439" s="241"/>
      <c r="L439" s="241"/>
      <c r="M439" s="241"/>
      <c r="N439" s="241"/>
      <c r="O439" s="241"/>
      <c r="P439" s="241"/>
      <c r="Q439" s="241"/>
      <c r="R439" s="241"/>
      <c r="S439" s="241"/>
      <c r="T439" s="241"/>
      <c r="U439" s="241"/>
      <c r="V439" s="241"/>
      <c r="W439" s="241"/>
      <c r="X439" s="241"/>
      <c r="Y439" s="241"/>
      <c r="Z439" s="241"/>
    </row>
    <row r="440" ht="12.0" customHeight="1">
      <c r="A440" s="258" t="s">
        <v>171</v>
      </c>
      <c r="B440" s="259"/>
      <c r="C440" s="260" t="s">
        <v>157</v>
      </c>
      <c r="D440" s="299">
        <f>'Proposed Rates'!F332</f>
        <v>1.5</v>
      </c>
      <c r="E440" s="241"/>
      <c r="F440" s="241"/>
      <c r="G440" s="241"/>
      <c r="H440" s="241"/>
      <c r="I440" s="241"/>
      <c r="J440" s="241"/>
      <c r="K440" s="241"/>
      <c r="L440" s="241"/>
      <c r="M440" s="241"/>
      <c r="N440" s="241"/>
      <c r="O440" s="241"/>
      <c r="P440" s="241"/>
      <c r="Q440" s="241"/>
      <c r="R440" s="241"/>
      <c r="S440" s="241"/>
      <c r="T440" s="241"/>
      <c r="U440" s="241"/>
      <c r="V440" s="241"/>
      <c r="W440" s="241"/>
      <c r="X440" s="241"/>
      <c r="Y440" s="241"/>
      <c r="Z440" s="241"/>
    </row>
    <row r="441" ht="12.0" customHeight="1">
      <c r="A441" s="258" t="s">
        <v>172</v>
      </c>
      <c r="B441" s="259"/>
      <c r="C441" s="260" t="s">
        <v>98</v>
      </c>
      <c r="D441" s="298">
        <f>'Proposed Rates'!F333</f>
        <v>70</v>
      </c>
      <c r="E441" s="241"/>
      <c r="F441" s="241"/>
      <c r="G441" s="241"/>
      <c r="H441" s="241"/>
      <c r="I441" s="241"/>
      <c r="J441" s="241"/>
      <c r="K441" s="241"/>
      <c r="L441" s="241"/>
      <c r="M441" s="241"/>
      <c r="N441" s="241"/>
      <c r="O441" s="241"/>
      <c r="P441" s="241"/>
      <c r="Q441" s="241"/>
      <c r="R441" s="241"/>
      <c r="S441" s="241"/>
      <c r="T441" s="241"/>
      <c r="U441" s="241"/>
      <c r="V441" s="241"/>
      <c r="W441" s="241"/>
      <c r="X441" s="241"/>
      <c r="Y441" s="241"/>
      <c r="Z441" s="241"/>
    </row>
    <row r="442" ht="12.0" customHeight="1">
      <c r="A442" s="258" t="s">
        <v>173</v>
      </c>
      <c r="B442" s="259"/>
      <c r="C442" s="260" t="s">
        <v>98</v>
      </c>
      <c r="D442" s="298">
        <f>'Proposed Rates'!F334</f>
        <v>94</v>
      </c>
      <c r="E442" s="241"/>
      <c r="F442" s="241"/>
      <c r="G442" s="241"/>
      <c r="H442" s="241"/>
      <c r="I442" s="241"/>
      <c r="J442" s="241"/>
      <c r="K442" s="241"/>
      <c r="L442" s="241"/>
      <c r="M442" s="241"/>
      <c r="N442" s="241"/>
      <c r="O442" s="241"/>
      <c r="P442" s="241"/>
      <c r="Q442" s="241"/>
      <c r="R442" s="241"/>
      <c r="S442" s="241"/>
      <c r="T442" s="241"/>
      <c r="U442" s="241"/>
      <c r="V442" s="241"/>
      <c r="W442" s="241"/>
      <c r="X442" s="241"/>
      <c r="Y442" s="241"/>
      <c r="Z442" s="241"/>
    </row>
    <row r="443" ht="12.0" customHeight="1">
      <c r="A443" s="258" t="s">
        <v>174</v>
      </c>
      <c r="B443" s="259"/>
      <c r="C443" s="260" t="s">
        <v>98</v>
      </c>
      <c r="D443" s="298">
        <f>'Proposed Rates'!F335</f>
        <v>318</v>
      </c>
      <c r="E443" s="241"/>
      <c r="F443" s="241"/>
      <c r="G443" s="241"/>
      <c r="H443" s="241"/>
      <c r="I443" s="241"/>
      <c r="J443" s="241"/>
      <c r="K443" s="241"/>
      <c r="L443" s="241"/>
      <c r="M443" s="241"/>
      <c r="N443" s="241"/>
      <c r="O443" s="241"/>
      <c r="P443" s="241"/>
      <c r="Q443" s="241"/>
      <c r="R443" s="241"/>
      <c r="S443" s="241"/>
      <c r="T443" s="241"/>
      <c r="U443" s="241"/>
      <c r="V443" s="241"/>
      <c r="W443" s="241"/>
      <c r="X443" s="241"/>
      <c r="Y443" s="241"/>
      <c r="Z443" s="241"/>
    </row>
    <row r="444" ht="12.0" customHeight="1">
      <c r="A444" s="258" t="s">
        <v>175</v>
      </c>
      <c r="B444" s="259"/>
      <c r="C444" s="260" t="s">
        <v>98</v>
      </c>
      <c r="D444" s="298">
        <f>'Proposed Rates'!F336</f>
        <v>480</v>
      </c>
      <c r="E444" s="241"/>
      <c r="F444" s="241"/>
      <c r="G444" s="241"/>
      <c r="H444" s="241"/>
      <c r="I444" s="241"/>
      <c r="J444" s="241"/>
      <c r="K444" s="241"/>
      <c r="L444" s="241"/>
      <c r="M444" s="241"/>
      <c r="N444" s="241"/>
      <c r="O444" s="241"/>
      <c r="P444" s="241"/>
      <c r="Q444" s="241"/>
      <c r="R444" s="241"/>
      <c r="S444" s="241"/>
      <c r="T444" s="241"/>
      <c r="U444" s="241"/>
      <c r="V444" s="241"/>
      <c r="W444" s="241"/>
      <c r="X444" s="241"/>
      <c r="Y444" s="241"/>
      <c r="Z444" s="241"/>
    </row>
    <row r="445" ht="6.75" customHeight="1">
      <c r="A445" s="260"/>
      <c r="B445" s="260"/>
      <c r="C445" s="260"/>
      <c r="D445" s="265"/>
      <c r="E445" s="241"/>
      <c r="F445" s="241"/>
      <c r="G445" s="241"/>
      <c r="H445" s="241"/>
      <c r="I445" s="241"/>
      <c r="J445" s="241"/>
      <c r="K445" s="241"/>
      <c r="L445" s="241"/>
      <c r="M445" s="241"/>
      <c r="N445" s="241"/>
      <c r="O445" s="241"/>
      <c r="P445" s="241"/>
      <c r="Q445" s="241"/>
      <c r="R445" s="241"/>
      <c r="S445" s="241"/>
      <c r="T445" s="241"/>
      <c r="U445" s="241"/>
      <c r="V445" s="241"/>
      <c r="W445" s="241"/>
      <c r="X445" s="241"/>
      <c r="Y445" s="241"/>
      <c r="Z445" s="241"/>
    </row>
    <row r="446" ht="15.0" customHeight="1">
      <c r="A446" s="297" t="s">
        <v>176</v>
      </c>
      <c r="B446" s="293"/>
      <c r="C446" s="287"/>
      <c r="D446" s="265"/>
      <c r="E446" s="241"/>
      <c r="F446" s="241"/>
      <c r="G446" s="241"/>
      <c r="H446" s="241"/>
      <c r="I446" s="241"/>
      <c r="J446" s="241"/>
      <c r="K446" s="241"/>
      <c r="L446" s="241"/>
      <c r="M446" s="241"/>
      <c r="N446" s="241"/>
      <c r="O446" s="241"/>
      <c r="P446" s="241"/>
      <c r="Q446" s="241"/>
      <c r="R446" s="241"/>
      <c r="S446" s="241"/>
      <c r="T446" s="241"/>
      <c r="U446" s="241"/>
      <c r="V446" s="241"/>
      <c r="W446" s="241"/>
      <c r="X446" s="241"/>
      <c r="Y446" s="241"/>
      <c r="Z446" s="241"/>
    </row>
    <row r="447" ht="12.0" customHeight="1">
      <c r="A447" s="258" t="s">
        <v>177</v>
      </c>
      <c r="B447" s="259"/>
      <c r="C447" s="260" t="s">
        <v>98</v>
      </c>
      <c r="D447" s="298">
        <f>'Proposed Rates'!F339</f>
        <v>1079</v>
      </c>
      <c r="E447" s="241"/>
      <c r="F447" s="241"/>
      <c r="G447" s="241"/>
      <c r="H447" s="241"/>
      <c r="I447" s="241"/>
      <c r="J447" s="241"/>
      <c r="K447" s="241"/>
      <c r="L447" s="241"/>
      <c r="M447" s="241"/>
      <c r="N447" s="241"/>
      <c r="O447" s="241"/>
      <c r="P447" s="241"/>
      <c r="Q447" s="241"/>
      <c r="R447" s="241"/>
      <c r="S447" s="241"/>
      <c r="T447" s="241"/>
      <c r="U447" s="241"/>
      <c r="V447" s="241"/>
      <c r="W447" s="241"/>
      <c r="X447" s="241"/>
      <c r="Y447" s="241"/>
      <c r="Z447" s="241"/>
    </row>
    <row r="448" ht="12.0" customHeight="1">
      <c r="A448" s="258" t="s">
        <v>178</v>
      </c>
      <c r="B448" s="259"/>
      <c r="C448" s="260" t="s">
        <v>98</v>
      </c>
      <c r="D448" s="298">
        <f>'Proposed Rates'!F340</f>
        <v>1422</v>
      </c>
      <c r="E448" s="241"/>
      <c r="F448" s="241"/>
      <c r="G448" s="241"/>
      <c r="H448" s="241"/>
      <c r="I448" s="241"/>
      <c r="J448" s="241"/>
      <c r="K448" s="241"/>
      <c r="L448" s="241"/>
      <c r="M448" s="241"/>
      <c r="N448" s="241"/>
      <c r="O448" s="241"/>
      <c r="P448" s="241"/>
      <c r="Q448" s="241"/>
      <c r="R448" s="241"/>
      <c r="S448" s="241"/>
      <c r="T448" s="241"/>
      <c r="U448" s="241"/>
      <c r="V448" s="241"/>
      <c r="W448" s="241"/>
      <c r="X448" s="241"/>
      <c r="Y448" s="241"/>
      <c r="Z448" s="241"/>
    </row>
    <row r="449" ht="12.0" customHeight="1">
      <c r="A449" s="258" t="s">
        <v>179</v>
      </c>
      <c r="B449" s="259"/>
      <c r="C449" s="260" t="s">
        <v>98</v>
      </c>
      <c r="D449" s="298">
        <f>'Proposed Rates'!F341</f>
        <v>5010</v>
      </c>
      <c r="E449" s="241"/>
      <c r="F449" s="241"/>
      <c r="G449" s="241"/>
      <c r="H449" s="241"/>
      <c r="I449" s="241"/>
      <c r="J449" s="241"/>
      <c r="K449" s="241"/>
      <c r="L449" s="241"/>
      <c r="M449" s="241"/>
      <c r="N449" s="241"/>
      <c r="O449" s="241"/>
      <c r="P449" s="241"/>
      <c r="Q449" s="241"/>
      <c r="R449" s="241"/>
      <c r="S449" s="241"/>
      <c r="T449" s="241"/>
      <c r="U449" s="241"/>
      <c r="V449" s="241"/>
      <c r="W449" s="241"/>
      <c r="X449" s="241"/>
      <c r="Y449" s="241"/>
      <c r="Z449" s="241"/>
    </row>
    <row r="450" ht="12.0" customHeight="1">
      <c r="A450" s="258" t="s">
        <v>180</v>
      </c>
      <c r="B450" s="259"/>
      <c r="C450" s="260" t="s">
        <v>98</v>
      </c>
      <c r="D450" s="298">
        <f>'Proposed Rates'!F342</f>
        <v>39.14</v>
      </c>
      <c r="E450" s="241"/>
      <c r="F450" s="241"/>
      <c r="G450" s="241"/>
      <c r="H450" s="241"/>
      <c r="I450" s="241"/>
      <c r="J450" s="241"/>
      <c r="K450" s="241"/>
      <c r="L450" s="241"/>
      <c r="M450" s="241"/>
      <c r="N450" s="241"/>
      <c r="O450" s="241"/>
      <c r="P450" s="241"/>
      <c r="Q450" s="241"/>
      <c r="R450" s="241"/>
      <c r="S450" s="241"/>
      <c r="T450" s="241"/>
      <c r="U450" s="241"/>
      <c r="V450" s="241"/>
      <c r="W450" s="241"/>
      <c r="X450" s="241"/>
      <c r="Y450" s="241"/>
      <c r="Z450" s="241"/>
    </row>
    <row r="451" ht="12.0" customHeight="1">
      <c r="A451" s="258" t="s">
        <v>181</v>
      </c>
      <c r="B451" s="259"/>
      <c r="C451" s="260"/>
      <c r="D451" s="265" t="str">
        <f>'Proposed Rates'!F343</f>
        <v>Per Attached Table</v>
      </c>
      <c r="E451" s="241"/>
      <c r="F451" s="241"/>
      <c r="G451" s="241"/>
      <c r="H451" s="241"/>
      <c r="I451" s="241"/>
      <c r="J451" s="241"/>
      <c r="K451" s="241"/>
      <c r="L451" s="241"/>
      <c r="M451" s="241"/>
      <c r="N451" s="241"/>
      <c r="O451" s="241"/>
      <c r="P451" s="241"/>
      <c r="Q451" s="241"/>
      <c r="R451" s="241"/>
      <c r="S451" s="241"/>
      <c r="T451" s="241"/>
      <c r="U451" s="241"/>
      <c r="V451" s="241"/>
      <c r="W451" s="241"/>
      <c r="X451" s="241"/>
      <c r="Y451" s="241"/>
      <c r="Z451" s="241"/>
    </row>
    <row r="452" ht="12.0" customHeight="1">
      <c r="A452" s="258" t="s">
        <v>182</v>
      </c>
      <c r="B452" s="259"/>
      <c r="C452" s="260" t="s">
        <v>98</v>
      </c>
      <c r="D452" s="298">
        <f>'Proposed Rates'!F344</f>
        <v>165</v>
      </c>
      <c r="E452" s="241"/>
      <c r="F452" s="241"/>
      <c r="G452" s="241"/>
      <c r="H452" s="241"/>
      <c r="I452" s="241"/>
      <c r="J452" s="241"/>
      <c r="K452" s="241"/>
      <c r="L452" s="241"/>
      <c r="M452" s="241"/>
      <c r="N452" s="241"/>
      <c r="O452" s="241"/>
      <c r="P452" s="241"/>
      <c r="Q452" s="241"/>
      <c r="R452" s="241"/>
      <c r="S452" s="241"/>
      <c r="T452" s="241"/>
      <c r="U452" s="241"/>
      <c r="V452" s="241"/>
      <c r="W452" s="241"/>
      <c r="X452" s="241"/>
      <c r="Y452" s="241"/>
      <c r="Z452" s="241"/>
    </row>
    <row r="453" ht="11.25" customHeight="1">
      <c r="A453" s="300"/>
      <c r="B453" s="240"/>
      <c r="C453" s="260"/>
      <c r="D453" s="265"/>
      <c r="E453" s="241"/>
      <c r="F453" s="241"/>
      <c r="G453" s="241"/>
      <c r="H453" s="241"/>
      <c r="I453" s="241"/>
      <c r="J453" s="241"/>
      <c r="K453" s="241"/>
      <c r="L453" s="241"/>
      <c r="M453" s="241"/>
      <c r="N453" s="241"/>
      <c r="O453" s="241"/>
      <c r="P453" s="241"/>
      <c r="Q453" s="241"/>
      <c r="R453" s="241"/>
      <c r="S453" s="241"/>
      <c r="T453" s="241"/>
      <c r="U453" s="241"/>
      <c r="V453" s="241"/>
      <c r="W453" s="241"/>
      <c r="X453" s="241"/>
      <c r="Y453" s="241"/>
      <c r="Z453" s="241"/>
    </row>
    <row r="454" ht="23.25" customHeight="1">
      <c r="A454" s="238" t="str">
        <f>$A$39</f>
        <v>Hydro Ottawa Limited</v>
      </c>
      <c r="B454" s="239"/>
      <c r="C454" s="239"/>
      <c r="D454" s="240"/>
      <c r="E454" s="241"/>
      <c r="F454" s="241"/>
      <c r="G454" s="241"/>
      <c r="H454" s="241"/>
      <c r="I454" s="241"/>
      <c r="J454" s="241"/>
      <c r="K454" s="241"/>
      <c r="L454" s="241"/>
      <c r="M454" s="241"/>
      <c r="N454" s="241"/>
      <c r="O454" s="241"/>
      <c r="P454" s="241"/>
      <c r="Q454" s="241"/>
      <c r="R454" s="241"/>
      <c r="S454" s="241"/>
      <c r="T454" s="241"/>
      <c r="U454" s="241"/>
      <c r="V454" s="241"/>
      <c r="W454" s="241"/>
      <c r="X454" s="241"/>
      <c r="Y454" s="241"/>
      <c r="Z454" s="241"/>
    </row>
    <row r="455" ht="18.0" customHeight="1">
      <c r="A455" s="242" t="str">
        <f>$A$40</f>
        <v>PROPOSED - TARIFF OF RATES AND CHARGES</v>
      </c>
      <c r="B455" s="239"/>
      <c r="C455" s="239"/>
      <c r="D455" s="240"/>
      <c r="E455" s="241"/>
      <c r="F455" s="241"/>
      <c r="G455" s="241"/>
      <c r="H455" s="241"/>
      <c r="I455" s="241"/>
      <c r="J455" s="241"/>
      <c r="K455" s="241"/>
      <c r="L455" s="241"/>
      <c r="M455" s="241"/>
      <c r="N455" s="241"/>
      <c r="O455" s="241"/>
      <c r="P455" s="241"/>
      <c r="Q455" s="241"/>
      <c r="R455" s="241"/>
      <c r="S455" s="241"/>
      <c r="T455" s="241"/>
      <c r="U455" s="241"/>
      <c r="V455" s="241"/>
      <c r="W455" s="241"/>
      <c r="X455" s="241"/>
      <c r="Y455" s="241"/>
      <c r="Z455" s="241"/>
    </row>
    <row r="456" ht="15.75" customHeight="1">
      <c r="A456" s="243" t="str">
        <f>$A$41</f>
        <v>Effective and Implementation Date January 1, 2026</v>
      </c>
      <c r="B456" s="239"/>
      <c r="C456" s="239"/>
      <c r="D456" s="240"/>
      <c r="E456" s="241"/>
      <c r="F456" s="241"/>
      <c r="G456" s="241"/>
      <c r="H456" s="241"/>
      <c r="I456" s="241"/>
      <c r="J456" s="241"/>
      <c r="K456" s="241"/>
      <c r="L456" s="241"/>
      <c r="M456" s="241"/>
      <c r="N456" s="241"/>
      <c r="O456" s="241"/>
      <c r="P456" s="241"/>
      <c r="Q456" s="241"/>
      <c r="R456" s="241"/>
      <c r="S456" s="241"/>
      <c r="T456" s="241"/>
      <c r="U456" s="241"/>
      <c r="V456" s="241"/>
      <c r="W456" s="241"/>
      <c r="X456" s="241"/>
      <c r="Y456" s="241"/>
      <c r="Z456" s="241"/>
    </row>
    <row r="457" ht="11.25" customHeight="1">
      <c r="A457" s="244" t="str">
        <f>$A$42</f>
        <v>This schedule supersedes and replaces all previously</v>
      </c>
      <c r="B457" s="239"/>
      <c r="C457" s="239"/>
      <c r="D457" s="240"/>
      <c r="E457" s="241"/>
      <c r="F457" s="241"/>
      <c r="G457" s="241"/>
      <c r="H457" s="241"/>
      <c r="I457" s="241"/>
      <c r="J457" s="241"/>
      <c r="K457" s="241"/>
      <c r="L457" s="241"/>
      <c r="M457" s="241"/>
      <c r="N457" s="241"/>
      <c r="O457" s="241"/>
      <c r="P457" s="241"/>
      <c r="Q457" s="241"/>
      <c r="R457" s="241"/>
      <c r="S457" s="241"/>
      <c r="T457" s="241"/>
      <c r="U457" s="241"/>
      <c r="V457" s="241"/>
      <c r="W457" s="241"/>
      <c r="X457" s="241"/>
      <c r="Y457" s="241"/>
      <c r="Z457" s="241"/>
    </row>
    <row r="458" ht="11.25" customHeight="1">
      <c r="A458" s="244" t="str">
        <f>$A$43</f>
        <v>approved schedules of Rates, Charges and Loss Factors</v>
      </c>
      <c r="B458" s="239"/>
      <c r="C458" s="239"/>
      <c r="D458" s="240"/>
      <c r="E458" s="241"/>
      <c r="F458" s="241"/>
      <c r="G458" s="241"/>
      <c r="H458" s="241"/>
      <c r="I458" s="241"/>
      <c r="J458" s="241"/>
      <c r="K458" s="241"/>
      <c r="L458" s="241"/>
      <c r="M458" s="241"/>
      <c r="N458" s="241"/>
      <c r="O458" s="241"/>
      <c r="P458" s="241"/>
      <c r="Q458" s="241"/>
      <c r="R458" s="241"/>
      <c r="S458" s="241"/>
      <c r="T458" s="241"/>
      <c r="U458" s="241"/>
      <c r="V458" s="241"/>
      <c r="W458" s="241"/>
      <c r="X458" s="241"/>
      <c r="Y458" s="241"/>
      <c r="Z458" s="241"/>
    </row>
    <row r="459" ht="11.25" customHeight="1">
      <c r="A459" s="245" t="str">
        <f>$A$44</f>
        <v>EB-2024-0115</v>
      </c>
      <c r="B459" s="239"/>
      <c r="C459" s="239"/>
      <c r="D459" s="240"/>
      <c r="E459" s="241"/>
      <c r="F459" s="241"/>
      <c r="G459" s="241"/>
      <c r="H459" s="241"/>
      <c r="I459" s="241"/>
      <c r="J459" s="241"/>
      <c r="K459" s="241"/>
      <c r="L459" s="241"/>
      <c r="M459" s="241"/>
      <c r="N459" s="241"/>
      <c r="O459" s="241"/>
      <c r="P459" s="241"/>
      <c r="Q459" s="241"/>
      <c r="R459" s="241"/>
      <c r="S459" s="241"/>
      <c r="T459" s="241"/>
      <c r="U459" s="241"/>
      <c r="V459" s="241"/>
      <c r="W459" s="241"/>
      <c r="X459" s="241"/>
      <c r="Y459" s="241"/>
      <c r="Z459" s="241"/>
    </row>
    <row r="460" ht="18.0" customHeight="1">
      <c r="A460" s="292" t="s">
        <v>183</v>
      </c>
      <c r="B460" s="293"/>
      <c r="C460" s="293"/>
      <c r="D460" s="268"/>
      <c r="E460" s="241"/>
      <c r="F460" s="241"/>
      <c r="G460" s="241"/>
      <c r="H460" s="241"/>
      <c r="I460" s="241"/>
      <c r="J460" s="241"/>
      <c r="K460" s="241"/>
      <c r="L460" s="241"/>
      <c r="M460" s="241"/>
      <c r="N460" s="241"/>
      <c r="O460" s="241"/>
      <c r="P460" s="241"/>
      <c r="Q460" s="241"/>
      <c r="R460" s="241"/>
      <c r="S460" s="241"/>
      <c r="T460" s="241"/>
      <c r="U460" s="241"/>
      <c r="V460" s="241"/>
      <c r="W460" s="241"/>
      <c r="X460" s="241"/>
      <c r="Y460" s="241"/>
      <c r="Z460" s="241"/>
    </row>
    <row r="461" ht="6.75" customHeight="1">
      <c r="A461" s="292"/>
      <c r="B461" s="293"/>
      <c r="C461" s="293"/>
      <c r="D461" s="268"/>
      <c r="E461" s="241"/>
      <c r="F461" s="241"/>
      <c r="G461" s="241"/>
      <c r="H461" s="241"/>
      <c r="I461" s="241"/>
      <c r="J461" s="241"/>
      <c r="K461" s="241"/>
      <c r="L461" s="241"/>
      <c r="M461" s="241"/>
      <c r="N461" s="241"/>
      <c r="O461" s="241"/>
      <c r="P461" s="241"/>
      <c r="Q461" s="241"/>
      <c r="R461" s="241"/>
      <c r="S461" s="241"/>
      <c r="T461" s="241"/>
      <c r="U461" s="241"/>
      <c r="V461" s="241"/>
      <c r="W461" s="241"/>
      <c r="X461" s="241"/>
      <c r="Y461" s="241"/>
      <c r="Z461" s="241"/>
    </row>
    <row r="462" ht="36.0" customHeight="1">
      <c r="A462" s="247" t="s">
        <v>184</v>
      </c>
      <c r="B462" s="239"/>
      <c r="C462" s="239"/>
      <c r="D462" s="240"/>
      <c r="E462" s="241"/>
      <c r="F462" s="241"/>
      <c r="G462" s="241"/>
      <c r="H462" s="241"/>
      <c r="I462" s="241"/>
      <c r="J462" s="241"/>
      <c r="K462" s="241"/>
      <c r="L462" s="241"/>
      <c r="M462" s="241"/>
      <c r="N462" s="241"/>
      <c r="O462" s="241"/>
      <c r="P462" s="241"/>
      <c r="Q462" s="241"/>
      <c r="R462" s="241"/>
      <c r="S462" s="241"/>
      <c r="T462" s="241"/>
      <c r="U462" s="241"/>
      <c r="V462" s="241"/>
      <c r="W462" s="241"/>
      <c r="X462" s="241"/>
      <c r="Y462" s="241"/>
      <c r="Z462" s="241"/>
    </row>
    <row r="463" ht="6.75" customHeight="1">
      <c r="A463" s="248"/>
      <c r="B463" s="248"/>
      <c r="C463" s="248"/>
      <c r="D463" s="249"/>
      <c r="E463" s="241"/>
      <c r="F463" s="241"/>
      <c r="G463" s="241"/>
      <c r="H463" s="241"/>
      <c r="I463" s="241"/>
      <c r="J463" s="241"/>
      <c r="K463" s="241"/>
      <c r="L463" s="241"/>
      <c r="M463" s="241"/>
      <c r="N463" s="241"/>
      <c r="O463" s="241"/>
      <c r="P463" s="241"/>
      <c r="Q463" s="241"/>
      <c r="R463" s="241"/>
      <c r="S463" s="241"/>
      <c r="T463" s="241"/>
      <c r="U463" s="241"/>
      <c r="V463" s="241"/>
      <c r="W463" s="241"/>
      <c r="X463" s="241"/>
      <c r="Y463" s="241"/>
      <c r="Z463" s="241"/>
    </row>
    <row r="464" ht="48.0" customHeight="1">
      <c r="A464" s="247" t="s">
        <v>93</v>
      </c>
      <c r="B464" s="239"/>
      <c r="C464" s="239"/>
      <c r="D464" s="240"/>
      <c r="E464" s="241"/>
      <c r="F464" s="241"/>
      <c r="G464" s="241"/>
      <c r="H464" s="241"/>
      <c r="I464" s="241"/>
      <c r="J464" s="241"/>
      <c r="K464" s="241"/>
      <c r="L464" s="241"/>
      <c r="M464" s="241"/>
      <c r="N464" s="241"/>
      <c r="O464" s="241"/>
      <c r="P464" s="241"/>
      <c r="Q464" s="241"/>
      <c r="R464" s="241"/>
      <c r="S464" s="241"/>
      <c r="T464" s="241"/>
      <c r="U464" s="241"/>
      <c r="V464" s="241"/>
      <c r="W464" s="241"/>
      <c r="X464" s="241"/>
      <c r="Y464" s="241"/>
      <c r="Z464" s="241"/>
    </row>
    <row r="465" ht="6.75" customHeight="1">
      <c r="A465" s="248"/>
      <c r="B465" s="248"/>
      <c r="C465" s="248"/>
      <c r="D465" s="249"/>
      <c r="E465" s="241"/>
      <c r="F465" s="241"/>
      <c r="G465" s="241"/>
      <c r="H465" s="241"/>
      <c r="I465" s="241"/>
      <c r="J465" s="241"/>
      <c r="K465" s="241"/>
      <c r="L465" s="241"/>
      <c r="M465" s="241"/>
      <c r="N465" s="241"/>
      <c r="O465" s="241"/>
      <c r="P465" s="241"/>
      <c r="Q465" s="241"/>
      <c r="R465" s="241"/>
      <c r="S465" s="241"/>
      <c r="T465" s="241"/>
      <c r="U465" s="241"/>
      <c r="V465" s="241"/>
      <c r="W465" s="241"/>
      <c r="X465" s="241"/>
      <c r="Y465" s="241"/>
      <c r="Z465" s="241"/>
    </row>
    <row r="466" ht="24.0" customHeight="1">
      <c r="A466" s="247" t="s">
        <v>136</v>
      </c>
      <c r="B466" s="239"/>
      <c r="C466" s="239"/>
      <c r="D466" s="240"/>
      <c r="E466" s="241"/>
      <c r="F466" s="241"/>
      <c r="G466" s="241"/>
      <c r="H466" s="241"/>
      <c r="I466" s="241"/>
      <c r="J466" s="241"/>
      <c r="K466" s="241"/>
      <c r="L466" s="241"/>
      <c r="M466" s="241"/>
      <c r="N466" s="241"/>
      <c r="O466" s="241"/>
      <c r="P466" s="241"/>
      <c r="Q466" s="241"/>
      <c r="R466" s="241"/>
      <c r="S466" s="241"/>
      <c r="T466" s="241"/>
      <c r="U466" s="241"/>
      <c r="V466" s="241"/>
      <c r="W466" s="241"/>
      <c r="X466" s="241"/>
      <c r="Y466" s="241"/>
      <c r="Z466" s="241"/>
    </row>
    <row r="467" ht="6.75" customHeight="1">
      <c r="A467" s="248"/>
      <c r="B467" s="248"/>
      <c r="C467" s="248"/>
      <c r="D467" s="249"/>
      <c r="E467" s="241"/>
      <c r="F467" s="241"/>
      <c r="G467" s="241"/>
      <c r="H467" s="241"/>
      <c r="I467" s="241"/>
      <c r="J467" s="241"/>
      <c r="K467" s="241"/>
      <c r="L467" s="241"/>
      <c r="M467" s="241"/>
      <c r="N467" s="241"/>
      <c r="O467" s="241"/>
      <c r="P467" s="241"/>
      <c r="Q467" s="241"/>
      <c r="R467" s="241"/>
      <c r="S467" s="241"/>
      <c r="T467" s="241"/>
      <c r="U467" s="241"/>
      <c r="V467" s="241"/>
      <c r="W467" s="241"/>
      <c r="X467" s="241"/>
      <c r="Y467" s="241"/>
      <c r="Z467" s="241"/>
    </row>
    <row r="468" ht="36.0" customHeight="1">
      <c r="A468" s="247" t="s">
        <v>95</v>
      </c>
      <c r="B468" s="239"/>
      <c r="C468" s="239"/>
      <c r="D468" s="240"/>
      <c r="E468" s="241"/>
      <c r="F468" s="241"/>
      <c r="G468" s="241"/>
      <c r="H468" s="241"/>
      <c r="I468" s="241"/>
      <c r="J468" s="241"/>
      <c r="K468" s="241"/>
      <c r="L468" s="241"/>
      <c r="M468" s="241"/>
      <c r="N468" s="241"/>
      <c r="O468" s="241"/>
      <c r="P468" s="241"/>
      <c r="Q468" s="241"/>
      <c r="R468" s="241"/>
      <c r="S468" s="241"/>
      <c r="T468" s="241"/>
      <c r="U468" s="241"/>
      <c r="V468" s="241"/>
      <c r="W468" s="241"/>
      <c r="X468" s="241"/>
      <c r="Y468" s="241"/>
      <c r="Z468" s="241"/>
    </row>
    <row r="469" ht="6.75" customHeight="1">
      <c r="A469" s="248"/>
      <c r="B469" s="248"/>
      <c r="C469" s="248"/>
      <c r="D469" s="249"/>
      <c r="E469" s="241"/>
      <c r="F469" s="241"/>
      <c r="G469" s="241"/>
      <c r="H469" s="241"/>
      <c r="I469" s="241"/>
      <c r="J469" s="241"/>
      <c r="K469" s="241"/>
      <c r="L469" s="241"/>
      <c r="M469" s="241"/>
      <c r="N469" s="241"/>
      <c r="O469" s="241"/>
      <c r="P469" s="241"/>
      <c r="Q469" s="241"/>
      <c r="R469" s="241"/>
      <c r="S469" s="241"/>
      <c r="T469" s="241"/>
      <c r="U469" s="241"/>
      <c r="V469" s="241"/>
      <c r="W469" s="241"/>
      <c r="X469" s="241"/>
      <c r="Y469" s="241"/>
      <c r="Z469" s="241"/>
    </row>
    <row r="470" ht="24.0" customHeight="1">
      <c r="A470" s="247" t="s">
        <v>185</v>
      </c>
      <c r="B470" s="239"/>
      <c r="C470" s="239"/>
      <c r="D470" s="240"/>
      <c r="E470" s="241"/>
      <c r="F470" s="241"/>
      <c r="G470" s="241"/>
      <c r="H470" s="241"/>
      <c r="I470" s="241"/>
      <c r="J470" s="241"/>
      <c r="K470" s="241"/>
      <c r="L470" s="241"/>
      <c r="M470" s="241"/>
      <c r="N470" s="241"/>
      <c r="O470" s="241"/>
      <c r="P470" s="241"/>
      <c r="Q470" s="241"/>
      <c r="R470" s="241"/>
      <c r="S470" s="241"/>
      <c r="T470" s="241"/>
      <c r="U470" s="241"/>
      <c r="V470" s="241"/>
      <c r="W470" s="241"/>
      <c r="X470" s="241"/>
      <c r="Y470" s="241"/>
      <c r="Z470" s="241"/>
    </row>
    <row r="471" ht="12.0" customHeight="1">
      <c r="A471" s="248"/>
      <c r="B471" s="259"/>
      <c r="C471" s="259"/>
      <c r="D471" s="268"/>
      <c r="E471" s="241"/>
      <c r="F471" s="241"/>
      <c r="G471" s="241"/>
      <c r="H471" s="241"/>
      <c r="I471" s="241"/>
      <c r="J471" s="241"/>
      <c r="K471" s="241"/>
      <c r="L471" s="241"/>
      <c r="M471" s="241"/>
      <c r="N471" s="241"/>
      <c r="O471" s="241"/>
      <c r="P471" s="241"/>
      <c r="Q471" s="241"/>
      <c r="R471" s="241"/>
      <c r="S471" s="241"/>
      <c r="T471" s="241"/>
      <c r="U471" s="241"/>
      <c r="V471" s="241"/>
      <c r="W471" s="241"/>
      <c r="X471" s="241"/>
      <c r="Y471" s="241"/>
      <c r="Z471" s="241"/>
    </row>
    <row r="472" ht="10.5" customHeight="1">
      <c r="A472" s="258" t="s">
        <v>186</v>
      </c>
      <c r="B472" s="259"/>
      <c r="C472" s="301" t="s">
        <v>98</v>
      </c>
      <c r="D472" s="302">
        <f>'Proposed Rates'!F347</f>
        <v>121.23</v>
      </c>
      <c r="E472" s="241"/>
      <c r="F472" s="241"/>
      <c r="G472" s="241"/>
      <c r="H472" s="241"/>
      <c r="I472" s="241"/>
      <c r="J472" s="241"/>
      <c r="K472" s="241"/>
      <c r="L472" s="241"/>
      <c r="M472" s="241"/>
      <c r="N472" s="241"/>
      <c r="O472" s="241"/>
      <c r="P472" s="241"/>
      <c r="Q472" s="241"/>
      <c r="R472" s="241"/>
      <c r="S472" s="241"/>
      <c r="T472" s="241"/>
      <c r="U472" s="241"/>
      <c r="V472" s="241"/>
      <c r="W472" s="241"/>
      <c r="X472" s="241"/>
      <c r="Y472" s="241"/>
      <c r="Z472" s="241"/>
    </row>
    <row r="473" ht="10.5" customHeight="1">
      <c r="A473" s="258" t="s">
        <v>187</v>
      </c>
      <c r="B473" s="259"/>
      <c r="C473" s="301" t="s">
        <v>98</v>
      </c>
      <c r="D473" s="302">
        <f>'Proposed Rates'!F348</f>
        <v>48.5</v>
      </c>
      <c r="E473" s="241"/>
      <c r="F473" s="241"/>
      <c r="G473" s="241"/>
      <c r="H473" s="241"/>
      <c r="I473" s="241"/>
      <c r="J473" s="241"/>
      <c r="K473" s="241"/>
      <c r="L473" s="241"/>
      <c r="M473" s="241"/>
      <c r="N473" s="241"/>
      <c r="O473" s="241"/>
      <c r="P473" s="241"/>
      <c r="Q473" s="241"/>
      <c r="R473" s="241"/>
      <c r="S473" s="241"/>
      <c r="T473" s="241"/>
      <c r="U473" s="241"/>
      <c r="V473" s="241"/>
      <c r="W473" s="241"/>
      <c r="X473" s="241"/>
      <c r="Y473" s="241"/>
      <c r="Z473" s="241"/>
    </row>
    <row r="474" ht="10.5" customHeight="1">
      <c r="A474" s="258" t="s">
        <v>188</v>
      </c>
      <c r="B474" s="259"/>
      <c r="C474" s="301" t="s">
        <v>189</v>
      </c>
      <c r="D474" s="303">
        <f>'Proposed Rates'!F349</f>
        <v>1.2</v>
      </c>
      <c r="E474" s="241"/>
      <c r="F474" s="241"/>
      <c r="G474" s="241"/>
      <c r="H474" s="241"/>
      <c r="I474" s="241"/>
      <c r="J474" s="241"/>
      <c r="K474" s="241"/>
      <c r="L474" s="241"/>
      <c r="M474" s="241"/>
      <c r="N474" s="241"/>
      <c r="O474" s="241"/>
      <c r="P474" s="241"/>
      <c r="Q474" s="241"/>
      <c r="R474" s="241"/>
      <c r="S474" s="241"/>
      <c r="T474" s="241"/>
      <c r="U474" s="241"/>
      <c r="V474" s="241"/>
      <c r="W474" s="241"/>
      <c r="X474" s="241"/>
      <c r="Y474" s="241"/>
      <c r="Z474" s="241"/>
    </row>
    <row r="475" ht="10.5" customHeight="1">
      <c r="A475" s="258" t="s">
        <v>190</v>
      </c>
      <c r="B475" s="259"/>
      <c r="C475" s="301" t="s">
        <v>189</v>
      </c>
      <c r="D475" s="302">
        <f>'Proposed Rates'!F350</f>
        <v>0.71</v>
      </c>
      <c r="E475" s="241"/>
      <c r="F475" s="241"/>
      <c r="G475" s="241"/>
      <c r="H475" s="241"/>
      <c r="I475" s="241"/>
      <c r="J475" s="241"/>
      <c r="K475" s="241"/>
      <c r="L475" s="241"/>
      <c r="M475" s="241"/>
      <c r="N475" s="241"/>
      <c r="O475" s="241"/>
      <c r="P475" s="241"/>
      <c r="Q475" s="241"/>
      <c r="R475" s="241"/>
      <c r="S475" s="241"/>
      <c r="T475" s="241"/>
      <c r="U475" s="241"/>
      <c r="V475" s="241"/>
      <c r="W475" s="241"/>
      <c r="X475" s="241"/>
      <c r="Y475" s="241"/>
      <c r="Z475" s="241"/>
    </row>
    <row r="476" ht="10.5" customHeight="1">
      <c r="A476" s="258" t="s">
        <v>191</v>
      </c>
      <c r="B476" s="259"/>
      <c r="C476" s="301" t="s">
        <v>189</v>
      </c>
      <c r="D476" s="302">
        <f>'Proposed Rates'!F351</f>
        <v>-0.71</v>
      </c>
      <c r="E476" s="241"/>
      <c r="F476" s="241"/>
      <c r="G476" s="241"/>
      <c r="H476" s="241"/>
      <c r="I476" s="241"/>
      <c r="J476" s="241"/>
      <c r="K476" s="241"/>
      <c r="L476" s="241"/>
      <c r="M476" s="241"/>
      <c r="N476" s="241"/>
      <c r="O476" s="241"/>
      <c r="P476" s="241"/>
      <c r="Q476" s="241"/>
      <c r="R476" s="241"/>
      <c r="S476" s="241"/>
      <c r="T476" s="241"/>
      <c r="U476" s="241"/>
      <c r="V476" s="241"/>
      <c r="W476" s="241"/>
      <c r="X476" s="241"/>
      <c r="Y476" s="241"/>
      <c r="Z476" s="241"/>
    </row>
    <row r="477" ht="10.5" customHeight="1">
      <c r="A477" s="258" t="s">
        <v>192</v>
      </c>
      <c r="B477" s="259"/>
      <c r="C477" s="258"/>
      <c r="D477" s="289"/>
      <c r="E477" s="241"/>
      <c r="F477" s="241"/>
      <c r="G477" s="241"/>
      <c r="H477" s="241"/>
      <c r="I477" s="241"/>
      <c r="J477" s="241"/>
      <c r="K477" s="241"/>
      <c r="L477" s="241"/>
      <c r="M477" s="241"/>
      <c r="N477" s="241"/>
      <c r="O477" s="241"/>
      <c r="P477" s="241"/>
      <c r="Q477" s="241"/>
      <c r="R477" s="241"/>
      <c r="S477" s="241"/>
      <c r="T477" s="241"/>
      <c r="U477" s="241"/>
      <c r="V477" s="241"/>
      <c r="W477" s="241"/>
      <c r="X477" s="241"/>
      <c r="Y477" s="241"/>
      <c r="Z477" s="241"/>
    </row>
    <row r="478" ht="10.5" customHeight="1">
      <c r="A478" s="258" t="s">
        <v>193</v>
      </c>
      <c r="B478" s="259"/>
      <c r="C478" s="301" t="s">
        <v>98</v>
      </c>
      <c r="D478" s="302">
        <f>'Proposed Rates'!F353</f>
        <v>0.61</v>
      </c>
      <c r="E478" s="241"/>
      <c r="F478" s="241"/>
      <c r="G478" s="241"/>
      <c r="H478" s="241"/>
      <c r="I478" s="241"/>
      <c r="J478" s="241"/>
      <c r="K478" s="241"/>
      <c r="L478" s="241"/>
      <c r="M478" s="241"/>
      <c r="N478" s="241"/>
      <c r="O478" s="241"/>
      <c r="P478" s="241"/>
      <c r="Q478" s="241"/>
      <c r="R478" s="241"/>
      <c r="S478" s="241"/>
      <c r="T478" s="241"/>
      <c r="U478" s="241"/>
      <c r="V478" s="241"/>
      <c r="W478" s="241"/>
      <c r="X478" s="241"/>
      <c r="Y478" s="241"/>
      <c r="Z478" s="241"/>
    </row>
    <row r="479" ht="10.5" customHeight="1">
      <c r="A479" s="258" t="s">
        <v>194</v>
      </c>
      <c r="B479" s="259"/>
      <c r="C479" s="301" t="s">
        <v>98</v>
      </c>
      <c r="D479" s="303">
        <f>'Proposed Rates'!F354</f>
        <v>1.2</v>
      </c>
      <c r="E479" s="241"/>
      <c r="F479" s="241"/>
      <c r="G479" s="241"/>
      <c r="H479" s="241"/>
      <c r="I479" s="241"/>
      <c r="J479" s="241"/>
      <c r="K479" s="241"/>
      <c r="L479" s="241"/>
      <c r="M479" s="241"/>
      <c r="N479" s="241"/>
      <c r="O479" s="241"/>
      <c r="P479" s="241"/>
      <c r="Q479" s="241"/>
      <c r="R479" s="241"/>
      <c r="S479" s="241"/>
      <c r="T479" s="241"/>
      <c r="U479" s="241"/>
      <c r="V479" s="241"/>
      <c r="W479" s="241"/>
      <c r="X479" s="241"/>
      <c r="Y479" s="241"/>
      <c r="Z479" s="241"/>
    </row>
    <row r="480" ht="3.0" customHeight="1">
      <c r="A480" s="258"/>
      <c r="B480" s="259"/>
      <c r="C480" s="301"/>
      <c r="D480" s="289"/>
      <c r="E480" s="241"/>
      <c r="F480" s="241"/>
      <c r="G480" s="241"/>
      <c r="H480" s="241"/>
      <c r="I480" s="241"/>
      <c r="J480" s="241"/>
      <c r="K480" s="241"/>
      <c r="L480" s="241"/>
      <c r="M480" s="241"/>
      <c r="N480" s="241"/>
      <c r="O480" s="241"/>
      <c r="P480" s="241"/>
      <c r="Q480" s="241"/>
      <c r="R480" s="241"/>
      <c r="S480" s="241"/>
      <c r="T480" s="241"/>
      <c r="U480" s="241"/>
      <c r="V480" s="241"/>
      <c r="W480" s="241"/>
      <c r="X480" s="241"/>
      <c r="Y480" s="241"/>
      <c r="Z480" s="241"/>
    </row>
    <row r="481" ht="10.5" customHeight="1">
      <c r="A481" s="258" t="s">
        <v>195</v>
      </c>
      <c r="B481" s="259"/>
      <c r="C481" s="304"/>
      <c r="D481" s="289"/>
      <c r="E481" s="241"/>
      <c r="F481" s="241"/>
      <c r="G481" s="241"/>
      <c r="H481" s="241"/>
      <c r="I481" s="241"/>
      <c r="J481" s="241"/>
      <c r="K481" s="241"/>
      <c r="L481" s="241"/>
      <c r="M481" s="241"/>
      <c r="N481" s="241"/>
      <c r="O481" s="241"/>
      <c r="P481" s="241"/>
      <c r="Q481" s="241"/>
      <c r="R481" s="241"/>
      <c r="S481" s="241"/>
      <c r="T481" s="241"/>
      <c r="U481" s="241"/>
      <c r="V481" s="241"/>
      <c r="W481" s="241"/>
      <c r="X481" s="241"/>
      <c r="Y481" s="241"/>
      <c r="Z481" s="241"/>
    </row>
    <row r="482" ht="10.5" customHeight="1">
      <c r="A482" s="258" t="s">
        <v>196</v>
      </c>
      <c r="B482" s="259"/>
      <c r="C482" s="304"/>
      <c r="D482" s="289"/>
      <c r="E482" s="241"/>
      <c r="F482" s="241"/>
      <c r="G482" s="241"/>
      <c r="H482" s="241"/>
      <c r="I482" s="241"/>
      <c r="J482" s="241"/>
      <c r="K482" s="241"/>
      <c r="L482" s="241"/>
      <c r="M482" s="241"/>
      <c r="N482" s="241"/>
      <c r="O482" s="241"/>
      <c r="P482" s="241"/>
      <c r="Q482" s="241"/>
      <c r="R482" s="241"/>
      <c r="S482" s="241"/>
      <c r="T482" s="241"/>
      <c r="U482" s="241"/>
      <c r="V482" s="241"/>
      <c r="W482" s="241"/>
      <c r="X482" s="241"/>
      <c r="Y482" s="241"/>
      <c r="Z482" s="241"/>
    </row>
    <row r="483" ht="10.5" customHeight="1">
      <c r="A483" s="258" t="s">
        <v>197</v>
      </c>
      <c r="B483" s="259"/>
      <c r="C483" s="304"/>
      <c r="D483" s="289"/>
      <c r="E483" s="241"/>
      <c r="F483" s="241"/>
      <c r="G483" s="241"/>
      <c r="H483" s="241"/>
      <c r="I483" s="241"/>
      <c r="J483" s="241"/>
      <c r="K483" s="241"/>
      <c r="L483" s="241"/>
      <c r="M483" s="241"/>
      <c r="N483" s="241"/>
      <c r="O483" s="241"/>
      <c r="P483" s="241"/>
      <c r="Q483" s="241"/>
      <c r="R483" s="241"/>
      <c r="S483" s="241"/>
      <c r="T483" s="241"/>
      <c r="U483" s="241"/>
      <c r="V483" s="241"/>
      <c r="W483" s="241"/>
      <c r="X483" s="241"/>
      <c r="Y483" s="241"/>
      <c r="Z483" s="241"/>
    </row>
    <row r="484" ht="10.5" customHeight="1">
      <c r="A484" s="258" t="s">
        <v>198</v>
      </c>
      <c r="B484" s="259"/>
      <c r="C484" s="301" t="s">
        <v>98</v>
      </c>
      <c r="D484" s="302" t="str">
        <f>'Proposed Rates'!F358</f>
        <v>no charge</v>
      </c>
      <c r="E484" s="241"/>
      <c r="F484" s="241"/>
      <c r="G484" s="241"/>
      <c r="H484" s="241"/>
      <c r="I484" s="241"/>
      <c r="J484" s="241"/>
      <c r="K484" s="241"/>
      <c r="L484" s="241"/>
      <c r="M484" s="241"/>
      <c r="N484" s="241"/>
      <c r="O484" s="241"/>
      <c r="P484" s="241"/>
      <c r="Q484" s="241"/>
      <c r="R484" s="241"/>
      <c r="S484" s="241"/>
      <c r="T484" s="241"/>
      <c r="U484" s="241"/>
      <c r="V484" s="241"/>
      <c r="W484" s="241"/>
      <c r="X484" s="241"/>
      <c r="Y484" s="241"/>
      <c r="Z484" s="241"/>
    </row>
    <row r="485" ht="10.5" customHeight="1">
      <c r="A485" s="258" t="s">
        <v>199</v>
      </c>
      <c r="B485" s="259"/>
      <c r="C485" s="301" t="s">
        <v>98</v>
      </c>
      <c r="D485" s="302">
        <f>'Proposed Rates'!F359</f>
        <v>4.85</v>
      </c>
      <c r="E485" s="241"/>
      <c r="F485" s="241"/>
      <c r="G485" s="241"/>
      <c r="H485" s="241"/>
      <c r="I485" s="241"/>
      <c r="J485" s="241"/>
      <c r="K485" s="241"/>
      <c r="L485" s="241"/>
      <c r="M485" s="241"/>
      <c r="N485" s="241"/>
      <c r="O485" s="241"/>
      <c r="P485" s="241"/>
      <c r="Q485" s="241"/>
      <c r="R485" s="241"/>
      <c r="S485" s="241"/>
      <c r="T485" s="241"/>
      <c r="U485" s="241"/>
      <c r="V485" s="241"/>
      <c r="W485" s="241"/>
      <c r="X485" s="241"/>
      <c r="Y485" s="241"/>
      <c r="Z485" s="241"/>
    </row>
    <row r="486" ht="3.0" customHeight="1">
      <c r="A486" s="258"/>
      <c r="B486" s="259"/>
      <c r="C486" s="301"/>
      <c r="D486" s="289"/>
      <c r="E486" s="241"/>
      <c r="F486" s="241"/>
      <c r="G486" s="241"/>
      <c r="H486" s="241"/>
      <c r="I486" s="241"/>
      <c r="J486" s="241"/>
      <c r="K486" s="241"/>
      <c r="L486" s="241"/>
      <c r="M486" s="241"/>
      <c r="N486" s="241"/>
      <c r="O486" s="241"/>
      <c r="P486" s="241"/>
      <c r="Q486" s="241"/>
      <c r="R486" s="241"/>
      <c r="S486" s="241"/>
      <c r="T486" s="241"/>
      <c r="U486" s="241"/>
      <c r="V486" s="241"/>
      <c r="W486" s="241"/>
      <c r="X486" s="241"/>
      <c r="Y486" s="241"/>
      <c r="Z486" s="241"/>
    </row>
    <row r="487" ht="10.5" customHeight="1">
      <c r="A487" s="258" t="s">
        <v>200</v>
      </c>
      <c r="B487" s="259"/>
      <c r="C487" s="304"/>
      <c r="D487" s="289"/>
      <c r="E487" s="241"/>
      <c r="F487" s="241"/>
      <c r="G487" s="241"/>
      <c r="H487" s="241"/>
      <c r="I487" s="241"/>
      <c r="J487" s="241"/>
      <c r="K487" s="241"/>
      <c r="L487" s="241"/>
      <c r="M487" s="241"/>
      <c r="N487" s="241"/>
      <c r="O487" s="241"/>
      <c r="P487" s="241"/>
      <c r="Q487" s="241"/>
      <c r="R487" s="241"/>
      <c r="S487" s="241"/>
      <c r="T487" s="241"/>
      <c r="U487" s="241"/>
      <c r="V487" s="241"/>
      <c r="W487" s="241"/>
      <c r="X487" s="241"/>
      <c r="Y487" s="241"/>
      <c r="Z487" s="241"/>
    </row>
    <row r="488" ht="10.5" customHeight="1">
      <c r="A488" s="258" t="s">
        <v>201</v>
      </c>
      <c r="B488" s="259"/>
      <c r="C488" s="301" t="s">
        <v>98</v>
      </c>
      <c r="D488" s="302">
        <f>'Proposed Rates'!F361</f>
        <v>2.42</v>
      </c>
      <c r="E488" s="241"/>
      <c r="F488" s="241"/>
      <c r="G488" s="241"/>
      <c r="H488" s="241"/>
      <c r="I488" s="241"/>
      <c r="J488" s="241"/>
      <c r="K488" s="241"/>
      <c r="L488" s="241"/>
      <c r="M488" s="241"/>
      <c r="N488" s="241"/>
      <c r="O488" s="241"/>
      <c r="P488" s="241"/>
      <c r="Q488" s="241"/>
      <c r="R488" s="241"/>
      <c r="S488" s="241"/>
      <c r="T488" s="241"/>
      <c r="U488" s="241"/>
      <c r="V488" s="241"/>
      <c r="W488" s="241"/>
      <c r="X488" s="241"/>
      <c r="Y488" s="241"/>
      <c r="Z488" s="241"/>
    </row>
    <row r="489" ht="6.75" customHeight="1">
      <c r="A489" s="258"/>
      <c r="B489" s="258"/>
      <c r="C489" s="301"/>
      <c r="D489" s="289"/>
      <c r="E489" s="241"/>
      <c r="F489" s="241"/>
      <c r="G489" s="241"/>
      <c r="H489" s="241"/>
      <c r="I489" s="241"/>
      <c r="J489" s="241"/>
      <c r="K489" s="241"/>
      <c r="L489" s="241"/>
      <c r="M489" s="241"/>
      <c r="N489" s="241"/>
      <c r="O489" s="241"/>
      <c r="P489" s="241"/>
      <c r="Q489" s="241"/>
      <c r="R489" s="241"/>
      <c r="S489" s="241"/>
      <c r="T489" s="241"/>
      <c r="U489" s="241"/>
      <c r="V489" s="241"/>
      <c r="W489" s="241"/>
      <c r="X489" s="241"/>
      <c r="Y489" s="241"/>
      <c r="Z489" s="241"/>
    </row>
    <row r="490" ht="23.25" customHeight="1">
      <c r="A490" s="238" t="str">
        <f>$A$39</f>
        <v>Hydro Ottawa Limited</v>
      </c>
      <c r="B490" s="239"/>
      <c r="C490" s="239"/>
      <c r="D490" s="240"/>
      <c r="E490" s="241"/>
      <c r="F490" s="241"/>
      <c r="G490" s="241"/>
      <c r="H490" s="241"/>
      <c r="I490" s="241"/>
      <c r="J490" s="241"/>
      <c r="K490" s="241"/>
      <c r="L490" s="241"/>
      <c r="M490" s="241"/>
      <c r="N490" s="241"/>
      <c r="O490" s="241"/>
      <c r="P490" s="241"/>
      <c r="Q490" s="241"/>
      <c r="R490" s="241"/>
      <c r="S490" s="241"/>
      <c r="T490" s="241"/>
      <c r="U490" s="241"/>
      <c r="V490" s="241"/>
      <c r="W490" s="241"/>
      <c r="X490" s="241"/>
      <c r="Y490" s="241"/>
      <c r="Z490" s="241"/>
    </row>
    <row r="491" ht="18.0" customHeight="1">
      <c r="A491" s="242" t="str">
        <f>$A$40</f>
        <v>PROPOSED - TARIFF OF RATES AND CHARGES</v>
      </c>
      <c r="B491" s="239"/>
      <c r="C491" s="239"/>
      <c r="D491" s="240"/>
      <c r="E491" s="241"/>
      <c r="F491" s="241"/>
      <c r="G491" s="241"/>
      <c r="H491" s="241"/>
      <c r="I491" s="241"/>
      <c r="J491" s="241"/>
      <c r="K491" s="241"/>
      <c r="L491" s="241"/>
      <c r="M491" s="241"/>
      <c r="N491" s="241"/>
      <c r="O491" s="241"/>
      <c r="P491" s="241"/>
      <c r="Q491" s="241"/>
      <c r="R491" s="241"/>
      <c r="S491" s="241"/>
      <c r="T491" s="241"/>
      <c r="U491" s="241"/>
      <c r="V491" s="241"/>
      <c r="W491" s="241"/>
      <c r="X491" s="241"/>
      <c r="Y491" s="241"/>
      <c r="Z491" s="241"/>
    </row>
    <row r="492" ht="15.75" customHeight="1">
      <c r="A492" s="243" t="str">
        <f>$A$41</f>
        <v>Effective and Implementation Date January 1, 2026</v>
      </c>
      <c r="B492" s="239"/>
      <c r="C492" s="239"/>
      <c r="D492" s="240"/>
      <c r="E492" s="241"/>
      <c r="F492" s="241"/>
      <c r="G492" s="241"/>
      <c r="H492" s="241"/>
      <c r="I492" s="241"/>
      <c r="J492" s="241"/>
      <c r="K492" s="241"/>
      <c r="L492" s="241"/>
      <c r="M492" s="241"/>
      <c r="N492" s="241"/>
      <c r="O492" s="241"/>
      <c r="P492" s="241"/>
      <c r="Q492" s="241"/>
      <c r="R492" s="241"/>
      <c r="S492" s="241"/>
      <c r="T492" s="241"/>
      <c r="U492" s="241"/>
      <c r="V492" s="241"/>
      <c r="W492" s="241"/>
      <c r="X492" s="241"/>
      <c r="Y492" s="241"/>
      <c r="Z492" s="241"/>
    </row>
    <row r="493" ht="11.25" customHeight="1">
      <c r="A493" s="244" t="str">
        <f>$A$42</f>
        <v>This schedule supersedes and replaces all previously</v>
      </c>
      <c r="B493" s="239"/>
      <c r="C493" s="239"/>
      <c r="D493" s="240"/>
      <c r="E493" s="241"/>
      <c r="F493" s="241"/>
      <c r="G493" s="241"/>
      <c r="H493" s="241"/>
      <c r="I493" s="241"/>
      <c r="J493" s="241"/>
      <c r="K493" s="241"/>
      <c r="L493" s="241"/>
      <c r="M493" s="241"/>
      <c r="N493" s="241"/>
      <c r="O493" s="241"/>
      <c r="P493" s="241"/>
      <c r="Q493" s="241"/>
      <c r="R493" s="241"/>
      <c r="S493" s="241"/>
      <c r="T493" s="241"/>
      <c r="U493" s="241"/>
      <c r="V493" s="241"/>
      <c r="W493" s="241"/>
      <c r="X493" s="241"/>
      <c r="Y493" s="241"/>
      <c r="Z493" s="241"/>
    </row>
    <row r="494" ht="11.25" customHeight="1">
      <c r="A494" s="244" t="str">
        <f>$A$43</f>
        <v>approved schedules of Rates, Charges and Loss Factors</v>
      </c>
      <c r="B494" s="239"/>
      <c r="C494" s="239"/>
      <c r="D494" s="240"/>
      <c r="E494" s="241"/>
      <c r="F494" s="241"/>
      <c r="G494" s="241"/>
      <c r="H494" s="241"/>
      <c r="I494" s="241"/>
      <c r="J494" s="241"/>
      <c r="K494" s="241"/>
      <c r="L494" s="241"/>
      <c r="M494" s="241"/>
      <c r="N494" s="241"/>
      <c r="O494" s="241"/>
      <c r="P494" s="241"/>
      <c r="Q494" s="241"/>
      <c r="R494" s="241"/>
      <c r="S494" s="241"/>
      <c r="T494" s="241"/>
      <c r="U494" s="241"/>
      <c r="V494" s="241"/>
      <c r="W494" s="241"/>
      <c r="X494" s="241"/>
      <c r="Y494" s="241"/>
      <c r="Z494" s="241"/>
    </row>
    <row r="495" ht="11.25" customHeight="1">
      <c r="A495" s="245" t="str">
        <f>$A$44</f>
        <v>EB-2024-0115</v>
      </c>
      <c r="B495" s="239"/>
      <c r="C495" s="239"/>
      <c r="D495" s="240"/>
      <c r="E495" s="241"/>
      <c r="F495" s="241"/>
      <c r="G495" s="241"/>
      <c r="H495" s="241"/>
      <c r="I495" s="241"/>
      <c r="J495" s="241"/>
      <c r="K495" s="241"/>
      <c r="L495" s="241"/>
      <c r="M495" s="241"/>
      <c r="N495" s="241"/>
      <c r="O495" s="241"/>
      <c r="P495" s="241"/>
      <c r="Q495" s="241"/>
      <c r="R495" s="241"/>
      <c r="S495" s="241"/>
      <c r="T495" s="241"/>
      <c r="U495" s="241"/>
      <c r="V495" s="241"/>
      <c r="W495" s="241"/>
      <c r="X495" s="241"/>
      <c r="Y495" s="241"/>
      <c r="Z495" s="241"/>
    </row>
    <row r="496" ht="15.0" customHeight="1">
      <c r="A496" s="305" t="s">
        <v>202</v>
      </c>
      <c r="B496" s="305"/>
      <c r="C496" s="306"/>
      <c r="D496" s="307"/>
      <c r="E496" s="241"/>
      <c r="F496" s="241"/>
      <c r="G496" s="241"/>
      <c r="H496" s="241"/>
      <c r="I496" s="241"/>
      <c r="J496" s="241"/>
      <c r="K496" s="241"/>
      <c r="L496" s="241"/>
      <c r="M496" s="241"/>
      <c r="N496" s="241"/>
      <c r="O496" s="241"/>
      <c r="P496" s="241"/>
      <c r="Q496" s="241"/>
      <c r="R496" s="241"/>
      <c r="S496" s="241"/>
      <c r="T496" s="241"/>
      <c r="U496" s="241"/>
      <c r="V496" s="241"/>
      <c r="W496" s="241"/>
      <c r="X496" s="241"/>
      <c r="Y496" s="241"/>
      <c r="Z496" s="241"/>
    </row>
    <row r="497" ht="6.75" customHeight="1">
      <c r="A497" s="305"/>
      <c r="B497" s="305"/>
      <c r="C497" s="306"/>
      <c r="D497" s="307"/>
      <c r="E497" s="241"/>
      <c r="F497" s="241"/>
      <c r="G497" s="241"/>
      <c r="H497" s="241"/>
      <c r="I497" s="241"/>
      <c r="J497" s="241"/>
      <c r="K497" s="241"/>
      <c r="L497" s="241"/>
      <c r="M497" s="241"/>
      <c r="N497" s="241"/>
      <c r="O497" s="241"/>
      <c r="P497" s="241"/>
      <c r="Q497" s="241"/>
      <c r="R497" s="241"/>
      <c r="S497" s="241"/>
      <c r="T497" s="241"/>
      <c r="U497" s="241"/>
      <c r="V497" s="241"/>
      <c r="W497" s="241"/>
      <c r="X497" s="241"/>
      <c r="Y497" s="241"/>
      <c r="Z497" s="241"/>
    </row>
    <row r="498" ht="22.5" customHeight="1">
      <c r="A498" s="308" t="s">
        <v>203</v>
      </c>
      <c r="B498" s="239"/>
      <c r="C498" s="240"/>
      <c r="D498" s="268"/>
      <c r="E498" s="241"/>
      <c r="F498" s="241"/>
      <c r="G498" s="241"/>
      <c r="H498" s="241"/>
      <c r="I498" s="241"/>
      <c r="J498" s="241"/>
      <c r="K498" s="241"/>
      <c r="L498" s="241"/>
      <c r="M498" s="241"/>
      <c r="N498" s="241"/>
      <c r="O498" s="241"/>
      <c r="P498" s="241"/>
      <c r="Q498" s="241"/>
      <c r="R498" s="241"/>
      <c r="S498" s="241"/>
      <c r="T498" s="241"/>
      <c r="U498" s="241"/>
      <c r="V498" s="241"/>
      <c r="W498" s="241"/>
      <c r="X498" s="241"/>
      <c r="Y498" s="241"/>
      <c r="Z498" s="241"/>
    </row>
    <row r="499" ht="11.25" customHeight="1">
      <c r="A499" s="258" t="s">
        <v>204</v>
      </c>
      <c r="B499" s="259"/>
      <c r="C499" s="259"/>
      <c r="D499" s="265">
        <f>'Proposed Rates'!F312</f>
        <v>1.0335</v>
      </c>
      <c r="E499" s="241"/>
      <c r="F499" s="241"/>
      <c r="G499" s="241"/>
      <c r="H499" s="241"/>
      <c r="I499" s="241"/>
      <c r="J499" s="241"/>
      <c r="K499" s="241"/>
      <c r="L499" s="241"/>
      <c r="M499" s="241"/>
      <c r="N499" s="241"/>
      <c r="O499" s="241"/>
      <c r="P499" s="241"/>
      <c r="Q499" s="241"/>
      <c r="R499" s="241"/>
      <c r="S499" s="241"/>
      <c r="T499" s="241"/>
      <c r="U499" s="241"/>
      <c r="V499" s="241"/>
      <c r="W499" s="241"/>
      <c r="X499" s="241"/>
      <c r="Y499" s="241"/>
      <c r="Z499" s="241"/>
    </row>
    <row r="500" ht="11.25" customHeight="1">
      <c r="A500" s="258" t="s">
        <v>205</v>
      </c>
      <c r="B500" s="259"/>
      <c r="C500" s="259"/>
      <c r="D500" s="265">
        <f>'Proposed Rates'!F313</f>
        <v>1.0151</v>
      </c>
      <c r="E500" s="241"/>
      <c r="F500" s="241"/>
      <c r="G500" s="241"/>
      <c r="H500" s="241"/>
      <c r="I500" s="241"/>
      <c r="J500" s="241"/>
      <c r="K500" s="241"/>
      <c r="L500" s="241"/>
      <c r="M500" s="241"/>
      <c r="N500" s="241"/>
      <c r="O500" s="241"/>
      <c r="P500" s="241"/>
      <c r="Q500" s="241"/>
      <c r="R500" s="241"/>
      <c r="S500" s="241"/>
      <c r="T500" s="241"/>
      <c r="U500" s="241"/>
      <c r="V500" s="241"/>
      <c r="W500" s="241"/>
      <c r="X500" s="241"/>
      <c r="Y500" s="241"/>
      <c r="Z500" s="241"/>
    </row>
    <row r="501" ht="11.25" customHeight="1">
      <c r="A501" s="258" t="s">
        <v>206</v>
      </c>
      <c r="B501" s="259"/>
      <c r="C501" s="259"/>
      <c r="D501" s="265">
        <f>'Proposed Rates'!F314</f>
        <v>1.0229</v>
      </c>
      <c r="E501" s="241"/>
      <c r="F501" s="241"/>
      <c r="G501" s="241"/>
      <c r="H501" s="241"/>
      <c r="I501" s="241"/>
      <c r="J501" s="241"/>
      <c r="K501" s="241"/>
      <c r="L501" s="241"/>
      <c r="M501" s="241"/>
      <c r="N501" s="241"/>
      <c r="O501" s="241"/>
      <c r="P501" s="241"/>
      <c r="Q501" s="241"/>
      <c r="R501" s="241"/>
      <c r="S501" s="241"/>
      <c r="T501" s="241"/>
      <c r="U501" s="241"/>
      <c r="V501" s="241"/>
      <c r="W501" s="241"/>
      <c r="X501" s="241"/>
      <c r="Y501" s="241"/>
      <c r="Z501" s="241"/>
    </row>
    <row r="502" ht="11.25" customHeight="1">
      <c r="A502" s="258" t="s">
        <v>207</v>
      </c>
      <c r="B502" s="259"/>
      <c r="C502" s="259"/>
      <c r="D502" s="265">
        <f>'Proposed Rates'!F315</f>
        <v>1.0048</v>
      </c>
      <c r="E502" s="241"/>
      <c r="F502" s="241"/>
      <c r="G502" s="241"/>
      <c r="H502" s="241"/>
      <c r="I502" s="241"/>
      <c r="J502" s="241"/>
      <c r="K502" s="241"/>
      <c r="L502" s="241"/>
      <c r="M502" s="241"/>
      <c r="N502" s="241"/>
      <c r="O502" s="241"/>
      <c r="P502" s="241"/>
      <c r="Q502" s="241"/>
      <c r="R502" s="241"/>
      <c r="S502" s="241"/>
      <c r="T502" s="241"/>
      <c r="U502" s="241"/>
      <c r="V502" s="241"/>
      <c r="W502" s="241"/>
      <c r="X502" s="241"/>
      <c r="Y502" s="241"/>
      <c r="Z502" s="241"/>
    </row>
    <row r="503" ht="17.25" customHeight="1">
      <c r="A503" s="241"/>
      <c r="B503" s="241"/>
      <c r="C503" s="241"/>
      <c r="D503" s="309"/>
      <c r="E503" s="241"/>
      <c r="F503" s="241"/>
      <c r="G503" s="241"/>
      <c r="H503" s="241"/>
      <c r="I503" s="241"/>
      <c r="J503" s="241"/>
      <c r="K503" s="241"/>
      <c r="L503" s="241"/>
      <c r="M503" s="241"/>
      <c r="N503" s="241"/>
      <c r="O503" s="241"/>
      <c r="P503" s="241"/>
      <c r="Q503" s="241"/>
      <c r="R503" s="241"/>
      <c r="S503" s="241"/>
      <c r="T503" s="241"/>
      <c r="U503" s="241"/>
      <c r="V503" s="241"/>
      <c r="W503" s="241"/>
      <c r="X503" s="241"/>
      <c r="Y503" s="241"/>
      <c r="Z503" s="241"/>
    </row>
    <row r="504" ht="36.0" customHeight="1">
      <c r="A504" s="241"/>
      <c r="B504" s="241"/>
      <c r="C504" s="241"/>
      <c r="D504" s="309"/>
      <c r="E504" s="241"/>
      <c r="F504" s="241"/>
      <c r="G504" s="241"/>
      <c r="H504" s="241"/>
      <c r="I504" s="241"/>
      <c r="J504" s="241"/>
      <c r="K504" s="241"/>
      <c r="L504" s="241"/>
      <c r="M504" s="241"/>
      <c r="N504" s="241"/>
      <c r="O504" s="241"/>
      <c r="P504" s="241"/>
      <c r="Q504" s="241"/>
      <c r="R504" s="241"/>
      <c r="S504" s="241"/>
      <c r="T504" s="241"/>
      <c r="U504" s="241"/>
      <c r="V504" s="241"/>
      <c r="W504" s="241"/>
      <c r="X504" s="241"/>
      <c r="Y504" s="241"/>
      <c r="Z504" s="241"/>
    </row>
    <row r="505" ht="127.5" customHeight="1">
      <c r="A505" s="241"/>
      <c r="B505" s="241"/>
      <c r="C505" s="241"/>
      <c r="D505" s="309"/>
      <c r="E505" s="241"/>
      <c r="F505" s="241"/>
      <c r="G505" s="241"/>
      <c r="H505" s="241"/>
      <c r="I505" s="241"/>
      <c r="J505" s="241"/>
      <c r="K505" s="241"/>
      <c r="L505" s="241"/>
      <c r="M505" s="241"/>
      <c r="N505" s="241"/>
      <c r="O505" s="241"/>
      <c r="P505" s="241"/>
      <c r="Q505" s="241"/>
      <c r="R505" s="241"/>
      <c r="S505" s="241"/>
      <c r="T505" s="241"/>
      <c r="U505" s="241"/>
      <c r="V505" s="241"/>
      <c r="W505" s="241"/>
      <c r="X505" s="241"/>
      <c r="Y505" s="241"/>
      <c r="Z505" s="241"/>
    </row>
    <row r="506" ht="127.5" customHeight="1">
      <c r="A506" s="241"/>
      <c r="B506" s="241"/>
      <c r="C506" s="241"/>
      <c r="D506" s="309"/>
      <c r="E506" s="241"/>
      <c r="F506" s="241"/>
      <c r="G506" s="241"/>
      <c r="H506" s="241"/>
      <c r="I506" s="241"/>
      <c r="J506" s="241"/>
      <c r="K506" s="241"/>
      <c r="L506" s="241"/>
      <c r="M506" s="241"/>
      <c r="N506" s="241"/>
      <c r="O506" s="241"/>
      <c r="P506" s="241"/>
      <c r="Q506" s="241"/>
      <c r="R506" s="241"/>
      <c r="S506" s="241"/>
      <c r="T506" s="241"/>
      <c r="U506" s="241"/>
      <c r="V506" s="241"/>
      <c r="W506" s="241"/>
      <c r="X506" s="241"/>
      <c r="Y506" s="241"/>
      <c r="Z506" s="241"/>
    </row>
    <row r="507" ht="127.5" customHeight="1">
      <c r="A507" s="241"/>
      <c r="B507" s="241"/>
      <c r="C507" s="241"/>
      <c r="D507" s="309"/>
      <c r="E507" s="241"/>
      <c r="F507" s="241"/>
      <c r="G507" s="241"/>
      <c r="H507" s="241"/>
      <c r="I507" s="241"/>
      <c r="J507" s="241"/>
      <c r="K507" s="241"/>
      <c r="L507" s="241"/>
      <c r="M507" s="241"/>
      <c r="N507" s="241"/>
      <c r="O507" s="241"/>
      <c r="P507" s="241"/>
      <c r="Q507" s="241"/>
      <c r="R507" s="241"/>
      <c r="S507" s="241"/>
      <c r="T507" s="241"/>
      <c r="U507" s="241"/>
      <c r="V507" s="241"/>
      <c r="W507" s="241"/>
      <c r="X507" s="241"/>
      <c r="Y507" s="241"/>
      <c r="Z507" s="241"/>
    </row>
    <row r="508" ht="127.5" customHeight="1">
      <c r="A508" s="241"/>
      <c r="B508" s="241"/>
      <c r="C508" s="241"/>
      <c r="D508" s="309"/>
      <c r="E508" s="241"/>
      <c r="F508" s="241"/>
      <c r="G508" s="241"/>
      <c r="H508" s="241"/>
      <c r="I508" s="241"/>
      <c r="J508" s="241"/>
      <c r="K508" s="241"/>
      <c r="L508" s="241"/>
      <c r="M508" s="241"/>
      <c r="N508" s="241"/>
      <c r="O508" s="241"/>
      <c r="P508" s="241"/>
      <c r="Q508" s="241"/>
      <c r="R508" s="241"/>
      <c r="S508" s="241"/>
      <c r="T508" s="241"/>
      <c r="U508" s="241"/>
      <c r="V508" s="241"/>
      <c r="W508" s="241"/>
      <c r="X508" s="241"/>
      <c r="Y508" s="241"/>
      <c r="Z508" s="241"/>
    </row>
    <row r="509" ht="127.5" customHeight="1">
      <c r="A509" s="241"/>
      <c r="B509" s="241"/>
      <c r="C509" s="241"/>
      <c r="D509" s="309"/>
      <c r="E509" s="241"/>
      <c r="F509" s="241"/>
      <c r="G509" s="241"/>
      <c r="H509" s="241"/>
      <c r="I509" s="241"/>
      <c r="J509" s="241"/>
      <c r="K509" s="241"/>
      <c r="L509" s="241"/>
      <c r="M509" s="241"/>
      <c r="N509" s="241"/>
      <c r="O509" s="241"/>
      <c r="P509" s="241"/>
      <c r="Q509" s="241"/>
      <c r="R509" s="241"/>
      <c r="S509" s="241"/>
      <c r="T509" s="241"/>
      <c r="U509" s="241"/>
      <c r="V509" s="241"/>
      <c r="W509" s="241"/>
      <c r="X509" s="241"/>
      <c r="Y509" s="241"/>
      <c r="Z509" s="241"/>
    </row>
    <row r="510" ht="127.5" customHeight="1">
      <c r="A510" s="241"/>
      <c r="B510" s="241"/>
      <c r="C510" s="241"/>
      <c r="D510" s="309"/>
      <c r="E510" s="241"/>
      <c r="F510" s="241"/>
      <c r="G510" s="241"/>
      <c r="H510" s="241"/>
      <c r="I510" s="241"/>
      <c r="J510" s="241"/>
      <c r="K510" s="241"/>
      <c r="L510" s="241"/>
      <c r="M510" s="241"/>
      <c r="N510" s="241"/>
      <c r="O510" s="241"/>
      <c r="P510" s="241"/>
      <c r="Q510" s="241"/>
      <c r="R510" s="241"/>
      <c r="S510" s="241"/>
      <c r="T510" s="241"/>
      <c r="U510" s="241"/>
      <c r="V510" s="241"/>
      <c r="W510" s="241"/>
      <c r="X510" s="241"/>
      <c r="Y510" s="241"/>
      <c r="Z510" s="241"/>
    </row>
    <row r="511" ht="127.5" customHeight="1">
      <c r="A511" s="241"/>
      <c r="B511" s="241"/>
      <c r="C511" s="241"/>
      <c r="D511" s="309"/>
      <c r="E511" s="241"/>
      <c r="F511" s="241"/>
      <c r="G511" s="241"/>
      <c r="H511" s="241"/>
      <c r="I511" s="241"/>
      <c r="J511" s="241"/>
      <c r="K511" s="241"/>
      <c r="L511" s="241"/>
      <c r="M511" s="241"/>
      <c r="N511" s="241"/>
      <c r="O511" s="241"/>
      <c r="P511" s="241"/>
      <c r="Q511" s="241"/>
      <c r="R511" s="241"/>
      <c r="S511" s="241"/>
      <c r="T511" s="241"/>
      <c r="U511" s="241"/>
      <c r="V511" s="241"/>
      <c r="W511" s="241"/>
      <c r="X511" s="241"/>
      <c r="Y511" s="241"/>
      <c r="Z511" s="241"/>
    </row>
    <row r="512" ht="127.5" customHeight="1">
      <c r="A512" s="241"/>
      <c r="B512" s="241"/>
      <c r="C512" s="241"/>
      <c r="D512" s="309"/>
      <c r="E512" s="241"/>
      <c r="F512" s="241"/>
      <c r="G512" s="241"/>
      <c r="H512" s="241"/>
      <c r="I512" s="241"/>
      <c r="J512" s="241"/>
      <c r="K512" s="241"/>
      <c r="L512" s="241"/>
      <c r="M512" s="241"/>
      <c r="N512" s="241"/>
      <c r="O512" s="241"/>
      <c r="P512" s="241"/>
      <c r="Q512" s="241"/>
      <c r="R512" s="241"/>
      <c r="S512" s="241"/>
      <c r="T512" s="241"/>
      <c r="U512" s="241"/>
      <c r="V512" s="241"/>
      <c r="W512" s="241"/>
      <c r="X512" s="241"/>
      <c r="Y512" s="241"/>
      <c r="Z512" s="241"/>
    </row>
    <row r="513" ht="127.5" customHeight="1">
      <c r="A513" s="241"/>
      <c r="B513" s="241"/>
      <c r="C513" s="241"/>
      <c r="D513" s="309"/>
      <c r="E513" s="241"/>
      <c r="F513" s="241"/>
      <c r="G513" s="241"/>
      <c r="H513" s="241"/>
      <c r="I513" s="241"/>
      <c r="J513" s="241"/>
      <c r="K513" s="241"/>
      <c r="L513" s="241"/>
      <c r="M513" s="241"/>
      <c r="N513" s="241"/>
      <c r="O513" s="241"/>
      <c r="P513" s="241"/>
      <c r="Q513" s="241"/>
      <c r="R513" s="241"/>
      <c r="S513" s="241"/>
      <c r="T513" s="241"/>
      <c r="U513" s="241"/>
      <c r="V513" s="241"/>
      <c r="W513" s="241"/>
      <c r="X513" s="241"/>
      <c r="Y513" s="241"/>
      <c r="Z513" s="241"/>
    </row>
    <row r="514" ht="127.5" customHeight="1">
      <c r="A514" s="241"/>
      <c r="B514" s="241"/>
      <c r="C514" s="241"/>
      <c r="D514" s="309"/>
      <c r="E514" s="241"/>
      <c r="F514" s="241"/>
      <c r="G514" s="241"/>
      <c r="H514" s="241"/>
      <c r="I514" s="241"/>
      <c r="J514" s="241"/>
      <c r="K514" s="241"/>
      <c r="L514" s="241"/>
      <c r="M514" s="241"/>
      <c r="N514" s="241"/>
      <c r="O514" s="241"/>
      <c r="P514" s="241"/>
      <c r="Q514" s="241"/>
      <c r="R514" s="241"/>
      <c r="S514" s="241"/>
      <c r="T514" s="241"/>
      <c r="U514" s="241"/>
      <c r="V514" s="241"/>
      <c r="W514" s="241"/>
      <c r="X514" s="241"/>
      <c r="Y514" s="241"/>
      <c r="Z514" s="241"/>
    </row>
    <row r="515" ht="127.5" customHeight="1">
      <c r="A515" s="241"/>
      <c r="B515" s="241"/>
      <c r="C515" s="241"/>
      <c r="D515" s="309"/>
      <c r="E515" s="241"/>
      <c r="F515" s="241"/>
      <c r="G515" s="241"/>
      <c r="H515" s="241"/>
      <c r="I515" s="241"/>
      <c r="J515" s="241"/>
      <c r="K515" s="241"/>
      <c r="L515" s="241"/>
      <c r="M515" s="241"/>
      <c r="N515" s="241"/>
      <c r="O515" s="241"/>
      <c r="P515" s="241"/>
      <c r="Q515" s="241"/>
      <c r="R515" s="241"/>
      <c r="S515" s="241"/>
      <c r="T515" s="241"/>
      <c r="U515" s="241"/>
      <c r="V515" s="241"/>
      <c r="W515" s="241"/>
      <c r="X515" s="241"/>
      <c r="Y515" s="241"/>
      <c r="Z515" s="241"/>
    </row>
    <row r="516" ht="127.5" customHeight="1">
      <c r="A516" s="241"/>
      <c r="B516" s="241"/>
      <c r="C516" s="241"/>
      <c r="D516" s="309"/>
      <c r="E516" s="241"/>
      <c r="F516" s="241"/>
      <c r="G516" s="241"/>
      <c r="H516" s="241"/>
      <c r="I516" s="241"/>
      <c r="J516" s="241"/>
      <c r="K516" s="241"/>
      <c r="L516" s="241"/>
      <c r="M516" s="241"/>
      <c r="N516" s="241"/>
      <c r="O516" s="241"/>
      <c r="P516" s="241"/>
      <c r="Q516" s="241"/>
      <c r="R516" s="241"/>
      <c r="S516" s="241"/>
      <c r="T516" s="241"/>
      <c r="U516" s="241"/>
      <c r="V516" s="241"/>
      <c r="W516" s="241"/>
      <c r="X516" s="241"/>
      <c r="Y516" s="241"/>
      <c r="Z516" s="241"/>
    </row>
    <row r="517" ht="127.5" customHeight="1">
      <c r="A517" s="241"/>
      <c r="B517" s="241"/>
      <c r="C517" s="241"/>
      <c r="D517" s="309"/>
      <c r="E517" s="241"/>
      <c r="F517" s="241"/>
      <c r="G517" s="241"/>
      <c r="H517" s="241"/>
      <c r="I517" s="241"/>
      <c r="J517" s="241"/>
      <c r="K517" s="241"/>
      <c r="L517" s="241"/>
      <c r="M517" s="241"/>
      <c r="N517" s="241"/>
      <c r="O517" s="241"/>
      <c r="P517" s="241"/>
      <c r="Q517" s="241"/>
      <c r="R517" s="241"/>
      <c r="S517" s="241"/>
      <c r="T517" s="241"/>
      <c r="U517" s="241"/>
      <c r="V517" s="241"/>
      <c r="W517" s="241"/>
      <c r="X517" s="241"/>
      <c r="Y517" s="241"/>
      <c r="Z517" s="241"/>
    </row>
    <row r="518" ht="127.5" customHeight="1">
      <c r="A518" s="241"/>
      <c r="B518" s="241"/>
      <c r="C518" s="241"/>
      <c r="D518" s="309"/>
      <c r="E518" s="241"/>
      <c r="F518" s="241"/>
      <c r="G518" s="241"/>
      <c r="H518" s="241"/>
      <c r="I518" s="241"/>
      <c r="J518" s="241"/>
      <c r="K518" s="241"/>
      <c r="L518" s="241"/>
      <c r="M518" s="241"/>
      <c r="N518" s="241"/>
      <c r="O518" s="241"/>
      <c r="P518" s="241"/>
      <c r="Q518" s="241"/>
      <c r="R518" s="241"/>
      <c r="S518" s="241"/>
      <c r="T518" s="241"/>
      <c r="U518" s="241"/>
      <c r="V518" s="241"/>
      <c r="W518" s="241"/>
      <c r="X518" s="241"/>
      <c r="Y518" s="241"/>
      <c r="Z518" s="241"/>
    </row>
    <row r="519" ht="127.5" customHeight="1">
      <c r="A519" s="241"/>
      <c r="B519" s="241"/>
      <c r="C519" s="241"/>
      <c r="D519" s="309"/>
      <c r="E519" s="241"/>
      <c r="F519" s="241"/>
      <c r="G519" s="241"/>
      <c r="H519" s="241"/>
      <c r="I519" s="241"/>
      <c r="J519" s="241"/>
      <c r="K519" s="241"/>
      <c r="L519" s="241"/>
      <c r="M519" s="241"/>
      <c r="N519" s="241"/>
      <c r="O519" s="241"/>
      <c r="P519" s="241"/>
      <c r="Q519" s="241"/>
      <c r="R519" s="241"/>
      <c r="S519" s="241"/>
      <c r="T519" s="241"/>
      <c r="U519" s="241"/>
      <c r="V519" s="241"/>
      <c r="W519" s="241"/>
      <c r="X519" s="241"/>
      <c r="Y519" s="241"/>
      <c r="Z519" s="241"/>
    </row>
    <row r="520" ht="127.5" customHeight="1">
      <c r="A520" s="241"/>
      <c r="B520" s="241"/>
      <c r="C520" s="241"/>
      <c r="D520" s="309"/>
      <c r="E520" s="241"/>
      <c r="F520" s="241"/>
      <c r="G520" s="241"/>
      <c r="H520" s="241"/>
      <c r="I520" s="241"/>
      <c r="J520" s="241"/>
      <c r="K520" s="241"/>
      <c r="L520" s="241"/>
      <c r="M520" s="241"/>
      <c r="N520" s="241"/>
      <c r="O520" s="241"/>
      <c r="P520" s="241"/>
      <c r="Q520" s="241"/>
      <c r="R520" s="241"/>
      <c r="S520" s="241"/>
      <c r="T520" s="241"/>
      <c r="U520" s="241"/>
      <c r="V520" s="241"/>
      <c r="W520" s="241"/>
      <c r="X520" s="241"/>
      <c r="Y520" s="241"/>
      <c r="Z520" s="241"/>
    </row>
    <row r="521" ht="127.5" customHeight="1">
      <c r="A521" s="241"/>
      <c r="B521" s="241"/>
      <c r="C521" s="241"/>
      <c r="D521" s="309"/>
      <c r="E521" s="241"/>
      <c r="F521" s="241"/>
      <c r="G521" s="241"/>
      <c r="H521" s="241"/>
      <c r="I521" s="241"/>
      <c r="J521" s="241"/>
      <c r="K521" s="241"/>
      <c r="L521" s="241"/>
      <c r="M521" s="241"/>
      <c r="N521" s="241"/>
      <c r="O521" s="241"/>
      <c r="P521" s="241"/>
      <c r="Q521" s="241"/>
      <c r="R521" s="241"/>
      <c r="S521" s="241"/>
      <c r="T521" s="241"/>
      <c r="U521" s="241"/>
      <c r="V521" s="241"/>
      <c r="W521" s="241"/>
      <c r="X521" s="241"/>
      <c r="Y521" s="241"/>
      <c r="Z521" s="241"/>
    </row>
    <row r="522" ht="127.5" customHeight="1">
      <c r="A522" s="241"/>
      <c r="B522" s="241"/>
      <c r="C522" s="241"/>
      <c r="D522" s="309"/>
      <c r="E522" s="241"/>
      <c r="F522" s="241"/>
      <c r="G522" s="241"/>
      <c r="H522" s="241"/>
      <c r="I522" s="241"/>
      <c r="J522" s="241"/>
      <c r="K522" s="241"/>
      <c r="L522" s="241"/>
      <c r="M522" s="241"/>
      <c r="N522" s="241"/>
      <c r="O522" s="241"/>
      <c r="P522" s="241"/>
      <c r="Q522" s="241"/>
      <c r="R522" s="241"/>
      <c r="S522" s="241"/>
      <c r="T522" s="241"/>
      <c r="U522" s="241"/>
      <c r="V522" s="241"/>
      <c r="W522" s="241"/>
      <c r="X522" s="241"/>
      <c r="Y522" s="241"/>
      <c r="Z522" s="241"/>
    </row>
    <row r="523" ht="127.5" customHeight="1">
      <c r="A523" s="241"/>
      <c r="B523" s="241"/>
      <c r="C523" s="241"/>
      <c r="D523" s="309"/>
      <c r="E523" s="241"/>
      <c r="F523" s="241"/>
      <c r="G523" s="241"/>
      <c r="H523" s="241"/>
      <c r="I523" s="241"/>
      <c r="J523" s="241"/>
      <c r="K523" s="241"/>
      <c r="L523" s="241"/>
      <c r="M523" s="241"/>
      <c r="N523" s="241"/>
      <c r="O523" s="241"/>
      <c r="P523" s="241"/>
      <c r="Q523" s="241"/>
      <c r="R523" s="241"/>
      <c r="S523" s="241"/>
      <c r="T523" s="241"/>
      <c r="U523" s="241"/>
      <c r="V523" s="241"/>
      <c r="W523" s="241"/>
      <c r="X523" s="241"/>
      <c r="Y523" s="241"/>
      <c r="Z523" s="241"/>
    </row>
    <row r="524" ht="127.5" customHeight="1">
      <c r="A524" s="241"/>
      <c r="B524" s="241"/>
      <c r="C524" s="241"/>
      <c r="D524" s="309"/>
      <c r="E524" s="241"/>
      <c r="F524" s="241"/>
      <c r="G524" s="241"/>
      <c r="H524" s="241"/>
      <c r="I524" s="241"/>
      <c r="J524" s="241"/>
      <c r="K524" s="241"/>
      <c r="L524" s="241"/>
      <c r="M524" s="241"/>
      <c r="N524" s="241"/>
      <c r="O524" s="241"/>
      <c r="P524" s="241"/>
      <c r="Q524" s="241"/>
      <c r="R524" s="241"/>
      <c r="S524" s="241"/>
      <c r="T524" s="241"/>
      <c r="U524" s="241"/>
      <c r="V524" s="241"/>
      <c r="W524" s="241"/>
      <c r="X524" s="241"/>
      <c r="Y524" s="241"/>
      <c r="Z524" s="241"/>
    </row>
    <row r="525" ht="127.5" customHeight="1">
      <c r="A525" s="241"/>
      <c r="B525" s="241"/>
      <c r="C525" s="241"/>
      <c r="D525" s="309"/>
      <c r="E525" s="241"/>
      <c r="F525" s="241"/>
      <c r="G525" s="241"/>
      <c r="H525" s="241"/>
      <c r="I525" s="241"/>
      <c r="J525" s="241"/>
      <c r="K525" s="241"/>
      <c r="L525" s="241"/>
      <c r="M525" s="241"/>
      <c r="N525" s="241"/>
      <c r="O525" s="241"/>
      <c r="P525" s="241"/>
      <c r="Q525" s="241"/>
      <c r="R525" s="241"/>
      <c r="S525" s="241"/>
      <c r="T525" s="241"/>
      <c r="U525" s="241"/>
      <c r="V525" s="241"/>
      <c r="W525" s="241"/>
      <c r="X525" s="241"/>
      <c r="Y525" s="241"/>
      <c r="Z525" s="241"/>
    </row>
    <row r="526" ht="127.5" customHeight="1">
      <c r="A526" s="241"/>
      <c r="B526" s="241"/>
      <c r="C526" s="241"/>
      <c r="D526" s="309"/>
      <c r="E526" s="241"/>
      <c r="F526" s="241"/>
      <c r="G526" s="241"/>
      <c r="H526" s="241"/>
      <c r="I526" s="241"/>
      <c r="J526" s="241"/>
      <c r="K526" s="241"/>
      <c r="L526" s="241"/>
      <c r="M526" s="241"/>
      <c r="N526" s="241"/>
      <c r="O526" s="241"/>
      <c r="P526" s="241"/>
      <c r="Q526" s="241"/>
      <c r="R526" s="241"/>
      <c r="S526" s="241"/>
      <c r="T526" s="241"/>
      <c r="U526" s="241"/>
      <c r="V526" s="241"/>
      <c r="W526" s="241"/>
      <c r="X526" s="241"/>
      <c r="Y526" s="241"/>
      <c r="Z526" s="241"/>
    </row>
    <row r="527" ht="127.5" customHeight="1">
      <c r="A527" s="241"/>
      <c r="B527" s="241"/>
      <c r="C527" s="241"/>
      <c r="D527" s="309"/>
      <c r="E527" s="241"/>
      <c r="F527" s="241"/>
      <c r="G527" s="241"/>
      <c r="H527" s="241"/>
      <c r="I527" s="241"/>
      <c r="J527" s="241"/>
      <c r="K527" s="241"/>
      <c r="L527" s="241"/>
      <c r="M527" s="241"/>
      <c r="N527" s="241"/>
      <c r="O527" s="241"/>
      <c r="P527" s="241"/>
      <c r="Q527" s="241"/>
      <c r="R527" s="241"/>
      <c r="S527" s="241"/>
      <c r="T527" s="241"/>
      <c r="U527" s="241"/>
      <c r="V527" s="241"/>
      <c r="W527" s="241"/>
      <c r="X527" s="241"/>
      <c r="Y527" s="241"/>
      <c r="Z527" s="241"/>
    </row>
    <row r="528" ht="127.5" customHeight="1">
      <c r="A528" s="241"/>
      <c r="B528" s="241"/>
      <c r="C528" s="241"/>
      <c r="D528" s="309"/>
      <c r="E528" s="241"/>
      <c r="F528" s="241"/>
      <c r="G528" s="241"/>
      <c r="H528" s="241"/>
      <c r="I528" s="241"/>
      <c r="J528" s="241"/>
      <c r="K528" s="241"/>
      <c r="L528" s="241"/>
      <c r="M528" s="241"/>
      <c r="N528" s="241"/>
      <c r="O528" s="241"/>
      <c r="P528" s="241"/>
      <c r="Q528" s="241"/>
      <c r="R528" s="241"/>
      <c r="S528" s="241"/>
      <c r="T528" s="241"/>
      <c r="U528" s="241"/>
      <c r="V528" s="241"/>
      <c r="W528" s="241"/>
      <c r="X528" s="241"/>
      <c r="Y528" s="241"/>
      <c r="Z528" s="241"/>
    </row>
    <row r="529" ht="127.5" customHeight="1">
      <c r="A529" s="241"/>
      <c r="B529" s="241"/>
      <c r="C529" s="241"/>
      <c r="D529" s="309"/>
      <c r="E529" s="241"/>
      <c r="F529" s="241"/>
      <c r="G529" s="241"/>
      <c r="H529" s="241"/>
      <c r="I529" s="241"/>
      <c r="J529" s="241"/>
      <c r="K529" s="241"/>
      <c r="L529" s="241"/>
      <c r="M529" s="241"/>
      <c r="N529" s="241"/>
      <c r="O529" s="241"/>
      <c r="P529" s="241"/>
      <c r="Q529" s="241"/>
      <c r="R529" s="241"/>
      <c r="S529" s="241"/>
      <c r="T529" s="241"/>
      <c r="U529" s="241"/>
      <c r="V529" s="241"/>
      <c r="W529" s="241"/>
      <c r="X529" s="241"/>
      <c r="Y529" s="241"/>
      <c r="Z529" s="241"/>
    </row>
    <row r="530" ht="127.5" customHeight="1">
      <c r="A530" s="241"/>
      <c r="B530" s="241"/>
      <c r="C530" s="241"/>
      <c r="D530" s="309"/>
      <c r="E530" s="241"/>
      <c r="F530" s="241"/>
      <c r="G530" s="241"/>
      <c r="H530" s="241"/>
      <c r="I530" s="241"/>
      <c r="J530" s="241"/>
      <c r="K530" s="241"/>
      <c r="L530" s="241"/>
      <c r="M530" s="241"/>
      <c r="N530" s="241"/>
      <c r="O530" s="241"/>
      <c r="P530" s="241"/>
      <c r="Q530" s="241"/>
      <c r="R530" s="241"/>
      <c r="S530" s="241"/>
      <c r="T530" s="241"/>
      <c r="U530" s="241"/>
      <c r="V530" s="241"/>
      <c r="W530" s="241"/>
      <c r="X530" s="241"/>
      <c r="Y530" s="241"/>
      <c r="Z530" s="241"/>
    </row>
    <row r="531" ht="127.5" customHeight="1">
      <c r="A531" s="241"/>
      <c r="B531" s="241"/>
      <c r="C531" s="241"/>
      <c r="D531" s="309"/>
      <c r="E531" s="241"/>
      <c r="F531" s="241"/>
      <c r="G531" s="241"/>
      <c r="H531" s="241"/>
      <c r="I531" s="241"/>
      <c r="J531" s="241"/>
      <c r="K531" s="241"/>
      <c r="L531" s="241"/>
      <c r="M531" s="241"/>
      <c r="N531" s="241"/>
      <c r="O531" s="241"/>
      <c r="P531" s="241"/>
      <c r="Q531" s="241"/>
      <c r="R531" s="241"/>
      <c r="S531" s="241"/>
      <c r="T531" s="241"/>
      <c r="U531" s="241"/>
      <c r="V531" s="241"/>
      <c r="W531" s="241"/>
      <c r="X531" s="241"/>
      <c r="Y531" s="241"/>
      <c r="Z531" s="241"/>
    </row>
    <row r="532" ht="127.5" customHeight="1">
      <c r="A532" s="241"/>
      <c r="B532" s="241"/>
      <c r="C532" s="241"/>
      <c r="D532" s="309"/>
      <c r="E532" s="241"/>
      <c r="F532" s="241"/>
      <c r="G532" s="241"/>
      <c r="H532" s="241"/>
      <c r="I532" s="241"/>
      <c r="J532" s="241"/>
      <c r="K532" s="241"/>
      <c r="L532" s="241"/>
      <c r="M532" s="241"/>
      <c r="N532" s="241"/>
      <c r="O532" s="241"/>
      <c r="P532" s="241"/>
      <c r="Q532" s="241"/>
      <c r="R532" s="241"/>
      <c r="S532" s="241"/>
      <c r="T532" s="241"/>
      <c r="U532" s="241"/>
      <c r="V532" s="241"/>
      <c r="W532" s="241"/>
      <c r="X532" s="241"/>
      <c r="Y532" s="241"/>
      <c r="Z532" s="241"/>
    </row>
    <row r="533" ht="127.5" customHeight="1">
      <c r="A533" s="241"/>
      <c r="B533" s="241"/>
      <c r="C533" s="241"/>
      <c r="D533" s="309"/>
      <c r="E533" s="241"/>
      <c r="F533" s="241"/>
      <c r="G533" s="241"/>
      <c r="H533" s="241"/>
      <c r="I533" s="241"/>
      <c r="J533" s="241"/>
      <c r="K533" s="241"/>
      <c r="L533" s="241"/>
      <c r="M533" s="241"/>
      <c r="N533" s="241"/>
      <c r="O533" s="241"/>
      <c r="P533" s="241"/>
      <c r="Q533" s="241"/>
      <c r="R533" s="241"/>
      <c r="S533" s="241"/>
      <c r="T533" s="241"/>
      <c r="U533" s="241"/>
      <c r="V533" s="241"/>
      <c r="W533" s="241"/>
      <c r="X533" s="241"/>
      <c r="Y533" s="241"/>
      <c r="Z533" s="241"/>
    </row>
    <row r="534" ht="127.5" customHeight="1">
      <c r="A534" s="241"/>
      <c r="B534" s="241"/>
      <c r="C534" s="241"/>
      <c r="D534" s="309"/>
      <c r="E534" s="241"/>
      <c r="F534" s="241"/>
      <c r="G534" s="241"/>
      <c r="H534" s="241"/>
      <c r="I534" s="241"/>
      <c r="J534" s="241"/>
      <c r="K534" s="241"/>
      <c r="L534" s="241"/>
      <c r="M534" s="241"/>
      <c r="N534" s="241"/>
      <c r="O534" s="241"/>
      <c r="P534" s="241"/>
      <c r="Q534" s="241"/>
      <c r="R534" s="241"/>
      <c r="S534" s="241"/>
      <c r="T534" s="241"/>
      <c r="U534" s="241"/>
      <c r="V534" s="241"/>
      <c r="W534" s="241"/>
      <c r="X534" s="241"/>
      <c r="Y534" s="241"/>
      <c r="Z534" s="241"/>
    </row>
    <row r="535" ht="127.5" customHeight="1">
      <c r="A535" s="241"/>
      <c r="B535" s="241"/>
      <c r="C535" s="241"/>
      <c r="D535" s="309"/>
      <c r="E535" s="241"/>
      <c r="F535" s="241"/>
      <c r="G535" s="241"/>
      <c r="H535" s="241"/>
      <c r="I535" s="241"/>
      <c r="J535" s="241"/>
      <c r="K535" s="241"/>
      <c r="L535" s="241"/>
      <c r="M535" s="241"/>
      <c r="N535" s="241"/>
      <c r="O535" s="241"/>
      <c r="P535" s="241"/>
      <c r="Q535" s="241"/>
      <c r="R535" s="241"/>
      <c r="S535" s="241"/>
      <c r="T535" s="241"/>
      <c r="U535" s="241"/>
      <c r="V535" s="241"/>
      <c r="W535" s="241"/>
      <c r="X535" s="241"/>
      <c r="Y535" s="241"/>
      <c r="Z535" s="241"/>
    </row>
    <row r="536" ht="127.5" customHeight="1">
      <c r="A536" s="241"/>
      <c r="B536" s="241"/>
      <c r="C536" s="241"/>
      <c r="D536" s="309"/>
      <c r="E536" s="241"/>
      <c r="F536" s="241"/>
      <c r="G536" s="241"/>
      <c r="H536" s="241"/>
      <c r="I536" s="241"/>
      <c r="J536" s="241"/>
      <c r="K536" s="241"/>
      <c r="L536" s="241"/>
      <c r="M536" s="241"/>
      <c r="N536" s="241"/>
      <c r="O536" s="241"/>
      <c r="P536" s="241"/>
      <c r="Q536" s="241"/>
      <c r="R536" s="241"/>
      <c r="S536" s="241"/>
      <c r="T536" s="241"/>
      <c r="U536" s="241"/>
      <c r="V536" s="241"/>
      <c r="W536" s="241"/>
      <c r="X536" s="241"/>
      <c r="Y536" s="241"/>
      <c r="Z536" s="241"/>
    </row>
    <row r="537" ht="127.5" customHeight="1">
      <c r="A537" s="241"/>
      <c r="B537" s="241"/>
      <c r="C537" s="241"/>
      <c r="D537" s="309"/>
      <c r="E537" s="241"/>
      <c r="F537" s="241"/>
      <c r="G537" s="241"/>
      <c r="H537" s="241"/>
      <c r="I537" s="241"/>
      <c r="J537" s="241"/>
      <c r="K537" s="241"/>
      <c r="L537" s="241"/>
      <c r="M537" s="241"/>
      <c r="N537" s="241"/>
      <c r="O537" s="241"/>
      <c r="P537" s="241"/>
      <c r="Q537" s="241"/>
      <c r="R537" s="241"/>
      <c r="S537" s="241"/>
      <c r="T537" s="241"/>
      <c r="U537" s="241"/>
      <c r="V537" s="241"/>
      <c r="W537" s="241"/>
      <c r="X537" s="241"/>
      <c r="Y537" s="241"/>
      <c r="Z537" s="241"/>
    </row>
    <row r="538" ht="127.5" customHeight="1">
      <c r="A538" s="241"/>
      <c r="B538" s="241"/>
      <c r="C538" s="241"/>
      <c r="D538" s="309"/>
      <c r="E538" s="241"/>
      <c r="F538" s="241"/>
      <c r="G538" s="241"/>
      <c r="H538" s="241"/>
      <c r="I538" s="241"/>
      <c r="J538" s="241"/>
      <c r="K538" s="241"/>
      <c r="L538" s="241"/>
      <c r="M538" s="241"/>
      <c r="N538" s="241"/>
      <c r="O538" s="241"/>
      <c r="P538" s="241"/>
      <c r="Q538" s="241"/>
      <c r="R538" s="241"/>
      <c r="S538" s="241"/>
      <c r="T538" s="241"/>
      <c r="U538" s="241"/>
      <c r="V538" s="241"/>
      <c r="W538" s="241"/>
      <c r="X538" s="241"/>
      <c r="Y538" s="241"/>
      <c r="Z538" s="241"/>
    </row>
    <row r="539" ht="127.5" customHeight="1">
      <c r="A539" s="241"/>
      <c r="B539" s="241"/>
      <c r="C539" s="241"/>
      <c r="D539" s="309"/>
      <c r="E539" s="241"/>
      <c r="F539" s="241"/>
      <c r="G539" s="241"/>
      <c r="H539" s="241"/>
      <c r="I539" s="241"/>
      <c r="J539" s="241"/>
      <c r="K539" s="241"/>
      <c r="L539" s="241"/>
      <c r="M539" s="241"/>
      <c r="N539" s="241"/>
      <c r="O539" s="241"/>
      <c r="P539" s="241"/>
      <c r="Q539" s="241"/>
      <c r="R539" s="241"/>
      <c r="S539" s="241"/>
      <c r="T539" s="241"/>
      <c r="U539" s="241"/>
      <c r="V539" s="241"/>
      <c r="W539" s="241"/>
      <c r="X539" s="241"/>
      <c r="Y539" s="241"/>
      <c r="Z539" s="241"/>
    </row>
    <row r="540" ht="127.5" customHeight="1">
      <c r="A540" s="241"/>
      <c r="B540" s="241"/>
      <c r="C540" s="241"/>
      <c r="D540" s="309"/>
      <c r="E540" s="241"/>
      <c r="F540" s="241"/>
      <c r="G540" s="241"/>
      <c r="H540" s="241"/>
      <c r="I540" s="241"/>
      <c r="J540" s="241"/>
      <c r="K540" s="241"/>
      <c r="L540" s="241"/>
      <c r="M540" s="241"/>
      <c r="N540" s="241"/>
      <c r="O540" s="241"/>
      <c r="P540" s="241"/>
      <c r="Q540" s="241"/>
      <c r="R540" s="241"/>
      <c r="S540" s="241"/>
      <c r="T540" s="241"/>
      <c r="U540" s="241"/>
      <c r="V540" s="241"/>
      <c r="W540" s="241"/>
      <c r="X540" s="241"/>
      <c r="Y540" s="241"/>
      <c r="Z540" s="241"/>
    </row>
    <row r="541" ht="127.5" customHeight="1">
      <c r="A541" s="241"/>
      <c r="B541" s="241"/>
      <c r="C541" s="241"/>
      <c r="D541" s="309"/>
      <c r="E541" s="241"/>
      <c r="F541" s="241"/>
      <c r="G541" s="241"/>
      <c r="H541" s="241"/>
      <c r="I541" s="241"/>
      <c r="J541" s="241"/>
      <c r="K541" s="241"/>
      <c r="L541" s="241"/>
      <c r="M541" s="241"/>
      <c r="N541" s="241"/>
      <c r="O541" s="241"/>
      <c r="P541" s="241"/>
      <c r="Q541" s="241"/>
      <c r="R541" s="241"/>
      <c r="S541" s="241"/>
      <c r="T541" s="241"/>
      <c r="U541" s="241"/>
      <c r="V541" s="241"/>
      <c r="W541" s="241"/>
      <c r="X541" s="241"/>
      <c r="Y541" s="241"/>
      <c r="Z541" s="241"/>
    </row>
    <row r="542" ht="127.5" customHeight="1">
      <c r="A542" s="241"/>
      <c r="B542" s="241"/>
      <c r="C542" s="241"/>
      <c r="D542" s="309"/>
      <c r="E542" s="241"/>
      <c r="F542" s="241"/>
      <c r="G542" s="241"/>
      <c r="H542" s="241"/>
      <c r="I542" s="241"/>
      <c r="J542" s="241"/>
      <c r="K542" s="241"/>
      <c r="L542" s="241"/>
      <c r="M542" s="241"/>
      <c r="N542" s="241"/>
      <c r="O542" s="241"/>
      <c r="P542" s="241"/>
      <c r="Q542" s="241"/>
      <c r="R542" s="241"/>
      <c r="S542" s="241"/>
      <c r="T542" s="241"/>
      <c r="U542" s="241"/>
      <c r="V542" s="241"/>
      <c r="W542" s="241"/>
      <c r="X542" s="241"/>
      <c r="Y542" s="241"/>
      <c r="Z542" s="241"/>
    </row>
    <row r="543" ht="127.5" customHeight="1">
      <c r="A543" s="241"/>
      <c r="B543" s="241"/>
      <c r="C543" s="241"/>
      <c r="D543" s="309"/>
      <c r="E543" s="241"/>
      <c r="F543" s="241"/>
      <c r="G543" s="241"/>
      <c r="H543" s="241"/>
      <c r="I543" s="241"/>
      <c r="J543" s="241"/>
      <c r="K543" s="241"/>
      <c r="L543" s="241"/>
      <c r="M543" s="241"/>
      <c r="N543" s="241"/>
      <c r="O543" s="241"/>
      <c r="P543" s="241"/>
      <c r="Q543" s="241"/>
      <c r="R543" s="241"/>
      <c r="S543" s="241"/>
      <c r="T543" s="241"/>
      <c r="U543" s="241"/>
      <c r="V543" s="241"/>
      <c r="W543" s="241"/>
      <c r="X543" s="241"/>
      <c r="Y543" s="241"/>
      <c r="Z543" s="241"/>
    </row>
    <row r="544" ht="127.5" customHeight="1">
      <c r="A544" s="241"/>
      <c r="B544" s="241"/>
      <c r="C544" s="241"/>
      <c r="D544" s="309"/>
      <c r="E544" s="241"/>
      <c r="F544" s="241"/>
      <c r="G544" s="241"/>
      <c r="H544" s="241"/>
      <c r="I544" s="241"/>
      <c r="J544" s="241"/>
      <c r="K544" s="241"/>
      <c r="L544" s="241"/>
      <c r="M544" s="241"/>
      <c r="N544" s="241"/>
      <c r="O544" s="241"/>
      <c r="P544" s="241"/>
      <c r="Q544" s="241"/>
      <c r="R544" s="241"/>
      <c r="S544" s="241"/>
      <c r="T544" s="241"/>
      <c r="U544" s="241"/>
      <c r="V544" s="241"/>
      <c r="W544" s="241"/>
      <c r="X544" s="241"/>
      <c r="Y544" s="241"/>
      <c r="Z544" s="241"/>
    </row>
    <row r="545" ht="127.5" customHeight="1">
      <c r="A545" s="241"/>
      <c r="B545" s="241"/>
      <c r="C545" s="241"/>
      <c r="D545" s="309"/>
      <c r="E545" s="241"/>
      <c r="F545" s="241"/>
      <c r="G545" s="241"/>
      <c r="H545" s="241"/>
      <c r="I545" s="241"/>
      <c r="J545" s="241"/>
      <c r="K545" s="241"/>
      <c r="L545" s="241"/>
      <c r="M545" s="241"/>
      <c r="N545" s="241"/>
      <c r="O545" s="241"/>
      <c r="P545" s="241"/>
      <c r="Q545" s="241"/>
      <c r="R545" s="241"/>
      <c r="S545" s="241"/>
      <c r="T545" s="241"/>
      <c r="U545" s="241"/>
      <c r="V545" s="241"/>
      <c r="W545" s="241"/>
      <c r="X545" s="241"/>
      <c r="Y545" s="241"/>
      <c r="Z545" s="241"/>
    </row>
    <row r="546" ht="127.5" customHeight="1">
      <c r="A546" s="241"/>
      <c r="B546" s="241"/>
      <c r="C546" s="241"/>
      <c r="D546" s="309"/>
      <c r="E546" s="241"/>
      <c r="F546" s="241"/>
      <c r="G546" s="241"/>
      <c r="H546" s="241"/>
      <c r="I546" s="241"/>
      <c r="J546" s="241"/>
      <c r="K546" s="241"/>
      <c r="L546" s="241"/>
      <c r="M546" s="241"/>
      <c r="N546" s="241"/>
      <c r="O546" s="241"/>
      <c r="P546" s="241"/>
      <c r="Q546" s="241"/>
      <c r="R546" s="241"/>
      <c r="S546" s="241"/>
      <c r="T546" s="241"/>
      <c r="U546" s="241"/>
      <c r="V546" s="241"/>
      <c r="W546" s="241"/>
      <c r="X546" s="241"/>
      <c r="Y546" s="241"/>
      <c r="Z546" s="241"/>
    </row>
    <row r="547" ht="127.5" customHeight="1">
      <c r="A547" s="241"/>
      <c r="B547" s="241"/>
      <c r="C547" s="241"/>
      <c r="D547" s="309"/>
      <c r="E547" s="241"/>
      <c r="F547" s="241"/>
      <c r="G547" s="241"/>
      <c r="H547" s="241"/>
      <c r="I547" s="241"/>
      <c r="J547" s="241"/>
      <c r="K547" s="241"/>
      <c r="L547" s="241"/>
      <c r="M547" s="241"/>
      <c r="N547" s="241"/>
      <c r="O547" s="241"/>
      <c r="P547" s="241"/>
      <c r="Q547" s="241"/>
      <c r="R547" s="241"/>
      <c r="S547" s="241"/>
      <c r="T547" s="241"/>
      <c r="U547" s="241"/>
      <c r="V547" s="241"/>
      <c r="W547" s="241"/>
      <c r="X547" s="241"/>
      <c r="Y547" s="241"/>
      <c r="Z547" s="241"/>
    </row>
    <row r="548" ht="127.5" customHeight="1">
      <c r="A548" s="241"/>
      <c r="B548" s="241"/>
      <c r="C548" s="241"/>
      <c r="D548" s="309"/>
      <c r="E548" s="241"/>
      <c r="F548" s="241"/>
      <c r="G548" s="241"/>
      <c r="H548" s="241"/>
      <c r="I548" s="241"/>
      <c r="J548" s="241"/>
      <c r="K548" s="241"/>
      <c r="L548" s="241"/>
      <c r="M548" s="241"/>
      <c r="N548" s="241"/>
      <c r="O548" s="241"/>
      <c r="P548" s="241"/>
      <c r="Q548" s="241"/>
      <c r="R548" s="241"/>
      <c r="S548" s="241"/>
      <c r="T548" s="241"/>
      <c r="U548" s="241"/>
      <c r="V548" s="241"/>
      <c r="W548" s="241"/>
      <c r="X548" s="241"/>
      <c r="Y548" s="241"/>
      <c r="Z548" s="241"/>
    </row>
    <row r="549" ht="127.5" customHeight="1">
      <c r="A549" s="241"/>
      <c r="B549" s="241"/>
      <c r="C549" s="241"/>
      <c r="D549" s="309"/>
      <c r="E549" s="241"/>
      <c r="F549" s="241"/>
      <c r="G549" s="241"/>
      <c r="H549" s="241"/>
      <c r="I549" s="241"/>
      <c r="J549" s="241"/>
      <c r="K549" s="241"/>
      <c r="L549" s="241"/>
      <c r="M549" s="241"/>
      <c r="N549" s="241"/>
      <c r="O549" s="241"/>
      <c r="P549" s="241"/>
      <c r="Q549" s="241"/>
      <c r="R549" s="241"/>
      <c r="S549" s="241"/>
      <c r="T549" s="241"/>
      <c r="U549" s="241"/>
      <c r="V549" s="241"/>
      <c r="W549" s="241"/>
      <c r="X549" s="241"/>
      <c r="Y549" s="241"/>
      <c r="Z549" s="241"/>
    </row>
    <row r="550" ht="127.5" customHeight="1">
      <c r="A550" s="241"/>
      <c r="B550" s="241"/>
      <c r="C550" s="241"/>
      <c r="D550" s="309"/>
      <c r="E550" s="241"/>
      <c r="F550" s="241"/>
      <c r="G550" s="241"/>
      <c r="H550" s="241"/>
      <c r="I550" s="241"/>
      <c r="J550" s="241"/>
      <c r="K550" s="241"/>
      <c r="L550" s="241"/>
      <c r="M550" s="241"/>
      <c r="N550" s="241"/>
      <c r="O550" s="241"/>
      <c r="P550" s="241"/>
      <c r="Q550" s="241"/>
      <c r="R550" s="241"/>
      <c r="S550" s="241"/>
      <c r="T550" s="241"/>
      <c r="U550" s="241"/>
      <c r="V550" s="241"/>
      <c r="W550" s="241"/>
      <c r="X550" s="241"/>
      <c r="Y550" s="241"/>
      <c r="Z550" s="241"/>
    </row>
    <row r="551" ht="127.5" customHeight="1">
      <c r="A551" s="241"/>
      <c r="B551" s="241"/>
      <c r="C551" s="241"/>
      <c r="D551" s="309"/>
      <c r="E551" s="241"/>
      <c r="F551" s="241"/>
      <c r="G551" s="241"/>
      <c r="H551" s="241"/>
      <c r="I551" s="241"/>
      <c r="J551" s="241"/>
      <c r="K551" s="241"/>
      <c r="L551" s="241"/>
      <c r="M551" s="241"/>
      <c r="N551" s="241"/>
      <c r="O551" s="241"/>
      <c r="P551" s="241"/>
      <c r="Q551" s="241"/>
      <c r="R551" s="241"/>
      <c r="S551" s="241"/>
      <c r="T551" s="241"/>
      <c r="U551" s="241"/>
      <c r="V551" s="241"/>
      <c r="W551" s="241"/>
      <c r="X551" s="241"/>
      <c r="Y551" s="241"/>
      <c r="Z551" s="241"/>
    </row>
    <row r="552" ht="127.5" customHeight="1">
      <c r="A552" s="241"/>
      <c r="B552" s="241"/>
      <c r="C552" s="241"/>
      <c r="D552" s="309"/>
      <c r="E552" s="241"/>
      <c r="F552" s="241"/>
      <c r="G552" s="241"/>
      <c r="H552" s="241"/>
      <c r="I552" s="241"/>
      <c r="J552" s="241"/>
      <c r="K552" s="241"/>
      <c r="L552" s="241"/>
      <c r="M552" s="241"/>
      <c r="N552" s="241"/>
      <c r="O552" s="241"/>
      <c r="P552" s="241"/>
      <c r="Q552" s="241"/>
      <c r="R552" s="241"/>
      <c r="S552" s="241"/>
      <c r="T552" s="241"/>
      <c r="U552" s="241"/>
      <c r="V552" s="241"/>
      <c r="W552" s="241"/>
      <c r="X552" s="241"/>
      <c r="Y552" s="241"/>
      <c r="Z552" s="241"/>
    </row>
    <row r="553" ht="127.5" customHeight="1">
      <c r="A553" s="241"/>
      <c r="B553" s="241"/>
      <c r="C553" s="241"/>
      <c r="D553" s="309"/>
      <c r="E553" s="241"/>
      <c r="F553" s="241"/>
      <c r="G553" s="241"/>
      <c r="H553" s="241"/>
      <c r="I553" s="241"/>
      <c r="J553" s="241"/>
      <c r="K553" s="241"/>
      <c r="L553" s="241"/>
      <c r="M553" s="241"/>
      <c r="N553" s="241"/>
      <c r="O553" s="241"/>
      <c r="P553" s="241"/>
      <c r="Q553" s="241"/>
      <c r="R553" s="241"/>
      <c r="S553" s="241"/>
      <c r="T553" s="241"/>
      <c r="U553" s="241"/>
      <c r="V553" s="241"/>
      <c r="W553" s="241"/>
      <c r="X553" s="241"/>
      <c r="Y553" s="241"/>
      <c r="Z553" s="241"/>
    </row>
    <row r="554" ht="127.5" customHeight="1">
      <c r="A554" s="241"/>
      <c r="B554" s="241"/>
      <c r="C554" s="241"/>
      <c r="D554" s="309"/>
      <c r="E554" s="241"/>
      <c r="F554" s="241"/>
      <c r="G554" s="241"/>
      <c r="H554" s="241"/>
      <c r="I554" s="241"/>
      <c r="J554" s="241"/>
      <c r="K554" s="241"/>
      <c r="L554" s="241"/>
      <c r="M554" s="241"/>
      <c r="N554" s="241"/>
      <c r="O554" s="241"/>
      <c r="P554" s="241"/>
      <c r="Q554" s="241"/>
      <c r="R554" s="241"/>
      <c r="S554" s="241"/>
      <c r="T554" s="241"/>
      <c r="U554" s="241"/>
      <c r="V554" s="241"/>
      <c r="W554" s="241"/>
      <c r="X554" s="241"/>
      <c r="Y554" s="241"/>
      <c r="Z554" s="241"/>
    </row>
    <row r="555" ht="127.5" customHeight="1">
      <c r="A555" s="241"/>
      <c r="B555" s="241"/>
      <c r="C555" s="241"/>
      <c r="D555" s="309"/>
      <c r="E555" s="241"/>
      <c r="F555" s="241"/>
      <c r="G555" s="241"/>
      <c r="H555" s="241"/>
      <c r="I555" s="241"/>
      <c r="J555" s="241"/>
      <c r="K555" s="241"/>
      <c r="L555" s="241"/>
      <c r="M555" s="241"/>
      <c r="N555" s="241"/>
      <c r="O555" s="241"/>
      <c r="P555" s="241"/>
      <c r="Q555" s="241"/>
      <c r="R555" s="241"/>
      <c r="S555" s="241"/>
      <c r="T555" s="241"/>
      <c r="U555" s="241"/>
      <c r="V555" s="241"/>
      <c r="W555" s="241"/>
      <c r="X555" s="241"/>
      <c r="Y555" s="241"/>
      <c r="Z555" s="241"/>
    </row>
    <row r="556" ht="127.5" customHeight="1">
      <c r="A556" s="241"/>
      <c r="B556" s="241"/>
      <c r="C556" s="241"/>
      <c r="D556" s="309"/>
      <c r="E556" s="241"/>
      <c r="F556" s="241"/>
      <c r="G556" s="241"/>
      <c r="H556" s="241"/>
      <c r="I556" s="241"/>
      <c r="J556" s="241"/>
      <c r="K556" s="241"/>
      <c r="L556" s="241"/>
      <c r="M556" s="241"/>
      <c r="N556" s="241"/>
      <c r="O556" s="241"/>
      <c r="P556" s="241"/>
      <c r="Q556" s="241"/>
      <c r="R556" s="241"/>
      <c r="S556" s="241"/>
      <c r="T556" s="241"/>
      <c r="U556" s="241"/>
      <c r="V556" s="241"/>
      <c r="W556" s="241"/>
      <c r="X556" s="241"/>
      <c r="Y556" s="241"/>
      <c r="Z556" s="241"/>
    </row>
    <row r="557" ht="127.5" customHeight="1">
      <c r="A557" s="241"/>
      <c r="B557" s="241"/>
      <c r="C557" s="241"/>
      <c r="D557" s="309"/>
      <c r="E557" s="241"/>
      <c r="F557" s="241"/>
      <c r="G557" s="241"/>
      <c r="H557" s="241"/>
      <c r="I557" s="241"/>
      <c r="J557" s="241"/>
      <c r="K557" s="241"/>
      <c r="L557" s="241"/>
      <c r="M557" s="241"/>
      <c r="N557" s="241"/>
      <c r="O557" s="241"/>
      <c r="P557" s="241"/>
      <c r="Q557" s="241"/>
      <c r="R557" s="241"/>
      <c r="S557" s="241"/>
      <c r="T557" s="241"/>
      <c r="U557" s="241"/>
      <c r="V557" s="241"/>
      <c r="W557" s="241"/>
      <c r="X557" s="241"/>
      <c r="Y557" s="241"/>
      <c r="Z557" s="241"/>
    </row>
    <row r="558" ht="127.5" customHeight="1">
      <c r="A558" s="241"/>
      <c r="B558" s="241"/>
      <c r="C558" s="241"/>
      <c r="D558" s="309"/>
      <c r="E558" s="241"/>
      <c r="F558" s="241"/>
      <c r="G558" s="241"/>
      <c r="H558" s="241"/>
      <c r="I558" s="241"/>
      <c r="J558" s="241"/>
      <c r="K558" s="241"/>
      <c r="L558" s="241"/>
      <c r="M558" s="241"/>
      <c r="N558" s="241"/>
      <c r="O558" s="241"/>
      <c r="P558" s="241"/>
      <c r="Q558" s="241"/>
      <c r="R558" s="241"/>
      <c r="S558" s="241"/>
      <c r="T558" s="241"/>
      <c r="U558" s="241"/>
      <c r="V558" s="241"/>
      <c r="W558" s="241"/>
      <c r="X558" s="241"/>
      <c r="Y558" s="241"/>
      <c r="Z558" s="241"/>
    </row>
    <row r="559" ht="127.5" customHeight="1">
      <c r="A559" s="241"/>
      <c r="B559" s="241"/>
      <c r="C559" s="241"/>
      <c r="D559" s="309"/>
      <c r="E559" s="241"/>
      <c r="F559" s="241"/>
      <c r="G559" s="241"/>
      <c r="H559" s="241"/>
      <c r="I559" s="241"/>
      <c r="J559" s="241"/>
      <c r="K559" s="241"/>
      <c r="L559" s="241"/>
      <c r="M559" s="241"/>
      <c r="N559" s="241"/>
      <c r="O559" s="241"/>
      <c r="P559" s="241"/>
      <c r="Q559" s="241"/>
      <c r="R559" s="241"/>
      <c r="S559" s="241"/>
      <c r="T559" s="241"/>
      <c r="U559" s="241"/>
      <c r="V559" s="241"/>
      <c r="W559" s="241"/>
      <c r="X559" s="241"/>
      <c r="Y559" s="241"/>
      <c r="Z559" s="241"/>
    </row>
    <row r="560" ht="127.5" customHeight="1">
      <c r="A560" s="241"/>
      <c r="B560" s="241"/>
      <c r="C560" s="241"/>
      <c r="D560" s="309"/>
      <c r="E560" s="241"/>
      <c r="F560" s="241"/>
      <c r="G560" s="241"/>
      <c r="H560" s="241"/>
      <c r="I560" s="241"/>
      <c r="J560" s="241"/>
      <c r="K560" s="241"/>
      <c r="L560" s="241"/>
      <c r="M560" s="241"/>
      <c r="N560" s="241"/>
      <c r="O560" s="241"/>
      <c r="P560" s="241"/>
      <c r="Q560" s="241"/>
      <c r="R560" s="241"/>
      <c r="S560" s="241"/>
      <c r="T560" s="241"/>
      <c r="U560" s="241"/>
      <c r="V560" s="241"/>
      <c r="W560" s="241"/>
      <c r="X560" s="241"/>
      <c r="Y560" s="241"/>
      <c r="Z560" s="241"/>
    </row>
    <row r="561" ht="127.5" customHeight="1">
      <c r="A561" s="241"/>
      <c r="B561" s="241"/>
      <c r="C561" s="241"/>
      <c r="D561" s="309"/>
      <c r="E561" s="241"/>
      <c r="F561" s="241"/>
      <c r="G561" s="241"/>
      <c r="H561" s="241"/>
      <c r="I561" s="241"/>
      <c r="J561" s="241"/>
      <c r="K561" s="241"/>
      <c r="L561" s="241"/>
      <c r="M561" s="241"/>
      <c r="N561" s="241"/>
      <c r="O561" s="241"/>
      <c r="P561" s="241"/>
      <c r="Q561" s="241"/>
      <c r="R561" s="241"/>
      <c r="S561" s="241"/>
      <c r="T561" s="241"/>
      <c r="U561" s="241"/>
      <c r="V561" s="241"/>
      <c r="W561" s="241"/>
      <c r="X561" s="241"/>
      <c r="Y561" s="241"/>
      <c r="Z561" s="241"/>
    </row>
    <row r="562" ht="127.5" customHeight="1">
      <c r="A562" s="241"/>
      <c r="B562" s="241"/>
      <c r="C562" s="241"/>
      <c r="D562" s="309"/>
      <c r="E562" s="241"/>
      <c r="F562" s="241"/>
      <c r="G562" s="241"/>
      <c r="H562" s="241"/>
      <c r="I562" s="241"/>
      <c r="J562" s="241"/>
      <c r="K562" s="241"/>
      <c r="L562" s="241"/>
      <c r="M562" s="241"/>
      <c r="N562" s="241"/>
      <c r="O562" s="241"/>
      <c r="P562" s="241"/>
      <c r="Q562" s="241"/>
      <c r="R562" s="241"/>
      <c r="S562" s="241"/>
      <c r="T562" s="241"/>
      <c r="U562" s="241"/>
      <c r="V562" s="241"/>
      <c r="W562" s="241"/>
      <c r="X562" s="241"/>
      <c r="Y562" s="241"/>
      <c r="Z562" s="241"/>
    </row>
    <row r="563" ht="127.5" customHeight="1">
      <c r="A563" s="241"/>
      <c r="B563" s="241"/>
      <c r="C563" s="241"/>
      <c r="D563" s="309"/>
      <c r="E563" s="241"/>
      <c r="F563" s="241"/>
      <c r="G563" s="241"/>
      <c r="H563" s="241"/>
      <c r="I563" s="241"/>
      <c r="J563" s="241"/>
      <c r="K563" s="241"/>
      <c r="L563" s="241"/>
      <c r="M563" s="241"/>
      <c r="N563" s="241"/>
      <c r="O563" s="241"/>
      <c r="P563" s="241"/>
      <c r="Q563" s="241"/>
      <c r="R563" s="241"/>
      <c r="S563" s="241"/>
      <c r="T563" s="241"/>
      <c r="U563" s="241"/>
      <c r="V563" s="241"/>
      <c r="W563" s="241"/>
      <c r="X563" s="241"/>
      <c r="Y563" s="241"/>
      <c r="Z563" s="241"/>
    </row>
    <row r="564" ht="127.5" customHeight="1">
      <c r="A564" s="241"/>
      <c r="B564" s="241"/>
      <c r="C564" s="241"/>
      <c r="D564" s="309"/>
      <c r="E564" s="241"/>
      <c r="F564" s="241"/>
      <c r="G564" s="241"/>
      <c r="H564" s="241"/>
      <c r="I564" s="241"/>
      <c r="J564" s="241"/>
      <c r="K564" s="241"/>
      <c r="L564" s="241"/>
      <c r="M564" s="241"/>
      <c r="N564" s="241"/>
      <c r="O564" s="241"/>
      <c r="P564" s="241"/>
      <c r="Q564" s="241"/>
      <c r="R564" s="241"/>
      <c r="S564" s="241"/>
      <c r="T564" s="241"/>
      <c r="U564" s="241"/>
      <c r="V564" s="241"/>
      <c r="W564" s="241"/>
      <c r="X564" s="241"/>
      <c r="Y564" s="241"/>
      <c r="Z564" s="241"/>
    </row>
    <row r="565" ht="127.5" customHeight="1">
      <c r="A565" s="241"/>
      <c r="B565" s="241"/>
      <c r="C565" s="241"/>
      <c r="D565" s="309"/>
      <c r="E565" s="241"/>
      <c r="F565" s="241"/>
      <c r="G565" s="241"/>
      <c r="H565" s="241"/>
      <c r="I565" s="241"/>
      <c r="J565" s="241"/>
      <c r="K565" s="241"/>
      <c r="L565" s="241"/>
      <c r="M565" s="241"/>
      <c r="N565" s="241"/>
      <c r="O565" s="241"/>
      <c r="P565" s="241"/>
      <c r="Q565" s="241"/>
      <c r="R565" s="241"/>
      <c r="S565" s="241"/>
      <c r="T565" s="241"/>
      <c r="U565" s="241"/>
      <c r="V565" s="241"/>
      <c r="W565" s="241"/>
      <c r="X565" s="241"/>
      <c r="Y565" s="241"/>
      <c r="Z565" s="241"/>
    </row>
    <row r="566" ht="127.5" customHeight="1">
      <c r="A566" s="241"/>
      <c r="B566" s="241"/>
      <c r="C566" s="241"/>
      <c r="D566" s="309"/>
      <c r="E566" s="241"/>
      <c r="F566" s="241"/>
      <c r="G566" s="241"/>
      <c r="H566" s="241"/>
      <c r="I566" s="241"/>
      <c r="J566" s="241"/>
      <c r="K566" s="241"/>
      <c r="L566" s="241"/>
      <c r="M566" s="241"/>
      <c r="N566" s="241"/>
      <c r="O566" s="241"/>
      <c r="P566" s="241"/>
      <c r="Q566" s="241"/>
      <c r="R566" s="241"/>
      <c r="S566" s="241"/>
      <c r="T566" s="241"/>
      <c r="U566" s="241"/>
      <c r="V566" s="241"/>
      <c r="W566" s="241"/>
      <c r="X566" s="241"/>
      <c r="Y566" s="241"/>
      <c r="Z566" s="241"/>
    </row>
    <row r="567" ht="127.5" customHeight="1">
      <c r="A567" s="241"/>
      <c r="B567" s="241"/>
      <c r="C567" s="241"/>
      <c r="D567" s="309"/>
      <c r="E567" s="241"/>
      <c r="F567" s="241"/>
      <c r="G567" s="241"/>
      <c r="H567" s="241"/>
      <c r="I567" s="241"/>
      <c r="J567" s="241"/>
      <c r="K567" s="241"/>
      <c r="L567" s="241"/>
      <c r="M567" s="241"/>
      <c r="N567" s="241"/>
      <c r="O567" s="241"/>
      <c r="P567" s="241"/>
      <c r="Q567" s="241"/>
      <c r="R567" s="241"/>
      <c r="S567" s="241"/>
      <c r="T567" s="241"/>
      <c r="U567" s="241"/>
      <c r="V567" s="241"/>
      <c r="W567" s="241"/>
      <c r="X567" s="241"/>
      <c r="Y567" s="241"/>
      <c r="Z567" s="241"/>
    </row>
    <row r="568" ht="127.5" customHeight="1">
      <c r="A568" s="241"/>
      <c r="B568" s="241"/>
      <c r="C568" s="241"/>
      <c r="D568" s="309"/>
      <c r="E568" s="241"/>
      <c r="F568" s="241"/>
      <c r="G568" s="241"/>
      <c r="H568" s="241"/>
      <c r="I568" s="241"/>
      <c r="J568" s="241"/>
      <c r="K568" s="241"/>
      <c r="L568" s="241"/>
      <c r="M568" s="241"/>
      <c r="N568" s="241"/>
      <c r="O568" s="241"/>
      <c r="P568" s="241"/>
      <c r="Q568" s="241"/>
      <c r="R568" s="241"/>
      <c r="S568" s="241"/>
      <c r="T568" s="241"/>
      <c r="U568" s="241"/>
      <c r="V568" s="241"/>
      <c r="W568" s="241"/>
      <c r="X568" s="241"/>
      <c r="Y568" s="241"/>
      <c r="Z568" s="241"/>
    </row>
    <row r="569" ht="127.5" customHeight="1">
      <c r="A569" s="241"/>
      <c r="B569" s="241"/>
      <c r="C569" s="241"/>
      <c r="D569" s="309"/>
      <c r="E569" s="241"/>
      <c r="F569" s="241"/>
      <c r="G569" s="241"/>
      <c r="H569" s="241"/>
      <c r="I569" s="241"/>
      <c r="J569" s="241"/>
      <c r="K569" s="241"/>
      <c r="L569" s="241"/>
      <c r="M569" s="241"/>
      <c r="N569" s="241"/>
      <c r="O569" s="241"/>
      <c r="P569" s="241"/>
      <c r="Q569" s="241"/>
      <c r="R569" s="241"/>
      <c r="S569" s="241"/>
      <c r="T569" s="241"/>
      <c r="U569" s="241"/>
      <c r="V569" s="241"/>
      <c r="W569" s="241"/>
      <c r="X569" s="241"/>
      <c r="Y569" s="241"/>
      <c r="Z569" s="241"/>
    </row>
    <row r="570" ht="127.5" customHeight="1">
      <c r="A570" s="241"/>
      <c r="B570" s="241"/>
      <c r="C570" s="241"/>
      <c r="D570" s="309"/>
      <c r="E570" s="241"/>
      <c r="F570" s="241"/>
      <c r="G570" s="241"/>
      <c r="H570" s="241"/>
      <c r="I570" s="241"/>
      <c r="J570" s="241"/>
      <c r="K570" s="241"/>
      <c r="L570" s="241"/>
      <c r="M570" s="241"/>
      <c r="N570" s="241"/>
      <c r="O570" s="241"/>
      <c r="P570" s="241"/>
      <c r="Q570" s="241"/>
      <c r="R570" s="241"/>
      <c r="S570" s="241"/>
      <c r="T570" s="241"/>
      <c r="U570" s="241"/>
      <c r="V570" s="241"/>
      <c r="W570" s="241"/>
      <c r="X570" s="241"/>
      <c r="Y570" s="241"/>
      <c r="Z570" s="241"/>
    </row>
    <row r="571" ht="127.5" customHeight="1">
      <c r="A571" s="241"/>
      <c r="B571" s="241"/>
      <c r="C571" s="241"/>
      <c r="D571" s="309"/>
      <c r="E571" s="241"/>
      <c r="F571" s="241"/>
      <c r="G571" s="241"/>
      <c r="H571" s="241"/>
      <c r="I571" s="241"/>
      <c r="J571" s="241"/>
      <c r="K571" s="241"/>
      <c r="L571" s="241"/>
      <c r="M571" s="241"/>
      <c r="N571" s="241"/>
      <c r="O571" s="241"/>
      <c r="P571" s="241"/>
      <c r="Q571" s="241"/>
      <c r="R571" s="241"/>
      <c r="S571" s="241"/>
      <c r="T571" s="241"/>
      <c r="U571" s="241"/>
      <c r="V571" s="241"/>
      <c r="W571" s="241"/>
      <c r="X571" s="241"/>
      <c r="Y571" s="241"/>
      <c r="Z571" s="241"/>
    </row>
    <row r="572" ht="127.5" customHeight="1">
      <c r="A572" s="241"/>
      <c r="B572" s="241"/>
      <c r="C572" s="241"/>
      <c r="D572" s="309"/>
      <c r="E572" s="241"/>
      <c r="F572" s="241"/>
      <c r="G572" s="241"/>
      <c r="H572" s="241"/>
      <c r="I572" s="241"/>
      <c r="J572" s="241"/>
      <c r="K572" s="241"/>
      <c r="L572" s="241"/>
      <c r="M572" s="241"/>
      <c r="N572" s="241"/>
      <c r="O572" s="241"/>
      <c r="P572" s="241"/>
      <c r="Q572" s="241"/>
      <c r="R572" s="241"/>
      <c r="S572" s="241"/>
      <c r="T572" s="241"/>
      <c r="U572" s="241"/>
      <c r="V572" s="241"/>
      <c r="W572" s="241"/>
      <c r="X572" s="241"/>
      <c r="Y572" s="241"/>
      <c r="Z572" s="241"/>
    </row>
    <row r="573" ht="127.5" customHeight="1">
      <c r="A573" s="241"/>
      <c r="B573" s="241"/>
      <c r="C573" s="241"/>
      <c r="D573" s="309"/>
      <c r="E573" s="241"/>
      <c r="F573" s="241"/>
      <c r="G573" s="241"/>
      <c r="H573" s="241"/>
      <c r="I573" s="241"/>
      <c r="J573" s="241"/>
      <c r="K573" s="241"/>
      <c r="L573" s="241"/>
      <c r="M573" s="241"/>
      <c r="N573" s="241"/>
      <c r="O573" s="241"/>
      <c r="P573" s="241"/>
      <c r="Q573" s="241"/>
      <c r="R573" s="241"/>
      <c r="S573" s="241"/>
      <c r="T573" s="241"/>
      <c r="U573" s="241"/>
      <c r="V573" s="241"/>
      <c r="W573" s="241"/>
      <c r="X573" s="241"/>
      <c r="Y573" s="241"/>
      <c r="Z573" s="241"/>
    </row>
    <row r="574" ht="127.5" customHeight="1">
      <c r="A574" s="241"/>
      <c r="B574" s="241"/>
      <c r="C574" s="241"/>
      <c r="D574" s="309"/>
      <c r="E574" s="241"/>
      <c r="F574" s="241"/>
      <c r="G574" s="241"/>
      <c r="H574" s="241"/>
      <c r="I574" s="241"/>
      <c r="J574" s="241"/>
      <c r="K574" s="241"/>
      <c r="L574" s="241"/>
      <c r="M574" s="241"/>
      <c r="N574" s="241"/>
      <c r="O574" s="241"/>
      <c r="P574" s="241"/>
      <c r="Q574" s="241"/>
      <c r="R574" s="241"/>
      <c r="S574" s="241"/>
      <c r="T574" s="241"/>
      <c r="U574" s="241"/>
      <c r="V574" s="241"/>
      <c r="W574" s="241"/>
      <c r="X574" s="241"/>
      <c r="Y574" s="241"/>
      <c r="Z574" s="241"/>
    </row>
    <row r="575" ht="127.5" customHeight="1">
      <c r="A575" s="241"/>
      <c r="B575" s="241"/>
      <c r="C575" s="241"/>
      <c r="D575" s="309"/>
      <c r="E575" s="241"/>
      <c r="F575" s="241"/>
      <c r="G575" s="241"/>
      <c r="H575" s="241"/>
      <c r="I575" s="241"/>
      <c r="J575" s="241"/>
      <c r="K575" s="241"/>
      <c r="L575" s="241"/>
      <c r="M575" s="241"/>
      <c r="N575" s="241"/>
      <c r="O575" s="241"/>
      <c r="P575" s="241"/>
      <c r="Q575" s="241"/>
      <c r="R575" s="241"/>
      <c r="S575" s="241"/>
      <c r="T575" s="241"/>
      <c r="U575" s="241"/>
      <c r="V575" s="241"/>
      <c r="W575" s="241"/>
      <c r="X575" s="241"/>
      <c r="Y575" s="241"/>
      <c r="Z575" s="241"/>
    </row>
    <row r="576" ht="127.5" customHeight="1">
      <c r="A576" s="241"/>
      <c r="B576" s="241"/>
      <c r="C576" s="241"/>
      <c r="D576" s="309"/>
      <c r="E576" s="241"/>
      <c r="F576" s="241"/>
      <c r="G576" s="241"/>
      <c r="H576" s="241"/>
      <c r="I576" s="241"/>
      <c r="J576" s="241"/>
      <c r="K576" s="241"/>
      <c r="L576" s="241"/>
      <c r="M576" s="241"/>
      <c r="N576" s="241"/>
      <c r="O576" s="241"/>
      <c r="P576" s="241"/>
      <c r="Q576" s="241"/>
      <c r="R576" s="241"/>
      <c r="S576" s="241"/>
      <c r="T576" s="241"/>
      <c r="U576" s="241"/>
      <c r="V576" s="241"/>
      <c r="W576" s="241"/>
      <c r="X576" s="241"/>
      <c r="Y576" s="241"/>
      <c r="Z576" s="241"/>
    </row>
    <row r="577" ht="127.5" customHeight="1">
      <c r="A577" s="241"/>
      <c r="B577" s="241"/>
      <c r="C577" s="241"/>
      <c r="D577" s="309"/>
      <c r="E577" s="241"/>
      <c r="F577" s="241"/>
      <c r="G577" s="241"/>
      <c r="H577" s="241"/>
      <c r="I577" s="241"/>
      <c r="J577" s="241"/>
      <c r="K577" s="241"/>
      <c r="L577" s="241"/>
      <c r="M577" s="241"/>
      <c r="N577" s="241"/>
      <c r="O577" s="241"/>
      <c r="P577" s="241"/>
      <c r="Q577" s="241"/>
      <c r="R577" s="241"/>
      <c r="S577" s="241"/>
      <c r="T577" s="241"/>
      <c r="U577" s="241"/>
      <c r="V577" s="241"/>
      <c r="W577" s="241"/>
      <c r="X577" s="241"/>
      <c r="Y577" s="241"/>
      <c r="Z577" s="241"/>
    </row>
    <row r="578" ht="127.5" customHeight="1">
      <c r="A578" s="241"/>
      <c r="B578" s="241"/>
      <c r="C578" s="241"/>
      <c r="D578" s="309"/>
      <c r="E578" s="241"/>
      <c r="F578" s="241"/>
      <c r="G578" s="241"/>
      <c r="H578" s="241"/>
      <c r="I578" s="241"/>
      <c r="J578" s="241"/>
      <c r="K578" s="241"/>
      <c r="L578" s="241"/>
      <c r="M578" s="241"/>
      <c r="N578" s="241"/>
      <c r="O578" s="241"/>
      <c r="P578" s="241"/>
      <c r="Q578" s="241"/>
      <c r="R578" s="241"/>
      <c r="S578" s="241"/>
      <c r="T578" s="241"/>
      <c r="U578" s="241"/>
      <c r="V578" s="241"/>
      <c r="W578" s="241"/>
      <c r="X578" s="241"/>
      <c r="Y578" s="241"/>
      <c r="Z578" s="241"/>
    </row>
    <row r="579" ht="127.5" customHeight="1">
      <c r="A579" s="241"/>
      <c r="B579" s="241"/>
      <c r="C579" s="241"/>
      <c r="D579" s="309"/>
      <c r="E579" s="241"/>
      <c r="F579" s="241"/>
      <c r="G579" s="241"/>
      <c r="H579" s="241"/>
      <c r="I579" s="241"/>
      <c r="J579" s="241"/>
      <c r="K579" s="241"/>
      <c r="L579" s="241"/>
      <c r="M579" s="241"/>
      <c r="N579" s="241"/>
      <c r="O579" s="241"/>
      <c r="P579" s="241"/>
      <c r="Q579" s="241"/>
      <c r="R579" s="241"/>
      <c r="S579" s="241"/>
      <c r="T579" s="241"/>
      <c r="U579" s="241"/>
      <c r="V579" s="241"/>
      <c r="W579" s="241"/>
      <c r="X579" s="241"/>
      <c r="Y579" s="241"/>
      <c r="Z579" s="241"/>
    </row>
    <row r="580" ht="127.5" customHeight="1">
      <c r="A580" s="241"/>
      <c r="B580" s="241"/>
      <c r="C580" s="241"/>
      <c r="D580" s="309"/>
      <c r="E580" s="241"/>
      <c r="F580" s="241"/>
      <c r="G580" s="241"/>
      <c r="H580" s="241"/>
      <c r="I580" s="241"/>
      <c r="J580" s="241"/>
      <c r="K580" s="241"/>
      <c r="L580" s="241"/>
      <c r="M580" s="241"/>
      <c r="N580" s="241"/>
      <c r="O580" s="241"/>
      <c r="P580" s="241"/>
      <c r="Q580" s="241"/>
      <c r="R580" s="241"/>
      <c r="S580" s="241"/>
      <c r="T580" s="241"/>
      <c r="U580" s="241"/>
      <c r="V580" s="241"/>
      <c r="W580" s="241"/>
      <c r="X580" s="241"/>
      <c r="Y580" s="241"/>
      <c r="Z580" s="241"/>
    </row>
    <row r="581" ht="127.5" customHeight="1">
      <c r="A581" s="241"/>
      <c r="B581" s="241"/>
      <c r="C581" s="241"/>
      <c r="D581" s="309"/>
      <c r="E581" s="241"/>
      <c r="F581" s="241"/>
      <c r="G581" s="241"/>
      <c r="H581" s="241"/>
      <c r="I581" s="241"/>
      <c r="J581" s="241"/>
      <c r="K581" s="241"/>
      <c r="L581" s="241"/>
      <c r="M581" s="241"/>
      <c r="N581" s="241"/>
      <c r="O581" s="241"/>
      <c r="P581" s="241"/>
      <c r="Q581" s="241"/>
      <c r="R581" s="241"/>
      <c r="S581" s="241"/>
      <c r="T581" s="241"/>
      <c r="U581" s="241"/>
      <c r="V581" s="241"/>
      <c r="W581" s="241"/>
      <c r="X581" s="241"/>
      <c r="Y581" s="241"/>
      <c r="Z581" s="241"/>
    </row>
    <row r="582" ht="127.5" customHeight="1">
      <c r="A582" s="241"/>
      <c r="B582" s="241"/>
      <c r="C582" s="241"/>
      <c r="D582" s="309"/>
      <c r="E582" s="241"/>
      <c r="F582" s="241"/>
      <c r="G582" s="241"/>
      <c r="H582" s="241"/>
      <c r="I582" s="241"/>
      <c r="J582" s="241"/>
      <c r="K582" s="241"/>
      <c r="L582" s="241"/>
      <c r="M582" s="241"/>
      <c r="N582" s="241"/>
      <c r="O582" s="241"/>
      <c r="P582" s="241"/>
      <c r="Q582" s="241"/>
      <c r="R582" s="241"/>
      <c r="S582" s="241"/>
      <c r="T582" s="241"/>
      <c r="U582" s="241"/>
      <c r="V582" s="241"/>
      <c r="W582" s="241"/>
      <c r="X582" s="241"/>
      <c r="Y582" s="241"/>
      <c r="Z582" s="241"/>
    </row>
    <row r="583" ht="127.5" customHeight="1">
      <c r="A583" s="241"/>
      <c r="B583" s="241"/>
      <c r="C583" s="241"/>
      <c r="D583" s="309"/>
      <c r="E583" s="241"/>
      <c r="F583" s="241"/>
      <c r="G583" s="241"/>
      <c r="H583" s="241"/>
      <c r="I583" s="241"/>
      <c r="J583" s="241"/>
      <c r="K583" s="241"/>
      <c r="L583" s="241"/>
      <c r="M583" s="241"/>
      <c r="N583" s="241"/>
      <c r="O583" s="241"/>
      <c r="P583" s="241"/>
      <c r="Q583" s="241"/>
      <c r="R583" s="241"/>
      <c r="S583" s="241"/>
      <c r="T583" s="241"/>
      <c r="U583" s="241"/>
      <c r="V583" s="241"/>
      <c r="W583" s="241"/>
      <c r="X583" s="241"/>
      <c r="Y583" s="241"/>
      <c r="Z583" s="241"/>
    </row>
    <row r="584" ht="127.5" customHeight="1">
      <c r="A584" s="241"/>
      <c r="B584" s="241"/>
      <c r="C584" s="241"/>
      <c r="D584" s="309"/>
      <c r="E584" s="241"/>
      <c r="F584" s="241"/>
      <c r="G584" s="241"/>
      <c r="H584" s="241"/>
      <c r="I584" s="241"/>
      <c r="J584" s="241"/>
      <c r="K584" s="241"/>
      <c r="L584" s="241"/>
      <c r="M584" s="241"/>
      <c r="N584" s="241"/>
      <c r="O584" s="241"/>
      <c r="P584" s="241"/>
      <c r="Q584" s="241"/>
      <c r="R584" s="241"/>
      <c r="S584" s="241"/>
      <c r="T584" s="241"/>
      <c r="U584" s="241"/>
      <c r="V584" s="241"/>
      <c r="W584" s="241"/>
      <c r="X584" s="241"/>
      <c r="Y584" s="241"/>
      <c r="Z584" s="241"/>
    </row>
    <row r="585" ht="127.5" customHeight="1">
      <c r="A585" s="241"/>
      <c r="B585" s="241"/>
      <c r="C585" s="241"/>
      <c r="D585" s="309"/>
      <c r="E585" s="241"/>
      <c r="F585" s="241"/>
      <c r="G585" s="241"/>
      <c r="H585" s="241"/>
      <c r="I585" s="241"/>
      <c r="J585" s="241"/>
      <c r="K585" s="241"/>
      <c r="L585" s="241"/>
      <c r="M585" s="241"/>
      <c r="N585" s="241"/>
      <c r="O585" s="241"/>
      <c r="P585" s="241"/>
      <c r="Q585" s="241"/>
      <c r="R585" s="241"/>
      <c r="S585" s="241"/>
      <c r="T585" s="241"/>
      <c r="U585" s="241"/>
      <c r="V585" s="241"/>
      <c r="W585" s="241"/>
      <c r="X585" s="241"/>
      <c r="Y585" s="241"/>
      <c r="Z585" s="241"/>
    </row>
    <row r="586" ht="127.5" customHeight="1">
      <c r="A586" s="241"/>
      <c r="B586" s="241"/>
      <c r="C586" s="241"/>
      <c r="D586" s="309"/>
      <c r="E586" s="241"/>
      <c r="F586" s="241"/>
      <c r="G586" s="241"/>
      <c r="H586" s="241"/>
      <c r="I586" s="241"/>
      <c r="J586" s="241"/>
      <c r="K586" s="241"/>
      <c r="L586" s="241"/>
      <c r="M586" s="241"/>
      <c r="N586" s="241"/>
      <c r="O586" s="241"/>
      <c r="P586" s="241"/>
      <c r="Q586" s="241"/>
      <c r="R586" s="241"/>
      <c r="S586" s="241"/>
      <c r="T586" s="241"/>
      <c r="U586" s="241"/>
      <c r="V586" s="241"/>
      <c r="W586" s="241"/>
      <c r="X586" s="241"/>
      <c r="Y586" s="241"/>
      <c r="Z586" s="241"/>
    </row>
    <row r="587" ht="127.5" customHeight="1">
      <c r="A587" s="241"/>
      <c r="B587" s="241"/>
      <c r="C587" s="241"/>
      <c r="D587" s="309"/>
      <c r="E587" s="241"/>
      <c r="F587" s="241"/>
      <c r="G587" s="241"/>
      <c r="H587" s="241"/>
      <c r="I587" s="241"/>
      <c r="J587" s="241"/>
      <c r="K587" s="241"/>
      <c r="L587" s="241"/>
      <c r="M587" s="241"/>
      <c r="N587" s="241"/>
      <c r="O587" s="241"/>
      <c r="P587" s="241"/>
      <c r="Q587" s="241"/>
      <c r="R587" s="241"/>
      <c r="S587" s="241"/>
      <c r="T587" s="241"/>
      <c r="U587" s="241"/>
      <c r="V587" s="241"/>
      <c r="W587" s="241"/>
      <c r="X587" s="241"/>
      <c r="Y587" s="241"/>
      <c r="Z587" s="241"/>
    </row>
    <row r="588" ht="127.5" customHeight="1">
      <c r="A588" s="241"/>
      <c r="B588" s="241"/>
      <c r="C588" s="241"/>
      <c r="D588" s="309"/>
      <c r="E588" s="241"/>
      <c r="F588" s="241"/>
      <c r="G588" s="241"/>
      <c r="H588" s="241"/>
      <c r="I588" s="241"/>
      <c r="J588" s="241"/>
      <c r="K588" s="241"/>
      <c r="L588" s="241"/>
      <c r="M588" s="241"/>
      <c r="N588" s="241"/>
      <c r="O588" s="241"/>
      <c r="P588" s="241"/>
      <c r="Q588" s="241"/>
      <c r="R588" s="241"/>
      <c r="S588" s="241"/>
      <c r="T588" s="241"/>
      <c r="U588" s="241"/>
      <c r="V588" s="241"/>
      <c r="W588" s="241"/>
      <c r="X588" s="241"/>
      <c r="Y588" s="241"/>
      <c r="Z588" s="241"/>
    </row>
    <row r="589" ht="127.5" customHeight="1">
      <c r="A589" s="241"/>
      <c r="B589" s="241"/>
      <c r="C589" s="241"/>
      <c r="D589" s="309"/>
      <c r="E589" s="241"/>
      <c r="F589" s="241"/>
      <c r="G589" s="241"/>
      <c r="H589" s="241"/>
      <c r="I589" s="241"/>
      <c r="J589" s="241"/>
      <c r="K589" s="241"/>
      <c r="L589" s="241"/>
      <c r="M589" s="241"/>
      <c r="N589" s="241"/>
      <c r="O589" s="241"/>
      <c r="P589" s="241"/>
      <c r="Q589" s="241"/>
      <c r="R589" s="241"/>
      <c r="S589" s="241"/>
      <c r="T589" s="241"/>
      <c r="U589" s="241"/>
      <c r="V589" s="241"/>
      <c r="W589" s="241"/>
      <c r="X589" s="241"/>
      <c r="Y589" s="241"/>
      <c r="Z589" s="241"/>
    </row>
    <row r="590" ht="127.5" customHeight="1">
      <c r="A590" s="241"/>
      <c r="B590" s="241"/>
      <c r="C590" s="241"/>
      <c r="D590" s="309"/>
      <c r="E590" s="241"/>
      <c r="F590" s="241"/>
      <c r="G590" s="241"/>
      <c r="H590" s="241"/>
      <c r="I590" s="241"/>
      <c r="J590" s="241"/>
      <c r="K590" s="241"/>
      <c r="L590" s="241"/>
      <c r="M590" s="241"/>
      <c r="N590" s="241"/>
      <c r="O590" s="241"/>
      <c r="P590" s="241"/>
      <c r="Q590" s="241"/>
      <c r="R590" s="241"/>
      <c r="S590" s="241"/>
      <c r="T590" s="241"/>
      <c r="U590" s="241"/>
      <c r="V590" s="241"/>
      <c r="W590" s="241"/>
      <c r="X590" s="241"/>
      <c r="Y590" s="241"/>
      <c r="Z590" s="241"/>
    </row>
    <row r="591" ht="127.5" customHeight="1">
      <c r="A591" s="241"/>
      <c r="B591" s="241"/>
      <c r="C591" s="241"/>
      <c r="D591" s="309"/>
      <c r="E591" s="241"/>
      <c r="F591" s="241"/>
      <c r="G591" s="241"/>
      <c r="H591" s="241"/>
      <c r="I591" s="241"/>
      <c r="J591" s="241"/>
      <c r="K591" s="241"/>
      <c r="L591" s="241"/>
      <c r="M591" s="241"/>
      <c r="N591" s="241"/>
      <c r="O591" s="241"/>
      <c r="P591" s="241"/>
      <c r="Q591" s="241"/>
      <c r="R591" s="241"/>
      <c r="S591" s="241"/>
      <c r="T591" s="241"/>
      <c r="U591" s="241"/>
      <c r="V591" s="241"/>
      <c r="W591" s="241"/>
      <c r="X591" s="241"/>
      <c r="Y591" s="241"/>
      <c r="Z591" s="241"/>
    </row>
    <row r="592" ht="127.5" customHeight="1">
      <c r="A592" s="241"/>
      <c r="B592" s="241"/>
      <c r="C592" s="241"/>
      <c r="D592" s="309"/>
      <c r="E592" s="241"/>
      <c r="F592" s="241"/>
      <c r="G592" s="241"/>
      <c r="H592" s="241"/>
      <c r="I592" s="241"/>
      <c r="J592" s="241"/>
      <c r="K592" s="241"/>
      <c r="L592" s="241"/>
      <c r="M592" s="241"/>
      <c r="N592" s="241"/>
      <c r="O592" s="241"/>
      <c r="P592" s="241"/>
      <c r="Q592" s="241"/>
      <c r="R592" s="241"/>
      <c r="S592" s="241"/>
      <c r="T592" s="241"/>
      <c r="U592" s="241"/>
      <c r="V592" s="241"/>
      <c r="W592" s="241"/>
      <c r="X592" s="241"/>
      <c r="Y592" s="241"/>
      <c r="Z592" s="241"/>
    </row>
    <row r="593" ht="127.5" customHeight="1">
      <c r="A593" s="241"/>
      <c r="B593" s="241"/>
      <c r="C593" s="241"/>
      <c r="D593" s="309"/>
      <c r="E593" s="241"/>
      <c r="F593" s="241"/>
      <c r="G593" s="241"/>
      <c r="H593" s="241"/>
      <c r="I593" s="241"/>
      <c r="J593" s="241"/>
      <c r="K593" s="241"/>
      <c r="L593" s="241"/>
      <c r="M593" s="241"/>
      <c r="N593" s="241"/>
      <c r="O593" s="241"/>
      <c r="P593" s="241"/>
      <c r="Q593" s="241"/>
      <c r="R593" s="241"/>
      <c r="S593" s="241"/>
      <c r="T593" s="241"/>
      <c r="U593" s="241"/>
      <c r="V593" s="241"/>
      <c r="W593" s="241"/>
      <c r="X593" s="241"/>
      <c r="Y593" s="241"/>
      <c r="Z593" s="241"/>
    </row>
    <row r="594" ht="127.5" customHeight="1">
      <c r="A594" s="241"/>
      <c r="B594" s="241"/>
      <c r="C594" s="241"/>
      <c r="D594" s="309"/>
      <c r="E594" s="241"/>
      <c r="F594" s="241"/>
      <c r="G594" s="241"/>
      <c r="H594" s="241"/>
      <c r="I594" s="241"/>
      <c r="J594" s="241"/>
      <c r="K594" s="241"/>
      <c r="L594" s="241"/>
      <c r="M594" s="241"/>
      <c r="N594" s="241"/>
      <c r="O594" s="241"/>
      <c r="P594" s="241"/>
      <c r="Q594" s="241"/>
      <c r="R594" s="241"/>
      <c r="S594" s="241"/>
      <c r="T594" s="241"/>
      <c r="U594" s="241"/>
      <c r="V594" s="241"/>
      <c r="W594" s="241"/>
      <c r="X594" s="241"/>
      <c r="Y594" s="241"/>
      <c r="Z594" s="241"/>
    </row>
    <row r="595" ht="127.5" customHeight="1">
      <c r="A595" s="241"/>
      <c r="B595" s="241"/>
      <c r="C595" s="241"/>
      <c r="D595" s="309"/>
      <c r="E595" s="241"/>
      <c r="F595" s="241"/>
      <c r="G595" s="241"/>
      <c r="H595" s="241"/>
      <c r="I595" s="241"/>
      <c r="J595" s="241"/>
      <c r="K595" s="241"/>
      <c r="L595" s="241"/>
      <c r="M595" s="241"/>
      <c r="N595" s="241"/>
      <c r="O595" s="241"/>
      <c r="P595" s="241"/>
      <c r="Q595" s="241"/>
      <c r="R595" s="241"/>
      <c r="S595" s="241"/>
      <c r="T595" s="241"/>
      <c r="U595" s="241"/>
      <c r="V595" s="241"/>
      <c r="W595" s="241"/>
      <c r="X595" s="241"/>
      <c r="Y595" s="241"/>
      <c r="Z595" s="241"/>
    </row>
    <row r="596" ht="127.5" customHeight="1">
      <c r="A596" s="241"/>
      <c r="B596" s="241"/>
      <c r="C596" s="241"/>
      <c r="D596" s="309"/>
      <c r="E596" s="241"/>
      <c r="F596" s="241"/>
      <c r="G596" s="241"/>
      <c r="H596" s="241"/>
      <c r="I596" s="241"/>
      <c r="J596" s="241"/>
      <c r="K596" s="241"/>
      <c r="L596" s="241"/>
      <c r="M596" s="241"/>
      <c r="N596" s="241"/>
      <c r="O596" s="241"/>
      <c r="P596" s="241"/>
      <c r="Q596" s="241"/>
      <c r="R596" s="241"/>
      <c r="S596" s="241"/>
      <c r="T596" s="241"/>
      <c r="U596" s="241"/>
      <c r="V596" s="241"/>
      <c r="W596" s="241"/>
      <c r="X596" s="241"/>
      <c r="Y596" s="241"/>
      <c r="Z596" s="241"/>
    </row>
    <row r="597" ht="127.5" customHeight="1">
      <c r="A597" s="241"/>
      <c r="B597" s="241"/>
      <c r="C597" s="241"/>
      <c r="D597" s="309"/>
      <c r="E597" s="241"/>
      <c r="F597" s="241"/>
      <c r="G597" s="241"/>
      <c r="H597" s="241"/>
      <c r="I597" s="241"/>
      <c r="J597" s="241"/>
      <c r="K597" s="241"/>
      <c r="L597" s="241"/>
      <c r="M597" s="241"/>
      <c r="N597" s="241"/>
      <c r="O597" s="241"/>
      <c r="P597" s="241"/>
      <c r="Q597" s="241"/>
      <c r="R597" s="241"/>
      <c r="S597" s="241"/>
      <c r="T597" s="241"/>
      <c r="U597" s="241"/>
      <c r="V597" s="241"/>
      <c r="W597" s="241"/>
      <c r="X597" s="241"/>
      <c r="Y597" s="241"/>
      <c r="Z597" s="241"/>
    </row>
    <row r="598" ht="127.5" customHeight="1">
      <c r="A598" s="241"/>
      <c r="B598" s="241"/>
      <c r="C598" s="241"/>
      <c r="D598" s="309"/>
      <c r="E598" s="241"/>
      <c r="F598" s="241"/>
      <c r="G598" s="241"/>
      <c r="H598" s="241"/>
      <c r="I598" s="241"/>
      <c r="J598" s="241"/>
      <c r="K598" s="241"/>
      <c r="L598" s="241"/>
      <c r="M598" s="241"/>
      <c r="N598" s="241"/>
      <c r="O598" s="241"/>
      <c r="P598" s="241"/>
      <c r="Q598" s="241"/>
      <c r="R598" s="241"/>
      <c r="S598" s="241"/>
      <c r="T598" s="241"/>
      <c r="U598" s="241"/>
      <c r="V598" s="241"/>
      <c r="W598" s="241"/>
      <c r="X598" s="241"/>
      <c r="Y598" s="241"/>
      <c r="Z598" s="241"/>
    </row>
    <row r="599" ht="127.5" customHeight="1">
      <c r="A599" s="241"/>
      <c r="B599" s="241"/>
      <c r="C599" s="241"/>
      <c r="D599" s="309"/>
      <c r="E599" s="241"/>
      <c r="F599" s="241"/>
      <c r="G599" s="241"/>
      <c r="H599" s="241"/>
      <c r="I599" s="241"/>
      <c r="J599" s="241"/>
      <c r="K599" s="241"/>
      <c r="L599" s="241"/>
      <c r="M599" s="241"/>
      <c r="N599" s="241"/>
      <c r="O599" s="241"/>
      <c r="P599" s="241"/>
      <c r="Q599" s="241"/>
      <c r="R599" s="241"/>
      <c r="S599" s="241"/>
      <c r="T599" s="241"/>
      <c r="U599" s="241"/>
      <c r="V599" s="241"/>
      <c r="W599" s="241"/>
      <c r="X599" s="241"/>
      <c r="Y599" s="241"/>
      <c r="Z599" s="241"/>
    </row>
    <row r="600" ht="127.5" customHeight="1">
      <c r="A600" s="241"/>
      <c r="B600" s="241"/>
      <c r="C600" s="241"/>
      <c r="D600" s="309"/>
      <c r="E600" s="241"/>
      <c r="F600" s="241"/>
      <c r="G600" s="241"/>
      <c r="H600" s="241"/>
      <c r="I600" s="241"/>
      <c r="J600" s="241"/>
      <c r="K600" s="241"/>
      <c r="L600" s="241"/>
      <c r="M600" s="241"/>
      <c r="N600" s="241"/>
      <c r="O600" s="241"/>
      <c r="P600" s="241"/>
      <c r="Q600" s="241"/>
      <c r="R600" s="241"/>
      <c r="S600" s="241"/>
      <c r="T600" s="241"/>
      <c r="U600" s="241"/>
      <c r="V600" s="241"/>
      <c r="W600" s="241"/>
      <c r="X600" s="241"/>
      <c r="Y600" s="241"/>
      <c r="Z600" s="241"/>
    </row>
    <row r="601" ht="127.5" customHeight="1">
      <c r="A601" s="241"/>
      <c r="B601" s="241"/>
      <c r="C601" s="241"/>
      <c r="D601" s="309"/>
      <c r="E601" s="241"/>
      <c r="F601" s="241"/>
      <c r="G601" s="241"/>
      <c r="H601" s="241"/>
      <c r="I601" s="241"/>
      <c r="J601" s="241"/>
      <c r="K601" s="241"/>
      <c r="L601" s="241"/>
      <c r="M601" s="241"/>
      <c r="N601" s="241"/>
      <c r="O601" s="241"/>
      <c r="P601" s="241"/>
      <c r="Q601" s="241"/>
      <c r="R601" s="241"/>
      <c r="S601" s="241"/>
      <c r="T601" s="241"/>
      <c r="U601" s="241"/>
      <c r="V601" s="241"/>
      <c r="W601" s="241"/>
      <c r="X601" s="241"/>
      <c r="Y601" s="241"/>
      <c r="Z601" s="241"/>
    </row>
    <row r="602" ht="127.5" customHeight="1">
      <c r="A602" s="241"/>
      <c r="B602" s="241"/>
      <c r="C602" s="241"/>
      <c r="D602" s="309"/>
      <c r="E602" s="241"/>
      <c r="F602" s="241"/>
      <c r="G602" s="241"/>
      <c r="H602" s="241"/>
      <c r="I602" s="241"/>
      <c r="J602" s="241"/>
      <c r="K602" s="241"/>
      <c r="L602" s="241"/>
      <c r="M602" s="241"/>
      <c r="N602" s="241"/>
      <c r="O602" s="241"/>
      <c r="P602" s="241"/>
      <c r="Q602" s="241"/>
      <c r="R602" s="241"/>
      <c r="S602" s="241"/>
      <c r="T602" s="241"/>
      <c r="U602" s="241"/>
      <c r="V602" s="241"/>
      <c r="W602" s="241"/>
      <c r="X602" s="241"/>
      <c r="Y602" s="241"/>
      <c r="Z602" s="241"/>
    </row>
    <row r="603" ht="127.5" customHeight="1">
      <c r="A603" s="241"/>
      <c r="B603" s="241"/>
      <c r="C603" s="241"/>
      <c r="D603" s="309"/>
      <c r="E603" s="241"/>
      <c r="F603" s="241"/>
      <c r="G603" s="241"/>
      <c r="H603" s="241"/>
      <c r="I603" s="241"/>
      <c r="J603" s="241"/>
      <c r="K603" s="241"/>
      <c r="L603" s="241"/>
      <c r="M603" s="241"/>
      <c r="N603" s="241"/>
      <c r="O603" s="241"/>
      <c r="P603" s="241"/>
      <c r="Q603" s="241"/>
      <c r="R603" s="241"/>
      <c r="S603" s="241"/>
      <c r="T603" s="241"/>
      <c r="U603" s="241"/>
      <c r="V603" s="241"/>
      <c r="W603" s="241"/>
      <c r="X603" s="241"/>
      <c r="Y603" s="241"/>
      <c r="Z603" s="241"/>
    </row>
    <row r="604" ht="127.5" customHeight="1">
      <c r="A604" s="241"/>
      <c r="B604" s="241"/>
      <c r="C604" s="241"/>
      <c r="D604" s="309"/>
      <c r="E604" s="241"/>
      <c r="F604" s="241"/>
      <c r="G604" s="241"/>
      <c r="H604" s="241"/>
      <c r="I604" s="241"/>
      <c r="J604" s="241"/>
      <c r="K604" s="241"/>
      <c r="L604" s="241"/>
      <c r="M604" s="241"/>
      <c r="N604" s="241"/>
      <c r="O604" s="241"/>
      <c r="P604" s="241"/>
      <c r="Q604" s="241"/>
      <c r="R604" s="241"/>
      <c r="S604" s="241"/>
      <c r="T604" s="241"/>
      <c r="U604" s="241"/>
      <c r="V604" s="241"/>
      <c r="W604" s="241"/>
      <c r="X604" s="241"/>
      <c r="Y604" s="241"/>
      <c r="Z604" s="241"/>
    </row>
    <row r="605" ht="127.5" customHeight="1">
      <c r="A605" s="241"/>
      <c r="B605" s="241"/>
      <c r="C605" s="241"/>
      <c r="D605" s="309"/>
      <c r="E605" s="241"/>
      <c r="F605" s="241"/>
      <c r="G605" s="241"/>
      <c r="H605" s="241"/>
      <c r="I605" s="241"/>
      <c r="J605" s="241"/>
      <c r="K605" s="241"/>
      <c r="L605" s="241"/>
      <c r="M605" s="241"/>
      <c r="N605" s="241"/>
      <c r="O605" s="241"/>
      <c r="P605" s="241"/>
      <c r="Q605" s="241"/>
      <c r="R605" s="241"/>
      <c r="S605" s="241"/>
      <c r="T605" s="241"/>
      <c r="U605" s="241"/>
      <c r="V605" s="241"/>
      <c r="W605" s="241"/>
      <c r="X605" s="241"/>
      <c r="Y605" s="241"/>
      <c r="Z605" s="241"/>
    </row>
    <row r="606" ht="127.5" customHeight="1">
      <c r="A606" s="241"/>
      <c r="B606" s="241"/>
      <c r="C606" s="241"/>
      <c r="D606" s="309"/>
      <c r="E606" s="241"/>
      <c r="F606" s="241"/>
      <c r="G606" s="241"/>
      <c r="H606" s="241"/>
      <c r="I606" s="241"/>
      <c r="J606" s="241"/>
      <c r="K606" s="241"/>
      <c r="L606" s="241"/>
      <c r="M606" s="241"/>
      <c r="N606" s="241"/>
      <c r="O606" s="241"/>
      <c r="P606" s="241"/>
      <c r="Q606" s="241"/>
      <c r="R606" s="241"/>
      <c r="S606" s="241"/>
      <c r="T606" s="241"/>
      <c r="U606" s="241"/>
      <c r="V606" s="241"/>
      <c r="W606" s="241"/>
      <c r="X606" s="241"/>
      <c r="Y606" s="241"/>
      <c r="Z606" s="241"/>
    </row>
    <row r="607" ht="127.5" customHeight="1">
      <c r="A607" s="241"/>
      <c r="B607" s="241"/>
      <c r="C607" s="241"/>
      <c r="D607" s="309"/>
      <c r="E607" s="241"/>
      <c r="F607" s="241"/>
      <c r="G607" s="241"/>
      <c r="H607" s="241"/>
      <c r="I607" s="241"/>
      <c r="J607" s="241"/>
      <c r="K607" s="241"/>
      <c r="L607" s="241"/>
      <c r="M607" s="241"/>
      <c r="N607" s="241"/>
      <c r="O607" s="241"/>
      <c r="P607" s="241"/>
      <c r="Q607" s="241"/>
      <c r="R607" s="241"/>
      <c r="S607" s="241"/>
      <c r="T607" s="241"/>
      <c r="U607" s="241"/>
      <c r="V607" s="241"/>
      <c r="W607" s="241"/>
      <c r="X607" s="241"/>
      <c r="Y607" s="241"/>
      <c r="Z607" s="241"/>
    </row>
    <row r="608" ht="127.5" customHeight="1">
      <c r="A608" s="241"/>
      <c r="B608" s="241"/>
      <c r="C608" s="241"/>
      <c r="D608" s="309"/>
      <c r="E608" s="241"/>
      <c r="F608" s="241"/>
      <c r="G608" s="241"/>
      <c r="H608" s="241"/>
      <c r="I608" s="241"/>
      <c r="J608" s="241"/>
      <c r="K608" s="241"/>
      <c r="L608" s="241"/>
      <c r="M608" s="241"/>
      <c r="N608" s="241"/>
      <c r="O608" s="241"/>
      <c r="P608" s="241"/>
      <c r="Q608" s="241"/>
      <c r="R608" s="241"/>
      <c r="S608" s="241"/>
      <c r="T608" s="241"/>
      <c r="U608" s="241"/>
      <c r="V608" s="241"/>
      <c r="W608" s="241"/>
      <c r="X608" s="241"/>
      <c r="Y608" s="241"/>
      <c r="Z608" s="241"/>
    </row>
    <row r="609" ht="127.5" customHeight="1">
      <c r="A609" s="241"/>
      <c r="B609" s="241"/>
      <c r="C609" s="241"/>
      <c r="D609" s="309"/>
      <c r="E609" s="241"/>
      <c r="F609" s="241"/>
      <c r="G609" s="241"/>
      <c r="H609" s="241"/>
      <c r="I609" s="241"/>
      <c r="J609" s="241"/>
      <c r="K609" s="241"/>
      <c r="L609" s="241"/>
      <c r="M609" s="241"/>
      <c r="N609" s="241"/>
      <c r="O609" s="241"/>
      <c r="P609" s="241"/>
      <c r="Q609" s="241"/>
      <c r="R609" s="241"/>
      <c r="S609" s="241"/>
      <c r="T609" s="241"/>
      <c r="U609" s="241"/>
      <c r="V609" s="241"/>
      <c r="W609" s="241"/>
      <c r="X609" s="241"/>
      <c r="Y609" s="241"/>
      <c r="Z609" s="241"/>
    </row>
    <row r="610" ht="127.5" customHeight="1">
      <c r="A610" s="241"/>
      <c r="B610" s="241"/>
      <c r="C610" s="241"/>
      <c r="D610" s="309"/>
      <c r="E610" s="241"/>
      <c r="F610" s="241"/>
      <c r="G610" s="241"/>
      <c r="H610" s="241"/>
      <c r="I610" s="241"/>
      <c r="J610" s="241"/>
      <c r="K610" s="241"/>
      <c r="L610" s="241"/>
      <c r="M610" s="241"/>
      <c r="N610" s="241"/>
      <c r="O610" s="241"/>
      <c r="P610" s="241"/>
      <c r="Q610" s="241"/>
      <c r="R610" s="241"/>
      <c r="S610" s="241"/>
      <c r="T610" s="241"/>
      <c r="U610" s="241"/>
      <c r="V610" s="241"/>
      <c r="W610" s="241"/>
      <c r="X610" s="241"/>
      <c r="Y610" s="241"/>
      <c r="Z610" s="241"/>
    </row>
    <row r="611" ht="127.5" customHeight="1">
      <c r="A611" s="241"/>
      <c r="B611" s="241"/>
      <c r="C611" s="241"/>
      <c r="D611" s="309"/>
      <c r="E611" s="241"/>
      <c r="F611" s="241"/>
      <c r="G611" s="241"/>
      <c r="H611" s="241"/>
      <c r="I611" s="241"/>
      <c r="J611" s="241"/>
      <c r="K611" s="241"/>
      <c r="L611" s="241"/>
      <c r="M611" s="241"/>
      <c r="N611" s="241"/>
      <c r="O611" s="241"/>
      <c r="P611" s="241"/>
      <c r="Q611" s="241"/>
      <c r="R611" s="241"/>
      <c r="S611" s="241"/>
      <c r="T611" s="241"/>
      <c r="U611" s="241"/>
      <c r="V611" s="241"/>
      <c r="W611" s="241"/>
      <c r="X611" s="241"/>
      <c r="Y611" s="241"/>
      <c r="Z611" s="241"/>
    </row>
    <row r="612" ht="127.5" customHeight="1">
      <c r="A612" s="241"/>
      <c r="B612" s="241"/>
      <c r="C612" s="241"/>
      <c r="D612" s="309"/>
      <c r="E612" s="241"/>
      <c r="F612" s="241"/>
      <c r="G612" s="241"/>
      <c r="H612" s="241"/>
      <c r="I612" s="241"/>
      <c r="J612" s="241"/>
      <c r="K612" s="241"/>
      <c r="L612" s="241"/>
      <c r="M612" s="241"/>
      <c r="N612" s="241"/>
      <c r="O612" s="241"/>
      <c r="P612" s="241"/>
      <c r="Q612" s="241"/>
      <c r="R612" s="241"/>
      <c r="S612" s="241"/>
      <c r="T612" s="241"/>
      <c r="U612" s="241"/>
      <c r="V612" s="241"/>
      <c r="W612" s="241"/>
      <c r="X612" s="241"/>
      <c r="Y612" s="241"/>
      <c r="Z612" s="241"/>
    </row>
    <row r="613" ht="127.5" customHeight="1">
      <c r="A613" s="241"/>
      <c r="B613" s="241"/>
      <c r="C613" s="241"/>
      <c r="D613" s="309"/>
      <c r="E613" s="241"/>
      <c r="F613" s="241"/>
      <c r="G613" s="241"/>
      <c r="H613" s="241"/>
      <c r="I613" s="241"/>
      <c r="J613" s="241"/>
      <c r="K613" s="241"/>
      <c r="L613" s="241"/>
      <c r="M613" s="241"/>
      <c r="N613" s="241"/>
      <c r="O613" s="241"/>
      <c r="P613" s="241"/>
      <c r="Q613" s="241"/>
      <c r="R613" s="241"/>
      <c r="S613" s="241"/>
      <c r="T613" s="241"/>
      <c r="U613" s="241"/>
      <c r="V613" s="241"/>
      <c r="W613" s="241"/>
      <c r="X613" s="241"/>
      <c r="Y613" s="241"/>
      <c r="Z613" s="241"/>
    </row>
    <row r="614" ht="15.75" customHeight="1">
      <c r="A614" s="241"/>
      <c r="B614" s="241"/>
      <c r="C614" s="241"/>
      <c r="D614" s="309"/>
      <c r="E614" s="241"/>
      <c r="F614" s="241"/>
      <c r="G614" s="241"/>
      <c r="H614" s="241"/>
      <c r="I614" s="241"/>
      <c r="J614" s="241"/>
      <c r="K614" s="241"/>
      <c r="L614" s="241"/>
      <c r="M614" s="241"/>
      <c r="N614" s="241"/>
      <c r="O614" s="241"/>
      <c r="P614" s="241"/>
      <c r="Q614" s="241"/>
      <c r="R614" s="241"/>
      <c r="S614" s="241"/>
      <c r="T614" s="241"/>
      <c r="U614" s="241"/>
      <c r="V614" s="241"/>
      <c r="W614" s="241"/>
      <c r="X614" s="241"/>
      <c r="Y614" s="241"/>
      <c r="Z614" s="241"/>
    </row>
    <row r="615" ht="15.75" customHeight="1">
      <c r="A615" s="241"/>
      <c r="B615" s="241"/>
      <c r="C615" s="241"/>
      <c r="D615" s="309"/>
      <c r="E615" s="241"/>
      <c r="F615" s="241"/>
      <c r="G615" s="241"/>
      <c r="H615" s="241"/>
      <c r="I615" s="241"/>
      <c r="J615" s="241"/>
      <c r="K615" s="241"/>
      <c r="L615" s="241"/>
      <c r="M615" s="241"/>
      <c r="N615" s="241"/>
      <c r="O615" s="241"/>
      <c r="P615" s="241"/>
      <c r="Q615" s="241"/>
      <c r="R615" s="241"/>
      <c r="S615" s="241"/>
      <c r="T615" s="241"/>
      <c r="U615" s="241"/>
      <c r="V615" s="241"/>
      <c r="W615" s="241"/>
      <c r="X615" s="241"/>
      <c r="Y615" s="241"/>
      <c r="Z615" s="241"/>
    </row>
    <row r="616" ht="15.75" customHeight="1">
      <c r="A616" s="241"/>
      <c r="B616" s="241"/>
      <c r="C616" s="241"/>
      <c r="D616" s="309"/>
      <c r="E616" s="241"/>
      <c r="F616" s="241"/>
      <c r="G616" s="241"/>
      <c r="H616" s="241"/>
      <c r="I616" s="241"/>
      <c r="J616" s="241"/>
      <c r="K616" s="241"/>
      <c r="L616" s="241"/>
      <c r="M616" s="241"/>
      <c r="N616" s="241"/>
      <c r="O616" s="241"/>
      <c r="P616" s="241"/>
      <c r="Q616" s="241"/>
      <c r="R616" s="241"/>
      <c r="S616" s="241"/>
      <c r="T616" s="241"/>
      <c r="U616" s="241"/>
      <c r="V616" s="241"/>
      <c r="W616" s="241"/>
      <c r="X616" s="241"/>
      <c r="Y616" s="241"/>
      <c r="Z616" s="241"/>
    </row>
    <row r="617" ht="15.75" customHeight="1">
      <c r="A617" s="241"/>
      <c r="B617" s="241"/>
      <c r="C617" s="241"/>
      <c r="D617" s="309"/>
      <c r="E617" s="241"/>
      <c r="F617" s="241"/>
      <c r="G617" s="241"/>
      <c r="H617" s="241"/>
      <c r="I617" s="241"/>
      <c r="J617" s="241"/>
      <c r="K617" s="241"/>
      <c r="L617" s="241"/>
      <c r="M617" s="241"/>
      <c r="N617" s="241"/>
      <c r="O617" s="241"/>
      <c r="P617" s="241"/>
      <c r="Q617" s="241"/>
      <c r="R617" s="241"/>
      <c r="S617" s="241"/>
      <c r="T617" s="241"/>
      <c r="U617" s="241"/>
      <c r="V617" s="241"/>
      <c r="W617" s="241"/>
      <c r="X617" s="241"/>
      <c r="Y617" s="241"/>
      <c r="Z617" s="241"/>
    </row>
    <row r="618" ht="15.75" customHeight="1">
      <c r="A618" s="241"/>
      <c r="B618" s="241"/>
      <c r="C618" s="241"/>
      <c r="D618" s="309"/>
      <c r="E618" s="241"/>
      <c r="F618" s="241"/>
      <c r="G618" s="241"/>
      <c r="H618" s="241"/>
      <c r="I618" s="241"/>
      <c r="J618" s="241"/>
      <c r="K618" s="241"/>
      <c r="L618" s="241"/>
      <c r="M618" s="241"/>
      <c r="N618" s="241"/>
      <c r="O618" s="241"/>
      <c r="P618" s="241"/>
      <c r="Q618" s="241"/>
      <c r="R618" s="241"/>
      <c r="S618" s="241"/>
      <c r="T618" s="241"/>
      <c r="U618" s="241"/>
      <c r="V618" s="241"/>
      <c r="W618" s="241"/>
      <c r="X618" s="241"/>
      <c r="Y618" s="241"/>
      <c r="Z618" s="241"/>
    </row>
    <row r="619" ht="15.75" customHeight="1">
      <c r="A619" s="241"/>
      <c r="B619" s="241"/>
      <c r="C619" s="241"/>
      <c r="D619" s="309"/>
      <c r="E619" s="241"/>
      <c r="F619" s="241"/>
      <c r="G619" s="241"/>
      <c r="H619" s="241"/>
      <c r="I619" s="241"/>
      <c r="J619" s="241"/>
      <c r="K619" s="241"/>
      <c r="L619" s="241"/>
      <c r="M619" s="241"/>
      <c r="N619" s="241"/>
      <c r="O619" s="241"/>
      <c r="P619" s="241"/>
      <c r="Q619" s="241"/>
      <c r="R619" s="241"/>
      <c r="S619" s="241"/>
      <c r="T619" s="241"/>
      <c r="U619" s="241"/>
      <c r="V619" s="241"/>
      <c r="W619" s="241"/>
      <c r="X619" s="241"/>
      <c r="Y619" s="241"/>
      <c r="Z619" s="241"/>
    </row>
    <row r="620" ht="15.75" customHeight="1">
      <c r="A620" s="241"/>
      <c r="B620" s="241"/>
      <c r="C620" s="241"/>
      <c r="D620" s="309"/>
      <c r="E620" s="241"/>
      <c r="F620" s="241"/>
      <c r="G620" s="241"/>
      <c r="H620" s="241"/>
      <c r="I620" s="241"/>
      <c r="J620" s="241"/>
      <c r="K620" s="241"/>
      <c r="L620" s="241"/>
      <c r="M620" s="241"/>
      <c r="N620" s="241"/>
      <c r="O620" s="241"/>
      <c r="P620" s="241"/>
      <c r="Q620" s="241"/>
      <c r="R620" s="241"/>
      <c r="S620" s="241"/>
      <c r="T620" s="241"/>
      <c r="U620" s="241"/>
      <c r="V620" s="241"/>
      <c r="W620" s="241"/>
      <c r="X620" s="241"/>
      <c r="Y620" s="241"/>
      <c r="Z620" s="241"/>
    </row>
    <row r="621" ht="15.75" customHeight="1">
      <c r="A621" s="241"/>
      <c r="B621" s="241"/>
      <c r="C621" s="241"/>
      <c r="D621" s="309"/>
      <c r="E621" s="241"/>
      <c r="F621" s="241"/>
      <c r="G621" s="241"/>
      <c r="H621" s="241"/>
      <c r="I621" s="241"/>
      <c r="J621" s="241"/>
      <c r="K621" s="241"/>
      <c r="L621" s="241"/>
      <c r="M621" s="241"/>
      <c r="N621" s="241"/>
      <c r="O621" s="241"/>
      <c r="P621" s="241"/>
      <c r="Q621" s="241"/>
      <c r="R621" s="241"/>
      <c r="S621" s="241"/>
      <c r="T621" s="241"/>
      <c r="U621" s="241"/>
      <c r="V621" s="241"/>
      <c r="W621" s="241"/>
      <c r="X621" s="241"/>
      <c r="Y621" s="241"/>
      <c r="Z621" s="241"/>
    </row>
    <row r="622" ht="15.75" customHeight="1">
      <c r="A622" s="241"/>
      <c r="B622" s="241"/>
      <c r="C622" s="241"/>
      <c r="D622" s="309"/>
      <c r="E622" s="241"/>
      <c r="F622" s="241"/>
      <c r="G622" s="241"/>
      <c r="H622" s="241"/>
      <c r="I622" s="241"/>
      <c r="J622" s="241"/>
      <c r="K622" s="241"/>
      <c r="L622" s="241"/>
      <c r="M622" s="241"/>
      <c r="N622" s="241"/>
      <c r="O622" s="241"/>
      <c r="P622" s="241"/>
      <c r="Q622" s="241"/>
      <c r="R622" s="241"/>
      <c r="S622" s="241"/>
      <c r="T622" s="241"/>
      <c r="U622" s="241"/>
      <c r="V622" s="241"/>
      <c r="W622" s="241"/>
      <c r="X622" s="241"/>
      <c r="Y622" s="241"/>
      <c r="Z622" s="241"/>
    </row>
    <row r="623" ht="15.75" customHeight="1">
      <c r="A623" s="241"/>
      <c r="B623" s="241"/>
      <c r="C623" s="241"/>
      <c r="D623" s="309"/>
      <c r="E623" s="241"/>
      <c r="F623" s="241"/>
      <c r="G623" s="241"/>
      <c r="H623" s="241"/>
      <c r="I623" s="241"/>
      <c r="J623" s="241"/>
      <c r="K623" s="241"/>
      <c r="L623" s="241"/>
      <c r="M623" s="241"/>
      <c r="N623" s="241"/>
      <c r="O623" s="241"/>
      <c r="P623" s="241"/>
      <c r="Q623" s="241"/>
      <c r="R623" s="241"/>
      <c r="S623" s="241"/>
      <c r="T623" s="241"/>
      <c r="U623" s="241"/>
      <c r="V623" s="241"/>
      <c r="W623" s="241"/>
      <c r="X623" s="241"/>
      <c r="Y623" s="241"/>
      <c r="Z623" s="241"/>
    </row>
    <row r="624" ht="15.75" customHeight="1">
      <c r="A624" s="241"/>
      <c r="B624" s="241"/>
      <c r="C624" s="241"/>
      <c r="D624" s="309"/>
      <c r="E624" s="241"/>
      <c r="F624" s="241"/>
      <c r="G624" s="241"/>
      <c r="H624" s="241"/>
      <c r="I624" s="241"/>
      <c r="J624" s="241"/>
      <c r="K624" s="241"/>
      <c r="L624" s="241"/>
      <c r="M624" s="241"/>
      <c r="N624" s="241"/>
      <c r="O624" s="241"/>
      <c r="P624" s="241"/>
      <c r="Q624" s="241"/>
      <c r="R624" s="241"/>
      <c r="S624" s="241"/>
      <c r="T624" s="241"/>
      <c r="U624" s="241"/>
      <c r="V624" s="241"/>
      <c r="W624" s="241"/>
      <c r="X624" s="241"/>
      <c r="Y624" s="241"/>
      <c r="Z624" s="241"/>
    </row>
    <row r="625" ht="15.75" customHeight="1">
      <c r="A625" s="241"/>
      <c r="B625" s="241"/>
      <c r="C625" s="241"/>
      <c r="D625" s="309"/>
      <c r="E625" s="241"/>
      <c r="F625" s="241"/>
      <c r="G625" s="241"/>
      <c r="H625" s="241"/>
      <c r="I625" s="241"/>
      <c r="J625" s="241"/>
      <c r="K625" s="241"/>
      <c r="L625" s="241"/>
      <c r="M625" s="241"/>
      <c r="N625" s="241"/>
      <c r="O625" s="241"/>
      <c r="P625" s="241"/>
      <c r="Q625" s="241"/>
      <c r="R625" s="241"/>
      <c r="S625" s="241"/>
      <c r="T625" s="241"/>
      <c r="U625" s="241"/>
      <c r="V625" s="241"/>
      <c r="W625" s="241"/>
      <c r="X625" s="241"/>
      <c r="Y625" s="241"/>
      <c r="Z625" s="241"/>
    </row>
    <row r="626" ht="15.75" customHeight="1">
      <c r="A626" s="241"/>
      <c r="B626" s="241"/>
      <c r="C626" s="241"/>
      <c r="D626" s="309"/>
      <c r="E626" s="241"/>
      <c r="F626" s="241"/>
      <c r="G626" s="241"/>
      <c r="H626" s="241"/>
      <c r="I626" s="241"/>
      <c r="J626" s="241"/>
      <c r="K626" s="241"/>
      <c r="L626" s="241"/>
      <c r="M626" s="241"/>
      <c r="N626" s="241"/>
      <c r="O626" s="241"/>
      <c r="P626" s="241"/>
      <c r="Q626" s="241"/>
      <c r="R626" s="241"/>
      <c r="S626" s="241"/>
      <c r="T626" s="241"/>
      <c r="U626" s="241"/>
      <c r="V626" s="241"/>
      <c r="W626" s="241"/>
      <c r="X626" s="241"/>
      <c r="Y626" s="241"/>
      <c r="Z626" s="241"/>
    </row>
    <row r="627" ht="15.75" customHeight="1">
      <c r="A627" s="241"/>
      <c r="B627" s="241"/>
      <c r="C627" s="241"/>
      <c r="D627" s="309"/>
      <c r="E627" s="241"/>
      <c r="F627" s="241"/>
      <c r="G627" s="241"/>
      <c r="H627" s="241"/>
      <c r="I627" s="241"/>
      <c r="J627" s="241"/>
      <c r="K627" s="241"/>
      <c r="L627" s="241"/>
      <c r="M627" s="241"/>
      <c r="N627" s="241"/>
      <c r="O627" s="241"/>
      <c r="P627" s="241"/>
      <c r="Q627" s="241"/>
      <c r="R627" s="241"/>
      <c r="S627" s="241"/>
      <c r="T627" s="241"/>
      <c r="U627" s="241"/>
      <c r="V627" s="241"/>
      <c r="W627" s="241"/>
      <c r="X627" s="241"/>
      <c r="Y627" s="241"/>
      <c r="Z627" s="241"/>
    </row>
    <row r="628" ht="15.75" customHeight="1">
      <c r="A628" s="241"/>
      <c r="B628" s="241"/>
      <c r="C628" s="241"/>
      <c r="D628" s="309"/>
      <c r="E628" s="241"/>
      <c r="F628" s="241"/>
      <c r="G628" s="241"/>
      <c r="H628" s="241"/>
      <c r="I628" s="241"/>
      <c r="J628" s="241"/>
      <c r="K628" s="241"/>
      <c r="L628" s="241"/>
      <c r="M628" s="241"/>
      <c r="N628" s="241"/>
      <c r="O628" s="241"/>
      <c r="P628" s="241"/>
      <c r="Q628" s="241"/>
      <c r="R628" s="241"/>
      <c r="S628" s="241"/>
      <c r="T628" s="241"/>
      <c r="U628" s="241"/>
      <c r="V628" s="241"/>
      <c r="W628" s="241"/>
      <c r="X628" s="241"/>
      <c r="Y628" s="241"/>
      <c r="Z628" s="241"/>
    </row>
    <row r="629" ht="15.75" customHeight="1">
      <c r="A629" s="241"/>
      <c r="B629" s="241"/>
      <c r="C629" s="241"/>
      <c r="D629" s="309"/>
      <c r="E629" s="241"/>
      <c r="F629" s="241"/>
      <c r="G629" s="241"/>
      <c r="H629" s="241"/>
      <c r="I629" s="241"/>
      <c r="J629" s="241"/>
      <c r="K629" s="241"/>
      <c r="L629" s="241"/>
      <c r="M629" s="241"/>
      <c r="N629" s="241"/>
      <c r="O629" s="241"/>
      <c r="P629" s="241"/>
      <c r="Q629" s="241"/>
      <c r="R629" s="241"/>
      <c r="S629" s="241"/>
      <c r="T629" s="241"/>
      <c r="U629" s="241"/>
      <c r="V629" s="241"/>
      <c r="W629" s="241"/>
      <c r="X629" s="241"/>
      <c r="Y629" s="241"/>
      <c r="Z629" s="241"/>
    </row>
    <row r="630" ht="15.75" customHeight="1">
      <c r="A630" s="241"/>
      <c r="B630" s="241"/>
      <c r="C630" s="241"/>
      <c r="D630" s="309"/>
      <c r="E630" s="241"/>
      <c r="F630" s="241"/>
      <c r="G630" s="241"/>
      <c r="H630" s="241"/>
      <c r="I630" s="241"/>
      <c r="J630" s="241"/>
      <c r="K630" s="241"/>
      <c r="L630" s="241"/>
      <c r="M630" s="241"/>
      <c r="N630" s="241"/>
      <c r="O630" s="241"/>
      <c r="P630" s="241"/>
      <c r="Q630" s="241"/>
      <c r="R630" s="241"/>
      <c r="S630" s="241"/>
      <c r="T630" s="241"/>
      <c r="U630" s="241"/>
      <c r="V630" s="241"/>
      <c r="W630" s="241"/>
      <c r="X630" s="241"/>
      <c r="Y630" s="241"/>
      <c r="Z630" s="241"/>
    </row>
    <row r="631" ht="15.75" customHeight="1">
      <c r="A631" s="241"/>
      <c r="B631" s="241"/>
      <c r="C631" s="241"/>
      <c r="D631" s="309"/>
      <c r="E631" s="241"/>
      <c r="F631" s="241"/>
      <c r="G631" s="241"/>
      <c r="H631" s="241"/>
      <c r="I631" s="241"/>
      <c r="J631" s="241"/>
      <c r="K631" s="241"/>
      <c r="L631" s="241"/>
      <c r="M631" s="241"/>
      <c r="N631" s="241"/>
      <c r="O631" s="241"/>
      <c r="P631" s="241"/>
      <c r="Q631" s="241"/>
      <c r="R631" s="241"/>
      <c r="S631" s="241"/>
      <c r="T631" s="241"/>
      <c r="U631" s="241"/>
      <c r="V631" s="241"/>
      <c r="W631" s="241"/>
      <c r="X631" s="241"/>
      <c r="Y631" s="241"/>
      <c r="Z631" s="241"/>
    </row>
    <row r="632" ht="15.75" customHeight="1">
      <c r="A632" s="241"/>
      <c r="B632" s="241"/>
      <c r="C632" s="241"/>
      <c r="D632" s="309"/>
      <c r="E632" s="241"/>
      <c r="F632" s="241"/>
      <c r="G632" s="241"/>
      <c r="H632" s="241"/>
      <c r="I632" s="241"/>
      <c r="J632" s="241"/>
      <c r="K632" s="241"/>
      <c r="L632" s="241"/>
      <c r="M632" s="241"/>
      <c r="N632" s="241"/>
      <c r="O632" s="241"/>
      <c r="P632" s="241"/>
      <c r="Q632" s="241"/>
      <c r="R632" s="241"/>
      <c r="S632" s="241"/>
      <c r="T632" s="241"/>
      <c r="U632" s="241"/>
      <c r="V632" s="241"/>
      <c r="W632" s="241"/>
      <c r="X632" s="241"/>
      <c r="Y632" s="241"/>
      <c r="Z632" s="241"/>
    </row>
    <row r="633" ht="15.75" customHeight="1">
      <c r="A633" s="241"/>
      <c r="B633" s="241"/>
      <c r="C633" s="241"/>
      <c r="D633" s="309"/>
      <c r="E633" s="241"/>
      <c r="F633" s="241"/>
      <c r="G633" s="241"/>
      <c r="H633" s="241"/>
      <c r="I633" s="241"/>
      <c r="J633" s="241"/>
      <c r="K633" s="241"/>
      <c r="L633" s="241"/>
      <c r="M633" s="241"/>
      <c r="N633" s="241"/>
      <c r="O633" s="241"/>
      <c r="P633" s="241"/>
      <c r="Q633" s="241"/>
      <c r="R633" s="241"/>
      <c r="S633" s="241"/>
      <c r="T633" s="241"/>
      <c r="U633" s="241"/>
      <c r="V633" s="241"/>
      <c r="W633" s="241"/>
      <c r="X633" s="241"/>
      <c r="Y633" s="241"/>
      <c r="Z633" s="241"/>
    </row>
    <row r="634" ht="15.75" customHeight="1">
      <c r="A634" s="241"/>
      <c r="B634" s="241"/>
      <c r="C634" s="241"/>
      <c r="D634" s="309"/>
      <c r="E634" s="241"/>
      <c r="F634" s="241"/>
      <c r="G634" s="241"/>
      <c r="H634" s="241"/>
      <c r="I634" s="241"/>
      <c r="J634" s="241"/>
      <c r="K634" s="241"/>
      <c r="L634" s="241"/>
      <c r="M634" s="241"/>
      <c r="N634" s="241"/>
      <c r="O634" s="241"/>
      <c r="P634" s="241"/>
      <c r="Q634" s="241"/>
      <c r="R634" s="241"/>
      <c r="S634" s="241"/>
      <c r="T634" s="241"/>
      <c r="U634" s="241"/>
      <c r="V634" s="241"/>
      <c r="W634" s="241"/>
      <c r="X634" s="241"/>
      <c r="Y634" s="241"/>
      <c r="Z634" s="241"/>
    </row>
    <row r="635" ht="15.75" customHeight="1">
      <c r="A635" s="241"/>
      <c r="B635" s="241"/>
      <c r="C635" s="241"/>
      <c r="D635" s="309"/>
      <c r="E635" s="241"/>
      <c r="F635" s="241"/>
      <c r="G635" s="241"/>
      <c r="H635" s="241"/>
      <c r="I635" s="241"/>
      <c r="J635" s="241"/>
      <c r="K635" s="241"/>
      <c r="L635" s="241"/>
      <c r="M635" s="241"/>
      <c r="N635" s="241"/>
      <c r="O635" s="241"/>
      <c r="P635" s="241"/>
      <c r="Q635" s="241"/>
      <c r="R635" s="241"/>
      <c r="S635" s="241"/>
      <c r="T635" s="241"/>
      <c r="U635" s="241"/>
      <c r="V635" s="241"/>
      <c r="W635" s="241"/>
      <c r="X635" s="241"/>
      <c r="Y635" s="241"/>
      <c r="Z635" s="241"/>
    </row>
    <row r="636" ht="15.75" customHeight="1">
      <c r="A636" s="241"/>
      <c r="B636" s="241"/>
      <c r="C636" s="241"/>
      <c r="D636" s="309"/>
      <c r="E636" s="241"/>
      <c r="F636" s="241"/>
      <c r="G636" s="241"/>
      <c r="H636" s="241"/>
      <c r="I636" s="241"/>
      <c r="J636" s="241"/>
      <c r="K636" s="241"/>
      <c r="L636" s="241"/>
      <c r="M636" s="241"/>
      <c r="N636" s="241"/>
      <c r="O636" s="241"/>
      <c r="P636" s="241"/>
      <c r="Q636" s="241"/>
      <c r="R636" s="241"/>
      <c r="S636" s="241"/>
      <c r="T636" s="241"/>
      <c r="U636" s="241"/>
      <c r="V636" s="241"/>
      <c r="W636" s="241"/>
      <c r="X636" s="241"/>
      <c r="Y636" s="241"/>
      <c r="Z636" s="241"/>
    </row>
    <row r="637" ht="15.75" customHeight="1">
      <c r="A637" s="241"/>
      <c r="B637" s="241"/>
      <c r="C637" s="241"/>
      <c r="D637" s="309"/>
      <c r="E637" s="241"/>
      <c r="F637" s="241"/>
      <c r="G637" s="241"/>
      <c r="H637" s="241"/>
      <c r="I637" s="241"/>
      <c r="J637" s="241"/>
      <c r="K637" s="241"/>
      <c r="L637" s="241"/>
      <c r="M637" s="241"/>
      <c r="N637" s="241"/>
      <c r="O637" s="241"/>
      <c r="P637" s="241"/>
      <c r="Q637" s="241"/>
      <c r="R637" s="241"/>
      <c r="S637" s="241"/>
      <c r="T637" s="241"/>
      <c r="U637" s="241"/>
      <c r="V637" s="241"/>
      <c r="W637" s="241"/>
      <c r="X637" s="241"/>
      <c r="Y637" s="241"/>
      <c r="Z637" s="241"/>
    </row>
    <row r="638" ht="15.75" customHeight="1">
      <c r="A638" s="241"/>
      <c r="B638" s="241"/>
      <c r="C638" s="241"/>
      <c r="D638" s="309"/>
      <c r="E638" s="241"/>
      <c r="F638" s="241"/>
      <c r="G638" s="241"/>
      <c r="H638" s="241"/>
      <c r="I638" s="241"/>
      <c r="J638" s="241"/>
      <c r="K638" s="241"/>
      <c r="L638" s="241"/>
      <c r="M638" s="241"/>
      <c r="N638" s="241"/>
      <c r="O638" s="241"/>
      <c r="P638" s="241"/>
      <c r="Q638" s="241"/>
      <c r="R638" s="241"/>
      <c r="S638" s="241"/>
      <c r="T638" s="241"/>
      <c r="U638" s="241"/>
      <c r="V638" s="241"/>
      <c r="W638" s="241"/>
      <c r="X638" s="241"/>
      <c r="Y638" s="241"/>
      <c r="Z638" s="241"/>
    </row>
    <row r="639" ht="15.75" customHeight="1">
      <c r="A639" s="241"/>
      <c r="B639" s="241"/>
      <c r="C639" s="241"/>
      <c r="D639" s="309"/>
      <c r="E639" s="241"/>
      <c r="F639" s="241"/>
      <c r="G639" s="241"/>
      <c r="H639" s="241"/>
      <c r="I639" s="241"/>
      <c r="J639" s="241"/>
      <c r="K639" s="241"/>
      <c r="L639" s="241"/>
      <c r="M639" s="241"/>
      <c r="N639" s="241"/>
      <c r="O639" s="241"/>
      <c r="P639" s="241"/>
      <c r="Q639" s="241"/>
      <c r="R639" s="241"/>
      <c r="S639" s="241"/>
      <c r="T639" s="241"/>
      <c r="U639" s="241"/>
      <c r="V639" s="241"/>
      <c r="W639" s="241"/>
      <c r="X639" s="241"/>
      <c r="Y639" s="241"/>
      <c r="Z639" s="241"/>
    </row>
    <row r="640" ht="15.75" customHeight="1">
      <c r="A640" s="241"/>
      <c r="B640" s="241"/>
      <c r="C640" s="241"/>
      <c r="D640" s="309"/>
      <c r="E640" s="241"/>
      <c r="F640" s="241"/>
      <c r="G640" s="241"/>
      <c r="H640" s="241"/>
      <c r="I640" s="241"/>
      <c r="J640" s="241"/>
      <c r="K640" s="241"/>
      <c r="L640" s="241"/>
      <c r="M640" s="241"/>
      <c r="N640" s="241"/>
      <c r="O640" s="241"/>
      <c r="P640" s="241"/>
      <c r="Q640" s="241"/>
      <c r="R640" s="241"/>
      <c r="S640" s="241"/>
      <c r="T640" s="241"/>
      <c r="U640" s="241"/>
      <c r="V640" s="241"/>
      <c r="W640" s="241"/>
      <c r="X640" s="241"/>
      <c r="Y640" s="241"/>
      <c r="Z640" s="241"/>
    </row>
    <row r="641" ht="15.75" customHeight="1">
      <c r="A641" s="241"/>
      <c r="B641" s="241"/>
      <c r="C641" s="241"/>
      <c r="D641" s="309"/>
      <c r="E641" s="241"/>
      <c r="F641" s="241"/>
      <c r="G641" s="241"/>
      <c r="H641" s="241"/>
      <c r="I641" s="241"/>
      <c r="J641" s="241"/>
      <c r="K641" s="241"/>
      <c r="L641" s="241"/>
      <c r="M641" s="241"/>
      <c r="N641" s="241"/>
      <c r="O641" s="241"/>
      <c r="P641" s="241"/>
      <c r="Q641" s="241"/>
      <c r="R641" s="241"/>
      <c r="S641" s="241"/>
      <c r="T641" s="241"/>
      <c r="U641" s="241"/>
      <c r="V641" s="241"/>
      <c r="W641" s="241"/>
      <c r="X641" s="241"/>
      <c r="Y641" s="241"/>
      <c r="Z641" s="241"/>
    </row>
    <row r="642" ht="15.75" customHeight="1">
      <c r="A642" s="241"/>
      <c r="B642" s="241"/>
      <c r="C642" s="241"/>
      <c r="D642" s="309"/>
      <c r="E642" s="241"/>
      <c r="F642" s="241"/>
      <c r="G642" s="241"/>
      <c r="H642" s="241"/>
      <c r="I642" s="241"/>
      <c r="J642" s="241"/>
      <c r="K642" s="241"/>
      <c r="L642" s="241"/>
      <c r="M642" s="241"/>
      <c r="N642" s="241"/>
      <c r="O642" s="241"/>
      <c r="P642" s="241"/>
      <c r="Q642" s="241"/>
      <c r="R642" s="241"/>
      <c r="S642" s="241"/>
      <c r="T642" s="241"/>
      <c r="U642" s="241"/>
      <c r="V642" s="241"/>
      <c r="W642" s="241"/>
      <c r="X642" s="241"/>
      <c r="Y642" s="241"/>
      <c r="Z642" s="241"/>
    </row>
    <row r="643" ht="15.75" customHeight="1">
      <c r="A643" s="241"/>
      <c r="B643" s="241"/>
      <c r="C643" s="241"/>
      <c r="D643" s="309"/>
      <c r="E643" s="241"/>
      <c r="F643" s="241"/>
      <c r="G643" s="241"/>
      <c r="H643" s="241"/>
      <c r="I643" s="241"/>
      <c r="J643" s="241"/>
      <c r="K643" s="241"/>
      <c r="L643" s="241"/>
      <c r="M643" s="241"/>
      <c r="N643" s="241"/>
      <c r="O643" s="241"/>
      <c r="P643" s="241"/>
      <c r="Q643" s="241"/>
      <c r="R643" s="241"/>
      <c r="S643" s="241"/>
      <c r="T643" s="241"/>
      <c r="U643" s="241"/>
      <c r="V643" s="241"/>
      <c r="W643" s="241"/>
      <c r="X643" s="241"/>
      <c r="Y643" s="241"/>
      <c r="Z643" s="241"/>
    </row>
    <row r="644" ht="15.75" customHeight="1">
      <c r="A644" s="241"/>
      <c r="B644" s="241"/>
      <c r="C644" s="241"/>
      <c r="D644" s="309"/>
      <c r="E644" s="241"/>
      <c r="F644" s="241"/>
      <c r="G644" s="241"/>
      <c r="H644" s="241"/>
      <c r="I644" s="241"/>
      <c r="J644" s="241"/>
      <c r="K644" s="241"/>
      <c r="L644" s="241"/>
      <c r="M644" s="241"/>
      <c r="N644" s="241"/>
      <c r="O644" s="241"/>
      <c r="P644" s="241"/>
      <c r="Q644" s="241"/>
      <c r="R644" s="241"/>
      <c r="S644" s="241"/>
      <c r="T644" s="241"/>
      <c r="U644" s="241"/>
      <c r="V644" s="241"/>
      <c r="W644" s="241"/>
      <c r="X644" s="241"/>
      <c r="Y644" s="241"/>
      <c r="Z644" s="241"/>
    </row>
    <row r="645" ht="15.75" customHeight="1">
      <c r="A645" s="241"/>
      <c r="B645" s="241"/>
      <c r="C645" s="241"/>
      <c r="D645" s="309"/>
      <c r="E645" s="241"/>
      <c r="F645" s="241"/>
      <c r="G645" s="241"/>
      <c r="H645" s="241"/>
      <c r="I645" s="241"/>
      <c r="J645" s="241"/>
      <c r="K645" s="241"/>
      <c r="L645" s="241"/>
      <c r="M645" s="241"/>
      <c r="N645" s="241"/>
      <c r="O645" s="241"/>
      <c r="P645" s="241"/>
      <c r="Q645" s="241"/>
      <c r="R645" s="241"/>
      <c r="S645" s="241"/>
      <c r="T645" s="241"/>
      <c r="U645" s="241"/>
      <c r="V645" s="241"/>
      <c r="W645" s="241"/>
      <c r="X645" s="241"/>
      <c r="Y645" s="241"/>
      <c r="Z645" s="241"/>
    </row>
    <row r="646" ht="15.75" customHeight="1">
      <c r="A646" s="241"/>
      <c r="B646" s="241"/>
      <c r="C646" s="241"/>
      <c r="D646" s="309"/>
      <c r="E646" s="241"/>
      <c r="F646" s="241"/>
      <c r="G646" s="241"/>
      <c r="H646" s="241"/>
      <c r="I646" s="241"/>
      <c r="J646" s="241"/>
      <c r="K646" s="241"/>
      <c r="L646" s="241"/>
      <c r="M646" s="241"/>
      <c r="N646" s="241"/>
      <c r="O646" s="241"/>
      <c r="P646" s="241"/>
      <c r="Q646" s="241"/>
      <c r="R646" s="241"/>
      <c r="S646" s="241"/>
      <c r="T646" s="241"/>
      <c r="U646" s="241"/>
      <c r="V646" s="241"/>
      <c r="W646" s="241"/>
      <c r="X646" s="241"/>
      <c r="Y646" s="241"/>
      <c r="Z646" s="241"/>
    </row>
    <row r="647" ht="15.75" customHeight="1">
      <c r="A647" s="241"/>
      <c r="B647" s="241"/>
      <c r="C647" s="241"/>
      <c r="D647" s="309"/>
      <c r="E647" s="241"/>
      <c r="F647" s="241"/>
      <c r="G647" s="241"/>
      <c r="H647" s="241"/>
      <c r="I647" s="241"/>
      <c r="J647" s="241"/>
      <c r="K647" s="241"/>
      <c r="L647" s="241"/>
      <c r="M647" s="241"/>
      <c r="N647" s="241"/>
      <c r="O647" s="241"/>
      <c r="P647" s="241"/>
      <c r="Q647" s="241"/>
      <c r="R647" s="241"/>
      <c r="S647" s="241"/>
      <c r="T647" s="241"/>
      <c r="U647" s="241"/>
      <c r="V647" s="241"/>
      <c r="W647" s="241"/>
      <c r="X647" s="241"/>
      <c r="Y647" s="241"/>
      <c r="Z647" s="241"/>
    </row>
    <row r="648" ht="15.75" customHeight="1">
      <c r="A648" s="241"/>
      <c r="B648" s="241"/>
      <c r="C648" s="241"/>
      <c r="D648" s="309"/>
      <c r="E648" s="241"/>
      <c r="F648" s="241"/>
      <c r="G648" s="241"/>
      <c r="H648" s="241"/>
      <c r="I648" s="241"/>
      <c r="J648" s="241"/>
      <c r="K648" s="241"/>
      <c r="L648" s="241"/>
      <c r="M648" s="241"/>
      <c r="N648" s="241"/>
      <c r="O648" s="241"/>
      <c r="P648" s="241"/>
      <c r="Q648" s="241"/>
      <c r="R648" s="241"/>
      <c r="S648" s="241"/>
      <c r="T648" s="241"/>
      <c r="U648" s="241"/>
      <c r="V648" s="241"/>
      <c r="W648" s="241"/>
      <c r="X648" s="241"/>
      <c r="Y648" s="241"/>
      <c r="Z648" s="241"/>
    </row>
    <row r="649" ht="15.75" customHeight="1">
      <c r="A649" s="241"/>
      <c r="B649" s="241"/>
      <c r="C649" s="241"/>
      <c r="D649" s="309"/>
      <c r="E649" s="241"/>
      <c r="F649" s="241"/>
      <c r="G649" s="241"/>
      <c r="H649" s="241"/>
      <c r="I649" s="241"/>
      <c r="J649" s="241"/>
      <c r="K649" s="241"/>
      <c r="L649" s="241"/>
      <c r="M649" s="241"/>
      <c r="N649" s="241"/>
      <c r="O649" s="241"/>
      <c r="P649" s="241"/>
      <c r="Q649" s="241"/>
      <c r="R649" s="241"/>
      <c r="S649" s="241"/>
      <c r="T649" s="241"/>
      <c r="U649" s="241"/>
      <c r="V649" s="241"/>
      <c r="W649" s="241"/>
      <c r="X649" s="241"/>
      <c r="Y649" s="241"/>
      <c r="Z649" s="241"/>
    </row>
    <row r="650" ht="15.75" customHeight="1">
      <c r="A650" s="241"/>
      <c r="B650" s="241"/>
      <c r="C650" s="241"/>
      <c r="D650" s="309"/>
      <c r="E650" s="241"/>
      <c r="F650" s="241"/>
      <c r="G650" s="241"/>
      <c r="H650" s="241"/>
      <c r="I650" s="241"/>
      <c r="J650" s="241"/>
      <c r="K650" s="241"/>
      <c r="L650" s="241"/>
      <c r="M650" s="241"/>
      <c r="N650" s="241"/>
      <c r="O650" s="241"/>
      <c r="P650" s="241"/>
      <c r="Q650" s="241"/>
      <c r="R650" s="241"/>
      <c r="S650" s="241"/>
      <c r="T650" s="241"/>
      <c r="U650" s="241"/>
      <c r="V650" s="241"/>
      <c r="W650" s="241"/>
      <c r="X650" s="241"/>
      <c r="Y650" s="241"/>
      <c r="Z650" s="241"/>
    </row>
    <row r="651" ht="15.75" customHeight="1">
      <c r="A651" s="241"/>
      <c r="B651" s="241"/>
      <c r="C651" s="241"/>
      <c r="D651" s="309"/>
      <c r="E651" s="241"/>
      <c r="F651" s="241"/>
      <c r="G651" s="241"/>
      <c r="H651" s="241"/>
      <c r="I651" s="241"/>
      <c r="J651" s="241"/>
      <c r="K651" s="241"/>
      <c r="L651" s="241"/>
      <c r="M651" s="241"/>
      <c r="N651" s="241"/>
      <c r="O651" s="241"/>
      <c r="P651" s="241"/>
      <c r="Q651" s="241"/>
      <c r="R651" s="241"/>
      <c r="S651" s="241"/>
      <c r="T651" s="241"/>
      <c r="U651" s="241"/>
      <c r="V651" s="241"/>
      <c r="W651" s="241"/>
      <c r="X651" s="241"/>
      <c r="Y651" s="241"/>
      <c r="Z651" s="241"/>
    </row>
    <row r="652" ht="15.75" customHeight="1">
      <c r="A652" s="241"/>
      <c r="B652" s="241"/>
      <c r="C652" s="241"/>
      <c r="D652" s="309"/>
      <c r="E652" s="241"/>
      <c r="F652" s="241"/>
      <c r="G652" s="241"/>
      <c r="H652" s="241"/>
      <c r="I652" s="241"/>
      <c r="J652" s="241"/>
      <c r="K652" s="241"/>
      <c r="L652" s="241"/>
      <c r="M652" s="241"/>
      <c r="N652" s="241"/>
      <c r="O652" s="241"/>
      <c r="P652" s="241"/>
      <c r="Q652" s="241"/>
      <c r="R652" s="241"/>
      <c r="S652" s="241"/>
      <c r="T652" s="241"/>
      <c r="U652" s="241"/>
      <c r="V652" s="241"/>
      <c r="W652" s="241"/>
      <c r="X652" s="241"/>
      <c r="Y652" s="241"/>
      <c r="Z652" s="241"/>
    </row>
    <row r="653" ht="15.75" customHeight="1">
      <c r="A653" s="241"/>
      <c r="B653" s="241"/>
      <c r="C653" s="241"/>
      <c r="D653" s="309"/>
      <c r="E653" s="241"/>
      <c r="F653" s="241"/>
      <c r="G653" s="241"/>
      <c r="H653" s="241"/>
      <c r="I653" s="241"/>
      <c r="J653" s="241"/>
      <c r="K653" s="241"/>
      <c r="L653" s="241"/>
      <c r="M653" s="241"/>
      <c r="N653" s="241"/>
      <c r="O653" s="241"/>
      <c r="P653" s="241"/>
      <c r="Q653" s="241"/>
      <c r="R653" s="241"/>
      <c r="S653" s="241"/>
      <c r="T653" s="241"/>
      <c r="U653" s="241"/>
      <c r="V653" s="241"/>
      <c r="W653" s="241"/>
      <c r="X653" s="241"/>
      <c r="Y653" s="241"/>
      <c r="Z653" s="241"/>
    </row>
    <row r="654" ht="15.75" customHeight="1">
      <c r="A654" s="241"/>
      <c r="B654" s="241"/>
      <c r="C654" s="241"/>
      <c r="D654" s="309"/>
      <c r="E654" s="241"/>
      <c r="F654" s="241"/>
      <c r="G654" s="241"/>
      <c r="H654" s="241"/>
      <c r="I654" s="241"/>
      <c r="J654" s="241"/>
      <c r="K654" s="241"/>
      <c r="L654" s="241"/>
      <c r="M654" s="241"/>
      <c r="N654" s="241"/>
      <c r="O654" s="241"/>
      <c r="P654" s="241"/>
      <c r="Q654" s="241"/>
      <c r="R654" s="241"/>
      <c r="S654" s="241"/>
      <c r="T654" s="241"/>
      <c r="U654" s="241"/>
      <c r="V654" s="241"/>
      <c r="W654" s="241"/>
      <c r="X654" s="241"/>
      <c r="Y654" s="241"/>
      <c r="Z654" s="241"/>
    </row>
    <row r="655" ht="15.75" customHeight="1">
      <c r="A655" s="241"/>
      <c r="B655" s="241"/>
      <c r="C655" s="241"/>
      <c r="D655" s="309"/>
      <c r="E655" s="241"/>
      <c r="F655" s="241"/>
      <c r="G655" s="241"/>
      <c r="H655" s="241"/>
      <c r="I655" s="241"/>
      <c r="J655" s="241"/>
      <c r="K655" s="241"/>
      <c r="L655" s="241"/>
      <c r="M655" s="241"/>
      <c r="N655" s="241"/>
      <c r="O655" s="241"/>
      <c r="P655" s="241"/>
      <c r="Q655" s="241"/>
      <c r="R655" s="241"/>
      <c r="S655" s="241"/>
      <c r="T655" s="241"/>
      <c r="U655" s="241"/>
      <c r="V655" s="241"/>
      <c r="W655" s="241"/>
      <c r="X655" s="241"/>
      <c r="Y655" s="241"/>
      <c r="Z655" s="241"/>
    </row>
    <row r="656" ht="15.75" customHeight="1">
      <c r="A656" s="241"/>
      <c r="B656" s="241"/>
      <c r="C656" s="241"/>
      <c r="D656" s="309"/>
      <c r="E656" s="241"/>
      <c r="F656" s="241"/>
      <c r="G656" s="241"/>
      <c r="H656" s="241"/>
      <c r="I656" s="241"/>
      <c r="J656" s="241"/>
      <c r="K656" s="241"/>
      <c r="L656" s="241"/>
      <c r="M656" s="241"/>
      <c r="N656" s="241"/>
      <c r="O656" s="241"/>
      <c r="P656" s="241"/>
      <c r="Q656" s="241"/>
      <c r="R656" s="241"/>
      <c r="S656" s="241"/>
      <c r="T656" s="241"/>
      <c r="U656" s="241"/>
      <c r="V656" s="241"/>
      <c r="W656" s="241"/>
      <c r="X656" s="241"/>
      <c r="Y656" s="241"/>
      <c r="Z656" s="241"/>
    </row>
    <row r="657" ht="15.75" customHeight="1">
      <c r="A657" s="241"/>
      <c r="B657" s="241"/>
      <c r="C657" s="241"/>
      <c r="D657" s="309"/>
      <c r="E657" s="241"/>
      <c r="F657" s="241"/>
      <c r="G657" s="241"/>
      <c r="H657" s="241"/>
      <c r="I657" s="241"/>
      <c r="J657" s="241"/>
      <c r="K657" s="241"/>
      <c r="L657" s="241"/>
      <c r="M657" s="241"/>
      <c r="N657" s="241"/>
      <c r="O657" s="241"/>
      <c r="P657" s="241"/>
      <c r="Q657" s="241"/>
      <c r="R657" s="241"/>
      <c r="S657" s="241"/>
      <c r="T657" s="241"/>
      <c r="U657" s="241"/>
      <c r="V657" s="241"/>
      <c r="W657" s="241"/>
      <c r="X657" s="241"/>
      <c r="Y657" s="241"/>
      <c r="Z657" s="241"/>
    </row>
    <row r="658" ht="15.75" customHeight="1">
      <c r="A658" s="241"/>
      <c r="B658" s="241"/>
      <c r="C658" s="241"/>
      <c r="D658" s="309"/>
      <c r="E658" s="241"/>
      <c r="F658" s="241"/>
      <c r="G658" s="241"/>
      <c r="H658" s="241"/>
      <c r="I658" s="241"/>
      <c r="J658" s="241"/>
      <c r="K658" s="241"/>
      <c r="L658" s="241"/>
      <c r="M658" s="241"/>
      <c r="N658" s="241"/>
      <c r="O658" s="241"/>
      <c r="P658" s="241"/>
      <c r="Q658" s="241"/>
      <c r="R658" s="241"/>
      <c r="S658" s="241"/>
      <c r="T658" s="241"/>
      <c r="U658" s="241"/>
      <c r="V658" s="241"/>
      <c r="W658" s="241"/>
      <c r="X658" s="241"/>
      <c r="Y658" s="241"/>
      <c r="Z658" s="241"/>
    </row>
    <row r="659" ht="15.75" customHeight="1">
      <c r="A659" s="241"/>
      <c r="B659" s="241"/>
      <c r="C659" s="241"/>
      <c r="D659" s="309"/>
      <c r="E659" s="241"/>
      <c r="F659" s="241"/>
      <c r="G659" s="241"/>
      <c r="H659" s="241"/>
      <c r="I659" s="241"/>
      <c r="J659" s="241"/>
      <c r="K659" s="241"/>
      <c r="L659" s="241"/>
      <c r="M659" s="241"/>
      <c r="N659" s="241"/>
      <c r="O659" s="241"/>
      <c r="P659" s="241"/>
      <c r="Q659" s="241"/>
      <c r="R659" s="241"/>
      <c r="S659" s="241"/>
      <c r="T659" s="241"/>
      <c r="U659" s="241"/>
      <c r="V659" s="241"/>
      <c r="W659" s="241"/>
      <c r="X659" s="241"/>
      <c r="Y659" s="241"/>
      <c r="Z659" s="241"/>
    </row>
    <row r="660" ht="15.75" customHeight="1">
      <c r="A660" s="241"/>
      <c r="B660" s="241"/>
      <c r="C660" s="241"/>
      <c r="D660" s="309"/>
      <c r="E660" s="241"/>
      <c r="F660" s="241"/>
      <c r="G660" s="241"/>
      <c r="H660" s="241"/>
      <c r="I660" s="241"/>
      <c r="J660" s="241"/>
      <c r="K660" s="241"/>
      <c r="L660" s="241"/>
      <c r="M660" s="241"/>
      <c r="N660" s="241"/>
      <c r="O660" s="241"/>
      <c r="P660" s="241"/>
      <c r="Q660" s="241"/>
      <c r="R660" s="241"/>
      <c r="S660" s="241"/>
      <c r="T660" s="241"/>
      <c r="U660" s="241"/>
      <c r="V660" s="241"/>
      <c r="W660" s="241"/>
      <c r="X660" s="241"/>
      <c r="Y660" s="241"/>
      <c r="Z660" s="241"/>
    </row>
    <row r="661" ht="15.75" customHeight="1">
      <c r="A661" s="241"/>
      <c r="B661" s="241"/>
      <c r="C661" s="241"/>
      <c r="D661" s="309"/>
      <c r="E661" s="241"/>
      <c r="F661" s="241"/>
      <c r="G661" s="241"/>
      <c r="H661" s="241"/>
      <c r="I661" s="241"/>
      <c r="J661" s="241"/>
      <c r="K661" s="241"/>
      <c r="L661" s="241"/>
      <c r="M661" s="241"/>
      <c r="N661" s="241"/>
      <c r="O661" s="241"/>
      <c r="P661" s="241"/>
      <c r="Q661" s="241"/>
      <c r="R661" s="241"/>
      <c r="S661" s="241"/>
      <c r="T661" s="241"/>
      <c r="U661" s="241"/>
      <c r="V661" s="241"/>
      <c r="W661" s="241"/>
      <c r="X661" s="241"/>
      <c r="Y661" s="241"/>
      <c r="Z661" s="241"/>
    </row>
    <row r="662" ht="15.75" customHeight="1">
      <c r="A662" s="241"/>
      <c r="B662" s="241"/>
      <c r="C662" s="241"/>
      <c r="D662" s="309"/>
      <c r="E662" s="241"/>
      <c r="F662" s="241"/>
      <c r="G662" s="241"/>
      <c r="H662" s="241"/>
      <c r="I662" s="241"/>
      <c r="J662" s="241"/>
      <c r="K662" s="241"/>
      <c r="L662" s="241"/>
      <c r="M662" s="241"/>
      <c r="N662" s="241"/>
      <c r="O662" s="241"/>
      <c r="P662" s="241"/>
      <c r="Q662" s="241"/>
      <c r="R662" s="241"/>
      <c r="S662" s="241"/>
      <c r="T662" s="241"/>
      <c r="U662" s="241"/>
      <c r="V662" s="241"/>
      <c r="W662" s="241"/>
      <c r="X662" s="241"/>
      <c r="Y662" s="241"/>
      <c r="Z662" s="241"/>
    </row>
    <row r="663" ht="15.75" customHeight="1">
      <c r="A663" s="241"/>
      <c r="B663" s="241"/>
      <c r="C663" s="241"/>
      <c r="D663" s="309"/>
      <c r="E663" s="241"/>
      <c r="F663" s="241"/>
      <c r="G663" s="241"/>
      <c r="H663" s="241"/>
      <c r="I663" s="241"/>
      <c r="J663" s="241"/>
      <c r="K663" s="241"/>
      <c r="L663" s="241"/>
      <c r="M663" s="241"/>
      <c r="N663" s="241"/>
      <c r="O663" s="241"/>
      <c r="P663" s="241"/>
      <c r="Q663" s="241"/>
      <c r="R663" s="241"/>
      <c r="S663" s="241"/>
      <c r="T663" s="241"/>
      <c r="U663" s="241"/>
      <c r="V663" s="241"/>
      <c r="W663" s="241"/>
      <c r="X663" s="241"/>
      <c r="Y663" s="241"/>
      <c r="Z663" s="241"/>
    </row>
    <row r="664" ht="15.75" customHeight="1">
      <c r="A664" s="241"/>
      <c r="B664" s="241"/>
      <c r="C664" s="241"/>
      <c r="D664" s="309"/>
      <c r="E664" s="241"/>
      <c r="F664" s="241"/>
      <c r="G664" s="241"/>
      <c r="H664" s="241"/>
      <c r="I664" s="241"/>
      <c r="J664" s="241"/>
      <c r="K664" s="241"/>
      <c r="L664" s="241"/>
      <c r="M664" s="241"/>
      <c r="N664" s="241"/>
      <c r="O664" s="241"/>
      <c r="P664" s="241"/>
      <c r="Q664" s="241"/>
      <c r="R664" s="241"/>
      <c r="S664" s="241"/>
      <c r="T664" s="241"/>
      <c r="U664" s="241"/>
      <c r="V664" s="241"/>
      <c r="W664" s="241"/>
      <c r="X664" s="241"/>
      <c r="Y664" s="241"/>
      <c r="Z664" s="241"/>
    </row>
    <row r="665" ht="15.75" customHeight="1">
      <c r="A665" s="241"/>
      <c r="B665" s="241"/>
      <c r="C665" s="241"/>
      <c r="D665" s="309"/>
      <c r="E665" s="241"/>
      <c r="F665" s="241"/>
      <c r="G665" s="241"/>
      <c r="H665" s="241"/>
      <c r="I665" s="241"/>
      <c r="J665" s="241"/>
      <c r="K665" s="241"/>
      <c r="L665" s="241"/>
      <c r="M665" s="241"/>
      <c r="N665" s="241"/>
      <c r="O665" s="241"/>
      <c r="P665" s="241"/>
      <c r="Q665" s="241"/>
      <c r="R665" s="241"/>
      <c r="S665" s="241"/>
      <c r="T665" s="241"/>
      <c r="U665" s="241"/>
      <c r="V665" s="241"/>
      <c r="W665" s="241"/>
      <c r="X665" s="241"/>
      <c r="Y665" s="241"/>
      <c r="Z665" s="241"/>
    </row>
    <row r="666" ht="15.75" customHeight="1">
      <c r="A666" s="241"/>
      <c r="B666" s="241"/>
      <c r="C666" s="241"/>
      <c r="D666" s="309"/>
      <c r="E666" s="241"/>
      <c r="F666" s="241"/>
      <c r="G666" s="241"/>
      <c r="H666" s="241"/>
      <c r="I666" s="241"/>
      <c r="J666" s="241"/>
      <c r="K666" s="241"/>
      <c r="L666" s="241"/>
      <c r="M666" s="241"/>
      <c r="N666" s="241"/>
      <c r="O666" s="241"/>
      <c r="P666" s="241"/>
      <c r="Q666" s="241"/>
      <c r="R666" s="241"/>
      <c r="S666" s="241"/>
      <c r="T666" s="241"/>
      <c r="U666" s="241"/>
      <c r="V666" s="241"/>
      <c r="W666" s="241"/>
      <c r="X666" s="241"/>
      <c r="Y666" s="241"/>
      <c r="Z666" s="241"/>
    </row>
    <row r="667" ht="15.75" customHeight="1">
      <c r="A667" s="241"/>
      <c r="B667" s="241"/>
      <c r="C667" s="241"/>
      <c r="D667" s="309"/>
      <c r="E667" s="241"/>
      <c r="F667" s="241"/>
      <c r="G667" s="241"/>
      <c r="H667" s="241"/>
      <c r="I667" s="241"/>
      <c r="J667" s="241"/>
      <c r="K667" s="241"/>
      <c r="L667" s="241"/>
      <c r="M667" s="241"/>
      <c r="N667" s="241"/>
      <c r="O667" s="241"/>
      <c r="P667" s="241"/>
      <c r="Q667" s="241"/>
      <c r="R667" s="241"/>
      <c r="S667" s="241"/>
      <c r="T667" s="241"/>
      <c r="U667" s="241"/>
      <c r="V667" s="241"/>
      <c r="W667" s="241"/>
      <c r="X667" s="241"/>
      <c r="Y667" s="241"/>
      <c r="Z667" s="241"/>
    </row>
    <row r="668" ht="15.75" customHeight="1">
      <c r="A668" s="241"/>
      <c r="B668" s="241"/>
      <c r="C668" s="241"/>
      <c r="D668" s="309"/>
      <c r="E668" s="241"/>
      <c r="F668" s="241"/>
      <c r="G668" s="241"/>
      <c r="H668" s="241"/>
      <c r="I668" s="241"/>
      <c r="J668" s="241"/>
      <c r="K668" s="241"/>
      <c r="L668" s="241"/>
      <c r="M668" s="241"/>
      <c r="N668" s="241"/>
      <c r="O668" s="241"/>
      <c r="P668" s="241"/>
      <c r="Q668" s="241"/>
      <c r="R668" s="241"/>
      <c r="S668" s="241"/>
      <c r="T668" s="241"/>
      <c r="U668" s="241"/>
      <c r="V668" s="241"/>
      <c r="W668" s="241"/>
      <c r="X668" s="241"/>
      <c r="Y668" s="241"/>
      <c r="Z668" s="241"/>
    </row>
    <row r="669" ht="15.75" customHeight="1">
      <c r="A669" s="241"/>
      <c r="B669" s="241"/>
      <c r="C669" s="241"/>
      <c r="D669" s="309"/>
      <c r="E669" s="241"/>
      <c r="F669" s="241"/>
      <c r="G669" s="241"/>
      <c r="H669" s="241"/>
      <c r="I669" s="241"/>
      <c r="J669" s="241"/>
      <c r="K669" s="241"/>
      <c r="L669" s="241"/>
      <c r="M669" s="241"/>
      <c r="N669" s="241"/>
      <c r="O669" s="241"/>
      <c r="P669" s="241"/>
      <c r="Q669" s="241"/>
      <c r="R669" s="241"/>
      <c r="S669" s="241"/>
      <c r="T669" s="241"/>
      <c r="U669" s="241"/>
      <c r="V669" s="241"/>
      <c r="W669" s="241"/>
      <c r="X669" s="241"/>
      <c r="Y669" s="241"/>
      <c r="Z669" s="241"/>
    </row>
    <row r="670" ht="15.75" customHeight="1">
      <c r="A670" s="241"/>
      <c r="B670" s="241"/>
      <c r="C670" s="241"/>
      <c r="D670" s="309"/>
      <c r="E670" s="241"/>
      <c r="F670" s="241"/>
      <c r="G670" s="241"/>
      <c r="H670" s="241"/>
      <c r="I670" s="241"/>
      <c r="J670" s="241"/>
      <c r="K670" s="241"/>
      <c r="L670" s="241"/>
      <c r="M670" s="241"/>
      <c r="N670" s="241"/>
      <c r="O670" s="241"/>
      <c r="P670" s="241"/>
      <c r="Q670" s="241"/>
      <c r="R670" s="241"/>
      <c r="S670" s="241"/>
      <c r="T670" s="241"/>
      <c r="U670" s="241"/>
      <c r="V670" s="241"/>
      <c r="W670" s="241"/>
      <c r="X670" s="241"/>
      <c r="Y670" s="241"/>
      <c r="Z670" s="241"/>
    </row>
    <row r="671" ht="15.75" customHeight="1">
      <c r="A671" s="241"/>
      <c r="B671" s="241"/>
      <c r="C671" s="241"/>
      <c r="D671" s="309"/>
      <c r="E671" s="241"/>
      <c r="F671" s="241"/>
      <c r="G671" s="241"/>
      <c r="H671" s="241"/>
      <c r="I671" s="241"/>
      <c r="J671" s="241"/>
      <c r="K671" s="241"/>
      <c r="L671" s="241"/>
      <c r="M671" s="241"/>
      <c r="N671" s="241"/>
      <c r="O671" s="241"/>
      <c r="P671" s="241"/>
      <c r="Q671" s="241"/>
      <c r="R671" s="241"/>
      <c r="S671" s="241"/>
      <c r="T671" s="241"/>
      <c r="U671" s="241"/>
      <c r="V671" s="241"/>
      <c r="W671" s="241"/>
      <c r="X671" s="241"/>
      <c r="Y671" s="241"/>
      <c r="Z671" s="241"/>
    </row>
    <row r="672" ht="15.75" customHeight="1">
      <c r="A672" s="241"/>
      <c r="B672" s="241"/>
      <c r="C672" s="241"/>
      <c r="D672" s="309"/>
      <c r="E672" s="241"/>
      <c r="F672" s="241"/>
      <c r="G672" s="241"/>
      <c r="H672" s="241"/>
      <c r="I672" s="241"/>
      <c r="J672" s="241"/>
      <c r="K672" s="241"/>
      <c r="L672" s="241"/>
      <c r="M672" s="241"/>
      <c r="N672" s="241"/>
      <c r="O672" s="241"/>
      <c r="P672" s="241"/>
      <c r="Q672" s="241"/>
      <c r="R672" s="241"/>
      <c r="S672" s="241"/>
      <c r="T672" s="241"/>
      <c r="U672" s="241"/>
      <c r="V672" s="241"/>
      <c r="W672" s="241"/>
      <c r="X672" s="241"/>
      <c r="Y672" s="241"/>
      <c r="Z672" s="241"/>
    </row>
    <row r="673" ht="15.75" customHeight="1">
      <c r="A673" s="241"/>
      <c r="B673" s="241"/>
      <c r="C673" s="241"/>
      <c r="D673" s="309"/>
      <c r="E673" s="241"/>
      <c r="F673" s="241"/>
      <c r="G673" s="241"/>
      <c r="H673" s="241"/>
      <c r="I673" s="241"/>
      <c r="J673" s="241"/>
      <c r="K673" s="241"/>
      <c r="L673" s="241"/>
      <c r="M673" s="241"/>
      <c r="N673" s="241"/>
      <c r="O673" s="241"/>
      <c r="P673" s="241"/>
      <c r="Q673" s="241"/>
      <c r="R673" s="241"/>
      <c r="S673" s="241"/>
      <c r="T673" s="241"/>
      <c r="U673" s="241"/>
      <c r="V673" s="241"/>
      <c r="W673" s="241"/>
      <c r="X673" s="241"/>
      <c r="Y673" s="241"/>
      <c r="Z673" s="241"/>
    </row>
    <row r="674" ht="15.75" customHeight="1">
      <c r="A674" s="241"/>
      <c r="B674" s="241"/>
      <c r="C674" s="241"/>
      <c r="D674" s="309"/>
      <c r="E674" s="241"/>
      <c r="F674" s="241"/>
      <c r="G674" s="241"/>
      <c r="H674" s="241"/>
      <c r="I674" s="241"/>
      <c r="J674" s="241"/>
      <c r="K674" s="241"/>
      <c r="L674" s="241"/>
      <c r="M674" s="241"/>
      <c r="N674" s="241"/>
      <c r="O674" s="241"/>
      <c r="P674" s="241"/>
      <c r="Q674" s="241"/>
      <c r="R674" s="241"/>
      <c r="S674" s="241"/>
      <c r="T674" s="241"/>
      <c r="U674" s="241"/>
      <c r="V674" s="241"/>
      <c r="W674" s="241"/>
      <c r="X674" s="241"/>
      <c r="Y674" s="241"/>
      <c r="Z674" s="241"/>
    </row>
    <row r="675" ht="15.75" customHeight="1">
      <c r="A675" s="241"/>
      <c r="B675" s="241"/>
      <c r="C675" s="241"/>
      <c r="D675" s="309"/>
      <c r="E675" s="241"/>
      <c r="F675" s="241"/>
      <c r="G675" s="241"/>
      <c r="H675" s="241"/>
      <c r="I675" s="241"/>
      <c r="J675" s="241"/>
      <c r="K675" s="241"/>
      <c r="L675" s="241"/>
      <c r="M675" s="241"/>
      <c r="N675" s="241"/>
      <c r="O675" s="241"/>
      <c r="P675" s="241"/>
      <c r="Q675" s="241"/>
      <c r="R675" s="241"/>
      <c r="S675" s="241"/>
      <c r="T675" s="241"/>
      <c r="U675" s="241"/>
      <c r="V675" s="241"/>
      <c r="W675" s="241"/>
      <c r="X675" s="241"/>
      <c r="Y675" s="241"/>
      <c r="Z675" s="241"/>
    </row>
    <row r="676" ht="15.75" customHeight="1">
      <c r="A676" s="241"/>
      <c r="B676" s="241"/>
      <c r="C676" s="241"/>
      <c r="D676" s="309"/>
      <c r="E676" s="241"/>
      <c r="F676" s="241"/>
      <c r="G676" s="241"/>
      <c r="H676" s="241"/>
      <c r="I676" s="241"/>
      <c r="J676" s="241"/>
      <c r="K676" s="241"/>
      <c r="L676" s="241"/>
      <c r="M676" s="241"/>
      <c r="N676" s="241"/>
      <c r="O676" s="241"/>
      <c r="P676" s="241"/>
      <c r="Q676" s="241"/>
      <c r="R676" s="241"/>
      <c r="S676" s="241"/>
      <c r="T676" s="241"/>
      <c r="U676" s="241"/>
      <c r="V676" s="241"/>
      <c r="W676" s="241"/>
      <c r="X676" s="241"/>
      <c r="Y676" s="241"/>
      <c r="Z676" s="241"/>
    </row>
    <row r="677" ht="15.75" customHeight="1">
      <c r="A677" s="241"/>
      <c r="B677" s="241"/>
      <c r="C677" s="241"/>
      <c r="D677" s="309"/>
      <c r="E677" s="241"/>
      <c r="F677" s="241"/>
      <c r="G677" s="241"/>
      <c r="H677" s="241"/>
      <c r="I677" s="241"/>
      <c r="J677" s="241"/>
      <c r="K677" s="241"/>
      <c r="L677" s="241"/>
      <c r="M677" s="241"/>
      <c r="N677" s="241"/>
      <c r="O677" s="241"/>
      <c r="P677" s="241"/>
      <c r="Q677" s="241"/>
      <c r="R677" s="241"/>
      <c r="S677" s="241"/>
      <c r="T677" s="241"/>
      <c r="U677" s="241"/>
      <c r="V677" s="241"/>
      <c r="W677" s="241"/>
      <c r="X677" s="241"/>
      <c r="Y677" s="241"/>
      <c r="Z677" s="241"/>
    </row>
    <row r="678" ht="15.75" customHeight="1">
      <c r="A678" s="241"/>
      <c r="B678" s="241"/>
      <c r="C678" s="241"/>
      <c r="D678" s="309"/>
      <c r="E678" s="241"/>
      <c r="F678" s="241"/>
      <c r="G678" s="241"/>
      <c r="H678" s="241"/>
      <c r="I678" s="241"/>
      <c r="J678" s="241"/>
      <c r="K678" s="241"/>
      <c r="L678" s="241"/>
      <c r="M678" s="241"/>
      <c r="N678" s="241"/>
      <c r="O678" s="241"/>
      <c r="P678" s="241"/>
      <c r="Q678" s="241"/>
      <c r="R678" s="241"/>
      <c r="S678" s="241"/>
      <c r="T678" s="241"/>
      <c r="U678" s="241"/>
      <c r="V678" s="241"/>
      <c r="W678" s="241"/>
      <c r="X678" s="241"/>
      <c r="Y678" s="241"/>
      <c r="Z678" s="241"/>
    </row>
    <row r="679" ht="15.75" customHeight="1">
      <c r="A679" s="241"/>
      <c r="B679" s="241"/>
      <c r="C679" s="241"/>
      <c r="D679" s="309"/>
      <c r="E679" s="241"/>
      <c r="F679" s="241"/>
      <c r="G679" s="241"/>
      <c r="H679" s="241"/>
      <c r="I679" s="241"/>
      <c r="J679" s="241"/>
      <c r="K679" s="241"/>
      <c r="L679" s="241"/>
      <c r="M679" s="241"/>
      <c r="N679" s="241"/>
      <c r="O679" s="241"/>
      <c r="P679" s="241"/>
      <c r="Q679" s="241"/>
      <c r="R679" s="241"/>
      <c r="S679" s="241"/>
      <c r="T679" s="241"/>
      <c r="U679" s="241"/>
      <c r="V679" s="241"/>
      <c r="W679" s="241"/>
      <c r="X679" s="241"/>
      <c r="Y679" s="241"/>
      <c r="Z679" s="241"/>
    </row>
    <row r="680" ht="15.75" customHeight="1">
      <c r="A680" s="241"/>
      <c r="B680" s="241"/>
      <c r="C680" s="241"/>
      <c r="D680" s="309"/>
      <c r="E680" s="241"/>
      <c r="F680" s="241"/>
      <c r="G680" s="241"/>
      <c r="H680" s="241"/>
      <c r="I680" s="241"/>
      <c r="J680" s="241"/>
      <c r="K680" s="241"/>
      <c r="L680" s="241"/>
      <c r="M680" s="241"/>
      <c r="N680" s="241"/>
      <c r="O680" s="241"/>
      <c r="P680" s="241"/>
      <c r="Q680" s="241"/>
      <c r="R680" s="241"/>
      <c r="S680" s="241"/>
      <c r="T680" s="241"/>
      <c r="U680" s="241"/>
      <c r="V680" s="241"/>
      <c r="W680" s="241"/>
      <c r="X680" s="241"/>
      <c r="Y680" s="241"/>
      <c r="Z680" s="241"/>
    </row>
    <row r="681" ht="15.75" customHeight="1">
      <c r="A681" s="241"/>
      <c r="B681" s="241"/>
      <c r="C681" s="241"/>
      <c r="D681" s="309"/>
      <c r="E681" s="241"/>
      <c r="F681" s="241"/>
      <c r="G681" s="241"/>
      <c r="H681" s="241"/>
      <c r="I681" s="241"/>
      <c r="J681" s="241"/>
      <c r="K681" s="241"/>
      <c r="L681" s="241"/>
      <c r="M681" s="241"/>
      <c r="N681" s="241"/>
      <c r="O681" s="241"/>
      <c r="P681" s="241"/>
      <c r="Q681" s="241"/>
      <c r="R681" s="241"/>
      <c r="S681" s="241"/>
      <c r="T681" s="241"/>
      <c r="U681" s="241"/>
      <c r="V681" s="241"/>
      <c r="W681" s="241"/>
      <c r="X681" s="241"/>
      <c r="Y681" s="241"/>
      <c r="Z681" s="241"/>
    </row>
    <row r="682" ht="15.75" customHeight="1">
      <c r="A682" s="241"/>
      <c r="B682" s="241"/>
      <c r="C682" s="241"/>
      <c r="D682" s="309"/>
      <c r="E682" s="241"/>
      <c r="F682" s="241"/>
      <c r="G682" s="241"/>
      <c r="H682" s="241"/>
      <c r="I682" s="241"/>
      <c r="J682" s="241"/>
      <c r="K682" s="241"/>
      <c r="L682" s="241"/>
      <c r="M682" s="241"/>
      <c r="N682" s="241"/>
      <c r="O682" s="241"/>
      <c r="P682" s="241"/>
      <c r="Q682" s="241"/>
      <c r="R682" s="241"/>
      <c r="S682" s="241"/>
      <c r="T682" s="241"/>
      <c r="U682" s="241"/>
      <c r="V682" s="241"/>
      <c r="W682" s="241"/>
      <c r="X682" s="241"/>
      <c r="Y682" s="241"/>
      <c r="Z682" s="241"/>
    </row>
    <row r="683" ht="15.75" customHeight="1">
      <c r="A683" s="241"/>
      <c r="B683" s="241"/>
      <c r="C683" s="241"/>
      <c r="D683" s="309"/>
      <c r="E683" s="241"/>
      <c r="F683" s="241"/>
      <c r="G683" s="241"/>
      <c r="H683" s="241"/>
      <c r="I683" s="241"/>
      <c r="J683" s="241"/>
      <c r="K683" s="241"/>
      <c r="L683" s="241"/>
      <c r="M683" s="241"/>
      <c r="N683" s="241"/>
      <c r="O683" s="241"/>
      <c r="P683" s="241"/>
      <c r="Q683" s="241"/>
      <c r="R683" s="241"/>
      <c r="S683" s="241"/>
      <c r="T683" s="241"/>
      <c r="U683" s="241"/>
      <c r="V683" s="241"/>
      <c r="W683" s="241"/>
      <c r="X683" s="241"/>
      <c r="Y683" s="241"/>
      <c r="Z683" s="241"/>
    </row>
    <row r="684" ht="15.75" customHeight="1">
      <c r="A684" s="241"/>
      <c r="B684" s="241"/>
      <c r="C684" s="241"/>
      <c r="D684" s="309"/>
      <c r="E684" s="241"/>
      <c r="F684" s="241"/>
      <c r="G684" s="241"/>
      <c r="H684" s="241"/>
      <c r="I684" s="241"/>
      <c r="J684" s="241"/>
      <c r="K684" s="241"/>
      <c r="L684" s="241"/>
      <c r="M684" s="241"/>
      <c r="N684" s="241"/>
      <c r="O684" s="241"/>
      <c r="P684" s="241"/>
      <c r="Q684" s="241"/>
      <c r="R684" s="241"/>
      <c r="S684" s="241"/>
      <c r="T684" s="241"/>
      <c r="U684" s="241"/>
      <c r="V684" s="241"/>
      <c r="W684" s="241"/>
      <c r="X684" s="241"/>
      <c r="Y684" s="241"/>
      <c r="Z684" s="241"/>
    </row>
    <row r="685" ht="15.75" customHeight="1">
      <c r="A685" s="241"/>
      <c r="B685" s="241"/>
      <c r="C685" s="241"/>
      <c r="D685" s="309"/>
      <c r="E685" s="241"/>
      <c r="F685" s="241"/>
      <c r="G685" s="241"/>
      <c r="H685" s="241"/>
      <c r="I685" s="241"/>
      <c r="J685" s="241"/>
      <c r="K685" s="241"/>
      <c r="L685" s="241"/>
      <c r="M685" s="241"/>
      <c r="N685" s="241"/>
      <c r="O685" s="241"/>
      <c r="P685" s="241"/>
      <c r="Q685" s="241"/>
      <c r="R685" s="241"/>
      <c r="S685" s="241"/>
      <c r="T685" s="241"/>
      <c r="U685" s="241"/>
      <c r="V685" s="241"/>
      <c r="W685" s="241"/>
      <c r="X685" s="241"/>
      <c r="Y685" s="241"/>
      <c r="Z685" s="241"/>
    </row>
    <row r="686" ht="15.75" customHeight="1">
      <c r="A686" s="241"/>
      <c r="B686" s="241"/>
      <c r="C686" s="241"/>
      <c r="D686" s="309"/>
      <c r="E686" s="241"/>
      <c r="F686" s="241"/>
      <c r="G686" s="241"/>
      <c r="H686" s="241"/>
      <c r="I686" s="241"/>
      <c r="J686" s="241"/>
      <c r="K686" s="241"/>
      <c r="L686" s="241"/>
      <c r="M686" s="241"/>
      <c r="N686" s="241"/>
      <c r="O686" s="241"/>
      <c r="P686" s="241"/>
      <c r="Q686" s="241"/>
      <c r="R686" s="241"/>
      <c r="S686" s="241"/>
      <c r="T686" s="241"/>
      <c r="U686" s="241"/>
      <c r="V686" s="241"/>
      <c r="W686" s="241"/>
      <c r="X686" s="241"/>
      <c r="Y686" s="241"/>
      <c r="Z686" s="241"/>
    </row>
    <row r="687" ht="15.75" customHeight="1">
      <c r="A687" s="241"/>
      <c r="B687" s="241"/>
      <c r="C687" s="241"/>
      <c r="D687" s="309"/>
      <c r="E687" s="241"/>
      <c r="F687" s="241"/>
      <c r="G687" s="241"/>
      <c r="H687" s="241"/>
      <c r="I687" s="241"/>
      <c r="J687" s="241"/>
      <c r="K687" s="241"/>
      <c r="L687" s="241"/>
      <c r="M687" s="241"/>
      <c r="N687" s="241"/>
      <c r="O687" s="241"/>
      <c r="P687" s="241"/>
      <c r="Q687" s="241"/>
      <c r="R687" s="241"/>
      <c r="S687" s="241"/>
      <c r="T687" s="241"/>
      <c r="U687" s="241"/>
      <c r="V687" s="241"/>
      <c r="W687" s="241"/>
      <c r="X687" s="241"/>
      <c r="Y687" s="241"/>
      <c r="Z687" s="241"/>
    </row>
    <row r="688" ht="15.75" customHeight="1">
      <c r="A688" s="259"/>
      <c r="B688" s="259"/>
      <c r="C688" s="259"/>
      <c r="D688" s="310"/>
      <c r="E688" s="259"/>
      <c r="F688" s="259"/>
      <c r="G688" s="259"/>
      <c r="H688" s="259"/>
      <c r="I688" s="259"/>
      <c r="J688" s="259"/>
      <c r="K688" s="259"/>
      <c r="L688" s="259"/>
      <c r="M688" s="259"/>
      <c r="N688" s="259"/>
      <c r="O688" s="259"/>
      <c r="P688" s="259"/>
      <c r="Q688" s="259"/>
      <c r="R688" s="259"/>
      <c r="S688" s="259"/>
      <c r="T688" s="259"/>
      <c r="U688" s="259"/>
      <c r="V688" s="259"/>
      <c r="W688" s="259"/>
      <c r="X688" s="259"/>
      <c r="Y688" s="259"/>
      <c r="Z688" s="259"/>
    </row>
    <row r="689" ht="15.75" customHeight="1">
      <c r="A689" s="259"/>
      <c r="B689" s="259"/>
      <c r="C689" s="259"/>
      <c r="D689" s="310"/>
      <c r="E689" s="259"/>
      <c r="F689" s="259"/>
      <c r="G689" s="259"/>
      <c r="H689" s="259"/>
      <c r="I689" s="259"/>
      <c r="J689" s="259"/>
      <c r="K689" s="259"/>
      <c r="L689" s="259"/>
      <c r="M689" s="259"/>
      <c r="N689" s="259"/>
      <c r="O689" s="259"/>
      <c r="P689" s="259"/>
      <c r="Q689" s="259"/>
      <c r="R689" s="259"/>
      <c r="S689" s="259"/>
      <c r="T689" s="259"/>
      <c r="U689" s="259"/>
      <c r="V689" s="259"/>
      <c r="W689" s="259"/>
      <c r="X689" s="259"/>
      <c r="Y689" s="259"/>
      <c r="Z689" s="259"/>
    </row>
    <row r="690" ht="15.75" customHeight="1">
      <c r="A690" s="259"/>
      <c r="B690" s="259"/>
      <c r="C690" s="259"/>
      <c r="D690" s="310"/>
      <c r="E690" s="259"/>
      <c r="F690" s="259"/>
      <c r="G690" s="259"/>
      <c r="H690" s="259"/>
      <c r="I690" s="259"/>
      <c r="J690" s="259"/>
      <c r="K690" s="259"/>
      <c r="L690" s="259"/>
      <c r="M690" s="259"/>
      <c r="N690" s="259"/>
      <c r="O690" s="259"/>
      <c r="P690" s="259"/>
      <c r="Q690" s="259"/>
      <c r="R690" s="259"/>
      <c r="S690" s="259"/>
      <c r="T690" s="259"/>
      <c r="U690" s="259"/>
      <c r="V690" s="259"/>
      <c r="W690" s="259"/>
      <c r="X690" s="259"/>
      <c r="Y690" s="259"/>
      <c r="Z690" s="259"/>
    </row>
    <row r="691" ht="15.75" customHeight="1">
      <c r="A691" s="259"/>
      <c r="B691" s="259"/>
      <c r="C691" s="259"/>
      <c r="D691" s="310"/>
      <c r="E691" s="259"/>
      <c r="F691" s="259"/>
      <c r="G691" s="259"/>
      <c r="H691" s="259"/>
      <c r="I691" s="259"/>
      <c r="J691" s="259"/>
      <c r="K691" s="259"/>
      <c r="L691" s="259"/>
      <c r="M691" s="259"/>
      <c r="N691" s="259"/>
      <c r="O691" s="259"/>
      <c r="P691" s="259"/>
      <c r="Q691" s="259"/>
      <c r="R691" s="259"/>
      <c r="S691" s="259"/>
      <c r="T691" s="259"/>
      <c r="U691" s="259"/>
      <c r="V691" s="259"/>
      <c r="W691" s="259"/>
      <c r="X691" s="259"/>
      <c r="Y691" s="259"/>
      <c r="Z691" s="259"/>
    </row>
    <row r="692" ht="15.75" customHeight="1">
      <c r="A692" s="259"/>
      <c r="B692" s="259"/>
      <c r="C692" s="259"/>
      <c r="D692" s="310"/>
      <c r="E692" s="259"/>
      <c r="F692" s="259"/>
      <c r="G692" s="259"/>
      <c r="H692" s="259"/>
      <c r="I692" s="259"/>
      <c r="J692" s="259"/>
      <c r="K692" s="259"/>
      <c r="L692" s="259"/>
      <c r="M692" s="259"/>
      <c r="N692" s="259"/>
      <c r="O692" s="259"/>
      <c r="P692" s="259"/>
      <c r="Q692" s="259"/>
      <c r="R692" s="259"/>
      <c r="S692" s="259"/>
      <c r="T692" s="259"/>
      <c r="U692" s="259"/>
      <c r="V692" s="259"/>
      <c r="W692" s="259"/>
      <c r="X692" s="259"/>
      <c r="Y692" s="259"/>
      <c r="Z692" s="259"/>
    </row>
    <row r="693" ht="15.75" customHeight="1">
      <c r="A693" s="259"/>
      <c r="B693" s="259"/>
      <c r="C693" s="259"/>
      <c r="D693" s="310"/>
      <c r="E693" s="259"/>
      <c r="F693" s="259"/>
      <c r="G693" s="259"/>
      <c r="H693" s="259"/>
      <c r="I693" s="259"/>
      <c r="J693" s="259"/>
      <c r="K693" s="259"/>
      <c r="L693" s="259"/>
      <c r="M693" s="259"/>
      <c r="N693" s="259"/>
      <c r="O693" s="259"/>
      <c r="P693" s="259"/>
      <c r="Q693" s="259"/>
      <c r="R693" s="259"/>
      <c r="S693" s="259"/>
      <c r="T693" s="259"/>
      <c r="U693" s="259"/>
      <c r="V693" s="259"/>
      <c r="W693" s="259"/>
      <c r="X693" s="259"/>
      <c r="Y693" s="259"/>
      <c r="Z693" s="259"/>
    </row>
    <row r="694" ht="15.75" customHeight="1">
      <c r="A694" s="259"/>
      <c r="B694" s="259"/>
      <c r="C694" s="259"/>
      <c r="D694" s="310"/>
      <c r="E694" s="259"/>
      <c r="F694" s="259"/>
      <c r="G694" s="259"/>
      <c r="H694" s="259"/>
      <c r="I694" s="259"/>
      <c r="J694" s="259"/>
      <c r="K694" s="259"/>
      <c r="L694" s="259"/>
      <c r="M694" s="259"/>
      <c r="N694" s="259"/>
      <c r="O694" s="259"/>
      <c r="P694" s="259"/>
      <c r="Q694" s="259"/>
      <c r="R694" s="259"/>
      <c r="S694" s="259"/>
      <c r="T694" s="259"/>
      <c r="U694" s="259"/>
      <c r="V694" s="259"/>
      <c r="W694" s="259"/>
      <c r="X694" s="259"/>
      <c r="Y694" s="259"/>
      <c r="Z694" s="259"/>
    </row>
    <row r="695" ht="15.75" customHeight="1">
      <c r="A695" s="259"/>
      <c r="B695" s="259"/>
      <c r="C695" s="259"/>
      <c r="D695" s="310"/>
      <c r="E695" s="259"/>
      <c r="F695" s="259"/>
      <c r="G695" s="259"/>
      <c r="H695" s="259"/>
      <c r="I695" s="259"/>
      <c r="J695" s="259"/>
      <c r="K695" s="259"/>
      <c r="L695" s="259"/>
      <c r="M695" s="259"/>
      <c r="N695" s="259"/>
      <c r="O695" s="259"/>
      <c r="P695" s="259"/>
      <c r="Q695" s="259"/>
      <c r="R695" s="259"/>
      <c r="S695" s="259"/>
      <c r="T695" s="259"/>
      <c r="U695" s="259"/>
      <c r="V695" s="259"/>
      <c r="W695" s="259"/>
      <c r="X695" s="259"/>
      <c r="Y695" s="259"/>
      <c r="Z695" s="259"/>
    </row>
    <row r="696" ht="15.75" customHeight="1">
      <c r="A696" s="259"/>
      <c r="B696" s="259"/>
      <c r="C696" s="259"/>
      <c r="D696" s="310"/>
      <c r="E696" s="259"/>
      <c r="F696" s="259"/>
      <c r="G696" s="259"/>
      <c r="H696" s="259"/>
      <c r="I696" s="259"/>
      <c r="J696" s="259"/>
      <c r="K696" s="259"/>
      <c r="L696" s="259"/>
      <c r="M696" s="259"/>
      <c r="N696" s="259"/>
      <c r="O696" s="259"/>
      <c r="P696" s="259"/>
      <c r="Q696" s="259"/>
      <c r="R696" s="259"/>
      <c r="S696" s="259"/>
      <c r="T696" s="259"/>
      <c r="U696" s="259"/>
      <c r="V696" s="259"/>
      <c r="W696" s="259"/>
      <c r="X696" s="259"/>
      <c r="Y696" s="259"/>
      <c r="Z696" s="259"/>
    </row>
    <row r="697" ht="15.75" customHeight="1">
      <c r="A697" s="259"/>
      <c r="B697" s="259"/>
      <c r="C697" s="259"/>
      <c r="D697" s="310"/>
      <c r="E697" s="259"/>
      <c r="F697" s="259"/>
      <c r="G697" s="259"/>
      <c r="H697" s="259"/>
      <c r="I697" s="259"/>
      <c r="J697" s="259"/>
      <c r="K697" s="259"/>
      <c r="L697" s="259"/>
      <c r="M697" s="259"/>
      <c r="N697" s="259"/>
      <c r="O697" s="259"/>
      <c r="P697" s="259"/>
      <c r="Q697" s="259"/>
      <c r="R697" s="259"/>
      <c r="S697" s="259"/>
      <c r="T697" s="259"/>
      <c r="U697" s="259"/>
      <c r="V697" s="259"/>
      <c r="W697" s="259"/>
      <c r="X697" s="259"/>
      <c r="Y697" s="259"/>
      <c r="Z697" s="259"/>
    </row>
    <row r="698" ht="15.75" customHeight="1">
      <c r="A698" s="259"/>
      <c r="B698" s="259"/>
      <c r="C698" s="259"/>
      <c r="D698" s="310"/>
      <c r="E698" s="259"/>
      <c r="F698" s="259"/>
      <c r="G698" s="259"/>
      <c r="H698" s="259"/>
      <c r="I698" s="259"/>
      <c r="J698" s="259"/>
      <c r="K698" s="259"/>
      <c r="L698" s="259"/>
      <c r="M698" s="259"/>
      <c r="N698" s="259"/>
      <c r="O698" s="259"/>
      <c r="P698" s="259"/>
      <c r="Q698" s="259"/>
      <c r="R698" s="259"/>
      <c r="S698" s="259"/>
      <c r="T698" s="259"/>
      <c r="U698" s="259"/>
      <c r="V698" s="259"/>
      <c r="W698" s="259"/>
      <c r="X698" s="259"/>
      <c r="Y698" s="259"/>
      <c r="Z698" s="259"/>
    </row>
    <row r="699" ht="15.75" customHeight="1">
      <c r="A699" s="259"/>
      <c r="B699" s="259"/>
      <c r="C699" s="259"/>
      <c r="D699" s="310"/>
      <c r="E699" s="259"/>
      <c r="F699" s="259"/>
      <c r="G699" s="259"/>
      <c r="H699" s="259"/>
      <c r="I699" s="259"/>
      <c r="J699" s="259"/>
      <c r="K699" s="259"/>
      <c r="L699" s="259"/>
      <c r="M699" s="259"/>
      <c r="N699" s="259"/>
      <c r="O699" s="259"/>
      <c r="P699" s="259"/>
      <c r="Q699" s="259"/>
      <c r="R699" s="259"/>
      <c r="S699" s="259"/>
      <c r="T699" s="259"/>
      <c r="U699" s="259"/>
      <c r="V699" s="259"/>
      <c r="W699" s="259"/>
      <c r="X699" s="259"/>
      <c r="Y699" s="259"/>
      <c r="Z699" s="259"/>
    </row>
    <row r="700" ht="15.75" customHeight="1">
      <c r="A700" s="259"/>
      <c r="B700" s="259"/>
      <c r="C700" s="259"/>
      <c r="D700" s="310"/>
      <c r="E700" s="259"/>
      <c r="F700" s="259"/>
      <c r="G700" s="259"/>
      <c r="H700" s="259"/>
      <c r="I700" s="259"/>
      <c r="J700" s="259"/>
      <c r="K700" s="259"/>
      <c r="L700" s="259"/>
      <c r="M700" s="259"/>
      <c r="N700" s="259"/>
      <c r="O700" s="259"/>
      <c r="P700" s="259"/>
      <c r="Q700" s="259"/>
      <c r="R700" s="259"/>
      <c r="S700" s="259"/>
      <c r="T700" s="259"/>
      <c r="U700" s="259"/>
      <c r="V700" s="259"/>
      <c r="W700" s="259"/>
      <c r="X700" s="259"/>
      <c r="Y700" s="259"/>
      <c r="Z700" s="259"/>
    </row>
    <row r="701" ht="15.75" customHeight="1">
      <c r="A701" s="259"/>
      <c r="B701" s="259"/>
      <c r="C701" s="259"/>
      <c r="D701" s="310"/>
      <c r="E701" s="259"/>
      <c r="F701" s="259"/>
      <c r="G701" s="259"/>
      <c r="H701" s="259"/>
      <c r="I701" s="259"/>
      <c r="J701" s="259"/>
      <c r="K701" s="259"/>
      <c r="L701" s="259"/>
      <c r="M701" s="259"/>
      <c r="N701" s="259"/>
      <c r="O701" s="259"/>
      <c r="P701" s="259"/>
      <c r="Q701" s="259"/>
      <c r="R701" s="259"/>
      <c r="S701" s="259"/>
      <c r="T701" s="259"/>
      <c r="U701" s="259"/>
      <c r="V701" s="259"/>
      <c r="W701" s="259"/>
      <c r="X701" s="259"/>
      <c r="Y701" s="259"/>
      <c r="Z701" s="259"/>
    </row>
    <row r="702" ht="15.75" customHeight="1">
      <c r="A702" s="259"/>
      <c r="B702" s="259"/>
      <c r="C702" s="259"/>
      <c r="D702" s="310"/>
      <c r="E702" s="259"/>
      <c r="F702" s="259"/>
      <c r="G702" s="259"/>
      <c r="H702" s="259"/>
      <c r="I702" s="259"/>
      <c r="J702" s="259"/>
      <c r="K702" s="259"/>
      <c r="L702" s="259"/>
      <c r="M702" s="259"/>
      <c r="N702" s="259"/>
      <c r="O702" s="259"/>
      <c r="P702" s="259"/>
      <c r="Q702" s="259"/>
      <c r="R702" s="259"/>
      <c r="S702" s="259"/>
      <c r="T702" s="259"/>
      <c r="U702" s="259"/>
      <c r="V702" s="259"/>
      <c r="W702" s="259"/>
      <c r="X702" s="259"/>
      <c r="Y702" s="259"/>
      <c r="Z702" s="259"/>
    </row>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98">
    <mergeCell ref="A1:D1"/>
    <mergeCell ref="A2:D2"/>
    <mergeCell ref="A3:D3"/>
    <mergeCell ref="A4:D4"/>
    <mergeCell ref="A5:D5"/>
    <mergeCell ref="A6:D6"/>
    <mergeCell ref="A7:D7"/>
    <mergeCell ref="A8:D8"/>
    <mergeCell ref="A10:D10"/>
    <mergeCell ref="A12:D12"/>
    <mergeCell ref="A14:D14"/>
    <mergeCell ref="A16:D16"/>
    <mergeCell ref="A18:D18"/>
    <mergeCell ref="A20:D20"/>
    <mergeCell ref="A39:D39"/>
    <mergeCell ref="A40:D40"/>
    <mergeCell ref="A41:D41"/>
    <mergeCell ref="A42:D42"/>
    <mergeCell ref="A43:D43"/>
    <mergeCell ref="A44:D44"/>
    <mergeCell ref="A45:D45"/>
    <mergeCell ref="A46:D46"/>
    <mergeCell ref="A48:D48"/>
    <mergeCell ref="A50:D50"/>
    <mergeCell ref="A52:D52"/>
    <mergeCell ref="A54:D54"/>
    <mergeCell ref="A56:D56"/>
    <mergeCell ref="A78:D78"/>
    <mergeCell ref="A79:D79"/>
    <mergeCell ref="A80:D80"/>
    <mergeCell ref="A81:D81"/>
    <mergeCell ref="A82:D82"/>
    <mergeCell ref="A83:D83"/>
    <mergeCell ref="A84:D84"/>
    <mergeCell ref="A85:D85"/>
    <mergeCell ref="A87:D87"/>
    <mergeCell ref="A89:D89"/>
    <mergeCell ref="A91:D91"/>
    <mergeCell ref="A93:D93"/>
    <mergeCell ref="A95:D95"/>
    <mergeCell ref="A96:D96"/>
    <mergeCell ref="A97:D97"/>
    <mergeCell ref="A98:D98"/>
    <mergeCell ref="A119:D119"/>
    <mergeCell ref="A120:D120"/>
    <mergeCell ref="A121:D121"/>
    <mergeCell ref="A122:D122"/>
    <mergeCell ref="A123:D123"/>
    <mergeCell ref="A124:D124"/>
    <mergeCell ref="A125:D125"/>
    <mergeCell ref="A126:D126"/>
    <mergeCell ref="A128:D128"/>
    <mergeCell ref="A130:D130"/>
    <mergeCell ref="A132:D132"/>
    <mergeCell ref="A134:D134"/>
    <mergeCell ref="A136:D136"/>
    <mergeCell ref="A137:D137"/>
    <mergeCell ref="A138:D138"/>
    <mergeCell ref="A139:D139"/>
    <mergeCell ref="A160:D160"/>
    <mergeCell ref="A161:D161"/>
    <mergeCell ref="A162:D162"/>
    <mergeCell ref="A163:D163"/>
    <mergeCell ref="A164:D164"/>
    <mergeCell ref="A165:D165"/>
    <mergeCell ref="A166:D166"/>
    <mergeCell ref="A167:D167"/>
    <mergeCell ref="A169:D169"/>
    <mergeCell ref="A171:D171"/>
    <mergeCell ref="A173:D173"/>
    <mergeCell ref="A175:D175"/>
    <mergeCell ref="A177:D177"/>
    <mergeCell ref="A178:D178"/>
    <mergeCell ref="A179:D179"/>
    <mergeCell ref="A180:D180"/>
    <mergeCell ref="A201:D201"/>
    <mergeCell ref="A202:D202"/>
    <mergeCell ref="A203:D203"/>
    <mergeCell ref="A204:D204"/>
    <mergeCell ref="A205:D205"/>
    <mergeCell ref="A206:D206"/>
    <mergeCell ref="A207:D207"/>
    <mergeCell ref="A208:D208"/>
    <mergeCell ref="A210:D210"/>
    <mergeCell ref="A212:D212"/>
    <mergeCell ref="A214:D214"/>
    <mergeCell ref="A216:D216"/>
    <mergeCell ref="A218:D218"/>
    <mergeCell ref="A238:D238"/>
    <mergeCell ref="A239:D239"/>
    <mergeCell ref="A240:D240"/>
    <mergeCell ref="A241:D241"/>
    <mergeCell ref="A242:D242"/>
    <mergeCell ref="A243:D243"/>
    <mergeCell ref="A244:D244"/>
    <mergeCell ref="A245:D245"/>
    <mergeCell ref="A247:D247"/>
    <mergeCell ref="A249:D249"/>
    <mergeCell ref="A359:D359"/>
    <mergeCell ref="A363:D363"/>
    <mergeCell ref="A364:D364"/>
    <mergeCell ref="A365:D365"/>
    <mergeCell ref="A366:D366"/>
    <mergeCell ref="A367:D367"/>
    <mergeCell ref="A368:D368"/>
    <mergeCell ref="A369:D369"/>
    <mergeCell ref="A370:D370"/>
    <mergeCell ref="A372:D372"/>
    <mergeCell ref="A374:D374"/>
    <mergeCell ref="A376:D376"/>
    <mergeCell ref="A378:D378"/>
    <mergeCell ref="A380:D380"/>
    <mergeCell ref="A382:D382"/>
    <mergeCell ref="A386:D386"/>
    <mergeCell ref="A387:D387"/>
    <mergeCell ref="A388:D388"/>
    <mergeCell ref="A389:D389"/>
    <mergeCell ref="A390:D390"/>
    <mergeCell ref="A391:D391"/>
    <mergeCell ref="A392:D392"/>
    <mergeCell ref="A393:D393"/>
    <mergeCell ref="A395:D395"/>
    <mergeCell ref="A397:D397"/>
    <mergeCell ref="A399:D399"/>
    <mergeCell ref="A401:D401"/>
    <mergeCell ref="A403:D403"/>
    <mergeCell ref="A420:D420"/>
    <mergeCell ref="A422:D422"/>
    <mergeCell ref="A424:D424"/>
    <mergeCell ref="A426:D426"/>
    <mergeCell ref="A453:B453"/>
    <mergeCell ref="A454:D454"/>
    <mergeCell ref="A455:D455"/>
    <mergeCell ref="A456:D456"/>
    <mergeCell ref="A457:D457"/>
    <mergeCell ref="A458:D458"/>
    <mergeCell ref="A459:D459"/>
    <mergeCell ref="A462:D462"/>
    <mergeCell ref="A464:D464"/>
    <mergeCell ref="A466:D466"/>
    <mergeCell ref="A495:D495"/>
    <mergeCell ref="A498:C498"/>
    <mergeCell ref="A468:D468"/>
    <mergeCell ref="A470:D470"/>
    <mergeCell ref="A490:D490"/>
    <mergeCell ref="A491:D491"/>
    <mergeCell ref="A492:D492"/>
    <mergeCell ref="A493:D493"/>
    <mergeCell ref="A494:D494"/>
    <mergeCell ref="A251:D251"/>
    <mergeCell ref="A253:D253"/>
    <mergeCell ref="A255:D255"/>
    <mergeCell ref="A264:D264"/>
    <mergeCell ref="A265:D265"/>
    <mergeCell ref="A266:D266"/>
    <mergeCell ref="A267:D267"/>
    <mergeCell ref="A268:D268"/>
    <mergeCell ref="A269:D269"/>
    <mergeCell ref="A270:D270"/>
    <mergeCell ref="A271:D271"/>
    <mergeCell ref="A273:D273"/>
    <mergeCell ref="A275:D275"/>
    <mergeCell ref="A277:D277"/>
    <mergeCell ref="A279:D279"/>
    <mergeCell ref="A281:D281"/>
    <mergeCell ref="A301:D301"/>
    <mergeCell ref="A302:D302"/>
    <mergeCell ref="A303:D303"/>
    <mergeCell ref="A304:D304"/>
    <mergeCell ref="A305:D305"/>
    <mergeCell ref="A306:D306"/>
    <mergeCell ref="A307:D307"/>
    <mergeCell ref="A308:D308"/>
    <mergeCell ref="A310:D310"/>
    <mergeCell ref="A312:D312"/>
    <mergeCell ref="A314:D314"/>
    <mergeCell ref="A316:D316"/>
    <mergeCell ref="A318:D318"/>
    <mergeCell ref="A340:D340"/>
    <mergeCell ref="A341:D341"/>
    <mergeCell ref="A342:D342"/>
    <mergeCell ref="A343:D343"/>
    <mergeCell ref="A344:D344"/>
    <mergeCell ref="A345:D345"/>
    <mergeCell ref="A346:D346"/>
    <mergeCell ref="A347:D347"/>
    <mergeCell ref="A349:D349"/>
    <mergeCell ref="A351:D351"/>
    <mergeCell ref="A353:D353"/>
    <mergeCell ref="A355:D355"/>
    <mergeCell ref="A357:D357"/>
    <mergeCell ref="A405:D405"/>
    <mergeCell ref="A412:D412"/>
    <mergeCell ref="A413:D413"/>
    <mergeCell ref="A414:D414"/>
    <mergeCell ref="A415:D415"/>
    <mergeCell ref="A416:D416"/>
    <mergeCell ref="A417:D417"/>
  </mergeCells>
  <printOptions/>
  <pageMargins bottom="0.75" footer="0.0" header="0.0" left="0.7" right="0.7" top="0.75"/>
  <pageSetup orientation="portrait"/>
  <rowBreaks count="3" manualBreakCount="3">
    <brk id="83" man="1"/>
    <brk id="124" man="1"/>
    <brk id="44" man="1"/>
  </rowBreaks>
  <drawing r:id="rId1"/>
</worksheet>
</file>

<file path=xl/worksheets/sheet3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14.0" topLeftCell="A15" activePane="bottomLeft" state="frozen"/>
      <selection activeCell="B16" sqref="B16" pane="bottomLeft"/>
    </sheetView>
  </sheetViews>
  <sheetFormatPr customHeight="1" defaultColWidth="12.63" defaultRowHeight="15.0"/>
  <cols>
    <col customWidth="1" min="1" max="1" width="2.13"/>
    <col customWidth="1" min="2" max="2" width="26.38"/>
    <col customWidth="1" min="3" max="3" width="3.38"/>
    <col customWidth="1" min="4" max="4" width="11.38"/>
    <col customWidth="1" min="5" max="5" width="1.38"/>
    <col customWidth="1" min="6" max="6" width="9.38"/>
    <col customWidth="1" min="7" max="7" width="9.25"/>
    <col customWidth="1" min="8" max="8" width="12.25"/>
    <col customWidth="1" min="9" max="9" width="1.38"/>
    <col customWidth="1" min="10" max="11" width="9.25"/>
    <col customWidth="1" min="12" max="12" width="12.25"/>
    <col customWidth="1" min="13" max="13" width="1.38"/>
    <col customWidth="1" min="14" max="14" width="11.0"/>
    <col customWidth="1" min="15" max="15" width="10.0"/>
    <col customWidth="1" min="16" max="16" width="1.75"/>
    <col customWidth="1" min="17" max="18" width="9.25"/>
    <col customWidth="1" min="19" max="19" width="12.25"/>
    <col customWidth="1" min="20" max="20" width="0.38"/>
    <col customWidth="1" min="21" max="21" width="11.0"/>
    <col customWidth="1" min="22" max="22" width="10.0"/>
    <col customWidth="1" min="23" max="23" width="0.38"/>
    <col customWidth="1" min="24" max="25" width="9.25"/>
    <col customWidth="1" min="26" max="26" width="12.25"/>
    <col customWidth="1" min="27" max="27" width="0.38"/>
    <col customWidth="1" min="28" max="28" width="9.38"/>
    <col customWidth="1" min="29" max="29" width="10.0"/>
    <col customWidth="1" min="30" max="30" width="2.13"/>
    <col customWidth="1" min="31" max="31" width="10.38"/>
    <col customWidth="1" min="32" max="32" width="9.25"/>
    <col customWidth="1" min="33" max="33" width="12.25"/>
    <col customWidth="1" min="34" max="34" width="0.38"/>
    <col customWidth="1" min="35" max="35" width="9.38"/>
    <col customWidth="1" min="36" max="36" width="10.0"/>
    <col customWidth="1" min="37" max="37" width="0.75"/>
    <col customWidth="1" min="38" max="38" width="10.38"/>
    <col customWidth="1" min="39" max="39" width="9.25"/>
    <col customWidth="1" min="40" max="40" width="12.25"/>
    <col customWidth="1" min="41" max="41" width="1.25"/>
    <col customWidth="1" min="42" max="42" width="9.38"/>
    <col customWidth="1" min="43" max="43" width="10.0"/>
    <col customWidth="1" min="44" max="44" width="1.25"/>
    <col customWidth="1" min="45" max="47" width="12.38"/>
  </cols>
  <sheetData>
    <row r="1" ht="12.0" customHeight="1">
      <c r="A1" s="59"/>
      <c r="B1" s="59"/>
      <c r="C1" s="59"/>
      <c r="D1" s="59"/>
      <c r="E1" s="59"/>
      <c r="F1" s="59"/>
      <c r="G1" s="59"/>
      <c r="H1" s="59"/>
      <c r="I1" s="59"/>
      <c r="J1" s="59"/>
      <c r="K1" s="59"/>
      <c r="L1" s="3"/>
      <c r="M1" s="3"/>
      <c r="N1" s="3"/>
      <c r="O1" s="3"/>
      <c r="P1" s="3"/>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3"/>
      <c r="AT1" s="3"/>
      <c r="AU1" s="3"/>
    </row>
    <row r="2" ht="12.0" customHeight="1">
      <c r="A2" s="59"/>
      <c r="B2" s="59"/>
      <c r="C2" s="401"/>
      <c r="D2" s="401"/>
      <c r="E2" s="401"/>
      <c r="F2" s="401" t="s">
        <v>291</v>
      </c>
      <c r="G2" s="401"/>
      <c r="H2" s="401"/>
      <c r="I2" s="401"/>
      <c r="J2" s="401"/>
      <c r="K2" s="401"/>
      <c r="L2" s="401"/>
      <c r="M2" s="401"/>
      <c r="N2" s="401"/>
      <c r="O2" s="401"/>
      <c r="P2" s="3"/>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3"/>
      <c r="AT2" s="3"/>
      <c r="AU2" s="3"/>
    </row>
    <row r="3" ht="12.0" customHeight="1">
      <c r="A3" s="59"/>
      <c r="B3" s="59"/>
      <c r="C3" s="401"/>
      <c r="D3" s="401"/>
      <c r="E3" s="401"/>
      <c r="F3" s="401" t="s">
        <v>293</v>
      </c>
      <c r="G3" s="401"/>
      <c r="H3" s="401"/>
      <c r="I3" s="401"/>
      <c r="J3" s="401"/>
      <c r="K3" s="401"/>
      <c r="L3" s="401"/>
      <c r="M3" s="401"/>
      <c r="N3" s="401"/>
      <c r="O3" s="401"/>
      <c r="P3" s="3"/>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c r="AS3" s="3"/>
      <c r="AT3" s="3"/>
      <c r="AU3" s="3"/>
    </row>
    <row r="4" ht="12.0" customHeight="1">
      <c r="A4" s="59"/>
      <c r="B4" s="59"/>
      <c r="C4" s="59"/>
      <c r="D4" s="59"/>
      <c r="E4" s="59"/>
      <c r="F4" s="59"/>
      <c r="G4" s="59"/>
      <c r="H4" s="59"/>
      <c r="I4" s="59"/>
      <c r="J4" s="59"/>
      <c r="K4" s="59"/>
      <c r="L4" s="3"/>
      <c r="M4" s="3"/>
      <c r="N4" s="3"/>
      <c r="O4" s="3"/>
      <c r="P4" s="3"/>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3"/>
      <c r="AT4" s="3"/>
      <c r="AU4" s="3"/>
    </row>
    <row r="5" ht="12.0" customHeight="1">
      <c r="A5" s="59"/>
      <c r="B5" s="59"/>
      <c r="C5" s="59"/>
      <c r="D5" s="59"/>
      <c r="E5" s="59"/>
      <c r="F5" s="59"/>
      <c r="G5" s="59"/>
      <c r="H5" s="59"/>
      <c r="I5" s="59"/>
      <c r="J5" s="59"/>
      <c r="K5" s="59"/>
      <c r="L5" s="3"/>
      <c r="M5" s="3"/>
      <c r="N5" s="3"/>
      <c r="O5" s="3"/>
      <c r="P5" s="3"/>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c r="AS5" s="3"/>
      <c r="AT5" s="3"/>
      <c r="AU5" s="3"/>
    </row>
    <row r="6" ht="12.0" customHeight="1">
      <c r="A6" s="59"/>
      <c r="B6" s="350" t="s">
        <v>294</v>
      </c>
      <c r="C6" s="59"/>
      <c r="D6" s="539" t="s">
        <v>221</v>
      </c>
      <c r="E6" s="540"/>
      <c r="F6" s="540"/>
      <c r="G6" s="540"/>
      <c r="H6" s="540"/>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3"/>
      <c r="AT6" s="3"/>
      <c r="AU6" s="3"/>
    </row>
    <row r="7" ht="12.0" customHeight="1">
      <c r="A7" s="59"/>
      <c r="B7" s="408"/>
      <c r="C7" s="59"/>
      <c r="D7" s="409"/>
      <c r="E7" s="409"/>
      <c r="F7" s="409"/>
      <c r="G7" s="409"/>
      <c r="H7" s="409"/>
      <c r="I7" s="409"/>
      <c r="J7" s="409"/>
      <c r="K7" s="409"/>
      <c r="L7" s="409"/>
      <c r="M7" s="409"/>
      <c r="N7" s="409"/>
      <c r="O7" s="40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3"/>
      <c r="AT7" s="3"/>
      <c r="AU7" s="3"/>
    </row>
    <row r="8" ht="12.0" customHeight="1">
      <c r="A8" s="59"/>
      <c r="B8" s="350" t="s">
        <v>295</v>
      </c>
      <c r="C8" s="59"/>
      <c r="D8" s="410" t="s">
        <v>375</v>
      </c>
      <c r="E8" s="409"/>
      <c r="F8" s="409"/>
      <c r="G8" s="409"/>
      <c r="H8" s="409"/>
      <c r="I8" s="409"/>
      <c r="J8" s="409"/>
      <c r="K8" s="409"/>
      <c r="L8" s="409"/>
      <c r="M8" s="409"/>
      <c r="N8" s="409"/>
      <c r="O8" s="40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3"/>
      <c r="AT8" s="3"/>
      <c r="AU8" s="3"/>
    </row>
    <row r="9" ht="12.0" customHeight="1">
      <c r="A9" s="59"/>
      <c r="B9" s="408"/>
      <c r="C9" s="59"/>
      <c r="D9" s="337" t="s">
        <v>297</v>
      </c>
      <c r="E9" s="337"/>
      <c r="F9" s="411">
        <v>255500.0</v>
      </c>
      <c r="G9" s="337" t="s">
        <v>298</v>
      </c>
      <c r="H9" s="409"/>
      <c r="I9" s="409"/>
      <c r="J9" s="409"/>
      <c r="K9" s="409"/>
      <c r="L9" s="409"/>
      <c r="M9" s="409"/>
      <c r="N9" s="409"/>
      <c r="O9" s="40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3"/>
      <c r="AT9" s="3"/>
      <c r="AU9" s="3"/>
    </row>
    <row r="10" ht="12.0" customHeight="1">
      <c r="A10" s="59"/>
      <c r="B10" s="59"/>
      <c r="C10" s="59"/>
      <c r="D10" s="59"/>
      <c r="E10" s="59"/>
      <c r="F10" s="411">
        <v>1000.0</v>
      </c>
      <c r="G10" s="337" t="s">
        <v>376</v>
      </c>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c r="AS10" s="3"/>
      <c r="AT10" s="3"/>
      <c r="AU10" s="3"/>
    </row>
    <row r="11" ht="12.0" customHeight="1">
      <c r="A11" s="59"/>
      <c r="B11" s="59"/>
      <c r="C11" s="59"/>
      <c r="D11" s="3"/>
      <c r="E11" s="3"/>
      <c r="F11" s="412">
        <v>4.0</v>
      </c>
      <c r="G11" s="412"/>
      <c r="H11" s="412" t="str">
        <f>F12</f>
        <v>2025A</v>
      </c>
      <c r="I11" s="412"/>
      <c r="J11" s="412">
        <v>5.0</v>
      </c>
      <c r="K11" s="412"/>
      <c r="L11" s="412" t="str">
        <f>J12</f>
        <v>2026F</v>
      </c>
      <c r="M11" s="412"/>
      <c r="N11" s="412"/>
      <c r="O11" s="412" t="str">
        <f>L11&amp;"%"</f>
        <v>2026F%</v>
      </c>
      <c r="P11" s="412"/>
      <c r="Q11" s="412">
        <v>6.0</v>
      </c>
      <c r="R11" s="412"/>
      <c r="S11" s="412" t="str">
        <f>Q12</f>
        <v>2027F</v>
      </c>
      <c r="T11" s="412"/>
      <c r="U11" s="412"/>
      <c r="V11" s="412" t="str">
        <f>S11&amp;"%"</f>
        <v>2027F%</v>
      </c>
      <c r="W11" s="412"/>
      <c r="X11" s="412">
        <v>7.0</v>
      </c>
      <c r="Y11" s="412"/>
      <c r="Z11" s="412" t="str">
        <f>X12</f>
        <v>2028F</v>
      </c>
      <c r="AA11" s="412"/>
      <c r="AB11" s="412"/>
      <c r="AC11" s="412" t="str">
        <f>Z11&amp;"%"</f>
        <v>2028F%</v>
      </c>
      <c r="AD11" s="412"/>
      <c r="AE11" s="412">
        <v>8.0</v>
      </c>
      <c r="AF11" s="412"/>
      <c r="AG11" s="412" t="str">
        <f>AE12</f>
        <v>2029F</v>
      </c>
      <c r="AH11" s="412"/>
      <c r="AI11" s="412"/>
      <c r="AJ11" s="412" t="str">
        <f>AG11&amp;"%"</f>
        <v>2029F%</v>
      </c>
      <c r="AK11" s="412"/>
      <c r="AL11" s="412">
        <v>9.0</v>
      </c>
      <c r="AM11" s="412"/>
      <c r="AN11" s="412" t="str">
        <f>AL12</f>
        <v>2030F</v>
      </c>
      <c r="AO11" s="412"/>
      <c r="AP11" s="412"/>
      <c r="AQ11" s="412" t="str">
        <f>AN11&amp;"%"</f>
        <v>2030F%</v>
      </c>
      <c r="AR11" s="412"/>
      <c r="AS11" s="3"/>
      <c r="AT11" s="3"/>
      <c r="AU11" s="3"/>
    </row>
    <row r="12" ht="12.0" customHeight="1">
      <c r="A12" s="59"/>
      <c r="B12" s="59"/>
      <c r="C12" s="59"/>
      <c r="D12" s="337"/>
      <c r="E12" s="337"/>
      <c r="F12" s="413" t="s">
        <v>1</v>
      </c>
      <c r="G12" s="46"/>
      <c r="H12" s="47"/>
      <c r="I12" s="59"/>
      <c r="J12" s="413" t="s">
        <v>2</v>
      </c>
      <c r="K12" s="46"/>
      <c r="L12" s="47"/>
      <c r="M12" s="59"/>
      <c r="N12" s="414" t="str">
        <f>"Impact "&amp;F12&amp;" vs "&amp;J12</f>
        <v>Impact 2025A vs 2026F</v>
      </c>
      <c r="O12" s="47"/>
      <c r="P12" s="59"/>
      <c r="Q12" s="413" t="s">
        <v>3</v>
      </c>
      <c r="R12" s="46"/>
      <c r="S12" s="47"/>
      <c r="T12" s="59"/>
      <c r="U12" s="414" t="str">
        <f>"Impact "&amp;J12&amp;" vs "&amp;Q12</f>
        <v>Impact 2026F vs 2027F</v>
      </c>
      <c r="V12" s="47"/>
      <c r="W12" s="59"/>
      <c r="X12" s="413" t="s">
        <v>4</v>
      </c>
      <c r="Y12" s="46"/>
      <c r="Z12" s="47"/>
      <c r="AA12" s="59"/>
      <c r="AB12" s="414" t="str">
        <f>"Impact "&amp;Q12&amp;" vs "&amp;X12</f>
        <v>Impact 2027F vs 2028F</v>
      </c>
      <c r="AC12" s="47"/>
      <c r="AD12" s="59"/>
      <c r="AE12" s="413" t="s">
        <v>5</v>
      </c>
      <c r="AF12" s="46"/>
      <c r="AG12" s="47"/>
      <c r="AH12" s="59"/>
      <c r="AI12" s="414" t="str">
        <f>"Impact "&amp;X12&amp;" vs "&amp;AE12</f>
        <v>Impact 2028F vs 2029F</v>
      </c>
      <c r="AJ12" s="47"/>
      <c r="AK12" s="59"/>
      <c r="AL12" s="413" t="s">
        <v>6</v>
      </c>
      <c r="AM12" s="46"/>
      <c r="AN12" s="47"/>
      <c r="AO12" s="59"/>
      <c r="AP12" s="414" t="str">
        <f>"Impact "&amp;AE12&amp;" vs "&amp;AL12</f>
        <v>Impact 2029F vs 2030F</v>
      </c>
      <c r="AQ12" s="47"/>
      <c r="AR12" s="340"/>
      <c r="AS12" s="3"/>
      <c r="AT12" s="3"/>
      <c r="AU12" s="3"/>
    </row>
    <row r="13" ht="12.0" customHeight="1">
      <c r="A13" s="59"/>
      <c r="B13" s="59"/>
      <c r="C13" s="59"/>
      <c r="D13" s="340" t="s">
        <v>299</v>
      </c>
      <c r="E13" s="340"/>
      <c r="F13" s="416" t="s">
        <v>300</v>
      </c>
      <c r="G13" s="416" t="s">
        <v>301</v>
      </c>
      <c r="H13" s="418" t="s">
        <v>302</v>
      </c>
      <c r="I13" s="59"/>
      <c r="J13" s="416" t="s">
        <v>300</v>
      </c>
      <c r="K13" s="417" t="s">
        <v>301</v>
      </c>
      <c r="L13" s="418" t="s">
        <v>302</v>
      </c>
      <c r="M13" s="59"/>
      <c r="N13" s="591" t="s">
        <v>303</v>
      </c>
      <c r="O13" s="418" t="s">
        <v>304</v>
      </c>
      <c r="P13" s="59"/>
      <c r="Q13" s="416" t="s">
        <v>300</v>
      </c>
      <c r="R13" s="417" t="s">
        <v>301</v>
      </c>
      <c r="S13" s="418" t="s">
        <v>302</v>
      </c>
      <c r="T13" s="59"/>
      <c r="U13" s="591" t="s">
        <v>303</v>
      </c>
      <c r="V13" s="418" t="s">
        <v>304</v>
      </c>
      <c r="W13" s="59"/>
      <c r="X13" s="416" t="s">
        <v>300</v>
      </c>
      <c r="Y13" s="417" t="s">
        <v>301</v>
      </c>
      <c r="Z13" s="418" t="s">
        <v>302</v>
      </c>
      <c r="AA13" s="59"/>
      <c r="AB13" s="591" t="s">
        <v>303</v>
      </c>
      <c r="AC13" s="418" t="s">
        <v>304</v>
      </c>
      <c r="AD13" s="59"/>
      <c r="AE13" s="416" t="s">
        <v>300</v>
      </c>
      <c r="AF13" s="417" t="s">
        <v>301</v>
      </c>
      <c r="AG13" s="418" t="s">
        <v>302</v>
      </c>
      <c r="AH13" s="59"/>
      <c r="AI13" s="591" t="s">
        <v>303</v>
      </c>
      <c r="AJ13" s="418" t="s">
        <v>304</v>
      </c>
      <c r="AK13" s="59"/>
      <c r="AL13" s="416" t="s">
        <v>300</v>
      </c>
      <c r="AM13" s="417" t="s">
        <v>301</v>
      </c>
      <c r="AN13" s="418" t="s">
        <v>302</v>
      </c>
      <c r="AO13" s="59"/>
      <c r="AP13" s="591" t="s">
        <v>303</v>
      </c>
      <c r="AQ13" s="418" t="s">
        <v>304</v>
      </c>
      <c r="AR13" s="340"/>
      <c r="AS13" s="3"/>
      <c r="AT13" s="3"/>
      <c r="AU13" s="3"/>
    </row>
    <row r="14" ht="12.0" customHeight="1">
      <c r="A14" s="59"/>
      <c r="B14" s="59"/>
      <c r="C14" s="59"/>
      <c r="E14" s="340"/>
      <c r="F14" s="421" t="s">
        <v>305</v>
      </c>
      <c r="G14" s="517"/>
      <c r="H14" s="423" t="s">
        <v>305</v>
      </c>
      <c r="I14" s="59"/>
      <c r="J14" s="421" t="s">
        <v>305</v>
      </c>
      <c r="K14" s="422"/>
      <c r="L14" s="423" t="s">
        <v>305</v>
      </c>
      <c r="M14" s="59"/>
      <c r="N14" s="424"/>
      <c r="O14" s="425"/>
      <c r="P14" s="59"/>
      <c r="Q14" s="421" t="s">
        <v>305</v>
      </c>
      <c r="R14" s="422"/>
      <c r="S14" s="423" t="s">
        <v>305</v>
      </c>
      <c r="T14" s="59"/>
      <c r="U14" s="424"/>
      <c r="V14" s="425"/>
      <c r="W14" s="59"/>
      <c r="X14" s="421" t="s">
        <v>305</v>
      </c>
      <c r="Y14" s="422"/>
      <c r="Z14" s="423" t="s">
        <v>305</v>
      </c>
      <c r="AA14" s="59"/>
      <c r="AB14" s="424"/>
      <c r="AC14" s="425"/>
      <c r="AD14" s="59"/>
      <c r="AE14" s="421" t="s">
        <v>305</v>
      </c>
      <c r="AF14" s="422"/>
      <c r="AG14" s="423" t="s">
        <v>305</v>
      </c>
      <c r="AH14" s="59"/>
      <c r="AI14" s="424"/>
      <c r="AJ14" s="425"/>
      <c r="AK14" s="59"/>
      <c r="AL14" s="421" t="s">
        <v>305</v>
      </c>
      <c r="AM14" s="422"/>
      <c r="AN14" s="423" t="s">
        <v>305</v>
      </c>
      <c r="AO14" s="59"/>
      <c r="AP14" s="424"/>
      <c r="AQ14" s="425"/>
      <c r="AR14" s="340"/>
      <c r="AS14" s="3"/>
      <c r="AT14" s="3"/>
      <c r="AU14" s="3"/>
    </row>
    <row r="15" ht="12.0" customHeight="1">
      <c r="A15" s="59"/>
      <c r="B15" s="351" t="s">
        <v>218</v>
      </c>
      <c r="C15" s="426" t="str">
        <f t="shared" ref="C15:C28" si="1">D$6&amp;"."&amp;B15</f>
        <v>General Service 50 to 1,499 KW.Monthly Service Charge</v>
      </c>
      <c r="D15" s="427" t="s">
        <v>306</v>
      </c>
      <c r="E15" s="351"/>
      <c r="F15" s="428">
        <f>VLOOKUP($C15,'Proposed Rates'!$B:$J,F$11,FALSE)</f>
        <v>200</v>
      </c>
      <c r="G15" s="446">
        <f t="shared" ref="G15:G28" si="2">IF($D15="Monthly",1,IF($D15="per KW",$F$10,IF($D15="per kWh",$F$9,0)))</f>
        <v>1</v>
      </c>
      <c r="H15" s="431">
        <f t="shared" ref="H15:H28" si="3">G15*F15</f>
        <v>200</v>
      </c>
      <c r="I15" s="80"/>
      <c r="J15" s="428">
        <f>VLOOKUP($C15,'Proposed Rates'!$B:$J,J$11,FALSE)</f>
        <v>200</v>
      </c>
      <c r="K15" s="446">
        <f t="shared" ref="K15:K28" si="4">IF($D15="Monthly",1,IF($D15="per KW",$F$10,IF($D15="per kWh",$F$9,0)))</f>
        <v>1</v>
      </c>
      <c r="L15" s="431">
        <f t="shared" ref="L15:L28" si="5">K15*J15</f>
        <v>200</v>
      </c>
      <c r="M15" s="80"/>
      <c r="N15" s="432">
        <f t="shared" ref="N15:N46" si="6">L15-H15</f>
        <v>0</v>
      </c>
      <c r="O15" s="433">
        <f t="shared" ref="O15:O46" si="7">IF((H15)=0,"",(N15/H15))</f>
        <v>0</v>
      </c>
      <c r="P15" s="59"/>
      <c r="Q15" s="428">
        <f>VLOOKUP($C15,'Proposed Rates'!$B:$J,Q$11,FALSE)</f>
        <v>200</v>
      </c>
      <c r="R15" s="446">
        <f t="shared" ref="R15:R28" si="8">IF($D15="Monthly",1,IF($D15="per KW",$F$10,IF($D15="per kWh",$F$9,0)))</f>
        <v>1</v>
      </c>
      <c r="S15" s="431">
        <f t="shared" ref="S15:S28" si="9">R15*Q15</f>
        <v>200</v>
      </c>
      <c r="T15" s="80"/>
      <c r="U15" s="432">
        <f t="shared" ref="U15:U46" si="10">S15-L15</f>
        <v>0</v>
      </c>
      <c r="V15" s="433">
        <f t="shared" ref="V15:V46" si="11">IF((L15)=0,"",(U15/L15))</f>
        <v>0</v>
      </c>
      <c r="W15" s="59"/>
      <c r="X15" s="428">
        <f>VLOOKUP($C15,'Proposed Rates'!$B:$J,X$11,FALSE)</f>
        <v>200</v>
      </c>
      <c r="Y15" s="446">
        <f t="shared" ref="Y15:Y28" si="12">IF($D15="Monthly",1,IF($D15="per KW",$F$10,IF($D15="per kWh",$F$9,0)))</f>
        <v>1</v>
      </c>
      <c r="Z15" s="431">
        <f t="shared" ref="Z15:Z28" si="13">Y15*X15</f>
        <v>200</v>
      </c>
      <c r="AA15" s="80"/>
      <c r="AB15" s="432">
        <f t="shared" ref="AB15:AB46" si="14">Z15-S15</f>
        <v>0</v>
      </c>
      <c r="AC15" s="433">
        <f t="shared" ref="AC15:AC46" si="15">IF((S15)=0,"",(AB15/S15))</f>
        <v>0</v>
      </c>
      <c r="AD15" s="59"/>
      <c r="AE15" s="428">
        <f>VLOOKUP($C15,'Proposed Rates'!$B:$J,AE$11,FALSE)</f>
        <v>200</v>
      </c>
      <c r="AF15" s="446">
        <f t="shared" ref="AF15:AF28" si="16">IF($D15="Monthly",1,IF($D15="per KW",$F$10,IF($D15="per kWh",$F$9,0)))</f>
        <v>1</v>
      </c>
      <c r="AG15" s="431">
        <f t="shared" ref="AG15:AG28" si="17">AF15*AE15</f>
        <v>200</v>
      </c>
      <c r="AH15" s="80"/>
      <c r="AI15" s="432">
        <f t="shared" ref="AI15:AI46" si="18">AG15-Z15</f>
        <v>0</v>
      </c>
      <c r="AJ15" s="433">
        <f t="shared" ref="AJ15:AJ46" si="19">IF((Z15)=0,"",(AI15/Z15))</f>
        <v>0</v>
      </c>
      <c r="AK15" s="59"/>
      <c r="AL15" s="428">
        <f>VLOOKUP($C15,'Proposed Rates'!$B:$J,AL$11,FALSE)</f>
        <v>200</v>
      </c>
      <c r="AM15" s="446">
        <f t="shared" ref="AM15:AM28" si="20">IF($D15="Monthly",1,IF($D15="per KW",$F$10,IF($D15="per kWh",$F$9,0)))</f>
        <v>1</v>
      </c>
      <c r="AN15" s="431">
        <f t="shared" ref="AN15:AN28" si="21">AM15*AL15</f>
        <v>200</v>
      </c>
      <c r="AO15" s="80"/>
      <c r="AP15" s="432">
        <f t="shared" ref="AP15:AP46" si="22">AN15-AG15</f>
        <v>0</v>
      </c>
      <c r="AQ15" s="433">
        <f t="shared" ref="AQ15:AQ46" si="23">IF((AG15)=0,"",(AP15/AG15))</f>
        <v>0</v>
      </c>
      <c r="AR15" s="434"/>
      <c r="AS15" s="3"/>
      <c r="AT15" s="3"/>
      <c r="AU15" s="3"/>
    </row>
    <row r="16" ht="12.0" customHeight="1">
      <c r="A16" s="59"/>
      <c r="B16" s="351" t="s">
        <v>307</v>
      </c>
      <c r="C16" s="426" t="str">
        <f t="shared" si="1"/>
        <v>General Service 50 to 1,499 KW.Smart Meter Rate Adder</v>
      </c>
      <c r="D16" s="427" t="s">
        <v>306</v>
      </c>
      <c r="E16" s="351"/>
      <c r="F16" s="428">
        <f>IFERROR(VLOOKUP($C16,'Proposed Rates'!$B:$J,F$11,FALSE),0)</f>
        <v>0</v>
      </c>
      <c r="G16" s="446">
        <f t="shared" si="2"/>
        <v>1</v>
      </c>
      <c r="H16" s="431">
        <f t="shared" si="3"/>
        <v>0</v>
      </c>
      <c r="I16" s="80"/>
      <c r="J16" s="428">
        <f>IFERROR(VLOOKUP($C16,'Proposed Rates'!$B:$J,J$11,FALSE),0)</f>
        <v>0</v>
      </c>
      <c r="K16" s="446">
        <f t="shared" si="4"/>
        <v>1</v>
      </c>
      <c r="L16" s="431">
        <f t="shared" si="5"/>
        <v>0</v>
      </c>
      <c r="M16" s="80"/>
      <c r="N16" s="432">
        <f t="shared" si="6"/>
        <v>0</v>
      </c>
      <c r="O16" s="433" t="str">
        <f t="shared" si="7"/>
        <v/>
      </c>
      <c r="P16" s="59"/>
      <c r="Q16" s="428">
        <f>IFERROR(VLOOKUP($C16,'Proposed Rates'!$B:$J,Q$11,FALSE),0)</f>
        <v>0</v>
      </c>
      <c r="R16" s="446">
        <f t="shared" si="8"/>
        <v>1</v>
      </c>
      <c r="S16" s="431">
        <f t="shared" si="9"/>
        <v>0</v>
      </c>
      <c r="T16" s="80"/>
      <c r="U16" s="432">
        <f t="shared" si="10"/>
        <v>0</v>
      </c>
      <c r="V16" s="433" t="str">
        <f t="shared" si="11"/>
        <v/>
      </c>
      <c r="W16" s="59"/>
      <c r="X16" s="428">
        <f>IFERROR(VLOOKUP($C16,'Proposed Rates'!$B:$J,X$11,FALSE),0)</f>
        <v>0</v>
      </c>
      <c r="Y16" s="446">
        <f t="shared" si="12"/>
        <v>1</v>
      </c>
      <c r="Z16" s="431">
        <f t="shared" si="13"/>
        <v>0</v>
      </c>
      <c r="AA16" s="80"/>
      <c r="AB16" s="432">
        <f t="shared" si="14"/>
        <v>0</v>
      </c>
      <c r="AC16" s="433" t="str">
        <f t="shared" si="15"/>
        <v/>
      </c>
      <c r="AD16" s="59"/>
      <c r="AE16" s="428">
        <f>IFERROR(VLOOKUP($C16,'Proposed Rates'!$B:$J,AE$11,FALSE),0)</f>
        <v>0</v>
      </c>
      <c r="AF16" s="446">
        <f t="shared" si="16"/>
        <v>1</v>
      </c>
      <c r="AG16" s="431">
        <f t="shared" si="17"/>
        <v>0</v>
      </c>
      <c r="AH16" s="80"/>
      <c r="AI16" s="432">
        <f t="shared" si="18"/>
        <v>0</v>
      </c>
      <c r="AJ16" s="433" t="str">
        <f t="shared" si="19"/>
        <v/>
      </c>
      <c r="AK16" s="59"/>
      <c r="AL16" s="428">
        <f>IFERROR(VLOOKUP($C16,'Proposed Rates'!$B:$J,AL$11,FALSE),0)</f>
        <v>0</v>
      </c>
      <c r="AM16" s="446">
        <f t="shared" si="20"/>
        <v>1</v>
      </c>
      <c r="AN16" s="431">
        <f t="shared" si="21"/>
        <v>0</v>
      </c>
      <c r="AO16" s="80"/>
      <c r="AP16" s="432">
        <f t="shared" si="22"/>
        <v>0</v>
      </c>
      <c r="AQ16" s="433" t="str">
        <f t="shared" si="23"/>
        <v/>
      </c>
      <c r="AR16" s="434"/>
      <c r="AS16" s="3"/>
      <c r="AT16" s="3"/>
      <c r="AU16" s="3"/>
    </row>
    <row r="17" ht="12.0" customHeight="1">
      <c r="A17" s="59"/>
      <c r="B17" s="435" t="str">
        <f>'Proposed Rates'!C115</f>
        <v>Rate Rider Calculation for PILs</v>
      </c>
      <c r="C17" s="426" t="str">
        <f t="shared" si="1"/>
        <v>General Service 50 to 1,499 KW.Rate Rider Calculation for PILs</v>
      </c>
      <c r="D17" s="427" t="s">
        <v>377</v>
      </c>
      <c r="E17" s="351"/>
      <c r="F17" s="428" t="str">
        <f>IFERROR(VLOOKUP($C17,'Proposed Rates'!$B:$J,F$11,FALSE),0)</f>
        <v/>
      </c>
      <c r="G17" s="446">
        <f t="shared" si="2"/>
        <v>1000</v>
      </c>
      <c r="H17" s="431">
        <f t="shared" si="3"/>
        <v>0</v>
      </c>
      <c r="I17" s="80"/>
      <c r="J17" s="428" t="str">
        <f>IFERROR(VLOOKUP($C17,'Proposed Rates'!$B:$J,J$11,FALSE),0)</f>
        <v/>
      </c>
      <c r="K17" s="446">
        <f t="shared" si="4"/>
        <v>1000</v>
      </c>
      <c r="L17" s="431">
        <f t="shared" si="5"/>
        <v>0</v>
      </c>
      <c r="M17" s="80"/>
      <c r="N17" s="432">
        <f t="shared" si="6"/>
        <v>0</v>
      </c>
      <c r="O17" s="433" t="str">
        <f t="shared" si="7"/>
        <v/>
      </c>
      <c r="P17" s="59"/>
      <c r="Q17" s="428" t="str">
        <f>IFERROR(VLOOKUP($C17,'Proposed Rates'!$B:$J,Q$11,FALSE),0)</f>
        <v/>
      </c>
      <c r="R17" s="446">
        <f t="shared" si="8"/>
        <v>1000</v>
      </c>
      <c r="S17" s="431">
        <f t="shared" si="9"/>
        <v>0</v>
      </c>
      <c r="T17" s="80"/>
      <c r="U17" s="432">
        <f t="shared" si="10"/>
        <v>0</v>
      </c>
      <c r="V17" s="433" t="str">
        <f t="shared" si="11"/>
        <v/>
      </c>
      <c r="W17" s="59"/>
      <c r="X17" s="428" t="str">
        <f>IFERROR(VLOOKUP($C17,'Proposed Rates'!$B:$J,X$11,FALSE),0)</f>
        <v/>
      </c>
      <c r="Y17" s="446">
        <f t="shared" si="12"/>
        <v>1000</v>
      </c>
      <c r="Z17" s="431">
        <f t="shared" si="13"/>
        <v>0</v>
      </c>
      <c r="AA17" s="80"/>
      <c r="AB17" s="432">
        <f t="shared" si="14"/>
        <v>0</v>
      </c>
      <c r="AC17" s="433" t="str">
        <f t="shared" si="15"/>
        <v/>
      </c>
      <c r="AD17" s="59"/>
      <c r="AE17" s="428" t="str">
        <f>IFERROR(VLOOKUP($C17,'Proposed Rates'!$B:$J,AE$11,FALSE),0)</f>
        <v/>
      </c>
      <c r="AF17" s="446">
        <f t="shared" si="16"/>
        <v>1000</v>
      </c>
      <c r="AG17" s="431">
        <f t="shared" si="17"/>
        <v>0</v>
      </c>
      <c r="AH17" s="80"/>
      <c r="AI17" s="432">
        <f t="shared" si="18"/>
        <v>0</v>
      </c>
      <c r="AJ17" s="433" t="str">
        <f t="shared" si="19"/>
        <v/>
      </c>
      <c r="AK17" s="59"/>
      <c r="AL17" s="428" t="str">
        <f>IFERROR(VLOOKUP($C17,'Proposed Rates'!$B:$J,AL$11,FALSE),0)</f>
        <v/>
      </c>
      <c r="AM17" s="446">
        <f t="shared" si="20"/>
        <v>1000</v>
      </c>
      <c r="AN17" s="431">
        <f t="shared" si="21"/>
        <v>0</v>
      </c>
      <c r="AO17" s="80"/>
      <c r="AP17" s="432">
        <f t="shared" si="22"/>
        <v>0</v>
      </c>
      <c r="AQ17" s="433" t="str">
        <f t="shared" si="23"/>
        <v/>
      </c>
      <c r="AR17" s="434"/>
      <c r="AS17" s="3"/>
      <c r="AT17" s="3"/>
      <c r="AU17" s="3"/>
    </row>
    <row r="18" ht="12.0" customHeight="1">
      <c r="A18" s="59"/>
      <c r="B18" s="435" t="str">
        <f>'Proposed Rates'!C128</f>
        <v>Rate Rider Calculation for Generic</v>
      </c>
      <c r="C18" s="426" t="str">
        <f t="shared" si="1"/>
        <v>General Service 50 to 1,499 KW.Rate Rider Calculation for Generic</v>
      </c>
      <c r="D18" s="427" t="s">
        <v>377</v>
      </c>
      <c r="E18" s="351"/>
      <c r="F18" s="428" t="str">
        <f>IFERROR(VLOOKUP($C18,'Proposed Rates'!$B:$J,F$11,FALSE),0)</f>
        <v/>
      </c>
      <c r="G18" s="446">
        <f t="shared" si="2"/>
        <v>1000</v>
      </c>
      <c r="H18" s="431">
        <f t="shared" si="3"/>
        <v>0</v>
      </c>
      <c r="I18" s="80"/>
      <c r="J18" s="428" t="str">
        <f>IFERROR(VLOOKUP($C18,'Proposed Rates'!$B:$J,J$11,FALSE),0)</f>
        <v/>
      </c>
      <c r="K18" s="446">
        <f t="shared" si="4"/>
        <v>1000</v>
      </c>
      <c r="L18" s="431">
        <f t="shared" si="5"/>
        <v>0</v>
      </c>
      <c r="M18" s="80"/>
      <c r="N18" s="432">
        <f t="shared" si="6"/>
        <v>0</v>
      </c>
      <c r="O18" s="433" t="str">
        <f t="shared" si="7"/>
        <v/>
      </c>
      <c r="P18" s="59"/>
      <c r="Q18" s="428" t="str">
        <f>IFERROR(VLOOKUP($C18,'Proposed Rates'!$B:$J,Q$11,FALSE),0)</f>
        <v/>
      </c>
      <c r="R18" s="446">
        <f t="shared" si="8"/>
        <v>1000</v>
      </c>
      <c r="S18" s="431">
        <f t="shared" si="9"/>
        <v>0</v>
      </c>
      <c r="T18" s="80"/>
      <c r="U18" s="432">
        <f t="shared" si="10"/>
        <v>0</v>
      </c>
      <c r="V18" s="433" t="str">
        <f t="shared" si="11"/>
        <v/>
      </c>
      <c r="W18" s="59"/>
      <c r="X18" s="428" t="str">
        <f>IFERROR(VLOOKUP($C18,'Proposed Rates'!$B:$J,X$11,FALSE),0)</f>
        <v/>
      </c>
      <c r="Y18" s="446">
        <f t="shared" si="12"/>
        <v>1000</v>
      </c>
      <c r="Z18" s="431">
        <f t="shared" si="13"/>
        <v>0</v>
      </c>
      <c r="AA18" s="80"/>
      <c r="AB18" s="432">
        <f t="shared" si="14"/>
        <v>0</v>
      </c>
      <c r="AC18" s="433" t="str">
        <f t="shared" si="15"/>
        <v/>
      </c>
      <c r="AD18" s="59"/>
      <c r="AE18" s="428" t="str">
        <f>IFERROR(VLOOKUP($C18,'Proposed Rates'!$B:$J,AE$11,FALSE),0)</f>
        <v/>
      </c>
      <c r="AF18" s="446">
        <f t="shared" si="16"/>
        <v>1000</v>
      </c>
      <c r="AG18" s="431">
        <f t="shared" si="17"/>
        <v>0</v>
      </c>
      <c r="AH18" s="80"/>
      <c r="AI18" s="432">
        <f t="shared" si="18"/>
        <v>0</v>
      </c>
      <c r="AJ18" s="433" t="str">
        <f t="shared" si="19"/>
        <v/>
      </c>
      <c r="AK18" s="59"/>
      <c r="AL18" s="428" t="str">
        <f>IFERROR(VLOOKUP($C18,'Proposed Rates'!$B:$J,AL$11,FALSE),0)</f>
        <v/>
      </c>
      <c r="AM18" s="446">
        <f t="shared" si="20"/>
        <v>1000</v>
      </c>
      <c r="AN18" s="431">
        <f t="shared" si="21"/>
        <v>0</v>
      </c>
      <c r="AO18" s="80"/>
      <c r="AP18" s="432">
        <f t="shared" si="22"/>
        <v>0</v>
      </c>
      <c r="AQ18" s="433" t="str">
        <f t="shared" si="23"/>
        <v/>
      </c>
      <c r="AR18" s="434"/>
      <c r="AS18" s="3"/>
      <c r="AT18" s="3"/>
      <c r="AU18" s="3"/>
    </row>
    <row r="19" ht="12.0" customHeight="1">
      <c r="A19" s="59"/>
      <c r="B19" s="351" t="s">
        <v>116</v>
      </c>
      <c r="C19" s="426" t="str">
        <f t="shared" si="1"/>
        <v>General Service 50 to 1,499 KW.Distribution Volumetric Rate</v>
      </c>
      <c r="D19" s="427" t="s">
        <v>377</v>
      </c>
      <c r="E19" s="351"/>
      <c r="F19" s="445">
        <f>IFERROR(VLOOKUP($C19,'Proposed Rates'!$B:$J,F$11,FALSE),0)</f>
        <v>6.5553</v>
      </c>
      <c r="G19" s="446">
        <f t="shared" si="2"/>
        <v>1000</v>
      </c>
      <c r="H19" s="431">
        <f t="shared" si="3"/>
        <v>6555.3</v>
      </c>
      <c r="I19" s="80"/>
      <c r="J19" s="445">
        <f>IFERROR(VLOOKUP($C19,'Proposed Rates'!$B:$J,J$11,FALSE),0)</f>
        <v>8.0301</v>
      </c>
      <c r="K19" s="446">
        <f t="shared" si="4"/>
        <v>1000</v>
      </c>
      <c r="L19" s="431">
        <f t="shared" si="5"/>
        <v>8030.1</v>
      </c>
      <c r="M19" s="80"/>
      <c r="N19" s="432">
        <f t="shared" si="6"/>
        <v>1474.8</v>
      </c>
      <c r="O19" s="433">
        <f t="shared" si="7"/>
        <v>0.2249782619</v>
      </c>
      <c r="P19" s="59"/>
      <c r="Q19" s="445">
        <f>IFERROR(VLOOKUP($C19,'Proposed Rates'!$B:$J,Q$11,FALSE),0)</f>
        <v>8.6812</v>
      </c>
      <c r="R19" s="446">
        <f t="shared" si="8"/>
        <v>1000</v>
      </c>
      <c r="S19" s="431">
        <f t="shared" si="9"/>
        <v>8681.2</v>
      </c>
      <c r="T19" s="80"/>
      <c r="U19" s="432">
        <f t="shared" si="10"/>
        <v>651.1</v>
      </c>
      <c r="V19" s="433">
        <f t="shared" si="11"/>
        <v>0.08108242737</v>
      </c>
      <c r="W19" s="59"/>
      <c r="X19" s="445">
        <f>IFERROR(VLOOKUP($C19,'Proposed Rates'!$B:$J,X$11,FALSE),0)</f>
        <v>9.5341</v>
      </c>
      <c r="Y19" s="446">
        <f t="shared" si="12"/>
        <v>1000</v>
      </c>
      <c r="Z19" s="431">
        <f t="shared" si="13"/>
        <v>9534.1</v>
      </c>
      <c r="AA19" s="80"/>
      <c r="AB19" s="432">
        <f t="shared" si="14"/>
        <v>852.9</v>
      </c>
      <c r="AC19" s="433">
        <f t="shared" si="15"/>
        <v>0.09824678616</v>
      </c>
      <c r="AD19" s="59"/>
      <c r="AE19" s="445">
        <f>IFERROR(VLOOKUP($C19,'Proposed Rates'!$B:$J,AE$11,FALSE),0)</f>
        <v>10.1539</v>
      </c>
      <c r="AF19" s="446">
        <f t="shared" si="16"/>
        <v>1000</v>
      </c>
      <c r="AG19" s="431">
        <f t="shared" si="17"/>
        <v>10153.9</v>
      </c>
      <c r="AH19" s="80"/>
      <c r="AI19" s="432">
        <f t="shared" si="18"/>
        <v>619.8</v>
      </c>
      <c r="AJ19" s="433">
        <f t="shared" si="19"/>
        <v>0.06500875804</v>
      </c>
      <c r="AK19" s="59"/>
      <c r="AL19" s="445">
        <f>IFERROR(VLOOKUP($C19,'Proposed Rates'!$B:$J,AL$11,FALSE),0)</f>
        <v>10.7684</v>
      </c>
      <c r="AM19" s="446">
        <f t="shared" si="20"/>
        <v>1000</v>
      </c>
      <c r="AN19" s="431">
        <f t="shared" si="21"/>
        <v>10768.4</v>
      </c>
      <c r="AO19" s="80"/>
      <c r="AP19" s="432">
        <f t="shared" si="22"/>
        <v>614.5</v>
      </c>
      <c r="AQ19" s="433">
        <f t="shared" si="23"/>
        <v>0.06051861846</v>
      </c>
      <c r="AR19" s="434"/>
      <c r="AS19" s="3"/>
      <c r="AT19" s="3"/>
      <c r="AU19" s="3"/>
    </row>
    <row r="20" ht="12.0" customHeight="1">
      <c r="A20" s="59"/>
      <c r="B20" s="351" t="s">
        <v>309</v>
      </c>
      <c r="C20" s="426" t="str">
        <f t="shared" si="1"/>
        <v>General Service 50 to 1,499 KW.Smart Meter Disposition Rider</v>
      </c>
      <c r="D20" s="427" t="s">
        <v>308</v>
      </c>
      <c r="E20" s="351"/>
      <c r="F20" s="428">
        <f>IFERROR(VLOOKUP($C20,'Proposed Rates'!$B:$J,F$11,FALSE),0)</f>
        <v>0</v>
      </c>
      <c r="G20" s="446">
        <f t="shared" si="2"/>
        <v>255500</v>
      </c>
      <c r="H20" s="431">
        <f t="shared" si="3"/>
        <v>0</v>
      </c>
      <c r="I20" s="80"/>
      <c r="J20" s="428">
        <f>IFERROR(VLOOKUP($C20,'Proposed Rates'!$B:$J,J$11,FALSE),0)</f>
        <v>0</v>
      </c>
      <c r="K20" s="446">
        <f t="shared" si="4"/>
        <v>255500</v>
      </c>
      <c r="L20" s="431">
        <f t="shared" si="5"/>
        <v>0</v>
      </c>
      <c r="M20" s="80"/>
      <c r="N20" s="432">
        <f t="shared" si="6"/>
        <v>0</v>
      </c>
      <c r="O20" s="433" t="str">
        <f t="shared" si="7"/>
        <v/>
      </c>
      <c r="P20" s="59"/>
      <c r="Q20" s="428">
        <f>IFERROR(VLOOKUP($C20,'Proposed Rates'!$B:$J,Q$11,FALSE),0)</f>
        <v>0</v>
      </c>
      <c r="R20" s="446">
        <f t="shared" si="8"/>
        <v>255500</v>
      </c>
      <c r="S20" s="431">
        <f t="shared" si="9"/>
        <v>0</v>
      </c>
      <c r="T20" s="80"/>
      <c r="U20" s="432">
        <f t="shared" si="10"/>
        <v>0</v>
      </c>
      <c r="V20" s="433" t="str">
        <f t="shared" si="11"/>
        <v/>
      </c>
      <c r="W20" s="59"/>
      <c r="X20" s="428">
        <f>IFERROR(VLOOKUP($C20,'Proposed Rates'!$B:$J,X$11,FALSE),0)</f>
        <v>0</v>
      </c>
      <c r="Y20" s="446">
        <f t="shared" si="12"/>
        <v>255500</v>
      </c>
      <c r="Z20" s="431">
        <f t="shared" si="13"/>
        <v>0</v>
      </c>
      <c r="AA20" s="80"/>
      <c r="AB20" s="432">
        <f t="shared" si="14"/>
        <v>0</v>
      </c>
      <c r="AC20" s="433" t="str">
        <f t="shared" si="15"/>
        <v/>
      </c>
      <c r="AD20" s="59"/>
      <c r="AE20" s="428">
        <f>IFERROR(VLOOKUP($C20,'Proposed Rates'!$B:$J,AE$11,FALSE),0)</f>
        <v>0</v>
      </c>
      <c r="AF20" s="446">
        <f t="shared" si="16"/>
        <v>255500</v>
      </c>
      <c r="AG20" s="431">
        <f t="shared" si="17"/>
        <v>0</v>
      </c>
      <c r="AH20" s="80"/>
      <c r="AI20" s="432">
        <f t="shared" si="18"/>
        <v>0</v>
      </c>
      <c r="AJ20" s="433" t="str">
        <f t="shared" si="19"/>
        <v/>
      </c>
      <c r="AK20" s="59"/>
      <c r="AL20" s="428">
        <f>IFERROR(VLOOKUP($C20,'Proposed Rates'!$B:$J,AL$11,FALSE),0)</f>
        <v>0</v>
      </c>
      <c r="AM20" s="446">
        <f t="shared" si="20"/>
        <v>255500</v>
      </c>
      <c r="AN20" s="431">
        <f t="shared" si="21"/>
        <v>0</v>
      </c>
      <c r="AO20" s="80"/>
      <c r="AP20" s="432">
        <f t="shared" si="22"/>
        <v>0</v>
      </c>
      <c r="AQ20" s="433" t="str">
        <f t="shared" si="23"/>
        <v/>
      </c>
      <c r="AR20" s="434"/>
      <c r="AS20" s="3"/>
      <c r="AT20" s="3"/>
      <c r="AU20" s="3"/>
    </row>
    <row r="21" ht="12.0" customHeight="1">
      <c r="A21" s="59"/>
      <c r="B21" s="351" t="s">
        <v>241</v>
      </c>
      <c r="C21" s="426" t="str">
        <f t="shared" si="1"/>
        <v>General Service 50 to 1,499 KW.LRAM Rate Rider</v>
      </c>
      <c r="D21" s="427" t="s">
        <v>377</v>
      </c>
      <c r="E21" s="351"/>
      <c r="F21" s="445">
        <f>'Proposed Rates'!E79+'Proposed Rates'!E92</f>
        <v>-0.2477</v>
      </c>
      <c r="G21" s="446">
        <f t="shared" si="2"/>
        <v>1000</v>
      </c>
      <c r="H21" s="431">
        <f t="shared" si="3"/>
        <v>-247.7</v>
      </c>
      <c r="I21" s="80"/>
      <c r="J21" s="445">
        <f>'Proposed Rates'!F79+'Proposed Rates'!F92</f>
        <v>0</v>
      </c>
      <c r="K21" s="446">
        <f t="shared" si="4"/>
        <v>1000</v>
      </c>
      <c r="L21" s="431">
        <f t="shared" si="5"/>
        <v>0</v>
      </c>
      <c r="M21" s="80"/>
      <c r="N21" s="432">
        <f t="shared" si="6"/>
        <v>247.7</v>
      </c>
      <c r="O21" s="433">
        <f t="shared" si="7"/>
        <v>-1</v>
      </c>
      <c r="P21" s="59"/>
      <c r="Q21" s="445">
        <f>'Proposed Rates'!G79+'Proposed Rates'!G92</f>
        <v>0.0295</v>
      </c>
      <c r="R21" s="446">
        <f t="shared" si="8"/>
        <v>1000</v>
      </c>
      <c r="S21" s="431">
        <f t="shared" si="9"/>
        <v>29.5</v>
      </c>
      <c r="T21" s="80"/>
      <c r="U21" s="432">
        <f t="shared" si="10"/>
        <v>29.5</v>
      </c>
      <c r="V21" s="433" t="str">
        <f t="shared" si="11"/>
        <v/>
      </c>
      <c r="W21" s="59"/>
      <c r="X21" s="445">
        <f>IFERROR(VLOOKUP($C21,'Proposed Rates'!$B:$J,X$11,FALSE),0)</f>
        <v>0</v>
      </c>
      <c r="Y21" s="446">
        <f t="shared" si="12"/>
        <v>1000</v>
      </c>
      <c r="Z21" s="431">
        <f t="shared" si="13"/>
        <v>0</v>
      </c>
      <c r="AA21" s="80"/>
      <c r="AB21" s="432">
        <f t="shared" si="14"/>
        <v>-29.5</v>
      </c>
      <c r="AC21" s="433">
        <f t="shared" si="15"/>
        <v>-1</v>
      </c>
      <c r="AD21" s="59"/>
      <c r="AE21" s="445">
        <f>IFERROR(VLOOKUP($C21,'Proposed Rates'!$B:$J,AE$11,FALSE),0)</f>
        <v>0</v>
      </c>
      <c r="AF21" s="446">
        <f t="shared" si="16"/>
        <v>1000</v>
      </c>
      <c r="AG21" s="431">
        <f t="shared" si="17"/>
        <v>0</v>
      </c>
      <c r="AH21" s="80"/>
      <c r="AI21" s="432">
        <f t="shared" si="18"/>
        <v>0</v>
      </c>
      <c r="AJ21" s="433" t="str">
        <f t="shared" si="19"/>
        <v/>
      </c>
      <c r="AK21" s="59"/>
      <c r="AL21" s="445">
        <f>IFERROR(VLOOKUP($C21,'Proposed Rates'!$B:$J,AL$11,FALSE),0)</f>
        <v>0</v>
      </c>
      <c r="AM21" s="446">
        <f t="shared" si="20"/>
        <v>1000</v>
      </c>
      <c r="AN21" s="431">
        <f t="shared" si="21"/>
        <v>0</v>
      </c>
      <c r="AO21" s="80"/>
      <c r="AP21" s="432">
        <f t="shared" si="22"/>
        <v>0</v>
      </c>
      <c r="AQ21" s="433" t="str">
        <f t="shared" si="23"/>
        <v/>
      </c>
      <c r="AR21" s="434"/>
      <c r="AS21" s="3"/>
      <c r="AT21" s="3"/>
      <c r="AU21" s="3"/>
    </row>
    <row r="22" ht="12.0" customHeight="1">
      <c r="A22" s="59"/>
      <c r="B22" s="435" t="s">
        <v>237</v>
      </c>
      <c r="C22" s="426" t="str">
        <f t="shared" si="1"/>
        <v>General Service 50 to 1,499 KW.Deferral/Variance Account Disposition Rate Rider Group 2</v>
      </c>
      <c r="D22" s="427" t="s">
        <v>377</v>
      </c>
      <c r="E22" s="351"/>
      <c r="F22" s="428">
        <f>IFERROR(VLOOKUP($C22,'Proposed Rates'!$B:$J,F$11,FALSE),0)</f>
        <v>0</v>
      </c>
      <c r="G22" s="446">
        <f t="shared" si="2"/>
        <v>1000</v>
      </c>
      <c r="H22" s="431">
        <f t="shared" si="3"/>
        <v>0</v>
      </c>
      <c r="I22" s="80"/>
      <c r="J22" s="428">
        <f>IFERROR(VLOOKUP($C22,'Proposed Rates'!$B:$J,J$11,FALSE),0)</f>
        <v>-0.1203</v>
      </c>
      <c r="K22" s="446">
        <f t="shared" si="4"/>
        <v>1000</v>
      </c>
      <c r="L22" s="431">
        <f t="shared" si="5"/>
        <v>-120.3</v>
      </c>
      <c r="M22" s="80"/>
      <c r="N22" s="432">
        <f t="shared" si="6"/>
        <v>-120.3</v>
      </c>
      <c r="O22" s="433" t="str">
        <f t="shared" si="7"/>
        <v/>
      </c>
      <c r="P22" s="59"/>
      <c r="Q22" s="428">
        <f>IFERROR(VLOOKUP($C22,'Proposed Rates'!$B:$J,Q$11,FALSE),0)</f>
        <v>0</v>
      </c>
      <c r="R22" s="446">
        <f t="shared" si="8"/>
        <v>1000</v>
      </c>
      <c r="S22" s="431">
        <f t="shared" si="9"/>
        <v>0</v>
      </c>
      <c r="T22" s="80"/>
      <c r="U22" s="432">
        <f t="shared" si="10"/>
        <v>120.3</v>
      </c>
      <c r="V22" s="433">
        <f t="shared" si="11"/>
        <v>-1</v>
      </c>
      <c r="W22" s="59"/>
      <c r="X22" s="428">
        <f>IFERROR(VLOOKUP($C22,'Proposed Rates'!$B:$J,X$11,FALSE),0)</f>
        <v>0</v>
      </c>
      <c r="Y22" s="446">
        <f t="shared" si="12"/>
        <v>1000</v>
      </c>
      <c r="Z22" s="431">
        <f t="shared" si="13"/>
        <v>0</v>
      </c>
      <c r="AA22" s="80"/>
      <c r="AB22" s="432">
        <f t="shared" si="14"/>
        <v>0</v>
      </c>
      <c r="AC22" s="433" t="str">
        <f t="shared" si="15"/>
        <v/>
      </c>
      <c r="AD22" s="59"/>
      <c r="AE22" s="428">
        <f>IFERROR(VLOOKUP($C22,'Proposed Rates'!$B:$J,AE$11,FALSE),0)</f>
        <v>0</v>
      </c>
      <c r="AF22" s="446">
        <f t="shared" si="16"/>
        <v>1000</v>
      </c>
      <c r="AG22" s="431">
        <f t="shared" si="17"/>
        <v>0</v>
      </c>
      <c r="AH22" s="80"/>
      <c r="AI22" s="432">
        <f t="shared" si="18"/>
        <v>0</v>
      </c>
      <c r="AJ22" s="433" t="str">
        <f t="shared" si="19"/>
        <v/>
      </c>
      <c r="AK22" s="59"/>
      <c r="AL22" s="428">
        <f>IFERROR(VLOOKUP($C22,'Proposed Rates'!$B:$J,AL$11,FALSE),0)</f>
        <v>0</v>
      </c>
      <c r="AM22" s="446">
        <f t="shared" si="20"/>
        <v>1000</v>
      </c>
      <c r="AN22" s="431">
        <f t="shared" si="21"/>
        <v>0</v>
      </c>
      <c r="AO22" s="80"/>
      <c r="AP22" s="432">
        <f t="shared" si="22"/>
        <v>0</v>
      </c>
      <c r="AQ22" s="433" t="str">
        <f t="shared" si="23"/>
        <v/>
      </c>
      <c r="AR22" s="434"/>
      <c r="AS22" s="3"/>
      <c r="AT22" s="3"/>
      <c r="AU22" s="3"/>
    </row>
    <row r="23" ht="12.0" customHeight="1">
      <c r="A23" s="59"/>
      <c r="B23" s="435"/>
      <c r="C23" s="426" t="str">
        <f t="shared" si="1"/>
        <v>General Service 50 to 1,499 KW.</v>
      </c>
      <c r="D23" s="427"/>
      <c r="E23" s="351"/>
      <c r="F23" s="428">
        <f>IFERROR(VLOOKUP($C23,'Proposed Rates'!$B:$J,F$11,FALSE),0)</f>
        <v>0</v>
      </c>
      <c r="G23" s="446">
        <f t="shared" si="2"/>
        <v>0</v>
      </c>
      <c r="H23" s="431">
        <f t="shared" si="3"/>
        <v>0</v>
      </c>
      <c r="I23" s="80"/>
      <c r="J23" s="428">
        <f>IFERROR(VLOOKUP($C23,'Proposed Rates'!$B:$J,J$11,FALSE),0)</f>
        <v>0</v>
      </c>
      <c r="K23" s="446">
        <f t="shared" si="4"/>
        <v>0</v>
      </c>
      <c r="L23" s="431">
        <f t="shared" si="5"/>
        <v>0</v>
      </c>
      <c r="M23" s="80"/>
      <c r="N23" s="432">
        <f t="shared" si="6"/>
        <v>0</v>
      </c>
      <c r="O23" s="433" t="str">
        <f t="shared" si="7"/>
        <v/>
      </c>
      <c r="P23" s="59"/>
      <c r="Q23" s="428">
        <f>IFERROR(VLOOKUP($C23,'Proposed Rates'!$B:$J,Q$11,FALSE),0)</f>
        <v>0</v>
      </c>
      <c r="R23" s="446">
        <f t="shared" si="8"/>
        <v>0</v>
      </c>
      <c r="S23" s="431">
        <f t="shared" si="9"/>
        <v>0</v>
      </c>
      <c r="T23" s="80"/>
      <c r="U23" s="432">
        <f t="shared" si="10"/>
        <v>0</v>
      </c>
      <c r="V23" s="433" t="str">
        <f t="shared" si="11"/>
        <v/>
      </c>
      <c r="W23" s="59"/>
      <c r="X23" s="428">
        <f>IFERROR(VLOOKUP($C23,'Proposed Rates'!$B:$J,X$11,FALSE),0)</f>
        <v>0</v>
      </c>
      <c r="Y23" s="446">
        <f t="shared" si="12"/>
        <v>0</v>
      </c>
      <c r="Z23" s="431">
        <f t="shared" si="13"/>
        <v>0</v>
      </c>
      <c r="AA23" s="80"/>
      <c r="AB23" s="432">
        <f t="shared" si="14"/>
        <v>0</v>
      </c>
      <c r="AC23" s="433" t="str">
        <f t="shared" si="15"/>
        <v/>
      </c>
      <c r="AD23" s="59"/>
      <c r="AE23" s="428">
        <f>IFERROR(VLOOKUP($C23,'Proposed Rates'!$B:$J,AE$11,FALSE),0)</f>
        <v>0</v>
      </c>
      <c r="AF23" s="446">
        <f t="shared" si="16"/>
        <v>0</v>
      </c>
      <c r="AG23" s="431">
        <f t="shared" si="17"/>
        <v>0</v>
      </c>
      <c r="AH23" s="80"/>
      <c r="AI23" s="432">
        <f t="shared" si="18"/>
        <v>0</v>
      </c>
      <c r="AJ23" s="433" t="str">
        <f t="shared" si="19"/>
        <v/>
      </c>
      <c r="AK23" s="59"/>
      <c r="AL23" s="428">
        <f>IFERROR(VLOOKUP($C23,'Proposed Rates'!$B:$J,AL$11,FALSE),0)</f>
        <v>0</v>
      </c>
      <c r="AM23" s="446">
        <f t="shared" si="20"/>
        <v>0</v>
      </c>
      <c r="AN23" s="431">
        <f t="shared" si="21"/>
        <v>0</v>
      </c>
      <c r="AO23" s="80"/>
      <c r="AP23" s="432">
        <f t="shared" si="22"/>
        <v>0</v>
      </c>
      <c r="AQ23" s="433" t="str">
        <f t="shared" si="23"/>
        <v/>
      </c>
      <c r="AR23" s="434"/>
      <c r="AS23" s="3"/>
      <c r="AT23" s="3"/>
      <c r="AU23" s="3"/>
    </row>
    <row r="24" ht="12.0" customHeight="1">
      <c r="A24" s="59"/>
      <c r="B24" s="435"/>
      <c r="C24" s="426" t="str">
        <f t="shared" si="1"/>
        <v>General Service 50 to 1,499 KW.</v>
      </c>
      <c r="D24" s="427"/>
      <c r="E24" s="351"/>
      <c r="F24" s="428">
        <f>IFERROR(VLOOKUP($C24,'Proposed Rates'!$B:$J,F$11,FALSE),0)</f>
        <v>0</v>
      </c>
      <c r="G24" s="446">
        <f t="shared" si="2"/>
        <v>0</v>
      </c>
      <c r="H24" s="431">
        <f t="shared" si="3"/>
        <v>0</v>
      </c>
      <c r="I24" s="80"/>
      <c r="J24" s="428">
        <f>IFERROR(VLOOKUP($C24,'Proposed Rates'!$B:$J,J$11,FALSE),0)</f>
        <v>0</v>
      </c>
      <c r="K24" s="446">
        <f t="shared" si="4"/>
        <v>0</v>
      </c>
      <c r="L24" s="431">
        <f t="shared" si="5"/>
        <v>0</v>
      </c>
      <c r="M24" s="80"/>
      <c r="N24" s="432">
        <f t="shared" si="6"/>
        <v>0</v>
      </c>
      <c r="O24" s="433" t="str">
        <f t="shared" si="7"/>
        <v/>
      </c>
      <c r="P24" s="59"/>
      <c r="Q24" s="428">
        <f>IFERROR(VLOOKUP($C24,'Proposed Rates'!$B:$J,Q$11,FALSE),0)</f>
        <v>0</v>
      </c>
      <c r="R24" s="446">
        <f t="shared" si="8"/>
        <v>0</v>
      </c>
      <c r="S24" s="431">
        <f t="shared" si="9"/>
        <v>0</v>
      </c>
      <c r="T24" s="80"/>
      <c r="U24" s="432">
        <f t="shared" si="10"/>
        <v>0</v>
      </c>
      <c r="V24" s="433" t="str">
        <f t="shared" si="11"/>
        <v/>
      </c>
      <c r="W24" s="59"/>
      <c r="X24" s="428">
        <f>IFERROR(VLOOKUP($C24,'Proposed Rates'!$B:$J,X$11,FALSE),0)</f>
        <v>0</v>
      </c>
      <c r="Y24" s="446">
        <f t="shared" si="12"/>
        <v>0</v>
      </c>
      <c r="Z24" s="431">
        <f t="shared" si="13"/>
        <v>0</v>
      </c>
      <c r="AA24" s="80"/>
      <c r="AB24" s="432">
        <f t="shared" si="14"/>
        <v>0</v>
      </c>
      <c r="AC24" s="433" t="str">
        <f t="shared" si="15"/>
        <v/>
      </c>
      <c r="AD24" s="59"/>
      <c r="AE24" s="428">
        <f>IFERROR(VLOOKUP($C24,'Proposed Rates'!$B:$J,AE$11,FALSE),0)</f>
        <v>0</v>
      </c>
      <c r="AF24" s="446">
        <f t="shared" si="16"/>
        <v>0</v>
      </c>
      <c r="AG24" s="431">
        <f t="shared" si="17"/>
        <v>0</v>
      </c>
      <c r="AH24" s="80"/>
      <c r="AI24" s="432">
        <f t="shared" si="18"/>
        <v>0</v>
      </c>
      <c r="AJ24" s="433" t="str">
        <f t="shared" si="19"/>
        <v/>
      </c>
      <c r="AK24" s="59"/>
      <c r="AL24" s="428">
        <f>IFERROR(VLOOKUP($C24,'Proposed Rates'!$B:$J,AL$11,FALSE),0)</f>
        <v>0</v>
      </c>
      <c r="AM24" s="446">
        <f t="shared" si="20"/>
        <v>0</v>
      </c>
      <c r="AN24" s="431">
        <f t="shared" si="21"/>
        <v>0</v>
      </c>
      <c r="AO24" s="80"/>
      <c r="AP24" s="432">
        <f t="shared" si="22"/>
        <v>0</v>
      </c>
      <c r="AQ24" s="433" t="str">
        <f t="shared" si="23"/>
        <v/>
      </c>
      <c r="AR24" s="434"/>
      <c r="AS24" s="3"/>
      <c r="AT24" s="3"/>
      <c r="AU24" s="3"/>
    </row>
    <row r="25" ht="12.0" customHeight="1">
      <c r="A25" s="59"/>
      <c r="B25" s="435"/>
      <c r="C25" s="426" t="str">
        <f t="shared" si="1"/>
        <v>General Service 50 to 1,499 KW.</v>
      </c>
      <c r="D25" s="427"/>
      <c r="E25" s="351"/>
      <c r="F25" s="428">
        <f>IFERROR(VLOOKUP($C25,'Proposed Rates'!$B:$J,F$11,FALSE),0)</f>
        <v>0</v>
      </c>
      <c r="G25" s="446">
        <f t="shared" si="2"/>
        <v>0</v>
      </c>
      <c r="H25" s="431">
        <f t="shared" si="3"/>
        <v>0</v>
      </c>
      <c r="I25" s="80"/>
      <c r="J25" s="428">
        <f>IFERROR(VLOOKUP($C25,'Proposed Rates'!$B:$J,J$11,FALSE),0)</f>
        <v>0</v>
      </c>
      <c r="K25" s="446">
        <f t="shared" si="4"/>
        <v>0</v>
      </c>
      <c r="L25" s="431">
        <f t="shared" si="5"/>
        <v>0</v>
      </c>
      <c r="M25" s="80"/>
      <c r="N25" s="432">
        <f t="shared" si="6"/>
        <v>0</v>
      </c>
      <c r="O25" s="433" t="str">
        <f t="shared" si="7"/>
        <v/>
      </c>
      <c r="P25" s="59"/>
      <c r="Q25" s="428">
        <f>IFERROR(VLOOKUP($C25,'Proposed Rates'!$B:$J,Q$11,FALSE),0)</f>
        <v>0</v>
      </c>
      <c r="R25" s="446">
        <f t="shared" si="8"/>
        <v>0</v>
      </c>
      <c r="S25" s="431">
        <f t="shared" si="9"/>
        <v>0</v>
      </c>
      <c r="T25" s="80"/>
      <c r="U25" s="432">
        <f t="shared" si="10"/>
        <v>0</v>
      </c>
      <c r="V25" s="433" t="str">
        <f t="shared" si="11"/>
        <v/>
      </c>
      <c r="W25" s="59"/>
      <c r="X25" s="428">
        <f>IFERROR(VLOOKUP($C25,'Proposed Rates'!$B:$J,X$11,FALSE),0)</f>
        <v>0</v>
      </c>
      <c r="Y25" s="446">
        <f t="shared" si="12"/>
        <v>0</v>
      </c>
      <c r="Z25" s="431">
        <f t="shared" si="13"/>
        <v>0</v>
      </c>
      <c r="AA25" s="80"/>
      <c r="AB25" s="432">
        <f t="shared" si="14"/>
        <v>0</v>
      </c>
      <c r="AC25" s="433" t="str">
        <f t="shared" si="15"/>
        <v/>
      </c>
      <c r="AD25" s="59"/>
      <c r="AE25" s="428">
        <f>IFERROR(VLOOKUP($C25,'Proposed Rates'!$B:$J,AE$11,FALSE),0)</f>
        <v>0</v>
      </c>
      <c r="AF25" s="446">
        <f t="shared" si="16"/>
        <v>0</v>
      </c>
      <c r="AG25" s="431">
        <f t="shared" si="17"/>
        <v>0</v>
      </c>
      <c r="AH25" s="80"/>
      <c r="AI25" s="432">
        <f t="shared" si="18"/>
        <v>0</v>
      </c>
      <c r="AJ25" s="433" t="str">
        <f t="shared" si="19"/>
        <v/>
      </c>
      <c r="AK25" s="59"/>
      <c r="AL25" s="428">
        <f>IFERROR(VLOOKUP($C25,'Proposed Rates'!$B:$J,AL$11,FALSE),0)</f>
        <v>0</v>
      </c>
      <c r="AM25" s="446">
        <f t="shared" si="20"/>
        <v>0</v>
      </c>
      <c r="AN25" s="431">
        <f t="shared" si="21"/>
        <v>0</v>
      </c>
      <c r="AO25" s="80"/>
      <c r="AP25" s="432">
        <f t="shared" si="22"/>
        <v>0</v>
      </c>
      <c r="AQ25" s="433" t="str">
        <f t="shared" si="23"/>
        <v/>
      </c>
      <c r="AR25" s="434"/>
      <c r="AS25" s="3"/>
      <c r="AT25" s="3"/>
      <c r="AU25" s="3"/>
    </row>
    <row r="26" ht="12.0" customHeight="1">
      <c r="A26" s="59"/>
      <c r="B26" s="435"/>
      <c r="C26" s="426" t="str">
        <f t="shared" si="1"/>
        <v>General Service 50 to 1,499 KW.</v>
      </c>
      <c r="D26" s="427"/>
      <c r="E26" s="351"/>
      <c r="F26" s="428">
        <f>IFERROR(VLOOKUP($C26,'Proposed Rates'!$B:$J,F$11,FALSE),0)</f>
        <v>0</v>
      </c>
      <c r="G26" s="446">
        <f t="shared" si="2"/>
        <v>0</v>
      </c>
      <c r="H26" s="431">
        <f t="shared" si="3"/>
        <v>0</v>
      </c>
      <c r="I26" s="80"/>
      <c r="J26" s="428">
        <f>IFERROR(VLOOKUP($C26,'Proposed Rates'!$B:$J,J$11,FALSE),0)</f>
        <v>0</v>
      </c>
      <c r="K26" s="446">
        <f t="shared" si="4"/>
        <v>0</v>
      </c>
      <c r="L26" s="431">
        <f t="shared" si="5"/>
        <v>0</v>
      </c>
      <c r="M26" s="80"/>
      <c r="N26" s="432">
        <f t="shared" si="6"/>
        <v>0</v>
      </c>
      <c r="O26" s="433" t="str">
        <f t="shared" si="7"/>
        <v/>
      </c>
      <c r="P26" s="59"/>
      <c r="Q26" s="428">
        <f>IFERROR(VLOOKUP($C26,'Proposed Rates'!$B:$J,Q$11,FALSE),0)</f>
        <v>0</v>
      </c>
      <c r="R26" s="446">
        <f t="shared" si="8"/>
        <v>0</v>
      </c>
      <c r="S26" s="431">
        <f t="shared" si="9"/>
        <v>0</v>
      </c>
      <c r="T26" s="80"/>
      <c r="U26" s="432">
        <f t="shared" si="10"/>
        <v>0</v>
      </c>
      <c r="V26" s="433" t="str">
        <f t="shared" si="11"/>
        <v/>
      </c>
      <c r="W26" s="59"/>
      <c r="X26" s="428">
        <f>IFERROR(VLOOKUP($C26,'Proposed Rates'!$B:$J,X$11,FALSE),0)</f>
        <v>0</v>
      </c>
      <c r="Y26" s="446">
        <f t="shared" si="12"/>
        <v>0</v>
      </c>
      <c r="Z26" s="431">
        <f t="shared" si="13"/>
        <v>0</v>
      </c>
      <c r="AA26" s="80"/>
      <c r="AB26" s="432">
        <f t="shared" si="14"/>
        <v>0</v>
      </c>
      <c r="AC26" s="433" t="str">
        <f t="shared" si="15"/>
        <v/>
      </c>
      <c r="AD26" s="59"/>
      <c r="AE26" s="428">
        <f>IFERROR(VLOOKUP($C26,'Proposed Rates'!$B:$J,AE$11,FALSE),0)</f>
        <v>0</v>
      </c>
      <c r="AF26" s="446">
        <f t="shared" si="16"/>
        <v>0</v>
      </c>
      <c r="AG26" s="431">
        <f t="shared" si="17"/>
        <v>0</v>
      </c>
      <c r="AH26" s="80"/>
      <c r="AI26" s="432">
        <f t="shared" si="18"/>
        <v>0</v>
      </c>
      <c r="AJ26" s="433" t="str">
        <f t="shared" si="19"/>
        <v/>
      </c>
      <c r="AK26" s="59"/>
      <c r="AL26" s="428">
        <f>IFERROR(VLOOKUP($C26,'Proposed Rates'!$B:$J,AL$11,FALSE),0)</f>
        <v>0</v>
      </c>
      <c r="AM26" s="446">
        <f t="shared" si="20"/>
        <v>0</v>
      </c>
      <c r="AN26" s="431">
        <f t="shared" si="21"/>
        <v>0</v>
      </c>
      <c r="AO26" s="80"/>
      <c r="AP26" s="432">
        <f t="shared" si="22"/>
        <v>0</v>
      </c>
      <c r="AQ26" s="433" t="str">
        <f t="shared" si="23"/>
        <v/>
      </c>
      <c r="AR26" s="434"/>
      <c r="AS26" s="3"/>
      <c r="AT26" s="3"/>
      <c r="AU26" s="3"/>
    </row>
    <row r="27" ht="12.0" customHeight="1">
      <c r="A27" s="59"/>
      <c r="B27" s="435"/>
      <c r="C27" s="426" t="str">
        <f t="shared" si="1"/>
        <v>General Service 50 to 1,499 KW.</v>
      </c>
      <c r="D27" s="427"/>
      <c r="E27" s="351"/>
      <c r="F27" s="428">
        <f>IFERROR(VLOOKUP($C27,'Proposed Rates'!$B:$J,F$11,FALSE),0)</f>
        <v>0</v>
      </c>
      <c r="G27" s="446">
        <f t="shared" si="2"/>
        <v>0</v>
      </c>
      <c r="H27" s="431">
        <f t="shared" si="3"/>
        <v>0</v>
      </c>
      <c r="I27" s="80"/>
      <c r="J27" s="428">
        <f>IFERROR(VLOOKUP($C27,'Proposed Rates'!$B:$J,J$11,FALSE),0)</f>
        <v>0</v>
      </c>
      <c r="K27" s="446">
        <f t="shared" si="4"/>
        <v>0</v>
      </c>
      <c r="L27" s="431">
        <f t="shared" si="5"/>
        <v>0</v>
      </c>
      <c r="M27" s="80"/>
      <c r="N27" s="432">
        <f t="shared" si="6"/>
        <v>0</v>
      </c>
      <c r="O27" s="433" t="str">
        <f t="shared" si="7"/>
        <v/>
      </c>
      <c r="P27" s="59"/>
      <c r="Q27" s="428">
        <f>IFERROR(VLOOKUP($C27,'Proposed Rates'!$B:$J,Q$11,FALSE),0)</f>
        <v>0</v>
      </c>
      <c r="R27" s="446">
        <f t="shared" si="8"/>
        <v>0</v>
      </c>
      <c r="S27" s="431">
        <f t="shared" si="9"/>
        <v>0</v>
      </c>
      <c r="T27" s="80"/>
      <c r="U27" s="432">
        <f t="shared" si="10"/>
        <v>0</v>
      </c>
      <c r="V27" s="433" t="str">
        <f t="shared" si="11"/>
        <v/>
      </c>
      <c r="W27" s="59"/>
      <c r="X27" s="428">
        <f>IFERROR(VLOOKUP($C27,'Proposed Rates'!$B:$J,X$11,FALSE),0)</f>
        <v>0</v>
      </c>
      <c r="Y27" s="446">
        <f t="shared" si="12"/>
        <v>0</v>
      </c>
      <c r="Z27" s="431">
        <f t="shared" si="13"/>
        <v>0</v>
      </c>
      <c r="AA27" s="80"/>
      <c r="AB27" s="432">
        <f t="shared" si="14"/>
        <v>0</v>
      </c>
      <c r="AC27" s="433" t="str">
        <f t="shared" si="15"/>
        <v/>
      </c>
      <c r="AD27" s="59"/>
      <c r="AE27" s="428">
        <f>IFERROR(VLOOKUP($C27,'Proposed Rates'!$B:$J,AE$11,FALSE),0)</f>
        <v>0</v>
      </c>
      <c r="AF27" s="446">
        <f t="shared" si="16"/>
        <v>0</v>
      </c>
      <c r="AG27" s="431">
        <f t="shared" si="17"/>
        <v>0</v>
      </c>
      <c r="AH27" s="80"/>
      <c r="AI27" s="432">
        <f t="shared" si="18"/>
        <v>0</v>
      </c>
      <c r="AJ27" s="433" t="str">
        <f t="shared" si="19"/>
        <v/>
      </c>
      <c r="AK27" s="59"/>
      <c r="AL27" s="428">
        <f>IFERROR(VLOOKUP($C27,'Proposed Rates'!$B:$J,AL$11,FALSE),0)</f>
        <v>0</v>
      </c>
      <c r="AM27" s="446">
        <f t="shared" si="20"/>
        <v>0</v>
      </c>
      <c r="AN27" s="431">
        <f t="shared" si="21"/>
        <v>0</v>
      </c>
      <c r="AO27" s="80"/>
      <c r="AP27" s="432">
        <f t="shared" si="22"/>
        <v>0</v>
      </c>
      <c r="AQ27" s="433" t="str">
        <f t="shared" si="23"/>
        <v/>
      </c>
      <c r="AR27" s="434"/>
      <c r="AS27" s="3"/>
      <c r="AT27" s="3"/>
      <c r="AU27" s="3"/>
    </row>
    <row r="28" ht="12.0" customHeight="1">
      <c r="A28" s="59"/>
      <c r="B28" s="435"/>
      <c r="C28" s="426" t="str">
        <f t="shared" si="1"/>
        <v>General Service 50 to 1,499 KW.</v>
      </c>
      <c r="D28" s="427"/>
      <c r="E28" s="351"/>
      <c r="F28" s="428">
        <f>IFERROR(VLOOKUP($C28,'Proposed Rates'!$B:$J,F$11,FALSE),0)</f>
        <v>0</v>
      </c>
      <c r="G28" s="446">
        <f t="shared" si="2"/>
        <v>0</v>
      </c>
      <c r="H28" s="431">
        <f t="shared" si="3"/>
        <v>0</v>
      </c>
      <c r="I28" s="80"/>
      <c r="J28" s="428">
        <f>IFERROR(VLOOKUP($C28,'Proposed Rates'!$B:$J,J$11,FALSE),0)</f>
        <v>0</v>
      </c>
      <c r="K28" s="446">
        <f t="shared" si="4"/>
        <v>0</v>
      </c>
      <c r="L28" s="431">
        <f t="shared" si="5"/>
        <v>0</v>
      </c>
      <c r="M28" s="80"/>
      <c r="N28" s="432">
        <f t="shared" si="6"/>
        <v>0</v>
      </c>
      <c r="O28" s="433" t="str">
        <f t="shared" si="7"/>
        <v/>
      </c>
      <c r="P28" s="59"/>
      <c r="Q28" s="428">
        <f>IFERROR(VLOOKUP($C28,'Proposed Rates'!$B:$J,Q$11,FALSE),0)</f>
        <v>0</v>
      </c>
      <c r="R28" s="446">
        <f t="shared" si="8"/>
        <v>0</v>
      </c>
      <c r="S28" s="431">
        <f t="shared" si="9"/>
        <v>0</v>
      </c>
      <c r="T28" s="80"/>
      <c r="U28" s="432">
        <f t="shared" si="10"/>
        <v>0</v>
      </c>
      <c r="V28" s="433" t="str">
        <f t="shared" si="11"/>
        <v/>
      </c>
      <c r="W28" s="59"/>
      <c r="X28" s="428">
        <f>IFERROR(VLOOKUP($C28,'Proposed Rates'!$B:$J,X$11,FALSE),0)</f>
        <v>0</v>
      </c>
      <c r="Y28" s="446">
        <f t="shared" si="12"/>
        <v>0</v>
      </c>
      <c r="Z28" s="431">
        <f t="shared" si="13"/>
        <v>0</v>
      </c>
      <c r="AA28" s="80"/>
      <c r="AB28" s="432">
        <f t="shared" si="14"/>
        <v>0</v>
      </c>
      <c r="AC28" s="433" t="str">
        <f t="shared" si="15"/>
        <v/>
      </c>
      <c r="AD28" s="59"/>
      <c r="AE28" s="428">
        <f>IFERROR(VLOOKUP($C28,'Proposed Rates'!$B:$J,AE$11,FALSE),0)</f>
        <v>0</v>
      </c>
      <c r="AF28" s="446">
        <f t="shared" si="16"/>
        <v>0</v>
      </c>
      <c r="AG28" s="431">
        <f t="shared" si="17"/>
        <v>0</v>
      </c>
      <c r="AH28" s="80"/>
      <c r="AI28" s="432">
        <f t="shared" si="18"/>
        <v>0</v>
      </c>
      <c r="AJ28" s="433" t="str">
        <f t="shared" si="19"/>
        <v/>
      </c>
      <c r="AK28" s="59"/>
      <c r="AL28" s="428">
        <f>IFERROR(VLOOKUP($C28,'Proposed Rates'!$B:$J,AL$11,FALSE),0)</f>
        <v>0</v>
      </c>
      <c r="AM28" s="446">
        <f t="shared" si="20"/>
        <v>0</v>
      </c>
      <c r="AN28" s="431">
        <f t="shared" si="21"/>
        <v>0</v>
      </c>
      <c r="AO28" s="80"/>
      <c r="AP28" s="432">
        <f t="shared" si="22"/>
        <v>0</v>
      </c>
      <c r="AQ28" s="433" t="str">
        <f t="shared" si="23"/>
        <v/>
      </c>
      <c r="AR28" s="434"/>
      <c r="AS28" s="3"/>
      <c r="AT28" s="3"/>
      <c r="AU28" s="3"/>
    </row>
    <row r="29" ht="12.0" customHeight="1">
      <c r="A29" s="337"/>
      <c r="B29" s="436" t="s">
        <v>310</v>
      </c>
      <c r="C29" s="437"/>
      <c r="D29" s="437"/>
      <c r="E29" s="437"/>
      <c r="F29" s="438"/>
      <c r="G29" s="534"/>
      <c r="H29" s="440">
        <f>SUM(H15:H28)</f>
        <v>6507.6</v>
      </c>
      <c r="I29" s="441"/>
      <c r="J29" s="438"/>
      <c r="K29" s="534"/>
      <c r="L29" s="440">
        <f>SUM(L15:L28)</f>
        <v>8109.8</v>
      </c>
      <c r="M29" s="441"/>
      <c r="N29" s="442">
        <f t="shared" si="6"/>
        <v>1602.2</v>
      </c>
      <c r="O29" s="443">
        <f t="shared" si="7"/>
        <v>0.2462044379</v>
      </c>
      <c r="P29" s="337"/>
      <c r="Q29" s="438"/>
      <c r="R29" s="534"/>
      <c r="S29" s="440">
        <f>SUM(S15:S28)</f>
        <v>8910.7</v>
      </c>
      <c r="T29" s="441"/>
      <c r="U29" s="442">
        <f t="shared" si="10"/>
        <v>800.9</v>
      </c>
      <c r="V29" s="443">
        <f t="shared" si="11"/>
        <v>0.09875705936</v>
      </c>
      <c r="W29" s="337"/>
      <c r="X29" s="438"/>
      <c r="Y29" s="534"/>
      <c r="Z29" s="440">
        <f>SUM(Z15:Z28)</f>
        <v>9734.1</v>
      </c>
      <c r="AA29" s="441"/>
      <c r="AB29" s="442">
        <f t="shared" si="14"/>
        <v>823.4</v>
      </c>
      <c r="AC29" s="443">
        <f t="shared" si="15"/>
        <v>0.09240575937</v>
      </c>
      <c r="AD29" s="337"/>
      <c r="AE29" s="438"/>
      <c r="AF29" s="534"/>
      <c r="AG29" s="440">
        <f>SUM(AG15:AG28)</f>
        <v>10353.9</v>
      </c>
      <c r="AH29" s="441"/>
      <c r="AI29" s="442">
        <f t="shared" si="18"/>
        <v>619.8</v>
      </c>
      <c r="AJ29" s="443">
        <f t="shared" si="19"/>
        <v>0.06367306685</v>
      </c>
      <c r="AK29" s="337"/>
      <c r="AL29" s="438"/>
      <c r="AM29" s="534"/>
      <c r="AN29" s="440">
        <f>SUM(AN15:AN28)</f>
        <v>10968.4</v>
      </c>
      <c r="AO29" s="441"/>
      <c r="AP29" s="442">
        <f t="shared" si="22"/>
        <v>614.5</v>
      </c>
      <c r="AQ29" s="443">
        <f t="shared" si="23"/>
        <v>0.05934961705</v>
      </c>
      <c r="AR29" s="444"/>
      <c r="AS29" s="3"/>
      <c r="AT29" s="3"/>
      <c r="AU29" s="3"/>
    </row>
    <row r="30" ht="12.0" customHeight="1">
      <c r="A30" s="59"/>
      <c r="B30" s="435" t="s">
        <v>234</v>
      </c>
      <c r="C30" s="426" t="str">
        <f t="shared" ref="C30:C38" si="24">D$6&amp;"."&amp;B30</f>
        <v>General Service 50 to 1,499 KW.DVA Disposition Rate Rider Group 1 -2025</v>
      </c>
      <c r="D30" s="427" t="s">
        <v>377</v>
      </c>
      <c r="E30" s="351"/>
      <c r="F30" s="445">
        <f>IFERROR(VLOOKUP($C30,'Proposed Rates'!$B:$J,F$11,FALSE),0)</f>
        <v>0.3531</v>
      </c>
      <c r="G30" s="446">
        <f t="shared" ref="G30:G36" si="25">IF($D30="Monthly",1,IF($D30="per KW",$F$10,IF($D30="per kWh",$F$9,0)))</f>
        <v>1000</v>
      </c>
      <c r="H30" s="431">
        <f t="shared" ref="H30:H38" si="26">G30*F30</f>
        <v>353.1</v>
      </c>
      <c r="I30" s="80"/>
      <c r="J30" s="445">
        <f>IFERROR(VLOOKUP($C30,'Proposed Rates'!$B:$J,J$11,FALSE),0)</f>
        <v>0.0072</v>
      </c>
      <c r="K30" s="446">
        <f t="shared" ref="K30:K36" si="27">IF($D30="Monthly",1,IF($D30="per KW",$F$10,IF($D30="per kWh",$F$9,0)))</f>
        <v>1000</v>
      </c>
      <c r="L30" s="431">
        <f t="shared" ref="L30:L38" si="28">K30*J30</f>
        <v>7.2</v>
      </c>
      <c r="M30" s="80"/>
      <c r="N30" s="432">
        <f t="shared" si="6"/>
        <v>-345.9</v>
      </c>
      <c r="O30" s="433">
        <f t="shared" si="7"/>
        <v>-0.9796091759</v>
      </c>
      <c r="P30" s="59"/>
      <c r="Q30" s="445">
        <f>IFERROR(VLOOKUP($C30,'Proposed Rates'!$B:$J,Q$11,FALSE),0)</f>
        <v>0</v>
      </c>
      <c r="R30" s="446">
        <f t="shared" ref="R30:R36" si="29">IF($D30="Monthly",1,IF($D30="per KW",$F$10,IF($D30="per kWh",$F$9,0)))</f>
        <v>1000</v>
      </c>
      <c r="S30" s="431">
        <f t="shared" ref="S30:S38" si="30">R30*Q30</f>
        <v>0</v>
      </c>
      <c r="T30" s="80"/>
      <c r="U30" s="432">
        <f t="shared" si="10"/>
        <v>-7.2</v>
      </c>
      <c r="V30" s="433">
        <f t="shared" si="11"/>
        <v>-1</v>
      </c>
      <c r="W30" s="59"/>
      <c r="X30" s="445">
        <f>IFERROR(VLOOKUP($C30,'Proposed Rates'!$B:$J,X$11,FALSE),0)</f>
        <v>0</v>
      </c>
      <c r="Y30" s="446">
        <f t="shared" ref="Y30:Y36" si="31">IF($D30="Monthly",1,IF($D30="per KW",$F$10,IF($D30="per kWh",$F$9,0)))</f>
        <v>1000</v>
      </c>
      <c r="Z30" s="431">
        <f t="shared" ref="Z30:Z38" si="32">Y30*X30</f>
        <v>0</v>
      </c>
      <c r="AA30" s="80"/>
      <c r="AB30" s="432">
        <f t="shared" si="14"/>
        <v>0</v>
      </c>
      <c r="AC30" s="433" t="str">
        <f t="shared" si="15"/>
        <v/>
      </c>
      <c r="AD30" s="59"/>
      <c r="AE30" s="445">
        <f>IFERROR(VLOOKUP($C30,'Proposed Rates'!$B:$J,AE$11,FALSE),0)</f>
        <v>0</v>
      </c>
      <c r="AF30" s="446">
        <f t="shared" ref="AF30:AF36" si="33">IF($D30="Monthly",1,IF($D30="per KW",$F$10,IF($D30="per kWh",$F$9,0)))</f>
        <v>1000</v>
      </c>
      <c r="AG30" s="431">
        <f t="shared" ref="AG30:AG38" si="34">AF30*AE30</f>
        <v>0</v>
      </c>
      <c r="AH30" s="80"/>
      <c r="AI30" s="432">
        <f t="shared" si="18"/>
        <v>0</v>
      </c>
      <c r="AJ30" s="433" t="str">
        <f t="shared" si="19"/>
        <v/>
      </c>
      <c r="AK30" s="59"/>
      <c r="AL30" s="445">
        <f>IFERROR(VLOOKUP($C30,'Proposed Rates'!$B:$J,AL$11,FALSE),0)</f>
        <v>0</v>
      </c>
      <c r="AM30" s="446">
        <f t="shared" ref="AM30:AM36" si="35">IF($D30="Monthly",1,IF($D30="per KW",$F$10,IF($D30="per kWh",$F$9,0)))</f>
        <v>1000</v>
      </c>
      <c r="AN30" s="431">
        <f t="shared" ref="AN30:AN38" si="36">AM30*AL30</f>
        <v>0</v>
      </c>
      <c r="AO30" s="80"/>
      <c r="AP30" s="432">
        <f t="shared" si="22"/>
        <v>0</v>
      </c>
      <c r="AQ30" s="433" t="str">
        <f t="shared" si="23"/>
        <v/>
      </c>
      <c r="AR30" s="434"/>
      <c r="AS30" s="3"/>
      <c r="AT30" s="3"/>
      <c r="AU30" s="3"/>
    </row>
    <row r="31" ht="12.0" customHeight="1">
      <c r="A31" s="59"/>
      <c r="B31" s="435" t="s">
        <v>236</v>
      </c>
      <c r="C31" s="426" t="str">
        <f t="shared" si="24"/>
        <v>General Service 50 to 1,499 KW.DVA Disposition Rate Rider Group 1 - 2024</v>
      </c>
      <c r="D31" s="427" t="s">
        <v>377</v>
      </c>
      <c r="E31" s="351"/>
      <c r="F31" s="445" t="str">
        <f>IFERROR(VLOOKUP($C31,'Proposed Rates'!$B:$J,F$11,FALSE),0)</f>
        <v/>
      </c>
      <c r="G31" s="446">
        <f t="shared" si="25"/>
        <v>1000</v>
      </c>
      <c r="H31" s="431">
        <f t="shared" si="26"/>
        <v>0</v>
      </c>
      <c r="I31" s="80"/>
      <c r="J31" s="445">
        <f>IFERROR(VLOOKUP($C31,'Proposed Rates'!$B:$J,J$11,FALSE),0)</f>
        <v>0</v>
      </c>
      <c r="K31" s="446">
        <f t="shared" si="27"/>
        <v>1000</v>
      </c>
      <c r="L31" s="431">
        <f t="shared" si="28"/>
        <v>0</v>
      </c>
      <c r="M31" s="80"/>
      <c r="N31" s="432">
        <f t="shared" si="6"/>
        <v>0</v>
      </c>
      <c r="O31" s="433" t="str">
        <f t="shared" si="7"/>
        <v/>
      </c>
      <c r="P31" s="59"/>
      <c r="Q31" s="445">
        <f>IFERROR(VLOOKUP($C31,'Proposed Rates'!$B:$J,Q$11,FALSE),0)</f>
        <v>0</v>
      </c>
      <c r="R31" s="446">
        <f t="shared" si="29"/>
        <v>1000</v>
      </c>
      <c r="S31" s="431">
        <f t="shared" si="30"/>
        <v>0</v>
      </c>
      <c r="T31" s="80"/>
      <c r="U31" s="432">
        <f t="shared" si="10"/>
        <v>0</v>
      </c>
      <c r="V31" s="433" t="str">
        <f t="shared" si="11"/>
        <v/>
      </c>
      <c r="W31" s="59"/>
      <c r="X31" s="445">
        <f>IFERROR(VLOOKUP($C31,'Proposed Rates'!$B:$J,X$11,FALSE),0)</f>
        <v>0</v>
      </c>
      <c r="Y31" s="446">
        <f t="shared" si="31"/>
        <v>1000</v>
      </c>
      <c r="Z31" s="431">
        <f t="shared" si="32"/>
        <v>0</v>
      </c>
      <c r="AA31" s="80"/>
      <c r="AB31" s="432">
        <f t="shared" si="14"/>
        <v>0</v>
      </c>
      <c r="AC31" s="433" t="str">
        <f t="shared" si="15"/>
        <v/>
      </c>
      <c r="AD31" s="59"/>
      <c r="AE31" s="445">
        <f>IFERROR(VLOOKUP($C31,'Proposed Rates'!$B:$J,AE$11,FALSE),0)</f>
        <v>0</v>
      </c>
      <c r="AF31" s="446">
        <f t="shared" si="33"/>
        <v>1000</v>
      </c>
      <c r="AG31" s="431">
        <f t="shared" si="34"/>
        <v>0</v>
      </c>
      <c r="AH31" s="80"/>
      <c r="AI31" s="432">
        <f t="shared" si="18"/>
        <v>0</v>
      </c>
      <c r="AJ31" s="433" t="str">
        <f t="shared" si="19"/>
        <v/>
      </c>
      <c r="AK31" s="59"/>
      <c r="AL31" s="445">
        <f>IFERROR(VLOOKUP($C31,'Proposed Rates'!$B:$J,AL$11,FALSE),0)</f>
        <v>0</v>
      </c>
      <c r="AM31" s="446">
        <f t="shared" si="35"/>
        <v>1000</v>
      </c>
      <c r="AN31" s="431">
        <f t="shared" si="36"/>
        <v>0</v>
      </c>
      <c r="AO31" s="80"/>
      <c r="AP31" s="432">
        <f t="shared" si="22"/>
        <v>0</v>
      </c>
      <c r="AQ31" s="433" t="str">
        <f t="shared" si="23"/>
        <v/>
      </c>
      <c r="AR31" s="434"/>
      <c r="AS31" s="3"/>
      <c r="AT31" s="3"/>
      <c r="AU31" s="3"/>
    </row>
    <row r="32" ht="12.0" customHeight="1">
      <c r="A32" s="59"/>
      <c r="B32" s="435" t="s">
        <v>244</v>
      </c>
      <c r="C32" s="426" t="str">
        <f t="shared" si="24"/>
        <v>General Service 50 to 1,499 KW.CBR Class B Rate Riders</v>
      </c>
      <c r="D32" s="427" t="s">
        <v>308</v>
      </c>
      <c r="E32" s="351"/>
      <c r="F32" s="445">
        <f>IFERROR(VLOOKUP($C32,'Proposed Rates'!$B:$J,F$11,FALSE),0)</f>
        <v>0.0002</v>
      </c>
      <c r="G32" s="446">
        <f t="shared" si="25"/>
        <v>255500</v>
      </c>
      <c r="H32" s="431">
        <f t="shared" si="26"/>
        <v>51.1</v>
      </c>
      <c r="I32" s="519"/>
      <c r="J32" s="445">
        <f>IFERROR(VLOOKUP($C32,'Proposed Rates'!$B:$J,J$11,FALSE),0)</f>
        <v>0.0004</v>
      </c>
      <c r="K32" s="446">
        <f t="shared" si="27"/>
        <v>255500</v>
      </c>
      <c r="L32" s="431">
        <f t="shared" si="28"/>
        <v>102.2</v>
      </c>
      <c r="M32" s="448"/>
      <c r="N32" s="432">
        <f t="shared" si="6"/>
        <v>51.1</v>
      </c>
      <c r="O32" s="433">
        <f t="shared" si="7"/>
        <v>1</v>
      </c>
      <c r="P32" s="59"/>
      <c r="Q32" s="445">
        <f>IFERROR(VLOOKUP($C32,'Proposed Rates'!$B:$J,Q$11,FALSE),0)</f>
        <v>0</v>
      </c>
      <c r="R32" s="446">
        <f t="shared" si="29"/>
        <v>255500</v>
      </c>
      <c r="S32" s="431">
        <f t="shared" si="30"/>
        <v>0</v>
      </c>
      <c r="T32" s="448"/>
      <c r="U32" s="432">
        <f t="shared" si="10"/>
        <v>-102.2</v>
      </c>
      <c r="V32" s="433">
        <f t="shared" si="11"/>
        <v>-1</v>
      </c>
      <c r="W32" s="59"/>
      <c r="X32" s="445">
        <f>IFERROR(VLOOKUP($C32,'Proposed Rates'!$B:$J,X$11,FALSE),0)</f>
        <v>0</v>
      </c>
      <c r="Y32" s="446">
        <f t="shared" si="31"/>
        <v>255500</v>
      </c>
      <c r="Z32" s="431">
        <f t="shared" si="32"/>
        <v>0</v>
      </c>
      <c r="AA32" s="80"/>
      <c r="AB32" s="432">
        <f t="shared" si="14"/>
        <v>0</v>
      </c>
      <c r="AC32" s="433" t="str">
        <f t="shared" si="15"/>
        <v/>
      </c>
      <c r="AD32" s="59"/>
      <c r="AE32" s="445">
        <f>IFERROR(VLOOKUP($C32,'Proposed Rates'!$B:$J,AE$11,FALSE),0)</f>
        <v>0</v>
      </c>
      <c r="AF32" s="446">
        <f t="shared" si="33"/>
        <v>255500</v>
      </c>
      <c r="AG32" s="431">
        <f t="shared" si="34"/>
        <v>0</v>
      </c>
      <c r="AH32" s="80"/>
      <c r="AI32" s="432">
        <f t="shared" si="18"/>
        <v>0</v>
      </c>
      <c r="AJ32" s="433" t="str">
        <f t="shared" si="19"/>
        <v/>
      </c>
      <c r="AK32" s="59"/>
      <c r="AL32" s="445">
        <f>IFERROR(VLOOKUP($C32,'Proposed Rates'!$B:$J,AL$11,FALSE),0)</f>
        <v>0</v>
      </c>
      <c r="AM32" s="446">
        <f t="shared" si="35"/>
        <v>255500</v>
      </c>
      <c r="AN32" s="431">
        <f t="shared" si="36"/>
        <v>0</v>
      </c>
      <c r="AO32" s="448"/>
      <c r="AP32" s="432">
        <f t="shared" si="22"/>
        <v>0</v>
      </c>
      <c r="AQ32" s="433" t="str">
        <f t="shared" si="23"/>
        <v/>
      </c>
      <c r="AR32" s="434"/>
      <c r="AS32" s="3"/>
      <c r="AT32" s="3"/>
      <c r="AU32" s="3"/>
    </row>
    <row r="33" ht="12.0" customHeight="1">
      <c r="A33" s="59"/>
      <c r="B33" s="435" t="s">
        <v>249</v>
      </c>
      <c r="C33" s="426" t="str">
        <f t="shared" si="24"/>
        <v>General Service 50 to 1,499 KW.GA Rate Riders</v>
      </c>
      <c r="D33" s="427" t="s">
        <v>308</v>
      </c>
      <c r="E33" s="351"/>
      <c r="F33" s="445">
        <f>IFERROR(VLOOKUP($C33,'Proposed Rates'!$B:$J,F$11,FALSE),0)</f>
        <v>0.0039</v>
      </c>
      <c r="G33" s="446">
        <f t="shared" si="25"/>
        <v>255500</v>
      </c>
      <c r="H33" s="431">
        <f t="shared" si="26"/>
        <v>996.45</v>
      </c>
      <c r="I33" s="519"/>
      <c r="J33" s="445">
        <f>IFERROR(VLOOKUP($C33,'Proposed Rates'!$B:$J,J$11,FALSE),0)</f>
        <v>0.0046</v>
      </c>
      <c r="K33" s="446">
        <f t="shared" si="27"/>
        <v>255500</v>
      </c>
      <c r="L33" s="431">
        <f t="shared" si="28"/>
        <v>1175.3</v>
      </c>
      <c r="M33" s="448"/>
      <c r="N33" s="432">
        <f t="shared" si="6"/>
        <v>178.85</v>
      </c>
      <c r="O33" s="433">
        <f t="shared" si="7"/>
        <v>0.1794871795</v>
      </c>
      <c r="P33" s="59"/>
      <c r="Q33" s="445">
        <f>IFERROR(VLOOKUP($C33,'Proposed Rates'!$B:$J,Q$11,FALSE),0)</f>
        <v>0</v>
      </c>
      <c r="R33" s="446">
        <f t="shared" si="29"/>
        <v>255500</v>
      </c>
      <c r="S33" s="431">
        <f t="shared" si="30"/>
        <v>0</v>
      </c>
      <c r="T33" s="448"/>
      <c r="U33" s="432">
        <f t="shared" si="10"/>
        <v>-1175.3</v>
      </c>
      <c r="V33" s="433">
        <f t="shared" si="11"/>
        <v>-1</v>
      </c>
      <c r="W33" s="59"/>
      <c r="X33" s="445">
        <f>IFERROR(VLOOKUP($C33,'Proposed Rates'!$B:$J,X$11,FALSE),0)</f>
        <v>0</v>
      </c>
      <c r="Y33" s="446">
        <f t="shared" si="31"/>
        <v>255500</v>
      </c>
      <c r="Z33" s="431">
        <f t="shared" si="32"/>
        <v>0</v>
      </c>
      <c r="AA33" s="448"/>
      <c r="AB33" s="432">
        <f t="shared" si="14"/>
        <v>0</v>
      </c>
      <c r="AC33" s="433" t="str">
        <f t="shared" si="15"/>
        <v/>
      </c>
      <c r="AD33" s="59"/>
      <c r="AE33" s="445">
        <f>IFERROR(VLOOKUP($C33,'Proposed Rates'!$B:$J,AE$11,FALSE),0)</f>
        <v>0</v>
      </c>
      <c r="AF33" s="446">
        <f t="shared" si="33"/>
        <v>255500</v>
      </c>
      <c r="AG33" s="431">
        <f t="shared" si="34"/>
        <v>0</v>
      </c>
      <c r="AH33" s="448"/>
      <c r="AI33" s="432">
        <f t="shared" si="18"/>
        <v>0</v>
      </c>
      <c r="AJ33" s="433" t="str">
        <f t="shared" si="19"/>
        <v/>
      </c>
      <c r="AK33" s="59"/>
      <c r="AL33" s="445">
        <f>IFERROR(VLOOKUP($C33,'Proposed Rates'!$B:$J,AL$11,FALSE),0)</f>
        <v>0</v>
      </c>
      <c r="AM33" s="446">
        <f t="shared" si="35"/>
        <v>255500</v>
      </c>
      <c r="AN33" s="431">
        <f t="shared" si="36"/>
        <v>0</v>
      </c>
      <c r="AO33" s="448"/>
      <c r="AP33" s="432">
        <f t="shared" si="22"/>
        <v>0</v>
      </c>
      <c r="AQ33" s="433" t="str">
        <f t="shared" si="23"/>
        <v/>
      </c>
      <c r="AR33" s="434"/>
      <c r="AS33" s="3"/>
      <c r="AT33" s="3"/>
      <c r="AU33" s="3"/>
    </row>
    <row r="34" ht="12.0" customHeight="1">
      <c r="A34" s="59"/>
      <c r="B34" s="435" t="s">
        <v>252</v>
      </c>
      <c r="C34" s="426" t="str">
        <f t="shared" si="24"/>
        <v>General Service 50 to 1,499 KW.Total Deferral/Variance Account Rate RidersYr2</v>
      </c>
      <c r="D34" s="427" t="s">
        <v>377</v>
      </c>
      <c r="E34" s="351"/>
      <c r="F34" s="445">
        <f>IFERROR(VLOOKUP($C34,'Proposed Rates'!$B:$J,F$11,FALSE),0)</f>
        <v>-0.305</v>
      </c>
      <c r="G34" s="446">
        <f t="shared" si="25"/>
        <v>1000</v>
      </c>
      <c r="H34" s="431">
        <f t="shared" si="26"/>
        <v>-305</v>
      </c>
      <c r="I34" s="519"/>
      <c r="J34" s="445">
        <f>IFERROR(VLOOKUP($C34,'Proposed Rates'!$B:$J,J$11,FALSE),0)</f>
        <v>-0.1672</v>
      </c>
      <c r="K34" s="446">
        <f t="shared" si="27"/>
        <v>1000</v>
      </c>
      <c r="L34" s="431">
        <f t="shared" si="28"/>
        <v>-167.2</v>
      </c>
      <c r="M34" s="448"/>
      <c r="N34" s="432">
        <f t="shared" si="6"/>
        <v>137.8</v>
      </c>
      <c r="O34" s="433">
        <f t="shared" si="7"/>
        <v>-0.4518032787</v>
      </c>
      <c r="P34" s="59"/>
      <c r="Q34" s="445">
        <f>IFERROR(VLOOKUP($C34,'Proposed Rates'!$B:$J,Q$11,FALSE),0)</f>
        <v>0</v>
      </c>
      <c r="R34" s="446">
        <f t="shared" si="29"/>
        <v>1000</v>
      </c>
      <c r="S34" s="431">
        <f t="shared" si="30"/>
        <v>0</v>
      </c>
      <c r="T34" s="448"/>
      <c r="U34" s="432">
        <f t="shared" si="10"/>
        <v>167.2</v>
      </c>
      <c r="V34" s="433">
        <f t="shared" si="11"/>
        <v>-1</v>
      </c>
      <c r="W34" s="59"/>
      <c r="X34" s="445">
        <f>IFERROR(VLOOKUP($C34,'Proposed Rates'!$B:$J,X$11,FALSE),0)</f>
        <v>0</v>
      </c>
      <c r="Y34" s="446">
        <f t="shared" si="31"/>
        <v>1000</v>
      </c>
      <c r="Z34" s="431">
        <f t="shared" si="32"/>
        <v>0</v>
      </c>
      <c r="AA34" s="448"/>
      <c r="AB34" s="432">
        <f t="shared" si="14"/>
        <v>0</v>
      </c>
      <c r="AC34" s="433" t="str">
        <f t="shared" si="15"/>
        <v/>
      </c>
      <c r="AD34" s="59"/>
      <c r="AE34" s="445">
        <f>IFERROR(VLOOKUP($C34,'Proposed Rates'!$B:$J,AE$11,FALSE),0)</f>
        <v>0</v>
      </c>
      <c r="AF34" s="446">
        <f t="shared" si="33"/>
        <v>1000</v>
      </c>
      <c r="AG34" s="431">
        <f t="shared" si="34"/>
        <v>0</v>
      </c>
      <c r="AH34" s="448"/>
      <c r="AI34" s="432">
        <f t="shared" si="18"/>
        <v>0</v>
      </c>
      <c r="AJ34" s="433" t="str">
        <f t="shared" si="19"/>
        <v/>
      </c>
      <c r="AK34" s="59"/>
      <c r="AL34" s="445">
        <f>IFERROR(VLOOKUP($C34,'Proposed Rates'!$B:$J,AL$11,FALSE),0)</f>
        <v>0</v>
      </c>
      <c r="AM34" s="446">
        <f t="shared" si="35"/>
        <v>1000</v>
      </c>
      <c r="AN34" s="431">
        <f t="shared" si="36"/>
        <v>0</v>
      </c>
      <c r="AO34" s="448"/>
      <c r="AP34" s="432">
        <f t="shared" si="22"/>
        <v>0</v>
      </c>
      <c r="AQ34" s="433" t="str">
        <f t="shared" si="23"/>
        <v/>
      </c>
      <c r="AR34" s="434"/>
      <c r="AS34" s="3"/>
      <c r="AT34" s="3"/>
      <c r="AU34" s="3"/>
    </row>
    <row r="35" ht="12.0" customHeight="1">
      <c r="A35" s="59"/>
      <c r="B35" s="435" t="s">
        <v>254</v>
      </c>
      <c r="C35" s="426" t="str">
        <f t="shared" si="24"/>
        <v>General Service 50 to 1,499 KW.Total Deferral/Variance Account Rate Riders</v>
      </c>
      <c r="D35" s="427" t="s">
        <v>377</v>
      </c>
      <c r="E35" s="351"/>
      <c r="F35" s="445" t="str">
        <f>IFERROR(VLOOKUP($C35,'Proposed Rates'!$B:$J,F$11,FALSE),0)</f>
        <v/>
      </c>
      <c r="G35" s="446">
        <f t="shared" si="25"/>
        <v>1000</v>
      </c>
      <c r="H35" s="431">
        <f t="shared" si="26"/>
        <v>0</v>
      </c>
      <c r="I35" s="80"/>
      <c r="J35" s="445">
        <f>IFERROR(VLOOKUP($C35,'Proposed Rates'!$B:$J,J$11,FALSE),0)</f>
        <v>0</v>
      </c>
      <c r="K35" s="446">
        <f t="shared" si="27"/>
        <v>1000</v>
      </c>
      <c r="L35" s="431">
        <f t="shared" si="28"/>
        <v>0</v>
      </c>
      <c r="M35" s="80"/>
      <c r="N35" s="432">
        <f t="shared" si="6"/>
        <v>0</v>
      </c>
      <c r="O35" s="433" t="str">
        <f t="shared" si="7"/>
        <v/>
      </c>
      <c r="P35" s="59"/>
      <c r="Q35" s="445">
        <f>IFERROR(VLOOKUP($C35,'Proposed Rates'!$B:$J,Q$11,FALSE),0)</f>
        <v>0</v>
      </c>
      <c r="R35" s="446">
        <f t="shared" si="29"/>
        <v>1000</v>
      </c>
      <c r="S35" s="431">
        <f t="shared" si="30"/>
        <v>0</v>
      </c>
      <c r="T35" s="80"/>
      <c r="U35" s="432">
        <f t="shared" si="10"/>
        <v>0</v>
      </c>
      <c r="V35" s="433" t="str">
        <f t="shared" si="11"/>
        <v/>
      </c>
      <c r="W35" s="59"/>
      <c r="X35" s="445">
        <f>IFERROR(VLOOKUP($C35,'Proposed Rates'!$B:$J,X$11,FALSE),0)</f>
        <v>0</v>
      </c>
      <c r="Y35" s="446">
        <f t="shared" si="31"/>
        <v>1000</v>
      </c>
      <c r="Z35" s="431">
        <f t="shared" si="32"/>
        <v>0</v>
      </c>
      <c r="AA35" s="80"/>
      <c r="AB35" s="432">
        <f t="shared" si="14"/>
        <v>0</v>
      </c>
      <c r="AC35" s="433" t="str">
        <f t="shared" si="15"/>
        <v/>
      </c>
      <c r="AD35" s="59"/>
      <c r="AE35" s="445">
        <f>IFERROR(VLOOKUP($C35,'Proposed Rates'!$B:$J,AE$11,FALSE),0)</f>
        <v>0</v>
      </c>
      <c r="AF35" s="446">
        <f t="shared" si="33"/>
        <v>1000</v>
      </c>
      <c r="AG35" s="431">
        <f t="shared" si="34"/>
        <v>0</v>
      </c>
      <c r="AH35" s="80"/>
      <c r="AI35" s="432">
        <f t="shared" si="18"/>
        <v>0</v>
      </c>
      <c r="AJ35" s="433" t="str">
        <f t="shared" si="19"/>
        <v/>
      </c>
      <c r="AK35" s="59"/>
      <c r="AL35" s="445">
        <f>IFERROR(VLOOKUP($C35,'Proposed Rates'!$B:$J,AL$11,FALSE),0)</f>
        <v>0</v>
      </c>
      <c r="AM35" s="446">
        <f t="shared" si="35"/>
        <v>1000</v>
      </c>
      <c r="AN35" s="431">
        <f t="shared" si="36"/>
        <v>0</v>
      </c>
      <c r="AO35" s="80"/>
      <c r="AP35" s="432">
        <f t="shared" si="22"/>
        <v>0</v>
      </c>
      <c r="AQ35" s="433" t="str">
        <f t="shared" si="23"/>
        <v/>
      </c>
      <c r="AR35" s="434"/>
      <c r="AS35" s="3"/>
      <c r="AT35" s="3"/>
      <c r="AU35" s="3"/>
    </row>
    <row r="36" ht="12.0" customHeight="1">
      <c r="A36" s="59"/>
      <c r="B36" s="351" t="s">
        <v>269</v>
      </c>
      <c r="C36" s="426" t="str">
        <f t="shared" si="24"/>
        <v>General Service 50 to 1,499 KW.Low Voltage Service Charge</v>
      </c>
      <c r="D36" s="427" t="s">
        <v>377</v>
      </c>
      <c r="E36" s="351"/>
      <c r="F36" s="445">
        <f>IFERROR(VLOOKUP($C36,'Proposed Rates'!$B:$J,F$11,FALSE),0)</f>
        <v>0.02063</v>
      </c>
      <c r="G36" s="446">
        <f t="shared" si="25"/>
        <v>1000</v>
      </c>
      <c r="H36" s="431">
        <f t="shared" si="26"/>
        <v>20.63</v>
      </c>
      <c r="I36" s="80"/>
      <c r="J36" s="445">
        <f>IFERROR(VLOOKUP($C36,'Proposed Rates'!$B:$J,J$11,FALSE),0)</f>
        <v>0.02333</v>
      </c>
      <c r="K36" s="446">
        <f t="shared" si="27"/>
        <v>1000</v>
      </c>
      <c r="L36" s="431">
        <f t="shared" si="28"/>
        <v>23.33</v>
      </c>
      <c r="M36" s="80"/>
      <c r="N36" s="432">
        <f t="shared" si="6"/>
        <v>2.7</v>
      </c>
      <c r="O36" s="433">
        <f t="shared" si="7"/>
        <v>0.1308773631</v>
      </c>
      <c r="P36" s="59"/>
      <c r="Q36" s="445">
        <f>IFERROR(VLOOKUP($C36,'Proposed Rates'!$B:$J,Q$11,FALSE),0)</f>
        <v>0.02394</v>
      </c>
      <c r="R36" s="446">
        <f t="shared" si="29"/>
        <v>1000</v>
      </c>
      <c r="S36" s="431">
        <f t="shared" si="30"/>
        <v>23.94</v>
      </c>
      <c r="T36" s="80"/>
      <c r="U36" s="432">
        <f t="shared" si="10"/>
        <v>0.61</v>
      </c>
      <c r="V36" s="433">
        <f t="shared" si="11"/>
        <v>0.02614659237</v>
      </c>
      <c r="W36" s="59"/>
      <c r="X36" s="445">
        <f>IFERROR(VLOOKUP($C36,'Proposed Rates'!$B:$J,X$11,FALSE),0)</f>
        <v>0.02425</v>
      </c>
      <c r="Y36" s="446">
        <f t="shared" si="31"/>
        <v>1000</v>
      </c>
      <c r="Z36" s="431">
        <f t="shared" si="32"/>
        <v>24.25</v>
      </c>
      <c r="AA36" s="80"/>
      <c r="AB36" s="432">
        <f t="shared" si="14"/>
        <v>0.31</v>
      </c>
      <c r="AC36" s="433">
        <f t="shared" si="15"/>
        <v>0.01294903926</v>
      </c>
      <c r="AD36" s="59"/>
      <c r="AE36" s="445">
        <f>IFERROR(VLOOKUP($C36,'Proposed Rates'!$B:$J,AE$11,FALSE),0)</f>
        <v>0.02465</v>
      </c>
      <c r="AF36" s="446">
        <f t="shared" si="33"/>
        <v>1000</v>
      </c>
      <c r="AG36" s="431">
        <f t="shared" si="34"/>
        <v>24.65</v>
      </c>
      <c r="AH36" s="80"/>
      <c r="AI36" s="432">
        <f t="shared" si="18"/>
        <v>0.4</v>
      </c>
      <c r="AJ36" s="433">
        <f t="shared" si="19"/>
        <v>0.01649484536</v>
      </c>
      <c r="AK36" s="59"/>
      <c r="AL36" s="445">
        <f>IFERROR(VLOOKUP($C36,'Proposed Rates'!$B:$J,AL$11,FALSE),0)</f>
        <v>0.02508</v>
      </c>
      <c r="AM36" s="446">
        <f t="shared" si="35"/>
        <v>1000</v>
      </c>
      <c r="AN36" s="431">
        <f t="shared" si="36"/>
        <v>25.08</v>
      </c>
      <c r="AO36" s="80"/>
      <c r="AP36" s="432">
        <f t="shared" si="22"/>
        <v>0.43</v>
      </c>
      <c r="AQ36" s="433">
        <f t="shared" si="23"/>
        <v>0.01744421907</v>
      </c>
      <c r="AR36" s="434"/>
      <c r="AS36" s="3"/>
      <c r="AT36" s="3"/>
      <c r="AU36" s="3"/>
    </row>
    <row r="37" ht="12.0" customHeight="1">
      <c r="A37" s="59"/>
      <c r="B37" s="351" t="s">
        <v>312</v>
      </c>
      <c r="C37" s="426" t="str">
        <f t="shared" si="24"/>
        <v>General Service 50 to 1,499 KW.Line Losses on Cost of Power</v>
      </c>
      <c r="D37" s="427" t="s">
        <v>308</v>
      </c>
      <c r="E37" s="351"/>
      <c r="F37" s="461"/>
      <c r="G37" s="452">
        <f>$F$9*(1+F$65)-$F$9</f>
        <v>8635.9</v>
      </c>
      <c r="H37" s="431">
        <f t="shared" si="26"/>
        <v>0</v>
      </c>
      <c r="I37" s="80"/>
      <c r="J37" s="461"/>
      <c r="K37" s="452">
        <f>$F$9*(1+J$65)-$F$9</f>
        <v>8559.25</v>
      </c>
      <c r="L37" s="431">
        <f t="shared" si="28"/>
        <v>0</v>
      </c>
      <c r="M37" s="80"/>
      <c r="N37" s="432">
        <f t="shared" si="6"/>
        <v>0</v>
      </c>
      <c r="O37" s="433" t="str">
        <f t="shared" si="7"/>
        <v/>
      </c>
      <c r="P37" s="59"/>
      <c r="Q37" s="461"/>
      <c r="R37" s="452">
        <f>$F$9*(1+Q$65)-$F$9</f>
        <v>8559.25</v>
      </c>
      <c r="S37" s="431">
        <f t="shared" si="30"/>
        <v>0</v>
      </c>
      <c r="T37" s="80"/>
      <c r="U37" s="432">
        <f t="shared" si="10"/>
        <v>0</v>
      </c>
      <c r="V37" s="433" t="str">
        <f t="shared" si="11"/>
        <v/>
      </c>
      <c r="W37" s="59"/>
      <c r="X37" s="461"/>
      <c r="Y37" s="452">
        <f>$F$9*(1+X$65)-$F$9</f>
        <v>8559.25</v>
      </c>
      <c r="Z37" s="431">
        <f t="shared" si="32"/>
        <v>0</v>
      </c>
      <c r="AA37" s="80"/>
      <c r="AB37" s="432">
        <f t="shared" si="14"/>
        <v>0</v>
      </c>
      <c r="AC37" s="433" t="str">
        <f t="shared" si="15"/>
        <v/>
      </c>
      <c r="AD37" s="59"/>
      <c r="AE37" s="461"/>
      <c r="AF37" s="452">
        <f>$F$9*(1+AE$65)-$F$9</f>
        <v>8559.25</v>
      </c>
      <c r="AG37" s="431">
        <f t="shared" si="34"/>
        <v>0</v>
      </c>
      <c r="AH37" s="80"/>
      <c r="AI37" s="432">
        <f t="shared" si="18"/>
        <v>0</v>
      </c>
      <c r="AJ37" s="433" t="str">
        <f t="shared" si="19"/>
        <v/>
      </c>
      <c r="AK37" s="59"/>
      <c r="AL37" s="461"/>
      <c r="AM37" s="452">
        <f>$F$9*(1+AL$65)-$F$9</f>
        <v>8559.25</v>
      </c>
      <c r="AN37" s="431">
        <f t="shared" si="36"/>
        <v>0</v>
      </c>
      <c r="AO37" s="80"/>
      <c r="AP37" s="432">
        <f t="shared" si="22"/>
        <v>0</v>
      </c>
      <c r="AQ37" s="433" t="str">
        <f t="shared" si="23"/>
        <v/>
      </c>
      <c r="AR37" s="434"/>
      <c r="AS37" s="3"/>
      <c r="AT37" s="3"/>
      <c r="AU37" s="3"/>
    </row>
    <row r="38" ht="12.0" customHeight="1">
      <c r="A38" s="59"/>
      <c r="B38" s="351" t="s">
        <v>271</v>
      </c>
      <c r="C38" s="426" t="str">
        <f t="shared" si="24"/>
        <v>General Service 50 to 1,499 KW.Smart Meter Entity Charge</v>
      </c>
      <c r="D38" s="427" t="s">
        <v>306</v>
      </c>
      <c r="E38" s="351"/>
      <c r="F38" s="445">
        <f>IFERROR(VLOOKUP($C38,'Proposed Rates'!$B:$J,F$11,FALSE),0)</f>
        <v>0</v>
      </c>
      <c r="G38" s="446">
        <f>IF($D38="Monthly",1,IF($D38="per KW",$F$10,IF($D38="per kWh",$F$9,0)))</f>
        <v>1</v>
      </c>
      <c r="H38" s="431">
        <f t="shared" si="26"/>
        <v>0</v>
      </c>
      <c r="I38" s="80"/>
      <c r="J38" s="445">
        <f>IFERROR(VLOOKUP($C38,'Proposed Rates'!$B:$J,J$11,FALSE),0)</f>
        <v>0</v>
      </c>
      <c r="K38" s="446">
        <f>IF($D38="Monthly",1,IF($D38="per KW",$F$10,IF($D38="per kWh",$F$9,0)))</f>
        <v>1</v>
      </c>
      <c r="L38" s="431">
        <f t="shared" si="28"/>
        <v>0</v>
      </c>
      <c r="M38" s="80"/>
      <c r="N38" s="432">
        <f t="shared" si="6"/>
        <v>0</v>
      </c>
      <c r="O38" s="433" t="str">
        <f t="shared" si="7"/>
        <v/>
      </c>
      <c r="P38" s="59"/>
      <c r="Q38" s="445">
        <f>IFERROR(VLOOKUP($C38,'Proposed Rates'!$B:$J,Q$11,FALSE),0)</f>
        <v>0</v>
      </c>
      <c r="R38" s="446">
        <f>IF($D38="Monthly",1,IF($D38="per KW",$F$10,IF($D38="per kWh",$F$9,0)))</f>
        <v>1</v>
      </c>
      <c r="S38" s="431">
        <f t="shared" si="30"/>
        <v>0</v>
      </c>
      <c r="T38" s="80"/>
      <c r="U38" s="432">
        <f t="shared" si="10"/>
        <v>0</v>
      </c>
      <c r="V38" s="433" t="str">
        <f t="shared" si="11"/>
        <v/>
      </c>
      <c r="W38" s="59"/>
      <c r="X38" s="445">
        <f>IFERROR(VLOOKUP($C38,'Proposed Rates'!$B:$J,X$11,FALSE),0)</f>
        <v>0</v>
      </c>
      <c r="Y38" s="446">
        <f>IF($D38="Monthly",1,IF($D38="per KW",$F$10,IF($D38="per kWh",$F$9,0)))</f>
        <v>1</v>
      </c>
      <c r="Z38" s="431">
        <f t="shared" si="32"/>
        <v>0</v>
      </c>
      <c r="AA38" s="80"/>
      <c r="AB38" s="432">
        <f t="shared" si="14"/>
        <v>0</v>
      </c>
      <c r="AC38" s="433" t="str">
        <f t="shared" si="15"/>
        <v/>
      </c>
      <c r="AD38" s="59"/>
      <c r="AE38" s="445">
        <f>IFERROR(VLOOKUP($C38,'Proposed Rates'!$B:$J,AE$11,FALSE),0)</f>
        <v>0</v>
      </c>
      <c r="AF38" s="446">
        <f>IF($D38="Monthly",1,IF($D38="per KW",$F$10,IF($D38="per kWh",$F$9,0)))</f>
        <v>1</v>
      </c>
      <c r="AG38" s="431">
        <f t="shared" si="34"/>
        <v>0</v>
      </c>
      <c r="AH38" s="80"/>
      <c r="AI38" s="432">
        <f t="shared" si="18"/>
        <v>0</v>
      </c>
      <c r="AJ38" s="433" t="str">
        <f t="shared" si="19"/>
        <v/>
      </c>
      <c r="AK38" s="59"/>
      <c r="AL38" s="445">
        <f>IFERROR(VLOOKUP($C38,'Proposed Rates'!$B:$J,AL$11,FALSE),0)</f>
        <v>0</v>
      </c>
      <c r="AM38" s="446">
        <f>IF($D38="Monthly",1,IF($D38="per KW",$F$10,IF($D38="per kWh",$F$9,0)))</f>
        <v>1</v>
      </c>
      <c r="AN38" s="431">
        <f t="shared" si="36"/>
        <v>0</v>
      </c>
      <c r="AO38" s="80"/>
      <c r="AP38" s="432">
        <f t="shared" si="22"/>
        <v>0</v>
      </c>
      <c r="AQ38" s="433" t="str">
        <f t="shared" si="23"/>
        <v/>
      </c>
      <c r="AR38" s="434"/>
      <c r="AS38" s="3"/>
      <c r="AT38" s="3"/>
      <c r="AU38" s="3"/>
    </row>
    <row r="39" ht="12.0" customHeight="1">
      <c r="A39" s="59"/>
      <c r="B39" s="436" t="s">
        <v>313</v>
      </c>
      <c r="C39" s="453"/>
      <c r="D39" s="453"/>
      <c r="E39" s="453"/>
      <c r="F39" s="454"/>
      <c r="G39" s="535"/>
      <c r="H39" s="440">
        <f>SUM(H30:H38)+H29</f>
        <v>7623.88</v>
      </c>
      <c r="I39" s="456"/>
      <c r="J39" s="454"/>
      <c r="K39" s="535"/>
      <c r="L39" s="440">
        <f>SUM(L30:L38)+L29</f>
        <v>9250.63</v>
      </c>
      <c r="M39" s="456"/>
      <c r="N39" s="442">
        <f t="shared" si="6"/>
        <v>1626.75</v>
      </c>
      <c r="O39" s="443">
        <f t="shared" si="7"/>
        <v>0.213375604</v>
      </c>
      <c r="P39" s="59"/>
      <c r="Q39" s="454"/>
      <c r="R39" s="535"/>
      <c r="S39" s="440">
        <f>SUM(S30:S38)+S29</f>
        <v>8934.64</v>
      </c>
      <c r="T39" s="456"/>
      <c r="U39" s="442">
        <f t="shared" si="10"/>
        <v>-315.99</v>
      </c>
      <c r="V39" s="443">
        <f t="shared" si="11"/>
        <v>-0.03415875459</v>
      </c>
      <c r="W39" s="59"/>
      <c r="X39" s="454"/>
      <c r="Y39" s="535"/>
      <c r="Z39" s="440">
        <f>SUM(Z30:Z38)+Z29</f>
        <v>9758.35</v>
      </c>
      <c r="AA39" s="456"/>
      <c r="AB39" s="442">
        <f t="shared" si="14"/>
        <v>823.71</v>
      </c>
      <c r="AC39" s="443">
        <f t="shared" si="15"/>
        <v>0.09219285836</v>
      </c>
      <c r="AD39" s="59"/>
      <c r="AE39" s="454"/>
      <c r="AF39" s="535"/>
      <c r="AG39" s="440">
        <f>SUM(AG30:AG38)+AG29</f>
        <v>10378.55</v>
      </c>
      <c r="AH39" s="456"/>
      <c r="AI39" s="442">
        <f t="shared" si="18"/>
        <v>620.2</v>
      </c>
      <c r="AJ39" s="443">
        <f t="shared" si="19"/>
        <v>0.06355582655</v>
      </c>
      <c r="AK39" s="59"/>
      <c r="AL39" s="454"/>
      <c r="AM39" s="535"/>
      <c r="AN39" s="440">
        <f>SUM(AN30:AN38)+AN29</f>
        <v>10993.48</v>
      </c>
      <c r="AO39" s="456"/>
      <c r="AP39" s="442">
        <f t="shared" si="22"/>
        <v>614.93</v>
      </c>
      <c r="AQ39" s="443">
        <f t="shared" si="23"/>
        <v>0.05925008792</v>
      </c>
      <c r="AR39" s="444"/>
      <c r="AS39" s="3"/>
      <c r="AT39" s="3"/>
      <c r="AU39" s="3"/>
    </row>
    <row r="40" ht="12.0" customHeight="1">
      <c r="A40" s="59"/>
      <c r="B40" s="80" t="s">
        <v>255</v>
      </c>
      <c r="C40" s="426" t="str">
        <f t="shared" ref="C40:C41" si="37">D$6&amp;"."&amp;B40</f>
        <v>General Service 50 to 1,499 KW.RTSR - Network</v>
      </c>
      <c r="D40" s="457" t="s">
        <v>377</v>
      </c>
      <c r="E40" s="80"/>
      <c r="F40" s="445">
        <f>IFERROR(VLOOKUP($C40,'Proposed Rates'!$B:$J,F$11,FALSE),0)</f>
        <v>4.848</v>
      </c>
      <c r="G40" s="446">
        <f t="shared" ref="G40:G41" si="38">IF($D40="Monthly",1,IF($D40="per KW",$F$10,IF($D40="per kWh",$F$9,0)))</f>
        <v>1000</v>
      </c>
      <c r="H40" s="431">
        <f t="shared" ref="H40:H41" si="39">G40*F40</f>
        <v>4848</v>
      </c>
      <c r="I40" s="80"/>
      <c r="J40" s="445">
        <f>IFERROR(VLOOKUP($C40,'Proposed Rates'!$B:$J,J$11,FALSE),0)</f>
        <v>4.6913</v>
      </c>
      <c r="K40" s="446">
        <f t="shared" ref="K40:K41" si="40">IF($D40="Monthly",1,IF($D40="per KW",$F$10,IF($D40="per kWh",$F$9,0)))</f>
        <v>1000</v>
      </c>
      <c r="L40" s="431">
        <f t="shared" ref="L40:L41" si="41">K40*J40</f>
        <v>4691.3</v>
      </c>
      <c r="M40" s="80"/>
      <c r="N40" s="432">
        <f t="shared" si="6"/>
        <v>-156.7</v>
      </c>
      <c r="O40" s="433">
        <f t="shared" si="7"/>
        <v>-0.03232260726</v>
      </c>
      <c r="P40" s="59"/>
      <c r="Q40" s="445">
        <f>IFERROR(VLOOKUP($C40,'Proposed Rates'!$B:$J,Q$11,FALSE),0)</f>
        <v>4.6913</v>
      </c>
      <c r="R40" s="446">
        <f t="shared" ref="R40:R41" si="42">IF($D40="Monthly",1,IF($D40="per KW",$F$10,IF($D40="per kWh",$F$9,0)))</f>
        <v>1000</v>
      </c>
      <c r="S40" s="431">
        <f t="shared" ref="S40:S41" si="43">R40*Q40</f>
        <v>4691.3</v>
      </c>
      <c r="T40" s="80"/>
      <c r="U40" s="432">
        <f t="shared" si="10"/>
        <v>0</v>
      </c>
      <c r="V40" s="433">
        <f t="shared" si="11"/>
        <v>0</v>
      </c>
      <c r="W40" s="59"/>
      <c r="X40" s="445">
        <f>IFERROR(VLOOKUP($C40,'Proposed Rates'!$B:$J,X$11,FALSE),0)</f>
        <v>4.6913</v>
      </c>
      <c r="Y40" s="446">
        <f t="shared" ref="Y40:Y41" si="44">IF($D40="Monthly",1,IF($D40="per KW",$F$10,IF($D40="per kWh",$F$9,0)))</f>
        <v>1000</v>
      </c>
      <c r="Z40" s="431">
        <f t="shared" ref="Z40:Z41" si="45">Y40*X40</f>
        <v>4691.3</v>
      </c>
      <c r="AA40" s="80"/>
      <c r="AB40" s="432">
        <f t="shared" si="14"/>
        <v>0</v>
      </c>
      <c r="AC40" s="433">
        <f t="shared" si="15"/>
        <v>0</v>
      </c>
      <c r="AD40" s="59"/>
      <c r="AE40" s="445">
        <f>IFERROR(VLOOKUP($C40,'Proposed Rates'!$B:$J,AE$11,FALSE),0)</f>
        <v>4.6913</v>
      </c>
      <c r="AF40" s="446">
        <f t="shared" ref="AF40:AF41" si="46">IF($D40="Monthly",1,IF($D40="per KW",$F$10,IF($D40="per kWh",$F$9,0)))</f>
        <v>1000</v>
      </c>
      <c r="AG40" s="431">
        <f t="shared" ref="AG40:AG41" si="47">AF40*AE40</f>
        <v>4691.3</v>
      </c>
      <c r="AH40" s="80"/>
      <c r="AI40" s="432">
        <f t="shared" si="18"/>
        <v>0</v>
      </c>
      <c r="AJ40" s="433">
        <f t="shared" si="19"/>
        <v>0</v>
      </c>
      <c r="AK40" s="59"/>
      <c r="AL40" s="445">
        <f>IFERROR(VLOOKUP($C40,'Proposed Rates'!$B:$J,AL$11,FALSE),0)</f>
        <v>4.6913</v>
      </c>
      <c r="AM40" s="446">
        <f t="shared" ref="AM40:AM41" si="48">IF($D40="Monthly",1,IF($D40="per KW",$F$10,IF($D40="per kWh",$F$9,0)))</f>
        <v>1000</v>
      </c>
      <c r="AN40" s="431">
        <f t="shared" ref="AN40:AN41" si="49">AM40*AL40</f>
        <v>4691.3</v>
      </c>
      <c r="AO40" s="80"/>
      <c r="AP40" s="432">
        <f t="shared" si="22"/>
        <v>0</v>
      </c>
      <c r="AQ40" s="433">
        <f t="shared" si="23"/>
        <v>0</v>
      </c>
      <c r="AR40" s="434"/>
      <c r="AS40" s="3"/>
      <c r="AT40" s="3"/>
      <c r="AU40" s="3"/>
    </row>
    <row r="41" ht="12.0" customHeight="1">
      <c r="A41" s="59"/>
      <c r="B41" s="80" t="s">
        <v>256</v>
      </c>
      <c r="C41" s="426" t="str">
        <f t="shared" si="37"/>
        <v>General Service 50 to 1,499 KW.RTSR - Line and Transformation Connection</v>
      </c>
      <c r="D41" s="457" t="s">
        <v>377</v>
      </c>
      <c r="E41" s="80"/>
      <c r="F41" s="445">
        <f>IFERROR(VLOOKUP($C41,'Proposed Rates'!$B:$J,F$11,FALSE),0)</f>
        <v>2.8187</v>
      </c>
      <c r="G41" s="446">
        <f t="shared" si="38"/>
        <v>1000</v>
      </c>
      <c r="H41" s="431">
        <f t="shared" si="39"/>
        <v>2818.7</v>
      </c>
      <c r="I41" s="80"/>
      <c r="J41" s="445">
        <f>IFERROR(VLOOKUP($C41,'Proposed Rates'!$B:$J,J$11,FALSE),0)</f>
        <v>2.6172</v>
      </c>
      <c r="K41" s="446">
        <f t="shared" si="40"/>
        <v>1000</v>
      </c>
      <c r="L41" s="431">
        <f t="shared" si="41"/>
        <v>2617.2</v>
      </c>
      <c r="M41" s="80"/>
      <c r="N41" s="432">
        <f t="shared" si="6"/>
        <v>-201.5</v>
      </c>
      <c r="O41" s="433">
        <f t="shared" si="7"/>
        <v>-0.07148685564</v>
      </c>
      <c r="P41" s="59"/>
      <c r="Q41" s="445">
        <f>IFERROR(VLOOKUP($C41,'Proposed Rates'!$B:$J,Q$11,FALSE),0)</f>
        <v>2.6172</v>
      </c>
      <c r="R41" s="446">
        <f t="shared" si="42"/>
        <v>1000</v>
      </c>
      <c r="S41" s="431">
        <f t="shared" si="43"/>
        <v>2617.2</v>
      </c>
      <c r="T41" s="80"/>
      <c r="U41" s="432">
        <f t="shared" si="10"/>
        <v>0</v>
      </c>
      <c r="V41" s="433">
        <f t="shared" si="11"/>
        <v>0</v>
      </c>
      <c r="W41" s="59"/>
      <c r="X41" s="445">
        <f>IFERROR(VLOOKUP($C41,'Proposed Rates'!$B:$J,X$11,FALSE),0)</f>
        <v>2.6172</v>
      </c>
      <c r="Y41" s="446">
        <f t="shared" si="44"/>
        <v>1000</v>
      </c>
      <c r="Z41" s="431">
        <f t="shared" si="45"/>
        <v>2617.2</v>
      </c>
      <c r="AA41" s="80"/>
      <c r="AB41" s="432">
        <f t="shared" si="14"/>
        <v>0</v>
      </c>
      <c r="AC41" s="433">
        <f t="shared" si="15"/>
        <v>0</v>
      </c>
      <c r="AD41" s="59"/>
      <c r="AE41" s="445">
        <f>IFERROR(VLOOKUP($C41,'Proposed Rates'!$B:$J,AE$11,FALSE),0)</f>
        <v>2.6172</v>
      </c>
      <c r="AF41" s="446">
        <f t="shared" si="46"/>
        <v>1000</v>
      </c>
      <c r="AG41" s="431">
        <f t="shared" si="47"/>
        <v>2617.2</v>
      </c>
      <c r="AH41" s="80"/>
      <c r="AI41" s="432">
        <f t="shared" si="18"/>
        <v>0</v>
      </c>
      <c r="AJ41" s="433">
        <f t="shared" si="19"/>
        <v>0</v>
      </c>
      <c r="AK41" s="59"/>
      <c r="AL41" s="445">
        <f>IFERROR(VLOOKUP($C41,'Proposed Rates'!$B:$J,AL$11,FALSE),0)</f>
        <v>2.6172</v>
      </c>
      <c r="AM41" s="446">
        <f t="shared" si="48"/>
        <v>1000</v>
      </c>
      <c r="AN41" s="431">
        <f t="shared" si="49"/>
        <v>2617.2</v>
      </c>
      <c r="AO41" s="80"/>
      <c r="AP41" s="432">
        <f t="shared" si="22"/>
        <v>0</v>
      </c>
      <c r="AQ41" s="433">
        <f t="shared" si="23"/>
        <v>0</v>
      </c>
      <c r="AR41" s="434"/>
      <c r="AS41" s="3"/>
      <c r="AT41" s="3"/>
      <c r="AU41" s="3"/>
    </row>
    <row r="42" ht="12.0" customHeight="1">
      <c r="A42" s="59"/>
      <c r="B42" s="436" t="s">
        <v>314</v>
      </c>
      <c r="C42" s="458"/>
      <c r="D42" s="458"/>
      <c r="E42" s="458"/>
      <c r="F42" s="459"/>
      <c r="G42" s="535"/>
      <c r="H42" s="440">
        <f>SUM(H39:H41)</f>
        <v>15290.58</v>
      </c>
      <c r="I42" s="441"/>
      <c r="J42" s="459"/>
      <c r="K42" s="535"/>
      <c r="L42" s="440">
        <f>SUM(L39:L41)</f>
        <v>16559.13</v>
      </c>
      <c r="M42" s="441"/>
      <c r="N42" s="442">
        <f t="shared" si="6"/>
        <v>1268.55</v>
      </c>
      <c r="O42" s="443">
        <f t="shared" si="7"/>
        <v>0.08296284379</v>
      </c>
      <c r="P42" s="59"/>
      <c r="Q42" s="459"/>
      <c r="R42" s="535"/>
      <c r="S42" s="440">
        <f>SUM(S39:S41)</f>
        <v>16243.14</v>
      </c>
      <c r="T42" s="441"/>
      <c r="U42" s="442">
        <f t="shared" si="10"/>
        <v>-315.99</v>
      </c>
      <c r="V42" s="443">
        <f t="shared" si="11"/>
        <v>-0.01908252426</v>
      </c>
      <c r="W42" s="59"/>
      <c r="X42" s="459"/>
      <c r="Y42" s="535"/>
      <c r="Z42" s="440">
        <f>SUM(Z39:Z41)</f>
        <v>17066.85</v>
      </c>
      <c r="AA42" s="441"/>
      <c r="AB42" s="442">
        <f t="shared" si="14"/>
        <v>823.71</v>
      </c>
      <c r="AC42" s="443">
        <f t="shared" si="15"/>
        <v>0.0507112541</v>
      </c>
      <c r="AD42" s="59"/>
      <c r="AE42" s="459"/>
      <c r="AF42" s="535"/>
      <c r="AG42" s="440">
        <f>SUM(AG39:AG41)</f>
        <v>17687.05</v>
      </c>
      <c r="AH42" s="441"/>
      <c r="AI42" s="442">
        <f t="shared" si="18"/>
        <v>620.2</v>
      </c>
      <c r="AJ42" s="443">
        <f t="shared" si="19"/>
        <v>0.03633945338</v>
      </c>
      <c r="AK42" s="59"/>
      <c r="AL42" s="459"/>
      <c r="AM42" s="535"/>
      <c r="AN42" s="440">
        <f>SUM(AN39:AN41)</f>
        <v>18301.98</v>
      </c>
      <c r="AO42" s="441"/>
      <c r="AP42" s="442">
        <f t="shared" si="22"/>
        <v>614.93</v>
      </c>
      <c r="AQ42" s="443">
        <f t="shared" si="23"/>
        <v>0.03476724496</v>
      </c>
      <c r="AR42" s="444"/>
      <c r="AS42" s="3"/>
      <c r="AT42" s="3"/>
      <c r="AU42" s="3"/>
    </row>
    <row r="43" ht="12.0" customHeight="1">
      <c r="A43" s="59"/>
      <c r="B43" s="351" t="s">
        <v>257</v>
      </c>
      <c r="C43" s="426" t="str">
        <f t="shared" ref="C43:C45" si="50">D$6&amp;"."&amp;B43</f>
        <v>General Service 50 to 1,499 KW.Wholesale Market Service Charge (WMSC)</v>
      </c>
      <c r="D43" s="427" t="s">
        <v>308</v>
      </c>
      <c r="E43" s="351"/>
      <c r="F43" s="445">
        <f>IFERROR(VLOOKUP($C43,'Proposed Rates'!$B:$J,F$11,FALSE),0)</f>
        <v>0.0045</v>
      </c>
      <c r="G43" s="452">
        <f t="shared" ref="G43:G44" si="51">$F$9+G$37</f>
        <v>264135.9</v>
      </c>
      <c r="H43" s="431">
        <f t="shared" ref="H43:H46" si="52">G43*F43</f>
        <v>1188.61155</v>
      </c>
      <c r="I43" s="80"/>
      <c r="J43" s="445">
        <f>IFERROR(VLOOKUP($C43,'Proposed Rates'!$B:$J,J$11,FALSE),0)</f>
        <v>0.0045</v>
      </c>
      <c r="K43" s="452">
        <f t="shared" ref="K43:K44" si="53">$F$9+K$37</f>
        <v>264059.25</v>
      </c>
      <c r="L43" s="431">
        <f t="shared" ref="L43:L46" si="54">K43*J43</f>
        <v>1188.266625</v>
      </c>
      <c r="M43" s="80"/>
      <c r="N43" s="432">
        <f t="shared" si="6"/>
        <v>-0.344925</v>
      </c>
      <c r="O43" s="433">
        <f t="shared" si="7"/>
        <v>-0.0002901915264</v>
      </c>
      <c r="P43" s="59"/>
      <c r="Q43" s="445">
        <f>IFERROR(VLOOKUP($C43,'Proposed Rates'!$B:$J,Q$11,FALSE),0)</f>
        <v>0.0045</v>
      </c>
      <c r="R43" s="452">
        <f t="shared" ref="R43:R44" si="55">$F$9+R$37</f>
        <v>264059.25</v>
      </c>
      <c r="S43" s="431">
        <f t="shared" ref="S43:S46" si="56">R43*Q43</f>
        <v>1188.266625</v>
      </c>
      <c r="T43" s="80"/>
      <c r="U43" s="432">
        <f t="shared" si="10"/>
        <v>0</v>
      </c>
      <c r="V43" s="433">
        <f t="shared" si="11"/>
        <v>0</v>
      </c>
      <c r="W43" s="59"/>
      <c r="X43" s="445">
        <f>IFERROR(VLOOKUP($C43,'Proposed Rates'!$B:$J,X$11,FALSE),0)</f>
        <v>0.0045</v>
      </c>
      <c r="Y43" s="452">
        <f t="shared" ref="Y43:Y44" si="57">$F$9+Y$37</f>
        <v>264059.25</v>
      </c>
      <c r="Z43" s="431">
        <f t="shared" ref="Z43:Z46" si="58">Y43*X43</f>
        <v>1188.266625</v>
      </c>
      <c r="AA43" s="80"/>
      <c r="AB43" s="432">
        <f t="shared" si="14"/>
        <v>0</v>
      </c>
      <c r="AC43" s="433">
        <f t="shared" si="15"/>
        <v>0</v>
      </c>
      <c r="AD43" s="59"/>
      <c r="AE43" s="445">
        <f>IFERROR(VLOOKUP($C43,'Proposed Rates'!$B:$J,AE$11,FALSE),0)</f>
        <v>0.0045</v>
      </c>
      <c r="AF43" s="452">
        <f t="shared" ref="AF43:AF44" si="59">$F$9+AF$37</f>
        <v>264059.25</v>
      </c>
      <c r="AG43" s="431">
        <f t="shared" ref="AG43:AG46" si="60">AF43*AE43</f>
        <v>1188.266625</v>
      </c>
      <c r="AH43" s="80"/>
      <c r="AI43" s="432">
        <f t="shared" si="18"/>
        <v>0</v>
      </c>
      <c r="AJ43" s="433">
        <f t="shared" si="19"/>
        <v>0</v>
      </c>
      <c r="AK43" s="59"/>
      <c r="AL43" s="445">
        <f>IFERROR(VLOOKUP($C43,'Proposed Rates'!$B:$J,AL$11,FALSE),0)</f>
        <v>0.0045</v>
      </c>
      <c r="AM43" s="452">
        <f t="shared" ref="AM43:AM44" si="61">$F$9+AM$37</f>
        <v>264059.25</v>
      </c>
      <c r="AN43" s="431">
        <f t="shared" ref="AN43:AN46" si="62">AM43*AL43</f>
        <v>1188.266625</v>
      </c>
      <c r="AO43" s="80"/>
      <c r="AP43" s="432">
        <f t="shared" si="22"/>
        <v>0</v>
      </c>
      <c r="AQ43" s="433">
        <f t="shared" si="23"/>
        <v>0</v>
      </c>
      <c r="AR43" s="434"/>
      <c r="AS43" s="3"/>
      <c r="AT43" s="3"/>
      <c r="AU43" s="3"/>
    </row>
    <row r="44" ht="12.0" customHeight="1">
      <c r="A44" s="59"/>
      <c r="B44" s="351" t="s">
        <v>258</v>
      </c>
      <c r="C44" s="426" t="str">
        <f t="shared" si="50"/>
        <v>General Service 50 to 1,499 KW.Rural and Remote Rate Protection (RRRP)</v>
      </c>
      <c r="D44" s="427" t="s">
        <v>308</v>
      </c>
      <c r="E44" s="351"/>
      <c r="F44" s="445">
        <f>IFERROR(VLOOKUP($C44,'Proposed Rates'!$B:$J,F$11,FALSE),0)</f>
        <v>0.0015</v>
      </c>
      <c r="G44" s="452">
        <f t="shared" si="51"/>
        <v>264135.9</v>
      </c>
      <c r="H44" s="431">
        <f t="shared" si="52"/>
        <v>396.20385</v>
      </c>
      <c r="I44" s="80"/>
      <c r="J44" s="445">
        <f>IFERROR(VLOOKUP($C44,'Proposed Rates'!$B:$J,J$11,FALSE),0)</f>
        <v>0.0015</v>
      </c>
      <c r="K44" s="452">
        <f t="shared" si="53"/>
        <v>264059.25</v>
      </c>
      <c r="L44" s="431">
        <f t="shared" si="54"/>
        <v>396.088875</v>
      </c>
      <c r="M44" s="80"/>
      <c r="N44" s="432">
        <f t="shared" si="6"/>
        <v>-0.114975</v>
      </c>
      <c r="O44" s="433">
        <f t="shared" si="7"/>
        <v>-0.0002901915264</v>
      </c>
      <c r="P44" s="59"/>
      <c r="Q44" s="445">
        <f>IFERROR(VLOOKUP($C44,'Proposed Rates'!$B:$J,Q$11,FALSE),0)</f>
        <v>0.0015</v>
      </c>
      <c r="R44" s="452">
        <f t="shared" si="55"/>
        <v>264059.25</v>
      </c>
      <c r="S44" s="431">
        <f t="shared" si="56"/>
        <v>396.088875</v>
      </c>
      <c r="T44" s="80"/>
      <c r="U44" s="432">
        <f t="shared" si="10"/>
        <v>0</v>
      </c>
      <c r="V44" s="433">
        <f t="shared" si="11"/>
        <v>0</v>
      </c>
      <c r="W44" s="59"/>
      <c r="X44" s="445">
        <f>IFERROR(VLOOKUP($C44,'Proposed Rates'!$B:$J,X$11,FALSE),0)</f>
        <v>0.0015</v>
      </c>
      <c r="Y44" s="452">
        <f t="shared" si="57"/>
        <v>264059.25</v>
      </c>
      <c r="Z44" s="431">
        <f t="shared" si="58"/>
        <v>396.088875</v>
      </c>
      <c r="AA44" s="80"/>
      <c r="AB44" s="432">
        <f t="shared" si="14"/>
        <v>0</v>
      </c>
      <c r="AC44" s="433">
        <f t="shared" si="15"/>
        <v>0</v>
      </c>
      <c r="AD44" s="59"/>
      <c r="AE44" s="445">
        <f>IFERROR(VLOOKUP($C44,'Proposed Rates'!$B:$J,AE$11,FALSE),0)</f>
        <v>0.0015</v>
      </c>
      <c r="AF44" s="452">
        <f t="shared" si="59"/>
        <v>264059.25</v>
      </c>
      <c r="AG44" s="431">
        <f t="shared" si="60"/>
        <v>396.088875</v>
      </c>
      <c r="AH44" s="80"/>
      <c r="AI44" s="432">
        <f t="shared" si="18"/>
        <v>0</v>
      </c>
      <c r="AJ44" s="433">
        <f t="shared" si="19"/>
        <v>0</v>
      </c>
      <c r="AK44" s="59"/>
      <c r="AL44" s="445">
        <f>IFERROR(VLOOKUP($C44,'Proposed Rates'!$B:$J,AL$11,FALSE),0)</f>
        <v>0.0015</v>
      </c>
      <c r="AM44" s="452">
        <f t="shared" si="61"/>
        <v>264059.25</v>
      </c>
      <c r="AN44" s="431">
        <f t="shared" si="62"/>
        <v>396.088875</v>
      </c>
      <c r="AO44" s="80"/>
      <c r="AP44" s="432">
        <f t="shared" si="22"/>
        <v>0</v>
      </c>
      <c r="AQ44" s="433">
        <f t="shared" si="23"/>
        <v>0</v>
      </c>
      <c r="AR44" s="434"/>
      <c r="AS44" s="3"/>
      <c r="AT44" s="3"/>
      <c r="AU44" s="3"/>
    </row>
    <row r="45" ht="12.0" customHeight="1">
      <c r="A45" s="59"/>
      <c r="B45" s="351" t="s">
        <v>260</v>
      </c>
      <c r="C45" s="426" t="str">
        <f t="shared" si="50"/>
        <v>General Service 50 to 1,499 KW.Standard Supply Service Charge</v>
      </c>
      <c r="D45" s="427" t="s">
        <v>306</v>
      </c>
      <c r="E45" s="351"/>
      <c r="F45" s="428">
        <f>IFERROR(VLOOKUP($C45,'Proposed Rates'!$B:$J,F$11,FALSE),0)</f>
        <v>0.25</v>
      </c>
      <c r="G45" s="446">
        <f>IF($D45="Monthly",1,IF($D45="per KW",$F$10,IF($D45="per kWh",$F$9,0)))</f>
        <v>1</v>
      </c>
      <c r="H45" s="431">
        <f t="shared" si="52"/>
        <v>0.25</v>
      </c>
      <c r="I45" s="80"/>
      <c r="J45" s="428">
        <f>IFERROR(VLOOKUP($C45,'Proposed Rates'!$B:$J,J$11,FALSE),0)</f>
        <v>1.51</v>
      </c>
      <c r="K45" s="446">
        <f>IF($D45="Monthly",1,IF($D45="per KW",$F$10,IF($D45="per kWh",$F$9,0)))</f>
        <v>1</v>
      </c>
      <c r="L45" s="431">
        <f t="shared" si="54"/>
        <v>1.51</v>
      </c>
      <c r="M45" s="80"/>
      <c r="N45" s="432">
        <f t="shared" si="6"/>
        <v>1.26</v>
      </c>
      <c r="O45" s="433">
        <f t="shared" si="7"/>
        <v>5.04</v>
      </c>
      <c r="P45" s="59"/>
      <c r="Q45" s="428">
        <f>IFERROR(VLOOKUP($C45,'Proposed Rates'!$B:$J,Q$11,FALSE),0)</f>
        <v>1.54</v>
      </c>
      <c r="R45" s="446">
        <f>IF($D45="Monthly",1,IF($D45="per KW",$F$10,IF($D45="per kWh",$F$9,0)))</f>
        <v>1</v>
      </c>
      <c r="S45" s="431">
        <f t="shared" si="56"/>
        <v>1.54</v>
      </c>
      <c r="T45" s="80"/>
      <c r="U45" s="432">
        <f t="shared" si="10"/>
        <v>0.03</v>
      </c>
      <c r="V45" s="433">
        <f t="shared" si="11"/>
        <v>0.01986754967</v>
      </c>
      <c r="W45" s="59"/>
      <c r="X45" s="428">
        <f>IFERROR(VLOOKUP($C45,'Proposed Rates'!$B:$J,X$11,FALSE),0)</f>
        <v>1.57</v>
      </c>
      <c r="Y45" s="446">
        <f>IF($D45="Monthly",1,IF($D45="per KW",$F$10,IF($D45="per kWh",$F$9,0)))</f>
        <v>1</v>
      </c>
      <c r="Z45" s="431">
        <f t="shared" si="58"/>
        <v>1.57</v>
      </c>
      <c r="AA45" s="80"/>
      <c r="AB45" s="432">
        <f t="shared" si="14"/>
        <v>0.03</v>
      </c>
      <c r="AC45" s="433">
        <f t="shared" si="15"/>
        <v>0.01948051948</v>
      </c>
      <c r="AD45" s="59"/>
      <c r="AE45" s="428">
        <f>IFERROR(VLOOKUP($C45,'Proposed Rates'!$B:$J,AE$11,FALSE),0)</f>
        <v>1.6</v>
      </c>
      <c r="AF45" s="446">
        <f>IF($D45="Monthly",1,IF($D45="per KW",$F$10,IF($D45="per kWh",$F$9,0)))</f>
        <v>1</v>
      </c>
      <c r="AG45" s="431">
        <f t="shared" si="60"/>
        <v>1.6</v>
      </c>
      <c r="AH45" s="80"/>
      <c r="AI45" s="432">
        <f t="shared" si="18"/>
        <v>0.03</v>
      </c>
      <c r="AJ45" s="433">
        <f t="shared" si="19"/>
        <v>0.01910828025</v>
      </c>
      <c r="AK45" s="59"/>
      <c r="AL45" s="428">
        <f>IFERROR(VLOOKUP($C45,'Proposed Rates'!$B:$J,AL$11,FALSE),0)</f>
        <v>1.63</v>
      </c>
      <c r="AM45" s="446">
        <f>IF($D45="Monthly",1,IF($D45="per KW",$F$10,IF($D45="per kWh",$F$9,0)))</f>
        <v>1</v>
      </c>
      <c r="AN45" s="431">
        <f t="shared" si="62"/>
        <v>1.63</v>
      </c>
      <c r="AO45" s="80"/>
      <c r="AP45" s="432">
        <f t="shared" si="22"/>
        <v>0.03</v>
      </c>
      <c r="AQ45" s="433">
        <f t="shared" si="23"/>
        <v>0.01875</v>
      </c>
      <c r="AR45" s="434"/>
      <c r="AS45" s="3"/>
      <c r="AT45" s="3"/>
      <c r="AU45" s="3"/>
    </row>
    <row r="46" ht="12.0" customHeight="1">
      <c r="A46" s="59"/>
      <c r="B46" s="351" t="s">
        <v>267</v>
      </c>
      <c r="C46" s="426" t="str">
        <f>B46</f>
        <v>Average IESO Wholesale Market Price</v>
      </c>
      <c r="D46" s="427" t="s">
        <v>308</v>
      </c>
      <c r="E46" s="351"/>
      <c r="F46" s="445">
        <f>IFERROR(VLOOKUP($C46,'Proposed Rates'!$B:$J,F$11,FALSE),0)</f>
        <v>0.10453</v>
      </c>
      <c r="G46" s="452">
        <f>$F$9+G$37</f>
        <v>264135.9</v>
      </c>
      <c r="H46" s="431">
        <f t="shared" si="52"/>
        <v>27610.12563</v>
      </c>
      <c r="I46" s="80"/>
      <c r="J46" s="445">
        <f>IFERROR(VLOOKUP($C46,'Proposed Rates'!$B:$J,J$11,FALSE),0)</f>
        <v>0.10453</v>
      </c>
      <c r="K46" s="452">
        <f>$F$9+K$37</f>
        <v>264059.25</v>
      </c>
      <c r="L46" s="431">
        <f t="shared" si="54"/>
        <v>27602.1134</v>
      </c>
      <c r="M46" s="80"/>
      <c r="N46" s="432">
        <f t="shared" si="6"/>
        <v>-8.0122245</v>
      </c>
      <c r="O46" s="433">
        <f t="shared" si="7"/>
        <v>-0.0002901915264</v>
      </c>
      <c r="P46" s="59"/>
      <c r="Q46" s="445">
        <f>IFERROR(VLOOKUP($C46,'Proposed Rates'!$B:$J,Q$11,FALSE),0)</f>
        <v>0.10453</v>
      </c>
      <c r="R46" s="452">
        <f>$F$9+R$37</f>
        <v>264059.25</v>
      </c>
      <c r="S46" s="431">
        <f t="shared" si="56"/>
        <v>27602.1134</v>
      </c>
      <c r="T46" s="80"/>
      <c r="U46" s="432">
        <f t="shared" si="10"/>
        <v>0</v>
      </c>
      <c r="V46" s="433">
        <f t="shared" si="11"/>
        <v>0</v>
      </c>
      <c r="W46" s="59"/>
      <c r="X46" s="445">
        <f>IFERROR(VLOOKUP($C46,'Proposed Rates'!$B:$J,X$11,FALSE),0)</f>
        <v>0.10453</v>
      </c>
      <c r="Y46" s="452">
        <f>$F$9+Y$37</f>
        <v>264059.25</v>
      </c>
      <c r="Z46" s="431">
        <f t="shared" si="58"/>
        <v>27602.1134</v>
      </c>
      <c r="AA46" s="80"/>
      <c r="AB46" s="432">
        <f t="shared" si="14"/>
        <v>0</v>
      </c>
      <c r="AC46" s="433">
        <f t="shared" si="15"/>
        <v>0</v>
      </c>
      <c r="AD46" s="59"/>
      <c r="AE46" s="445">
        <f>IFERROR(VLOOKUP($C46,'Proposed Rates'!$B:$J,AE$11,FALSE),0)</f>
        <v>0.10453</v>
      </c>
      <c r="AF46" s="452">
        <f>$F$9+AF$37</f>
        <v>264059.25</v>
      </c>
      <c r="AG46" s="431">
        <f t="shared" si="60"/>
        <v>27602.1134</v>
      </c>
      <c r="AH46" s="80"/>
      <c r="AI46" s="432">
        <f t="shared" si="18"/>
        <v>0</v>
      </c>
      <c r="AJ46" s="433">
        <f t="shared" si="19"/>
        <v>0</v>
      </c>
      <c r="AK46" s="59"/>
      <c r="AL46" s="445">
        <f>IFERROR(VLOOKUP($C46,'Proposed Rates'!$B:$J,AL$11,FALSE),0)</f>
        <v>0.10453</v>
      </c>
      <c r="AM46" s="452">
        <f>$F$9+AM$37</f>
        <v>264059.25</v>
      </c>
      <c r="AN46" s="431">
        <f t="shared" si="62"/>
        <v>27602.1134</v>
      </c>
      <c r="AO46" s="80"/>
      <c r="AP46" s="432">
        <f t="shared" si="22"/>
        <v>0</v>
      </c>
      <c r="AQ46" s="433">
        <f t="shared" si="23"/>
        <v>0</v>
      </c>
      <c r="AR46" s="434"/>
      <c r="AS46" s="3"/>
      <c r="AT46" s="3"/>
      <c r="AU46" s="3"/>
    </row>
    <row r="47" ht="12.0" customHeight="1">
      <c r="A47" s="59"/>
      <c r="B47" s="351"/>
      <c r="C47" s="426" t="str">
        <f t="shared" ref="C47:C50" si="63">D$6&amp;"."&amp;B47</f>
        <v>General Service 50 to 1,499 KW.</v>
      </c>
      <c r="D47" s="427"/>
      <c r="E47" s="351"/>
      <c r="F47" s="445"/>
      <c r="G47" s="545"/>
      <c r="H47" s="431"/>
      <c r="I47" s="80"/>
      <c r="J47" s="445"/>
      <c r="K47" s="545"/>
      <c r="L47" s="431"/>
      <c r="M47" s="80"/>
      <c r="N47" s="432"/>
      <c r="O47" s="433"/>
      <c r="P47" s="59"/>
      <c r="Q47" s="445"/>
      <c r="R47" s="545"/>
      <c r="S47" s="431"/>
      <c r="T47" s="80"/>
      <c r="U47" s="432"/>
      <c r="V47" s="433"/>
      <c r="W47" s="59"/>
      <c r="X47" s="445"/>
      <c r="Y47" s="545"/>
      <c r="Z47" s="431"/>
      <c r="AA47" s="80"/>
      <c r="AB47" s="432"/>
      <c r="AC47" s="433"/>
      <c r="AD47" s="59"/>
      <c r="AE47" s="445"/>
      <c r="AF47" s="545"/>
      <c r="AG47" s="431"/>
      <c r="AH47" s="80"/>
      <c r="AI47" s="432"/>
      <c r="AJ47" s="433"/>
      <c r="AK47" s="59"/>
      <c r="AL47" s="445"/>
      <c r="AM47" s="545"/>
      <c r="AN47" s="431"/>
      <c r="AO47" s="80"/>
      <c r="AP47" s="432"/>
      <c r="AQ47" s="433"/>
      <c r="AR47" s="434"/>
      <c r="AS47" s="3"/>
      <c r="AT47" s="3"/>
      <c r="AU47" s="3"/>
    </row>
    <row r="48" ht="12.0" customHeight="1">
      <c r="A48" s="59"/>
      <c r="B48" s="59"/>
      <c r="C48" s="426" t="str">
        <f t="shared" si="63"/>
        <v>General Service 50 to 1,499 KW.</v>
      </c>
      <c r="D48" s="427"/>
      <c r="E48" s="351"/>
      <c r="F48" s="445"/>
      <c r="G48" s="545"/>
      <c r="H48" s="431"/>
      <c r="I48" s="80"/>
      <c r="J48" s="445"/>
      <c r="K48" s="545"/>
      <c r="L48" s="431"/>
      <c r="M48" s="80"/>
      <c r="N48" s="432"/>
      <c r="O48" s="433"/>
      <c r="P48" s="59"/>
      <c r="Q48" s="445"/>
      <c r="R48" s="545"/>
      <c r="S48" s="431"/>
      <c r="T48" s="80"/>
      <c r="U48" s="432"/>
      <c r="V48" s="433"/>
      <c r="W48" s="59"/>
      <c r="X48" s="445"/>
      <c r="Y48" s="545"/>
      <c r="Z48" s="431"/>
      <c r="AA48" s="80"/>
      <c r="AB48" s="432"/>
      <c r="AC48" s="433"/>
      <c r="AD48" s="59"/>
      <c r="AE48" s="445"/>
      <c r="AF48" s="545"/>
      <c r="AG48" s="431"/>
      <c r="AH48" s="80"/>
      <c r="AI48" s="432"/>
      <c r="AJ48" s="433"/>
      <c r="AK48" s="59"/>
      <c r="AL48" s="445"/>
      <c r="AM48" s="545"/>
      <c r="AN48" s="431"/>
      <c r="AO48" s="80"/>
      <c r="AP48" s="432"/>
      <c r="AQ48" s="433"/>
      <c r="AR48" s="434"/>
      <c r="AS48" s="3"/>
      <c r="AT48" s="3"/>
      <c r="AU48" s="3"/>
    </row>
    <row r="49" ht="12.0" customHeight="1">
      <c r="A49" s="59"/>
      <c r="B49" s="351"/>
      <c r="C49" s="426" t="str">
        <f t="shared" si="63"/>
        <v>General Service 50 to 1,499 KW.</v>
      </c>
      <c r="D49" s="427"/>
      <c r="E49" s="351"/>
      <c r="F49" s="445"/>
      <c r="G49" s="545"/>
      <c r="H49" s="431"/>
      <c r="I49" s="80"/>
      <c r="J49" s="445"/>
      <c r="K49" s="545"/>
      <c r="L49" s="431"/>
      <c r="M49" s="80"/>
      <c r="N49" s="432"/>
      <c r="O49" s="433"/>
      <c r="P49" s="59"/>
      <c r="Q49" s="445"/>
      <c r="R49" s="545"/>
      <c r="S49" s="431"/>
      <c r="T49" s="80"/>
      <c r="U49" s="432"/>
      <c r="V49" s="433"/>
      <c r="W49" s="59"/>
      <c r="X49" s="445"/>
      <c r="Y49" s="545"/>
      <c r="Z49" s="431"/>
      <c r="AA49" s="80"/>
      <c r="AB49" s="432"/>
      <c r="AC49" s="433"/>
      <c r="AD49" s="59"/>
      <c r="AE49" s="445"/>
      <c r="AF49" s="545"/>
      <c r="AG49" s="431"/>
      <c r="AH49" s="80"/>
      <c r="AI49" s="432"/>
      <c r="AJ49" s="433"/>
      <c r="AK49" s="59"/>
      <c r="AL49" s="445"/>
      <c r="AM49" s="545"/>
      <c r="AN49" s="431"/>
      <c r="AO49" s="80"/>
      <c r="AP49" s="432"/>
      <c r="AQ49" s="433"/>
      <c r="AR49" s="434"/>
      <c r="AS49" s="3"/>
      <c r="AT49" s="3"/>
      <c r="AU49" s="3"/>
    </row>
    <row r="50" ht="12.0" customHeight="1">
      <c r="A50" s="59"/>
      <c r="B50" s="351"/>
      <c r="C50" s="426" t="str">
        <f t="shared" si="63"/>
        <v>General Service 50 to 1,499 KW.</v>
      </c>
      <c r="D50" s="427"/>
      <c r="E50" s="351"/>
      <c r="F50" s="445"/>
      <c r="G50" s="545"/>
      <c r="H50" s="431"/>
      <c r="I50" s="80"/>
      <c r="J50" s="445"/>
      <c r="K50" s="545"/>
      <c r="L50" s="431"/>
      <c r="M50" s="80"/>
      <c r="N50" s="432"/>
      <c r="O50" s="433"/>
      <c r="P50" s="59"/>
      <c r="Q50" s="445"/>
      <c r="R50" s="545"/>
      <c r="S50" s="431"/>
      <c r="T50" s="80"/>
      <c r="U50" s="432"/>
      <c r="V50" s="433"/>
      <c r="W50" s="59"/>
      <c r="X50" s="445"/>
      <c r="Y50" s="545"/>
      <c r="Z50" s="431"/>
      <c r="AA50" s="80"/>
      <c r="AB50" s="432"/>
      <c r="AC50" s="433"/>
      <c r="AD50" s="59"/>
      <c r="AE50" s="445"/>
      <c r="AF50" s="545"/>
      <c r="AG50" s="431"/>
      <c r="AH50" s="80"/>
      <c r="AI50" s="432"/>
      <c r="AJ50" s="433"/>
      <c r="AK50" s="59"/>
      <c r="AL50" s="445"/>
      <c r="AM50" s="545"/>
      <c r="AN50" s="431"/>
      <c r="AO50" s="80"/>
      <c r="AP50" s="432"/>
      <c r="AQ50" s="433"/>
      <c r="AR50" s="434"/>
      <c r="AS50" s="3"/>
      <c r="AT50" s="3"/>
      <c r="AU50" s="3"/>
    </row>
    <row r="51" ht="12.0" customHeight="1">
      <c r="A51" s="59"/>
      <c r="B51" s="465"/>
      <c r="C51" s="466"/>
      <c r="D51" s="466"/>
      <c r="E51" s="466"/>
      <c r="F51" s="467"/>
      <c r="G51" s="509"/>
      <c r="H51" s="469"/>
      <c r="I51" s="471"/>
      <c r="J51" s="467"/>
      <c r="K51" s="468"/>
      <c r="L51" s="469"/>
      <c r="M51" s="471"/>
      <c r="N51" s="472"/>
      <c r="O51" s="473"/>
      <c r="P51" s="59"/>
      <c r="Q51" s="467"/>
      <c r="R51" s="468"/>
      <c r="S51" s="469"/>
      <c r="T51" s="471"/>
      <c r="U51" s="472"/>
      <c r="V51" s="473"/>
      <c r="W51" s="59"/>
      <c r="X51" s="467"/>
      <c r="Y51" s="468"/>
      <c r="Z51" s="469"/>
      <c r="AA51" s="471"/>
      <c r="AB51" s="472"/>
      <c r="AC51" s="473"/>
      <c r="AD51" s="59"/>
      <c r="AE51" s="467"/>
      <c r="AF51" s="468"/>
      <c r="AG51" s="469"/>
      <c r="AH51" s="471"/>
      <c r="AI51" s="472"/>
      <c r="AJ51" s="473"/>
      <c r="AK51" s="59"/>
      <c r="AL51" s="467"/>
      <c r="AM51" s="468"/>
      <c r="AN51" s="469"/>
      <c r="AO51" s="471"/>
      <c r="AP51" s="472"/>
      <c r="AQ51" s="473"/>
      <c r="AR51" s="474"/>
      <c r="AS51" s="3"/>
      <c r="AT51" s="3"/>
      <c r="AU51" s="3"/>
    </row>
    <row r="52" ht="12.0" customHeight="1">
      <c r="A52" s="59"/>
      <c r="B52" s="475" t="s">
        <v>315</v>
      </c>
      <c r="C52" s="351"/>
      <c r="D52" s="351"/>
      <c r="E52" s="351"/>
      <c r="F52" s="476"/>
      <c r="G52" s="523"/>
      <c r="H52" s="478">
        <f>SUM(H43:H48,H42)</f>
        <v>44485.77103</v>
      </c>
      <c r="I52" s="516"/>
      <c r="J52" s="477"/>
      <c r="K52" s="477"/>
      <c r="L52" s="478">
        <f>SUM(L43:L48,L42)</f>
        <v>45747.1089</v>
      </c>
      <c r="M52" s="480"/>
      <c r="N52" s="479">
        <f t="shared" ref="N52:N56" si="64">L52-H52</f>
        <v>1261.337875</v>
      </c>
      <c r="O52" s="481">
        <f t="shared" ref="O52:O56" si="65">IF((H52)=0,"",(N52/H52))</f>
        <v>0.02835373753</v>
      </c>
      <c r="P52" s="59"/>
      <c r="Q52" s="477"/>
      <c r="R52" s="477"/>
      <c r="S52" s="478">
        <f>SUM(S43:S48,S42)</f>
        <v>45431.1489</v>
      </c>
      <c r="T52" s="480"/>
      <c r="U52" s="479">
        <f t="shared" ref="U52:U56" si="66">S52-L52</f>
        <v>-315.96</v>
      </c>
      <c r="V52" s="481">
        <f t="shared" ref="V52:V56" si="67">IF((L52)=0,"",(U52/L52))</f>
        <v>-0.006906665964</v>
      </c>
      <c r="W52" s="59"/>
      <c r="X52" s="477"/>
      <c r="Y52" s="477"/>
      <c r="Z52" s="478">
        <f>SUM(Z43:Z48,Z42)</f>
        <v>46254.8889</v>
      </c>
      <c r="AA52" s="480"/>
      <c r="AB52" s="479">
        <f t="shared" ref="AB52:AB56" si="68">Z52-S52</f>
        <v>823.74</v>
      </c>
      <c r="AC52" s="481">
        <f t="shared" ref="AC52:AC56" si="69">IF((S52)=0,"",(AB52/S52))</f>
        <v>0.01813161278</v>
      </c>
      <c r="AD52" s="59"/>
      <c r="AE52" s="477"/>
      <c r="AF52" s="477"/>
      <c r="AG52" s="478">
        <f>SUM(AG43:AG48,AG42)</f>
        <v>46875.1189</v>
      </c>
      <c r="AH52" s="480"/>
      <c r="AI52" s="479">
        <f t="shared" ref="AI52:AI56" si="70">AG52-Z52</f>
        <v>620.23</v>
      </c>
      <c r="AJ52" s="481">
        <f t="shared" ref="AJ52:AJ56" si="71">IF((Z52)=0,"",(AI52/Z52))</f>
        <v>0.01340896097</v>
      </c>
      <c r="AK52" s="59"/>
      <c r="AL52" s="477"/>
      <c r="AM52" s="477"/>
      <c r="AN52" s="478">
        <f>SUM(AN43:AN48,AN42)</f>
        <v>47490.0789</v>
      </c>
      <c r="AO52" s="480"/>
      <c r="AP52" s="479">
        <f t="shared" ref="AP52:AP56" si="72">AN52-AG52</f>
        <v>614.96</v>
      </c>
      <c r="AQ52" s="481">
        <f t="shared" ref="AQ52:AQ56" si="73">IF((AG52)=0,"",(AP52/AG52))</f>
        <v>0.01311911339</v>
      </c>
      <c r="AR52" s="482"/>
      <c r="AS52" s="3"/>
      <c r="AT52" s="3"/>
      <c r="AU52" s="3"/>
    </row>
    <row r="53" ht="12.0" customHeight="1">
      <c r="A53" s="59"/>
      <c r="B53" s="483" t="s">
        <v>316</v>
      </c>
      <c r="C53" s="351"/>
      <c r="D53" s="351"/>
      <c r="E53" s="351"/>
      <c r="F53" s="476">
        <v>0.13</v>
      </c>
      <c r="G53" s="80"/>
      <c r="H53" s="524">
        <f>H52*F53</f>
        <v>5783.150234</v>
      </c>
      <c r="I53" s="448"/>
      <c r="J53" s="484">
        <v>0.13</v>
      </c>
      <c r="K53" s="448"/>
      <c r="L53" s="431">
        <f>L52*J53</f>
        <v>5947.124157</v>
      </c>
      <c r="M53" s="80"/>
      <c r="N53" s="432">
        <f t="shared" si="64"/>
        <v>163.9739238</v>
      </c>
      <c r="O53" s="433">
        <f t="shared" si="65"/>
        <v>0.02835373753</v>
      </c>
      <c r="P53" s="59"/>
      <c r="Q53" s="484">
        <v>0.13</v>
      </c>
      <c r="R53" s="448"/>
      <c r="S53" s="431">
        <f>S52*Q53</f>
        <v>5906.049357</v>
      </c>
      <c r="T53" s="80"/>
      <c r="U53" s="432">
        <f t="shared" si="66"/>
        <v>-41.0748</v>
      </c>
      <c r="V53" s="433">
        <f t="shared" si="67"/>
        <v>-0.006906665964</v>
      </c>
      <c r="W53" s="59"/>
      <c r="X53" s="484">
        <v>0.13</v>
      </c>
      <c r="Y53" s="448"/>
      <c r="Z53" s="431">
        <f>Z52*X53</f>
        <v>6013.135557</v>
      </c>
      <c r="AA53" s="80"/>
      <c r="AB53" s="432">
        <f t="shared" si="68"/>
        <v>107.0862</v>
      </c>
      <c r="AC53" s="433">
        <f t="shared" si="69"/>
        <v>0.01813161278</v>
      </c>
      <c r="AD53" s="59"/>
      <c r="AE53" s="484">
        <v>0.13</v>
      </c>
      <c r="AF53" s="448"/>
      <c r="AG53" s="431">
        <f>AG52*AE53</f>
        <v>6093.765457</v>
      </c>
      <c r="AH53" s="80"/>
      <c r="AI53" s="432">
        <f t="shared" si="70"/>
        <v>80.6299</v>
      </c>
      <c r="AJ53" s="433">
        <f t="shared" si="71"/>
        <v>0.01340896097</v>
      </c>
      <c r="AK53" s="59"/>
      <c r="AL53" s="484">
        <v>0.13</v>
      </c>
      <c r="AM53" s="448"/>
      <c r="AN53" s="431">
        <f>AN52*AL53</f>
        <v>6173.710257</v>
      </c>
      <c r="AO53" s="80"/>
      <c r="AP53" s="432">
        <f t="shared" si="72"/>
        <v>79.9448</v>
      </c>
      <c r="AQ53" s="433">
        <f t="shared" si="73"/>
        <v>0.01311911339</v>
      </c>
      <c r="AR53" s="434"/>
      <c r="AS53" s="3"/>
      <c r="AT53" s="3"/>
      <c r="AU53" s="3"/>
    </row>
    <row r="54" ht="12.0" customHeight="1">
      <c r="A54" s="59"/>
      <c r="B54" s="485" t="s">
        <v>393</v>
      </c>
      <c r="C54" s="351"/>
      <c r="D54" s="351"/>
      <c r="E54" s="351"/>
      <c r="F54" s="486"/>
      <c r="G54" s="80"/>
      <c r="H54" s="524">
        <f>H52+H53</f>
        <v>50268.92126</v>
      </c>
      <c r="I54" s="448"/>
      <c r="J54" s="448"/>
      <c r="K54" s="448"/>
      <c r="L54" s="431">
        <f>L52+L53</f>
        <v>51694.23306</v>
      </c>
      <c r="M54" s="80"/>
      <c r="N54" s="432">
        <f t="shared" si="64"/>
        <v>1425.311799</v>
      </c>
      <c r="O54" s="433">
        <f t="shared" si="65"/>
        <v>0.02835373753</v>
      </c>
      <c r="P54" s="59"/>
      <c r="Q54" s="448"/>
      <c r="R54" s="448"/>
      <c r="S54" s="431">
        <f>S52+S53</f>
        <v>51337.19826</v>
      </c>
      <c r="T54" s="80"/>
      <c r="U54" s="432">
        <f t="shared" si="66"/>
        <v>-357.0348</v>
      </c>
      <c r="V54" s="433">
        <f t="shared" si="67"/>
        <v>-0.006906665964</v>
      </c>
      <c r="W54" s="59"/>
      <c r="X54" s="448"/>
      <c r="Y54" s="448"/>
      <c r="Z54" s="431">
        <f>Z52+Z53</f>
        <v>52268.02446</v>
      </c>
      <c r="AA54" s="80"/>
      <c r="AB54" s="432">
        <f t="shared" si="68"/>
        <v>930.8262</v>
      </c>
      <c r="AC54" s="433">
        <f t="shared" si="69"/>
        <v>0.01813161278</v>
      </c>
      <c r="AD54" s="59"/>
      <c r="AE54" s="448"/>
      <c r="AF54" s="448"/>
      <c r="AG54" s="431">
        <f>AG52+AG53</f>
        <v>52968.88436</v>
      </c>
      <c r="AH54" s="80"/>
      <c r="AI54" s="432">
        <f t="shared" si="70"/>
        <v>700.8599</v>
      </c>
      <c r="AJ54" s="433">
        <f t="shared" si="71"/>
        <v>0.01340896097</v>
      </c>
      <c r="AK54" s="59"/>
      <c r="AL54" s="448"/>
      <c r="AM54" s="448"/>
      <c r="AN54" s="431">
        <f>AN52+AN53</f>
        <v>53663.78916</v>
      </c>
      <c r="AO54" s="80"/>
      <c r="AP54" s="432">
        <f t="shared" si="72"/>
        <v>694.9048</v>
      </c>
      <c r="AQ54" s="433">
        <f t="shared" si="73"/>
        <v>0.01311911339</v>
      </c>
      <c r="AR54" s="434"/>
      <c r="AS54" s="3"/>
      <c r="AT54" s="3"/>
      <c r="AU54" s="3"/>
    </row>
    <row r="55" ht="12.0" customHeight="1">
      <c r="A55" s="59"/>
      <c r="B55" s="592" t="s">
        <v>273</v>
      </c>
      <c r="E55" s="351"/>
      <c r="F55" s="486"/>
      <c r="G55" s="80"/>
      <c r="H55" s="526">
        <f>F55*H52</f>
        <v>0</v>
      </c>
      <c r="I55" s="448"/>
      <c r="J55" s="448"/>
      <c r="K55" s="448"/>
      <c r="L55" s="546">
        <f>J55*L52</f>
        <v>0</v>
      </c>
      <c r="M55" s="80"/>
      <c r="N55" s="489">
        <f t="shared" si="64"/>
        <v>0</v>
      </c>
      <c r="O55" s="491" t="str">
        <f t="shared" si="65"/>
        <v/>
      </c>
      <c r="P55" s="59"/>
      <c r="Q55" s="448"/>
      <c r="R55" s="448"/>
      <c r="S55" s="546">
        <f>Q55*S52</f>
        <v>0</v>
      </c>
      <c r="T55" s="80"/>
      <c r="U55" s="489">
        <f t="shared" si="66"/>
        <v>0</v>
      </c>
      <c r="V55" s="491" t="str">
        <f t="shared" si="67"/>
        <v/>
      </c>
      <c r="W55" s="59"/>
      <c r="X55" s="448"/>
      <c r="Y55" s="448"/>
      <c r="Z55" s="546">
        <f>X55*Z52</f>
        <v>0</v>
      </c>
      <c r="AA55" s="80"/>
      <c r="AB55" s="489">
        <f t="shared" si="68"/>
        <v>0</v>
      </c>
      <c r="AC55" s="491" t="str">
        <f t="shared" si="69"/>
        <v/>
      </c>
      <c r="AD55" s="59"/>
      <c r="AE55" s="448"/>
      <c r="AF55" s="448"/>
      <c r="AG55" s="546">
        <f>AE55*AG52</f>
        <v>0</v>
      </c>
      <c r="AH55" s="80"/>
      <c r="AI55" s="489">
        <f t="shared" si="70"/>
        <v>0</v>
      </c>
      <c r="AJ55" s="491" t="str">
        <f t="shared" si="71"/>
        <v/>
      </c>
      <c r="AK55" s="59"/>
      <c r="AL55" s="448"/>
      <c r="AM55" s="448"/>
      <c r="AN55" s="546">
        <f>AL55*AN52</f>
        <v>0</v>
      </c>
      <c r="AO55" s="80"/>
      <c r="AP55" s="489">
        <f t="shared" si="72"/>
        <v>0</v>
      </c>
      <c r="AQ55" s="491" t="str">
        <f t="shared" si="73"/>
        <v/>
      </c>
      <c r="AR55" s="492"/>
      <c r="AS55" s="3"/>
      <c r="AT55" s="3"/>
      <c r="AU55" s="3"/>
    </row>
    <row r="56" ht="12.0" customHeight="1">
      <c r="A56" s="59"/>
      <c r="B56" s="593" t="s">
        <v>318</v>
      </c>
      <c r="C56" s="71"/>
      <c r="D56" s="72"/>
      <c r="E56" s="494"/>
      <c r="F56" s="495"/>
      <c r="G56" s="527"/>
      <c r="H56" s="528">
        <f>H54-H55</f>
        <v>50268.92126</v>
      </c>
      <c r="I56" s="496"/>
      <c r="J56" s="496"/>
      <c r="K56" s="496"/>
      <c r="L56" s="497">
        <f>L54-L55</f>
        <v>51694.23306</v>
      </c>
      <c r="M56" s="498"/>
      <c r="N56" s="499">
        <f t="shared" si="64"/>
        <v>1425.311799</v>
      </c>
      <c r="O56" s="500">
        <f t="shared" si="65"/>
        <v>0.02835373753</v>
      </c>
      <c r="P56" s="59"/>
      <c r="Q56" s="496"/>
      <c r="R56" s="496"/>
      <c r="S56" s="497">
        <f>S54-S55</f>
        <v>51337.19826</v>
      </c>
      <c r="T56" s="498"/>
      <c r="U56" s="499">
        <f t="shared" si="66"/>
        <v>-357.0348</v>
      </c>
      <c r="V56" s="500">
        <f t="shared" si="67"/>
        <v>-0.006906665964</v>
      </c>
      <c r="W56" s="59"/>
      <c r="X56" s="496"/>
      <c r="Y56" s="496"/>
      <c r="Z56" s="497">
        <f>Z54-Z55</f>
        <v>52268.02446</v>
      </c>
      <c r="AA56" s="498"/>
      <c r="AB56" s="499">
        <f t="shared" si="68"/>
        <v>930.8262</v>
      </c>
      <c r="AC56" s="500">
        <f t="shared" si="69"/>
        <v>0.01813161278</v>
      </c>
      <c r="AD56" s="59"/>
      <c r="AE56" s="496"/>
      <c r="AF56" s="496"/>
      <c r="AG56" s="497">
        <f>AG54-AG55</f>
        <v>52968.88436</v>
      </c>
      <c r="AH56" s="498"/>
      <c r="AI56" s="499">
        <f t="shared" si="70"/>
        <v>700.8599</v>
      </c>
      <c r="AJ56" s="500">
        <f t="shared" si="71"/>
        <v>0.01340896097</v>
      </c>
      <c r="AK56" s="59"/>
      <c r="AL56" s="496"/>
      <c r="AM56" s="496"/>
      <c r="AN56" s="497">
        <f>AN54-AN55</f>
        <v>53663.78916</v>
      </c>
      <c r="AO56" s="498"/>
      <c r="AP56" s="499">
        <f t="shared" si="72"/>
        <v>694.9048</v>
      </c>
      <c r="AQ56" s="500">
        <f t="shared" si="73"/>
        <v>0.01311911339</v>
      </c>
      <c r="AR56" s="501"/>
      <c r="AS56" s="3"/>
      <c r="AT56" s="3"/>
      <c r="AU56" s="3"/>
    </row>
    <row r="57" ht="12.0" customHeight="1">
      <c r="A57" s="59"/>
      <c r="B57" s="465"/>
      <c r="C57" s="466"/>
      <c r="D57" s="466"/>
      <c r="E57" s="466"/>
      <c r="F57" s="467"/>
      <c r="G57" s="509"/>
      <c r="H57" s="469"/>
      <c r="I57" s="471"/>
      <c r="J57" s="467"/>
      <c r="K57" s="468"/>
      <c r="L57" s="469"/>
      <c r="M57" s="471"/>
      <c r="N57" s="472"/>
      <c r="O57" s="473"/>
      <c r="P57" s="59"/>
      <c r="Q57" s="467"/>
      <c r="R57" s="468"/>
      <c r="S57" s="469"/>
      <c r="T57" s="471"/>
      <c r="U57" s="472"/>
      <c r="V57" s="473"/>
      <c r="W57" s="59"/>
      <c r="X57" s="467"/>
      <c r="Y57" s="468"/>
      <c r="Z57" s="469"/>
      <c r="AA57" s="471"/>
      <c r="AB57" s="472"/>
      <c r="AC57" s="473"/>
      <c r="AD57" s="59"/>
      <c r="AE57" s="467"/>
      <c r="AF57" s="468"/>
      <c r="AG57" s="469"/>
      <c r="AH57" s="471"/>
      <c r="AI57" s="472"/>
      <c r="AJ57" s="473"/>
      <c r="AK57" s="59"/>
      <c r="AL57" s="467"/>
      <c r="AM57" s="468"/>
      <c r="AN57" s="469"/>
      <c r="AO57" s="471"/>
      <c r="AP57" s="472"/>
      <c r="AQ57" s="473"/>
      <c r="AR57" s="474"/>
      <c r="AS57" s="3"/>
      <c r="AT57" s="3"/>
      <c r="AU57" s="3"/>
    </row>
    <row r="58" ht="12.0" customHeight="1">
      <c r="A58" s="547"/>
      <c r="B58" s="548" t="s">
        <v>319</v>
      </c>
      <c r="C58" s="549"/>
      <c r="D58" s="549"/>
      <c r="E58" s="549"/>
      <c r="F58" s="550"/>
      <c r="G58" s="551"/>
      <c r="H58" s="552">
        <f>SUM(H49:H50,H42,H43:H45)</f>
        <v>16875.6454</v>
      </c>
      <c r="I58" s="553"/>
      <c r="J58" s="554"/>
      <c r="K58" s="554"/>
      <c r="L58" s="552">
        <f>SUM(L49:L50,L42,L43:L45)</f>
        <v>18144.9955</v>
      </c>
      <c r="M58" s="555"/>
      <c r="N58" s="556">
        <f t="shared" ref="N58:N62" si="74">L58-H58</f>
        <v>1269.3501</v>
      </c>
      <c r="O58" s="557">
        <f t="shared" ref="O58:O62" si="75">IF((H58)=0,"",(N58/H58))</f>
        <v>0.07521786989</v>
      </c>
      <c r="P58" s="547"/>
      <c r="Q58" s="554"/>
      <c r="R58" s="554"/>
      <c r="S58" s="552">
        <f>SUM(S49:S50,S42,S43:S45)</f>
        <v>17829.0355</v>
      </c>
      <c r="T58" s="555"/>
      <c r="U58" s="556">
        <f t="shared" ref="U58:U62" si="76">S58-L58</f>
        <v>-315.96</v>
      </c>
      <c r="V58" s="557">
        <f t="shared" ref="V58:V62" si="77">IF((L58)=0,"",(U58/L58))</f>
        <v>-0.01741306577</v>
      </c>
      <c r="W58" s="547"/>
      <c r="X58" s="554"/>
      <c r="Y58" s="554"/>
      <c r="Z58" s="552">
        <f>SUM(Z49:Z50,Z42,Z43:Z45)</f>
        <v>18652.7755</v>
      </c>
      <c r="AA58" s="555"/>
      <c r="AB58" s="556">
        <f t="shared" ref="AB58:AB62" si="78">Z58-S58</f>
        <v>823.74</v>
      </c>
      <c r="AC58" s="557">
        <f t="shared" ref="AC58:AC62" si="79">IF((S58)=0,"",(AB58/S58))</f>
        <v>0.04620216276</v>
      </c>
      <c r="AD58" s="547"/>
      <c r="AE58" s="554"/>
      <c r="AF58" s="554"/>
      <c r="AG58" s="552">
        <f>SUM(AG49:AG50,AG42,AG43:AG45)</f>
        <v>19273.0055</v>
      </c>
      <c r="AH58" s="555"/>
      <c r="AI58" s="556">
        <f t="shared" ref="AI58:AI62" si="80">AG58-Z58</f>
        <v>620.23</v>
      </c>
      <c r="AJ58" s="557">
        <f t="shared" ref="AJ58:AJ62" si="81">IF((Z58)=0,"",(AI58/Z58))</f>
        <v>0.03325135179</v>
      </c>
      <c r="AK58" s="547"/>
      <c r="AL58" s="554"/>
      <c r="AM58" s="554"/>
      <c r="AN58" s="552">
        <f>SUM(AN49:AN50,AN42,AN43:AN45)</f>
        <v>19887.9655</v>
      </c>
      <c r="AO58" s="555"/>
      <c r="AP58" s="556">
        <f t="shared" ref="AP58:AP62" si="82">AN58-AG58</f>
        <v>614.96</v>
      </c>
      <c r="AQ58" s="557">
        <f t="shared" ref="AQ58:AQ62" si="83">IF((AG58)=0,"",(AP58/AG58))</f>
        <v>0.03190784125</v>
      </c>
      <c r="AR58" s="558"/>
      <c r="AS58" s="3"/>
      <c r="AT58" s="3"/>
      <c r="AU58" s="3"/>
    </row>
    <row r="59" ht="12.0" customHeight="1">
      <c r="A59" s="547"/>
      <c r="B59" s="559" t="s">
        <v>316</v>
      </c>
      <c r="C59" s="549"/>
      <c r="D59" s="549"/>
      <c r="E59" s="549"/>
      <c r="F59" s="550">
        <v>0.13</v>
      </c>
      <c r="G59" s="551"/>
      <c r="H59" s="560">
        <f>H58*F59</f>
        <v>2193.833902</v>
      </c>
      <c r="I59" s="561"/>
      <c r="J59" s="550">
        <v>0.13</v>
      </c>
      <c r="K59" s="562"/>
      <c r="L59" s="563">
        <f>L58*J59</f>
        <v>2358.849415</v>
      </c>
      <c r="M59" s="564"/>
      <c r="N59" s="565">
        <f t="shared" si="74"/>
        <v>165.015513</v>
      </c>
      <c r="O59" s="566">
        <f t="shared" si="75"/>
        <v>0.07521786989</v>
      </c>
      <c r="P59" s="547"/>
      <c r="Q59" s="550">
        <v>0.13</v>
      </c>
      <c r="R59" s="562"/>
      <c r="S59" s="563">
        <f>S58*Q59</f>
        <v>2317.774615</v>
      </c>
      <c r="T59" s="564"/>
      <c r="U59" s="565">
        <f t="shared" si="76"/>
        <v>-41.0748</v>
      </c>
      <c r="V59" s="566">
        <f t="shared" si="77"/>
        <v>-0.01741306577</v>
      </c>
      <c r="W59" s="547"/>
      <c r="X59" s="550">
        <v>0.13</v>
      </c>
      <c r="Y59" s="562"/>
      <c r="Z59" s="563">
        <f>Z58*X59</f>
        <v>2424.860815</v>
      </c>
      <c r="AA59" s="564"/>
      <c r="AB59" s="565">
        <f t="shared" si="78"/>
        <v>107.0862</v>
      </c>
      <c r="AC59" s="566">
        <f t="shared" si="79"/>
        <v>0.04620216276</v>
      </c>
      <c r="AD59" s="547"/>
      <c r="AE59" s="550">
        <v>0.13</v>
      </c>
      <c r="AF59" s="562"/>
      <c r="AG59" s="563">
        <f>AG58*AE59</f>
        <v>2505.490715</v>
      </c>
      <c r="AH59" s="564"/>
      <c r="AI59" s="565">
        <f t="shared" si="80"/>
        <v>80.6299</v>
      </c>
      <c r="AJ59" s="566">
        <f t="shared" si="81"/>
        <v>0.03325135179</v>
      </c>
      <c r="AK59" s="547"/>
      <c r="AL59" s="550">
        <v>0.13</v>
      </c>
      <c r="AM59" s="562"/>
      <c r="AN59" s="563">
        <f>AN58*AL59</f>
        <v>2585.435515</v>
      </c>
      <c r="AO59" s="564"/>
      <c r="AP59" s="565">
        <f t="shared" si="82"/>
        <v>79.9448</v>
      </c>
      <c r="AQ59" s="566">
        <f t="shared" si="83"/>
        <v>0.03190784125</v>
      </c>
      <c r="AR59" s="567"/>
      <c r="AS59" s="3"/>
      <c r="AT59" s="3"/>
      <c r="AU59" s="3"/>
    </row>
    <row r="60" ht="12.0" customHeight="1">
      <c r="A60" s="547"/>
      <c r="B60" s="568" t="s">
        <v>394</v>
      </c>
      <c r="C60" s="549"/>
      <c r="D60" s="549"/>
      <c r="E60" s="549"/>
      <c r="F60" s="569"/>
      <c r="G60" s="564"/>
      <c r="H60" s="560">
        <f>H58+H59</f>
        <v>19069.4793</v>
      </c>
      <c r="I60" s="561"/>
      <c r="J60" s="561"/>
      <c r="K60" s="561"/>
      <c r="L60" s="563">
        <f>L58+L59</f>
        <v>20503.84492</v>
      </c>
      <c r="M60" s="564"/>
      <c r="N60" s="565">
        <f t="shared" si="74"/>
        <v>1434.365613</v>
      </c>
      <c r="O60" s="566">
        <f t="shared" si="75"/>
        <v>0.07521786989</v>
      </c>
      <c r="P60" s="547"/>
      <c r="Q60" s="561"/>
      <c r="R60" s="561"/>
      <c r="S60" s="563">
        <f>S58+S59</f>
        <v>20146.81012</v>
      </c>
      <c r="T60" s="564"/>
      <c r="U60" s="565">
        <f t="shared" si="76"/>
        <v>-357.0348</v>
      </c>
      <c r="V60" s="566">
        <f t="shared" si="77"/>
        <v>-0.01741306577</v>
      </c>
      <c r="W60" s="547"/>
      <c r="X60" s="561"/>
      <c r="Y60" s="561"/>
      <c r="Z60" s="563">
        <f>Z58+Z59</f>
        <v>21077.63632</v>
      </c>
      <c r="AA60" s="564"/>
      <c r="AB60" s="565">
        <f t="shared" si="78"/>
        <v>930.8262</v>
      </c>
      <c r="AC60" s="566">
        <f t="shared" si="79"/>
        <v>0.04620216276</v>
      </c>
      <c r="AD60" s="547"/>
      <c r="AE60" s="561"/>
      <c r="AF60" s="561"/>
      <c r="AG60" s="563">
        <f>AG58+AG59</f>
        <v>21778.49622</v>
      </c>
      <c r="AH60" s="564"/>
      <c r="AI60" s="565">
        <f t="shared" si="80"/>
        <v>700.8599</v>
      </c>
      <c r="AJ60" s="566">
        <f t="shared" si="81"/>
        <v>0.03325135179</v>
      </c>
      <c r="AK60" s="547"/>
      <c r="AL60" s="561"/>
      <c r="AM60" s="561"/>
      <c r="AN60" s="563">
        <f>AN58+AN59</f>
        <v>22473.40102</v>
      </c>
      <c r="AO60" s="564"/>
      <c r="AP60" s="565">
        <f t="shared" si="82"/>
        <v>694.9048</v>
      </c>
      <c r="AQ60" s="566">
        <f t="shared" si="83"/>
        <v>0.03190784125</v>
      </c>
      <c r="AR60" s="567"/>
      <c r="AS60" s="3"/>
      <c r="AT60" s="3"/>
      <c r="AU60" s="3"/>
    </row>
    <row r="61" ht="12.0" customHeight="1">
      <c r="A61" s="547"/>
      <c r="B61" s="594" t="s">
        <v>273</v>
      </c>
      <c r="E61" s="549"/>
      <c r="F61" s="569"/>
      <c r="G61" s="564"/>
      <c r="H61" s="571">
        <f>F61*H58</f>
        <v>0</v>
      </c>
      <c r="I61" s="561"/>
      <c r="J61" s="561"/>
      <c r="K61" s="561"/>
      <c r="L61" s="572">
        <f>J61*L58</f>
        <v>0</v>
      </c>
      <c r="M61" s="564"/>
      <c r="N61" s="573">
        <f t="shared" si="74"/>
        <v>0</v>
      </c>
      <c r="O61" s="574" t="str">
        <f t="shared" si="75"/>
        <v/>
      </c>
      <c r="P61" s="547"/>
      <c r="Q61" s="561"/>
      <c r="R61" s="561"/>
      <c r="S61" s="572">
        <f>Q61*S58</f>
        <v>0</v>
      </c>
      <c r="T61" s="564"/>
      <c r="U61" s="573">
        <f t="shared" si="76"/>
        <v>0</v>
      </c>
      <c r="V61" s="574" t="str">
        <f t="shared" si="77"/>
        <v/>
      </c>
      <c r="W61" s="547"/>
      <c r="X61" s="561"/>
      <c r="Y61" s="561"/>
      <c r="Z61" s="572">
        <f>X61*Z58</f>
        <v>0</v>
      </c>
      <c r="AA61" s="564"/>
      <c r="AB61" s="573">
        <f t="shared" si="78"/>
        <v>0</v>
      </c>
      <c r="AC61" s="574" t="str">
        <f t="shared" si="79"/>
        <v/>
      </c>
      <c r="AD61" s="547"/>
      <c r="AE61" s="561"/>
      <c r="AF61" s="561"/>
      <c r="AG61" s="572">
        <f>AE61*AG58</f>
        <v>0</v>
      </c>
      <c r="AH61" s="564"/>
      <c r="AI61" s="573">
        <f t="shared" si="80"/>
        <v>0</v>
      </c>
      <c r="AJ61" s="574" t="str">
        <f t="shared" si="81"/>
        <v/>
      </c>
      <c r="AK61" s="547"/>
      <c r="AL61" s="561"/>
      <c r="AM61" s="561"/>
      <c r="AN61" s="572">
        <f>AL61*AN58</f>
        <v>0</v>
      </c>
      <c r="AO61" s="564"/>
      <c r="AP61" s="573">
        <f t="shared" si="82"/>
        <v>0</v>
      </c>
      <c r="AQ61" s="574" t="str">
        <f t="shared" si="83"/>
        <v/>
      </c>
      <c r="AR61" s="575"/>
      <c r="AS61" s="3"/>
      <c r="AT61" s="3"/>
      <c r="AU61" s="3"/>
    </row>
    <row r="62" ht="12.0" customHeight="1">
      <c r="A62" s="547"/>
      <c r="B62" s="595" t="s">
        <v>321</v>
      </c>
      <c r="C62" s="71"/>
      <c r="D62" s="72"/>
      <c r="E62" s="577"/>
      <c r="F62" s="578"/>
      <c r="G62" s="579"/>
      <c r="H62" s="580">
        <f>H60-H61</f>
        <v>19069.4793</v>
      </c>
      <c r="I62" s="581"/>
      <c r="J62" s="581"/>
      <c r="K62" s="581"/>
      <c r="L62" s="582">
        <f>L60-L61</f>
        <v>20503.84492</v>
      </c>
      <c r="M62" s="583"/>
      <c r="N62" s="584">
        <f t="shared" si="74"/>
        <v>1434.365613</v>
      </c>
      <c r="O62" s="585">
        <f t="shared" si="75"/>
        <v>0.07521786989</v>
      </c>
      <c r="P62" s="547"/>
      <c r="Q62" s="581"/>
      <c r="R62" s="581"/>
      <c r="S62" s="582">
        <f>S60-S61</f>
        <v>20146.81012</v>
      </c>
      <c r="T62" s="583"/>
      <c r="U62" s="584">
        <f t="shared" si="76"/>
        <v>-357.0348</v>
      </c>
      <c r="V62" s="585">
        <f t="shared" si="77"/>
        <v>-0.01741306577</v>
      </c>
      <c r="W62" s="547"/>
      <c r="X62" s="581"/>
      <c r="Y62" s="581"/>
      <c r="Z62" s="582">
        <f>Z60-Z61</f>
        <v>21077.63632</v>
      </c>
      <c r="AA62" s="583"/>
      <c r="AB62" s="584">
        <f t="shared" si="78"/>
        <v>930.8262</v>
      </c>
      <c r="AC62" s="585">
        <f t="shared" si="79"/>
        <v>0.04620216276</v>
      </c>
      <c r="AD62" s="547"/>
      <c r="AE62" s="581"/>
      <c r="AF62" s="581"/>
      <c r="AG62" s="582">
        <f>AG60-AG61</f>
        <v>21778.49622</v>
      </c>
      <c r="AH62" s="583"/>
      <c r="AI62" s="584">
        <f t="shared" si="80"/>
        <v>700.8599</v>
      </c>
      <c r="AJ62" s="585">
        <f t="shared" si="81"/>
        <v>0.03325135179</v>
      </c>
      <c r="AK62" s="547"/>
      <c r="AL62" s="581"/>
      <c r="AM62" s="581"/>
      <c r="AN62" s="582">
        <f>AN60-AN61</f>
        <v>22473.40102</v>
      </c>
      <c r="AO62" s="583"/>
      <c r="AP62" s="584">
        <f t="shared" si="82"/>
        <v>694.9048</v>
      </c>
      <c r="AQ62" s="585">
        <f t="shared" si="83"/>
        <v>0.03190784125</v>
      </c>
      <c r="AR62" s="586"/>
      <c r="AS62" s="3"/>
      <c r="AT62" s="3"/>
      <c r="AU62" s="3"/>
    </row>
    <row r="63" ht="12.0" customHeight="1">
      <c r="A63" s="59"/>
      <c r="B63" s="465"/>
      <c r="C63" s="466"/>
      <c r="D63" s="466"/>
      <c r="E63" s="466"/>
      <c r="F63" s="508"/>
      <c r="G63" s="471"/>
      <c r="H63" s="531"/>
      <c r="I63" s="509"/>
      <c r="J63" s="508"/>
      <c r="K63" s="509"/>
      <c r="L63" s="472"/>
      <c r="M63" s="471"/>
      <c r="N63" s="510"/>
      <c r="O63" s="473"/>
      <c r="P63" s="59"/>
      <c r="Q63" s="508"/>
      <c r="R63" s="509"/>
      <c r="S63" s="472"/>
      <c r="T63" s="471"/>
      <c r="U63" s="510"/>
      <c r="V63" s="473"/>
      <c r="W63" s="59"/>
      <c r="X63" s="508"/>
      <c r="Y63" s="509"/>
      <c r="Z63" s="472"/>
      <c r="AA63" s="471"/>
      <c r="AB63" s="510"/>
      <c r="AC63" s="473"/>
      <c r="AD63" s="59"/>
      <c r="AE63" s="508"/>
      <c r="AF63" s="509"/>
      <c r="AG63" s="472"/>
      <c r="AH63" s="471"/>
      <c r="AI63" s="510"/>
      <c r="AJ63" s="473"/>
      <c r="AK63" s="59"/>
      <c r="AL63" s="508"/>
      <c r="AM63" s="509"/>
      <c r="AN63" s="472"/>
      <c r="AO63" s="471"/>
      <c r="AP63" s="510"/>
      <c r="AQ63" s="473"/>
      <c r="AR63" s="474"/>
      <c r="AS63" s="3"/>
      <c r="AT63" s="3"/>
      <c r="AU63" s="3"/>
    </row>
    <row r="64" ht="12.0" customHeight="1">
      <c r="A64" s="59"/>
      <c r="B64" s="59"/>
      <c r="C64" s="59"/>
      <c r="D64" s="59"/>
      <c r="E64" s="59"/>
      <c r="F64" s="59"/>
      <c r="G64" s="59"/>
      <c r="H64" s="59"/>
      <c r="I64" s="59"/>
      <c r="J64" s="59"/>
      <c r="K64" s="59"/>
      <c r="L64" s="140"/>
      <c r="M64" s="59"/>
      <c r="N64" s="59"/>
      <c r="O64" s="59"/>
      <c r="P64" s="59"/>
      <c r="Q64" s="59"/>
      <c r="R64" s="59"/>
      <c r="S64" s="140"/>
      <c r="T64" s="59"/>
      <c r="U64" s="59"/>
      <c r="V64" s="59"/>
      <c r="W64" s="59"/>
      <c r="X64" s="59"/>
      <c r="Y64" s="59"/>
      <c r="Z64" s="140"/>
      <c r="AA64" s="59"/>
      <c r="AB64" s="59"/>
      <c r="AC64" s="59"/>
      <c r="AD64" s="59"/>
      <c r="AE64" s="59"/>
      <c r="AF64" s="59"/>
      <c r="AG64" s="140"/>
      <c r="AH64" s="59"/>
      <c r="AI64" s="59"/>
      <c r="AJ64" s="59"/>
      <c r="AK64" s="59"/>
      <c r="AL64" s="59"/>
      <c r="AM64" s="59"/>
      <c r="AN64" s="140"/>
      <c r="AO64" s="59"/>
      <c r="AP64" s="59"/>
      <c r="AQ64" s="59"/>
      <c r="AR64" s="59"/>
      <c r="AS64" s="3"/>
      <c r="AT64" s="3"/>
      <c r="AU64" s="3"/>
    </row>
    <row r="65" ht="12.0" customHeight="1">
      <c r="A65" s="59"/>
      <c r="B65" s="337" t="s">
        <v>322</v>
      </c>
      <c r="C65" s="59"/>
      <c r="D65" s="59"/>
      <c r="E65" s="59"/>
      <c r="F65" s="511">
        <f>'Proposed Rates'!$E$299</f>
        <v>0.0338</v>
      </c>
      <c r="G65" s="59"/>
      <c r="H65" s="59"/>
      <c r="I65" s="59"/>
      <c r="J65" s="511">
        <f>'Proposed Rates'!$F$299</f>
        <v>0.0335</v>
      </c>
      <c r="K65" s="59"/>
      <c r="L65" s="59"/>
      <c r="M65" s="59"/>
      <c r="N65" s="59"/>
      <c r="O65" s="59"/>
      <c r="P65" s="59"/>
      <c r="Q65" s="511">
        <f>'Proposed Rates'!$G$299</f>
        <v>0.0335</v>
      </c>
      <c r="R65" s="59"/>
      <c r="S65" s="59"/>
      <c r="T65" s="59"/>
      <c r="U65" s="59"/>
      <c r="V65" s="59"/>
      <c r="W65" s="59"/>
      <c r="X65" s="511">
        <f>'Proposed Rates'!$H$299</f>
        <v>0.0335</v>
      </c>
      <c r="Y65" s="59"/>
      <c r="Z65" s="59"/>
      <c r="AA65" s="59"/>
      <c r="AB65" s="59"/>
      <c r="AC65" s="59"/>
      <c r="AD65" s="59"/>
      <c r="AE65" s="511">
        <f>'Proposed Rates'!$I$299</f>
        <v>0.0335</v>
      </c>
      <c r="AF65" s="59"/>
      <c r="AG65" s="59"/>
      <c r="AH65" s="59"/>
      <c r="AI65" s="59"/>
      <c r="AJ65" s="59"/>
      <c r="AK65" s="59"/>
      <c r="AL65" s="511">
        <f>'Proposed Rates'!$J$299</f>
        <v>0.0335</v>
      </c>
      <c r="AM65" s="59"/>
      <c r="AN65" s="59"/>
      <c r="AO65" s="59"/>
      <c r="AP65" s="59"/>
      <c r="AQ65" s="59"/>
      <c r="AR65" s="59"/>
      <c r="AS65" s="3"/>
      <c r="AT65" s="3"/>
      <c r="AU65" s="3"/>
    </row>
    <row r="66" ht="12.0" customHeight="1">
      <c r="A66" s="59"/>
      <c r="B66" s="59"/>
      <c r="C66" s="59"/>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9"/>
      <c r="AR66" s="59"/>
      <c r="AS66" s="3"/>
      <c r="AT66" s="3"/>
      <c r="AU66" s="3"/>
    </row>
    <row r="67" ht="12.0" customHeight="1">
      <c r="A67" s="512" t="s">
        <v>395</v>
      </c>
      <c r="B67" s="59"/>
      <c r="C67" s="59"/>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c r="AP67" s="59"/>
      <c r="AQ67" s="59"/>
      <c r="AR67" s="59"/>
      <c r="AS67" s="3"/>
      <c r="AT67" s="3"/>
      <c r="AU67" s="3"/>
    </row>
    <row r="68" ht="12.0" customHeight="1">
      <c r="A68" s="59"/>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c r="AP68" s="59"/>
      <c r="AQ68" s="59"/>
      <c r="AR68" s="59"/>
      <c r="AS68" s="3"/>
      <c r="AT68" s="3"/>
      <c r="AU68" s="3"/>
    </row>
    <row r="69" ht="12.0" customHeight="1">
      <c r="A69" s="59" t="s">
        <v>324</v>
      </c>
      <c r="B69" s="59"/>
      <c r="C69" s="59"/>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59"/>
      <c r="AM69" s="59"/>
      <c r="AN69" s="59"/>
      <c r="AO69" s="59"/>
      <c r="AP69" s="59"/>
      <c r="AQ69" s="59"/>
      <c r="AR69" s="59"/>
      <c r="AS69" s="3"/>
      <c r="AT69" s="3"/>
      <c r="AU69" s="3"/>
    </row>
    <row r="70" ht="12.0" customHeight="1">
      <c r="A70" s="59" t="s">
        <v>325</v>
      </c>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c r="AP70" s="59"/>
      <c r="AQ70" s="59"/>
      <c r="AR70" s="59"/>
      <c r="AS70" s="3"/>
      <c r="AT70" s="3"/>
      <c r="AU70" s="3"/>
    </row>
    <row r="71" ht="12.0" customHeight="1">
      <c r="A71" s="59"/>
      <c r="B71" s="59"/>
      <c r="C71" s="59"/>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59"/>
      <c r="AO71" s="59"/>
      <c r="AP71" s="59"/>
      <c r="AQ71" s="59"/>
      <c r="AR71" s="59"/>
      <c r="AS71" s="3"/>
      <c r="AT71" s="3"/>
      <c r="AU71" s="3"/>
    </row>
    <row r="72" ht="12.0" customHeight="1">
      <c r="A72" s="59" t="s">
        <v>326</v>
      </c>
      <c r="B72" s="59"/>
      <c r="C72" s="59"/>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N72" s="59"/>
      <c r="AO72" s="59"/>
      <c r="AP72" s="59"/>
      <c r="AQ72" s="59"/>
      <c r="AR72" s="59"/>
      <c r="AS72" s="3"/>
      <c r="AT72" s="3"/>
      <c r="AU72" s="3"/>
    </row>
    <row r="73" ht="12.0" customHeight="1">
      <c r="A73" s="59" t="s">
        <v>327</v>
      </c>
      <c r="B73" s="59"/>
      <c r="C73" s="59"/>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59"/>
      <c r="AK73" s="59"/>
      <c r="AL73" s="59"/>
      <c r="AM73" s="59"/>
      <c r="AN73" s="59"/>
      <c r="AO73" s="59"/>
      <c r="AP73" s="59"/>
      <c r="AQ73" s="59"/>
      <c r="AR73" s="59"/>
      <c r="AS73" s="3"/>
      <c r="AT73" s="3"/>
      <c r="AU73" s="3"/>
    </row>
    <row r="74" ht="12.0" customHeight="1">
      <c r="A74" s="59"/>
      <c r="B74" s="59"/>
      <c r="C74" s="59"/>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9"/>
      <c r="AR74" s="59"/>
      <c r="AS74" s="3"/>
      <c r="AT74" s="3"/>
      <c r="AU74" s="3"/>
    </row>
    <row r="75" ht="12.0" customHeight="1">
      <c r="A75" s="59" t="s">
        <v>328</v>
      </c>
      <c r="B75" s="59"/>
      <c r="C75" s="59"/>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c r="AJ75" s="59"/>
      <c r="AK75" s="59"/>
      <c r="AL75" s="59"/>
      <c r="AM75" s="59"/>
      <c r="AN75" s="59"/>
      <c r="AO75" s="59"/>
      <c r="AP75" s="59"/>
      <c r="AQ75" s="59"/>
      <c r="AR75" s="59"/>
      <c r="AS75" s="3"/>
      <c r="AT75" s="3"/>
      <c r="AU75" s="3"/>
    </row>
    <row r="76" ht="12.0" customHeight="1">
      <c r="A76" s="59" t="s">
        <v>329</v>
      </c>
      <c r="B76" s="59"/>
      <c r="C76" s="59"/>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c r="AJ76" s="59"/>
      <c r="AK76" s="59"/>
      <c r="AL76" s="59"/>
      <c r="AM76" s="59"/>
      <c r="AN76" s="59"/>
      <c r="AO76" s="59"/>
      <c r="AP76" s="59"/>
      <c r="AQ76" s="59"/>
      <c r="AR76" s="59"/>
      <c r="AS76" s="3"/>
      <c r="AT76" s="3"/>
      <c r="AU76" s="3"/>
    </row>
    <row r="77" ht="12.0" customHeight="1">
      <c r="A77" s="59" t="s">
        <v>330</v>
      </c>
      <c r="B77" s="59"/>
      <c r="C77" s="59"/>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c r="AJ77" s="59"/>
      <c r="AK77" s="59"/>
      <c r="AL77" s="59"/>
      <c r="AM77" s="59"/>
      <c r="AN77" s="59"/>
      <c r="AO77" s="59"/>
      <c r="AP77" s="59"/>
      <c r="AQ77" s="59"/>
      <c r="AR77" s="59"/>
      <c r="AS77" s="3"/>
      <c r="AT77" s="3"/>
      <c r="AU77" s="3"/>
    </row>
    <row r="78" ht="12.0" customHeight="1">
      <c r="A78" s="59" t="s">
        <v>331</v>
      </c>
      <c r="B78" s="59"/>
      <c r="C78" s="59"/>
      <c r="D78" s="59"/>
      <c r="E78" s="59"/>
      <c r="F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9"/>
      <c r="AR78" s="59"/>
      <c r="AS78" s="3"/>
      <c r="AT78" s="3"/>
      <c r="AU78" s="3"/>
    </row>
    <row r="79" ht="12.0" customHeight="1">
      <c r="A79" s="59" t="s">
        <v>332</v>
      </c>
      <c r="B79" s="59"/>
      <c r="C79" s="59"/>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59"/>
      <c r="AK79" s="59"/>
      <c r="AL79" s="59"/>
      <c r="AM79" s="59"/>
      <c r="AN79" s="59"/>
      <c r="AO79" s="59"/>
      <c r="AP79" s="59"/>
      <c r="AQ79" s="59"/>
      <c r="AR79" s="59"/>
      <c r="AS79" s="3"/>
      <c r="AT79" s="3"/>
      <c r="AU79" s="3"/>
    </row>
    <row r="80" ht="12.0" customHeight="1">
      <c r="A80" s="59"/>
      <c r="B80" s="59"/>
      <c r="C80" s="59"/>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9"/>
      <c r="AR80" s="59"/>
      <c r="AS80" s="3"/>
      <c r="AT80" s="3"/>
      <c r="AU80" s="3"/>
    </row>
    <row r="81" ht="12.0" customHeight="1">
      <c r="A81" s="513"/>
      <c r="B81" s="59" t="s">
        <v>333</v>
      </c>
      <c r="C81" s="59"/>
      <c r="D81" s="59"/>
      <c r="E81" s="59"/>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c r="AR81" s="59"/>
      <c r="AS81" s="3"/>
      <c r="AT81" s="3"/>
      <c r="AU81" s="3"/>
    </row>
    <row r="82" ht="12.0" customHeight="1">
      <c r="A82" s="59"/>
      <c r="B82" s="59"/>
      <c r="C82" s="59"/>
      <c r="D82" s="59"/>
      <c r="E82" s="59"/>
      <c r="F82" s="59"/>
      <c r="G82" s="59"/>
      <c r="H82" s="59"/>
      <c r="I82" s="59"/>
      <c r="J82" s="59"/>
      <c r="K82" s="59"/>
      <c r="L82" s="59"/>
      <c r="M82" s="59"/>
      <c r="N82" s="59"/>
      <c r="O82" s="59"/>
      <c r="P82" s="59"/>
      <c r="Q82" s="59"/>
      <c r="R82" s="59"/>
      <c r="S82" s="59"/>
      <c r="T82" s="59"/>
      <c r="U82" s="59"/>
      <c r="V82" s="59"/>
      <c r="W82" s="59"/>
      <c r="X82" s="59"/>
      <c r="Y82" s="59"/>
      <c r="Z82" s="59"/>
      <c r="AA82" s="59"/>
      <c r="AB82" s="59"/>
      <c r="AC82" s="59"/>
      <c r="AD82" s="59"/>
      <c r="AE82" s="59"/>
      <c r="AF82" s="59"/>
      <c r="AG82" s="59"/>
      <c r="AH82" s="59"/>
      <c r="AI82" s="59"/>
      <c r="AJ82" s="59"/>
      <c r="AK82" s="59"/>
      <c r="AL82" s="59"/>
      <c r="AM82" s="59"/>
      <c r="AN82" s="59"/>
      <c r="AO82" s="59"/>
      <c r="AP82" s="59"/>
      <c r="AQ82" s="59"/>
      <c r="AR82" s="59"/>
      <c r="AS82" s="3"/>
      <c r="AT82" s="3"/>
      <c r="AU82" s="3"/>
    </row>
    <row r="83" ht="12.0" customHeight="1">
      <c r="A83" s="59"/>
      <c r="B83" s="59" t="s">
        <v>334</v>
      </c>
      <c r="C83" s="59"/>
      <c r="D83" s="59"/>
      <c r="E83" s="59"/>
      <c r="F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83" s="59"/>
      <c r="AN83" s="59"/>
      <c r="AO83" s="59"/>
      <c r="AP83" s="59"/>
      <c r="AQ83" s="59"/>
      <c r="AR83" s="59"/>
      <c r="AS83" s="3"/>
      <c r="AT83" s="3"/>
      <c r="AU83" s="3"/>
    </row>
    <row r="84" ht="12.0" customHeight="1">
      <c r="A84" s="59"/>
      <c r="B84" s="59"/>
      <c r="C84" s="59"/>
      <c r="D84" s="59"/>
      <c r="E84" s="59"/>
      <c r="F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c r="AS84" s="3"/>
      <c r="AT84" s="3"/>
      <c r="AU84" s="3"/>
    </row>
    <row r="85" ht="12.0" customHeight="1">
      <c r="A85" s="59"/>
      <c r="B85" s="59"/>
      <c r="C85" s="59"/>
      <c r="D85" s="59"/>
      <c r="E85" s="59"/>
      <c r="F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c r="AS85" s="3"/>
      <c r="AT85" s="3"/>
      <c r="AU85" s="3"/>
    </row>
    <row r="86" ht="12.0" customHeight="1">
      <c r="A86" s="59"/>
      <c r="B86" s="59"/>
      <c r="C86" s="59"/>
      <c r="D86" s="59"/>
      <c r="E86" s="59"/>
      <c r="F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c r="AS86" s="3"/>
      <c r="AT86" s="3"/>
      <c r="AU86" s="3"/>
    </row>
    <row r="87" ht="12.0" customHeight="1">
      <c r="A87" s="59"/>
      <c r="B87" s="59"/>
      <c r="C87" s="59"/>
      <c r="D87" s="59"/>
      <c r="E87" s="59"/>
      <c r="F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c r="AR87" s="59"/>
      <c r="AS87" s="3"/>
      <c r="AT87" s="3"/>
      <c r="AU87" s="3"/>
    </row>
    <row r="88" ht="12.0" customHeight="1">
      <c r="A88" s="59"/>
      <c r="B88" s="59"/>
      <c r="C88" s="59"/>
      <c r="D88" s="59"/>
      <c r="E88" s="59"/>
      <c r="F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9"/>
      <c r="AR88" s="59"/>
      <c r="AS88" s="3"/>
      <c r="AT88" s="3"/>
      <c r="AU88" s="3"/>
    </row>
    <row r="89" ht="12.0" customHeight="1">
      <c r="A89" s="59"/>
      <c r="B89" s="59"/>
      <c r="C89" s="59"/>
      <c r="D89" s="59"/>
      <c r="E89" s="59"/>
      <c r="F89" s="59"/>
      <c r="G89" s="59"/>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c r="AQ89" s="59"/>
      <c r="AR89" s="59"/>
      <c r="AS89" s="3"/>
      <c r="AT89" s="3"/>
      <c r="AU89" s="3"/>
    </row>
    <row r="90" ht="12.0" customHeight="1">
      <c r="A90" s="59"/>
      <c r="B90" s="59"/>
      <c r="C90" s="59"/>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c r="AS90" s="3"/>
      <c r="AT90" s="3"/>
      <c r="AU90" s="3"/>
    </row>
    <row r="91" ht="12.0" customHeight="1">
      <c r="A91" s="59"/>
      <c r="B91" s="59"/>
      <c r="C91" s="59"/>
      <c r="D91" s="59"/>
      <c r="E91" s="59"/>
      <c r="F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c r="AF91" s="59"/>
      <c r="AG91" s="59"/>
      <c r="AH91" s="59"/>
      <c r="AI91" s="59"/>
      <c r="AJ91" s="59"/>
      <c r="AK91" s="59"/>
      <c r="AL91" s="59"/>
      <c r="AM91" s="59"/>
      <c r="AN91" s="59"/>
      <c r="AO91" s="59"/>
      <c r="AP91" s="59"/>
      <c r="AQ91" s="59"/>
      <c r="AR91" s="59"/>
      <c r="AS91" s="3"/>
      <c r="AT91" s="3"/>
      <c r="AU91" s="3"/>
    </row>
    <row r="92" ht="12.0" customHeight="1">
      <c r="A92" s="59"/>
      <c r="B92" s="59"/>
      <c r="C92" s="59"/>
      <c r="D92" s="59"/>
      <c r="E92" s="59"/>
      <c r="F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c r="AR92" s="59"/>
      <c r="AS92" s="3"/>
      <c r="AT92" s="3"/>
      <c r="AU92" s="3"/>
    </row>
    <row r="93" ht="12.0" customHeight="1">
      <c r="A93" s="59"/>
      <c r="B93" s="59"/>
      <c r="C93" s="59"/>
      <c r="D93" s="59"/>
      <c r="E93" s="59"/>
      <c r="F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c r="AR93" s="59"/>
      <c r="AS93" s="3"/>
      <c r="AT93" s="3"/>
      <c r="AU93" s="3"/>
    </row>
    <row r="94" ht="12.0" customHeight="1">
      <c r="A94" s="59"/>
      <c r="B94" s="59"/>
      <c r="C94" s="59"/>
      <c r="D94" s="59"/>
      <c r="E94" s="59"/>
      <c r="F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c r="AJ94" s="59"/>
      <c r="AK94" s="59"/>
      <c r="AL94" s="59"/>
      <c r="AM94" s="59"/>
      <c r="AN94" s="59"/>
      <c r="AO94" s="59"/>
      <c r="AP94" s="59"/>
      <c r="AQ94" s="59"/>
      <c r="AR94" s="59"/>
      <c r="AS94" s="3"/>
      <c r="AT94" s="3"/>
      <c r="AU94" s="3"/>
    </row>
    <row r="95" ht="12.0" customHeight="1">
      <c r="A95" s="59"/>
      <c r="B95" s="59"/>
      <c r="C95" s="59"/>
      <c r="D95" s="59"/>
      <c r="E95" s="59"/>
      <c r="F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c r="AJ95" s="59"/>
      <c r="AK95" s="59"/>
      <c r="AL95" s="59"/>
      <c r="AM95" s="59"/>
      <c r="AN95" s="59"/>
      <c r="AO95" s="59"/>
      <c r="AP95" s="59"/>
      <c r="AQ95" s="59"/>
      <c r="AR95" s="59"/>
      <c r="AS95" s="3"/>
      <c r="AT95" s="3"/>
      <c r="AU95" s="3"/>
    </row>
    <row r="96" ht="12.0" customHeight="1">
      <c r="A96" s="59"/>
      <c r="B96" s="59"/>
      <c r="C96" s="59"/>
      <c r="D96" s="59"/>
      <c r="E96" s="59"/>
      <c r="F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c r="AQ96" s="59"/>
      <c r="AR96" s="59"/>
      <c r="AS96" s="3"/>
      <c r="AT96" s="3"/>
      <c r="AU96" s="3"/>
    </row>
    <row r="97" ht="12.0" customHeight="1">
      <c r="A97" s="59"/>
      <c r="B97" s="59"/>
      <c r="C97" s="59"/>
      <c r="D97" s="59"/>
      <c r="E97" s="59"/>
      <c r="F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c r="AM97" s="59"/>
      <c r="AN97" s="59"/>
      <c r="AO97" s="59"/>
      <c r="AP97" s="59"/>
      <c r="AQ97" s="59"/>
      <c r="AR97" s="59"/>
      <c r="AS97" s="3"/>
      <c r="AT97" s="3"/>
      <c r="AU97" s="3"/>
    </row>
    <row r="98" ht="12.0" customHeight="1">
      <c r="A98" s="59"/>
      <c r="B98" s="59"/>
      <c r="C98" s="59"/>
      <c r="D98" s="59"/>
      <c r="E98" s="59"/>
      <c r="F98" s="59"/>
      <c r="G98" s="59"/>
      <c r="H98" s="59"/>
      <c r="I98" s="59"/>
      <c r="J98" s="59"/>
      <c r="K98" s="59"/>
      <c r="L98" s="59"/>
      <c r="M98" s="59"/>
      <c r="N98" s="59"/>
      <c r="O98" s="59"/>
      <c r="P98" s="59"/>
      <c r="Q98" s="59"/>
      <c r="R98" s="59"/>
      <c r="S98" s="59"/>
      <c r="T98" s="59"/>
      <c r="U98" s="59"/>
      <c r="V98" s="59"/>
      <c r="W98" s="59"/>
      <c r="X98" s="59"/>
      <c r="Y98" s="59"/>
      <c r="Z98" s="59"/>
      <c r="AA98" s="59"/>
      <c r="AB98" s="59"/>
      <c r="AC98" s="59"/>
      <c r="AD98" s="59"/>
      <c r="AE98" s="59"/>
      <c r="AF98" s="59"/>
      <c r="AG98" s="59"/>
      <c r="AH98" s="59"/>
      <c r="AI98" s="59"/>
      <c r="AJ98" s="59"/>
      <c r="AK98" s="59"/>
      <c r="AL98" s="59"/>
      <c r="AM98" s="59"/>
      <c r="AN98" s="59"/>
      <c r="AO98" s="59"/>
      <c r="AP98" s="59"/>
      <c r="AQ98" s="59"/>
      <c r="AR98" s="59"/>
      <c r="AS98" s="3"/>
      <c r="AT98" s="3"/>
      <c r="AU98" s="3"/>
    </row>
    <row r="99" ht="12.0" customHeight="1">
      <c r="A99" s="59"/>
      <c r="B99" s="59"/>
      <c r="C99" s="59"/>
      <c r="D99" s="59"/>
      <c r="E99" s="59"/>
      <c r="F99" s="59"/>
      <c r="G99" s="59"/>
      <c r="H99" s="59"/>
      <c r="I99" s="59"/>
      <c r="J99" s="59"/>
      <c r="K99" s="59"/>
      <c r="L99" s="59"/>
      <c r="M99" s="59"/>
      <c r="N99" s="59"/>
      <c r="O99" s="59"/>
      <c r="P99" s="59"/>
      <c r="Q99" s="59"/>
      <c r="R99" s="59"/>
      <c r="S99" s="59"/>
      <c r="T99" s="59"/>
      <c r="U99" s="59"/>
      <c r="V99" s="59"/>
      <c r="W99" s="59"/>
      <c r="X99" s="59"/>
      <c r="Y99" s="59"/>
      <c r="Z99" s="59"/>
      <c r="AA99" s="59"/>
      <c r="AB99" s="59"/>
      <c r="AC99" s="59"/>
      <c r="AD99" s="59"/>
      <c r="AE99" s="59"/>
      <c r="AF99" s="59"/>
      <c r="AG99" s="59"/>
      <c r="AH99" s="59"/>
      <c r="AI99" s="59"/>
      <c r="AJ99" s="59"/>
      <c r="AK99" s="59"/>
      <c r="AL99" s="59"/>
      <c r="AM99" s="59"/>
      <c r="AN99" s="59"/>
      <c r="AO99" s="59"/>
      <c r="AP99" s="59"/>
      <c r="AQ99" s="59"/>
      <c r="AR99" s="59"/>
      <c r="AS99" s="3"/>
      <c r="AT99" s="3"/>
      <c r="AU99" s="3"/>
    </row>
    <row r="100" ht="12.0" customHeight="1">
      <c r="A100" s="59"/>
      <c r="B100" s="59"/>
      <c r="C100" s="59"/>
      <c r="D100" s="59"/>
      <c r="E100" s="59"/>
      <c r="F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59"/>
      <c r="AQ100" s="59"/>
      <c r="AR100" s="59"/>
      <c r="AS100" s="3"/>
      <c r="AT100" s="3"/>
      <c r="AU100" s="3"/>
    </row>
    <row r="101" ht="12.0" customHeight="1">
      <c r="A101" s="59"/>
      <c r="B101" s="59"/>
      <c r="C101" s="59"/>
      <c r="D101" s="59"/>
      <c r="E101" s="59"/>
      <c r="F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c r="AH101" s="59"/>
      <c r="AI101" s="59"/>
      <c r="AJ101" s="59"/>
      <c r="AK101" s="59"/>
      <c r="AL101" s="59"/>
      <c r="AM101" s="59"/>
      <c r="AN101" s="59"/>
      <c r="AO101" s="59"/>
      <c r="AP101" s="59"/>
      <c r="AQ101" s="59"/>
      <c r="AR101" s="59"/>
      <c r="AS101" s="3"/>
      <c r="AT101" s="3"/>
      <c r="AU101" s="3"/>
    </row>
    <row r="102" ht="12.0" customHeight="1">
      <c r="A102" s="59"/>
      <c r="B102" s="59"/>
      <c r="C102" s="59"/>
      <c r="D102" s="59"/>
      <c r="E102" s="59"/>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c r="AH102" s="59"/>
      <c r="AI102" s="59"/>
      <c r="AJ102" s="59"/>
      <c r="AK102" s="59"/>
      <c r="AL102" s="59"/>
      <c r="AM102" s="59"/>
      <c r="AN102" s="59"/>
      <c r="AO102" s="59"/>
      <c r="AP102" s="59"/>
      <c r="AQ102" s="59"/>
      <c r="AR102" s="59"/>
      <c r="AS102" s="3"/>
      <c r="AT102" s="3"/>
      <c r="AU102" s="3"/>
    </row>
    <row r="103" ht="12.0" customHeight="1">
      <c r="A103" s="59"/>
      <c r="B103" s="59"/>
      <c r="C103" s="59"/>
      <c r="D103" s="59"/>
      <c r="E103" s="59"/>
      <c r="F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9"/>
      <c r="AJ103" s="59"/>
      <c r="AK103" s="59"/>
      <c r="AL103" s="59"/>
      <c r="AM103" s="59"/>
      <c r="AN103" s="59"/>
      <c r="AO103" s="59"/>
      <c r="AP103" s="59"/>
      <c r="AQ103" s="59"/>
      <c r="AR103" s="59"/>
      <c r="AS103" s="3"/>
      <c r="AT103" s="3"/>
      <c r="AU103" s="3"/>
    </row>
    <row r="104" ht="12.0" customHeight="1">
      <c r="A104" s="59"/>
      <c r="B104" s="59"/>
      <c r="C104" s="59"/>
      <c r="D104" s="59"/>
      <c r="E104" s="59"/>
      <c r="F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c r="AR104" s="59"/>
      <c r="AS104" s="3"/>
      <c r="AT104" s="3"/>
      <c r="AU104" s="3"/>
    </row>
    <row r="105" ht="12.0" customHeight="1">
      <c r="A105" s="59"/>
      <c r="B105" s="59"/>
      <c r="C105" s="59"/>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c r="AL105" s="59"/>
      <c r="AM105" s="59"/>
      <c r="AN105" s="59"/>
      <c r="AO105" s="59"/>
      <c r="AP105" s="59"/>
      <c r="AQ105" s="59"/>
      <c r="AR105" s="59"/>
      <c r="AS105" s="3"/>
      <c r="AT105" s="3"/>
      <c r="AU105" s="3"/>
    </row>
    <row r="106" ht="12.0" customHeight="1">
      <c r="A106" s="59"/>
      <c r="B106" s="59"/>
      <c r="C106" s="59"/>
      <c r="D106" s="59"/>
      <c r="E106" s="59"/>
      <c r="F106" s="59"/>
      <c r="G106" s="59"/>
      <c r="H106" s="59"/>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c r="AH106" s="59"/>
      <c r="AI106" s="59"/>
      <c r="AJ106" s="59"/>
      <c r="AK106" s="59"/>
      <c r="AL106" s="59"/>
      <c r="AM106" s="59"/>
      <c r="AN106" s="59"/>
      <c r="AO106" s="59"/>
      <c r="AP106" s="59"/>
      <c r="AQ106" s="59"/>
      <c r="AR106" s="59"/>
      <c r="AS106" s="3"/>
      <c r="AT106" s="3"/>
      <c r="AU106" s="3"/>
    </row>
    <row r="107" ht="12.0" customHeight="1">
      <c r="A107" s="59"/>
      <c r="B107" s="59"/>
      <c r="C107" s="59"/>
      <c r="D107" s="59"/>
      <c r="E107" s="59"/>
      <c r="F107" s="59"/>
      <c r="G107" s="59"/>
      <c r="H107" s="59"/>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c r="AF107" s="59"/>
      <c r="AG107" s="59"/>
      <c r="AH107" s="59"/>
      <c r="AI107" s="59"/>
      <c r="AJ107" s="59"/>
      <c r="AK107" s="59"/>
      <c r="AL107" s="59"/>
      <c r="AM107" s="59"/>
      <c r="AN107" s="59"/>
      <c r="AO107" s="59"/>
      <c r="AP107" s="59"/>
      <c r="AQ107" s="59"/>
      <c r="AR107" s="59"/>
      <c r="AS107" s="3"/>
      <c r="AT107" s="3"/>
      <c r="AU107" s="3"/>
    </row>
    <row r="108" ht="12.0" customHeight="1">
      <c r="A108" s="59"/>
      <c r="B108" s="59"/>
      <c r="C108" s="59"/>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E108" s="59"/>
      <c r="AF108" s="59"/>
      <c r="AG108" s="59"/>
      <c r="AH108" s="59"/>
      <c r="AI108" s="59"/>
      <c r="AJ108" s="59"/>
      <c r="AK108" s="59"/>
      <c r="AL108" s="59"/>
      <c r="AM108" s="59"/>
      <c r="AN108" s="59"/>
      <c r="AO108" s="59"/>
      <c r="AP108" s="59"/>
      <c r="AQ108" s="59"/>
      <c r="AR108" s="59"/>
      <c r="AS108" s="3"/>
      <c r="AT108" s="3"/>
      <c r="AU108" s="3"/>
    </row>
    <row r="109" ht="12.0" customHeight="1">
      <c r="A109" s="59"/>
      <c r="B109" s="59"/>
      <c r="C109" s="59"/>
      <c r="D109" s="59"/>
      <c r="E109" s="59"/>
      <c r="F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c r="AE109" s="59"/>
      <c r="AF109" s="59"/>
      <c r="AG109" s="59"/>
      <c r="AH109" s="59"/>
      <c r="AI109" s="59"/>
      <c r="AJ109" s="59"/>
      <c r="AK109" s="59"/>
      <c r="AL109" s="59"/>
      <c r="AM109" s="59"/>
      <c r="AN109" s="59"/>
      <c r="AO109" s="59"/>
      <c r="AP109" s="59"/>
      <c r="AQ109" s="59"/>
      <c r="AR109" s="59"/>
      <c r="AS109" s="3"/>
      <c r="AT109" s="3"/>
      <c r="AU109" s="3"/>
    </row>
    <row r="110" ht="12.0" customHeight="1">
      <c r="A110" s="59"/>
      <c r="B110" s="59"/>
      <c r="C110" s="59"/>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c r="AH110" s="59"/>
      <c r="AI110" s="59"/>
      <c r="AJ110" s="59"/>
      <c r="AK110" s="59"/>
      <c r="AL110" s="59"/>
      <c r="AM110" s="59"/>
      <c r="AN110" s="59"/>
      <c r="AO110" s="59"/>
      <c r="AP110" s="59"/>
      <c r="AQ110" s="59"/>
      <c r="AR110" s="59"/>
      <c r="AS110" s="3"/>
      <c r="AT110" s="3"/>
      <c r="AU110" s="3"/>
    </row>
    <row r="111" ht="12.0" customHeight="1">
      <c r="A111" s="59"/>
      <c r="B111" s="59"/>
      <c r="C111" s="59"/>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c r="AH111" s="59"/>
      <c r="AI111" s="59"/>
      <c r="AJ111" s="59"/>
      <c r="AK111" s="59"/>
      <c r="AL111" s="59"/>
      <c r="AM111" s="59"/>
      <c r="AN111" s="59"/>
      <c r="AO111" s="59"/>
      <c r="AP111" s="59"/>
      <c r="AQ111" s="59"/>
      <c r="AR111" s="59"/>
      <c r="AS111" s="3"/>
      <c r="AT111" s="3"/>
      <c r="AU111" s="3"/>
    </row>
    <row r="112" ht="12.0" customHeight="1">
      <c r="A112" s="59"/>
      <c r="B112" s="59"/>
      <c r="C112" s="59"/>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9"/>
      <c r="AM112" s="59"/>
      <c r="AN112" s="59"/>
      <c r="AO112" s="59"/>
      <c r="AP112" s="59"/>
      <c r="AQ112" s="59"/>
      <c r="AR112" s="59"/>
      <c r="AS112" s="3"/>
      <c r="AT112" s="3"/>
      <c r="AU112" s="3"/>
    </row>
    <row r="113" ht="12.0" customHeight="1">
      <c r="A113" s="59"/>
      <c r="B113" s="59"/>
      <c r="C113" s="59"/>
      <c r="D113" s="59"/>
      <c r="E113" s="59"/>
      <c r="F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E113" s="59"/>
      <c r="AF113" s="59"/>
      <c r="AG113" s="59"/>
      <c r="AH113" s="59"/>
      <c r="AI113" s="59"/>
      <c r="AJ113" s="59"/>
      <c r="AK113" s="59"/>
      <c r="AL113" s="59"/>
      <c r="AM113" s="59"/>
      <c r="AN113" s="59"/>
      <c r="AO113" s="59"/>
      <c r="AP113" s="59"/>
      <c r="AQ113" s="59"/>
      <c r="AR113" s="59"/>
      <c r="AS113" s="3"/>
      <c r="AT113" s="3"/>
      <c r="AU113" s="3"/>
    </row>
    <row r="114" ht="12.0" customHeight="1">
      <c r="A114" s="59"/>
      <c r="B114" s="59"/>
      <c r="C114" s="59"/>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c r="AH114" s="59"/>
      <c r="AI114" s="59"/>
      <c r="AJ114" s="59"/>
      <c r="AK114" s="59"/>
      <c r="AL114" s="59"/>
      <c r="AM114" s="59"/>
      <c r="AN114" s="59"/>
      <c r="AO114" s="59"/>
      <c r="AP114" s="59"/>
      <c r="AQ114" s="59"/>
      <c r="AR114" s="59"/>
      <c r="AS114" s="3"/>
      <c r="AT114" s="3"/>
      <c r="AU114" s="3"/>
    </row>
    <row r="115" ht="12.0" customHeight="1">
      <c r="A115" s="59"/>
      <c r="B115" s="59"/>
      <c r="C115" s="59"/>
      <c r="D115" s="59"/>
      <c r="E115" s="59"/>
      <c r="F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c r="AH115" s="59"/>
      <c r="AI115" s="59"/>
      <c r="AJ115" s="59"/>
      <c r="AK115" s="59"/>
      <c r="AL115" s="59"/>
      <c r="AM115" s="59"/>
      <c r="AN115" s="59"/>
      <c r="AO115" s="59"/>
      <c r="AP115" s="59"/>
      <c r="AQ115" s="59"/>
      <c r="AR115" s="59"/>
      <c r="AS115" s="3"/>
      <c r="AT115" s="3"/>
      <c r="AU115" s="3"/>
    </row>
    <row r="116" ht="12.0" customHeight="1">
      <c r="A116" s="59"/>
      <c r="B116" s="59"/>
      <c r="C116" s="59"/>
      <c r="D116" s="59"/>
      <c r="E116" s="59"/>
      <c r="F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9"/>
      <c r="AR116" s="59"/>
      <c r="AS116" s="3"/>
      <c r="AT116" s="3"/>
      <c r="AU116" s="3"/>
    </row>
    <row r="117" ht="12.0" customHeight="1">
      <c r="A117" s="59"/>
      <c r="B117" s="59"/>
      <c r="C117" s="59"/>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c r="AJ117" s="59"/>
      <c r="AK117" s="59"/>
      <c r="AL117" s="59"/>
      <c r="AM117" s="59"/>
      <c r="AN117" s="59"/>
      <c r="AO117" s="59"/>
      <c r="AP117" s="59"/>
      <c r="AQ117" s="59"/>
      <c r="AR117" s="59"/>
      <c r="AS117" s="3"/>
      <c r="AT117" s="3"/>
      <c r="AU117" s="3"/>
    </row>
    <row r="118" ht="12.0" customHeight="1">
      <c r="A118" s="59"/>
      <c r="B118" s="59"/>
      <c r="C118" s="59"/>
      <c r="D118" s="59"/>
      <c r="E118" s="59"/>
      <c r="F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c r="AJ118" s="59"/>
      <c r="AK118" s="59"/>
      <c r="AL118" s="59"/>
      <c r="AM118" s="59"/>
      <c r="AN118" s="59"/>
      <c r="AO118" s="59"/>
      <c r="AP118" s="59"/>
      <c r="AQ118" s="59"/>
      <c r="AR118" s="59"/>
      <c r="AS118" s="3"/>
      <c r="AT118" s="3"/>
      <c r="AU118" s="3"/>
    </row>
    <row r="119" ht="12.0" customHeight="1">
      <c r="A119" s="59"/>
      <c r="B119" s="59"/>
      <c r="C119" s="59"/>
      <c r="D119" s="59"/>
      <c r="E119" s="59"/>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59"/>
      <c r="AL119" s="59"/>
      <c r="AM119" s="59"/>
      <c r="AN119" s="59"/>
      <c r="AO119" s="59"/>
      <c r="AP119" s="59"/>
      <c r="AQ119" s="59"/>
      <c r="AR119" s="59"/>
      <c r="AS119" s="3"/>
      <c r="AT119" s="3"/>
      <c r="AU119" s="3"/>
    </row>
    <row r="120" ht="12.0" customHeight="1">
      <c r="A120" s="59"/>
      <c r="B120" s="59"/>
      <c r="C120" s="59"/>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c r="AJ120" s="59"/>
      <c r="AK120" s="59"/>
      <c r="AL120" s="59"/>
      <c r="AM120" s="59"/>
      <c r="AN120" s="59"/>
      <c r="AO120" s="59"/>
      <c r="AP120" s="59"/>
      <c r="AQ120" s="59"/>
      <c r="AR120" s="59"/>
      <c r="AS120" s="3"/>
      <c r="AT120" s="3"/>
      <c r="AU120" s="3"/>
    </row>
    <row r="121" ht="12.0" customHeight="1">
      <c r="A121" s="59"/>
      <c r="B121" s="59"/>
      <c r="C121" s="59"/>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c r="AJ121" s="59"/>
      <c r="AK121" s="59"/>
      <c r="AL121" s="59"/>
      <c r="AM121" s="59"/>
      <c r="AN121" s="59"/>
      <c r="AO121" s="59"/>
      <c r="AP121" s="59"/>
      <c r="AQ121" s="59"/>
      <c r="AR121" s="59"/>
      <c r="AS121" s="3"/>
      <c r="AT121" s="3"/>
      <c r="AU121" s="3"/>
    </row>
    <row r="122" ht="12.0" customHeight="1">
      <c r="A122" s="59"/>
      <c r="B122" s="59"/>
      <c r="C122" s="59"/>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c r="AH122" s="59"/>
      <c r="AI122" s="59"/>
      <c r="AJ122" s="59"/>
      <c r="AK122" s="59"/>
      <c r="AL122" s="59"/>
      <c r="AM122" s="59"/>
      <c r="AN122" s="59"/>
      <c r="AO122" s="59"/>
      <c r="AP122" s="59"/>
      <c r="AQ122" s="59"/>
      <c r="AR122" s="59"/>
      <c r="AS122" s="3"/>
      <c r="AT122" s="3"/>
      <c r="AU122" s="3"/>
    </row>
    <row r="123" ht="12.0" customHeight="1">
      <c r="A123" s="59"/>
      <c r="B123" s="59"/>
      <c r="C123" s="59"/>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c r="AH123" s="59"/>
      <c r="AI123" s="59"/>
      <c r="AJ123" s="59"/>
      <c r="AK123" s="59"/>
      <c r="AL123" s="59"/>
      <c r="AM123" s="59"/>
      <c r="AN123" s="59"/>
      <c r="AO123" s="59"/>
      <c r="AP123" s="59"/>
      <c r="AQ123" s="59"/>
      <c r="AR123" s="59"/>
      <c r="AS123" s="3"/>
      <c r="AT123" s="3"/>
      <c r="AU123" s="3"/>
    </row>
    <row r="124" ht="12.0" customHeight="1">
      <c r="A124" s="59"/>
      <c r="B124" s="59"/>
      <c r="C124" s="59"/>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c r="AH124" s="59"/>
      <c r="AI124" s="59"/>
      <c r="AJ124" s="59"/>
      <c r="AK124" s="59"/>
      <c r="AL124" s="59"/>
      <c r="AM124" s="59"/>
      <c r="AN124" s="59"/>
      <c r="AO124" s="59"/>
      <c r="AP124" s="59"/>
      <c r="AQ124" s="59"/>
      <c r="AR124" s="59"/>
      <c r="AS124" s="3"/>
      <c r="AT124" s="3"/>
      <c r="AU124" s="3"/>
    </row>
    <row r="125" ht="12.0" customHeight="1">
      <c r="A125" s="59"/>
      <c r="B125" s="59"/>
      <c r="C125" s="59"/>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59"/>
      <c r="AK125" s="59"/>
      <c r="AL125" s="59"/>
      <c r="AM125" s="59"/>
      <c r="AN125" s="59"/>
      <c r="AO125" s="59"/>
      <c r="AP125" s="59"/>
      <c r="AQ125" s="59"/>
      <c r="AR125" s="59"/>
      <c r="AS125" s="3"/>
      <c r="AT125" s="3"/>
      <c r="AU125" s="3"/>
    </row>
    <row r="126" ht="12.0" customHeight="1">
      <c r="A126" s="59"/>
      <c r="B126" s="59"/>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59"/>
      <c r="AK126" s="59"/>
      <c r="AL126" s="59"/>
      <c r="AM126" s="59"/>
      <c r="AN126" s="59"/>
      <c r="AO126" s="59"/>
      <c r="AP126" s="59"/>
      <c r="AQ126" s="59"/>
      <c r="AR126" s="59"/>
      <c r="AS126" s="3"/>
      <c r="AT126" s="3"/>
      <c r="AU126" s="3"/>
    </row>
    <row r="127" ht="12.0" customHeight="1">
      <c r="A127" s="59"/>
      <c r="B127" s="59"/>
      <c r="C127" s="59"/>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c r="AJ127" s="59"/>
      <c r="AK127" s="59"/>
      <c r="AL127" s="59"/>
      <c r="AM127" s="59"/>
      <c r="AN127" s="59"/>
      <c r="AO127" s="59"/>
      <c r="AP127" s="59"/>
      <c r="AQ127" s="59"/>
      <c r="AR127" s="59"/>
      <c r="AS127" s="3"/>
      <c r="AT127" s="3"/>
      <c r="AU127" s="3"/>
    </row>
    <row r="128" ht="12.0" customHeight="1">
      <c r="A128" s="59"/>
      <c r="B128" s="59"/>
      <c r="C128" s="59"/>
      <c r="D128" s="59"/>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59"/>
      <c r="AK128" s="59"/>
      <c r="AL128" s="59"/>
      <c r="AM128" s="59"/>
      <c r="AN128" s="59"/>
      <c r="AO128" s="59"/>
      <c r="AP128" s="59"/>
      <c r="AQ128" s="59"/>
      <c r="AR128" s="59"/>
      <c r="AS128" s="3"/>
      <c r="AT128" s="3"/>
      <c r="AU128" s="3"/>
    </row>
    <row r="129" ht="12.0" customHeight="1">
      <c r="A129" s="59"/>
      <c r="B129" s="59"/>
      <c r="C129" s="59"/>
      <c r="D129" s="59"/>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59"/>
      <c r="AK129" s="59"/>
      <c r="AL129" s="59"/>
      <c r="AM129" s="59"/>
      <c r="AN129" s="59"/>
      <c r="AO129" s="59"/>
      <c r="AP129" s="59"/>
      <c r="AQ129" s="59"/>
      <c r="AR129" s="59"/>
      <c r="AS129" s="3"/>
      <c r="AT129" s="3"/>
      <c r="AU129" s="3"/>
    </row>
    <row r="130" ht="12.0" customHeight="1">
      <c r="A130" s="59"/>
      <c r="B130" s="59"/>
      <c r="C130" s="59"/>
      <c r="D130" s="59"/>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c r="AH130" s="59"/>
      <c r="AI130" s="59"/>
      <c r="AJ130" s="59"/>
      <c r="AK130" s="59"/>
      <c r="AL130" s="59"/>
      <c r="AM130" s="59"/>
      <c r="AN130" s="59"/>
      <c r="AO130" s="59"/>
      <c r="AP130" s="59"/>
      <c r="AQ130" s="59"/>
      <c r="AR130" s="59"/>
      <c r="AS130" s="3"/>
      <c r="AT130" s="3"/>
      <c r="AU130" s="3"/>
    </row>
    <row r="131" ht="12.0" customHeight="1">
      <c r="A131" s="59"/>
      <c r="B131" s="59"/>
      <c r="C131" s="59"/>
      <c r="D131" s="59"/>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59"/>
      <c r="AK131" s="59"/>
      <c r="AL131" s="59"/>
      <c r="AM131" s="59"/>
      <c r="AN131" s="59"/>
      <c r="AO131" s="59"/>
      <c r="AP131" s="59"/>
      <c r="AQ131" s="59"/>
      <c r="AR131" s="59"/>
      <c r="AS131" s="3"/>
      <c r="AT131" s="3"/>
      <c r="AU131" s="3"/>
    </row>
    <row r="132" ht="12.0" customHeight="1">
      <c r="A132" s="59"/>
      <c r="B132" s="59"/>
      <c r="C132" s="59"/>
      <c r="D132" s="59"/>
      <c r="E132" s="59"/>
      <c r="F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c r="AH132" s="59"/>
      <c r="AI132" s="59"/>
      <c r="AJ132" s="59"/>
      <c r="AK132" s="59"/>
      <c r="AL132" s="59"/>
      <c r="AM132" s="59"/>
      <c r="AN132" s="59"/>
      <c r="AO132" s="59"/>
      <c r="AP132" s="59"/>
      <c r="AQ132" s="59"/>
      <c r="AR132" s="59"/>
      <c r="AS132" s="3"/>
      <c r="AT132" s="3"/>
      <c r="AU132" s="3"/>
    </row>
    <row r="133" ht="12.0" customHeight="1">
      <c r="A133" s="59"/>
      <c r="B133" s="59"/>
      <c r="C133" s="59"/>
      <c r="D133" s="59"/>
      <c r="E133" s="59"/>
      <c r="F133" s="59"/>
      <c r="G133" s="59"/>
      <c r="H133" s="59"/>
      <c r="I133" s="59"/>
      <c r="J133" s="59"/>
      <c r="K133" s="59"/>
      <c r="L133" s="59"/>
      <c r="M133" s="59"/>
      <c r="N133" s="59"/>
      <c r="O133" s="59"/>
      <c r="P133" s="59"/>
      <c r="Q133" s="59"/>
      <c r="R133" s="59"/>
      <c r="S133" s="59"/>
      <c r="T133" s="59"/>
      <c r="U133" s="59"/>
      <c r="V133" s="59"/>
      <c r="W133" s="59"/>
      <c r="X133" s="59"/>
      <c r="Y133" s="59"/>
      <c r="Z133" s="59"/>
      <c r="AA133" s="59"/>
      <c r="AB133" s="59"/>
      <c r="AC133" s="59"/>
      <c r="AD133" s="59"/>
      <c r="AE133" s="59"/>
      <c r="AF133" s="59"/>
      <c r="AG133" s="59"/>
      <c r="AH133" s="59"/>
      <c r="AI133" s="59"/>
      <c r="AJ133" s="59"/>
      <c r="AK133" s="59"/>
      <c r="AL133" s="59"/>
      <c r="AM133" s="59"/>
      <c r="AN133" s="59"/>
      <c r="AO133" s="59"/>
      <c r="AP133" s="59"/>
      <c r="AQ133" s="59"/>
      <c r="AR133" s="59"/>
      <c r="AS133" s="3"/>
      <c r="AT133" s="3"/>
      <c r="AU133" s="3"/>
    </row>
    <row r="134" ht="12.0" customHeight="1">
      <c r="A134" s="59"/>
      <c r="B134" s="59"/>
      <c r="C134" s="59"/>
      <c r="D134" s="59"/>
      <c r="E134" s="59"/>
      <c r="F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59"/>
      <c r="AE134" s="59"/>
      <c r="AF134" s="59"/>
      <c r="AG134" s="59"/>
      <c r="AH134" s="59"/>
      <c r="AI134" s="59"/>
      <c r="AJ134" s="59"/>
      <c r="AK134" s="59"/>
      <c r="AL134" s="59"/>
      <c r="AM134" s="59"/>
      <c r="AN134" s="59"/>
      <c r="AO134" s="59"/>
      <c r="AP134" s="59"/>
      <c r="AQ134" s="59"/>
      <c r="AR134" s="59"/>
      <c r="AS134" s="3"/>
      <c r="AT134" s="3"/>
      <c r="AU134" s="3"/>
    </row>
    <row r="135" ht="12.0" customHeight="1">
      <c r="A135" s="59"/>
      <c r="B135" s="59"/>
      <c r="C135" s="59"/>
      <c r="D135" s="59"/>
      <c r="E135" s="59"/>
      <c r="F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c r="AE135" s="59"/>
      <c r="AF135" s="59"/>
      <c r="AG135" s="59"/>
      <c r="AH135" s="59"/>
      <c r="AI135" s="59"/>
      <c r="AJ135" s="59"/>
      <c r="AK135" s="59"/>
      <c r="AL135" s="59"/>
      <c r="AM135" s="59"/>
      <c r="AN135" s="59"/>
      <c r="AO135" s="59"/>
      <c r="AP135" s="59"/>
      <c r="AQ135" s="59"/>
      <c r="AR135" s="59"/>
      <c r="AS135" s="3"/>
      <c r="AT135" s="3"/>
      <c r="AU135" s="3"/>
    </row>
    <row r="136" ht="12.0" customHeight="1">
      <c r="A136" s="59"/>
      <c r="B136" s="59"/>
      <c r="C136" s="59"/>
      <c r="D136" s="59"/>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c r="AH136" s="59"/>
      <c r="AI136" s="59"/>
      <c r="AJ136" s="59"/>
      <c r="AK136" s="59"/>
      <c r="AL136" s="59"/>
      <c r="AM136" s="59"/>
      <c r="AN136" s="59"/>
      <c r="AO136" s="59"/>
      <c r="AP136" s="59"/>
      <c r="AQ136" s="59"/>
      <c r="AR136" s="59"/>
      <c r="AS136" s="3"/>
      <c r="AT136" s="3"/>
      <c r="AU136" s="3"/>
    </row>
    <row r="137" ht="12.0" customHeight="1">
      <c r="A137" s="59"/>
      <c r="B137" s="59"/>
      <c r="C137" s="59"/>
      <c r="D137" s="59"/>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c r="AJ137" s="59"/>
      <c r="AK137" s="59"/>
      <c r="AL137" s="59"/>
      <c r="AM137" s="59"/>
      <c r="AN137" s="59"/>
      <c r="AO137" s="59"/>
      <c r="AP137" s="59"/>
      <c r="AQ137" s="59"/>
      <c r="AR137" s="59"/>
      <c r="AS137" s="3"/>
      <c r="AT137" s="3"/>
      <c r="AU137" s="3"/>
    </row>
    <row r="138" ht="12.0" customHeight="1">
      <c r="A138" s="59"/>
      <c r="B138" s="59"/>
      <c r="C138" s="59"/>
      <c r="D138" s="59"/>
      <c r="E138" s="59"/>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c r="AH138" s="59"/>
      <c r="AI138" s="59"/>
      <c r="AJ138" s="59"/>
      <c r="AK138" s="59"/>
      <c r="AL138" s="59"/>
      <c r="AM138" s="59"/>
      <c r="AN138" s="59"/>
      <c r="AO138" s="59"/>
      <c r="AP138" s="59"/>
      <c r="AQ138" s="59"/>
      <c r="AR138" s="59"/>
      <c r="AS138" s="3"/>
      <c r="AT138" s="3"/>
      <c r="AU138" s="3"/>
    </row>
    <row r="139" ht="12.0" customHeight="1">
      <c r="A139" s="59"/>
      <c r="B139" s="59"/>
      <c r="C139" s="59"/>
      <c r="D139" s="59"/>
      <c r="E139" s="59"/>
      <c r="F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c r="AH139" s="59"/>
      <c r="AI139" s="59"/>
      <c r="AJ139" s="59"/>
      <c r="AK139" s="59"/>
      <c r="AL139" s="59"/>
      <c r="AM139" s="59"/>
      <c r="AN139" s="59"/>
      <c r="AO139" s="59"/>
      <c r="AP139" s="59"/>
      <c r="AQ139" s="59"/>
      <c r="AR139" s="59"/>
      <c r="AS139" s="3"/>
      <c r="AT139" s="3"/>
      <c r="AU139" s="3"/>
    </row>
    <row r="140" ht="12.0" customHeight="1">
      <c r="A140" s="59"/>
      <c r="B140" s="59"/>
      <c r="C140" s="59"/>
      <c r="D140" s="59"/>
      <c r="E140" s="59"/>
      <c r="F140" s="59"/>
      <c r="G140" s="59"/>
      <c r="H140" s="59"/>
      <c r="I140" s="59"/>
      <c r="J140" s="59"/>
      <c r="K140" s="59"/>
      <c r="L140" s="59"/>
      <c r="M140" s="59"/>
      <c r="N140" s="59"/>
      <c r="O140" s="59"/>
      <c r="P140" s="59"/>
      <c r="Q140" s="59"/>
      <c r="R140" s="59"/>
      <c r="S140" s="59"/>
      <c r="T140" s="59"/>
      <c r="U140" s="59"/>
      <c r="V140" s="59"/>
      <c r="W140" s="59"/>
      <c r="X140" s="59"/>
      <c r="Y140" s="59"/>
      <c r="Z140" s="59"/>
      <c r="AA140" s="59"/>
      <c r="AB140" s="59"/>
      <c r="AC140" s="59"/>
      <c r="AD140" s="59"/>
      <c r="AE140" s="59"/>
      <c r="AF140" s="59"/>
      <c r="AG140" s="59"/>
      <c r="AH140" s="59"/>
      <c r="AI140" s="59"/>
      <c r="AJ140" s="59"/>
      <c r="AK140" s="59"/>
      <c r="AL140" s="59"/>
      <c r="AM140" s="59"/>
      <c r="AN140" s="59"/>
      <c r="AO140" s="59"/>
      <c r="AP140" s="59"/>
      <c r="AQ140" s="59"/>
      <c r="AR140" s="59"/>
      <c r="AS140" s="3"/>
      <c r="AT140" s="3"/>
      <c r="AU140" s="3"/>
    </row>
    <row r="141" ht="12.0" customHeight="1">
      <c r="A141" s="59"/>
      <c r="B141" s="59"/>
      <c r="C141" s="59"/>
      <c r="D141" s="59"/>
      <c r="E141" s="59"/>
      <c r="F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c r="AH141" s="59"/>
      <c r="AI141" s="59"/>
      <c r="AJ141" s="59"/>
      <c r="AK141" s="59"/>
      <c r="AL141" s="59"/>
      <c r="AM141" s="59"/>
      <c r="AN141" s="59"/>
      <c r="AO141" s="59"/>
      <c r="AP141" s="59"/>
      <c r="AQ141" s="59"/>
      <c r="AR141" s="59"/>
      <c r="AS141" s="3"/>
      <c r="AT141" s="3"/>
      <c r="AU141" s="3"/>
    </row>
    <row r="142" ht="12.0" customHeight="1">
      <c r="A142" s="59"/>
      <c r="B142" s="59"/>
      <c r="C142" s="59"/>
      <c r="D142" s="59"/>
      <c r="E142" s="59"/>
      <c r="F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c r="AD142" s="59"/>
      <c r="AE142" s="59"/>
      <c r="AF142" s="59"/>
      <c r="AG142" s="59"/>
      <c r="AH142" s="59"/>
      <c r="AI142" s="59"/>
      <c r="AJ142" s="59"/>
      <c r="AK142" s="59"/>
      <c r="AL142" s="59"/>
      <c r="AM142" s="59"/>
      <c r="AN142" s="59"/>
      <c r="AO142" s="59"/>
      <c r="AP142" s="59"/>
      <c r="AQ142" s="59"/>
      <c r="AR142" s="59"/>
      <c r="AS142" s="3"/>
      <c r="AT142" s="3"/>
      <c r="AU142" s="3"/>
    </row>
    <row r="143" ht="12.0" customHeight="1">
      <c r="A143" s="59"/>
      <c r="B143" s="59"/>
      <c r="C143" s="59"/>
      <c r="D143" s="59"/>
      <c r="E143" s="59"/>
      <c r="F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c r="AD143" s="59"/>
      <c r="AE143" s="59"/>
      <c r="AF143" s="59"/>
      <c r="AG143" s="59"/>
      <c r="AH143" s="59"/>
      <c r="AI143" s="59"/>
      <c r="AJ143" s="59"/>
      <c r="AK143" s="59"/>
      <c r="AL143" s="59"/>
      <c r="AM143" s="59"/>
      <c r="AN143" s="59"/>
      <c r="AO143" s="59"/>
      <c r="AP143" s="59"/>
      <c r="AQ143" s="59"/>
      <c r="AR143" s="59"/>
      <c r="AS143" s="3"/>
      <c r="AT143" s="3"/>
      <c r="AU143" s="3"/>
    </row>
    <row r="144" ht="12.0" customHeight="1">
      <c r="A144" s="59"/>
      <c r="B144" s="59"/>
      <c r="C144" s="59"/>
      <c r="D144" s="59"/>
      <c r="E144" s="59"/>
      <c r="F144" s="59"/>
      <c r="G144" s="59"/>
      <c r="H144" s="59"/>
      <c r="I144" s="59"/>
      <c r="J144" s="59"/>
      <c r="K144" s="59"/>
      <c r="L144" s="59"/>
      <c r="M144" s="59"/>
      <c r="N144" s="59"/>
      <c r="O144" s="59"/>
      <c r="P144" s="59"/>
      <c r="Q144" s="59"/>
      <c r="R144" s="59"/>
      <c r="S144" s="59"/>
      <c r="T144" s="59"/>
      <c r="U144" s="59"/>
      <c r="V144" s="59"/>
      <c r="W144" s="59"/>
      <c r="X144" s="59"/>
      <c r="Y144" s="59"/>
      <c r="Z144" s="59"/>
      <c r="AA144" s="59"/>
      <c r="AB144" s="59"/>
      <c r="AC144" s="59"/>
      <c r="AD144" s="59"/>
      <c r="AE144" s="59"/>
      <c r="AF144" s="59"/>
      <c r="AG144" s="59"/>
      <c r="AH144" s="59"/>
      <c r="AI144" s="59"/>
      <c r="AJ144" s="59"/>
      <c r="AK144" s="59"/>
      <c r="AL144" s="59"/>
      <c r="AM144" s="59"/>
      <c r="AN144" s="59"/>
      <c r="AO144" s="59"/>
      <c r="AP144" s="59"/>
      <c r="AQ144" s="59"/>
      <c r="AR144" s="59"/>
      <c r="AS144" s="3"/>
      <c r="AT144" s="3"/>
      <c r="AU144" s="3"/>
    </row>
    <row r="145" ht="12.0" customHeight="1">
      <c r="A145" s="59"/>
      <c r="B145" s="59"/>
      <c r="C145" s="59"/>
      <c r="D145" s="59"/>
      <c r="E145" s="59"/>
      <c r="F145" s="5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c r="AD145" s="59"/>
      <c r="AE145" s="59"/>
      <c r="AF145" s="59"/>
      <c r="AG145" s="59"/>
      <c r="AH145" s="59"/>
      <c r="AI145" s="59"/>
      <c r="AJ145" s="59"/>
      <c r="AK145" s="59"/>
      <c r="AL145" s="59"/>
      <c r="AM145" s="59"/>
      <c r="AN145" s="59"/>
      <c r="AO145" s="59"/>
      <c r="AP145" s="59"/>
      <c r="AQ145" s="59"/>
      <c r="AR145" s="59"/>
      <c r="AS145" s="3"/>
      <c r="AT145" s="3"/>
      <c r="AU145" s="3"/>
    </row>
    <row r="146" ht="12.0" customHeight="1">
      <c r="A146" s="59"/>
      <c r="B146" s="59"/>
      <c r="C146" s="59"/>
      <c r="D146" s="59"/>
      <c r="E146" s="59"/>
      <c r="F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c r="AD146" s="59"/>
      <c r="AE146" s="59"/>
      <c r="AF146" s="59"/>
      <c r="AG146" s="59"/>
      <c r="AH146" s="59"/>
      <c r="AI146" s="59"/>
      <c r="AJ146" s="59"/>
      <c r="AK146" s="59"/>
      <c r="AL146" s="59"/>
      <c r="AM146" s="59"/>
      <c r="AN146" s="59"/>
      <c r="AO146" s="59"/>
      <c r="AP146" s="59"/>
      <c r="AQ146" s="59"/>
      <c r="AR146" s="59"/>
      <c r="AS146" s="3"/>
      <c r="AT146" s="3"/>
      <c r="AU146" s="3"/>
    </row>
    <row r="147" ht="12.0" customHeight="1">
      <c r="A147" s="59"/>
      <c r="B147" s="59"/>
      <c r="C147" s="59"/>
      <c r="D147" s="59"/>
      <c r="E147" s="59"/>
      <c r="F147" s="59"/>
      <c r="G147" s="59"/>
      <c r="H147" s="59"/>
      <c r="I147" s="59"/>
      <c r="J147" s="59"/>
      <c r="K147" s="59"/>
      <c r="L147" s="59"/>
      <c r="M147" s="59"/>
      <c r="N147" s="59"/>
      <c r="O147" s="59"/>
      <c r="P147" s="59"/>
      <c r="Q147" s="59"/>
      <c r="R147" s="59"/>
      <c r="S147" s="59"/>
      <c r="T147" s="59"/>
      <c r="U147" s="59"/>
      <c r="V147" s="59"/>
      <c r="W147" s="59"/>
      <c r="X147" s="59"/>
      <c r="Y147" s="59"/>
      <c r="Z147" s="59"/>
      <c r="AA147" s="59"/>
      <c r="AB147" s="59"/>
      <c r="AC147" s="59"/>
      <c r="AD147" s="59"/>
      <c r="AE147" s="59"/>
      <c r="AF147" s="59"/>
      <c r="AG147" s="59"/>
      <c r="AH147" s="59"/>
      <c r="AI147" s="59"/>
      <c r="AJ147" s="59"/>
      <c r="AK147" s="59"/>
      <c r="AL147" s="59"/>
      <c r="AM147" s="59"/>
      <c r="AN147" s="59"/>
      <c r="AO147" s="59"/>
      <c r="AP147" s="59"/>
      <c r="AQ147" s="59"/>
      <c r="AR147" s="59"/>
      <c r="AS147" s="3"/>
      <c r="AT147" s="3"/>
      <c r="AU147" s="3"/>
    </row>
    <row r="148" ht="12.0" customHeight="1">
      <c r="A148" s="59"/>
      <c r="B148" s="59"/>
      <c r="C148" s="59"/>
      <c r="D148" s="59"/>
      <c r="E148" s="59"/>
      <c r="F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E148" s="59"/>
      <c r="AF148" s="59"/>
      <c r="AG148" s="59"/>
      <c r="AH148" s="59"/>
      <c r="AI148" s="59"/>
      <c r="AJ148" s="59"/>
      <c r="AK148" s="59"/>
      <c r="AL148" s="59"/>
      <c r="AM148" s="59"/>
      <c r="AN148" s="59"/>
      <c r="AO148" s="59"/>
      <c r="AP148" s="59"/>
      <c r="AQ148" s="59"/>
      <c r="AR148" s="59"/>
      <c r="AS148" s="3"/>
      <c r="AT148" s="3"/>
      <c r="AU148" s="3"/>
    </row>
    <row r="149" ht="12.0" customHeight="1">
      <c r="A149" s="59"/>
      <c r="B149" s="59"/>
      <c r="C149" s="59"/>
      <c r="D149" s="59"/>
      <c r="E149" s="59"/>
      <c r="F149" s="59"/>
      <c r="G149" s="59"/>
      <c r="H149" s="59"/>
      <c r="I149" s="59"/>
      <c r="J149" s="59"/>
      <c r="K149" s="59"/>
      <c r="L149" s="59"/>
      <c r="M149" s="59"/>
      <c r="N149" s="59"/>
      <c r="O149" s="59"/>
      <c r="P149" s="59"/>
      <c r="Q149" s="59"/>
      <c r="R149" s="59"/>
      <c r="S149" s="59"/>
      <c r="T149" s="59"/>
      <c r="U149" s="59"/>
      <c r="V149" s="59"/>
      <c r="W149" s="59"/>
      <c r="X149" s="59"/>
      <c r="Y149" s="59"/>
      <c r="Z149" s="59"/>
      <c r="AA149" s="59"/>
      <c r="AB149" s="59"/>
      <c r="AC149" s="59"/>
      <c r="AD149" s="59"/>
      <c r="AE149" s="59"/>
      <c r="AF149" s="59"/>
      <c r="AG149" s="59"/>
      <c r="AH149" s="59"/>
      <c r="AI149" s="59"/>
      <c r="AJ149" s="59"/>
      <c r="AK149" s="59"/>
      <c r="AL149" s="59"/>
      <c r="AM149" s="59"/>
      <c r="AN149" s="59"/>
      <c r="AO149" s="59"/>
      <c r="AP149" s="59"/>
      <c r="AQ149" s="59"/>
      <c r="AR149" s="59"/>
      <c r="AS149" s="3"/>
      <c r="AT149" s="3"/>
      <c r="AU149" s="3"/>
    </row>
    <row r="150" ht="12.0" customHeight="1">
      <c r="A150" s="59"/>
      <c r="B150" s="59"/>
      <c r="C150" s="59"/>
      <c r="D150" s="59"/>
      <c r="E150" s="59"/>
      <c r="F150" s="59"/>
      <c r="G150" s="59"/>
      <c r="H150" s="59"/>
      <c r="I150" s="59"/>
      <c r="J150" s="59"/>
      <c r="K150" s="59"/>
      <c r="L150" s="59"/>
      <c r="M150" s="59"/>
      <c r="N150" s="59"/>
      <c r="O150" s="59"/>
      <c r="P150" s="59"/>
      <c r="Q150" s="59"/>
      <c r="R150" s="59"/>
      <c r="S150" s="59"/>
      <c r="T150" s="59"/>
      <c r="U150" s="59"/>
      <c r="V150" s="59"/>
      <c r="W150" s="59"/>
      <c r="X150" s="59"/>
      <c r="Y150" s="59"/>
      <c r="Z150" s="59"/>
      <c r="AA150" s="59"/>
      <c r="AB150" s="59"/>
      <c r="AC150" s="59"/>
      <c r="AD150" s="59"/>
      <c r="AE150" s="59"/>
      <c r="AF150" s="59"/>
      <c r="AG150" s="59"/>
      <c r="AH150" s="59"/>
      <c r="AI150" s="59"/>
      <c r="AJ150" s="59"/>
      <c r="AK150" s="59"/>
      <c r="AL150" s="59"/>
      <c r="AM150" s="59"/>
      <c r="AN150" s="59"/>
      <c r="AO150" s="59"/>
      <c r="AP150" s="59"/>
      <c r="AQ150" s="59"/>
      <c r="AR150" s="59"/>
      <c r="AS150" s="3"/>
      <c r="AT150" s="3"/>
      <c r="AU150" s="3"/>
    </row>
    <row r="151" ht="12.0" customHeight="1">
      <c r="A151" s="59"/>
      <c r="B151" s="59"/>
      <c r="C151" s="59"/>
      <c r="D151" s="59"/>
      <c r="E151" s="59"/>
      <c r="F151" s="59"/>
      <c r="G151" s="59"/>
      <c r="H151" s="59"/>
      <c r="I151" s="59"/>
      <c r="J151" s="59"/>
      <c r="K151" s="59"/>
      <c r="L151" s="59"/>
      <c r="M151" s="59"/>
      <c r="N151" s="59"/>
      <c r="O151" s="59"/>
      <c r="P151" s="59"/>
      <c r="Q151" s="59"/>
      <c r="R151" s="59"/>
      <c r="S151" s="59"/>
      <c r="T151" s="59"/>
      <c r="U151" s="59"/>
      <c r="V151" s="59"/>
      <c r="W151" s="59"/>
      <c r="X151" s="59"/>
      <c r="Y151" s="59"/>
      <c r="Z151" s="59"/>
      <c r="AA151" s="59"/>
      <c r="AB151" s="59"/>
      <c r="AC151" s="59"/>
      <c r="AD151" s="59"/>
      <c r="AE151" s="59"/>
      <c r="AF151" s="59"/>
      <c r="AG151" s="59"/>
      <c r="AH151" s="59"/>
      <c r="AI151" s="59"/>
      <c r="AJ151" s="59"/>
      <c r="AK151" s="59"/>
      <c r="AL151" s="59"/>
      <c r="AM151" s="59"/>
      <c r="AN151" s="59"/>
      <c r="AO151" s="59"/>
      <c r="AP151" s="59"/>
      <c r="AQ151" s="59"/>
      <c r="AR151" s="59"/>
      <c r="AS151" s="3"/>
      <c r="AT151" s="3"/>
      <c r="AU151" s="3"/>
    </row>
    <row r="152" ht="12.0" customHeight="1">
      <c r="A152" s="59"/>
      <c r="B152" s="59"/>
      <c r="C152" s="59"/>
      <c r="D152" s="59"/>
      <c r="E152" s="59"/>
      <c r="F152" s="59"/>
      <c r="G152" s="59"/>
      <c r="H152" s="59"/>
      <c r="I152" s="59"/>
      <c r="J152" s="59"/>
      <c r="K152" s="59"/>
      <c r="L152" s="59"/>
      <c r="M152" s="59"/>
      <c r="N152" s="59"/>
      <c r="O152" s="59"/>
      <c r="P152" s="59"/>
      <c r="Q152" s="59"/>
      <c r="R152" s="59"/>
      <c r="S152" s="59"/>
      <c r="T152" s="59"/>
      <c r="U152" s="59"/>
      <c r="V152" s="59"/>
      <c r="W152" s="59"/>
      <c r="X152" s="59"/>
      <c r="Y152" s="59"/>
      <c r="Z152" s="59"/>
      <c r="AA152" s="59"/>
      <c r="AB152" s="59"/>
      <c r="AC152" s="59"/>
      <c r="AD152" s="59"/>
      <c r="AE152" s="59"/>
      <c r="AF152" s="59"/>
      <c r="AG152" s="59"/>
      <c r="AH152" s="59"/>
      <c r="AI152" s="59"/>
      <c r="AJ152" s="59"/>
      <c r="AK152" s="59"/>
      <c r="AL152" s="59"/>
      <c r="AM152" s="59"/>
      <c r="AN152" s="59"/>
      <c r="AO152" s="59"/>
      <c r="AP152" s="59"/>
      <c r="AQ152" s="59"/>
      <c r="AR152" s="59"/>
      <c r="AS152" s="3"/>
      <c r="AT152" s="3"/>
      <c r="AU152" s="3"/>
    </row>
    <row r="153" ht="12.0" customHeight="1">
      <c r="A153" s="59"/>
      <c r="B153" s="59"/>
      <c r="C153" s="59"/>
      <c r="D153" s="59"/>
      <c r="E153" s="59"/>
      <c r="F153" s="59"/>
      <c r="G153" s="59"/>
      <c r="H153" s="59"/>
      <c r="I153" s="59"/>
      <c r="J153" s="59"/>
      <c r="K153" s="59"/>
      <c r="L153" s="59"/>
      <c r="M153" s="59"/>
      <c r="N153" s="59"/>
      <c r="O153" s="59"/>
      <c r="P153" s="59"/>
      <c r="Q153" s="59"/>
      <c r="R153" s="59"/>
      <c r="S153" s="59"/>
      <c r="T153" s="59"/>
      <c r="U153" s="59"/>
      <c r="V153" s="59"/>
      <c r="W153" s="59"/>
      <c r="X153" s="59"/>
      <c r="Y153" s="59"/>
      <c r="Z153" s="59"/>
      <c r="AA153" s="59"/>
      <c r="AB153" s="59"/>
      <c r="AC153" s="59"/>
      <c r="AD153" s="59"/>
      <c r="AE153" s="59"/>
      <c r="AF153" s="59"/>
      <c r="AG153" s="59"/>
      <c r="AH153" s="59"/>
      <c r="AI153" s="59"/>
      <c r="AJ153" s="59"/>
      <c r="AK153" s="59"/>
      <c r="AL153" s="59"/>
      <c r="AM153" s="59"/>
      <c r="AN153" s="59"/>
      <c r="AO153" s="59"/>
      <c r="AP153" s="59"/>
      <c r="AQ153" s="59"/>
      <c r="AR153" s="59"/>
      <c r="AS153" s="3"/>
      <c r="AT153" s="3"/>
      <c r="AU153" s="3"/>
    </row>
    <row r="154" ht="12.0" customHeight="1">
      <c r="A154" s="59"/>
      <c r="B154" s="59"/>
      <c r="C154" s="59"/>
      <c r="D154" s="59"/>
      <c r="E154" s="59"/>
      <c r="F154" s="59"/>
      <c r="G154" s="59"/>
      <c r="H154" s="59"/>
      <c r="I154" s="59"/>
      <c r="J154" s="59"/>
      <c r="K154" s="59"/>
      <c r="L154" s="59"/>
      <c r="M154" s="59"/>
      <c r="N154" s="59"/>
      <c r="O154" s="59"/>
      <c r="P154" s="59"/>
      <c r="Q154" s="59"/>
      <c r="R154" s="59"/>
      <c r="S154" s="59"/>
      <c r="T154" s="59"/>
      <c r="U154" s="59"/>
      <c r="V154" s="59"/>
      <c r="W154" s="59"/>
      <c r="X154" s="59"/>
      <c r="Y154" s="59"/>
      <c r="Z154" s="59"/>
      <c r="AA154" s="59"/>
      <c r="AB154" s="59"/>
      <c r="AC154" s="59"/>
      <c r="AD154" s="59"/>
      <c r="AE154" s="59"/>
      <c r="AF154" s="59"/>
      <c r="AG154" s="59"/>
      <c r="AH154" s="59"/>
      <c r="AI154" s="59"/>
      <c r="AJ154" s="59"/>
      <c r="AK154" s="59"/>
      <c r="AL154" s="59"/>
      <c r="AM154" s="59"/>
      <c r="AN154" s="59"/>
      <c r="AO154" s="59"/>
      <c r="AP154" s="59"/>
      <c r="AQ154" s="59"/>
      <c r="AR154" s="59"/>
      <c r="AS154" s="3"/>
      <c r="AT154" s="3"/>
      <c r="AU154" s="3"/>
    </row>
    <row r="155" ht="12.0" customHeight="1">
      <c r="A155" s="59"/>
      <c r="B155" s="59"/>
      <c r="C155" s="59"/>
      <c r="D155" s="59"/>
      <c r="E155" s="59"/>
      <c r="F155" s="59"/>
      <c r="G155" s="59"/>
      <c r="H155" s="59"/>
      <c r="I155" s="59"/>
      <c r="J155" s="59"/>
      <c r="K155" s="59"/>
      <c r="L155" s="59"/>
      <c r="M155" s="59"/>
      <c r="N155" s="59"/>
      <c r="O155" s="59"/>
      <c r="P155" s="59"/>
      <c r="Q155" s="59"/>
      <c r="R155" s="59"/>
      <c r="S155" s="59"/>
      <c r="T155" s="59"/>
      <c r="U155" s="59"/>
      <c r="V155" s="59"/>
      <c r="W155" s="59"/>
      <c r="X155" s="59"/>
      <c r="Y155" s="59"/>
      <c r="Z155" s="59"/>
      <c r="AA155" s="59"/>
      <c r="AB155" s="59"/>
      <c r="AC155" s="59"/>
      <c r="AD155" s="59"/>
      <c r="AE155" s="59"/>
      <c r="AF155" s="59"/>
      <c r="AG155" s="59"/>
      <c r="AH155" s="59"/>
      <c r="AI155" s="59"/>
      <c r="AJ155" s="59"/>
      <c r="AK155" s="59"/>
      <c r="AL155" s="59"/>
      <c r="AM155" s="59"/>
      <c r="AN155" s="59"/>
      <c r="AO155" s="59"/>
      <c r="AP155" s="59"/>
      <c r="AQ155" s="59"/>
      <c r="AR155" s="59"/>
      <c r="AS155" s="3"/>
      <c r="AT155" s="3"/>
      <c r="AU155" s="3"/>
    </row>
    <row r="156" ht="12.0" customHeight="1">
      <c r="A156" s="59"/>
      <c r="B156" s="59"/>
      <c r="C156" s="59"/>
      <c r="D156" s="59"/>
      <c r="E156" s="59"/>
      <c r="F156" s="59"/>
      <c r="G156" s="59"/>
      <c r="H156" s="59"/>
      <c r="I156" s="59"/>
      <c r="J156" s="59"/>
      <c r="K156" s="59"/>
      <c r="L156" s="59"/>
      <c r="M156" s="59"/>
      <c r="N156" s="59"/>
      <c r="O156" s="59"/>
      <c r="P156" s="59"/>
      <c r="Q156" s="59"/>
      <c r="R156" s="59"/>
      <c r="S156" s="59"/>
      <c r="T156" s="59"/>
      <c r="U156" s="59"/>
      <c r="V156" s="59"/>
      <c r="W156" s="59"/>
      <c r="X156" s="59"/>
      <c r="Y156" s="59"/>
      <c r="Z156" s="59"/>
      <c r="AA156" s="59"/>
      <c r="AB156" s="59"/>
      <c r="AC156" s="59"/>
      <c r="AD156" s="59"/>
      <c r="AE156" s="59"/>
      <c r="AF156" s="59"/>
      <c r="AG156" s="59"/>
      <c r="AH156" s="59"/>
      <c r="AI156" s="59"/>
      <c r="AJ156" s="59"/>
      <c r="AK156" s="59"/>
      <c r="AL156" s="59"/>
      <c r="AM156" s="59"/>
      <c r="AN156" s="59"/>
      <c r="AO156" s="59"/>
      <c r="AP156" s="59"/>
      <c r="AQ156" s="59"/>
      <c r="AR156" s="59"/>
      <c r="AS156" s="3"/>
      <c r="AT156" s="3"/>
      <c r="AU156" s="3"/>
    </row>
    <row r="157" ht="12.0" customHeight="1">
      <c r="A157" s="59"/>
      <c r="B157" s="59"/>
      <c r="C157" s="59"/>
      <c r="D157" s="59"/>
      <c r="E157" s="59"/>
      <c r="F157" s="59"/>
      <c r="G157" s="59"/>
      <c r="H157" s="59"/>
      <c r="I157" s="59"/>
      <c r="J157" s="59"/>
      <c r="K157" s="59"/>
      <c r="L157" s="59"/>
      <c r="M157" s="59"/>
      <c r="N157" s="59"/>
      <c r="O157" s="59"/>
      <c r="P157" s="59"/>
      <c r="Q157" s="59"/>
      <c r="R157" s="59"/>
      <c r="S157" s="59"/>
      <c r="T157" s="59"/>
      <c r="U157" s="59"/>
      <c r="V157" s="59"/>
      <c r="W157" s="59"/>
      <c r="X157" s="59"/>
      <c r="Y157" s="59"/>
      <c r="Z157" s="59"/>
      <c r="AA157" s="59"/>
      <c r="AB157" s="59"/>
      <c r="AC157" s="59"/>
      <c r="AD157" s="59"/>
      <c r="AE157" s="59"/>
      <c r="AF157" s="59"/>
      <c r="AG157" s="59"/>
      <c r="AH157" s="59"/>
      <c r="AI157" s="59"/>
      <c r="AJ157" s="59"/>
      <c r="AK157" s="59"/>
      <c r="AL157" s="59"/>
      <c r="AM157" s="59"/>
      <c r="AN157" s="59"/>
      <c r="AO157" s="59"/>
      <c r="AP157" s="59"/>
      <c r="AQ157" s="59"/>
      <c r="AR157" s="59"/>
      <c r="AS157" s="3"/>
      <c r="AT157" s="3"/>
      <c r="AU157" s="3"/>
    </row>
    <row r="158" ht="12.0" customHeight="1">
      <c r="A158" s="59"/>
      <c r="B158" s="59"/>
      <c r="C158" s="59"/>
      <c r="D158" s="59"/>
      <c r="E158" s="59"/>
      <c r="F158" s="59"/>
      <c r="G158" s="59"/>
      <c r="H158" s="59"/>
      <c r="I158" s="59"/>
      <c r="J158" s="59"/>
      <c r="K158" s="59"/>
      <c r="L158" s="59"/>
      <c r="M158" s="59"/>
      <c r="N158" s="59"/>
      <c r="O158" s="59"/>
      <c r="P158" s="59"/>
      <c r="Q158" s="59"/>
      <c r="R158" s="59"/>
      <c r="S158" s="59"/>
      <c r="T158" s="59"/>
      <c r="U158" s="59"/>
      <c r="V158" s="59"/>
      <c r="W158" s="59"/>
      <c r="X158" s="59"/>
      <c r="Y158" s="59"/>
      <c r="Z158" s="59"/>
      <c r="AA158" s="59"/>
      <c r="AB158" s="59"/>
      <c r="AC158" s="59"/>
      <c r="AD158" s="59"/>
      <c r="AE158" s="59"/>
      <c r="AF158" s="59"/>
      <c r="AG158" s="59"/>
      <c r="AH158" s="59"/>
      <c r="AI158" s="59"/>
      <c r="AJ158" s="59"/>
      <c r="AK158" s="59"/>
      <c r="AL158" s="59"/>
      <c r="AM158" s="59"/>
      <c r="AN158" s="59"/>
      <c r="AO158" s="59"/>
      <c r="AP158" s="59"/>
      <c r="AQ158" s="59"/>
      <c r="AR158" s="59"/>
      <c r="AS158" s="3"/>
      <c r="AT158" s="3"/>
      <c r="AU158" s="3"/>
    </row>
    <row r="159" ht="12.0" customHeight="1">
      <c r="A159" s="59"/>
      <c r="B159" s="59"/>
      <c r="C159" s="59"/>
      <c r="D159" s="59"/>
      <c r="E159" s="59"/>
      <c r="F159" s="59"/>
      <c r="G159" s="59"/>
      <c r="H159" s="59"/>
      <c r="I159" s="59"/>
      <c r="J159" s="59"/>
      <c r="K159" s="59"/>
      <c r="L159" s="59"/>
      <c r="M159" s="59"/>
      <c r="N159" s="59"/>
      <c r="O159" s="59"/>
      <c r="P159" s="59"/>
      <c r="Q159" s="59"/>
      <c r="R159" s="59"/>
      <c r="S159" s="59"/>
      <c r="T159" s="59"/>
      <c r="U159" s="59"/>
      <c r="V159" s="59"/>
      <c r="W159" s="59"/>
      <c r="X159" s="59"/>
      <c r="Y159" s="59"/>
      <c r="Z159" s="59"/>
      <c r="AA159" s="59"/>
      <c r="AB159" s="59"/>
      <c r="AC159" s="59"/>
      <c r="AD159" s="59"/>
      <c r="AE159" s="59"/>
      <c r="AF159" s="59"/>
      <c r="AG159" s="59"/>
      <c r="AH159" s="59"/>
      <c r="AI159" s="59"/>
      <c r="AJ159" s="59"/>
      <c r="AK159" s="59"/>
      <c r="AL159" s="59"/>
      <c r="AM159" s="59"/>
      <c r="AN159" s="59"/>
      <c r="AO159" s="59"/>
      <c r="AP159" s="59"/>
      <c r="AQ159" s="59"/>
      <c r="AR159" s="59"/>
      <c r="AS159" s="3"/>
      <c r="AT159" s="3"/>
      <c r="AU159" s="3"/>
    </row>
    <row r="160" ht="12.0" customHeight="1">
      <c r="A160" s="59"/>
      <c r="B160" s="59"/>
      <c r="C160" s="59"/>
      <c r="D160" s="59"/>
      <c r="E160" s="59"/>
      <c r="F160" s="59"/>
      <c r="G160" s="59"/>
      <c r="H160" s="59"/>
      <c r="I160" s="59"/>
      <c r="J160" s="59"/>
      <c r="K160" s="59"/>
      <c r="L160" s="59"/>
      <c r="M160" s="59"/>
      <c r="N160" s="59"/>
      <c r="O160" s="59"/>
      <c r="P160" s="59"/>
      <c r="Q160" s="59"/>
      <c r="R160" s="59"/>
      <c r="S160" s="59"/>
      <c r="T160" s="59"/>
      <c r="U160" s="59"/>
      <c r="V160" s="59"/>
      <c r="W160" s="59"/>
      <c r="X160" s="59"/>
      <c r="Y160" s="59"/>
      <c r="Z160" s="59"/>
      <c r="AA160" s="59"/>
      <c r="AB160" s="59"/>
      <c r="AC160" s="59"/>
      <c r="AD160" s="59"/>
      <c r="AE160" s="59"/>
      <c r="AF160" s="59"/>
      <c r="AG160" s="59"/>
      <c r="AH160" s="59"/>
      <c r="AI160" s="59"/>
      <c r="AJ160" s="59"/>
      <c r="AK160" s="59"/>
      <c r="AL160" s="59"/>
      <c r="AM160" s="59"/>
      <c r="AN160" s="59"/>
      <c r="AO160" s="59"/>
      <c r="AP160" s="59"/>
      <c r="AQ160" s="59"/>
      <c r="AR160" s="59"/>
      <c r="AS160" s="3"/>
      <c r="AT160" s="3"/>
      <c r="AU160" s="3"/>
    </row>
    <row r="161" ht="12.0" customHeight="1">
      <c r="A161" s="59"/>
      <c r="B161" s="59"/>
      <c r="C161" s="59"/>
      <c r="D161" s="59"/>
      <c r="E161" s="59"/>
      <c r="F161" s="59"/>
      <c r="G161" s="59"/>
      <c r="H161" s="59"/>
      <c r="I161" s="59"/>
      <c r="J161" s="59"/>
      <c r="K161" s="59"/>
      <c r="L161" s="59"/>
      <c r="M161" s="59"/>
      <c r="N161" s="59"/>
      <c r="O161" s="59"/>
      <c r="P161" s="59"/>
      <c r="Q161" s="59"/>
      <c r="R161" s="59"/>
      <c r="S161" s="59"/>
      <c r="T161" s="59"/>
      <c r="U161" s="59"/>
      <c r="V161" s="59"/>
      <c r="W161" s="59"/>
      <c r="X161" s="59"/>
      <c r="Y161" s="59"/>
      <c r="Z161" s="59"/>
      <c r="AA161" s="59"/>
      <c r="AB161" s="59"/>
      <c r="AC161" s="59"/>
      <c r="AD161" s="59"/>
      <c r="AE161" s="59"/>
      <c r="AF161" s="59"/>
      <c r="AG161" s="59"/>
      <c r="AH161" s="59"/>
      <c r="AI161" s="59"/>
      <c r="AJ161" s="59"/>
      <c r="AK161" s="59"/>
      <c r="AL161" s="59"/>
      <c r="AM161" s="59"/>
      <c r="AN161" s="59"/>
      <c r="AO161" s="59"/>
      <c r="AP161" s="59"/>
      <c r="AQ161" s="59"/>
      <c r="AR161" s="59"/>
      <c r="AS161" s="3"/>
      <c r="AT161" s="3"/>
      <c r="AU161" s="3"/>
    </row>
    <row r="162" ht="12.0" customHeight="1">
      <c r="A162" s="59"/>
      <c r="B162" s="59"/>
      <c r="C162" s="59"/>
      <c r="D162" s="59"/>
      <c r="E162" s="59"/>
      <c r="F162" s="59"/>
      <c r="G162" s="59"/>
      <c r="H162" s="59"/>
      <c r="I162" s="59"/>
      <c r="J162" s="59"/>
      <c r="K162" s="59"/>
      <c r="L162" s="59"/>
      <c r="M162" s="59"/>
      <c r="N162" s="59"/>
      <c r="O162" s="59"/>
      <c r="P162" s="59"/>
      <c r="Q162" s="59"/>
      <c r="R162" s="59"/>
      <c r="S162" s="59"/>
      <c r="T162" s="59"/>
      <c r="U162" s="59"/>
      <c r="V162" s="59"/>
      <c r="W162" s="59"/>
      <c r="X162" s="59"/>
      <c r="Y162" s="59"/>
      <c r="Z162" s="59"/>
      <c r="AA162" s="59"/>
      <c r="AB162" s="59"/>
      <c r="AC162" s="59"/>
      <c r="AD162" s="59"/>
      <c r="AE162" s="59"/>
      <c r="AF162" s="59"/>
      <c r="AG162" s="59"/>
      <c r="AH162" s="59"/>
      <c r="AI162" s="59"/>
      <c r="AJ162" s="59"/>
      <c r="AK162" s="59"/>
      <c r="AL162" s="59"/>
      <c r="AM162" s="59"/>
      <c r="AN162" s="59"/>
      <c r="AO162" s="59"/>
      <c r="AP162" s="59"/>
      <c r="AQ162" s="59"/>
      <c r="AR162" s="59"/>
      <c r="AS162" s="3"/>
      <c r="AT162" s="3"/>
      <c r="AU162" s="3"/>
    </row>
    <row r="163" ht="12.0" customHeight="1">
      <c r="A163" s="59"/>
      <c r="B163" s="59"/>
      <c r="C163" s="59"/>
      <c r="D163" s="59"/>
      <c r="E163" s="59"/>
      <c r="F163" s="59"/>
      <c r="G163" s="59"/>
      <c r="H163" s="59"/>
      <c r="I163" s="59"/>
      <c r="J163" s="59"/>
      <c r="K163" s="59"/>
      <c r="L163" s="59"/>
      <c r="M163" s="59"/>
      <c r="N163" s="59"/>
      <c r="O163" s="59"/>
      <c r="P163" s="59"/>
      <c r="Q163" s="59"/>
      <c r="R163" s="59"/>
      <c r="S163" s="59"/>
      <c r="T163" s="59"/>
      <c r="U163" s="59"/>
      <c r="V163" s="59"/>
      <c r="W163" s="59"/>
      <c r="X163" s="59"/>
      <c r="Y163" s="59"/>
      <c r="Z163" s="59"/>
      <c r="AA163" s="59"/>
      <c r="AB163" s="59"/>
      <c r="AC163" s="59"/>
      <c r="AD163" s="59"/>
      <c r="AE163" s="59"/>
      <c r="AF163" s="59"/>
      <c r="AG163" s="59"/>
      <c r="AH163" s="59"/>
      <c r="AI163" s="59"/>
      <c r="AJ163" s="59"/>
      <c r="AK163" s="59"/>
      <c r="AL163" s="59"/>
      <c r="AM163" s="59"/>
      <c r="AN163" s="59"/>
      <c r="AO163" s="59"/>
      <c r="AP163" s="59"/>
      <c r="AQ163" s="59"/>
      <c r="AR163" s="59"/>
      <c r="AS163" s="3"/>
      <c r="AT163" s="3"/>
      <c r="AU163" s="3"/>
    </row>
    <row r="164" ht="12.0" customHeight="1">
      <c r="A164" s="59"/>
      <c r="B164" s="59"/>
      <c r="C164" s="59"/>
      <c r="D164" s="59"/>
      <c r="E164" s="59"/>
      <c r="F164" s="59"/>
      <c r="G164" s="59"/>
      <c r="H164" s="59"/>
      <c r="I164" s="59"/>
      <c r="J164" s="59"/>
      <c r="K164" s="59"/>
      <c r="L164" s="59"/>
      <c r="M164" s="59"/>
      <c r="N164" s="59"/>
      <c r="O164" s="59"/>
      <c r="P164" s="59"/>
      <c r="Q164" s="59"/>
      <c r="R164" s="59"/>
      <c r="S164" s="59"/>
      <c r="T164" s="59"/>
      <c r="U164" s="59"/>
      <c r="V164" s="59"/>
      <c r="W164" s="59"/>
      <c r="X164" s="59"/>
      <c r="Y164" s="59"/>
      <c r="Z164" s="59"/>
      <c r="AA164" s="59"/>
      <c r="AB164" s="59"/>
      <c r="AC164" s="59"/>
      <c r="AD164" s="59"/>
      <c r="AE164" s="59"/>
      <c r="AF164" s="59"/>
      <c r="AG164" s="59"/>
      <c r="AH164" s="59"/>
      <c r="AI164" s="59"/>
      <c r="AJ164" s="59"/>
      <c r="AK164" s="59"/>
      <c r="AL164" s="59"/>
      <c r="AM164" s="59"/>
      <c r="AN164" s="59"/>
      <c r="AO164" s="59"/>
      <c r="AP164" s="59"/>
      <c r="AQ164" s="59"/>
      <c r="AR164" s="59"/>
      <c r="AS164" s="3"/>
      <c r="AT164" s="3"/>
      <c r="AU164" s="3"/>
    </row>
    <row r="165" ht="12.0" customHeight="1">
      <c r="A165" s="59"/>
      <c r="B165" s="59"/>
      <c r="C165" s="59"/>
      <c r="D165" s="59"/>
      <c r="E165" s="59"/>
      <c r="F165" s="59"/>
      <c r="G165" s="59"/>
      <c r="H165" s="59"/>
      <c r="I165" s="59"/>
      <c r="J165" s="59"/>
      <c r="K165" s="59"/>
      <c r="L165" s="59"/>
      <c r="M165" s="59"/>
      <c r="N165" s="59"/>
      <c r="O165" s="59"/>
      <c r="P165" s="59"/>
      <c r="Q165" s="59"/>
      <c r="R165" s="59"/>
      <c r="S165" s="59"/>
      <c r="T165" s="59"/>
      <c r="U165" s="59"/>
      <c r="V165" s="59"/>
      <c r="W165" s="59"/>
      <c r="X165" s="59"/>
      <c r="Y165" s="59"/>
      <c r="Z165" s="59"/>
      <c r="AA165" s="59"/>
      <c r="AB165" s="59"/>
      <c r="AC165" s="59"/>
      <c r="AD165" s="59"/>
      <c r="AE165" s="59"/>
      <c r="AF165" s="59"/>
      <c r="AG165" s="59"/>
      <c r="AH165" s="59"/>
      <c r="AI165" s="59"/>
      <c r="AJ165" s="59"/>
      <c r="AK165" s="59"/>
      <c r="AL165" s="59"/>
      <c r="AM165" s="59"/>
      <c r="AN165" s="59"/>
      <c r="AO165" s="59"/>
      <c r="AP165" s="59"/>
      <c r="AQ165" s="59"/>
      <c r="AR165" s="59"/>
      <c r="AS165" s="3"/>
      <c r="AT165" s="3"/>
      <c r="AU165" s="3"/>
    </row>
    <row r="166" ht="12.0" customHeight="1">
      <c r="A166" s="59"/>
      <c r="B166" s="59"/>
      <c r="C166" s="59"/>
      <c r="D166" s="59"/>
      <c r="E166" s="59"/>
      <c r="F166" s="59"/>
      <c r="G166" s="59"/>
      <c r="H166" s="59"/>
      <c r="I166" s="59"/>
      <c r="J166" s="59"/>
      <c r="K166" s="59"/>
      <c r="L166" s="59"/>
      <c r="M166" s="59"/>
      <c r="N166" s="59"/>
      <c r="O166" s="59"/>
      <c r="P166" s="59"/>
      <c r="Q166" s="59"/>
      <c r="R166" s="59"/>
      <c r="S166" s="59"/>
      <c r="T166" s="59"/>
      <c r="U166" s="59"/>
      <c r="V166" s="59"/>
      <c r="W166" s="59"/>
      <c r="X166" s="59"/>
      <c r="Y166" s="59"/>
      <c r="Z166" s="59"/>
      <c r="AA166" s="59"/>
      <c r="AB166" s="59"/>
      <c r="AC166" s="59"/>
      <c r="AD166" s="59"/>
      <c r="AE166" s="59"/>
      <c r="AF166" s="59"/>
      <c r="AG166" s="59"/>
      <c r="AH166" s="59"/>
      <c r="AI166" s="59"/>
      <c r="AJ166" s="59"/>
      <c r="AK166" s="59"/>
      <c r="AL166" s="59"/>
      <c r="AM166" s="59"/>
      <c r="AN166" s="59"/>
      <c r="AO166" s="59"/>
      <c r="AP166" s="59"/>
      <c r="AQ166" s="59"/>
      <c r="AR166" s="59"/>
      <c r="AS166" s="3"/>
      <c r="AT166" s="3"/>
      <c r="AU166" s="3"/>
    </row>
    <row r="167" ht="12.0" customHeight="1">
      <c r="A167" s="59"/>
      <c r="B167" s="59"/>
      <c r="C167" s="59"/>
      <c r="D167" s="59"/>
      <c r="E167" s="59"/>
      <c r="F167" s="59"/>
      <c r="G167" s="59"/>
      <c r="H167" s="59"/>
      <c r="I167" s="59"/>
      <c r="J167" s="59"/>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c r="AH167" s="59"/>
      <c r="AI167" s="59"/>
      <c r="AJ167" s="59"/>
      <c r="AK167" s="59"/>
      <c r="AL167" s="59"/>
      <c r="AM167" s="59"/>
      <c r="AN167" s="59"/>
      <c r="AO167" s="59"/>
      <c r="AP167" s="59"/>
      <c r="AQ167" s="59"/>
      <c r="AR167" s="59"/>
      <c r="AS167" s="3"/>
      <c r="AT167" s="3"/>
      <c r="AU167" s="3"/>
    </row>
    <row r="168" ht="12.0" customHeight="1">
      <c r="A168" s="59"/>
      <c r="B168" s="59"/>
      <c r="C168" s="59"/>
      <c r="D168" s="59"/>
      <c r="E168" s="59"/>
      <c r="F168" s="59"/>
      <c r="G168" s="59"/>
      <c r="H168" s="59"/>
      <c r="I168" s="59"/>
      <c r="J168" s="59"/>
      <c r="K168" s="59"/>
      <c r="L168" s="59"/>
      <c r="M168" s="59"/>
      <c r="N168" s="59"/>
      <c r="O168" s="59"/>
      <c r="P168" s="59"/>
      <c r="Q168" s="59"/>
      <c r="R168" s="59"/>
      <c r="S168" s="59"/>
      <c r="T168" s="59"/>
      <c r="U168" s="59"/>
      <c r="V168" s="59"/>
      <c r="W168" s="59"/>
      <c r="X168" s="59"/>
      <c r="Y168" s="59"/>
      <c r="Z168" s="59"/>
      <c r="AA168" s="59"/>
      <c r="AB168" s="59"/>
      <c r="AC168" s="59"/>
      <c r="AD168" s="59"/>
      <c r="AE168" s="59"/>
      <c r="AF168" s="59"/>
      <c r="AG168" s="59"/>
      <c r="AH168" s="59"/>
      <c r="AI168" s="59"/>
      <c r="AJ168" s="59"/>
      <c r="AK168" s="59"/>
      <c r="AL168" s="59"/>
      <c r="AM168" s="59"/>
      <c r="AN168" s="59"/>
      <c r="AO168" s="59"/>
      <c r="AP168" s="59"/>
      <c r="AQ168" s="59"/>
      <c r="AR168" s="59"/>
      <c r="AS168" s="3"/>
      <c r="AT168" s="3"/>
      <c r="AU168" s="3"/>
    </row>
    <row r="169" ht="12.0" customHeight="1">
      <c r="A169" s="59"/>
      <c r="B169" s="59"/>
      <c r="C169" s="59"/>
      <c r="D169" s="59"/>
      <c r="E169" s="59"/>
      <c r="F169" s="59"/>
      <c r="G169" s="59"/>
      <c r="H169" s="59"/>
      <c r="I169" s="59"/>
      <c r="J169" s="59"/>
      <c r="K169" s="5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9"/>
      <c r="AR169" s="59"/>
      <c r="AS169" s="3"/>
      <c r="AT169" s="3"/>
      <c r="AU169" s="3"/>
    </row>
    <row r="170" ht="12.0" customHeight="1">
      <c r="A170" s="59"/>
      <c r="B170" s="59"/>
      <c r="C170" s="59"/>
      <c r="D170" s="59"/>
      <c r="E170" s="59"/>
      <c r="F170" s="59"/>
      <c r="G170" s="59"/>
      <c r="H170" s="59"/>
      <c r="I170" s="59"/>
      <c r="J170" s="59"/>
      <c r="K170" s="59"/>
      <c r="L170" s="59"/>
      <c r="M170" s="59"/>
      <c r="N170" s="59"/>
      <c r="O170" s="59"/>
      <c r="P170" s="59"/>
      <c r="Q170" s="59"/>
      <c r="R170" s="59"/>
      <c r="S170" s="59"/>
      <c r="T170" s="59"/>
      <c r="U170" s="59"/>
      <c r="V170" s="59"/>
      <c r="W170" s="59"/>
      <c r="X170" s="59"/>
      <c r="Y170" s="59"/>
      <c r="Z170" s="59"/>
      <c r="AA170" s="59"/>
      <c r="AB170" s="59"/>
      <c r="AC170" s="59"/>
      <c r="AD170" s="59"/>
      <c r="AE170" s="59"/>
      <c r="AF170" s="59"/>
      <c r="AG170" s="59"/>
      <c r="AH170" s="59"/>
      <c r="AI170" s="59"/>
      <c r="AJ170" s="59"/>
      <c r="AK170" s="59"/>
      <c r="AL170" s="59"/>
      <c r="AM170" s="59"/>
      <c r="AN170" s="59"/>
      <c r="AO170" s="59"/>
      <c r="AP170" s="59"/>
      <c r="AQ170" s="59"/>
      <c r="AR170" s="59"/>
      <c r="AS170" s="3"/>
      <c r="AT170" s="3"/>
      <c r="AU170" s="3"/>
    </row>
    <row r="171" ht="12.0" customHeight="1">
      <c r="A171" s="59"/>
      <c r="B171" s="59"/>
      <c r="C171" s="59"/>
      <c r="D171" s="59"/>
      <c r="E171" s="59"/>
      <c r="F171" s="59"/>
      <c r="G171" s="59"/>
      <c r="H171" s="59"/>
      <c r="I171" s="59"/>
      <c r="J171" s="59"/>
      <c r="K171" s="59"/>
      <c r="L171" s="59"/>
      <c r="M171" s="59"/>
      <c r="N171" s="59"/>
      <c r="O171" s="59"/>
      <c r="P171" s="59"/>
      <c r="Q171" s="59"/>
      <c r="R171" s="59"/>
      <c r="S171" s="59"/>
      <c r="T171" s="59"/>
      <c r="U171" s="59"/>
      <c r="V171" s="59"/>
      <c r="W171" s="59"/>
      <c r="X171" s="59"/>
      <c r="Y171" s="59"/>
      <c r="Z171" s="59"/>
      <c r="AA171" s="59"/>
      <c r="AB171" s="59"/>
      <c r="AC171" s="59"/>
      <c r="AD171" s="59"/>
      <c r="AE171" s="59"/>
      <c r="AF171" s="59"/>
      <c r="AG171" s="59"/>
      <c r="AH171" s="59"/>
      <c r="AI171" s="59"/>
      <c r="AJ171" s="59"/>
      <c r="AK171" s="59"/>
      <c r="AL171" s="59"/>
      <c r="AM171" s="59"/>
      <c r="AN171" s="59"/>
      <c r="AO171" s="59"/>
      <c r="AP171" s="59"/>
      <c r="AQ171" s="59"/>
      <c r="AR171" s="59"/>
      <c r="AS171" s="3"/>
      <c r="AT171" s="3"/>
      <c r="AU171" s="3"/>
    </row>
    <row r="172" ht="12.0" customHeight="1">
      <c r="A172" s="59"/>
      <c r="B172" s="59"/>
      <c r="C172" s="59"/>
      <c r="D172" s="59"/>
      <c r="E172" s="59"/>
      <c r="F172" s="59"/>
      <c r="G172" s="59"/>
      <c r="H172" s="59"/>
      <c r="I172" s="59"/>
      <c r="J172" s="59"/>
      <c r="K172" s="59"/>
      <c r="L172" s="59"/>
      <c r="M172" s="59"/>
      <c r="N172" s="59"/>
      <c r="O172" s="59"/>
      <c r="P172" s="59"/>
      <c r="Q172" s="59"/>
      <c r="R172" s="59"/>
      <c r="S172" s="59"/>
      <c r="T172" s="59"/>
      <c r="U172" s="59"/>
      <c r="V172" s="59"/>
      <c r="W172" s="59"/>
      <c r="X172" s="59"/>
      <c r="Y172" s="59"/>
      <c r="Z172" s="59"/>
      <c r="AA172" s="59"/>
      <c r="AB172" s="59"/>
      <c r="AC172" s="59"/>
      <c r="AD172" s="59"/>
      <c r="AE172" s="59"/>
      <c r="AF172" s="59"/>
      <c r="AG172" s="59"/>
      <c r="AH172" s="59"/>
      <c r="AI172" s="59"/>
      <c r="AJ172" s="59"/>
      <c r="AK172" s="59"/>
      <c r="AL172" s="59"/>
      <c r="AM172" s="59"/>
      <c r="AN172" s="59"/>
      <c r="AO172" s="59"/>
      <c r="AP172" s="59"/>
      <c r="AQ172" s="59"/>
      <c r="AR172" s="59"/>
      <c r="AS172" s="3"/>
      <c r="AT172" s="3"/>
      <c r="AU172" s="3"/>
    </row>
    <row r="173" ht="12.0" customHeight="1">
      <c r="A173" s="59"/>
      <c r="B173" s="59"/>
      <c r="C173" s="59"/>
      <c r="D173" s="59"/>
      <c r="E173" s="59"/>
      <c r="F173" s="59"/>
      <c r="G173" s="59"/>
      <c r="H173" s="59"/>
      <c r="I173" s="59"/>
      <c r="J173" s="59"/>
      <c r="K173" s="59"/>
      <c r="L173" s="59"/>
      <c r="M173" s="59"/>
      <c r="N173" s="59"/>
      <c r="O173" s="59"/>
      <c r="P173" s="59"/>
      <c r="Q173" s="59"/>
      <c r="R173" s="59"/>
      <c r="S173" s="59"/>
      <c r="T173" s="59"/>
      <c r="U173" s="59"/>
      <c r="V173" s="59"/>
      <c r="W173" s="59"/>
      <c r="X173" s="59"/>
      <c r="Y173" s="59"/>
      <c r="Z173" s="59"/>
      <c r="AA173" s="59"/>
      <c r="AB173" s="59"/>
      <c r="AC173" s="59"/>
      <c r="AD173" s="59"/>
      <c r="AE173" s="59"/>
      <c r="AF173" s="59"/>
      <c r="AG173" s="59"/>
      <c r="AH173" s="59"/>
      <c r="AI173" s="59"/>
      <c r="AJ173" s="59"/>
      <c r="AK173" s="59"/>
      <c r="AL173" s="59"/>
      <c r="AM173" s="59"/>
      <c r="AN173" s="59"/>
      <c r="AO173" s="59"/>
      <c r="AP173" s="59"/>
      <c r="AQ173" s="59"/>
      <c r="AR173" s="59"/>
      <c r="AS173" s="3"/>
      <c r="AT173" s="3"/>
      <c r="AU173" s="3"/>
    </row>
    <row r="174" ht="12.0" customHeight="1">
      <c r="A174" s="59"/>
      <c r="B174" s="59"/>
      <c r="C174" s="59"/>
      <c r="D174" s="59"/>
      <c r="E174" s="59"/>
      <c r="F174" s="59"/>
      <c r="G174" s="59"/>
      <c r="H174" s="59"/>
      <c r="I174" s="59"/>
      <c r="J174" s="59"/>
      <c r="K174" s="59"/>
      <c r="L174" s="59"/>
      <c r="M174" s="59"/>
      <c r="N174" s="59"/>
      <c r="O174" s="59"/>
      <c r="P174" s="59"/>
      <c r="Q174" s="59"/>
      <c r="R174" s="59"/>
      <c r="S174" s="59"/>
      <c r="T174" s="59"/>
      <c r="U174" s="59"/>
      <c r="V174" s="59"/>
      <c r="W174" s="59"/>
      <c r="X174" s="59"/>
      <c r="Y174" s="59"/>
      <c r="Z174" s="59"/>
      <c r="AA174" s="59"/>
      <c r="AB174" s="59"/>
      <c r="AC174" s="59"/>
      <c r="AD174" s="59"/>
      <c r="AE174" s="59"/>
      <c r="AF174" s="59"/>
      <c r="AG174" s="59"/>
      <c r="AH174" s="59"/>
      <c r="AI174" s="59"/>
      <c r="AJ174" s="59"/>
      <c r="AK174" s="59"/>
      <c r="AL174" s="59"/>
      <c r="AM174" s="59"/>
      <c r="AN174" s="59"/>
      <c r="AO174" s="59"/>
      <c r="AP174" s="59"/>
      <c r="AQ174" s="59"/>
      <c r="AR174" s="59"/>
      <c r="AS174" s="3"/>
      <c r="AT174" s="3"/>
      <c r="AU174" s="3"/>
    </row>
    <row r="175" ht="12.0" customHeight="1">
      <c r="A175" s="59"/>
      <c r="B175" s="59"/>
      <c r="C175" s="59"/>
      <c r="D175" s="59"/>
      <c r="E175" s="59"/>
      <c r="F175" s="59"/>
      <c r="G175" s="59"/>
      <c r="H175" s="59"/>
      <c r="I175" s="59"/>
      <c r="J175" s="59"/>
      <c r="K175" s="59"/>
      <c r="L175" s="59"/>
      <c r="M175" s="59"/>
      <c r="N175" s="59"/>
      <c r="O175" s="59"/>
      <c r="P175" s="59"/>
      <c r="Q175" s="59"/>
      <c r="R175" s="59"/>
      <c r="S175" s="59"/>
      <c r="T175" s="59"/>
      <c r="U175" s="59"/>
      <c r="V175" s="59"/>
      <c r="W175" s="59"/>
      <c r="X175" s="59"/>
      <c r="Y175" s="59"/>
      <c r="Z175" s="59"/>
      <c r="AA175" s="59"/>
      <c r="AB175" s="59"/>
      <c r="AC175" s="59"/>
      <c r="AD175" s="59"/>
      <c r="AE175" s="59"/>
      <c r="AF175" s="59"/>
      <c r="AG175" s="59"/>
      <c r="AH175" s="59"/>
      <c r="AI175" s="59"/>
      <c r="AJ175" s="59"/>
      <c r="AK175" s="59"/>
      <c r="AL175" s="59"/>
      <c r="AM175" s="59"/>
      <c r="AN175" s="59"/>
      <c r="AO175" s="59"/>
      <c r="AP175" s="59"/>
      <c r="AQ175" s="59"/>
      <c r="AR175" s="59"/>
      <c r="AS175" s="3"/>
      <c r="AT175" s="3"/>
      <c r="AU175" s="3"/>
    </row>
    <row r="176" ht="12.0" customHeight="1">
      <c r="A176" s="59"/>
      <c r="B176" s="59"/>
      <c r="C176" s="59"/>
      <c r="D176" s="59"/>
      <c r="E176" s="59"/>
      <c r="F176" s="59"/>
      <c r="G176" s="59"/>
      <c r="H176" s="59"/>
      <c r="I176" s="59"/>
      <c r="J176" s="59"/>
      <c r="K176" s="59"/>
      <c r="L176" s="59"/>
      <c r="M176" s="59"/>
      <c r="N176" s="59"/>
      <c r="O176" s="59"/>
      <c r="P176" s="59"/>
      <c r="Q176" s="59"/>
      <c r="R176" s="59"/>
      <c r="S176" s="59"/>
      <c r="T176" s="59"/>
      <c r="U176" s="59"/>
      <c r="V176" s="59"/>
      <c r="W176" s="59"/>
      <c r="X176" s="59"/>
      <c r="Y176" s="59"/>
      <c r="Z176" s="59"/>
      <c r="AA176" s="59"/>
      <c r="AB176" s="59"/>
      <c r="AC176" s="59"/>
      <c r="AD176" s="59"/>
      <c r="AE176" s="59"/>
      <c r="AF176" s="59"/>
      <c r="AG176" s="59"/>
      <c r="AH176" s="59"/>
      <c r="AI176" s="59"/>
      <c r="AJ176" s="59"/>
      <c r="AK176" s="59"/>
      <c r="AL176" s="59"/>
      <c r="AM176" s="59"/>
      <c r="AN176" s="59"/>
      <c r="AO176" s="59"/>
      <c r="AP176" s="59"/>
      <c r="AQ176" s="59"/>
      <c r="AR176" s="59"/>
      <c r="AS176" s="3"/>
      <c r="AT176" s="3"/>
      <c r="AU176" s="3"/>
    </row>
    <row r="177" ht="12.0" customHeight="1">
      <c r="A177" s="59"/>
      <c r="B177" s="59"/>
      <c r="C177" s="59"/>
      <c r="D177" s="59"/>
      <c r="E177" s="59"/>
      <c r="F177" s="59"/>
      <c r="G177" s="59"/>
      <c r="H177" s="59"/>
      <c r="I177" s="59"/>
      <c r="J177" s="59"/>
      <c r="K177" s="59"/>
      <c r="L177" s="59"/>
      <c r="M177" s="59"/>
      <c r="N177" s="59"/>
      <c r="O177" s="59"/>
      <c r="P177" s="59"/>
      <c r="Q177" s="59"/>
      <c r="R177" s="59"/>
      <c r="S177" s="59"/>
      <c r="T177" s="59"/>
      <c r="U177" s="59"/>
      <c r="V177" s="59"/>
      <c r="W177" s="59"/>
      <c r="X177" s="59"/>
      <c r="Y177" s="59"/>
      <c r="Z177" s="59"/>
      <c r="AA177" s="59"/>
      <c r="AB177" s="59"/>
      <c r="AC177" s="59"/>
      <c r="AD177" s="59"/>
      <c r="AE177" s="59"/>
      <c r="AF177" s="59"/>
      <c r="AG177" s="59"/>
      <c r="AH177" s="59"/>
      <c r="AI177" s="59"/>
      <c r="AJ177" s="59"/>
      <c r="AK177" s="59"/>
      <c r="AL177" s="59"/>
      <c r="AM177" s="59"/>
      <c r="AN177" s="59"/>
      <c r="AO177" s="59"/>
      <c r="AP177" s="59"/>
      <c r="AQ177" s="59"/>
      <c r="AR177" s="59"/>
      <c r="AS177" s="3"/>
      <c r="AT177" s="3"/>
      <c r="AU177" s="3"/>
    </row>
    <row r="178" ht="12.0" customHeight="1">
      <c r="A178" s="59"/>
      <c r="B178" s="59"/>
      <c r="C178" s="59"/>
      <c r="D178" s="59"/>
      <c r="E178" s="59"/>
      <c r="F178" s="59"/>
      <c r="G178" s="59"/>
      <c r="H178" s="59"/>
      <c r="I178" s="59"/>
      <c r="J178" s="59"/>
      <c r="K178" s="59"/>
      <c r="L178" s="59"/>
      <c r="M178" s="59"/>
      <c r="N178" s="59"/>
      <c r="O178" s="59"/>
      <c r="P178" s="59"/>
      <c r="Q178" s="59"/>
      <c r="R178" s="59"/>
      <c r="S178" s="59"/>
      <c r="T178" s="59"/>
      <c r="U178" s="59"/>
      <c r="V178" s="59"/>
      <c r="W178" s="59"/>
      <c r="X178" s="59"/>
      <c r="Y178" s="59"/>
      <c r="Z178" s="59"/>
      <c r="AA178" s="59"/>
      <c r="AB178" s="59"/>
      <c r="AC178" s="59"/>
      <c r="AD178" s="59"/>
      <c r="AE178" s="59"/>
      <c r="AF178" s="59"/>
      <c r="AG178" s="59"/>
      <c r="AH178" s="59"/>
      <c r="AI178" s="59"/>
      <c r="AJ178" s="59"/>
      <c r="AK178" s="59"/>
      <c r="AL178" s="59"/>
      <c r="AM178" s="59"/>
      <c r="AN178" s="59"/>
      <c r="AO178" s="59"/>
      <c r="AP178" s="59"/>
      <c r="AQ178" s="59"/>
      <c r="AR178" s="59"/>
      <c r="AS178" s="3"/>
      <c r="AT178" s="3"/>
      <c r="AU178" s="3"/>
    </row>
    <row r="179" ht="12.0" customHeight="1">
      <c r="A179" s="59"/>
      <c r="B179" s="59"/>
      <c r="C179" s="59"/>
      <c r="D179" s="59"/>
      <c r="E179" s="59"/>
      <c r="F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c r="AD179" s="59"/>
      <c r="AE179" s="59"/>
      <c r="AF179" s="59"/>
      <c r="AG179" s="59"/>
      <c r="AH179" s="59"/>
      <c r="AI179" s="59"/>
      <c r="AJ179" s="59"/>
      <c r="AK179" s="59"/>
      <c r="AL179" s="59"/>
      <c r="AM179" s="59"/>
      <c r="AN179" s="59"/>
      <c r="AO179" s="59"/>
      <c r="AP179" s="59"/>
      <c r="AQ179" s="59"/>
      <c r="AR179" s="59"/>
      <c r="AS179" s="3"/>
      <c r="AT179" s="3"/>
      <c r="AU179" s="3"/>
    </row>
    <row r="180" ht="12.0" customHeight="1">
      <c r="A180" s="59"/>
      <c r="B180" s="59"/>
      <c r="C180" s="59"/>
      <c r="D180" s="59"/>
      <c r="E180" s="59"/>
      <c r="F180" s="59"/>
      <c r="G180" s="59"/>
      <c r="H180" s="59"/>
      <c r="I180" s="59"/>
      <c r="J180" s="59"/>
      <c r="K180" s="59"/>
      <c r="L180" s="59"/>
      <c r="M180" s="59"/>
      <c r="N180" s="59"/>
      <c r="O180" s="59"/>
      <c r="P180" s="59"/>
      <c r="Q180" s="59"/>
      <c r="R180" s="59"/>
      <c r="S180" s="59"/>
      <c r="T180" s="59"/>
      <c r="U180" s="59"/>
      <c r="V180" s="59"/>
      <c r="W180" s="59"/>
      <c r="X180" s="59"/>
      <c r="Y180" s="59"/>
      <c r="Z180" s="59"/>
      <c r="AA180" s="59"/>
      <c r="AB180" s="59"/>
      <c r="AC180" s="59"/>
      <c r="AD180" s="59"/>
      <c r="AE180" s="59"/>
      <c r="AF180" s="59"/>
      <c r="AG180" s="59"/>
      <c r="AH180" s="59"/>
      <c r="AI180" s="59"/>
      <c r="AJ180" s="59"/>
      <c r="AK180" s="59"/>
      <c r="AL180" s="59"/>
      <c r="AM180" s="59"/>
      <c r="AN180" s="59"/>
      <c r="AO180" s="59"/>
      <c r="AP180" s="59"/>
      <c r="AQ180" s="59"/>
      <c r="AR180" s="59"/>
      <c r="AS180" s="3"/>
      <c r="AT180" s="3"/>
      <c r="AU180" s="3"/>
    </row>
    <row r="181" ht="12.0" customHeight="1">
      <c r="A181" s="59"/>
      <c r="B181" s="59"/>
      <c r="C181" s="59"/>
      <c r="D181" s="59"/>
      <c r="E181" s="59"/>
      <c r="F181" s="59"/>
      <c r="G181" s="59"/>
      <c r="H181" s="59"/>
      <c r="I181" s="59"/>
      <c r="J181" s="59"/>
      <c r="K181" s="59"/>
      <c r="L181" s="59"/>
      <c r="M181" s="59"/>
      <c r="N181" s="59"/>
      <c r="O181" s="59"/>
      <c r="P181" s="59"/>
      <c r="Q181" s="59"/>
      <c r="R181" s="59"/>
      <c r="S181" s="59"/>
      <c r="T181" s="59"/>
      <c r="U181" s="59"/>
      <c r="V181" s="59"/>
      <c r="W181" s="59"/>
      <c r="X181" s="59"/>
      <c r="Y181" s="59"/>
      <c r="Z181" s="59"/>
      <c r="AA181" s="59"/>
      <c r="AB181" s="59"/>
      <c r="AC181" s="59"/>
      <c r="AD181" s="59"/>
      <c r="AE181" s="59"/>
      <c r="AF181" s="59"/>
      <c r="AG181" s="59"/>
      <c r="AH181" s="59"/>
      <c r="AI181" s="59"/>
      <c r="AJ181" s="59"/>
      <c r="AK181" s="59"/>
      <c r="AL181" s="59"/>
      <c r="AM181" s="59"/>
      <c r="AN181" s="59"/>
      <c r="AO181" s="59"/>
      <c r="AP181" s="59"/>
      <c r="AQ181" s="59"/>
      <c r="AR181" s="59"/>
      <c r="AS181" s="3"/>
      <c r="AT181" s="3"/>
      <c r="AU181" s="3"/>
    </row>
    <row r="182" ht="12.0" customHeight="1">
      <c r="A182" s="59"/>
      <c r="B182" s="59"/>
      <c r="C182" s="59"/>
      <c r="D182" s="59"/>
      <c r="E182" s="59"/>
      <c r="F182" s="59"/>
      <c r="G182" s="59"/>
      <c r="H182" s="59"/>
      <c r="I182" s="59"/>
      <c r="J182" s="59"/>
      <c r="K182" s="59"/>
      <c r="L182" s="59"/>
      <c r="M182" s="59"/>
      <c r="N182" s="59"/>
      <c r="O182" s="59"/>
      <c r="P182" s="59"/>
      <c r="Q182" s="59"/>
      <c r="R182" s="59"/>
      <c r="S182" s="59"/>
      <c r="T182" s="59"/>
      <c r="U182" s="59"/>
      <c r="V182" s="59"/>
      <c r="W182" s="59"/>
      <c r="X182" s="59"/>
      <c r="Y182" s="59"/>
      <c r="Z182" s="59"/>
      <c r="AA182" s="59"/>
      <c r="AB182" s="59"/>
      <c r="AC182" s="59"/>
      <c r="AD182" s="59"/>
      <c r="AE182" s="59"/>
      <c r="AF182" s="59"/>
      <c r="AG182" s="59"/>
      <c r="AH182" s="59"/>
      <c r="AI182" s="59"/>
      <c r="AJ182" s="59"/>
      <c r="AK182" s="59"/>
      <c r="AL182" s="59"/>
      <c r="AM182" s="59"/>
      <c r="AN182" s="59"/>
      <c r="AO182" s="59"/>
      <c r="AP182" s="59"/>
      <c r="AQ182" s="59"/>
      <c r="AR182" s="59"/>
      <c r="AS182" s="3"/>
      <c r="AT182" s="3"/>
      <c r="AU182" s="3"/>
    </row>
    <row r="183" ht="12.0" customHeight="1">
      <c r="A183" s="59"/>
      <c r="B183" s="59"/>
      <c r="C183" s="59"/>
      <c r="D183" s="59"/>
      <c r="E183" s="59"/>
      <c r="F183" s="59"/>
      <c r="G183" s="59"/>
      <c r="H183" s="59"/>
      <c r="I183" s="59"/>
      <c r="J183" s="59"/>
      <c r="K183" s="59"/>
      <c r="L183" s="59"/>
      <c r="M183" s="59"/>
      <c r="N183" s="59"/>
      <c r="O183" s="59"/>
      <c r="P183" s="59"/>
      <c r="Q183" s="59"/>
      <c r="R183" s="59"/>
      <c r="S183" s="59"/>
      <c r="T183" s="59"/>
      <c r="U183" s="59"/>
      <c r="V183" s="59"/>
      <c r="W183" s="59"/>
      <c r="X183" s="59"/>
      <c r="Y183" s="59"/>
      <c r="Z183" s="59"/>
      <c r="AA183" s="59"/>
      <c r="AB183" s="59"/>
      <c r="AC183" s="59"/>
      <c r="AD183" s="59"/>
      <c r="AE183" s="59"/>
      <c r="AF183" s="59"/>
      <c r="AG183" s="59"/>
      <c r="AH183" s="59"/>
      <c r="AI183" s="59"/>
      <c r="AJ183" s="59"/>
      <c r="AK183" s="59"/>
      <c r="AL183" s="59"/>
      <c r="AM183" s="59"/>
      <c r="AN183" s="59"/>
      <c r="AO183" s="59"/>
      <c r="AP183" s="59"/>
      <c r="AQ183" s="59"/>
      <c r="AR183" s="59"/>
      <c r="AS183" s="3"/>
      <c r="AT183" s="3"/>
      <c r="AU183" s="3"/>
    </row>
    <row r="184" ht="12.0" customHeight="1">
      <c r="A184" s="59"/>
      <c r="B184" s="59"/>
      <c r="C184" s="59"/>
      <c r="D184" s="59"/>
      <c r="E184" s="59"/>
      <c r="F184" s="59"/>
      <c r="G184" s="59"/>
      <c r="H184" s="59"/>
      <c r="I184" s="59"/>
      <c r="J184" s="59"/>
      <c r="K184" s="59"/>
      <c r="L184" s="59"/>
      <c r="M184" s="59"/>
      <c r="N184" s="59"/>
      <c r="O184" s="59"/>
      <c r="P184" s="59"/>
      <c r="Q184" s="59"/>
      <c r="R184" s="59"/>
      <c r="S184" s="59"/>
      <c r="T184" s="59"/>
      <c r="U184" s="59"/>
      <c r="V184" s="59"/>
      <c r="W184" s="59"/>
      <c r="X184" s="59"/>
      <c r="Y184" s="59"/>
      <c r="Z184" s="59"/>
      <c r="AA184" s="59"/>
      <c r="AB184" s="59"/>
      <c r="AC184" s="59"/>
      <c r="AD184" s="59"/>
      <c r="AE184" s="59"/>
      <c r="AF184" s="59"/>
      <c r="AG184" s="59"/>
      <c r="AH184" s="59"/>
      <c r="AI184" s="59"/>
      <c r="AJ184" s="59"/>
      <c r="AK184" s="59"/>
      <c r="AL184" s="59"/>
      <c r="AM184" s="59"/>
      <c r="AN184" s="59"/>
      <c r="AO184" s="59"/>
      <c r="AP184" s="59"/>
      <c r="AQ184" s="59"/>
      <c r="AR184" s="59"/>
      <c r="AS184" s="3"/>
      <c r="AT184" s="3"/>
      <c r="AU184" s="3"/>
    </row>
    <row r="185" ht="12.0" customHeight="1">
      <c r="A185" s="59"/>
      <c r="B185" s="59"/>
      <c r="C185" s="59"/>
      <c r="D185" s="59"/>
      <c r="E185" s="59"/>
      <c r="F185" s="59"/>
      <c r="G185" s="59"/>
      <c r="H185" s="59"/>
      <c r="I185" s="59"/>
      <c r="J185" s="59"/>
      <c r="K185" s="59"/>
      <c r="L185" s="59"/>
      <c r="M185" s="59"/>
      <c r="N185" s="59"/>
      <c r="O185" s="59"/>
      <c r="P185" s="59"/>
      <c r="Q185" s="59"/>
      <c r="R185" s="59"/>
      <c r="S185" s="59"/>
      <c r="T185" s="59"/>
      <c r="U185" s="59"/>
      <c r="V185" s="59"/>
      <c r="W185" s="59"/>
      <c r="X185" s="59"/>
      <c r="Y185" s="59"/>
      <c r="Z185" s="59"/>
      <c r="AA185" s="59"/>
      <c r="AB185" s="59"/>
      <c r="AC185" s="59"/>
      <c r="AD185" s="59"/>
      <c r="AE185" s="59"/>
      <c r="AF185" s="59"/>
      <c r="AG185" s="59"/>
      <c r="AH185" s="59"/>
      <c r="AI185" s="59"/>
      <c r="AJ185" s="59"/>
      <c r="AK185" s="59"/>
      <c r="AL185" s="59"/>
      <c r="AM185" s="59"/>
      <c r="AN185" s="59"/>
      <c r="AO185" s="59"/>
      <c r="AP185" s="59"/>
      <c r="AQ185" s="59"/>
      <c r="AR185" s="59"/>
      <c r="AS185" s="3"/>
      <c r="AT185" s="3"/>
      <c r="AU185" s="3"/>
    </row>
    <row r="186" ht="12.0" customHeight="1">
      <c r="A186" s="59"/>
      <c r="B186" s="59"/>
      <c r="C186" s="59"/>
      <c r="D186" s="59"/>
      <c r="E186" s="59"/>
      <c r="F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c r="AE186" s="59"/>
      <c r="AF186" s="59"/>
      <c r="AG186" s="59"/>
      <c r="AH186" s="59"/>
      <c r="AI186" s="59"/>
      <c r="AJ186" s="59"/>
      <c r="AK186" s="59"/>
      <c r="AL186" s="59"/>
      <c r="AM186" s="59"/>
      <c r="AN186" s="59"/>
      <c r="AO186" s="59"/>
      <c r="AP186" s="59"/>
      <c r="AQ186" s="59"/>
      <c r="AR186" s="59"/>
      <c r="AS186" s="3"/>
      <c r="AT186" s="3"/>
      <c r="AU186" s="3"/>
    </row>
    <row r="187" ht="12.0" customHeight="1">
      <c r="A187" s="59"/>
      <c r="B187" s="59"/>
      <c r="C187" s="59"/>
      <c r="D187" s="59"/>
      <c r="E187" s="59"/>
      <c r="F187" s="59"/>
      <c r="G187" s="59"/>
      <c r="H187" s="59"/>
      <c r="I187" s="59"/>
      <c r="J187" s="59"/>
      <c r="K187" s="59"/>
      <c r="L187" s="59"/>
      <c r="M187" s="59"/>
      <c r="N187" s="59"/>
      <c r="O187" s="59"/>
      <c r="P187" s="59"/>
      <c r="Q187" s="59"/>
      <c r="R187" s="59"/>
      <c r="S187" s="59"/>
      <c r="T187" s="59"/>
      <c r="U187" s="59"/>
      <c r="V187" s="59"/>
      <c r="W187" s="59"/>
      <c r="X187" s="59"/>
      <c r="Y187" s="59"/>
      <c r="Z187" s="59"/>
      <c r="AA187" s="59"/>
      <c r="AB187" s="59"/>
      <c r="AC187" s="59"/>
      <c r="AD187" s="59"/>
      <c r="AE187" s="59"/>
      <c r="AF187" s="59"/>
      <c r="AG187" s="59"/>
      <c r="AH187" s="59"/>
      <c r="AI187" s="59"/>
      <c r="AJ187" s="59"/>
      <c r="AK187" s="59"/>
      <c r="AL187" s="59"/>
      <c r="AM187" s="59"/>
      <c r="AN187" s="59"/>
      <c r="AO187" s="59"/>
      <c r="AP187" s="59"/>
      <c r="AQ187" s="59"/>
      <c r="AR187" s="59"/>
      <c r="AS187" s="3"/>
      <c r="AT187" s="3"/>
      <c r="AU187" s="3"/>
    </row>
    <row r="188" ht="12.0" customHeight="1">
      <c r="A188" s="59"/>
      <c r="B188" s="59"/>
      <c r="C188" s="59"/>
      <c r="D188" s="59"/>
      <c r="E188" s="59"/>
      <c r="F188" s="59"/>
      <c r="G188" s="59"/>
      <c r="H188" s="59"/>
      <c r="I188" s="59"/>
      <c r="J188" s="59"/>
      <c r="K188" s="59"/>
      <c r="L188" s="59"/>
      <c r="M188" s="59"/>
      <c r="N188" s="59"/>
      <c r="O188" s="59"/>
      <c r="P188" s="59"/>
      <c r="Q188" s="59"/>
      <c r="R188" s="59"/>
      <c r="S188" s="59"/>
      <c r="T188" s="59"/>
      <c r="U188" s="59"/>
      <c r="V188" s="59"/>
      <c r="W188" s="59"/>
      <c r="X188" s="59"/>
      <c r="Y188" s="59"/>
      <c r="Z188" s="59"/>
      <c r="AA188" s="59"/>
      <c r="AB188" s="59"/>
      <c r="AC188" s="59"/>
      <c r="AD188" s="59"/>
      <c r="AE188" s="59"/>
      <c r="AF188" s="59"/>
      <c r="AG188" s="59"/>
      <c r="AH188" s="59"/>
      <c r="AI188" s="59"/>
      <c r="AJ188" s="59"/>
      <c r="AK188" s="59"/>
      <c r="AL188" s="59"/>
      <c r="AM188" s="59"/>
      <c r="AN188" s="59"/>
      <c r="AO188" s="59"/>
      <c r="AP188" s="59"/>
      <c r="AQ188" s="59"/>
      <c r="AR188" s="59"/>
      <c r="AS188" s="3"/>
      <c r="AT188" s="3"/>
      <c r="AU188" s="3"/>
    </row>
    <row r="189" ht="12.0" customHeight="1">
      <c r="A189" s="59"/>
      <c r="B189" s="59"/>
      <c r="C189" s="59"/>
      <c r="D189" s="59"/>
      <c r="E189" s="59"/>
      <c r="F189" s="59"/>
      <c r="G189" s="59"/>
      <c r="H189" s="59"/>
      <c r="I189" s="59"/>
      <c r="J189" s="59"/>
      <c r="K189" s="59"/>
      <c r="L189" s="59"/>
      <c r="M189" s="59"/>
      <c r="N189" s="59"/>
      <c r="O189" s="59"/>
      <c r="P189" s="59"/>
      <c r="Q189" s="59"/>
      <c r="R189" s="59"/>
      <c r="S189" s="59"/>
      <c r="T189" s="59"/>
      <c r="U189" s="59"/>
      <c r="V189" s="59"/>
      <c r="W189" s="59"/>
      <c r="X189" s="59"/>
      <c r="Y189" s="59"/>
      <c r="Z189" s="59"/>
      <c r="AA189" s="59"/>
      <c r="AB189" s="59"/>
      <c r="AC189" s="59"/>
      <c r="AD189" s="59"/>
      <c r="AE189" s="59"/>
      <c r="AF189" s="59"/>
      <c r="AG189" s="59"/>
      <c r="AH189" s="59"/>
      <c r="AI189" s="59"/>
      <c r="AJ189" s="59"/>
      <c r="AK189" s="59"/>
      <c r="AL189" s="59"/>
      <c r="AM189" s="59"/>
      <c r="AN189" s="59"/>
      <c r="AO189" s="59"/>
      <c r="AP189" s="59"/>
      <c r="AQ189" s="59"/>
      <c r="AR189" s="59"/>
      <c r="AS189" s="3"/>
      <c r="AT189" s="3"/>
      <c r="AU189" s="3"/>
    </row>
    <row r="190" ht="12.0" customHeight="1">
      <c r="A190" s="59"/>
      <c r="B190" s="59"/>
      <c r="C190" s="59"/>
      <c r="D190" s="59"/>
      <c r="E190" s="59"/>
      <c r="F190" s="59"/>
      <c r="G190" s="59"/>
      <c r="H190" s="59"/>
      <c r="I190" s="59"/>
      <c r="J190" s="59"/>
      <c r="K190" s="59"/>
      <c r="L190" s="59"/>
      <c r="M190" s="59"/>
      <c r="N190" s="59"/>
      <c r="O190" s="59"/>
      <c r="P190" s="59"/>
      <c r="Q190" s="59"/>
      <c r="R190" s="59"/>
      <c r="S190" s="59"/>
      <c r="T190" s="59"/>
      <c r="U190" s="59"/>
      <c r="V190" s="59"/>
      <c r="W190" s="59"/>
      <c r="X190" s="59"/>
      <c r="Y190" s="59"/>
      <c r="Z190" s="59"/>
      <c r="AA190" s="59"/>
      <c r="AB190" s="59"/>
      <c r="AC190" s="59"/>
      <c r="AD190" s="59"/>
      <c r="AE190" s="59"/>
      <c r="AF190" s="59"/>
      <c r="AG190" s="59"/>
      <c r="AH190" s="59"/>
      <c r="AI190" s="59"/>
      <c r="AJ190" s="59"/>
      <c r="AK190" s="59"/>
      <c r="AL190" s="59"/>
      <c r="AM190" s="59"/>
      <c r="AN190" s="59"/>
      <c r="AO190" s="59"/>
      <c r="AP190" s="59"/>
      <c r="AQ190" s="59"/>
      <c r="AR190" s="59"/>
      <c r="AS190" s="3"/>
      <c r="AT190" s="3"/>
      <c r="AU190" s="3"/>
    </row>
    <row r="191" ht="12.0" customHeight="1">
      <c r="A191" s="59"/>
      <c r="B191" s="59"/>
      <c r="C191" s="59"/>
      <c r="D191" s="59"/>
      <c r="E191" s="59"/>
      <c r="F191" s="59"/>
      <c r="G191" s="59"/>
      <c r="H191" s="59"/>
      <c r="I191" s="59"/>
      <c r="J191" s="59"/>
      <c r="K191" s="59"/>
      <c r="L191" s="59"/>
      <c r="M191" s="59"/>
      <c r="N191" s="59"/>
      <c r="O191" s="59"/>
      <c r="P191" s="59"/>
      <c r="Q191" s="59"/>
      <c r="R191" s="59"/>
      <c r="S191" s="59"/>
      <c r="T191" s="59"/>
      <c r="U191" s="59"/>
      <c r="V191" s="59"/>
      <c r="W191" s="59"/>
      <c r="X191" s="59"/>
      <c r="Y191" s="59"/>
      <c r="Z191" s="59"/>
      <c r="AA191" s="59"/>
      <c r="AB191" s="59"/>
      <c r="AC191" s="59"/>
      <c r="AD191" s="59"/>
      <c r="AE191" s="59"/>
      <c r="AF191" s="59"/>
      <c r="AG191" s="59"/>
      <c r="AH191" s="59"/>
      <c r="AI191" s="59"/>
      <c r="AJ191" s="59"/>
      <c r="AK191" s="59"/>
      <c r="AL191" s="59"/>
      <c r="AM191" s="59"/>
      <c r="AN191" s="59"/>
      <c r="AO191" s="59"/>
      <c r="AP191" s="59"/>
      <c r="AQ191" s="59"/>
      <c r="AR191" s="59"/>
      <c r="AS191" s="3"/>
      <c r="AT191" s="3"/>
      <c r="AU191" s="3"/>
    </row>
    <row r="192" ht="12.0" customHeight="1">
      <c r="A192" s="59"/>
      <c r="B192" s="59"/>
      <c r="C192" s="59"/>
      <c r="D192" s="59"/>
      <c r="E192" s="59"/>
      <c r="F192" s="59"/>
      <c r="G192" s="59"/>
      <c r="H192" s="59"/>
      <c r="I192" s="59"/>
      <c r="J192" s="59"/>
      <c r="K192" s="59"/>
      <c r="L192" s="59"/>
      <c r="M192" s="59"/>
      <c r="N192" s="59"/>
      <c r="O192" s="59"/>
      <c r="P192" s="59"/>
      <c r="Q192" s="59"/>
      <c r="R192" s="59"/>
      <c r="S192" s="59"/>
      <c r="T192" s="59"/>
      <c r="U192" s="59"/>
      <c r="V192" s="59"/>
      <c r="W192" s="59"/>
      <c r="X192" s="59"/>
      <c r="Y192" s="59"/>
      <c r="Z192" s="59"/>
      <c r="AA192" s="59"/>
      <c r="AB192" s="59"/>
      <c r="AC192" s="59"/>
      <c r="AD192" s="59"/>
      <c r="AE192" s="59"/>
      <c r="AF192" s="59"/>
      <c r="AG192" s="59"/>
      <c r="AH192" s="59"/>
      <c r="AI192" s="59"/>
      <c r="AJ192" s="59"/>
      <c r="AK192" s="59"/>
      <c r="AL192" s="59"/>
      <c r="AM192" s="59"/>
      <c r="AN192" s="59"/>
      <c r="AO192" s="59"/>
      <c r="AP192" s="59"/>
      <c r="AQ192" s="59"/>
      <c r="AR192" s="3"/>
      <c r="AS192" s="3"/>
      <c r="AT192" s="3"/>
      <c r="AU192" s="3"/>
    </row>
    <row r="193" ht="12.0" customHeight="1">
      <c r="A193" s="59"/>
      <c r="B193" s="59"/>
      <c r="C193" s="59"/>
      <c r="D193" s="59"/>
      <c r="E193" s="59"/>
      <c r="F193" s="59"/>
      <c r="G193" s="59"/>
      <c r="H193" s="59"/>
      <c r="I193" s="59"/>
      <c r="J193" s="59"/>
      <c r="K193" s="59"/>
      <c r="L193" s="59"/>
      <c r="M193" s="59"/>
      <c r="N193" s="59"/>
      <c r="O193" s="59"/>
      <c r="P193" s="59"/>
      <c r="Q193" s="59"/>
      <c r="R193" s="59"/>
      <c r="S193" s="59"/>
      <c r="T193" s="59"/>
      <c r="U193" s="59"/>
      <c r="V193" s="59"/>
      <c r="W193" s="59"/>
      <c r="X193" s="59"/>
      <c r="Y193" s="59"/>
      <c r="Z193" s="59"/>
      <c r="AA193" s="59"/>
      <c r="AB193" s="59"/>
      <c r="AC193" s="59"/>
      <c r="AD193" s="59"/>
      <c r="AE193" s="59"/>
      <c r="AF193" s="59"/>
      <c r="AG193" s="59"/>
      <c r="AH193" s="59"/>
      <c r="AI193" s="59"/>
      <c r="AJ193" s="59"/>
      <c r="AK193" s="59"/>
      <c r="AL193" s="59"/>
      <c r="AM193" s="59"/>
      <c r="AN193" s="59"/>
      <c r="AO193" s="59"/>
      <c r="AP193" s="59"/>
      <c r="AQ193" s="59"/>
      <c r="AR193" s="3"/>
      <c r="AS193" s="3"/>
      <c r="AT193" s="3"/>
      <c r="AU193" s="3"/>
    </row>
    <row r="194" ht="12.0" customHeight="1">
      <c r="A194" s="59"/>
      <c r="B194" s="59"/>
      <c r="C194" s="59"/>
      <c r="D194" s="59"/>
      <c r="E194" s="59"/>
      <c r="F194" s="59"/>
      <c r="G194" s="59"/>
      <c r="H194" s="59"/>
      <c r="I194" s="59"/>
      <c r="J194" s="59"/>
      <c r="K194" s="59"/>
      <c r="L194" s="59"/>
      <c r="M194" s="59"/>
      <c r="N194" s="59"/>
      <c r="O194" s="59"/>
      <c r="P194" s="59"/>
      <c r="Q194" s="59"/>
      <c r="R194" s="59"/>
      <c r="S194" s="59"/>
      <c r="T194" s="59"/>
      <c r="U194" s="59"/>
      <c r="V194" s="59"/>
      <c r="W194" s="59"/>
      <c r="X194" s="59"/>
      <c r="Y194" s="59"/>
      <c r="Z194" s="59"/>
      <c r="AA194" s="59"/>
      <c r="AB194" s="59"/>
      <c r="AC194" s="59"/>
      <c r="AD194" s="59"/>
      <c r="AE194" s="59"/>
      <c r="AF194" s="59"/>
      <c r="AG194" s="59"/>
      <c r="AH194" s="59"/>
      <c r="AI194" s="59"/>
      <c r="AJ194" s="59"/>
      <c r="AK194" s="59"/>
      <c r="AL194" s="59"/>
      <c r="AM194" s="59"/>
      <c r="AN194" s="59"/>
      <c r="AO194" s="59"/>
      <c r="AP194" s="59"/>
      <c r="AQ194" s="59"/>
      <c r="AR194" s="3"/>
      <c r="AS194" s="3"/>
      <c r="AT194" s="3"/>
      <c r="AU194" s="3"/>
    </row>
    <row r="195" ht="12.0" customHeight="1">
      <c r="A195" s="59"/>
      <c r="B195" s="59"/>
      <c r="C195" s="59"/>
      <c r="D195" s="59"/>
      <c r="E195" s="59"/>
      <c r="F195" s="59"/>
      <c r="G195" s="59"/>
      <c r="H195" s="59"/>
      <c r="I195" s="59"/>
      <c r="J195" s="59"/>
      <c r="K195" s="59"/>
      <c r="L195" s="59"/>
      <c r="M195" s="59"/>
      <c r="N195" s="59"/>
      <c r="O195" s="59"/>
      <c r="P195" s="59"/>
      <c r="Q195" s="59"/>
      <c r="R195" s="59"/>
      <c r="S195" s="59"/>
      <c r="T195" s="59"/>
      <c r="U195" s="59"/>
      <c r="V195" s="59"/>
      <c r="W195" s="59"/>
      <c r="X195" s="59"/>
      <c r="Y195" s="59"/>
      <c r="Z195" s="59"/>
      <c r="AA195" s="59"/>
      <c r="AB195" s="59"/>
      <c r="AC195" s="59"/>
      <c r="AD195" s="59"/>
      <c r="AE195" s="59"/>
      <c r="AF195" s="59"/>
      <c r="AG195" s="59"/>
      <c r="AH195" s="59"/>
      <c r="AI195" s="59"/>
      <c r="AJ195" s="59"/>
      <c r="AK195" s="59"/>
      <c r="AL195" s="59"/>
      <c r="AM195" s="59"/>
      <c r="AN195" s="59"/>
      <c r="AO195" s="59"/>
      <c r="AP195" s="59"/>
      <c r="AQ195" s="59"/>
      <c r="AR195" s="3"/>
      <c r="AS195" s="3"/>
      <c r="AT195" s="3"/>
      <c r="AU195" s="3"/>
    </row>
    <row r="196" ht="12.0" customHeight="1">
      <c r="A196" s="59"/>
      <c r="B196" s="59"/>
      <c r="C196" s="59"/>
      <c r="D196" s="59"/>
      <c r="E196" s="59"/>
      <c r="F196" s="59"/>
      <c r="G196" s="59"/>
      <c r="H196" s="59"/>
      <c r="I196" s="59"/>
      <c r="J196" s="59"/>
      <c r="K196" s="59"/>
      <c r="L196" s="59"/>
      <c r="M196" s="59"/>
      <c r="N196" s="59"/>
      <c r="O196" s="59"/>
      <c r="P196" s="59"/>
      <c r="Q196" s="59"/>
      <c r="R196" s="59"/>
      <c r="S196" s="59"/>
      <c r="T196" s="59"/>
      <c r="U196" s="59"/>
      <c r="V196" s="59"/>
      <c r="W196" s="59"/>
      <c r="X196" s="59"/>
      <c r="Y196" s="59"/>
      <c r="Z196" s="59"/>
      <c r="AA196" s="59"/>
      <c r="AB196" s="59"/>
      <c r="AC196" s="59"/>
      <c r="AD196" s="59"/>
      <c r="AE196" s="59"/>
      <c r="AF196" s="59"/>
      <c r="AG196" s="59"/>
      <c r="AH196" s="59"/>
      <c r="AI196" s="59"/>
      <c r="AJ196" s="59"/>
      <c r="AK196" s="59"/>
      <c r="AL196" s="59"/>
      <c r="AM196" s="59"/>
      <c r="AN196" s="59"/>
      <c r="AO196" s="59"/>
      <c r="AP196" s="59"/>
      <c r="AQ196" s="59"/>
      <c r="AR196" s="3"/>
      <c r="AS196" s="3"/>
      <c r="AT196" s="3"/>
      <c r="AU196" s="3"/>
    </row>
    <row r="197" ht="12.0" customHeight="1">
      <c r="A197" s="59"/>
      <c r="B197" s="59"/>
      <c r="C197" s="59"/>
      <c r="D197" s="59"/>
      <c r="E197" s="59"/>
      <c r="F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c r="AD197" s="59"/>
      <c r="AE197" s="59"/>
      <c r="AF197" s="59"/>
      <c r="AG197" s="59"/>
      <c r="AH197" s="59"/>
      <c r="AI197" s="59"/>
      <c r="AJ197" s="59"/>
      <c r="AK197" s="59"/>
      <c r="AL197" s="59"/>
      <c r="AM197" s="59"/>
      <c r="AN197" s="59"/>
      <c r="AO197" s="59"/>
      <c r="AP197" s="59"/>
      <c r="AQ197" s="59"/>
      <c r="AR197" s="3"/>
      <c r="AS197" s="3"/>
      <c r="AT197" s="3"/>
      <c r="AU197" s="3"/>
    </row>
    <row r="198" ht="12.0" customHeight="1">
      <c r="A198" s="59"/>
      <c r="B198" s="59"/>
      <c r="C198" s="59"/>
      <c r="D198" s="59"/>
      <c r="E198" s="59"/>
      <c r="F198" s="59"/>
      <c r="G198" s="59"/>
      <c r="H198" s="59"/>
      <c r="I198" s="59"/>
      <c r="J198" s="59"/>
      <c r="K198" s="59"/>
      <c r="L198" s="59"/>
      <c r="M198" s="59"/>
      <c r="N198" s="59"/>
      <c r="O198" s="59"/>
      <c r="P198" s="59"/>
      <c r="Q198" s="59"/>
      <c r="R198" s="59"/>
      <c r="S198" s="59"/>
      <c r="T198" s="59"/>
      <c r="U198" s="59"/>
      <c r="V198" s="59"/>
      <c r="W198" s="59"/>
      <c r="X198" s="59"/>
      <c r="Y198" s="59"/>
      <c r="Z198" s="59"/>
      <c r="AA198" s="59"/>
      <c r="AB198" s="59"/>
      <c r="AC198" s="59"/>
      <c r="AD198" s="59"/>
      <c r="AE198" s="59"/>
      <c r="AF198" s="59"/>
      <c r="AG198" s="59"/>
      <c r="AH198" s="59"/>
      <c r="AI198" s="59"/>
      <c r="AJ198" s="59"/>
      <c r="AK198" s="59"/>
      <c r="AL198" s="59"/>
      <c r="AM198" s="59"/>
      <c r="AN198" s="59"/>
      <c r="AO198" s="59"/>
      <c r="AP198" s="59"/>
      <c r="AQ198" s="59"/>
      <c r="AR198" s="3"/>
      <c r="AS198" s="3"/>
      <c r="AT198" s="3"/>
      <c r="AU198" s="3"/>
    </row>
    <row r="199" ht="12.0" customHeight="1">
      <c r="A199" s="59"/>
      <c r="B199" s="59"/>
      <c r="C199" s="59"/>
      <c r="D199" s="59"/>
      <c r="E199" s="59"/>
      <c r="F199" s="59"/>
      <c r="G199" s="59"/>
      <c r="H199" s="59"/>
      <c r="I199" s="59"/>
      <c r="J199" s="59"/>
      <c r="K199" s="59"/>
      <c r="L199" s="59"/>
      <c r="M199" s="59"/>
      <c r="N199" s="59"/>
      <c r="O199" s="59"/>
      <c r="P199" s="59"/>
      <c r="Q199" s="59"/>
      <c r="R199" s="59"/>
      <c r="S199" s="59"/>
      <c r="T199" s="59"/>
      <c r="U199" s="59"/>
      <c r="V199" s="59"/>
      <c r="W199" s="59"/>
      <c r="X199" s="59"/>
      <c r="Y199" s="59"/>
      <c r="Z199" s="59"/>
      <c r="AA199" s="59"/>
      <c r="AB199" s="59"/>
      <c r="AC199" s="59"/>
      <c r="AD199" s="59"/>
      <c r="AE199" s="59"/>
      <c r="AF199" s="59"/>
      <c r="AG199" s="59"/>
      <c r="AH199" s="59"/>
      <c r="AI199" s="59"/>
      <c r="AJ199" s="59"/>
      <c r="AK199" s="59"/>
      <c r="AL199" s="59"/>
      <c r="AM199" s="59"/>
      <c r="AN199" s="59"/>
      <c r="AO199" s="59"/>
      <c r="AP199" s="59"/>
      <c r="AQ199" s="59"/>
      <c r="AR199" s="3"/>
      <c r="AS199" s="3"/>
      <c r="AT199" s="3"/>
      <c r="AU199" s="3"/>
    </row>
    <row r="200" ht="12.0" customHeight="1">
      <c r="A200" s="59"/>
      <c r="B200" s="59"/>
      <c r="C200" s="59"/>
      <c r="D200" s="59"/>
      <c r="E200" s="59"/>
      <c r="F200" s="59"/>
      <c r="G200" s="59"/>
      <c r="H200" s="59"/>
      <c r="I200" s="59"/>
      <c r="J200" s="59"/>
      <c r="K200" s="59"/>
      <c r="L200" s="59"/>
      <c r="M200" s="59"/>
      <c r="N200" s="59"/>
      <c r="O200" s="59"/>
      <c r="P200" s="59"/>
      <c r="Q200" s="59"/>
      <c r="R200" s="59"/>
      <c r="S200" s="59"/>
      <c r="T200" s="59"/>
      <c r="U200" s="59"/>
      <c r="V200" s="59"/>
      <c r="W200" s="59"/>
      <c r="X200" s="59"/>
      <c r="Y200" s="59"/>
      <c r="Z200" s="59"/>
      <c r="AA200" s="59"/>
      <c r="AB200" s="59"/>
      <c r="AC200" s="59"/>
      <c r="AD200" s="59"/>
      <c r="AE200" s="59"/>
      <c r="AF200" s="59"/>
      <c r="AG200" s="59"/>
      <c r="AH200" s="59"/>
      <c r="AI200" s="59"/>
      <c r="AJ200" s="59"/>
      <c r="AK200" s="59"/>
      <c r="AL200" s="59"/>
      <c r="AM200" s="59"/>
      <c r="AN200" s="59"/>
      <c r="AO200" s="59"/>
      <c r="AP200" s="59"/>
      <c r="AQ200" s="59"/>
      <c r="AR200" s="3"/>
      <c r="AS200" s="3"/>
      <c r="AT200" s="3"/>
      <c r="AU200" s="3"/>
    </row>
    <row r="201" ht="12.0" customHeight="1">
      <c r="A201" s="59"/>
      <c r="B201" s="59"/>
      <c r="C201" s="59"/>
      <c r="D201" s="59"/>
      <c r="E201" s="59"/>
      <c r="F201" s="59"/>
      <c r="G201" s="59"/>
      <c r="H201" s="59"/>
      <c r="I201" s="59"/>
      <c r="J201" s="59"/>
      <c r="K201" s="59"/>
      <c r="L201" s="59"/>
      <c r="M201" s="59"/>
      <c r="N201" s="59"/>
      <c r="O201" s="59"/>
      <c r="P201" s="59"/>
      <c r="Q201" s="59"/>
      <c r="R201" s="59"/>
      <c r="S201" s="59"/>
      <c r="T201" s="59"/>
      <c r="U201" s="59"/>
      <c r="V201" s="59"/>
      <c r="W201" s="59"/>
      <c r="X201" s="59"/>
      <c r="Y201" s="59"/>
      <c r="Z201" s="59"/>
      <c r="AA201" s="59"/>
      <c r="AB201" s="59"/>
      <c r="AC201" s="59"/>
      <c r="AD201" s="59"/>
      <c r="AE201" s="59"/>
      <c r="AF201" s="59"/>
      <c r="AG201" s="59"/>
      <c r="AH201" s="59"/>
      <c r="AI201" s="59"/>
      <c r="AJ201" s="59"/>
      <c r="AK201" s="59"/>
      <c r="AL201" s="59"/>
      <c r="AM201" s="59"/>
      <c r="AN201" s="59"/>
      <c r="AO201" s="59"/>
      <c r="AP201" s="59"/>
      <c r="AQ201" s="59"/>
      <c r="AR201" s="3"/>
      <c r="AS201" s="3"/>
      <c r="AT201" s="3"/>
      <c r="AU201" s="3"/>
    </row>
    <row r="202" ht="12.0" customHeight="1">
      <c r="A202" s="59"/>
      <c r="B202" s="59"/>
      <c r="C202" s="59"/>
      <c r="D202" s="59"/>
      <c r="E202" s="59"/>
      <c r="F202" s="59"/>
      <c r="G202" s="59"/>
      <c r="H202" s="59"/>
      <c r="I202" s="59"/>
      <c r="J202" s="59"/>
      <c r="K202" s="59"/>
      <c r="L202" s="59"/>
      <c r="M202" s="59"/>
      <c r="N202" s="59"/>
      <c r="O202" s="59"/>
      <c r="P202" s="59"/>
      <c r="Q202" s="59"/>
      <c r="R202" s="59"/>
      <c r="S202" s="59"/>
      <c r="T202" s="59"/>
      <c r="U202" s="59"/>
      <c r="V202" s="59"/>
      <c r="W202" s="59"/>
      <c r="X202" s="59"/>
      <c r="Y202" s="59"/>
      <c r="Z202" s="59"/>
      <c r="AA202" s="59"/>
      <c r="AB202" s="59"/>
      <c r="AC202" s="59"/>
      <c r="AD202" s="59"/>
      <c r="AE202" s="59"/>
      <c r="AF202" s="59"/>
      <c r="AG202" s="59"/>
      <c r="AH202" s="59"/>
      <c r="AI202" s="59"/>
      <c r="AJ202" s="59"/>
      <c r="AK202" s="59"/>
      <c r="AL202" s="59"/>
      <c r="AM202" s="59"/>
      <c r="AN202" s="59"/>
      <c r="AO202" s="59"/>
      <c r="AP202" s="59"/>
      <c r="AQ202" s="59"/>
      <c r="AR202" s="3"/>
      <c r="AS202" s="3"/>
      <c r="AT202" s="3"/>
      <c r="AU202" s="3"/>
    </row>
    <row r="203" ht="12.0" customHeight="1">
      <c r="A203" s="59"/>
      <c r="B203" s="59"/>
      <c r="C203" s="59"/>
      <c r="D203" s="59"/>
      <c r="E203" s="59"/>
      <c r="F203" s="59"/>
      <c r="G203" s="59"/>
      <c r="H203" s="59"/>
      <c r="I203" s="59"/>
      <c r="J203" s="59"/>
      <c r="K203" s="59"/>
      <c r="L203" s="59"/>
      <c r="M203" s="59"/>
      <c r="N203" s="59"/>
      <c r="O203" s="59"/>
      <c r="P203" s="59"/>
      <c r="Q203" s="59"/>
      <c r="R203" s="59"/>
      <c r="S203" s="59"/>
      <c r="T203" s="59"/>
      <c r="U203" s="59"/>
      <c r="V203" s="59"/>
      <c r="W203" s="59"/>
      <c r="X203" s="59"/>
      <c r="Y203" s="59"/>
      <c r="Z203" s="59"/>
      <c r="AA203" s="59"/>
      <c r="AB203" s="59"/>
      <c r="AC203" s="59"/>
      <c r="AD203" s="59"/>
      <c r="AE203" s="59"/>
      <c r="AF203" s="59"/>
      <c r="AG203" s="59"/>
      <c r="AH203" s="59"/>
      <c r="AI203" s="59"/>
      <c r="AJ203" s="59"/>
      <c r="AK203" s="59"/>
      <c r="AL203" s="59"/>
      <c r="AM203" s="59"/>
      <c r="AN203" s="59"/>
      <c r="AO203" s="59"/>
      <c r="AP203" s="59"/>
      <c r="AQ203" s="59"/>
      <c r="AR203" s="3"/>
      <c r="AS203" s="3"/>
      <c r="AT203" s="3"/>
      <c r="AU203" s="3"/>
    </row>
    <row r="204" ht="12.0" customHeight="1">
      <c r="A204" s="59"/>
      <c r="B204" s="59"/>
      <c r="C204" s="59"/>
      <c r="D204" s="59"/>
      <c r="E204" s="59"/>
      <c r="F204" s="59"/>
      <c r="G204" s="59"/>
      <c r="H204" s="59"/>
      <c r="I204" s="59"/>
      <c r="J204" s="59"/>
      <c r="K204" s="59"/>
      <c r="L204" s="59"/>
      <c r="M204" s="59"/>
      <c r="N204" s="59"/>
      <c r="O204" s="59"/>
      <c r="P204" s="59"/>
      <c r="Q204" s="59"/>
      <c r="R204" s="59"/>
      <c r="S204" s="59"/>
      <c r="T204" s="59"/>
      <c r="U204" s="59"/>
      <c r="V204" s="59"/>
      <c r="W204" s="59"/>
      <c r="X204" s="59"/>
      <c r="Y204" s="59"/>
      <c r="Z204" s="59"/>
      <c r="AA204" s="59"/>
      <c r="AB204" s="59"/>
      <c r="AC204" s="59"/>
      <c r="AD204" s="59"/>
      <c r="AE204" s="59"/>
      <c r="AF204" s="59"/>
      <c r="AG204" s="59"/>
      <c r="AH204" s="59"/>
      <c r="AI204" s="59"/>
      <c r="AJ204" s="59"/>
      <c r="AK204" s="59"/>
      <c r="AL204" s="59"/>
      <c r="AM204" s="59"/>
      <c r="AN204" s="59"/>
      <c r="AO204" s="59"/>
      <c r="AP204" s="59"/>
      <c r="AQ204" s="59"/>
      <c r="AR204" s="3"/>
      <c r="AS204" s="3"/>
      <c r="AT204" s="3"/>
      <c r="AU204" s="3"/>
    </row>
    <row r="205" ht="12.0" customHeight="1">
      <c r="A205" s="59"/>
      <c r="B205" s="59"/>
      <c r="C205" s="59"/>
      <c r="D205" s="59"/>
      <c r="E205" s="59"/>
      <c r="F205" s="59"/>
      <c r="G205" s="59"/>
      <c r="H205" s="59"/>
      <c r="I205" s="59"/>
      <c r="J205" s="59"/>
      <c r="K205" s="59"/>
      <c r="L205" s="59"/>
      <c r="M205" s="59"/>
      <c r="N205" s="59"/>
      <c r="O205" s="59"/>
      <c r="P205" s="59"/>
      <c r="Q205" s="59"/>
      <c r="R205" s="59"/>
      <c r="S205" s="59"/>
      <c r="T205" s="59"/>
      <c r="U205" s="59"/>
      <c r="V205" s="59"/>
      <c r="W205" s="59"/>
      <c r="X205" s="59"/>
      <c r="Y205" s="59"/>
      <c r="Z205" s="59"/>
      <c r="AA205" s="59"/>
      <c r="AB205" s="59"/>
      <c r="AC205" s="59"/>
      <c r="AD205" s="59"/>
      <c r="AE205" s="59"/>
      <c r="AF205" s="59"/>
      <c r="AG205" s="59"/>
      <c r="AH205" s="59"/>
      <c r="AI205" s="59"/>
      <c r="AJ205" s="59"/>
      <c r="AK205" s="59"/>
      <c r="AL205" s="59"/>
      <c r="AM205" s="59"/>
      <c r="AN205" s="59"/>
      <c r="AO205" s="59"/>
      <c r="AP205" s="59"/>
      <c r="AQ205" s="59"/>
      <c r="AR205" s="3"/>
      <c r="AS205" s="3"/>
      <c r="AT205" s="3"/>
      <c r="AU205" s="3"/>
    </row>
    <row r="206" ht="12.0" customHeight="1">
      <c r="A206" s="59"/>
      <c r="B206" s="59"/>
      <c r="C206" s="59"/>
      <c r="D206" s="59"/>
      <c r="E206" s="59"/>
      <c r="F206" s="59"/>
      <c r="G206" s="59"/>
      <c r="H206" s="59"/>
      <c r="I206" s="59"/>
      <c r="J206" s="59"/>
      <c r="K206" s="59"/>
      <c r="L206" s="59"/>
      <c r="M206" s="59"/>
      <c r="N206" s="59"/>
      <c r="O206" s="59"/>
      <c r="P206" s="59"/>
      <c r="Q206" s="59"/>
      <c r="R206" s="59"/>
      <c r="S206" s="59"/>
      <c r="T206" s="59"/>
      <c r="U206" s="59"/>
      <c r="V206" s="59"/>
      <c r="W206" s="59"/>
      <c r="X206" s="59"/>
      <c r="Y206" s="59"/>
      <c r="Z206" s="59"/>
      <c r="AA206" s="59"/>
      <c r="AB206" s="59"/>
      <c r="AC206" s="59"/>
      <c r="AD206" s="59"/>
      <c r="AE206" s="59"/>
      <c r="AF206" s="59"/>
      <c r="AG206" s="59"/>
      <c r="AH206" s="59"/>
      <c r="AI206" s="59"/>
      <c r="AJ206" s="59"/>
      <c r="AK206" s="59"/>
      <c r="AL206" s="59"/>
      <c r="AM206" s="59"/>
      <c r="AN206" s="59"/>
      <c r="AO206" s="59"/>
      <c r="AP206" s="59"/>
      <c r="AQ206" s="59"/>
      <c r="AR206" s="3"/>
      <c r="AS206" s="3"/>
      <c r="AT206" s="3"/>
      <c r="AU206" s="3"/>
    </row>
    <row r="207" ht="12.0" customHeight="1">
      <c r="A207" s="59"/>
      <c r="B207" s="59"/>
      <c r="C207" s="59"/>
      <c r="D207" s="59"/>
      <c r="E207" s="59"/>
      <c r="F207" s="59"/>
      <c r="G207" s="59"/>
      <c r="H207" s="59"/>
      <c r="I207" s="59"/>
      <c r="J207" s="59"/>
      <c r="K207" s="59"/>
      <c r="L207" s="59"/>
      <c r="M207" s="59"/>
      <c r="N207" s="59"/>
      <c r="O207" s="59"/>
      <c r="P207" s="59"/>
      <c r="Q207" s="59"/>
      <c r="R207" s="59"/>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9"/>
      <c r="AR207" s="3"/>
      <c r="AS207" s="3"/>
      <c r="AT207" s="3"/>
      <c r="AU207" s="3"/>
    </row>
    <row r="208" ht="12.0" customHeight="1">
      <c r="A208" s="59"/>
      <c r="B208" s="59"/>
      <c r="C208" s="59"/>
      <c r="D208" s="59"/>
      <c r="E208" s="59"/>
      <c r="F208" s="59"/>
      <c r="G208" s="59"/>
      <c r="H208" s="59"/>
      <c r="I208" s="59"/>
      <c r="J208" s="59"/>
      <c r="K208" s="59"/>
      <c r="L208" s="59"/>
      <c r="M208" s="59"/>
      <c r="N208" s="59"/>
      <c r="O208" s="59"/>
      <c r="P208" s="59"/>
      <c r="Q208" s="59"/>
      <c r="R208" s="59"/>
      <c r="S208" s="59"/>
      <c r="T208" s="59"/>
      <c r="U208" s="59"/>
      <c r="V208" s="59"/>
      <c r="W208" s="59"/>
      <c r="X208" s="59"/>
      <c r="Y208" s="59"/>
      <c r="Z208" s="59"/>
      <c r="AA208" s="59"/>
      <c r="AB208" s="59"/>
      <c r="AC208" s="59"/>
      <c r="AD208" s="59"/>
      <c r="AE208" s="59"/>
      <c r="AF208" s="59"/>
      <c r="AG208" s="59"/>
      <c r="AH208" s="59"/>
      <c r="AI208" s="59"/>
      <c r="AJ208" s="59"/>
      <c r="AK208" s="59"/>
      <c r="AL208" s="59"/>
      <c r="AM208" s="59"/>
      <c r="AN208" s="59"/>
      <c r="AO208" s="59"/>
      <c r="AP208" s="59"/>
      <c r="AQ208" s="59"/>
      <c r="AR208" s="3"/>
      <c r="AS208" s="3"/>
      <c r="AT208" s="3"/>
      <c r="AU208" s="3"/>
    </row>
    <row r="209" ht="12.0" customHeight="1">
      <c r="A209" s="59"/>
      <c r="B209" s="59"/>
      <c r="C209" s="59"/>
      <c r="D209" s="59"/>
      <c r="E209" s="59"/>
      <c r="F209" s="59"/>
      <c r="G209" s="59"/>
      <c r="H209" s="59"/>
      <c r="I209" s="59"/>
      <c r="J209" s="59"/>
      <c r="K209" s="59"/>
      <c r="L209" s="59"/>
      <c r="M209" s="59"/>
      <c r="N209" s="59"/>
      <c r="O209" s="59"/>
      <c r="P209" s="59"/>
      <c r="Q209" s="59"/>
      <c r="R209" s="59"/>
      <c r="S209" s="59"/>
      <c r="T209" s="59"/>
      <c r="U209" s="59"/>
      <c r="V209" s="59"/>
      <c r="W209" s="59"/>
      <c r="X209" s="59"/>
      <c r="Y209" s="59"/>
      <c r="Z209" s="59"/>
      <c r="AA209" s="59"/>
      <c r="AB209" s="59"/>
      <c r="AC209" s="59"/>
      <c r="AD209" s="59"/>
      <c r="AE209" s="59"/>
      <c r="AF209" s="59"/>
      <c r="AG209" s="59"/>
      <c r="AH209" s="59"/>
      <c r="AI209" s="59"/>
      <c r="AJ209" s="59"/>
      <c r="AK209" s="59"/>
      <c r="AL209" s="59"/>
      <c r="AM209" s="59"/>
      <c r="AN209" s="59"/>
      <c r="AO209" s="59"/>
      <c r="AP209" s="59"/>
      <c r="AQ209" s="59"/>
      <c r="AR209" s="3"/>
      <c r="AS209" s="3"/>
      <c r="AT209" s="3"/>
      <c r="AU209" s="3"/>
    </row>
    <row r="210" ht="12.0" customHeight="1">
      <c r="A210" s="59"/>
      <c r="B210" s="59"/>
      <c r="C210" s="59"/>
      <c r="D210" s="59"/>
      <c r="E210" s="59"/>
      <c r="F210" s="59"/>
      <c r="G210" s="59"/>
      <c r="H210" s="59"/>
      <c r="I210" s="59"/>
      <c r="J210" s="59"/>
      <c r="K210" s="59"/>
      <c r="L210" s="59"/>
      <c r="M210" s="59"/>
      <c r="N210" s="59"/>
      <c r="O210" s="59"/>
      <c r="P210" s="59"/>
      <c r="Q210" s="59"/>
      <c r="R210" s="59"/>
      <c r="S210" s="59"/>
      <c r="T210" s="59"/>
      <c r="U210" s="59"/>
      <c r="V210" s="59"/>
      <c r="W210" s="59"/>
      <c r="X210" s="59"/>
      <c r="Y210" s="59"/>
      <c r="Z210" s="59"/>
      <c r="AA210" s="59"/>
      <c r="AB210" s="59"/>
      <c r="AC210" s="59"/>
      <c r="AD210" s="59"/>
      <c r="AE210" s="59"/>
      <c r="AF210" s="59"/>
      <c r="AG210" s="59"/>
      <c r="AH210" s="59"/>
      <c r="AI210" s="59"/>
      <c r="AJ210" s="59"/>
      <c r="AK210" s="59"/>
      <c r="AL210" s="59"/>
      <c r="AM210" s="59"/>
      <c r="AN210" s="59"/>
      <c r="AO210" s="59"/>
      <c r="AP210" s="59"/>
      <c r="AQ210" s="59"/>
      <c r="AR210" s="3"/>
      <c r="AS210" s="3"/>
      <c r="AT210" s="3"/>
      <c r="AU210" s="3"/>
    </row>
    <row r="211" ht="12.0" customHeight="1">
      <c r="A211" s="59"/>
      <c r="B211" s="59"/>
      <c r="C211" s="59"/>
      <c r="D211" s="59"/>
      <c r="E211" s="59"/>
      <c r="F211" s="59"/>
      <c r="G211" s="59"/>
      <c r="H211" s="59"/>
      <c r="I211" s="59"/>
      <c r="J211" s="59"/>
      <c r="K211" s="59"/>
      <c r="L211" s="59"/>
      <c r="M211" s="59"/>
      <c r="N211" s="59"/>
      <c r="O211" s="59"/>
      <c r="P211" s="59"/>
      <c r="Q211" s="59"/>
      <c r="R211" s="59"/>
      <c r="S211" s="59"/>
      <c r="T211" s="59"/>
      <c r="U211" s="59"/>
      <c r="V211" s="59"/>
      <c r="W211" s="59"/>
      <c r="X211" s="59"/>
      <c r="Y211" s="59"/>
      <c r="Z211" s="59"/>
      <c r="AA211" s="59"/>
      <c r="AB211" s="59"/>
      <c r="AC211" s="59"/>
      <c r="AD211" s="59"/>
      <c r="AE211" s="59"/>
      <c r="AF211" s="59"/>
      <c r="AG211" s="59"/>
      <c r="AH211" s="59"/>
      <c r="AI211" s="59"/>
      <c r="AJ211" s="59"/>
      <c r="AK211" s="59"/>
      <c r="AL211" s="59"/>
      <c r="AM211" s="59"/>
      <c r="AN211" s="59"/>
      <c r="AO211" s="59"/>
      <c r="AP211" s="59"/>
      <c r="AQ211" s="59"/>
      <c r="AR211" s="3"/>
      <c r="AS211" s="3"/>
      <c r="AT211" s="3"/>
      <c r="AU211" s="3"/>
    </row>
    <row r="212" ht="12.0" customHeight="1">
      <c r="A212" s="59"/>
      <c r="B212" s="59"/>
      <c r="C212" s="59"/>
      <c r="D212" s="59"/>
      <c r="E212" s="59"/>
      <c r="F212" s="59"/>
      <c r="G212" s="59"/>
      <c r="H212" s="59"/>
      <c r="I212" s="59"/>
      <c r="J212" s="59"/>
      <c r="K212" s="59"/>
      <c r="L212" s="59"/>
      <c r="M212" s="59"/>
      <c r="N212" s="59"/>
      <c r="O212" s="59"/>
      <c r="P212" s="59"/>
      <c r="Q212" s="59"/>
      <c r="R212" s="59"/>
      <c r="S212" s="59"/>
      <c r="T212" s="59"/>
      <c r="U212" s="59"/>
      <c r="V212" s="59"/>
      <c r="W212" s="59"/>
      <c r="X212" s="59"/>
      <c r="Y212" s="59"/>
      <c r="Z212" s="59"/>
      <c r="AA212" s="59"/>
      <c r="AB212" s="59"/>
      <c r="AC212" s="59"/>
      <c r="AD212" s="59"/>
      <c r="AE212" s="59"/>
      <c r="AF212" s="59"/>
      <c r="AG212" s="59"/>
      <c r="AH212" s="59"/>
      <c r="AI212" s="59"/>
      <c r="AJ212" s="59"/>
      <c r="AK212" s="59"/>
      <c r="AL212" s="59"/>
      <c r="AM212" s="59"/>
      <c r="AN212" s="59"/>
      <c r="AO212" s="59"/>
      <c r="AP212" s="59"/>
      <c r="AQ212" s="59"/>
      <c r="AR212" s="3"/>
      <c r="AS212" s="3"/>
      <c r="AT212" s="3"/>
      <c r="AU212" s="3"/>
    </row>
    <row r="213" ht="12.0" customHeight="1">
      <c r="A213" s="59"/>
      <c r="B213" s="59"/>
      <c r="C213" s="59"/>
      <c r="D213" s="59"/>
      <c r="E213" s="59"/>
      <c r="F213" s="59"/>
      <c r="G213" s="59"/>
      <c r="H213" s="59"/>
      <c r="I213" s="59"/>
      <c r="J213" s="59"/>
      <c r="K213" s="59"/>
      <c r="L213" s="59"/>
      <c r="M213" s="59"/>
      <c r="N213" s="59"/>
      <c r="O213" s="59"/>
      <c r="P213" s="59"/>
      <c r="Q213" s="59"/>
      <c r="R213" s="59"/>
      <c r="S213" s="59"/>
      <c r="T213" s="59"/>
      <c r="U213" s="59"/>
      <c r="V213" s="59"/>
      <c r="W213" s="59"/>
      <c r="X213" s="59"/>
      <c r="Y213" s="59"/>
      <c r="Z213" s="59"/>
      <c r="AA213" s="59"/>
      <c r="AB213" s="59"/>
      <c r="AC213" s="59"/>
      <c r="AD213" s="59"/>
      <c r="AE213" s="59"/>
      <c r="AF213" s="59"/>
      <c r="AG213" s="59"/>
      <c r="AH213" s="59"/>
      <c r="AI213" s="59"/>
      <c r="AJ213" s="59"/>
      <c r="AK213" s="59"/>
      <c r="AL213" s="59"/>
      <c r="AM213" s="59"/>
      <c r="AN213" s="59"/>
      <c r="AO213" s="59"/>
      <c r="AP213" s="59"/>
      <c r="AQ213" s="59"/>
      <c r="AR213" s="3"/>
      <c r="AS213" s="3"/>
      <c r="AT213" s="3"/>
      <c r="AU213" s="3"/>
    </row>
    <row r="214" ht="12.0" customHeight="1">
      <c r="A214" s="59"/>
      <c r="B214" s="59"/>
      <c r="C214" s="59"/>
      <c r="D214" s="59"/>
      <c r="E214" s="59"/>
      <c r="F214" s="59"/>
      <c r="G214" s="59"/>
      <c r="H214" s="59"/>
      <c r="I214" s="59"/>
      <c r="J214" s="59"/>
      <c r="K214" s="59"/>
      <c r="L214" s="59"/>
      <c r="M214" s="59"/>
      <c r="N214" s="59"/>
      <c r="O214" s="59"/>
      <c r="P214" s="59"/>
      <c r="Q214" s="59"/>
      <c r="R214" s="59"/>
      <c r="S214" s="59"/>
      <c r="T214" s="59"/>
      <c r="U214" s="59"/>
      <c r="V214" s="59"/>
      <c r="W214" s="59"/>
      <c r="X214" s="59"/>
      <c r="Y214" s="59"/>
      <c r="Z214" s="59"/>
      <c r="AA214" s="59"/>
      <c r="AB214" s="59"/>
      <c r="AC214" s="59"/>
      <c r="AD214" s="59"/>
      <c r="AE214" s="59"/>
      <c r="AF214" s="59"/>
      <c r="AG214" s="59"/>
      <c r="AH214" s="59"/>
      <c r="AI214" s="59"/>
      <c r="AJ214" s="59"/>
      <c r="AK214" s="59"/>
      <c r="AL214" s="59"/>
      <c r="AM214" s="59"/>
      <c r="AN214" s="59"/>
      <c r="AO214" s="59"/>
      <c r="AP214" s="59"/>
      <c r="AQ214" s="59"/>
      <c r="AR214" s="3"/>
      <c r="AS214" s="3"/>
      <c r="AT214" s="3"/>
      <c r="AU214" s="3"/>
    </row>
    <row r="215" ht="12.0" customHeight="1">
      <c r="A215" s="59"/>
      <c r="B215" s="59"/>
      <c r="C215" s="59"/>
      <c r="D215" s="59"/>
      <c r="E215" s="59"/>
      <c r="F215" s="59"/>
      <c r="G215" s="59"/>
      <c r="H215" s="59"/>
      <c r="I215" s="59"/>
      <c r="J215" s="59"/>
      <c r="K215" s="59"/>
      <c r="L215" s="59"/>
      <c r="M215" s="59"/>
      <c r="N215" s="59"/>
      <c r="O215" s="59"/>
      <c r="P215" s="59"/>
      <c r="Q215" s="59"/>
      <c r="R215" s="59"/>
      <c r="S215" s="59"/>
      <c r="T215" s="59"/>
      <c r="U215" s="59"/>
      <c r="V215" s="59"/>
      <c r="W215" s="59"/>
      <c r="X215" s="59"/>
      <c r="Y215" s="59"/>
      <c r="Z215" s="59"/>
      <c r="AA215" s="59"/>
      <c r="AB215" s="59"/>
      <c r="AC215" s="59"/>
      <c r="AD215" s="59"/>
      <c r="AE215" s="59"/>
      <c r="AF215" s="59"/>
      <c r="AG215" s="59"/>
      <c r="AH215" s="59"/>
      <c r="AI215" s="59"/>
      <c r="AJ215" s="59"/>
      <c r="AK215" s="59"/>
      <c r="AL215" s="59"/>
      <c r="AM215" s="59"/>
      <c r="AN215" s="59"/>
      <c r="AO215" s="59"/>
      <c r="AP215" s="59"/>
      <c r="AQ215" s="59"/>
      <c r="AR215" s="3"/>
      <c r="AS215" s="3"/>
      <c r="AT215" s="3"/>
      <c r="AU215" s="3"/>
    </row>
    <row r="216" ht="12.0" customHeight="1">
      <c r="A216" s="59"/>
      <c r="B216" s="59"/>
      <c r="C216" s="59"/>
      <c r="D216" s="59"/>
      <c r="E216" s="59"/>
      <c r="F216" s="59"/>
      <c r="G216" s="59"/>
      <c r="H216" s="59"/>
      <c r="I216" s="59"/>
      <c r="J216" s="59"/>
      <c r="K216" s="59"/>
      <c r="L216" s="59"/>
      <c r="M216" s="59"/>
      <c r="N216" s="59"/>
      <c r="O216" s="59"/>
      <c r="P216" s="59"/>
      <c r="Q216" s="59"/>
      <c r="R216" s="59"/>
      <c r="S216" s="59"/>
      <c r="T216" s="59"/>
      <c r="U216" s="59"/>
      <c r="V216" s="59"/>
      <c r="W216" s="59"/>
      <c r="X216" s="59"/>
      <c r="Y216" s="59"/>
      <c r="Z216" s="59"/>
      <c r="AA216" s="59"/>
      <c r="AB216" s="59"/>
      <c r="AC216" s="59"/>
      <c r="AD216" s="59"/>
      <c r="AE216" s="59"/>
      <c r="AF216" s="59"/>
      <c r="AG216" s="59"/>
      <c r="AH216" s="59"/>
      <c r="AI216" s="59"/>
      <c r="AJ216" s="59"/>
      <c r="AK216" s="59"/>
      <c r="AL216" s="59"/>
      <c r="AM216" s="59"/>
      <c r="AN216" s="59"/>
      <c r="AO216" s="59"/>
      <c r="AP216" s="59"/>
      <c r="AQ216" s="59"/>
      <c r="AR216" s="3"/>
      <c r="AS216" s="3"/>
      <c r="AT216" s="3"/>
      <c r="AU216" s="3"/>
    </row>
    <row r="217" ht="12.0" customHeight="1">
      <c r="A217" s="59"/>
      <c r="B217" s="59"/>
      <c r="C217" s="59"/>
      <c r="D217" s="59"/>
      <c r="E217" s="59"/>
      <c r="F217" s="59"/>
      <c r="G217" s="59"/>
      <c r="H217" s="59"/>
      <c r="I217" s="59"/>
      <c r="J217" s="59"/>
      <c r="K217" s="59"/>
      <c r="L217" s="59"/>
      <c r="M217" s="59"/>
      <c r="N217" s="59"/>
      <c r="O217" s="59"/>
      <c r="P217" s="59"/>
      <c r="Q217" s="59"/>
      <c r="R217" s="59"/>
      <c r="S217" s="59"/>
      <c r="T217" s="59"/>
      <c r="U217" s="59"/>
      <c r="V217" s="59"/>
      <c r="W217" s="59"/>
      <c r="X217" s="59"/>
      <c r="Y217" s="59"/>
      <c r="Z217" s="59"/>
      <c r="AA217" s="59"/>
      <c r="AB217" s="59"/>
      <c r="AC217" s="59"/>
      <c r="AD217" s="59"/>
      <c r="AE217" s="59"/>
      <c r="AF217" s="59"/>
      <c r="AG217" s="59"/>
      <c r="AH217" s="59"/>
      <c r="AI217" s="59"/>
      <c r="AJ217" s="59"/>
      <c r="AK217" s="59"/>
      <c r="AL217" s="59"/>
      <c r="AM217" s="59"/>
      <c r="AN217" s="59"/>
      <c r="AO217" s="59"/>
      <c r="AP217" s="59"/>
      <c r="AQ217" s="59"/>
      <c r="AR217" s="3"/>
      <c r="AS217" s="3"/>
      <c r="AT217" s="3"/>
      <c r="AU217" s="3"/>
    </row>
    <row r="218" ht="12.0" customHeight="1">
      <c r="A218" s="59"/>
      <c r="B218" s="59"/>
      <c r="C218" s="59"/>
      <c r="D218" s="59"/>
      <c r="E218" s="59"/>
      <c r="F218" s="59"/>
      <c r="G218" s="59"/>
      <c r="H218" s="59"/>
      <c r="I218" s="59"/>
      <c r="J218" s="59"/>
      <c r="K218" s="59"/>
      <c r="L218" s="59"/>
      <c r="M218" s="59"/>
      <c r="N218" s="59"/>
      <c r="O218" s="59"/>
      <c r="P218" s="59"/>
      <c r="Q218" s="59"/>
      <c r="R218" s="59"/>
      <c r="S218" s="59"/>
      <c r="T218" s="59"/>
      <c r="U218" s="59"/>
      <c r="V218" s="59"/>
      <c r="W218" s="59"/>
      <c r="X218" s="59"/>
      <c r="Y218" s="59"/>
      <c r="Z218" s="59"/>
      <c r="AA218" s="59"/>
      <c r="AB218" s="59"/>
      <c r="AC218" s="59"/>
      <c r="AD218" s="59"/>
      <c r="AE218" s="59"/>
      <c r="AF218" s="59"/>
      <c r="AG218" s="59"/>
      <c r="AH218" s="59"/>
      <c r="AI218" s="59"/>
      <c r="AJ218" s="59"/>
      <c r="AK218" s="59"/>
      <c r="AL218" s="59"/>
      <c r="AM218" s="59"/>
      <c r="AN218" s="59"/>
      <c r="AO218" s="59"/>
      <c r="AP218" s="59"/>
      <c r="AQ218" s="59"/>
      <c r="AR218" s="3"/>
      <c r="AS218" s="3"/>
      <c r="AT218" s="3"/>
      <c r="AU218" s="3"/>
    </row>
    <row r="219" ht="12.0" customHeight="1">
      <c r="A219" s="59"/>
      <c r="B219" s="59"/>
      <c r="C219" s="59"/>
      <c r="D219" s="59"/>
      <c r="E219" s="59"/>
      <c r="F219" s="59"/>
      <c r="G219" s="59"/>
      <c r="H219" s="59"/>
      <c r="I219" s="59"/>
      <c r="J219" s="59"/>
      <c r="K219" s="59"/>
      <c r="L219" s="59"/>
      <c r="M219" s="59"/>
      <c r="N219" s="59"/>
      <c r="O219" s="59"/>
      <c r="P219" s="59"/>
      <c r="Q219" s="59"/>
      <c r="R219" s="59"/>
      <c r="S219" s="59"/>
      <c r="T219" s="59"/>
      <c r="U219" s="59"/>
      <c r="V219" s="59"/>
      <c r="W219" s="59"/>
      <c r="X219" s="59"/>
      <c r="Y219" s="59"/>
      <c r="Z219" s="59"/>
      <c r="AA219" s="59"/>
      <c r="AB219" s="59"/>
      <c r="AC219" s="59"/>
      <c r="AD219" s="59"/>
      <c r="AE219" s="59"/>
      <c r="AF219" s="59"/>
      <c r="AG219" s="59"/>
      <c r="AH219" s="59"/>
      <c r="AI219" s="59"/>
      <c r="AJ219" s="59"/>
      <c r="AK219" s="59"/>
      <c r="AL219" s="59"/>
      <c r="AM219" s="59"/>
      <c r="AN219" s="59"/>
      <c r="AO219" s="59"/>
      <c r="AP219" s="59"/>
      <c r="AQ219" s="59"/>
      <c r="AR219" s="3"/>
      <c r="AS219" s="3"/>
      <c r="AT219" s="3"/>
      <c r="AU219" s="3"/>
    </row>
    <row r="220" ht="12.0" customHeight="1">
      <c r="A220" s="59"/>
      <c r="B220" s="59"/>
      <c r="C220" s="59"/>
      <c r="D220" s="59"/>
      <c r="E220" s="59"/>
      <c r="F220" s="59"/>
      <c r="G220" s="59"/>
      <c r="H220" s="59"/>
      <c r="I220" s="59"/>
      <c r="J220" s="59"/>
      <c r="K220" s="59"/>
      <c r="L220" s="59"/>
      <c r="M220" s="59"/>
      <c r="N220" s="59"/>
      <c r="O220" s="59"/>
      <c r="P220" s="59"/>
      <c r="Q220" s="59"/>
      <c r="R220" s="59"/>
      <c r="S220" s="59"/>
      <c r="T220" s="59"/>
      <c r="U220" s="59"/>
      <c r="V220" s="59"/>
      <c r="W220" s="59"/>
      <c r="X220" s="59"/>
      <c r="Y220" s="59"/>
      <c r="Z220" s="59"/>
      <c r="AA220" s="59"/>
      <c r="AB220" s="59"/>
      <c r="AC220" s="59"/>
      <c r="AD220" s="59"/>
      <c r="AE220" s="59"/>
      <c r="AF220" s="59"/>
      <c r="AG220" s="59"/>
      <c r="AH220" s="59"/>
      <c r="AI220" s="59"/>
      <c r="AJ220" s="59"/>
      <c r="AK220" s="59"/>
      <c r="AL220" s="59"/>
      <c r="AM220" s="59"/>
      <c r="AN220" s="59"/>
      <c r="AO220" s="59"/>
      <c r="AP220" s="59"/>
      <c r="AQ220" s="59"/>
      <c r="AR220" s="3"/>
      <c r="AS220" s="3"/>
      <c r="AT220" s="3"/>
      <c r="AU220" s="3"/>
    </row>
    <row r="221" ht="12.0" customHeight="1">
      <c r="A221" s="59"/>
      <c r="B221" s="59"/>
      <c r="C221" s="59"/>
      <c r="D221" s="59"/>
      <c r="E221" s="59"/>
      <c r="F221" s="59"/>
      <c r="G221" s="59"/>
      <c r="H221" s="59"/>
      <c r="I221" s="59"/>
      <c r="J221" s="59"/>
      <c r="K221" s="59"/>
      <c r="L221" s="59"/>
      <c r="M221" s="59"/>
      <c r="N221" s="59"/>
      <c r="O221" s="59"/>
      <c r="P221" s="59"/>
      <c r="Q221" s="59"/>
      <c r="R221" s="59"/>
      <c r="S221" s="59"/>
      <c r="T221" s="59"/>
      <c r="U221" s="59"/>
      <c r="V221" s="59"/>
      <c r="W221" s="59"/>
      <c r="X221" s="59"/>
      <c r="Y221" s="59"/>
      <c r="Z221" s="59"/>
      <c r="AA221" s="59"/>
      <c r="AB221" s="59"/>
      <c r="AC221" s="59"/>
      <c r="AD221" s="59"/>
      <c r="AE221" s="59"/>
      <c r="AF221" s="59"/>
      <c r="AG221" s="59"/>
      <c r="AH221" s="59"/>
      <c r="AI221" s="59"/>
      <c r="AJ221" s="59"/>
      <c r="AK221" s="59"/>
      <c r="AL221" s="59"/>
      <c r="AM221" s="59"/>
      <c r="AN221" s="59"/>
      <c r="AO221" s="59"/>
      <c r="AP221" s="59"/>
      <c r="AQ221" s="59"/>
      <c r="AR221" s="3"/>
      <c r="AS221" s="3"/>
      <c r="AT221" s="3"/>
      <c r="AU221" s="3"/>
    </row>
    <row r="222" ht="12.0" customHeight="1">
      <c r="A222" s="59"/>
      <c r="B222" s="59"/>
      <c r="C222" s="59"/>
      <c r="D222" s="59"/>
      <c r="E222" s="59"/>
      <c r="F222" s="59"/>
      <c r="G222" s="59"/>
      <c r="H222" s="59"/>
      <c r="I222" s="59"/>
      <c r="J222" s="59"/>
      <c r="K222" s="59"/>
      <c r="L222" s="59"/>
      <c r="M222" s="59"/>
      <c r="N222" s="59"/>
      <c r="O222" s="59"/>
      <c r="P222" s="59"/>
      <c r="Q222" s="59"/>
      <c r="R222" s="59"/>
      <c r="S222" s="59"/>
      <c r="T222" s="59"/>
      <c r="U222" s="59"/>
      <c r="V222" s="59"/>
      <c r="W222" s="59"/>
      <c r="X222" s="59"/>
      <c r="Y222" s="59"/>
      <c r="Z222" s="59"/>
      <c r="AA222" s="59"/>
      <c r="AB222" s="59"/>
      <c r="AC222" s="59"/>
      <c r="AD222" s="59"/>
      <c r="AE222" s="59"/>
      <c r="AF222" s="59"/>
      <c r="AG222" s="59"/>
      <c r="AH222" s="59"/>
      <c r="AI222" s="59"/>
      <c r="AJ222" s="59"/>
      <c r="AK222" s="59"/>
      <c r="AL222" s="59"/>
      <c r="AM222" s="59"/>
      <c r="AN222" s="59"/>
      <c r="AO222" s="59"/>
      <c r="AP222" s="59"/>
      <c r="AQ222" s="59"/>
      <c r="AR222" s="3"/>
      <c r="AS222" s="3"/>
      <c r="AT222" s="3"/>
      <c r="AU222" s="3"/>
    </row>
    <row r="223" ht="12.0" customHeight="1">
      <c r="A223" s="59"/>
      <c r="B223" s="59"/>
      <c r="C223" s="59"/>
      <c r="D223" s="59"/>
      <c r="E223" s="59"/>
      <c r="F223" s="59"/>
      <c r="G223" s="59"/>
      <c r="H223" s="59"/>
      <c r="I223" s="59"/>
      <c r="J223" s="59"/>
      <c r="K223" s="59"/>
      <c r="L223" s="59"/>
      <c r="M223" s="59"/>
      <c r="N223" s="59"/>
      <c r="O223" s="59"/>
      <c r="P223" s="59"/>
      <c r="Q223" s="59"/>
      <c r="R223" s="59"/>
      <c r="S223" s="59"/>
      <c r="T223" s="59"/>
      <c r="U223" s="59"/>
      <c r="V223" s="59"/>
      <c r="W223" s="59"/>
      <c r="X223" s="59"/>
      <c r="Y223" s="59"/>
      <c r="Z223" s="59"/>
      <c r="AA223" s="59"/>
      <c r="AB223" s="59"/>
      <c r="AC223" s="59"/>
      <c r="AD223" s="59"/>
      <c r="AE223" s="59"/>
      <c r="AF223" s="59"/>
      <c r="AG223" s="59"/>
      <c r="AH223" s="59"/>
      <c r="AI223" s="59"/>
      <c r="AJ223" s="59"/>
      <c r="AK223" s="59"/>
      <c r="AL223" s="59"/>
      <c r="AM223" s="59"/>
      <c r="AN223" s="59"/>
      <c r="AO223" s="59"/>
      <c r="AP223" s="59"/>
      <c r="AQ223" s="59"/>
      <c r="AR223" s="3"/>
      <c r="AS223" s="3"/>
      <c r="AT223" s="3"/>
      <c r="AU223" s="3"/>
    </row>
    <row r="224" ht="12.0" customHeight="1">
      <c r="A224" s="59"/>
      <c r="B224" s="59"/>
      <c r="C224" s="59"/>
      <c r="D224" s="59"/>
      <c r="E224" s="59"/>
      <c r="F224" s="59"/>
      <c r="G224" s="59"/>
      <c r="H224" s="59"/>
      <c r="I224" s="59"/>
      <c r="J224" s="59"/>
      <c r="K224" s="59"/>
      <c r="L224" s="59"/>
      <c r="M224" s="59"/>
      <c r="N224" s="59"/>
      <c r="O224" s="59"/>
      <c r="P224" s="59"/>
      <c r="Q224" s="59"/>
      <c r="R224" s="59"/>
      <c r="S224" s="59"/>
      <c r="T224" s="59"/>
      <c r="U224" s="59"/>
      <c r="V224" s="59"/>
      <c r="W224" s="59"/>
      <c r="X224" s="59"/>
      <c r="Y224" s="59"/>
      <c r="Z224" s="59"/>
      <c r="AA224" s="59"/>
      <c r="AB224" s="59"/>
      <c r="AC224" s="59"/>
      <c r="AD224" s="59"/>
      <c r="AE224" s="59"/>
      <c r="AF224" s="59"/>
      <c r="AG224" s="59"/>
      <c r="AH224" s="59"/>
      <c r="AI224" s="59"/>
      <c r="AJ224" s="59"/>
      <c r="AK224" s="59"/>
      <c r="AL224" s="59"/>
      <c r="AM224" s="59"/>
      <c r="AN224" s="59"/>
      <c r="AO224" s="59"/>
      <c r="AP224" s="59"/>
      <c r="AQ224" s="59"/>
      <c r="AR224" s="3"/>
      <c r="AS224" s="3"/>
      <c r="AT224" s="3"/>
      <c r="AU224" s="3"/>
    </row>
    <row r="225" ht="12.0" customHeight="1">
      <c r="A225" s="59"/>
      <c r="B225" s="59"/>
      <c r="C225" s="59"/>
      <c r="D225" s="59"/>
      <c r="E225" s="59"/>
      <c r="F225" s="59"/>
      <c r="G225" s="59"/>
      <c r="H225" s="59"/>
      <c r="I225" s="59"/>
      <c r="J225" s="59"/>
      <c r="K225" s="59"/>
      <c r="L225" s="59"/>
      <c r="M225" s="59"/>
      <c r="N225" s="59"/>
      <c r="O225" s="59"/>
      <c r="P225" s="59"/>
      <c r="Q225" s="59"/>
      <c r="R225" s="59"/>
      <c r="S225" s="59"/>
      <c r="T225" s="59"/>
      <c r="U225" s="59"/>
      <c r="V225" s="59"/>
      <c r="W225" s="59"/>
      <c r="X225" s="59"/>
      <c r="Y225" s="59"/>
      <c r="Z225" s="59"/>
      <c r="AA225" s="59"/>
      <c r="AB225" s="59"/>
      <c r="AC225" s="59"/>
      <c r="AD225" s="59"/>
      <c r="AE225" s="59"/>
      <c r="AF225" s="59"/>
      <c r="AG225" s="59"/>
      <c r="AH225" s="59"/>
      <c r="AI225" s="59"/>
      <c r="AJ225" s="59"/>
      <c r="AK225" s="59"/>
      <c r="AL225" s="59"/>
      <c r="AM225" s="59"/>
      <c r="AN225" s="59"/>
      <c r="AO225" s="59"/>
      <c r="AP225" s="59"/>
      <c r="AQ225" s="59"/>
      <c r="AR225" s="3"/>
      <c r="AS225" s="3"/>
      <c r="AT225" s="3"/>
      <c r="AU225" s="3"/>
    </row>
    <row r="226" ht="12.0" customHeight="1">
      <c r="A226" s="59"/>
      <c r="B226" s="59"/>
      <c r="C226" s="59"/>
      <c r="D226" s="59"/>
      <c r="E226" s="59"/>
      <c r="F226" s="59"/>
      <c r="G226" s="59"/>
      <c r="H226" s="59"/>
      <c r="I226" s="59"/>
      <c r="J226" s="59"/>
      <c r="K226" s="59"/>
      <c r="L226" s="59"/>
      <c r="M226" s="59"/>
      <c r="N226" s="59"/>
      <c r="O226" s="59"/>
      <c r="P226" s="59"/>
      <c r="Q226" s="59"/>
      <c r="R226" s="59"/>
      <c r="S226" s="59"/>
      <c r="T226" s="59"/>
      <c r="U226" s="59"/>
      <c r="V226" s="59"/>
      <c r="W226" s="59"/>
      <c r="X226" s="59"/>
      <c r="Y226" s="59"/>
      <c r="Z226" s="59"/>
      <c r="AA226" s="59"/>
      <c r="AB226" s="59"/>
      <c r="AC226" s="59"/>
      <c r="AD226" s="59"/>
      <c r="AE226" s="59"/>
      <c r="AF226" s="59"/>
      <c r="AG226" s="59"/>
      <c r="AH226" s="59"/>
      <c r="AI226" s="59"/>
      <c r="AJ226" s="59"/>
      <c r="AK226" s="59"/>
      <c r="AL226" s="59"/>
      <c r="AM226" s="59"/>
      <c r="AN226" s="59"/>
      <c r="AO226" s="59"/>
      <c r="AP226" s="59"/>
      <c r="AQ226" s="59"/>
      <c r="AR226" s="3"/>
      <c r="AS226" s="3"/>
      <c r="AT226" s="3"/>
      <c r="AU226" s="3"/>
    </row>
    <row r="227" ht="12.0" customHeight="1">
      <c r="A227" s="59"/>
      <c r="B227" s="59"/>
      <c r="C227" s="59"/>
      <c r="D227" s="59"/>
      <c r="E227" s="59"/>
      <c r="F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59"/>
      <c r="AD227" s="59"/>
      <c r="AE227" s="59"/>
      <c r="AF227" s="59"/>
      <c r="AG227" s="59"/>
      <c r="AH227" s="59"/>
      <c r="AI227" s="59"/>
      <c r="AJ227" s="59"/>
      <c r="AK227" s="59"/>
      <c r="AL227" s="59"/>
      <c r="AM227" s="59"/>
      <c r="AN227" s="59"/>
      <c r="AO227" s="59"/>
      <c r="AP227" s="59"/>
      <c r="AQ227" s="59"/>
      <c r="AR227" s="3"/>
      <c r="AS227" s="3"/>
      <c r="AT227" s="3"/>
      <c r="AU227" s="3"/>
    </row>
    <row r="228" ht="12.0" customHeight="1">
      <c r="A228" s="59"/>
      <c r="B228" s="59"/>
      <c r="C228" s="59"/>
      <c r="D228" s="59"/>
      <c r="E228" s="59"/>
      <c r="F228" s="59"/>
      <c r="G228" s="59"/>
      <c r="H228" s="59"/>
      <c r="I228" s="59"/>
      <c r="J228" s="59"/>
      <c r="K228" s="59"/>
      <c r="L228" s="59"/>
      <c r="M228" s="59"/>
      <c r="N228" s="59"/>
      <c r="O228" s="59"/>
      <c r="P228" s="59"/>
      <c r="Q228" s="59"/>
      <c r="R228" s="59"/>
      <c r="S228" s="59"/>
      <c r="T228" s="59"/>
      <c r="U228" s="59"/>
      <c r="V228" s="59"/>
      <c r="W228" s="59"/>
      <c r="X228" s="59"/>
      <c r="Y228" s="59"/>
      <c r="Z228" s="59"/>
      <c r="AA228" s="59"/>
      <c r="AB228" s="59"/>
      <c r="AC228" s="59"/>
      <c r="AD228" s="59"/>
      <c r="AE228" s="59"/>
      <c r="AF228" s="59"/>
      <c r="AG228" s="59"/>
      <c r="AH228" s="59"/>
      <c r="AI228" s="59"/>
      <c r="AJ228" s="59"/>
      <c r="AK228" s="59"/>
      <c r="AL228" s="59"/>
      <c r="AM228" s="59"/>
      <c r="AN228" s="59"/>
      <c r="AO228" s="59"/>
      <c r="AP228" s="59"/>
      <c r="AQ228" s="59"/>
      <c r="AR228" s="3"/>
      <c r="AS228" s="3"/>
      <c r="AT228" s="3"/>
      <c r="AU228" s="3"/>
    </row>
    <row r="229" ht="12.0" customHeight="1">
      <c r="A229" s="59"/>
      <c r="B229" s="59"/>
      <c r="C229" s="59"/>
      <c r="D229" s="59"/>
      <c r="E229" s="59"/>
      <c r="F229" s="59"/>
      <c r="G229" s="59"/>
      <c r="H229" s="59"/>
      <c r="I229" s="59"/>
      <c r="J229" s="59"/>
      <c r="K229" s="59"/>
      <c r="L229" s="59"/>
      <c r="M229" s="59"/>
      <c r="N229" s="59"/>
      <c r="O229" s="59"/>
      <c r="P229" s="59"/>
      <c r="Q229" s="59"/>
      <c r="R229" s="59"/>
      <c r="S229" s="59"/>
      <c r="T229" s="59"/>
      <c r="U229" s="59"/>
      <c r="V229" s="59"/>
      <c r="W229" s="59"/>
      <c r="X229" s="59"/>
      <c r="Y229" s="59"/>
      <c r="Z229" s="59"/>
      <c r="AA229" s="59"/>
      <c r="AB229" s="59"/>
      <c r="AC229" s="59"/>
      <c r="AD229" s="59"/>
      <c r="AE229" s="59"/>
      <c r="AF229" s="59"/>
      <c r="AG229" s="59"/>
      <c r="AH229" s="59"/>
      <c r="AI229" s="59"/>
      <c r="AJ229" s="59"/>
      <c r="AK229" s="59"/>
      <c r="AL229" s="59"/>
      <c r="AM229" s="59"/>
      <c r="AN229" s="59"/>
      <c r="AO229" s="59"/>
      <c r="AP229" s="59"/>
      <c r="AQ229" s="59"/>
      <c r="AR229" s="3"/>
      <c r="AS229" s="3"/>
      <c r="AT229" s="3"/>
      <c r="AU229" s="3"/>
    </row>
    <row r="230" ht="12.0" customHeight="1">
      <c r="A230" s="59"/>
      <c r="B230" s="59"/>
      <c r="C230" s="59"/>
      <c r="D230" s="59"/>
      <c r="E230" s="59"/>
      <c r="F230" s="59"/>
      <c r="G230" s="59"/>
      <c r="H230" s="59"/>
      <c r="I230" s="59"/>
      <c r="J230" s="59"/>
      <c r="K230" s="59"/>
      <c r="L230" s="59"/>
      <c r="M230" s="59"/>
      <c r="N230" s="59"/>
      <c r="O230" s="59"/>
      <c r="P230" s="59"/>
      <c r="Q230" s="59"/>
      <c r="R230" s="59"/>
      <c r="S230" s="59"/>
      <c r="T230" s="59"/>
      <c r="U230" s="59"/>
      <c r="V230" s="59"/>
      <c r="W230" s="59"/>
      <c r="X230" s="59"/>
      <c r="Y230" s="59"/>
      <c r="Z230" s="59"/>
      <c r="AA230" s="59"/>
      <c r="AB230" s="59"/>
      <c r="AC230" s="59"/>
      <c r="AD230" s="59"/>
      <c r="AE230" s="59"/>
      <c r="AF230" s="59"/>
      <c r="AG230" s="59"/>
      <c r="AH230" s="59"/>
      <c r="AI230" s="59"/>
      <c r="AJ230" s="59"/>
      <c r="AK230" s="59"/>
      <c r="AL230" s="59"/>
      <c r="AM230" s="59"/>
      <c r="AN230" s="59"/>
      <c r="AO230" s="59"/>
      <c r="AP230" s="59"/>
      <c r="AQ230" s="59"/>
      <c r="AR230" s="3"/>
      <c r="AS230" s="3"/>
      <c r="AT230" s="3"/>
      <c r="AU230" s="3"/>
    </row>
    <row r="231" ht="12.0" customHeight="1">
      <c r="A231" s="59"/>
      <c r="B231" s="59"/>
      <c r="C231" s="59"/>
      <c r="D231" s="59"/>
      <c r="E231" s="59"/>
      <c r="F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c r="AD231" s="59"/>
      <c r="AE231" s="59"/>
      <c r="AF231" s="59"/>
      <c r="AG231" s="59"/>
      <c r="AH231" s="59"/>
      <c r="AI231" s="59"/>
      <c r="AJ231" s="59"/>
      <c r="AK231" s="59"/>
      <c r="AL231" s="59"/>
      <c r="AM231" s="59"/>
      <c r="AN231" s="59"/>
      <c r="AO231" s="59"/>
      <c r="AP231" s="59"/>
      <c r="AQ231" s="59"/>
      <c r="AR231" s="3"/>
      <c r="AS231" s="3"/>
      <c r="AT231" s="3"/>
      <c r="AU231" s="3"/>
    </row>
    <row r="232" ht="12.0" customHeight="1">
      <c r="A232" s="59"/>
      <c r="B232" s="59"/>
      <c r="C232" s="59"/>
      <c r="D232" s="59"/>
      <c r="E232" s="59"/>
      <c r="F232" s="59"/>
      <c r="G232" s="59"/>
      <c r="H232" s="59"/>
      <c r="I232" s="59"/>
      <c r="J232" s="59"/>
      <c r="K232" s="59"/>
      <c r="L232" s="59"/>
      <c r="M232" s="59"/>
      <c r="N232" s="59"/>
      <c r="O232" s="59"/>
      <c r="P232" s="59"/>
      <c r="Q232" s="59"/>
      <c r="R232" s="59"/>
      <c r="S232" s="59"/>
      <c r="T232" s="59"/>
      <c r="U232" s="59"/>
      <c r="V232" s="59"/>
      <c r="W232" s="59"/>
      <c r="X232" s="59"/>
      <c r="Y232" s="59"/>
      <c r="Z232" s="59"/>
      <c r="AA232" s="59"/>
      <c r="AB232" s="59"/>
      <c r="AC232" s="59"/>
      <c r="AD232" s="59"/>
      <c r="AE232" s="59"/>
      <c r="AF232" s="59"/>
      <c r="AG232" s="59"/>
      <c r="AH232" s="59"/>
      <c r="AI232" s="59"/>
      <c r="AJ232" s="59"/>
      <c r="AK232" s="59"/>
      <c r="AL232" s="59"/>
      <c r="AM232" s="59"/>
      <c r="AN232" s="59"/>
      <c r="AO232" s="59"/>
      <c r="AP232" s="59"/>
      <c r="AQ232" s="59"/>
      <c r="AR232" s="3"/>
      <c r="AS232" s="3"/>
      <c r="AT232" s="3"/>
      <c r="AU232" s="3"/>
    </row>
    <row r="233" ht="12.0" customHeight="1">
      <c r="A233" s="59"/>
      <c r="B233" s="59"/>
      <c r="C233" s="59"/>
      <c r="D233" s="59"/>
      <c r="E233" s="59"/>
      <c r="F233" s="59"/>
      <c r="G233" s="59"/>
      <c r="H233" s="59"/>
      <c r="I233" s="59"/>
      <c r="J233" s="59"/>
      <c r="K233" s="59"/>
      <c r="L233" s="59"/>
      <c r="M233" s="59"/>
      <c r="N233" s="59"/>
      <c r="O233" s="59"/>
      <c r="P233" s="59"/>
      <c r="Q233" s="59"/>
      <c r="R233" s="59"/>
      <c r="S233" s="59"/>
      <c r="T233" s="59"/>
      <c r="U233" s="59"/>
      <c r="V233" s="59"/>
      <c r="W233" s="59"/>
      <c r="X233" s="59"/>
      <c r="Y233" s="59"/>
      <c r="Z233" s="59"/>
      <c r="AA233" s="59"/>
      <c r="AB233" s="59"/>
      <c r="AC233" s="59"/>
      <c r="AD233" s="59"/>
      <c r="AE233" s="59"/>
      <c r="AF233" s="59"/>
      <c r="AG233" s="59"/>
      <c r="AH233" s="59"/>
      <c r="AI233" s="59"/>
      <c r="AJ233" s="59"/>
      <c r="AK233" s="59"/>
      <c r="AL233" s="59"/>
      <c r="AM233" s="59"/>
      <c r="AN233" s="59"/>
      <c r="AO233" s="59"/>
      <c r="AP233" s="59"/>
      <c r="AQ233" s="59"/>
      <c r="AR233" s="3"/>
      <c r="AS233" s="3"/>
      <c r="AT233" s="3"/>
      <c r="AU233" s="3"/>
    </row>
    <row r="234" ht="12.0" customHeight="1">
      <c r="A234" s="59"/>
      <c r="B234" s="59"/>
      <c r="C234" s="59"/>
      <c r="D234" s="59"/>
      <c r="E234" s="59"/>
      <c r="F234" s="59"/>
      <c r="G234" s="59"/>
      <c r="H234" s="59"/>
      <c r="I234" s="59"/>
      <c r="J234" s="59"/>
      <c r="K234" s="59"/>
      <c r="L234" s="59"/>
      <c r="M234" s="59"/>
      <c r="N234" s="59"/>
      <c r="O234" s="59"/>
      <c r="P234" s="59"/>
      <c r="Q234" s="59"/>
      <c r="R234" s="59"/>
      <c r="S234" s="59"/>
      <c r="T234" s="59"/>
      <c r="U234" s="59"/>
      <c r="V234" s="59"/>
      <c r="W234" s="59"/>
      <c r="X234" s="59"/>
      <c r="Y234" s="59"/>
      <c r="Z234" s="59"/>
      <c r="AA234" s="59"/>
      <c r="AB234" s="59"/>
      <c r="AC234" s="59"/>
      <c r="AD234" s="59"/>
      <c r="AE234" s="59"/>
      <c r="AF234" s="59"/>
      <c r="AG234" s="59"/>
      <c r="AH234" s="59"/>
      <c r="AI234" s="59"/>
      <c r="AJ234" s="59"/>
      <c r="AK234" s="59"/>
      <c r="AL234" s="59"/>
      <c r="AM234" s="59"/>
      <c r="AN234" s="59"/>
      <c r="AO234" s="59"/>
      <c r="AP234" s="59"/>
      <c r="AQ234" s="59"/>
      <c r="AR234" s="3"/>
      <c r="AS234" s="3"/>
      <c r="AT234" s="3"/>
      <c r="AU234" s="3"/>
    </row>
    <row r="235" ht="12.0" customHeight="1">
      <c r="A235" s="59"/>
      <c r="B235" s="59"/>
      <c r="C235" s="59"/>
      <c r="D235" s="59"/>
      <c r="E235" s="59"/>
      <c r="F235" s="59"/>
      <c r="G235" s="59"/>
      <c r="H235" s="59"/>
      <c r="I235" s="59"/>
      <c r="J235" s="59"/>
      <c r="K235" s="59"/>
      <c r="L235" s="59"/>
      <c r="M235" s="59"/>
      <c r="N235" s="59"/>
      <c r="O235" s="59"/>
      <c r="P235" s="59"/>
      <c r="Q235" s="59"/>
      <c r="R235" s="59"/>
      <c r="S235" s="59"/>
      <c r="T235" s="59"/>
      <c r="U235" s="59"/>
      <c r="V235" s="59"/>
      <c r="W235" s="59"/>
      <c r="X235" s="59"/>
      <c r="Y235" s="59"/>
      <c r="Z235" s="59"/>
      <c r="AA235" s="59"/>
      <c r="AB235" s="59"/>
      <c r="AC235" s="59"/>
      <c r="AD235" s="59"/>
      <c r="AE235" s="59"/>
      <c r="AF235" s="59"/>
      <c r="AG235" s="59"/>
      <c r="AH235" s="59"/>
      <c r="AI235" s="59"/>
      <c r="AJ235" s="59"/>
      <c r="AK235" s="59"/>
      <c r="AL235" s="59"/>
      <c r="AM235" s="59"/>
      <c r="AN235" s="59"/>
      <c r="AO235" s="59"/>
      <c r="AP235" s="59"/>
      <c r="AQ235" s="59"/>
      <c r="AR235" s="3"/>
      <c r="AS235" s="3"/>
      <c r="AT235" s="3"/>
      <c r="AU235" s="3"/>
    </row>
    <row r="236" ht="12.0" customHeight="1">
      <c r="A236" s="59"/>
      <c r="B236" s="59"/>
      <c r="C236" s="59"/>
      <c r="D236" s="59"/>
      <c r="E236" s="59"/>
      <c r="F236" s="59"/>
      <c r="G236" s="59"/>
      <c r="H236" s="59"/>
      <c r="I236" s="59"/>
      <c r="J236" s="59"/>
      <c r="K236" s="59"/>
      <c r="L236" s="59"/>
      <c r="M236" s="59"/>
      <c r="N236" s="59"/>
      <c r="O236" s="59"/>
      <c r="P236" s="59"/>
      <c r="Q236" s="59"/>
      <c r="R236" s="59"/>
      <c r="S236" s="59"/>
      <c r="T236" s="59"/>
      <c r="U236" s="59"/>
      <c r="V236" s="59"/>
      <c r="W236" s="59"/>
      <c r="X236" s="59"/>
      <c r="Y236" s="59"/>
      <c r="Z236" s="59"/>
      <c r="AA236" s="59"/>
      <c r="AB236" s="59"/>
      <c r="AC236" s="59"/>
      <c r="AD236" s="59"/>
      <c r="AE236" s="59"/>
      <c r="AF236" s="59"/>
      <c r="AG236" s="59"/>
      <c r="AH236" s="59"/>
      <c r="AI236" s="59"/>
      <c r="AJ236" s="59"/>
      <c r="AK236" s="59"/>
      <c r="AL236" s="59"/>
      <c r="AM236" s="59"/>
      <c r="AN236" s="59"/>
      <c r="AO236" s="59"/>
      <c r="AP236" s="59"/>
      <c r="AQ236" s="59"/>
      <c r="AR236" s="3"/>
      <c r="AS236" s="3"/>
      <c r="AT236" s="3"/>
      <c r="AU236" s="3"/>
    </row>
    <row r="237" ht="12.0" customHeight="1">
      <c r="A237" s="59"/>
      <c r="B237" s="59"/>
      <c r="C237" s="59"/>
      <c r="D237" s="59"/>
      <c r="E237" s="59"/>
      <c r="F237" s="59"/>
      <c r="G237" s="59"/>
      <c r="H237" s="59"/>
      <c r="I237" s="59"/>
      <c r="J237" s="59"/>
      <c r="K237" s="59"/>
      <c r="L237" s="59"/>
      <c r="M237" s="59"/>
      <c r="N237" s="59"/>
      <c r="O237" s="59"/>
      <c r="P237" s="59"/>
      <c r="Q237" s="59"/>
      <c r="R237" s="59"/>
      <c r="S237" s="59"/>
      <c r="T237" s="59"/>
      <c r="U237" s="59"/>
      <c r="V237" s="59"/>
      <c r="W237" s="59"/>
      <c r="X237" s="59"/>
      <c r="Y237" s="59"/>
      <c r="Z237" s="59"/>
      <c r="AA237" s="59"/>
      <c r="AB237" s="59"/>
      <c r="AC237" s="59"/>
      <c r="AD237" s="59"/>
      <c r="AE237" s="59"/>
      <c r="AF237" s="59"/>
      <c r="AG237" s="59"/>
      <c r="AH237" s="59"/>
      <c r="AI237" s="59"/>
      <c r="AJ237" s="59"/>
      <c r="AK237" s="59"/>
      <c r="AL237" s="59"/>
      <c r="AM237" s="59"/>
      <c r="AN237" s="59"/>
      <c r="AO237" s="59"/>
      <c r="AP237" s="59"/>
      <c r="AQ237" s="59"/>
      <c r="AR237" s="3"/>
      <c r="AS237" s="3"/>
      <c r="AT237" s="3"/>
      <c r="AU237" s="3"/>
    </row>
    <row r="238" ht="12.0" customHeight="1">
      <c r="A238" s="59"/>
      <c r="B238" s="59"/>
      <c r="C238" s="59"/>
      <c r="D238" s="59"/>
      <c r="E238" s="59"/>
      <c r="F238" s="59"/>
      <c r="G238" s="59"/>
      <c r="H238" s="59"/>
      <c r="I238" s="59"/>
      <c r="J238" s="59"/>
      <c r="K238" s="59"/>
      <c r="L238" s="59"/>
      <c r="M238" s="59"/>
      <c r="N238" s="59"/>
      <c r="O238" s="59"/>
      <c r="P238" s="59"/>
      <c r="Q238" s="59"/>
      <c r="R238" s="59"/>
      <c r="S238" s="59"/>
      <c r="T238" s="59"/>
      <c r="U238" s="59"/>
      <c r="V238" s="59"/>
      <c r="W238" s="59"/>
      <c r="X238" s="59"/>
      <c r="Y238" s="59"/>
      <c r="Z238" s="59"/>
      <c r="AA238" s="59"/>
      <c r="AB238" s="59"/>
      <c r="AC238" s="59"/>
      <c r="AD238" s="59"/>
      <c r="AE238" s="59"/>
      <c r="AF238" s="59"/>
      <c r="AG238" s="59"/>
      <c r="AH238" s="59"/>
      <c r="AI238" s="59"/>
      <c r="AJ238" s="59"/>
      <c r="AK238" s="59"/>
      <c r="AL238" s="59"/>
      <c r="AM238" s="59"/>
      <c r="AN238" s="59"/>
      <c r="AO238" s="59"/>
      <c r="AP238" s="59"/>
      <c r="AQ238" s="59"/>
      <c r="AR238" s="3"/>
      <c r="AS238" s="3"/>
      <c r="AT238" s="3"/>
      <c r="AU238" s="3"/>
    </row>
    <row r="239" ht="12.0" customHeight="1">
      <c r="A239" s="59"/>
      <c r="B239" s="59"/>
      <c r="C239" s="59"/>
      <c r="D239" s="59"/>
      <c r="E239" s="59"/>
      <c r="F239" s="59"/>
      <c r="G239" s="59"/>
      <c r="H239" s="59"/>
      <c r="I239" s="59"/>
      <c r="J239" s="59"/>
      <c r="K239" s="59"/>
      <c r="L239" s="59"/>
      <c r="M239" s="59"/>
      <c r="N239" s="59"/>
      <c r="O239" s="59"/>
      <c r="P239" s="59"/>
      <c r="Q239" s="59"/>
      <c r="R239" s="59"/>
      <c r="S239" s="59"/>
      <c r="T239" s="59"/>
      <c r="U239" s="59"/>
      <c r="V239" s="59"/>
      <c r="W239" s="59"/>
      <c r="X239" s="59"/>
      <c r="Y239" s="59"/>
      <c r="Z239" s="59"/>
      <c r="AA239" s="59"/>
      <c r="AB239" s="59"/>
      <c r="AC239" s="59"/>
      <c r="AD239" s="59"/>
      <c r="AE239" s="59"/>
      <c r="AF239" s="59"/>
      <c r="AG239" s="59"/>
      <c r="AH239" s="59"/>
      <c r="AI239" s="59"/>
      <c r="AJ239" s="59"/>
      <c r="AK239" s="59"/>
      <c r="AL239" s="59"/>
      <c r="AM239" s="59"/>
      <c r="AN239" s="59"/>
      <c r="AO239" s="59"/>
      <c r="AP239" s="59"/>
      <c r="AQ239" s="59"/>
      <c r="AR239" s="3"/>
      <c r="AS239" s="3"/>
      <c r="AT239" s="3"/>
      <c r="AU239" s="3"/>
    </row>
    <row r="240" ht="12.0" customHeight="1">
      <c r="A240" s="59"/>
      <c r="B240" s="59"/>
      <c r="C240" s="59"/>
      <c r="D240" s="59"/>
      <c r="E240" s="59"/>
      <c r="F240" s="59"/>
      <c r="G240" s="59"/>
      <c r="H240" s="59"/>
      <c r="I240" s="59"/>
      <c r="J240" s="59"/>
      <c r="K240" s="59"/>
      <c r="L240" s="59"/>
      <c r="M240" s="59"/>
      <c r="N240" s="59"/>
      <c r="O240" s="59"/>
      <c r="P240" s="59"/>
      <c r="Q240" s="59"/>
      <c r="R240" s="59"/>
      <c r="S240" s="59"/>
      <c r="T240" s="59"/>
      <c r="U240" s="59"/>
      <c r="V240" s="59"/>
      <c r="W240" s="59"/>
      <c r="X240" s="59"/>
      <c r="Y240" s="59"/>
      <c r="Z240" s="59"/>
      <c r="AA240" s="59"/>
      <c r="AB240" s="59"/>
      <c r="AC240" s="59"/>
      <c r="AD240" s="59"/>
      <c r="AE240" s="59"/>
      <c r="AF240" s="59"/>
      <c r="AG240" s="59"/>
      <c r="AH240" s="59"/>
      <c r="AI240" s="59"/>
      <c r="AJ240" s="59"/>
      <c r="AK240" s="59"/>
      <c r="AL240" s="59"/>
      <c r="AM240" s="59"/>
      <c r="AN240" s="59"/>
      <c r="AO240" s="59"/>
      <c r="AP240" s="59"/>
      <c r="AQ240" s="59"/>
      <c r="AR240" s="3"/>
      <c r="AS240" s="3"/>
      <c r="AT240" s="3"/>
      <c r="AU240" s="3"/>
    </row>
    <row r="241" ht="12.0" customHeight="1">
      <c r="A241" s="59"/>
      <c r="B241" s="59"/>
      <c r="C241" s="59"/>
      <c r="D241" s="59"/>
      <c r="E241" s="59"/>
      <c r="F241" s="59"/>
      <c r="G241" s="59"/>
      <c r="H241" s="59"/>
      <c r="I241" s="59"/>
      <c r="J241" s="59"/>
      <c r="K241" s="59"/>
      <c r="L241" s="59"/>
      <c r="M241" s="59"/>
      <c r="N241" s="59"/>
      <c r="O241" s="59"/>
      <c r="P241" s="59"/>
      <c r="Q241" s="59"/>
      <c r="R241" s="59"/>
      <c r="S241" s="59"/>
      <c r="T241" s="59"/>
      <c r="U241" s="59"/>
      <c r="V241" s="59"/>
      <c r="W241" s="59"/>
      <c r="X241" s="59"/>
      <c r="Y241" s="59"/>
      <c r="Z241" s="59"/>
      <c r="AA241" s="59"/>
      <c r="AB241" s="59"/>
      <c r="AC241" s="59"/>
      <c r="AD241" s="59"/>
      <c r="AE241" s="59"/>
      <c r="AF241" s="59"/>
      <c r="AG241" s="59"/>
      <c r="AH241" s="59"/>
      <c r="AI241" s="59"/>
      <c r="AJ241" s="59"/>
      <c r="AK241" s="59"/>
      <c r="AL241" s="59"/>
      <c r="AM241" s="59"/>
      <c r="AN241" s="59"/>
      <c r="AO241" s="59"/>
      <c r="AP241" s="59"/>
      <c r="AQ241" s="59"/>
      <c r="AR241" s="3"/>
      <c r="AS241" s="3"/>
      <c r="AT241" s="3"/>
      <c r="AU241" s="3"/>
    </row>
    <row r="242" ht="12.0" customHeight="1">
      <c r="A242" s="59"/>
      <c r="B242" s="59"/>
      <c r="C242" s="59"/>
      <c r="D242" s="59"/>
      <c r="E242" s="59"/>
      <c r="F242" s="59"/>
      <c r="G242" s="59"/>
      <c r="H242" s="59"/>
      <c r="I242" s="59"/>
      <c r="J242" s="59"/>
      <c r="K242" s="59"/>
      <c r="L242" s="59"/>
      <c r="M242" s="59"/>
      <c r="N242" s="59"/>
      <c r="O242" s="59"/>
      <c r="P242" s="59"/>
      <c r="Q242" s="59"/>
      <c r="R242" s="59"/>
      <c r="S242" s="59"/>
      <c r="T242" s="59"/>
      <c r="U242" s="59"/>
      <c r="V242" s="59"/>
      <c r="W242" s="59"/>
      <c r="X242" s="59"/>
      <c r="Y242" s="59"/>
      <c r="Z242" s="59"/>
      <c r="AA242" s="59"/>
      <c r="AB242" s="59"/>
      <c r="AC242" s="59"/>
      <c r="AD242" s="59"/>
      <c r="AE242" s="59"/>
      <c r="AF242" s="59"/>
      <c r="AG242" s="59"/>
      <c r="AH242" s="59"/>
      <c r="AI242" s="59"/>
      <c r="AJ242" s="59"/>
      <c r="AK242" s="59"/>
      <c r="AL242" s="59"/>
      <c r="AM242" s="59"/>
      <c r="AN242" s="59"/>
      <c r="AO242" s="59"/>
      <c r="AP242" s="59"/>
      <c r="AQ242" s="59"/>
      <c r="AR242" s="3"/>
      <c r="AS242" s="3"/>
      <c r="AT242" s="3"/>
      <c r="AU242" s="3"/>
    </row>
    <row r="243" ht="12.0" customHeight="1">
      <c r="A243" s="59"/>
      <c r="B243" s="59"/>
      <c r="C243" s="59"/>
      <c r="D243" s="59"/>
      <c r="E243" s="59"/>
      <c r="F243" s="59"/>
      <c r="G243" s="59"/>
      <c r="H243" s="59"/>
      <c r="I243" s="59"/>
      <c r="J243" s="59"/>
      <c r="K243" s="59"/>
      <c r="L243" s="59"/>
      <c r="M243" s="59"/>
      <c r="N243" s="59"/>
      <c r="O243" s="59"/>
      <c r="P243" s="59"/>
      <c r="Q243" s="59"/>
      <c r="R243" s="59"/>
      <c r="S243" s="59"/>
      <c r="T243" s="59"/>
      <c r="U243" s="59"/>
      <c r="V243" s="59"/>
      <c r="W243" s="59"/>
      <c r="X243" s="59"/>
      <c r="Y243" s="59"/>
      <c r="Z243" s="59"/>
      <c r="AA243" s="59"/>
      <c r="AB243" s="59"/>
      <c r="AC243" s="59"/>
      <c r="AD243" s="59"/>
      <c r="AE243" s="59"/>
      <c r="AF243" s="59"/>
      <c r="AG243" s="59"/>
      <c r="AH243" s="59"/>
      <c r="AI243" s="59"/>
      <c r="AJ243" s="59"/>
      <c r="AK243" s="59"/>
      <c r="AL243" s="59"/>
      <c r="AM243" s="59"/>
      <c r="AN243" s="59"/>
      <c r="AO243" s="59"/>
      <c r="AP243" s="59"/>
      <c r="AQ243" s="59"/>
      <c r="AR243" s="3"/>
      <c r="AS243" s="3"/>
      <c r="AT243" s="3"/>
      <c r="AU243" s="3"/>
    </row>
    <row r="244" ht="12.0" customHeight="1">
      <c r="A244" s="59"/>
      <c r="B244" s="59"/>
      <c r="C244" s="59"/>
      <c r="D244" s="59"/>
      <c r="E244" s="59"/>
      <c r="F244" s="59"/>
      <c r="G244" s="59"/>
      <c r="H244" s="59"/>
      <c r="I244" s="59"/>
      <c r="J244" s="59"/>
      <c r="K244" s="59"/>
      <c r="L244" s="59"/>
      <c r="M244" s="59"/>
      <c r="N244" s="59"/>
      <c r="O244" s="59"/>
      <c r="P244" s="59"/>
      <c r="Q244" s="59"/>
      <c r="R244" s="59"/>
      <c r="S244" s="59"/>
      <c r="T244" s="59"/>
      <c r="U244" s="59"/>
      <c r="V244" s="59"/>
      <c r="W244" s="59"/>
      <c r="X244" s="59"/>
      <c r="Y244" s="59"/>
      <c r="Z244" s="59"/>
      <c r="AA244" s="59"/>
      <c r="AB244" s="59"/>
      <c r="AC244" s="59"/>
      <c r="AD244" s="59"/>
      <c r="AE244" s="59"/>
      <c r="AF244" s="59"/>
      <c r="AG244" s="59"/>
      <c r="AH244" s="59"/>
      <c r="AI244" s="59"/>
      <c r="AJ244" s="59"/>
      <c r="AK244" s="59"/>
      <c r="AL244" s="59"/>
      <c r="AM244" s="59"/>
      <c r="AN244" s="59"/>
      <c r="AO244" s="59"/>
      <c r="AP244" s="59"/>
      <c r="AQ244" s="59"/>
      <c r="AR244" s="3"/>
      <c r="AS244" s="3"/>
      <c r="AT244" s="3"/>
      <c r="AU244" s="3"/>
    </row>
    <row r="245" ht="12.0" customHeight="1">
      <c r="A245" s="59"/>
      <c r="B245" s="59"/>
      <c r="C245" s="59"/>
      <c r="D245" s="59"/>
      <c r="E245" s="59"/>
      <c r="F245" s="59"/>
      <c r="G245" s="59"/>
      <c r="H245" s="59"/>
      <c r="I245" s="59"/>
      <c r="J245" s="59"/>
      <c r="K245" s="59"/>
      <c r="L245" s="59"/>
      <c r="M245" s="59"/>
      <c r="N245" s="59"/>
      <c r="O245" s="59"/>
      <c r="P245" s="59"/>
      <c r="Q245" s="59"/>
      <c r="R245" s="59"/>
      <c r="S245" s="59"/>
      <c r="T245" s="59"/>
      <c r="U245" s="59"/>
      <c r="V245" s="59"/>
      <c r="W245" s="59"/>
      <c r="X245" s="59"/>
      <c r="Y245" s="59"/>
      <c r="Z245" s="59"/>
      <c r="AA245" s="59"/>
      <c r="AB245" s="59"/>
      <c r="AC245" s="59"/>
      <c r="AD245" s="59"/>
      <c r="AE245" s="59"/>
      <c r="AF245" s="59"/>
      <c r="AG245" s="59"/>
      <c r="AH245" s="59"/>
      <c r="AI245" s="59"/>
      <c r="AJ245" s="59"/>
      <c r="AK245" s="59"/>
      <c r="AL245" s="59"/>
      <c r="AM245" s="59"/>
      <c r="AN245" s="59"/>
      <c r="AO245" s="59"/>
      <c r="AP245" s="59"/>
      <c r="AQ245" s="59"/>
      <c r="AR245" s="3"/>
      <c r="AS245" s="3"/>
      <c r="AT245" s="3"/>
      <c r="AU245" s="3"/>
    </row>
    <row r="246" ht="12.0" customHeight="1">
      <c r="A246" s="59"/>
      <c r="B246" s="59"/>
      <c r="C246" s="59"/>
      <c r="D246" s="59"/>
      <c r="E246" s="59"/>
      <c r="F246" s="59"/>
      <c r="G246" s="59"/>
      <c r="H246" s="59"/>
      <c r="I246" s="59"/>
      <c r="J246" s="59"/>
      <c r="K246" s="59"/>
      <c r="L246" s="59"/>
      <c r="M246" s="59"/>
      <c r="N246" s="59"/>
      <c r="O246" s="59"/>
      <c r="P246" s="59"/>
      <c r="Q246" s="59"/>
      <c r="R246" s="59"/>
      <c r="S246" s="59"/>
      <c r="T246" s="59"/>
      <c r="U246" s="59"/>
      <c r="V246" s="59"/>
      <c r="W246" s="59"/>
      <c r="X246" s="59"/>
      <c r="Y246" s="59"/>
      <c r="Z246" s="59"/>
      <c r="AA246" s="59"/>
      <c r="AB246" s="59"/>
      <c r="AC246" s="59"/>
      <c r="AD246" s="59"/>
      <c r="AE246" s="59"/>
      <c r="AF246" s="59"/>
      <c r="AG246" s="59"/>
      <c r="AH246" s="59"/>
      <c r="AI246" s="59"/>
      <c r="AJ246" s="59"/>
      <c r="AK246" s="59"/>
      <c r="AL246" s="59"/>
      <c r="AM246" s="59"/>
      <c r="AN246" s="59"/>
      <c r="AO246" s="59"/>
      <c r="AP246" s="59"/>
      <c r="AQ246" s="59"/>
      <c r="AR246" s="3"/>
      <c r="AS246" s="3"/>
      <c r="AT246" s="3"/>
      <c r="AU246" s="3"/>
    </row>
    <row r="247" ht="12.0" customHeight="1">
      <c r="A247" s="59"/>
      <c r="B247" s="59"/>
      <c r="C247" s="59"/>
      <c r="D247" s="59"/>
      <c r="E247" s="59"/>
      <c r="F247" s="59"/>
      <c r="G247" s="59"/>
      <c r="H247" s="59"/>
      <c r="I247" s="59"/>
      <c r="J247" s="59"/>
      <c r="K247" s="59"/>
      <c r="L247" s="59"/>
      <c r="M247" s="59"/>
      <c r="N247" s="59"/>
      <c r="O247" s="59"/>
      <c r="P247" s="59"/>
      <c r="Q247" s="59"/>
      <c r="R247" s="59"/>
      <c r="S247" s="59"/>
      <c r="T247" s="59"/>
      <c r="U247" s="59"/>
      <c r="V247" s="59"/>
      <c r="W247" s="59"/>
      <c r="X247" s="59"/>
      <c r="Y247" s="59"/>
      <c r="Z247" s="59"/>
      <c r="AA247" s="59"/>
      <c r="AB247" s="59"/>
      <c r="AC247" s="59"/>
      <c r="AD247" s="59"/>
      <c r="AE247" s="59"/>
      <c r="AF247" s="59"/>
      <c r="AG247" s="59"/>
      <c r="AH247" s="59"/>
      <c r="AI247" s="59"/>
      <c r="AJ247" s="59"/>
      <c r="AK247" s="59"/>
      <c r="AL247" s="59"/>
      <c r="AM247" s="59"/>
      <c r="AN247" s="59"/>
      <c r="AO247" s="59"/>
      <c r="AP247" s="59"/>
      <c r="AQ247" s="59"/>
      <c r="AR247" s="3"/>
      <c r="AS247" s="3"/>
      <c r="AT247" s="3"/>
      <c r="AU247" s="3"/>
    </row>
    <row r="248" ht="12.0" customHeight="1">
      <c r="A248" s="59"/>
      <c r="B248" s="59"/>
      <c r="C248" s="59"/>
      <c r="D248" s="59"/>
      <c r="E248" s="59"/>
      <c r="F248" s="59"/>
      <c r="G248" s="59"/>
      <c r="H248" s="59"/>
      <c r="I248" s="59"/>
      <c r="J248" s="59"/>
      <c r="K248" s="59"/>
      <c r="L248" s="59"/>
      <c r="M248" s="59"/>
      <c r="N248" s="59"/>
      <c r="O248" s="59"/>
      <c r="P248" s="59"/>
      <c r="Q248" s="59"/>
      <c r="R248" s="59"/>
      <c r="S248" s="59"/>
      <c r="T248" s="59"/>
      <c r="U248" s="59"/>
      <c r="V248" s="59"/>
      <c r="W248" s="59"/>
      <c r="X248" s="59"/>
      <c r="Y248" s="59"/>
      <c r="Z248" s="59"/>
      <c r="AA248" s="59"/>
      <c r="AB248" s="59"/>
      <c r="AC248" s="59"/>
      <c r="AD248" s="59"/>
      <c r="AE248" s="59"/>
      <c r="AF248" s="59"/>
      <c r="AG248" s="59"/>
      <c r="AH248" s="59"/>
      <c r="AI248" s="59"/>
      <c r="AJ248" s="59"/>
      <c r="AK248" s="59"/>
      <c r="AL248" s="59"/>
      <c r="AM248" s="59"/>
      <c r="AN248" s="59"/>
      <c r="AO248" s="59"/>
      <c r="AP248" s="59"/>
      <c r="AQ248" s="59"/>
      <c r="AR248" s="3"/>
      <c r="AS248" s="3"/>
      <c r="AT248" s="3"/>
      <c r="AU248" s="3"/>
    </row>
    <row r="249" ht="12.0" customHeight="1">
      <c r="A249" s="59"/>
      <c r="B249" s="59"/>
      <c r="C249" s="59"/>
      <c r="D249" s="59"/>
      <c r="E249" s="59"/>
      <c r="F249" s="59"/>
      <c r="G249" s="59"/>
      <c r="H249" s="59"/>
      <c r="I249" s="59"/>
      <c r="J249" s="59"/>
      <c r="K249" s="59"/>
      <c r="L249" s="59"/>
      <c r="M249" s="59"/>
      <c r="N249" s="59"/>
      <c r="O249" s="59"/>
      <c r="P249" s="59"/>
      <c r="Q249" s="59"/>
      <c r="R249" s="59"/>
      <c r="S249" s="59"/>
      <c r="T249" s="59"/>
      <c r="U249" s="59"/>
      <c r="V249" s="59"/>
      <c r="W249" s="59"/>
      <c r="X249" s="59"/>
      <c r="Y249" s="59"/>
      <c r="Z249" s="59"/>
      <c r="AA249" s="59"/>
      <c r="AB249" s="59"/>
      <c r="AC249" s="59"/>
      <c r="AD249" s="59"/>
      <c r="AE249" s="59"/>
      <c r="AF249" s="59"/>
      <c r="AG249" s="59"/>
      <c r="AH249" s="59"/>
      <c r="AI249" s="59"/>
      <c r="AJ249" s="59"/>
      <c r="AK249" s="59"/>
      <c r="AL249" s="59"/>
      <c r="AM249" s="59"/>
      <c r="AN249" s="59"/>
      <c r="AO249" s="59"/>
      <c r="AP249" s="59"/>
      <c r="AQ249" s="59"/>
      <c r="AR249" s="3"/>
      <c r="AS249" s="3"/>
      <c r="AT249" s="3"/>
      <c r="AU249" s="3"/>
    </row>
    <row r="250" ht="12.0" customHeight="1">
      <c r="A250" s="59"/>
      <c r="B250" s="59"/>
      <c r="C250" s="59"/>
      <c r="D250" s="59"/>
      <c r="E250" s="59"/>
      <c r="F250" s="59"/>
      <c r="G250" s="59"/>
      <c r="H250" s="59"/>
      <c r="I250" s="59"/>
      <c r="J250" s="59"/>
      <c r="K250" s="59"/>
      <c r="L250" s="59"/>
      <c r="M250" s="59"/>
      <c r="N250" s="59"/>
      <c r="O250" s="59"/>
      <c r="P250" s="59"/>
      <c r="Q250" s="59"/>
      <c r="R250" s="59"/>
      <c r="S250" s="59"/>
      <c r="T250" s="59"/>
      <c r="U250" s="59"/>
      <c r="V250" s="59"/>
      <c r="W250" s="59"/>
      <c r="X250" s="59"/>
      <c r="Y250" s="59"/>
      <c r="Z250" s="59"/>
      <c r="AA250" s="59"/>
      <c r="AB250" s="59"/>
      <c r="AC250" s="59"/>
      <c r="AD250" s="59"/>
      <c r="AE250" s="59"/>
      <c r="AF250" s="59"/>
      <c r="AG250" s="59"/>
      <c r="AH250" s="59"/>
      <c r="AI250" s="59"/>
      <c r="AJ250" s="59"/>
      <c r="AK250" s="59"/>
      <c r="AL250" s="59"/>
      <c r="AM250" s="59"/>
      <c r="AN250" s="59"/>
      <c r="AO250" s="59"/>
      <c r="AP250" s="59"/>
      <c r="AQ250" s="59"/>
      <c r="AR250" s="3"/>
      <c r="AS250" s="3"/>
      <c r="AT250" s="3"/>
      <c r="AU250" s="3"/>
    </row>
    <row r="251" ht="12.0" customHeight="1">
      <c r="A251" s="59"/>
      <c r="B251" s="59"/>
      <c r="C251" s="59"/>
      <c r="D251" s="59"/>
      <c r="E251" s="59"/>
      <c r="F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c r="AD251" s="59"/>
      <c r="AE251" s="59"/>
      <c r="AF251" s="59"/>
      <c r="AG251" s="59"/>
      <c r="AH251" s="59"/>
      <c r="AI251" s="59"/>
      <c r="AJ251" s="59"/>
      <c r="AK251" s="59"/>
      <c r="AL251" s="59"/>
      <c r="AM251" s="59"/>
      <c r="AN251" s="59"/>
      <c r="AO251" s="59"/>
      <c r="AP251" s="59"/>
      <c r="AQ251" s="59"/>
      <c r="AR251" s="3"/>
      <c r="AS251" s="3"/>
      <c r="AT251" s="3"/>
      <c r="AU251" s="3"/>
    </row>
    <row r="252" ht="12.0" customHeight="1">
      <c r="A252" s="59"/>
      <c r="B252" s="59"/>
      <c r="C252" s="59"/>
      <c r="D252" s="59"/>
      <c r="E252" s="59"/>
      <c r="F252" s="59"/>
      <c r="G252" s="59"/>
      <c r="H252" s="59"/>
      <c r="I252" s="59"/>
      <c r="J252" s="59"/>
      <c r="K252" s="59"/>
      <c r="L252" s="59"/>
      <c r="M252" s="59"/>
      <c r="N252" s="59"/>
      <c r="O252" s="59"/>
      <c r="P252" s="59"/>
      <c r="Q252" s="59"/>
      <c r="R252" s="59"/>
      <c r="S252" s="59"/>
      <c r="T252" s="59"/>
      <c r="U252" s="59"/>
      <c r="V252" s="59"/>
      <c r="W252" s="59"/>
      <c r="X252" s="59"/>
      <c r="Y252" s="59"/>
      <c r="Z252" s="59"/>
      <c r="AA252" s="59"/>
      <c r="AB252" s="59"/>
      <c r="AC252" s="59"/>
      <c r="AD252" s="59"/>
      <c r="AE252" s="59"/>
      <c r="AF252" s="59"/>
      <c r="AG252" s="59"/>
      <c r="AH252" s="59"/>
      <c r="AI252" s="59"/>
      <c r="AJ252" s="59"/>
      <c r="AK252" s="59"/>
      <c r="AL252" s="59"/>
      <c r="AM252" s="59"/>
      <c r="AN252" s="59"/>
      <c r="AO252" s="59"/>
      <c r="AP252" s="59"/>
      <c r="AQ252" s="59"/>
      <c r="AR252" s="3"/>
      <c r="AS252" s="3"/>
      <c r="AT252" s="3"/>
      <c r="AU252" s="3"/>
    </row>
    <row r="253" ht="12.0" customHeight="1">
      <c r="A253" s="59"/>
      <c r="B253" s="59"/>
      <c r="C253" s="59"/>
      <c r="D253" s="59"/>
      <c r="E253" s="59"/>
      <c r="F253" s="59"/>
      <c r="G253" s="59"/>
      <c r="H253" s="59"/>
      <c r="I253" s="59"/>
      <c r="J253" s="59"/>
      <c r="K253" s="59"/>
      <c r="L253" s="59"/>
      <c r="M253" s="59"/>
      <c r="N253" s="59"/>
      <c r="O253" s="59"/>
      <c r="P253" s="59"/>
      <c r="Q253" s="59"/>
      <c r="R253" s="59"/>
      <c r="S253" s="59"/>
      <c r="T253" s="59"/>
      <c r="U253" s="59"/>
      <c r="V253" s="59"/>
      <c r="W253" s="59"/>
      <c r="X253" s="59"/>
      <c r="Y253" s="59"/>
      <c r="Z253" s="59"/>
      <c r="AA253" s="59"/>
      <c r="AB253" s="59"/>
      <c r="AC253" s="59"/>
      <c r="AD253" s="59"/>
      <c r="AE253" s="59"/>
      <c r="AF253" s="59"/>
      <c r="AG253" s="59"/>
      <c r="AH253" s="59"/>
      <c r="AI253" s="59"/>
      <c r="AJ253" s="59"/>
      <c r="AK253" s="59"/>
      <c r="AL253" s="59"/>
      <c r="AM253" s="59"/>
      <c r="AN253" s="59"/>
      <c r="AO253" s="59"/>
      <c r="AP253" s="59"/>
      <c r="AQ253" s="59"/>
      <c r="AR253" s="3"/>
      <c r="AS253" s="3"/>
      <c r="AT253" s="3"/>
      <c r="AU253" s="3"/>
    </row>
    <row r="254" ht="12.0" customHeight="1">
      <c r="A254" s="59"/>
      <c r="B254" s="59"/>
      <c r="C254" s="59"/>
      <c r="D254" s="59"/>
      <c r="E254" s="59"/>
      <c r="F254" s="59"/>
      <c r="G254" s="59"/>
      <c r="H254" s="59"/>
      <c r="I254" s="59"/>
      <c r="J254" s="59"/>
      <c r="K254" s="59"/>
      <c r="L254" s="59"/>
      <c r="M254" s="59"/>
      <c r="N254" s="59"/>
      <c r="O254" s="59"/>
      <c r="P254" s="59"/>
      <c r="Q254" s="59"/>
      <c r="R254" s="59"/>
      <c r="S254" s="59"/>
      <c r="T254" s="59"/>
      <c r="U254" s="59"/>
      <c r="V254" s="59"/>
      <c r="W254" s="59"/>
      <c r="X254" s="59"/>
      <c r="Y254" s="59"/>
      <c r="Z254" s="59"/>
      <c r="AA254" s="59"/>
      <c r="AB254" s="59"/>
      <c r="AC254" s="59"/>
      <c r="AD254" s="59"/>
      <c r="AE254" s="59"/>
      <c r="AF254" s="59"/>
      <c r="AG254" s="59"/>
      <c r="AH254" s="59"/>
      <c r="AI254" s="59"/>
      <c r="AJ254" s="59"/>
      <c r="AK254" s="59"/>
      <c r="AL254" s="59"/>
      <c r="AM254" s="59"/>
      <c r="AN254" s="59"/>
      <c r="AO254" s="59"/>
      <c r="AP254" s="59"/>
      <c r="AQ254" s="59"/>
      <c r="AR254" s="3"/>
      <c r="AS254" s="3"/>
      <c r="AT254" s="3"/>
      <c r="AU254" s="3"/>
    </row>
    <row r="255" ht="12.0" customHeight="1">
      <c r="A255" s="59"/>
      <c r="B255" s="59"/>
      <c r="C255" s="59"/>
      <c r="D255" s="59"/>
      <c r="E255" s="59"/>
      <c r="F255" s="59"/>
      <c r="G255" s="59"/>
      <c r="H255" s="59"/>
      <c r="I255" s="59"/>
      <c r="J255" s="59"/>
      <c r="K255" s="59"/>
      <c r="L255" s="59"/>
      <c r="M255" s="59"/>
      <c r="N255" s="59"/>
      <c r="O255" s="59"/>
      <c r="P255" s="59"/>
      <c r="Q255" s="59"/>
      <c r="R255" s="59"/>
      <c r="S255" s="59"/>
      <c r="T255" s="59"/>
      <c r="U255" s="59"/>
      <c r="V255" s="59"/>
      <c r="W255" s="59"/>
      <c r="X255" s="59"/>
      <c r="Y255" s="59"/>
      <c r="Z255" s="59"/>
      <c r="AA255" s="59"/>
      <c r="AB255" s="59"/>
      <c r="AC255" s="59"/>
      <c r="AD255" s="59"/>
      <c r="AE255" s="59"/>
      <c r="AF255" s="59"/>
      <c r="AG255" s="59"/>
      <c r="AH255" s="59"/>
      <c r="AI255" s="59"/>
      <c r="AJ255" s="59"/>
      <c r="AK255" s="59"/>
      <c r="AL255" s="59"/>
      <c r="AM255" s="59"/>
      <c r="AN255" s="59"/>
      <c r="AO255" s="59"/>
      <c r="AP255" s="59"/>
      <c r="AQ255" s="59"/>
      <c r="AR255" s="3"/>
      <c r="AS255" s="3"/>
      <c r="AT255" s="3"/>
      <c r="AU255" s="3"/>
    </row>
    <row r="256" ht="12.0" customHeight="1">
      <c r="A256" s="59"/>
      <c r="B256" s="59"/>
      <c r="C256" s="59"/>
      <c r="D256" s="59"/>
      <c r="E256" s="59"/>
      <c r="F256" s="59"/>
      <c r="G256" s="59"/>
      <c r="H256" s="59"/>
      <c r="I256" s="59"/>
      <c r="J256" s="59"/>
      <c r="K256" s="59"/>
      <c r="L256" s="59"/>
      <c r="M256" s="59"/>
      <c r="N256" s="59"/>
      <c r="O256" s="59"/>
      <c r="P256" s="59"/>
      <c r="Q256" s="59"/>
      <c r="R256" s="59"/>
      <c r="S256" s="59"/>
      <c r="T256" s="59"/>
      <c r="U256" s="59"/>
      <c r="V256" s="59"/>
      <c r="W256" s="59"/>
      <c r="X256" s="59"/>
      <c r="Y256" s="59"/>
      <c r="Z256" s="59"/>
      <c r="AA256" s="59"/>
      <c r="AB256" s="59"/>
      <c r="AC256" s="59"/>
      <c r="AD256" s="59"/>
      <c r="AE256" s="59"/>
      <c r="AF256" s="59"/>
      <c r="AG256" s="59"/>
      <c r="AH256" s="59"/>
      <c r="AI256" s="59"/>
      <c r="AJ256" s="59"/>
      <c r="AK256" s="59"/>
      <c r="AL256" s="59"/>
      <c r="AM256" s="59"/>
      <c r="AN256" s="59"/>
      <c r="AO256" s="59"/>
      <c r="AP256" s="59"/>
      <c r="AQ256" s="59"/>
      <c r="AR256" s="3"/>
      <c r="AS256" s="3"/>
      <c r="AT256" s="3"/>
      <c r="AU256" s="3"/>
    </row>
    <row r="257" ht="12.0" customHeight="1">
      <c r="A257" s="59"/>
      <c r="B257" s="59"/>
      <c r="C257" s="59"/>
      <c r="D257" s="59"/>
      <c r="E257" s="59"/>
      <c r="F257" s="59"/>
      <c r="G257" s="59"/>
      <c r="H257" s="59"/>
      <c r="I257" s="59"/>
      <c r="J257" s="59"/>
      <c r="K257" s="59"/>
      <c r="L257" s="59"/>
      <c r="M257" s="59"/>
      <c r="N257" s="59"/>
      <c r="O257" s="59"/>
      <c r="P257" s="59"/>
      <c r="Q257" s="59"/>
      <c r="R257" s="59"/>
      <c r="S257" s="59"/>
      <c r="T257" s="59"/>
      <c r="U257" s="59"/>
      <c r="V257" s="59"/>
      <c r="W257" s="59"/>
      <c r="X257" s="59"/>
      <c r="Y257" s="59"/>
      <c r="Z257" s="59"/>
      <c r="AA257" s="59"/>
      <c r="AB257" s="59"/>
      <c r="AC257" s="59"/>
      <c r="AD257" s="59"/>
      <c r="AE257" s="59"/>
      <c r="AF257" s="59"/>
      <c r="AG257" s="59"/>
      <c r="AH257" s="59"/>
      <c r="AI257" s="59"/>
      <c r="AJ257" s="59"/>
      <c r="AK257" s="59"/>
      <c r="AL257" s="59"/>
      <c r="AM257" s="59"/>
      <c r="AN257" s="59"/>
      <c r="AO257" s="59"/>
      <c r="AP257" s="59"/>
      <c r="AQ257" s="59"/>
      <c r="AR257" s="3"/>
      <c r="AS257" s="3"/>
      <c r="AT257" s="3"/>
      <c r="AU257" s="3"/>
    </row>
    <row r="258" ht="12.0" customHeight="1">
      <c r="A258" s="59"/>
      <c r="B258" s="59"/>
      <c r="C258" s="59"/>
      <c r="D258" s="59"/>
      <c r="E258" s="59"/>
      <c r="F258" s="59"/>
      <c r="G258" s="59"/>
      <c r="H258" s="59"/>
      <c r="I258" s="59"/>
      <c r="J258" s="59"/>
      <c r="K258" s="59"/>
      <c r="L258" s="59"/>
      <c r="M258" s="59"/>
      <c r="N258" s="59"/>
      <c r="O258" s="59"/>
      <c r="P258" s="59"/>
      <c r="Q258" s="59"/>
      <c r="R258" s="59"/>
      <c r="S258" s="59"/>
      <c r="T258" s="59"/>
      <c r="U258" s="59"/>
      <c r="V258" s="59"/>
      <c r="W258" s="59"/>
      <c r="X258" s="59"/>
      <c r="Y258" s="59"/>
      <c r="Z258" s="59"/>
      <c r="AA258" s="59"/>
      <c r="AB258" s="59"/>
      <c r="AC258" s="59"/>
      <c r="AD258" s="59"/>
      <c r="AE258" s="59"/>
      <c r="AF258" s="59"/>
      <c r="AG258" s="59"/>
      <c r="AH258" s="59"/>
      <c r="AI258" s="59"/>
      <c r="AJ258" s="59"/>
      <c r="AK258" s="59"/>
      <c r="AL258" s="59"/>
      <c r="AM258" s="59"/>
      <c r="AN258" s="59"/>
      <c r="AO258" s="59"/>
      <c r="AP258" s="59"/>
      <c r="AQ258" s="59"/>
      <c r="AR258" s="3"/>
      <c r="AS258" s="3"/>
      <c r="AT258" s="3"/>
      <c r="AU258" s="3"/>
    </row>
    <row r="259" ht="12.0" customHeight="1">
      <c r="A259" s="59"/>
      <c r="B259" s="59"/>
      <c r="C259" s="59"/>
      <c r="D259" s="59"/>
      <c r="E259" s="59"/>
      <c r="F259" s="59"/>
      <c r="G259" s="59"/>
      <c r="H259" s="59"/>
      <c r="I259" s="59"/>
      <c r="J259" s="59"/>
      <c r="K259" s="59"/>
      <c r="L259" s="59"/>
      <c r="M259" s="59"/>
      <c r="N259" s="59"/>
      <c r="O259" s="59"/>
      <c r="P259" s="59"/>
      <c r="Q259" s="59"/>
      <c r="R259" s="59"/>
      <c r="S259" s="59"/>
      <c r="T259" s="59"/>
      <c r="U259" s="59"/>
      <c r="V259" s="59"/>
      <c r="W259" s="59"/>
      <c r="X259" s="59"/>
      <c r="Y259" s="59"/>
      <c r="Z259" s="59"/>
      <c r="AA259" s="59"/>
      <c r="AB259" s="59"/>
      <c r="AC259" s="59"/>
      <c r="AD259" s="59"/>
      <c r="AE259" s="59"/>
      <c r="AF259" s="59"/>
      <c r="AG259" s="59"/>
      <c r="AH259" s="59"/>
      <c r="AI259" s="59"/>
      <c r="AJ259" s="59"/>
      <c r="AK259" s="59"/>
      <c r="AL259" s="59"/>
      <c r="AM259" s="59"/>
      <c r="AN259" s="59"/>
      <c r="AO259" s="59"/>
      <c r="AP259" s="59"/>
      <c r="AQ259" s="59"/>
      <c r="AR259" s="3"/>
      <c r="AS259" s="3"/>
      <c r="AT259" s="3"/>
      <c r="AU259" s="3"/>
    </row>
    <row r="260" ht="12.0" customHeight="1">
      <c r="A260" s="59"/>
      <c r="B260" s="59"/>
      <c r="C260" s="59"/>
      <c r="D260" s="59"/>
      <c r="E260" s="59"/>
      <c r="F260" s="59"/>
      <c r="G260" s="59"/>
      <c r="H260" s="59"/>
      <c r="I260" s="59"/>
      <c r="J260" s="59"/>
      <c r="K260" s="59"/>
      <c r="L260" s="59"/>
      <c r="M260" s="59"/>
      <c r="N260" s="59"/>
      <c r="O260" s="59"/>
      <c r="P260" s="59"/>
      <c r="Q260" s="59"/>
      <c r="R260" s="59"/>
      <c r="S260" s="59"/>
      <c r="T260" s="59"/>
      <c r="U260" s="59"/>
      <c r="V260" s="59"/>
      <c r="W260" s="59"/>
      <c r="X260" s="59"/>
      <c r="Y260" s="59"/>
      <c r="Z260" s="59"/>
      <c r="AA260" s="59"/>
      <c r="AB260" s="59"/>
      <c r="AC260" s="59"/>
      <c r="AD260" s="59"/>
      <c r="AE260" s="59"/>
      <c r="AF260" s="59"/>
      <c r="AG260" s="59"/>
      <c r="AH260" s="59"/>
      <c r="AI260" s="59"/>
      <c r="AJ260" s="59"/>
      <c r="AK260" s="59"/>
      <c r="AL260" s="59"/>
      <c r="AM260" s="59"/>
      <c r="AN260" s="59"/>
      <c r="AO260" s="59"/>
      <c r="AP260" s="59"/>
      <c r="AQ260" s="59"/>
      <c r="AR260" s="3"/>
      <c r="AS260" s="3"/>
      <c r="AT260" s="3"/>
      <c r="AU260" s="3"/>
    </row>
    <row r="261" ht="12.0" customHeight="1">
      <c r="A261" s="59"/>
      <c r="B261" s="59"/>
      <c r="C261" s="59"/>
      <c r="D261" s="59"/>
      <c r="E261" s="59"/>
      <c r="F261" s="59"/>
      <c r="G261" s="59"/>
      <c r="H261" s="59"/>
      <c r="I261" s="59"/>
      <c r="J261" s="59"/>
      <c r="K261" s="59"/>
      <c r="L261" s="59"/>
      <c r="M261" s="59"/>
      <c r="N261" s="59"/>
      <c r="O261" s="59"/>
      <c r="P261" s="59"/>
      <c r="Q261" s="59"/>
      <c r="R261" s="59"/>
      <c r="S261" s="59"/>
      <c r="T261" s="59"/>
      <c r="U261" s="59"/>
      <c r="V261" s="59"/>
      <c r="W261" s="59"/>
      <c r="X261" s="59"/>
      <c r="Y261" s="59"/>
      <c r="Z261" s="59"/>
      <c r="AA261" s="59"/>
      <c r="AB261" s="59"/>
      <c r="AC261" s="59"/>
      <c r="AD261" s="59"/>
      <c r="AE261" s="59"/>
      <c r="AF261" s="59"/>
      <c r="AG261" s="59"/>
      <c r="AH261" s="59"/>
      <c r="AI261" s="59"/>
      <c r="AJ261" s="59"/>
      <c r="AK261" s="59"/>
      <c r="AL261" s="59"/>
      <c r="AM261" s="59"/>
      <c r="AN261" s="59"/>
      <c r="AO261" s="59"/>
      <c r="AP261" s="59"/>
      <c r="AQ261" s="59"/>
      <c r="AR261" s="3"/>
      <c r="AS261" s="3"/>
      <c r="AT261" s="3"/>
      <c r="AU261" s="3"/>
    </row>
    <row r="262" ht="12.0" customHeight="1">
      <c r="A262" s="59"/>
      <c r="B262" s="59"/>
      <c r="C262" s="59"/>
      <c r="D262" s="59"/>
      <c r="E262" s="59"/>
      <c r="F262" s="59"/>
      <c r="G262" s="59"/>
      <c r="H262" s="59"/>
      <c r="I262" s="59"/>
      <c r="J262" s="59"/>
      <c r="K262" s="59"/>
      <c r="L262" s="59"/>
      <c r="M262" s="59"/>
      <c r="N262" s="59"/>
      <c r="O262" s="59"/>
      <c r="P262" s="59"/>
      <c r="Q262" s="59"/>
      <c r="R262" s="59"/>
      <c r="S262" s="59"/>
      <c r="T262" s="59"/>
      <c r="U262" s="59"/>
      <c r="V262" s="59"/>
      <c r="W262" s="59"/>
      <c r="X262" s="59"/>
      <c r="Y262" s="59"/>
      <c r="Z262" s="59"/>
      <c r="AA262" s="59"/>
      <c r="AB262" s="59"/>
      <c r="AC262" s="59"/>
      <c r="AD262" s="59"/>
      <c r="AE262" s="59"/>
      <c r="AF262" s="59"/>
      <c r="AG262" s="59"/>
      <c r="AH262" s="59"/>
      <c r="AI262" s="59"/>
      <c r="AJ262" s="59"/>
      <c r="AK262" s="59"/>
      <c r="AL262" s="59"/>
      <c r="AM262" s="59"/>
      <c r="AN262" s="59"/>
      <c r="AO262" s="59"/>
      <c r="AP262" s="59"/>
      <c r="AQ262" s="59"/>
      <c r="AR262" s="3"/>
      <c r="AS262" s="3"/>
      <c r="AT262" s="3"/>
      <c r="AU262" s="3"/>
    </row>
    <row r="263" ht="12.0" customHeight="1">
      <c r="A263" s="59"/>
      <c r="B263" s="59"/>
      <c r="C263" s="59"/>
      <c r="D263" s="59"/>
      <c r="E263" s="59"/>
      <c r="F263" s="59"/>
      <c r="G263" s="59"/>
      <c r="H263" s="59"/>
      <c r="I263" s="59"/>
      <c r="J263" s="59"/>
      <c r="K263" s="59"/>
      <c r="L263" s="59"/>
      <c r="M263" s="59"/>
      <c r="N263" s="59"/>
      <c r="O263" s="59"/>
      <c r="P263" s="59"/>
      <c r="Q263" s="59"/>
      <c r="R263" s="59"/>
      <c r="S263" s="59"/>
      <c r="T263" s="59"/>
      <c r="U263" s="59"/>
      <c r="V263" s="59"/>
      <c r="W263" s="59"/>
      <c r="X263" s="59"/>
      <c r="Y263" s="59"/>
      <c r="Z263" s="59"/>
      <c r="AA263" s="59"/>
      <c r="AB263" s="59"/>
      <c r="AC263" s="59"/>
      <c r="AD263" s="59"/>
      <c r="AE263" s="59"/>
      <c r="AF263" s="59"/>
      <c r="AG263" s="59"/>
      <c r="AH263" s="59"/>
      <c r="AI263" s="59"/>
      <c r="AJ263" s="59"/>
      <c r="AK263" s="59"/>
      <c r="AL263" s="59"/>
      <c r="AM263" s="59"/>
      <c r="AN263" s="59"/>
      <c r="AO263" s="59"/>
      <c r="AP263" s="59"/>
      <c r="AQ263" s="59"/>
      <c r="AR263" s="3"/>
      <c r="AS263" s="3"/>
      <c r="AT263" s="3"/>
      <c r="AU263" s="3"/>
    </row>
    <row r="264" ht="12.0" customHeight="1">
      <c r="A264" s="59"/>
      <c r="B264" s="59"/>
      <c r="C264" s="59"/>
      <c r="D264" s="59"/>
      <c r="E264" s="59"/>
      <c r="F264" s="59"/>
      <c r="G264" s="59"/>
      <c r="H264" s="59"/>
      <c r="I264" s="59"/>
      <c r="J264" s="59"/>
      <c r="K264" s="59"/>
      <c r="L264" s="59"/>
      <c r="M264" s="59"/>
      <c r="N264" s="59"/>
      <c r="O264" s="59"/>
      <c r="P264" s="59"/>
      <c r="Q264" s="59"/>
      <c r="R264" s="59"/>
      <c r="S264" s="59"/>
      <c r="T264" s="59"/>
      <c r="U264" s="59"/>
      <c r="V264" s="59"/>
      <c r="W264" s="59"/>
      <c r="X264" s="59"/>
      <c r="Y264" s="59"/>
      <c r="Z264" s="59"/>
      <c r="AA264" s="59"/>
      <c r="AB264" s="59"/>
      <c r="AC264" s="59"/>
      <c r="AD264" s="59"/>
      <c r="AE264" s="59"/>
      <c r="AF264" s="59"/>
      <c r="AG264" s="59"/>
      <c r="AH264" s="59"/>
      <c r="AI264" s="59"/>
      <c r="AJ264" s="59"/>
      <c r="AK264" s="59"/>
      <c r="AL264" s="59"/>
      <c r="AM264" s="59"/>
      <c r="AN264" s="59"/>
      <c r="AO264" s="59"/>
      <c r="AP264" s="59"/>
      <c r="AQ264" s="59"/>
      <c r="AR264" s="3"/>
      <c r="AS264" s="3"/>
      <c r="AT264" s="3"/>
      <c r="AU264" s="3"/>
    </row>
    <row r="265" ht="12.0" customHeight="1">
      <c r="A265" s="59"/>
      <c r="B265" s="59"/>
      <c r="C265" s="59"/>
      <c r="D265" s="59"/>
      <c r="E265" s="59"/>
      <c r="F265" s="59"/>
      <c r="G265" s="59"/>
      <c r="H265" s="59"/>
      <c r="I265" s="59"/>
      <c r="J265" s="59"/>
      <c r="K265" s="59"/>
      <c r="L265" s="59"/>
      <c r="M265" s="59"/>
      <c r="N265" s="59"/>
      <c r="O265" s="59"/>
      <c r="P265" s="59"/>
      <c r="Q265" s="59"/>
      <c r="R265" s="59"/>
      <c r="S265" s="59"/>
      <c r="T265" s="59"/>
      <c r="U265" s="59"/>
      <c r="V265" s="59"/>
      <c r="W265" s="59"/>
      <c r="X265" s="59"/>
      <c r="Y265" s="59"/>
      <c r="Z265" s="59"/>
      <c r="AA265" s="59"/>
      <c r="AB265" s="59"/>
      <c r="AC265" s="59"/>
      <c r="AD265" s="59"/>
      <c r="AE265" s="59"/>
      <c r="AF265" s="59"/>
      <c r="AG265" s="59"/>
      <c r="AH265" s="59"/>
      <c r="AI265" s="59"/>
      <c r="AJ265" s="59"/>
      <c r="AK265" s="59"/>
      <c r="AL265" s="59"/>
      <c r="AM265" s="59"/>
      <c r="AN265" s="59"/>
      <c r="AO265" s="59"/>
      <c r="AP265" s="59"/>
      <c r="AQ265" s="59"/>
      <c r="AR265" s="3"/>
      <c r="AS265" s="3"/>
      <c r="AT265" s="3"/>
      <c r="AU265" s="3"/>
    </row>
    <row r="266" ht="12.0" customHeight="1">
      <c r="A266" s="59"/>
      <c r="B266" s="59"/>
      <c r="C266" s="59"/>
      <c r="D266" s="59"/>
      <c r="E266" s="59"/>
      <c r="F266" s="59"/>
      <c r="G266" s="59"/>
      <c r="H266" s="59"/>
      <c r="I266" s="59"/>
      <c r="J266" s="59"/>
      <c r="K266" s="59"/>
      <c r="L266" s="59"/>
      <c r="M266" s="59"/>
      <c r="N266" s="59"/>
      <c r="O266" s="59"/>
      <c r="P266" s="59"/>
      <c r="Q266" s="59"/>
      <c r="R266" s="59"/>
      <c r="S266" s="59"/>
      <c r="T266" s="59"/>
      <c r="U266" s="59"/>
      <c r="V266" s="59"/>
      <c r="W266" s="59"/>
      <c r="X266" s="59"/>
      <c r="Y266" s="59"/>
      <c r="Z266" s="59"/>
      <c r="AA266" s="59"/>
      <c r="AB266" s="59"/>
      <c r="AC266" s="59"/>
      <c r="AD266" s="59"/>
      <c r="AE266" s="59"/>
      <c r="AF266" s="59"/>
      <c r="AG266" s="59"/>
      <c r="AH266" s="59"/>
      <c r="AI266" s="59"/>
      <c r="AJ266" s="59"/>
      <c r="AK266" s="59"/>
      <c r="AL266" s="59"/>
      <c r="AM266" s="59"/>
      <c r="AN266" s="59"/>
      <c r="AO266" s="59"/>
      <c r="AP266" s="59"/>
      <c r="AQ266" s="59"/>
      <c r="AR266" s="3"/>
      <c r="AS266" s="3"/>
      <c r="AT266" s="3"/>
      <c r="AU266" s="3"/>
    </row>
    <row r="267" ht="12.0" customHeight="1">
      <c r="A267" s="59"/>
      <c r="B267" s="59"/>
      <c r="C267" s="59"/>
      <c r="D267" s="59"/>
      <c r="E267" s="59"/>
      <c r="F267" s="59"/>
      <c r="G267" s="59"/>
      <c r="H267" s="59"/>
      <c r="I267" s="59"/>
      <c r="J267" s="59"/>
      <c r="K267" s="59"/>
      <c r="L267" s="59"/>
      <c r="M267" s="59"/>
      <c r="N267" s="59"/>
      <c r="O267" s="59"/>
      <c r="P267" s="59"/>
      <c r="Q267" s="59"/>
      <c r="R267" s="59"/>
      <c r="S267" s="59"/>
      <c r="T267" s="59"/>
      <c r="U267" s="59"/>
      <c r="V267" s="59"/>
      <c r="W267" s="59"/>
      <c r="X267" s="59"/>
      <c r="Y267" s="59"/>
      <c r="Z267" s="59"/>
      <c r="AA267" s="59"/>
      <c r="AB267" s="59"/>
      <c r="AC267" s="59"/>
      <c r="AD267" s="59"/>
      <c r="AE267" s="59"/>
      <c r="AF267" s="59"/>
      <c r="AG267" s="59"/>
      <c r="AH267" s="59"/>
      <c r="AI267" s="59"/>
      <c r="AJ267" s="59"/>
      <c r="AK267" s="59"/>
      <c r="AL267" s="59"/>
      <c r="AM267" s="59"/>
      <c r="AN267" s="59"/>
      <c r="AO267" s="59"/>
      <c r="AP267" s="59"/>
      <c r="AQ267" s="59"/>
      <c r="AR267" s="3"/>
      <c r="AS267" s="3"/>
      <c r="AT267" s="3"/>
      <c r="AU267" s="3"/>
    </row>
    <row r="268" ht="12.0" customHeight="1">
      <c r="A268" s="59"/>
      <c r="B268" s="59"/>
      <c r="C268" s="59"/>
      <c r="D268" s="59"/>
      <c r="E268" s="59"/>
      <c r="F268" s="59"/>
      <c r="G268" s="59"/>
      <c r="H268" s="59"/>
      <c r="I268" s="59"/>
      <c r="J268" s="59"/>
      <c r="K268" s="59"/>
      <c r="L268" s="59"/>
      <c r="M268" s="59"/>
      <c r="N268" s="59"/>
      <c r="O268" s="59"/>
      <c r="P268" s="59"/>
      <c r="Q268" s="59"/>
      <c r="R268" s="59"/>
      <c r="S268" s="59"/>
      <c r="T268" s="59"/>
      <c r="U268" s="59"/>
      <c r="V268" s="59"/>
      <c r="W268" s="59"/>
      <c r="X268" s="59"/>
      <c r="Y268" s="59"/>
      <c r="Z268" s="59"/>
      <c r="AA268" s="59"/>
      <c r="AB268" s="59"/>
      <c r="AC268" s="59"/>
      <c r="AD268" s="59"/>
      <c r="AE268" s="59"/>
      <c r="AF268" s="59"/>
      <c r="AG268" s="59"/>
      <c r="AH268" s="59"/>
      <c r="AI268" s="59"/>
      <c r="AJ268" s="59"/>
      <c r="AK268" s="59"/>
      <c r="AL268" s="59"/>
      <c r="AM268" s="59"/>
      <c r="AN268" s="59"/>
      <c r="AO268" s="59"/>
      <c r="AP268" s="59"/>
      <c r="AQ268" s="59"/>
      <c r="AR268" s="3"/>
      <c r="AS268" s="3"/>
      <c r="AT268" s="3"/>
      <c r="AU268" s="3"/>
    </row>
    <row r="269" ht="12.0" customHeight="1">
      <c r="A269" s="59"/>
      <c r="B269" s="59"/>
      <c r="C269" s="59"/>
      <c r="D269" s="59"/>
      <c r="E269" s="59"/>
      <c r="F269" s="59"/>
      <c r="G269" s="59"/>
      <c r="H269" s="59"/>
      <c r="I269" s="59"/>
      <c r="J269" s="59"/>
      <c r="K269" s="59"/>
      <c r="L269" s="59"/>
      <c r="M269" s="59"/>
      <c r="N269" s="59"/>
      <c r="O269" s="59"/>
      <c r="P269" s="59"/>
      <c r="Q269" s="59"/>
      <c r="R269" s="59"/>
      <c r="S269" s="59"/>
      <c r="T269" s="59"/>
      <c r="U269" s="59"/>
      <c r="V269" s="59"/>
      <c r="W269" s="59"/>
      <c r="X269" s="59"/>
      <c r="Y269" s="59"/>
      <c r="Z269" s="59"/>
      <c r="AA269" s="59"/>
      <c r="AB269" s="59"/>
      <c r="AC269" s="59"/>
      <c r="AD269" s="59"/>
      <c r="AE269" s="59"/>
      <c r="AF269" s="59"/>
      <c r="AG269" s="59"/>
      <c r="AH269" s="59"/>
      <c r="AI269" s="59"/>
      <c r="AJ269" s="59"/>
      <c r="AK269" s="59"/>
      <c r="AL269" s="59"/>
      <c r="AM269" s="59"/>
      <c r="AN269" s="59"/>
      <c r="AO269" s="59"/>
      <c r="AP269" s="59"/>
      <c r="AQ269" s="59"/>
      <c r="AR269" s="3"/>
      <c r="AS269" s="3"/>
      <c r="AT269" s="3"/>
      <c r="AU269" s="3"/>
    </row>
    <row r="270" ht="12.0" customHeight="1">
      <c r="A270" s="59"/>
      <c r="B270" s="59"/>
      <c r="C270" s="59"/>
      <c r="D270" s="59"/>
      <c r="E270" s="59"/>
      <c r="F270" s="59"/>
      <c r="G270" s="59"/>
      <c r="H270" s="59"/>
      <c r="I270" s="59"/>
      <c r="J270" s="59"/>
      <c r="K270" s="59"/>
      <c r="L270" s="59"/>
      <c r="M270" s="59"/>
      <c r="N270" s="59"/>
      <c r="O270" s="59"/>
      <c r="P270" s="59"/>
      <c r="Q270" s="59"/>
      <c r="R270" s="59"/>
      <c r="S270" s="59"/>
      <c r="T270" s="59"/>
      <c r="U270" s="59"/>
      <c r="V270" s="59"/>
      <c r="W270" s="59"/>
      <c r="X270" s="59"/>
      <c r="Y270" s="59"/>
      <c r="Z270" s="59"/>
      <c r="AA270" s="59"/>
      <c r="AB270" s="59"/>
      <c r="AC270" s="59"/>
      <c r="AD270" s="59"/>
      <c r="AE270" s="59"/>
      <c r="AF270" s="59"/>
      <c r="AG270" s="59"/>
      <c r="AH270" s="59"/>
      <c r="AI270" s="59"/>
      <c r="AJ270" s="59"/>
      <c r="AK270" s="59"/>
      <c r="AL270" s="59"/>
      <c r="AM270" s="59"/>
      <c r="AN270" s="59"/>
      <c r="AO270" s="59"/>
      <c r="AP270" s="59"/>
      <c r="AQ270" s="59"/>
      <c r="AR270" s="3"/>
      <c r="AS270" s="3"/>
      <c r="AT270" s="3"/>
      <c r="AU270" s="3"/>
    </row>
    <row r="271" ht="12.0" customHeight="1">
      <c r="A271" s="59"/>
      <c r="B271" s="59"/>
      <c r="C271" s="59"/>
      <c r="D271" s="59"/>
      <c r="E271" s="59"/>
      <c r="F271" s="59"/>
      <c r="G271" s="59"/>
      <c r="H271" s="59"/>
      <c r="I271" s="59"/>
      <c r="J271" s="59"/>
      <c r="K271" s="59"/>
      <c r="L271" s="59"/>
      <c r="M271" s="59"/>
      <c r="N271" s="59"/>
      <c r="O271" s="59"/>
      <c r="P271" s="59"/>
      <c r="Q271" s="59"/>
      <c r="R271" s="59"/>
      <c r="S271" s="59"/>
      <c r="T271" s="59"/>
      <c r="U271" s="59"/>
      <c r="V271" s="59"/>
      <c r="W271" s="59"/>
      <c r="X271" s="59"/>
      <c r="Y271" s="59"/>
      <c r="Z271" s="59"/>
      <c r="AA271" s="59"/>
      <c r="AB271" s="59"/>
      <c r="AC271" s="59"/>
      <c r="AD271" s="59"/>
      <c r="AE271" s="59"/>
      <c r="AF271" s="59"/>
      <c r="AG271" s="59"/>
      <c r="AH271" s="59"/>
      <c r="AI271" s="59"/>
      <c r="AJ271" s="59"/>
      <c r="AK271" s="59"/>
      <c r="AL271" s="59"/>
      <c r="AM271" s="59"/>
      <c r="AN271" s="59"/>
      <c r="AO271" s="59"/>
      <c r="AP271" s="59"/>
      <c r="AQ271" s="59"/>
      <c r="AR271" s="3"/>
      <c r="AS271" s="3"/>
      <c r="AT271" s="3"/>
      <c r="AU271" s="3"/>
    </row>
    <row r="272" ht="12.0" customHeight="1">
      <c r="A272" s="59"/>
      <c r="B272" s="59"/>
      <c r="C272" s="59"/>
      <c r="D272" s="59"/>
      <c r="E272" s="59"/>
      <c r="F272" s="59"/>
      <c r="G272" s="59"/>
      <c r="H272" s="59"/>
      <c r="I272" s="59"/>
      <c r="J272" s="59"/>
      <c r="K272" s="59"/>
      <c r="L272" s="59"/>
      <c r="M272" s="59"/>
      <c r="N272" s="59"/>
      <c r="O272" s="59"/>
      <c r="P272" s="59"/>
      <c r="Q272" s="59"/>
      <c r="R272" s="59"/>
      <c r="S272" s="59"/>
      <c r="T272" s="59"/>
      <c r="U272" s="59"/>
      <c r="V272" s="59"/>
      <c r="W272" s="59"/>
      <c r="X272" s="59"/>
      <c r="Y272" s="59"/>
      <c r="Z272" s="59"/>
      <c r="AA272" s="59"/>
      <c r="AB272" s="59"/>
      <c r="AC272" s="59"/>
      <c r="AD272" s="59"/>
      <c r="AE272" s="59"/>
      <c r="AF272" s="59"/>
      <c r="AG272" s="59"/>
      <c r="AH272" s="59"/>
      <c r="AI272" s="59"/>
      <c r="AJ272" s="59"/>
      <c r="AK272" s="59"/>
      <c r="AL272" s="59"/>
      <c r="AM272" s="59"/>
      <c r="AN272" s="59"/>
      <c r="AO272" s="59"/>
      <c r="AP272" s="59"/>
      <c r="AQ272" s="59"/>
      <c r="AR272" s="3"/>
      <c r="AS272" s="3"/>
      <c r="AT272" s="3"/>
      <c r="AU272" s="3"/>
    </row>
    <row r="273" ht="12.0" customHeight="1">
      <c r="A273" s="59"/>
      <c r="B273" s="59"/>
      <c r="C273" s="59"/>
      <c r="D273" s="59"/>
      <c r="E273" s="59"/>
      <c r="F273" s="59"/>
      <c r="G273" s="59"/>
      <c r="H273" s="59"/>
      <c r="I273" s="59"/>
      <c r="J273" s="59"/>
      <c r="K273" s="59"/>
      <c r="L273" s="59"/>
      <c r="M273" s="59"/>
      <c r="N273" s="59"/>
      <c r="O273" s="59"/>
      <c r="P273" s="59"/>
      <c r="Q273" s="59"/>
      <c r="R273" s="59"/>
      <c r="S273" s="59"/>
      <c r="T273" s="59"/>
      <c r="U273" s="59"/>
      <c r="V273" s="59"/>
      <c r="W273" s="59"/>
      <c r="X273" s="59"/>
      <c r="Y273" s="59"/>
      <c r="Z273" s="59"/>
      <c r="AA273" s="59"/>
      <c r="AB273" s="59"/>
      <c r="AC273" s="59"/>
      <c r="AD273" s="59"/>
      <c r="AE273" s="59"/>
      <c r="AF273" s="59"/>
      <c r="AG273" s="59"/>
      <c r="AH273" s="59"/>
      <c r="AI273" s="59"/>
      <c r="AJ273" s="59"/>
      <c r="AK273" s="59"/>
      <c r="AL273" s="59"/>
      <c r="AM273" s="59"/>
      <c r="AN273" s="59"/>
      <c r="AO273" s="59"/>
      <c r="AP273" s="59"/>
      <c r="AQ273" s="59"/>
      <c r="AR273" s="3"/>
      <c r="AS273" s="3"/>
      <c r="AT273" s="3"/>
      <c r="AU273" s="3"/>
    </row>
    <row r="274" ht="12.0" customHeight="1">
      <c r="A274" s="59"/>
      <c r="B274" s="59"/>
      <c r="C274" s="59"/>
      <c r="D274" s="59"/>
      <c r="E274" s="59"/>
      <c r="F274" s="59"/>
      <c r="G274" s="59"/>
      <c r="H274" s="59"/>
      <c r="I274" s="59"/>
      <c r="J274" s="59"/>
      <c r="K274" s="59"/>
      <c r="L274" s="59"/>
      <c r="M274" s="59"/>
      <c r="N274" s="59"/>
      <c r="O274" s="59"/>
      <c r="P274" s="59"/>
      <c r="Q274" s="59"/>
      <c r="R274" s="59"/>
      <c r="S274" s="59"/>
      <c r="T274" s="59"/>
      <c r="U274" s="59"/>
      <c r="V274" s="59"/>
      <c r="W274" s="59"/>
      <c r="X274" s="59"/>
      <c r="Y274" s="59"/>
      <c r="Z274" s="59"/>
      <c r="AA274" s="59"/>
      <c r="AB274" s="59"/>
      <c r="AC274" s="59"/>
      <c r="AD274" s="59"/>
      <c r="AE274" s="59"/>
      <c r="AF274" s="59"/>
      <c r="AG274" s="59"/>
      <c r="AH274" s="59"/>
      <c r="AI274" s="59"/>
      <c r="AJ274" s="59"/>
      <c r="AK274" s="59"/>
      <c r="AL274" s="59"/>
      <c r="AM274" s="59"/>
      <c r="AN274" s="59"/>
      <c r="AO274" s="59"/>
      <c r="AP274" s="59"/>
      <c r="AQ274" s="59"/>
      <c r="AR274" s="3"/>
      <c r="AS274" s="3"/>
      <c r="AT274" s="3"/>
      <c r="AU274" s="3"/>
    </row>
    <row r="275" ht="12.0" customHeight="1">
      <c r="A275" s="59"/>
      <c r="B275" s="59"/>
      <c r="C275" s="59"/>
      <c r="D275" s="59"/>
      <c r="E275" s="59"/>
      <c r="F275" s="59"/>
      <c r="G275" s="59"/>
      <c r="H275" s="59"/>
      <c r="I275" s="59"/>
      <c r="J275" s="59"/>
      <c r="K275" s="59"/>
      <c r="L275" s="59"/>
      <c r="M275" s="59"/>
      <c r="N275" s="59"/>
      <c r="O275" s="59"/>
      <c r="P275" s="59"/>
      <c r="Q275" s="59"/>
      <c r="R275" s="59"/>
      <c r="S275" s="59"/>
      <c r="T275" s="59"/>
      <c r="U275" s="59"/>
      <c r="V275" s="59"/>
      <c r="W275" s="59"/>
      <c r="X275" s="59"/>
      <c r="Y275" s="59"/>
      <c r="Z275" s="59"/>
      <c r="AA275" s="59"/>
      <c r="AB275" s="59"/>
      <c r="AC275" s="59"/>
      <c r="AD275" s="59"/>
      <c r="AE275" s="59"/>
      <c r="AF275" s="59"/>
      <c r="AG275" s="59"/>
      <c r="AH275" s="59"/>
      <c r="AI275" s="59"/>
      <c r="AJ275" s="59"/>
      <c r="AK275" s="59"/>
      <c r="AL275" s="59"/>
      <c r="AM275" s="59"/>
      <c r="AN275" s="59"/>
      <c r="AO275" s="59"/>
      <c r="AP275" s="59"/>
      <c r="AQ275" s="59"/>
      <c r="AR275" s="3"/>
      <c r="AS275" s="3"/>
      <c r="AT275" s="3"/>
      <c r="AU275" s="3"/>
    </row>
    <row r="276" ht="12.0" customHeight="1">
      <c r="A276" s="59"/>
      <c r="B276" s="59"/>
      <c r="C276" s="59"/>
      <c r="D276" s="59"/>
      <c r="E276" s="59"/>
      <c r="F276" s="59"/>
      <c r="G276" s="59"/>
      <c r="H276" s="59"/>
      <c r="I276" s="59"/>
      <c r="J276" s="59"/>
      <c r="K276" s="59"/>
      <c r="L276" s="59"/>
      <c r="M276" s="59"/>
      <c r="N276" s="59"/>
      <c r="O276" s="59"/>
      <c r="P276" s="59"/>
      <c r="Q276" s="59"/>
      <c r="R276" s="59"/>
      <c r="S276" s="59"/>
      <c r="T276" s="59"/>
      <c r="U276" s="59"/>
      <c r="V276" s="59"/>
      <c r="W276" s="59"/>
      <c r="X276" s="59"/>
      <c r="Y276" s="59"/>
      <c r="Z276" s="59"/>
      <c r="AA276" s="59"/>
      <c r="AB276" s="59"/>
      <c r="AC276" s="59"/>
      <c r="AD276" s="59"/>
      <c r="AE276" s="59"/>
      <c r="AF276" s="59"/>
      <c r="AG276" s="59"/>
      <c r="AH276" s="59"/>
      <c r="AI276" s="59"/>
      <c r="AJ276" s="59"/>
      <c r="AK276" s="59"/>
      <c r="AL276" s="59"/>
      <c r="AM276" s="59"/>
      <c r="AN276" s="59"/>
      <c r="AO276" s="59"/>
      <c r="AP276" s="59"/>
      <c r="AQ276" s="59"/>
      <c r="AR276" s="3"/>
      <c r="AS276" s="3"/>
      <c r="AT276" s="3"/>
      <c r="AU276" s="3"/>
    </row>
    <row r="277" ht="12.0" customHeight="1">
      <c r="A277" s="59"/>
      <c r="B277" s="59"/>
      <c r="C277" s="59"/>
      <c r="D277" s="59"/>
      <c r="E277" s="59"/>
      <c r="F277" s="59"/>
      <c r="G277" s="59"/>
      <c r="H277" s="59"/>
      <c r="I277" s="59"/>
      <c r="J277" s="59"/>
      <c r="K277" s="59"/>
      <c r="L277" s="59"/>
      <c r="M277" s="59"/>
      <c r="N277" s="59"/>
      <c r="O277" s="59"/>
      <c r="P277" s="59"/>
      <c r="Q277" s="59"/>
      <c r="R277" s="59"/>
      <c r="S277" s="59"/>
      <c r="T277" s="59"/>
      <c r="U277" s="59"/>
      <c r="V277" s="59"/>
      <c r="W277" s="59"/>
      <c r="X277" s="59"/>
      <c r="Y277" s="59"/>
      <c r="Z277" s="59"/>
      <c r="AA277" s="59"/>
      <c r="AB277" s="59"/>
      <c r="AC277" s="59"/>
      <c r="AD277" s="59"/>
      <c r="AE277" s="59"/>
      <c r="AF277" s="59"/>
      <c r="AG277" s="59"/>
      <c r="AH277" s="59"/>
      <c r="AI277" s="59"/>
      <c r="AJ277" s="59"/>
      <c r="AK277" s="59"/>
      <c r="AL277" s="59"/>
      <c r="AM277" s="59"/>
      <c r="AN277" s="59"/>
      <c r="AO277" s="59"/>
      <c r="AP277" s="59"/>
      <c r="AQ277" s="59"/>
      <c r="AR277" s="3"/>
      <c r="AS277" s="3"/>
      <c r="AT277" s="3"/>
      <c r="AU277" s="3"/>
    </row>
    <row r="278" ht="12.0" customHeight="1">
      <c r="A278" s="59"/>
      <c r="B278" s="59"/>
      <c r="C278" s="59"/>
      <c r="D278" s="59"/>
      <c r="E278" s="59"/>
      <c r="F278" s="59"/>
      <c r="G278" s="59"/>
      <c r="H278" s="59"/>
      <c r="I278" s="59"/>
      <c r="J278" s="59"/>
      <c r="K278" s="59"/>
      <c r="L278" s="59"/>
      <c r="M278" s="59"/>
      <c r="N278" s="59"/>
      <c r="O278" s="59"/>
      <c r="P278" s="59"/>
      <c r="Q278" s="59"/>
      <c r="R278" s="59"/>
      <c r="S278" s="59"/>
      <c r="T278" s="59"/>
      <c r="U278" s="59"/>
      <c r="V278" s="59"/>
      <c r="W278" s="59"/>
      <c r="X278" s="59"/>
      <c r="Y278" s="59"/>
      <c r="Z278" s="59"/>
      <c r="AA278" s="59"/>
      <c r="AB278" s="59"/>
      <c r="AC278" s="59"/>
      <c r="AD278" s="59"/>
      <c r="AE278" s="59"/>
      <c r="AF278" s="59"/>
      <c r="AG278" s="59"/>
      <c r="AH278" s="59"/>
      <c r="AI278" s="59"/>
      <c r="AJ278" s="59"/>
      <c r="AK278" s="59"/>
      <c r="AL278" s="59"/>
      <c r="AM278" s="59"/>
      <c r="AN278" s="59"/>
      <c r="AO278" s="59"/>
      <c r="AP278" s="59"/>
      <c r="AQ278" s="59"/>
      <c r="AR278" s="3"/>
      <c r="AS278" s="3"/>
      <c r="AT278" s="3"/>
      <c r="AU278" s="3"/>
    </row>
    <row r="279" ht="12.0" customHeight="1">
      <c r="A279" s="59"/>
      <c r="B279" s="59"/>
      <c r="C279" s="59"/>
      <c r="D279" s="59"/>
      <c r="E279" s="59"/>
      <c r="F279" s="59"/>
      <c r="G279" s="59"/>
      <c r="H279" s="59"/>
      <c r="I279" s="59"/>
      <c r="J279" s="59"/>
      <c r="K279" s="59"/>
      <c r="L279" s="59"/>
      <c r="M279" s="59"/>
      <c r="N279" s="59"/>
      <c r="O279" s="59"/>
      <c r="P279" s="59"/>
      <c r="Q279" s="59"/>
      <c r="R279" s="59"/>
      <c r="S279" s="59"/>
      <c r="T279" s="59"/>
      <c r="U279" s="59"/>
      <c r="V279" s="59"/>
      <c r="W279" s="59"/>
      <c r="X279" s="59"/>
      <c r="Y279" s="59"/>
      <c r="Z279" s="59"/>
      <c r="AA279" s="59"/>
      <c r="AB279" s="59"/>
      <c r="AC279" s="59"/>
      <c r="AD279" s="59"/>
      <c r="AE279" s="59"/>
      <c r="AF279" s="59"/>
      <c r="AG279" s="59"/>
      <c r="AH279" s="59"/>
      <c r="AI279" s="59"/>
      <c r="AJ279" s="59"/>
      <c r="AK279" s="59"/>
      <c r="AL279" s="59"/>
      <c r="AM279" s="59"/>
      <c r="AN279" s="59"/>
      <c r="AO279" s="59"/>
      <c r="AP279" s="59"/>
      <c r="AQ279" s="59"/>
      <c r="AR279" s="3"/>
      <c r="AS279" s="3"/>
      <c r="AT279" s="3"/>
      <c r="AU279" s="3"/>
    </row>
    <row r="280" ht="12.0" customHeight="1">
      <c r="A280" s="59"/>
      <c r="B280" s="59"/>
      <c r="C280" s="59"/>
      <c r="D280" s="59"/>
      <c r="E280" s="59"/>
      <c r="F280" s="59"/>
      <c r="G280" s="59"/>
      <c r="H280" s="59"/>
      <c r="I280" s="59"/>
      <c r="J280" s="59"/>
      <c r="K280" s="59"/>
      <c r="L280" s="59"/>
      <c r="M280" s="59"/>
      <c r="N280" s="59"/>
      <c r="O280" s="59"/>
      <c r="P280" s="59"/>
      <c r="Q280" s="59"/>
      <c r="R280" s="59"/>
      <c r="S280" s="59"/>
      <c r="T280" s="59"/>
      <c r="U280" s="59"/>
      <c r="V280" s="59"/>
      <c r="W280" s="59"/>
      <c r="X280" s="59"/>
      <c r="Y280" s="59"/>
      <c r="Z280" s="59"/>
      <c r="AA280" s="59"/>
      <c r="AB280" s="59"/>
      <c r="AC280" s="59"/>
      <c r="AD280" s="59"/>
      <c r="AE280" s="59"/>
      <c r="AF280" s="59"/>
      <c r="AG280" s="59"/>
      <c r="AH280" s="59"/>
      <c r="AI280" s="59"/>
      <c r="AJ280" s="59"/>
      <c r="AK280" s="59"/>
      <c r="AL280" s="59"/>
      <c r="AM280" s="59"/>
      <c r="AN280" s="59"/>
      <c r="AO280" s="59"/>
      <c r="AP280" s="59"/>
      <c r="AQ280" s="59"/>
      <c r="AR280" s="3"/>
      <c r="AS280" s="3"/>
      <c r="AT280" s="3"/>
      <c r="AU280" s="3"/>
    </row>
    <row r="281" ht="12.0" customHeight="1">
      <c r="A281" s="59"/>
      <c r="B281" s="59"/>
      <c r="C281" s="59"/>
      <c r="D281" s="59"/>
      <c r="E281" s="59"/>
      <c r="F281" s="59"/>
      <c r="G281" s="59"/>
      <c r="H281" s="59"/>
      <c r="I281" s="59"/>
      <c r="J281" s="59"/>
      <c r="K281" s="59"/>
      <c r="L281" s="59"/>
      <c r="M281" s="59"/>
      <c r="N281" s="59"/>
      <c r="O281" s="59"/>
      <c r="P281" s="59"/>
      <c r="Q281" s="59"/>
      <c r="R281" s="59"/>
      <c r="S281" s="59"/>
      <c r="T281" s="59"/>
      <c r="U281" s="59"/>
      <c r="V281" s="59"/>
      <c r="W281" s="59"/>
      <c r="X281" s="59"/>
      <c r="Y281" s="59"/>
      <c r="Z281" s="59"/>
      <c r="AA281" s="59"/>
      <c r="AB281" s="59"/>
      <c r="AC281" s="59"/>
      <c r="AD281" s="59"/>
      <c r="AE281" s="59"/>
      <c r="AF281" s="59"/>
      <c r="AG281" s="59"/>
      <c r="AH281" s="59"/>
      <c r="AI281" s="59"/>
      <c r="AJ281" s="59"/>
      <c r="AK281" s="59"/>
      <c r="AL281" s="59"/>
      <c r="AM281" s="59"/>
      <c r="AN281" s="59"/>
      <c r="AO281" s="59"/>
      <c r="AP281" s="59"/>
      <c r="AQ281" s="59"/>
      <c r="AR281" s="3"/>
      <c r="AS281" s="3"/>
      <c r="AT281" s="3"/>
      <c r="AU281" s="3"/>
    </row>
    <row r="282" ht="12.0" customHeight="1">
      <c r="A282" s="59"/>
      <c r="B282" s="59"/>
      <c r="C282" s="59"/>
      <c r="D282" s="59"/>
      <c r="E282" s="59"/>
      <c r="F282" s="59"/>
      <c r="G282" s="59"/>
      <c r="H282" s="59"/>
      <c r="I282" s="59"/>
      <c r="J282" s="59"/>
      <c r="K282" s="59"/>
      <c r="L282" s="59"/>
      <c r="M282" s="59"/>
      <c r="N282" s="59"/>
      <c r="O282" s="59"/>
      <c r="P282" s="59"/>
      <c r="Q282" s="59"/>
      <c r="R282" s="59"/>
      <c r="S282" s="59"/>
      <c r="T282" s="59"/>
      <c r="U282" s="59"/>
      <c r="V282" s="59"/>
      <c r="W282" s="59"/>
      <c r="X282" s="59"/>
      <c r="Y282" s="59"/>
      <c r="Z282" s="59"/>
      <c r="AA282" s="59"/>
      <c r="AB282" s="59"/>
      <c r="AC282" s="59"/>
      <c r="AD282" s="59"/>
      <c r="AE282" s="59"/>
      <c r="AF282" s="59"/>
      <c r="AG282" s="59"/>
      <c r="AH282" s="59"/>
      <c r="AI282" s="59"/>
      <c r="AJ282" s="59"/>
      <c r="AK282" s="59"/>
      <c r="AL282" s="59"/>
      <c r="AM282" s="59"/>
      <c r="AN282" s="59"/>
      <c r="AO282" s="59"/>
      <c r="AP282" s="59"/>
      <c r="AQ282" s="59"/>
      <c r="AR282" s="3"/>
      <c r="AS282" s="3"/>
      <c r="AT282" s="3"/>
      <c r="AU282" s="3"/>
    </row>
    <row r="283" ht="12.0" customHeight="1">
      <c r="A283" s="59"/>
      <c r="B283" s="59"/>
      <c r="C283" s="59"/>
      <c r="D283" s="59"/>
      <c r="E283" s="59"/>
      <c r="F283" s="59"/>
      <c r="G283" s="59"/>
      <c r="H283" s="59"/>
      <c r="I283" s="59"/>
      <c r="J283" s="59"/>
      <c r="K283" s="59"/>
      <c r="L283" s="59"/>
      <c r="M283" s="59"/>
      <c r="N283" s="59"/>
      <c r="O283" s="59"/>
      <c r="P283" s="59"/>
      <c r="Q283" s="59"/>
      <c r="R283" s="59"/>
      <c r="S283" s="59"/>
      <c r="T283" s="59"/>
      <c r="U283" s="59"/>
      <c r="V283" s="59"/>
      <c r="W283" s="59"/>
      <c r="X283" s="59"/>
      <c r="Y283" s="59"/>
      <c r="Z283" s="59"/>
      <c r="AA283" s="59"/>
      <c r="AB283" s="59"/>
      <c r="AC283" s="59"/>
      <c r="AD283" s="59"/>
      <c r="AE283" s="59"/>
      <c r="AF283" s="59"/>
      <c r="AG283" s="59"/>
      <c r="AH283" s="59"/>
      <c r="AI283" s="59"/>
      <c r="AJ283" s="59"/>
      <c r="AK283" s="59"/>
      <c r="AL283" s="59"/>
      <c r="AM283" s="59"/>
      <c r="AN283" s="59"/>
      <c r="AO283" s="59"/>
      <c r="AP283" s="59"/>
      <c r="AQ283" s="59"/>
      <c r="AR283" s="3"/>
      <c r="AS283" s="3"/>
      <c r="AT283" s="3"/>
      <c r="AU283" s="3"/>
    </row>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AE12:AG12"/>
    <mergeCell ref="AI12:AJ12"/>
    <mergeCell ref="AL12:AN12"/>
    <mergeCell ref="AP12:AQ12"/>
    <mergeCell ref="N12:O12"/>
    <mergeCell ref="N13:N14"/>
    <mergeCell ref="O13:O14"/>
    <mergeCell ref="B55:D55"/>
    <mergeCell ref="B56:D56"/>
    <mergeCell ref="B61:D61"/>
    <mergeCell ref="B62:D62"/>
    <mergeCell ref="U13:U14"/>
    <mergeCell ref="V13:V14"/>
    <mergeCell ref="AB13:AB14"/>
    <mergeCell ref="AC13:AC14"/>
    <mergeCell ref="AI13:AI14"/>
    <mergeCell ref="AJ13:AJ14"/>
    <mergeCell ref="AP13:AP14"/>
    <mergeCell ref="AQ13:AQ14"/>
    <mergeCell ref="F12:H12"/>
    <mergeCell ref="J12:L12"/>
    <mergeCell ref="Q12:S12"/>
    <mergeCell ref="U12:V12"/>
    <mergeCell ref="X12:Z12"/>
    <mergeCell ref="AB12:AC12"/>
    <mergeCell ref="D13:D14"/>
  </mergeCells>
  <dataValidations>
    <dataValidation type="list" allowBlank="1" showErrorMessage="1" sqref="D8">
      <formula1>"TOU,non-TOU"</formula1>
    </dataValidation>
    <dataValidation type="list" allowBlank="1" showErrorMessage="1" sqref="E15:E28 E30:E38 E40:E41 E43:E51 E57 E63">
      <formula1>#REF!</formula1>
    </dataValidation>
    <dataValidation type="list" allowBlank="1" showInputMessage="1" showErrorMessage="1" prompt="Select Charge Unit - monthly, per kWh, per kW" sqref="D15:D28 D30:D38 D40:D41 D43:D51 D57 D63">
      <formula1>"Monthly,per kWh,per kW"</formula1>
    </dataValidation>
  </dataValidations>
  <printOptions/>
  <pageMargins bottom="0.984251968503937" footer="0.0" header="0.0" left="0.7480314960629921" right="0.7480314960629921" top="0.984251968503937"/>
  <pageSetup orientation="landscape"/>
  <drawing r:id="rId2"/>
  <legacyDrawing r:id="rId3"/>
</worksheet>
</file>

<file path=xl/worksheets/sheet3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14.0" topLeftCell="A15" activePane="bottomLeft" state="frozen"/>
      <selection activeCell="B16" sqref="B16" pane="bottomLeft"/>
    </sheetView>
  </sheetViews>
  <sheetFormatPr customHeight="1" defaultColWidth="12.63" defaultRowHeight="15.0"/>
  <cols>
    <col customWidth="1" min="1" max="1" width="2.13"/>
    <col customWidth="1" min="2" max="2" width="26.38"/>
    <col customWidth="1" min="3" max="3" width="3.38"/>
    <col customWidth="1" min="4" max="4" width="11.38"/>
    <col customWidth="1" min="5" max="5" width="1.38"/>
    <col customWidth="1" min="6" max="6" width="10.88"/>
    <col customWidth="1" min="7" max="7" width="10.25"/>
    <col customWidth="1" min="8" max="8" width="13.0"/>
    <col customWidth="1" min="9" max="9" width="1.38"/>
    <col customWidth="1" min="10" max="10" width="11.0"/>
    <col customWidth="1" min="11" max="11" width="10.25"/>
    <col customWidth="1" min="12" max="12" width="13.0"/>
    <col customWidth="1" min="13" max="13" width="1.38"/>
    <col customWidth="1" min="14" max="14" width="11.0"/>
    <col customWidth="1" min="15" max="15" width="10.0"/>
    <col customWidth="1" min="16" max="16" width="1.75"/>
    <col customWidth="1" min="17" max="17" width="11.0"/>
    <col customWidth="1" min="18" max="18" width="10.25"/>
    <col customWidth="1" min="19" max="19" width="13.0"/>
    <col customWidth="1" min="20" max="20" width="0.38"/>
    <col customWidth="1" min="21" max="21" width="11.0"/>
    <col customWidth="1" min="22" max="22" width="10.0"/>
    <col customWidth="1" min="23" max="23" width="2.25"/>
    <col customWidth="1" min="24" max="24" width="11.0"/>
    <col customWidth="1" min="25" max="25" width="10.25"/>
    <col customWidth="1" min="26" max="26" width="13.0"/>
    <col customWidth="1" min="27" max="27" width="0.38"/>
    <col customWidth="1" min="28" max="28" width="11.0"/>
    <col customWidth="1" min="29" max="29" width="10.0"/>
    <col customWidth="1" min="30" max="30" width="2.13"/>
    <col customWidth="1" min="31" max="31" width="11.0"/>
    <col customWidth="1" min="32" max="32" width="10.25"/>
    <col customWidth="1" min="33" max="33" width="13.0"/>
    <col customWidth="1" min="34" max="34" width="0.38"/>
    <col customWidth="1" min="35" max="35" width="11.0"/>
    <col customWidth="1" min="36" max="36" width="10.0"/>
    <col customWidth="1" min="37" max="37" width="0.75"/>
    <col customWidth="1" min="38" max="38" width="11.0"/>
    <col customWidth="1" min="39" max="39" width="10.25"/>
    <col customWidth="1" min="40" max="40" width="13.0"/>
    <col customWidth="1" min="41" max="41" width="1.25"/>
    <col customWidth="1" min="42" max="42" width="11.0"/>
    <col customWidth="1" min="43" max="43" width="10.0"/>
    <col customWidth="1" min="44" max="44" width="1.25"/>
    <col customWidth="1" min="45" max="48" width="12.38"/>
  </cols>
  <sheetData>
    <row r="1" ht="7.5" customHeight="1">
      <c r="A1" s="59"/>
      <c r="B1" s="59"/>
      <c r="C1" s="596"/>
      <c r="D1" s="59"/>
      <c r="E1" s="59"/>
      <c r="F1" s="59"/>
      <c r="G1" s="59"/>
      <c r="H1" s="59"/>
      <c r="I1" s="59"/>
      <c r="J1" s="59"/>
      <c r="K1" s="59"/>
      <c r="L1" s="3"/>
      <c r="M1" s="3"/>
      <c r="N1" s="3"/>
      <c r="O1" s="3"/>
      <c r="P1" s="3"/>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3"/>
      <c r="AT1" s="3"/>
      <c r="AU1" s="3"/>
      <c r="AV1" s="3"/>
    </row>
    <row r="2" ht="18.75" customHeight="1">
      <c r="A2" s="59"/>
      <c r="B2" s="59"/>
      <c r="C2" s="597"/>
      <c r="D2" s="401"/>
      <c r="E2" s="401"/>
      <c r="F2" s="401" t="s">
        <v>291</v>
      </c>
      <c r="G2" s="401"/>
      <c r="H2" s="401"/>
      <c r="I2" s="401"/>
      <c r="J2" s="401"/>
      <c r="K2" s="401"/>
      <c r="L2" s="401"/>
      <c r="M2" s="401"/>
      <c r="N2" s="401"/>
      <c r="O2" s="401"/>
      <c r="P2" s="3"/>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3"/>
      <c r="AT2" s="3"/>
      <c r="AU2" s="3"/>
      <c r="AV2" s="3"/>
    </row>
    <row r="3" ht="18.75" customHeight="1">
      <c r="A3" s="59"/>
      <c r="B3" s="59"/>
      <c r="C3" s="597"/>
      <c r="D3" s="401"/>
      <c r="E3" s="401"/>
      <c r="F3" s="401" t="s">
        <v>293</v>
      </c>
      <c r="G3" s="401"/>
      <c r="H3" s="401"/>
      <c r="I3" s="401"/>
      <c r="J3" s="401"/>
      <c r="K3" s="401"/>
      <c r="L3" s="401"/>
      <c r="M3" s="401"/>
      <c r="N3" s="401"/>
      <c r="O3" s="401"/>
      <c r="P3" s="3"/>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c r="AS3" s="3"/>
      <c r="AT3" s="3"/>
      <c r="AU3" s="3"/>
      <c r="AV3" s="3"/>
    </row>
    <row r="4" ht="7.5" customHeight="1">
      <c r="A4" s="59"/>
      <c r="B4" s="59"/>
      <c r="C4" s="596"/>
      <c r="D4" s="59"/>
      <c r="E4" s="59"/>
      <c r="F4" s="59"/>
      <c r="G4" s="59"/>
      <c r="H4" s="59"/>
      <c r="I4" s="59"/>
      <c r="J4" s="59"/>
      <c r="K4" s="59"/>
      <c r="L4" s="3"/>
      <c r="M4" s="3"/>
      <c r="N4" s="3"/>
      <c r="O4" s="3"/>
      <c r="P4" s="3"/>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3"/>
      <c r="AT4" s="3"/>
      <c r="AU4" s="3"/>
      <c r="AV4" s="3"/>
    </row>
    <row r="5" ht="7.5" customHeight="1">
      <c r="A5" s="59"/>
      <c r="B5" s="59"/>
      <c r="C5" s="596"/>
      <c r="D5" s="59"/>
      <c r="E5" s="59"/>
      <c r="F5" s="59"/>
      <c r="G5" s="59"/>
      <c r="H5" s="59"/>
      <c r="I5" s="59"/>
      <c r="J5" s="59"/>
      <c r="K5" s="59"/>
      <c r="L5" s="3"/>
      <c r="M5" s="3"/>
      <c r="N5" s="3"/>
      <c r="O5" s="3"/>
      <c r="P5" s="3"/>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c r="AS5" s="3"/>
      <c r="AT5" s="3"/>
      <c r="AU5" s="3"/>
      <c r="AV5" s="3"/>
    </row>
    <row r="6" ht="12.75" customHeight="1">
      <c r="A6" s="59"/>
      <c r="B6" s="350" t="s">
        <v>294</v>
      </c>
      <c r="C6" s="596"/>
      <c r="D6" s="539" t="s">
        <v>222</v>
      </c>
      <c r="E6" s="540"/>
      <c r="F6" s="540"/>
      <c r="G6" s="540"/>
      <c r="H6" s="540"/>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3"/>
      <c r="AT6" s="3"/>
      <c r="AU6" s="3"/>
      <c r="AV6" s="3"/>
    </row>
    <row r="7" ht="7.5" customHeight="1">
      <c r="A7" s="59"/>
      <c r="B7" s="408"/>
      <c r="C7" s="596"/>
      <c r="D7" s="409"/>
      <c r="E7" s="409"/>
      <c r="F7" s="409"/>
      <c r="G7" s="409"/>
      <c r="H7" s="409"/>
      <c r="I7" s="409"/>
      <c r="J7" s="409"/>
      <c r="K7" s="409"/>
      <c r="L7" s="409"/>
      <c r="M7" s="409"/>
      <c r="N7" s="409"/>
      <c r="O7" s="40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3"/>
      <c r="AT7" s="3"/>
      <c r="AU7" s="3"/>
      <c r="AV7" s="3"/>
    </row>
    <row r="8" ht="12.75" customHeight="1">
      <c r="A8" s="59"/>
      <c r="B8" s="350" t="s">
        <v>295</v>
      </c>
      <c r="C8" s="596"/>
      <c r="D8" s="410" t="s">
        <v>375</v>
      </c>
      <c r="E8" s="409"/>
      <c r="F8" s="409"/>
      <c r="G8" s="409"/>
      <c r="H8" s="409"/>
      <c r="I8" s="409"/>
      <c r="J8" s="409"/>
      <c r="K8" s="409"/>
      <c r="L8" s="409"/>
      <c r="M8" s="409"/>
      <c r="N8" s="409"/>
      <c r="O8" s="40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3"/>
      <c r="AT8" s="3"/>
      <c r="AU8" s="3"/>
      <c r="AV8" s="3"/>
    </row>
    <row r="9" ht="12.75" customHeight="1">
      <c r="A9" s="59"/>
      <c r="B9" s="408"/>
      <c r="C9" s="596"/>
      <c r="D9" s="337" t="s">
        <v>297</v>
      </c>
      <c r="E9" s="337"/>
      <c r="F9" s="411">
        <v>891400.0</v>
      </c>
      <c r="G9" s="337" t="s">
        <v>298</v>
      </c>
      <c r="H9" s="409"/>
      <c r="I9" s="409"/>
      <c r="J9" s="409"/>
      <c r="K9" s="409"/>
      <c r="L9" s="409"/>
      <c r="M9" s="409"/>
      <c r="N9" s="409"/>
      <c r="O9" s="40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3"/>
      <c r="AT9" s="3"/>
      <c r="AU9" s="3"/>
      <c r="AV9" s="3"/>
    </row>
    <row r="10" ht="12.75" customHeight="1">
      <c r="A10" s="59"/>
      <c r="B10" s="59"/>
      <c r="C10" s="596"/>
      <c r="D10" s="59"/>
      <c r="E10" s="59"/>
      <c r="F10" s="411">
        <v>1925.0</v>
      </c>
      <c r="G10" s="337" t="s">
        <v>376</v>
      </c>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c r="AS10" s="3"/>
      <c r="AT10" s="3"/>
      <c r="AU10" s="3"/>
      <c r="AV10" s="3"/>
    </row>
    <row r="11" ht="12.75" customHeight="1">
      <c r="A11" s="59"/>
      <c r="B11" s="59"/>
      <c r="C11" s="596"/>
      <c r="D11" s="3"/>
      <c r="E11" s="3"/>
      <c r="F11" s="412">
        <v>4.0</v>
      </c>
      <c r="G11" s="412"/>
      <c r="H11" s="412" t="str">
        <f>F12</f>
        <v>2025A</v>
      </c>
      <c r="I11" s="412"/>
      <c r="J11" s="412">
        <v>5.0</v>
      </c>
      <c r="K11" s="412"/>
      <c r="L11" s="412" t="str">
        <f>J12</f>
        <v>2026F</v>
      </c>
      <c r="M11" s="412"/>
      <c r="N11" s="412"/>
      <c r="O11" s="412" t="str">
        <f>L11&amp;"%"</f>
        <v>2026F%</v>
      </c>
      <c r="P11" s="412"/>
      <c r="Q11" s="412">
        <v>6.0</v>
      </c>
      <c r="R11" s="412"/>
      <c r="S11" s="412" t="str">
        <f>Q12</f>
        <v>2027F</v>
      </c>
      <c r="T11" s="412"/>
      <c r="U11" s="412"/>
      <c r="V11" s="412" t="str">
        <f>S11&amp;"%"</f>
        <v>2027F%</v>
      </c>
      <c r="W11" s="412"/>
      <c r="X11" s="412">
        <v>7.0</v>
      </c>
      <c r="Y11" s="412"/>
      <c r="Z11" s="412" t="str">
        <f>X12</f>
        <v>2028F</v>
      </c>
      <c r="AA11" s="412"/>
      <c r="AB11" s="412"/>
      <c r="AC11" s="412" t="str">
        <f>Z11&amp;"%"</f>
        <v>2028F%</v>
      </c>
      <c r="AD11" s="412"/>
      <c r="AE11" s="412">
        <v>8.0</v>
      </c>
      <c r="AF11" s="412"/>
      <c r="AG11" s="412" t="str">
        <f>AE12</f>
        <v>2029F</v>
      </c>
      <c r="AH11" s="412"/>
      <c r="AI11" s="412"/>
      <c r="AJ11" s="412" t="str">
        <f>AG11&amp;"%"</f>
        <v>2029F%</v>
      </c>
      <c r="AK11" s="412"/>
      <c r="AL11" s="412">
        <v>9.0</v>
      </c>
      <c r="AM11" s="412"/>
      <c r="AN11" s="412" t="str">
        <f>AL12</f>
        <v>2030F</v>
      </c>
      <c r="AO11" s="412"/>
      <c r="AP11" s="412"/>
      <c r="AQ11" s="412" t="str">
        <f>AN11&amp;"%"</f>
        <v>2030F%</v>
      </c>
      <c r="AR11" s="412"/>
      <c r="AS11" s="3"/>
      <c r="AT11" s="3"/>
      <c r="AU11" s="3"/>
      <c r="AV11" s="3"/>
    </row>
    <row r="12" ht="12.75" customHeight="1">
      <c r="A12" s="59"/>
      <c r="B12" s="59"/>
      <c r="C12" s="596"/>
      <c r="D12" s="337"/>
      <c r="E12" s="337"/>
      <c r="F12" s="413" t="s">
        <v>1</v>
      </c>
      <c r="G12" s="46"/>
      <c r="H12" s="47"/>
      <c r="I12" s="59"/>
      <c r="J12" s="413" t="s">
        <v>2</v>
      </c>
      <c r="K12" s="46"/>
      <c r="L12" s="47"/>
      <c r="M12" s="59"/>
      <c r="N12" s="414" t="str">
        <f>"Impact "&amp;F12&amp;" vs "&amp;J12</f>
        <v>Impact 2025A vs 2026F</v>
      </c>
      <c r="O12" s="47"/>
      <c r="P12" s="59"/>
      <c r="Q12" s="413" t="s">
        <v>3</v>
      </c>
      <c r="R12" s="46"/>
      <c r="S12" s="47"/>
      <c r="T12" s="59"/>
      <c r="U12" s="414" t="str">
        <f>"Impact "&amp;J12&amp;" vs "&amp;Q12</f>
        <v>Impact 2026F vs 2027F</v>
      </c>
      <c r="V12" s="47"/>
      <c r="W12" s="59"/>
      <c r="X12" s="413" t="s">
        <v>4</v>
      </c>
      <c r="Y12" s="46"/>
      <c r="Z12" s="47"/>
      <c r="AA12" s="59"/>
      <c r="AB12" s="414" t="str">
        <f>"Impact "&amp;Q12&amp;" vs "&amp;X12</f>
        <v>Impact 2027F vs 2028F</v>
      </c>
      <c r="AC12" s="47"/>
      <c r="AD12" s="59"/>
      <c r="AE12" s="413" t="s">
        <v>5</v>
      </c>
      <c r="AF12" s="46"/>
      <c r="AG12" s="47"/>
      <c r="AH12" s="59"/>
      <c r="AI12" s="414" t="str">
        <f>"Impact "&amp;X12&amp;" vs "&amp;AE12</f>
        <v>Impact 2028F vs 2029F</v>
      </c>
      <c r="AJ12" s="47"/>
      <c r="AK12" s="59"/>
      <c r="AL12" s="413" t="s">
        <v>6</v>
      </c>
      <c r="AM12" s="46"/>
      <c r="AN12" s="47"/>
      <c r="AO12" s="59"/>
      <c r="AP12" s="414" t="str">
        <f>"Impact "&amp;AE12&amp;" vs "&amp;AL12</f>
        <v>Impact 2029F vs 2030F</v>
      </c>
      <c r="AQ12" s="47"/>
      <c r="AR12" s="340"/>
      <c r="AS12" s="3"/>
      <c r="AT12" s="3"/>
      <c r="AU12" s="3"/>
      <c r="AV12" s="3"/>
    </row>
    <row r="13" ht="12.75" customHeight="1">
      <c r="A13" s="59"/>
      <c r="B13" s="59"/>
      <c r="C13" s="596"/>
      <c r="D13" s="415" t="s">
        <v>299</v>
      </c>
      <c r="E13" s="340"/>
      <c r="F13" s="416" t="s">
        <v>300</v>
      </c>
      <c r="G13" s="416" t="s">
        <v>301</v>
      </c>
      <c r="H13" s="418" t="s">
        <v>302</v>
      </c>
      <c r="I13" s="59"/>
      <c r="J13" s="416" t="s">
        <v>300</v>
      </c>
      <c r="K13" s="417" t="s">
        <v>301</v>
      </c>
      <c r="L13" s="418" t="s">
        <v>302</v>
      </c>
      <c r="M13" s="59"/>
      <c r="N13" s="419" t="s">
        <v>303</v>
      </c>
      <c r="O13" s="420" t="s">
        <v>304</v>
      </c>
      <c r="P13" s="59"/>
      <c r="Q13" s="416" t="s">
        <v>300</v>
      </c>
      <c r="R13" s="417" t="s">
        <v>301</v>
      </c>
      <c r="S13" s="418" t="s">
        <v>302</v>
      </c>
      <c r="T13" s="59"/>
      <c r="U13" s="419" t="s">
        <v>303</v>
      </c>
      <c r="V13" s="420" t="s">
        <v>304</v>
      </c>
      <c r="W13" s="59"/>
      <c r="X13" s="416" t="s">
        <v>300</v>
      </c>
      <c r="Y13" s="417" t="s">
        <v>301</v>
      </c>
      <c r="Z13" s="418" t="s">
        <v>302</v>
      </c>
      <c r="AA13" s="59"/>
      <c r="AB13" s="419" t="s">
        <v>303</v>
      </c>
      <c r="AC13" s="420" t="s">
        <v>304</v>
      </c>
      <c r="AD13" s="59"/>
      <c r="AE13" s="416" t="s">
        <v>300</v>
      </c>
      <c r="AF13" s="417" t="s">
        <v>301</v>
      </c>
      <c r="AG13" s="418" t="s">
        <v>302</v>
      </c>
      <c r="AH13" s="59"/>
      <c r="AI13" s="419" t="s">
        <v>303</v>
      </c>
      <c r="AJ13" s="420" t="s">
        <v>304</v>
      </c>
      <c r="AK13" s="59"/>
      <c r="AL13" s="416" t="s">
        <v>300</v>
      </c>
      <c r="AM13" s="417" t="s">
        <v>301</v>
      </c>
      <c r="AN13" s="418" t="s">
        <v>302</v>
      </c>
      <c r="AO13" s="59"/>
      <c r="AP13" s="419" t="s">
        <v>303</v>
      </c>
      <c r="AQ13" s="420" t="s">
        <v>304</v>
      </c>
      <c r="AR13" s="415"/>
      <c r="AS13" s="3"/>
      <c r="AT13" s="3"/>
      <c r="AU13" s="3"/>
      <c r="AV13" s="3"/>
    </row>
    <row r="14" ht="12.75" customHeight="1">
      <c r="A14" s="59"/>
      <c r="B14" s="59"/>
      <c r="C14" s="596"/>
      <c r="E14" s="340"/>
      <c r="F14" s="421" t="s">
        <v>305</v>
      </c>
      <c r="G14" s="517"/>
      <c r="H14" s="423" t="s">
        <v>305</v>
      </c>
      <c r="I14" s="59"/>
      <c r="J14" s="421" t="s">
        <v>305</v>
      </c>
      <c r="K14" s="422"/>
      <c r="L14" s="423" t="s">
        <v>305</v>
      </c>
      <c r="M14" s="59"/>
      <c r="N14" s="424"/>
      <c r="O14" s="425"/>
      <c r="P14" s="59"/>
      <c r="Q14" s="421" t="s">
        <v>305</v>
      </c>
      <c r="R14" s="422"/>
      <c r="S14" s="423" t="s">
        <v>305</v>
      </c>
      <c r="T14" s="59"/>
      <c r="U14" s="424"/>
      <c r="V14" s="425"/>
      <c r="W14" s="59"/>
      <c r="X14" s="421" t="s">
        <v>305</v>
      </c>
      <c r="Y14" s="422"/>
      <c r="Z14" s="423" t="s">
        <v>305</v>
      </c>
      <c r="AA14" s="59"/>
      <c r="AB14" s="424"/>
      <c r="AC14" s="425"/>
      <c r="AD14" s="59"/>
      <c r="AE14" s="421" t="s">
        <v>305</v>
      </c>
      <c r="AF14" s="422"/>
      <c r="AG14" s="423" t="s">
        <v>305</v>
      </c>
      <c r="AH14" s="59"/>
      <c r="AI14" s="424"/>
      <c r="AJ14" s="425"/>
      <c r="AK14" s="59"/>
      <c r="AL14" s="421" t="s">
        <v>305</v>
      </c>
      <c r="AM14" s="422"/>
      <c r="AN14" s="423" t="s">
        <v>305</v>
      </c>
      <c r="AO14" s="59"/>
      <c r="AP14" s="424"/>
      <c r="AQ14" s="425"/>
      <c r="AR14" s="415"/>
      <c r="AS14" s="3"/>
      <c r="AT14" s="3"/>
      <c r="AU14" s="3"/>
      <c r="AV14" s="3"/>
    </row>
    <row r="15" ht="12.75" customHeight="1">
      <c r="A15" s="59"/>
      <c r="B15" s="351" t="s">
        <v>218</v>
      </c>
      <c r="C15" s="426" t="str">
        <f t="shared" ref="C15:C28" si="1">D$6&amp;"."&amp;B15</f>
        <v>General Service 1,500 to 4,999 KW.Monthly Service Charge</v>
      </c>
      <c r="D15" s="427" t="s">
        <v>306</v>
      </c>
      <c r="E15" s="351"/>
      <c r="F15" s="428">
        <f>IFERROR(VLOOKUP($C15,'Proposed Rates'!$B:$J,F$11,FALSE),0)</f>
        <v>4126.75</v>
      </c>
      <c r="G15" s="446">
        <f t="shared" ref="G15:G28" si="2">IF($D15="Monthly",1,IF($D15="per KW",$F$10,IF($D15="per kWh",$F$9,0)))</f>
        <v>1</v>
      </c>
      <c r="H15" s="431">
        <f t="shared" ref="H15:H28" si="3">G15*F15</f>
        <v>4126.75</v>
      </c>
      <c r="I15" s="80"/>
      <c r="J15" s="428">
        <f>IFERROR(VLOOKUP($C15,'Proposed Rates'!$B:$J,J$11,FALSE),0)</f>
        <v>4126.75</v>
      </c>
      <c r="K15" s="446">
        <f t="shared" ref="K15:K28" si="4">IF($D15="Monthly",1,IF($D15="per KW",$F$10,IF($D15="per kWh",$F$9,0)))</f>
        <v>1</v>
      </c>
      <c r="L15" s="431">
        <f t="shared" ref="L15:L28" si="5">K15*J15</f>
        <v>4126.75</v>
      </c>
      <c r="M15" s="80"/>
      <c r="N15" s="432">
        <f t="shared" ref="N15:N46" si="6">L15-H15</f>
        <v>0</v>
      </c>
      <c r="O15" s="433">
        <f t="shared" ref="O15:O46" si="7">IF((H15)=0,"",(N15/H15))</f>
        <v>0</v>
      </c>
      <c r="P15" s="59"/>
      <c r="Q15" s="428">
        <f>IFERROR(VLOOKUP($C15,'Proposed Rates'!$B:$J,Q$11,FALSE),0)</f>
        <v>4126.75</v>
      </c>
      <c r="R15" s="446">
        <f t="shared" ref="R15:R28" si="8">IF($D15="Monthly",1,IF($D15="per KW",$F$10,IF($D15="per kWh",$F$9,0)))</f>
        <v>1</v>
      </c>
      <c r="S15" s="431">
        <f t="shared" ref="S15:S28" si="9">R15*Q15</f>
        <v>4126.75</v>
      </c>
      <c r="T15" s="80"/>
      <c r="U15" s="432">
        <f t="shared" ref="U15:U31" si="10">S15-L15</f>
        <v>0</v>
      </c>
      <c r="V15" s="433">
        <f t="shared" ref="V15:V31" si="11">IF((L15)=0,"",(U15/L15))</f>
        <v>0</v>
      </c>
      <c r="W15" s="59"/>
      <c r="X15" s="428">
        <f>IFERROR(VLOOKUP($C15,'Proposed Rates'!$B:$J,X$11,FALSE),0)</f>
        <v>4126.75</v>
      </c>
      <c r="Y15" s="446">
        <f t="shared" ref="Y15:Y28" si="12">IF($D15="Monthly",1,IF($D15="per KW",$F$10,IF($D15="per kWh",$F$9,0)))</f>
        <v>1</v>
      </c>
      <c r="Z15" s="431">
        <f t="shared" ref="Z15:Z28" si="13">Y15*X15</f>
        <v>4126.75</v>
      </c>
      <c r="AA15" s="80"/>
      <c r="AB15" s="432">
        <f t="shared" ref="AB15:AB46" si="14">Z15-S15</f>
        <v>0</v>
      </c>
      <c r="AC15" s="433">
        <f t="shared" ref="AC15:AC46" si="15">IF((S15)=0,"",(AB15/S15))</f>
        <v>0</v>
      </c>
      <c r="AD15" s="59"/>
      <c r="AE15" s="428">
        <f>IFERROR(VLOOKUP($C15,'Proposed Rates'!$B:$J,AE$11,FALSE),0)</f>
        <v>4126.75</v>
      </c>
      <c r="AF15" s="446">
        <f t="shared" ref="AF15:AF28" si="16">IF($D15="Monthly",1,IF($D15="per KW",$F$10,IF($D15="per kWh",$F$9,0)))</f>
        <v>1</v>
      </c>
      <c r="AG15" s="431">
        <f t="shared" ref="AG15:AG28" si="17">AF15*AE15</f>
        <v>4126.75</v>
      </c>
      <c r="AH15" s="80"/>
      <c r="AI15" s="432">
        <f t="shared" ref="AI15:AI46" si="18">AG15-Z15</f>
        <v>0</v>
      </c>
      <c r="AJ15" s="433">
        <f t="shared" ref="AJ15:AJ46" si="19">IF((Z15)=0,"",(AI15/Z15))</f>
        <v>0</v>
      </c>
      <c r="AK15" s="59"/>
      <c r="AL15" s="428">
        <f>IFERROR(VLOOKUP($C15,'Proposed Rates'!$B:$J,AL$11,FALSE),0)</f>
        <v>4126.75</v>
      </c>
      <c r="AM15" s="446">
        <f t="shared" ref="AM15:AM28" si="20">IF($D15="Monthly",1,IF($D15="per KW",$F$10,IF($D15="per kWh",$F$9,0)))</f>
        <v>1</v>
      </c>
      <c r="AN15" s="431">
        <f t="shared" ref="AN15:AN28" si="21">AM15*AL15</f>
        <v>4126.75</v>
      </c>
      <c r="AO15" s="80"/>
      <c r="AP15" s="432">
        <f t="shared" ref="AP15:AP46" si="22">AN15-AG15</f>
        <v>0</v>
      </c>
      <c r="AQ15" s="433">
        <f t="shared" ref="AQ15:AQ46" si="23">IF((AG15)=0,"",(AP15/AG15))</f>
        <v>0</v>
      </c>
      <c r="AR15" s="434"/>
      <c r="AS15" s="3"/>
      <c r="AT15" s="3"/>
      <c r="AU15" s="3"/>
      <c r="AV15" s="3"/>
    </row>
    <row r="16" ht="12.75" customHeight="1">
      <c r="A16" s="59"/>
      <c r="B16" s="351" t="s">
        <v>307</v>
      </c>
      <c r="C16" s="426" t="str">
        <f t="shared" si="1"/>
        <v>General Service 1,500 to 4,999 KW.Smart Meter Rate Adder</v>
      </c>
      <c r="D16" s="427" t="s">
        <v>306</v>
      </c>
      <c r="E16" s="351"/>
      <c r="F16" s="428">
        <f>IFERROR(VLOOKUP($C16,'Proposed Rates'!$B:$J,F$11,FALSE),0)</f>
        <v>0</v>
      </c>
      <c r="G16" s="446">
        <f t="shared" si="2"/>
        <v>1</v>
      </c>
      <c r="H16" s="431">
        <f t="shared" si="3"/>
        <v>0</v>
      </c>
      <c r="I16" s="80"/>
      <c r="J16" s="428">
        <f>IFERROR(VLOOKUP($C16,'Proposed Rates'!$B:$J,J$11,FALSE),0)</f>
        <v>0</v>
      </c>
      <c r="K16" s="446">
        <f t="shared" si="4"/>
        <v>1</v>
      </c>
      <c r="L16" s="431">
        <f t="shared" si="5"/>
        <v>0</v>
      </c>
      <c r="M16" s="80"/>
      <c r="N16" s="432">
        <f t="shared" si="6"/>
        <v>0</v>
      </c>
      <c r="O16" s="433" t="str">
        <f t="shared" si="7"/>
        <v/>
      </c>
      <c r="P16" s="59"/>
      <c r="Q16" s="428">
        <f>IFERROR(VLOOKUP($C16,'Proposed Rates'!$B:$J,Q$11,FALSE),0)</f>
        <v>0</v>
      </c>
      <c r="R16" s="446">
        <f t="shared" si="8"/>
        <v>1</v>
      </c>
      <c r="S16" s="431">
        <f t="shared" si="9"/>
        <v>0</v>
      </c>
      <c r="T16" s="80"/>
      <c r="U16" s="432">
        <f t="shared" si="10"/>
        <v>0</v>
      </c>
      <c r="V16" s="433" t="str">
        <f t="shared" si="11"/>
        <v/>
      </c>
      <c r="W16" s="59"/>
      <c r="X16" s="428">
        <f>IFERROR(VLOOKUP($C16,'Proposed Rates'!$B:$J,X$11,FALSE),0)</f>
        <v>0</v>
      </c>
      <c r="Y16" s="446">
        <f t="shared" si="12"/>
        <v>1</v>
      </c>
      <c r="Z16" s="431">
        <f t="shared" si="13"/>
        <v>0</v>
      </c>
      <c r="AA16" s="80"/>
      <c r="AB16" s="432">
        <f t="shared" si="14"/>
        <v>0</v>
      </c>
      <c r="AC16" s="433" t="str">
        <f t="shared" si="15"/>
        <v/>
      </c>
      <c r="AD16" s="59"/>
      <c r="AE16" s="428">
        <f>IFERROR(VLOOKUP($C16,'Proposed Rates'!$B:$J,AE$11,FALSE),0)</f>
        <v>0</v>
      </c>
      <c r="AF16" s="446">
        <f t="shared" si="16"/>
        <v>1</v>
      </c>
      <c r="AG16" s="431">
        <f t="shared" si="17"/>
        <v>0</v>
      </c>
      <c r="AH16" s="80"/>
      <c r="AI16" s="432">
        <f t="shared" si="18"/>
        <v>0</v>
      </c>
      <c r="AJ16" s="433" t="str">
        <f t="shared" si="19"/>
        <v/>
      </c>
      <c r="AK16" s="59"/>
      <c r="AL16" s="428">
        <f>IFERROR(VLOOKUP($C16,'Proposed Rates'!$B:$J,AL$11,FALSE),0)</f>
        <v>0</v>
      </c>
      <c r="AM16" s="446">
        <f t="shared" si="20"/>
        <v>1</v>
      </c>
      <c r="AN16" s="431">
        <f t="shared" si="21"/>
        <v>0</v>
      </c>
      <c r="AO16" s="80"/>
      <c r="AP16" s="432">
        <f t="shared" si="22"/>
        <v>0</v>
      </c>
      <c r="AQ16" s="433" t="str">
        <f t="shared" si="23"/>
        <v/>
      </c>
      <c r="AR16" s="434"/>
      <c r="AS16" s="3"/>
      <c r="AT16" s="3"/>
      <c r="AU16" s="3"/>
      <c r="AV16" s="3"/>
    </row>
    <row r="17" ht="12.75" customHeight="1">
      <c r="A17" s="59"/>
      <c r="B17" s="435" t="str">
        <f>'Proposed Rates'!C115</f>
        <v>Rate Rider Calculation for PILs</v>
      </c>
      <c r="C17" s="426" t="str">
        <f t="shared" si="1"/>
        <v>General Service 1,500 to 4,999 KW.Rate Rider Calculation for PILs</v>
      </c>
      <c r="D17" s="427" t="s">
        <v>377</v>
      </c>
      <c r="E17" s="351"/>
      <c r="F17" s="428" t="str">
        <f>IFERROR(VLOOKUP($C17,'Proposed Rates'!$B:$J,F$11,FALSE),0)</f>
        <v/>
      </c>
      <c r="G17" s="446">
        <f t="shared" si="2"/>
        <v>1925</v>
      </c>
      <c r="H17" s="431">
        <f t="shared" si="3"/>
        <v>0</v>
      </c>
      <c r="I17" s="80"/>
      <c r="J17" s="428" t="str">
        <f>IFERROR(VLOOKUP($C17,'Proposed Rates'!$B:$J,J$11,FALSE),0)</f>
        <v/>
      </c>
      <c r="K17" s="446">
        <f t="shared" si="4"/>
        <v>1925</v>
      </c>
      <c r="L17" s="431">
        <f t="shared" si="5"/>
        <v>0</v>
      </c>
      <c r="M17" s="80"/>
      <c r="N17" s="432">
        <f t="shared" si="6"/>
        <v>0</v>
      </c>
      <c r="O17" s="433" t="str">
        <f t="shared" si="7"/>
        <v/>
      </c>
      <c r="P17" s="59"/>
      <c r="Q17" s="428" t="str">
        <f>IFERROR(VLOOKUP($C17,'Proposed Rates'!$B:$J,Q$11,FALSE),0)</f>
        <v/>
      </c>
      <c r="R17" s="446">
        <f t="shared" si="8"/>
        <v>1925</v>
      </c>
      <c r="S17" s="431">
        <f t="shared" si="9"/>
        <v>0</v>
      </c>
      <c r="T17" s="80"/>
      <c r="U17" s="432">
        <f t="shared" si="10"/>
        <v>0</v>
      </c>
      <c r="V17" s="433" t="str">
        <f t="shared" si="11"/>
        <v/>
      </c>
      <c r="W17" s="59"/>
      <c r="X17" s="428" t="str">
        <f>IFERROR(VLOOKUP($C17,'Proposed Rates'!$B:$J,X$11,FALSE),0)</f>
        <v/>
      </c>
      <c r="Y17" s="446">
        <f t="shared" si="12"/>
        <v>1925</v>
      </c>
      <c r="Z17" s="431">
        <f t="shared" si="13"/>
        <v>0</v>
      </c>
      <c r="AA17" s="80"/>
      <c r="AB17" s="432">
        <f t="shared" si="14"/>
        <v>0</v>
      </c>
      <c r="AC17" s="433" t="str">
        <f t="shared" si="15"/>
        <v/>
      </c>
      <c r="AD17" s="59"/>
      <c r="AE17" s="428" t="str">
        <f>IFERROR(VLOOKUP($C17,'Proposed Rates'!$B:$J,AE$11,FALSE),0)</f>
        <v/>
      </c>
      <c r="AF17" s="446">
        <f t="shared" si="16"/>
        <v>1925</v>
      </c>
      <c r="AG17" s="431">
        <f t="shared" si="17"/>
        <v>0</v>
      </c>
      <c r="AH17" s="80"/>
      <c r="AI17" s="432">
        <f t="shared" si="18"/>
        <v>0</v>
      </c>
      <c r="AJ17" s="433" t="str">
        <f t="shared" si="19"/>
        <v/>
      </c>
      <c r="AK17" s="59"/>
      <c r="AL17" s="428" t="str">
        <f>IFERROR(VLOOKUP($C17,'Proposed Rates'!$B:$J,AL$11,FALSE),0)</f>
        <v/>
      </c>
      <c r="AM17" s="446">
        <f t="shared" si="20"/>
        <v>1925</v>
      </c>
      <c r="AN17" s="431">
        <f t="shared" si="21"/>
        <v>0</v>
      </c>
      <c r="AO17" s="80"/>
      <c r="AP17" s="432">
        <f t="shared" si="22"/>
        <v>0</v>
      </c>
      <c r="AQ17" s="433" t="str">
        <f t="shared" si="23"/>
        <v/>
      </c>
      <c r="AR17" s="434"/>
      <c r="AS17" s="3"/>
      <c r="AT17" s="3"/>
      <c r="AU17" s="3"/>
      <c r="AV17" s="3"/>
    </row>
    <row r="18" ht="12.75" customHeight="1">
      <c r="A18" s="59"/>
      <c r="B18" s="435" t="str">
        <f>'Proposed Rates'!C128</f>
        <v>Rate Rider Calculation for Generic</v>
      </c>
      <c r="C18" s="426" t="str">
        <f t="shared" si="1"/>
        <v>General Service 1,500 to 4,999 KW.Rate Rider Calculation for Generic</v>
      </c>
      <c r="D18" s="427" t="s">
        <v>377</v>
      </c>
      <c r="E18" s="351"/>
      <c r="F18" s="428" t="str">
        <f>IFERROR(VLOOKUP($C18,'Proposed Rates'!$B:$J,F$11,FALSE),0)</f>
        <v/>
      </c>
      <c r="G18" s="446">
        <f t="shared" si="2"/>
        <v>1925</v>
      </c>
      <c r="H18" s="431">
        <f t="shared" si="3"/>
        <v>0</v>
      </c>
      <c r="I18" s="80"/>
      <c r="J18" s="428" t="str">
        <f>IFERROR(VLOOKUP($C18,'Proposed Rates'!$B:$J,J$11,FALSE),0)</f>
        <v/>
      </c>
      <c r="K18" s="446">
        <f t="shared" si="4"/>
        <v>1925</v>
      </c>
      <c r="L18" s="431">
        <f t="shared" si="5"/>
        <v>0</v>
      </c>
      <c r="M18" s="80"/>
      <c r="N18" s="432">
        <f t="shared" si="6"/>
        <v>0</v>
      </c>
      <c r="O18" s="433" t="str">
        <f t="shared" si="7"/>
        <v/>
      </c>
      <c r="P18" s="59"/>
      <c r="Q18" s="428" t="str">
        <f>IFERROR(VLOOKUP($C18,'Proposed Rates'!$B:$J,Q$11,FALSE),0)</f>
        <v/>
      </c>
      <c r="R18" s="446">
        <f t="shared" si="8"/>
        <v>1925</v>
      </c>
      <c r="S18" s="431">
        <f t="shared" si="9"/>
        <v>0</v>
      </c>
      <c r="T18" s="80"/>
      <c r="U18" s="432">
        <f t="shared" si="10"/>
        <v>0</v>
      </c>
      <c r="V18" s="433" t="str">
        <f t="shared" si="11"/>
        <v/>
      </c>
      <c r="W18" s="59"/>
      <c r="X18" s="428" t="str">
        <f>IFERROR(VLOOKUP($C18,'Proposed Rates'!$B:$J,X$11,FALSE),0)</f>
        <v/>
      </c>
      <c r="Y18" s="446">
        <f t="shared" si="12"/>
        <v>1925</v>
      </c>
      <c r="Z18" s="431">
        <f t="shared" si="13"/>
        <v>0</v>
      </c>
      <c r="AA18" s="80"/>
      <c r="AB18" s="432">
        <f t="shared" si="14"/>
        <v>0</v>
      </c>
      <c r="AC18" s="433" t="str">
        <f t="shared" si="15"/>
        <v/>
      </c>
      <c r="AD18" s="59"/>
      <c r="AE18" s="428" t="str">
        <f>IFERROR(VLOOKUP($C18,'Proposed Rates'!$B:$J,AE$11,FALSE),0)</f>
        <v/>
      </c>
      <c r="AF18" s="446">
        <f t="shared" si="16"/>
        <v>1925</v>
      </c>
      <c r="AG18" s="431">
        <f t="shared" si="17"/>
        <v>0</v>
      </c>
      <c r="AH18" s="80"/>
      <c r="AI18" s="432">
        <f t="shared" si="18"/>
        <v>0</v>
      </c>
      <c r="AJ18" s="433" t="str">
        <f t="shared" si="19"/>
        <v/>
      </c>
      <c r="AK18" s="59"/>
      <c r="AL18" s="428" t="str">
        <f>IFERROR(VLOOKUP($C18,'Proposed Rates'!$B:$J,AL$11,FALSE),0)</f>
        <v/>
      </c>
      <c r="AM18" s="446">
        <f t="shared" si="20"/>
        <v>1925</v>
      </c>
      <c r="AN18" s="431">
        <f t="shared" si="21"/>
        <v>0</v>
      </c>
      <c r="AO18" s="80"/>
      <c r="AP18" s="432">
        <f t="shared" si="22"/>
        <v>0</v>
      </c>
      <c r="AQ18" s="433" t="str">
        <f t="shared" si="23"/>
        <v/>
      </c>
      <c r="AR18" s="434"/>
      <c r="AS18" s="3"/>
      <c r="AT18" s="3"/>
      <c r="AU18" s="3"/>
      <c r="AV18" s="3"/>
    </row>
    <row r="19" ht="12.75" customHeight="1">
      <c r="A19" s="59"/>
      <c r="B19" s="351" t="s">
        <v>116</v>
      </c>
      <c r="C19" s="426" t="str">
        <f t="shared" si="1"/>
        <v>General Service 1,500 to 4,999 KW.Distribution Volumetric Rate</v>
      </c>
      <c r="D19" s="427" t="s">
        <v>377</v>
      </c>
      <c r="E19" s="351"/>
      <c r="F19" s="428">
        <f>IFERROR(VLOOKUP($C19,'Proposed Rates'!$B:$J,F$11,FALSE),0)</f>
        <v>6.0796</v>
      </c>
      <c r="G19" s="446">
        <f t="shared" si="2"/>
        <v>1925</v>
      </c>
      <c r="H19" s="431">
        <f t="shared" si="3"/>
        <v>11703.23</v>
      </c>
      <c r="I19" s="80"/>
      <c r="J19" s="428">
        <f>IFERROR(VLOOKUP($C19,'Proposed Rates'!$B:$J,J$11,FALSE),0)</f>
        <v>7.6954</v>
      </c>
      <c r="K19" s="446">
        <f t="shared" si="4"/>
        <v>1925</v>
      </c>
      <c r="L19" s="431">
        <f t="shared" si="5"/>
        <v>14813.645</v>
      </c>
      <c r="M19" s="80"/>
      <c r="N19" s="432">
        <f t="shared" si="6"/>
        <v>3110.415</v>
      </c>
      <c r="O19" s="433">
        <f t="shared" si="7"/>
        <v>0.2657740641</v>
      </c>
      <c r="P19" s="59"/>
      <c r="Q19" s="428">
        <f>IFERROR(VLOOKUP($C19,'Proposed Rates'!$B:$J,Q$11,FALSE),0)</f>
        <v>8.4077</v>
      </c>
      <c r="R19" s="446">
        <f t="shared" si="8"/>
        <v>1925</v>
      </c>
      <c r="S19" s="431">
        <f t="shared" si="9"/>
        <v>16184.8225</v>
      </c>
      <c r="T19" s="80"/>
      <c r="U19" s="432">
        <f t="shared" si="10"/>
        <v>1371.1775</v>
      </c>
      <c r="V19" s="433">
        <f t="shared" si="11"/>
        <v>0.09256179016</v>
      </c>
      <c r="W19" s="59"/>
      <c r="X19" s="428">
        <f>IFERROR(VLOOKUP($C19,'Proposed Rates'!$B:$J,X$11,FALSE),0)</f>
        <v>9.3423</v>
      </c>
      <c r="Y19" s="446">
        <f t="shared" si="12"/>
        <v>1925</v>
      </c>
      <c r="Z19" s="431">
        <f t="shared" si="13"/>
        <v>17983.9275</v>
      </c>
      <c r="AA19" s="80"/>
      <c r="AB19" s="432">
        <f t="shared" si="14"/>
        <v>1799.105</v>
      </c>
      <c r="AC19" s="433">
        <f t="shared" si="15"/>
        <v>0.1111600081</v>
      </c>
      <c r="AD19" s="59"/>
      <c r="AE19" s="428">
        <f>IFERROR(VLOOKUP($C19,'Proposed Rates'!$B:$J,AE$11,FALSE),0)</f>
        <v>10.0227</v>
      </c>
      <c r="AF19" s="446">
        <f t="shared" si="16"/>
        <v>1925</v>
      </c>
      <c r="AG19" s="431">
        <f t="shared" si="17"/>
        <v>19293.6975</v>
      </c>
      <c r="AH19" s="80"/>
      <c r="AI19" s="432">
        <f t="shared" si="18"/>
        <v>1309.77</v>
      </c>
      <c r="AJ19" s="433">
        <f t="shared" si="19"/>
        <v>0.07283003115</v>
      </c>
      <c r="AK19" s="59"/>
      <c r="AL19" s="428">
        <f>IFERROR(VLOOKUP($C19,'Proposed Rates'!$B:$J,AL$11,FALSE),0)</f>
        <v>10.6987</v>
      </c>
      <c r="AM19" s="446">
        <f t="shared" si="20"/>
        <v>1925</v>
      </c>
      <c r="AN19" s="431">
        <f t="shared" si="21"/>
        <v>20594.9975</v>
      </c>
      <c r="AO19" s="80"/>
      <c r="AP19" s="432">
        <f t="shared" si="22"/>
        <v>1301.3</v>
      </c>
      <c r="AQ19" s="433">
        <f t="shared" si="23"/>
        <v>0.06744689555</v>
      </c>
      <c r="AR19" s="434"/>
      <c r="AS19" s="3"/>
      <c r="AT19" s="3"/>
      <c r="AU19" s="3"/>
      <c r="AV19" s="3"/>
    </row>
    <row r="20" ht="12.75" customHeight="1">
      <c r="A20" s="59"/>
      <c r="B20" s="351" t="s">
        <v>309</v>
      </c>
      <c r="C20" s="426" t="str">
        <f t="shared" si="1"/>
        <v>General Service 1,500 to 4,999 KW.Smart Meter Disposition Rider</v>
      </c>
      <c r="D20" s="427" t="s">
        <v>308</v>
      </c>
      <c r="E20" s="351"/>
      <c r="F20" s="428">
        <f>IFERROR(VLOOKUP($C20,'Proposed Rates'!$B:$J,F$11,FALSE),0)</f>
        <v>0</v>
      </c>
      <c r="G20" s="446">
        <f t="shared" si="2"/>
        <v>891400</v>
      </c>
      <c r="H20" s="431">
        <f t="shared" si="3"/>
        <v>0</v>
      </c>
      <c r="I20" s="80"/>
      <c r="J20" s="428">
        <f>IFERROR(VLOOKUP($C20,'Proposed Rates'!$B:$J,J$11,FALSE),0)</f>
        <v>0</v>
      </c>
      <c r="K20" s="446">
        <f t="shared" si="4"/>
        <v>891400</v>
      </c>
      <c r="L20" s="431">
        <f t="shared" si="5"/>
        <v>0</v>
      </c>
      <c r="M20" s="80"/>
      <c r="N20" s="432">
        <f t="shared" si="6"/>
        <v>0</v>
      </c>
      <c r="O20" s="433" t="str">
        <f t="shared" si="7"/>
        <v/>
      </c>
      <c r="P20" s="59"/>
      <c r="Q20" s="428">
        <f>IFERROR(VLOOKUP($C20,'Proposed Rates'!$B:$J,Q$11,FALSE),0)</f>
        <v>0</v>
      </c>
      <c r="R20" s="446">
        <f t="shared" si="8"/>
        <v>891400</v>
      </c>
      <c r="S20" s="431">
        <f t="shared" si="9"/>
        <v>0</v>
      </c>
      <c r="T20" s="80"/>
      <c r="U20" s="432">
        <f t="shared" si="10"/>
        <v>0</v>
      </c>
      <c r="V20" s="433" t="str">
        <f t="shared" si="11"/>
        <v/>
      </c>
      <c r="W20" s="59"/>
      <c r="X20" s="428">
        <f>IFERROR(VLOOKUP($C20,'Proposed Rates'!$B:$J,X$11,FALSE),0)</f>
        <v>0</v>
      </c>
      <c r="Y20" s="446">
        <f t="shared" si="12"/>
        <v>891400</v>
      </c>
      <c r="Z20" s="431">
        <f t="shared" si="13"/>
        <v>0</v>
      </c>
      <c r="AA20" s="80"/>
      <c r="AB20" s="432">
        <f t="shared" si="14"/>
        <v>0</v>
      </c>
      <c r="AC20" s="433" t="str">
        <f t="shared" si="15"/>
        <v/>
      </c>
      <c r="AD20" s="59"/>
      <c r="AE20" s="428">
        <f>IFERROR(VLOOKUP($C20,'Proposed Rates'!$B:$J,AE$11,FALSE),0)</f>
        <v>0</v>
      </c>
      <c r="AF20" s="446">
        <f t="shared" si="16"/>
        <v>891400</v>
      </c>
      <c r="AG20" s="431">
        <f t="shared" si="17"/>
        <v>0</v>
      </c>
      <c r="AH20" s="80"/>
      <c r="AI20" s="432">
        <f t="shared" si="18"/>
        <v>0</v>
      </c>
      <c r="AJ20" s="433" t="str">
        <f t="shared" si="19"/>
        <v/>
      </c>
      <c r="AK20" s="59"/>
      <c r="AL20" s="428">
        <f>IFERROR(VLOOKUP($C20,'Proposed Rates'!$B:$J,AL$11,FALSE),0)</f>
        <v>0</v>
      </c>
      <c r="AM20" s="446">
        <f t="shared" si="20"/>
        <v>891400</v>
      </c>
      <c r="AN20" s="431">
        <f t="shared" si="21"/>
        <v>0</v>
      </c>
      <c r="AO20" s="80"/>
      <c r="AP20" s="432">
        <f t="shared" si="22"/>
        <v>0</v>
      </c>
      <c r="AQ20" s="433" t="str">
        <f t="shared" si="23"/>
        <v/>
      </c>
      <c r="AR20" s="434"/>
      <c r="AS20" s="3"/>
      <c r="AT20" s="3"/>
      <c r="AU20" s="3"/>
      <c r="AV20" s="3"/>
    </row>
    <row r="21" ht="12.75" customHeight="1">
      <c r="A21" s="59"/>
      <c r="B21" s="351" t="s">
        <v>241</v>
      </c>
      <c r="C21" s="426" t="str">
        <f t="shared" si="1"/>
        <v>General Service 1,500 to 4,999 KW.LRAM Rate Rider</v>
      </c>
      <c r="D21" s="427" t="s">
        <v>377</v>
      </c>
      <c r="E21" s="351"/>
      <c r="F21" s="445">
        <f>'Proposed Rates'!E80+'Proposed Rates'!E93</f>
        <v>0.2021</v>
      </c>
      <c r="G21" s="446">
        <f t="shared" si="2"/>
        <v>1925</v>
      </c>
      <c r="H21" s="431">
        <f t="shared" si="3"/>
        <v>389.0425</v>
      </c>
      <c r="I21" s="80"/>
      <c r="J21" s="445">
        <f>'Proposed Rates'!F80+'Proposed Rates'!F93</f>
        <v>-0.4085</v>
      </c>
      <c r="K21" s="446">
        <f t="shared" si="4"/>
        <v>1925</v>
      </c>
      <c r="L21" s="431">
        <f t="shared" si="5"/>
        <v>-786.3625</v>
      </c>
      <c r="M21" s="80"/>
      <c r="N21" s="432">
        <f t="shared" si="6"/>
        <v>-1175.405</v>
      </c>
      <c r="O21" s="433">
        <f t="shared" si="7"/>
        <v>-3.021276596</v>
      </c>
      <c r="P21" s="59"/>
      <c r="Q21" s="445">
        <f>'Proposed Rates'!G80+'Proposed Rates'!G93</f>
        <v>0</v>
      </c>
      <c r="R21" s="446">
        <f t="shared" si="8"/>
        <v>1925</v>
      </c>
      <c r="S21" s="431">
        <f t="shared" si="9"/>
        <v>0</v>
      </c>
      <c r="T21" s="80"/>
      <c r="U21" s="432">
        <f t="shared" si="10"/>
        <v>786.3625</v>
      </c>
      <c r="V21" s="433">
        <f t="shared" si="11"/>
        <v>-1</v>
      </c>
      <c r="W21" s="59"/>
      <c r="X21" s="428">
        <f>IFERROR(VLOOKUP($C21,'Proposed Rates'!$B:$J,X$11,FALSE),0)</f>
        <v>0</v>
      </c>
      <c r="Y21" s="446">
        <f t="shared" si="12"/>
        <v>1925</v>
      </c>
      <c r="Z21" s="431">
        <f t="shared" si="13"/>
        <v>0</v>
      </c>
      <c r="AA21" s="80"/>
      <c r="AB21" s="432">
        <f t="shared" si="14"/>
        <v>0</v>
      </c>
      <c r="AC21" s="433" t="str">
        <f t="shared" si="15"/>
        <v/>
      </c>
      <c r="AD21" s="59"/>
      <c r="AE21" s="428">
        <f>IFERROR(VLOOKUP($C21,'Proposed Rates'!$B:$J,AE$11,FALSE),0)</f>
        <v>0</v>
      </c>
      <c r="AF21" s="446">
        <f t="shared" si="16"/>
        <v>1925</v>
      </c>
      <c r="AG21" s="431">
        <f t="shared" si="17"/>
        <v>0</v>
      </c>
      <c r="AH21" s="80"/>
      <c r="AI21" s="432">
        <f t="shared" si="18"/>
        <v>0</v>
      </c>
      <c r="AJ21" s="433" t="str">
        <f t="shared" si="19"/>
        <v/>
      </c>
      <c r="AK21" s="59"/>
      <c r="AL21" s="428">
        <f>IFERROR(VLOOKUP($C21,'Proposed Rates'!$B:$J,AL$11,FALSE),0)</f>
        <v>0</v>
      </c>
      <c r="AM21" s="446">
        <f t="shared" si="20"/>
        <v>1925</v>
      </c>
      <c r="AN21" s="431">
        <f t="shared" si="21"/>
        <v>0</v>
      </c>
      <c r="AO21" s="80"/>
      <c r="AP21" s="432">
        <f t="shared" si="22"/>
        <v>0</v>
      </c>
      <c r="AQ21" s="433" t="str">
        <f t="shared" si="23"/>
        <v/>
      </c>
      <c r="AR21" s="434"/>
      <c r="AS21" s="3"/>
      <c r="AT21" s="3"/>
      <c r="AU21" s="3"/>
      <c r="AV21" s="3"/>
    </row>
    <row r="22" ht="12.75" customHeight="1">
      <c r="A22" s="59"/>
      <c r="B22" s="518" t="s">
        <v>237</v>
      </c>
      <c r="C22" s="426" t="str">
        <f t="shared" si="1"/>
        <v>General Service 1,500 to 4,999 KW.Deferral/Variance Account Disposition Rate Rider Group 2</v>
      </c>
      <c r="D22" s="427" t="s">
        <v>377</v>
      </c>
      <c r="E22" s="351"/>
      <c r="F22" s="428">
        <f>IFERROR(VLOOKUP($C22,'Proposed Rates'!$B:$J,F$11,FALSE),0)</f>
        <v>0</v>
      </c>
      <c r="G22" s="446">
        <f t="shared" si="2"/>
        <v>1925</v>
      </c>
      <c r="H22" s="431">
        <f t="shared" si="3"/>
        <v>0</v>
      </c>
      <c r="I22" s="80"/>
      <c r="J22" s="428">
        <f>IFERROR(VLOOKUP($C22,'Proposed Rates'!$B:$J,J$11,FALSE),0)</f>
        <v>-0.1318</v>
      </c>
      <c r="K22" s="446">
        <f t="shared" si="4"/>
        <v>1925</v>
      </c>
      <c r="L22" s="431">
        <f t="shared" si="5"/>
        <v>-253.715</v>
      </c>
      <c r="M22" s="80"/>
      <c r="N22" s="432">
        <f t="shared" si="6"/>
        <v>-253.715</v>
      </c>
      <c r="O22" s="433" t="str">
        <f t="shared" si="7"/>
        <v/>
      </c>
      <c r="P22" s="59"/>
      <c r="Q22" s="428">
        <f>IFERROR(VLOOKUP($C22,'Proposed Rates'!$B:$J,Q$11,FALSE),0)</f>
        <v>0</v>
      </c>
      <c r="R22" s="446">
        <f t="shared" si="8"/>
        <v>1925</v>
      </c>
      <c r="S22" s="431">
        <f t="shared" si="9"/>
        <v>0</v>
      </c>
      <c r="T22" s="80"/>
      <c r="U22" s="432">
        <f t="shared" si="10"/>
        <v>253.715</v>
      </c>
      <c r="V22" s="433">
        <f t="shared" si="11"/>
        <v>-1</v>
      </c>
      <c r="W22" s="59"/>
      <c r="X22" s="428">
        <f>IFERROR(VLOOKUP($C22,'Proposed Rates'!$B:$J,X$11,FALSE),0)</f>
        <v>0</v>
      </c>
      <c r="Y22" s="446">
        <f t="shared" si="12"/>
        <v>1925</v>
      </c>
      <c r="Z22" s="431">
        <f t="shared" si="13"/>
        <v>0</v>
      </c>
      <c r="AA22" s="80"/>
      <c r="AB22" s="432">
        <f t="shared" si="14"/>
        <v>0</v>
      </c>
      <c r="AC22" s="433" t="str">
        <f t="shared" si="15"/>
        <v/>
      </c>
      <c r="AD22" s="59"/>
      <c r="AE22" s="428">
        <f>IFERROR(VLOOKUP($C22,'Proposed Rates'!$B:$J,AE$11,FALSE),0)</f>
        <v>0</v>
      </c>
      <c r="AF22" s="446">
        <f t="shared" si="16"/>
        <v>1925</v>
      </c>
      <c r="AG22" s="431">
        <f t="shared" si="17"/>
        <v>0</v>
      </c>
      <c r="AH22" s="80"/>
      <c r="AI22" s="432">
        <f t="shared" si="18"/>
        <v>0</v>
      </c>
      <c r="AJ22" s="433" t="str">
        <f t="shared" si="19"/>
        <v/>
      </c>
      <c r="AK22" s="59"/>
      <c r="AL22" s="428">
        <f>IFERROR(VLOOKUP($C22,'Proposed Rates'!$B:$J,AL$11,FALSE),0)</f>
        <v>0</v>
      </c>
      <c r="AM22" s="446">
        <f t="shared" si="20"/>
        <v>1925</v>
      </c>
      <c r="AN22" s="431">
        <f t="shared" si="21"/>
        <v>0</v>
      </c>
      <c r="AO22" s="80"/>
      <c r="AP22" s="432">
        <f t="shared" si="22"/>
        <v>0</v>
      </c>
      <c r="AQ22" s="433" t="str">
        <f t="shared" si="23"/>
        <v/>
      </c>
      <c r="AR22" s="434"/>
      <c r="AS22" s="3"/>
      <c r="AT22" s="3"/>
      <c r="AU22" s="3"/>
      <c r="AV22" s="3"/>
    </row>
    <row r="23" ht="12.75" customHeight="1">
      <c r="A23" s="59"/>
      <c r="B23" s="435"/>
      <c r="C23" s="426" t="str">
        <f t="shared" si="1"/>
        <v>General Service 1,500 to 4,999 KW.</v>
      </c>
      <c r="D23" s="427"/>
      <c r="E23" s="351"/>
      <c r="F23" s="428">
        <f>IFERROR(VLOOKUP($C23,'Proposed Rates'!$B:$J,F$11,FALSE),0)</f>
        <v>0</v>
      </c>
      <c r="G23" s="446">
        <f t="shared" si="2"/>
        <v>0</v>
      </c>
      <c r="H23" s="431">
        <f t="shared" si="3"/>
        <v>0</v>
      </c>
      <c r="I23" s="80"/>
      <c r="J23" s="428">
        <f>IFERROR(VLOOKUP($C23,'Proposed Rates'!$B:$J,J$11,FALSE),0)</f>
        <v>0</v>
      </c>
      <c r="K23" s="446">
        <f t="shared" si="4"/>
        <v>0</v>
      </c>
      <c r="L23" s="431">
        <f t="shared" si="5"/>
        <v>0</v>
      </c>
      <c r="M23" s="80"/>
      <c r="N23" s="432">
        <f t="shared" si="6"/>
        <v>0</v>
      </c>
      <c r="O23" s="433" t="str">
        <f t="shared" si="7"/>
        <v/>
      </c>
      <c r="P23" s="59"/>
      <c r="Q23" s="428">
        <f>IFERROR(VLOOKUP($C23,'Proposed Rates'!$B:$J,Q$11,FALSE),0)</f>
        <v>0</v>
      </c>
      <c r="R23" s="446">
        <f t="shared" si="8"/>
        <v>0</v>
      </c>
      <c r="S23" s="431">
        <f t="shared" si="9"/>
        <v>0</v>
      </c>
      <c r="T23" s="80"/>
      <c r="U23" s="432">
        <f t="shared" si="10"/>
        <v>0</v>
      </c>
      <c r="V23" s="433" t="str">
        <f t="shared" si="11"/>
        <v/>
      </c>
      <c r="W23" s="59"/>
      <c r="X23" s="428">
        <f>IFERROR(VLOOKUP($C23,'Proposed Rates'!$B:$J,X$11,FALSE),0)</f>
        <v>0</v>
      </c>
      <c r="Y23" s="446">
        <f t="shared" si="12"/>
        <v>0</v>
      </c>
      <c r="Z23" s="431">
        <f t="shared" si="13"/>
        <v>0</v>
      </c>
      <c r="AA23" s="80"/>
      <c r="AB23" s="432">
        <f t="shared" si="14"/>
        <v>0</v>
      </c>
      <c r="AC23" s="433" t="str">
        <f t="shared" si="15"/>
        <v/>
      </c>
      <c r="AD23" s="59"/>
      <c r="AE23" s="428">
        <f>IFERROR(VLOOKUP($C23,'Proposed Rates'!$B:$J,AE$11,FALSE),0)</f>
        <v>0</v>
      </c>
      <c r="AF23" s="446">
        <f t="shared" si="16"/>
        <v>0</v>
      </c>
      <c r="AG23" s="431">
        <f t="shared" si="17"/>
        <v>0</v>
      </c>
      <c r="AH23" s="80"/>
      <c r="AI23" s="432">
        <f t="shared" si="18"/>
        <v>0</v>
      </c>
      <c r="AJ23" s="433" t="str">
        <f t="shared" si="19"/>
        <v/>
      </c>
      <c r="AK23" s="59"/>
      <c r="AL23" s="428">
        <f>IFERROR(VLOOKUP($C23,'Proposed Rates'!$B:$J,AL$11,FALSE),0)</f>
        <v>0</v>
      </c>
      <c r="AM23" s="446">
        <f t="shared" si="20"/>
        <v>0</v>
      </c>
      <c r="AN23" s="431">
        <f t="shared" si="21"/>
        <v>0</v>
      </c>
      <c r="AO23" s="80"/>
      <c r="AP23" s="432">
        <f t="shared" si="22"/>
        <v>0</v>
      </c>
      <c r="AQ23" s="433" t="str">
        <f t="shared" si="23"/>
        <v/>
      </c>
      <c r="AR23" s="434"/>
      <c r="AS23" s="3"/>
      <c r="AT23" s="3"/>
      <c r="AU23" s="3"/>
      <c r="AV23" s="3"/>
    </row>
    <row r="24" ht="12.75" customHeight="1">
      <c r="A24" s="59"/>
      <c r="B24" s="435"/>
      <c r="C24" s="426" t="str">
        <f t="shared" si="1"/>
        <v>General Service 1,500 to 4,999 KW.</v>
      </c>
      <c r="D24" s="427"/>
      <c r="E24" s="351"/>
      <c r="F24" s="428">
        <f>IFERROR(VLOOKUP($C24,'Proposed Rates'!$B:$J,F$11,FALSE),0)</f>
        <v>0</v>
      </c>
      <c r="G24" s="446">
        <f t="shared" si="2"/>
        <v>0</v>
      </c>
      <c r="H24" s="431">
        <f t="shared" si="3"/>
        <v>0</v>
      </c>
      <c r="I24" s="80"/>
      <c r="J24" s="428">
        <f>IFERROR(VLOOKUP($C24,'Proposed Rates'!$B:$J,J$11,FALSE),0)</f>
        <v>0</v>
      </c>
      <c r="K24" s="446">
        <f t="shared" si="4"/>
        <v>0</v>
      </c>
      <c r="L24" s="431">
        <f t="shared" si="5"/>
        <v>0</v>
      </c>
      <c r="M24" s="80"/>
      <c r="N24" s="432">
        <f t="shared" si="6"/>
        <v>0</v>
      </c>
      <c r="O24" s="433" t="str">
        <f t="shared" si="7"/>
        <v/>
      </c>
      <c r="P24" s="59"/>
      <c r="Q24" s="428">
        <f>IFERROR(VLOOKUP($C24,'Proposed Rates'!$B:$J,Q$11,FALSE),0)</f>
        <v>0</v>
      </c>
      <c r="R24" s="446">
        <f t="shared" si="8"/>
        <v>0</v>
      </c>
      <c r="S24" s="431">
        <f t="shared" si="9"/>
        <v>0</v>
      </c>
      <c r="T24" s="80"/>
      <c r="U24" s="432">
        <f t="shared" si="10"/>
        <v>0</v>
      </c>
      <c r="V24" s="433" t="str">
        <f t="shared" si="11"/>
        <v/>
      </c>
      <c r="W24" s="59"/>
      <c r="X24" s="428">
        <f>IFERROR(VLOOKUP($C24,'Proposed Rates'!$B:$J,X$11,FALSE),0)</f>
        <v>0</v>
      </c>
      <c r="Y24" s="446">
        <f t="shared" si="12"/>
        <v>0</v>
      </c>
      <c r="Z24" s="431">
        <f t="shared" si="13"/>
        <v>0</v>
      </c>
      <c r="AA24" s="80"/>
      <c r="AB24" s="432">
        <f t="shared" si="14"/>
        <v>0</v>
      </c>
      <c r="AC24" s="433" t="str">
        <f t="shared" si="15"/>
        <v/>
      </c>
      <c r="AD24" s="59"/>
      <c r="AE24" s="428">
        <f>IFERROR(VLOOKUP($C24,'Proposed Rates'!$B:$J,AE$11,FALSE),0)</f>
        <v>0</v>
      </c>
      <c r="AF24" s="446">
        <f t="shared" si="16"/>
        <v>0</v>
      </c>
      <c r="AG24" s="431">
        <f t="shared" si="17"/>
        <v>0</v>
      </c>
      <c r="AH24" s="80"/>
      <c r="AI24" s="432">
        <f t="shared" si="18"/>
        <v>0</v>
      </c>
      <c r="AJ24" s="433" t="str">
        <f t="shared" si="19"/>
        <v/>
      </c>
      <c r="AK24" s="59"/>
      <c r="AL24" s="428">
        <f>IFERROR(VLOOKUP($C24,'Proposed Rates'!$B:$J,AL$11,FALSE),0)</f>
        <v>0</v>
      </c>
      <c r="AM24" s="446">
        <f t="shared" si="20"/>
        <v>0</v>
      </c>
      <c r="AN24" s="431">
        <f t="shared" si="21"/>
        <v>0</v>
      </c>
      <c r="AO24" s="80"/>
      <c r="AP24" s="432">
        <f t="shared" si="22"/>
        <v>0</v>
      </c>
      <c r="AQ24" s="433" t="str">
        <f t="shared" si="23"/>
        <v/>
      </c>
      <c r="AR24" s="434"/>
      <c r="AS24" s="3"/>
      <c r="AT24" s="3"/>
      <c r="AU24" s="3"/>
      <c r="AV24" s="3"/>
    </row>
    <row r="25" ht="12.75" customHeight="1">
      <c r="A25" s="59"/>
      <c r="B25" s="435"/>
      <c r="C25" s="426" t="str">
        <f t="shared" si="1"/>
        <v>General Service 1,500 to 4,999 KW.</v>
      </c>
      <c r="D25" s="427"/>
      <c r="E25" s="351"/>
      <c r="F25" s="428">
        <f>IFERROR(VLOOKUP($C25,'Proposed Rates'!$B:$J,F$11,FALSE),0)</f>
        <v>0</v>
      </c>
      <c r="G25" s="446">
        <f t="shared" si="2"/>
        <v>0</v>
      </c>
      <c r="H25" s="431">
        <f t="shared" si="3"/>
        <v>0</v>
      </c>
      <c r="I25" s="80"/>
      <c r="J25" s="428">
        <f>IFERROR(VLOOKUP($C25,'Proposed Rates'!$B:$J,J$11,FALSE),0)</f>
        <v>0</v>
      </c>
      <c r="K25" s="446">
        <f t="shared" si="4"/>
        <v>0</v>
      </c>
      <c r="L25" s="431">
        <f t="shared" si="5"/>
        <v>0</v>
      </c>
      <c r="M25" s="80"/>
      <c r="N25" s="432">
        <f t="shared" si="6"/>
        <v>0</v>
      </c>
      <c r="O25" s="433" t="str">
        <f t="shared" si="7"/>
        <v/>
      </c>
      <c r="P25" s="59"/>
      <c r="Q25" s="428">
        <f>IFERROR(VLOOKUP($C25,'Proposed Rates'!$B:$J,Q$11,FALSE),0)</f>
        <v>0</v>
      </c>
      <c r="R25" s="446">
        <f t="shared" si="8"/>
        <v>0</v>
      </c>
      <c r="S25" s="431">
        <f t="shared" si="9"/>
        <v>0</v>
      </c>
      <c r="T25" s="80"/>
      <c r="U25" s="432">
        <f t="shared" si="10"/>
        <v>0</v>
      </c>
      <c r="V25" s="433" t="str">
        <f t="shared" si="11"/>
        <v/>
      </c>
      <c r="W25" s="59"/>
      <c r="X25" s="428">
        <f>IFERROR(VLOOKUP($C25,'Proposed Rates'!$B:$J,X$11,FALSE),0)</f>
        <v>0</v>
      </c>
      <c r="Y25" s="446">
        <f t="shared" si="12"/>
        <v>0</v>
      </c>
      <c r="Z25" s="431">
        <f t="shared" si="13"/>
        <v>0</v>
      </c>
      <c r="AA25" s="80"/>
      <c r="AB25" s="432">
        <f t="shared" si="14"/>
        <v>0</v>
      </c>
      <c r="AC25" s="433" t="str">
        <f t="shared" si="15"/>
        <v/>
      </c>
      <c r="AD25" s="59"/>
      <c r="AE25" s="428">
        <f>IFERROR(VLOOKUP($C25,'Proposed Rates'!$B:$J,AE$11,FALSE),0)</f>
        <v>0</v>
      </c>
      <c r="AF25" s="446">
        <f t="shared" si="16"/>
        <v>0</v>
      </c>
      <c r="AG25" s="431">
        <f t="shared" si="17"/>
        <v>0</v>
      </c>
      <c r="AH25" s="80"/>
      <c r="AI25" s="432">
        <f t="shared" si="18"/>
        <v>0</v>
      </c>
      <c r="AJ25" s="433" t="str">
        <f t="shared" si="19"/>
        <v/>
      </c>
      <c r="AK25" s="59"/>
      <c r="AL25" s="428">
        <f>IFERROR(VLOOKUP($C25,'Proposed Rates'!$B:$J,AL$11,FALSE),0)</f>
        <v>0</v>
      </c>
      <c r="AM25" s="446">
        <f t="shared" si="20"/>
        <v>0</v>
      </c>
      <c r="AN25" s="431">
        <f t="shared" si="21"/>
        <v>0</v>
      </c>
      <c r="AO25" s="80"/>
      <c r="AP25" s="432">
        <f t="shared" si="22"/>
        <v>0</v>
      </c>
      <c r="AQ25" s="433" t="str">
        <f t="shared" si="23"/>
        <v/>
      </c>
      <c r="AR25" s="434"/>
      <c r="AS25" s="3"/>
      <c r="AT25" s="3"/>
      <c r="AU25" s="3"/>
      <c r="AV25" s="3"/>
    </row>
    <row r="26" ht="12.75" customHeight="1">
      <c r="A26" s="59"/>
      <c r="B26" s="518"/>
      <c r="C26" s="426" t="str">
        <f t="shared" si="1"/>
        <v>General Service 1,500 to 4,999 KW.</v>
      </c>
      <c r="D26" s="427"/>
      <c r="E26" s="351"/>
      <c r="F26" s="428">
        <f>IFERROR(VLOOKUP($C26,'Proposed Rates'!$B:$J,F$11,FALSE),0)</f>
        <v>0</v>
      </c>
      <c r="G26" s="446">
        <f t="shared" si="2"/>
        <v>0</v>
      </c>
      <c r="H26" s="431">
        <f t="shared" si="3"/>
        <v>0</v>
      </c>
      <c r="I26" s="80"/>
      <c r="J26" s="428">
        <f>IFERROR(VLOOKUP($C26,'Proposed Rates'!$B:$J,J$11,FALSE),0)</f>
        <v>0</v>
      </c>
      <c r="K26" s="446">
        <f t="shared" si="4"/>
        <v>0</v>
      </c>
      <c r="L26" s="431">
        <f t="shared" si="5"/>
        <v>0</v>
      </c>
      <c r="M26" s="80"/>
      <c r="N26" s="432">
        <f t="shared" si="6"/>
        <v>0</v>
      </c>
      <c r="O26" s="433" t="str">
        <f t="shared" si="7"/>
        <v/>
      </c>
      <c r="P26" s="59"/>
      <c r="Q26" s="428">
        <f>IFERROR(VLOOKUP($C26,'Proposed Rates'!$B:$J,Q$11,FALSE),0)</f>
        <v>0</v>
      </c>
      <c r="R26" s="446">
        <f t="shared" si="8"/>
        <v>0</v>
      </c>
      <c r="S26" s="431">
        <f t="shared" si="9"/>
        <v>0</v>
      </c>
      <c r="T26" s="80"/>
      <c r="U26" s="432">
        <f t="shared" si="10"/>
        <v>0</v>
      </c>
      <c r="V26" s="433" t="str">
        <f t="shared" si="11"/>
        <v/>
      </c>
      <c r="W26" s="59"/>
      <c r="X26" s="428">
        <f>IFERROR(VLOOKUP($C26,'Proposed Rates'!$B:$J,X$11,FALSE),0)</f>
        <v>0</v>
      </c>
      <c r="Y26" s="446">
        <f t="shared" si="12"/>
        <v>0</v>
      </c>
      <c r="Z26" s="431">
        <f t="shared" si="13"/>
        <v>0</v>
      </c>
      <c r="AA26" s="80"/>
      <c r="AB26" s="432">
        <f t="shared" si="14"/>
        <v>0</v>
      </c>
      <c r="AC26" s="433" t="str">
        <f t="shared" si="15"/>
        <v/>
      </c>
      <c r="AD26" s="59"/>
      <c r="AE26" s="428">
        <f>IFERROR(VLOOKUP($C26,'Proposed Rates'!$B:$J,AE$11,FALSE),0)</f>
        <v>0</v>
      </c>
      <c r="AF26" s="446">
        <f t="shared" si="16"/>
        <v>0</v>
      </c>
      <c r="AG26" s="431">
        <f t="shared" si="17"/>
        <v>0</v>
      </c>
      <c r="AH26" s="80"/>
      <c r="AI26" s="432">
        <f t="shared" si="18"/>
        <v>0</v>
      </c>
      <c r="AJ26" s="433" t="str">
        <f t="shared" si="19"/>
        <v/>
      </c>
      <c r="AK26" s="59"/>
      <c r="AL26" s="428">
        <f>IFERROR(VLOOKUP($C26,'Proposed Rates'!$B:$J,AL$11,FALSE),0)</f>
        <v>0</v>
      </c>
      <c r="AM26" s="446">
        <f t="shared" si="20"/>
        <v>0</v>
      </c>
      <c r="AN26" s="431">
        <f t="shared" si="21"/>
        <v>0</v>
      </c>
      <c r="AO26" s="80"/>
      <c r="AP26" s="432">
        <f t="shared" si="22"/>
        <v>0</v>
      </c>
      <c r="AQ26" s="433" t="str">
        <f t="shared" si="23"/>
        <v/>
      </c>
      <c r="AR26" s="434"/>
      <c r="AS26" s="3"/>
      <c r="AT26" s="3"/>
      <c r="AU26" s="3"/>
      <c r="AV26" s="3"/>
    </row>
    <row r="27" ht="12.75" customHeight="1">
      <c r="A27" s="59"/>
      <c r="B27" s="435"/>
      <c r="C27" s="426" t="str">
        <f t="shared" si="1"/>
        <v>General Service 1,500 to 4,999 KW.</v>
      </c>
      <c r="D27" s="427"/>
      <c r="E27" s="351"/>
      <c r="F27" s="428">
        <f>IFERROR(VLOOKUP($C27,'Proposed Rates'!$B:$J,F$11,FALSE),0)</f>
        <v>0</v>
      </c>
      <c r="G27" s="446">
        <f t="shared" si="2"/>
        <v>0</v>
      </c>
      <c r="H27" s="431">
        <f t="shared" si="3"/>
        <v>0</v>
      </c>
      <c r="I27" s="80"/>
      <c r="J27" s="428">
        <f>IFERROR(VLOOKUP($C27,'Proposed Rates'!$B:$J,J$11,FALSE),0)</f>
        <v>0</v>
      </c>
      <c r="K27" s="446">
        <f t="shared" si="4"/>
        <v>0</v>
      </c>
      <c r="L27" s="431">
        <f t="shared" si="5"/>
        <v>0</v>
      </c>
      <c r="M27" s="80"/>
      <c r="N27" s="432">
        <f t="shared" si="6"/>
        <v>0</v>
      </c>
      <c r="O27" s="433" t="str">
        <f t="shared" si="7"/>
        <v/>
      </c>
      <c r="P27" s="59"/>
      <c r="Q27" s="428">
        <f>IFERROR(VLOOKUP($C27,'Proposed Rates'!$B:$J,Q$11,FALSE),0)</f>
        <v>0</v>
      </c>
      <c r="R27" s="446">
        <f t="shared" si="8"/>
        <v>0</v>
      </c>
      <c r="S27" s="431">
        <f t="shared" si="9"/>
        <v>0</v>
      </c>
      <c r="T27" s="80"/>
      <c r="U27" s="432">
        <f t="shared" si="10"/>
        <v>0</v>
      </c>
      <c r="V27" s="433" t="str">
        <f t="shared" si="11"/>
        <v/>
      </c>
      <c r="W27" s="59"/>
      <c r="X27" s="428">
        <f>IFERROR(VLOOKUP($C27,'Proposed Rates'!$B:$J,X$11,FALSE),0)</f>
        <v>0</v>
      </c>
      <c r="Y27" s="446">
        <f t="shared" si="12"/>
        <v>0</v>
      </c>
      <c r="Z27" s="431">
        <f t="shared" si="13"/>
        <v>0</v>
      </c>
      <c r="AA27" s="80"/>
      <c r="AB27" s="432">
        <f t="shared" si="14"/>
        <v>0</v>
      </c>
      <c r="AC27" s="433" t="str">
        <f t="shared" si="15"/>
        <v/>
      </c>
      <c r="AD27" s="59"/>
      <c r="AE27" s="428">
        <f>IFERROR(VLOOKUP($C27,'Proposed Rates'!$B:$J,AE$11,FALSE),0)</f>
        <v>0</v>
      </c>
      <c r="AF27" s="446">
        <f t="shared" si="16"/>
        <v>0</v>
      </c>
      <c r="AG27" s="431">
        <f t="shared" si="17"/>
        <v>0</v>
      </c>
      <c r="AH27" s="80"/>
      <c r="AI27" s="432">
        <f t="shared" si="18"/>
        <v>0</v>
      </c>
      <c r="AJ27" s="433" t="str">
        <f t="shared" si="19"/>
        <v/>
      </c>
      <c r="AK27" s="59"/>
      <c r="AL27" s="428">
        <f>IFERROR(VLOOKUP($C27,'Proposed Rates'!$B:$J,AL$11,FALSE),0)</f>
        <v>0</v>
      </c>
      <c r="AM27" s="446">
        <f t="shared" si="20"/>
        <v>0</v>
      </c>
      <c r="AN27" s="431">
        <f t="shared" si="21"/>
        <v>0</v>
      </c>
      <c r="AO27" s="80"/>
      <c r="AP27" s="432">
        <f t="shared" si="22"/>
        <v>0</v>
      </c>
      <c r="AQ27" s="433" t="str">
        <f t="shared" si="23"/>
        <v/>
      </c>
      <c r="AR27" s="434"/>
      <c r="AS27" s="3"/>
      <c r="AT27" s="3"/>
      <c r="AU27" s="3"/>
      <c r="AV27" s="3"/>
    </row>
    <row r="28" ht="12.75" customHeight="1">
      <c r="A28" s="59"/>
      <c r="B28" s="435"/>
      <c r="C28" s="426" t="str">
        <f t="shared" si="1"/>
        <v>General Service 1,500 to 4,999 KW.</v>
      </c>
      <c r="D28" s="427"/>
      <c r="E28" s="351"/>
      <c r="F28" s="428">
        <f>IFERROR(VLOOKUP($C28,'Proposed Rates'!$B:$J,F$11,FALSE),0)</f>
        <v>0</v>
      </c>
      <c r="G28" s="446">
        <f t="shared" si="2"/>
        <v>0</v>
      </c>
      <c r="H28" s="431">
        <f t="shared" si="3"/>
        <v>0</v>
      </c>
      <c r="I28" s="80"/>
      <c r="J28" s="428">
        <f>IFERROR(VLOOKUP($C28,'Proposed Rates'!$B:$J,J$11,FALSE),0)</f>
        <v>0</v>
      </c>
      <c r="K28" s="446">
        <f t="shared" si="4"/>
        <v>0</v>
      </c>
      <c r="L28" s="431">
        <f t="shared" si="5"/>
        <v>0</v>
      </c>
      <c r="M28" s="80"/>
      <c r="N28" s="432">
        <f t="shared" si="6"/>
        <v>0</v>
      </c>
      <c r="O28" s="433" t="str">
        <f t="shared" si="7"/>
        <v/>
      </c>
      <c r="P28" s="59"/>
      <c r="Q28" s="428">
        <f>IFERROR(VLOOKUP($C28,'Proposed Rates'!$B:$J,Q$11,FALSE),0)</f>
        <v>0</v>
      </c>
      <c r="R28" s="446">
        <f t="shared" si="8"/>
        <v>0</v>
      </c>
      <c r="S28" s="431">
        <f t="shared" si="9"/>
        <v>0</v>
      </c>
      <c r="T28" s="80"/>
      <c r="U28" s="432">
        <f t="shared" si="10"/>
        <v>0</v>
      </c>
      <c r="V28" s="433" t="str">
        <f t="shared" si="11"/>
        <v/>
      </c>
      <c r="W28" s="59"/>
      <c r="X28" s="428">
        <f>IFERROR(VLOOKUP($C28,'Proposed Rates'!$B:$J,X$11,FALSE),0)</f>
        <v>0</v>
      </c>
      <c r="Y28" s="446">
        <f t="shared" si="12"/>
        <v>0</v>
      </c>
      <c r="Z28" s="431">
        <f t="shared" si="13"/>
        <v>0</v>
      </c>
      <c r="AA28" s="80"/>
      <c r="AB28" s="432">
        <f t="shared" si="14"/>
        <v>0</v>
      </c>
      <c r="AC28" s="433" t="str">
        <f t="shared" si="15"/>
        <v/>
      </c>
      <c r="AD28" s="59"/>
      <c r="AE28" s="428">
        <f>IFERROR(VLOOKUP($C28,'Proposed Rates'!$B:$J,AE$11,FALSE),0)</f>
        <v>0</v>
      </c>
      <c r="AF28" s="446">
        <f t="shared" si="16"/>
        <v>0</v>
      </c>
      <c r="AG28" s="431">
        <f t="shared" si="17"/>
        <v>0</v>
      </c>
      <c r="AH28" s="80"/>
      <c r="AI28" s="432">
        <f t="shared" si="18"/>
        <v>0</v>
      </c>
      <c r="AJ28" s="433" t="str">
        <f t="shared" si="19"/>
        <v/>
      </c>
      <c r="AK28" s="59"/>
      <c r="AL28" s="428">
        <f>IFERROR(VLOOKUP($C28,'Proposed Rates'!$B:$J,AL$11,FALSE),0)</f>
        <v>0</v>
      </c>
      <c r="AM28" s="446">
        <f t="shared" si="20"/>
        <v>0</v>
      </c>
      <c r="AN28" s="431">
        <f t="shared" si="21"/>
        <v>0</v>
      </c>
      <c r="AO28" s="80"/>
      <c r="AP28" s="432">
        <f t="shared" si="22"/>
        <v>0</v>
      </c>
      <c r="AQ28" s="433" t="str">
        <f t="shared" si="23"/>
        <v/>
      </c>
      <c r="AR28" s="434"/>
      <c r="AS28" s="3"/>
      <c r="AT28" s="3"/>
      <c r="AU28" s="3"/>
      <c r="AV28" s="3"/>
    </row>
    <row r="29" ht="12.75" customHeight="1">
      <c r="A29" s="337"/>
      <c r="B29" s="436" t="s">
        <v>310</v>
      </c>
      <c r="C29" s="598"/>
      <c r="D29" s="437"/>
      <c r="E29" s="437"/>
      <c r="F29" s="438"/>
      <c r="G29" s="534"/>
      <c r="H29" s="440">
        <f>SUM(H15:H28)</f>
        <v>16219.0225</v>
      </c>
      <c r="I29" s="441"/>
      <c r="J29" s="438"/>
      <c r="K29" s="534"/>
      <c r="L29" s="440">
        <f>SUM(L15:L28)</f>
        <v>17900.3175</v>
      </c>
      <c r="M29" s="441"/>
      <c r="N29" s="442">
        <f t="shared" si="6"/>
        <v>1681.295</v>
      </c>
      <c r="O29" s="443">
        <f t="shared" si="7"/>
        <v>0.1036619192</v>
      </c>
      <c r="P29" s="337"/>
      <c r="Q29" s="438"/>
      <c r="R29" s="534"/>
      <c r="S29" s="440">
        <f>SUM(S15:S28)</f>
        <v>20311.5725</v>
      </c>
      <c r="T29" s="441"/>
      <c r="U29" s="442">
        <f t="shared" si="10"/>
        <v>2411.255</v>
      </c>
      <c r="V29" s="443">
        <f t="shared" si="11"/>
        <v>0.1347045939</v>
      </c>
      <c r="W29" s="337"/>
      <c r="X29" s="438"/>
      <c r="Y29" s="534"/>
      <c r="Z29" s="440">
        <f>SUM(Z15:Z28)</f>
        <v>22110.6775</v>
      </c>
      <c r="AA29" s="441"/>
      <c r="AB29" s="442">
        <f t="shared" si="14"/>
        <v>1799.105</v>
      </c>
      <c r="AC29" s="443">
        <f t="shared" si="15"/>
        <v>0.08857536756</v>
      </c>
      <c r="AD29" s="337"/>
      <c r="AE29" s="438"/>
      <c r="AF29" s="534"/>
      <c r="AG29" s="440">
        <f>SUM(AG15:AG28)</f>
        <v>23420.4475</v>
      </c>
      <c r="AH29" s="441"/>
      <c r="AI29" s="442">
        <f t="shared" si="18"/>
        <v>1309.77</v>
      </c>
      <c r="AJ29" s="443">
        <f t="shared" si="19"/>
        <v>0.05923699082</v>
      </c>
      <c r="AK29" s="337"/>
      <c r="AL29" s="438"/>
      <c r="AM29" s="534"/>
      <c r="AN29" s="440">
        <f>SUM(AN15:AN28)</f>
        <v>24721.7475</v>
      </c>
      <c r="AO29" s="441"/>
      <c r="AP29" s="442">
        <f t="shared" si="22"/>
        <v>1301.3</v>
      </c>
      <c r="AQ29" s="443">
        <f t="shared" si="23"/>
        <v>0.05556255917</v>
      </c>
      <c r="AR29" s="444"/>
      <c r="AS29" s="3"/>
      <c r="AT29" s="3"/>
      <c r="AU29" s="3"/>
      <c r="AV29" s="3"/>
    </row>
    <row r="30" ht="12.75" customHeight="1">
      <c r="A30" s="59"/>
      <c r="B30" s="435" t="s">
        <v>234</v>
      </c>
      <c r="C30" s="426" t="str">
        <f t="shared" ref="C30:C38" si="24">D$6&amp;"."&amp;B30</f>
        <v>General Service 1,500 to 4,999 KW.DVA Disposition Rate Rider Group 1 -2025</v>
      </c>
      <c r="D30" s="427" t="s">
        <v>377</v>
      </c>
      <c r="E30" s="351"/>
      <c r="F30" s="445">
        <f>IFERROR(VLOOKUP($C30,'Proposed Rates'!$B:$J,F$11,FALSE),0)</f>
        <v>0.0536</v>
      </c>
      <c r="G30" s="446">
        <f t="shared" ref="G30:G36" si="25">IF($D30="Monthly",1,IF($D30="per KW",$F$10,IF($D30="per kWh",$F$9,0)))</f>
        <v>1925</v>
      </c>
      <c r="H30" s="431">
        <f t="shared" ref="H30:H38" si="26">G30*F30</f>
        <v>103.18</v>
      </c>
      <c r="I30" s="80"/>
      <c r="J30" s="445">
        <f>IFERROR(VLOOKUP($C30,'Proposed Rates'!$B:$J,J$11,FALSE),0)</f>
        <v>-0.1732</v>
      </c>
      <c r="K30" s="446">
        <f t="shared" ref="K30:K36" si="27">IF($D30="Monthly",1,IF($D30="per KW",$F$10,IF($D30="per kWh",$F$9,0)))</f>
        <v>1925</v>
      </c>
      <c r="L30" s="431">
        <f t="shared" ref="L30:L38" si="28">K30*J30</f>
        <v>-333.41</v>
      </c>
      <c r="M30" s="80"/>
      <c r="N30" s="432">
        <f t="shared" si="6"/>
        <v>-436.59</v>
      </c>
      <c r="O30" s="433">
        <f t="shared" si="7"/>
        <v>-4.231343284</v>
      </c>
      <c r="P30" s="59"/>
      <c r="Q30" s="445">
        <f>IFERROR(VLOOKUP($C30,'Proposed Rates'!$B:$J,Q$11,FALSE),0)</f>
        <v>0</v>
      </c>
      <c r="R30" s="446">
        <f t="shared" ref="R30:R36" si="29">IF($D30="Monthly",1,IF($D30="per KW",$F$10,IF($D30="per kWh",$F$9,0)))</f>
        <v>1925</v>
      </c>
      <c r="S30" s="431">
        <f t="shared" ref="S30:S38" si="30">R30*Q30</f>
        <v>0</v>
      </c>
      <c r="T30" s="80"/>
      <c r="U30" s="432">
        <f t="shared" si="10"/>
        <v>333.41</v>
      </c>
      <c r="V30" s="433">
        <f t="shared" si="11"/>
        <v>-1</v>
      </c>
      <c r="W30" s="59"/>
      <c r="X30" s="445">
        <f>IFERROR(VLOOKUP($C30,'Proposed Rates'!$B:$J,X$11,FALSE),0)</f>
        <v>0</v>
      </c>
      <c r="Y30" s="446">
        <f t="shared" ref="Y30:Y36" si="31">IF($D30="Monthly",1,IF($D30="per KW",$F$10,IF($D30="per kWh",$F$9,0)))</f>
        <v>1925</v>
      </c>
      <c r="Z30" s="431">
        <f t="shared" ref="Z30:Z38" si="32">Y30*X30</f>
        <v>0</v>
      </c>
      <c r="AA30" s="80"/>
      <c r="AB30" s="432">
        <f t="shared" si="14"/>
        <v>0</v>
      </c>
      <c r="AC30" s="433" t="str">
        <f t="shared" si="15"/>
        <v/>
      </c>
      <c r="AD30" s="59"/>
      <c r="AE30" s="445">
        <f>IFERROR(VLOOKUP($C30,'Proposed Rates'!$B:$J,AE$11,FALSE),0)</f>
        <v>0</v>
      </c>
      <c r="AF30" s="446">
        <f t="shared" ref="AF30:AF36" si="33">IF($D30="Monthly",1,IF($D30="per KW",$F$10,IF($D30="per kWh",$F$9,0)))</f>
        <v>1925</v>
      </c>
      <c r="AG30" s="431">
        <f t="shared" ref="AG30:AG38" si="34">AF30*AE30</f>
        <v>0</v>
      </c>
      <c r="AH30" s="80"/>
      <c r="AI30" s="432">
        <f t="shared" si="18"/>
        <v>0</v>
      </c>
      <c r="AJ30" s="433" t="str">
        <f t="shared" si="19"/>
        <v/>
      </c>
      <c r="AK30" s="59"/>
      <c r="AL30" s="445">
        <f>IFERROR(VLOOKUP($C30,'Proposed Rates'!$B:$J,AL$11,FALSE),0)</f>
        <v>0</v>
      </c>
      <c r="AM30" s="446">
        <f t="shared" ref="AM30:AM36" si="35">IF($D30="Monthly",1,IF($D30="per KW",$F$10,IF($D30="per kWh",$F$9,0)))</f>
        <v>1925</v>
      </c>
      <c r="AN30" s="431">
        <f t="shared" ref="AN30:AN38" si="36">AM30*AL30</f>
        <v>0</v>
      </c>
      <c r="AO30" s="80"/>
      <c r="AP30" s="432">
        <f t="shared" si="22"/>
        <v>0</v>
      </c>
      <c r="AQ30" s="433" t="str">
        <f t="shared" si="23"/>
        <v/>
      </c>
      <c r="AR30" s="434"/>
      <c r="AS30" s="3"/>
      <c r="AT30" s="3"/>
      <c r="AU30" s="3"/>
      <c r="AV30" s="3"/>
    </row>
    <row r="31" ht="12.75" customHeight="1">
      <c r="A31" s="59"/>
      <c r="B31" s="518" t="s">
        <v>236</v>
      </c>
      <c r="C31" s="426" t="str">
        <f t="shared" si="24"/>
        <v>General Service 1,500 to 4,999 KW.DVA Disposition Rate Rider Group 1 - 2024</v>
      </c>
      <c r="D31" s="427" t="s">
        <v>377</v>
      </c>
      <c r="E31" s="351"/>
      <c r="F31" s="445" t="str">
        <f>IFERROR(VLOOKUP($C31,'Proposed Rates'!$B:$J,F$11,FALSE),0)</f>
        <v/>
      </c>
      <c r="G31" s="446">
        <f t="shared" si="25"/>
        <v>1925</v>
      </c>
      <c r="H31" s="431">
        <f t="shared" si="26"/>
        <v>0</v>
      </c>
      <c r="I31" s="80"/>
      <c r="J31" s="445">
        <f>IFERROR(VLOOKUP($C31,'Proposed Rates'!$B:$J,J$11,FALSE),0)</f>
        <v>0</v>
      </c>
      <c r="K31" s="446">
        <f t="shared" si="27"/>
        <v>1925</v>
      </c>
      <c r="L31" s="431">
        <f t="shared" si="28"/>
        <v>0</v>
      </c>
      <c r="M31" s="80"/>
      <c r="N31" s="432">
        <f t="shared" si="6"/>
        <v>0</v>
      </c>
      <c r="O31" s="433" t="str">
        <f t="shared" si="7"/>
        <v/>
      </c>
      <c r="P31" s="59"/>
      <c r="Q31" s="445">
        <f>IFERROR(VLOOKUP($C31,'Proposed Rates'!$B:$J,Q$11,FALSE),0)</f>
        <v>0</v>
      </c>
      <c r="R31" s="446">
        <f t="shared" si="29"/>
        <v>1925</v>
      </c>
      <c r="S31" s="431">
        <f t="shared" si="30"/>
        <v>0</v>
      </c>
      <c r="T31" s="80"/>
      <c r="U31" s="432">
        <f t="shared" si="10"/>
        <v>0</v>
      </c>
      <c r="V31" s="433" t="str">
        <f t="shared" si="11"/>
        <v/>
      </c>
      <c r="W31" s="59"/>
      <c r="X31" s="445">
        <f>IFERROR(VLOOKUP($C31,'Proposed Rates'!$B:$J,X$11,FALSE),0)</f>
        <v>0</v>
      </c>
      <c r="Y31" s="446">
        <f t="shared" si="31"/>
        <v>1925</v>
      </c>
      <c r="Z31" s="431">
        <f t="shared" si="32"/>
        <v>0</v>
      </c>
      <c r="AA31" s="80"/>
      <c r="AB31" s="432">
        <f t="shared" si="14"/>
        <v>0</v>
      </c>
      <c r="AC31" s="433" t="str">
        <f t="shared" si="15"/>
        <v/>
      </c>
      <c r="AD31" s="59"/>
      <c r="AE31" s="445">
        <f>IFERROR(VLOOKUP($C31,'Proposed Rates'!$B:$J,AE$11,FALSE),0)</f>
        <v>0</v>
      </c>
      <c r="AF31" s="446">
        <f t="shared" si="33"/>
        <v>1925</v>
      </c>
      <c r="AG31" s="431">
        <f t="shared" si="34"/>
        <v>0</v>
      </c>
      <c r="AH31" s="80"/>
      <c r="AI31" s="432">
        <f t="shared" si="18"/>
        <v>0</v>
      </c>
      <c r="AJ31" s="433" t="str">
        <f t="shared" si="19"/>
        <v/>
      </c>
      <c r="AK31" s="59"/>
      <c r="AL31" s="445">
        <f>IFERROR(VLOOKUP($C31,'Proposed Rates'!$B:$J,AL$11,FALSE),0)</f>
        <v>0</v>
      </c>
      <c r="AM31" s="446">
        <f t="shared" si="35"/>
        <v>1925</v>
      </c>
      <c r="AN31" s="431">
        <f t="shared" si="36"/>
        <v>0</v>
      </c>
      <c r="AO31" s="80"/>
      <c r="AP31" s="432">
        <f t="shared" si="22"/>
        <v>0</v>
      </c>
      <c r="AQ31" s="433" t="str">
        <f t="shared" si="23"/>
        <v/>
      </c>
      <c r="AR31" s="434"/>
      <c r="AS31" s="3"/>
      <c r="AT31" s="3"/>
      <c r="AU31" s="3"/>
      <c r="AV31" s="3"/>
    </row>
    <row r="32" ht="12.75" customHeight="1">
      <c r="A32" s="59"/>
      <c r="B32" s="518" t="s">
        <v>244</v>
      </c>
      <c r="C32" s="426" t="str">
        <f t="shared" si="24"/>
        <v>General Service 1,500 to 4,999 KW.CBR Class B Rate Riders</v>
      </c>
      <c r="D32" s="427" t="s">
        <v>308</v>
      </c>
      <c r="E32" s="351"/>
      <c r="F32" s="445">
        <f>IFERROR(VLOOKUP($C32,'Proposed Rates'!$B:$J,F$11,FALSE),0)</f>
        <v>0.0002</v>
      </c>
      <c r="G32" s="446">
        <f t="shared" si="25"/>
        <v>891400</v>
      </c>
      <c r="H32" s="431">
        <f t="shared" si="26"/>
        <v>178.28</v>
      </c>
      <c r="I32" s="519"/>
      <c r="J32" s="445">
        <f>IFERROR(VLOOKUP($C32,'Proposed Rates'!$B:$J,J$11,FALSE),0)</f>
        <v>0.0004</v>
      </c>
      <c r="K32" s="446">
        <f t="shared" si="27"/>
        <v>891400</v>
      </c>
      <c r="L32" s="431">
        <f t="shared" si="28"/>
        <v>356.56</v>
      </c>
      <c r="M32" s="448"/>
      <c r="N32" s="432">
        <f t="shared" si="6"/>
        <v>178.28</v>
      </c>
      <c r="O32" s="433">
        <f t="shared" si="7"/>
        <v>1</v>
      </c>
      <c r="P32" s="59"/>
      <c r="Q32" s="445">
        <f>IFERROR(VLOOKUP($C32,'Proposed Rates'!$B:$J,Q$11,FALSE),0)</f>
        <v>0</v>
      </c>
      <c r="R32" s="446">
        <f t="shared" si="29"/>
        <v>891400</v>
      </c>
      <c r="S32" s="431">
        <f t="shared" si="30"/>
        <v>0</v>
      </c>
      <c r="T32" s="448"/>
      <c r="U32" s="432"/>
      <c r="V32" s="433"/>
      <c r="W32" s="59"/>
      <c r="X32" s="445">
        <f>IFERROR(VLOOKUP($C32,'Proposed Rates'!$B:$J,X$11,FALSE),0)</f>
        <v>0</v>
      </c>
      <c r="Y32" s="446">
        <f t="shared" si="31"/>
        <v>891400</v>
      </c>
      <c r="Z32" s="431">
        <f t="shared" si="32"/>
        <v>0</v>
      </c>
      <c r="AA32" s="80"/>
      <c r="AB32" s="432">
        <f t="shared" si="14"/>
        <v>0</v>
      </c>
      <c r="AC32" s="433" t="str">
        <f t="shared" si="15"/>
        <v/>
      </c>
      <c r="AD32" s="59"/>
      <c r="AE32" s="445">
        <f>IFERROR(VLOOKUP($C32,'Proposed Rates'!$B:$J,AE$11,FALSE),0)</f>
        <v>0</v>
      </c>
      <c r="AF32" s="446">
        <f t="shared" si="33"/>
        <v>891400</v>
      </c>
      <c r="AG32" s="431">
        <f t="shared" si="34"/>
        <v>0</v>
      </c>
      <c r="AH32" s="80"/>
      <c r="AI32" s="432">
        <f t="shared" si="18"/>
        <v>0</v>
      </c>
      <c r="AJ32" s="433" t="str">
        <f t="shared" si="19"/>
        <v/>
      </c>
      <c r="AK32" s="59"/>
      <c r="AL32" s="445">
        <f>IFERROR(VLOOKUP($C32,'Proposed Rates'!$B:$J,AL$11,FALSE),0)</f>
        <v>0</v>
      </c>
      <c r="AM32" s="446">
        <f t="shared" si="35"/>
        <v>891400</v>
      </c>
      <c r="AN32" s="431">
        <f t="shared" si="36"/>
        <v>0</v>
      </c>
      <c r="AO32" s="448"/>
      <c r="AP32" s="432">
        <f t="shared" si="22"/>
        <v>0</v>
      </c>
      <c r="AQ32" s="433" t="str">
        <f t="shared" si="23"/>
        <v/>
      </c>
      <c r="AR32" s="434"/>
      <c r="AS32" s="3"/>
      <c r="AT32" s="3"/>
      <c r="AU32" s="3"/>
      <c r="AV32" s="3"/>
    </row>
    <row r="33" ht="12.75" customHeight="1">
      <c r="A33" s="59"/>
      <c r="B33" s="518" t="s">
        <v>249</v>
      </c>
      <c r="C33" s="426" t="str">
        <f t="shared" si="24"/>
        <v>General Service 1,500 to 4,999 KW.GA Rate Riders</v>
      </c>
      <c r="D33" s="427" t="s">
        <v>308</v>
      </c>
      <c r="E33" s="351"/>
      <c r="F33" s="445">
        <f>IFERROR(VLOOKUP($C33,'Proposed Rates'!$B:$J,F$11,FALSE),0)</f>
        <v>0.0039</v>
      </c>
      <c r="G33" s="446">
        <f t="shared" si="25"/>
        <v>891400</v>
      </c>
      <c r="H33" s="431">
        <f t="shared" si="26"/>
        <v>3476.46</v>
      </c>
      <c r="I33" s="519"/>
      <c r="J33" s="445">
        <f>IFERROR(VLOOKUP($C33,'Proposed Rates'!$B:$J,J$11,FALSE),0)</f>
        <v>0.0046</v>
      </c>
      <c r="K33" s="446">
        <f t="shared" si="27"/>
        <v>891400</v>
      </c>
      <c r="L33" s="431">
        <f t="shared" si="28"/>
        <v>4100.44</v>
      </c>
      <c r="M33" s="448"/>
      <c r="N33" s="432">
        <f t="shared" si="6"/>
        <v>623.98</v>
      </c>
      <c r="O33" s="433">
        <f t="shared" si="7"/>
        <v>0.1794871795</v>
      </c>
      <c r="P33" s="59"/>
      <c r="Q33" s="445">
        <f>IFERROR(VLOOKUP($C33,'Proposed Rates'!$B:$J,Q$11,FALSE),0)</f>
        <v>0</v>
      </c>
      <c r="R33" s="446">
        <f t="shared" si="29"/>
        <v>891400</v>
      </c>
      <c r="S33" s="431">
        <f t="shared" si="30"/>
        <v>0</v>
      </c>
      <c r="T33" s="448"/>
      <c r="U33" s="432">
        <f t="shared" ref="U33:U34" si="37">S33-L33</f>
        <v>-4100.44</v>
      </c>
      <c r="V33" s="433">
        <f t="shared" ref="V33:V34" si="38">IF((L33)=0,"",(U33/L33))</f>
        <v>-1</v>
      </c>
      <c r="W33" s="59"/>
      <c r="X33" s="445">
        <f>IFERROR(VLOOKUP($C33,'Proposed Rates'!$B:$J,X$11,FALSE),0)</f>
        <v>0</v>
      </c>
      <c r="Y33" s="446">
        <f t="shared" si="31"/>
        <v>891400</v>
      </c>
      <c r="Z33" s="431">
        <f t="shared" si="32"/>
        <v>0</v>
      </c>
      <c r="AA33" s="448"/>
      <c r="AB33" s="432">
        <f t="shared" si="14"/>
        <v>0</v>
      </c>
      <c r="AC33" s="433" t="str">
        <f t="shared" si="15"/>
        <v/>
      </c>
      <c r="AD33" s="59"/>
      <c r="AE33" s="445">
        <f>IFERROR(VLOOKUP($C33,'Proposed Rates'!$B:$J,AE$11,FALSE),0)</f>
        <v>0</v>
      </c>
      <c r="AF33" s="446">
        <f t="shared" si="33"/>
        <v>891400</v>
      </c>
      <c r="AG33" s="431">
        <f t="shared" si="34"/>
        <v>0</v>
      </c>
      <c r="AH33" s="448"/>
      <c r="AI33" s="432">
        <f t="shared" si="18"/>
        <v>0</v>
      </c>
      <c r="AJ33" s="433" t="str">
        <f t="shared" si="19"/>
        <v/>
      </c>
      <c r="AK33" s="59"/>
      <c r="AL33" s="445">
        <f>IFERROR(VLOOKUP($C33,'Proposed Rates'!$B:$J,AL$11,FALSE),0)</f>
        <v>0</v>
      </c>
      <c r="AM33" s="446">
        <f t="shared" si="35"/>
        <v>891400</v>
      </c>
      <c r="AN33" s="431">
        <f t="shared" si="36"/>
        <v>0</v>
      </c>
      <c r="AO33" s="448"/>
      <c r="AP33" s="432">
        <f t="shared" si="22"/>
        <v>0</v>
      </c>
      <c r="AQ33" s="433" t="str">
        <f t="shared" si="23"/>
        <v/>
      </c>
      <c r="AR33" s="434"/>
      <c r="AS33" s="3"/>
      <c r="AT33" s="3"/>
      <c r="AU33" s="3"/>
      <c r="AV33" s="3"/>
    </row>
    <row r="34" ht="12.75" customHeight="1">
      <c r="A34" s="59"/>
      <c r="B34" s="518" t="s">
        <v>252</v>
      </c>
      <c r="C34" s="426" t="str">
        <f t="shared" si="24"/>
        <v>General Service 1,500 to 4,999 KW.Total Deferral/Variance Account Rate RidersYr2</v>
      </c>
      <c r="D34" s="427" t="s">
        <v>377</v>
      </c>
      <c r="E34" s="351"/>
      <c r="F34" s="445" t="str">
        <f>IFERROR(VLOOKUP($C34,'Proposed Rates'!$B:$J,F$11,FALSE),0)</f>
        <v/>
      </c>
      <c r="G34" s="446">
        <f t="shared" si="25"/>
        <v>1925</v>
      </c>
      <c r="H34" s="431">
        <f t="shared" si="26"/>
        <v>0</v>
      </c>
      <c r="I34" s="519"/>
      <c r="J34" s="445" t="str">
        <f>IFERROR(VLOOKUP($C34,'Proposed Rates'!$B:$J,J$11,FALSE),0)</f>
        <v/>
      </c>
      <c r="K34" s="446">
        <f t="shared" si="27"/>
        <v>1925</v>
      </c>
      <c r="L34" s="431">
        <f t="shared" si="28"/>
        <v>0</v>
      </c>
      <c r="M34" s="448"/>
      <c r="N34" s="432">
        <f t="shared" si="6"/>
        <v>0</v>
      </c>
      <c r="O34" s="433" t="str">
        <f t="shared" si="7"/>
        <v/>
      </c>
      <c r="P34" s="59"/>
      <c r="Q34" s="445" t="str">
        <f>IFERROR(VLOOKUP($C34,'Proposed Rates'!$B:$J,Q$11,FALSE),0)</f>
        <v/>
      </c>
      <c r="R34" s="446">
        <f t="shared" si="29"/>
        <v>1925</v>
      </c>
      <c r="S34" s="431">
        <f t="shared" si="30"/>
        <v>0</v>
      </c>
      <c r="T34" s="448"/>
      <c r="U34" s="432">
        <f t="shared" si="37"/>
        <v>0</v>
      </c>
      <c r="V34" s="433" t="str">
        <f t="shared" si="38"/>
        <v/>
      </c>
      <c r="W34" s="59"/>
      <c r="X34" s="445" t="str">
        <f>IFERROR(VLOOKUP($C34,'Proposed Rates'!$B:$J,X$11,FALSE),0)</f>
        <v/>
      </c>
      <c r="Y34" s="446">
        <f t="shared" si="31"/>
        <v>1925</v>
      </c>
      <c r="Z34" s="431">
        <f t="shared" si="32"/>
        <v>0</v>
      </c>
      <c r="AA34" s="448"/>
      <c r="AB34" s="432">
        <f t="shared" si="14"/>
        <v>0</v>
      </c>
      <c r="AC34" s="433" t="str">
        <f t="shared" si="15"/>
        <v/>
      </c>
      <c r="AD34" s="59"/>
      <c r="AE34" s="445" t="str">
        <f>IFERROR(VLOOKUP($C34,'Proposed Rates'!$B:$J,AE$11,FALSE),0)</f>
        <v/>
      </c>
      <c r="AF34" s="446">
        <f t="shared" si="33"/>
        <v>1925</v>
      </c>
      <c r="AG34" s="431">
        <f t="shared" si="34"/>
        <v>0</v>
      </c>
      <c r="AH34" s="448"/>
      <c r="AI34" s="432">
        <f t="shared" si="18"/>
        <v>0</v>
      </c>
      <c r="AJ34" s="433" t="str">
        <f t="shared" si="19"/>
        <v/>
      </c>
      <c r="AK34" s="59"/>
      <c r="AL34" s="445" t="str">
        <f>IFERROR(VLOOKUP($C34,'Proposed Rates'!$B:$J,AL$11,FALSE),0)</f>
        <v/>
      </c>
      <c r="AM34" s="446">
        <f t="shared" si="35"/>
        <v>1925</v>
      </c>
      <c r="AN34" s="431">
        <f t="shared" si="36"/>
        <v>0</v>
      </c>
      <c r="AO34" s="448"/>
      <c r="AP34" s="432">
        <f t="shared" si="22"/>
        <v>0</v>
      </c>
      <c r="AQ34" s="433" t="str">
        <f t="shared" si="23"/>
        <v/>
      </c>
      <c r="AR34" s="434"/>
      <c r="AS34" s="3"/>
      <c r="AT34" s="3"/>
      <c r="AU34" s="3"/>
      <c r="AV34" s="3"/>
    </row>
    <row r="35" ht="12.75" customHeight="1">
      <c r="A35" s="59"/>
      <c r="B35" s="518" t="s">
        <v>254</v>
      </c>
      <c r="C35" s="426" t="str">
        <f t="shared" si="24"/>
        <v>General Service 1,500 to 4,999 KW.Total Deferral/Variance Account Rate Riders</v>
      </c>
      <c r="D35" s="427" t="s">
        <v>377</v>
      </c>
      <c r="E35" s="351"/>
      <c r="F35" s="445" t="str">
        <f>IFERROR(VLOOKUP($C35,'Proposed Rates'!$B:$J,F$11,FALSE),0)</f>
        <v/>
      </c>
      <c r="G35" s="446">
        <f t="shared" si="25"/>
        <v>1925</v>
      </c>
      <c r="H35" s="431">
        <f t="shared" si="26"/>
        <v>0</v>
      </c>
      <c r="I35" s="80"/>
      <c r="J35" s="445" t="str">
        <f>IFERROR(VLOOKUP($C35,'Proposed Rates'!$B:$J,J$11,FALSE),0)</f>
        <v/>
      </c>
      <c r="K35" s="446">
        <f t="shared" si="27"/>
        <v>1925</v>
      </c>
      <c r="L35" s="431">
        <f t="shared" si="28"/>
        <v>0</v>
      </c>
      <c r="M35" s="80"/>
      <c r="N35" s="432">
        <f t="shared" si="6"/>
        <v>0</v>
      </c>
      <c r="O35" s="433" t="str">
        <f t="shared" si="7"/>
        <v/>
      </c>
      <c r="P35" s="59"/>
      <c r="Q35" s="445" t="str">
        <f>IFERROR(VLOOKUP($C35,'Proposed Rates'!$B:$J,Q$11,FALSE),0)</f>
        <v/>
      </c>
      <c r="R35" s="446">
        <f t="shared" si="29"/>
        <v>1925</v>
      </c>
      <c r="S35" s="431">
        <f t="shared" si="30"/>
        <v>0</v>
      </c>
      <c r="T35" s="80"/>
      <c r="U35" s="432"/>
      <c r="V35" s="433"/>
      <c r="W35" s="59"/>
      <c r="X35" s="445" t="str">
        <f>IFERROR(VLOOKUP($C35,'Proposed Rates'!$B:$J,X$11,FALSE),0)</f>
        <v/>
      </c>
      <c r="Y35" s="446">
        <f t="shared" si="31"/>
        <v>1925</v>
      </c>
      <c r="Z35" s="431">
        <f t="shared" si="32"/>
        <v>0</v>
      </c>
      <c r="AA35" s="80"/>
      <c r="AB35" s="432">
        <f t="shared" si="14"/>
        <v>0</v>
      </c>
      <c r="AC35" s="433" t="str">
        <f t="shared" si="15"/>
        <v/>
      </c>
      <c r="AD35" s="59"/>
      <c r="AE35" s="445" t="str">
        <f>IFERROR(VLOOKUP($C35,'Proposed Rates'!$B:$J,AE$11,FALSE),0)</f>
        <v/>
      </c>
      <c r="AF35" s="446">
        <f t="shared" si="33"/>
        <v>1925</v>
      </c>
      <c r="AG35" s="431">
        <f t="shared" si="34"/>
        <v>0</v>
      </c>
      <c r="AH35" s="80"/>
      <c r="AI35" s="432">
        <f t="shared" si="18"/>
        <v>0</v>
      </c>
      <c r="AJ35" s="433" t="str">
        <f t="shared" si="19"/>
        <v/>
      </c>
      <c r="AK35" s="59"/>
      <c r="AL35" s="445" t="str">
        <f>IFERROR(VLOOKUP($C35,'Proposed Rates'!$B:$J,AL$11,FALSE),0)</f>
        <v/>
      </c>
      <c r="AM35" s="446">
        <f t="shared" si="35"/>
        <v>1925</v>
      </c>
      <c r="AN35" s="431">
        <f t="shared" si="36"/>
        <v>0</v>
      </c>
      <c r="AO35" s="80"/>
      <c r="AP35" s="432">
        <f t="shared" si="22"/>
        <v>0</v>
      </c>
      <c r="AQ35" s="433" t="str">
        <f t="shared" si="23"/>
        <v/>
      </c>
      <c r="AR35" s="434"/>
      <c r="AS35" s="3"/>
      <c r="AT35" s="3"/>
      <c r="AU35" s="3"/>
      <c r="AV35" s="3"/>
    </row>
    <row r="36" ht="12.75" customHeight="1">
      <c r="A36" s="59"/>
      <c r="B36" s="351" t="s">
        <v>269</v>
      </c>
      <c r="C36" s="426" t="str">
        <f t="shared" si="24"/>
        <v>General Service 1,500 to 4,999 KW.Low Voltage Service Charge</v>
      </c>
      <c r="D36" s="427" t="s">
        <v>377</v>
      </c>
      <c r="E36" s="351"/>
      <c r="F36" s="449">
        <f>IFERROR(VLOOKUP($C36,'Proposed Rates'!$B:$J,F$11,FALSE),0)</f>
        <v>0.02204</v>
      </c>
      <c r="G36" s="446">
        <f t="shared" si="25"/>
        <v>1925</v>
      </c>
      <c r="H36" s="431">
        <f t="shared" si="26"/>
        <v>42.427</v>
      </c>
      <c r="I36" s="80"/>
      <c r="J36" s="449">
        <f>IFERROR(VLOOKUP($C36,'Proposed Rates'!$B:$J,J$11,FALSE),0)</f>
        <v>0.02315</v>
      </c>
      <c r="K36" s="446">
        <f t="shared" si="27"/>
        <v>1925</v>
      </c>
      <c r="L36" s="431">
        <f t="shared" si="28"/>
        <v>44.56375</v>
      </c>
      <c r="M36" s="80"/>
      <c r="N36" s="432">
        <f t="shared" si="6"/>
        <v>2.13675</v>
      </c>
      <c r="O36" s="433">
        <f t="shared" si="7"/>
        <v>0.05036297641</v>
      </c>
      <c r="P36" s="59"/>
      <c r="Q36" s="449">
        <f>IFERROR(VLOOKUP($C36,'Proposed Rates'!$B:$J,Q$11,FALSE),0)</f>
        <v>0.02375</v>
      </c>
      <c r="R36" s="446">
        <f t="shared" si="29"/>
        <v>1925</v>
      </c>
      <c r="S36" s="431">
        <f t="shared" si="30"/>
        <v>45.71875</v>
      </c>
      <c r="T36" s="80"/>
      <c r="U36" s="432">
        <f t="shared" ref="U36:U37" si="39">S36-L36</f>
        <v>1.155</v>
      </c>
      <c r="V36" s="433">
        <f t="shared" ref="V36:V37" si="40">IF((L36)=0,"",(U36/L36))</f>
        <v>0.02591792657</v>
      </c>
      <c r="W36" s="59"/>
      <c r="X36" s="449">
        <f>IFERROR(VLOOKUP($C36,'Proposed Rates'!$B:$J,X$11,FALSE),0)</f>
        <v>0.02405</v>
      </c>
      <c r="Y36" s="446">
        <f t="shared" si="31"/>
        <v>1925</v>
      </c>
      <c r="Z36" s="431">
        <f t="shared" si="32"/>
        <v>46.29625</v>
      </c>
      <c r="AA36" s="80"/>
      <c r="AB36" s="432">
        <f t="shared" si="14"/>
        <v>0.5775</v>
      </c>
      <c r="AC36" s="433">
        <f t="shared" si="15"/>
        <v>0.01263157895</v>
      </c>
      <c r="AD36" s="59"/>
      <c r="AE36" s="449">
        <f>IFERROR(VLOOKUP($C36,'Proposed Rates'!$B:$J,AE$11,FALSE),0)</f>
        <v>0.02446</v>
      </c>
      <c r="AF36" s="446">
        <f t="shared" si="33"/>
        <v>1925</v>
      </c>
      <c r="AG36" s="431">
        <f t="shared" si="34"/>
        <v>47.0855</v>
      </c>
      <c r="AH36" s="80"/>
      <c r="AI36" s="432">
        <f t="shared" si="18"/>
        <v>0.78925</v>
      </c>
      <c r="AJ36" s="433">
        <f t="shared" si="19"/>
        <v>0.01704781705</v>
      </c>
      <c r="AK36" s="59"/>
      <c r="AL36" s="449">
        <f>IFERROR(VLOOKUP($C36,'Proposed Rates'!$B:$J,AL$11,FALSE),0)</f>
        <v>0.02488</v>
      </c>
      <c r="AM36" s="446">
        <f t="shared" si="35"/>
        <v>1925</v>
      </c>
      <c r="AN36" s="431">
        <f t="shared" si="36"/>
        <v>47.894</v>
      </c>
      <c r="AO36" s="80"/>
      <c r="AP36" s="432">
        <f t="shared" si="22"/>
        <v>0.8085</v>
      </c>
      <c r="AQ36" s="433">
        <f t="shared" si="23"/>
        <v>0.01717089125</v>
      </c>
      <c r="AR36" s="434"/>
      <c r="AS36" s="3"/>
      <c r="AT36" s="3"/>
      <c r="AU36" s="3"/>
      <c r="AV36" s="3"/>
    </row>
    <row r="37" ht="12.75" customHeight="1">
      <c r="A37" s="59"/>
      <c r="B37" s="351" t="s">
        <v>312</v>
      </c>
      <c r="C37" s="426" t="str">
        <f t="shared" si="24"/>
        <v>General Service 1,500 to 4,999 KW.Line Losses on Cost of Power</v>
      </c>
      <c r="D37" s="427" t="s">
        <v>308</v>
      </c>
      <c r="E37" s="351"/>
      <c r="F37" s="599"/>
      <c r="G37" s="541">
        <f>$F$9*(1+F65)-$F$9</f>
        <v>30129.32</v>
      </c>
      <c r="H37" s="431">
        <f t="shared" si="26"/>
        <v>0</v>
      </c>
      <c r="I37" s="80"/>
      <c r="J37" s="599"/>
      <c r="K37" s="541">
        <f>$F$9*(1+J65)-$F$9</f>
        <v>29861.9</v>
      </c>
      <c r="L37" s="431">
        <f t="shared" si="28"/>
        <v>0</v>
      </c>
      <c r="M37" s="80"/>
      <c r="N37" s="432">
        <f t="shared" si="6"/>
        <v>0</v>
      </c>
      <c r="O37" s="433" t="str">
        <f t="shared" si="7"/>
        <v/>
      </c>
      <c r="P37" s="59"/>
      <c r="Q37" s="599"/>
      <c r="R37" s="541">
        <f>$F$9*(1+Q65)-$F$9</f>
        <v>29861.9</v>
      </c>
      <c r="S37" s="431">
        <f t="shared" si="30"/>
        <v>0</v>
      </c>
      <c r="T37" s="80"/>
      <c r="U37" s="432">
        <f t="shared" si="39"/>
        <v>0</v>
      </c>
      <c r="V37" s="433" t="str">
        <f t="shared" si="40"/>
        <v/>
      </c>
      <c r="W37" s="59"/>
      <c r="X37" s="599"/>
      <c r="Y37" s="541">
        <f>$F$9*(1+X65)-$F$9</f>
        <v>29861.9</v>
      </c>
      <c r="Z37" s="431">
        <f t="shared" si="32"/>
        <v>0</v>
      </c>
      <c r="AA37" s="80"/>
      <c r="AB37" s="432">
        <f t="shared" si="14"/>
        <v>0</v>
      </c>
      <c r="AC37" s="433" t="str">
        <f t="shared" si="15"/>
        <v/>
      </c>
      <c r="AD37" s="59"/>
      <c r="AE37" s="599"/>
      <c r="AF37" s="541">
        <f>$F$9*(1+AE65)-$F$9</f>
        <v>29861.9</v>
      </c>
      <c r="AG37" s="431">
        <f t="shared" si="34"/>
        <v>0</v>
      </c>
      <c r="AH37" s="80"/>
      <c r="AI37" s="432">
        <f t="shared" si="18"/>
        <v>0</v>
      </c>
      <c r="AJ37" s="433" t="str">
        <f t="shared" si="19"/>
        <v/>
      </c>
      <c r="AK37" s="59"/>
      <c r="AL37" s="599"/>
      <c r="AM37" s="541">
        <f>$F$9*(1+AL65)-$F$9</f>
        <v>29861.9</v>
      </c>
      <c r="AN37" s="431">
        <f t="shared" si="36"/>
        <v>0</v>
      </c>
      <c r="AO37" s="80"/>
      <c r="AP37" s="432">
        <f t="shared" si="22"/>
        <v>0</v>
      </c>
      <c r="AQ37" s="433" t="str">
        <f t="shared" si="23"/>
        <v/>
      </c>
      <c r="AR37" s="434"/>
      <c r="AS37" s="3"/>
      <c r="AT37" s="3"/>
      <c r="AU37" s="3"/>
      <c r="AV37" s="3"/>
    </row>
    <row r="38" ht="12.75" customHeight="1">
      <c r="A38" s="59"/>
      <c r="B38" s="351" t="s">
        <v>271</v>
      </c>
      <c r="C38" s="426" t="str">
        <f t="shared" si="24"/>
        <v>General Service 1,500 to 4,999 KW.Smart Meter Entity Charge</v>
      </c>
      <c r="D38" s="427" t="s">
        <v>306</v>
      </c>
      <c r="E38" s="351"/>
      <c r="F38" s="449">
        <f>IFERROR(VLOOKUP($C38,'Proposed Rates'!$B:$J,F$11,FALSE),0)</f>
        <v>0</v>
      </c>
      <c r="G38" s="446">
        <f>IF($D38="Monthly",1,IF($D38="per KW",$F$10,IF($D38="per kWh",$F$9,0)))</f>
        <v>1</v>
      </c>
      <c r="H38" s="431">
        <f t="shared" si="26"/>
        <v>0</v>
      </c>
      <c r="I38" s="80"/>
      <c r="J38" s="449">
        <f>IFERROR(VLOOKUP($C38,'Proposed Rates'!$B:$J,J$11,FALSE),0)</f>
        <v>0</v>
      </c>
      <c r="K38" s="446">
        <f>IF($D38="Monthly",1,IF($D38="per KW",$F$10,IF($D38="per kWh",$F$9,0)))</f>
        <v>1</v>
      </c>
      <c r="L38" s="431">
        <f t="shared" si="28"/>
        <v>0</v>
      </c>
      <c r="M38" s="80"/>
      <c r="N38" s="432">
        <f t="shared" si="6"/>
        <v>0</v>
      </c>
      <c r="O38" s="433" t="str">
        <f t="shared" si="7"/>
        <v/>
      </c>
      <c r="P38" s="59"/>
      <c r="Q38" s="449">
        <f>IFERROR(VLOOKUP($C38,'Proposed Rates'!$B:$J,Q$11,FALSE),0)</f>
        <v>0</v>
      </c>
      <c r="R38" s="446">
        <f>IF($D38="Monthly",1,IF($D38="per KW",$F$10,IF($D38="per kWh",$F$9,0)))</f>
        <v>1</v>
      </c>
      <c r="S38" s="431">
        <f t="shared" si="30"/>
        <v>0</v>
      </c>
      <c r="T38" s="80"/>
      <c r="U38" s="432"/>
      <c r="V38" s="433"/>
      <c r="W38" s="59"/>
      <c r="X38" s="449">
        <f>IFERROR(VLOOKUP($C38,'Proposed Rates'!$B:$J,X$11,FALSE),0)</f>
        <v>0</v>
      </c>
      <c r="Y38" s="446">
        <f>IF($D38="Monthly",1,IF($D38="per KW",$F$10,IF($D38="per kWh",$F$9,0)))</f>
        <v>1</v>
      </c>
      <c r="Z38" s="431">
        <f t="shared" si="32"/>
        <v>0</v>
      </c>
      <c r="AA38" s="80"/>
      <c r="AB38" s="432">
        <f t="shared" si="14"/>
        <v>0</v>
      </c>
      <c r="AC38" s="433" t="str">
        <f t="shared" si="15"/>
        <v/>
      </c>
      <c r="AD38" s="59"/>
      <c r="AE38" s="449">
        <f>IFERROR(VLOOKUP($C38,'Proposed Rates'!$B:$J,AE$11,FALSE),0)</f>
        <v>0</v>
      </c>
      <c r="AF38" s="446">
        <f>IF($D38="Monthly",1,IF($D38="per KW",$F$10,IF($D38="per kWh",$F$9,0)))</f>
        <v>1</v>
      </c>
      <c r="AG38" s="431">
        <f t="shared" si="34"/>
        <v>0</v>
      </c>
      <c r="AH38" s="80"/>
      <c r="AI38" s="432">
        <f t="shared" si="18"/>
        <v>0</v>
      </c>
      <c r="AJ38" s="433" t="str">
        <f t="shared" si="19"/>
        <v/>
      </c>
      <c r="AK38" s="59"/>
      <c r="AL38" s="449">
        <f>IFERROR(VLOOKUP($C38,'Proposed Rates'!$B:$J,AL$11,FALSE),0)</f>
        <v>0</v>
      </c>
      <c r="AM38" s="446">
        <f>IF($D38="Monthly",1,IF($D38="per KW",$F$10,IF($D38="per kWh",$F$9,0)))</f>
        <v>1</v>
      </c>
      <c r="AN38" s="431">
        <f t="shared" si="36"/>
        <v>0</v>
      </c>
      <c r="AO38" s="80"/>
      <c r="AP38" s="432">
        <f t="shared" si="22"/>
        <v>0</v>
      </c>
      <c r="AQ38" s="433" t="str">
        <f t="shared" si="23"/>
        <v/>
      </c>
      <c r="AR38" s="434"/>
      <c r="AS38" s="3"/>
      <c r="AT38" s="3"/>
      <c r="AU38" s="3"/>
      <c r="AV38" s="3"/>
    </row>
    <row r="39" ht="12.75" customHeight="1">
      <c r="A39" s="59"/>
      <c r="B39" s="520" t="s">
        <v>313</v>
      </c>
      <c r="C39" s="600"/>
      <c r="D39" s="453"/>
      <c r="E39" s="453"/>
      <c r="F39" s="454"/>
      <c r="G39" s="535"/>
      <c r="H39" s="440">
        <f>SUM(H30:H38)+H29</f>
        <v>20019.3695</v>
      </c>
      <c r="I39" s="456"/>
      <c r="J39" s="454"/>
      <c r="K39" s="535"/>
      <c r="L39" s="440">
        <f>SUM(L30:L38)+L29</f>
        <v>22068.47125</v>
      </c>
      <c r="M39" s="456"/>
      <c r="N39" s="442">
        <f t="shared" si="6"/>
        <v>2049.10175</v>
      </c>
      <c r="O39" s="443">
        <f t="shared" si="7"/>
        <v>0.1023559583</v>
      </c>
      <c r="P39" s="59"/>
      <c r="Q39" s="454"/>
      <c r="R39" s="535"/>
      <c r="S39" s="440">
        <f>SUM(S30:S38)+S29</f>
        <v>20357.29125</v>
      </c>
      <c r="T39" s="456"/>
      <c r="U39" s="442">
        <f t="shared" ref="U39:U46" si="41">S39-L39</f>
        <v>-1711.18</v>
      </c>
      <c r="V39" s="443">
        <f t="shared" ref="V39:V46" si="42">IF((L39)=0,"",(U39/L39))</f>
        <v>-0.07753958036</v>
      </c>
      <c r="W39" s="59"/>
      <c r="X39" s="454"/>
      <c r="Y39" s="535"/>
      <c r="Z39" s="440">
        <f>SUM(Z30:Z38)+Z29</f>
        <v>22156.97375</v>
      </c>
      <c r="AA39" s="456"/>
      <c r="AB39" s="442">
        <f t="shared" si="14"/>
        <v>1799.6825</v>
      </c>
      <c r="AC39" s="443">
        <f t="shared" si="15"/>
        <v>0.08840481172</v>
      </c>
      <c r="AD39" s="59"/>
      <c r="AE39" s="454"/>
      <c r="AF39" s="535"/>
      <c r="AG39" s="440">
        <f>SUM(AG30:AG38)+AG29</f>
        <v>23467.533</v>
      </c>
      <c r="AH39" s="456"/>
      <c r="AI39" s="442">
        <f t="shared" si="18"/>
        <v>1310.55925</v>
      </c>
      <c r="AJ39" s="443">
        <f t="shared" si="19"/>
        <v>0.05914883796</v>
      </c>
      <c r="AK39" s="59"/>
      <c r="AL39" s="454"/>
      <c r="AM39" s="535"/>
      <c r="AN39" s="440">
        <f>SUM(AN30:AN38)+AN29</f>
        <v>24769.6415</v>
      </c>
      <c r="AO39" s="456"/>
      <c r="AP39" s="442">
        <f t="shared" si="22"/>
        <v>1302.1085</v>
      </c>
      <c r="AQ39" s="443">
        <f t="shared" si="23"/>
        <v>0.05548552973</v>
      </c>
      <c r="AR39" s="444"/>
      <c r="AS39" s="3"/>
      <c r="AT39" s="3"/>
      <c r="AU39" s="3"/>
      <c r="AV39" s="3"/>
    </row>
    <row r="40" ht="12.75" customHeight="1">
      <c r="A40" s="59"/>
      <c r="B40" s="80" t="s">
        <v>255</v>
      </c>
      <c r="C40" s="426" t="str">
        <f t="shared" ref="C40:C41" si="43">D$6&amp;"."&amp;B40</f>
        <v>General Service 1,500 to 4,999 KW.RTSR - Network</v>
      </c>
      <c r="D40" s="457" t="s">
        <v>377</v>
      </c>
      <c r="E40" s="80"/>
      <c r="F40" s="445">
        <f>IFERROR(VLOOKUP($C40,'Proposed Rates'!$B:$J,F$11,FALSE),0)</f>
        <v>5.0337</v>
      </c>
      <c r="G40" s="446">
        <f t="shared" ref="G40:G41" si="44">IF($D40="Monthly",1,IF($D40="per KW",$F$10,IF($D40="per kWh",$F$9,0)))</f>
        <v>1925</v>
      </c>
      <c r="H40" s="431">
        <f t="shared" ref="H40:H41" si="45">G40*F40</f>
        <v>9689.8725</v>
      </c>
      <c r="I40" s="80"/>
      <c r="J40" s="445">
        <f>IFERROR(VLOOKUP($C40,'Proposed Rates'!$B:$J,J$11,FALSE),0)</f>
        <v>4.654</v>
      </c>
      <c r="K40" s="446">
        <f t="shared" ref="K40:K41" si="46">IF($D40="Monthly",1,IF($D40="per KW",$F$10,IF($D40="per kWh",$F$9,0)))</f>
        <v>1925</v>
      </c>
      <c r="L40" s="431">
        <f t="shared" ref="L40:L41" si="47">K40*J40</f>
        <v>8958.95</v>
      </c>
      <c r="M40" s="80"/>
      <c r="N40" s="432">
        <f t="shared" si="6"/>
        <v>-730.9225</v>
      </c>
      <c r="O40" s="433">
        <f t="shared" si="7"/>
        <v>-0.07543159108</v>
      </c>
      <c r="P40" s="59"/>
      <c r="Q40" s="445">
        <f>IFERROR(VLOOKUP($C40,'Proposed Rates'!$B:$J,Q$11,FALSE),0)</f>
        <v>4.654</v>
      </c>
      <c r="R40" s="446">
        <f t="shared" ref="R40:R41" si="48">IF($D40="Monthly",1,IF($D40="per KW",$F$10,IF($D40="per kWh",$F$9,0)))</f>
        <v>1925</v>
      </c>
      <c r="S40" s="431">
        <f t="shared" ref="S40:S41" si="49">R40*Q40</f>
        <v>8958.95</v>
      </c>
      <c r="T40" s="80"/>
      <c r="U40" s="432">
        <f t="shared" si="41"/>
        <v>0</v>
      </c>
      <c r="V40" s="433">
        <f t="shared" si="42"/>
        <v>0</v>
      </c>
      <c r="W40" s="59"/>
      <c r="X40" s="445">
        <f>IFERROR(VLOOKUP($C40,'Proposed Rates'!$B:$J,X$11,FALSE),0)</f>
        <v>4.654</v>
      </c>
      <c r="Y40" s="446">
        <f t="shared" ref="Y40:Y41" si="50">IF($D40="Monthly",1,IF($D40="per KW",$F$10,IF($D40="per kWh",$F$9,0)))</f>
        <v>1925</v>
      </c>
      <c r="Z40" s="431">
        <f t="shared" ref="Z40:Z41" si="51">Y40*X40</f>
        <v>8958.95</v>
      </c>
      <c r="AA40" s="80"/>
      <c r="AB40" s="432">
        <f t="shared" si="14"/>
        <v>0</v>
      </c>
      <c r="AC40" s="433">
        <f t="shared" si="15"/>
        <v>0</v>
      </c>
      <c r="AD40" s="59"/>
      <c r="AE40" s="445">
        <f>IFERROR(VLOOKUP($C40,'Proposed Rates'!$B:$J,AE$11,FALSE),0)</f>
        <v>4.654</v>
      </c>
      <c r="AF40" s="446">
        <f t="shared" ref="AF40:AF41" si="52">IF($D40="Monthly",1,IF($D40="per KW",$F$10,IF($D40="per kWh",$F$9,0)))</f>
        <v>1925</v>
      </c>
      <c r="AG40" s="431">
        <f t="shared" ref="AG40:AG41" si="53">AF40*AE40</f>
        <v>8958.95</v>
      </c>
      <c r="AH40" s="80"/>
      <c r="AI40" s="432">
        <f t="shared" si="18"/>
        <v>0</v>
      </c>
      <c r="AJ40" s="433">
        <f t="shared" si="19"/>
        <v>0</v>
      </c>
      <c r="AK40" s="59"/>
      <c r="AL40" s="445">
        <f>IFERROR(VLOOKUP($C40,'Proposed Rates'!$B:$J,AL$11,FALSE),0)</f>
        <v>4.654</v>
      </c>
      <c r="AM40" s="446">
        <f t="shared" ref="AM40:AM41" si="54">IF($D40="Monthly",1,IF($D40="per KW",$F$10,IF($D40="per kWh",$F$9,0)))</f>
        <v>1925</v>
      </c>
      <c r="AN40" s="431">
        <f t="shared" ref="AN40:AN41" si="55">AM40*AL40</f>
        <v>8958.95</v>
      </c>
      <c r="AO40" s="80"/>
      <c r="AP40" s="432">
        <f t="shared" si="22"/>
        <v>0</v>
      </c>
      <c r="AQ40" s="433">
        <f t="shared" si="23"/>
        <v>0</v>
      </c>
      <c r="AR40" s="434"/>
      <c r="AS40" s="3"/>
      <c r="AT40" s="3"/>
      <c r="AU40" s="3"/>
      <c r="AV40" s="3"/>
    </row>
    <row r="41" ht="12.75" customHeight="1">
      <c r="A41" s="59"/>
      <c r="B41" s="521" t="s">
        <v>256</v>
      </c>
      <c r="C41" s="426" t="str">
        <f t="shared" si="43"/>
        <v>General Service 1,500 to 4,999 KW.RTSR - Line and Transformation Connection</v>
      </c>
      <c r="D41" s="457" t="s">
        <v>377</v>
      </c>
      <c r="E41" s="80"/>
      <c r="F41" s="445">
        <f>IFERROR(VLOOKUP($C41,'Proposed Rates'!$B:$J,F$11,FALSE),0)</f>
        <v>3.0126</v>
      </c>
      <c r="G41" s="446">
        <f t="shared" si="44"/>
        <v>1925</v>
      </c>
      <c r="H41" s="431">
        <f t="shared" si="45"/>
        <v>5799.255</v>
      </c>
      <c r="I41" s="80"/>
      <c r="J41" s="445">
        <f>IFERROR(VLOOKUP($C41,'Proposed Rates'!$B:$J,J$11,FALSE),0)</f>
        <v>2.5964</v>
      </c>
      <c r="K41" s="446">
        <f t="shared" si="46"/>
        <v>1925</v>
      </c>
      <c r="L41" s="431">
        <f t="shared" si="47"/>
        <v>4998.07</v>
      </c>
      <c r="M41" s="80"/>
      <c r="N41" s="432">
        <f t="shared" si="6"/>
        <v>-801.185</v>
      </c>
      <c r="O41" s="433">
        <f t="shared" si="7"/>
        <v>-0.1381530904</v>
      </c>
      <c r="P41" s="59"/>
      <c r="Q41" s="445">
        <f>IFERROR(VLOOKUP($C41,'Proposed Rates'!$B:$J,Q$11,FALSE),0)</f>
        <v>2.5964</v>
      </c>
      <c r="R41" s="446">
        <f t="shared" si="48"/>
        <v>1925</v>
      </c>
      <c r="S41" s="431">
        <f t="shared" si="49"/>
        <v>4998.07</v>
      </c>
      <c r="T41" s="80"/>
      <c r="U41" s="432">
        <f t="shared" si="41"/>
        <v>0</v>
      </c>
      <c r="V41" s="433">
        <f t="shared" si="42"/>
        <v>0</v>
      </c>
      <c r="W41" s="59"/>
      <c r="X41" s="445">
        <f>IFERROR(VLOOKUP($C41,'Proposed Rates'!$B:$J,X$11,FALSE),0)</f>
        <v>2.5964</v>
      </c>
      <c r="Y41" s="446">
        <f t="shared" si="50"/>
        <v>1925</v>
      </c>
      <c r="Z41" s="431">
        <f t="shared" si="51"/>
        <v>4998.07</v>
      </c>
      <c r="AA41" s="80"/>
      <c r="AB41" s="432">
        <f t="shared" si="14"/>
        <v>0</v>
      </c>
      <c r="AC41" s="433">
        <f t="shared" si="15"/>
        <v>0</v>
      </c>
      <c r="AD41" s="59"/>
      <c r="AE41" s="445">
        <f>IFERROR(VLOOKUP($C41,'Proposed Rates'!$B:$J,AE$11,FALSE),0)</f>
        <v>2.5964</v>
      </c>
      <c r="AF41" s="446">
        <f t="shared" si="52"/>
        <v>1925</v>
      </c>
      <c r="AG41" s="431">
        <f t="shared" si="53"/>
        <v>4998.07</v>
      </c>
      <c r="AH41" s="80"/>
      <c r="AI41" s="432">
        <f t="shared" si="18"/>
        <v>0</v>
      </c>
      <c r="AJ41" s="433">
        <f t="shared" si="19"/>
        <v>0</v>
      </c>
      <c r="AK41" s="59"/>
      <c r="AL41" s="445">
        <f>IFERROR(VLOOKUP($C41,'Proposed Rates'!$B:$J,AL$11,FALSE),0)</f>
        <v>2.5964</v>
      </c>
      <c r="AM41" s="446">
        <f t="shared" si="54"/>
        <v>1925</v>
      </c>
      <c r="AN41" s="431">
        <f t="shared" si="55"/>
        <v>4998.07</v>
      </c>
      <c r="AO41" s="80"/>
      <c r="AP41" s="432">
        <f t="shared" si="22"/>
        <v>0</v>
      </c>
      <c r="AQ41" s="433">
        <f t="shared" si="23"/>
        <v>0</v>
      </c>
      <c r="AR41" s="434"/>
      <c r="AS41" s="3"/>
      <c r="AT41" s="3"/>
      <c r="AU41" s="3"/>
      <c r="AV41" s="3"/>
    </row>
    <row r="42" ht="12.75" customHeight="1">
      <c r="A42" s="59"/>
      <c r="B42" s="520" t="s">
        <v>314</v>
      </c>
      <c r="C42" s="601"/>
      <c r="D42" s="458"/>
      <c r="E42" s="458"/>
      <c r="F42" s="459"/>
      <c r="G42" s="535"/>
      <c r="H42" s="440">
        <f>SUM(H39:H41)</f>
        <v>35508.497</v>
      </c>
      <c r="I42" s="441"/>
      <c r="J42" s="459"/>
      <c r="K42" s="535"/>
      <c r="L42" s="440">
        <f>SUM(L39:L41)</f>
        <v>36025.49125</v>
      </c>
      <c r="M42" s="441"/>
      <c r="N42" s="442">
        <f t="shared" si="6"/>
        <v>516.99425</v>
      </c>
      <c r="O42" s="443">
        <f t="shared" si="7"/>
        <v>0.01455973341</v>
      </c>
      <c r="P42" s="59"/>
      <c r="Q42" s="459"/>
      <c r="R42" s="535"/>
      <c r="S42" s="440">
        <f>SUM(S39:S41)</f>
        <v>34314.31125</v>
      </c>
      <c r="T42" s="441"/>
      <c r="U42" s="442">
        <f t="shared" si="41"/>
        <v>-1711.18</v>
      </c>
      <c r="V42" s="443">
        <f t="shared" si="42"/>
        <v>-0.0474991441</v>
      </c>
      <c r="W42" s="59"/>
      <c r="X42" s="459"/>
      <c r="Y42" s="535"/>
      <c r="Z42" s="440">
        <f>SUM(Z39:Z41)</f>
        <v>36113.99375</v>
      </c>
      <c r="AA42" s="441"/>
      <c r="AB42" s="442">
        <f t="shared" si="14"/>
        <v>1799.6825</v>
      </c>
      <c r="AC42" s="443">
        <f t="shared" si="15"/>
        <v>0.05244699469</v>
      </c>
      <c r="AD42" s="59"/>
      <c r="AE42" s="459"/>
      <c r="AF42" s="535"/>
      <c r="AG42" s="440">
        <f>SUM(AG39:AG41)</f>
        <v>37424.553</v>
      </c>
      <c r="AH42" s="441"/>
      <c r="AI42" s="442">
        <f t="shared" si="18"/>
        <v>1310.55925</v>
      </c>
      <c r="AJ42" s="443">
        <f t="shared" si="19"/>
        <v>0.03628951312</v>
      </c>
      <c r="AK42" s="59"/>
      <c r="AL42" s="459"/>
      <c r="AM42" s="535"/>
      <c r="AN42" s="440">
        <f>SUM(AN39:AN41)</f>
        <v>38726.6615</v>
      </c>
      <c r="AO42" s="441"/>
      <c r="AP42" s="442">
        <f t="shared" si="22"/>
        <v>1302.1085</v>
      </c>
      <c r="AQ42" s="443">
        <f t="shared" si="23"/>
        <v>0.03479289385</v>
      </c>
      <c r="AR42" s="444"/>
      <c r="AS42" s="3"/>
      <c r="AT42" s="3"/>
      <c r="AU42" s="3"/>
      <c r="AV42" s="3"/>
    </row>
    <row r="43" ht="12.75" customHeight="1">
      <c r="A43" s="59"/>
      <c r="B43" s="522" t="s">
        <v>257</v>
      </c>
      <c r="C43" s="426" t="str">
        <f t="shared" ref="C43:C45" si="56">D$6&amp;"."&amp;B43</f>
        <v>General Service 1,500 to 4,999 KW.Wholesale Market Service Charge (WMSC)</v>
      </c>
      <c r="D43" s="427" t="s">
        <v>308</v>
      </c>
      <c r="E43" s="351"/>
      <c r="F43" s="445">
        <f>IFERROR(VLOOKUP($C43,'Proposed Rates'!$B:$J,F$11,FALSE),0)</f>
        <v>0.0045</v>
      </c>
      <c r="G43" s="542">
        <f t="shared" ref="G43:G44" si="57">$F$9+G$37</f>
        <v>921529.32</v>
      </c>
      <c r="H43" s="431">
        <f t="shared" ref="H43:H46" si="58">G43*F43</f>
        <v>4146.88194</v>
      </c>
      <c r="I43" s="80"/>
      <c r="J43" s="445">
        <f>IFERROR(VLOOKUP($C43,'Proposed Rates'!$B:$J,J$11,FALSE),0)</f>
        <v>0.0045</v>
      </c>
      <c r="K43" s="542">
        <f t="shared" ref="K43:K44" si="59">$F$9+K$37</f>
        <v>921261.9</v>
      </c>
      <c r="L43" s="431">
        <f t="shared" ref="L43:L46" si="60">K43*J43</f>
        <v>4145.67855</v>
      </c>
      <c r="M43" s="80"/>
      <c r="N43" s="432">
        <f t="shared" si="6"/>
        <v>-1.20339</v>
      </c>
      <c r="O43" s="433">
        <f t="shared" si="7"/>
        <v>-0.0002901915264</v>
      </c>
      <c r="P43" s="59"/>
      <c r="Q43" s="445">
        <f>IFERROR(VLOOKUP($C43,'Proposed Rates'!$B:$J,Q$11,FALSE),0)</f>
        <v>0.0045</v>
      </c>
      <c r="R43" s="542">
        <f t="shared" ref="R43:R44" si="61">$F$9+R$37</f>
        <v>921261.9</v>
      </c>
      <c r="S43" s="431">
        <f t="shared" ref="S43:S46" si="62">R43*Q43</f>
        <v>4145.67855</v>
      </c>
      <c r="T43" s="80"/>
      <c r="U43" s="432">
        <f t="shared" si="41"/>
        <v>0</v>
      </c>
      <c r="V43" s="433">
        <f t="shared" si="42"/>
        <v>0</v>
      </c>
      <c r="W43" s="59"/>
      <c r="X43" s="445">
        <f>IFERROR(VLOOKUP($C43,'Proposed Rates'!$B:$J,X$11,FALSE),0)</f>
        <v>0.0045</v>
      </c>
      <c r="Y43" s="542">
        <f t="shared" ref="Y43:Y44" si="63">$F$9+Y$37</f>
        <v>921261.9</v>
      </c>
      <c r="Z43" s="431">
        <f t="shared" ref="Z43:Z46" si="64">Y43*X43</f>
        <v>4145.67855</v>
      </c>
      <c r="AA43" s="80"/>
      <c r="AB43" s="432">
        <f t="shared" si="14"/>
        <v>0</v>
      </c>
      <c r="AC43" s="433">
        <f t="shared" si="15"/>
        <v>0</v>
      </c>
      <c r="AD43" s="59"/>
      <c r="AE43" s="445">
        <f>IFERROR(VLOOKUP($C43,'Proposed Rates'!$B:$J,AE$11,FALSE),0)</f>
        <v>0.0045</v>
      </c>
      <c r="AF43" s="542">
        <f t="shared" ref="AF43:AF44" si="65">$F$9+AF$37</f>
        <v>921261.9</v>
      </c>
      <c r="AG43" s="431">
        <f t="shared" ref="AG43:AG46" si="66">AF43*AE43</f>
        <v>4145.67855</v>
      </c>
      <c r="AH43" s="80"/>
      <c r="AI43" s="432">
        <f t="shared" si="18"/>
        <v>0</v>
      </c>
      <c r="AJ43" s="433">
        <f t="shared" si="19"/>
        <v>0</v>
      </c>
      <c r="AK43" s="59"/>
      <c r="AL43" s="445">
        <f>IFERROR(VLOOKUP($C43,'Proposed Rates'!$B:$J,AL$11,FALSE),0)</f>
        <v>0.0045</v>
      </c>
      <c r="AM43" s="542">
        <f t="shared" ref="AM43:AM44" si="67">$F$9+AM$37</f>
        <v>921261.9</v>
      </c>
      <c r="AN43" s="431">
        <f t="shared" ref="AN43:AN46" si="68">AM43*AL43</f>
        <v>4145.67855</v>
      </c>
      <c r="AO43" s="80"/>
      <c r="AP43" s="432">
        <f t="shared" si="22"/>
        <v>0</v>
      </c>
      <c r="AQ43" s="433">
        <f t="shared" si="23"/>
        <v>0</v>
      </c>
      <c r="AR43" s="434"/>
      <c r="AS43" s="3"/>
      <c r="AT43" s="3"/>
      <c r="AU43" s="3"/>
      <c r="AV43" s="3"/>
    </row>
    <row r="44" ht="12.75" customHeight="1">
      <c r="A44" s="59"/>
      <c r="B44" s="522" t="s">
        <v>258</v>
      </c>
      <c r="C44" s="426" t="str">
        <f t="shared" si="56"/>
        <v>General Service 1,500 to 4,999 KW.Rural and Remote Rate Protection (RRRP)</v>
      </c>
      <c r="D44" s="427" t="s">
        <v>308</v>
      </c>
      <c r="E44" s="351"/>
      <c r="F44" s="445">
        <f>IFERROR(VLOOKUP($C44,'Proposed Rates'!$B:$J,F$11,FALSE),0)</f>
        <v>0.0015</v>
      </c>
      <c r="G44" s="542">
        <f t="shared" si="57"/>
        <v>921529.32</v>
      </c>
      <c r="H44" s="431">
        <f t="shared" si="58"/>
        <v>1382.29398</v>
      </c>
      <c r="I44" s="80"/>
      <c r="J44" s="445">
        <f>IFERROR(VLOOKUP($C44,'Proposed Rates'!$B:$J,J$11,FALSE),0)</f>
        <v>0.0015</v>
      </c>
      <c r="K44" s="542">
        <f t="shared" si="59"/>
        <v>921261.9</v>
      </c>
      <c r="L44" s="431">
        <f t="shared" si="60"/>
        <v>1381.89285</v>
      </c>
      <c r="M44" s="80"/>
      <c r="N44" s="432">
        <f t="shared" si="6"/>
        <v>-0.40113</v>
      </c>
      <c r="O44" s="433">
        <f t="shared" si="7"/>
        <v>-0.0002901915264</v>
      </c>
      <c r="P44" s="59"/>
      <c r="Q44" s="445">
        <f>IFERROR(VLOOKUP($C44,'Proposed Rates'!$B:$J,Q$11,FALSE),0)</f>
        <v>0.0015</v>
      </c>
      <c r="R44" s="542">
        <f t="shared" si="61"/>
        <v>921261.9</v>
      </c>
      <c r="S44" s="431">
        <f t="shared" si="62"/>
        <v>1381.89285</v>
      </c>
      <c r="T44" s="80"/>
      <c r="U44" s="432">
        <f t="shared" si="41"/>
        <v>0</v>
      </c>
      <c r="V44" s="433">
        <f t="shared" si="42"/>
        <v>0</v>
      </c>
      <c r="W44" s="59"/>
      <c r="X44" s="445">
        <f>IFERROR(VLOOKUP($C44,'Proposed Rates'!$B:$J,X$11,FALSE),0)</f>
        <v>0.0015</v>
      </c>
      <c r="Y44" s="542">
        <f t="shared" si="63"/>
        <v>921261.9</v>
      </c>
      <c r="Z44" s="431">
        <f t="shared" si="64"/>
        <v>1381.89285</v>
      </c>
      <c r="AA44" s="80"/>
      <c r="AB44" s="432">
        <f t="shared" si="14"/>
        <v>0</v>
      </c>
      <c r="AC44" s="433">
        <f t="shared" si="15"/>
        <v>0</v>
      </c>
      <c r="AD44" s="59"/>
      <c r="AE44" s="445">
        <f>IFERROR(VLOOKUP($C44,'Proposed Rates'!$B:$J,AE$11,FALSE),0)</f>
        <v>0.0015</v>
      </c>
      <c r="AF44" s="542">
        <f t="shared" si="65"/>
        <v>921261.9</v>
      </c>
      <c r="AG44" s="431">
        <f t="shared" si="66"/>
        <v>1381.89285</v>
      </c>
      <c r="AH44" s="80"/>
      <c r="AI44" s="432">
        <f t="shared" si="18"/>
        <v>0</v>
      </c>
      <c r="AJ44" s="433">
        <f t="shared" si="19"/>
        <v>0</v>
      </c>
      <c r="AK44" s="59"/>
      <c r="AL44" s="445">
        <f>IFERROR(VLOOKUP($C44,'Proposed Rates'!$B:$J,AL$11,FALSE),0)</f>
        <v>0.0015</v>
      </c>
      <c r="AM44" s="542">
        <f t="shared" si="67"/>
        <v>921261.9</v>
      </c>
      <c r="AN44" s="431">
        <f t="shared" si="68"/>
        <v>1381.89285</v>
      </c>
      <c r="AO44" s="80"/>
      <c r="AP44" s="432">
        <f t="shared" si="22"/>
        <v>0</v>
      </c>
      <c r="AQ44" s="433">
        <f t="shared" si="23"/>
        <v>0</v>
      </c>
      <c r="AR44" s="434"/>
      <c r="AS44" s="3"/>
      <c r="AT44" s="3"/>
      <c r="AU44" s="3"/>
      <c r="AV44" s="3"/>
    </row>
    <row r="45" ht="12.75" customHeight="1">
      <c r="A45" s="59"/>
      <c r="B45" s="351" t="s">
        <v>260</v>
      </c>
      <c r="C45" s="426" t="str">
        <f t="shared" si="56"/>
        <v>General Service 1,500 to 4,999 KW.Standard Supply Service Charge</v>
      </c>
      <c r="D45" s="427" t="s">
        <v>306</v>
      </c>
      <c r="E45" s="351"/>
      <c r="F45" s="445">
        <f>IFERROR(VLOOKUP($C45,'Proposed Rates'!$B:$J,F$11,FALSE),0)</f>
        <v>0.25</v>
      </c>
      <c r="G45" s="446">
        <f>IF($D45="Monthly",1,IF($D45="per KW",$F$10,IF($D45="per kWh",$F$9,0)))</f>
        <v>1</v>
      </c>
      <c r="H45" s="431">
        <f t="shared" si="58"/>
        <v>0.25</v>
      </c>
      <c r="I45" s="80"/>
      <c r="J45" s="445">
        <f>IFERROR(VLOOKUP($C45,'Proposed Rates'!$B:$J,J$11,FALSE),0)</f>
        <v>1.51</v>
      </c>
      <c r="K45" s="446">
        <f>IF($D45="Monthly",1,IF($D45="per KW",$F$10,IF($D45="per kWh",$F$9,0)))</f>
        <v>1</v>
      </c>
      <c r="L45" s="431">
        <f t="shared" si="60"/>
        <v>1.51</v>
      </c>
      <c r="M45" s="80"/>
      <c r="N45" s="432">
        <f t="shared" si="6"/>
        <v>1.26</v>
      </c>
      <c r="O45" s="433">
        <f t="shared" si="7"/>
        <v>5.04</v>
      </c>
      <c r="P45" s="59"/>
      <c r="Q45" s="445">
        <f>IFERROR(VLOOKUP($C45,'Proposed Rates'!$B:$J,Q$11,FALSE),0)</f>
        <v>1.54</v>
      </c>
      <c r="R45" s="446">
        <f>IF($D45="Monthly",1,IF($D45="per KW",$F$10,IF($D45="per kWh",$F$9,0)))</f>
        <v>1</v>
      </c>
      <c r="S45" s="431">
        <f t="shared" si="62"/>
        <v>1.54</v>
      </c>
      <c r="T45" s="80"/>
      <c r="U45" s="432">
        <f t="shared" si="41"/>
        <v>0.03</v>
      </c>
      <c r="V45" s="433">
        <f t="shared" si="42"/>
        <v>0.01986754967</v>
      </c>
      <c r="W45" s="59"/>
      <c r="X45" s="445">
        <f>IFERROR(VLOOKUP($C45,'Proposed Rates'!$B:$J,X$11,FALSE),0)</f>
        <v>1.57</v>
      </c>
      <c r="Y45" s="446">
        <f>IF($D45="Monthly",1,IF($D45="per KW",$F$10,IF($D45="per kWh",$F$9,0)))</f>
        <v>1</v>
      </c>
      <c r="Z45" s="431">
        <f t="shared" si="64"/>
        <v>1.57</v>
      </c>
      <c r="AA45" s="80"/>
      <c r="AB45" s="432">
        <f t="shared" si="14"/>
        <v>0.03</v>
      </c>
      <c r="AC45" s="433">
        <f t="shared" si="15"/>
        <v>0.01948051948</v>
      </c>
      <c r="AD45" s="59"/>
      <c r="AE45" s="445">
        <f>IFERROR(VLOOKUP($C45,'Proposed Rates'!$B:$J,AE$11,FALSE),0)</f>
        <v>1.6</v>
      </c>
      <c r="AF45" s="446">
        <f>IF($D45="Monthly",1,IF($D45="per KW",$F$10,IF($D45="per kWh",$F$9,0)))</f>
        <v>1</v>
      </c>
      <c r="AG45" s="431">
        <f t="shared" si="66"/>
        <v>1.6</v>
      </c>
      <c r="AH45" s="80"/>
      <c r="AI45" s="432">
        <f t="shared" si="18"/>
        <v>0.03</v>
      </c>
      <c r="AJ45" s="433">
        <f t="shared" si="19"/>
        <v>0.01910828025</v>
      </c>
      <c r="AK45" s="59"/>
      <c r="AL45" s="445">
        <f>IFERROR(VLOOKUP($C45,'Proposed Rates'!$B:$J,AL$11,FALSE),0)</f>
        <v>1.63</v>
      </c>
      <c r="AM45" s="446">
        <f>IF($D45="Monthly",1,IF($D45="per KW",$F$10,IF($D45="per kWh",$F$9,0)))</f>
        <v>1</v>
      </c>
      <c r="AN45" s="431">
        <f t="shared" si="68"/>
        <v>1.63</v>
      </c>
      <c r="AO45" s="80"/>
      <c r="AP45" s="432">
        <f t="shared" si="22"/>
        <v>0.03</v>
      </c>
      <c r="AQ45" s="433">
        <f t="shared" si="23"/>
        <v>0.01875</v>
      </c>
      <c r="AR45" s="434"/>
      <c r="AS45" s="3"/>
      <c r="AT45" s="3"/>
      <c r="AU45" s="3"/>
      <c r="AV45" s="3"/>
    </row>
    <row r="46" ht="12.75" customHeight="1">
      <c r="A46" s="59"/>
      <c r="B46" s="351" t="s">
        <v>267</v>
      </c>
      <c r="C46" s="426" t="str">
        <f>B46</f>
        <v>Average IESO Wholesale Market Price</v>
      </c>
      <c r="D46" s="427" t="s">
        <v>308</v>
      </c>
      <c r="E46" s="351"/>
      <c r="F46" s="445">
        <f>IFERROR(VLOOKUP($C46,'Proposed Rates'!$B:$J,F$11,FALSE),0)</f>
        <v>0.10453</v>
      </c>
      <c r="G46" s="542">
        <f>$F$9+G$37</f>
        <v>921529.32</v>
      </c>
      <c r="H46" s="431">
        <f t="shared" si="58"/>
        <v>96327.45982</v>
      </c>
      <c r="I46" s="80"/>
      <c r="J46" s="445">
        <f>IFERROR(VLOOKUP($C46,'Proposed Rates'!$B:$J,J$11,FALSE),0)</f>
        <v>0.10453</v>
      </c>
      <c r="K46" s="542">
        <f>$F$9+K$37</f>
        <v>921261.9</v>
      </c>
      <c r="L46" s="431">
        <f t="shared" si="60"/>
        <v>96299.50641</v>
      </c>
      <c r="M46" s="80"/>
      <c r="N46" s="432">
        <f t="shared" si="6"/>
        <v>-27.9534126</v>
      </c>
      <c r="O46" s="433">
        <f t="shared" si="7"/>
        <v>-0.0002901915264</v>
      </c>
      <c r="P46" s="59"/>
      <c r="Q46" s="445">
        <f>IFERROR(VLOOKUP($C46,'Proposed Rates'!$B:$J,Q$11,FALSE),0)</f>
        <v>0.10453</v>
      </c>
      <c r="R46" s="542">
        <f>$F$9+R$37</f>
        <v>921261.9</v>
      </c>
      <c r="S46" s="431">
        <f t="shared" si="62"/>
        <v>96299.50641</v>
      </c>
      <c r="T46" s="80"/>
      <c r="U46" s="432">
        <f t="shared" si="41"/>
        <v>0</v>
      </c>
      <c r="V46" s="433">
        <f t="shared" si="42"/>
        <v>0</v>
      </c>
      <c r="W46" s="59"/>
      <c r="X46" s="445">
        <f>IFERROR(VLOOKUP($C46,'Proposed Rates'!$B:$J,X$11,FALSE),0)</f>
        <v>0.10453</v>
      </c>
      <c r="Y46" s="542">
        <f>$F$9+Y$37</f>
        <v>921261.9</v>
      </c>
      <c r="Z46" s="431">
        <f t="shared" si="64"/>
        <v>96299.50641</v>
      </c>
      <c r="AA46" s="80"/>
      <c r="AB46" s="432">
        <f t="shared" si="14"/>
        <v>0</v>
      </c>
      <c r="AC46" s="433">
        <f t="shared" si="15"/>
        <v>0</v>
      </c>
      <c r="AD46" s="59"/>
      <c r="AE46" s="445">
        <f>IFERROR(VLOOKUP($C46,'Proposed Rates'!$B:$J,AE$11,FALSE),0)</f>
        <v>0.10453</v>
      </c>
      <c r="AF46" s="542">
        <f>$F$9+AF$37</f>
        <v>921261.9</v>
      </c>
      <c r="AG46" s="431">
        <f t="shared" si="66"/>
        <v>96299.50641</v>
      </c>
      <c r="AH46" s="80"/>
      <c r="AI46" s="432">
        <f t="shared" si="18"/>
        <v>0</v>
      </c>
      <c r="AJ46" s="433">
        <f t="shared" si="19"/>
        <v>0</v>
      </c>
      <c r="AK46" s="59"/>
      <c r="AL46" s="445">
        <f>IFERROR(VLOOKUP($C46,'Proposed Rates'!$B:$J,AL$11,FALSE),0)</f>
        <v>0.10453</v>
      </c>
      <c r="AM46" s="542">
        <f>$F$9+AM$37</f>
        <v>921261.9</v>
      </c>
      <c r="AN46" s="431">
        <f t="shared" si="68"/>
        <v>96299.50641</v>
      </c>
      <c r="AO46" s="80"/>
      <c r="AP46" s="432">
        <f t="shared" si="22"/>
        <v>0</v>
      </c>
      <c r="AQ46" s="433">
        <f t="shared" si="23"/>
        <v>0</v>
      </c>
      <c r="AR46" s="434"/>
      <c r="AS46" s="3"/>
      <c r="AT46" s="3"/>
      <c r="AU46" s="3"/>
      <c r="AV46" s="3"/>
    </row>
    <row r="47" ht="7.5" customHeight="1">
      <c r="A47" s="59"/>
      <c r="B47" s="351"/>
      <c r="C47" s="426" t="str">
        <f t="shared" ref="C47:C50" si="69">D$6&amp;"."&amp;B47</f>
        <v>General Service 1,500 to 4,999 KW.</v>
      </c>
      <c r="D47" s="427"/>
      <c r="E47" s="351"/>
      <c r="F47" s="445"/>
      <c r="G47" s="545"/>
      <c r="H47" s="431"/>
      <c r="I47" s="80"/>
      <c r="J47" s="445"/>
      <c r="K47" s="545"/>
      <c r="L47" s="431"/>
      <c r="M47" s="80"/>
      <c r="N47" s="432"/>
      <c r="O47" s="433"/>
      <c r="P47" s="59"/>
      <c r="Q47" s="445"/>
      <c r="R47" s="545"/>
      <c r="S47" s="431"/>
      <c r="T47" s="80"/>
      <c r="U47" s="432"/>
      <c r="V47" s="433"/>
      <c r="W47" s="59"/>
      <c r="X47" s="445"/>
      <c r="Y47" s="545"/>
      <c r="Z47" s="431"/>
      <c r="AA47" s="80"/>
      <c r="AB47" s="432"/>
      <c r="AC47" s="433"/>
      <c r="AD47" s="59"/>
      <c r="AE47" s="445"/>
      <c r="AF47" s="545"/>
      <c r="AG47" s="431"/>
      <c r="AH47" s="80"/>
      <c r="AI47" s="432"/>
      <c r="AJ47" s="433"/>
      <c r="AK47" s="59"/>
      <c r="AL47" s="445"/>
      <c r="AM47" s="545"/>
      <c r="AN47" s="431"/>
      <c r="AO47" s="80"/>
      <c r="AP47" s="432"/>
      <c r="AQ47" s="433"/>
      <c r="AR47" s="434"/>
      <c r="AS47" s="3"/>
      <c r="AT47" s="3"/>
      <c r="AU47" s="3"/>
      <c r="AV47" s="3"/>
    </row>
    <row r="48" ht="7.5" customHeight="1">
      <c r="A48" s="59"/>
      <c r="B48" s="59"/>
      <c r="C48" s="426" t="str">
        <f t="shared" si="69"/>
        <v>General Service 1,500 to 4,999 KW.</v>
      </c>
      <c r="D48" s="427"/>
      <c r="E48" s="351"/>
      <c r="F48" s="445"/>
      <c r="G48" s="545"/>
      <c r="H48" s="431"/>
      <c r="I48" s="80"/>
      <c r="J48" s="445"/>
      <c r="K48" s="545"/>
      <c r="L48" s="431"/>
      <c r="M48" s="80"/>
      <c r="N48" s="432"/>
      <c r="O48" s="433"/>
      <c r="P48" s="59"/>
      <c r="Q48" s="445"/>
      <c r="R48" s="545"/>
      <c r="S48" s="431"/>
      <c r="T48" s="80"/>
      <c r="U48" s="432"/>
      <c r="V48" s="433"/>
      <c r="W48" s="59"/>
      <c r="X48" s="445"/>
      <c r="Y48" s="545"/>
      <c r="Z48" s="431"/>
      <c r="AA48" s="80"/>
      <c r="AB48" s="432"/>
      <c r="AC48" s="433"/>
      <c r="AD48" s="59"/>
      <c r="AE48" s="445"/>
      <c r="AF48" s="545"/>
      <c r="AG48" s="431"/>
      <c r="AH48" s="80"/>
      <c r="AI48" s="432"/>
      <c r="AJ48" s="433"/>
      <c r="AK48" s="59"/>
      <c r="AL48" s="445"/>
      <c r="AM48" s="545"/>
      <c r="AN48" s="431"/>
      <c r="AO48" s="80"/>
      <c r="AP48" s="432"/>
      <c r="AQ48" s="433"/>
      <c r="AR48" s="434"/>
      <c r="AS48" s="3"/>
      <c r="AT48" s="3"/>
      <c r="AU48" s="3"/>
      <c r="AV48" s="3"/>
    </row>
    <row r="49" ht="7.5" customHeight="1">
      <c r="A49" s="59"/>
      <c r="B49" s="351"/>
      <c r="C49" s="426" t="str">
        <f t="shared" si="69"/>
        <v>General Service 1,500 to 4,999 KW.</v>
      </c>
      <c r="D49" s="427"/>
      <c r="E49" s="351"/>
      <c r="F49" s="445"/>
      <c r="G49" s="545"/>
      <c r="H49" s="431"/>
      <c r="I49" s="80"/>
      <c r="J49" s="445"/>
      <c r="K49" s="545"/>
      <c r="L49" s="431"/>
      <c r="M49" s="80"/>
      <c r="N49" s="432"/>
      <c r="O49" s="433"/>
      <c r="P49" s="59"/>
      <c r="Q49" s="445"/>
      <c r="R49" s="545"/>
      <c r="S49" s="431"/>
      <c r="T49" s="80"/>
      <c r="U49" s="432"/>
      <c r="V49" s="433"/>
      <c r="W49" s="59"/>
      <c r="X49" s="445"/>
      <c r="Y49" s="545"/>
      <c r="Z49" s="431"/>
      <c r="AA49" s="80"/>
      <c r="AB49" s="432"/>
      <c r="AC49" s="433"/>
      <c r="AD49" s="59"/>
      <c r="AE49" s="445"/>
      <c r="AF49" s="545"/>
      <c r="AG49" s="431"/>
      <c r="AH49" s="80"/>
      <c r="AI49" s="432"/>
      <c r="AJ49" s="433"/>
      <c r="AK49" s="59"/>
      <c r="AL49" s="445"/>
      <c r="AM49" s="545"/>
      <c r="AN49" s="431"/>
      <c r="AO49" s="80"/>
      <c r="AP49" s="432"/>
      <c r="AQ49" s="433"/>
      <c r="AR49" s="434"/>
      <c r="AS49" s="3"/>
      <c r="AT49" s="3"/>
      <c r="AU49" s="3"/>
      <c r="AV49" s="3"/>
    </row>
    <row r="50" ht="7.5" customHeight="1">
      <c r="A50" s="59"/>
      <c r="B50" s="351"/>
      <c r="C50" s="426" t="str">
        <f t="shared" si="69"/>
        <v>General Service 1,500 to 4,999 KW.</v>
      </c>
      <c r="D50" s="427"/>
      <c r="E50" s="351"/>
      <c r="F50" s="445"/>
      <c r="G50" s="545"/>
      <c r="H50" s="431"/>
      <c r="I50" s="80"/>
      <c r="J50" s="445"/>
      <c r="K50" s="545"/>
      <c r="L50" s="431"/>
      <c r="M50" s="80"/>
      <c r="N50" s="432"/>
      <c r="O50" s="433"/>
      <c r="P50" s="59"/>
      <c r="Q50" s="445"/>
      <c r="R50" s="545"/>
      <c r="S50" s="431"/>
      <c r="T50" s="80"/>
      <c r="U50" s="432"/>
      <c r="V50" s="433"/>
      <c r="W50" s="59"/>
      <c r="X50" s="445"/>
      <c r="Y50" s="545"/>
      <c r="Z50" s="431"/>
      <c r="AA50" s="80"/>
      <c r="AB50" s="432"/>
      <c r="AC50" s="433"/>
      <c r="AD50" s="59"/>
      <c r="AE50" s="445"/>
      <c r="AF50" s="545"/>
      <c r="AG50" s="431"/>
      <c r="AH50" s="80"/>
      <c r="AI50" s="432"/>
      <c r="AJ50" s="433"/>
      <c r="AK50" s="59"/>
      <c r="AL50" s="445"/>
      <c r="AM50" s="545"/>
      <c r="AN50" s="431"/>
      <c r="AO50" s="80"/>
      <c r="AP50" s="432"/>
      <c r="AQ50" s="433"/>
      <c r="AR50" s="434"/>
      <c r="AS50" s="3"/>
      <c r="AT50" s="3"/>
      <c r="AU50" s="3"/>
      <c r="AV50" s="3"/>
    </row>
    <row r="51" ht="8.25" customHeight="1">
      <c r="A51" s="59"/>
      <c r="B51" s="465"/>
      <c r="C51" s="602"/>
      <c r="D51" s="466"/>
      <c r="E51" s="466"/>
      <c r="F51" s="467"/>
      <c r="G51" s="509"/>
      <c r="H51" s="469"/>
      <c r="I51" s="471"/>
      <c r="J51" s="467"/>
      <c r="K51" s="468"/>
      <c r="L51" s="469"/>
      <c r="M51" s="471"/>
      <c r="N51" s="472"/>
      <c r="O51" s="473"/>
      <c r="P51" s="59"/>
      <c r="Q51" s="467"/>
      <c r="R51" s="468"/>
      <c r="S51" s="469"/>
      <c r="T51" s="471"/>
      <c r="U51" s="472"/>
      <c r="V51" s="473"/>
      <c r="W51" s="59"/>
      <c r="X51" s="467"/>
      <c r="Y51" s="468"/>
      <c r="Z51" s="469"/>
      <c r="AA51" s="471"/>
      <c r="AB51" s="472"/>
      <c r="AC51" s="473"/>
      <c r="AD51" s="59"/>
      <c r="AE51" s="467"/>
      <c r="AF51" s="468"/>
      <c r="AG51" s="469"/>
      <c r="AH51" s="471"/>
      <c r="AI51" s="472"/>
      <c r="AJ51" s="473"/>
      <c r="AK51" s="59"/>
      <c r="AL51" s="467"/>
      <c r="AM51" s="468"/>
      <c r="AN51" s="469"/>
      <c r="AO51" s="471"/>
      <c r="AP51" s="472"/>
      <c r="AQ51" s="473"/>
      <c r="AR51" s="474"/>
      <c r="AS51" s="3"/>
      <c r="AT51" s="3"/>
      <c r="AU51" s="3"/>
      <c r="AV51" s="3"/>
    </row>
    <row r="52" ht="12.75" customHeight="1">
      <c r="A52" s="59"/>
      <c r="B52" s="475" t="s">
        <v>315</v>
      </c>
      <c r="C52" s="603"/>
      <c r="D52" s="351"/>
      <c r="E52" s="351"/>
      <c r="F52" s="476"/>
      <c r="G52" s="523"/>
      <c r="H52" s="478">
        <f>SUM(H43:H48,H42)</f>
        <v>137365.3827</v>
      </c>
      <c r="I52" s="516"/>
      <c r="J52" s="477"/>
      <c r="K52" s="477"/>
      <c r="L52" s="478">
        <f>SUM(L43:L48,L42)</f>
        <v>137854.0791</v>
      </c>
      <c r="M52" s="480"/>
      <c r="N52" s="479">
        <f t="shared" ref="N52:N56" si="70">L52-H52</f>
        <v>488.6963174</v>
      </c>
      <c r="O52" s="481">
        <f t="shared" ref="O52:O56" si="71">IF((H52)=0,"",(N52/H52))</f>
        <v>0.003557638086</v>
      </c>
      <c r="P52" s="59"/>
      <c r="Q52" s="477"/>
      <c r="R52" s="477"/>
      <c r="S52" s="478">
        <f>SUM(S43:S48,S42)</f>
        <v>136142.9291</v>
      </c>
      <c r="T52" s="480"/>
      <c r="U52" s="479">
        <f t="shared" ref="U52:U56" si="72">S52-L52</f>
        <v>-1711.15</v>
      </c>
      <c r="V52" s="481">
        <f t="shared" ref="V52:V56" si="73">IF((L52)=0,"",(U52/L52))</f>
        <v>-0.01241276291</v>
      </c>
      <c r="W52" s="59"/>
      <c r="X52" s="477"/>
      <c r="Y52" s="477"/>
      <c r="Z52" s="478">
        <f>SUM(Z43:Z48,Z42)</f>
        <v>137942.6416</v>
      </c>
      <c r="AA52" s="480"/>
      <c r="AB52" s="479">
        <f t="shared" ref="AB52:AB56" si="74">Z52-S52</f>
        <v>1799.7125</v>
      </c>
      <c r="AC52" s="481">
        <f t="shared" ref="AC52:AC56" si="75">IF((S52)=0,"",(AB52/S52))</f>
        <v>0.01321928735</v>
      </c>
      <c r="AD52" s="59"/>
      <c r="AE52" s="477"/>
      <c r="AF52" s="477"/>
      <c r="AG52" s="478">
        <f>SUM(AG43:AG48,AG42)</f>
        <v>139253.2308</v>
      </c>
      <c r="AH52" s="480"/>
      <c r="AI52" s="479">
        <f t="shared" ref="AI52:AI56" si="76">AG52-Z52</f>
        <v>1310.58925</v>
      </c>
      <c r="AJ52" s="481">
        <f t="shared" ref="AJ52:AJ56" si="77">IF((Z52)=0,"",(AI52/Z52))</f>
        <v>0.009500972543</v>
      </c>
      <c r="AK52" s="59"/>
      <c r="AL52" s="477"/>
      <c r="AM52" s="477"/>
      <c r="AN52" s="478">
        <f>SUM(AN43:AN48,AN42)</f>
        <v>140555.3693</v>
      </c>
      <c r="AO52" s="480"/>
      <c r="AP52" s="479">
        <f t="shared" ref="AP52:AP56" si="78">AN52-AG52</f>
        <v>1302.1385</v>
      </c>
      <c r="AQ52" s="481">
        <f t="shared" ref="AQ52:AQ56" si="79">IF((AG52)=0,"",(AP52/AG52))</f>
        <v>0.009350867427</v>
      </c>
      <c r="AR52" s="482"/>
      <c r="AS52" s="3"/>
      <c r="AT52" s="3"/>
      <c r="AU52" s="3"/>
      <c r="AV52" s="3"/>
    </row>
    <row r="53" ht="12.75" customHeight="1">
      <c r="A53" s="59"/>
      <c r="B53" s="483" t="s">
        <v>316</v>
      </c>
      <c r="C53" s="603"/>
      <c r="D53" s="351"/>
      <c r="E53" s="351"/>
      <c r="F53" s="476">
        <v>0.13</v>
      </c>
      <c r="G53" s="80"/>
      <c r="H53" s="524">
        <f>H52*F53</f>
        <v>17857.49976</v>
      </c>
      <c r="I53" s="448"/>
      <c r="J53" s="484">
        <v>0.13</v>
      </c>
      <c r="K53" s="448"/>
      <c r="L53" s="431">
        <f>L52*J53</f>
        <v>17921.03028</v>
      </c>
      <c r="M53" s="80"/>
      <c r="N53" s="432">
        <f t="shared" si="70"/>
        <v>63.53052126</v>
      </c>
      <c r="O53" s="433">
        <f t="shared" si="71"/>
        <v>0.003557638086</v>
      </c>
      <c r="P53" s="59"/>
      <c r="Q53" s="484">
        <v>0.13</v>
      </c>
      <c r="R53" s="448"/>
      <c r="S53" s="431">
        <f>S52*Q53</f>
        <v>17698.58078</v>
      </c>
      <c r="T53" s="80"/>
      <c r="U53" s="432">
        <f t="shared" si="72"/>
        <v>-222.4495</v>
      </c>
      <c r="V53" s="433">
        <f t="shared" si="73"/>
        <v>-0.01241276291</v>
      </c>
      <c r="W53" s="59"/>
      <c r="X53" s="484">
        <v>0.13</v>
      </c>
      <c r="Y53" s="448"/>
      <c r="Z53" s="431">
        <f>Z52*X53</f>
        <v>17932.5434</v>
      </c>
      <c r="AA53" s="80"/>
      <c r="AB53" s="432">
        <f t="shared" si="74"/>
        <v>233.962625</v>
      </c>
      <c r="AC53" s="433">
        <f t="shared" si="75"/>
        <v>0.01321928735</v>
      </c>
      <c r="AD53" s="59"/>
      <c r="AE53" s="484">
        <v>0.13</v>
      </c>
      <c r="AF53" s="448"/>
      <c r="AG53" s="431">
        <f>AG52*AE53</f>
        <v>18102.92</v>
      </c>
      <c r="AH53" s="80"/>
      <c r="AI53" s="432">
        <f t="shared" si="76"/>
        <v>170.3766025</v>
      </c>
      <c r="AJ53" s="433">
        <f t="shared" si="77"/>
        <v>0.009500972543</v>
      </c>
      <c r="AK53" s="59"/>
      <c r="AL53" s="484">
        <v>0.13</v>
      </c>
      <c r="AM53" s="448"/>
      <c r="AN53" s="431">
        <f>AN52*AL53</f>
        <v>18272.19801</v>
      </c>
      <c r="AO53" s="80"/>
      <c r="AP53" s="432">
        <f t="shared" si="78"/>
        <v>169.278005</v>
      </c>
      <c r="AQ53" s="433">
        <f t="shared" si="79"/>
        <v>0.009350867427</v>
      </c>
      <c r="AR53" s="434"/>
      <c r="AS53" s="3"/>
      <c r="AT53" s="3"/>
      <c r="AU53" s="3"/>
      <c r="AV53" s="3"/>
    </row>
    <row r="54" ht="12.75" customHeight="1">
      <c r="A54" s="59"/>
      <c r="B54" s="525" t="s">
        <v>396</v>
      </c>
      <c r="C54" s="603"/>
      <c r="D54" s="351"/>
      <c r="E54" s="351"/>
      <c r="F54" s="486"/>
      <c r="G54" s="80"/>
      <c r="H54" s="524">
        <f>H52+H53</f>
        <v>155222.8825</v>
      </c>
      <c r="I54" s="448"/>
      <c r="J54" s="448"/>
      <c r="K54" s="448"/>
      <c r="L54" s="431">
        <f>L52+L53</f>
        <v>155775.1093</v>
      </c>
      <c r="M54" s="80"/>
      <c r="N54" s="432">
        <f t="shared" si="70"/>
        <v>552.2268387</v>
      </c>
      <c r="O54" s="433">
        <f t="shared" si="71"/>
        <v>0.003557638086</v>
      </c>
      <c r="P54" s="59"/>
      <c r="Q54" s="448"/>
      <c r="R54" s="448"/>
      <c r="S54" s="431">
        <f>S52+S53</f>
        <v>153841.5098</v>
      </c>
      <c r="T54" s="80"/>
      <c r="U54" s="432">
        <f t="shared" si="72"/>
        <v>-1933.5995</v>
      </c>
      <c r="V54" s="433">
        <f t="shared" si="73"/>
        <v>-0.01241276291</v>
      </c>
      <c r="W54" s="59"/>
      <c r="X54" s="448"/>
      <c r="Y54" s="448"/>
      <c r="Z54" s="431">
        <f>Z52+Z53</f>
        <v>155875.185</v>
      </c>
      <c r="AA54" s="80"/>
      <c r="AB54" s="432">
        <f t="shared" si="74"/>
        <v>2033.675125</v>
      </c>
      <c r="AC54" s="433">
        <f t="shared" si="75"/>
        <v>0.01321928735</v>
      </c>
      <c r="AD54" s="59"/>
      <c r="AE54" s="448"/>
      <c r="AF54" s="448"/>
      <c r="AG54" s="431">
        <f>AG52+AG53</f>
        <v>157356.1508</v>
      </c>
      <c r="AH54" s="80"/>
      <c r="AI54" s="432">
        <f t="shared" si="76"/>
        <v>1480.965853</v>
      </c>
      <c r="AJ54" s="433">
        <f t="shared" si="77"/>
        <v>0.009500972543</v>
      </c>
      <c r="AK54" s="59"/>
      <c r="AL54" s="448"/>
      <c r="AM54" s="448"/>
      <c r="AN54" s="431">
        <f>AN52+AN53</f>
        <v>158827.5673</v>
      </c>
      <c r="AO54" s="80"/>
      <c r="AP54" s="432">
        <f t="shared" si="78"/>
        <v>1471.416505</v>
      </c>
      <c r="AQ54" s="433">
        <f t="shared" si="79"/>
        <v>0.009350867427</v>
      </c>
      <c r="AR54" s="434"/>
      <c r="AS54" s="3"/>
      <c r="AT54" s="3"/>
      <c r="AU54" s="3"/>
      <c r="AV54" s="3"/>
    </row>
    <row r="55" ht="15.75" customHeight="1">
      <c r="A55" s="59"/>
      <c r="B55" s="487" t="s">
        <v>273</v>
      </c>
      <c r="E55" s="351"/>
      <c r="F55" s="486"/>
      <c r="G55" s="80"/>
      <c r="H55" s="526">
        <f>F55*H52</f>
        <v>0</v>
      </c>
      <c r="I55" s="448"/>
      <c r="J55" s="448"/>
      <c r="K55" s="448"/>
      <c r="L55" s="546">
        <f>J55*L52</f>
        <v>0</v>
      </c>
      <c r="M55" s="80"/>
      <c r="N55" s="489">
        <f t="shared" si="70"/>
        <v>0</v>
      </c>
      <c r="O55" s="491" t="str">
        <f t="shared" si="71"/>
        <v/>
      </c>
      <c r="P55" s="59"/>
      <c r="Q55" s="448"/>
      <c r="R55" s="448"/>
      <c r="S55" s="546">
        <f>Q55*S52</f>
        <v>0</v>
      </c>
      <c r="T55" s="80"/>
      <c r="U55" s="489">
        <f t="shared" si="72"/>
        <v>0</v>
      </c>
      <c r="V55" s="491" t="str">
        <f t="shared" si="73"/>
        <v/>
      </c>
      <c r="W55" s="59"/>
      <c r="X55" s="448"/>
      <c r="Y55" s="448"/>
      <c r="Z55" s="546">
        <f>X55*Z52</f>
        <v>0</v>
      </c>
      <c r="AA55" s="80"/>
      <c r="AB55" s="489">
        <f t="shared" si="74"/>
        <v>0</v>
      </c>
      <c r="AC55" s="491" t="str">
        <f t="shared" si="75"/>
        <v/>
      </c>
      <c r="AD55" s="59"/>
      <c r="AE55" s="448"/>
      <c r="AF55" s="448"/>
      <c r="AG55" s="546">
        <f>AE55*AG52</f>
        <v>0</v>
      </c>
      <c r="AH55" s="80"/>
      <c r="AI55" s="489">
        <f t="shared" si="76"/>
        <v>0</v>
      </c>
      <c r="AJ55" s="491" t="str">
        <f t="shared" si="77"/>
        <v/>
      </c>
      <c r="AK55" s="59"/>
      <c r="AL55" s="448"/>
      <c r="AM55" s="448"/>
      <c r="AN55" s="546">
        <f>AL55*AN52</f>
        <v>0</v>
      </c>
      <c r="AO55" s="80"/>
      <c r="AP55" s="489">
        <f t="shared" si="78"/>
        <v>0</v>
      </c>
      <c r="AQ55" s="491" t="str">
        <f t="shared" si="79"/>
        <v/>
      </c>
      <c r="AR55" s="492"/>
      <c r="AS55" s="3"/>
      <c r="AT55" s="3"/>
      <c r="AU55" s="3"/>
      <c r="AV55" s="3"/>
    </row>
    <row r="56" ht="13.5" customHeight="1">
      <c r="A56" s="59"/>
      <c r="B56" s="493" t="s">
        <v>318</v>
      </c>
      <c r="C56" s="71"/>
      <c r="D56" s="72"/>
      <c r="E56" s="494"/>
      <c r="F56" s="495"/>
      <c r="G56" s="527"/>
      <c r="H56" s="528">
        <f>H54-H55</f>
        <v>155222.8825</v>
      </c>
      <c r="I56" s="496"/>
      <c r="J56" s="496"/>
      <c r="K56" s="496"/>
      <c r="L56" s="497">
        <f>L54-L55</f>
        <v>155775.1093</v>
      </c>
      <c r="M56" s="498"/>
      <c r="N56" s="499">
        <f t="shared" si="70"/>
        <v>552.2268387</v>
      </c>
      <c r="O56" s="500">
        <f t="shared" si="71"/>
        <v>0.003557638086</v>
      </c>
      <c r="P56" s="59"/>
      <c r="Q56" s="496"/>
      <c r="R56" s="496"/>
      <c r="S56" s="497">
        <f>S54-S55</f>
        <v>153841.5098</v>
      </c>
      <c r="T56" s="498"/>
      <c r="U56" s="499">
        <f t="shared" si="72"/>
        <v>-1933.5995</v>
      </c>
      <c r="V56" s="500">
        <f t="shared" si="73"/>
        <v>-0.01241276291</v>
      </c>
      <c r="W56" s="59"/>
      <c r="X56" s="496"/>
      <c r="Y56" s="496"/>
      <c r="Z56" s="497">
        <f>Z54-Z55</f>
        <v>155875.185</v>
      </c>
      <c r="AA56" s="498"/>
      <c r="AB56" s="499">
        <f t="shared" si="74"/>
        <v>2033.675125</v>
      </c>
      <c r="AC56" s="500">
        <f t="shared" si="75"/>
        <v>0.01321928735</v>
      </c>
      <c r="AD56" s="59"/>
      <c r="AE56" s="496"/>
      <c r="AF56" s="496"/>
      <c r="AG56" s="497">
        <f>AG54-AG55</f>
        <v>157356.1508</v>
      </c>
      <c r="AH56" s="498"/>
      <c r="AI56" s="499">
        <f t="shared" si="76"/>
        <v>1480.965853</v>
      </c>
      <c r="AJ56" s="500">
        <f t="shared" si="77"/>
        <v>0.009500972543</v>
      </c>
      <c r="AK56" s="59"/>
      <c r="AL56" s="496"/>
      <c r="AM56" s="496"/>
      <c r="AN56" s="497">
        <f>AN54-AN55</f>
        <v>158827.5673</v>
      </c>
      <c r="AO56" s="498"/>
      <c r="AP56" s="499">
        <f t="shared" si="78"/>
        <v>1471.416505</v>
      </c>
      <c r="AQ56" s="500">
        <f t="shared" si="79"/>
        <v>0.009350867427</v>
      </c>
      <c r="AR56" s="501"/>
      <c r="AS56" s="3"/>
      <c r="AT56" s="3"/>
      <c r="AU56" s="3"/>
      <c r="AV56" s="3"/>
    </row>
    <row r="57" ht="8.25" customHeight="1">
      <c r="A57" s="59"/>
      <c r="B57" s="465"/>
      <c r="C57" s="602"/>
      <c r="D57" s="466"/>
      <c r="E57" s="466"/>
      <c r="F57" s="467"/>
      <c r="G57" s="509"/>
      <c r="H57" s="469"/>
      <c r="I57" s="471"/>
      <c r="J57" s="467"/>
      <c r="K57" s="468"/>
      <c r="L57" s="469"/>
      <c r="M57" s="471"/>
      <c r="N57" s="472"/>
      <c r="O57" s="473"/>
      <c r="P57" s="59"/>
      <c r="Q57" s="467"/>
      <c r="R57" s="468"/>
      <c r="S57" s="469"/>
      <c r="T57" s="471"/>
      <c r="U57" s="472"/>
      <c r="V57" s="473"/>
      <c r="W57" s="59"/>
      <c r="X57" s="467"/>
      <c r="Y57" s="468"/>
      <c r="Z57" s="469"/>
      <c r="AA57" s="471"/>
      <c r="AB57" s="472"/>
      <c r="AC57" s="473"/>
      <c r="AD57" s="59"/>
      <c r="AE57" s="467"/>
      <c r="AF57" s="468"/>
      <c r="AG57" s="469"/>
      <c r="AH57" s="471"/>
      <c r="AI57" s="472"/>
      <c r="AJ57" s="473"/>
      <c r="AK57" s="59"/>
      <c r="AL57" s="467"/>
      <c r="AM57" s="468"/>
      <c r="AN57" s="469"/>
      <c r="AO57" s="471"/>
      <c r="AP57" s="472"/>
      <c r="AQ57" s="473"/>
      <c r="AR57" s="474"/>
      <c r="AS57" s="3"/>
      <c r="AT57" s="3"/>
      <c r="AU57" s="3"/>
      <c r="AV57" s="3"/>
    </row>
    <row r="58" ht="12.75" customHeight="1">
      <c r="A58" s="547"/>
      <c r="B58" s="548" t="s">
        <v>319</v>
      </c>
      <c r="C58" s="604"/>
      <c r="D58" s="549"/>
      <c r="E58" s="549"/>
      <c r="F58" s="550"/>
      <c r="G58" s="551"/>
      <c r="H58" s="552">
        <f>SUM(H49:H50,H42,H43:H45)</f>
        <v>41037.92292</v>
      </c>
      <c r="I58" s="553"/>
      <c r="J58" s="554"/>
      <c r="K58" s="554"/>
      <c r="L58" s="552">
        <f>SUM(L49:L50,L42,L43:L45)</f>
        <v>41554.57265</v>
      </c>
      <c r="M58" s="555"/>
      <c r="N58" s="556">
        <f t="shared" ref="N58:N62" si="80">L58-H58</f>
        <v>516.64973</v>
      </c>
      <c r="O58" s="557">
        <f t="shared" ref="O58:O62" si="81">IF((H58)=0,"",(N58/H58))</f>
        <v>0.01258956821</v>
      </c>
      <c r="P58" s="547"/>
      <c r="Q58" s="554"/>
      <c r="R58" s="554"/>
      <c r="S58" s="552">
        <f>SUM(S49:S50,S42,S43:S45)</f>
        <v>39843.42265</v>
      </c>
      <c r="T58" s="555"/>
      <c r="U58" s="556">
        <f t="shared" ref="U58:U62" si="82">S58-L58</f>
        <v>-1711.15</v>
      </c>
      <c r="V58" s="557">
        <f t="shared" ref="V58:V62" si="83">IF((L58)=0,"",(U58/L58))</f>
        <v>-0.0411783804</v>
      </c>
      <c r="W58" s="547"/>
      <c r="X58" s="554"/>
      <c r="Y58" s="554"/>
      <c r="Z58" s="552">
        <f>SUM(Z49:Z50,Z42,Z43:Z45)</f>
        <v>41643.13515</v>
      </c>
      <c r="AA58" s="555"/>
      <c r="AB58" s="556">
        <f t="shared" ref="AB58:AB62" si="84">Z58-S58</f>
        <v>1799.7125</v>
      </c>
      <c r="AC58" s="557">
        <f t="shared" ref="AC58:AC62" si="85">IF((S58)=0,"",(AB58/S58))</f>
        <v>0.04516962601</v>
      </c>
      <c r="AD58" s="547"/>
      <c r="AE58" s="554"/>
      <c r="AF58" s="554"/>
      <c r="AG58" s="552">
        <f>SUM(AG49:AG50,AG42,AG43:AG45)</f>
        <v>42953.7244</v>
      </c>
      <c r="AH58" s="555"/>
      <c r="AI58" s="556">
        <f t="shared" ref="AI58:AI62" si="86">AG58-Z58</f>
        <v>1310.58925</v>
      </c>
      <c r="AJ58" s="557">
        <f t="shared" ref="AJ58:AJ62" si="87">IF((Z58)=0,"",(AI58/Z58))</f>
        <v>0.03147191597</v>
      </c>
      <c r="AK58" s="547"/>
      <c r="AL58" s="554"/>
      <c r="AM58" s="554"/>
      <c r="AN58" s="552">
        <f>SUM(AN49:AN50,AN42,AN43:AN45)</f>
        <v>44255.8629</v>
      </c>
      <c r="AO58" s="555"/>
      <c r="AP58" s="556">
        <f t="shared" ref="AP58:AP62" si="88">AN58-AG58</f>
        <v>1302.1385</v>
      </c>
      <c r="AQ58" s="557">
        <f t="shared" ref="AQ58:AQ62" si="89">IF((AG58)=0,"",(AP58/AG58))</f>
        <v>0.0303149149</v>
      </c>
      <c r="AR58" s="558"/>
      <c r="AS58" s="3"/>
      <c r="AT58" s="3"/>
      <c r="AU58" s="3"/>
      <c r="AV58" s="3"/>
    </row>
    <row r="59" ht="12.75" customHeight="1">
      <c r="A59" s="547"/>
      <c r="B59" s="559" t="s">
        <v>316</v>
      </c>
      <c r="C59" s="604"/>
      <c r="D59" s="549"/>
      <c r="E59" s="549"/>
      <c r="F59" s="550">
        <v>0.13</v>
      </c>
      <c r="G59" s="551"/>
      <c r="H59" s="560">
        <f>H58*F59</f>
        <v>5334.92998</v>
      </c>
      <c r="I59" s="561"/>
      <c r="J59" s="550">
        <v>0.13</v>
      </c>
      <c r="K59" s="562"/>
      <c r="L59" s="563">
        <f>L58*J59</f>
        <v>5402.094445</v>
      </c>
      <c r="M59" s="564"/>
      <c r="N59" s="565">
        <f t="shared" si="80"/>
        <v>67.1644649</v>
      </c>
      <c r="O59" s="566">
        <f t="shared" si="81"/>
        <v>0.01258956821</v>
      </c>
      <c r="P59" s="547"/>
      <c r="Q59" s="550">
        <v>0.13</v>
      </c>
      <c r="R59" s="562"/>
      <c r="S59" s="563">
        <f>S58*Q59</f>
        <v>5179.644945</v>
      </c>
      <c r="T59" s="564"/>
      <c r="U59" s="565">
        <f t="shared" si="82"/>
        <v>-222.4495</v>
      </c>
      <c r="V59" s="566">
        <f t="shared" si="83"/>
        <v>-0.0411783804</v>
      </c>
      <c r="W59" s="547"/>
      <c r="X59" s="550">
        <v>0.13</v>
      </c>
      <c r="Y59" s="562"/>
      <c r="Z59" s="563">
        <f>Z58*X59</f>
        <v>5413.60757</v>
      </c>
      <c r="AA59" s="564"/>
      <c r="AB59" s="565">
        <f t="shared" si="84"/>
        <v>233.962625</v>
      </c>
      <c r="AC59" s="566">
        <f t="shared" si="85"/>
        <v>0.04516962601</v>
      </c>
      <c r="AD59" s="547"/>
      <c r="AE59" s="550">
        <v>0.13</v>
      </c>
      <c r="AF59" s="562"/>
      <c r="AG59" s="563">
        <f>AG58*AE59</f>
        <v>5583.984172</v>
      </c>
      <c r="AH59" s="564"/>
      <c r="AI59" s="565">
        <f t="shared" si="86"/>
        <v>170.3766025</v>
      </c>
      <c r="AJ59" s="566">
        <f t="shared" si="87"/>
        <v>0.03147191597</v>
      </c>
      <c r="AK59" s="547"/>
      <c r="AL59" s="550">
        <v>0.13</v>
      </c>
      <c r="AM59" s="562"/>
      <c r="AN59" s="563">
        <f>AN58*AL59</f>
        <v>5753.262177</v>
      </c>
      <c r="AO59" s="564"/>
      <c r="AP59" s="565">
        <f t="shared" si="88"/>
        <v>169.278005</v>
      </c>
      <c r="AQ59" s="566">
        <f t="shared" si="89"/>
        <v>0.0303149149</v>
      </c>
      <c r="AR59" s="567"/>
      <c r="AS59" s="3"/>
      <c r="AT59" s="3"/>
      <c r="AU59" s="3"/>
      <c r="AV59" s="3"/>
    </row>
    <row r="60" ht="12.75" customHeight="1">
      <c r="A60" s="547"/>
      <c r="B60" s="590" t="s">
        <v>397</v>
      </c>
      <c r="C60" s="604"/>
      <c r="D60" s="549"/>
      <c r="E60" s="549"/>
      <c r="F60" s="569"/>
      <c r="G60" s="564"/>
      <c r="H60" s="560">
        <f>H58+H59</f>
        <v>46372.8529</v>
      </c>
      <c r="I60" s="561"/>
      <c r="J60" s="561"/>
      <c r="K60" s="561"/>
      <c r="L60" s="563">
        <f>L58+L59</f>
        <v>46956.66709</v>
      </c>
      <c r="M60" s="564"/>
      <c r="N60" s="565">
        <f t="shared" si="80"/>
        <v>583.8141949</v>
      </c>
      <c r="O60" s="566">
        <f t="shared" si="81"/>
        <v>0.01258956821</v>
      </c>
      <c r="P60" s="547"/>
      <c r="Q60" s="561"/>
      <c r="R60" s="561"/>
      <c r="S60" s="563">
        <f>S58+S59</f>
        <v>45023.06759</v>
      </c>
      <c r="T60" s="564"/>
      <c r="U60" s="565">
        <f t="shared" si="82"/>
        <v>-1933.5995</v>
      </c>
      <c r="V60" s="566">
        <f t="shared" si="83"/>
        <v>-0.0411783804</v>
      </c>
      <c r="W60" s="547"/>
      <c r="X60" s="561"/>
      <c r="Y60" s="561"/>
      <c r="Z60" s="563">
        <f>Z58+Z59</f>
        <v>47056.74272</v>
      </c>
      <c r="AA60" s="564"/>
      <c r="AB60" s="565">
        <f t="shared" si="84"/>
        <v>2033.675125</v>
      </c>
      <c r="AC60" s="566">
        <f t="shared" si="85"/>
        <v>0.04516962601</v>
      </c>
      <c r="AD60" s="547"/>
      <c r="AE60" s="561"/>
      <c r="AF60" s="561"/>
      <c r="AG60" s="563">
        <f>AG58+AG59</f>
        <v>48537.70857</v>
      </c>
      <c r="AH60" s="564"/>
      <c r="AI60" s="565">
        <f t="shared" si="86"/>
        <v>1480.965853</v>
      </c>
      <c r="AJ60" s="566">
        <f t="shared" si="87"/>
        <v>0.03147191597</v>
      </c>
      <c r="AK60" s="547"/>
      <c r="AL60" s="561"/>
      <c r="AM60" s="561"/>
      <c r="AN60" s="563">
        <f>AN58+AN59</f>
        <v>50009.12508</v>
      </c>
      <c r="AO60" s="564"/>
      <c r="AP60" s="565">
        <f t="shared" si="88"/>
        <v>1471.416505</v>
      </c>
      <c r="AQ60" s="566">
        <f t="shared" si="89"/>
        <v>0.0303149149</v>
      </c>
      <c r="AR60" s="567"/>
      <c r="AS60" s="3"/>
      <c r="AT60" s="3"/>
      <c r="AU60" s="3"/>
      <c r="AV60" s="3"/>
    </row>
    <row r="61" ht="15.75" customHeight="1">
      <c r="A61" s="547"/>
      <c r="B61" s="570" t="s">
        <v>273</v>
      </c>
      <c r="E61" s="549"/>
      <c r="F61" s="569"/>
      <c r="G61" s="564"/>
      <c r="H61" s="571">
        <f>F61*H58</f>
        <v>0</v>
      </c>
      <c r="I61" s="561"/>
      <c r="J61" s="561"/>
      <c r="K61" s="561"/>
      <c r="L61" s="572">
        <f>J61*L58</f>
        <v>0</v>
      </c>
      <c r="M61" s="564"/>
      <c r="N61" s="573">
        <f t="shared" si="80"/>
        <v>0</v>
      </c>
      <c r="O61" s="574" t="str">
        <f t="shared" si="81"/>
        <v/>
      </c>
      <c r="P61" s="547"/>
      <c r="Q61" s="561"/>
      <c r="R61" s="561"/>
      <c r="S61" s="572">
        <f>Q61*S58</f>
        <v>0</v>
      </c>
      <c r="T61" s="564"/>
      <c r="U61" s="573">
        <f t="shared" si="82"/>
        <v>0</v>
      </c>
      <c r="V61" s="574" t="str">
        <f t="shared" si="83"/>
        <v/>
      </c>
      <c r="W61" s="547"/>
      <c r="X61" s="561"/>
      <c r="Y61" s="561"/>
      <c r="Z61" s="572">
        <f>X61*Z58</f>
        <v>0</v>
      </c>
      <c r="AA61" s="564"/>
      <c r="AB61" s="573">
        <f t="shared" si="84"/>
        <v>0</v>
      </c>
      <c r="AC61" s="574" t="str">
        <f t="shared" si="85"/>
        <v/>
      </c>
      <c r="AD61" s="547"/>
      <c r="AE61" s="561"/>
      <c r="AF61" s="561"/>
      <c r="AG61" s="572">
        <f>AE61*AG58</f>
        <v>0</v>
      </c>
      <c r="AH61" s="564"/>
      <c r="AI61" s="573">
        <f t="shared" si="86"/>
        <v>0</v>
      </c>
      <c r="AJ61" s="574" t="str">
        <f t="shared" si="87"/>
        <v/>
      </c>
      <c r="AK61" s="547"/>
      <c r="AL61" s="561"/>
      <c r="AM61" s="561"/>
      <c r="AN61" s="572">
        <f>AL61*AN58</f>
        <v>0</v>
      </c>
      <c r="AO61" s="564"/>
      <c r="AP61" s="573">
        <f t="shared" si="88"/>
        <v>0</v>
      </c>
      <c r="AQ61" s="574" t="str">
        <f t="shared" si="89"/>
        <v/>
      </c>
      <c r="AR61" s="575"/>
      <c r="AS61" s="3"/>
      <c r="AT61" s="3"/>
      <c r="AU61" s="3"/>
      <c r="AV61" s="3"/>
    </row>
    <row r="62" ht="13.5" customHeight="1">
      <c r="A62" s="547"/>
      <c r="B62" s="576" t="s">
        <v>321</v>
      </c>
      <c r="C62" s="71"/>
      <c r="D62" s="72"/>
      <c r="E62" s="577"/>
      <c r="F62" s="578"/>
      <c r="G62" s="579"/>
      <c r="H62" s="580">
        <f>H60-H61</f>
        <v>46372.8529</v>
      </c>
      <c r="I62" s="581"/>
      <c r="J62" s="581"/>
      <c r="K62" s="581"/>
      <c r="L62" s="582">
        <f>L60-L61</f>
        <v>46956.66709</v>
      </c>
      <c r="M62" s="583"/>
      <c r="N62" s="584">
        <f t="shared" si="80"/>
        <v>583.8141949</v>
      </c>
      <c r="O62" s="585">
        <f t="shared" si="81"/>
        <v>0.01258956821</v>
      </c>
      <c r="P62" s="547"/>
      <c r="Q62" s="581"/>
      <c r="R62" s="581"/>
      <c r="S62" s="582">
        <f>S60-S61</f>
        <v>45023.06759</v>
      </c>
      <c r="T62" s="583"/>
      <c r="U62" s="584">
        <f t="shared" si="82"/>
        <v>-1933.5995</v>
      </c>
      <c r="V62" s="585">
        <f t="shared" si="83"/>
        <v>-0.0411783804</v>
      </c>
      <c r="W62" s="547"/>
      <c r="X62" s="581"/>
      <c r="Y62" s="581"/>
      <c r="Z62" s="582">
        <f>Z60-Z61</f>
        <v>47056.74272</v>
      </c>
      <c r="AA62" s="583"/>
      <c r="AB62" s="584">
        <f t="shared" si="84"/>
        <v>2033.675125</v>
      </c>
      <c r="AC62" s="585">
        <f t="shared" si="85"/>
        <v>0.04516962601</v>
      </c>
      <c r="AD62" s="547"/>
      <c r="AE62" s="581"/>
      <c r="AF62" s="581"/>
      <c r="AG62" s="582">
        <f>AG60-AG61</f>
        <v>48537.70857</v>
      </c>
      <c r="AH62" s="583"/>
      <c r="AI62" s="584">
        <f t="shared" si="86"/>
        <v>1480.965853</v>
      </c>
      <c r="AJ62" s="585">
        <f t="shared" si="87"/>
        <v>0.03147191597</v>
      </c>
      <c r="AK62" s="547"/>
      <c r="AL62" s="581"/>
      <c r="AM62" s="581"/>
      <c r="AN62" s="582">
        <f>AN60-AN61</f>
        <v>50009.12508</v>
      </c>
      <c r="AO62" s="583"/>
      <c r="AP62" s="584">
        <f t="shared" si="88"/>
        <v>1471.416505</v>
      </c>
      <c r="AQ62" s="585">
        <f t="shared" si="89"/>
        <v>0.0303149149</v>
      </c>
      <c r="AR62" s="586"/>
      <c r="AS62" s="3"/>
      <c r="AT62" s="3"/>
      <c r="AU62" s="3"/>
      <c r="AV62" s="3"/>
    </row>
    <row r="63" ht="8.25" customHeight="1">
      <c r="A63" s="59"/>
      <c r="B63" s="465"/>
      <c r="C63" s="602"/>
      <c r="D63" s="466"/>
      <c r="E63" s="466"/>
      <c r="F63" s="508"/>
      <c r="G63" s="471"/>
      <c r="H63" s="531"/>
      <c r="I63" s="509"/>
      <c r="J63" s="508"/>
      <c r="K63" s="509"/>
      <c r="L63" s="472"/>
      <c r="M63" s="471"/>
      <c r="N63" s="510"/>
      <c r="O63" s="473"/>
      <c r="P63" s="59"/>
      <c r="Q63" s="508"/>
      <c r="R63" s="509"/>
      <c r="S63" s="472"/>
      <c r="T63" s="471"/>
      <c r="U63" s="510"/>
      <c r="V63" s="473"/>
      <c r="W63" s="59"/>
      <c r="X63" s="508"/>
      <c r="Y63" s="509"/>
      <c r="Z63" s="472"/>
      <c r="AA63" s="471"/>
      <c r="AB63" s="510"/>
      <c r="AC63" s="473"/>
      <c r="AD63" s="59"/>
      <c r="AE63" s="508"/>
      <c r="AF63" s="509"/>
      <c r="AG63" s="472"/>
      <c r="AH63" s="471"/>
      <c r="AI63" s="510"/>
      <c r="AJ63" s="473"/>
      <c r="AK63" s="59"/>
      <c r="AL63" s="508"/>
      <c r="AM63" s="509"/>
      <c r="AN63" s="472"/>
      <c r="AO63" s="471"/>
      <c r="AP63" s="510"/>
      <c r="AQ63" s="473"/>
      <c r="AR63" s="474"/>
      <c r="AS63" s="3"/>
      <c r="AT63" s="3"/>
      <c r="AU63" s="3"/>
      <c r="AV63" s="3"/>
    </row>
    <row r="64" ht="12.75" customHeight="1">
      <c r="A64" s="59"/>
      <c r="B64" s="59"/>
      <c r="C64" s="596"/>
      <c r="D64" s="59"/>
      <c r="E64" s="59"/>
      <c r="F64" s="59"/>
      <c r="G64" s="59"/>
      <c r="H64" s="59"/>
      <c r="I64" s="59"/>
      <c r="J64" s="59"/>
      <c r="K64" s="59"/>
      <c r="L64" s="140"/>
      <c r="M64" s="59"/>
      <c r="N64" s="59"/>
      <c r="O64" s="59"/>
      <c r="P64" s="59"/>
      <c r="Q64" s="59"/>
      <c r="R64" s="59"/>
      <c r="S64" s="140"/>
      <c r="T64" s="59"/>
      <c r="U64" s="59"/>
      <c r="V64" s="59"/>
      <c r="W64" s="59"/>
      <c r="X64" s="59"/>
      <c r="Y64" s="59"/>
      <c r="Z64" s="140"/>
      <c r="AA64" s="59"/>
      <c r="AB64" s="59"/>
      <c r="AC64" s="59"/>
      <c r="AD64" s="59"/>
      <c r="AE64" s="59"/>
      <c r="AF64" s="59"/>
      <c r="AG64" s="140"/>
      <c r="AH64" s="59"/>
      <c r="AI64" s="59"/>
      <c r="AJ64" s="59"/>
      <c r="AK64" s="59"/>
      <c r="AL64" s="59"/>
      <c r="AM64" s="59"/>
      <c r="AN64" s="140"/>
      <c r="AO64" s="59"/>
      <c r="AP64" s="59"/>
      <c r="AQ64" s="59"/>
      <c r="AR64" s="59"/>
      <c r="AS64" s="3"/>
      <c r="AT64" s="3"/>
      <c r="AU64" s="3"/>
      <c r="AV64" s="3"/>
    </row>
    <row r="65" ht="12.75" customHeight="1">
      <c r="A65" s="59"/>
      <c r="B65" s="337" t="s">
        <v>322</v>
      </c>
      <c r="C65" s="596"/>
      <c r="D65" s="59"/>
      <c r="E65" s="59"/>
      <c r="F65" s="511">
        <f>'Proposed Rates'!$E$299</f>
        <v>0.0338</v>
      </c>
      <c r="G65" s="59"/>
      <c r="H65" s="59"/>
      <c r="I65" s="59"/>
      <c r="J65" s="511">
        <f>'Proposed Rates'!$F$299</f>
        <v>0.0335</v>
      </c>
      <c r="K65" s="59"/>
      <c r="L65" s="59"/>
      <c r="M65" s="59"/>
      <c r="N65" s="59"/>
      <c r="O65" s="59"/>
      <c r="P65" s="59"/>
      <c r="Q65" s="511">
        <f>'Proposed Rates'!$G$299</f>
        <v>0.0335</v>
      </c>
      <c r="R65" s="59"/>
      <c r="S65" s="59"/>
      <c r="T65" s="59"/>
      <c r="U65" s="59"/>
      <c r="V65" s="59"/>
      <c r="W65" s="59"/>
      <c r="X65" s="511">
        <f>'Proposed Rates'!$H$299</f>
        <v>0.0335</v>
      </c>
      <c r="Y65" s="59"/>
      <c r="Z65" s="59"/>
      <c r="AA65" s="59"/>
      <c r="AB65" s="59"/>
      <c r="AC65" s="59"/>
      <c r="AD65" s="59"/>
      <c r="AE65" s="511">
        <f>'Proposed Rates'!$I$299</f>
        <v>0.0335</v>
      </c>
      <c r="AF65" s="59"/>
      <c r="AG65" s="59"/>
      <c r="AH65" s="59"/>
      <c r="AI65" s="59"/>
      <c r="AJ65" s="59"/>
      <c r="AK65" s="59"/>
      <c r="AL65" s="511">
        <f>'Proposed Rates'!$J$299</f>
        <v>0.0335</v>
      </c>
      <c r="AM65" s="59"/>
      <c r="AN65" s="59"/>
      <c r="AO65" s="59"/>
      <c r="AP65" s="59"/>
      <c r="AQ65" s="59"/>
      <c r="AR65" s="59"/>
      <c r="AS65" s="3"/>
      <c r="AT65" s="3"/>
      <c r="AU65" s="3"/>
      <c r="AV65" s="3"/>
    </row>
    <row r="66" ht="12.75" customHeight="1">
      <c r="A66" s="59"/>
      <c r="B66" s="59"/>
      <c r="C66" s="596"/>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9"/>
      <c r="AR66" s="59"/>
      <c r="AS66" s="3"/>
      <c r="AT66" s="3"/>
      <c r="AU66" s="3"/>
      <c r="AV66" s="3"/>
    </row>
    <row r="67" ht="15.75" customHeight="1">
      <c r="A67" s="512" t="s">
        <v>398</v>
      </c>
      <c r="B67" s="59"/>
      <c r="C67" s="596"/>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c r="AP67" s="59"/>
      <c r="AQ67" s="59"/>
      <c r="AR67" s="59"/>
      <c r="AS67" s="3"/>
      <c r="AT67" s="3"/>
      <c r="AU67" s="3"/>
      <c r="AV67" s="3"/>
    </row>
    <row r="68" ht="13.5" customHeight="1">
      <c r="A68" s="59"/>
      <c r="B68" s="59"/>
      <c r="C68" s="596"/>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c r="AP68" s="59"/>
      <c r="AQ68" s="59"/>
      <c r="AR68" s="59"/>
      <c r="AS68" s="3"/>
      <c r="AT68" s="3"/>
      <c r="AU68" s="3"/>
      <c r="AV68" s="3"/>
    </row>
    <row r="69" ht="8.25" customHeight="1">
      <c r="A69" s="59" t="s">
        <v>324</v>
      </c>
      <c r="B69" s="59"/>
      <c r="C69" s="596"/>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59"/>
      <c r="AM69" s="59"/>
      <c r="AN69" s="59"/>
      <c r="AO69" s="59"/>
      <c r="AP69" s="59"/>
      <c r="AQ69" s="59"/>
      <c r="AR69" s="59"/>
      <c r="AS69" s="3"/>
      <c r="AT69" s="3"/>
      <c r="AU69" s="3"/>
      <c r="AV69" s="3"/>
    </row>
    <row r="70" ht="12.75" customHeight="1">
      <c r="A70" s="59" t="s">
        <v>325</v>
      </c>
      <c r="B70" s="59"/>
      <c r="C70" s="596"/>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c r="AP70" s="59"/>
      <c r="AQ70" s="59"/>
      <c r="AR70" s="59"/>
      <c r="AS70" s="3"/>
      <c r="AT70" s="3"/>
      <c r="AU70" s="3"/>
      <c r="AV70" s="3"/>
    </row>
    <row r="71" ht="12.75" customHeight="1">
      <c r="A71" s="59"/>
      <c r="B71" s="59"/>
      <c r="C71" s="596"/>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59"/>
      <c r="AO71" s="59"/>
      <c r="AP71" s="59"/>
      <c r="AQ71" s="59"/>
      <c r="AR71" s="59"/>
      <c r="AS71" s="3"/>
      <c r="AT71" s="3"/>
      <c r="AU71" s="3"/>
      <c r="AV71" s="3"/>
    </row>
    <row r="72" ht="12.75" customHeight="1">
      <c r="A72" s="59" t="s">
        <v>326</v>
      </c>
      <c r="B72" s="59"/>
      <c r="C72" s="596"/>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N72" s="59"/>
      <c r="AO72" s="59"/>
      <c r="AP72" s="59"/>
      <c r="AQ72" s="59"/>
      <c r="AR72" s="59"/>
      <c r="AS72" s="3"/>
      <c r="AT72" s="3"/>
      <c r="AU72" s="3"/>
      <c r="AV72" s="3"/>
    </row>
    <row r="73" ht="12.75" customHeight="1">
      <c r="A73" s="59" t="s">
        <v>327</v>
      </c>
      <c r="B73" s="59"/>
      <c r="C73" s="596"/>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59"/>
      <c r="AK73" s="59"/>
      <c r="AL73" s="59"/>
      <c r="AM73" s="59"/>
      <c r="AN73" s="59"/>
      <c r="AO73" s="59"/>
      <c r="AP73" s="59"/>
      <c r="AQ73" s="59"/>
      <c r="AR73" s="59"/>
      <c r="AS73" s="3"/>
      <c r="AT73" s="3"/>
      <c r="AU73" s="3"/>
      <c r="AV73" s="3"/>
    </row>
    <row r="74" ht="12.75" customHeight="1">
      <c r="A74" s="59"/>
      <c r="B74" s="59"/>
      <c r="C74" s="596"/>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9"/>
      <c r="AR74" s="59"/>
      <c r="AS74" s="3"/>
      <c r="AT74" s="3"/>
      <c r="AU74" s="3"/>
      <c r="AV74" s="3"/>
    </row>
    <row r="75" ht="12.75" customHeight="1">
      <c r="A75" s="59" t="s">
        <v>328</v>
      </c>
      <c r="B75" s="59"/>
      <c r="C75" s="596"/>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c r="AJ75" s="59"/>
      <c r="AK75" s="59"/>
      <c r="AL75" s="59"/>
      <c r="AM75" s="59"/>
      <c r="AN75" s="59"/>
      <c r="AO75" s="59"/>
      <c r="AP75" s="59"/>
      <c r="AQ75" s="59"/>
      <c r="AR75" s="59"/>
      <c r="AS75" s="3"/>
      <c r="AT75" s="3"/>
      <c r="AU75" s="3"/>
      <c r="AV75" s="3"/>
    </row>
    <row r="76" ht="12.75" customHeight="1">
      <c r="A76" s="59" t="s">
        <v>329</v>
      </c>
      <c r="B76" s="59"/>
      <c r="C76" s="596"/>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c r="AJ76" s="59"/>
      <c r="AK76" s="59"/>
      <c r="AL76" s="59"/>
      <c r="AM76" s="59"/>
      <c r="AN76" s="59"/>
      <c r="AO76" s="59"/>
      <c r="AP76" s="59"/>
      <c r="AQ76" s="59"/>
      <c r="AR76" s="59"/>
      <c r="AS76" s="3"/>
      <c r="AT76" s="3"/>
      <c r="AU76" s="3"/>
      <c r="AV76" s="3"/>
    </row>
    <row r="77" ht="12.75" customHeight="1">
      <c r="A77" s="59" t="s">
        <v>330</v>
      </c>
      <c r="B77" s="59"/>
      <c r="C77" s="596"/>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c r="AJ77" s="59"/>
      <c r="AK77" s="59"/>
      <c r="AL77" s="59"/>
      <c r="AM77" s="59"/>
      <c r="AN77" s="59"/>
      <c r="AO77" s="59"/>
      <c r="AP77" s="59"/>
      <c r="AQ77" s="59"/>
      <c r="AR77" s="59"/>
      <c r="AS77" s="3"/>
      <c r="AT77" s="3"/>
      <c r="AU77" s="3"/>
      <c r="AV77" s="3"/>
    </row>
    <row r="78" ht="12.75" customHeight="1">
      <c r="A78" s="59" t="s">
        <v>331</v>
      </c>
      <c r="B78" s="59"/>
      <c r="C78" s="596"/>
      <c r="D78" s="59"/>
      <c r="E78" s="59"/>
      <c r="F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9"/>
      <c r="AR78" s="59"/>
      <c r="AS78" s="3"/>
      <c r="AT78" s="3"/>
      <c r="AU78" s="3"/>
      <c r="AV78" s="3"/>
    </row>
    <row r="79" ht="12.75" customHeight="1">
      <c r="A79" s="59" t="s">
        <v>332</v>
      </c>
      <c r="B79" s="59"/>
      <c r="C79" s="596"/>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59"/>
      <c r="AK79" s="59"/>
      <c r="AL79" s="59"/>
      <c r="AM79" s="59"/>
      <c r="AN79" s="59"/>
      <c r="AO79" s="59"/>
      <c r="AP79" s="59"/>
      <c r="AQ79" s="59"/>
      <c r="AR79" s="59"/>
      <c r="AS79" s="3"/>
      <c r="AT79" s="3"/>
      <c r="AU79" s="3"/>
      <c r="AV79" s="3"/>
    </row>
    <row r="80" ht="12.75" customHeight="1">
      <c r="A80" s="59"/>
      <c r="B80" s="59"/>
      <c r="C80" s="596"/>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9"/>
      <c r="AR80" s="59"/>
      <c r="AS80" s="3"/>
      <c r="AT80" s="3"/>
      <c r="AU80" s="3"/>
      <c r="AV80" s="3"/>
    </row>
    <row r="81" ht="12.75" customHeight="1">
      <c r="A81" s="513"/>
      <c r="B81" s="59" t="s">
        <v>333</v>
      </c>
      <c r="C81" s="596"/>
      <c r="D81" s="59"/>
      <c r="E81" s="59"/>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c r="AR81" s="59"/>
      <c r="AS81" s="3"/>
      <c r="AT81" s="3"/>
      <c r="AU81" s="3"/>
      <c r="AV81" s="3"/>
    </row>
    <row r="82" ht="12.75" customHeight="1">
      <c r="A82" s="59"/>
      <c r="B82" s="59"/>
      <c r="C82" s="596"/>
      <c r="D82" s="59"/>
      <c r="E82" s="59"/>
      <c r="F82" s="59"/>
      <c r="G82" s="59"/>
      <c r="H82" s="59"/>
      <c r="I82" s="59"/>
      <c r="J82" s="59"/>
      <c r="K82" s="59"/>
      <c r="L82" s="59"/>
      <c r="M82" s="59"/>
      <c r="N82" s="59"/>
      <c r="O82" s="59"/>
      <c r="P82" s="59"/>
      <c r="Q82" s="59"/>
      <c r="R82" s="59"/>
      <c r="S82" s="59"/>
      <c r="T82" s="59"/>
      <c r="U82" s="59"/>
      <c r="V82" s="59"/>
      <c r="W82" s="59"/>
      <c r="X82" s="59"/>
      <c r="Y82" s="59"/>
      <c r="Z82" s="59"/>
      <c r="AA82" s="59"/>
      <c r="AB82" s="59"/>
      <c r="AC82" s="59"/>
      <c r="AD82" s="59"/>
      <c r="AE82" s="59"/>
      <c r="AF82" s="59"/>
      <c r="AG82" s="59"/>
      <c r="AH82" s="59"/>
      <c r="AI82" s="59"/>
      <c r="AJ82" s="59"/>
      <c r="AK82" s="59"/>
      <c r="AL82" s="59"/>
      <c r="AM82" s="59"/>
      <c r="AN82" s="59"/>
      <c r="AO82" s="59"/>
      <c r="AP82" s="59"/>
      <c r="AQ82" s="59"/>
      <c r="AR82" s="59"/>
      <c r="AS82" s="3"/>
      <c r="AT82" s="3"/>
      <c r="AU82" s="3"/>
      <c r="AV82" s="3"/>
    </row>
    <row r="83" ht="12.75" customHeight="1">
      <c r="A83" s="59"/>
      <c r="B83" s="59" t="s">
        <v>334</v>
      </c>
      <c r="C83" s="596"/>
      <c r="D83" s="59"/>
      <c r="E83" s="59"/>
      <c r="F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83" s="59"/>
      <c r="AN83" s="59"/>
      <c r="AO83" s="59"/>
      <c r="AP83" s="59"/>
      <c r="AQ83" s="59"/>
      <c r="AR83" s="59"/>
      <c r="AS83" s="3"/>
      <c r="AT83" s="3"/>
      <c r="AU83" s="3"/>
      <c r="AV83" s="3"/>
    </row>
    <row r="84" ht="12.75" customHeight="1">
      <c r="A84" s="59"/>
      <c r="B84" s="59"/>
      <c r="C84" s="596"/>
      <c r="D84" s="59"/>
      <c r="E84" s="59"/>
      <c r="F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c r="AS84" s="3"/>
      <c r="AT84" s="3"/>
      <c r="AU84" s="3"/>
      <c r="AV84" s="3"/>
    </row>
    <row r="85" ht="12.75" customHeight="1">
      <c r="A85" s="59"/>
      <c r="B85" s="59"/>
      <c r="C85" s="596"/>
      <c r="D85" s="59"/>
      <c r="E85" s="59"/>
      <c r="F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c r="AS85" s="3"/>
      <c r="AT85" s="3"/>
      <c r="AU85" s="3"/>
      <c r="AV85" s="3"/>
    </row>
    <row r="86" ht="12.75" customHeight="1">
      <c r="A86" s="59"/>
      <c r="B86" s="59"/>
      <c r="C86" s="596"/>
      <c r="D86" s="59"/>
      <c r="E86" s="59"/>
      <c r="F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c r="AS86" s="3"/>
      <c r="AT86" s="3"/>
      <c r="AU86" s="3"/>
      <c r="AV86" s="3"/>
    </row>
    <row r="87" ht="12.75" customHeight="1">
      <c r="A87" s="59"/>
      <c r="B87" s="59"/>
      <c r="C87" s="596"/>
      <c r="D87" s="59"/>
      <c r="E87" s="59"/>
      <c r="F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c r="AR87" s="59"/>
      <c r="AS87" s="3"/>
      <c r="AT87" s="3"/>
      <c r="AU87" s="3"/>
      <c r="AV87" s="3"/>
    </row>
    <row r="88" ht="12.75" customHeight="1">
      <c r="A88" s="59"/>
      <c r="B88" s="59"/>
      <c r="C88" s="596"/>
      <c r="D88" s="59"/>
      <c r="E88" s="59"/>
      <c r="F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9"/>
      <c r="AR88" s="59"/>
      <c r="AS88" s="3"/>
      <c r="AT88" s="3"/>
      <c r="AU88" s="3"/>
      <c r="AV88" s="3"/>
    </row>
    <row r="89" ht="12.75" customHeight="1">
      <c r="A89" s="59"/>
      <c r="B89" s="59"/>
      <c r="C89" s="596"/>
      <c r="D89" s="59"/>
      <c r="E89" s="59"/>
      <c r="F89" s="59"/>
      <c r="G89" s="59"/>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c r="AQ89" s="59"/>
      <c r="AR89" s="59"/>
      <c r="AS89" s="3"/>
      <c r="AT89" s="3"/>
      <c r="AU89" s="3"/>
      <c r="AV89" s="3"/>
    </row>
    <row r="90" ht="12.75" customHeight="1">
      <c r="A90" s="59"/>
      <c r="B90" s="59"/>
      <c r="C90" s="596"/>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c r="AS90" s="3"/>
      <c r="AT90" s="3"/>
      <c r="AU90" s="3"/>
      <c r="AV90" s="3"/>
    </row>
    <row r="91" ht="12.75" customHeight="1">
      <c r="A91" s="59"/>
      <c r="B91" s="59"/>
      <c r="C91" s="596"/>
      <c r="D91" s="59"/>
      <c r="E91" s="59"/>
      <c r="F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c r="AF91" s="59"/>
      <c r="AG91" s="59"/>
      <c r="AH91" s="59"/>
      <c r="AI91" s="59"/>
      <c r="AJ91" s="59"/>
      <c r="AK91" s="59"/>
      <c r="AL91" s="59"/>
      <c r="AM91" s="59"/>
      <c r="AN91" s="59"/>
      <c r="AO91" s="59"/>
      <c r="AP91" s="59"/>
      <c r="AQ91" s="59"/>
      <c r="AR91" s="59"/>
      <c r="AS91" s="3"/>
      <c r="AT91" s="3"/>
      <c r="AU91" s="3"/>
      <c r="AV91" s="3"/>
    </row>
    <row r="92" ht="12.75" customHeight="1">
      <c r="A92" s="59"/>
      <c r="B92" s="59"/>
      <c r="C92" s="596"/>
      <c r="D92" s="59"/>
      <c r="E92" s="59"/>
      <c r="F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c r="AR92" s="59"/>
      <c r="AS92" s="3"/>
      <c r="AT92" s="3"/>
      <c r="AU92" s="3"/>
      <c r="AV92" s="3"/>
    </row>
    <row r="93" ht="12.75" customHeight="1">
      <c r="A93" s="59"/>
      <c r="B93" s="59"/>
      <c r="C93" s="596"/>
      <c r="D93" s="59"/>
      <c r="E93" s="59"/>
      <c r="F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c r="AR93" s="59"/>
      <c r="AS93" s="3"/>
      <c r="AT93" s="3"/>
      <c r="AU93" s="3"/>
      <c r="AV93" s="3"/>
    </row>
    <row r="94" ht="12.75" customHeight="1">
      <c r="A94" s="59"/>
      <c r="B94" s="59"/>
      <c r="C94" s="596"/>
      <c r="D94" s="59"/>
      <c r="E94" s="59"/>
      <c r="F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c r="AJ94" s="59"/>
      <c r="AK94" s="59"/>
      <c r="AL94" s="59"/>
      <c r="AM94" s="59"/>
      <c r="AN94" s="59"/>
      <c r="AO94" s="59"/>
      <c r="AP94" s="59"/>
      <c r="AQ94" s="59"/>
      <c r="AR94" s="59"/>
      <c r="AS94" s="3"/>
      <c r="AT94" s="3"/>
      <c r="AU94" s="3"/>
      <c r="AV94" s="3"/>
    </row>
    <row r="95" ht="12.75" customHeight="1">
      <c r="A95" s="59"/>
      <c r="B95" s="59"/>
      <c r="C95" s="596"/>
      <c r="D95" s="59"/>
      <c r="E95" s="59"/>
      <c r="F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c r="AJ95" s="59"/>
      <c r="AK95" s="59"/>
      <c r="AL95" s="59"/>
      <c r="AM95" s="59"/>
      <c r="AN95" s="59"/>
      <c r="AO95" s="59"/>
      <c r="AP95" s="59"/>
      <c r="AQ95" s="59"/>
      <c r="AR95" s="59"/>
      <c r="AS95" s="3"/>
      <c r="AT95" s="3"/>
      <c r="AU95" s="3"/>
      <c r="AV95" s="3"/>
    </row>
    <row r="96" ht="12.75" customHeight="1">
      <c r="A96" s="59"/>
      <c r="B96" s="59"/>
      <c r="C96" s="596"/>
      <c r="D96" s="59"/>
      <c r="E96" s="59"/>
      <c r="F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c r="AQ96" s="59"/>
      <c r="AR96" s="59"/>
      <c r="AS96" s="3"/>
      <c r="AT96" s="3"/>
      <c r="AU96" s="3"/>
      <c r="AV96" s="3"/>
    </row>
    <row r="97" ht="12.75" customHeight="1">
      <c r="A97" s="59"/>
      <c r="B97" s="59"/>
      <c r="C97" s="596"/>
      <c r="D97" s="59"/>
      <c r="E97" s="59"/>
      <c r="F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c r="AM97" s="59"/>
      <c r="AN97" s="59"/>
      <c r="AO97" s="59"/>
      <c r="AP97" s="59"/>
      <c r="AQ97" s="59"/>
      <c r="AR97" s="59"/>
      <c r="AS97" s="3"/>
      <c r="AT97" s="3"/>
      <c r="AU97" s="3"/>
      <c r="AV97" s="3"/>
    </row>
    <row r="98" ht="12.75" customHeight="1">
      <c r="A98" s="59"/>
      <c r="B98" s="59"/>
      <c r="C98" s="596"/>
      <c r="D98" s="59"/>
      <c r="E98" s="59"/>
      <c r="F98" s="59"/>
      <c r="G98" s="59"/>
      <c r="H98" s="59"/>
      <c r="I98" s="59"/>
      <c r="J98" s="59"/>
      <c r="K98" s="59"/>
      <c r="L98" s="59"/>
      <c r="M98" s="59"/>
      <c r="N98" s="59"/>
      <c r="O98" s="59"/>
      <c r="P98" s="59"/>
      <c r="Q98" s="59"/>
      <c r="R98" s="59"/>
      <c r="S98" s="59"/>
      <c r="T98" s="59"/>
      <c r="U98" s="59"/>
      <c r="V98" s="59"/>
      <c r="W98" s="59"/>
      <c r="X98" s="59"/>
      <c r="Y98" s="59"/>
      <c r="Z98" s="59"/>
      <c r="AA98" s="59"/>
      <c r="AB98" s="59"/>
      <c r="AC98" s="59"/>
      <c r="AD98" s="59"/>
      <c r="AE98" s="59"/>
      <c r="AF98" s="59"/>
      <c r="AG98" s="59"/>
      <c r="AH98" s="59"/>
      <c r="AI98" s="59"/>
      <c r="AJ98" s="59"/>
      <c r="AK98" s="59"/>
      <c r="AL98" s="59"/>
      <c r="AM98" s="59"/>
      <c r="AN98" s="59"/>
      <c r="AO98" s="59"/>
      <c r="AP98" s="59"/>
      <c r="AQ98" s="59"/>
      <c r="AR98" s="59"/>
      <c r="AS98" s="3"/>
      <c r="AT98" s="3"/>
      <c r="AU98" s="3"/>
      <c r="AV98" s="3"/>
    </row>
    <row r="99" ht="12.75" customHeight="1">
      <c r="A99" s="59"/>
      <c r="B99" s="59"/>
      <c r="C99" s="596"/>
      <c r="D99" s="59"/>
      <c r="E99" s="59"/>
      <c r="F99" s="59"/>
      <c r="G99" s="59"/>
      <c r="H99" s="59"/>
      <c r="I99" s="59"/>
      <c r="J99" s="59"/>
      <c r="K99" s="59"/>
      <c r="L99" s="59"/>
      <c r="M99" s="59"/>
      <c r="N99" s="59"/>
      <c r="O99" s="59"/>
      <c r="P99" s="59"/>
      <c r="Q99" s="59"/>
      <c r="R99" s="59"/>
      <c r="S99" s="59"/>
      <c r="T99" s="59"/>
      <c r="U99" s="59"/>
      <c r="V99" s="59"/>
      <c r="W99" s="59"/>
      <c r="X99" s="59"/>
      <c r="Y99" s="59"/>
      <c r="Z99" s="59"/>
      <c r="AA99" s="59"/>
      <c r="AB99" s="59"/>
      <c r="AC99" s="59"/>
      <c r="AD99" s="59"/>
      <c r="AE99" s="59"/>
      <c r="AF99" s="59"/>
      <c r="AG99" s="59"/>
      <c r="AH99" s="59"/>
      <c r="AI99" s="59"/>
      <c r="AJ99" s="59"/>
      <c r="AK99" s="59"/>
      <c r="AL99" s="59"/>
      <c r="AM99" s="59"/>
      <c r="AN99" s="59"/>
      <c r="AO99" s="59"/>
      <c r="AP99" s="59"/>
      <c r="AQ99" s="59"/>
      <c r="AR99" s="59"/>
      <c r="AS99" s="3"/>
      <c r="AT99" s="3"/>
      <c r="AU99" s="3"/>
      <c r="AV99" s="3"/>
    </row>
    <row r="100" ht="12.75" customHeight="1">
      <c r="A100" s="59"/>
      <c r="B100" s="59"/>
      <c r="C100" s="596"/>
      <c r="D100" s="59"/>
      <c r="E100" s="59"/>
      <c r="F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59"/>
      <c r="AQ100" s="59"/>
      <c r="AR100" s="59"/>
      <c r="AS100" s="3"/>
      <c r="AT100" s="3"/>
      <c r="AU100" s="3"/>
      <c r="AV100" s="3"/>
    </row>
    <row r="101" ht="12.75" customHeight="1">
      <c r="A101" s="59"/>
      <c r="B101" s="59"/>
      <c r="C101" s="596"/>
      <c r="D101" s="59"/>
      <c r="E101" s="59"/>
      <c r="F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c r="AH101" s="59"/>
      <c r="AI101" s="59"/>
      <c r="AJ101" s="59"/>
      <c r="AK101" s="59"/>
      <c r="AL101" s="59"/>
      <c r="AM101" s="59"/>
      <c r="AN101" s="59"/>
      <c r="AO101" s="59"/>
      <c r="AP101" s="59"/>
      <c r="AQ101" s="59"/>
      <c r="AR101" s="59"/>
      <c r="AS101" s="3"/>
      <c r="AT101" s="3"/>
      <c r="AU101" s="3"/>
      <c r="AV101" s="3"/>
    </row>
    <row r="102" ht="12.75" customHeight="1">
      <c r="A102" s="59"/>
      <c r="B102" s="59"/>
      <c r="C102" s="596"/>
      <c r="D102" s="59"/>
      <c r="E102" s="59"/>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c r="AH102" s="59"/>
      <c r="AI102" s="59"/>
      <c r="AJ102" s="59"/>
      <c r="AK102" s="59"/>
      <c r="AL102" s="59"/>
      <c r="AM102" s="59"/>
      <c r="AN102" s="59"/>
      <c r="AO102" s="59"/>
      <c r="AP102" s="59"/>
      <c r="AQ102" s="59"/>
      <c r="AR102" s="59"/>
      <c r="AS102" s="3"/>
      <c r="AT102" s="3"/>
      <c r="AU102" s="3"/>
      <c r="AV102" s="3"/>
    </row>
    <row r="103" ht="12.75" customHeight="1">
      <c r="A103" s="59"/>
      <c r="B103" s="59"/>
      <c r="C103" s="596"/>
      <c r="D103" s="59"/>
      <c r="E103" s="59"/>
      <c r="F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9"/>
      <c r="AJ103" s="59"/>
      <c r="AK103" s="59"/>
      <c r="AL103" s="59"/>
      <c r="AM103" s="59"/>
      <c r="AN103" s="59"/>
      <c r="AO103" s="59"/>
      <c r="AP103" s="59"/>
      <c r="AQ103" s="59"/>
      <c r="AR103" s="59"/>
      <c r="AS103" s="3"/>
      <c r="AT103" s="3"/>
      <c r="AU103" s="3"/>
      <c r="AV103" s="3"/>
    </row>
    <row r="104" ht="12.75" customHeight="1">
      <c r="A104" s="59"/>
      <c r="B104" s="59"/>
      <c r="C104" s="596"/>
      <c r="D104" s="59"/>
      <c r="E104" s="59"/>
      <c r="F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c r="AR104" s="59"/>
      <c r="AS104" s="3"/>
      <c r="AT104" s="3"/>
      <c r="AU104" s="3"/>
      <c r="AV104" s="3"/>
    </row>
    <row r="105" ht="12.75" customHeight="1">
      <c r="A105" s="59"/>
      <c r="B105" s="59"/>
      <c r="C105" s="596"/>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c r="AL105" s="59"/>
      <c r="AM105" s="59"/>
      <c r="AN105" s="59"/>
      <c r="AO105" s="59"/>
      <c r="AP105" s="59"/>
      <c r="AQ105" s="59"/>
      <c r="AR105" s="59"/>
      <c r="AS105" s="3"/>
      <c r="AT105" s="3"/>
      <c r="AU105" s="3"/>
      <c r="AV105" s="3"/>
    </row>
    <row r="106" ht="12.75" customHeight="1">
      <c r="A106" s="59"/>
      <c r="B106" s="59"/>
      <c r="C106" s="596"/>
      <c r="D106" s="59"/>
      <c r="E106" s="59"/>
      <c r="F106" s="59"/>
      <c r="G106" s="59"/>
      <c r="H106" s="59"/>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c r="AH106" s="59"/>
      <c r="AI106" s="59"/>
      <c r="AJ106" s="59"/>
      <c r="AK106" s="59"/>
      <c r="AL106" s="59"/>
      <c r="AM106" s="59"/>
      <c r="AN106" s="59"/>
      <c r="AO106" s="59"/>
      <c r="AP106" s="59"/>
      <c r="AQ106" s="59"/>
      <c r="AR106" s="59"/>
      <c r="AS106" s="3"/>
      <c r="AT106" s="3"/>
      <c r="AU106" s="3"/>
      <c r="AV106" s="3"/>
    </row>
    <row r="107" ht="12.75" customHeight="1">
      <c r="A107" s="59"/>
      <c r="B107" s="59"/>
      <c r="C107" s="596"/>
      <c r="D107" s="59"/>
      <c r="E107" s="59"/>
      <c r="F107" s="59"/>
      <c r="G107" s="59"/>
      <c r="H107" s="59"/>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c r="AF107" s="59"/>
      <c r="AG107" s="59"/>
      <c r="AH107" s="59"/>
      <c r="AI107" s="59"/>
      <c r="AJ107" s="59"/>
      <c r="AK107" s="59"/>
      <c r="AL107" s="59"/>
      <c r="AM107" s="59"/>
      <c r="AN107" s="59"/>
      <c r="AO107" s="59"/>
      <c r="AP107" s="59"/>
      <c r="AQ107" s="59"/>
      <c r="AR107" s="59"/>
      <c r="AS107" s="3"/>
      <c r="AT107" s="3"/>
      <c r="AU107" s="3"/>
      <c r="AV107" s="3"/>
    </row>
    <row r="108" ht="12.75" customHeight="1">
      <c r="A108" s="59"/>
      <c r="B108" s="59"/>
      <c r="C108" s="596"/>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E108" s="59"/>
      <c r="AF108" s="59"/>
      <c r="AG108" s="59"/>
      <c r="AH108" s="59"/>
      <c r="AI108" s="59"/>
      <c r="AJ108" s="59"/>
      <c r="AK108" s="59"/>
      <c r="AL108" s="59"/>
      <c r="AM108" s="59"/>
      <c r="AN108" s="59"/>
      <c r="AO108" s="59"/>
      <c r="AP108" s="59"/>
      <c r="AQ108" s="59"/>
      <c r="AR108" s="59"/>
      <c r="AS108" s="3"/>
      <c r="AT108" s="3"/>
      <c r="AU108" s="3"/>
      <c r="AV108" s="3"/>
    </row>
    <row r="109" ht="12.75" customHeight="1">
      <c r="A109" s="59"/>
      <c r="B109" s="59"/>
      <c r="C109" s="596"/>
      <c r="D109" s="59"/>
      <c r="E109" s="59"/>
      <c r="F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c r="AE109" s="59"/>
      <c r="AF109" s="59"/>
      <c r="AG109" s="59"/>
      <c r="AH109" s="59"/>
      <c r="AI109" s="59"/>
      <c r="AJ109" s="59"/>
      <c r="AK109" s="59"/>
      <c r="AL109" s="59"/>
      <c r="AM109" s="59"/>
      <c r="AN109" s="59"/>
      <c r="AO109" s="59"/>
      <c r="AP109" s="59"/>
      <c r="AQ109" s="59"/>
      <c r="AR109" s="59"/>
      <c r="AS109" s="3"/>
      <c r="AT109" s="3"/>
      <c r="AU109" s="3"/>
      <c r="AV109" s="3"/>
    </row>
    <row r="110" ht="12.75" customHeight="1">
      <c r="A110" s="59"/>
      <c r="B110" s="59"/>
      <c r="C110" s="596"/>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c r="AH110" s="59"/>
      <c r="AI110" s="59"/>
      <c r="AJ110" s="59"/>
      <c r="AK110" s="59"/>
      <c r="AL110" s="59"/>
      <c r="AM110" s="59"/>
      <c r="AN110" s="59"/>
      <c r="AO110" s="59"/>
      <c r="AP110" s="59"/>
      <c r="AQ110" s="59"/>
      <c r="AR110" s="59"/>
      <c r="AS110" s="3"/>
      <c r="AT110" s="3"/>
      <c r="AU110" s="3"/>
      <c r="AV110" s="3"/>
    </row>
    <row r="111" ht="12.75" customHeight="1">
      <c r="A111" s="59"/>
      <c r="B111" s="59"/>
      <c r="C111" s="596"/>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c r="AH111" s="59"/>
      <c r="AI111" s="59"/>
      <c r="AJ111" s="59"/>
      <c r="AK111" s="59"/>
      <c r="AL111" s="59"/>
      <c r="AM111" s="59"/>
      <c r="AN111" s="59"/>
      <c r="AO111" s="59"/>
      <c r="AP111" s="59"/>
      <c r="AQ111" s="59"/>
      <c r="AR111" s="59"/>
      <c r="AS111" s="3"/>
      <c r="AT111" s="3"/>
      <c r="AU111" s="3"/>
      <c r="AV111" s="3"/>
    </row>
    <row r="112" ht="12.75" customHeight="1">
      <c r="A112" s="59"/>
      <c r="B112" s="59"/>
      <c r="C112" s="596"/>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9"/>
      <c r="AM112" s="59"/>
      <c r="AN112" s="59"/>
      <c r="AO112" s="59"/>
      <c r="AP112" s="59"/>
      <c r="AQ112" s="59"/>
      <c r="AR112" s="59"/>
      <c r="AS112" s="3"/>
      <c r="AT112" s="3"/>
      <c r="AU112" s="3"/>
      <c r="AV112" s="3"/>
    </row>
    <row r="113" ht="12.75" customHeight="1">
      <c r="A113" s="59"/>
      <c r="B113" s="59"/>
      <c r="C113" s="596"/>
      <c r="D113" s="59"/>
      <c r="E113" s="59"/>
      <c r="F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E113" s="59"/>
      <c r="AF113" s="59"/>
      <c r="AG113" s="59"/>
      <c r="AH113" s="59"/>
      <c r="AI113" s="59"/>
      <c r="AJ113" s="59"/>
      <c r="AK113" s="59"/>
      <c r="AL113" s="59"/>
      <c r="AM113" s="59"/>
      <c r="AN113" s="59"/>
      <c r="AO113" s="59"/>
      <c r="AP113" s="59"/>
      <c r="AQ113" s="59"/>
      <c r="AR113" s="59"/>
      <c r="AS113" s="3"/>
      <c r="AT113" s="3"/>
      <c r="AU113" s="3"/>
      <c r="AV113" s="3"/>
    </row>
    <row r="114" ht="12.75" customHeight="1">
      <c r="A114" s="59"/>
      <c r="B114" s="59"/>
      <c r="C114" s="596"/>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c r="AH114" s="59"/>
      <c r="AI114" s="59"/>
      <c r="AJ114" s="59"/>
      <c r="AK114" s="59"/>
      <c r="AL114" s="59"/>
      <c r="AM114" s="59"/>
      <c r="AN114" s="59"/>
      <c r="AO114" s="59"/>
      <c r="AP114" s="59"/>
      <c r="AQ114" s="59"/>
      <c r="AR114" s="59"/>
      <c r="AS114" s="3"/>
      <c r="AT114" s="3"/>
      <c r="AU114" s="3"/>
      <c r="AV114" s="3"/>
    </row>
    <row r="115" ht="12.75" customHeight="1">
      <c r="A115" s="59"/>
      <c r="B115" s="59"/>
      <c r="C115" s="596"/>
      <c r="D115" s="59"/>
      <c r="E115" s="59"/>
      <c r="F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c r="AH115" s="59"/>
      <c r="AI115" s="59"/>
      <c r="AJ115" s="59"/>
      <c r="AK115" s="59"/>
      <c r="AL115" s="59"/>
      <c r="AM115" s="59"/>
      <c r="AN115" s="59"/>
      <c r="AO115" s="59"/>
      <c r="AP115" s="59"/>
      <c r="AQ115" s="59"/>
      <c r="AR115" s="59"/>
      <c r="AS115" s="3"/>
      <c r="AT115" s="3"/>
      <c r="AU115" s="3"/>
      <c r="AV115" s="3"/>
    </row>
    <row r="116" ht="12.75" customHeight="1">
      <c r="A116" s="59"/>
      <c r="B116" s="59"/>
      <c r="C116" s="596"/>
      <c r="D116" s="59"/>
      <c r="E116" s="59"/>
      <c r="F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9"/>
      <c r="AR116" s="59"/>
      <c r="AS116" s="3"/>
      <c r="AT116" s="3"/>
      <c r="AU116" s="3"/>
      <c r="AV116" s="3"/>
    </row>
    <row r="117" ht="12.75" customHeight="1">
      <c r="A117" s="59"/>
      <c r="B117" s="59"/>
      <c r="C117" s="596"/>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c r="AJ117" s="59"/>
      <c r="AK117" s="59"/>
      <c r="AL117" s="59"/>
      <c r="AM117" s="59"/>
      <c r="AN117" s="59"/>
      <c r="AO117" s="59"/>
      <c r="AP117" s="59"/>
      <c r="AQ117" s="59"/>
      <c r="AR117" s="59"/>
      <c r="AS117" s="3"/>
      <c r="AT117" s="3"/>
      <c r="AU117" s="3"/>
      <c r="AV117" s="3"/>
    </row>
    <row r="118" ht="12.75" customHeight="1">
      <c r="A118" s="59"/>
      <c r="B118" s="59"/>
      <c r="C118" s="596"/>
      <c r="D118" s="59"/>
      <c r="E118" s="59"/>
      <c r="F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c r="AJ118" s="59"/>
      <c r="AK118" s="59"/>
      <c r="AL118" s="59"/>
      <c r="AM118" s="59"/>
      <c r="AN118" s="59"/>
      <c r="AO118" s="59"/>
      <c r="AP118" s="59"/>
      <c r="AQ118" s="59"/>
      <c r="AR118" s="59"/>
      <c r="AS118" s="3"/>
      <c r="AT118" s="3"/>
      <c r="AU118" s="3"/>
      <c r="AV118" s="3"/>
    </row>
    <row r="119" ht="12.75" customHeight="1">
      <c r="A119" s="59"/>
      <c r="B119" s="59"/>
      <c r="C119" s="596"/>
      <c r="D119" s="59"/>
      <c r="E119" s="59"/>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59"/>
      <c r="AL119" s="59"/>
      <c r="AM119" s="59"/>
      <c r="AN119" s="59"/>
      <c r="AO119" s="59"/>
      <c r="AP119" s="59"/>
      <c r="AQ119" s="59"/>
      <c r="AR119" s="59"/>
      <c r="AS119" s="3"/>
      <c r="AT119" s="3"/>
      <c r="AU119" s="3"/>
      <c r="AV119" s="3"/>
    </row>
    <row r="120" ht="12.75" customHeight="1">
      <c r="A120" s="59"/>
      <c r="B120" s="59"/>
      <c r="C120" s="596"/>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c r="AJ120" s="59"/>
      <c r="AK120" s="59"/>
      <c r="AL120" s="59"/>
      <c r="AM120" s="59"/>
      <c r="AN120" s="59"/>
      <c r="AO120" s="59"/>
      <c r="AP120" s="59"/>
      <c r="AQ120" s="59"/>
      <c r="AR120" s="59"/>
      <c r="AS120" s="3"/>
      <c r="AT120" s="3"/>
      <c r="AU120" s="3"/>
      <c r="AV120" s="3"/>
    </row>
    <row r="121" ht="12.75" customHeight="1">
      <c r="A121" s="59"/>
      <c r="B121" s="59"/>
      <c r="C121" s="596"/>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c r="AJ121" s="59"/>
      <c r="AK121" s="59"/>
      <c r="AL121" s="59"/>
      <c r="AM121" s="59"/>
      <c r="AN121" s="59"/>
      <c r="AO121" s="59"/>
      <c r="AP121" s="59"/>
      <c r="AQ121" s="59"/>
      <c r="AR121" s="59"/>
      <c r="AS121" s="3"/>
      <c r="AT121" s="3"/>
      <c r="AU121" s="3"/>
      <c r="AV121" s="3"/>
    </row>
    <row r="122" ht="12.75" customHeight="1">
      <c r="A122" s="59"/>
      <c r="B122" s="59"/>
      <c r="C122" s="596"/>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c r="AH122" s="59"/>
      <c r="AI122" s="59"/>
      <c r="AJ122" s="59"/>
      <c r="AK122" s="59"/>
      <c r="AL122" s="59"/>
      <c r="AM122" s="59"/>
      <c r="AN122" s="59"/>
      <c r="AO122" s="59"/>
      <c r="AP122" s="59"/>
      <c r="AQ122" s="59"/>
      <c r="AR122" s="59"/>
      <c r="AS122" s="3"/>
      <c r="AT122" s="3"/>
      <c r="AU122" s="3"/>
      <c r="AV122" s="3"/>
    </row>
    <row r="123" ht="12.75" customHeight="1">
      <c r="A123" s="59"/>
      <c r="B123" s="59"/>
      <c r="C123" s="596"/>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c r="AH123" s="59"/>
      <c r="AI123" s="59"/>
      <c r="AJ123" s="59"/>
      <c r="AK123" s="59"/>
      <c r="AL123" s="59"/>
      <c r="AM123" s="59"/>
      <c r="AN123" s="59"/>
      <c r="AO123" s="59"/>
      <c r="AP123" s="59"/>
      <c r="AQ123" s="59"/>
      <c r="AR123" s="59"/>
      <c r="AS123" s="3"/>
      <c r="AT123" s="3"/>
      <c r="AU123" s="3"/>
      <c r="AV123" s="3"/>
    </row>
    <row r="124" ht="12.75" customHeight="1">
      <c r="A124" s="59"/>
      <c r="B124" s="59"/>
      <c r="C124" s="596"/>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c r="AH124" s="59"/>
      <c r="AI124" s="59"/>
      <c r="AJ124" s="59"/>
      <c r="AK124" s="59"/>
      <c r="AL124" s="59"/>
      <c r="AM124" s="59"/>
      <c r="AN124" s="59"/>
      <c r="AO124" s="59"/>
      <c r="AP124" s="59"/>
      <c r="AQ124" s="59"/>
      <c r="AR124" s="59"/>
      <c r="AS124" s="3"/>
      <c r="AT124" s="3"/>
      <c r="AU124" s="3"/>
      <c r="AV124" s="3"/>
    </row>
    <row r="125" ht="12.75" customHeight="1">
      <c r="A125" s="59"/>
      <c r="B125" s="59"/>
      <c r="C125" s="596"/>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59"/>
      <c r="AK125" s="59"/>
      <c r="AL125" s="59"/>
      <c r="AM125" s="59"/>
      <c r="AN125" s="59"/>
      <c r="AO125" s="59"/>
      <c r="AP125" s="59"/>
      <c r="AQ125" s="59"/>
      <c r="AR125" s="59"/>
      <c r="AS125" s="3"/>
      <c r="AT125" s="3"/>
      <c r="AU125" s="3"/>
      <c r="AV125" s="3"/>
    </row>
    <row r="126" ht="12.75" customHeight="1">
      <c r="A126" s="59"/>
      <c r="B126" s="59"/>
      <c r="C126" s="596"/>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59"/>
      <c r="AK126" s="59"/>
      <c r="AL126" s="59"/>
      <c r="AM126" s="59"/>
      <c r="AN126" s="59"/>
      <c r="AO126" s="59"/>
      <c r="AP126" s="59"/>
      <c r="AQ126" s="59"/>
      <c r="AR126" s="59"/>
      <c r="AS126" s="3"/>
      <c r="AT126" s="3"/>
      <c r="AU126" s="3"/>
      <c r="AV126" s="3"/>
    </row>
    <row r="127" ht="12.75" customHeight="1">
      <c r="A127" s="59"/>
      <c r="B127" s="59"/>
      <c r="C127" s="596"/>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c r="AJ127" s="59"/>
      <c r="AK127" s="59"/>
      <c r="AL127" s="59"/>
      <c r="AM127" s="59"/>
      <c r="AN127" s="59"/>
      <c r="AO127" s="59"/>
      <c r="AP127" s="59"/>
      <c r="AQ127" s="59"/>
      <c r="AR127" s="59"/>
      <c r="AS127" s="3"/>
      <c r="AT127" s="3"/>
      <c r="AU127" s="3"/>
      <c r="AV127" s="3"/>
    </row>
    <row r="128" ht="12.75" customHeight="1">
      <c r="A128" s="59"/>
      <c r="B128" s="59"/>
      <c r="C128" s="596"/>
      <c r="D128" s="59"/>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59"/>
      <c r="AK128" s="59"/>
      <c r="AL128" s="59"/>
      <c r="AM128" s="59"/>
      <c r="AN128" s="59"/>
      <c r="AO128" s="59"/>
      <c r="AP128" s="59"/>
      <c r="AQ128" s="59"/>
      <c r="AR128" s="59"/>
      <c r="AS128" s="3"/>
      <c r="AT128" s="3"/>
      <c r="AU128" s="3"/>
      <c r="AV128" s="3"/>
    </row>
    <row r="129" ht="12.75" customHeight="1">
      <c r="A129" s="59"/>
      <c r="B129" s="59"/>
      <c r="C129" s="596"/>
      <c r="D129" s="59"/>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59"/>
      <c r="AK129" s="59"/>
      <c r="AL129" s="59"/>
      <c r="AM129" s="59"/>
      <c r="AN129" s="59"/>
      <c r="AO129" s="59"/>
      <c r="AP129" s="59"/>
      <c r="AQ129" s="59"/>
      <c r="AR129" s="59"/>
      <c r="AS129" s="3"/>
      <c r="AT129" s="3"/>
      <c r="AU129" s="3"/>
      <c r="AV129" s="3"/>
    </row>
    <row r="130" ht="12.75" customHeight="1">
      <c r="A130" s="59"/>
      <c r="B130" s="59"/>
      <c r="C130" s="596"/>
      <c r="D130" s="59"/>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c r="AH130" s="59"/>
      <c r="AI130" s="59"/>
      <c r="AJ130" s="59"/>
      <c r="AK130" s="59"/>
      <c r="AL130" s="59"/>
      <c r="AM130" s="59"/>
      <c r="AN130" s="59"/>
      <c r="AO130" s="59"/>
      <c r="AP130" s="59"/>
      <c r="AQ130" s="59"/>
      <c r="AR130" s="59"/>
      <c r="AS130" s="3"/>
      <c r="AT130" s="3"/>
      <c r="AU130" s="3"/>
      <c r="AV130" s="3"/>
    </row>
    <row r="131" ht="12.75" customHeight="1">
      <c r="A131" s="59"/>
      <c r="B131" s="59"/>
      <c r="C131" s="596"/>
      <c r="D131" s="59"/>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59"/>
      <c r="AK131" s="59"/>
      <c r="AL131" s="59"/>
      <c r="AM131" s="59"/>
      <c r="AN131" s="59"/>
      <c r="AO131" s="59"/>
      <c r="AP131" s="59"/>
      <c r="AQ131" s="59"/>
      <c r="AR131" s="59"/>
      <c r="AS131" s="3"/>
      <c r="AT131" s="3"/>
      <c r="AU131" s="3"/>
      <c r="AV131" s="3"/>
    </row>
    <row r="132" ht="12.75" customHeight="1">
      <c r="A132" s="59"/>
      <c r="B132" s="59"/>
      <c r="C132" s="596"/>
      <c r="D132" s="59"/>
      <c r="E132" s="59"/>
      <c r="F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c r="AH132" s="59"/>
      <c r="AI132" s="59"/>
      <c r="AJ132" s="59"/>
      <c r="AK132" s="59"/>
      <c r="AL132" s="59"/>
      <c r="AM132" s="59"/>
      <c r="AN132" s="59"/>
      <c r="AO132" s="59"/>
      <c r="AP132" s="59"/>
      <c r="AQ132" s="59"/>
      <c r="AR132" s="59"/>
      <c r="AS132" s="3"/>
      <c r="AT132" s="3"/>
      <c r="AU132" s="3"/>
      <c r="AV132" s="3"/>
    </row>
    <row r="133" ht="12.75" customHeight="1">
      <c r="A133" s="59"/>
      <c r="B133" s="59"/>
      <c r="C133" s="596"/>
      <c r="D133" s="59"/>
      <c r="E133" s="59"/>
      <c r="F133" s="59"/>
      <c r="G133" s="59"/>
      <c r="H133" s="59"/>
      <c r="I133" s="59"/>
      <c r="J133" s="59"/>
      <c r="K133" s="59"/>
      <c r="L133" s="59"/>
      <c r="M133" s="59"/>
      <c r="N133" s="59"/>
      <c r="O133" s="59"/>
      <c r="P133" s="59"/>
      <c r="Q133" s="59"/>
      <c r="R133" s="59"/>
      <c r="S133" s="59"/>
      <c r="T133" s="59"/>
      <c r="U133" s="59"/>
      <c r="V133" s="59"/>
      <c r="W133" s="59"/>
      <c r="X133" s="59"/>
      <c r="Y133" s="59"/>
      <c r="Z133" s="59"/>
      <c r="AA133" s="59"/>
      <c r="AB133" s="59"/>
      <c r="AC133" s="59"/>
      <c r="AD133" s="59"/>
      <c r="AE133" s="59"/>
      <c r="AF133" s="59"/>
      <c r="AG133" s="59"/>
      <c r="AH133" s="59"/>
      <c r="AI133" s="59"/>
      <c r="AJ133" s="59"/>
      <c r="AK133" s="59"/>
      <c r="AL133" s="59"/>
      <c r="AM133" s="59"/>
      <c r="AN133" s="59"/>
      <c r="AO133" s="59"/>
      <c r="AP133" s="59"/>
      <c r="AQ133" s="59"/>
      <c r="AR133" s="59"/>
      <c r="AS133" s="3"/>
      <c r="AT133" s="3"/>
      <c r="AU133" s="3"/>
      <c r="AV133" s="3"/>
    </row>
    <row r="134" ht="12.75" customHeight="1">
      <c r="A134" s="59"/>
      <c r="B134" s="59"/>
      <c r="C134" s="596"/>
      <c r="D134" s="59"/>
      <c r="E134" s="59"/>
      <c r="F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59"/>
      <c r="AE134" s="59"/>
      <c r="AF134" s="59"/>
      <c r="AG134" s="59"/>
      <c r="AH134" s="59"/>
      <c r="AI134" s="59"/>
      <c r="AJ134" s="59"/>
      <c r="AK134" s="59"/>
      <c r="AL134" s="59"/>
      <c r="AM134" s="59"/>
      <c r="AN134" s="59"/>
      <c r="AO134" s="59"/>
      <c r="AP134" s="59"/>
      <c r="AQ134" s="59"/>
      <c r="AR134" s="59"/>
      <c r="AS134" s="3"/>
      <c r="AT134" s="3"/>
      <c r="AU134" s="3"/>
      <c r="AV134" s="3"/>
    </row>
    <row r="135" ht="12.75" customHeight="1">
      <c r="A135" s="59"/>
      <c r="B135" s="59"/>
      <c r="C135" s="596"/>
      <c r="D135" s="59"/>
      <c r="E135" s="59"/>
      <c r="F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c r="AE135" s="59"/>
      <c r="AF135" s="59"/>
      <c r="AG135" s="59"/>
      <c r="AH135" s="59"/>
      <c r="AI135" s="59"/>
      <c r="AJ135" s="59"/>
      <c r="AK135" s="59"/>
      <c r="AL135" s="59"/>
      <c r="AM135" s="59"/>
      <c r="AN135" s="59"/>
      <c r="AO135" s="59"/>
      <c r="AP135" s="59"/>
      <c r="AQ135" s="59"/>
      <c r="AR135" s="59"/>
      <c r="AS135" s="3"/>
      <c r="AT135" s="3"/>
      <c r="AU135" s="3"/>
      <c r="AV135" s="3"/>
    </row>
    <row r="136" ht="12.75" customHeight="1">
      <c r="A136" s="59"/>
      <c r="B136" s="59"/>
      <c r="C136" s="596"/>
      <c r="D136" s="59"/>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c r="AH136" s="59"/>
      <c r="AI136" s="59"/>
      <c r="AJ136" s="59"/>
      <c r="AK136" s="59"/>
      <c r="AL136" s="59"/>
      <c r="AM136" s="59"/>
      <c r="AN136" s="59"/>
      <c r="AO136" s="59"/>
      <c r="AP136" s="59"/>
      <c r="AQ136" s="59"/>
      <c r="AR136" s="59"/>
      <c r="AS136" s="3"/>
      <c r="AT136" s="3"/>
      <c r="AU136" s="3"/>
      <c r="AV136" s="3"/>
    </row>
    <row r="137" ht="12.75" customHeight="1">
      <c r="A137" s="59"/>
      <c r="B137" s="59"/>
      <c r="C137" s="596"/>
      <c r="D137" s="59"/>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c r="AJ137" s="59"/>
      <c r="AK137" s="59"/>
      <c r="AL137" s="59"/>
      <c r="AM137" s="59"/>
      <c r="AN137" s="59"/>
      <c r="AO137" s="59"/>
      <c r="AP137" s="59"/>
      <c r="AQ137" s="59"/>
      <c r="AR137" s="59"/>
      <c r="AS137" s="3"/>
      <c r="AT137" s="3"/>
      <c r="AU137" s="3"/>
      <c r="AV137" s="3"/>
    </row>
    <row r="138" ht="12.75" customHeight="1">
      <c r="A138" s="59"/>
      <c r="B138" s="59"/>
      <c r="C138" s="596"/>
      <c r="D138" s="59"/>
      <c r="E138" s="59"/>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c r="AH138" s="59"/>
      <c r="AI138" s="59"/>
      <c r="AJ138" s="59"/>
      <c r="AK138" s="59"/>
      <c r="AL138" s="59"/>
      <c r="AM138" s="59"/>
      <c r="AN138" s="59"/>
      <c r="AO138" s="59"/>
      <c r="AP138" s="59"/>
      <c r="AQ138" s="59"/>
      <c r="AR138" s="59"/>
      <c r="AS138" s="3"/>
      <c r="AT138" s="3"/>
      <c r="AU138" s="3"/>
      <c r="AV138" s="3"/>
    </row>
    <row r="139" ht="12.75" customHeight="1">
      <c r="A139" s="59"/>
      <c r="B139" s="59"/>
      <c r="C139" s="596"/>
      <c r="D139" s="59"/>
      <c r="E139" s="59"/>
      <c r="F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c r="AH139" s="59"/>
      <c r="AI139" s="59"/>
      <c r="AJ139" s="59"/>
      <c r="AK139" s="59"/>
      <c r="AL139" s="59"/>
      <c r="AM139" s="59"/>
      <c r="AN139" s="59"/>
      <c r="AO139" s="59"/>
      <c r="AP139" s="59"/>
      <c r="AQ139" s="59"/>
      <c r="AR139" s="59"/>
      <c r="AS139" s="3"/>
      <c r="AT139" s="3"/>
      <c r="AU139" s="3"/>
      <c r="AV139" s="3"/>
    </row>
    <row r="140" ht="12.75" customHeight="1">
      <c r="A140" s="59"/>
      <c r="B140" s="59"/>
      <c r="C140" s="596"/>
      <c r="D140" s="59"/>
      <c r="E140" s="59"/>
      <c r="F140" s="59"/>
      <c r="G140" s="59"/>
      <c r="H140" s="59"/>
      <c r="I140" s="59"/>
      <c r="J140" s="59"/>
      <c r="K140" s="59"/>
      <c r="L140" s="59"/>
      <c r="M140" s="59"/>
      <c r="N140" s="59"/>
      <c r="O140" s="59"/>
      <c r="P140" s="59"/>
      <c r="Q140" s="59"/>
      <c r="R140" s="59"/>
      <c r="S140" s="59"/>
      <c r="T140" s="59"/>
      <c r="U140" s="59"/>
      <c r="V140" s="59"/>
      <c r="W140" s="59"/>
      <c r="X140" s="59"/>
      <c r="Y140" s="59"/>
      <c r="Z140" s="59"/>
      <c r="AA140" s="59"/>
      <c r="AB140" s="59"/>
      <c r="AC140" s="59"/>
      <c r="AD140" s="59"/>
      <c r="AE140" s="59"/>
      <c r="AF140" s="59"/>
      <c r="AG140" s="59"/>
      <c r="AH140" s="59"/>
      <c r="AI140" s="59"/>
      <c r="AJ140" s="59"/>
      <c r="AK140" s="59"/>
      <c r="AL140" s="59"/>
      <c r="AM140" s="59"/>
      <c r="AN140" s="59"/>
      <c r="AO140" s="59"/>
      <c r="AP140" s="59"/>
      <c r="AQ140" s="59"/>
      <c r="AR140" s="59"/>
      <c r="AS140" s="3"/>
      <c r="AT140" s="3"/>
      <c r="AU140" s="3"/>
      <c r="AV140" s="3"/>
    </row>
    <row r="141" ht="12.75" customHeight="1">
      <c r="A141" s="59"/>
      <c r="B141" s="59"/>
      <c r="C141" s="596"/>
      <c r="D141" s="59"/>
      <c r="E141" s="59"/>
      <c r="F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c r="AH141" s="59"/>
      <c r="AI141" s="59"/>
      <c r="AJ141" s="59"/>
      <c r="AK141" s="59"/>
      <c r="AL141" s="59"/>
      <c r="AM141" s="59"/>
      <c r="AN141" s="59"/>
      <c r="AO141" s="59"/>
      <c r="AP141" s="59"/>
      <c r="AQ141" s="59"/>
      <c r="AR141" s="59"/>
      <c r="AS141" s="3"/>
      <c r="AT141" s="3"/>
      <c r="AU141" s="3"/>
      <c r="AV141" s="3"/>
    </row>
    <row r="142" ht="12.75" customHeight="1">
      <c r="A142" s="59"/>
      <c r="B142" s="59"/>
      <c r="C142" s="596"/>
      <c r="D142" s="59"/>
      <c r="E142" s="59"/>
      <c r="F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c r="AD142" s="59"/>
      <c r="AE142" s="59"/>
      <c r="AF142" s="59"/>
      <c r="AG142" s="59"/>
      <c r="AH142" s="59"/>
      <c r="AI142" s="59"/>
      <c r="AJ142" s="59"/>
      <c r="AK142" s="59"/>
      <c r="AL142" s="59"/>
      <c r="AM142" s="59"/>
      <c r="AN142" s="59"/>
      <c r="AO142" s="59"/>
      <c r="AP142" s="59"/>
      <c r="AQ142" s="59"/>
      <c r="AR142" s="59"/>
      <c r="AS142" s="3"/>
      <c r="AT142" s="3"/>
      <c r="AU142" s="3"/>
      <c r="AV142" s="3"/>
    </row>
    <row r="143" ht="12.75" customHeight="1">
      <c r="A143" s="59"/>
      <c r="B143" s="59"/>
      <c r="C143" s="596"/>
      <c r="D143" s="59"/>
      <c r="E143" s="59"/>
      <c r="F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c r="AD143" s="59"/>
      <c r="AE143" s="59"/>
      <c r="AF143" s="59"/>
      <c r="AG143" s="59"/>
      <c r="AH143" s="59"/>
      <c r="AI143" s="59"/>
      <c r="AJ143" s="59"/>
      <c r="AK143" s="59"/>
      <c r="AL143" s="59"/>
      <c r="AM143" s="59"/>
      <c r="AN143" s="59"/>
      <c r="AO143" s="59"/>
      <c r="AP143" s="59"/>
      <c r="AQ143" s="59"/>
      <c r="AR143" s="59"/>
      <c r="AS143" s="3"/>
      <c r="AT143" s="3"/>
      <c r="AU143" s="3"/>
      <c r="AV143" s="3"/>
    </row>
    <row r="144" ht="12.75" customHeight="1">
      <c r="A144" s="59"/>
      <c r="B144" s="59"/>
      <c r="C144" s="596"/>
      <c r="D144" s="59"/>
      <c r="E144" s="59"/>
      <c r="F144" s="59"/>
      <c r="G144" s="59"/>
      <c r="H144" s="59"/>
      <c r="I144" s="59"/>
      <c r="J144" s="59"/>
      <c r="K144" s="59"/>
      <c r="L144" s="59"/>
      <c r="M144" s="59"/>
      <c r="N144" s="59"/>
      <c r="O144" s="59"/>
      <c r="P144" s="59"/>
      <c r="Q144" s="59"/>
      <c r="R144" s="59"/>
      <c r="S144" s="59"/>
      <c r="T144" s="59"/>
      <c r="U144" s="59"/>
      <c r="V144" s="59"/>
      <c r="W144" s="59"/>
      <c r="X144" s="59"/>
      <c r="Y144" s="59"/>
      <c r="Z144" s="59"/>
      <c r="AA144" s="59"/>
      <c r="AB144" s="59"/>
      <c r="AC144" s="59"/>
      <c r="AD144" s="59"/>
      <c r="AE144" s="59"/>
      <c r="AF144" s="59"/>
      <c r="AG144" s="59"/>
      <c r="AH144" s="59"/>
      <c r="AI144" s="59"/>
      <c r="AJ144" s="59"/>
      <c r="AK144" s="59"/>
      <c r="AL144" s="59"/>
      <c r="AM144" s="59"/>
      <c r="AN144" s="59"/>
      <c r="AO144" s="59"/>
      <c r="AP144" s="59"/>
      <c r="AQ144" s="59"/>
      <c r="AR144" s="59"/>
      <c r="AS144" s="3"/>
      <c r="AT144" s="3"/>
      <c r="AU144" s="3"/>
      <c r="AV144" s="3"/>
    </row>
    <row r="145" ht="12.75" customHeight="1">
      <c r="A145" s="59"/>
      <c r="B145" s="59"/>
      <c r="C145" s="596"/>
      <c r="D145" s="59"/>
      <c r="E145" s="59"/>
      <c r="F145" s="5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c r="AD145" s="59"/>
      <c r="AE145" s="59"/>
      <c r="AF145" s="59"/>
      <c r="AG145" s="59"/>
      <c r="AH145" s="59"/>
      <c r="AI145" s="59"/>
      <c r="AJ145" s="59"/>
      <c r="AK145" s="59"/>
      <c r="AL145" s="59"/>
      <c r="AM145" s="59"/>
      <c r="AN145" s="59"/>
      <c r="AO145" s="59"/>
      <c r="AP145" s="59"/>
      <c r="AQ145" s="59"/>
      <c r="AR145" s="59"/>
      <c r="AS145" s="3"/>
      <c r="AT145" s="3"/>
      <c r="AU145" s="3"/>
      <c r="AV145" s="3"/>
    </row>
    <row r="146" ht="12.75" customHeight="1">
      <c r="A146" s="59"/>
      <c r="B146" s="59"/>
      <c r="C146" s="596"/>
      <c r="D146" s="59"/>
      <c r="E146" s="59"/>
      <c r="F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c r="AD146" s="59"/>
      <c r="AE146" s="59"/>
      <c r="AF146" s="59"/>
      <c r="AG146" s="59"/>
      <c r="AH146" s="59"/>
      <c r="AI146" s="59"/>
      <c r="AJ146" s="59"/>
      <c r="AK146" s="59"/>
      <c r="AL146" s="59"/>
      <c r="AM146" s="59"/>
      <c r="AN146" s="59"/>
      <c r="AO146" s="59"/>
      <c r="AP146" s="59"/>
      <c r="AQ146" s="59"/>
      <c r="AR146" s="59"/>
      <c r="AS146" s="3"/>
      <c r="AT146" s="3"/>
      <c r="AU146" s="3"/>
      <c r="AV146" s="3"/>
    </row>
    <row r="147" ht="12.75" customHeight="1">
      <c r="A147" s="59"/>
      <c r="B147" s="59"/>
      <c r="C147" s="596"/>
      <c r="D147" s="59"/>
      <c r="E147" s="59"/>
      <c r="F147" s="59"/>
      <c r="G147" s="59"/>
      <c r="H147" s="59"/>
      <c r="I147" s="59"/>
      <c r="J147" s="59"/>
      <c r="K147" s="59"/>
      <c r="L147" s="59"/>
      <c r="M147" s="59"/>
      <c r="N147" s="59"/>
      <c r="O147" s="59"/>
      <c r="P147" s="59"/>
      <c r="Q147" s="59"/>
      <c r="R147" s="59"/>
      <c r="S147" s="59"/>
      <c r="T147" s="59"/>
      <c r="U147" s="59"/>
      <c r="V147" s="59"/>
      <c r="W147" s="59"/>
      <c r="X147" s="59"/>
      <c r="Y147" s="59"/>
      <c r="Z147" s="59"/>
      <c r="AA147" s="59"/>
      <c r="AB147" s="59"/>
      <c r="AC147" s="59"/>
      <c r="AD147" s="59"/>
      <c r="AE147" s="59"/>
      <c r="AF147" s="59"/>
      <c r="AG147" s="59"/>
      <c r="AH147" s="59"/>
      <c r="AI147" s="59"/>
      <c r="AJ147" s="59"/>
      <c r="AK147" s="59"/>
      <c r="AL147" s="59"/>
      <c r="AM147" s="59"/>
      <c r="AN147" s="59"/>
      <c r="AO147" s="59"/>
      <c r="AP147" s="59"/>
      <c r="AQ147" s="59"/>
      <c r="AR147" s="59"/>
      <c r="AS147" s="3"/>
      <c r="AT147" s="3"/>
      <c r="AU147" s="3"/>
      <c r="AV147" s="3"/>
    </row>
    <row r="148" ht="12.75" customHeight="1">
      <c r="A148" s="59"/>
      <c r="B148" s="59"/>
      <c r="C148" s="596"/>
      <c r="D148" s="59"/>
      <c r="E148" s="59"/>
      <c r="F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E148" s="59"/>
      <c r="AF148" s="59"/>
      <c r="AG148" s="59"/>
      <c r="AH148" s="59"/>
      <c r="AI148" s="59"/>
      <c r="AJ148" s="59"/>
      <c r="AK148" s="59"/>
      <c r="AL148" s="59"/>
      <c r="AM148" s="59"/>
      <c r="AN148" s="59"/>
      <c r="AO148" s="59"/>
      <c r="AP148" s="59"/>
      <c r="AQ148" s="59"/>
      <c r="AR148" s="59"/>
      <c r="AS148" s="3"/>
      <c r="AT148" s="3"/>
      <c r="AU148" s="3"/>
      <c r="AV148" s="3"/>
    </row>
    <row r="149" ht="12.75" customHeight="1">
      <c r="A149" s="59"/>
      <c r="B149" s="59"/>
      <c r="C149" s="596"/>
      <c r="D149" s="59"/>
      <c r="E149" s="59"/>
      <c r="F149" s="59"/>
      <c r="G149" s="59"/>
      <c r="H149" s="59"/>
      <c r="I149" s="59"/>
      <c r="J149" s="59"/>
      <c r="K149" s="59"/>
      <c r="L149" s="59"/>
      <c r="M149" s="59"/>
      <c r="N149" s="59"/>
      <c r="O149" s="59"/>
      <c r="P149" s="59"/>
      <c r="Q149" s="59"/>
      <c r="R149" s="59"/>
      <c r="S149" s="59"/>
      <c r="T149" s="59"/>
      <c r="U149" s="59"/>
      <c r="V149" s="59"/>
      <c r="W149" s="59"/>
      <c r="X149" s="59"/>
      <c r="Y149" s="59"/>
      <c r="Z149" s="59"/>
      <c r="AA149" s="59"/>
      <c r="AB149" s="59"/>
      <c r="AC149" s="59"/>
      <c r="AD149" s="59"/>
      <c r="AE149" s="59"/>
      <c r="AF149" s="59"/>
      <c r="AG149" s="59"/>
      <c r="AH149" s="59"/>
      <c r="AI149" s="59"/>
      <c r="AJ149" s="59"/>
      <c r="AK149" s="59"/>
      <c r="AL149" s="59"/>
      <c r="AM149" s="59"/>
      <c r="AN149" s="59"/>
      <c r="AO149" s="59"/>
      <c r="AP149" s="59"/>
      <c r="AQ149" s="59"/>
      <c r="AR149" s="59"/>
      <c r="AS149" s="3"/>
      <c r="AT149" s="3"/>
      <c r="AU149" s="3"/>
      <c r="AV149" s="3"/>
    </row>
    <row r="150" ht="12.75" customHeight="1">
      <c r="A150" s="59"/>
      <c r="B150" s="59"/>
      <c r="C150" s="596"/>
      <c r="D150" s="59"/>
      <c r="E150" s="59"/>
      <c r="F150" s="59"/>
      <c r="G150" s="59"/>
      <c r="H150" s="59"/>
      <c r="I150" s="59"/>
      <c r="J150" s="59"/>
      <c r="K150" s="59"/>
      <c r="L150" s="59"/>
      <c r="M150" s="59"/>
      <c r="N150" s="59"/>
      <c r="O150" s="59"/>
      <c r="P150" s="59"/>
      <c r="Q150" s="59"/>
      <c r="R150" s="59"/>
      <c r="S150" s="59"/>
      <c r="T150" s="59"/>
      <c r="U150" s="59"/>
      <c r="V150" s="59"/>
      <c r="W150" s="59"/>
      <c r="X150" s="59"/>
      <c r="Y150" s="59"/>
      <c r="Z150" s="59"/>
      <c r="AA150" s="59"/>
      <c r="AB150" s="59"/>
      <c r="AC150" s="59"/>
      <c r="AD150" s="59"/>
      <c r="AE150" s="59"/>
      <c r="AF150" s="59"/>
      <c r="AG150" s="59"/>
      <c r="AH150" s="59"/>
      <c r="AI150" s="59"/>
      <c r="AJ150" s="59"/>
      <c r="AK150" s="59"/>
      <c r="AL150" s="59"/>
      <c r="AM150" s="59"/>
      <c r="AN150" s="59"/>
      <c r="AO150" s="59"/>
      <c r="AP150" s="59"/>
      <c r="AQ150" s="59"/>
      <c r="AR150" s="59"/>
      <c r="AS150" s="3"/>
      <c r="AT150" s="3"/>
      <c r="AU150" s="3"/>
      <c r="AV150" s="3"/>
    </row>
    <row r="151" ht="12.75" customHeight="1">
      <c r="A151" s="59"/>
      <c r="B151" s="59"/>
      <c r="C151" s="596"/>
      <c r="D151" s="59"/>
      <c r="E151" s="59"/>
      <c r="F151" s="59"/>
      <c r="G151" s="59"/>
      <c r="H151" s="59"/>
      <c r="I151" s="59"/>
      <c r="J151" s="59"/>
      <c r="K151" s="59"/>
      <c r="L151" s="59"/>
      <c r="M151" s="59"/>
      <c r="N151" s="59"/>
      <c r="O151" s="59"/>
      <c r="P151" s="59"/>
      <c r="Q151" s="59"/>
      <c r="R151" s="59"/>
      <c r="S151" s="59"/>
      <c r="T151" s="59"/>
      <c r="U151" s="59"/>
      <c r="V151" s="59"/>
      <c r="W151" s="59"/>
      <c r="X151" s="59"/>
      <c r="Y151" s="59"/>
      <c r="Z151" s="59"/>
      <c r="AA151" s="59"/>
      <c r="AB151" s="59"/>
      <c r="AC151" s="59"/>
      <c r="AD151" s="59"/>
      <c r="AE151" s="59"/>
      <c r="AF151" s="59"/>
      <c r="AG151" s="59"/>
      <c r="AH151" s="59"/>
      <c r="AI151" s="59"/>
      <c r="AJ151" s="59"/>
      <c r="AK151" s="59"/>
      <c r="AL151" s="59"/>
      <c r="AM151" s="59"/>
      <c r="AN151" s="59"/>
      <c r="AO151" s="59"/>
      <c r="AP151" s="59"/>
      <c r="AQ151" s="59"/>
      <c r="AR151" s="59"/>
      <c r="AS151" s="3"/>
      <c r="AT151" s="3"/>
      <c r="AU151" s="3"/>
      <c r="AV151" s="3"/>
    </row>
    <row r="152" ht="12.75" customHeight="1">
      <c r="A152" s="59"/>
      <c r="B152" s="59"/>
      <c r="C152" s="596"/>
      <c r="D152" s="59"/>
      <c r="E152" s="59"/>
      <c r="F152" s="59"/>
      <c r="G152" s="59"/>
      <c r="H152" s="59"/>
      <c r="I152" s="59"/>
      <c r="J152" s="59"/>
      <c r="K152" s="59"/>
      <c r="L152" s="59"/>
      <c r="M152" s="59"/>
      <c r="N152" s="59"/>
      <c r="O152" s="59"/>
      <c r="P152" s="59"/>
      <c r="Q152" s="59"/>
      <c r="R152" s="59"/>
      <c r="S152" s="59"/>
      <c r="T152" s="59"/>
      <c r="U152" s="59"/>
      <c r="V152" s="59"/>
      <c r="W152" s="59"/>
      <c r="X152" s="59"/>
      <c r="Y152" s="59"/>
      <c r="Z152" s="59"/>
      <c r="AA152" s="59"/>
      <c r="AB152" s="59"/>
      <c r="AC152" s="59"/>
      <c r="AD152" s="59"/>
      <c r="AE152" s="59"/>
      <c r="AF152" s="59"/>
      <c r="AG152" s="59"/>
      <c r="AH152" s="59"/>
      <c r="AI152" s="59"/>
      <c r="AJ152" s="59"/>
      <c r="AK152" s="59"/>
      <c r="AL152" s="59"/>
      <c r="AM152" s="59"/>
      <c r="AN152" s="59"/>
      <c r="AO152" s="59"/>
      <c r="AP152" s="59"/>
      <c r="AQ152" s="59"/>
      <c r="AR152" s="59"/>
      <c r="AS152" s="3"/>
      <c r="AT152" s="3"/>
      <c r="AU152" s="3"/>
      <c r="AV152" s="3"/>
    </row>
    <row r="153" ht="12.75" customHeight="1">
      <c r="A153" s="59"/>
      <c r="B153" s="59"/>
      <c r="C153" s="596"/>
      <c r="D153" s="59"/>
      <c r="E153" s="59"/>
      <c r="F153" s="59"/>
      <c r="G153" s="59"/>
      <c r="H153" s="59"/>
      <c r="I153" s="59"/>
      <c r="J153" s="59"/>
      <c r="K153" s="59"/>
      <c r="L153" s="59"/>
      <c r="M153" s="59"/>
      <c r="N153" s="59"/>
      <c r="O153" s="59"/>
      <c r="P153" s="59"/>
      <c r="Q153" s="59"/>
      <c r="R153" s="59"/>
      <c r="S153" s="59"/>
      <c r="T153" s="59"/>
      <c r="U153" s="59"/>
      <c r="V153" s="59"/>
      <c r="W153" s="59"/>
      <c r="X153" s="59"/>
      <c r="Y153" s="59"/>
      <c r="Z153" s="59"/>
      <c r="AA153" s="59"/>
      <c r="AB153" s="59"/>
      <c r="AC153" s="59"/>
      <c r="AD153" s="59"/>
      <c r="AE153" s="59"/>
      <c r="AF153" s="59"/>
      <c r="AG153" s="59"/>
      <c r="AH153" s="59"/>
      <c r="AI153" s="59"/>
      <c r="AJ153" s="59"/>
      <c r="AK153" s="59"/>
      <c r="AL153" s="59"/>
      <c r="AM153" s="59"/>
      <c r="AN153" s="59"/>
      <c r="AO153" s="59"/>
      <c r="AP153" s="59"/>
      <c r="AQ153" s="59"/>
      <c r="AR153" s="59"/>
      <c r="AS153" s="3"/>
      <c r="AT153" s="3"/>
      <c r="AU153" s="3"/>
      <c r="AV153" s="3"/>
    </row>
    <row r="154" ht="12.75" customHeight="1">
      <c r="A154" s="59"/>
      <c r="B154" s="59"/>
      <c r="C154" s="596"/>
      <c r="D154" s="59"/>
      <c r="E154" s="59"/>
      <c r="F154" s="59"/>
      <c r="G154" s="59"/>
      <c r="H154" s="59"/>
      <c r="I154" s="59"/>
      <c r="J154" s="59"/>
      <c r="K154" s="59"/>
      <c r="L154" s="59"/>
      <c r="M154" s="59"/>
      <c r="N154" s="59"/>
      <c r="O154" s="59"/>
      <c r="P154" s="59"/>
      <c r="Q154" s="59"/>
      <c r="R154" s="59"/>
      <c r="S154" s="59"/>
      <c r="T154" s="59"/>
      <c r="U154" s="59"/>
      <c r="V154" s="59"/>
      <c r="W154" s="59"/>
      <c r="X154" s="59"/>
      <c r="Y154" s="59"/>
      <c r="Z154" s="59"/>
      <c r="AA154" s="59"/>
      <c r="AB154" s="59"/>
      <c r="AC154" s="59"/>
      <c r="AD154" s="59"/>
      <c r="AE154" s="59"/>
      <c r="AF154" s="59"/>
      <c r="AG154" s="59"/>
      <c r="AH154" s="59"/>
      <c r="AI154" s="59"/>
      <c r="AJ154" s="59"/>
      <c r="AK154" s="59"/>
      <c r="AL154" s="59"/>
      <c r="AM154" s="59"/>
      <c r="AN154" s="59"/>
      <c r="AO154" s="59"/>
      <c r="AP154" s="59"/>
      <c r="AQ154" s="59"/>
      <c r="AR154" s="59"/>
      <c r="AS154" s="3"/>
      <c r="AT154" s="3"/>
      <c r="AU154" s="3"/>
      <c r="AV154" s="3"/>
    </row>
    <row r="155" ht="12.75" customHeight="1">
      <c r="A155" s="59"/>
      <c r="B155" s="59"/>
      <c r="C155" s="596"/>
      <c r="D155" s="59"/>
      <c r="E155" s="59"/>
      <c r="F155" s="59"/>
      <c r="G155" s="59"/>
      <c r="H155" s="59"/>
      <c r="I155" s="59"/>
      <c r="J155" s="59"/>
      <c r="K155" s="59"/>
      <c r="L155" s="59"/>
      <c r="M155" s="59"/>
      <c r="N155" s="59"/>
      <c r="O155" s="59"/>
      <c r="P155" s="59"/>
      <c r="Q155" s="59"/>
      <c r="R155" s="59"/>
      <c r="S155" s="59"/>
      <c r="T155" s="59"/>
      <c r="U155" s="59"/>
      <c r="V155" s="59"/>
      <c r="W155" s="59"/>
      <c r="X155" s="59"/>
      <c r="Y155" s="59"/>
      <c r="Z155" s="59"/>
      <c r="AA155" s="59"/>
      <c r="AB155" s="59"/>
      <c r="AC155" s="59"/>
      <c r="AD155" s="59"/>
      <c r="AE155" s="59"/>
      <c r="AF155" s="59"/>
      <c r="AG155" s="59"/>
      <c r="AH155" s="59"/>
      <c r="AI155" s="59"/>
      <c r="AJ155" s="59"/>
      <c r="AK155" s="59"/>
      <c r="AL155" s="59"/>
      <c r="AM155" s="59"/>
      <c r="AN155" s="59"/>
      <c r="AO155" s="59"/>
      <c r="AP155" s="59"/>
      <c r="AQ155" s="59"/>
      <c r="AR155" s="59"/>
      <c r="AS155" s="3"/>
      <c r="AT155" s="3"/>
      <c r="AU155" s="3"/>
      <c r="AV155" s="3"/>
    </row>
    <row r="156" ht="12.75" customHeight="1">
      <c r="A156" s="59"/>
      <c r="B156" s="59"/>
      <c r="C156" s="596"/>
      <c r="D156" s="59"/>
      <c r="E156" s="59"/>
      <c r="F156" s="59"/>
      <c r="G156" s="59"/>
      <c r="H156" s="59"/>
      <c r="I156" s="59"/>
      <c r="J156" s="59"/>
      <c r="K156" s="59"/>
      <c r="L156" s="59"/>
      <c r="M156" s="59"/>
      <c r="N156" s="59"/>
      <c r="O156" s="59"/>
      <c r="P156" s="59"/>
      <c r="Q156" s="59"/>
      <c r="R156" s="59"/>
      <c r="S156" s="59"/>
      <c r="T156" s="59"/>
      <c r="U156" s="59"/>
      <c r="V156" s="59"/>
      <c r="W156" s="59"/>
      <c r="X156" s="59"/>
      <c r="Y156" s="59"/>
      <c r="Z156" s="59"/>
      <c r="AA156" s="59"/>
      <c r="AB156" s="59"/>
      <c r="AC156" s="59"/>
      <c r="AD156" s="59"/>
      <c r="AE156" s="59"/>
      <c r="AF156" s="59"/>
      <c r="AG156" s="59"/>
      <c r="AH156" s="59"/>
      <c r="AI156" s="59"/>
      <c r="AJ156" s="59"/>
      <c r="AK156" s="59"/>
      <c r="AL156" s="59"/>
      <c r="AM156" s="59"/>
      <c r="AN156" s="59"/>
      <c r="AO156" s="59"/>
      <c r="AP156" s="59"/>
      <c r="AQ156" s="59"/>
      <c r="AR156" s="59"/>
      <c r="AS156" s="3"/>
      <c r="AT156" s="3"/>
      <c r="AU156" s="3"/>
      <c r="AV156" s="3"/>
    </row>
    <row r="157" ht="12.75" customHeight="1">
      <c r="A157" s="59"/>
      <c r="B157" s="59"/>
      <c r="C157" s="596"/>
      <c r="D157" s="59"/>
      <c r="E157" s="59"/>
      <c r="F157" s="59"/>
      <c r="G157" s="59"/>
      <c r="H157" s="59"/>
      <c r="I157" s="59"/>
      <c r="J157" s="59"/>
      <c r="K157" s="59"/>
      <c r="L157" s="59"/>
      <c r="M157" s="59"/>
      <c r="N157" s="59"/>
      <c r="O157" s="59"/>
      <c r="P157" s="59"/>
      <c r="Q157" s="59"/>
      <c r="R157" s="59"/>
      <c r="S157" s="59"/>
      <c r="T157" s="59"/>
      <c r="U157" s="59"/>
      <c r="V157" s="59"/>
      <c r="W157" s="59"/>
      <c r="X157" s="59"/>
      <c r="Y157" s="59"/>
      <c r="Z157" s="59"/>
      <c r="AA157" s="59"/>
      <c r="AB157" s="59"/>
      <c r="AC157" s="59"/>
      <c r="AD157" s="59"/>
      <c r="AE157" s="59"/>
      <c r="AF157" s="59"/>
      <c r="AG157" s="59"/>
      <c r="AH157" s="59"/>
      <c r="AI157" s="59"/>
      <c r="AJ157" s="59"/>
      <c r="AK157" s="59"/>
      <c r="AL157" s="59"/>
      <c r="AM157" s="59"/>
      <c r="AN157" s="59"/>
      <c r="AO157" s="59"/>
      <c r="AP157" s="59"/>
      <c r="AQ157" s="59"/>
      <c r="AR157" s="59"/>
      <c r="AS157" s="3"/>
      <c r="AT157" s="3"/>
      <c r="AU157" s="3"/>
      <c r="AV157" s="3"/>
    </row>
    <row r="158" ht="12.75" customHeight="1">
      <c r="A158" s="59"/>
      <c r="B158" s="59"/>
      <c r="C158" s="596"/>
      <c r="D158" s="59"/>
      <c r="E158" s="59"/>
      <c r="F158" s="59"/>
      <c r="G158" s="59"/>
      <c r="H158" s="59"/>
      <c r="I158" s="59"/>
      <c r="J158" s="59"/>
      <c r="K158" s="59"/>
      <c r="L158" s="59"/>
      <c r="M158" s="59"/>
      <c r="N158" s="59"/>
      <c r="O158" s="59"/>
      <c r="P158" s="59"/>
      <c r="Q158" s="59"/>
      <c r="R158" s="59"/>
      <c r="S158" s="59"/>
      <c r="T158" s="59"/>
      <c r="U158" s="59"/>
      <c r="V158" s="59"/>
      <c r="W158" s="59"/>
      <c r="X158" s="59"/>
      <c r="Y158" s="59"/>
      <c r="Z158" s="59"/>
      <c r="AA158" s="59"/>
      <c r="AB158" s="59"/>
      <c r="AC158" s="59"/>
      <c r="AD158" s="59"/>
      <c r="AE158" s="59"/>
      <c r="AF158" s="59"/>
      <c r="AG158" s="59"/>
      <c r="AH158" s="59"/>
      <c r="AI158" s="59"/>
      <c r="AJ158" s="59"/>
      <c r="AK158" s="59"/>
      <c r="AL158" s="59"/>
      <c r="AM158" s="59"/>
      <c r="AN158" s="59"/>
      <c r="AO158" s="59"/>
      <c r="AP158" s="59"/>
      <c r="AQ158" s="59"/>
      <c r="AR158" s="59"/>
      <c r="AS158" s="3"/>
      <c r="AT158" s="3"/>
      <c r="AU158" s="3"/>
      <c r="AV158" s="3"/>
    </row>
    <row r="159" ht="12.75" customHeight="1">
      <c r="A159" s="59"/>
      <c r="B159" s="59"/>
      <c r="C159" s="596"/>
      <c r="D159" s="59"/>
      <c r="E159" s="59"/>
      <c r="F159" s="59"/>
      <c r="G159" s="59"/>
      <c r="H159" s="59"/>
      <c r="I159" s="59"/>
      <c r="J159" s="59"/>
      <c r="K159" s="59"/>
      <c r="L159" s="59"/>
      <c r="M159" s="59"/>
      <c r="N159" s="59"/>
      <c r="O159" s="59"/>
      <c r="P159" s="59"/>
      <c r="Q159" s="59"/>
      <c r="R159" s="59"/>
      <c r="S159" s="59"/>
      <c r="T159" s="59"/>
      <c r="U159" s="59"/>
      <c r="V159" s="59"/>
      <c r="W159" s="59"/>
      <c r="X159" s="59"/>
      <c r="Y159" s="59"/>
      <c r="Z159" s="59"/>
      <c r="AA159" s="59"/>
      <c r="AB159" s="59"/>
      <c r="AC159" s="59"/>
      <c r="AD159" s="59"/>
      <c r="AE159" s="59"/>
      <c r="AF159" s="59"/>
      <c r="AG159" s="59"/>
      <c r="AH159" s="59"/>
      <c r="AI159" s="59"/>
      <c r="AJ159" s="59"/>
      <c r="AK159" s="59"/>
      <c r="AL159" s="59"/>
      <c r="AM159" s="59"/>
      <c r="AN159" s="59"/>
      <c r="AO159" s="59"/>
      <c r="AP159" s="59"/>
      <c r="AQ159" s="59"/>
      <c r="AR159" s="59"/>
      <c r="AS159" s="3"/>
      <c r="AT159" s="3"/>
      <c r="AU159" s="3"/>
      <c r="AV159" s="3"/>
    </row>
    <row r="160" ht="12.75" customHeight="1">
      <c r="A160" s="59"/>
      <c r="B160" s="59"/>
      <c r="C160" s="596"/>
      <c r="D160" s="59"/>
      <c r="E160" s="59"/>
      <c r="F160" s="59"/>
      <c r="G160" s="59"/>
      <c r="H160" s="59"/>
      <c r="I160" s="59"/>
      <c r="J160" s="59"/>
      <c r="K160" s="59"/>
      <c r="L160" s="59"/>
      <c r="M160" s="59"/>
      <c r="N160" s="59"/>
      <c r="O160" s="59"/>
      <c r="P160" s="59"/>
      <c r="Q160" s="59"/>
      <c r="R160" s="59"/>
      <c r="S160" s="59"/>
      <c r="T160" s="59"/>
      <c r="U160" s="59"/>
      <c r="V160" s="59"/>
      <c r="W160" s="59"/>
      <c r="X160" s="59"/>
      <c r="Y160" s="59"/>
      <c r="Z160" s="59"/>
      <c r="AA160" s="59"/>
      <c r="AB160" s="59"/>
      <c r="AC160" s="59"/>
      <c r="AD160" s="59"/>
      <c r="AE160" s="59"/>
      <c r="AF160" s="59"/>
      <c r="AG160" s="59"/>
      <c r="AH160" s="59"/>
      <c r="AI160" s="59"/>
      <c r="AJ160" s="59"/>
      <c r="AK160" s="59"/>
      <c r="AL160" s="59"/>
      <c r="AM160" s="59"/>
      <c r="AN160" s="59"/>
      <c r="AO160" s="59"/>
      <c r="AP160" s="59"/>
      <c r="AQ160" s="59"/>
      <c r="AR160" s="59"/>
      <c r="AS160" s="3"/>
      <c r="AT160" s="3"/>
      <c r="AU160" s="3"/>
      <c r="AV160" s="3"/>
    </row>
    <row r="161" ht="12.75" customHeight="1">
      <c r="A161" s="59"/>
      <c r="B161" s="59"/>
      <c r="C161" s="596"/>
      <c r="D161" s="59"/>
      <c r="E161" s="59"/>
      <c r="F161" s="59"/>
      <c r="G161" s="59"/>
      <c r="H161" s="59"/>
      <c r="I161" s="59"/>
      <c r="J161" s="59"/>
      <c r="K161" s="59"/>
      <c r="L161" s="59"/>
      <c r="M161" s="59"/>
      <c r="N161" s="59"/>
      <c r="O161" s="59"/>
      <c r="P161" s="59"/>
      <c r="Q161" s="59"/>
      <c r="R161" s="59"/>
      <c r="S161" s="59"/>
      <c r="T161" s="59"/>
      <c r="U161" s="59"/>
      <c r="V161" s="59"/>
      <c r="W161" s="59"/>
      <c r="X161" s="59"/>
      <c r="Y161" s="59"/>
      <c r="Z161" s="59"/>
      <c r="AA161" s="59"/>
      <c r="AB161" s="59"/>
      <c r="AC161" s="59"/>
      <c r="AD161" s="59"/>
      <c r="AE161" s="59"/>
      <c r="AF161" s="59"/>
      <c r="AG161" s="59"/>
      <c r="AH161" s="59"/>
      <c r="AI161" s="59"/>
      <c r="AJ161" s="59"/>
      <c r="AK161" s="59"/>
      <c r="AL161" s="59"/>
      <c r="AM161" s="59"/>
      <c r="AN161" s="59"/>
      <c r="AO161" s="59"/>
      <c r="AP161" s="59"/>
      <c r="AQ161" s="59"/>
      <c r="AR161" s="59"/>
      <c r="AS161" s="3"/>
      <c r="AT161" s="3"/>
      <c r="AU161" s="3"/>
      <c r="AV161" s="3"/>
    </row>
    <row r="162" ht="12.75" customHeight="1">
      <c r="A162" s="59"/>
      <c r="B162" s="59"/>
      <c r="C162" s="596"/>
      <c r="D162" s="59"/>
      <c r="E162" s="59"/>
      <c r="F162" s="59"/>
      <c r="G162" s="59"/>
      <c r="H162" s="59"/>
      <c r="I162" s="59"/>
      <c r="J162" s="59"/>
      <c r="K162" s="59"/>
      <c r="L162" s="59"/>
      <c r="M162" s="59"/>
      <c r="N162" s="59"/>
      <c r="O162" s="59"/>
      <c r="P162" s="59"/>
      <c r="Q162" s="59"/>
      <c r="R162" s="59"/>
      <c r="S162" s="59"/>
      <c r="T162" s="59"/>
      <c r="U162" s="59"/>
      <c r="V162" s="59"/>
      <c r="W162" s="59"/>
      <c r="X162" s="59"/>
      <c r="Y162" s="59"/>
      <c r="Z162" s="59"/>
      <c r="AA162" s="59"/>
      <c r="AB162" s="59"/>
      <c r="AC162" s="59"/>
      <c r="AD162" s="59"/>
      <c r="AE162" s="59"/>
      <c r="AF162" s="59"/>
      <c r="AG162" s="59"/>
      <c r="AH162" s="59"/>
      <c r="AI162" s="59"/>
      <c r="AJ162" s="59"/>
      <c r="AK162" s="59"/>
      <c r="AL162" s="59"/>
      <c r="AM162" s="59"/>
      <c r="AN162" s="59"/>
      <c r="AO162" s="59"/>
      <c r="AP162" s="59"/>
      <c r="AQ162" s="59"/>
      <c r="AR162" s="59"/>
      <c r="AS162" s="3"/>
      <c r="AT162" s="3"/>
      <c r="AU162" s="3"/>
      <c r="AV162" s="3"/>
    </row>
    <row r="163" ht="12.75" customHeight="1">
      <c r="A163" s="59"/>
      <c r="B163" s="59"/>
      <c r="C163" s="596"/>
      <c r="D163" s="59"/>
      <c r="E163" s="59"/>
      <c r="F163" s="59"/>
      <c r="G163" s="59"/>
      <c r="H163" s="59"/>
      <c r="I163" s="59"/>
      <c r="J163" s="59"/>
      <c r="K163" s="59"/>
      <c r="L163" s="59"/>
      <c r="M163" s="59"/>
      <c r="N163" s="59"/>
      <c r="O163" s="59"/>
      <c r="P163" s="59"/>
      <c r="Q163" s="59"/>
      <c r="R163" s="59"/>
      <c r="S163" s="59"/>
      <c r="T163" s="59"/>
      <c r="U163" s="59"/>
      <c r="V163" s="59"/>
      <c r="W163" s="59"/>
      <c r="X163" s="59"/>
      <c r="Y163" s="59"/>
      <c r="Z163" s="59"/>
      <c r="AA163" s="59"/>
      <c r="AB163" s="59"/>
      <c r="AC163" s="59"/>
      <c r="AD163" s="59"/>
      <c r="AE163" s="59"/>
      <c r="AF163" s="59"/>
      <c r="AG163" s="59"/>
      <c r="AH163" s="59"/>
      <c r="AI163" s="59"/>
      <c r="AJ163" s="59"/>
      <c r="AK163" s="59"/>
      <c r="AL163" s="59"/>
      <c r="AM163" s="59"/>
      <c r="AN163" s="59"/>
      <c r="AO163" s="59"/>
      <c r="AP163" s="59"/>
      <c r="AQ163" s="59"/>
      <c r="AR163" s="59"/>
      <c r="AS163" s="3"/>
      <c r="AT163" s="3"/>
      <c r="AU163" s="3"/>
      <c r="AV163" s="3"/>
    </row>
    <row r="164" ht="12.75" customHeight="1">
      <c r="A164" s="59"/>
      <c r="B164" s="59"/>
      <c r="C164" s="596"/>
      <c r="D164" s="59"/>
      <c r="E164" s="59"/>
      <c r="F164" s="59"/>
      <c r="G164" s="59"/>
      <c r="H164" s="59"/>
      <c r="I164" s="59"/>
      <c r="J164" s="59"/>
      <c r="K164" s="59"/>
      <c r="L164" s="59"/>
      <c r="M164" s="59"/>
      <c r="N164" s="59"/>
      <c r="O164" s="59"/>
      <c r="P164" s="59"/>
      <c r="Q164" s="59"/>
      <c r="R164" s="59"/>
      <c r="S164" s="59"/>
      <c r="T164" s="59"/>
      <c r="U164" s="59"/>
      <c r="V164" s="59"/>
      <c r="W164" s="59"/>
      <c r="X164" s="59"/>
      <c r="Y164" s="59"/>
      <c r="Z164" s="59"/>
      <c r="AA164" s="59"/>
      <c r="AB164" s="59"/>
      <c r="AC164" s="59"/>
      <c r="AD164" s="59"/>
      <c r="AE164" s="59"/>
      <c r="AF164" s="59"/>
      <c r="AG164" s="59"/>
      <c r="AH164" s="59"/>
      <c r="AI164" s="59"/>
      <c r="AJ164" s="59"/>
      <c r="AK164" s="59"/>
      <c r="AL164" s="59"/>
      <c r="AM164" s="59"/>
      <c r="AN164" s="59"/>
      <c r="AO164" s="59"/>
      <c r="AP164" s="59"/>
      <c r="AQ164" s="59"/>
      <c r="AR164" s="59"/>
      <c r="AS164" s="3"/>
      <c r="AT164" s="3"/>
      <c r="AU164" s="3"/>
      <c r="AV164" s="3"/>
    </row>
    <row r="165" ht="12.75" customHeight="1">
      <c r="A165" s="59"/>
      <c r="B165" s="59"/>
      <c r="C165" s="596"/>
      <c r="D165" s="59"/>
      <c r="E165" s="59"/>
      <c r="F165" s="59"/>
      <c r="G165" s="59"/>
      <c r="H165" s="59"/>
      <c r="I165" s="59"/>
      <c r="J165" s="59"/>
      <c r="K165" s="59"/>
      <c r="L165" s="59"/>
      <c r="M165" s="59"/>
      <c r="N165" s="59"/>
      <c r="O165" s="59"/>
      <c r="P165" s="59"/>
      <c r="Q165" s="59"/>
      <c r="R165" s="59"/>
      <c r="S165" s="59"/>
      <c r="T165" s="59"/>
      <c r="U165" s="59"/>
      <c r="V165" s="59"/>
      <c r="W165" s="59"/>
      <c r="X165" s="59"/>
      <c r="Y165" s="59"/>
      <c r="Z165" s="59"/>
      <c r="AA165" s="59"/>
      <c r="AB165" s="59"/>
      <c r="AC165" s="59"/>
      <c r="AD165" s="59"/>
      <c r="AE165" s="59"/>
      <c r="AF165" s="59"/>
      <c r="AG165" s="59"/>
      <c r="AH165" s="59"/>
      <c r="AI165" s="59"/>
      <c r="AJ165" s="59"/>
      <c r="AK165" s="59"/>
      <c r="AL165" s="59"/>
      <c r="AM165" s="59"/>
      <c r="AN165" s="59"/>
      <c r="AO165" s="59"/>
      <c r="AP165" s="59"/>
      <c r="AQ165" s="59"/>
      <c r="AR165" s="59"/>
      <c r="AS165" s="3"/>
      <c r="AT165" s="3"/>
      <c r="AU165" s="3"/>
      <c r="AV165" s="3"/>
    </row>
    <row r="166" ht="12.75" customHeight="1">
      <c r="A166" s="59"/>
      <c r="B166" s="59"/>
      <c r="C166" s="596"/>
      <c r="D166" s="59"/>
      <c r="E166" s="59"/>
      <c r="F166" s="59"/>
      <c r="G166" s="59"/>
      <c r="H166" s="59"/>
      <c r="I166" s="59"/>
      <c r="J166" s="59"/>
      <c r="K166" s="59"/>
      <c r="L166" s="59"/>
      <c r="M166" s="59"/>
      <c r="N166" s="59"/>
      <c r="O166" s="59"/>
      <c r="P166" s="59"/>
      <c r="Q166" s="59"/>
      <c r="R166" s="59"/>
      <c r="S166" s="59"/>
      <c r="T166" s="59"/>
      <c r="U166" s="59"/>
      <c r="V166" s="59"/>
      <c r="W166" s="59"/>
      <c r="X166" s="59"/>
      <c r="Y166" s="59"/>
      <c r="Z166" s="59"/>
      <c r="AA166" s="59"/>
      <c r="AB166" s="59"/>
      <c r="AC166" s="59"/>
      <c r="AD166" s="59"/>
      <c r="AE166" s="59"/>
      <c r="AF166" s="59"/>
      <c r="AG166" s="59"/>
      <c r="AH166" s="59"/>
      <c r="AI166" s="59"/>
      <c r="AJ166" s="59"/>
      <c r="AK166" s="59"/>
      <c r="AL166" s="59"/>
      <c r="AM166" s="59"/>
      <c r="AN166" s="59"/>
      <c r="AO166" s="59"/>
      <c r="AP166" s="59"/>
      <c r="AQ166" s="59"/>
      <c r="AR166" s="59"/>
      <c r="AS166" s="3"/>
      <c r="AT166" s="3"/>
      <c r="AU166" s="3"/>
      <c r="AV166" s="3"/>
    </row>
    <row r="167" ht="12.75" customHeight="1">
      <c r="A167" s="59"/>
      <c r="B167" s="59"/>
      <c r="C167" s="596"/>
      <c r="D167" s="59"/>
      <c r="E167" s="59"/>
      <c r="F167" s="59"/>
      <c r="G167" s="59"/>
      <c r="H167" s="59"/>
      <c r="I167" s="59"/>
      <c r="J167" s="59"/>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c r="AH167" s="59"/>
      <c r="AI167" s="59"/>
      <c r="AJ167" s="59"/>
      <c r="AK167" s="59"/>
      <c r="AL167" s="59"/>
      <c r="AM167" s="59"/>
      <c r="AN167" s="59"/>
      <c r="AO167" s="59"/>
      <c r="AP167" s="59"/>
      <c r="AQ167" s="59"/>
      <c r="AR167" s="59"/>
      <c r="AS167" s="3"/>
      <c r="AT167" s="3"/>
      <c r="AU167" s="3"/>
      <c r="AV167" s="3"/>
    </row>
    <row r="168" ht="12.75" customHeight="1">
      <c r="A168" s="59"/>
      <c r="B168" s="59"/>
      <c r="C168" s="596"/>
      <c r="D168" s="59"/>
      <c r="E168" s="59"/>
      <c r="F168" s="59"/>
      <c r="G168" s="59"/>
      <c r="H168" s="59"/>
      <c r="I168" s="59"/>
      <c r="J168" s="59"/>
      <c r="K168" s="59"/>
      <c r="L168" s="59"/>
      <c r="M168" s="59"/>
      <c r="N168" s="59"/>
      <c r="O168" s="59"/>
      <c r="P168" s="59"/>
      <c r="Q168" s="59"/>
      <c r="R168" s="59"/>
      <c r="S168" s="59"/>
      <c r="T168" s="59"/>
      <c r="U168" s="59"/>
      <c r="V168" s="59"/>
      <c r="W168" s="59"/>
      <c r="X168" s="59"/>
      <c r="Y168" s="59"/>
      <c r="Z168" s="59"/>
      <c r="AA168" s="59"/>
      <c r="AB168" s="59"/>
      <c r="AC168" s="59"/>
      <c r="AD168" s="59"/>
      <c r="AE168" s="59"/>
      <c r="AF168" s="59"/>
      <c r="AG168" s="59"/>
      <c r="AH168" s="59"/>
      <c r="AI168" s="59"/>
      <c r="AJ168" s="59"/>
      <c r="AK168" s="59"/>
      <c r="AL168" s="59"/>
      <c r="AM168" s="59"/>
      <c r="AN168" s="59"/>
      <c r="AO168" s="59"/>
      <c r="AP168" s="59"/>
      <c r="AQ168" s="59"/>
      <c r="AR168" s="59"/>
      <c r="AS168" s="3"/>
      <c r="AT168" s="3"/>
      <c r="AU168" s="3"/>
      <c r="AV168" s="3"/>
    </row>
    <row r="169" ht="12.75" customHeight="1">
      <c r="A169" s="59"/>
      <c r="B169" s="59"/>
      <c r="C169" s="596"/>
      <c r="D169" s="59"/>
      <c r="E169" s="59"/>
      <c r="F169" s="59"/>
      <c r="G169" s="59"/>
      <c r="H169" s="59"/>
      <c r="I169" s="59"/>
      <c r="J169" s="59"/>
      <c r="K169" s="5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9"/>
      <c r="AR169" s="59"/>
      <c r="AS169" s="3"/>
      <c r="AT169" s="3"/>
      <c r="AU169" s="3"/>
      <c r="AV169" s="3"/>
    </row>
    <row r="170" ht="12.75" customHeight="1">
      <c r="A170" s="59"/>
      <c r="B170" s="59"/>
      <c r="C170" s="596"/>
      <c r="D170" s="59"/>
      <c r="E170" s="59"/>
      <c r="F170" s="59"/>
      <c r="G170" s="59"/>
      <c r="H170" s="59"/>
      <c r="I170" s="59"/>
      <c r="J170" s="59"/>
      <c r="K170" s="59"/>
      <c r="L170" s="59"/>
      <c r="M170" s="59"/>
      <c r="N170" s="59"/>
      <c r="O170" s="59"/>
      <c r="P170" s="59"/>
      <c r="Q170" s="59"/>
      <c r="R170" s="59"/>
      <c r="S170" s="59"/>
      <c r="T170" s="59"/>
      <c r="U170" s="59"/>
      <c r="V170" s="59"/>
      <c r="W170" s="59"/>
      <c r="X170" s="59"/>
      <c r="Y170" s="59"/>
      <c r="Z170" s="59"/>
      <c r="AA170" s="59"/>
      <c r="AB170" s="59"/>
      <c r="AC170" s="59"/>
      <c r="AD170" s="59"/>
      <c r="AE170" s="59"/>
      <c r="AF170" s="59"/>
      <c r="AG170" s="59"/>
      <c r="AH170" s="59"/>
      <c r="AI170" s="59"/>
      <c r="AJ170" s="59"/>
      <c r="AK170" s="59"/>
      <c r="AL170" s="59"/>
      <c r="AM170" s="59"/>
      <c r="AN170" s="59"/>
      <c r="AO170" s="59"/>
      <c r="AP170" s="59"/>
      <c r="AQ170" s="59"/>
      <c r="AR170" s="59"/>
      <c r="AS170" s="3"/>
      <c r="AT170" s="3"/>
      <c r="AU170" s="3"/>
      <c r="AV170" s="3"/>
    </row>
    <row r="171" ht="12.75" customHeight="1">
      <c r="A171" s="59"/>
      <c r="B171" s="59"/>
      <c r="C171" s="596"/>
      <c r="D171" s="59"/>
      <c r="E171" s="59"/>
      <c r="F171" s="59"/>
      <c r="G171" s="59"/>
      <c r="H171" s="59"/>
      <c r="I171" s="59"/>
      <c r="J171" s="59"/>
      <c r="K171" s="59"/>
      <c r="L171" s="59"/>
      <c r="M171" s="59"/>
      <c r="N171" s="59"/>
      <c r="O171" s="59"/>
      <c r="P171" s="59"/>
      <c r="Q171" s="59"/>
      <c r="R171" s="59"/>
      <c r="S171" s="59"/>
      <c r="T171" s="59"/>
      <c r="U171" s="59"/>
      <c r="V171" s="59"/>
      <c r="W171" s="59"/>
      <c r="X171" s="59"/>
      <c r="Y171" s="59"/>
      <c r="Z171" s="59"/>
      <c r="AA171" s="59"/>
      <c r="AB171" s="59"/>
      <c r="AC171" s="59"/>
      <c r="AD171" s="59"/>
      <c r="AE171" s="59"/>
      <c r="AF171" s="59"/>
      <c r="AG171" s="59"/>
      <c r="AH171" s="59"/>
      <c r="AI171" s="59"/>
      <c r="AJ171" s="59"/>
      <c r="AK171" s="59"/>
      <c r="AL171" s="59"/>
      <c r="AM171" s="59"/>
      <c r="AN171" s="59"/>
      <c r="AO171" s="59"/>
      <c r="AP171" s="59"/>
      <c r="AQ171" s="59"/>
      <c r="AR171" s="59"/>
      <c r="AS171" s="3"/>
      <c r="AT171" s="3"/>
      <c r="AU171" s="3"/>
      <c r="AV171" s="3"/>
    </row>
    <row r="172" ht="12.75" customHeight="1">
      <c r="A172" s="59"/>
      <c r="B172" s="59"/>
      <c r="C172" s="596"/>
      <c r="D172" s="59"/>
      <c r="E172" s="59"/>
      <c r="F172" s="59"/>
      <c r="G172" s="59"/>
      <c r="H172" s="59"/>
      <c r="I172" s="59"/>
      <c r="J172" s="59"/>
      <c r="K172" s="59"/>
      <c r="L172" s="59"/>
      <c r="M172" s="59"/>
      <c r="N172" s="59"/>
      <c r="O172" s="59"/>
      <c r="P172" s="59"/>
      <c r="Q172" s="59"/>
      <c r="R172" s="59"/>
      <c r="S172" s="59"/>
      <c r="T172" s="59"/>
      <c r="U172" s="59"/>
      <c r="V172" s="59"/>
      <c r="W172" s="59"/>
      <c r="X172" s="59"/>
      <c r="Y172" s="59"/>
      <c r="Z172" s="59"/>
      <c r="AA172" s="59"/>
      <c r="AB172" s="59"/>
      <c r="AC172" s="59"/>
      <c r="AD172" s="59"/>
      <c r="AE172" s="59"/>
      <c r="AF172" s="59"/>
      <c r="AG172" s="59"/>
      <c r="AH172" s="59"/>
      <c r="AI172" s="59"/>
      <c r="AJ172" s="59"/>
      <c r="AK172" s="59"/>
      <c r="AL172" s="59"/>
      <c r="AM172" s="59"/>
      <c r="AN172" s="59"/>
      <c r="AO172" s="59"/>
      <c r="AP172" s="59"/>
      <c r="AQ172" s="59"/>
      <c r="AR172" s="59"/>
      <c r="AS172" s="3"/>
      <c r="AT172" s="3"/>
      <c r="AU172" s="3"/>
      <c r="AV172" s="3"/>
    </row>
    <row r="173" ht="12.75" customHeight="1">
      <c r="A173" s="59"/>
      <c r="B173" s="59"/>
      <c r="C173" s="596"/>
      <c r="D173" s="59"/>
      <c r="E173" s="59"/>
      <c r="F173" s="59"/>
      <c r="G173" s="59"/>
      <c r="H173" s="59"/>
      <c r="I173" s="59"/>
      <c r="J173" s="59"/>
      <c r="K173" s="59"/>
      <c r="L173" s="59"/>
      <c r="M173" s="59"/>
      <c r="N173" s="59"/>
      <c r="O173" s="59"/>
      <c r="P173" s="59"/>
      <c r="Q173" s="59"/>
      <c r="R173" s="59"/>
      <c r="S173" s="59"/>
      <c r="T173" s="59"/>
      <c r="U173" s="59"/>
      <c r="V173" s="59"/>
      <c r="W173" s="59"/>
      <c r="X173" s="59"/>
      <c r="Y173" s="59"/>
      <c r="Z173" s="59"/>
      <c r="AA173" s="59"/>
      <c r="AB173" s="59"/>
      <c r="AC173" s="59"/>
      <c r="AD173" s="59"/>
      <c r="AE173" s="59"/>
      <c r="AF173" s="59"/>
      <c r="AG173" s="59"/>
      <c r="AH173" s="59"/>
      <c r="AI173" s="59"/>
      <c r="AJ173" s="59"/>
      <c r="AK173" s="59"/>
      <c r="AL173" s="59"/>
      <c r="AM173" s="59"/>
      <c r="AN173" s="59"/>
      <c r="AO173" s="59"/>
      <c r="AP173" s="59"/>
      <c r="AQ173" s="59"/>
      <c r="AR173" s="59"/>
      <c r="AS173" s="3"/>
      <c r="AT173" s="3"/>
      <c r="AU173" s="3"/>
      <c r="AV173" s="3"/>
    </row>
    <row r="174" ht="12.75" customHeight="1">
      <c r="A174" s="59"/>
      <c r="B174" s="59"/>
      <c r="C174" s="596"/>
      <c r="D174" s="59"/>
      <c r="E174" s="59"/>
      <c r="F174" s="59"/>
      <c r="G174" s="59"/>
      <c r="H174" s="59"/>
      <c r="I174" s="59"/>
      <c r="J174" s="59"/>
      <c r="K174" s="59"/>
      <c r="L174" s="59"/>
      <c r="M174" s="59"/>
      <c r="N174" s="59"/>
      <c r="O174" s="59"/>
      <c r="P174" s="59"/>
      <c r="Q174" s="59"/>
      <c r="R174" s="59"/>
      <c r="S174" s="59"/>
      <c r="T174" s="59"/>
      <c r="U174" s="59"/>
      <c r="V174" s="59"/>
      <c r="W174" s="59"/>
      <c r="X174" s="59"/>
      <c r="Y174" s="59"/>
      <c r="Z174" s="59"/>
      <c r="AA174" s="59"/>
      <c r="AB174" s="59"/>
      <c r="AC174" s="59"/>
      <c r="AD174" s="59"/>
      <c r="AE174" s="59"/>
      <c r="AF174" s="59"/>
      <c r="AG174" s="59"/>
      <c r="AH174" s="59"/>
      <c r="AI174" s="59"/>
      <c r="AJ174" s="59"/>
      <c r="AK174" s="59"/>
      <c r="AL174" s="59"/>
      <c r="AM174" s="59"/>
      <c r="AN174" s="59"/>
      <c r="AO174" s="59"/>
      <c r="AP174" s="59"/>
      <c r="AQ174" s="59"/>
      <c r="AR174" s="59"/>
      <c r="AS174" s="3"/>
      <c r="AT174" s="3"/>
      <c r="AU174" s="3"/>
      <c r="AV174" s="3"/>
    </row>
    <row r="175" ht="12.75" customHeight="1">
      <c r="A175" s="59"/>
      <c r="B175" s="59"/>
      <c r="C175" s="596"/>
      <c r="D175" s="59"/>
      <c r="E175" s="59"/>
      <c r="F175" s="59"/>
      <c r="G175" s="59"/>
      <c r="H175" s="59"/>
      <c r="I175" s="59"/>
      <c r="J175" s="59"/>
      <c r="K175" s="59"/>
      <c r="L175" s="59"/>
      <c r="M175" s="59"/>
      <c r="N175" s="59"/>
      <c r="O175" s="59"/>
      <c r="P175" s="59"/>
      <c r="Q175" s="59"/>
      <c r="R175" s="59"/>
      <c r="S175" s="59"/>
      <c r="T175" s="59"/>
      <c r="U175" s="59"/>
      <c r="V175" s="59"/>
      <c r="W175" s="59"/>
      <c r="X175" s="59"/>
      <c r="Y175" s="59"/>
      <c r="Z175" s="59"/>
      <c r="AA175" s="59"/>
      <c r="AB175" s="59"/>
      <c r="AC175" s="59"/>
      <c r="AD175" s="59"/>
      <c r="AE175" s="59"/>
      <c r="AF175" s="59"/>
      <c r="AG175" s="59"/>
      <c r="AH175" s="59"/>
      <c r="AI175" s="59"/>
      <c r="AJ175" s="59"/>
      <c r="AK175" s="59"/>
      <c r="AL175" s="59"/>
      <c r="AM175" s="59"/>
      <c r="AN175" s="59"/>
      <c r="AO175" s="59"/>
      <c r="AP175" s="59"/>
      <c r="AQ175" s="59"/>
      <c r="AR175" s="59"/>
      <c r="AS175" s="3"/>
      <c r="AT175" s="3"/>
      <c r="AU175" s="3"/>
      <c r="AV175" s="3"/>
    </row>
    <row r="176" ht="12.75" customHeight="1">
      <c r="A176" s="59"/>
      <c r="B176" s="59"/>
      <c r="C176" s="596"/>
      <c r="D176" s="59"/>
      <c r="E176" s="59"/>
      <c r="F176" s="59"/>
      <c r="G176" s="59"/>
      <c r="H176" s="59"/>
      <c r="I176" s="59"/>
      <c r="J176" s="59"/>
      <c r="K176" s="59"/>
      <c r="L176" s="59"/>
      <c r="M176" s="59"/>
      <c r="N176" s="59"/>
      <c r="O176" s="59"/>
      <c r="P176" s="59"/>
      <c r="Q176" s="59"/>
      <c r="R176" s="59"/>
      <c r="S176" s="59"/>
      <c r="T176" s="59"/>
      <c r="U176" s="59"/>
      <c r="V176" s="59"/>
      <c r="W176" s="59"/>
      <c r="X176" s="59"/>
      <c r="Y176" s="59"/>
      <c r="Z176" s="59"/>
      <c r="AA176" s="59"/>
      <c r="AB176" s="59"/>
      <c r="AC176" s="59"/>
      <c r="AD176" s="59"/>
      <c r="AE176" s="59"/>
      <c r="AF176" s="59"/>
      <c r="AG176" s="59"/>
      <c r="AH176" s="59"/>
      <c r="AI176" s="59"/>
      <c r="AJ176" s="59"/>
      <c r="AK176" s="59"/>
      <c r="AL176" s="59"/>
      <c r="AM176" s="59"/>
      <c r="AN176" s="59"/>
      <c r="AO176" s="59"/>
      <c r="AP176" s="59"/>
      <c r="AQ176" s="59"/>
      <c r="AR176" s="59"/>
      <c r="AS176" s="3"/>
      <c r="AT176" s="3"/>
      <c r="AU176" s="3"/>
      <c r="AV176" s="3"/>
    </row>
    <row r="177" ht="12.75" customHeight="1">
      <c r="A177" s="59"/>
      <c r="B177" s="59"/>
      <c r="C177" s="596"/>
      <c r="D177" s="59"/>
      <c r="E177" s="59"/>
      <c r="F177" s="59"/>
      <c r="G177" s="59"/>
      <c r="H177" s="59"/>
      <c r="I177" s="59"/>
      <c r="J177" s="59"/>
      <c r="K177" s="59"/>
      <c r="L177" s="59"/>
      <c r="M177" s="59"/>
      <c r="N177" s="59"/>
      <c r="O177" s="59"/>
      <c r="P177" s="59"/>
      <c r="Q177" s="59"/>
      <c r="R177" s="59"/>
      <c r="S177" s="59"/>
      <c r="T177" s="59"/>
      <c r="U177" s="59"/>
      <c r="V177" s="59"/>
      <c r="W177" s="59"/>
      <c r="X177" s="59"/>
      <c r="Y177" s="59"/>
      <c r="Z177" s="59"/>
      <c r="AA177" s="59"/>
      <c r="AB177" s="59"/>
      <c r="AC177" s="59"/>
      <c r="AD177" s="59"/>
      <c r="AE177" s="59"/>
      <c r="AF177" s="59"/>
      <c r="AG177" s="59"/>
      <c r="AH177" s="59"/>
      <c r="AI177" s="59"/>
      <c r="AJ177" s="59"/>
      <c r="AK177" s="59"/>
      <c r="AL177" s="59"/>
      <c r="AM177" s="59"/>
      <c r="AN177" s="59"/>
      <c r="AO177" s="59"/>
      <c r="AP177" s="59"/>
      <c r="AQ177" s="59"/>
      <c r="AR177" s="59"/>
      <c r="AS177" s="3"/>
      <c r="AT177" s="3"/>
      <c r="AU177" s="3"/>
      <c r="AV177" s="3"/>
    </row>
    <row r="178" ht="12.75" customHeight="1">
      <c r="A178" s="59"/>
      <c r="B178" s="59"/>
      <c r="C178" s="596"/>
      <c r="D178" s="59"/>
      <c r="E178" s="59"/>
      <c r="F178" s="59"/>
      <c r="G178" s="59"/>
      <c r="H178" s="59"/>
      <c r="I178" s="59"/>
      <c r="J178" s="59"/>
      <c r="K178" s="59"/>
      <c r="L178" s="59"/>
      <c r="M178" s="59"/>
      <c r="N178" s="59"/>
      <c r="O178" s="59"/>
      <c r="P178" s="59"/>
      <c r="Q178" s="59"/>
      <c r="R178" s="59"/>
      <c r="S178" s="59"/>
      <c r="T178" s="59"/>
      <c r="U178" s="59"/>
      <c r="V178" s="59"/>
      <c r="W178" s="59"/>
      <c r="X178" s="59"/>
      <c r="Y178" s="59"/>
      <c r="Z178" s="59"/>
      <c r="AA178" s="59"/>
      <c r="AB178" s="59"/>
      <c r="AC178" s="59"/>
      <c r="AD178" s="59"/>
      <c r="AE178" s="59"/>
      <c r="AF178" s="59"/>
      <c r="AG178" s="59"/>
      <c r="AH178" s="59"/>
      <c r="AI178" s="59"/>
      <c r="AJ178" s="59"/>
      <c r="AK178" s="59"/>
      <c r="AL178" s="59"/>
      <c r="AM178" s="59"/>
      <c r="AN178" s="59"/>
      <c r="AO178" s="59"/>
      <c r="AP178" s="59"/>
      <c r="AQ178" s="59"/>
      <c r="AR178" s="59"/>
      <c r="AS178" s="3"/>
      <c r="AT178" s="3"/>
      <c r="AU178" s="3"/>
      <c r="AV178" s="3"/>
    </row>
    <row r="179" ht="12.75" customHeight="1">
      <c r="A179" s="59"/>
      <c r="B179" s="59"/>
      <c r="C179" s="596"/>
      <c r="D179" s="59"/>
      <c r="E179" s="59"/>
      <c r="F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c r="AD179" s="59"/>
      <c r="AE179" s="59"/>
      <c r="AF179" s="59"/>
      <c r="AG179" s="59"/>
      <c r="AH179" s="59"/>
      <c r="AI179" s="59"/>
      <c r="AJ179" s="59"/>
      <c r="AK179" s="59"/>
      <c r="AL179" s="59"/>
      <c r="AM179" s="59"/>
      <c r="AN179" s="59"/>
      <c r="AO179" s="59"/>
      <c r="AP179" s="59"/>
      <c r="AQ179" s="59"/>
      <c r="AR179" s="59"/>
      <c r="AS179" s="3"/>
      <c r="AT179" s="3"/>
      <c r="AU179" s="3"/>
      <c r="AV179" s="3"/>
    </row>
    <row r="180" ht="12.75" customHeight="1">
      <c r="A180" s="59"/>
      <c r="B180" s="59"/>
      <c r="C180" s="596"/>
      <c r="D180" s="59"/>
      <c r="E180" s="59"/>
      <c r="F180" s="59"/>
      <c r="G180" s="59"/>
      <c r="H180" s="59"/>
      <c r="I180" s="59"/>
      <c r="J180" s="59"/>
      <c r="K180" s="59"/>
      <c r="L180" s="59"/>
      <c r="M180" s="59"/>
      <c r="N180" s="59"/>
      <c r="O180" s="59"/>
      <c r="P180" s="59"/>
      <c r="Q180" s="59"/>
      <c r="R180" s="59"/>
      <c r="S180" s="59"/>
      <c r="T180" s="59"/>
      <c r="U180" s="59"/>
      <c r="V180" s="59"/>
      <c r="W180" s="59"/>
      <c r="X180" s="59"/>
      <c r="Y180" s="59"/>
      <c r="Z180" s="59"/>
      <c r="AA180" s="59"/>
      <c r="AB180" s="59"/>
      <c r="AC180" s="59"/>
      <c r="AD180" s="59"/>
      <c r="AE180" s="59"/>
      <c r="AF180" s="59"/>
      <c r="AG180" s="59"/>
      <c r="AH180" s="59"/>
      <c r="AI180" s="59"/>
      <c r="AJ180" s="59"/>
      <c r="AK180" s="59"/>
      <c r="AL180" s="59"/>
      <c r="AM180" s="59"/>
      <c r="AN180" s="59"/>
      <c r="AO180" s="59"/>
      <c r="AP180" s="59"/>
      <c r="AQ180" s="59"/>
      <c r="AR180" s="59"/>
      <c r="AS180" s="3"/>
      <c r="AT180" s="3"/>
      <c r="AU180" s="3"/>
      <c r="AV180" s="3"/>
    </row>
    <row r="181" ht="12.75" customHeight="1">
      <c r="A181" s="59"/>
      <c r="B181" s="59"/>
      <c r="C181" s="596"/>
      <c r="D181" s="59"/>
      <c r="E181" s="59"/>
      <c r="F181" s="59"/>
      <c r="G181" s="59"/>
      <c r="H181" s="59"/>
      <c r="I181" s="59"/>
      <c r="J181" s="59"/>
      <c r="K181" s="59"/>
      <c r="L181" s="59"/>
      <c r="M181" s="59"/>
      <c r="N181" s="59"/>
      <c r="O181" s="59"/>
      <c r="P181" s="59"/>
      <c r="Q181" s="59"/>
      <c r="R181" s="59"/>
      <c r="S181" s="59"/>
      <c r="T181" s="59"/>
      <c r="U181" s="59"/>
      <c r="V181" s="59"/>
      <c r="W181" s="59"/>
      <c r="X181" s="59"/>
      <c r="Y181" s="59"/>
      <c r="Z181" s="59"/>
      <c r="AA181" s="59"/>
      <c r="AB181" s="59"/>
      <c r="AC181" s="59"/>
      <c r="AD181" s="59"/>
      <c r="AE181" s="59"/>
      <c r="AF181" s="59"/>
      <c r="AG181" s="59"/>
      <c r="AH181" s="59"/>
      <c r="AI181" s="59"/>
      <c r="AJ181" s="59"/>
      <c r="AK181" s="59"/>
      <c r="AL181" s="59"/>
      <c r="AM181" s="59"/>
      <c r="AN181" s="59"/>
      <c r="AO181" s="59"/>
      <c r="AP181" s="59"/>
      <c r="AQ181" s="59"/>
      <c r="AR181" s="59"/>
      <c r="AS181" s="3"/>
      <c r="AT181" s="3"/>
      <c r="AU181" s="3"/>
      <c r="AV181" s="3"/>
    </row>
    <row r="182" ht="12.75" customHeight="1">
      <c r="A182" s="59"/>
      <c r="B182" s="59"/>
      <c r="C182" s="596"/>
      <c r="D182" s="59"/>
      <c r="E182" s="59"/>
      <c r="F182" s="59"/>
      <c r="G182" s="59"/>
      <c r="H182" s="59"/>
      <c r="I182" s="59"/>
      <c r="J182" s="59"/>
      <c r="K182" s="59"/>
      <c r="L182" s="59"/>
      <c r="M182" s="59"/>
      <c r="N182" s="59"/>
      <c r="O182" s="59"/>
      <c r="P182" s="59"/>
      <c r="Q182" s="59"/>
      <c r="R182" s="59"/>
      <c r="S182" s="59"/>
      <c r="T182" s="59"/>
      <c r="U182" s="59"/>
      <c r="V182" s="59"/>
      <c r="W182" s="59"/>
      <c r="X182" s="59"/>
      <c r="Y182" s="59"/>
      <c r="Z182" s="59"/>
      <c r="AA182" s="59"/>
      <c r="AB182" s="59"/>
      <c r="AC182" s="59"/>
      <c r="AD182" s="59"/>
      <c r="AE182" s="59"/>
      <c r="AF182" s="59"/>
      <c r="AG182" s="59"/>
      <c r="AH182" s="59"/>
      <c r="AI182" s="59"/>
      <c r="AJ182" s="59"/>
      <c r="AK182" s="59"/>
      <c r="AL182" s="59"/>
      <c r="AM182" s="59"/>
      <c r="AN182" s="59"/>
      <c r="AO182" s="59"/>
      <c r="AP182" s="59"/>
      <c r="AQ182" s="59"/>
      <c r="AR182" s="59"/>
      <c r="AS182" s="3"/>
      <c r="AT182" s="3"/>
      <c r="AU182" s="3"/>
      <c r="AV182" s="3"/>
    </row>
    <row r="183" ht="12.75" customHeight="1">
      <c r="A183" s="59"/>
      <c r="B183" s="59"/>
      <c r="C183" s="596"/>
      <c r="D183" s="59"/>
      <c r="E183" s="59"/>
      <c r="F183" s="59"/>
      <c r="G183" s="59"/>
      <c r="H183" s="59"/>
      <c r="I183" s="59"/>
      <c r="J183" s="59"/>
      <c r="K183" s="59"/>
      <c r="L183" s="59"/>
      <c r="M183" s="59"/>
      <c r="N183" s="59"/>
      <c r="O183" s="59"/>
      <c r="P183" s="59"/>
      <c r="Q183" s="59"/>
      <c r="R183" s="59"/>
      <c r="S183" s="59"/>
      <c r="T183" s="59"/>
      <c r="U183" s="59"/>
      <c r="V183" s="59"/>
      <c r="W183" s="59"/>
      <c r="X183" s="59"/>
      <c r="Y183" s="59"/>
      <c r="Z183" s="59"/>
      <c r="AA183" s="59"/>
      <c r="AB183" s="59"/>
      <c r="AC183" s="59"/>
      <c r="AD183" s="59"/>
      <c r="AE183" s="59"/>
      <c r="AF183" s="59"/>
      <c r="AG183" s="59"/>
      <c r="AH183" s="59"/>
      <c r="AI183" s="59"/>
      <c r="AJ183" s="59"/>
      <c r="AK183" s="59"/>
      <c r="AL183" s="59"/>
      <c r="AM183" s="59"/>
      <c r="AN183" s="59"/>
      <c r="AO183" s="59"/>
      <c r="AP183" s="59"/>
      <c r="AQ183" s="59"/>
      <c r="AR183" s="59"/>
      <c r="AS183" s="3"/>
      <c r="AT183" s="3"/>
      <c r="AU183" s="3"/>
      <c r="AV183" s="3"/>
    </row>
    <row r="184" ht="12.75" customHeight="1">
      <c r="A184" s="59"/>
      <c r="B184" s="59"/>
      <c r="C184" s="596"/>
      <c r="D184" s="59"/>
      <c r="E184" s="59"/>
      <c r="F184" s="59"/>
      <c r="G184" s="59"/>
      <c r="H184" s="59"/>
      <c r="I184" s="59"/>
      <c r="J184" s="59"/>
      <c r="K184" s="59"/>
      <c r="L184" s="59"/>
      <c r="M184" s="59"/>
      <c r="N184" s="59"/>
      <c r="O184" s="59"/>
      <c r="P184" s="59"/>
      <c r="Q184" s="59"/>
      <c r="R184" s="59"/>
      <c r="S184" s="59"/>
      <c r="T184" s="59"/>
      <c r="U184" s="59"/>
      <c r="V184" s="59"/>
      <c r="W184" s="59"/>
      <c r="X184" s="59"/>
      <c r="Y184" s="59"/>
      <c r="Z184" s="59"/>
      <c r="AA184" s="59"/>
      <c r="AB184" s="59"/>
      <c r="AC184" s="59"/>
      <c r="AD184" s="59"/>
      <c r="AE184" s="59"/>
      <c r="AF184" s="59"/>
      <c r="AG184" s="59"/>
      <c r="AH184" s="59"/>
      <c r="AI184" s="59"/>
      <c r="AJ184" s="59"/>
      <c r="AK184" s="59"/>
      <c r="AL184" s="59"/>
      <c r="AM184" s="59"/>
      <c r="AN184" s="59"/>
      <c r="AO184" s="59"/>
      <c r="AP184" s="59"/>
      <c r="AQ184" s="59"/>
      <c r="AR184" s="59"/>
      <c r="AS184" s="3"/>
      <c r="AT184" s="3"/>
      <c r="AU184" s="3"/>
      <c r="AV184" s="3"/>
    </row>
    <row r="185" ht="12.75" customHeight="1">
      <c r="A185" s="59"/>
      <c r="B185" s="59"/>
      <c r="C185" s="596"/>
      <c r="D185" s="59"/>
      <c r="E185" s="59"/>
      <c r="F185" s="59"/>
      <c r="G185" s="59"/>
      <c r="H185" s="59"/>
      <c r="I185" s="59"/>
      <c r="J185" s="59"/>
      <c r="K185" s="59"/>
      <c r="L185" s="59"/>
      <c r="M185" s="59"/>
      <c r="N185" s="59"/>
      <c r="O185" s="59"/>
      <c r="P185" s="59"/>
      <c r="Q185" s="59"/>
      <c r="R185" s="59"/>
      <c r="S185" s="59"/>
      <c r="T185" s="59"/>
      <c r="U185" s="59"/>
      <c r="V185" s="59"/>
      <c r="W185" s="59"/>
      <c r="X185" s="59"/>
      <c r="Y185" s="59"/>
      <c r="Z185" s="59"/>
      <c r="AA185" s="59"/>
      <c r="AB185" s="59"/>
      <c r="AC185" s="59"/>
      <c r="AD185" s="59"/>
      <c r="AE185" s="59"/>
      <c r="AF185" s="59"/>
      <c r="AG185" s="59"/>
      <c r="AH185" s="59"/>
      <c r="AI185" s="59"/>
      <c r="AJ185" s="59"/>
      <c r="AK185" s="59"/>
      <c r="AL185" s="59"/>
      <c r="AM185" s="59"/>
      <c r="AN185" s="59"/>
      <c r="AO185" s="59"/>
      <c r="AP185" s="59"/>
      <c r="AQ185" s="59"/>
      <c r="AR185" s="59"/>
      <c r="AS185" s="3"/>
      <c r="AT185" s="3"/>
      <c r="AU185" s="3"/>
      <c r="AV185" s="3"/>
    </row>
    <row r="186" ht="12.75" customHeight="1">
      <c r="A186" s="59"/>
      <c r="B186" s="59"/>
      <c r="C186" s="596"/>
      <c r="D186" s="59"/>
      <c r="E186" s="59"/>
      <c r="F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c r="AE186" s="59"/>
      <c r="AF186" s="59"/>
      <c r="AG186" s="59"/>
      <c r="AH186" s="59"/>
      <c r="AI186" s="59"/>
      <c r="AJ186" s="59"/>
      <c r="AK186" s="59"/>
      <c r="AL186" s="59"/>
      <c r="AM186" s="59"/>
      <c r="AN186" s="59"/>
      <c r="AO186" s="59"/>
      <c r="AP186" s="59"/>
      <c r="AQ186" s="59"/>
      <c r="AR186" s="59"/>
      <c r="AS186" s="3"/>
      <c r="AT186" s="3"/>
      <c r="AU186" s="3"/>
      <c r="AV186" s="3"/>
    </row>
    <row r="187" ht="12.75" customHeight="1">
      <c r="A187" s="59"/>
      <c r="B187" s="59"/>
      <c r="C187" s="596"/>
      <c r="D187" s="59"/>
      <c r="E187" s="59"/>
      <c r="F187" s="59"/>
      <c r="G187" s="59"/>
      <c r="H187" s="59"/>
      <c r="I187" s="59"/>
      <c r="J187" s="59"/>
      <c r="K187" s="59"/>
      <c r="L187" s="59"/>
      <c r="M187" s="59"/>
      <c r="N187" s="59"/>
      <c r="O187" s="59"/>
      <c r="P187" s="59"/>
      <c r="Q187" s="59"/>
      <c r="R187" s="59"/>
      <c r="S187" s="59"/>
      <c r="T187" s="59"/>
      <c r="U187" s="59"/>
      <c r="V187" s="59"/>
      <c r="W187" s="59"/>
      <c r="X187" s="59"/>
      <c r="Y187" s="59"/>
      <c r="Z187" s="59"/>
      <c r="AA187" s="59"/>
      <c r="AB187" s="59"/>
      <c r="AC187" s="59"/>
      <c r="AD187" s="59"/>
      <c r="AE187" s="59"/>
      <c r="AF187" s="59"/>
      <c r="AG187" s="59"/>
      <c r="AH187" s="59"/>
      <c r="AI187" s="59"/>
      <c r="AJ187" s="59"/>
      <c r="AK187" s="59"/>
      <c r="AL187" s="59"/>
      <c r="AM187" s="59"/>
      <c r="AN187" s="59"/>
      <c r="AO187" s="59"/>
      <c r="AP187" s="59"/>
      <c r="AQ187" s="59"/>
      <c r="AR187" s="59"/>
      <c r="AS187" s="3"/>
      <c r="AT187" s="3"/>
      <c r="AU187" s="3"/>
      <c r="AV187" s="3"/>
    </row>
    <row r="188" ht="12.75" customHeight="1">
      <c r="A188" s="59"/>
      <c r="B188" s="59"/>
      <c r="C188" s="596"/>
      <c r="D188" s="59"/>
      <c r="E188" s="59"/>
      <c r="F188" s="59"/>
      <c r="G188" s="59"/>
      <c r="H188" s="59"/>
      <c r="I188" s="59"/>
      <c r="J188" s="59"/>
      <c r="K188" s="59"/>
      <c r="L188" s="59"/>
      <c r="M188" s="59"/>
      <c r="N188" s="59"/>
      <c r="O188" s="59"/>
      <c r="P188" s="59"/>
      <c r="Q188" s="59"/>
      <c r="R188" s="59"/>
      <c r="S188" s="59"/>
      <c r="T188" s="59"/>
      <c r="U188" s="59"/>
      <c r="V188" s="59"/>
      <c r="W188" s="59"/>
      <c r="X188" s="59"/>
      <c r="Y188" s="59"/>
      <c r="Z188" s="59"/>
      <c r="AA188" s="59"/>
      <c r="AB188" s="59"/>
      <c r="AC188" s="59"/>
      <c r="AD188" s="59"/>
      <c r="AE188" s="59"/>
      <c r="AF188" s="59"/>
      <c r="AG188" s="59"/>
      <c r="AH188" s="59"/>
      <c r="AI188" s="59"/>
      <c r="AJ188" s="59"/>
      <c r="AK188" s="59"/>
      <c r="AL188" s="59"/>
      <c r="AM188" s="59"/>
      <c r="AN188" s="59"/>
      <c r="AO188" s="59"/>
      <c r="AP188" s="59"/>
      <c r="AQ188" s="59"/>
      <c r="AR188" s="59"/>
      <c r="AS188" s="3"/>
      <c r="AT188" s="3"/>
      <c r="AU188" s="3"/>
      <c r="AV188" s="3"/>
    </row>
    <row r="189" ht="12.75" customHeight="1">
      <c r="A189" s="59"/>
      <c r="B189" s="59"/>
      <c r="C189" s="596"/>
      <c r="D189" s="59"/>
      <c r="E189" s="59"/>
      <c r="F189" s="59"/>
      <c r="G189" s="59"/>
      <c r="H189" s="59"/>
      <c r="I189" s="59"/>
      <c r="J189" s="59"/>
      <c r="K189" s="59"/>
      <c r="L189" s="59"/>
      <c r="M189" s="59"/>
      <c r="N189" s="59"/>
      <c r="O189" s="59"/>
      <c r="P189" s="59"/>
      <c r="Q189" s="59"/>
      <c r="R189" s="59"/>
      <c r="S189" s="59"/>
      <c r="T189" s="59"/>
      <c r="U189" s="59"/>
      <c r="V189" s="59"/>
      <c r="W189" s="59"/>
      <c r="X189" s="59"/>
      <c r="Y189" s="59"/>
      <c r="Z189" s="59"/>
      <c r="AA189" s="59"/>
      <c r="AB189" s="59"/>
      <c r="AC189" s="59"/>
      <c r="AD189" s="59"/>
      <c r="AE189" s="59"/>
      <c r="AF189" s="59"/>
      <c r="AG189" s="59"/>
      <c r="AH189" s="59"/>
      <c r="AI189" s="59"/>
      <c r="AJ189" s="59"/>
      <c r="AK189" s="59"/>
      <c r="AL189" s="59"/>
      <c r="AM189" s="59"/>
      <c r="AN189" s="59"/>
      <c r="AO189" s="59"/>
      <c r="AP189" s="59"/>
      <c r="AQ189" s="59"/>
      <c r="AR189" s="59"/>
      <c r="AS189" s="3"/>
      <c r="AT189" s="3"/>
      <c r="AU189" s="3"/>
      <c r="AV189" s="3"/>
    </row>
    <row r="190" ht="12.75" customHeight="1">
      <c r="A190" s="59"/>
      <c r="B190" s="59"/>
      <c r="C190" s="596"/>
      <c r="D190" s="59"/>
      <c r="E190" s="59"/>
      <c r="F190" s="59"/>
      <c r="G190" s="59"/>
      <c r="H190" s="59"/>
      <c r="I190" s="59"/>
      <c r="J190" s="59"/>
      <c r="K190" s="59"/>
      <c r="L190" s="59"/>
      <c r="M190" s="59"/>
      <c r="N190" s="59"/>
      <c r="O190" s="59"/>
      <c r="P190" s="59"/>
      <c r="Q190" s="59"/>
      <c r="R190" s="59"/>
      <c r="S190" s="59"/>
      <c r="T190" s="59"/>
      <c r="U190" s="59"/>
      <c r="V190" s="59"/>
      <c r="W190" s="59"/>
      <c r="X190" s="59"/>
      <c r="Y190" s="59"/>
      <c r="Z190" s="59"/>
      <c r="AA190" s="59"/>
      <c r="AB190" s="59"/>
      <c r="AC190" s="59"/>
      <c r="AD190" s="59"/>
      <c r="AE190" s="59"/>
      <c r="AF190" s="59"/>
      <c r="AG190" s="59"/>
      <c r="AH190" s="59"/>
      <c r="AI190" s="59"/>
      <c r="AJ190" s="59"/>
      <c r="AK190" s="59"/>
      <c r="AL190" s="59"/>
      <c r="AM190" s="59"/>
      <c r="AN190" s="59"/>
      <c r="AO190" s="59"/>
      <c r="AP190" s="59"/>
      <c r="AQ190" s="59"/>
      <c r="AR190" s="59"/>
      <c r="AS190" s="3"/>
      <c r="AT190" s="3"/>
      <c r="AU190" s="3"/>
      <c r="AV190" s="3"/>
    </row>
    <row r="191" ht="12.75" customHeight="1">
      <c r="A191" s="59"/>
      <c r="B191" s="59"/>
      <c r="C191" s="596"/>
      <c r="D191" s="59"/>
      <c r="E191" s="59"/>
      <c r="F191" s="59"/>
      <c r="G191" s="59"/>
      <c r="H191" s="59"/>
      <c r="I191" s="59"/>
      <c r="J191" s="59"/>
      <c r="K191" s="59"/>
      <c r="L191" s="59"/>
      <c r="M191" s="59"/>
      <c r="N191" s="59"/>
      <c r="O191" s="59"/>
      <c r="P191" s="59"/>
      <c r="Q191" s="59"/>
      <c r="R191" s="59"/>
      <c r="S191" s="59"/>
      <c r="T191" s="59"/>
      <c r="U191" s="59"/>
      <c r="V191" s="59"/>
      <c r="W191" s="59"/>
      <c r="X191" s="59"/>
      <c r="Y191" s="59"/>
      <c r="Z191" s="59"/>
      <c r="AA191" s="59"/>
      <c r="AB191" s="59"/>
      <c r="AC191" s="59"/>
      <c r="AD191" s="59"/>
      <c r="AE191" s="59"/>
      <c r="AF191" s="59"/>
      <c r="AG191" s="59"/>
      <c r="AH191" s="59"/>
      <c r="AI191" s="59"/>
      <c r="AJ191" s="59"/>
      <c r="AK191" s="59"/>
      <c r="AL191" s="59"/>
      <c r="AM191" s="59"/>
      <c r="AN191" s="59"/>
      <c r="AO191" s="59"/>
      <c r="AP191" s="59"/>
      <c r="AQ191" s="59"/>
      <c r="AR191" s="59"/>
      <c r="AS191" s="3"/>
      <c r="AT191" s="3"/>
      <c r="AU191" s="3"/>
      <c r="AV191" s="3"/>
    </row>
    <row r="192" ht="12.75" customHeight="1">
      <c r="A192" s="59"/>
      <c r="B192" s="59"/>
      <c r="C192" s="596"/>
      <c r="D192" s="59"/>
      <c r="E192" s="59"/>
      <c r="F192" s="59"/>
      <c r="G192" s="59"/>
      <c r="H192" s="59"/>
      <c r="I192" s="59"/>
      <c r="J192" s="59"/>
      <c r="K192" s="59"/>
      <c r="L192" s="59"/>
      <c r="M192" s="59"/>
      <c r="N192" s="59"/>
      <c r="O192" s="59"/>
      <c r="P192" s="59"/>
      <c r="Q192" s="59"/>
      <c r="R192" s="59"/>
      <c r="S192" s="59"/>
      <c r="T192" s="59"/>
      <c r="U192" s="59"/>
      <c r="V192" s="59"/>
      <c r="W192" s="59"/>
      <c r="X192" s="59"/>
      <c r="Y192" s="59"/>
      <c r="Z192" s="59"/>
      <c r="AA192" s="59"/>
      <c r="AB192" s="59"/>
      <c r="AC192" s="59"/>
      <c r="AD192" s="59"/>
      <c r="AE192" s="59"/>
      <c r="AF192" s="59"/>
      <c r="AG192" s="59"/>
      <c r="AH192" s="59"/>
      <c r="AI192" s="59"/>
      <c r="AJ192" s="59"/>
      <c r="AK192" s="59"/>
      <c r="AL192" s="59"/>
      <c r="AM192" s="59"/>
      <c r="AN192" s="59"/>
      <c r="AO192" s="59"/>
      <c r="AP192" s="59"/>
      <c r="AQ192" s="59"/>
      <c r="AR192" s="3"/>
      <c r="AS192" s="3"/>
      <c r="AT192" s="3"/>
      <c r="AU192" s="3"/>
      <c r="AV192" s="3"/>
    </row>
    <row r="193" ht="12.75" customHeight="1">
      <c r="A193" s="59"/>
      <c r="B193" s="59"/>
      <c r="C193" s="596"/>
      <c r="D193" s="59"/>
      <c r="E193" s="59"/>
      <c r="F193" s="59"/>
      <c r="G193" s="59"/>
      <c r="H193" s="59"/>
      <c r="I193" s="59"/>
      <c r="J193" s="59"/>
      <c r="K193" s="59"/>
      <c r="L193" s="59"/>
      <c r="M193" s="59"/>
      <c r="N193" s="59"/>
      <c r="O193" s="59"/>
      <c r="P193" s="59"/>
      <c r="Q193" s="59"/>
      <c r="R193" s="59"/>
      <c r="S193" s="59"/>
      <c r="T193" s="59"/>
      <c r="U193" s="59"/>
      <c r="V193" s="59"/>
      <c r="W193" s="59"/>
      <c r="X193" s="59"/>
      <c r="Y193" s="59"/>
      <c r="Z193" s="59"/>
      <c r="AA193" s="59"/>
      <c r="AB193" s="59"/>
      <c r="AC193" s="59"/>
      <c r="AD193" s="59"/>
      <c r="AE193" s="59"/>
      <c r="AF193" s="59"/>
      <c r="AG193" s="59"/>
      <c r="AH193" s="59"/>
      <c r="AI193" s="59"/>
      <c r="AJ193" s="59"/>
      <c r="AK193" s="59"/>
      <c r="AL193" s="59"/>
      <c r="AM193" s="59"/>
      <c r="AN193" s="59"/>
      <c r="AO193" s="59"/>
      <c r="AP193" s="59"/>
      <c r="AQ193" s="59"/>
      <c r="AR193" s="3"/>
      <c r="AS193" s="3"/>
      <c r="AT193" s="3"/>
      <c r="AU193" s="3"/>
      <c r="AV193" s="3"/>
    </row>
    <row r="194" ht="12.75" customHeight="1">
      <c r="A194" s="59"/>
      <c r="B194" s="59"/>
      <c r="C194" s="596"/>
      <c r="D194" s="59"/>
      <c r="E194" s="59"/>
      <c r="F194" s="59"/>
      <c r="G194" s="59"/>
      <c r="H194" s="59"/>
      <c r="I194" s="59"/>
      <c r="J194" s="59"/>
      <c r="K194" s="59"/>
      <c r="L194" s="59"/>
      <c r="M194" s="59"/>
      <c r="N194" s="59"/>
      <c r="O194" s="59"/>
      <c r="P194" s="59"/>
      <c r="Q194" s="59"/>
      <c r="R194" s="59"/>
      <c r="S194" s="59"/>
      <c r="T194" s="59"/>
      <c r="U194" s="59"/>
      <c r="V194" s="59"/>
      <c r="W194" s="59"/>
      <c r="X194" s="59"/>
      <c r="Y194" s="59"/>
      <c r="Z194" s="59"/>
      <c r="AA194" s="59"/>
      <c r="AB194" s="59"/>
      <c r="AC194" s="59"/>
      <c r="AD194" s="59"/>
      <c r="AE194" s="59"/>
      <c r="AF194" s="59"/>
      <c r="AG194" s="59"/>
      <c r="AH194" s="59"/>
      <c r="AI194" s="59"/>
      <c r="AJ194" s="59"/>
      <c r="AK194" s="59"/>
      <c r="AL194" s="59"/>
      <c r="AM194" s="59"/>
      <c r="AN194" s="59"/>
      <c r="AO194" s="59"/>
      <c r="AP194" s="59"/>
      <c r="AQ194" s="59"/>
      <c r="AR194" s="3"/>
      <c r="AS194" s="3"/>
      <c r="AT194" s="3"/>
      <c r="AU194" s="3"/>
      <c r="AV194" s="3"/>
    </row>
    <row r="195" ht="12.75" customHeight="1">
      <c r="A195" s="59"/>
      <c r="B195" s="59"/>
      <c r="C195" s="596"/>
      <c r="D195" s="59"/>
      <c r="E195" s="59"/>
      <c r="F195" s="59"/>
      <c r="G195" s="59"/>
      <c r="H195" s="59"/>
      <c r="I195" s="59"/>
      <c r="J195" s="59"/>
      <c r="K195" s="59"/>
      <c r="L195" s="59"/>
      <c r="M195" s="59"/>
      <c r="N195" s="59"/>
      <c r="O195" s="59"/>
      <c r="P195" s="59"/>
      <c r="Q195" s="59"/>
      <c r="R195" s="59"/>
      <c r="S195" s="59"/>
      <c r="T195" s="59"/>
      <c r="U195" s="59"/>
      <c r="V195" s="59"/>
      <c r="W195" s="59"/>
      <c r="X195" s="59"/>
      <c r="Y195" s="59"/>
      <c r="Z195" s="59"/>
      <c r="AA195" s="59"/>
      <c r="AB195" s="59"/>
      <c r="AC195" s="59"/>
      <c r="AD195" s="59"/>
      <c r="AE195" s="59"/>
      <c r="AF195" s="59"/>
      <c r="AG195" s="59"/>
      <c r="AH195" s="59"/>
      <c r="AI195" s="59"/>
      <c r="AJ195" s="59"/>
      <c r="AK195" s="59"/>
      <c r="AL195" s="59"/>
      <c r="AM195" s="59"/>
      <c r="AN195" s="59"/>
      <c r="AO195" s="59"/>
      <c r="AP195" s="59"/>
      <c r="AQ195" s="59"/>
      <c r="AR195" s="3"/>
      <c r="AS195" s="3"/>
      <c r="AT195" s="3"/>
      <c r="AU195" s="3"/>
      <c r="AV195" s="3"/>
    </row>
    <row r="196" ht="12.75" customHeight="1">
      <c r="A196" s="59"/>
      <c r="B196" s="59"/>
      <c r="C196" s="596"/>
      <c r="D196" s="59"/>
      <c r="E196" s="59"/>
      <c r="F196" s="59"/>
      <c r="G196" s="59"/>
      <c r="H196" s="59"/>
      <c r="I196" s="59"/>
      <c r="J196" s="59"/>
      <c r="K196" s="59"/>
      <c r="L196" s="59"/>
      <c r="M196" s="59"/>
      <c r="N196" s="59"/>
      <c r="O196" s="59"/>
      <c r="P196" s="59"/>
      <c r="Q196" s="59"/>
      <c r="R196" s="59"/>
      <c r="S196" s="59"/>
      <c r="T196" s="59"/>
      <c r="U196" s="59"/>
      <c r="V196" s="59"/>
      <c r="W196" s="59"/>
      <c r="X196" s="59"/>
      <c r="Y196" s="59"/>
      <c r="Z196" s="59"/>
      <c r="AA196" s="59"/>
      <c r="AB196" s="59"/>
      <c r="AC196" s="59"/>
      <c r="AD196" s="59"/>
      <c r="AE196" s="59"/>
      <c r="AF196" s="59"/>
      <c r="AG196" s="59"/>
      <c r="AH196" s="59"/>
      <c r="AI196" s="59"/>
      <c r="AJ196" s="59"/>
      <c r="AK196" s="59"/>
      <c r="AL196" s="59"/>
      <c r="AM196" s="59"/>
      <c r="AN196" s="59"/>
      <c r="AO196" s="59"/>
      <c r="AP196" s="59"/>
      <c r="AQ196" s="59"/>
      <c r="AR196" s="3"/>
      <c r="AS196" s="3"/>
      <c r="AT196" s="3"/>
      <c r="AU196" s="3"/>
      <c r="AV196" s="3"/>
    </row>
    <row r="197" ht="12.75" customHeight="1">
      <c r="A197" s="59"/>
      <c r="B197" s="59"/>
      <c r="C197" s="596"/>
      <c r="D197" s="59"/>
      <c r="E197" s="59"/>
      <c r="F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c r="AD197" s="59"/>
      <c r="AE197" s="59"/>
      <c r="AF197" s="59"/>
      <c r="AG197" s="59"/>
      <c r="AH197" s="59"/>
      <c r="AI197" s="59"/>
      <c r="AJ197" s="59"/>
      <c r="AK197" s="59"/>
      <c r="AL197" s="59"/>
      <c r="AM197" s="59"/>
      <c r="AN197" s="59"/>
      <c r="AO197" s="59"/>
      <c r="AP197" s="59"/>
      <c r="AQ197" s="59"/>
      <c r="AR197" s="3"/>
      <c r="AS197" s="3"/>
      <c r="AT197" s="3"/>
      <c r="AU197" s="3"/>
      <c r="AV197" s="3"/>
    </row>
    <row r="198" ht="12.75" customHeight="1">
      <c r="A198" s="59"/>
      <c r="B198" s="59"/>
      <c r="C198" s="596"/>
      <c r="D198" s="59"/>
      <c r="E198" s="59"/>
      <c r="F198" s="59"/>
      <c r="G198" s="59"/>
      <c r="H198" s="59"/>
      <c r="I198" s="59"/>
      <c r="J198" s="59"/>
      <c r="K198" s="59"/>
      <c r="L198" s="59"/>
      <c r="M198" s="59"/>
      <c r="N198" s="59"/>
      <c r="O198" s="59"/>
      <c r="P198" s="59"/>
      <c r="Q198" s="59"/>
      <c r="R198" s="59"/>
      <c r="S198" s="59"/>
      <c r="T198" s="59"/>
      <c r="U198" s="59"/>
      <c r="V198" s="59"/>
      <c r="W198" s="59"/>
      <c r="X198" s="59"/>
      <c r="Y198" s="59"/>
      <c r="Z198" s="59"/>
      <c r="AA198" s="59"/>
      <c r="AB198" s="59"/>
      <c r="AC198" s="59"/>
      <c r="AD198" s="59"/>
      <c r="AE198" s="59"/>
      <c r="AF198" s="59"/>
      <c r="AG198" s="59"/>
      <c r="AH198" s="59"/>
      <c r="AI198" s="59"/>
      <c r="AJ198" s="59"/>
      <c r="AK198" s="59"/>
      <c r="AL198" s="59"/>
      <c r="AM198" s="59"/>
      <c r="AN198" s="59"/>
      <c r="AO198" s="59"/>
      <c r="AP198" s="59"/>
      <c r="AQ198" s="59"/>
      <c r="AR198" s="3"/>
      <c r="AS198" s="3"/>
      <c r="AT198" s="3"/>
      <c r="AU198" s="3"/>
      <c r="AV198" s="3"/>
    </row>
    <row r="199" ht="12.75" customHeight="1">
      <c r="A199" s="59"/>
      <c r="B199" s="59"/>
      <c r="C199" s="596"/>
      <c r="D199" s="59"/>
      <c r="E199" s="59"/>
      <c r="F199" s="59"/>
      <c r="G199" s="59"/>
      <c r="H199" s="59"/>
      <c r="I199" s="59"/>
      <c r="J199" s="59"/>
      <c r="K199" s="59"/>
      <c r="L199" s="59"/>
      <c r="M199" s="59"/>
      <c r="N199" s="59"/>
      <c r="O199" s="59"/>
      <c r="P199" s="59"/>
      <c r="Q199" s="59"/>
      <c r="R199" s="59"/>
      <c r="S199" s="59"/>
      <c r="T199" s="59"/>
      <c r="U199" s="59"/>
      <c r="V199" s="59"/>
      <c r="W199" s="59"/>
      <c r="X199" s="59"/>
      <c r="Y199" s="59"/>
      <c r="Z199" s="59"/>
      <c r="AA199" s="59"/>
      <c r="AB199" s="59"/>
      <c r="AC199" s="59"/>
      <c r="AD199" s="59"/>
      <c r="AE199" s="59"/>
      <c r="AF199" s="59"/>
      <c r="AG199" s="59"/>
      <c r="AH199" s="59"/>
      <c r="AI199" s="59"/>
      <c r="AJ199" s="59"/>
      <c r="AK199" s="59"/>
      <c r="AL199" s="59"/>
      <c r="AM199" s="59"/>
      <c r="AN199" s="59"/>
      <c r="AO199" s="59"/>
      <c r="AP199" s="59"/>
      <c r="AQ199" s="59"/>
      <c r="AR199" s="3"/>
      <c r="AS199" s="3"/>
      <c r="AT199" s="3"/>
      <c r="AU199" s="3"/>
      <c r="AV199" s="3"/>
    </row>
    <row r="200" ht="12.75" customHeight="1">
      <c r="A200" s="59"/>
      <c r="B200" s="59"/>
      <c r="C200" s="596"/>
      <c r="D200" s="59"/>
      <c r="E200" s="59"/>
      <c r="F200" s="59"/>
      <c r="G200" s="59"/>
      <c r="H200" s="59"/>
      <c r="I200" s="59"/>
      <c r="J200" s="59"/>
      <c r="K200" s="59"/>
      <c r="L200" s="59"/>
      <c r="M200" s="59"/>
      <c r="N200" s="59"/>
      <c r="O200" s="59"/>
      <c r="P200" s="59"/>
      <c r="Q200" s="59"/>
      <c r="R200" s="59"/>
      <c r="S200" s="59"/>
      <c r="T200" s="59"/>
      <c r="U200" s="59"/>
      <c r="V200" s="59"/>
      <c r="W200" s="59"/>
      <c r="X200" s="59"/>
      <c r="Y200" s="59"/>
      <c r="Z200" s="59"/>
      <c r="AA200" s="59"/>
      <c r="AB200" s="59"/>
      <c r="AC200" s="59"/>
      <c r="AD200" s="59"/>
      <c r="AE200" s="59"/>
      <c r="AF200" s="59"/>
      <c r="AG200" s="59"/>
      <c r="AH200" s="59"/>
      <c r="AI200" s="59"/>
      <c r="AJ200" s="59"/>
      <c r="AK200" s="59"/>
      <c r="AL200" s="59"/>
      <c r="AM200" s="59"/>
      <c r="AN200" s="59"/>
      <c r="AO200" s="59"/>
      <c r="AP200" s="59"/>
      <c r="AQ200" s="59"/>
      <c r="AR200" s="3"/>
      <c r="AS200" s="3"/>
      <c r="AT200" s="3"/>
      <c r="AU200" s="3"/>
      <c r="AV200" s="3"/>
    </row>
    <row r="201" ht="12.75" customHeight="1">
      <c r="A201" s="59"/>
      <c r="B201" s="59"/>
      <c r="C201" s="596"/>
      <c r="D201" s="59"/>
      <c r="E201" s="59"/>
      <c r="F201" s="59"/>
      <c r="G201" s="59"/>
      <c r="H201" s="59"/>
      <c r="I201" s="59"/>
      <c r="J201" s="59"/>
      <c r="K201" s="59"/>
      <c r="L201" s="59"/>
      <c r="M201" s="59"/>
      <c r="N201" s="59"/>
      <c r="O201" s="59"/>
      <c r="P201" s="59"/>
      <c r="Q201" s="59"/>
      <c r="R201" s="59"/>
      <c r="S201" s="59"/>
      <c r="T201" s="59"/>
      <c r="U201" s="59"/>
      <c r="V201" s="59"/>
      <c r="W201" s="59"/>
      <c r="X201" s="59"/>
      <c r="Y201" s="59"/>
      <c r="Z201" s="59"/>
      <c r="AA201" s="59"/>
      <c r="AB201" s="59"/>
      <c r="AC201" s="59"/>
      <c r="AD201" s="59"/>
      <c r="AE201" s="59"/>
      <c r="AF201" s="59"/>
      <c r="AG201" s="59"/>
      <c r="AH201" s="59"/>
      <c r="AI201" s="59"/>
      <c r="AJ201" s="59"/>
      <c r="AK201" s="59"/>
      <c r="AL201" s="59"/>
      <c r="AM201" s="59"/>
      <c r="AN201" s="59"/>
      <c r="AO201" s="59"/>
      <c r="AP201" s="59"/>
      <c r="AQ201" s="59"/>
      <c r="AR201" s="3"/>
      <c r="AS201" s="3"/>
      <c r="AT201" s="3"/>
      <c r="AU201" s="3"/>
      <c r="AV201" s="3"/>
    </row>
    <row r="202" ht="12.75" customHeight="1">
      <c r="A202" s="59"/>
      <c r="B202" s="59"/>
      <c r="C202" s="596"/>
      <c r="D202" s="59"/>
      <c r="E202" s="59"/>
      <c r="F202" s="59"/>
      <c r="G202" s="59"/>
      <c r="H202" s="59"/>
      <c r="I202" s="59"/>
      <c r="J202" s="59"/>
      <c r="K202" s="59"/>
      <c r="L202" s="59"/>
      <c r="M202" s="59"/>
      <c r="N202" s="59"/>
      <c r="O202" s="59"/>
      <c r="P202" s="59"/>
      <c r="Q202" s="59"/>
      <c r="R202" s="59"/>
      <c r="S202" s="59"/>
      <c r="T202" s="59"/>
      <c r="U202" s="59"/>
      <c r="V202" s="59"/>
      <c r="W202" s="59"/>
      <c r="X202" s="59"/>
      <c r="Y202" s="59"/>
      <c r="Z202" s="59"/>
      <c r="AA202" s="59"/>
      <c r="AB202" s="59"/>
      <c r="AC202" s="59"/>
      <c r="AD202" s="59"/>
      <c r="AE202" s="59"/>
      <c r="AF202" s="59"/>
      <c r="AG202" s="59"/>
      <c r="AH202" s="59"/>
      <c r="AI202" s="59"/>
      <c r="AJ202" s="59"/>
      <c r="AK202" s="59"/>
      <c r="AL202" s="59"/>
      <c r="AM202" s="59"/>
      <c r="AN202" s="59"/>
      <c r="AO202" s="59"/>
      <c r="AP202" s="59"/>
      <c r="AQ202" s="59"/>
      <c r="AR202" s="3"/>
      <c r="AS202" s="3"/>
      <c r="AT202" s="3"/>
      <c r="AU202" s="3"/>
      <c r="AV202" s="3"/>
    </row>
    <row r="203" ht="12.75" customHeight="1">
      <c r="A203" s="59"/>
      <c r="B203" s="59"/>
      <c r="C203" s="596"/>
      <c r="D203" s="59"/>
      <c r="E203" s="59"/>
      <c r="F203" s="59"/>
      <c r="G203" s="59"/>
      <c r="H203" s="59"/>
      <c r="I203" s="59"/>
      <c r="J203" s="59"/>
      <c r="K203" s="59"/>
      <c r="L203" s="59"/>
      <c r="M203" s="59"/>
      <c r="N203" s="59"/>
      <c r="O203" s="59"/>
      <c r="P203" s="59"/>
      <c r="Q203" s="59"/>
      <c r="R203" s="59"/>
      <c r="S203" s="59"/>
      <c r="T203" s="59"/>
      <c r="U203" s="59"/>
      <c r="V203" s="59"/>
      <c r="W203" s="59"/>
      <c r="X203" s="59"/>
      <c r="Y203" s="59"/>
      <c r="Z203" s="59"/>
      <c r="AA203" s="59"/>
      <c r="AB203" s="59"/>
      <c r="AC203" s="59"/>
      <c r="AD203" s="59"/>
      <c r="AE203" s="59"/>
      <c r="AF203" s="59"/>
      <c r="AG203" s="59"/>
      <c r="AH203" s="59"/>
      <c r="AI203" s="59"/>
      <c r="AJ203" s="59"/>
      <c r="AK203" s="59"/>
      <c r="AL203" s="59"/>
      <c r="AM203" s="59"/>
      <c r="AN203" s="59"/>
      <c r="AO203" s="59"/>
      <c r="AP203" s="59"/>
      <c r="AQ203" s="59"/>
      <c r="AR203" s="3"/>
      <c r="AS203" s="3"/>
      <c r="AT203" s="3"/>
      <c r="AU203" s="3"/>
      <c r="AV203" s="3"/>
    </row>
    <row r="204" ht="12.75" customHeight="1">
      <c r="A204" s="59"/>
      <c r="B204" s="59"/>
      <c r="C204" s="596"/>
      <c r="D204" s="59"/>
      <c r="E204" s="59"/>
      <c r="F204" s="59"/>
      <c r="G204" s="59"/>
      <c r="H204" s="59"/>
      <c r="I204" s="59"/>
      <c r="J204" s="59"/>
      <c r="K204" s="59"/>
      <c r="L204" s="59"/>
      <c r="M204" s="59"/>
      <c r="N204" s="59"/>
      <c r="O204" s="59"/>
      <c r="P204" s="59"/>
      <c r="Q204" s="59"/>
      <c r="R204" s="59"/>
      <c r="S204" s="59"/>
      <c r="T204" s="59"/>
      <c r="U204" s="59"/>
      <c r="V204" s="59"/>
      <c r="W204" s="59"/>
      <c r="X204" s="59"/>
      <c r="Y204" s="59"/>
      <c r="Z204" s="59"/>
      <c r="AA204" s="59"/>
      <c r="AB204" s="59"/>
      <c r="AC204" s="59"/>
      <c r="AD204" s="59"/>
      <c r="AE204" s="59"/>
      <c r="AF204" s="59"/>
      <c r="AG204" s="59"/>
      <c r="AH204" s="59"/>
      <c r="AI204" s="59"/>
      <c r="AJ204" s="59"/>
      <c r="AK204" s="59"/>
      <c r="AL204" s="59"/>
      <c r="AM204" s="59"/>
      <c r="AN204" s="59"/>
      <c r="AO204" s="59"/>
      <c r="AP204" s="59"/>
      <c r="AQ204" s="59"/>
      <c r="AR204" s="3"/>
      <c r="AS204" s="3"/>
      <c r="AT204" s="3"/>
      <c r="AU204" s="3"/>
      <c r="AV204" s="3"/>
    </row>
    <row r="205" ht="12.75" customHeight="1">
      <c r="A205" s="59"/>
      <c r="B205" s="59"/>
      <c r="C205" s="596"/>
      <c r="D205" s="59"/>
      <c r="E205" s="59"/>
      <c r="F205" s="59"/>
      <c r="G205" s="59"/>
      <c r="H205" s="59"/>
      <c r="I205" s="59"/>
      <c r="J205" s="59"/>
      <c r="K205" s="59"/>
      <c r="L205" s="59"/>
      <c r="M205" s="59"/>
      <c r="N205" s="59"/>
      <c r="O205" s="59"/>
      <c r="P205" s="59"/>
      <c r="Q205" s="59"/>
      <c r="R205" s="59"/>
      <c r="S205" s="59"/>
      <c r="T205" s="59"/>
      <c r="U205" s="59"/>
      <c r="V205" s="59"/>
      <c r="W205" s="59"/>
      <c r="X205" s="59"/>
      <c r="Y205" s="59"/>
      <c r="Z205" s="59"/>
      <c r="AA205" s="59"/>
      <c r="AB205" s="59"/>
      <c r="AC205" s="59"/>
      <c r="AD205" s="59"/>
      <c r="AE205" s="59"/>
      <c r="AF205" s="59"/>
      <c r="AG205" s="59"/>
      <c r="AH205" s="59"/>
      <c r="AI205" s="59"/>
      <c r="AJ205" s="59"/>
      <c r="AK205" s="59"/>
      <c r="AL205" s="59"/>
      <c r="AM205" s="59"/>
      <c r="AN205" s="59"/>
      <c r="AO205" s="59"/>
      <c r="AP205" s="59"/>
      <c r="AQ205" s="59"/>
      <c r="AR205" s="3"/>
      <c r="AS205" s="3"/>
      <c r="AT205" s="3"/>
      <c r="AU205" s="3"/>
      <c r="AV205" s="3"/>
    </row>
    <row r="206" ht="12.75" customHeight="1">
      <c r="A206" s="59"/>
      <c r="B206" s="59"/>
      <c r="C206" s="596"/>
      <c r="D206" s="59"/>
      <c r="E206" s="59"/>
      <c r="F206" s="59"/>
      <c r="G206" s="59"/>
      <c r="H206" s="59"/>
      <c r="I206" s="59"/>
      <c r="J206" s="59"/>
      <c r="K206" s="59"/>
      <c r="L206" s="59"/>
      <c r="M206" s="59"/>
      <c r="N206" s="59"/>
      <c r="O206" s="59"/>
      <c r="P206" s="59"/>
      <c r="Q206" s="59"/>
      <c r="R206" s="59"/>
      <c r="S206" s="59"/>
      <c r="T206" s="59"/>
      <c r="U206" s="59"/>
      <c r="V206" s="59"/>
      <c r="W206" s="59"/>
      <c r="X206" s="59"/>
      <c r="Y206" s="59"/>
      <c r="Z206" s="59"/>
      <c r="AA206" s="59"/>
      <c r="AB206" s="59"/>
      <c r="AC206" s="59"/>
      <c r="AD206" s="59"/>
      <c r="AE206" s="59"/>
      <c r="AF206" s="59"/>
      <c r="AG206" s="59"/>
      <c r="AH206" s="59"/>
      <c r="AI206" s="59"/>
      <c r="AJ206" s="59"/>
      <c r="AK206" s="59"/>
      <c r="AL206" s="59"/>
      <c r="AM206" s="59"/>
      <c r="AN206" s="59"/>
      <c r="AO206" s="59"/>
      <c r="AP206" s="59"/>
      <c r="AQ206" s="59"/>
      <c r="AR206" s="3"/>
      <c r="AS206" s="3"/>
      <c r="AT206" s="3"/>
      <c r="AU206" s="3"/>
      <c r="AV206" s="3"/>
    </row>
    <row r="207" ht="12.75" customHeight="1">
      <c r="A207" s="59"/>
      <c r="B207" s="59"/>
      <c r="C207" s="596"/>
      <c r="D207" s="59"/>
      <c r="E207" s="59"/>
      <c r="F207" s="59"/>
      <c r="G207" s="59"/>
      <c r="H207" s="59"/>
      <c r="I207" s="59"/>
      <c r="J207" s="59"/>
      <c r="K207" s="59"/>
      <c r="L207" s="59"/>
      <c r="M207" s="59"/>
      <c r="N207" s="59"/>
      <c r="O207" s="59"/>
      <c r="P207" s="59"/>
      <c r="Q207" s="59"/>
      <c r="R207" s="59"/>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9"/>
      <c r="AR207" s="3"/>
      <c r="AS207" s="3"/>
      <c r="AT207" s="3"/>
      <c r="AU207" s="3"/>
      <c r="AV207" s="3"/>
    </row>
    <row r="208" ht="12.75" customHeight="1">
      <c r="A208" s="59"/>
      <c r="B208" s="59"/>
      <c r="C208" s="596"/>
      <c r="D208" s="59"/>
      <c r="E208" s="59"/>
      <c r="F208" s="59"/>
      <c r="G208" s="59"/>
      <c r="H208" s="59"/>
      <c r="I208" s="59"/>
      <c r="J208" s="59"/>
      <c r="K208" s="59"/>
      <c r="L208" s="59"/>
      <c r="M208" s="59"/>
      <c r="N208" s="59"/>
      <c r="O208" s="59"/>
      <c r="P208" s="59"/>
      <c r="Q208" s="59"/>
      <c r="R208" s="59"/>
      <c r="S208" s="59"/>
      <c r="T208" s="59"/>
      <c r="U208" s="59"/>
      <c r="V208" s="59"/>
      <c r="W208" s="59"/>
      <c r="X208" s="59"/>
      <c r="Y208" s="59"/>
      <c r="Z208" s="59"/>
      <c r="AA208" s="59"/>
      <c r="AB208" s="59"/>
      <c r="AC208" s="59"/>
      <c r="AD208" s="59"/>
      <c r="AE208" s="59"/>
      <c r="AF208" s="59"/>
      <c r="AG208" s="59"/>
      <c r="AH208" s="59"/>
      <c r="AI208" s="59"/>
      <c r="AJ208" s="59"/>
      <c r="AK208" s="59"/>
      <c r="AL208" s="59"/>
      <c r="AM208" s="59"/>
      <c r="AN208" s="59"/>
      <c r="AO208" s="59"/>
      <c r="AP208" s="59"/>
      <c r="AQ208" s="59"/>
      <c r="AR208" s="3"/>
      <c r="AS208" s="3"/>
      <c r="AT208" s="3"/>
      <c r="AU208" s="3"/>
      <c r="AV208" s="3"/>
    </row>
    <row r="209" ht="12.75" customHeight="1">
      <c r="A209" s="59"/>
      <c r="B209" s="59"/>
      <c r="C209" s="596"/>
      <c r="D209" s="59"/>
      <c r="E209" s="59"/>
      <c r="F209" s="59"/>
      <c r="G209" s="59"/>
      <c r="H209" s="59"/>
      <c r="I209" s="59"/>
      <c r="J209" s="59"/>
      <c r="K209" s="59"/>
      <c r="L209" s="59"/>
      <c r="M209" s="59"/>
      <c r="N209" s="59"/>
      <c r="O209" s="59"/>
      <c r="P209" s="59"/>
      <c r="Q209" s="59"/>
      <c r="R209" s="59"/>
      <c r="S209" s="59"/>
      <c r="T209" s="59"/>
      <c r="U209" s="59"/>
      <c r="V209" s="59"/>
      <c r="W209" s="59"/>
      <c r="X209" s="59"/>
      <c r="Y209" s="59"/>
      <c r="Z209" s="59"/>
      <c r="AA209" s="59"/>
      <c r="AB209" s="59"/>
      <c r="AC209" s="59"/>
      <c r="AD209" s="59"/>
      <c r="AE209" s="59"/>
      <c r="AF209" s="59"/>
      <c r="AG209" s="59"/>
      <c r="AH209" s="59"/>
      <c r="AI209" s="59"/>
      <c r="AJ209" s="59"/>
      <c r="AK209" s="59"/>
      <c r="AL209" s="59"/>
      <c r="AM209" s="59"/>
      <c r="AN209" s="59"/>
      <c r="AO209" s="59"/>
      <c r="AP209" s="59"/>
      <c r="AQ209" s="59"/>
      <c r="AR209" s="3"/>
      <c r="AS209" s="3"/>
      <c r="AT209" s="3"/>
      <c r="AU209" s="3"/>
      <c r="AV209" s="3"/>
    </row>
    <row r="210" ht="12.75" customHeight="1">
      <c r="A210" s="59"/>
      <c r="B210" s="59"/>
      <c r="C210" s="596"/>
      <c r="D210" s="59"/>
      <c r="E210" s="59"/>
      <c r="F210" s="59"/>
      <c r="G210" s="59"/>
      <c r="H210" s="59"/>
      <c r="I210" s="59"/>
      <c r="J210" s="59"/>
      <c r="K210" s="59"/>
      <c r="L210" s="59"/>
      <c r="M210" s="59"/>
      <c r="N210" s="59"/>
      <c r="O210" s="59"/>
      <c r="P210" s="59"/>
      <c r="Q210" s="59"/>
      <c r="R210" s="59"/>
      <c r="S210" s="59"/>
      <c r="T210" s="59"/>
      <c r="U210" s="59"/>
      <c r="V210" s="59"/>
      <c r="W210" s="59"/>
      <c r="X210" s="59"/>
      <c r="Y210" s="59"/>
      <c r="Z210" s="59"/>
      <c r="AA210" s="59"/>
      <c r="AB210" s="59"/>
      <c r="AC210" s="59"/>
      <c r="AD210" s="59"/>
      <c r="AE210" s="59"/>
      <c r="AF210" s="59"/>
      <c r="AG210" s="59"/>
      <c r="AH210" s="59"/>
      <c r="AI210" s="59"/>
      <c r="AJ210" s="59"/>
      <c r="AK210" s="59"/>
      <c r="AL210" s="59"/>
      <c r="AM210" s="59"/>
      <c r="AN210" s="59"/>
      <c r="AO210" s="59"/>
      <c r="AP210" s="59"/>
      <c r="AQ210" s="59"/>
      <c r="AR210" s="3"/>
      <c r="AS210" s="3"/>
      <c r="AT210" s="3"/>
      <c r="AU210" s="3"/>
      <c r="AV210" s="3"/>
    </row>
    <row r="211" ht="12.75" customHeight="1">
      <c r="A211" s="59"/>
      <c r="B211" s="59"/>
      <c r="C211" s="596"/>
      <c r="D211" s="59"/>
      <c r="E211" s="59"/>
      <c r="F211" s="59"/>
      <c r="G211" s="59"/>
      <c r="H211" s="59"/>
      <c r="I211" s="59"/>
      <c r="J211" s="59"/>
      <c r="K211" s="59"/>
      <c r="L211" s="59"/>
      <c r="M211" s="59"/>
      <c r="N211" s="59"/>
      <c r="O211" s="59"/>
      <c r="P211" s="59"/>
      <c r="Q211" s="59"/>
      <c r="R211" s="59"/>
      <c r="S211" s="59"/>
      <c r="T211" s="59"/>
      <c r="U211" s="59"/>
      <c r="V211" s="59"/>
      <c r="W211" s="59"/>
      <c r="X211" s="59"/>
      <c r="Y211" s="59"/>
      <c r="Z211" s="59"/>
      <c r="AA211" s="59"/>
      <c r="AB211" s="59"/>
      <c r="AC211" s="59"/>
      <c r="AD211" s="59"/>
      <c r="AE211" s="59"/>
      <c r="AF211" s="59"/>
      <c r="AG211" s="59"/>
      <c r="AH211" s="59"/>
      <c r="AI211" s="59"/>
      <c r="AJ211" s="59"/>
      <c r="AK211" s="59"/>
      <c r="AL211" s="59"/>
      <c r="AM211" s="59"/>
      <c r="AN211" s="59"/>
      <c r="AO211" s="59"/>
      <c r="AP211" s="59"/>
      <c r="AQ211" s="59"/>
      <c r="AR211" s="3"/>
      <c r="AS211" s="3"/>
      <c r="AT211" s="3"/>
      <c r="AU211" s="3"/>
      <c r="AV211" s="3"/>
    </row>
    <row r="212" ht="12.75" customHeight="1">
      <c r="A212" s="59"/>
      <c r="B212" s="59"/>
      <c r="C212" s="596"/>
      <c r="D212" s="59"/>
      <c r="E212" s="59"/>
      <c r="F212" s="59"/>
      <c r="G212" s="59"/>
      <c r="H212" s="59"/>
      <c r="I212" s="59"/>
      <c r="J212" s="59"/>
      <c r="K212" s="59"/>
      <c r="L212" s="59"/>
      <c r="M212" s="59"/>
      <c r="N212" s="59"/>
      <c r="O212" s="59"/>
      <c r="P212" s="59"/>
      <c r="Q212" s="59"/>
      <c r="R212" s="59"/>
      <c r="S212" s="59"/>
      <c r="T212" s="59"/>
      <c r="U212" s="59"/>
      <c r="V212" s="59"/>
      <c r="W212" s="59"/>
      <c r="X212" s="59"/>
      <c r="Y212" s="59"/>
      <c r="Z212" s="59"/>
      <c r="AA212" s="59"/>
      <c r="AB212" s="59"/>
      <c r="AC212" s="59"/>
      <c r="AD212" s="59"/>
      <c r="AE212" s="59"/>
      <c r="AF212" s="59"/>
      <c r="AG212" s="59"/>
      <c r="AH212" s="59"/>
      <c r="AI212" s="59"/>
      <c r="AJ212" s="59"/>
      <c r="AK212" s="59"/>
      <c r="AL212" s="59"/>
      <c r="AM212" s="59"/>
      <c r="AN212" s="59"/>
      <c r="AO212" s="59"/>
      <c r="AP212" s="59"/>
      <c r="AQ212" s="59"/>
      <c r="AR212" s="3"/>
      <c r="AS212" s="3"/>
      <c r="AT212" s="3"/>
      <c r="AU212" s="3"/>
      <c r="AV212" s="3"/>
    </row>
    <row r="213" ht="12.75" customHeight="1">
      <c r="A213" s="59"/>
      <c r="B213" s="59"/>
      <c r="C213" s="596"/>
      <c r="D213" s="59"/>
      <c r="E213" s="59"/>
      <c r="F213" s="59"/>
      <c r="G213" s="59"/>
      <c r="H213" s="59"/>
      <c r="I213" s="59"/>
      <c r="J213" s="59"/>
      <c r="K213" s="59"/>
      <c r="L213" s="59"/>
      <c r="M213" s="59"/>
      <c r="N213" s="59"/>
      <c r="O213" s="59"/>
      <c r="P213" s="59"/>
      <c r="Q213" s="59"/>
      <c r="R213" s="59"/>
      <c r="S213" s="59"/>
      <c r="T213" s="59"/>
      <c r="U213" s="59"/>
      <c r="V213" s="59"/>
      <c r="W213" s="59"/>
      <c r="X213" s="59"/>
      <c r="Y213" s="59"/>
      <c r="Z213" s="59"/>
      <c r="AA213" s="59"/>
      <c r="AB213" s="59"/>
      <c r="AC213" s="59"/>
      <c r="AD213" s="59"/>
      <c r="AE213" s="59"/>
      <c r="AF213" s="59"/>
      <c r="AG213" s="59"/>
      <c r="AH213" s="59"/>
      <c r="AI213" s="59"/>
      <c r="AJ213" s="59"/>
      <c r="AK213" s="59"/>
      <c r="AL213" s="59"/>
      <c r="AM213" s="59"/>
      <c r="AN213" s="59"/>
      <c r="AO213" s="59"/>
      <c r="AP213" s="59"/>
      <c r="AQ213" s="59"/>
      <c r="AR213" s="3"/>
      <c r="AS213" s="3"/>
      <c r="AT213" s="3"/>
      <c r="AU213" s="3"/>
      <c r="AV213" s="3"/>
    </row>
    <row r="214" ht="12.75" customHeight="1">
      <c r="A214" s="59"/>
      <c r="B214" s="59"/>
      <c r="C214" s="596"/>
      <c r="D214" s="59"/>
      <c r="E214" s="59"/>
      <c r="F214" s="59"/>
      <c r="G214" s="59"/>
      <c r="H214" s="59"/>
      <c r="I214" s="59"/>
      <c r="J214" s="59"/>
      <c r="K214" s="59"/>
      <c r="L214" s="59"/>
      <c r="M214" s="59"/>
      <c r="N214" s="59"/>
      <c r="O214" s="59"/>
      <c r="P214" s="59"/>
      <c r="Q214" s="59"/>
      <c r="R214" s="59"/>
      <c r="S214" s="59"/>
      <c r="T214" s="59"/>
      <c r="U214" s="59"/>
      <c r="V214" s="59"/>
      <c r="W214" s="59"/>
      <c r="X214" s="59"/>
      <c r="Y214" s="59"/>
      <c r="Z214" s="59"/>
      <c r="AA214" s="59"/>
      <c r="AB214" s="59"/>
      <c r="AC214" s="59"/>
      <c r="AD214" s="59"/>
      <c r="AE214" s="59"/>
      <c r="AF214" s="59"/>
      <c r="AG214" s="59"/>
      <c r="AH214" s="59"/>
      <c r="AI214" s="59"/>
      <c r="AJ214" s="59"/>
      <c r="AK214" s="59"/>
      <c r="AL214" s="59"/>
      <c r="AM214" s="59"/>
      <c r="AN214" s="59"/>
      <c r="AO214" s="59"/>
      <c r="AP214" s="59"/>
      <c r="AQ214" s="59"/>
      <c r="AR214" s="3"/>
      <c r="AS214" s="3"/>
      <c r="AT214" s="3"/>
      <c r="AU214" s="3"/>
      <c r="AV214" s="3"/>
    </row>
    <row r="215" ht="12.75" customHeight="1">
      <c r="A215" s="59"/>
      <c r="B215" s="59"/>
      <c r="C215" s="596"/>
      <c r="D215" s="59"/>
      <c r="E215" s="59"/>
      <c r="F215" s="59"/>
      <c r="G215" s="59"/>
      <c r="H215" s="59"/>
      <c r="I215" s="59"/>
      <c r="J215" s="59"/>
      <c r="K215" s="59"/>
      <c r="L215" s="59"/>
      <c r="M215" s="59"/>
      <c r="N215" s="59"/>
      <c r="O215" s="59"/>
      <c r="P215" s="59"/>
      <c r="Q215" s="59"/>
      <c r="R215" s="59"/>
      <c r="S215" s="59"/>
      <c r="T215" s="59"/>
      <c r="U215" s="59"/>
      <c r="V215" s="59"/>
      <c r="W215" s="59"/>
      <c r="X215" s="59"/>
      <c r="Y215" s="59"/>
      <c r="Z215" s="59"/>
      <c r="AA215" s="59"/>
      <c r="AB215" s="59"/>
      <c r="AC215" s="59"/>
      <c r="AD215" s="59"/>
      <c r="AE215" s="59"/>
      <c r="AF215" s="59"/>
      <c r="AG215" s="59"/>
      <c r="AH215" s="59"/>
      <c r="AI215" s="59"/>
      <c r="AJ215" s="59"/>
      <c r="AK215" s="59"/>
      <c r="AL215" s="59"/>
      <c r="AM215" s="59"/>
      <c r="AN215" s="59"/>
      <c r="AO215" s="59"/>
      <c r="AP215" s="59"/>
      <c r="AQ215" s="59"/>
      <c r="AR215" s="3"/>
      <c r="AS215" s="3"/>
      <c r="AT215" s="3"/>
      <c r="AU215" s="3"/>
      <c r="AV215" s="3"/>
    </row>
    <row r="216" ht="12.75" customHeight="1">
      <c r="A216" s="59"/>
      <c r="B216" s="59"/>
      <c r="C216" s="596"/>
      <c r="D216" s="59"/>
      <c r="E216" s="59"/>
      <c r="F216" s="59"/>
      <c r="G216" s="59"/>
      <c r="H216" s="59"/>
      <c r="I216" s="59"/>
      <c r="J216" s="59"/>
      <c r="K216" s="59"/>
      <c r="L216" s="59"/>
      <c r="M216" s="59"/>
      <c r="N216" s="59"/>
      <c r="O216" s="59"/>
      <c r="P216" s="59"/>
      <c r="Q216" s="59"/>
      <c r="R216" s="59"/>
      <c r="S216" s="59"/>
      <c r="T216" s="59"/>
      <c r="U216" s="59"/>
      <c r="V216" s="59"/>
      <c r="W216" s="59"/>
      <c r="X216" s="59"/>
      <c r="Y216" s="59"/>
      <c r="Z216" s="59"/>
      <c r="AA216" s="59"/>
      <c r="AB216" s="59"/>
      <c r="AC216" s="59"/>
      <c r="AD216" s="59"/>
      <c r="AE216" s="59"/>
      <c r="AF216" s="59"/>
      <c r="AG216" s="59"/>
      <c r="AH216" s="59"/>
      <c r="AI216" s="59"/>
      <c r="AJ216" s="59"/>
      <c r="AK216" s="59"/>
      <c r="AL216" s="59"/>
      <c r="AM216" s="59"/>
      <c r="AN216" s="59"/>
      <c r="AO216" s="59"/>
      <c r="AP216" s="59"/>
      <c r="AQ216" s="59"/>
      <c r="AR216" s="3"/>
      <c r="AS216" s="3"/>
      <c r="AT216" s="3"/>
      <c r="AU216" s="3"/>
      <c r="AV216" s="3"/>
    </row>
    <row r="217" ht="12.75" customHeight="1">
      <c r="A217" s="59"/>
      <c r="B217" s="59"/>
      <c r="C217" s="596"/>
      <c r="D217" s="59"/>
      <c r="E217" s="59"/>
      <c r="F217" s="59"/>
      <c r="G217" s="59"/>
      <c r="H217" s="59"/>
      <c r="I217" s="59"/>
      <c r="J217" s="59"/>
      <c r="K217" s="59"/>
      <c r="L217" s="59"/>
      <c r="M217" s="59"/>
      <c r="N217" s="59"/>
      <c r="O217" s="59"/>
      <c r="P217" s="59"/>
      <c r="Q217" s="59"/>
      <c r="R217" s="59"/>
      <c r="S217" s="59"/>
      <c r="T217" s="59"/>
      <c r="U217" s="59"/>
      <c r="V217" s="59"/>
      <c r="W217" s="59"/>
      <c r="X217" s="59"/>
      <c r="Y217" s="59"/>
      <c r="Z217" s="59"/>
      <c r="AA217" s="59"/>
      <c r="AB217" s="59"/>
      <c r="AC217" s="59"/>
      <c r="AD217" s="59"/>
      <c r="AE217" s="59"/>
      <c r="AF217" s="59"/>
      <c r="AG217" s="59"/>
      <c r="AH217" s="59"/>
      <c r="AI217" s="59"/>
      <c r="AJ217" s="59"/>
      <c r="AK217" s="59"/>
      <c r="AL217" s="59"/>
      <c r="AM217" s="59"/>
      <c r="AN217" s="59"/>
      <c r="AO217" s="59"/>
      <c r="AP217" s="59"/>
      <c r="AQ217" s="59"/>
      <c r="AR217" s="3"/>
      <c r="AS217" s="3"/>
      <c r="AT217" s="3"/>
      <c r="AU217" s="3"/>
      <c r="AV217" s="3"/>
    </row>
    <row r="218" ht="12.75" customHeight="1">
      <c r="A218" s="59"/>
      <c r="B218" s="59"/>
      <c r="C218" s="596"/>
      <c r="D218" s="59"/>
      <c r="E218" s="59"/>
      <c r="F218" s="59"/>
      <c r="G218" s="59"/>
      <c r="H218" s="59"/>
      <c r="I218" s="59"/>
      <c r="J218" s="59"/>
      <c r="K218" s="59"/>
      <c r="L218" s="59"/>
      <c r="M218" s="59"/>
      <c r="N218" s="59"/>
      <c r="O218" s="59"/>
      <c r="P218" s="59"/>
      <c r="Q218" s="59"/>
      <c r="R218" s="59"/>
      <c r="S218" s="59"/>
      <c r="T218" s="59"/>
      <c r="U218" s="59"/>
      <c r="V218" s="59"/>
      <c r="W218" s="59"/>
      <c r="X218" s="59"/>
      <c r="Y218" s="59"/>
      <c r="Z218" s="59"/>
      <c r="AA218" s="59"/>
      <c r="AB218" s="59"/>
      <c r="AC218" s="59"/>
      <c r="AD218" s="59"/>
      <c r="AE218" s="59"/>
      <c r="AF218" s="59"/>
      <c r="AG218" s="59"/>
      <c r="AH218" s="59"/>
      <c r="AI218" s="59"/>
      <c r="AJ218" s="59"/>
      <c r="AK218" s="59"/>
      <c r="AL218" s="59"/>
      <c r="AM218" s="59"/>
      <c r="AN218" s="59"/>
      <c r="AO218" s="59"/>
      <c r="AP218" s="59"/>
      <c r="AQ218" s="59"/>
      <c r="AR218" s="3"/>
      <c r="AS218" s="3"/>
      <c r="AT218" s="3"/>
      <c r="AU218" s="3"/>
      <c r="AV218" s="3"/>
    </row>
    <row r="219" ht="12.75" customHeight="1">
      <c r="A219" s="59"/>
      <c r="B219" s="59"/>
      <c r="C219" s="596"/>
      <c r="D219" s="59"/>
      <c r="E219" s="59"/>
      <c r="F219" s="59"/>
      <c r="G219" s="59"/>
      <c r="H219" s="59"/>
      <c r="I219" s="59"/>
      <c r="J219" s="59"/>
      <c r="K219" s="59"/>
      <c r="L219" s="59"/>
      <c r="M219" s="59"/>
      <c r="N219" s="59"/>
      <c r="O219" s="59"/>
      <c r="P219" s="59"/>
      <c r="Q219" s="59"/>
      <c r="R219" s="59"/>
      <c r="S219" s="59"/>
      <c r="T219" s="59"/>
      <c r="U219" s="59"/>
      <c r="V219" s="59"/>
      <c r="W219" s="59"/>
      <c r="X219" s="59"/>
      <c r="Y219" s="59"/>
      <c r="Z219" s="59"/>
      <c r="AA219" s="59"/>
      <c r="AB219" s="59"/>
      <c r="AC219" s="59"/>
      <c r="AD219" s="59"/>
      <c r="AE219" s="59"/>
      <c r="AF219" s="59"/>
      <c r="AG219" s="59"/>
      <c r="AH219" s="59"/>
      <c r="AI219" s="59"/>
      <c r="AJ219" s="59"/>
      <c r="AK219" s="59"/>
      <c r="AL219" s="59"/>
      <c r="AM219" s="59"/>
      <c r="AN219" s="59"/>
      <c r="AO219" s="59"/>
      <c r="AP219" s="59"/>
      <c r="AQ219" s="59"/>
      <c r="AR219" s="3"/>
      <c r="AS219" s="3"/>
      <c r="AT219" s="3"/>
      <c r="AU219" s="3"/>
      <c r="AV219" s="3"/>
    </row>
    <row r="220" ht="12.75" customHeight="1">
      <c r="A220" s="59"/>
      <c r="B220" s="59"/>
      <c r="C220" s="596"/>
      <c r="D220" s="59"/>
      <c r="E220" s="59"/>
      <c r="F220" s="59"/>
      <c r="G220" s="59"/>
      <c r="H220" s="59"/>
      <c r="I220" s="59"/>
      <c r="J220" s="59"/>
      <c r="K220" s="59"/>
      <c r="L220" s="59"/>
      <c r="M220" s="59"/>
      <c r="N220" s="59"/>
      <c r="O220" s="59"/>
      <c r="P220" s="59"/>
      <c r="Q220" s="59"/>
      <c r="R220" s="59"/>
      <c r="S220" s="59"/>
      <c r="T220" s="59"/>
      <c r="U220" s="59"/>
      <c r="V220" s="59"/>
      <c r="W220" s="59"/>
      <c r="X220" s="59"/>
      <c r="Y220" s="59"/>
      <c r="Z220" s="59"/>
      <c r="AA220" s="59"/>
      <c r="AB220" s="59"/>
      <c r="AC220" s="59"/>
      <c r="AD220" s="59"/>
      <c r="AE220" s="59"/>
      <c r="AF220" s="59"/>
      <c r="AG220" s="59"/>
      <c r="AH220" s="59"/>
      <c r="AI220" s="59"/>
      <c r="AJ220" s="59"/>
      <c r="AK220" s="59"/>
      <c r="AL220" s="59"/>
      <c r="AM220" s="59"/>
      <c r="AN220" s="59"/>
      <c r="AO220" s="59"/>
      <c r="AP220" s="59"/>
      <c r="AQ220" s="59"/>
      <c r="AR220" s="3"/>
      <c r="AS220" s="3"/>
      <c r="AT220" s="3"/>
      <c r="AU220" s="3"/>
      <c r="AV220" s="3"/>
    </row>
    <row r="221" ht="12.75" customHeight="1">
      <c r="A221" s="59"/>
      <c r="B221" s="59"/>
      <c r="C221" s="596"/>
      <c r="D221" s="59"/>
      <c r="E221" s="59"/>
      <c r="F221" s="59"/>
      <c r="G221" s="59"/>
      <c r="H221" s="59"/>
      <c r="I221" s="59"/>
      <c r="J221" s="59"/>
      <c r="K221" s="59"/>
      <c r="L221" s="59"/>
      <c r="M221" s="59"/>
      <c r="N221" s="59"/>
      <c r="O221" s="59"/>
      <c r="P221" s="59"/>
      <c r="Q221" s="59"/>
      <c r="R221" s="59"/>
      <c r="S221" s="59"/>
      <c r="T221" s="59"/>
      <c r="U221" s="59"/>
      <c r="V221" s="59"/>
      <c r="W221" s="59"/>
      <c r="X221" s="59"/>
      <c r="Y221" s="59"/>
      <c r="Z221" s="59"/>
      <c r="AA221" s="59"/>
      <c r="AB221" s="59"/>
      <c r="AC221" s="59"/>
      <c r="AD221" s="59"/>
      <c r="AE221" s="59"/>
      <c r="AF221" s="59"/>
      <c r="AG221" s="59"/>
      <c r="AH221" s="59"/>
      <c r="AI221" s="59"/>
      <c r="AJ221" s="59"/>
      <c r="AK221" s="59"/>
      <c r="AL221" s="59"/>
      <c r="AM221" s="59"/>
      <c r="AN221" s="59"/>
      <c r="AO221" s="59"/>
      <c r="AP221" s="59"/>
      <c r="AQ221" s="59"/>
      <c r="AR221" s="3"/>
      <c r="AS221" s="3"/>
      <c r="AT221" s="3"/>
      <c r="AU221" s="3"/>
      <c r="AV221" s="3"/>
    </row>
    <row r="222" ht="12.75" customHeight="1">
      <c r="A222" s="59"/>
      <c r="B222" s="59"/>
      <c r="C222" s="596"/>
      <c r="D222" s="59"/>
      <c r="E222" s="59"/>
      <c r="F222" s="59"/>
      <c r="G222" s="59"/>
      <c r="H222" s="59"/>
      <c r="I222" s="59"/>
      <c r="J222" s="59"/>
      <c r="K222" s="59"/>
      <c r="L222" s="59"/>
      <c r="M222" s="59"/>
      <c r="N222" s="59"/>
      <c r="O222" s="59"/>
      <c r="P222" s="59"/>
      <c r="Q222" s="59"/>
      <c r="R222" s="59"/>
      <c r="S222" s="59"/>
      <c r="T222" s="59"/>
      <c r="U222" s="59"/>
      <c r="V222" s="59"/>
      <c r="W222" s="59"/>
      <c r="X222" s="59"/>
      <c r="Y222" s="59"/>
      <c r="Z222" s="59"/>
      <c r="AA222" s="59"/>
      <c r="AB222" s="59"/>
      <c r="AC222" s="59"/>
      <c r="AD222" s="59"/>
      <c r="AE222" s="59"/>
      <c r="AF222" s="59"/>
      <c r="AG222" s="59"/>
      <c r="AH222" s="59"/>
      <c r="AI222" s="59"/>
      <c r="AJ222" s="59"/>
      <c r="AK222" s="59"/>
      <c r="AL222" s="59"/>
      <c r="AM222" s="59"/>
      <c r="AN222" s="59"/>
      <c r="AO222" s="59"/>
      <c r="AP222" s="59"/>
      <c r="AQ222" s="59"/>
      <c r="AR222" s="3"/>
      <c r="AS222" s="3"/>
      <c r="AT222" s="3"/>
      <c r="AU222" s="3"/>
      <c r="AV222" s="3"/>
    </row>
    <row r="223" ht="12.75" customHeight="1">
      <c r="A223" s="59"/>
      <c r="B223" s="59"/>
      <c r="C223" s="596"/>
      <c r="D223" s="59"/>
      <c r="E223" s="59"/>
      <c r="F223" s="59"/>
      <c r="G223" s="59"/>
      <c r="H223" s="59"/>
      <c r="I223" s="59"/>
      <c r="J223" s="59"/>
      <c r="K223" s="59"/>
      <c r="L223" s="59"/>
      <c r="M223" s="59"/>
      <c r="N223" s="59"/>
      <c r="O223" s="59"/>
      <c r="P223" s="59"/>
      <c r="Q223" s="59"/>
      <c r="R223" s="59"/>
      <c r="S223" s="59"/>
      <c r="T223" s="59"/>
      <c r="U223" s="59"/>
      <c r="V223" s="59"/>
      <c r="W223" s="59"/>
      <c r="X223" s="59"/>
      <c r="Y223" s="59"/>
      <c r="Z223" s="59"/>
      <c r="AA223" s="59"/>
      <c r="AB223" s="59"/>
      <c r="AC223" s="59"/>
      <c r="AD223" s="59"/>
      <c r="AE223" s="59"/>
      <c r="AF223" s="59"/>
      <c r="AG223" s="59"/>
      <c r="AH223" s="59"/>
      <c r="AI223" s="59"/>
      <c r="AJ223" s="59"/>
      <c r="AK223" s="59"/>
      <c r="AL223" s="59"/>
      <c r="AM223" s="59"/>
      <c r="AN223" s="59"/>
      <c r="AO223" s="59"/>
      <c r="AP223" s="59"/>
      <c r="AQ223" s="59"/>
      <c r="AR223" s="3"/>
      <c r="AS223" s="3"/>
      <c r="AT223" s="3"/>
      <c r="AU223" s="3"/>
      <c r="AV223" s="3"/>
    </row>
    <row r="224" ht="12.75" customHeight="1">
      <c r="A224" s="59"/>
      <c r="B224" s="59"/>
      <c r="C224" s="596"/>
      <c r="D224" s="59"/>
      <c r="E224" s="59"/>
      <c r="F224" s="59"/>
      <c r="G224" s="59"/>
      <c r="H224" s="59"/>
      <c r="I224" s="59"/>
      <c r="J224" s="59"/>
      <c r="K224" s="59"/>
      <c r="L224" s="59"/>
      <c r="M224" s="59"/>
      <c r="N224" s="59"/>
      <c r="O224" s="59"/>
      <c r="P224" s="59"/>
      <c r="Q224" s="59"/>
      <c r="R224" s="59"/>
      <c r="S224" s="59"/>
      <c r="T224" s="59"/>
      <c r="U224" s="59"/>
      <c r="V224" s="59"/>
      <c r="W224" s="59"/>
      <c r="X224" s="59"/>
      <c r="Y224" s="59"/>
      <c r="Z224" s="59"/>
      <c r="AA224" s="59"/>
      <c r="AB224" s="59"/>
      <c r="AC224" s="59"/>
      <c r="AD224" s="59"/>
      <c r="AE224" s="59"/>
      <c r="AF224" s="59"/>
      <c r="AG224" s="59"/>
      <c r="AH224" s="59"/>
      <c r="AI224" s="59"/>
      <c r="AJ224" s="59"/>
      <c r="AK224" s="59"/>
      <c r="AL224" s="59"/>
      <c r="AM224" s="59"/>
      <c r="AN224" s="59"/>
      <c r="AO224" s="59"/>
      <c r="AP224" s="59"/>
      <c r="AQ224" s="59"/>
      <c r="AR224" s="3"/>
      <c r="AS224" s="3"/>
      <c r="AT224" s="3"/>
      <c r="AU224" s="3"/>
      <c r="AV224" s="3"/>
    </row>
    <row r="225" ht="12.75" customHeight="1">
      <c r="A225" s="59"/>
      <c r="B225" s="59"/>
      <c r="C225" s="596"/>
      <c r="D225" s="59"/>
      <c r="E225" s="59"/>
      <c r="F225" s="59"/>
      <c r="G225" s="59"/>
      <c r="H225" s="59"/>
      <c r="I225" s="59"/>
      <c r="J225" s="59"/>
      <c r="K225" s="59"/>
      <c r="L225" s="59"/>
      <c r="M225" s="59"/>
      <c r="N225" s="59"/>
      <c r="O225" s="59"/>
      <c r="P225" s="59"/>
      <c r="Q225" s="59"/>
      <c r="R225" s="59"/>
      <c r="S225" s="59"/>
      <c r="T225" s="59"/>
      <c r="U225" s="59"/>
      <c r="V225" s="59"/>
      <c r="W225" s="59"/>
      <c r="X225" s="59"/>
      <c r="Y225" s="59"/>
      <c r="Z225" s="59"/>
      <c r="AA225" s="59"/>
      <c r="AB225" s="59"/>
      <c r="AC225" s="59"/>
      <c r="AD225" s="59"/>
      <c r="AE225" s="59"/>
      <c r="AF225" s="59"/>
      <c r="AG225" s="59"/>
      <c r="AH225" s="59"/>
      <c r="AI225" s="59"/>
      <c r="AJ225" s="59"/>
      <c r="AK225" s="59"/>
      <c r="AL225" s="59"/>
      <c r="AM225" s="59"/>
      <c r="AN225" s="59"/>
      <c r="AO225" s="59"/>
      <c r="AP225" s="59"/>
      <c r="AQ225" s="59"/>
      <c r="AR225" s="3"/>
      <c r="AS225" s="3"/>
      <c r="AT225" s="3"/>
      <c r="AU225" s="3"/>
      <c r="AV225" s="3"/>
    </row>
    <row r="226" ht="12.75" customHeight="1">
      <c r="A226" s="59"/>
      <c r="B226" s="59"/>
      <c r="C226" s="596"/>
      <c r="D226" s="59"/>
      <c r="E226" s="59"/>
      <c r="F226" s="59"/>
      <c r="G226" s="59"/>
      <c r="H226" s="59"/>
      <c r="I226" s="59"/>
      <c r="J226" s="59"/>
      <c r="K226" s="59"/>
      <c r="L226" s="59"/>
      <c r="M226" s="59"/>
      <c r="N226" s="59"/>
      <c r="O226" s="59"/>
      <c r="P226" s="59"/>
      <c r="Q226" s="59"/>
      <c r="R226" s="59"/>
      <c r="S226" s="59"/>
      <c r="T226" s="59"/>
      <c r="U226" s="59"/>
      <c r="V226" s="59"/>
      <c r="W226" s="59"/>
      <c r="X226" s="59"/>
      <c r="Y226" s="59"/>
      <c r="Z226" s="59"/>
      <c r="AA226" s="59"/>
      <c r="AB226" s="59"/>
      <c r="AC226" s="59"/>
      <c r="AD226" s="59"/>
      <c r="AE226" s="59"/>
      <c r="AF226" s="59"/>
      <c r="AG226" s="59"/>
      <c r="AH226" s="59"/>
      <c r="AI226" s="59"/>
      <c r="AJ226" s="59"/>
      <c r="AK226" s="59"/>
      <c r="AL226" s="59"/>
      <c r="AM226" s="59"/>
      <c r="AN226" s="59"/>
      <c r="AO226" s="59"/>
      <c r="AP226" s="59"/>
      <c r="AQ226" s="59"/>
      <c r="AR226" s="3"/>
      <c r="AS226" s="3"/>
      <c r="AT226" s="3"/>
      <c r="AU226" s="3"/>
      <c r="AV226" s="3"/>
    </row>
    <row r="227" ht="12.75" customHeight="1">
      <c r="A227" s="59"/>
      <c r="B227" s="59"/>
      <c r="C227" s="596"/>
      <c r="D227" s="59"/>
      <c r="E227" s="59"/>
      <c r="F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59"/>
      <c r="AD227" s="59"/>
      <c r="AE227" s="59"/>
      <c r="AF227" s="59"/>
      <c r="AG227" s="59"/>
      <c r="AH227" s="59"/>
      <c r="AI227" s="59"/>
      <c r="AJ227" s="59"/>
      <c r="AK227" s="59"/>
      <c r="AL227" s="59"/>
      <c r="AM227" s="59"/>
      <c r="AN227" s="59"/>
      <c r="AO227" s="59"/>
      <c r="AP227" s="59"/>
      <c r="AQ227" s="59"/>
      <c r="AR227" s="3"/>
      <c r="AS227" s="3"/>
      <c r="AT227" s="3"/>
      <c r="AU227" s="3"/>
      <c r="AV227" s="3"/>
    </row>
    <row r="228" ht="12.75" customHeight="1">
      <c r="A228" s="59"/>
      <c r="B228" s="59"/>
      <c r="C228" s="596"/>
      <c r="D228" s="59"/>
      <c r="E228" s="59"/>
      <c r="F228" s="59"/>
      <c r="G228" s="59"/>
      <c r="H228" s="59"/>
      <c r="I228" s="59"/>
      <c r="J228" s="59"/>
      <c r="K228" s="59"/>
      <c r="L228" s="59"/>
      <c r="M228" s="59"/>
      <c r="N228" s="59"/>
      <c r="O228" s="59"/>
      <c r="P228" s="59"/>
      <c r="Q228" s="59"/>
      <c r="R228" s="59"/>
      <c r="S228" s="59"/>
      <c r="T228" s="59"/>
      <c r="U228" s="59"/>
      <c r="V228" s="59"/>
      <c r="W228" s="59"/>
      <c r="X228" s="59"/>
      <c r="Y228" s="59"/>
      <c r="Z228" s="59"/>
      <c r="AA228" s="59"/>
      <c r="AB228" s="59"/>
      <c r="AC228" s="59"/>
      <c r="AD228" s="59"/>
      <c r="AE228" s="59"/>
      <c r="AF228" s="59"/>
      <c r="AG228" s="59"/>
      <c r="AH228" s="59"/>
      <c r="AI228" s="59"/>
      <c r="AJ228" s="59"/>
      <c r="AK228" s="59"/>
      <c r="AL228" s="59"/>
      <c r="AM228" s="59"/>
      <c r="AN228" s="59"/>
      <c r="AO228" s="59"/>
      <c r="AP228" s="59"/>
      <c r="AQ228" s="59"/>
      <c r="AR228" s="3"/>
      <c r="AS228" s="3"/>
      <c r="AT228" s="3"/>
      <c r="AU228" s="3"/>
      <c r="AV228" s="3"/>
    </row>
    <row r="229" ht="12.75" customHeight="1">
      <c r="A229" s="59"/>
      <c r="B229" s="59"/>
      <c r="C229" s="596"/>
      <c r="D229" s="59"/>
      <c r="E229" s="59"/>
      <c r="F229" s="59"/>
      <c r="G229" s="59"/>
      <c r="H229" s="59"/>
      <c r="I229" s="59"/>
      <c r="J229" s="59"/>
      <c r="K229" s="59"/>
      <c r="L229" s="59"/>
      <c r="M229" s="59"/>
      <c r="N229" s="59"/>
      <c r="O229" s="59"/>
      <c r="P229" s="59"/>
      <c r="Q229" s="59"/>
      <c r="R229" s="59"/>
      <c r="S229" s="59"/>
      <c r="T229" s="59"/>
      <c r="U229" s="59"/>
      <c r="V229" s="59"/>
      <c r="W229" s="59"/>
      <c r="X229" s="59"/>
      <c r="Y229" s="59"/>
      <c r="Z229" s="59"/>
      <c r="AA229" s="59"/>
      <c r="AB229" s="59"/>
      <c r="AC229" s="59"/>
      <c r="AD229" s="59"/>
      <c r="AE229" s="59"/>
      <c r="AF229" s="59"/>
      <c r="AG229" s="59"/>
      <c r="AH229" s="59"/>
      <c r="AI229" s="59"/>
      <c r="AJ229" s="59"/>
      <c r="AK229" s="59"/>
      <c r="AL229" s="59"/>
      <c r="AM229" s="59"/>
      <c r="AN229" s="59"/>
      <c r="AO229" s="59"/>
      <c r="AP229" s="59"/>
      <c r="AQ229" s="59"/>
      <c r="AR229" s="3"/>
      <c r="AS229" s="3"/>
      <c r="AT229" s="3"/>
      <c r="AU229" s="3"/>
      <c r="AV229" s="3"/>
    </row>
    <row r="230" ht="12.75" customHeight="1">
      <c r="A230" s="59"/>
      <c r="B230" s="59"/>
      <c r="C230" s="596"/>
      <c r="D230" s="59"/>
      <c r="E230" s="59"/>
      <c r="F230" s="59"/>
      <c r="G230" s="59"/>
      <c r="H230" s="59"/>
      <c r="I230" s="59"/>
      <c r="J230" s="59"/>
      <c r="K230" s="59"/>
      <c r="L230" s="59"/>
      <c r="M230" s="59"/>
      <c r="N230" s="59"/>
      <c r="O230" s="59"/>
      <c r="P230" s="59"/>
      <c r="Q230" s="59"/>
      <c r="R230" s="59"/>
      <c r="S230" s="59"/>
      <c r="T230" s="59"/>
      <c r="U230" s="59"/>
      <c r="V230" s="59"/>
      <c r="W230" s="59"/>
      <c r="X230" s="59"/>
      <c r="Y230" s="59"/>
      <c r="Z230" s="59"/>
      <c r="AA230" s="59"/>
      <c r="AB230" s="59"/>
      <c r="AC230" s="59"/>
      <c r="AD230" s="59"/>
      <c r="AE230" s="59"/>
      <c r="AF230" s="59"/>
      <c r="AG230" s="59"/>
      <c r="AH230" s="59"/>
      <c r="AI230" s="59"/>
      <c r="AJ230" s="59"/>
      <c r="AK230" s="59"/>
      <c r="AL230" s="59"/>
      <c r="AM230" s="59"/>
      <c r="AN230" s="59"/>
      <c r="AO230" s="59"/>
      <c r="AP230" s="59"/>
      <c r="AQ230" s="59"/>
      <c r="AR230" s="3"/>
      <c r="AS230" s="3"/>
      <c r="AT230" s="3"/>
      <c r="AU230" s="3"/>
      <c r="AV230" s="3"/>
    </row>
    <row r="231" ht="12.75" customHeight="1">
      <c r="A231" s="59"/>
      <c r="B231" s="59"/>
      <c r="C231" s="596"/>
      <c r="D231" s="59"/>
      <c r="E231" s="59"/>
      <c r="F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c r="AD231" s="59"/>
      <c r="AE231" s="59"/>
      <c r="AF231" s="59"/>
      <c r="AG231" s="59"/>
      <c r="AH231" s="59"/>
      <c r="AI231" s="59"/>
      <c r="AJ231" s="59"/>
      <c r="AK231" s="59"/>
      <c r="AL231" s="59"/>
      <c r="AM231" s="59"/>
      <c r="AN231" s="59"/>
      <c r="AO231" s="59"/>
      <c r="AP231" s="59"/>
      <c r="AQ231" s="59"/>
      <c r="AR231" s="3"/>
      <c r="AS231" s="3"/>
      <c r="AT231" s="3"/>
      <c r="AU231" s="3"/>
      <c r="AV231" s="3"/>
    </row>
    <row r="232" ht="12.75" customHeight="1">
      <c r="A232" s="59"/>
      <c r="B232" s="59"/>
      <c r="C232" s="596"/>
      <c r="D232" s="59"/>
      <c r="E232" s="59"/>
      <c r="F232" s="59"/>
      <c r="G232" s="59"/>
      <c r="H232" s="59"/>
      <c r="I232" s="59"/>
      <c r="J232" s="59"/>
      <c r="K232" s="59"/>
      <c r="L232" s="59"/>
      <c r="M232" s="59"/>
      <c r="N232" s="59"/>
      <c r="O232" s="59"/>
      <c r="P232" s="59"/>
      <c r="Q232" s="59"/>
      <c r="R232" s="59"/>
      <c r="S232" s="59"/>
      <c r="T232" s="59"/>
      <c r="U232" s="59"/>
      <c r="V232" s="59"/>
      <c r="W232" s="59"/>
      <c r="X232" s="59"/>
      <c r="Y232" s="59"/>
      <c r="Z232" s="59"/>
      <c r="AA232" s="59"/>
      <c r="AB232" s="59"/>
      <c r="AC232" s="59"/>
      <c r="AD232" s="59"/>
      <c r="AE232" s="59"/>
      <c r="AF232" s="59"/>
      <c r="AG232" s="59"/>
      <c r="AH232" s="59"/>
      <c r="AI232" s="59"/>
      <c r="AJ232" s="59"/>
      <c r="AK232" s="59"/>
      <c r="AL232" s="59"/>
      <c r="AM232" s="59"/>
      <c r="AN232" s="59"/>
      <c r="AO232" s="59"/>
      <c r="AP232" s="59"/>
      <c r="AQ232" s="59"/>
      <c r="AR232" s="3"/>
      <c r="AS232" s="3"/>
      <c r="AT232" s="3"/>
      <c r="AU232" s="3"/>
      <c r="AV232" s="3"/>
    </row>
    <row r="233" ht="12.75" customHeight="1">
      <c r="A233" s="59"/>
      <c r="B233" s="59"/>
      <c r="C233" s="596"/>
      <c r="D233" s="59"/>
      <c r="E233" s="59"/>
      <c r="F233" s="59"/>
      <c r="G233" s="59"/>
      <c r="H233" s="59"/>
      <c r="I233" s="59"/>
      <c r="J233" s="59"/>
      <c r="K233" s="59"/>
      <c r="L233" s="59"/>
      <c r="M233" s="59"/>
      <c r="N233" s="59"/>
      <c r="O233" s="59"/>
      <c r="P233" s="59"/>
      <c r="Q233" s="59"/>
      <c r="R233" s="59"/>
      <c r="S233" s="59"/>
      <c r="T233" s="59"/>
      <c r="U233" s="59"/>
      <c r="V233" s="59"/>
      <c r="W233" s="59"/>
      <c r="X233" s="59"/>
      <c r="Y233" s="59"/>
      <c r="Z233" s="59"/>
      <c r="AA233" s="59"/>
      <c r="AB233" s="59"/>
      <c r="AC233" s="59"/>
      <c r="AD233" s="59"/>
      <c r="AE233" s="59"/>
      <c r="AF233" s="59"/>
      <c r="AG233" s="59"/>
      <c r="AH233" s="59"/>
      <c r="AI233" s="59"/>
      <c r="AJ233" s="59"/>
      <c r="AK233" s="59"/>
      <c r="AL233" s="59"/>
      <c r="AM233" s="59"/>
      <c r="AN233" s="59"/>
      <c r="AO233" s="59"/>
      <c r="AP233" s="59"/>
      <c r="AQ233" s="59"/>
      <c r="AR233" s="3"/>
      <c r="AS233" s="3"/>
      <c r="AT233" s="3"/>
      <c r="AU233" s="3"/>
      <c r="AV233" s="3"/>
    </row>
    <row r="234" ht="12.75" customHeight="1">
      <c r="A234" s="59"/>
      <c r="B234" s="59"/>
      <c r="C234" s="596"/>
      <c r="D234" s="59"/>
      <c r="E234" s="59"/>
      <c r="F234" s="59"/>
      <c r="G234" s="59"/>
      <c r="H234" s="59"/>
      <c r="I234" s="59"/>
      <c r="J234" s="59"/>
      <c r="K234" s="59"/>
      <c r="L234" s="59"/>
      <c r="M234" s="59"/>
      <c r="N234" s="59"/>
      <c r="O234" s="59"/>
      <c r="P234" s="59"/>
      <c r="Q234" s="59"/>
      <c r="R234" s="59"/>
      <c r="S234" s="59"/>
      <c r="T234" s="59"/>
      <c r="U234" s="59"/>
      <c r="V234" s="59"/>
      <c r="W234" s="59"/>
      <c r="X234" s="59"/>
      <c r="Y234" s="59"/>
      <c r="Z234" s="59"/>
      <c r="AA234" s="59"/>
      <c r="AB234" s="59"/>
      <c r="AC234" s="59"/>
      <c r="AD234" s="59"/>
      <c r="AE234" s="59"/>
      <c r="AF234" s="59"/>
      <c r="AG234" s="59"/>
      <c r="AH234" s="59"/>
      <c r="AI234" s="59"/>
      <c r="AJ234" s="59"/>
      <c r="AK234" s="59"/>
      <c r="AL234" s="59"/>
      <c r="AM234" s="59"/>
      <c r="AN234" s="59"/>
      <c r="AO234" s="59"/>
      <c r="AP234" s="59"/>
      <c r="AQ234" s="59"/>
      <c r="AR234" s="3"/>
      <c r="AS234" s="3"/>
      <c r="AT234" s="3"/>
      <c r="AU234" s="3"/>
      <c r="AV234" s="3"/>
    </row>
    <row r="235" ht="12.75" customHeight="1">
      <c r="A235" s="59"/>
      <c r="B235" s="59"/>
      <c r="C235" s="596"/>
      <c r="D235" s="59"/>
      <c r="E235" s="59"/>
      <c r="F235" s="59"/>
      <c r="G235" s="59"/>
      <c r="H235" s="59"/>
      <c r="I235" s="59"/>
      <c r="J235" s="59"/>
      <c r="K235" s="59"/>
      <c r="L235" s="59"/>
      <c r="M235" s="59"/>
      <c r="N235" s="59"/>
      <c r="O235" s="59"/>
      <c r="P235" s="59"/>
      <c r="Q235" s="59"/>
      <c r="R235" s="59"/>
      <c r="S235" s="59"/>
      <c r="T235" s="59"/>
      <c r="U235" s="59"/>
      <c r="V235" s="59"/>
      <c r="W235" s="59"/>
      <c r="X235" s="59"/>
      <c r="Y235" s="59"/>
      <c r="Z235" s="59"/>
      <c r="AA235" s="59"/>
      <c r="AB235" s="59"/>
      <c r="AC235" s="59"/>
      <c r="AD235" s="59"/>
      <c r="AE235" s="59"/>
      <c r="AF235" s="59"/>
      <c r="AG235" s="59"/>
      <c r="AH235" s="59"/>
      <c r="AI235" s="59"/>
      <c r="AJ235" s="59"/>
      <c r="AK235" s="59"/>
      <c r="AL235" s="59"/>
      <c r="AM235" s="59"/>
      <c r="AN235" s="59"/>
      <c r="AO235" s="59"/>
      <c r="AP235" s="59"/>
      <c r="AQ235" s="59"/>
      <c r="AR235" s="3"/>
      <c r="AS235" s="3"/>
      <c r="AT235" s="3"/>
      <c r="AU235" s="3"/>
      <c r="AV235" s="3"/>
    </row>
    <row r="236" ht="12.75" customHeight="1">
      <c r="A236" s="59"/>
      <c r="B236" s="59"/>
      <c r="C236" s="596"/>
      <c r="D236" s="59"/>
      <c r="E236" s="59"/>
      <c r="F236" s="59"/>
      <c r="G236" s="59"/>
      <c r="H236" s="59"/>
      <c r="I236" s="59"/>
      <c r="J236" s="59"/>
      <c r="K236" s="59"/>
      <c r="L236" s="59"/>
      <c r="M236" s="59"/>
      <c r="N236" s="59"/>
      <c r="O236" s="59"/>
      <c r="P236" s="59"/>
      <c r="Q236" s="59"/>
      <c r="R236" s="59"/>
      <c r="S236" s="59"/>
      <c r="T236" s="59"/>
      <c r="U236" s="59"/>
      <c r="V236" s="59"/>
      <c r="W236" s="59"/>
      <c r="X236" s="59"/>
      <c r="Y236" s="59"/>
      <c r="Z236" s="59"/>
      <c r="AA236" s="59"/>
      <c r="AB236" s="59"/>
      <c r="AC236" s="59"/>
      <c r="AD236" s="59"/>
      <c r="AE236" s="59"/>
      <c r="AF236" s="59"/>
      <c r="AG236" s="59"/>
      <c r="AH236" s="59"/>
      <c r="AI236" s="59"/>
      <c r="AJ236" s="59"/>
      <c r="AK236" s="59"/>
      <c r="AL236" s="59"/>
      <c r="AM236" s="59"/>
      <c r="AN236" s="59"/>
      <c r="AO236" s="59"/>
      <c r="AP236" s="59"/>
      <c r="AQ236" s="59"/>
      <c r="AR236" s="3"/>
      <c r="AS236" s="3"/>
      <c r="AT236" s="3"/>
      <c r="AU236" s="3"/>
      <c r="AV236" s="3"/>
    </row>
    <row r="237" ht="12.75" customHeight="1">
      <c r="A237" s="59"/>
      <c r="B237" s="59"/>
      <c r="C237" s="596"/>
      <c r="D237" s="59"/>
      <c r="E237" s="59"/>
      <c r="F237" s="59"/>
      <c r="G237" s="59"/>
      <c r="H237" s="59"/>
      <c r="I237" s="59"/>
      <c r="J237" s="59"/>
      <c r="K237" s="59"/>
      <c r="L237" s="59"/>
      <c r="M237" s="59"/>
      <c r="N237" s="59"/>
      <c r="O237" s="59"/>
      <c r="P237" s="59"/>
      <c r="Q237" s="59"/>
      <c r="R237" s="59"/>
      <c r="S237" s="59"/>
      <c r="T237" s="59"/>
      <c r="U237" s="59"/>
      <c r="V237" s="59"/>
      <c r="W237" s="59"/>
      <c r="X237" s="59"/>
      <c r="Y237" s="59"/>
      <c r="Z237" s="59"/>
      <c r="AA237" s="59"/>
      <c r="AB237" s="59"/>
      <c r="AC237" s="59"/>
      <c r="AD237" s="59"/>
      <c r="AE237" s="59"/>
      <c r="AF237" s="59"/>
      <c r="AG237" s="59"/>
      <c r="AH237" s="59"/>
      <c r="AI237" s="59"/>
      <c r="AJ237" s="59"/>
      <c r="AK237" s="59"/>
      <c r="AL237" s="59"/>
      <c r="AM237" s="59"/>
      <c r="AN237" s="59"/>
      <c r="AO237" s="59"/>
      <c r="AP237" s="59"/>
      <c r="AQ237" s="59"/>
      <c r="AR237" s="3"/>
      <c r="AS237" s="3"/>
      <c r="AT237" s="3"/>
      <c r="AU237" s="3"/>
      <c r="AV237" s="3"/>
    </row>
    <row r="238" ht="12.75" customHeight="1">
      <c r="A238" s="59"/>
      <c r="B238" s="59"/>
      <c r="C238" s="596"/>
      <c r="D238" s="59"/>
      <c r="E238" s="59"/>
      <c r="F238" s="59"/>
      <c r="G238" s="59"/>
      <c r="H238" s="59"/>
      <c r="I238" s="59"/>
      <c r="J238" s="59"/>
      <c r="K238" s="59"/>
      <c r="L238" s="59"/>
      <c r="M238" s="59"/>
      <c r="N238" s="59"/>
      <c r="O238" s="59"/>
      <c r="P238" s="59"/>
      <c r="Q238" s="59"/>
      <c r="R238" s="59"/>
      <c r="S238" s="59"/>
      <c r="T238" s="59"/>
      <c r="U238" s="59"/>
      <c r="V238" s="59"/>
      <c r="W238" s="59"/>
      <c r="X238" s="59"/>
      <c r="Y238" s="59"/>
      <c r="Z238" s="59"/>
      <c r="AA238" s="59"/>
      <c r="AB238" s="59"/>
      <c r="AC238" s="59"/>
      <c r="AD238" s="59"/>
      <c r="AE238" s="59"/>
      <c r="AF238" s="59"/>
      <c r="AG238" s="59"/>
      <c r="AH238" s="59"/>
      <c r="AI238" s="59"/>
      <c r="AJ238" s="59"/>
      <c r="AK238" s="59"/>
      <c r="AL238" s="59"/>
      <c r="AM238" s="59"/>
      <c r="AN238" s="59"/>
      <c r="AO238" s="59"/>
      <c r="AP238" s="59"/>
      <c r="AQ238" s="59"/>
      <c r="AR238" s="3"/>
      <c r="AS238" s="3"/>
      <c r="AT238" s="3"/>
      <c r="AU238" s="3"/>
      <c r="AV238" s="3"/>
    </row>
    <row r="239" ht="12.75" customHeight="1">
      <c r="A239" s="59"/>
      <c r="B239" s="59"/>
      <c r="C239" s="596"/>
      <c r="D239" s="59"/>
      <c r="E239" s="59"/>
      <c r="F239" s="59"/>
      <c r="G239" s="59"/>
      <c r="H239" s="59"/>
      <c r="I239" s="59"/>
      <c r="J239" s="59"/>
      <c r="K239" s="59"/>
      <c r="L239" s="59"/>
      <c r="M239" s="59"/>
      <c r="N239" s="59"/>
      <c r="O239" s="59"/>
      <c r="P239" s="59"/>
      <c r="Q239" s="59"/>
      <c r="R239" s="59"/>
      <c r="S239" s="59"/>
      <c r="T239" s="59"/>
      <c r="U239" s="59"/>
      <c r="V239" s="59"/>
      <c r="W239" s="59"/>
      <c r="X239" s="59"/>
      <c r="Y239" s="59"/>
      <c r="Z239" s="59"/>
      <c r="AA239" s="59"/>
      <c r="AB239" s="59"/>
      <c r="AC239" s="59"/>
      <c r="AD239" s="59"/>
      <c r="AE239" s="59"/>
      <c r="AF239" s="59"/>
      <c r="AG239" s="59"/>
      <c r="AH239" s="59"/>
      <c r="AI239" s="59"/>
      <c r="AJ239" s="59"/>
      <c r="AK239" s="59"/>
      <c r="AL239" s="59"/>
      <c r="AM239" s="59"/>
      <c r="AN239" s="59"/>
      <c r="AO239" s="59"/>
      <c r="AP239" s="59"/>
      <c r="AQ239" s="59"/>
      <c r="AR239" s="3"/>
      <c r="AS239" s="3"/>
      <c r="AT239" s="3"/>
      <c r="AU239" s="3"/>
      <c r="AV239" s="3"/>
    </row>
    <row r="240" ht="12.75" customHeight="1">
      <c r="A240" s="59"/>
      <c r="B240" s="59"/>
      <c r="C240" s="596"/>
      <c r="D240" s="59"/>
      <c r="E240" s="59"/>
      <c r="F240" s="59"/>
      <c r="G240" s="59"/>
      <c r="H240" s="59"/>
      <c r="I240" s="59"/>
      <c r="J240" s="59"/>
      <c r="K240" s="59"/>
      <c r="L240" s="59"/>
      <c r="M240" s="59"/>
      <c r="N240" s="59"/>
      <c r="O240" s="59"/>
      <c r="P240" s="59"/>
      <c r="Q240" s="59"/>
      <c r="R240" s="59"/>
      <c r="S240" s="59"/>
      <c r="T240" s="59"/>
      <c r="U240" s="59"/>
      <c r="V240" s="59"/>
      <c r="W240" s="59"/>
      <c r="X240" s="59"/>
      <c r="Y240" s="59"/>
      <c r="Z240" s="59"/>
      <c r="AA240" s="59"/>
      <c r="AB240" s="59"/>
      <c r="AC240" s="59"/>
      <c r="AD240" s="59"/>
      <c r="AE240" s="59"/>
      <c r="AF240" s="59"/>
      <c r="AG240" s="59"/>
      <c r="AH240" s="59"/>
      <c r="AI240" s="59"/>
      <c r="AJ240" s="59"/>
      <c r="AK240" s="59"/>
      <c r="AL240" s="59"/>
      <c r="AM240" s="59"/>
      <c r="AN240" s="59"/>
      <c r="AO240" s="59"/>
      <c r="AP240" s="59"/>
      <c r="AQ240" s="59"/>
      <c r="AR240" s="3"/>
      <c r="AS240" s="3"/>
      <c r="AT240" s="3"/>
      <c r="AU240" s="3"/>
      <c r="AV240" s="3"/>
    </row>
    <row r="241" ht="12.75" customHeight="1">
      <c r="A241" s="59"/>
      <c r="B241" s="59"/>
      <c r="C241" s="596"/>
      <c r="D241" s="59"/>
      <c r="E241" s="59"/>
      <c r="F241" s="59"/>
      <c r="G241" s="59"/>
      <c r="H241" s="59"/>
      <c r="I241" s="59"/>
      <c r="J241" s="59"/>
      <c r="K241" s="59"/>
      <c r="L241" s="59"/>
      <c r="M241" s="59"/>
      <c r="N241" s="59"/>
      <c r="O241" s="59"/>
      <c r="P241" s="59"/>
      <c r="Q241" s="59"/>
      <c r="R241" s="59"/>
      <c r="S241" s="59"/>
      <c r="T241" s="59"/>
      <c r="U241" s="59"/>
      <c r="V241" s="59"/>
      <c r="W241" s="59"/>
      <c r="X241" s="59"/>
      <c r="Y241" s="59"/>
      <c r="Z241" s="59"/>
      <c r="AA241" s="59"/>
      <c r="AB241" s="59"/>
      <c r="AC241" s="59"/>
      <c r="AD241" s="59"/>
      <c r="AE241" s="59"/>
      <c r="AF241" s="59"/>
      <c r="AG241" s="59"/>
      <c r="AH241" s="59"/>
      <c r="AI241" s="59"/>
      <c r="AJ241" s="59"/>
      <c r="AK241" s="59"/>
      <c r="AL241" s="59"/>
      <c r="AM241" s="59"/>
      <c r="AN241" s="59"/>
      <c r="AO241" s="59"/>
      <c r="AP241" s="59"/>
      <c r="AQ241" s="59"/>
      <c r="AR241" s="3"/>
      <c r="AS241" s="3"/>
      <c r="AT241" s="3"/>
      <c r="AU241" s="3"/>
      <c r="AV241" s="3"/>
    </row>
    <row r="242" ht="12.75" customHeight="1">
      <c r="A242" s="59"/>
      <c r="B242" s="59"/>
      <c r="C242" s="596"/>
      <c r="D242" s="59"/>
      <c r="E242" s="59"/>
      <c r="F242" s="59"/>
      <c r="G242" s="59"/>
      <c r="H242" s="59"/>
      <c r="I242" s="59"/>
      <c r="J242" s="59"/>
      <c r="K242" s="59"/>
      <c r="L242" s="59"/>
      <c r="M242" s="59"/>
      <c r="N242" s="59"/>
      <c r="O242" s="59"/>
      <c r="P242" s="59"/>
      <c r="Q242" s="59"/>
      <c r="R242" s="59"/>
      <c r="S242" s="59"/>
      <c r="T242" s="59"/>
      <c r="U242" s="59"/>
      <c r="V242" s="59"/>
      <c r="W242" s="59"/>
      <c r="X242" s="59"/>
      <c r="Y242" s="59"/>
      <c r="Z242" s="59"/>
      <c r="AA242" s="59"/>
      <c r="AB242" s="59"/>
      <c r="AC242" s="59"/>
      <c r="AD242" s="59"/>
      <c r="AE242" s="59"/>
      <c r="AF242" s="59"/>
      <c r="AG242" s="59"/>
      <c r="AH242" s="59"/>
      <c r="AI242" s="59"/>
      <c r="AJ242" s="59"/>
      <c r="AK242" s="59"/>
      <c r="AL242" s="59"/>
      <c r="AM242" s="59"/>
      <c r="AN242" s="59"/>
      <c r="AO242" s="59"/>
      <c r="AP242" s="59"/>
      <c r="AQ242" s="59"/>
      <c r="AR242" s="3"/>
      <c r="AS242" s="3"/>
      <c r="AT242" s="3"/>
      <c r="AU242" s="3"/>
      <c r="AV242" s="3"/>
    </row>
    <row r="243" ht="12.75" customHeight="1">
      <c r="A243" s="59"/>
      <c r="B243" s="59"/>
      <c r="C243" s="596"/>
      <c r="D243" s="59"/>
      <c r="E243" s="59"/>
      <c r="F243" s="59"/>
      <c r="G243" s="59"/>
      <c r="H243" s="59"/>
      <c r="I243" s="59"/>
      <c r="J243" s="59"/>
      <c r="K243" s="59"/>
      <c r="L243" s="59"/>
      <c r="M243" s="59"/>
      <c r="N243" s="59"/>
      <c r="O243" s="59"/>
      <c r="P243" s="59"/>
      <c r="Q243" s="59"/>
      <c r="R243" s="59"/>
      <c r="S243" s="59"/>
      <c r="T243" s="59"/>
      <c r="U243" s="59"/>
      <c r="V243" s="59"/>
      <c r="W243" s="59"/>
      <c r="X243" s="59"/>
      <c r="Y243" s="59"/>
      <c r="Z243" s="59"/>
      <c r="AA243" s="59"/>
      <c r="AB243" s="59"/>
      <c r="AC243" s="59"/>
      <c r="AD243" s="59"/>
      <c r="AE243" s="59"/>
      <c r="AF243" s="59"/>
      <c r="AG243" s="59"/>
      <c r="AH243" s="59"/>
      <c r="AI243" s="59"/>
      <c r="AJ243" s="59"/>
      <c r="AK243" s="59"/>
      <c r="AL243" s="59"/>
      <c r="AM243" s="59"/>
      <c r="AN243" s="59"/>
      <c r="AO243" s="59"/>
      <c r="AP243" s="59"/>
      <c r="AQ243" s="59"/>
      <c r="AR243" s="3"/>
      <c r="AS243" s="3"/>
      <c r="AT243" s="3"/>
      <c r="AU243" s="3"/>
      <c r="AV243" s="3"/>
    </row>
    <row r="244" ht="12.75" customHeight="1">
      <c r="A244" s="59"/>
      <c r="B244" s="59"/>
      <c r="C244" s="596"/>
      <c r="D244" s="59"/>
      <c r="E244" s="59"/>
      <c r="F244" s="59"/>
      <c r="G244" s="59"/>
      <c r="H244" s="59"/>
      <c r="I244" s="59"/>
      <c r="J244" s="59"/>
      <c r="K244" s="59"/>
      <c r="L244" s="59"/>
      <c r="M244" s="59"/>
      <c r="N244" s="59"/>
      <c r="O244" s="59"/>
      <c r="P244" s="59"/>
      <c r="Q244" s="59"/>
      <c r="R244" s="59"/>
      <c r="S244" s="59"/>
      <c r="T244" s="59"/>
      <c r="U244" s="59"/>
      <c r="V244" s="59"/>
      <c r="W244" s="59"/>
      <c r="X244" s="59"/>
      <c r="Y244" s="59"/>
      <c r="Z244" s="59"/>
      <c r="AA244" s="59"/>
      <c r="AB244" s="59"/>
      <c r="AC244" s="59"/>
      <c r="AD244" s="59"/>
      <c r="AE244" s="59"/>
      <c r="AF244" s="59"/>
      <c r="AG244" s="59"/>
      <c r="AH244" s="59"/>
      <c r="AI244" s="59"/>
      <c r="AJ244" s="59"/>
      <c r="AK244" s="59"/>
      <c r="AL244" s="59"/>
      <c r="AM244" s="59"/>
      <c r="AN244" s="59"/>
      <c r="AO244" s="59"/>
      <c r="AP244" s="59"/>
      <c r="AQ244" s="59"/>
      <c r="AR244" s="3"/>
      <c r="AS244" s="3"/>
      <c r="AT244" s="3"/>
      <c r="AU244" s="3"/>
      <c r="AV244" s="3"/>
    </row>
    <row r="245" ht="12.75" customHeight="1">
      <c r="A245" s="59"/>
      <c r="B245" s="59"/>
      <c r="C245" s="596"/>
      <c r="D245" s="59"/>
      <c r="E245" s="59"/>
      <c r="F245" s="59"/>
      <c r="G245" s="59"/>
      <c r="H245" s="59"/>
      <c r="I245" s="59"/>
      <c r="J245" s="59"/>
      <c r="K245" s="59"/>
      <c r="L245" s="59"/>
      <c r="M245" s="59"/>
      <c r="N245" s="59"/>
      <c r="O245" s="59"/>
      <c r="P245" s="59"/>
      <c r="Q245" s="59"/>
      <c r="R245" s="59"/>
      <c r="S245" s="59"/>
      <c r="T245" s="59"/>
      <c r="U245" s="59"/>
      <c r="V245" s="59"/>
      <c r="W245" s="59"/>
      <c r="X245" s="59"/>
      <c r="Y245" s="59"/>
      <c r="Z245" s="59"/>
      <c r="AA245" s="59"/>
      <c r="AB245" s="59"/>
      <c r="AC245" s="59"/>
      <c r="AD245" s="59"/>
      <c r="AE245" s="59"/>
      <c r="AF245" s="59"/>
      <c r="AG245" s="59"/>
      <c r="AH245" s="59"/>
      <c r="AI245" s="59"/>
      <c r="AJ245" s="59"/>
      <c r="AK245" s="59"/>
      <c r="AL245" s="59"/>
      <c r="AM245" s="59"/>
      <c r="AN245" s="59"/>
      <c r="AO245" s="59"/>
      <c r="AP245" s="59"/>
      <c r="AQ245" s="59"/>
      <c r="AR245" s="3"/>
      <c r="AS245" s="3"/>
      <c r="AT245" s="3"/>
      <c r="AU245" s="3"/>
      <c r="AV245" s="3"/>
    </row>
    <row r="246" ht="12.75" customHeight="1">
      <c r="A246" s="59"/>
      <c r="B246" s="59"/>
      <c r="C246" s="596"/>
      <c r="D246" s="59"/>
      <c r="E246" s="59"/>
      <c r="F246" s="59"/>
      <c r="G246" s="59"/>
      <c r="H246" s="59"/>
      <c r="I246" s="59"/>
      <c r="J246" s="59"/>
      <c r="K246" s="59"/>
      <c r="L246" s="59"/>
      <c r="M246" s="59"/>
      <c r="N246" s="59"/>
      <c r="O246" s="59"/>
      <c r="P246" s="59"/>
      <c r="Q246" s="59"/>
      <c r="R246" s="59"/>
      <c r="S246" s="59"/>
      <c r="T246" s="59"/>
      <c r="U246" s="59"/>
      <c r="V246" s="59"/>
      <c r="W246" s="59"/>
      <c r="X246" s="59"/>
      <c r="Y246" s="59"/>
      <c r="Z246" s="59"/>
      <c r="AA246" s="59"/>
      <c r="AB246" s="59"/>
      <c r="AC246" s="59"/>
      <c r="AD246" s="59"/>
      <c r="AE246" s="59"/>
      <c r="AF246" s="59"/>
      <c r="AG246" s="59"/>
      <c r="AH246" s="59"/>
      <c r="AI246" s="59"/>
      <c r="AJ246" s="59"/>
      <c r="AK246" s="59"/>
      <c r="AL246" s="59"/>
      <c r="AM246" s="59"/>
      <c r="AN246" s="59"/>
      <c r="AO246" s="59"/>
      <c r="AP246" s="59"/>
      <c r="AQ246" s="59"/>
      <c r="AR246" s="3"/>
      <c r="AS246" s="3"/>
      <c r="AT246" s="3"/>
      <c r="AU246" s="3"/>
      <c r="AV246" s="3"/>
    </row>
    <row r="247" ht="12.75" customHeight="1">
      <c r="A247" s="59"/>
      <c r="B247" s="59"/>
      <c r="C247" s="596"/>
      <c r="D247" s="59"/>
      <c r="E247" s="59"/>
      <c r="F247" s="59"/>
      <c r="G247" s="59"/>
      <c r="H247" s="59"/>
      <c r="I247" s="59"/>
      <c r="J247" s="59"/>
      <c r="K247" s="59"/>
      <c r="L247" s="59"/>
      <c r="M247" s="59"/>
      <c r="N247" s="59"/>
      <c r="O247" s="59"/>
      <c r="P247" s="59"/>
      <c r="Q247" s="59"/>
      <c r="R247" s="59"/>
      <c r="S247" s="59"/>
      <c r="T247" s="59"/>
      <c r="U247" s="59"/>
      <c r="V247" s="59"/>
      <c r="W247" s="59"/>
      <c r="X247" s="59"/>
      <c r="Y247" s="59"/>
      <c r="Z247" s="59"/>
      <c r="AA247" s="59"/>
      <c r="AB247" s="59"/>
      <c r="AC247" s="59"/>
      <c r="AD247" s="59"/>
      <c r="AE247" s="59"/>
      <c r="AF247" s="59"/>
      <c r="AG247" s="59"/>
      <c r="AH247" s="59"/>
      <c r="AI247" s="59"/>
      <c r="AJ247" s="59"/>
      <c r="AK247" s="59"/>
      <c r="AL247" s="59"/>
      <c r="AM247" s="59"/>
      <c r="AN247" s="59"/>
      <c r="AO247" s="59"/>
      <c r="AP247" s="59"/>
      <c r="AQ247" s="59"/>
      <c r="AR247" s="3"/>
      <c r="AS247" s="3"/>
      <c r="AT247" s="3"/>
      <c r="AU247" s="3"/>
      <c r="AV247" s="3"/>
    </row>
    <row r="248" ht="12.75" customHeight="1">
      <c r="A248" s="59"/>
      <c r="B248" s="59"/>
      <c r="C248" s="596"/>
      <c r="D248" s="59"/>
      <c r="E248" s="59"/>
      <c r="F248" s="59"/>
      <c r="G248" s="59"/>
      <c r="H248" s="59"/>
      <c r="I248" s="59"/>
      <c r="J248" s="59"/>
      <c r="K248" s="59"/>
      <c r="L248" s="59"/>
      <c r="M248" s="59"/>
      <c r="N248" s="59"/>
      <c r="O248" s="59"/>
      <c r="P248" s="59"/>
      <c r="Q248" s="59"/>
      <c r="R248" s="59"/>
      <c r="S248" s="59"/>
      <c r="T248" s="59"/>
      <c r="U248" s="59"/>
      <c r="V248" s="59"/>
      <c r="W248" s="59"/>
      <c r="X248" s="59"/>
      <c r="Y248" s="59"/>
      <c r="Z248" s="59"/>
      <c r="AA248" s="59"/>
      <c r="AB248" s="59"/>
      <c r="AC248" s="59"/>
      <c r="AD248" s="59"/>
      <c r="AE248" s="59"/>
      <c r="AF248" s="59"/>
      <c r="AG248" s="59"/>
      <c r="AH248" s="59"/>
      <c r="AI248" s="59"/>
      <c r="AJ248" s="59"/>
      <c r="AK248" s="59"/>
      <c r="AL248" s="59"/>
      <c r="AM248" s="59"/>
      <c r="AN248" s="59"/>
      <c r="AO248" s="59"/>
      <c r="AP248" s="59"/>
      <c r="AQ248" s="59"/>
      <c r="AR248" s="3"/>
      <c r="AS248" s="3"/>
      <c r="AT248" s="3"/>
      <c r="AU248" s="3"/>
      <c r="AV248" s="3"/>
    </row>
    <row r="249" ht="12.75" customHeight="1">
      <c r="A249" s="59"/>
      <c r="B249" s="59"/>
      <c r="C249" s="596"/>
      <c r="D249" s="59"/>
      <c r="E249" s="59"/>
      <c r="F249" s="59"/>
      <c r="G249" s="59"/>
      <c r="H249" s="59"/>
      <c r="I249" s="59"/>
      <c r="J249" s="59"/>
      <c r="K249" s="59"/>
      <c r="L249" s="59"/>
      <c r="M249" s="59"/>
      <c r="N249" s="59"/>
      <c r="O249" s="59"/>
      <c r="P249" s="59"/>
      <c r="Q249" s="59"/>
      <c r="R249" s="59"/>
      <c r="S249" s="59"/>
      <c r="T249" s="59"/>
      <c r="U249" s="59"/>
      <c r="V249" s="59"/>
      <c r="W249" s="59"/>
      <c r="X249" s="59"/>
      <c r="Y249" s="59"/>
      <c r="Z249" s="59"/>
      <c r="AA249" s="59"/>
      <c r="AB249" s="59"/>
      <c r="AC249" s="59"/>
      <c r="AD249" s="59"/>
      <c r="AE249" s="59"/>
      <c r="AF249" s="59"/>
      <c r="AG249" s="59"/>
      <c r="AH249" s="59"/>
      <c r="AI249" s="59"/>
      <c r="AJ249" s="59"/>
      <c r="AK249" s="59"/>
      <c r="AL249" s="59"/>
      <c r="AM249" s="59"/>
      <c r="AN249" s="59"/>
      <c r="AO249" s="59"/>
      <c r="AP249" s="59"/>
      <c r="AQ249" s="59"/>
      <c r="AR249" s="3"/>
      <c r="AS249" s="3"/>
      <c r="AT249" s="3"/>
      <c r="AU249" s="3"/>
      <c r="AV249" s="3"/>
    </row>
    <row r="250" ht="12.75" customHeight="1">
      <c r="A250" s="59"/>
      <c r="B250" s="59"/>
      <c r="C250" s="596"/>
      <c r="D250" s="59"/>
      <c r="E250" s="59"/>
      <c r="F250" s="59"/>
      <c r="G250" s="59"/>
      <c r="H250" s="59"/>
      <c r="I250" s="59"/>
      <c r="J250" s="59"/>
      <c r="K250" s="59"/>
      <c r="L250" s="59"/>
      <c r="M250" s="59"/>
      <c r="N250" s="59"/>
      <c r="O250" s="59"/>
      <c r="P250" s="59"/>
      <c r="Q250" s="59"/>
      <c r="R250" s="59"/>
      <c r="S250" s="59"/>
      <c r="T250" s="59"/>
      <c r="U250" s="59"/>
      <c r="V250" s="59"/>
      <c r="W250" s="59"/>
      <c r="X250" s="59"/>
      <c r="Y250" s="59"/>
      <c r="Z250" s="59"/>
      <c r="AA250" s="59"/>
      <c r="AB250" s="59"/>
      <c r="AC250" s="59"/>
      <c r="AD250" s="59"/>
      <c r="AE250" s="59"/>
      <c r="AF250" s="59"/>
      <c r="AG250" s="59"/>
      <c r="AH250" s="59"/>
      <c r="AI250" s="59"/>
      <c r="AJ250" s="59"/>
      <c r="AK250" s="59"/>
      <c r="AL250" s="59"/>
      <c r="AM250" s="59"/>
      <c r="AN250" s="59"/>
      <c r="AO250" s="59"/>
      <c r="AP250" s="59"/>
      <c r="AQ250" s="59"/>
      <c r="AR250" s="3"/>
      <c r="AS250" s="3"/>
      <c r="AT250" s="3"/>
      <c r="AU250" s="3"/>
      <c r="AV250" s="3"/>
    </row>
    <row r="251" ht="12.75" customHeight="1">
      <c r="A251" s="59"/>
      <c r="B251" s="59"/>
      <c r="C251" s="596"/>
      <c r="D251" s="59"/>
      <c r="E251" s="59"/>
      <c r="F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c r="AD251" s="59"/>
      <c r="AE251" s="59"/>
      <c r="AF251" s="59"/>
      <c r="AG251" s="59"/>
      <c r="AH251" s="59"/>
      <c r="AI251" s="59"/>
      <c r="AJ251" s="59"/>
      <c r="AK251" s="59"/>
      <c r="AL251" s="59"/>
      <c r="AM251" s="59"/>
      <c r="AN251" s="59"/>
      <c r="AO251" s="59"/>
      <c r="AP251" s="59"/>
      <c r="AQ251" s="59"/>
      <c r="AR251" s="3"/>
      <c r="AS251" s="3"/>
      <c r="AT251" s="3"/>
      <c r="AU251" s="3"/>
      <c r="AV251" s="3"/>
    </row>
    <row r="252" ht="12.75" customHeight="1">
      <c r="A252" s="59"/>
      <c r="B252" s="59"/>
      <c r="C252" s="596"/>
      <c r="D252" s="59"/>
      <c r="E252" s="59"/>
      <c r="F252" s="59"/>
      <c r="G252" s="59"/>
      <c r="H252" s="59"/>
      <c r="I252" s="59"/>
      <c r="J252" s="59"/>
      <c r="K252" s="59"/>
      <c r="L252" s="59"/>
      <c r="M252" s="59"/>
      <c r="N252" s="59"/>
      <c r="O252" s="59"/>
      <c r="P252" s="59"/>
      <c r="Q252" s="59"/>
      <c r="R252" s="59"/>
      <c r="S252" s="59"/>
      <c r="T252" s="59"/>
      <c r="U252" s="59"/>
      <c r="V252" s="59"/>
      <c r="W252" s="59"/>
      <c r="X252" s="59"/>
      <c r="Y252" s="59"/>
      <c r="Z252" s="59"/>
      <c r="AA252" s="59"/>
      <c r="AB252" s="59"/>
      <c r="AC252" s="59"/>
      <c r="AD252" s="59"/>
      <c r="AE252" s="59"/>
      <c r="AF252" s="59"/>
      <c r="AG252" s="59"/>
      <c r="AH252" s="59"/>
      <c r="AI252" s="59"/>
      <c r="AJ252" s="59"/>
      <c r="AK252" s="59"/>
      <c r="AL252" s="59"/>
      <c r="AM252" s="59"/>
      <c r="AN252" s="59"/>
      <c r="AO252" s="59"/>
      <c r="AP252" s="59"/>
      <c r="AQ252" s="59"/>
      <c r="AR252" s="3"/>
      <c r="AS252" s="3"/>
      <c r="AT252" s="3"/>
      <c r="AU252" s="3"/>
      <c r="AV252" s="3"/>
    </row>
    <row r="253" ht="12.75" customHeight="1">
      <c r="A253" s="59"/>
      <c r="B253" s="59"/>
      <c r="C253" s="596"/>
      <c r="D253" s="59"/>
      <c r="E253" s="59"/>
      <c r="F253" s="59"/>
      <c r="G253" s="59"/>
      <c r="H253" s="59"/>
      <c r="I253" s="59"/>
      <c r="J253" s="59"/>
      <c r="K253" s="59"/>
      <c r="L253" s="59"/>
      <c r="M253" s="59"/>
      <c r="N253" s="59"/>
      <c r="O253" s="59"/>
      <c r="P253" s="59"/>
      <c r="Q253" s="59"/>
      <c r="R253" s="59"/>
      <c r="S253" s="59"/>
      <c r="T253" s="59"/>
      <c r="U253" s="59"/>
      <c r="V253" s="59"/>
      <c r="W253" s="59"/>
      <c r="X253" s="59"/>
      <c r="Y253" s="59"/>
      <c r="Z253" s="59"/>
      <c r="AA253" s="59"/>
      <c r="AB253" s="59"/>
      <c r="AC253" s="59"/>
      <c r="AD253" s="59"/>
      <c r="AE253" s="59"/>
      <c r="AF253" s="59"/>
      <c r="AG253" s="59"/>
      <c r="AH253" s="59"/>
      <c r="AI253" s="59"/>
      <c r="AJ253" s="59"/>
      <c r="AK253" s="59"/>
      <c r="AL253" s="59"/>
      <c r="AM253" s="59"/>
      <c r="AN253" s="59"/>
      <c r="AO253" s="59"/>
      <c r="AP253" s="59"/>
      <c r="AQ253" s="59"/>
      <c r="AR253" s="3"/>
      <c r="AS253" s="3"/>
      <c r="AT253" s="3"/>
      <c r="AU253" s="3"/>
      <c r="AV253" s="3"/>
    </row>
    <row r="254" ht="12.75" customHeight="1">
      <c r="A254" s="59"/>
      <c r="B254" s="59"/>
      <c r="C254" s="596"/>
      <c r="D254" s="59"/>
      <c r="E254" s="59"/>
      <c r="F254" s="59"/>
      <c r="G254" s="59"/>
      <c r="H254" s="59"/>
      <c r="I254" s="59"/>
      <c r="J254" s="59"/>
      <c r="K254" s="59"/>
      <c r="L254" s="59"/>
      <c r="M254" s="59"/>
      <c r="N254" s="59"/>
      <c r="O254" s="59"/>
      <c r="P254" s="59"/>
      <c r="Q254" s="59"/>
      <c r="R254" s="59"/>
      <c r="S254" s="59"/>
      <c r="T254" s="59"/>
      <c r="U254" s="59"/>
      <c r="V254" s="59"/>
      <c r="W254" s="59"/>
      <c r="X254" s="59"/>
      <c r="Y254" s="59"/>
      <c r="Z254" s="59"/>
      <c r="AA254" s="59"/>
      <c r="AB254" s="59"/>
      <c r="AC254" s="59"/>
      <c r="AD254" s="59"/>
      <c r="AE254" s="59"/>
      <c r="AF254" s="59"/>
      <c r="AG254" s="59"/>
      <c r="AH254" s="59"/>
      <c r="AI254" s="59"/>
      <c r="AJ254" s="59"/>
      <c r="AK254" s="59"/>
      <c r="AL254" s="59"/>
      <c r="AM254" s="59"/>
      <c r="AN254" s="59"/>
      <c r="AO254" s="59"/>
      <c r="AP254" s="59"/>
      <c r="AQ254" s="59"/>
      <c r="AR254" s="3"/>
      <c r="AS254" s="3"/>
      <c r="AT254" s="3"/>
      <c r="AU254" s="3"/>
      <c r="AV254" s="3"/>
    </row>
    <row r="255" ht="12.75" customHeight="1">
      <c r="A255" s="59"/>
      <c r="B255" s="59"/>
      <c r="C255" s="596"/>
      <c r="D255" s="59"/>
      <c r="E255" s="59"/>
      <c r="F255" s="59"/>
      <c r="G255" s="59"/>
      <c r="H255" s="59"/>
      <c r="I255" s="59"/>
      <c r="J255" s="59"/>
      <c r="K255" s="59"/>
      <c r="L255" s="59"/>
      <c r="M255" s="59"/>
      <c r="N255" s="59"/>
      <c r="O255" s="59"/>
      <c r="P255" s="59"/>
      <c r="Q255" s="59"/>
      <c r="R255" s="59"/>
      <c r="S255" s="59"/>
      <c r="T255" s="59"/>
      <c r="U255" s="59"/>
      <c r="V255" s="59"/>
      <c r="W255" s="59"/>
      <c r="X255" s="59"/>
      <c r="Y255" s="59"/>
      <c r="Z255" s="59"/>
      <c r="AA255" s="59"/>
      <c r="AB255" s="59"/>
      <c r="AC255" s="59"/>
      <c r="AD255" s="59"/>
      <c r="AE255" s="59"/>
      <c r="AF255" s="59"/>
      <c r="AG255" s="59"/>
      <c r="AH255" s="59"/>
      <c r="AI255" s="59"/>
      <c r="AJ255" s="59"/>
      <c r="AK255" s="59"/>
      <c r="AL255" s="59"/>
      <c r="AM255" s="59"/>
      <c r="AN255" s="59"/>
      <c r="AO255" s="59"/>
      <c r="AP255" s="59"/>
      <c r="AQ255" s="59"/>
      <c r="AR255" s="3"/>
      <c r="AS255" s="3"/>
      <c r="AT255" s="3"/>
      <c r="AU255" s="3"/>
      <c r="AV255" s="3"/>
    </row>
    <row r="256" ht="12.75" customHeight="1">
      <c r="A256" s="59"/>
      <c r="B256" s="59"/>
      <c r="C256" s="596"/>
      <c r="D256" s="59"/>
      <c r="E256" s="59"/>
      <c r="F256" s="59"/>
      <c r="G256" s="59"/>
      <c r="H256" s="59"/>
      <c r="I256" s="59"/>
      <c r="J256" s="59"/>
      <c r="K256" s="59"/>
      <c r="L256" s="59"/>
      <c r="M256" s="59"/>
      <c r="N256" s="59"/>
      <c r="O256" s="59"/>
      <c r="P256" s="59"/>
      <c r="Q256" s="59"/>
      <c r="R256" s="59"/>
      <c r="S256" s="59"/>
      <c r="T256" s="59"/>
      <c r="U256" s="59"/>
      <c r="V256" s="59"/>
      <c r="W256" s="59"/>
      <c r="X256" s="59"/>
      <c r="Y256" s="59"/>
      <c r="Z256" s="59"/>
      <c r="AA256" s="59"/>
      <c r="AB256" s="59"/>
      <c r="AC256" s="59"/>
      <c r="AD256" s="59"/>
      <c r="AE256" s="59"/>
      <c r="AF256" s="59"/>
      <c r="AG256" s="59"/>
      <c r="AH256" s="59"/>
      <c r="AI256" s="59"/>
      <c r="AJ256" s="59"/>
      <c r="AK256" s="59"/>
      <c r="AL256" s="59"/>
      <c r="AM256" s="59"/>
      <c r="AN256" s="59"/>
      <c r="AO256" s="59"/>
      <c r="AP256" s="59"/>
      <c r="AQ256" s="59"/>
      <c r="AR256" s="3"/>
      <c r="AS256" s="3"/>
      <c r="AT256" s="3"/>
      <c r="AU256" s="3"/>
      <c r="AV256" s="3"/>
    </row>
    <row r="257" ht="12.75" customHeight="1">
      <c r="A257" s="59"/>
      <c r="B257" s="59"/>
      <c r="C257" s="596"/>
      <c r="D257" s="59"/>
      <c r="E257" s="59"/>
      <c r="F257" s="59"/>
      <c r="G257" s="59"/>
      <c r="H257" s="59"/>
      <c r="I257" s="59"/>
      <c r="J257" s="59"/>
      <c r="K257" s="59"/>
      <c r="L257" s="59"/>
      <c r="M257" s="59"/>
      <c r="N257" s="59"/>
      <c r="O257" s="59"/>
      <c r="P257" s="59"/>
      <c r="Q257" s="59"/>
      <c r="R257" s="59"/>
      <c r="S257" s="59"/>
      <c r="T257" s="59"/>
      <c r="U257" s="59"/>
      <c r="V257" s="59"/>
      <c r="W257" s="59"/>
      <c r="X257" s="59"/>
      <c r="Y257" s="59"/>
      <c r="Z257" s="59"/>
      <c r="AA257" s="59"/>
      <c r="AB257" s="59"/>
      <c r="AC257" s="59"/>
      <c r="AD257" s="59"/>
      <c r="AE257" s="59"/>
      <c r="AF257" s="59"/>
      <c r="AG257" s="59"/>
      <c r="AH257" s="59"/>
      <c r="AI257" s="59"/>
      <c r="AJ257" s="59"/>
      <c r="AK257" s="59"/>
      <c r="AL257" s="59"/>
      <c r="AM257" s="59"/>
      <c r="AN257" s="59"/>
      <c r="AO257" s="59"/>
      <c r="AP257" s="59"/>
      <c r="AQ257" s="59"/>
      <c r="AR257" s="3"/>
      <c r="AS257" s="3"/>
      <c r="AT257" s="3"/>
      <c r="AU257" s="3"/>
      <c r="AV257" s="3"/>
    </row>
    <row r="258" ht="12.75" customHeight="1">
      <c r="A258" s="59"/>
      <c r="B258" s="59"/>
      <c r="C258" s="596"/>
      <c r="D258" s="59"/>
      <c r="E258" s="59"/>
      <c r="F258" s="59"/>
      <c r="G258" s="59"/>
      <c r="H258" s="59"/>
      <c r="I258" s="59"/>
      <c r="J258" s="59"/>
      <c r="K258" s="59"/>
      <c r="L258" s="59"/>
      <c r="M258" s="59"/>
      <c r="N258" s="59"/>
      <c r="O258" s="59"/>
      <c r="P258" s="59"/>
      <c r="Q258" s="59"/>
      <c r="R258" s="59"/>
      <c r="S258" s="59"/>
      <c r="T258" s="59"/>
      <c r="U258" s="59"/>
      <c r="V258" s="59"/>
      <c r="W258" s="59"/>
      <c r="X258" s="59"/>
      <c r="Y258" s="59"/>
      <c r="Z258" s="59"/>
      <c r="AA258" s="59"/>
      <c r="AB258" s="59"/>
      <c r="AC258" s="59"/>
      <c r="AD258" s="59"/>
      <c r="AE258" s="59"/>
      <c r="AF258" s="59"/>
      <c r="AG258" s="59"/>
      <c r="AH258" s="59"/>
      <c r="AI258" s="59"/>
      <c r="AJ258" s="59"/>
      <c r="AK258" s="59"/>
      <c r="AL258" s="59"/>
      <c r="AM258" s="59"/>
      <c r="AN258" s="59"/>
      <c r="AO258" s="59"/>
      <c r="AP258" s="59"/>
      <c r="AQ258" s="59"/>
      <c r="AR258" s="3"/>
      <c r="AS258" s="3"/>
      <c r="AT258" s="3"/>
      <c r="AU258" s="3"/>
      <c r="AV258" s="3"/>
    </row>
    <row r="259" ht="12.75" customHeight="1">
      <c r="A259" s="59"/>
      <c r="B259" s="59"/>
      <c r="C259" s="596"/>
      <c r="D259" s="59"/>
      <c r="E259" s="59"/>
      <c r="F259" s="59"/>
      <c r="G259" s="59"/>
      <c r="H259" s="59"/>
      <c r="I259" s="59"/>
      <c r="J259" s="59"/>
      <c r="K259" s="59"/>
      <c r="L259" s="59"/>
      <c r="M259" s="59"/>
      <c r="N259" s="59"/>
      <c r="O259" s="59"/>
      <c r="P259" s="59"/>
      <c r="Q259" s="59"/>
      <c r="R259" s="59"/>
      <c r="S259" s="59"/>
      <c r="T259" s="59"/>
      <c r="U259" s="59"/>
      <c r="V259" s="59"/>
      <c r="W259" s="59"/>
      <c r="X259" s="59"/>
      <c r="Y259" s="59"/>
      <c r="Z259" s="59"/>
      <c r="AA259" s="59"/>
      <c r="AB259" s="59"/>
      <c r="AC259" s="59"/>
      <c r="AD259" s="59"/>
      <c r="AE259" s="59"/>
      <c r="AF259" s="59"/>
      <c r="AG259" s="59"/>
      <c r="AH259" s="59"/>
      <c r="AI259" s="59"/>
      <c r="AJ259" s="59"/>
      <c r="AK259" s="59"/>
      <c r="AL259" s="59"/>
      <c r="AM259" s="59"/>
      <c r="AN259" s="59"/>
      <c r="AO259" s="59"/>
      <c r="AP259" s="59"/>
      <c r="AQ259" s="59"/>
      <c r="AR259" s="3"/>
      <c r="AS259" s="3"/>
      <c r="AT259" s="3"/>
      <c r="AU259" s="3"/>
      <c r="AV259" s="3"/>
    </row>
    <row r="260" ht="12.75" customHeight="1">
      <c r="A260" s="59"/>
      <c r="B260" s="59"/>
      <c r="C260" s="596"/>
      <c r="D260" s="59"/>
      <c r="E260" s="59"/>
      <c r="F260" s="59"/>
      <c r="G260" s="59"/>
      <c r="H260" s="59"/>
      <c r="I260" s="59"/>
      <c r="J260" s="59"/>
      <c r="K260" s="59"/>
      <c r="L260" s="59"/>
      <c r="M260" s="59"/>
      <c r="N260" s="59"/>
      <c r="O260" s="59"/>
      <c r="P260" s="59"/>
      <c r="Q260" s="59"/>
      <c r="R260" s="59"/>
      <c r="S260" s="59"/>
      <c r="T260" s="59"/>
      <c r="U260" s="59"/>
      <c r="V260" s="59"/>
      <c r="W260" s="59"/>
      <c r="X260" s="59"/>
      <c r="Y260" s="59"/>
      <c r="Z260" s="59"/>
      <c r="AA260" s="59"/>
      <c r="AB260" s="59"/>
      <c r="AC260" s="59"/>
      <c r="AD260" s="59"/>
      <c r="AE260" s="59"/>
      <c r="AF260" s="59"/>
      <c r="AG260" s="59"/>
      <c r="AH260" s="59"/>
      <c r="AI260" s="59"/>
      <c r="AJ260" s="59"/>
      <c r="AK260" s="59"/>
      <c r="AL260" s="59"/>
      <c r="AM260" s="59"/>
      <c r="AN260" s="59"/>
      <c r="AO260" s="59"/>
      <c r="AP260" s="59"/>
      <c r="AQ260" s="59"/>
      <c r="AR260" s="3"/>
      <c r="AS260" s="3"/>
      <c r="AT260" s="3"/>
      <c r="AU260" s="3"/>
      <c r="AV260" s="3"/>
    </row>
    <row r="261" ht="12.75" customHeight="1">
      <c r="A261" s="59"/>
      <c r="B261" s="59"/>
      <c r="C261" s="596"/>
      <c r="D261" s="59"/>
      <c r="E261" s="59"/>
      <c r="F261" s="59"/>
      <c r="G261" s="59"/>
      <c r="H261" s="59"/>
      <c r="I261" s="59"/>
      <c r="J261" s="59"/>
      <c r="K261" s="59"/>
      <c r="L261" s="59"/>
      <c r="M261" s="59"/>
      <c r="N261" s="59"/>
      <c r="O261" s="59"/>
      <c r="P261" s="59"/>
      <c r="Q261" s="59"/>
      <c r="R261" s="59"/>
      <c r="S261" s="59"/>
      <c r="T261" s="59"/>
      <c r="U261" s="59"/>
      <c r="V261" s="59"/>
      <c r="W261" s="59"/>
      <c r="X261" s="59"/>
      <c r="Y261" s="59"/>
      <c r="Z261" s="59"/>
      <c r="AA261" s="59"/>
      <c r="AB261" s="59"/>
      <c r="AC261" s="59"/>
      <c r="AD261" s="59"/>
      <c r="AE261" s="59"/>
      <c r="AF261" s="59"/>
      <c r="AG261" s="59"/>
      <c r="AH261" s="59"/>
      <c r="AI261" s="59"/>
      <c r="AJ261" s="59"/>
      <c r="AK261" s="59"/>
      <c r="AL261" s="59"/>
      <c r="AM261" s="59"/>
      <c r="AN261" s="59"/>
      <c r="AO261" s="59"/>
      <c r="AP261" s="59"/>
      <c r="AQ261" s="59"/>
      <c r="AR261" s="3"/>
      <c r="AS261" s="3"/>
      <c r="AT261" s="3"/>
      <c r="AU261" s="3"/>
      <c r="AV261" s="3"/>
    </row>
    <row r="262" ht="12.75" customHeight="1">
      <c r="A262" s="59"/>
      <c r="B262" s="59"/>
      <c r="C262" s="596"/>
      <c r="D262" s="59"/>
      <c r="E262" s="59"/>
      <c r="F262" s="59"/>
      <c r="G262" s="59"/>
      <c r="H262" s="59"/>
      <c r="I262" s="59"/>
      <c r="J262" s="59"/>
      <c r="K262" s="59"/>
      <c r="L262" s="59"/>
      <c r="M262" s="59"/>
      <c r="N262" s="59"/>
      <c r="O262" s="59"/>
      <c r="P262" s="59"/>
      <c r="Q262" s="59"/>
      <c r="R262" s="59"/>
      <c r="S262" s="59"/>
      <c r="T262" s="59"/>
      <c r="U262" s="59"/>
      <c r="V262" s="59"/>
      <c r="W262" s="59"/>
      <c r="X262" s="59"/>
      <c r="Y262" s="59"/>
      <c r="Z262" s="59"/>
      <c r="AA262" s="59"/>
      <c r="AB262" s="59"/>
      <c r="AC262" s="59"/>
      <c r="AD262" s="59"/>
      <c r="AE262" s="59"/>
      <c r="AF262" s="59"/>
      <c r="AG262" s="59"/>
      <c r="AH262" s="59"/>
      <c r="AI262" s="59"/>
      <c r="AJ262" s="59"/>
      <c r="AK262" s="59"/>
      <c r="AL262" s="59"/>
      <c r="AM262" s="59"/>
      <c r="AN262" s="59"/>
      <c r="AO262" s="59"/>
      <c r="AP262" s="59"/>
      <c r="AQ262" s="59"/>
      <c r="AR262" s="3"/>
      <c r="AS262" s="3"/>
      <c r="AT262" s="3"/>
      <c r="AU262" s="3"/>
      <c r="AV262" s="3"/>
    </row>
    <row r="263" ht="12.75" customHeight="1">
      <c r="A263" s="59"/>
      <c r="B263" s="59"/>
      <c r="C263" s="596"/>
      <c r="D263" s="59"/>
      <c r="E263" s="59"/>
      <c r="F263" s="59"/>
      <c r="G263" s="59"/>
      <c r="H263" s="59"/>
      <c r="I263" s="59"/>
      <c r="J263" s="59"/>
      <c r="K263" s="59"/>
      <c r="L263" s="59"/>
      <c r="M263" s="59"/>
      <c r="N263" s="59"/>
      <c r="O263" s="59"/>
      <c r="P263" s="59"/>
      <c r="Q263" s="59"/>
      <c r="R263" s="59"/>
      <c r="S263" s="59"/>
      <c r="T263" s="59"/>
      <c r="U263" s="59"/>
      <c r="V263" s="59"/>
      <c r="W263" s="59"/>
      <c r="X263" s="59"/>
      <c r="Y263" s="59"/>
      <c r="Z263" s="59"/>
      <c r="AA263" s="59"/>
      <c r="AB263" s="59"/>
      <c r="AC263" s="59"/>
      <c r="AD263" s="59"/>
      <c r="AE263" s="59"/>
      <c r="AF263" s="59"/>
      <c r="AG263" s="59"/>
      <c r="AH263" s="59"/>
      <c r="AI263" s="59"/>
      <c r="AJ263" s="59"/>
      <c r="AK263" s="59"/>
      <c r="AL263" s="59"/>
      <c r="AM263" s="59"/>
      <c r="AN263" s="59"/>
      <c r="AO263" s="59"/>
      <c r="AP263" s="59"/>
      <c r="AQ263" s="59"/>
      <c r="AR263" s="3"/>
      <c r="AS263" s="3"/>
      <c r="AT263" s="3"/>
      <c r="AU263" s="3"/>
      <c r="AV263" s="3"/>
    </row>
    <row r="264" ht="12.75" customHeight="1">
      <c r="A264" s="59"/>
      <c r="B264" s="59"/>
      <c r="C264" s="596"/>
      <c r="D264" s="59"/>
      <c r="E264" s="59"/>
      <c r="F264" s="59"/>
      <c r="G264" s="59"/>
      <c r="H264" s="59"/>
      <c r="I264" s="59"/>
      <c r="J264" s="59"/>
      <c r="K264" s="59"/>
      <c r="L264" s="59"/>
      <c r="M264" s="59"/>
      <c r="N264" s="59"/>
      <c r="O264" s="59"/>
      <c r="P264" s="59"/>
      <c r="Q264" s="59"/>
      <c r="R264" s="59"/>
      <c r="S264" s="59"/>
      <c r="T264" s="59"/>
      <c r="U264" s="59"/>
      <c r="V264" s="59"/>
      <c r="W264" s="59"/>
      <c r="X264" s="59"/>
      <c r="Y264" s="59"/>
      <c r="Z264" s="59"/>
      <c r="AA264" s="59"/>
      <c r="AB264" s="59"/>
      <c r="AC264" s="59"/>
      <c r="AD264" s="59"/>
      <c r="AE264" s="59"/>
      <c r="AF264" s="59"/>
      <c r="AG264" s="59"/>
      <c r="AH264" s="59"/>
      <c r="AI264" s="59"/>
      <c r="AJ264" s="59"/>
      <c r="AK264" s="59"/>
      <c r="AL264" s="59"/>
      <c r="AM264" s="59"/>
      <c r="AN264" s="59"/>
      <c r="AO264" s="59"/>
      <c r="AP264" s="59"/>
      <c r="AQ264" s="59"/>
      <c r="AR264" s="3"/>
      <c r="AS264" s="3"/>
      <c r="AT264" s="3"/>
      <c r="AU264" s="3"/>
      <c r="AV264" s="3"/>
    </row>
    <row r="265" ht="12.75" customHeight="1">
      <c r="A265" s="59"/>
      <c r="B265" s="59"/>
      <c r="C265" s="596"/>
      <c r="D265" s="59"/>
      <c r="E265" s="59"/>
      <c r="F265" s="59"/>
      <c r="G265" s="59"/>
      <c r="H265" s="59"/>
      <c r="I265" s="59"/>
      <c r="J265" s="59"/>
      <c r="K265" s="59"/>
      <c r="L265" s="59"/>
      <c r="M265" s="59"/>
      <c r="N265" s="59"/>
      <c r="O265" s="59"/>
      <c r="P265" s="59"/>
      <c r="Q265" s="59"/>
      <c r="R265" s="59"/>
      <c r="S265" s="59"/>
      <c r="T265" s="59"/>
      <c r="U265" s="59"/>
      <c r="V265" s="59"/>
      <c r="W265" s="59"/>
      <c r="X265" s="59"/>
      <c r="Y265" s="59"/>
      <c r="Z265" s="59"/>
      <c r="AA265" s="59"/>
      <c r="AB265" s="59"/>
      <c r="AC265" s="59"/>
      <c r="AD265" s="59"/>
      <c r="AE265" s="59"/>
      <c r="AF265" s="59"/>
      <c r="AG265" s="59"/>
      <c r="AH265" s="59"/>
      <c r="AI265" s="59"/>
      <c r="AJ265" s="59"/>
      <c r="AK265" s="59"/>
      <c r="AL265" s="59"/>
      <c r="AM265" s="59"/>
      <c r="AN265" s="59"/>
      <c r="AO265" s="59"/>
      <c r="AP265" s="59"/>
      <c r="AQ265" s="59"/>
      <c r="AR265" s="3"/>
      <c r="AS265" s="3"/>
      <c r="AT265" s="3"/>
      <c r="AU265" s="3"/>
      <c r="AV265" s="3"/>
    </row>
    <row r="266" ht="12.75" customHeight="1">
      <c r="A266" s="59"/>
      <c r="B266" s="59"/>
      <c r="C266" s="596"/>
      <c r="D266" s="59"/>
      <c r="E266" s="59"/>
      <c r="F266" s="59"/>
      <c r="G266" s="59"/>
      <c r="H266" s="59"/>
      <c r="I266" s="59"/>
      <c r="J266" s="59"/>
      <c r="K266" s="59"/>
      <c r="L266" s="59"/>
      <c r="M266" s="59"/>
      <c r="N266" s="59"/>
      <c r="O266" s="59"/>
      <c r="P266" s="59"/>
      <c r="Q266" s="59"/>
      <c r="R266" s="59"/>
      <c r="S266" s="59"/>
      <c r="T266" s="59"/>
      <c r="U266" s="59"/>
      <c r="V266" s="59"/>
      <c r="W266" s="59"/>
      <c r="X266" s="59"/>
      <c r="Y266" s="59"/>
      <c r="Z266" s="59"/>
      <c r="AA266" s="59"/>
      <c r="AB266" s="59"/>
      <c r="AC266" s="59"/>
      <c r="AD266" s="59"/>
      <c r="AE266" s="59"/>
      <c r="AF266" s="59"/>
      <c r="AG266" s="59"/>
      <c r="AH266" s="59"/>
      <c r="AI266" s="59"/>
      <c r="AJ266" s="59"/>
      <c r="AK266" s="59"/>
      <c r="AL266" s="59"/>
      <c r="AM266" s="59"/>
      <c r="AN266" s="59"/>
      <c r="AO266" s="59"/>
      <c r="AP266" s="59"/>
      <c r="AQ266" s="59"/>
      <c r="AR266" s="3"/>
      <c r="AS266" s="3"/>
      <c r="AT266" s="3"/>
      <c r="AU266" s="3"/>
      <c r="AV266" s="3"/>
    </row>
    <row r="267" ht="12.75" customHeight="1">
      <c r="A267" s="59"/>
      <c r="B267" s="59"/>
      <c r="C267" s="596"/>
      <c r="D267" s="59"/>
      <c r="E267" s="59"/>
      <c r="F267" s="59"/>
      <c r="G267" s="59"/>
      <c r="H267" s="59"/>
      <c r="I267" s="59"/>
      <c r="J267" s="59"/>
      <c r="K267" s="59"/>
      <c r="L267" s="59"/>
      <c r="M267" s="59"/>
      <c r="N267" s="59"/>
      <c r="O267" s="59"/>
      <c r="P267" s="59"/>
      <c r="Q267" s="59"/>
      <c r="R267" s="59"/>
      <c r="S267" s="59"/>
      <c r="T267" s="59"/>
      <c r="U267" s="59"/>
      <c r="V267" s="59"/>
      <c r="W267" s="59"/>
      <c r="X267" s="59"/>
      <c r="Y267" s="59"/>
      <c r="Z267" s="59"/>
      <c r="AA267" s="59"/>
      <c r="AB267" s="59"/>
      <c r="AC267" s="59"/>
      <c r="AD267" s="59"/>
      <c r="AE267" s="59"/>
      <c r="AF267" s="59"/>
      <c r="AG267" s="59"/>
      <c r="AH267" s="59"/>
      <c r="AI267" s="59"/>
      <c r="AJ267" s="59"/>
      <c r="AK267" s="59"/>
      <c r="AL267" s="59"/>
      <c r="AM267" s="59"/>
      <c r="AN267" s="59"/>
      <c r="AO267" s="59"/>
      <c r="AP267" s="59"/>
      <c r="AQ267" s="59"/>
      <c r="AR267" s="3"/>
      <c r="AS267" s="3"/>
      <c r="AT267" s="3"/>
      <c r="AU267" s="3"/>
      <c r="AV267" s="3"/>
    </row>
    <row r="268" ht="12.75" customHeight="1">
      <c r="A268" s="59"/>
      <c r="B268" s="59"/>
      <c r="C268" s="596"/>
      <c r="D268" s="59"/>
      <c r="E268" s="59"/>
      <c r="F268" s="59"/>
      <c r="G268" s="59"/>
      <c r="H268" s="59"/>
      <c r="I268" s="59"/>
      <c r="J268" s="59"/>
      <c r="K268" s="59"/>
      <c r="L268" s="59"/>
      <c r="M268" s="59"/>
      <c r="N268" s="59"/>
      <c r="O268" s="59"/>
      <c r="P268" s="59"/>
      <c r="Q268" s="59"/>
      <c r="R268" s="59"/>
      <c r="S268" s="59"/>
      <c r="T268" s="59"/>
      <c r="U268" s="59"/>
      <c r="V268" s="59"/>
      <c r="W268" s="59"/>
      <c r="X268" s="59"/>
      <c r="Y268" s="59"/>
      <c r="Z268" s="59"/>
      <c r="AA268" s="59"/>
      <c r="AB268" s="59"/>
      <c r="AC268" s="59"/>
      <c r="AD268" s="59"/>
      <c r="AE268" s="59"/>
      <c r="AF268" s="59"/>
      <c r="AG268" s="59"/>
      <c r="AH268" s="59"/>
      <c r="AI268" s="59"/>
      <c r="AJ268" s="59"/>
      <c r="AK268" s="59"/>
      <c r="AL268" s="59"/>
      <c r="AM268" s="59"/>
      <c r="AN268" s="59"/>
      <c r="AO268" s="59"/>
      <c r="AP268" s="59"/>
      <c r="AQ268" s="59"/>
      <c r="AR268" s="3"/>
      <c r="AS268" s="3"/>
      <c r="AT268" s="3"/>
      <c r="AU268" s="3"/>
      <c r="AV268" s="3"/>
    </row>
    <row r="269" ht="12.75" customHeight="1">
      <c r="A269" s="59"/>
      <c r="B269" s="59"/>
      <c r="C269" s="596"/>
      <c r="D269" s="59"/>
      <c r="E269" s="59"/>
      <c r="F269" s="59"/>
      <c r="G269" s="59"/>
      <c r="H269" s="59"/>
      <c r="I269" s="59"/>
      <c r="J269" s="59"/>
      <c r="K269" s="59"/>
      <c r="L269" s="59"/>
      <c r="M269" s="59"/>
      <c r="N269" s="59"/>
      <c r="O269" s="59"/>
      <c r="P269" s="59"/>
      <c r="Q269" s="59"/>
      <c r="R269" s="59"/>
      <c r="S269" s="59"/>
      <c r="T269" s="59"/>
      <c r="U269" s="59"/>
      <c r="V269" s="59"/>
      <c r="W269" s="59"/>
      <c r="X269" s="59"/>
      <c r="Y269" s="59"/>
      <c r="Z269" s="59"/>
      <c r="AA269" s="59"/>
      <c r="AB269" s="59"/>
      <c r="AC269" s="59"/>
      <c r="AD269" s="59"/>
      <c r="AE269" s="59"/>
      <c r="AF269" s="59"/>
      <c r="AG269" s="59"/>
      <c r="AH269" s="59"/>
      <c r="AI269" s="59"/>
      <c r="AJ269" s="59"/>
      <c r="AK269" s="59"/>
      <c r="AL269" s="59"/>
      <c r="AM269" s="59"/>
      <c r="AN269" s="59"/>
      <c r="AO269" s="59"/>
      <c r="AP269" s="59"/>
      <c r="AQ269" s="59"/>
      <c r="AR269" s="3"/>
      <c r="AS269" s="3"/>
      <c r="AT269" s="3"/>
      <c r="AU269" s="3"/>
      <c r="AV269" s="3"/>
    </row>
    <row r="270" ht="12.75" customHeight="1">
      <c r="A270" s="59"/>
      <c r="B270" s="59"/>
      <c r="C270" s="596"/>
      <c r="D270" s="59"/>
      <c r="E270" s="59"/>
      <c r="F270" s="59"/>
      <c r="G270" s="59"/>
      <c r="H270" s="59"/>
      <c r="I270" s="59"/>
      <c r="J270" s="59"/>
      <c r="K270" s="59"/>
      <c r="L270" s="59"/>
      <c r="M270" s="59"/>
      <c r="N270" s="59"/>
      <c r="O270" s="59"/>
      <c r="P270" s="59"/>
      <c r="Q270" s="59"/>
      <c r="R270" s="59"/>
      <c r="S270" s="59"/>
      <c r="T270" s="59"/>
      <c r="U270" s="59"/>
      <c r="V270" s="59"/>
      <c r="W270" s="59"/>
      <c r="X270" s="59"/>
      <c r="Y270" s="59"/>
      <c r="Z270" s="59"/>
      <c r="AA270" s="59"/>
      <c r="AB270" s="59"/>
      <c r="AC270" s="59"/>
      <c r="AD270" s="59"/>
      <c r="AE270" s="59"/>
      <c r="AF270" s="59"/>
      <c r="AG270" s="59"/>
      <c r="AH270" s="59"/>
      <c r="AI270" s="59"/>
      <c r="AJ270" s="59"/>
      <c r="AK270" s="59"/>
      <c r="AL270" s="59"/>
      <c r="AM270" s="59"/>
      <c r="AN270" s="59"/>
      <c r="AO270" s="59"/>
      <c r="AP270" s="59"/>
      <c r="AQ270" s="59"/>
      <c r="AR270" s="3"/>
      <c r="AS270" s="3"/>
      <c r="AT270" s="3"/>
      <c r="AU270" s="3"/>
      <c r="AV270" s="3"/>
    </row>
    <row r="271" ht="12.75" customHeight="1">
      <c r="A271" s="59"/>
      <c r="B271" s="59"/>
      <c r="C271" s="596"/>
      <c r="D271" s="59"/>
      <c r="E271" s="59"/>
      <c r="F271" s="59"/>
      <c r="G271" s="59"/>
      <c r="H271" s="59"/>
      <c r="I271" s="59"/>
      <c r="J271" s="59"/>
      <c r="K271" s="59"/>
      <c r="L271" s="59"/>
      <c r="M271" s="59"/>
      <c r="N271" s="59"/>
      <c r="O271" s="59"/>
      <c r="P271" s="59"/>
      <c r="Q271" s="59"/>
      <c r="R271" s="59"/>
      <c r="S271" s="59"/>
      <c r="T271" s="59"/>
      <c r="U271" s="59"/>
      <c r="V271" s="59"/>
      <c r="W271" s="59"/>
      <c r="X271" s="59"/>
      <c r="Y271" s="59"/>
      <c r="Z271" s="59"/>
      <c r="AA271" s="59"/>
      <c r="AB271" s="59"/>
      <c r="AC271" s="59"/>
      <c r="AD271" s="59"/>
      <c r="AE271" s="59"/>
      <c r="AF271" s="59"/>
      <c r="AG271" s="59"/>
      <c r="AH271" s="59"/>
      <c r="AI271" s="59"/>
      <c r="AJ271" s="59"/>
      <c r="AK271" s="59"/>
      <c r="AL271" s="59"/>
      <c r="AM271" s="59"/>
      <c r="AN271" s="59"/>
      <c r="AO271" s="59"/>
      <c r="AP271" s="59"/>
      <c r="AQ271" s="59"/>
      <c r="AR271" s="3"/>
      <c r="AS271" s="3"/>
      <c r="AT271" s="3"/>
      <c r="AU271" s="3"/>
      <c r="AV271" s="3"/>
    </row>
    <row r="272" ht="12.75" customHeight="1">
      <c r="A272" s="59"/>
      <c r="B272" s="59"/>
      <c r="C272" s="596"/>
      <c r="D272" s="59"/>
      <c r="E272" s="59"/>
      <c r="F272" s="59"/>
      <c r="G272" s="59"/>
      <c r="H272" s="59"/>
      <c r="I272" s="59"/>
      <c r="J272" s="59"/>
      <c r="K272" s="59"/>
      <c r="L272" s="59"/>
      <c r="M272" s="59"/>
      <c r="N272" s="59"/>
      <c r="O272" s="59"/>
      <c r="P272" s="59"/>
      <c r="Q272" s="59"/>
      <c r="R272" s="59"/>
      <c r="S272" s="59"/>
      <c r="T272" s="59"/>
      <c r="U272" s="59"/>
      <c r="V272" s="59"/>
      <c r="W272" s="59"/>
      <c r="X272" s="59"/>
      <c r="Y272" s="59"/>
      <c r="Z272" s="59"/>
      <c r="AA272" s="59"/>
      <c r="AB272" s="59"/>
      <c r="AC272" s="59"/>
      <c r="AD272" s="59"/>
      <c r="AE272" s="59"/>
      <c r="AF272" s="59"/>
      <c r="AG272" s="59"/>
      <c r="AH272" s="59"/>
      <c r="AI272" s="59"/>
      <c r="AJ272" s="59"/>
      <c r="AK272" s="59"/>
      <c r="AL272" s="59"/>
      <c r="AM272" s="59"/>
      <c r="AN272" s="59"/>
      <c r="AO272" s="59"/>
      <c r="AP272" s="59"/>
      <c r="AQ272" s="59"/>
      <c r="AR272" s="3"/>
      <c r="AS272" s="3"/>
      <c r="AT272" s="3"/>
      <c r="AU272" s="3"/>
      <c r="AV272" s="3"/>
    </row>
    <row r="273" ht="12.75" customHeight="1">
      <c r="A273" s="59"/>
      <c r="B273" s="59"/>
      <c r="C273" s="596"/>
      <c r="D273" s="59"/>
      <c r="E273" s="59"/>
      <c r="F273" s="59"/>
      <c r="G273" s="59"/>
      <c r="H273" s="59"/>
      <c r="I273" s="59"/>
      <c r="J273" s="59"/>
      <c r="K273" s="59"/>
      <c r="L273" s="59"/>
      <c r="M273" s="59"/>
      <c r="N273" s="59"/>
      <c r="O273" s="59"/>
      <c r="P273" s="59"/>
      <c r="Q273" s="59"/>
      <c r="R273" s="59"/>
      <c r="S273" s="59"/>
      <c r="T273" s="59"/>
      <c r="U273" s="59"/>
      <c r="V273" s="59"/>
      <c r="W273" s="59"/>
      <c r="X273" s="59"/>
      <c r="Y273" s="59"/>
      <c r="Z273" s="59"/>
      <c r="AA273" s="59"/>
      <c r="AB273" s="59"/>
      <c r="AC273" s="59"/>
      <c r="AD273" s="59"/>
      <c r="AE273" s="59"/>
      <c r="AF273" s="59"/>
      <c r="AG273" s="59"/>
      <c r="AH273" s="59"/>
      <c r="AI273" s="59"/>
      <c r="AJ273" s="59"/>
      <c r="AK273" s="59"/>
      <c r="AL273" s="59"/>
      <c r="AM273" s="59"/>
      <c r="AN273" s="59"/>
      <c r="AO273" s="59"/>
      <c r="AP273" s="59"/>
      <c r="AQ273" s="59"/>
      <c r="AR273" s="3"/>
      <c r="AS273" s="3"/>
      <c r="AT273" s="3"/>
      <c r="AU273" s="3"/>
      <c r="AV273" s="3"/>
    </row>
    <row r="274" ht="12.75" customHeight="1">
      <c r="A274" s="59"/>
      <c r="B274" s="59"/>
      <c r="C274" s="596"/>
      <c r="D274" s="59"/>
      <c r="E274" s="59"/>
      <c r="F274" s="59"/>
      <c r="G274" s="59"/>
      <c r="H274" s="59"/>
      <c r="I274" s="59"/>
      <c r="J274" s="59"/>
      <c r="K274" s="59"/>
      <c r="L274" s="59"/>
      <c r="M274" s="59"/>
      <c r="N274" s="59"/>
      <c r="O274" s="59"/>
      <c r="P274" s="59"/>
      <c r="Q274" s="59"/>
      <c r="R274" s="59"/>
      <c r="S274" s="59"/>
      <c r="T274" s="59"/>
      <c r="U274" s="59"/>
      <c r="V274" s="59"/>
      <c r="W274" s="59"/>
      <c r="X274" s="59"/>
      <c r="Y274" s="59"/>
      <c r="Z274" s="59"/>
      <c r="AA274" s="59"/>
      <c r="AB274" s="59"/>
      <c r="AC274" s="59"/>
      <c r="AD274" s="59"/>
      <c r="AE274" s="59"/>
      <c r="AF274" s="59"/>
      <c r="AG274" s="59"/>
      <c r="AH274" s="59"/>
      <c r="AI274" s="59"/>
      <c r="AJ274" s="59"/>
      <c r="AK274" s="59"/>
      <c r="AL274" s="59"/>
      <c r="AM274" s="59"/>
      <c r="AN274" s="59"/>
      <c r="AO274" s="59"/>
      <c r="AP274" s="59"/>
      <c r="AQ274" s="59"/>
      <c r="AR274" s="3"/>
      <c r="AS274" s="3"/>
      <c r="AT274" s="3"/>
      <c r="AU274" s="3"/>
      <c r="AV274" s="3"/>
    </row>
    <row r="275" ht="12.75" customHeight="1">
      <c r="A275" s="59"/>
      <c r="B275" s="59"/>
      <c r="C275" s="596"/>
      <c r="D275" s="59"/>
      <c r="E275" s="59"/>
      <c r="F275" s="59"/>
      <c r="G275" s="59"/>
      <c r="H275" s="59"/>
      <c r="I275" s="59"/>
      <c r="J275" s="59"/>
      <c r="K275" s="59"/>
      <c r="L275" s="59"/>
      <c r="M275" s="59"/>
      <c r="N275" s="59"/>
      <c r="O275" s="59"/>
      <c r="P275" s="59"/>
      <c r="Q275" s="59"/>
      <c r="R275" s="59"/>
      <c r="S275" s="59"/>
      <c r="T275" s="59"/>
      <c r="U275" s="59"/>
      <c r="V275" s="59"/>
      <c r="W275" s="59"/>
      <c r="X275" s="59"/>
      <c r="Y275" s="59"/>
      <c r="Z275" s="59"/>
      <c r="AA275" s="59"/>
      <c r="AB275" s="59"/>
      <c r="AC275" s="59"/>
      <c r="AD275" s="59"/>
      <c r="AE275" s="59"/>
      <c r="AF275" s="59"/>
      <c r="AG275" s="59"/>
      <c r="AH275" s="59"/>
      <c r="AI275" s="59"/>
      <c r="AJ275" s="59"/>
      <c r="AK275" s="59"/>
      <c r="AL275" s="59"/>
      <c r="AM275" s="59"/>
      <c r="AN275" s="59"/>
      <c r="AO275" s="59"/>
      <c r="AP275" s="59"/>
      <c r="AQ275" s="59"/>
      <c r="AR275" s="3"/>
      <c r="AS275" s="3"/>
      <c r="AT275" s="3"/>
      <c r="AU275" s="3"/>
      <c r="AV275" s="3"/>
    </row>
    <row r="276" ht="12.75" customHeight="1">
      <c r="A276" s="59"/>
      <c r="B276" s="59"/>
      <c r="C276" s="596"/>
      <c r="D276" s="59"/>
      <c r="E276" s="59"/>
      <c r="F276" s="59"/>
      <c r="G276" s="59"/>
      <c r="H276" s="59"/>
      <c r="I276" s="59"/>
      <c r="J276" s="59"/>
      <c r="K276" s="59"/>
      <c r="L276" s="59"/>
      <c r="M276" s="59"/>
      <c r="N276" s="59"/>
      <c r="O276" s="59"/>
      <c r="P276" s="59"/>
      <c r="Q276" s="59"/>
      <c r="R276" s="59"/>
      <c r="S276" s="59"/>
      <c r="T276" s="59"/>
      <c r="U276" s="59"/>
      <c r="V276" s="59"/>
      <c r="W276" s="59"/>
      <c r="X276" s="59"/>
      <c r="Y276" s="59"/>
      <c r="Z276" s="59"/>
      <c r="AA276" s="59"/>
      <c r="AB276" s="59"/>
      <c r="AC276" s="59"/>
      <c r="AD276" s="59"/>
      <c r="AE276" s="59"/>
      <c r="AF276" s="59"/>
      <c r="AG276" s="59"/>
      <c r="AH276" s="59"/>
      <c r="AI276" s="59"/>
      <c r="AJ276" s="59"/>
      <c r="AK276" s="59"/>
      <c r="AL276" s="59"/>
      <c r="AM276" s="59"/>
      <c r="AN276" s="59"/>
      <c r="AO276" s="59"/>
      <c r="AP276" s="59"/>
      <c r="AQ276" s="59"/>
      <c r="AR276" s="3"/>
      <c r="AS276" s="3"/>
      <c r="AT276" s="3"/>
      <c r="AU276" s="3"/>
      <c r="AV276" s="3"/>
    </row>
    <row r="277" ht="12.75" customHeight="1">
      <c r="A277" s="59"/>
      <c r="B277" s="59"/>
      <c r="C277" s="596"/>
      <c r="D277" s="59"/>
      <c r="E277" s="59"/>
      <c r="F277" s="59"/>
      <c r="G277" s="59"/>
      <c r="H277" s="59"/>
      <c r="I277" s="59"/>
      <c r="J277" s="59"/>
      <c r="K277" s="59"/>
      <c r="L277" s="59"/>
      <c r="M277" s="59"/>
      <c r="N277" s="59"/>
      <c r="O277" s="59"/>
      <c r="P277" s="59"/>
      <c r="Q277" s="59"/>
      <c r="R277" s="59"/>
      <c r="S277" s="59"/>
      <c r="T277" s="59"/>
      <c r="U277" s="59"/>
      <c r="V277" s="59"/>
      <c r="W277" s="59"/>
      <c r="X277" s="59"/>
      <c r="Y277" s="59"/>
      <c r="Z277" s="59"/>
      <c r="AA277" s="59"/>
      <c r="AB277" s="59"/>
      <c r="AC277" s="59"/>
      <c r="AD277" s="59"/>
      <c r="AE277" s="59"/>
      <c r="AF277" s="59"/>
      <c r="AG277" s="59"/>
      <c r="AH277" s="59"/>
      <c r="AI277" s="59"/>
      <c r="AJ277" s="59"/>
      <c r="AK277" s="59"/>
      <c r="AL277" s="59"/>
      <c r="AM277" s="59"/>
      <c r="AN277" s="59"/>
      <c r="AO277" s="59"/>
      <c r="AP277" s="59"/>
      <c r="AQ277" s="59"/>
      <c r="AR277" s="3"/>
      <c r="AS277" s="3"/>
      <c r="AT277" s="3"/>
      <c r="AU277" s="3"/>
      <c r="AV277" s="3"/>
    </row>
    <row r="278" ht="12.75" customHeight="1">
      <c r="A278" s="59"/>
      <c r="B278" s="59"/>
      <c r="C278" s="596"/>
      <c r="D278" s="59"/>
      <c r="E278" s="59"/>
      <c r="F278" s="59"/>
      <c r="G278" s="59"/>
      <c r="H278" s="59"/>
      <c r="I278" s="59"/>
      <c r="J278" s="59"/>
      <c r="K278" s="59"/>
      <c r="L278" s="59"/>
      <c r="M278" s="59"/>
      <c r="N278" s="59"/>
      <c r="O278" s="59"/>
      <c r="P278" s="59"/>
      <c r="Q278" s="59"/>
      <c r="R278" s="59"/>
      <c r="S278" s="59"/>
      <c r="T278" s="59"/>
      <c r="U278" s="59"/>
      <c r="V278" s="59"/>
      <c r="W278" s="59"/>
      <c r="X278" s="59"/>
      <c r="Y278" s="59"/>
      <c r="Z278" s="59"/>
      <c r="AA278" s="59"/>
      <c r="AB278" s="59"/>
      <c r="AC278" s="59"/>
      <c r="AD278" s="59"/>
      <c r="AE278" s="59"/>
      <c r="AF278" s="59"/>
      <c r="AG278" s="59"/>
      <c r="AH278" s="59"/>
      <c r="AI278" s="59"/>
      <c r="AJ278" s="59"/>
      <c r="AK278" s="59"/>
      <c r="AL278" s="59"/>
      <c r="AM278" s="59"/>
      <c r="AN278" s="59"/>
      <c r="AO278" s="59"/>
      <c r="AP278" s="59"/>
      <c r="AQ278" s="59"/>
      <c r="AR278" s="3"/>
      <c r="AS278" s="3"/>
      <c r="AT278" s="3"/>
      <c r="AU278" s="3"/>
      <c r="AV278" s="3"/>
    </row>
    <row r="279" ht="12.75" customHeight="1">
      <c r="A279" s="59"/>
      <c r="B279" s="59"/>
      <c r="C279" s="596"/>
      <c r="D279" s="59"/>
      <c r="E279" s="59"/>
      <c r="F279" s="59"/>
      <c r="G279" s="59"/>
      <c r="H279" s="59"/>
      <c r="I279" s="59"/>
      <c r="J279" s="59"/>
      <c r="K279" s="59"/>
      <c r="L279" s="59"/>
      <c r="M279" s="59"/>
      <c r="N279" s="59"/>
      <c r="O279" s="59"/>
      <c r="P279" s="59"/>
      <c r="Q279" s="59"/>
      <c r="R279" s="59"/>
      <c r="S279" s="59"/>
      <c r="T279" s="59"/>
      <c r="U279" s="59"/>
      <c r="V279" s="59"/>
      <c r="W279" s="59"/>
      <c r="X279" s="59"/>
      <c r="Y279" s="59"/>
      <c r="Z279" s="59"/>
      <c r="AA279" s="59"/>
      <c r="AB279" s="59"/>
      <c r="AC279" s="59"/>
      <c r="AD279" s="59"/>
      <c r="AE279" s="59"/>
      <c r="AF279" s="59"/>
      <c r="AG279" s="59"/>
      <c r="AH279" s="59"/>
      <c r="AI279" s="59"/>
      <c r="AJ279" s="59"/>
      <c r="AK279" s="59"/>
      <c r="AL279" s="59"/>
      <c r="AM279" s="59"/>
      <c r="AN279" s="59"/>
      <c r="AO279" s="59"/>
      <c r="AP279" s="59"/>
      <c r="AQ279" s="59"/>
      <c r="AR279" s="3"/>
      <c r="AS279" s="3"/>
      <c r="AT279" s="3"/>
      <c r="AU279" s="3"/>
      <c r="AV279" s="3"/>
    </row>
    <row r="280" ht="12.75" customHeight="1">
      <c r="A280" s="59"/>
      <c r="B280" s="59"/>
      <c r="C280" s="596"/>
      <c r="D280" s="59"/>
      <c r="E280" s="59"/>
      <c r="F280" s="59"/>
      <c r="G280" s="59"/>
      <c r="H280" s="59"/>
      <c r="I280" s="59"/>
      <c r="J280" s="59"/>
      <c r="K280" s="59"/>
      <c r="L280" s="59"/>
      <c r="M280" s="59"/>
      <c r="N280" s="59"/>
      <c r="O280" s="59"/>
      <c r="P280" s="59"/>
      <c r="Q280" s="59"/>
      <c r="R280" s="59"/>
      <c r="S280" s="59"/>
      <c r="T280" s="59"/>
      <c r="U280" s="59"/>
      <c r="V280" s="59"/>
      <c r="W280" s="59"/>
      <c r="X280" s="59"/>
      <c r="Y280" s="59"/>
      <c r="Z280" s="59"/>
      <c r="AA280" s="59"/>
      <c r="AB280" s="59"/>
      <c r="AC280" s="59"/>
      <c r="AD280" s="59"/>
      <c r="AE280" s="59"/>
      <c r="AF280" s="59"/>
      <c r="AG280" s="59"/>
      <c r="AH280" s="59"/>
      <c r="AI280" s="59"/>
      <c r="AJ280" s="59"/>
      <c r="AK280" s="59"/>
      <c r="AL280" s="59"/>
      <c r="AM280" s="59"/>
      <c r="AN280" s="59"/>
      <c r="AO280" s="59"/>
      <c r="AP280" s="59"/>
      <c r="AQ280" s="59"/>
      <c r="AR280" s="3"/>
      <c r="AS280" s="3"/>
      <c r="AT280" s="3"/>
      <c r="AU280" s="3"/>
      <c r="AV280" s="3"/>
    </row>
    <row r="281" ht="12.75" customHeight="1">
      <c r="A281" s="59"/>
      <c r="B281" s="59"/>
      <c r="C281" s="596"/>
      <c r="D281" s="59"/>
      <c r="E281" s="59"/>
      <c r="F281" s="59"/>
      <c r="G281" s="59"/>
      <c r="H281" s="59"/>
      <c r="I281" s="59"/>
      <c r="J281" s="59"/>
      <c r="K281" s="59"/>
      <c r="L281" s="59"/>
      <c r="M281" s="59"/>
      <c r="N281" s="59"/>
      <c r="O281" s="59"/>
      <c r="P281" s="59"/>
      <c r="Q281" s="59"/>
      <c r="R281" s="59"/>
      <c r="S281" s="59"/>
      <c r="T281" s="59"/>
      <c r="U281" s="59"/>
      <c r="V281" s="59"/>
      <c r="W281" s="59"/>
      <c r="X281" s="59"/>
      <c r="Y281" s="59"/>
      <c r="Z281" s="59"/>
      <c r="AA281" s="59"/>
      <c r="AB281" s="59"/>
      <c r="AC281" s="59"/>
      <c r="AD281" s="59"/>
      <c r="AE281" s="59"/>
      <c r="AF281" s="59"/>
      <c r="AG281" s="59"/>
      <c r="AH281" s="59"/>
      <c r="AI281" s="59"/>
      <c r="AJ281" s="59"/>
      <c r="AK281" s="59"/>
      <c r="AL281" s="59"/>
      <c r="AM281" s="59"/>
      <c r="AN281" s="59"/>
      <c r="AO281" s="59"/>
      <c r="AP281" s="59"/>
      <c r="AQ281" s="59"/>
      <c r="AR281" s="3"/>
      <c r="AS281" s="3"/>
      <c r="AT281" s="3"/>
      <c r="AU281" s="3"/>
      <c r="AV281" s="3"/>
    </row>
    <row r="282" ht="12.75" customHeight="1">
      <c r="A282" s="59"/>
      <c r="B282" s="59"/>
      <c r="C282" s="596"/>
      <c r="D282" s="59"/>
      <c r="E282" s="59"/>
      <c r="F282" s="59"/>
      <c r="G282" s="59"/>
      <c r="H282" s="59"/>
      <c r="I282" s="59"/>
      <c r="J282" s="59"/>
      <c r="K282" s="59"/>
      <c r="L282" s="59"/>
      <c r="M282" s="59"/>
      <c r="N282" s="59"/>
      <c r="O282" s="59"/>
      <c r="P282" s="59"/>
      <c r="Q282" s="59"/>
      <c r="R282" s="59"/>
      <c r="S282" s="59"/>
      <c r="T282" s="59"/>
      <c r="U282" s="59"/>
      <c r="V282" s="59"/>
      <c r="W282" s="59"/>
      <c r="X282" s="59"/>
      <c r="Y282" s="59"/>
      <c r="Z282" s="59"/>
      <c r="AA282" s="59"/>
      <c r="AB282" s="59"/>
      <c r="AC282" s="59"/>
      <c r="AD282" s="59"/>
      <c r="AE282" s="59"/>
      <c r="AF282" s="59"/>
      <c r="AG282" s="59"/>
      <c r="AH282" s="59"/>
      <c r="AI282" s="59"/>
      <c r="AJ282" s="59"/>
      <c r="AK282" s="59"/>
      <c r="AL282" s="59"/>
      <c r="AM282" s="59"/>
      <c r="AN282" s="59"/>
      <c r="AO282" s="59"/>
      <c r="AP282" s="59"/>
      <c r="AQ282" s="59"/>
      <c r="AR282" s="3"/>
      <c r="AS282" s="3"/>
      <c r="AT282" s="3"/>
      <c r="AU282" s="3"/>
      <c r="AV282" s="3"/>
    </row>
    <row r="283" ht="12.75" customHeight="1">
      <c r="A283" s="59"/>
      <c r="B283" s="59"/>
      <c r="C283" s="596"/>
      <c r="D283" s="59"/>
      <c r="E283" s="59"/>
      <c r="F283" s="59"/>
      <c r="G283" s="59"/>
      <c r="H283" s="59"/>
      <c r="I283" s="59"/>
      <c r="J283" s="59"/>
      <c r="K283" s="59"/>
      <c r="L283" s="59"/>
      <c r="M283" s="59"/>
      <c r="N283" s="59"/>
      <c r="O283" s="59"/>
      <c r="P283" s="59"/>
      <c r="Q283" s="59"/>
      <c r="R283" s="59"/>
      <c r="S283" s="59"/>
      <c r="T283" s="59"/>
      <c r="U283" s="59"/>
      <c r="V283" s="59"/>
      <c r="W283" s="59"/>
      <c r="X283" s="59"/>
      <c r="Y283" s="59"/>
      <c r="Z283" s="59"/>
      <c r="AA283" s="59"/>
      <c r="AB283" s="59"/>
      <c r="AC283" s="59"/>
      <c r="AD283" s="59"/>
      <c r="AE283" s="59"/>
      <c r="AF283" s="59"/>
      <c r="AG283" s="59"/>
      <c r="AH283" s="59"/>
      <c r="AI283" s="59"/>
      <c r="AJ283" s="59"/>
      <c r="AK283" s="59"/>
      <c r="AL283" s="59"/>
      <c r="AM283" s="59"/>
      <c r="AN283" s="59"/>
      <c r="AO283" s="59"/>
      <c r="AP283" s="59"/>
      <c r="AQ283" s="59"/>
      <c r="AR283" s="3"/>
      <c r="AS283" s="3"/>
      <c r="AT283" s="3"/>
      <c r="AU283" s="3"/>
      <c r="AV283" s="3"/>
    </row>
    <row r="284"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row>
    <row r="285"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row>
    <row r="28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row>
    <row r="287"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row>
    <row r="288"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row>
    <row r="289"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row>
    <row r="290"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row>
    <row r="291"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row>
    <row r="292"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row>
    <row r="293"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row>
    <row r="294"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row>
    <row r="295"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row>
    <row r="29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row>
    <row r="297"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row>
    <row r="298"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row>
    <row r="299"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row>
    <row r="300"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row>
    <row r="301"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row>
    <row r="302"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row>
    <row r="303"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row>
    <row r="304"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row>
    <row r="305"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row>
    <row r="30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row>
    <row r="307"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row>
    <row r="308"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row>
    <row r="309"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row>
    <row r="310"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row>
    <row r="311"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row>
    <row r="312"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row>
    <row r="313"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row>
    <row r="314"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row>
    <row r="315"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row>
    <row r="31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row>
    <row r="317"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row>
    <row r="318"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row>
    <row r="319"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row>
    <row r="320"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row>
    <row r="321"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row>
    <row r="322"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row>
    <row r="323"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row>
    <row r="324"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row>
    <row r="325"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row>
    <row r="3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row>
    <row r="327"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row>
    <row r="328"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row>
    <row r="329"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row>
    <row r="330"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row>
    <row r="331"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row>
    <row r="332"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row>
    <row r="333"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row>
    <row r="334"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row>
    <row r="335"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row>
    <row r="33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row>
    <row r="337"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row>
    <row r="338"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row>
    <row r="339"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row>
    <row r="340"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row>
    <row r="341"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row>
    <row r="342"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row>
    <row r="343"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row>
    <row r="344"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row>
    <row r="345"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row>
    <row r="34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row>
    <row r="347"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row>
    <row r="348"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row>
    <row r="349"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row>
    <row r="350"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row>
    <row r="351"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row>
    <row r="352"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row>
    <row r="353"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row>
    <row r="354"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row>
    <row r="355"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row>
    <row r="35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row>
    <row r="357"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row>
    <row r="358"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row>
    <row r="359"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row>
    <row r="360"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row>
    <row r="361"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row>
    <row r="362"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row>
    <row r="363"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row>
    <row r="364"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row>
    <row r="365"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row>
    <row r="36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row>
    <row r="367"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row>
    <row r="368"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row>
    <row r="369"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row>
    <row r="370"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row>
    <row r="371"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row>
    <row r="372"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row>
    <row r="373"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row>
    <row r="374"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row>
    <row r="375"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row>
    <row r="37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row>
    <row r="377"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row>
    <row r="378"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row>
    <row r="379"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row>
    <row r="380"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row>
    <row r="381"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row>
    <row r="382"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row>
    <row r="383"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row>
    <row r="384"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row>
    <row r="385"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row>
    <row r="38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row>
    <row r="387"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row>
    <row r="388"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row>
    <row r="389"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row>
    <row r="390"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row>
    <row r="391"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row>
    <row r="392"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row>
    <row r="393"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row>
    <row r="394"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row>
    <row r="395"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row>
    <row r="39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row>
    <row r="397"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row>
    <row r="398"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row>
    <row r="399"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row>
    <row r="400"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row>
    <row r="401"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row>
    <row r="402"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row>
    <row r="403"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row>
    <row r="404"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row>
    <row r="405"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row>
    <row r="40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row>
    <row r="407"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row>
    <row r="408"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row>
    <row r="409"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row>
    <row r="410"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row>
    <row r="411"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row>
    <row r="412"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row>
    <row r="413"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row>
    <row r="414"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row>
    <row r="415"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row>
    <row r="41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row>
    <row r="417"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row>
    <row r="418"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row>
    <row r="419"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row>
    <row r="420"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row>
    <row r="421"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row>
    <row r="422"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row>
    <row r="423"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row>
    <row r="424"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row>
    <row r="425"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row>
    <row r="4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row>
    <row r="427"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row>
    <row r="428"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row>
    <row r="429"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row>
    <row r="430"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row>
    <row r="431"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row>
    <row r="432"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row>
    <row r="433"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row>
    <row r="434"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row>
    <row r="435"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row>
    <row r="43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row>
    <row r="437"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row>
    <row r="438"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row>
    <row r="439"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row>
    <row r="440"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row>
    <row r="441"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row>
    <row r="442"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row>
    <row r="443"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row>
    <row r="444"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row>
    <row r="445"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row>
    <row r="44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row>
    <row r="447"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row>
    <row r="448"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row>
    <row r="449"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row>
    <row r="450"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row>
    <row r="451"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row>
    <row r="452"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row>
    <row r="453"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row>
    <row r="454"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row>
    <row r="455"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row>
    <row r="45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row>
    <row r="457"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row>
    <row r="458"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row>
    <row r="459"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row>
    <row r="460"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row>
    <row r="461"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row>
    <row r="462"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row>
    <row r="463"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row>
    <row r="464"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row>
    <row r="465"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row>
    <row r="46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row>
    <row r="467"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row>
    <row r="468"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row>
    <row r="469"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row>
    <row r="470"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row>
    <row r="471"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row>
    <row r="472"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row>
    <row r="473"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row>
    <row r="474"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row>
    <row r="475"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row>
    <row r="47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row>
    <row r="477"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row>
    <row r="478"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row>
    <row r="479"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row>
    <row r="480"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row>
    <row r="481"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row>
    <row r="482"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row>
    <row r="483"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row>
    <row r="484"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row>
    <row r="485"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row>
    <row r="48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row>
    <row r="487"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row>
    <row r="488"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row>
    <row r="489"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row>
    <row r="490"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row>
    <row r="491"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row>
    <row r="492"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row>
    <row r="493"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row>
    <row r="494"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row>
    <row r="495"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row>
    <row r="49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row>
    <row r="497"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row>
    <row r="498"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row>
    <row r="499"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row>
    <row r="500"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row>
    <row r="501"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row>
    <row r="502"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row>
    <row r="503"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row>
    <row r="504"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row>
    <row r="505"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row>
    <row r="50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row>
    <row r="507"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row>
    <row r="508"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row>
    <row r="509"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row>
    <row r="510"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row>
    <row r="511"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row>
    <row r="512"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row>
    <row r="513"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row>
    <row r="514"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row>
    <row r="515"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row>
    <row r="51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row>
    <row r="517"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row>
    <row r="518"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row>
    <row r="519"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row>
    <row r="520"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row>
    <row r="521"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row>
    <row r="522"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row>
    <row r="523"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row>
    <row r="524"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row>
    <row r="525"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row>
    <row r="5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row>
    <row r="527"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row>
    <row r="528"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row>
    <row r="529"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row>
    <row r="530"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row>
    <row r="531"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row>
    <row r="532"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row>
    <row r="533"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row>
    <row r="534"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row>
    <row r="535"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row>
    <row r="53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row>
    <row r="537"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row>
    <row r="538"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row>
    <row r="539"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row>
    <row r="540"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row>
    <row r="541"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row>
    <row r="542"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row>
    <row r="543"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row>
    <row r="544"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row>
    <row r="545"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row>
    <row r="54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row>
    <row r="547"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row>
    <row r="548"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row>
    <row r="549"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row>
    <row r="550"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row>
    <row r="551"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row>
    <row r="552"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row>
    <row r="553"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row>
    <row r="554"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row>
    <row r="555"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row>
    <row r="55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row>
    <row r="557"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row>
    <row r="558"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row>
    <row r="559"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row>
    <row r="560"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row>
    <row r="561"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row>
    <row r="562"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row>
    <row r="563"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row>
    <row r="564"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row>
    <row r="565"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row>
    <row r="56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row>
    <row r="567"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row>
    <row r="568"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row>
    <row r="569"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row>
    <row r="570"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row>
    <row r="571"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row>
    <row r="572"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row>
    <row r="573"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row>
    <row r="574"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row>
    <row r="575"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row>
    <row r="57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row>
    <row r="577"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row>
    <row r="578"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row>
    <row r="579"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row>
    <row r="580"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row>
    <row r="581"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row>
    <row r="582"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row>
    <row r="583"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row>
    <row r="584"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row>
    <row r="585"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row>
    <row r="58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row>
    <row r="587"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row>
    <row r="588"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row>
    <row r="589"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row>
    <row r="590"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row>
    <row r="591"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row>
    <row r="592"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row>
    <row r="593"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row>
    <row r="594"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row>
    <row r="595"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row>
    <row r="59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row>
    <row r="597"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row>
    <row r="598"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row>
    <row r="599"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row>
    <row r="600"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row>
    <row r="601"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row>
    <row r="602"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row>
    <row r="603"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row>
    <row r="604"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row>
    <row r="605"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row>
    <row r="60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row>
    <row r="607"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row>
    <row r="608"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row>
    <row r="609"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row>
    <row r="610"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row>
    <row r="611"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row>
    <row r="612"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row>
    <row r="613"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row>
    <row r="614"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row>
    <row r="615"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row>
    <row r="61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row>
    <row r="617"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row>
    <row r="618"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row>
    <row r="619"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row>
    <row r="620"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row>
    <row r="621"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row>
    <row r="622"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row>
    <row r="623"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row>
    <row r="624"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row>
    <row r="625"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row>
    <row r="6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row>
    <row r="627"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row>
    <row r="628"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row>
    <row r="629"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row>
    <row r="630"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row>
    <row r="631"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row>
    <row r="632"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row>
    <row r="633"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row>
    <row r="634"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row>
    <row r="635"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row>
    <row r="63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row>
    <row r="637"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row>
    <row r="638"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row>
    <row r="639"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row>
    <row r="640"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row>
    <row r="641"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row>
    <row r="642"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row>
    <row r="643"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row>
    <row r="644"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row>
    <row r="645"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row>
    <row r="64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row>
    <row r="647"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row>
    <row r="648"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row>
    <row r="649"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row>
    <row r="650"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row>
    <row r="651"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row>
    <row r="652"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row>
    <row r="653"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row>
    <row r="654"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row>
    <row r="655"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row>
    <row r="65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row>
    <row r="657"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row>
    <row r="658"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row>
    <row r="659"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row>
    <row r="660"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row>
    <row r="661"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row>
    <row r="662"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row>
    <row r="663"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row>
    <row r="664"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row>
    <row r="665"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row>
    <row r="66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row>
    <row r="667"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row>
    <row r="668"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row>
    <row r="669"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row>
    <row r="670"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row>
    <row r="671"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row>
    <row r="672"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row>
    <row r="673"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row>
    <row r="674"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row>
    <row r="675"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row>
    <row r="67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row>
    <row r="677"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row>
    <row r="678"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row>
    <row r="679"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row>
    <row r="680"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row>
    <row r="681"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row>
    <row r="682"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row>
    <row r="683"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row>
    <row r="684"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row>
    <row r="685"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row>
    <row r="68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row>
    <row r="687"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row>
    <row r="688"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row>
    <row r="689"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row>
    <row r="690"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row>
    <row r="691"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row>
    <row r="692"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row>
    <row r="693"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row>
    <row r="694"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row>
    <row r="695"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row>
    <row r="69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row>
    <row r="697"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row>
    <row r="698"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row>
    <row r="699"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row>
    <row r="700"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row>
    <row r="701"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row>
    <row r="702"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row>
    <row r="703"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row>
    <row r="704"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row>
    <row r="705"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row>
    <row r="70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row>
    <row r="707"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row>
    <row r="708"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row>
    <row r="709"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row>
    <row r="710"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row>
    <row r="711"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row>
    <row r="712"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row>
    <row r="713"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row>
    <row r="714"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row>
    <row r="715"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row>
    <row r="71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row>
    <row r="717"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row>
    <row r="718"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row>
    <row r="719"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row>
    <row r="720"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row>
    <row r="721"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row>
    <row r="722"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row>
    <row r="723"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row>
    <row r="724"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row>
    <row r="725"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row>
    <row r="7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row>
    <row r="727"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row>
    <row r="728"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row>
    <row r="729"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row>
    <row r="730"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row>
    <row r="731"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row>
    <row r="732"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row>
    <row r="733"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row>
    <row r="734"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row>
    <row r="735"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row>
    <row r="73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row>
    <row r="737"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row>
    <row r="738"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row>
    <row r="739"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row>
    <row r="740"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row>
    <row r="741"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row>
    <row r="742"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row>
    <row r="743"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row>
    <row r="744"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row>
    <row r="745"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row>
    <row r="74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row>
    <row r="747"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row>
    <row r="748"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row>
    <row r="749"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row>
    <row r="750"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row>
    <row r="751"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row>
    <row r="752"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row>
    <row r="753"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row>
    <row r="754"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row>
    <row r="755"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row>
    <row r="75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row>
    <row r="757"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row>
    <row r="758"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row>
    <row r="759"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row>
    <row r="760"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row>
    <row r="761"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row>
    <row r="762"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row>
    <row r="763"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row>
    <row r="764"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row>
    <row r="765"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row>
    <row r="76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row>
    <row r="767"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row>
    <row r="768"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row>
    <row r="769"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row>
    <row r="770"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row>
    <row r="771"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row>
    <row r="772"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row>
    <row r="773"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row>
    <row r="774"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row>
    <row r="775"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row>
    <row r="77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row>
    <row r="777"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row>
    <row r="778"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row>
    <row r="779"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row>
    <row r="780"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row>
    <row r="781"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row>
    <row r="782"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row>
    <row r="783"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row>
    <row r="784"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row>
    <row r="785"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row>
    <row r="78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row>
    <row r="787"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row>
    <row r="788"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row>
    <row r="789"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row>
    <row r="790"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row>
    <row r="791"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row>
    <row r="792"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row>
    <row r="793"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row>
    <row r="794"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row>
    <row r="795"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row>
    <row r="79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row>
    <row r="797"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row>
    <row r="798"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row>
    <row r="799"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row>
    <row r="800"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row>
    <row r="801"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row>
    <row r="802"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row>
    <row r="803"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row>
    <row r="804"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row>
    <row r="805"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row>
    <row r="80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row>
    <row r="807"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row>
    <row r="808"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row>
    <row r="809"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row>
    <row r="810"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row>
    <row r="811"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row>
    <row r="812"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row>
    <row r="813"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row>
    <row r="814"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row>
    <row r="815"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row>
    <row r="81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row>
    <row r="817"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row>
    <row r="818"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row>
    <row r="819"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row>
    <row r="820"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row>
    <row r="821"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row>
    <row r="822"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row>
    <row r="823"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row>
    <row r="824"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row>
    <row r="825"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row>
    <row r="8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row>
    <row r="827"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row>
    <row r="828"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row>
    <row r="829"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row>
    <row r="830"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row>
    <row r="831"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row>
    <row r="832"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row>
    <row r="833"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row>
    <row r="834"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row>
    <row r="835"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row>
    <row r="83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row>
    <row r="837"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row>
    <row r="838"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row>
    <row r="839"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row>
    <row r="840"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row>
    <row r="841"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row>
    <row r="842"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row>
    <row r="843"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row>
    <row r="844"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row>
    <row r="845"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row>
    <row r="84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row>
    <row r="847"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row>
    <row r="848"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row>
    <row r="849"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row>
    <row r="850"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row>
    <row r="851"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row>
    <row r="852"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row>
    <row r="853"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row>
    <row r="854"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row>
    <row r="855"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row>
    <row r="85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row>
    <row r="857"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row>
    <row r="858"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row>
    <row r="859"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row>
    <row r="860"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row>
    <row r="861"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row>
    <row r="862"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row>
    <row r="863"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row>
    <row r="864"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row>
    <row r="865"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row>
    <row r="86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row>
    <row r="867"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row>
    <row r="868"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row>
    <row r="869"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row>
    <row r="870"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row>
    <row r="871"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row>
    <row r="872"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row>
    <row r="873"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row>
    <row r="874"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row>
    <row r="875"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row>
    <row r="87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row>
    <row r="877"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row>
    <row r="878"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row>
    <row r="879"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row>
    <row r="880"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row>
    <row r="881"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row>
    <row r="882"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row>
    <row r="883"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row>
    <row r="884"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row>
    <row r="885"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row>
    <row r="88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row>
    <row r="887"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row>
    <row r="888"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row>
    <row r="889"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row>
    <row r="890"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row>
    <row r="891"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row>
    <row r="892"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row>
    <row r="893"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row>
    <row r="894"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row>
    <row r="895"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row>
    <row r="89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row>
    <row r="897"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row>
    <row r="898"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row>
    <row r="899"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row>
    <row r="900"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row>
    <row r="901"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row>
    <row r="902"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row>
    <row r="903"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row>
    <row r="904"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row>
    <row r="905"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row>
    <row r="90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row>
    <row r="907"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row>
    <row r="908"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row>
    <row r="909"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row>
    <row r="910"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row>
    <row r="911"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row>
    <row r="912"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row>
    <row r="913"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row>
    <row r="914"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row>
    <row r="915"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row>
    <row r="91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row>
    <row r="917"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row>
    <row r="918"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row>
    <row r="919"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row>
    <row r="920"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row>
    <row r="921"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row>
    <row r="922"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row>
    <row r="923"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row>
    <row r="924"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row>
    <row r="925"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row>
    <row r="9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row>
    <row r="927"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row>
    <row r="928"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row>
    <row r="929"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row>
    <row r="930"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row>
    <row r="931"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row>
    <row r="932"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row>
    <row r="933"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row>
    <row r="934"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row>
    <row r="935"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row>
    <row r="93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row>
    <row r="937"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row>
    <row r="938"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row>
    <row r="939"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row>
    <row r="940"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row>
    <row r="941"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row>
    <row r="942"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row>
    <row r="943"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row>
    <row r="944"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row>
    <row r="945"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row>
    <row r="94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row>
    <row r="947"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row>
    <row r="948"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row>
    <row r="949"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row>
    <row r="950"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row>
    <row r="951"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row>
    <row r="952"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row>
    <row r="953"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row>
    <row r="954"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row>
    <row r="955"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row>
    <row r="95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row>
    <row r="957"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row>
    <row r="958"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row>
    <row r="959"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row>
    <row r="960"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row>
    <row r="961"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row>
    <row r="962"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row>
    <row r="963"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row>
    <row r="964"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row>
    <row r="965"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row>
    <row r="96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row>
    <row r="967"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row>
    <row r="968"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row>
    <row r="969"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row>
    <row r="970"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row>
    <row r="971"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row>
    <row r="972"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row>
    <row r="973"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row>
    <row r="974"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row>
    <row r="975"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row>
    <row r="97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row>
    <row r="977"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row>
    <row r="978"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row>
    <row r="979"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row>
    <row r="980"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row>
    <row r="981"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row>
    <row r="982"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row>
    <row r="983"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row>
    <row r="984"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row>
    <row r="985"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row>
    <row r="98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row>
    <row r="987"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row>
    <row r="988"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row>
    <row r="989"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row>
    <row r="990"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row>
    <row r="991"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row>
    <row r="992"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row>
    <row r="993"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row>
    <row r="994"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row>
    <row r="995"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row>
    <row r="99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row>
    <row r="997"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row>
    <row r="998"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row>
    <row r="999"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row>
    <row r="1000"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row>
  </sheetData>
  <mergeCells count="26">
    <mergeCell ref="AE12:AG12"/>
    <mergeCell ref="AI12:AJ12"/>
    <mergeCell ref="AL12:AN12"/>
    <mergeCell ref="AP12:AQ12"/>
    <mergeCell ref="N12:O12"/>
    <mergeCell ref="N13:N14"/>
    <mergeCell ref="O13:O14"/>
    <mergeCell ref="B55:D55"/>
    <mergeCell ref="B56:D56"/>
    <mergeCell ref="B61:D61"/>
    <mergeCell ref="B62:D62"/>
    <mergeCell ref="U13:U14"/>
    <mergeCell ref="V13:V14"/>
    <mergeCell ref="AB13:AB14"/>
    <mergeCell ref="AC13:AC14"/>
    <mergeCell ref="AI13:AI14"/>
    <mergeCell ref="AJ13:AJ14"/>
    <mergeCell ref="AP13:AP14"/>
    <mergeCell ref="AQ13:AQ14"/>
    <mergeCell ref="F12:H12"/>
    <mergeCell ref="J12:L12"/>
    <mergeCell ref="Q12:S12"/>
    <mergeCell ref="U12:V12"/>
    <mergeCell ref="X12:Z12"/>
    <mergeCell ref="AB12:AC12"/>
    <mergeCell ref="D13:D14"/>
  </mergeCells>
  <dataValidations>
    <dataValidation type="list" allowBlank="1" showErrorMessage="1" sqref="D8">
      <formula1>"TOU,non-TOU"</formula1>
    </dataValidation>
    <dataValidation type="list" allowBlank="1" showErrorMessage="1" sqref="E15:E28 E30:E38 E40:E41 E43:E51 E57 E63">
      <formula1>#REF!</formula1>
    </dataValidation>
    <dataValidation type="list" allowBlank="1" showInputMessage="1" showErrorMessage="1" prompt="Select Charge Unit - monthly, per kWh, per kW" sqref="D15:D28 D30:D38 D40:D41 D43:D51 D57 D63">
      <formula1>"Monthly,per kWh,per kW"</formula1>
    </dataValidation>
  </dataValidations>
  <printOptions/>
  <pageMargins bottom="0.984251968503937" footer="0.0" header="0.0" left="0.7480314960629921" right="0.7480314960629921" top="0.984251968503937"/>
  <pageSetup orientation="landscape"/>
  <drawing r:id="rId1"/>
</worksheet>
</file>

<file path=xl/worksheets/sheet3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14.0" topLeftCell="A15" activePane="bottomLeft" state="frozen"/>
      <selection activeCell="B16" sqref="B16" pane="bottomLeft"/>
    </sheetView>
  </sheetViews>
  <sheetFormatPr customHeight="1" defaultColWidth="12.63" defaultRowHeight="15.0"/>
  <cols>
    <col customWidth="1" min="1" max="1" width="2.13"/>
    <col customWidth="1" min="2" max="2" width="26.38"/>
    <col customWidth="1" min="3" max="3" width="3.38"/>
    <col customWidth="1" min="4" max="4" width="11.38"/>
    <col customWidth="1" min="5" max="5" width="1.38"/>
    <col customWidth="1" min="6" max="6" width="10.88"/>
    <col customWidth="1" min="7" max="7" width="11.0"/>
    <col customWidth="1" min="8" max="8" width="13.0"/>
    <col customWidth="1" min="9" max="9" width="1.38"/>
    <col customWidth="1" min="10" max="11" width="11.0"/>
    <col customWidth="1" min="12" max="12" width="13.0"/>
    <col customWidth="1" min="13" max="13" width="1.38"/>
    <col customWidth="1" min="14" max="14" width="11.0"/>
    <col customWidth="1" min="15" max="15" width="10.0"/>
    <col customWidth="1" min="16" max="16" width="1.75"/>
    <col customWidth="1" min="17" max="18" width="11.0"/>
    <col customWidth="1" min="19" max="19" width="13.0"/>
    <col customWidth="1" min="20" max="20" width="0.38"/>
    <col customWidth="1" min="21" max="21" width="11.0"/>
    <col customWidth="1" min="22" max="22" width="10.0"/>
    <col customWidth="1" min="23" max="23" width="2.25"/>
    <col customWidth="1" min="24" max="25" width="11.0"/>
    <col customWidth="1" min="26" max="26" width="13.0"/>
    <col customWidth="1" min="27" max="27" width="0.38"/>
    <col customWidth="1" min="28" max="28" width="11.0"/>
    <col customWidth="1" min="29" max="29" width="10.0"/>
    <col customWidth="1" min="30" max="30" width="2.13"/>
    <col customWidth="1" min="31" max="32" width="11.0"/>
    <col customWidth="1" min="33" max="33" width="13.0"/>
    <col customWidth="1" min="34" max="34" width="0.38"/>
    <col customWidth="1" min="35" max="35" width="11.0"/>
    <col customWidth="1" min="36" max="36" width="10.0"/>
    <col customWidth="1" min="37" max="37" width="0.75"/>
    <col customWidth="1" min="38" max="39" width="11.0"/>
    <col customWidth="1" min="40" max="40" width="13.0"/>
    <col customWidth="1" min="41" max="41" width="1.25"/>
    <col customWidth="1" min="42" max="42" width="11.0"/>
    <col customWidth="1" min="43" max="43" width="10.0"/>
    <col customWidth="1" min="44" max="44" width="1.25"/>
    <col customWidth="1" min="45" max="48" width="12.38"/>
  </cols>
  <sheetData>
    <row r="1" ht="7.5" customHeight="1">
      <c r="A1" s="59"/>
      <c r="B1" s="59"/>
      <c r="C1" s="596"/>
      <c r="D1" s="59"/>
      <c r="E1" s="59"/>
      <c r="F1" s="59"/>
      <c r="G1" s="59"/>
      <c r="H1" s="59"/>
      <c r="I1" s="59"/>
      <c r="J1" s="59"/>
      <c r="K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row>
    <row r="2" ht="18.75" customHeight="1">
      <c r="A2" s="59"/>
      <c r="B2" s="59"/>
      <c r="C2" s="597"/>
      <c r="D2" s="401"/>
      <c r="E2" s="401"/>
      <c r="F2" s="401" t="s">
        <v>291</v>
      </c>
      <c r="G2" s="401"/>
      <c r="H2" s="401"/>
      <c r="I2" s="401"/>
      <c r="J2" s="401"/>
      <c r="K2" s="401"/>
      <c r="L2" s="401"/>
      <c r="M2" s="401"/>
      <c r="N2" s="401"/>
      <c r="O2" s="401"/>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row>
    <row r="3" ht="18.75" customHeight="1">
      <c r="A3" s="59"/>
      <c r="B3" s="59"/>
      <c r="C3" s="597"/>
      <c r="D3" s="401"/>
      <c r="E3" s="401"/>
      <c r="F3" s="401" t="s">
        <v>293</v>
      </c>
      <c r="G3" s="401"/>
      <c r="H3" s="401"/>
      <c r="I3" s="401"/>
      <c r="J3" s="401"/>
      <c r="K3" s="401"/>
      <c r="L3" s="401"/>
      <c r="M3" s="401"/>
      <c r="N3" s="401"/>
      <c r="O3" s="401"/>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row>
    <row r="4" ht="7.5" customHeight="1">
      <c r="A4" s="59"/>
      <c r="B4" s="59"/>
      <c r="C4" s="596"/>
      <c r="D4" s="59"/>
      <c r="E4" s="59"/>
      <c r="F4" s="59"/>
      <c r="G4" s="59"/>
      <c r="H4" s="59"/>
      <c r="I4" s="59"/>
      <c r="J4" s="59"/>
      <c r="K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row>
    <row r="5" ht="7.5" customHeight="1">
      <c r="A5" s="59"/>
      <c r="B5" s="59"/>
      <c r="C5" s="596"/>
      <c r="D5" s="59"/>
      <c r="E5" s="59"/>
      <c r="F5" s="59"/>
      <c r="G5" s="59"/>
      <c r="H5" s="59"/>
      <c r="I5" s="59"/>
      <c r="J5" s="59"/>
      <c r="K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row>
    <row r="6" ht="12.75" customHeight="1">
      <c r="A6" s="59"/>
      <c r="B6" s="350" t="s">
        <v>294</v>
      </c>
      <c r="C6" s="596"/>
      <c r="D6" s="539" t="s">
        <v>222</v>
      </c>
      <c r="E6" s="540"/>
      <c r="F6" s="540"/>
      <c r="G6" s="540"/>
      <c r="H6" s="540"/>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3"/>
      <c r="AT6" s="3"/>
      <c r="AU6" s="3"/>
      <c r="AV6" s="3"/>
    </row>
    <row r="7" ht="7.5" customHeight="1">
      <c r="A7" s="59"/>
      <c r="B7" s="408"/>
      <c r="C7" s="596"/>
      <c r="D7" s="409"/>
      <c r="E7" s="409"/>
      <c r="F7" s="409"/>
      <c r="G7" s="409"/>
      <c r="H7" s="409"/>
      <c r="I7" s="409"/>
      <c r="J7" s="409"/>
      <c r="K7" s="409"/>
      <c r="L7" s="409"/>
      <c r="M7" s="409"/>
      <c r="N7" s="409"/>
      <c r="O7" s="40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3"/>
      <c r="AT7" s="3"/>
      <c r="AU7" s="3"/>
      <c r="AV7" s="3"/>
    </row>
    <row r="8" ht="12.75" customHeight="1">
      <c r="A8" s="59"/>
      <c r="B8" s="350" t="s">
        <v>295</v>
      </c>
      <c r="C8" s="596"/>
      <c r="D8" s="410" t="s">
        <v>375</v>
      </c>
      <c r="E8" s="409"/>
      <c r="F8" s="409"/>
      <c r="G8" s="409"/>
      <c r="H8" s="409"/>
      <c r="I8" s="409"/>
      <c r="J8" s="409"/>
      <c r="K8" s="409"/>
      <c r="L8" s="409"/>
      <c r="M8" s="409"/>
      <c r="N8" s="409"/>
      <c r="O8" s="40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row>
    <row r="9" ht="12.75" customHeight="1">
      <c r="A9" s="59"/>
      <c r="B9" s="408"/>
      <c r="C9" s="596"/>
      <c r="D9" s="337" t="s">
        <v>297</v>
      </c>
      <c r="E9" s="337"/>
      <c r="F9" s="411">
        <v>1277500.0</v>
      </c>
      <c r="G9" s="337" t="s">
        <v>298</v>
      </c>
      <c r="H9" s="409"/>
      <c r="I9" s="409"/>
      <c r="J9" s="409"/>
      <c r="K9" s="409"/>
      <c r="L9" s="409"/>
      <c r="M9" s="409"/>
      <c r="N9" s="409"/>
      <c r="O9" s="40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row>
    <row r="10" ht="12.75" customHeight="1">
      <c r="A10" s="59"/>
      <c r="B10" s="59"/>
      <c r="C10" s="596"/>
      <c r="D10" s="59"/>
      <c r="E10" s="59"/>
      <c r="F10" s="411">
        <v>2500.0</v>
      </c>
      <c r="G10" s="337" t="s">
        <v>376</v>
      </c>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row>
    <row r="11" ht="12.75" customHeight="1">
      <c r="A11" s="59"/>
      <c r="B11" s="59"/>
      <c r="C11" s="596"/>
      <c r="F11" s="412">
        <v>4.0</v>
      </c>
      <c r="G11" s="412"/>
      <c r="H11" s="412" t="str">
        <f>F12</f>
        <v>2025A</v>
      </c>
      <c r="I11" s="412"/>
      <c r="J11" s="412">
        <v>5.0</v>
      </c>
      <c r="K11" s="412"/>
      <c r="L11" s="412" t="str">
        <f>J12</f>
        <v>2026F</v>
      </c>
      <c r="M11" s="412"/>
      <c r="N11" s="412"/>
      <c r="O11" s="412" t="str">
        <f>L11&amp;"%"</f>
        <v>2026F%</v>
      </c>
      <c r="P11" s="412"/>
      <c r="Q11" s="412">
        <v>6.0</v>
      </c>
      <c r="R11" s="412"/>
      <c r="S11" s="412" t="str">
        <f>Q12</f>
        <v>2027F</v>
      </c>
      <c r="T11" s="412"/>
      <c r="U11" s="412"/>
      <c r="V11" s="412" t="str">
        <f>S11&amp;"%"</f>
        <v>2027F%</v>
      </c>
      <c r="W11" s="412"/>
      <c r="X11" s="412">
        <v>7.0</v>
      </c>
      <c r="Y11" s="412"/>
      <c r="Z11" s="412" t="str">
        <f>X12</f>
        <v>2028F</v>
      </c>
      <c r="AA11" s="412"/>
      <c r="AB11" s="412"/>
      <c r="AC11" s="412" t="str">
        <f>Z11&amp;"%"</f>
        <v>2028F%</v>
      </c>
      <c r="AD11" s="412"/>
      <c r="AE11" s="412">
        <v>8.0</v>
      </c>
      <c r="AF11" s="412"/>
      <c r="AG11" s="412" t="str">
        <f>AE12</f>
        <v>2029F</v>
      </c>
      <c r="AH11" s="412"/>
      <c r="AI11" s="412"/>
      <c r="AJ11" s="412" t="str">
        <f>AG11&amp;"%"</f>
        <v>2029F%</v>
      </c>
      <c r="AK11" s="412"/>
      <c r="AL11" s="412">
        <v>9.0</v>
      </c>
      <c r="AM11" s="412"/>
      <c r="AN11" s="412" t="str">
        <f>AL12</f>
        <v>2030F</v>
      </c>
      <c r="AO11" s="412"/>
      <c r="AP11" s="412"/>
      <c r="AQ11" s="412" t="str">
        <f>AN11&amp;"%"</f>
        <v>2030F%</v>
      </c>
      <c r="AR11" s="412"/>
    </row>
    <row r="12" ht="12.75" customHeight="1">
      <c r="A12" s="59"/>
      <c r="B12" s="59"/>
      <c r="C12" s="596"/>
      <c r="D12" s="337"/>
      <c r="E12" s="337"/>
      <c r="F12" s="413" t="s">
        <v>1</v>
      </c>
      <c r="G12" s="46"/>
      <c r="H12" s="47"/>
      <c r="I12" s="59"/>
      <c r="J12" s="413" t="s">
        <v>2</v>
      </c>
      <c r="K12" s="46"/>
      <c r="L12" s="47"/>
      <c r="M12" s="59"/>
      <c r="N12" s="414" t="str">
        <f>"Impact "&amp;F12&amp;" vs "&amp;J12</f>
        <v>Impact 2025A vs 2026F</v>
      </c>
      <c r="O12" s="47"/>
      <c r="P12" s="59"/>
      <c r="Q12" s="413" t="s">
        <v>3</v>
      </c>
      <c r="R12" s="46"/>
      <c r="S12" s="47"/>
      <c r="T12" s="59"/>
      <c r="U12" s="414" t="str">
        <f>"Impact "&amp;J12&amp;" vs "&amp;Q12</f>
        <v>Impact 2026F vs 2027F</v>
      </c>
      <c r="V12" s="47"/>
      <c r="W12" s="59"/>
      <c r="X12" s="413" t="s">
        <v>4</v>
      </c>
      <c r="Y12" s="46"/>
      <c r="Z12" s="47"/>
      <c r="AA12" s="59"/>
      <c r="AB12" s="414" t="str">
        <f>"Impact "&amp;Q12&amp;" vs "&amp;X12</f>
        <v>Impact 2027F vs 2028F</v>
      </c>
      <c r="AC12" s="47"/>
      <c r="AD12" s="59"/>
      <c r="AE12" s="413" t="s">
        <v>5</v>
      </c>
      <c r="AF12" s="46"/>
      <c r="AG12" s="47"/>
      <c r="AH12" s="59"/>
      <c r="AI12" s="414" t="str">
        <f>"Impact "&amp;X12&amp;" vs "&amp;AE12</f>
        <v>Impact 2028F vs 2029F</v>
      </c>
      <c r="AJ12" s="47"/>
      <c r="AK12" s="59"/>
      <c r="AL12" s="413" t="s">
        <v>6</v>
      </c>
      <c r="AM12" s="46"/>
      <c r="AN12" s="47"/>
      <c r="AO12" s="59"/>
      <c r="AP12" s="414" t="str">
        <f>"Impact "&amp;AE12&amp;" vs "&amp;AL12</f>
        <v>Impact 2029F vs 2030F</v>
      </c>
      <c r="AQ12" s="47"/>
      <c r="AR12" s="340"/>
    </row>
    <row r="13" ht="12.75" customHeight="1">
      <c r="A13" s="59"/>
      <c r="B13" s="59"/>
      <c r="C13" s="596"/>
      <c r="D13" s="415" t="s">
        <v>299</v>
      </c>
      <c r="E13" s="340"/>
      <c r="F13" s="416" t="s">
        <v>300</v>
      </c>
      <c r="G13" s="416" t="s">
        <v>301</v>
      </c>
      <c r="H13" s="418" t="s">
        <v>302</v>
      </c>
      <c r="I13" s="59"/>
      <c r="J13" s="416" t="s">
        <v>300</v>
      </c>
      <c r="K13" s="417" t="s">
        <v>301</v>
      </c>
      <c r="L13" s="418" t="s">
        <v>302</v>
      </c>
      <c r="M13" s="59"/>
      <c r="N13" s="419" t="s">
        <v>303</v>
      </c>
      <c r="O13" s="420" t="s">
        <v>304</v>
      </c>
      <c r="P13" s="59"/>
      <c r="Q13" s="416" t="s">
        <v>300</v>
      </c>
      <c r="R13" s="417" t="s">
        <v>301</v>
      </c>
      <c r="S13" s="418" t="s">
        <v>302</v>
      </c>
      <c r="T13" s="59"/>
      <c r="U13" s="419" t="s">
        <v>303</v>
      </c>
      <c r="V13" s="420" t="s">
        <v>304</v>
      </c>
      <c r="W13" s="59"/>
      <c r="X13" s="416" t="s">
        <v>300</v>
      </c>
      <c r="Y13" s="417" t="s">
        <v>301</v>
      </c>
      <c r="Z13" s="418" t="s">
        <v>302</v>
      </c>
      <c r="AA13" s="59"/>
      <c r="AB13" s="419" t="s">
        <v>303</v>
      </c>
      <c r="AC13" s="420" t="s">
        <v>304</v>
      </c>
      <c r="AD13" s="59"/>
      <c r="AE13" s="416" t="s">
        <v>300</v>
      </c>
      <c r="AF13" s="417" t="s">
        <v>301</v>
      </c>
      <c r="AG13" s="418" t="s">
        <v>302</v>
      </c>
      <c r="AH13" s="59"/>
      <c r="AI13" s="419" t="s">
        <v>303</v>
      </c>
      <c r="AJ13" s="420" t="s">
        <v>304</v>
      </c>
      <c r="AK13" s="59"/>
      <c r="AL13" s="416" t="s">
        <v>300</v>
      </c>
      <c r="AM13" s="417" t="s">
        <v>301</v>
      </c>
      <c r="AN13" s="418" t="s">
        <v>302</v>
      </c>
      <c r="AO13" s="59"/>
      <c r="AP13" s="419" t="s">
        <v>303</v>
      </c>
      <c r="AQ13" s="420" t="s">
        <v>304</v>
      </c>
      <c r="AR13" s="415"/>
    </row>
    <row r="14" ht="12.75" customHeight="1">
      <c r="A14" s="59"/>
      <c r="B14" s="59"/>
      <c r="C14" s="596"/>
      <c r="E14" s="340"/>
      <c r="F14" s="421" t="s">
        <v>305</v>
      </c>
      <c r="G14" s="517"/>
      <c r="H14" s="423" t="s">
        <v>305</v>
      </c>
      <c r="I14" s="59"/>
      <c r="J14" s="421" t="s">
        <v>305</v>
      </c>
      <c r="K14" s="422"/>
      <c r="L14" s="423" t="s">
        <v>305</v>
      </c>
      <c r="M14" s="59"/>
      <c r="N14" s="424"/>
      <c r="O14" s="425"/>
      <c r="P14" s="59"/>
      <c r="Q14" s="421" t="s">
        <v>305</v>
      </c>
      <c r="R14" s="422"/>
      <c r="S14" s="423" t="s">
        <v>305</v>
      </c>
      <c r="T14" s="59"/>
      <c r="U14" s="424"/>
      <c r="V14" s="425"/>
      <c r="W14" s="59"/>
      <c r="X14" s="421" t="s">
        <v>305</v>
      </c>
      <c r="Y14" s="422"/>
      <c r="Z14" s="423" t="s">
        <v>305</v>
      </c>
      <c r="AA14" s="59"/>
      <c r="AB14" s="424"/>
      <c r="AC14" s="425"/>
      <c r="AD14" s="59"/>
      <c r="AE14" s="421" t="s">
        <v>305</v>
      </c>
      <c r="AF14" s="422"/>
      <c r="AG14" s="423" t="s">
        <v>305</v>
      </c>
      <c r="AH14" s="59"/>
      <c r="AI14" s="424"/>
      <c r="AJ14" s="425"/>
      <c r="AK14" s="59"/>
      <c r="AL14" s="421" t="s">
        <v>305</v>
      </c>
      <c r="AM14" s="422"/>
      <c r="AN14" s="423" t="s">
        <v>305</v>
      </c>
      <c r="AO14" s="59"/>
      <c r="AP14" s="424"/>
      <c r="AQ14" s="425"/>
      <c r="AR14" s="415"/>
    </row>
    <row r="15" ht="12.75" customHeight="1">
      <c r="A15" s="59"/>
      <c r="B15" s="351" t="s">
        <v>218</v>
      </c>
      <c r="C15" s="426" t="str">
        <f t="shared" ref="C15:C28" si="1">D$6&amp;"."&amp;B15</f>
        <v>General Service 1,500 to 4,999 KW.Monthly Service Charge</v>
      </c>
      <c r="D15" s="427" t="s">
        <v>306</v>
      </c>
      <c r="E15" s="351"/>
      <c r="F15" s="428">
        <f>IFERROR(VLOOKUP($C15,'Proposed Rates'!$B:$J,F$11,FALSE),0)</f>
        <v>4126.75</v>
      </c>
      <c r="G15" s="446">
        <f t="shared" ref="G15:G28" si="2">IF($D15="Monthly",1,IF($D15="per KW",$F$10,IF($D15="per kWh",$F$9,0)))</f>
        <v>1</v>
      </c>
      <c r="H15" s="431">
        <f t="shared" ref="H15:H28" si="3">G15*F15</f>
        <v>4126.75</v>
      </c>
      <c r="I15" s="80"/>
      <c r="J15" s="428">
        <f>IFERROR(VLOOKUP($C15,'Proposed Rates'!$B:$J,J$11,FALSE),0)</f>
        <v>4126.75</v>
      </c>
      <c r="K15" s="446">
        <f t="shared" ref="K15:K28" si="4">IF($D15="Monthly",1,IF($D15="per KW",$F$10,IF($D15="per kWh",$F$9,0)))</f>
        <v>1</v>
      </c>
      <c r="L15" s="431">
        <f t="shared" ref="L15:L28" si="5">K15*J15</f>
        <v>4126.75</v>
      </c>
      <c r="M15" s="80"/>
      <c r="N15" s="432">
        <f t="shared" ref="N15:N46" si="6">L15-H15</f>
        <v>0</v>
      </c>
      <c r="O15" s="433">
        <f t="shared" ref="O15:O46" si="7">IF((H15)=0,"",(N15/H15))</f>
        <v>0</v>
      </c>
      <c r="P15" s="59"/>
      <c r="Q15" s="428">
        <f>IFERROR(VLOOKUP($C15,'Proposed Rates'!$B:$J,Q$11,FALSE),0)</f>
        <v>4126.75</v>
      </c>
      <c r="R15" s="446">
        <f t="shared" ref="R15:R28" si="8">IF($D15="Monthly",1,IF($D15="per KW",$F$10,IF($D15="per kWh",$F$9,0)))</f>
        <v>1</v>
      </c>
      <c r="S15" s="431">
        <f t="shared" ref="S15:S28" si="9">R15*Q15</f>
        <v>4126.75</v>
      </c>
      <c r="T15" s="80"/>
      <c r="U15" s="432">
        <f t="shared" ref="U15:U31" si="10">S15-L15</f>
        <v>0</v>
      </c>
      <c r="V15" s="433">
        <f t="shared" ref="V15:V31" si="11">IF((L15)=0,"",(U15/L15))</f>
        <v>0</v>
      </c>
      <c r="W15" s="59"/>
      <c r="X15" s="428">
        <f>IFERROR(VLOOKUP($C15,'Proposed Rates'!$B:$J,X$11,FALSE),0)</f>
        <v>4126.75</v>
      </c>
      <c r="Y15" s="446">
        <f t="shared" ref="Y15:Y28" si="12">IF($D15="Monthly",1,IF($D15="per KW",$F$10,IF($D15="per kWh",$F$9,0)))</f>
        <v>1</v>
      </c>
      <c r="Z15" s="431">
        <f t="shared" ref="Z15:Z28" si="13">Y15*X15</f>
        <v>4126.75</v>
      </c>
      <c r="AA15" s="80"/>
      <c r="AB15" s="432">
        <f t="shared" ref="AB15:AB46" si="14">Z15-S15</f>
        <v>0</v>
      </c>
      <c r="AC15" s="433">
        <f t="shared" ref="AC15:AC46" si="15">IF((S15)=0,"",(AB15/S15))</f>
        <v>0</v>
      </c>
      <c r="AD15" s="59"/>
      <c r="AE15" s="428">
        <f>IFERROR(VLOOKUP($C15,'Proposed Rates'!$B:$J,AE$11,FALSE),0)</f>
        <v>4126.75</v>
      </c>
      <c r="AF15" s="446">
        <f t="shared" ref="AF15:AF28" si="16">IF($D15="Monthly",1,IF($D15="per KW",$F$10,IF($D15="per kWh",$F$9,0)))</f>
        <v>1</v>
      </c>
      <c r="AG15" s="431">
        <f t="shared" ref="AG15:AG28" si="17">AF15*AE15</f>
        <v>4126.75</v>
      </c>
      <c r="AH15" s="80"/>
      <c r="AI15" s="432">
        <f t="shared" ref="AI15:AI46" si="18">AG15-Z15</f>
        <v>0</v>
      </c>
      <c r="AJ15" s="433">
        <f t="shared" ref="AJ15:AJ46" si="19">IF((Z15)=0,"",(AI15/Z15))</f>
        <v>0</v>
      </c>
      <c r="AK15" s="59"/>
      <c r="AL15" s="428">
        <f>IFERROR(VLOOKUP($C15,'Proposed Rates'!$B:$J,AL$11,FALSE),0)</f>
        <v>4126.75</v>
      </c>
      <c r="AM15" s="446">
        <f t="shared" ref="AM15:AM28" si="20">IF($D15="Monthly",1,IF($D15="per KW",$F$10,IF($D15="per kWh",$F$9,0)))</f>
        <v>1</v>
      </c>
      <c r="AN15" s="431">
        <f t="shared" ref="AN15:AN28" si="21">AM15*AL15</f>
        <v>4126.75</v>
      </c>
      <c r="AO15" s="80"/>
      <c r="AP15" s="432">
        <f t="shared" ref="AP15:AP46" si="22">AN15-AG15</f>
        <v>0</v>
      </c>
      <c r="AQ15" s="433">
        <f t="shared" ref="AQ15:AQ46" si="23">IF((AG15)=0,"",(AP15/AG15))</f>
        <v>0</v>
      </c>
      <c r="AR15" s="434"/>
    </row>
    <row r="16" ht="12.75" customHeight="1">
      <c r="A16" s="59"/>
      <c r="B16" s="351" t="s">
        <v>307</v>
      </c>
      <c r="C16" s="426" t="str">
        <f t="shared" si="1"/>
        <v>General Service 1,500 to 4,999 KW.Smart Meter Rate Adder</v>
      </c>
      <c r="D16" s="427" t="s">
        <v>306</v>
      </c>
      <c r="E16" s="351"/>
      <c r="F16" s="428">
        <f>IFERROR(VLOOKUP($C16,'Proposed Rates'!$B:$J,F$11,FALSE),0)</f>
        <v>0</v>
      </c>
      <c r="G16" s="446">
        <f t="shared" si="2"/>
        <v>1</v>
      </c>
      <c r="H16" s="431">
        <f t="shared" si="3"/>
        <v>0</v>
      </c>
      <c r="I16" s="80"/>
      <c r="J16" s="428">
        <f>IFERROR(VLOOKUP($C16,'Proposed Rates'!$B:$J,J$11,FALSE),0)</f>
        <v>0</v>
      </c>
      <c r="K16" s="446">
        <f t="shared" si="4"/>
        <v>1</v>
      </c>
      <c r="L16" s="431">
        <f t="shared" si="5"/>
        <v>0</v>
      </c>
      <c r="M16" s="80"/>
      <c r="N16" s="432">
        <f t="shared" si="6"/>
        <v>0</v>
      </c>
      <c r="O16" s="433" t="str">
        <f t="shared" si="7"/>
        <v/>
      </c>
      <c r="P16" s="59"/>
      <c r="Q16" s="428">
        <f>IFERROR(VLOOKUP($C16,'Proposed Rates'!$B:$J,Q$11,FALSE),0)</f>
        <v>0</v>
      </c>
      <c r="R16" s="446">
        <f t="shared" si="8"/>
        <v>1</v>
      </c>
      <c r="S16" s="431">
        <f t="shared" si="9"/>
        <v>0</v>
      </c>
      <c r="T16" s="80"/>
      <c r="U16" s="432">
        <f t="shared" si="10"/>
        <v>0</v>
      </c>
      <c r="V16" s="433" t="str">
        <f t="shared" si="11"/>
        <v/>
      </c>
      <c r="W16" s="59"/>
      <c r="X16" s="428">
        <f>IFERROR(VLOOKUP($C16,'Proposed Rates'!$B:$J,X$11,FALSE),0)</f>
        <v>0</v>
      </c>
      <c r="Y16" s="446">
        <f t="shared" si="12"/>
        <v>1</v>
      </c>
      <c r="Z16" s="431">
        <f t="shared" si="13"/>
        <v>0</v>
      </c>
      <c r="AA16" s="80"/>
      <c r="AB16" s="432">
        <f t="shared" si="14"/>
        <v>0</v>
      </c>
      <c r="AC16" s="433" t="str">
        <f t="shared" si="15"/>
        <v/>
      </c>
      <c r="AD16" s="59"/>
      <c r="AE16" s="428">
        <f>IFERROR(VLOOKUP($C16,'Proposed Rates'!$B:$J,AE$11,FALSE),0)</f>
        <v>0</v>
      </c>
      <c r="AF16" s="446">
        <f t="shared" si="16"/>
        <v>1</v>
      </c>
      <c r="AG16" s="431">
        <f t="shared" si="17"/>
        <v>0</v>
      </c>
      <c r="AH16" s="80"/>
      <c r="AI16" s="432">
        <f t="shared" si="18"/>
        <v>0</v>
      </c>
      <c r="AJ16" s="433" t="str">
        <f t="shared" si="19"/>
        <v/>
      </c>
      <c r="AK16" s="59"/>
      <c r="AL16" s="428">
        <f>IFERROR(VLOOKUP($C16,'Proposed Rates'!$B:$J,AL$11,FALSE),0)</f>
        <v>0</v>
      </c>
      <c r="AM16" s="446">
        <f t="shared" si="20"/>
        <v>1</v>
      </c>
      <c r="AN16" s="431">
        <f t="shared" si="21"/>
        <v>0</v>
      </c>
      <c r="AO16" s="80"/>
      <c r="AP16" s="432">
        <f t="shared" si="22"/>
        <v>0</v>
      </c>
      <c r="AQ16" s="433" t="str">
        <f t="shared" si="23"/>
        <v/>
      </c>
      <c r="AR16" s="434"/>
    </row>
    <row r="17" ht="12.75" customHeight="1">
      <c r="A17" s="59"/>
      <c r="B17" s="435" t="str">
        <f>'Proposed Rates'!C115</f>
        <v>Rate Rider Calculation for PILs</v>
      </c>
      <c r="C17" s="426" t="str">
        <f t="shared" si="1"/>
        <v>General Service 1,500 to 4,999 KW.Rate Rider Calculation for PILs</v>
      </c>
      <c r="D17" s="427" t="s">
        <v>377</v>
      </c>
      <c r="E17" s="351"/>
      <c r="F17" s="428" t="str">
        <f>IFERROR(VLOOKUP($C17,'Proposed Rates'!$B:$J,F$11,FALSE),0)</f>
        <v/>
      </c>
      <c r="G17" s="446">
        <f t="shared" si="2"/>
        <v>2500</v>
      </c>
      <c r="H17" s="431">
        <f t="shared" si="3"/>
        <v>0</v>
      </c>
      <c r="I17" s="80"/>
      <c r="J17" s="428" t="str">
        <f>IFERROR(VLOOKUP($C17,'Proposed Rates'!$B:$J,J$11,FALSE),0)</f>
        <v/>
      </c>
      <c r="K17" s="446">
        <f t="shared" si="4"/>
        <v>2500</v>
      </c>
      <c r="L17" s="431">
        <f t="shared" si="5"/>
        <v>0</v>
      </c>
      <c r="M17" s="80"/>
      <c r="N17" s="432">
        <f t="shared" si="6"/>
        <v>0</v>
      </c>
      <c r="O17" s="433" t="str">
        <f t="shared" si="7"/>
        <v/>
      </c>
      <c r="P17" s="59"/>
      <c r="Q17" s="428" t="str">
        <f>IFERROR(VLOOKUP($C17,'Proposed Rates'!$B:$J,Q$11,FALSE),0)</f>
        <v/>
      </c>
      <c r="R17" s="446">
        <f t="shared" si="8"/>
        <v>2500</v>
      </c>
      <c r="S17" s="431">
        <f t="shared" si="9"/>
        <v>0</v>
      </c>
      <c r="T17" s="80"/>
      <c r="U17" s="432">
        <f t="shared" si="10"/>
        <v>0</v>
      </c>
      <c r="V17" s="433" t="str">
        <f t="shared" si="11"/>
        <v/>
      </c>
      <c r="W17" s="59"/>
      <c r="X17" s="428" t="str">
        <f>IFERROR(VLOOKUP($C17,'Proposed Rates'!$B:$J,X$11,FALSE),0)</f>
        <v/>
      </c>
      <c r="Y17" s="446">
        <f t="shared" si="12"/>
        <v>2500</v>
      </c>
      <c r="Z17" s="431">
        <f t="shared" si="13"/>
        <v>0</v>
      </c>
      <c r="AA17" s="80"/>
      <c r="AB17" s="432">
        <f t="shared" si="14"/>
        <v>0</v>
      </c>
      <c r="AC17" s="433" t="str">
        <f t="shared" si="15"/>
        <v/>
      </c>
      <c r="AD17" s="59"/>
      <c r="AE17" s="428" t="str">
        <f>IFERROR(VLOOKUP($C17,'Proposed Rates'!$B:$J,AE$11,FALSE),0)</f>
        <v/>
      </c>
      <c r="AF17" s="446">
        <f t="shared" si="16"/>
        <v>2500</v>
      </c>
      <c r="AG17" s="431">
        <f t="shared" si="17"/>
        <v>0</v>
      </c>
      <c r="AH17" s="80"/>
      <c r="AI17" s="432">
        <f t="shared" si="18"/>
        <v>0</v>
      </c>
      <c r="AJ17" s="433" t="str">
        <f t="shared" si="19"/>
        <v/>
      </c>
      <c r="AK17" s="59"/>
      <c r="AL17" s="428" t="str">
        <f>IFERROR(VLOOKUP($C17,'Proposed Rates'!$B:$J,AL$11,FALSE),0)</f>
        <v/>
      </c>
      <c r="AM17" s="446">
        <f t="shared" si="20"/>
        <v>2500</v>
      </c>
      <c r="AN17" s="431">
        <f t="shared" si="21"/>
        <v>0</v>
      </c>
      <c r="AO17" s="80"/>
      <c r="AP17" s="432">
        <f t="shared" si="22"/>
        <v>0</v>
      </c>
      <c r="AQ17" s="433" t="str">
        <f t="shared" si="23"/>
        <v/>
      </c>
      <c r="AR17" s="434"/>
    </row>
    <row r="18" ht="12.75" customHeight="1">
      <c r="A18" s="59"/>
      <c r="B18" s="435" t="str">
        <f>'Proposed Rates'!C128</f>
        <v>Rate Rider Calculation for Generic</v>
      </c>
      <c r="C18" s="426" t="str">
        <f t="shared" si="1"/>
        <v>General Service 1,500 to 4,999 KW.Rate Rider Calculation for Generic</v>
      </c>
      <c r="D18" s="427" t="s">
        <v>377</v>
      </c>
      <c r="E18" s="351"/>
      <c r="F18" s="428" t="str">
        <f>IFERROR(VLOOKUP($C18,'Proposed Rates'!$B:$J,F$11,FALSE),0)</f>
        <v/>
      </c>
      <c r="G18" s="446">
        <f t="shared" si="2"/>
        <v>2500</v>
      </c>
      <c r="H18" s="431">
        <f t="shared" si="3"/>
        <v>0</v>
      </c>
      <c r="I18" s="80"/>
      <c r="J18" s="428" t="str">
        <f>IFERROR(VLOOKUP($C18,'Proposed Rates'!$B:$J,J$11,FALSE),0)</f>
        <v/>
      </c>
      <c r="K18" s="446">
        <f t="shared" si="4"/>
        <v>2500</v>
      </c>
      <c r="L18" s="431">
        <f t="shared" si="5"/>
        <v>0</v>
      </c>
      <c r="M18" s="80"/>
      <c r="N18" s="432">
        <f t="shared" si="6"/>
        <v>0</v>
      </c>
      <c r="O18" s="433" t="str">
        <f t="shared" si="7"/>
        <v/>
      </c>
      <c r="P18" s="59"/>
      <c r="Q18" s="428" t="str">
        <f>IFERROR(VLOOKUP($C18,'Proposed Rates'!$B:$J,Q$11,FALSE),0)</f>
        <v/>
      </c>
      <c r="R18" s="446">
        <f t="shared" si="8"/>
        <v>2500</v>
      </c>
      <c r="S18" s="431">
        <f t="shared" si="9"/>
        <v>0</v>
      </c>
      <c r="T18" s="80"/>
      <c r="U18" s="432">
        <f t="shared" si="10"/>
        <v>0</v>
      </c>
      <c r="V18" s="433" t="str">
        <f t="shared" si="11"/>
        <v/>
      </c>
      <c r="W18" s="59"/>
      <c r="X18" s="428" t="str">
        <f>IFERROR(VLOOKUP($C18,'Proposed Rates'!$B:$J,X$11,FALSE),0)</f>
        <v/>
      </c>
      <c r="Y18" s="446">
        <f t="shared" si="12"/>
        <v>2500</v>
      </c>
      <c r="Z18" s="431">
        <f t="shared" si="13"/>
        <v>0</v>
      </c>
      <c r="AA18" s="80"/>
      <c r="AB18" s="432">
        <f t="shared" si="14"/>
        <v>0</v>
      </c>
      <c r="AC18" s="433" t="str">
        <f t="shared" si="15"/>
        <v/>
      </c>
      <c r="AD18" s="59"/>
      <c r="AE18" s="428" t="str">
        <f>IFERROR(VLOOKUP($C18,'Proposed Rates'!$B:$J,AE$11,FALSE),0)</f>
        <v/>
      </c>
      <c r="AF18" s="446">
        <f t="shared" si="16"/>
        <v>2500</v>
      </c>
      <c r="AG18" s="431">
        <f t="shared" si="17"/>
        <v>0</v>
      </c>
      <c r="AH18" s="80"/>
      <c r="AI18" s="432">
        <f t="shared" si="18"/>
        <v>0</v>
      </c>
      <c r="AJ18" s="433" t="str">
        <f t="shared" si="19"/>
        <v/>
      </c>
      <c r="AK18" s="59"/>
      <c r="AL18" s="428" t="str">
        <f>IFERROR(VLOOKUP($C18,'Proposed Rates'!$B:$J,AL$11,FALSE),0)</f>
        <v/>
      </c>
      <c r="AM18" s="446">
        <f t="shared" si="20"/>
        <v>2500</v>
      </c>
      <c r="AN18" s="431">
        <f t="shared" si="21"/>
        <v>0</v>
      </c>
      <c r="AO18" s="80"/>
      <c r="AP18" s="432">
        <f t="shared" si="22"/>
        <v>0</v>
      </c>
      <c r="AQ18" s="433" t="str">
        <f t="shared" si="23"/>
        <v/>
      </c>
      <c r="AR18" s="434"/>
    </row>
    <row r="19" ht="12.75" customHeight="1">
      <c r="A19" s="59"/>
      <c r="B19" s="351" t="s">
        <v>116</v>
      </c>
      <c r="C19" s="426" t="str">
        <f t="shared" si="1"/>
        <v>General Service 1,500 to 4,999 KW.Distribution Volumetric Rate</v>
      </c>
      <c r="D19" s="427" t="s">
        <v>377</v>
      </c>
      <c r="E19" s="351"/>
      <c r="F19" s="428">
        <f>IFERROR(VLOOKUP($C19,'Proposed Rates'!$B:$J,F$11,FALSE),0)</f>
        <v>6.0796</v>
      </c>
      <c r="G19" s="446">
        <f t="shared" si="2"/>
        <v>2500</v>
      </c>
      <c r="H19" s="431">
        <f t="shared" si="3"/>
        <v>15199</v>
      </c>
      <c r="I19" s="80"/>
      <c r="J19" s="428">
        <f>IFERROR(VLOOKUP($C19,'Proposed Rates'!$B:$J,J$11,FALSE),0)</f>
        <v>7.6954</v>
      </c>
      <c r="K19" s="446">
        <f t="shared" si="4"/>
        <v>2500</v>
      </c>
      <c r="L19" s="431">
        <f t="shared" si="5"/>
        <v>19238.5</v>
      </c>
      <c r="M19" s="80"/>
      <c r="N19" s="432">
        <f t="shared" si="6"/>
        <v>4039.5</v>
      </c>
      <c r="O19" s="433">
        <f t="shared" si="7"/>
        <v>0.2657740641</v>
      </c>
      <c r="P19" s="59"/>
      <c r="Q19" s="428">
        <f>IFERROR(VLOOKUP($C19,'Proposed Rates'!$B:$J,Q$11,FALSE),0)</f>
        <v>8.4077</v>
      </c>
      <c r="R19" s="446">
        <f t="shared" si="8"/>
        <v>2500</v>
      </c>
      <c r="S19" s="431">
        <f t="shared" si="9"/>
        <v>21019.25</v>
      </c>
      <c r="T19" s="80"/>
      <c r="U19" s="432">
        <f t="shared" si="10"/>
        <v>1780.75</v>
      </c>
      <c r="V19" s="433">
        <f t="shared" si="11"/>
        <v>0.09256179016</v>
      </c>
      <c r="W19" s="59"/>
      <c r="X19" s="428">
        <f>IFERROR(VLOOKUP($C19,'Proposed Rates'!$B:$J,X$11,FALSE),0)</f>
        <v>9.3423</v>
      </c>
      <c r="Y19" s="446">
        <f t="shared" si="12"/>
        <v>2500</v>
      </c>
      <c r="Z19" s="431">
        <f t="shared" si="13"/>
        <v>23355.75</v>
      </c>
      <c r="AA19" s="80"/>
      <c r="AB19" s="432">
        <f t="shared" si="14"/>
        <v>2336.5</v>
      </c>
      <c r="AC19" s="433">
        <f t="shared" si="15"/>
        <v>0.1111600081</v>
      </c>
      <c r="AD19" s="59"/>
      <c r="AE19" s="428">
        <f>IFERROR(VLOOKUP($C19,'Proposed Rates'!$B:$J,AE$11,FALSE),0)</f>
        <v>10.0227</v>
      </c>
      <c r="AF19" s="446">
        <f t="shared" si="16"/>
        <v>2500</v>
      </c>
      <c r="AG19" s="431">
        <f t="shared" si="17"/>
        <v>25056.75</v>
      </c>
      <c r="AH19" s="80"/>
      <c r="AI19" s="432">
        <f t="shared" si="18"/>
        <v>1701</v>
      </c>
      <c r="AJ19" s="433">
        <f t="shared" si="19"/>
        <v>0.07283003115</v>
      </c>
      <c r="AK19" s="59"/>
      <c r="AL19" s="428">
        <f>IFERROR(VLOOKUP($C19,'Proposed Rates'!$B:$J,AL$11,FALSE),0)</f>
        <v>10.6987</v>
      </c>
      <c r="AM19" s="446">
        <f t="shared" si="20"/>
        <v>2500</v>
      </c>
      <c r="AN19" s="431">
        <f t="shared" si="21"/>
        <v>26746.75</v>
      </c>
      <c r="AO19" s="80"/>
      <c r="AP19" s="432">
        <f t="shared" si="22"/>
        <v>1690</v>
      </c>
      <c r="AQ19" s="433">
        <f t="shared" si="23"/>
        <v>0.06744689555</v>
      </c>
      <c r="AR19" s="434"/>
    </row>
    <row r="20" ht="12.75" customHeight="1">
      <c r="A20" s="59"/>
      <c r="B20" s="351" t="s">
        <v>309</v>
      </c>
      <c r="C20" s="426" t="str">
        <f t="shared" si="1"/>
        <v>General Service 1,500 to 4,999 KW.Smart Meter Disposition Rider</v>
      </c>
      <c r="D20" s="427" t="s">
        <v>308</v>
      </c>
      <c r="E20" s="351"/>
      <c r="F20" s="428">
        <f>IFERROR(VLOOKUP($C20,'Proposed Rates'!$B:$J,F$11,FALSE),0)</f>
        <v>0</v>
      </c>
      <c r="G20" s="446">
        <f t="shared" si="2"/>
        <v>1277500</v>
      </c>
      <c r="H20" s="431">
        <f t="shared" si="3"/>
        <v>0</v>
      </c>
      <c r="I20" s="80"/>
      <c r="J20" s="428">
        <f>IFERROR(VLOOKUP($C20,'Proposed Rates'!$B:$J,J$11,FALSE),0)</f>
        <v>0</v>
      </c>
      <c r="K20" s="446">
        <f t="shared" si="4"/>
        <v>1277500</v>
      </c>
      <c r="L20" s="431">
        <f t="shared" si="5"/>
        <v>0</v>
      </c>
      <c r="M20" s="80"/>
      <c r="N20" s="432">
        <f t="shared" si="6"/>
        <v>0</v>
      </c>
      <c r="O20" s="433" t="str">
        <f t="shared" si="7"/>
        <v/>
      </c>
      <c r="P20" s="59"/>
      <c r="Q20" s="428">
        <f>IFERROR(VLOOKUP($C20,'Proposed Rates'!$B:$J,Q$11,FALSE),0)</f>
        <v>0</v>
      </c>
      <c r="R20" s="446">
        <f t="shared" si="8"/>
        <v>1277500</v>
      </c>
      <c r="S20" s="431">
        <f t="shared" si="9"/>
        <v>0</v>
      </c>
      <c r="T20" s="80"/>
      <c r="U20" s="432">
        <f t="shared" si="10"/>
        <v>0</v>
      </c>
      <c r="V20" s="433" t="str">
        <f t="shared" si="11"/>
        <v/>
      </c>
      <c r="W20" s="59"/>
      <c r="X20" s="428">
        <f>IFERROR(VLOOKUP($C20,'Proposed Rates'!$B:$J,X$11,FALSE),0)</f>
        <v>0</v>
      </c>
      <c r="Y20" s="446">
        <f t="shared" si="12"/>
        <v>1277500</v>
      </c>
      <c r="Z20" s="431">
        <f t="shared" si="13"/>
        <v>0</v>
      </c>
      <c r="AA20" s="80"/>
      <c r="AB20" s="432">
        <f t="shared" si="14"/>
        <v>0</v>
      </c>
      <c r="AC20" s="433" t="str">
        <f t="shared" si="15"/>
        <v/>
      </c>
      <c r="AD20" s="59"/>
      <c r="AE20" s="428">
        <f>IFERROR(VLOOKUP($C20,'Proposed Rates'!$B:$J,AE$11,FALSE),0)</f>
        <v>0</v>
      </c>
      <c r="AF20" s="446">
        <f t="shared" si="16"/>
        <v>1277500</v>
      </c>
      <c r="AG20" s="431">
        <f t="shared" si="17"/>
        <v>0</v>
      </c>
      <c r="AH20" s="80"/>
      <c r="AI20" s="432">
        <f t="shared" si="18"/>
        <v>0</v>
      </c>
      <c r="AJ20" s="433" t="str">
        <f t="shared" si="19"/>
        <v/>
      </c>
      <c r="AK20" s="59"/>
      <c r="AL20" s="428">
        <f>IFERROR(VLOOKUP($C20,'Proposed Rates'!$B:$J,AL$11,FALSE),0)</f>
        <v>0</v>
      </c>
      <c r="AM20" s="446">
        <f t="shared" si="20"/>
        <v>1277500</v>
      </c>
      <c r="AN20" s="431">
        <f t="shared" si="21"/>
        <v>0</v>
      </c>
      <c r="AO20" s="80"/>
      <c r="AP20" s="432">
        <f t="shared" si="22"/>
        <v>0</v>
      </c>
      <c r="AQ20" s="433" t="str">
        <f t="shared" si="23"/>
        <v/>
      </c>
      <c r="AR20" s="434"/>
    </row>
    <row r="21" ht="12.75" customHeight="1">
      <c r="A21" s="59"/>
      <c r="B21" s="351" t="s">
        <v>241</v>
      </c>
      <c r="C21" s="426" t="str">
        <f t="shared" si="1"/>
        <v>General Service 1,500 to 4,999 KW.LRAM Rate Rider</v>
      </c>
      <c r="D21" s="427" t="s">
        <v>377</v>
      </c>
      <c r="E21" s="351"/>
      <c r="F21" s="445">
        <f>'Proposed Rates'!E80+'Proposed Rates'!E93</f>
        <v>0.2021</v>
      </c>
      <c r="G21" s="446">
        <f t="shared" si="2"/>
        <v>2500</v>
      </c>
      <c r="H21" s="431">
        <f t="shared" si="3"/>
        <v>505.25</v>
      </c>
      <c r="I21" s="80"/>
      <c r="J21" s="445">
        <f>'Proposed Rates'!F80+'Proposed Rates'!F93</f>
        <v>-0.4085</v>
      </c>
      <c r="K21" s="446">
        <f t="shared" si="4"/>
        <v>2500</v>
      </c>
      <c r="L21" s="431">
        <f t="shared" si="5"/>
        <v>-1021.25</v>
      </c>
      <c r="M21" s="80"/>
      <c r="N21" s="432">
        <f t="shared" si="6"/>
        <v>-1526.5</v>
      </c>
      <c r="O21" s="433">
        <f t="shared" si="7"/>
        <v>-3.021276596</v>
      </c>
      <c r="P21" s="59"/>
      <c r="Q21" s="445">
        <f>'Proposed Rates'!G80+'Proposed Rates'!G93</f>
        <v>0</v>
      </c>
      <c r="R21" s="446">
        <f t="shared" si="8"/>
        <v>2500</v>
      </c>
      <c r="S21" s="431">
        <f t="shared" si="9"/>
        <v>0</v>
      </c>
      <c r="T21" s="80"/>
      <c r="U21" s="432">
        <f t="shared" si="10"/>
        <v>1021.25</v>
      </c>
      <c r="V21" s="433">
        <f t="shared" si="11"/>
        <v>-1</v>
      </c>
      <c r="W21" s="59"/>
      <c r="X21" s="428">
        <f>IFERROR(VLOOKUP($C21,'Proposed Rates'!$B:$J,X$11,FALSE),0)</f>
        <v>0</v>
      </c>
      <c r="Y21" s="446">
        <f t="shared" si="12"/>
        <v>2500</v>
      </c>
      <c r="Z21" s="431">
        <f t="shared" si="13"/>
        <v>0</v>
      </c>
      <c r="AA21" s="80"/>
      <c r="AB21" s="432">
        <f t="shared" si="14"/>
        <v>0</v>
      </c>
      <c r="AC21" s="433" t="str">
        <f t="shared" si="15"/>
        <v/>
      </c>
      <c r="AD21" s="59"/>
      <c r="AE21" s="428">
        <f>IFERROR(VLOOKUP($C21,'Proposed Rates'!$B:$J,AE$11,FALSE),0)</f>
        <v>0</v>
      </c>
      <c r="AF21" s="446">
        <f t="shared" si="16"/>
        <v>2500</v>
      </c>
      <c r="AG21" s="431">
        <f t="shared" si="17"/>
        <v>0</v>
      </c>
      <c r="AH21" s="80"/>
      <c r="AI21" s="432">
        <f t="shared" si="18"/>
        <v>0</v>
      </c>
      <c r="AJ21" s="433" t="str">
        <f t="shared" si="19"/>
        <v/>
      </c>
      <c r="AK21" s="59"/>
      <c r="AL21" s="428">
        <f>IFERROR(VLOOKUP($C21,'Proposed Rates'!$B:$J,AL$11,FALSE),0)</f>
        <v>0</v>
      </c>
      <c r="AM21" s="446">
        <f t="shared" si="20"/>
        <v>2500</v>
      </c>
      <c r="AN21" s="431">
        <f t="shared" si="21"/>
        <v>0</v>
      </c>
      <c r="AO21" s="80"/>
      <c r="AP21" s="432">
        <f t="shared" si="22"/>
        <v>0</v>
      </c>
      <c r="AQ21" s="433" t="str">
        <f t="shared" si="23"/>
        <v/>
      </c>
      <c r="AR21" s="434"/>
    </row>
    <row r="22" ht="12.75" customHeight="1">
      <c r="A22" s="59"/>
      <c r="B22" s="518" t="s">
        <v>237</v>
      </c>
      <c r="C22" s="426" t="str">
        <f t="shared" si="1"/>
        <v>General Service 1,500 to 4,999 KW.Deferral/Variance Account Disposition Rate Rider Group 2</v>
      </c>
      <c r="D22" s="427" t="s">
        <v>377</v>
      </c>
      <c r="E22" s="351"/>
      <c r="F22" s="428">
        <f>IFERROR(VLOOKUP($C22,'Proposed Rates'!$B:$J,F$11,FALSE),0)</f>
        <v>0</v>
      </c>
      <c r="G22" s="446">
        <f t="shared" si="2"/>
        <v>2500</v>
      </c>
      <c r="H22" s="431">
        <f t="shared" si="3"/>
        <v>0</v>
      </c>
      <c r="I22" s="80"/>
      <c r="J22" s="428">
        <f>IFERROR(VLOOKUP($C22,'Proposed Rates'!$B:$J,J$11,FALSE),0)</f>
        <v>-0.1318</v>
      </c>
      <c r="K22" s="446">
        <f t="shared" si="4"/>
        <v>2500</v>
      </c>
      <c r="L22" s="431">
        <f t="shared" si="5"/>
        <v>-329.5</v>
      </c>
      <c r="M22" s="80"/>
      <c r="N22" s="432">
        <f t="shared" si="6"/>
        <v>-329.5</v>
      </c>
      <c r="O22" s="433" t="str">
        <f t="shared" si="7"/>
        <v/>
      </c>
      <c r="P22" s="59"/>
      <c r="Q22" s="428">
        <f>IFERROR(VLOOKUP($C22,'Proposed Rates'!$B:$J,Q$11,FALSE),0)</f>
        <v>0</v>
      </c>
      <c r="R22" s="446">
        <f t="shared" si="8"/>
        <v>2500</v>
      </c>
      <c r="S22" s="431">
        <f t="shared" si="9"/>
        <v>0</v>
      </c>
      <c r="T22" s="80"/>
      <c r="U22" s="432">
        <f t="shared" si="10"/>
        <v>329.5</v>
      </c>
      <c r="V22" s="433">
        <f t="shared" si="11"/>
        <v>-1</v>
      </c>
      <c r="W22" s="59"/>
      <c r="X22" s="428">
        <f>IFERROR(VLOOKUP($C22,'Proposed Rates'!$B:$J,X$11,FALSE),0)</f>
        <v>0</v>
      </c>
      <c r="Y22" s="446">
        <f t="shared" si="12"/>
        <v>2500</v>
      </c>
      <c r="Z22" s="431">
        <f t="shared" si="13"/>
        <v>0</v>
      </c>
      <c r="AA22" s="80"/>
      <c r="AB22" s="432">
        <f t="shared" si="14"/>
        <v>0</v>
      </c>
      <c r="AC22" s="433" t="str">
        <f t="shared" si="15"/>
        <v/>
      </c>
      <c r="AD22" s="59"/>
      <c r="AE22" s="428">
        <f>IFERROR(VLOOKUP($C22,'Proposed Rates'!$B:$J,AE$11,FALSE),0)</f>
        <v>0</v>
      </c>
      <c r="AF22" s="446">
        <f t="shared" si="16"/>
        <v>2500</v>
      </c>
      <c r="AG22" s="431">
        <f t="shared" si="17"/>
        <v>0</v>
      </c>
      <c r="AH22" s="80"/>
      <c r="AI22" s="432">
        <f t="shared" si="18"/>
        <v>0</v>
      </c>
      <c r="AJ22" s="433" t="str">
        <f t="shared" si="19"/>
        <v/>
      </c>
      <c r="AK22" s="59"/>
      <c r="AL22" s="428">
        <f>IFERROR(VLOOKUP($C22,'Proposed Rates'!$B:$J,AL$11,FALSE),0)</f>
        <v>0</v>
      </c>
      <c r="AM22" s="446">
        <f t="shared" si="20"/>
        <v>2500</v>
      </c>
      <c r="AN22" s="431">
        <f t="shared" si="21"/>
        <v>0</v>
      </c>
      <c r="AO22" s="80"/>
      <c r="AP22" s="432">
        <f t="shared" si="22"/>
        <v>0</v>
      </c>
      <c r="AQ22" s="433" t="str">
        <f t="shared" si="23"/>
        <v/>
      </c>
      <c r="AR22" s="434"/>
    </row>
    <row r="23" ht="12.75" customHeight="1">
      <c r="A23" s="59"/>
      <c r="B23" s="435"/>
      <c r="C23" s="426" t="str">
        <f t="shared" si="1"/>
        <v>General Service 1,500 to 4,999 KW.</v>
      </c>
      <c r="D23" s="427"/>
      <c r="E23" s="351"/>
      <c r="F23" s="428">
        <f>IFERROR(VLOOKUP($C23,'Proposed Rates'!$B:$J,F$11,FALSE),0)</f>
        <v>0</v>
      </c>
      <c r="G23" s="446">
        <f t="shared" si="2"/>
        <v>0</v>
      </c>
      <c r="H23" s="431">
        <f t="shared" si="3"/>
        <v>0</v>
      </c>
      <c r="I23" s="80"/>
      <c r="J23" s="428">
        <f>IFERROR(VLOOKUP($C23,'Proposed Rates'!$B:$J,J$11,FALSE),0)</f>
        <v>0</v>
      </c>
      <c r="K23" s="446">
        <f t="shared" si="4"/>
        <v>0</v>
      </c>
      <c r="L23" s="431">
        <f t="shared" si="5"/>
        <v>0</v>
      </c>
      <c r="M23" s="80"/>
      <c r="N23" s="432">
        <f t="shared" si="6"/>
        <v>0</v>
      </c>
      <c r="O23" s="433" t="str">
        <f t="shared" si="7"/>
        <v/>
      </c>
      <c r="P23" s="59"/>
      <c r="Q23" s="428">
        <f>IFERROR(VLOOKUP($C23,'Proposed Rates'!$B:$J,Q$11,FALSE),0)</f>
        <v>0</v>
      </c>
      <c r="R23" s="446">
        <f t="shared" si="8"/>
        <v>0</v>
      </c>
      <c r="S23" s="431">
        <f t="shared" si="9"/>
        <v>0</v>
      </c>
      <c r="T23" s="80"/>
      <c r="U23" s="432">
        <f t="shared" si="10"/>
        <v>0</v>
      </c>
      <c r="V23" s="433" t="str">
        <f t="shared" si="11"/>
        <v/>
      </c>
      <c r="W23" s="59"/>
      <c r="X23" s="428">
        <f>IFERROR(VLOOKUP($C23,'Proposed Rates'!$B:$J,X$11,FALSE),0)</f>
        <v>0</v>
      </c>
      <c r="Y23" s="446">
        <f t="shared" si="12"/>
        <v>0</v>
      </c>
      <c r="Z23" s="431">
        <f t="shared" si="13"/>
        <v>0</v>
      </c>
      <c r="AA23" s="80"/>
      <c r="AB23" s="432">
        <f t="shared" si="14"/>
        <v>0</v>
      </c>
      <c r="AC23" s="433" t="str">
        <f t="shared" si="15"/>
        <v/>
      </c>
      <c r="AD23" s="59"/>
      <c r="AE23" s="428">
        <f>IFERROR(VLOOKUP($C23,'Proposed Rates'!$B:$J,AE$11,FALSE),0)</f>
        <v>0</v>
      </c>
      <c r="AF23" s="446">
        <f t="shared" si="16"/>
        <v>0</v>
      </c>
      <c r="AG23" s="431">
        <f t="shared" si="17"/>
        <v>0</v>
      </c>
      <c r="AH23" s="80"/>
      <c r="AI23" s="432">
        <f t="shared" si="18"/>
        <v>0</v>
      </c>
      <c r="AJ23" s="433" t="str">
        <f t="shared" si="19"/>
        <v/>
      </c>
      <c r="AK23" s="59"/>
      <c r="AL23" s="428">
        <f>IFERROR(VLOOKUP($C23,'Proposed Rates'!$B:$J,AL$11,FALSE),0)</f>
        <v>0</v>
      </c>
      <c r="AM23" s="446">
        <f t="shared" si="20"/>
        <v>0</v>
      </c>
      <c r="AN23" s="431">
        <f t="shared" si="21"/>
        <v>0</v>
      </c>
      <c r="AO23" s="80"/>
      <c r="AP23" s="432">
        <f t="shared" si="22"/>
        <v>0</v>
      </c>
      <c r="AQ23" s="433" t="str">
        <f t="shared" si="23"/>
        <v/>
      </c>
      <c r="AR23" s="434"/>
    </row>
    <row r="24" ht="12.75" customHeight="1">
      <c r="A24" s="59"/>
      <c r="B24" s="435"/>
      <c r="C24" s="426" t="str">
        <f t="shared" si="1"/>
        <v>General Service 1,500 to 4,999 KW.</v>
      </c>
      <c r="D24" s="427"/>
      <c r="E24" s="351"/>
      <c r="F24" s="428">
        <f>IFERROR(VLOOKUP($C24,'Proposed Rates'!$B:$J,F$11,FALSE),0)</f>
        <v>0</v>
      </c>
      <c r="G24" s="446">
        <f t="shared" si="2"/>
        <v>0</v>
      </c>
      <c r="H24" s="431">
        <f t="shared" si="3"/>
        <v>0</v>
      </c>
      <c r="I24" s="80"/>
      <c r="J24" s="428">
        <f>IFERROR(VLOOKUP($C24,'Proposed Rates'!$B:$J,J$11,FALSE),0)</f>
        <v>0</v>
      </c>
      <c r="K24" s="446">
        <f t="shared" si="4"/>
        <v>0</v>
      </c>
      <c r="L24" s="431">
        <f t="shared" si="5"/>
        <v>0</v>
      </c>
      <c r="M24" s="80"/>
      <c r="N24" s="432">
        <f t="shared" si="6"/>
        <v>0</v>
      </c>
      <c r="O24" s="433" t="str">
        <f t="shared" si="7"/>
        <v/>
      </c>
      <c r="P24" s="59"/>
      <c r="Q24" s="428">
        <f>IFERROR(VLOOKUP($C24,'Proposed Rates'!$B:$J,Q$11,FALSE),0)</f>
        <v>0</v>
      </c>
      <c r="R24" s="446">
        <f t="shared" si="8"/>
        <v>0</v>
      </c>
      <c r="S24" s="431">
        <f t="shared" si="9"/>
        <v>0</v>
      </c>
      <c r="T24" s="80"/>
      <c r="U24" s="432">
        <f t="shared" si="10"/>
        <v>0</v>
      </c>
      <c r="V24" s="433" t="str">
        <f t="shared" si="11"/>
        <v/>
      </c>
      <c r="W24" s="59"/>
      <c r="X24" s="428">
        <f>IFERROR(VLOOKUP($C24,'Proposed Rates'!$B:$J,X$11,FALSE),0)</f>
        <v>0</v>
      </c>
      <c r="Y24" s="446">
        <f t="shared" si="12"/>
        <v>0</v>
      </c>
      <c r="Z24" s="431">
        <f t="shared" si="13"/>
        <v>0</v>
      </c>
      <c r="AA24" s="80"/>
      <c r="AB24" s="432">
        <f t="shared" si="14"/>
        <v>0</v>
      </c>
      <c r="AC24" s="433" t="str">
        <f t="shared" si="15"/>
        <v/>
      </c>
      <c r="AD24" s="59"/>
      <c r="AE24" s="428">
        <f>IFERROR(VLOOKUP($C24,'Proposed Rates'!$B:$J,AE$11,FALSE),0)</f>
        <v>0</v>
      </c>
      <c r="AF24" s="446">
        <f t="shared" si="16"/>
        <v>0</v>
      </c>
      <c r="AG24" s="431">
        <f t="shared" si="17"/>
        <v>0</v>
      </c>
      <c r="AH24" s="80"/>
      <c r="AI24" s="432">
        <f t="shared" si="18"/>
        <v>0</v>
      </c>
      <c r="AJ24" s="433" t="str">
        <f t="shared" si="19"/>
        <v/>
      </c>
      <c r="AK24" s="59"/>
      <c r="AL24" s="428">
        <f>IFERROR(VLOOKUP($C24,'Proposed Rates'!$B:$J,AL$11,FALSE),0)</f>
        <v>0</v>
      </c>
      <c r="AM24" s="446">
        <f t="shared" si="20"/>
        <v>0</v>
      </c>
      <c r="AN24" s="431">
        <f t="shared" si="21"/>
        <v>0</v>
      </c>
      <c r="AO24" s="80"/>
      <c r="AP24" s="432">
        <f t="shared" si="22"/>
        <v>0</v>
      </c>
      <c r="AQ24" s="433" t="str">
        <f t="shared" si="23"/>
        <v/>
      </c>
      <c r="AR24" s="434"/>
    </row>
    <row r="25" ht="12.75" customHeight="1">
      <c r="A25" s="59"/>
      <c r="B25" s="435"/>
      <c r="C25" s="426" t="str">
        <f t="shared" si="1"/>
        <v>General Service 1,500 to 4,999 KW.</v>
      </c>
      <c r="D25" s="427"/>
      <c r="E25" s="351"/>
      <c r="F25" s="428">
        <f>IFERROR(VLOOKUP($C25,'Proposed Rates'!$B:$J,F$11,FALSE),0)</f>
        <v>0</v>
      </c>
      <c r="G25" s="446">
        <f t="shared" si="2"/>
        <v>0</v>
      </c>
      <c r="H25" s="431">
        <f t="shared" si="3"/>
        <v>0</v>
      </c>
      <c r="I25" s="80"/>
      <c r="J25" s="428">
        <f>IFERROR(VLOOKUP($C25,'Proposed Rates'!$B:$J,J$11,FALSE),0)</f>
        <v>0</v>
      </c>
      <c r="K25" s="446">
        <f t="shared" si="4"/>
        <v>0</v>
      </c>
      <c r="L25" s="431">
        <f t="shared" si="5"/>
        <v>0</v>
      </c>
      <c r="M25" s="80"/>
      <c r="N25" s="432">
        <f t="shared" si="6"/>
        <v>0</v>
      </c>
      <c r="O25" s="433" t="str">
        <f t="shared" si="7"/>
        <v/>
      </c>
      <c r="P25" s="59"/>
      <c r="Q25" s="428">
        <f>IFERROR(VLOOKUP($C25,'Proposed Rates'!$B:$J,Q$11,FALSE),0)</f>
        <v>0</v>
      </c>
      <c r="R25" s="446">
        <f t="shared" si="8"/>
        <v>0</v>
      </c>
      <c r="S25" s="431">
        <f t="shared" si="9"/>
        <v>0</v>
      </c>
      <c r="T25" s="80"/>
      <c r="U25" s="432">
        <f t="shared" si="10"/>
        <v>0</v>
      </c>
      <c r="V25" s="433" t="str">
        <f t="shared" si="11"/>
        <v/>
      </c>
      <c r="W25" s="59"/>
      <c r="X25" s="428">
        <f>IFERROR(VLOOKUP($C25,'Proposed Rates'!$B:$J,X$11,FALSE),0)</f>
        <v>0</v>
      </c>
      <c r="Y25" s="446">
        <f t="shared" si="12"/>
        <v>0</v>
      </c>
      <c r="Z25" s="431">
        <f t="shared" si="13"/>
        <v>0</v>
      </c>
      <c r="AA25" s="80"/>
      <c r="AB25" s="432">
        <f t="shared" si="14"/>
        <v>0</v>
      </c>
      <c r="AC25" s="433" t="str">
        <f t="shared" si="15"/>
        <v/>
      </c>
      <c r="AD25" s="59"/>
      <c r="AE25" s="428">
        <f>IFERROR(VLOOKUP($C25,'Proposed Rates'!$B:$J,AE$11,FALSE),0)</f>
        <v>0</v>
      </c>
      <c r="AF25" s="446">
        <f t="shared" si="16"/>
        <v>0</v>
      </c>
      <c r="AG25" s="431">
        <f t="shared" si="17"/>
        <v>0</v>
      </c>
      <c r="AH25" s="80"/>
      <c r="AI25" s="432">
        <f t="shared" si="18"/>
        <v>0</v>
      </c>
      <c r="AJ25" s="433" t="str">
        <f t="shared" si="19"/>
        <v/>
      </c>
      <c r="AK25" s="59"/>
      <c r="AL25" s="428">
        <f>IFERROR(VLOOKUP($C25,'Proposed Rates'!$B:$J,AL$11,FALSE),0)</f>
        <v>0</v>
      </c>
      <c r="AM25" s="446">
        <f t="shared" si="20"/>
        <v>0</v>
      </c>
      <c r="AN25" s="431">
        <f t="shared" si="21"/>
        <v>0</v>
      </c>
      <c r="AO25" s="80"/>
      <c r="AP25" s="432">
        <f t="shared" si="22"/>
        <v>0</v>
      </c>
      <c r="AQ25" s="433" t="str">
        <f t="shared" si="23"/>
        <v/>
      </c>
      <c r="AR25" s="434"/>
    </row>
    <row r="26" ht="12.75" customHeight="1">
      <c r="A26" s="59"/>
      <c r="B26" s="518"/>
      <c r="C26" s="426" t="str">
        <f t="shared" si="1"/>
        <v>General Service 1,500 to 4,999 KW.</v>
      </c>
      <c r="D26" s="427"/>
      <c r="E26" s="351"/>
      <c r="F26" s="428">
        <f>IFERROR(VLOOKUP($C26,'Proposed Rates'!$B:$J,F$11,FALSE),0)</f>
        <v>0</v>
      </c>
      <c r="G26" s="446">
        <f t="shared" si="2"/>
        <v>0</v>
      </c>
      <c r="H26" s="431">
        <f t="shared" si="3"/>
        <v>0</v>
      </c>
      <c r="I26" s="80"/>
      <c r="J26" s="428">
        <f>IFERROR(VLOOKUP($C26,'Proposed Rates'!$B:$J,J$11,FALSE),0)</f>
        <v>0</v>
      </c>
      <c r="K26" s="446">
        <f t="shared" si="4"/>
        <v>0</v>
      </c>
      <c r="L26" s="431">
        <f t="shared" si="5"/>
        <v>0</v>
      </c>
      <c r="M26" s="80"/>
      <c r="N26" s="432">
        <f t="shared" si="6"/>
        <v>0</v>
      </c>
      <c r="O26" s="433" t="str">
        <f t="shared" si="7"/>
        <v/>
      </c>
      <c r="P26" s="59"/>
      <c r="Q26" s="428">
        <f>IFERROR(VLOOKUP($C26,'Proposed Rates'!$B:$J,Q$11,FALSE),0)</f>
        <v>0</v>
      </c>
      <c r="R26" s="446">
        <f t="shared" si="8"/>
        <v>0</v>
      </c>
      <c r="S26" s="431">
        <f t="shared" si="9"/>
        <v>0</v>
      </c>
      <c r="T26" s="80"/>
      <c r="U26" s="432">
        <f t="shared" si="10"/>
        <v>0</v>
      </c>
      <c r="V26" s="433" t="str">
        <f t="shared" si="11"/>
        <v/>
      </c>
      <c r="W26" s="59"/>
      <c r="X26" s="428">
        <f>IFERROR(VLOOKUP($C26,'Proposed Rates'!$B:$J,X$11,FALSE),0)</f>
        <v>0</v>
      </c>
      <c r="Y26" s="446">
        <f t="shared" si="12"/>
        <v>0</v>
      </c>
      <c r="Z26" s="431">
        <f t="shared" si="13"/>
        <v>0</v>
      </c>
      <c r="AA26" s="80"/>
      <c r="AB26" s="432">
        <f t="shared" si="14"/>
        <v>0</v>
      </c>
      <c r="AC26" s="433" t="str">
        <f t="shared" si="15"/>
        <v/>
      </c>
      <c r="AD26" s="59"/>
      <c r="AE26" s="428">
        <f>IFERROR(VLOOKUP($C26,'Proposed Rates'!$B:$J,AE$11,FALSE),0)</f>
        <v>0</v>
      </c>
      <c r="AF26" s="446">
        <f t="shared" si="16"/>
        <v>0</v>
      </c>
      <c r="AG26" s="431">
        <f t="shared" si="17"/>
        <v>0</v>
      </c>
      <c r="AH26" s="80"/>
      <c r="AI26" s="432">
        <f t="shared" si="18"/>
        <v>0</v>
      </c>
      <c r="AJ26" s="433" t="str">
        <f t="shared" si="19"/>
        <v/>
      </c>
      <c r="AK26" s="59"/>
      <c r="AL26" s="428">
        <f>IFERROR(VLOOKUP($C26,'Proposed Rates'!$B:$J,AL$11,FALSE),0)</f>
        <v>0</v>
      </c>
      <c r="AM26" s="446">
        <f t="shared" si="20"/>
        <v>0</v>
      </c>
      <c r="AN26" s="431">
        <f t="shared" si="21"/>
        <v>0</v>
      </c>
      <c r="AO26" s="80"/>
      <c r="AP26" s="432">
        <f t="shared" si="22"/>
        <v>0</v>
      </c>
      <c r="AQ26" s="433" t="str">
        <f t="shared" si="23"/>
        <v/>
      </c>
      <c r="AR26" s="434"/>
    </row>
    <row r="27" ht="12.75" customHeight="1">
      <c r="A27" s="59"/>
      <c r="B27" s="435"/>
      <c r="C27" s="426" t="str">
        <f t="shared" si="1"/>
        <v>General Service 1,500 to 4,999 KW.</v>
      </c>
      <c r="D27" s="427"/>
      <c r="E27" s="351"/>
      <c r="F27" s="428">
        <f>IFERROR(VLOOKUP($C27,'Proposed Rates'!$B:$J,F$11,FALSE),0)</f>
        <v>0</v>
      </c>
      <c r="G27" s="446">
        <f t="shared" si="2"/>
        <v>0</v>
      </c>
      <c r="H27" s="431">
        <f t="shared" si="3"/>
        <v>0</v>
      </c>
      <c r="I27" s="80"/>
      <c r="J27" s="428">
        <f>IFERROR(VLOOKUP($C27,'Proposed Rates'!$B:$J,J$11,FALSE),0)</f>
        <v>0</v>
      </c>
      <c r="K27" s="446">
        <f t="shared" si="4"/>
        <v>0</v>
      </c>
      <c r="L27" s="431">
        <f t="shared" si="5"/>
        <v>0</v>
      </c>
      <c r="M27" s="80"/>
      <c r="N27" s="432">
        <f t="shared" si="6"/>
        <v>0</v>
      </c>
      <c r="O27" s="433" t="str">
        <f t="shared" si="7"/>
        <v/>
      </c>
      <c r="P27" s="59"/>
      <c r="Q27" s="428">
        <f>IFERROR(VLOOKUP($C27,'Proposed Rates'!$B:$J,Q$11,FALSE),0)</f>
        <v>0</v>
      </c>
      <c r="R27" s="446">
        <f t="shared" si="8"/>
        <v>0</v>
      </c>
      <c r="S27" s="431">
        <f t="shared" si="9"/>
        <v>0</v>
      </c>
      <c r="T27" s="80"/>
      <c r="U27" s="432">
        <f t="shared" si="10"/>
        <v>0</v>
      </c>
      <c r="V27" s="433" t="str">
        <f t="shared" si="11"/>
        <v/>
      </c>
      <c r="W27" s="59"/>
      <c r="X27" s="428">
        <f>IFERROR(VLOOKUP($C27,'Proposed Rates'!$B:$J,X$11,FALSE),0)</f>
        <v>0</v>
      </c>
      <c r="Y27" s="446">
        <f t="shared" si="12"/>
        <v>0</v>
      </c>
      <c r="Z27" s="431">
        <f t="shared" si="13"/>
        <v>0</v>
      </c>
      <c r="AA27" s="80"/>
      <c r="AB27" s="432">
        <f t="shared" si="14"/>
        <v>0</v>
      </c>
      <c r="AC27" s="433" t="str">
        <f t="shared" si="15"/>
        <v/>
      </c>
      <c r="AD27" s="59"/>
      <c r="AE27" s="428">
        <f>IFERROR(VLOOKUP($C27,'Proposed Rates'!$B:$J,AE$11,FALSE),0)</f>
        <v>0</v>
      </c>
      <c r="AF27" s="446">
        <f t="shared" si="16"/>
        <v>0</v>
      </c>
      <c r="AG27" s="431">
        <f t="shared" si="17"/>
        <v>0</v>
      </c>
      <c r="AH27" s="80"/>
      <c r="AI27" s="432">
        <f t="shared" si="18"/>
        <v>0</v>
      </c>
      <c r="AJ27" s="433" t="str">
        <f t="shared" si="19"/>
        <v/>
      </c>
      <c r="AK27" s="59"/>
      <c r="AL27" s="428">
        <f>IFERROR(VLOOKUP($C27,'Proposed Rates'!$B:$J,AL$11,FALSE),0)</f>
        <v>0</v>
      </c>
      <c r="AM27" s="446">
        <f t="shared" si="20"/>
        <v>0</v>
      </c>
      <c r="AN27" s="431">
        <f t="shared" si="21"/>
        <v>0</v>
      </c>
      <c r="AO27" s="80"/>
      <c r="AP27" s="432">
        <f t="shared" si="22"/>
        <v>0</v>
      </c>
      <c r="AQ27" s="433" t="str">
        <f t="shared" si="23"/>
        <v/>
      </c>
      <c r="AR27" s="434"/>
    </row>
    <row r="28" ht="12.75" customHeight="1">
      <c r="A28" s="59"/>
      <c r="B28" s="435"/>
      <c r="C28" s="426" t="str">
        <f t="shared" si="1"/>
        <v>General Service 1,500 to 4,999 KW.</v>
      </c>
      <c r="D28" s="427"/>
      <c r="E28" s="351"/>
      <c r="F28" s="428">
        <f>IFERROR(VLOOKUP($C28,'Proposed Rates'!$B:$J,F$11,FALSE),0)</f>
        <v>0</v>
      </c>
      <c r="G28" s="446">
        <f t="shared" si="2"/>
        <v>0</v>
      </c>
      <c r="H28" s="431">
        <f t="shared" si="3"/>
        <v>0</v>
      </c>
      <c r="I28" s="80"/>
      <c r="J28" s="428">
        <f>IFERROR(VLOOKUP($C28,'Proposed Rates'!$B:$J,J$11,FALSE),0)</f>
        <v>0</v>
      </c>
      <c r="K28" s="446">
        <f t="shared" si="4"/>
        <v>0</v>
      </c>
      <c r="L28" s="431">
        <f t="shared" si="5"/>
        <v>0</v>
      </c>
      <c r="M28" s="80"/>
      <c r="N28" s="432">
        <f t="shared" si="6"/>
        <v>0</v>
      </c>
      <c r="O28" s="433" t="str">
        <f t="shared" si="7"/>
        <v/>
      </c>
      <c r="P28" s="59"/>
      <c r="Q28" s="428">
        <f>IFERROR(VLOOKUP($C28,'Proposed Rates'!$B:$J,Q$11,FALSE),0)</f>
        <v>0</v>
      </c>
      <c r="R28" s="446">
        <f t="shared" si="8"/>
        <v>0</v>
      </c>
      <c r="S28" s="431">
        <f t="shared" si="9"/>
        <v>0</v>
      </c>
      <c r="T28" s="80"/>
      <c r="U28" s="432">
        <f t="shared" si="10"/>
        <v>0</v>
      </c>
      <c r="V28" s="433" t="str">
        <f t="shared" si="11"/>
        <v/>
      </c>
      <c r="W28" s="59"/>
      <c r="X28" s="428">
        <f>IFERROR(VLOOKUP($C28,'Proposed Rates'!$B:$J,X$11,FALSE),0)</f>
        <v>0</v>
      </c>
      <c r="Y28" s="446">
        <f t="shared" si="12"/>
        <v>0</v>
      </c>
      <c r="Z28" s="431">
        <f t="shared" si="13"/>
        <v>0</v>
      </c>
      <c r="AA28" s="80"/>
      <c r="AB28" s="432">
        <f t="shared" si="14"/>
        <v>0</v>
      </c>
      <c r="AC28" s="433" t="str">
        <f t="shared" si="15"/>
        <v/>
      </c>
      <c r="AD28" s="59"/>
      <c r="AE28" s="428">
        <f>IFERROR(VLOOKUP($C28,'Proposed Rates'!$B:$J,AE$11,FALSE),0)</f>
        <v>0</v>
      </c>
      <c r="AF28" s="446">
        <f t="shared" si="16"/>
        <v>0</v>
      </c>
      <c r="AG28" s="431">
        <f t="shared" si="17"/>
        <v>0</v>
      </c>
      <c r="AH28" s="80"/>
      <c r="AI28" s="432">
        <f t="shared" si="18"/>
        <v>0</v>
      </c>
      <c r="AJ28" s="433" t="str">
        <f t="shared" si="19"/>
        <v/>
      </c>
      <c r="AK28" s="59"/>
      <c r="AL28" s="428">
        <f>IFERROR(VLOOKUP($C28,'Proposed Rates'!$B:$J,AL$11,FALSE),0)</f>
        <v>0</v>
      </c>
      <c r="AM28" s="446">
        <f t="shared" si="20"/>
        <v>0</v>
      </c>
      <c r="AN28" s="431">
        <f t="shared" si="21"/>
        <v>0</v>
      </c>
      <c r="AO28" s="80"/>
      <c r="AP28" s="432">
        <f t="shared" si="22"/>
        <v>0</v>
      </c>
      <c r="AQ28" s="433" t="str">
        <f t="shared" si="23"/>
        <v/>
      </c>
      <c r="AR28" s="434"/>
    </row>
    <row r="29" ht="12.75" customHeight="1">
      <c r="A29" s="337"/>
      <c r="B29" s="436" t="s">
        <v>310</v>
      </c>
      <c r="C29" s="598"/>
      <c r="D29" s="437"/>
      <c r="E29" s="437"/>
      <c r="F29" s="438"/>
      <c r="G29" s="534"/>
      <c r="H29" s="440">
        <f>SUM(H15:H28)</f>
        <v>19831</v>
      </c>
      <c r="I29" s="441"/>
      <c r="J29" s="438"/>
      <c r="K29" s="534"/>
      <c r="L29" s="440">
        <f>SUM(L15:L28)</f>
        <v>22014.5</v>
      </c>
      <c r="M29" s="441"/>
      <c r="N29" s="442">
        <f t="shared" si="6"/>
        <v>2183.5</v>
      </c>
      <c r="O29" s="443">
        <f t="shared" si="7"/>
        <v>0.1101053906</v>
      </c>
      <c r="P29" s="337"/>
      <c r="Q29" s="438"/>
      <c r="R29" s="534"/>
      <c r="S29" s="440">
        <f>SUM(S15:S28)</f>
        <v>25146</v>
      </c>
      <c r="T29" s="441"/>
      <c r="U29" s="442">
        <f t="shared" si="10"/>
        <v>3131.5</v>
      </c>
      <c r="V29" s="443">
        <f t="shared" si="11"/>
        <v>0.1422471553</v>
      </c>
      <c r="W29" s="337"/>
      <c r="X29" s="438"/>
      <c r="Y29" s="534"/>
      <c r="Z29" s="440">
        <f>SUM(Z15:Z28)</f>
        <v>27482.5</v>
      </c>
      <c r="AA29" s="441"/>
      <c r="AB29" s="442">
        <f t="shared" si="14"/>
        <v>2336.5</v>
      </c>
      <c r="AC29" s="443">
        <f t="shared" si="15"/>
        <v>0.0929173626</v>
      </c>
      <c r="AD29" s="337"/>
      <c r="AE29" s="438"/>
      <c r="AF29" s="534"/>
      <c r="AG29" s="440">
        <f>SUM(AG15:AG28)</f>
        <v>29183.5</v>
      </c>
      <c r="AH29" s="441"/>
      <c r="AI29" s="442">
        <f t="shared" si="18"/>
        <v>1701</v>
      </c>
      <c r="AJ29" s="443">
        <f t="shared" si="19"/>
        <v>0.0618939325</v>
      </c>
      <c r="AK29" s="337"/>
      <c r="AL29" s="438"/>
      <c r="AM29" s="534"/>
      <c r="AN29" s="440">
        <f>SUM(AN15:AN28)</f>
        <v>30873.5</v>
      </c>
      <c r="AO29" s="441"/>
      <c r="AP29" s="442">
        <f t="shared" si="22"/>
        <v>1690</v>
      </c>
      <c r="AQ29" s="443">
        <f t="shared" si="23"/>
        <v>0.05790943513</v>
      </c>
      <c r="AR29" s="444"/>
    </row>
    <row r="30" ht="12.75" customHeight="1">
      <c r="A30" s="59"/>
      <c r="B30" s="435" t="s">
        <v>234</v>
      </c>
      <c r="C30" s="426" t="str">
        <f t="shared" ref="C30:C38" si="24">D$6&amp;"."&amp;B30</f>
        <v>General Service 1,500 to 4,999 KW.DVA Disposition Rate Rider Group 1 -2025</v>
      </c>
      <c r="D30" s="427" t="s">
        <v>377</v>
      </c>
      <c r="E30" s="351"/>
      <c r="F30" s="445">
        <f>IFERROR(VLOOKUP($C30,'Proposed Rates'!$B:$J,F$11,FALSE),0)</f>
        <v>0.0536</v>
      </c>
      <c r="G30" s="446">
        <f t="shared" ref="G30:G36" si="25">IF($D30="Monthly",1,IF($D30="per KW",$F$10,IF($D30="per kWh",$F$9,0)))</f>
        <v>2500</v>
      </c>
      <c r="H30" s="431">
        <f t="shared" ref="H30:H38" si="26">G30*F30</f>
        <v>134</v>
      </c>
      <c r="I30" s="80"/>
      <c r="J30" s="445">
        <f>IFERROR(VLOOKUP($C30,'Proposed Rates'!$B:$J,J$11,FALSE),0)</f>
        <v>-0.1732</v>
      </c>
      <c r="K30" s="446">
        <f t="shared" ref="K30:K36" si="27">IF($D30="Monthly",1,IF($D30="per KW",$F$10,IF($D30="per kWh",$F$9,0)))</f>
        <v>2500</v>
      </c>
      <c r="L30" s="431">
        <f t="shared" ref="L30:L38" si="28">K30*J30</f>
        <v>-433</v>
      </c>
      <c r="M30" s="80"/>
      <c r="N30" s="432">
        <f t="shared" si="6"/>
        <v>-567</v>
      </c>
      <c r="O30" s="433">
        <f t="shared" si="7"/>
        <v>-4.231343284</v>
      </c>
      <c r="P30" s="59"/>
      <c r="Q30" s="445">
        <f>IFERROR(VLOOKUP($C30,'Proposed Rates'!$B:$J,Q$11,FALSE),0)</f>
        <v>0</v>
      </c>
      <c r="R30" s="446">
        <f t="shared" ref="R30:R36" si="29">IF($D30="Monthly",1,IF($D30="per KW",$F$10,IF($D30="per kWh",$F$9,0)))</f>
        <v>2500</v>
      </c>
      <c r="S30" s="431">
        <f t="shared" ref="S30:S38" si="30">R30*Q30</f>
        <v>0</v>
      </c>
      <c r="T30" s="80"/>
      <c r="U30" s="432">
        <f t="shared" si="10"/>
        <v>433</v>
      </c>
      <c r="V30" s="433">
        <f t="shared" si="11"/>
        <v>-1</v>
      </c>
      <c r="W30" s="59"/>
      <c r="X30" s="445">
        <f>IFERROR(VLOOKUP($C30,'Proposed Rates'!$B:$J,X$11,FALSE),0)</f>
        <v>0</v>
      </c>
      <c r="Y30" s="446">
        <f t="shared" ref="Y30:Y36" si="31">IF($D30="Monthly",1,IF($D30="per KW",$F$10,IF($D30="per kWh",$F$9,0)))</f>
        <v>2500</v>
      </c>
      <c r="Z30" s="431">
        <f t="shared" ref="Z30:Z38" si="32">Y30*X30</f>
        <v>0</v>
      </c>
      <c r="AA30" s="80"/>
      <c r="AB30" s="432">
        <f t="shared" si="14"/>
        <v>0</v>
      </c>
      <c r="AC30" s="433" t="str">
        <f t="shared" si="15"/>
        <v/>
      </c>
      <c r="AD30" s="59"/>
      <c r="AE30" s="445">
        <f>IFERROR(VLOOKUP($C30,'Proposed Rates'!$B:$J,AE$11,FALSE),0)</f>
        <v>0</v>
      </c>
      <c r="AF30" s="446">
        <f t="shared" ref="AF30:AF36" si="33">IF($D30="Monthly",1,IF($D30="per KW",$F$10,IF($D30="per kWh",$F$9,0)))</f>
        <v>2500</v>
      </c>
      <c r="AG30" s="431">
        <f t="shared" ref="AG30:AG38" si="34">AF30*AE30</f>
        <v>0</v>
      </c>
      <c r="AH30" s="80"/>
      <c r="AI30" s="432">
        <f t="shared" si="18"/>
        <v>0</v>
      </c>
      <c r="AJ30" s="433" t="str">
        <f t="shared" si="19"/>
        <v/>
      </c>
      <c r="AK30" s="59"/>
      <c r="AL30" s="445">
        <f>IFERROR(VLOOKUP($C30,'Proposed Rates'!$B:$J,AL$11,FALSE),0)</f>
        <v>0</v>
      </c>
      <c r="AM30" s="446">
        <f t="shared" ref="AM30:AM36" si="35">IF($D30="Monthly",1,IF($D30="per KW",$F$10,IF($D30="per kWh",$F$9,0)))</f>
        <v>2500</v>
      </c>
      <c r="AN30" s="431">
        <f t="shared" ref="AN30:AN38" si="36">AM30*AL30</f>
        <v>0</v>
      </c>
      <c r="AO30" s="80"/>
      <c r="AP30" s="432">
        <f t="shared" si="22"/>
        <v>0</v>
      </c>
      <c r="AQ30" s="433" t="str">
        <f t="shared" si="23"/>
        <v/>
      </c>
      <c r="AR30" s="434"/>
    </row>
    <row r="31" ht="12.75" customHeight="1">
      <c r="A31" s="59"/>
      <c r="B31" s="518" t="s">
        <v>236</v>
      </c>
      <c r="C31" s="426" t="str">
        <f t="shared" si="24"/>
        <v>General Service 1,500 to 4,999 KW.DVA Disposition Rate Rider Group 1 - 2024</v>
      </c>
      <c r="D31" s="427" t="s">
        <v>377</v>
      </c>
      <c r="E31" s="351"/>
      <c r="F31" s="445" t="str">
        <f>IFERROR(VLOOKUP($C31,'Proposed Rates'!$B:$J,F$11,FALSE),0)</f>
        <v/>
      </c>
      <c r="G31" s="446">
        <f t="shared" si="25"/>
        <v>2500</v>
      </c>
      <c r="H31" s="431">
        <f t="shared" si="26"/>
        <v>0</v>
      </c>
      <c r="I31" s="80"/>
      <c r="J31" s="445">
        <f>IFERROR(VLOOKUP($C31,'Proposed Rates'!$B:$J,J$11,FALSE),0)</f>
        <v>0</v>
      </c>
      <c r="K31" s="446">
        <f t="shared" si="27"/>
        <v>2500</v>
      </c>
      <c r="L31" s="431">
        <f t="shared" si="28"/>
        <v>0</v>
      </c>
      <c r="M31" s="80"/>
      <c r="N31" s="432">
        <f t="shared" si="6"/>
        <v>0</v>
      </c>
      <c r="O31" s="433" t="str">
        <f t="shared" si="7"/>
        <v/>
      </c>
      <c r="P31" s="59"/>
      <c r="Q31" s="445">
        <f>IFERROR(VLOOKUP($C31,'Proposed Rates'!$B:$J,Q$11,FALSE),0)</f>
        <v>0</v>
      </c>
      <c r="R31" s="446">
        <f t="shared" si="29"/>
        <v>2500</v>
      </c>
      <c r="S31" s="431">
        <f t="shared" si="30"/>
        <v>0</v>
      </c>
      <c r="T31" s="80"/>
      <c r="U31" s="432">
        <f t="shared" si="10"/>
        <v>0</v>
      </c>
      <c r="V31" s="433" t="str">
        <f t="shared" si="11"/>
        <v/>
      </c>
      <c r="W31" s="59"/>
      <c r="X31" s="445">
        <f>IFERROR(VLOOKUP($C31,'Proposed Rates'!$B:$J,X$11,FALSE),0)</f>
        <v>0</v>
      </c>
      <c r="Y31" s="446">
        <f t="shared" si="31"/>
        <v>2500</v>
      </c>
      <c r="Z31" s="431">
        <f t="shared" si="32"/>
        <v>0</v>
      </c>
      <c r="AA31" s="80"/>
      <c r="AB31" s="432">
        <f t="shared" si="14"/>
        <v>0</v>
      </c>
      <c r="AC31" s="433" t="str">
        <f t="shared" si="15"/>
        <v/>
      </c>
      <c r="AD31" s="59"/>
      <c r="AE31" s="445">
        <f>IFERROR(VLOOKUP($C31,'Proposed Rates'!$B:$J,AE$11,FALSE),0)</f>
        <v>0</v>
      </c>
      <c r="AF31" s="446">
        <f t="shared" si="33"/>
        <v>2500</v>
      </c>
      <c r="AG31" s="431">
        <f t="shared" si="34"/>
        <v>0</v>
      </c>
      <c r="AH31" s="80"/>
      <c r="AI31" s="432">
        <f t="shared" si="18"/>
        <v>0</v>
      </c>
      <c r="AJ31" s="433" t="str">
        <f t="shared" si="19"/>
        <v/>
      </c>
      <c r="AK31" s="59"/>
      <c r="AL31" s="445">
        <f>IFERROR(VLOOKUP($C31,'Proposed Rates'!$B:$J,AL$11,FALSE),0)</f>
        <v>0</v>
      </c>
      <c r="AM31" s="446">
        <f t="shared" si="35"/>
        <v>2500</v>
      </c>
      <c r="AN31" s="431">
        <f t="shared" si="36"/>
        <v>0</v>
      </c>
      <c r="AO31" s="80"/>
      <c r="AP31" s="432">
        <f t="shared" si="22"/>
        <v>0</v>
      </c>
      <c r="AQ31" s="433" t="str">
        <f t="shared" si="23"/>
        <v/>
      </c>
      <c r="AR31" s="434"/>
    </row>
    <row r="32" ht="12.75" customHeight="1">
      <c r="A32" s="59"/>
      <c r="B32" s="518" t="s">
        <v>244</v>
      </c>
      <c r="C32" s="426" t="str">
        <f t="shared" si="24"/>
        <v>General Service 1,500 to 4,999 KW.CBR Class B Rate Riders</v>
      </c>
      <c r="D32" s="427" t="s">
        <v>308</v>
      </c>
      <c r="E32" s="351"/>
      <c r="F32" s="445">
        <f>IFERROR(VLOOKUP($C32,'Proposed Rates'!$B:$J,F$11,FALSE),0)</f>
        <v>0.0002</v>
      </c>
      <c r="G32" s="446">
        <f t="shared" si="25"/>
        <v>1277500</v>
      </c>
      <c r="H32" s="431">
        <f t="shared" si="26"/>
        <v>255.5</v>
      </c>
      <c r="I32" s="519"/>
      <c r="J32" s="445">
        <f>IFERROR(VLOOKUP($C32,'Proposed Rates'!$B:$J,J$11,FALSE),0)</f>
        <v>0.0004</v>
      </c>
      <c r="K32" s="446">
        <f t="shared" si="27"/>
        <v>1277500</v>
      </c>
      <c r="L32" s="431">
        <f t="shared" si="28"/>
        <v>511</v>
      </c>
      <c r="M32" s="448"/>
      <c r="N32" s="432">
        <f t="shared" si="6"/>
        <v>255.5</v>
      </c>
      <c r="O32" s="433">
        <f t="shared" si="7"/>
        <v>1</v>
      </c>
      <c r="P32" s="59"/>
      <c r="Q32" s="445">
        <f>IFERROR(VLOOKUP($C32,'Proposed Rates'!$B:$J,Q$11,FALSE),0)</f>
        <v>0</v>
      </c>
      <c r="R32" s="446">
        <f t="shared" si="29"/>
        <v>1277500</v>
      </c>
      <c r="S32" s="431">
        <f t="shared" si="30"/>
        <v>0</v>
      </c>
      <c r="T32" s="448"/>
      <c r="U32" s="432"/>
      <c r="V32" s="433"/>
      <c r="W32" s="59"/>
      <c r="X32" s="445">
        <f>IFERROR(VLOOKUP($C32,'Proposed Rates'!$B:$J,X$11,FALSE),0)</f>
        <v>0</v>
      </c>
      <c r="Y32" s="446">
        <f t="shared" si="31"/>
        <v>1277500</v>
      </c>
      <c r="Z32" s="431">
        <f t="shared" si="32"/>
        <v>0</v>
      </c>
      <c r="AA32" s="80"/>
      <c r="AB32" s="432">
        <f t="shared" si="14"/>
        <v>0</v>
      </c>
      <c r="AC32" s="433" t="str">
        <f t="shared" si="15"/>
        <v/>
      </c>
      <c r="AD32" s="59"/>
      <c r="AE32" s="445">
        <f>IFERROR(VLOOKUP($C32,'Proposed Rates'!$B:$J,AE$11,FALSE),0)</f>
        <v>0</v>
      </c>
      <c r="AF32" s="446">
        <f t="shared" si="33"/>
        <v>1277500</v>
      </c>
      <c r="AG32" s="431">
        <f t="shared" si="34"/>
        <v>0</v>
      </c>
      <c r="AH32" s="80"/>
      <c r="AI32" s="432">
        <f t="shared" si="18"/>
        <v>0</v>
      </c>
      <c r="AJ32" s="433" t="str">
        <f t="shared" si="19"/>
        <v/>
      </c>
      <c r="AK32" s="59"/>
      <c r="AL32" s="445">
        <f>IFERROR(VLOOKUP($C32,'Proposed Rates'!$B:$J,AL$11,FALSE),0)</f>
        <v>0</v>
      </c>
      <c r="AM32" s="446">
        <f t="shared" si="35"/>
        <v>1277500</v>
      </c>
      <c r="AN32" s="431">
        <f t="shared" si="36"/>
        <v>0</v>
      </c>
      <c r="AO32" s="448"/>
      <c r="AP32" s="432">
        <f t="shared" si="22"/>
        <v>0</v>
      </c>
      <c r="AQ32" s="433" t="str">
        <f t="shared" si="23"/>
        <v/>
      </c>
      <c r="AR32" s="434"/>
    </row>
    <row r="33" ht="12.75" customHeight="1">
      <c r="A33" s="59"/>
      <c r="B33" s="518" t="s">
        <v>249</v>
      </c>
      <c r="C33" s="426" t="str">
        <f t="shared" si="24"/>
        <v>General Service 1,500 to 4,999 KW.GA Rate Riders</v>
      </c>
      <c r="D33" s="427" t="s">
        <v>308</v>
      </c>
      <c r="E33" s="351"/>
      <c r="F33" s="445">
        <f>IFERROR(VLOOKUP($C33,'Proposed Rates'!$B:$J,F$11,FALSE),0)</f>
        <v>0.0039</v>
      </c>
      <c r="G33" s="446">
        <f t="shared" si="25"/>
        <v>1277500</v>
      </c>
      <c r="H33" s="431">
        <f t="shared" si="26"/>
        <v>4982.25</v>
      </c>
      <c r="I33" s="519"/>
      <c r="J33" s="445">
        <f>IFERROR(VLOOKUP($C33,'Proposed Rates'!$B:$J,J$11,FALSE),0)</f>
        <v>0.0046</v>
      </c>
      <c r="K33" s="446">
        <f t="shared" si="27"/>
        <v>1277500</v>
      </c>
      <c r="L33" s="431">
        <f t="shared" si="28"/>
        <v>5876.5</v>
      </c>
      <c r="M33" s="448"/>
      <c r="N33" s="432">
        <f t="shared" si="6"/>
        <v>894.25</v>
      </c>
      <c r="O33" s="433">
        <f t="shared" si="7"/>
        <v>0.1794871795</v>
      </c>
      <c r="P33" s="59"/>
      <c r="Q33" s="445">
        <f>IFERROR(VLOOKUP($C33,'Proposed Rates'!$B:$J,Q$11,FALSE),0)</f>
        <v>0</v>
      </c>
      <c r="R33" s="446">
        <f t="shared" si="29"/>
        <v>1277500</v>
      </c>
      <c r="S33" s="431">
        <f t="shared" si="30"/>
        <v>0</v>
      </c>
      <c r="T33" s="448"/>
      <c r="U33" s="432">
        <f t="shared" ref="U33:U34" si="37">S33-L33</f>
        <v>-5876.5</v>
      </c>
      <c r="V33" s="433">
        <f t="shared" ref="V33:V34" si="38">IF((L33)=0,"",(U33/L33))</f>
        <v>-1</v>
      </c>
      <c r="W33" s="59"/>
      <c r="X33" s="445">
        <f>IFERROR(VLOOKUP($C33,'Proposed Rates'!$B:$J,X$11,FALSE),0)</f>
        <v>0</v>
      </c>
      <c r="Y33" s="446">
        <f t="shared" si="31"/>
        <v>1277500</v>
      </c>
      <c r="Z33" s="431">
        <f t="shared" si="32"/>
        <v>0</v>
      </c>
      <c r="AA33" s="448"/>
      <c r="AB33" s="432">
        <f t="shared" si="14"/>
        <v>0</v>
      </c>
      <c r="AC33" s="433" t="str">
        <f t="shared" si="15"/>
        <v/>
      </c>
      <c r="AD33" s="59"/>
      <c r="AE33" s="445">
        <f>IFERROR(VLOOKUP($C33,'Proposed Rates'!$B:$J,AE$11,FALSE),0)</f>
        <v>0</v>
      </c>
      <c r="AF33" s="446">
        <f t="shared" si="33"/>
        <v>1277500</v>
      </c>
      <c r="AG33" s="431">
        <f t="shared" si="34"/>
        <v>0</v>
      </c>
      <c r="AH33" s="448"/>
      <c r="AI33" s="432">
        <f t="shared" si="18"/>
        <v>0</v>
      </c>
      <c r="AJ33" s="433" t="str">
        <f t="shared" si="19"/>
        <v/>
      </c>
      <c r="AK33" s="59"/>
      <c r="AL33" s="445">
        <f>IFERROR(VLOOKUP($C33,'Proposed Rates'!$B:$J,AL$11,FALSE),0)</f>
        <v>0</v>
      </c>
      <c r="AM33" s="446">
        <f t="shared" si="35"/>
        <v>1277500</v>
      </c>
      <c r="AN33" s="431">
        <f t="shared" si="36"/>
        <v>0</v>
      </c>
      <c r="AO33" s="448"/>
      <c r="AP33" s="432">
        <f t="shared" si="22"/>
        <v>0</v>
      </c>
      <c r="AQ33" s="433" t="str">
        <f t="shared" si="23"/>
        <v/>
      </c>
      <c r="AR33" s="434"/>
    </row>
    <row r="34" ht="12.75" customHeight="1">
      <c r="A34" s="59"/>
      <c r="B34" s="518" t="s">
        <v>252</v>
      </c>
      <c r="C34" s="426" t="str">
        <f t="shared" si="24"/>
        <v>General Service 1,500 to 4,999 KW.Total Deferral/Variance Account Rate RidersYr2</v>
      </c>
      <c r="D34" s="427" t="s">
        <v>377</v>
      </c>
      <c r="E34" s="351"/>
      <c r="F34" s="445" t="str">
        <f>IFERROR(VLOOKUP($C34,'Proposed Rates'!$B:$J,F$11,FALSE),0)</f>
        <v/>
      </c>
      <c r="G34" s="446">
        <f t="shared" si="25"/>
        <v>2500</v>
      </c>
      <c r="H34" s="431">
        <f t="shared" si="26"/>
        <v>0</v>
      </c>
      <c r="I34" s="519"/>
      <c r="J34" s="445" t="str">
        <f>IFERROR(VLOOKUP($C34,'Proposed Rates'!$B:$J,J$11,FALSE),0)</f>
        <v/>
      </c>
      <c r="K34" s="446">
        <f t="shared" si="27"/>
        <v>2500</v>
      </c>
      <c r="L34" s="431">
        <f t="shared" si="28"/>
        <v>0</v>
      </c>
      <c r="M34" s="448"/>
      <c r="N34" s="432">
        <f t="shared" si="6"/>
        <v>0</v>
      </c>
      <c r="O34" s="433" t="str">
        <f t="shared" si="7"/>
        <v/>
      </c>
      <c r="P34" s="59"/>
      <c r="Q34" s="445" t="str">
        <f>IFERROR(VLOOKUP($C34,'Proposed Rates'!$B:$J,Q$11,FALSE),0)</f>
        <v/>
      </c>
      <c r="R34" s="446">
        <f t="shared" si="29"/>
        <v>2500</v>
      </c>
      <c r="S34" s="431">
        <f t="shared" si="30"/>
        <v>0</v>
      </c>
      <c r="T34" s="448"/>
      <c r="U34" s="432">
        <f t="shared" si="37"/>
        <v>0</v>
      </c>
      <c r="V34" s="433" t="str">
        <f t="shared" si="38"/>
        <v/>
      </c>
      <c r="W34" s="59"/>
      <c r="X34" s="445" t="str">
        <f>IFERROR(VLOOKUP($C34,'Proposed Rates'!$B:$J,X$11,FALSE),0)</f>
        <v/>
      </c>
      <c r="Y34" s="446">
        <f t="shared" si="31"/>
        <v>2500</v>
      </c>
      <c r="Z34" s="431">
        <f t="shared" si="32"/>
        <v>0</v>
      </c>
      <c r="AA34" s="448"/>
      <c r="AB34" s="432">
        <f t="shared" si="14"/>
        <v>0</v>
      </c>
      <c r="AC34" s="433" t="str">
        <f t="shared" si="15"/>
        <v/>
      </c>
      <c r="AD34" s="59"/>
      <c r="AE34" s="445" t="str">
        <f>IFERROR(VLOOKUP($C34,'Proposed Rates'!$B:$J,AE$11,FALSE),0)</f>
        <v/>
      </c>
      <c r="AF34" s="446">
        <f t="shared" si="33"/>
        <v>2500</v>
      </c>
      <c r="AG34" s="431">
        <f t="shared" si="34"/>
        <v>0</v>
      </c>
      <c r="AH34" s="448"/>
      <c r="AI34" s="432">
        <f t="shared" si="18"/>
        <v>0</v>
      </c>
      <c r="AJ34" s="433" t="str">
        <f t="shared" si="19"/>
        <v/>
      </c>
      <c r="AK34" s="59"/>
      <c r="AL34" s="445" t="str">
        <f>IFERROR(VLOOKUP($C34,'Proposed Rates'!$B:$J,AL$11,FALSE),0)</f>
        <v/>
      </c>
      <c r="AM34" s="446">
        <f t="shared" si="35"/>
        <v>2500</v>
      </c>
      <c r="AN34" s="431">
        <f t="shared" si="36"/>
        <v>0</v>
      </c>
      <c r="AO34" s="448"/>
      <c r="AP34" s="432">
        <f t="shared" si="22"/>
        <v>0</v>
      </c>
      <c r="AQ34" s="433" t="str">
        <f t="shared" si="23"/>
        <v/>
      </c>
      <c r="AR34" s="434"/>
    </row>
    <row r="35" ht="12.75" customHeight="1">
      <c r="A35" s="59"/>
      <c r="B35" s="518" t="s">
        <v>254</v>
      </c>
      <c r="C35" s="426" t="str">
        <f t="shared" si="24"/>
        <v>General Service 1,500 to 4,999 KW.Total Deferral/Variance Account Rate Riders</v>
      </c>
      <c r="D35" s="427" t="s">
        <v>377</v>
      </c>
      <c r="E35" s="351"/>
      <c r="F35" s="445" t="str">
        <f>IFERROR(VLOOKUP($C35,'Proposed Rates'!$B:$J,F$11,FALSE),0)</f>
        <v/>
      </c>
      <c r="G35" s="446">
        <f t="shared" si="25"/>
        <v>2500</v>
      </c>
      <c r="H35" s="431">
        <f t="shared" si="26"/>
        <v>0</v>
      </c>
      <c r="I35" s="80"/>
      <c r="J35" s="445" t="str">
        <f>IFERROR(VLOOKUP($C35,'Proposed Rates'!$B:$J,J$11,FALSE),0)</f>
        <v/>
      </c>
      <c r="K35" s="446">
        <f t="shared" si="27"/>
        <v>2500</v>
      </c>
      <c r="L35" s="431">
        <f t="shared" si="28"/>
        <v>0</v>
      </c>
      <c r="M35" s="80"/>
      <c r="N35" s="432">
        <f t="shared" si="6"/>
        <v>0</v>
      </c>
      <c r="O35" s="433" t="str">
        <f t="shared" si="7"/>
        <v/>
      </c>
      <c r="P35" s="59"/>
      <c r="Q35" s="445" t="str">
        <f>IFERROR(VLOOKUP($C35,'Proposed Rates'!$B:$J,Q$11,FALSE),0)</f>
        <v/>
      </c>
      <c r="R35" s="446">
        <f t="shared" si="29"/>
        <v>2500</v>
      </c>
      <c r="S35" s="431">
        <f t="shared" si="30"/>
        <v>0</v>
      </c>
      <c r="T35" s="80"/>
      <c r="U35" s="432"/>
      <c r="V35" s="433"/>
      <c r="W35" s="59"/>
      <c r="X35" s="445" t="str">
        <f>IFERROR(VLOOKUP($C35,'Proposed Rates'!$B:$J,X$11,FALSE),0)</f>
        <v/>
      </c>
      <c r="Y35" s="446">
        <f t="shared" si="31"/>
        <v>2500</v>
      </c>
      <c r="Z35" s="431">
        <f t="shared" si="32"/>
        <v>0</v>
      </c>
      <c r="AA35" s="80"/>
      <c r="AB35" s="432">
        <f t="shared" si="14"/>
        <v>0</v>
      </c>
      <c r="AC35" s="433" t="str">
        <f t="shared" si="15"/>
        <v/>
      </c>
      <c r="AD35" s="59"/>
      <c r="AE35" s="445" t="str">
        <f>IFERROR(VLOOKUP($C35,'Proposed Rates'!$B:$J,AE$11,FALSE),0)</f>
        <v/>
      </c>
      <c r="AF35" s="446">
        <f t="shared" si="33"/>
        <v>2500</v>
      </c>
      <c r="AG35" s="431">
        <f t="shared" si="34"/>
        <v>0</v>
      </c>
      <c r="AH35" s="80"/>
      <c r="AI35" s="432">
        <f t="shared" si="18"/>
        <v>0</v>
      </c>
      <c r="AJ35" s="433" t="str">
        <f t="shared" si="19"/>
        <v/>
      </c>
      <c r="AK35" s="59"/>
      <c r="AL35" s="445" t="str">
        <f>IFERROR(VLOOKUP($C35,'Proposed Rates'!$B:$J,AL$11,FALSE),0)</f>
        <v/>
      </c>
      <c r="AM35" s="446">
        <f t="shared" si="35"/>
        <v>2500</v>
      </c>
      <c r="AN35" s="431">
        <f t="shared" si="36"/>
        <v>0</v>
      </c>
      <c r="AO35" s="80"/>
      <c r="AP35" s="432">
        <f t="shared" si="22"/>
        <v>0</v>
      </c>
      <c r="AQ35" s="433" t="str">
        <f t="shared" si="23"/>
        <v/>
      </c>
      <c r="AR35" s="434"/>
    </row>
    <row r="36" ht="12.75" customHeight="1">
      <c r="A36" s="59"/>
      <c r="B36" s="351" t="s">
        <v>269</v>
      </c>
      <c r="C36" s="426" t="str">
        <f t="shared" si="24"/>
        <v>General Service 1,500 to 4,999 KW.Low Voltage Service Charge</v>
      </c>
      <c r="D36" s="427" t="s">
        <v>377</v>
      </c>
      <c r="E36" s="351"/>
      <c r="F36" s="449">
        <f>IFERROR(VLOOKUP($C36,'Proposed Rates'!$B:$J,F$11,FALSE),0)</f>
        <v>0.02204</v>
      </c>
      <c r="G36" s="446">
        <f t="shared" si="25"/>
        <v>2500</v>
      </c>
      <c r="H36" s="431">
        <f t="shared" si="26"/>
        <v>55.1</v>
      </c>
      <c r="I36" s="80"/>
      <c r="J36" s="449">
        <f>IFERROR(VLOOKUP($C36,'Proposed Rates'!$B:$J,J$11,FALSE),0)</f>
        <v>0.02315</v>
      </c>
      <c r="K36" s="446">
        <f t="shared" si="27"/>
        <v>2500</v>
      </c>
      <c r="L36" s="431">
        <f t="shared" si="28"/>
        <v>57.875</v>
      </c>
      <c r="M36" s="80"/>
      <c r="N36" s="432">
        <f t="shared" si="6"/>
        <v>2.775</v>
      </c>
      <c r="O36" s="433">
        <f t="shared" si="7"/>
        <v>0.05036297641</v>
      </c>
      <c r="P36" s="59"/>
      <c r="Q36" s="449">
        <f>IFERROR(VLOOKUP($C36,'Proposed Rates'!$B:$J,Q$11,FALSE),0)</f>
        <v>0.02375</v>
      </c>
      <c r="R36" s="446">
        <f t="shared" si="29"/>
        <v>2500</v>
      </c>
      <c r="S36" s="431">
        <f t="shared" si="30"/>
        <v>59.375</v>
      </c>
      <c r="T36" s="80"/>
      <c r="U36" s="432">
        <f t="shared" ref="U36:U37" si="39">S36-L36</f>
        <v>1.5</v>
      </c>
      <c r="V36" s="433">
        <f t="shared" ref="V36:V37" si="40">IF((L36)=0,"",(U36/L36))</f>
        <v>0.02591792657</v>
      </c>
      <c r="W36" s="59"/>
      <c r="X36" s="449">
        <f>IFERROR(VLOOKUP($C36,'Proposed Rates'!$B:$J,X$11,FALSE),0)</f>
        <v>0.02405</v>
      </c>
      <c r="Y36" s="446">
        <f t="shared" si="31"/>
        <v>2500</v>
      </c>
      <c r="Z36" s="431">
        <f t="shared" si="32"/>
        <v>60.125</v>
      </c>
      <c r="AA36" s="80"/>
      <c r="AB36" s="432">
        <f t="shared" si="14"/>
        <v>0.75</v>
      </c>
      <c r="AC36" s="433">
        <f t="shared" si="15"/>
        <v>0.01263157895</v>
      </c>
      <c r="AD36" s="59"/>
      <c r="AE36" s="449">
        <f>IFERROR(VLOOKUP($C36,'Proposed Rates'!$B:$J,AE$11,FALSE),0)</f>
        <v>0.02446</v>
      </c>
      <c r="AF36" s="446">
        <f t="shared" si="33"/>
        <v>2500</v>
      </c>
      <c r="AG36" s="431">
        <f t="shared" si="34"/>
        <v>61.15</v>
      </c>
      <c r="AH36" s="80"/>
      <c r="AI36" s="432">
        <f t="shared" si="18"/>
        <v>1.025</v>
      </c>
      <c r="AJ36" s="433">
        <f t="shared" si="19"/>
        <v>0.01704781705</v>
      </c>
      <c r="AK36" s="59"/>
      <c r="AL36" s="449">
        <f>IFERROR(VLOOKUP($C36,'Proposed Rates'!$B:$J,AL$11,FALSE),0)</f>
        <v>0.02488</v>
      </c>
      <c r="AM36" s="446">
        <f t="shared" si="35"/>
        <v>2500</v>
      </c>
      <c r="AN36" s="431">
        <f t="shared" si="36"/>
        <v>62.2</v>
      </c>
      <c r="AO36" s="80"/>
      <c r="AP36" s="432">
        <f t="shared" si="22"/>
        <v>1.05</v>
      </c>
      <c r="AQ36" s="433">
        <f t="shared" si="23"/>
        <v>0.01717089125</v>
      </c>
      <c r="AR36" s="434"/>
    </row>
    <row r="37" ht="12.75" customHeight="1">
      <c r="A37" s="59"/>
      <c r="B37" s="351" t="s">
        <v>312</v>
      </c>
      <c r="C37" s="426" t="str">
        <f t="shared" si="24"/>
        <v>General Service 1,500 to 4,999 KW.Line Losses on Cost of Power</v>
      </c>
      <c r="D37" s="427" t="s">
        <v>308</v>
      </c>
      <c r="E37" s="351"/>
      <c r="F37" s="599"/>
      <c r="G37" s="541">
        <f>$F$9*(1+F65)-$F$9</f>
        <v>43179.5</v>
      </c>
      <c r="H37" s="431">
        <f t="shared" si="26"/>
        <v>0</v>
      </c>
      <c r="I37" s="80"/>
      <c r="J37" s="599"/>
      <c r="K37" s="541">
        <f>$F$9*(1+J65)-$F$9</f>
        <v>42796.25</v>
      </c>
      <c r="L37" s="431">
        <f t="shared" si="28"/>
        <v>0</v>
      </c>
      <c r="M37" s="80"/>
      <c r="N37" s="432">
        <f t="shared" si="6"/>
        <v>0</v>
      </c>
      <c r="O37" s="433" t="str">
        <f t="shared" si="7"/>
        <v/>
      </c>
      <c r="P37" s="59"/>
      <c r="Q37" s="599"/>
      <c r="R37" s="541">
        <f>$F$9*(1+Q65)-$F$9</f>
        <v>42796.25</v>
      </c>
      <c r="S37" s="431">
        <f t="shared" si="30"/>
        <v>0</v>
      </c>
      <c r="T37" s="80"/>
      <c r="U37" s="432">
        <f t="shared" si="39"/>
        <v>0</v>
      </c>
      <c r="V37" s="433" t="str">
        <f t="shared" si="40"/>
        <v/>
      </c>
      <c r="W37" s="59"/>
      <c r="X37" s="599"/>
      <c r="Y37" s="541">
        <f>$F$9*(1+X65)-$F$9</f>
        <v>42796.25</v>
      </c>
      <c r="Z37" s="431">
        <f t="shared" si="32"/>
        <v>0</v>
      </c>
      <c r="AA37" s="80"/>
      <c r="AB37" s="432">
        <f t="shared" si="14"/>
        <v>0</v>
      </c>
      <c r="AC37" s="433" t="str">
        <f t="shared" si="15"/>
        <v/>
      </c>
      <c r="AD37" s="59"/>
      <c r="AE37" s="599"/>
      <c r="AF37" s="541">
        <f>$F$9*(1+AE65)-$F$9</f>
        <v>42796.25</v>
      </c>
      <c r="AG37" s="431">
        <f t="shared" si="34"/>
        <v>0</v>
      </c>
      <c r="AH37" s="80"/>
      <c r="AI37" s="432">
        <f t="shared" si="18"/>
        <v>0</v>
      </c>
      <c r="AJ37" s="433" t="str">
        <f t="shared" si="19"/>
        <v/>
      </c>
      <c r="AK37" s="59"/>
      <c r="AL37" s="599"/>
      <c r="AM37" s="541">
        <f>$F$9*(1+AL65)-$F$9</f>
        <v>42796.25</v>
      </c>
      <c r="AN37" s="431">
        <f t="shared" si="36"/>
        <v>0</v>
      </c>
      <c r="AO37" s="80"/>
      <c r="AP37" s="432">
        <f t="shared" si="22"/>
        <v>0</v>
      </c>
      <c r="AQ37" s="433" t="str">
        <f t="shared" si="23"/>
        <v/>
      </c>
      <c r="AR37" s="434"/>
    </row>
    <row r="38" ht="12.75" customHeight="1">
      <c r="A38" s="59"/>
      <c r="B38" s="351" t="s">
        <v>271</v>
      </c>
      <c r="C38" s="426" t="str">
        <f t="shared" si="24"/>
        <v>General Service 1,500 to 4,999 KW.Smart Meter Entity Charge</v>
      </c>
      <c r="D38" s="427" t="s">
        <v>306</v>
      </c>
      <c r="E38" s="351"/>
      <c r="F38" s="449">
        <f>IFERROR(VLOOKUP($C38,'Proposed Rates'!$B:$J,F$11,FALSE),0)</f>
        <v>0</v>
      </c>
      <c r="G38" s="446">
        <f>IF($D38="Monthly",1,IF($D38="per KW",$F$10,IF($D38="per kWh",$F$9,0)))</f>
        <v>1</v>
      </c>
      <c r="H38" s="431">
        <f t="shared" si="26"/>
        <v>0</v>
      </c>
      <c r="I38" s="80"/>
      <c r="J38" s="449">
        <f>IFERROR(VLOOKUP($C38,'Proposed Rates'!$B:$J,J$11,FALSE),0)</f>
        <v>0</v>
      </c>
      <c r="K38" s="446">
        <f>IF($D38="Monthly",1,IF($D38="per KW",$F$10,IF($D38="per kWh",$F$9,0)))</f>
        <v>1</v>
      </c>
      <c r="L38" s="431">
        <f t="shared" si="28"/>
        <v>0</v>
      </c>
      <c r="M38" s="80"/>
      <c r="N38" s="432">
        <f t="shared" si="6"/>
        <v>0</v>
      </c>
      <c r="O38" s="433" t="str">
        <f t="shared" si="7"/>
        <v/>
      </c>
      <c r="P38" s="59"/>
      <c r="Q38" s="449">
        <f>IFERROR(VLOOKUP($C38,'Proposed Rates'!$B:$J,Q$11,FALSE),0)</f>
        <v>0</v>
      </c>
      <c r="R38" s="446">
        <f>IF($D38="Monthly",1,IF($D38="per KW",$F$10,IF($D38="per kWh",$F$9,0)))</f>
        <v>1</v>
      </c>
      <c r="S38" s="431">
        <f t="shared" si="30"/>
        <v>0</v>
      </c>
      <c r="T38" s="80"/>
      <c r="U38" s="432"/>
      <c r="V38" s="433"/>
      <c r="W38" s="59"/>
      <c r="X38" s="449">
        <f>IFERROR(VLOOKUP($C38,'Proposed Rates'!$B:$J,X$11,FALSE),0)</f>
        <v>0</v>
      </c>
      <c r="Y38" s="446">
        <f>IF($D38="Monthly",1,IF($D38="per KW",$F$10,IF($D38="per kWh",$F$9,0)))</f>
        <v>1</v>
      </c>
      <c r="Z38" s="431">
        <f t="shared" si="32"/>
        <v>0</v>
      </c>
      <c r="AA38" s="80"/>
      <c r="AB38" s="432">
        <f t="shared" si="14"/>
        <v>0</v>
      </c>
      <c r="AC38" s="433" t="str">
        <f t="shared" si="15"/>
        <v/>
      </c>
      <c r="AD38" s="59"/>
      <c r="AE38" s="449">
        <f>IFERROR(VLOOKUP($C38,'Proposed Rates'!$B:$J,AE$11,FALSE),0)</f>
        <v>0</v>
      </c>
      <c r="AF38" s="446">
        <f>IF($D38="Monthly",1,IF($D38="per KW",$F$10,IF($D38="per kWh",$F$9,0)))</f>
        <v>1</v>
      </c>
      <c r="AG38" s="431">
        <f t="shared" si="34"/>
        <v>0</v>
      </c>
      <c r="AH38" s="80"/>
      <c r="AI38" s="432">
        <f t="shared" si="18"/>
        <v>0</v>
      </c>
      <c r="AJ38" s="433" t="str">
        <f t="shared" si="19"/>
        <v/>
      </c>
      <c r="AK38" s="59"/>
      <c r="AL38" s="449">
        <f>IFERROR(VLOOKUP($C38,'Proposed Rates'!$B:$J,AL$11,FALSE),0)</f>
        <v>0</v>
      </c>
      <c r="AM38" s="446">
        <f>IF($D38="Monthly",1,IF($D38="per KW",$F$10,IF($D38="per kWh",$F$9,0)))</f>
        <v>1</v>
      </c>
      <c r="AN38" s="431">
        <f t="shared" si="36"/>
        <v>0</v>
      </c>
      <c r="AO38" s="80"/>
      <c r="AP38" s="432">
        <f t="shared" si="22"/>
        <v>0</v>
      </c>
      <c r="AQ38" s="433" t="str">
        <f t="shared" si="23"/>
        <v/>
      </c>
      <c r="AR38" s="434"/>
    </row>
    <row r="39" ht="12.75" customHeight="1">
      <c r="A39" s="59"/>
      <c r="B39" s="520" t="s">
        <v>313</v>
      </c>
      <c r="C39" s="600"/>
      <c r="D39" s="453"/>
      <c r="E39" s="453"/>
      <c r="F39" s="454"/>
      <c r="G39" s="535"/>
      <c r="H39" s="440">
        <f>SUM(H30:H38)+H29</f>
        <v>25257.85</v>
      </c>
      <c r="I39" s="456"/>
      <c r="J39" s="454"/>
      <c r="K39" s="535"/>
      <c r="L39" s="440">
        <f>SUM(L30:L38)+L29</f>
        <v>28026.875</v>
      </c>
      <c r="M39" s="456"/>
      <c r="N39" s="442">
        <f t="shared" si="6"/>
        <v>2769.025</v>
      </c>
      <c r="O39" s="443">
        <f t="shared" si="7"/>
        <v>0.1096302734</v>
      </c>
      <c r="P39" s="59"/>
      <c r="Q39" s="454"/>
      <c r="R39" s="535"/>
      <c r="S39" s="440">
        <f>SUM(S30:S38)+S29</f>
        <v>25205.375</v>
      </c>
      <c r="T39" s="456"/>
      <c r="U39" s="442">
        <f t="shared" ref="U39:U46" si="41">S39-L39</f>
        <v>-2821.5</v>
      </c>
      <c r="V39" s="443">
        <f t="shared" ref="V39:V46" si="42">IF((L39)=0,"",(U39/L39))</f>
        <v>-0.1006712307</v>
      </c>
      <c r="W39" s="59"/>
      <c r="X39" s="454"/>
      <c r="Y39" s="535"/>
      <c r="Z39" s="440">
        <f>SUM(Z30:Z38)+Z29</f>
        <v>27542.625</v>
      </c>
      <c r="AA39" s="456"/>
      <c r="AB39" s="442">
        <f t="shared" si="14"/>
        <v>2337.25</v>
      </c>
      <c r="AC39" s="443">
        <f t="shared" si="15"/>
        <v>0.09272823753</v>
      </c>
      <c r="AD39" s="59"/>
      <c r="AE39" s="454"/>
      <c r="AF39" s="535"/>
      <c r="AG39" s="440">
        <f>SUM(AG30:AG38)+AG29</f>
        <v>29244.65</v>
      </c>
      <c r="AH39" s="456"/>
      <c r="AI39" s="442">
        <f t="shared" si="18"/>
        <v>1702.025</v>
      </c>
      <c r="AJ39" s="443">
        <f t="shared" si="19"/>
        <v>0.06179603433</v>
      </c>
      <c r="AK39" s="59"/>
      <c r="AL39" s="454"/>
      <c r="AM39" s="535"/>
      <c r="AN39" s="440">
        <f>SUM(AN30:AN38)+AN29</f>
        <v>30935.7</v>
      </c>
      <c r="AO39" s="456"/>
      <c r="AP39" s="442">
        <f t="shared" si="22"/>
        <v>1691.05</v>
      </c>
      <c r="AQ39" s="443">
        <f t="shared" si="23"/>
        <v>0.05782425162</v>
      </c>
      <c r="AR39" s="444"/>
    </row>
    <row r="40" ht="12.75" customHeight="1">
      <c r="A40" s="59"/>
      <c r="B40" s="80" t="s">
        <v>255</v>
      </c>
      <c r="C40" s="426" t="str">
        <f t="shared" ref="C40:C41" si="43">D$6&amp;"."&amp;B40</f>
        <v>General Service 1,500 to 4,999 KW.RTSR - Network</v>
      </c>
      <c r="D40" s="457" t="s">
        <v>377</v>
      </c>
      <c r="E40" s="80"/>
      <c r="F40" s="445">
        <f>IFERROR(VLOOKUP($C40,'Proposed Rates'!$B:$J,F$11,FALSE),0)</f>
        <v>5.0337</v>
      </c>
      <c r="G40" s="446">
        <f t="shared" ref="G40:G41" si="44">IF($D40="Monthly",1,IF($D40="per KW",$F$10,IF($D40="per kWh",$F$9,0)))</f>
        <v>2500</v>
      </c>
      <c r="H40" s="431">
        <f t="shared" ref="H40:H41" si="45">G40*F40</f>
        <v>12584.25</v>
      </c>
      <c r="I40" s="80"/>
      <c r="J40" s="445">
        <f>IFERROR(VLOOKUP($C40,'Proposed Rates'!$B:$J,J$11,FALSE),0)</f>
        <v>4.654</v>
      </c>
      <c r="K40" s="446">
        <f t="shared" ref="K40:K41" si="46">IF($D40="Monthly",1,IF($D40="per KW",$F$10,IF($D40="per kWh",$F$9,0)))</f>
        <v>2500</v>
      </c>
      <c r="L40" s="431">
        <f t="shared" ref="L40:L41" si="47">K40*J40</f>
        <v>11635</v>
      </c>
      <c r="M40" s="80"/>
      <c r="N40" s="432">
        <f t="shared" si="6"/>
        <v>-949.25</v>
      </c>
      <c r="O40" s="433">
        <f t="shared" si="7"/>
        <v>-0.07543159108</v>
      </c>
      <c r="P40" s="59"/>
      <c r="Q40" s="445">
        <f>IFERROR(VLOOKUP($C40,'Proposed Rates'!$B:$J,Q$11,FALSE),0)</f>
        <v>4.654</v>
      </c>
      <c r="R40" s="446">
        <f t="shared" ref="R40:R41" si="48">IF($D40="Monthly",1,IF($D40="per KW",$F$10,IF($D40="per kWh",$F$9,0)))</f>
        <v>2500</v>
      </c>
      <c r="S40" s="431">
        <f t="shared" ref="S40:S41" si="49">R40*Q40</f>
        <v>11635</v>
      </c>
      <c r="T40" s="80"/>
      <c r="U40" s="432">
        <f t="shared" si="41"/>
        <v>0</v>
      </c>
      <c r="V40" s="433">
        <f t="shared" si="42"/>
        <v>0</v>
      </c>
      <c r="W40" s="59"/>
      <c r="X40" s="445">
        <f>IFERROR(VLOOKUP($C40,'Proposed Rates'!$B:$J,X$11,FALSE),0)</f>
        <v>4.654</v>
      </c>
      <c r="Y40" s="446">
        <f t="shared" ref="Y40:Y41" si="50">IF($D40="Monthly",1,IF($D40="per KW",$F$10,IF($D40="per kWh",$F$9,0)))</f>
        <v>2500</v>
      </c>
      <c r="Z40" s="431">
        <f t="shared" ref="Z40:Z41" si="51">Y40*X40</f>
        <v>11635</v>
      </c>
      <c r="AA40" s="80"/>
      <c r="AB40" s="432">
        <f t="shared" si="14"/>
        <v>0</v>
      </c>
      <c r="AC40" s="433">
        <f t="shared" si="15"/>
        <v>0</v>
      </c>
      <c r="AD40" s="59"/>
      <c r="AE40" s="445">
        <f>IFERROR(VLOOKUP($C40,'Proposed Rates'!$B:$J,AE$11,FALSE),0)</f>
        <v>4.654</v>
      </c>
      <c r="AF40" s="446">
        <f t="shared" ref="AF40:AF41" si="52">IF($D40="Monthly",1,IF($D40="per KW",$F$10,IF($D40="per kWh",$F$9,0)))</f>
        <v>2500</v>
      </c>
      <c r="AG40" s="431">
        <f t="shared" ref="AG40:AG41" si="53">AF40*AE40</f>
        <v>11635</v>
      </c>
      <c r="AH40" s="80"/>
      <c r="AI40" s="432">
        <f t="shared" si="18"/>
        <v>0</v>
      </c>
      <c r="AJ40" s="433">
        <f t="shared" si="19"/>
        <v>0</v>
      </c>
      <c r="AK40" s="59"/>
      <c r="AL40" s="445">
        <f>IFERROR(VLOOKUP($C40,'Proposed Rates'!$B:$J,AL$11,FALSE),0)</f>
        <v>4.654</v>
      </c>
      <c r="AM40" s="446">
        <f t="shared" ref="AM40:AM41" si="54">IF($D40="Monthly",1,IF($D40="per KW",$F$10,IF($D40="per kWh",$F$9,0)))</f>
        <v>2500</v>
      </c>
      <c r="AN40" s="431">
        <f t="shared" ref="AN40:AN41" si="55">AM40*AL40</f>
        <v>11635</v>
      </c>
      <c r="AO40" s="80"/>
      <c r="AP40" s="432">
        <f t="shared" si="22"/>
        <v>0</v>
      </c>
      <c r="AQ40" s="433">
        <f t="shared" si="23"/>
        <v>0</v>
      </c>
      <c r="AR40" s="434"/>
    </row>
    <row r="41" ht="12.75" customHeight="1">
      <c r="A41" s="59"/>
      <c r="B41" s="521" t="s">
        <v>256</v>
      </c>
      <c r="C41" s="426" t="str">
        <f t="shared" si="43"/>
        <v>General Service 1,500 to 4,999 KW.RTSR - Line and Transformation Connection</v>
      </c>
      <c r="D41" s="457" t="s">
        <v>377</v>
      </c>
      <c r="E41" s="80"/>
      <c r="F41" s="445">
        <f>IFERROR(VLOOKUP($C41,'Proposed Rates'!$B:$J,F$11,FALSE),0)</f>
        <v>3.0126</v>
      </c>
      <c r="G41" s="446">
        <f t="shared" si="44"/>
        <v>2500</v>
      </c>
      <c r="H41" s="431">
        <f t="shared" si="45"/>
        <v>7531.5</v>
      </c>
      <c r="I41" s="80"/>
      <c r="J41" s="445">
        <f>IFERROR(VLOOKUP($C41,'Proposed Rates'!$B:$J,J$11,FALSE),0)</f>
        <v>2.5964</v>
      </c>
      <c r="K41" s="446">
        <f t="shared" si="46"/>
        <v>2500</v>
      </c>
      <c r="L41" s="431">
        <f t="shared" si="47"/>
        <v>6491</v>
      </c>
      <c r="M41" s="80"/>
      <c r="N41" s="432">
        <f t="shared" si="6"/>
        <v>-1040.5</v>
      </c>
      <c r="O41" s="433">
        <f t="shared" si="7"/>
        <v>-0.1381530904</v>
      </c>
      <c r="P41" s="59"/>
      <c r="Q41" s="445">
        <f>IFERROR(VLOOKUP($C41,'Proposed Rates'!$B:$J,Q$11,FALSE),0)</f>
        <v>2.5964</v>
      </c>
      <c r="R41" s="446">
        <f t="shared" si="48"/>
        <v>2500</v>
      </c>
      <c r="S41" s="431">
        <f t="shared" si="49"/>
        <v>6491</v>
      </c>
      <c r="T41" s="80"/>
      <c r="U41" s="432">
        <f t="shared" si="41"/>
        <v>0</v>
      </c>
      <c r="V41" s="433">
        <f t="shared" si="42"/>
        <v>0</v>
      </c>
      <c r="W41" s="59"/>
      <c r="X41" s="445">
        <f>IFERROR(VLOOKUP($C41,'Proposed Rates'!$B:$J,X$11,FALSE),0)</f>
        <v>2.5964</v>
      </c>
      <c r="Y41" s="446">
        <f t="shared" si="50"/>
        <v>2500</v>
      </c>
      <c r="Z41" s="431">
        <f t="shared" si="51"/>
        <v>6491</v>
      </c>
      <c r="AA41" s="80"/>
      <c r="AB41" s="432">
        <f t="shared" si="14"/>
        <v>0</v>
      </c>
      <c r="AC41" s="433">
        <f t="shared" si="15"/>
        <v>0</v>
      </c>
      <c r="AD41" s="59"/>
      <c r="AE41" s="445">
        <f>IFERROR(VLOOKUP($C41,'Proposed Rates'!$B:$J,AE$11,FALSE),0)</f>
        <v>2.5964</v>
      </c>
      <c r="AF41" s="446">
        <f t="shared" si="52"/>
        <v>2500</v>
      </c>
      <c r="AG41" s="431">
        <f t="shared" si="53"/>
        <v>6491</v>
      </c>
      <c r="AH41" s="80"/>
      <c r="AI41" s="432">
        <f t="shared" si="18"/>
        <v>0</v>
      </c>
      <c r="AJ41" s="433">
        <f t="shared" si="19"/>
        <v>0</v>
      </c>
      <c r="AK41" s="59"/>
      <c r="AL41" s="445">
        <f>IFERROR(VLOOKUP($C41,'Proposed Rates'!$B:$J,AL$11,FALSE),0)</f>
        <v>2.5964</v>
      </c>
      <c r="AM41" s="446">
        <f t="shared" si="54"/>
        <v>2500</v>
      </c>
      <c r="AN41" s="431">
        <f t="shared" si="55"/>
        <v>6491</v>
      </c>
      <c r="AO41" s="80"/>
      <c r="AP41" s="432">
        <f t="shared" si="22"/>
        <v>0</v>
      </c>
      <c r="AQ41" s="433">
        <f t="shared" si="23"/>
        <v>0</v>
      </c>
      <c r="AR41" s="434"/>
    </row>
    <row r="42" ht="12.75" customHeight="1">
      <c r="A42" s="59"/>
      <c r="B42" s="520" t="s">
        <v>314</v>
      </c>
      <c r="C42" s="601"/>
      <c r="D42" s="458"/>
      <c r="E42" s="458"/>
      <c r="F42" s="459"/>
      <c r="G42" s="535"/>
      <c r="H42" s="440">
        <f>SUM(H39:H41)</f>
        <v>45373.6</v>
      </c>
      <c r="I42" s="441"/>
      <c r="J42" s="459"/>
      <c r="K42" s="535"/>
      <c r="L42" s="440">
        <f>SUM(L39:L41)</f>
        <v>46152.875</v>
      </c>
      <c r="M42" s="441"/>
      <c r="N42" s="442">
        <f t="shared" si="6"/>
        <v>779.275</v>
      </c>
      <c r="O42" s="443">
        <f t="shared" si="7"/>
        <v>0.01717463459</v>
      </c>
      <c r="P42" s="59"/>
      <c r="Q42" s="459"/>
      <c r="R42" s="535"/>
      <c r="S42" s="440">
        <f>SUM(S39:S41)</f>
        <v>43331.375</v>
      </c>
      <c r="T42" s="441"/>
      <c r="U42" s="442">
        <f t="shared" si="41"/>
        <v>-2821.5</v>
      </c>
      <c r="V42" s="443">
        <f t="shared" si="42"/>
        <v>-0.06113378636</v>
      </c>
      <c r="W42" s="59"/>
      <c r="X42" s="459"/>
      <c r="Y42" s="535"/>
      <c r="Z42" s="440">
        <f>SUM(Z39:Z41)</f>
        <v>45668.625</v>
      </c>
      <c r="AA42" s="441"/>
      <c r="AB42" s="442">
        <f t="shared" si="14"/>
        <v>2337.25</v>
      </c>
      <c r="AC42" s="443">
        <f t="shared" si="15"/>
        <v>0.05393897609</v>
      </c>
      <c r="AD42" s="59"/>
      <c r="AE42" s="459"/>
      <c r="AF42" s="535"/>
      <c r="AG42" s="440">
        <f>SUM(AG39:AG41)</f>
        <v>47370.65</v>
      </c>
      <c r="AH42" s="441"/>
      <c r="AI42" s="442">
        <f t="shared" si="18"/>
        <v>1702.025</v>
      </c>
      <c r="AJ42" s="443">
        <f t="shared" si="19"/>
        <v>0.03726902222</v>
      </c>
      <c r="AK42" s="59"/>
      <c r="AL42" s="459"/>
      <c r="AM42" s="535"/>
      <c r="AN42" s="440">
        <f>SUM(AN39:AN41)</f>
        <v>49061.7</v>
      </c>
      <c r="AO42" s="441"/>
      <c r="AP42" s="442">
        <f t="shared" si="22"/>
        <v>1691.05</v>
      </c>
      <c r="AQ42" s="443">
        <f t="shared" si="23"/>
        <v>0.03569826464</v>
      </c>
      <c r="AR42" s="444"/>
    </row>
    <row r="43" ht="12.75" customHeight="1">
      <c r="A43" s="59"/>
      <c r="B43" s="522" t="s">
        <v>257</v>
      </c>
      <c r="C43" s="426" t="str">
        <f t="shared" ref="C43:C45" si="56">D$6&amp;"."&amp;B43</f>
        <v>General Service 1,500 to 4,999 KW.Wholesale Market Service Charge (WMSC)</v>
      </c>
      <c r="D43" s="427" t="s">
        <v>308</v>
      </c>
      <c r="E43" s="351"/>
      <c r="F43" s="445">
        <f>IFERROR(VLOOKUP($C43,'Proposed Rates'!$B:$J,F$11,FALSE),0)</f>
        <v>0.0045</v>
      </c>
      <c r="G43" s="542">
        <f t="shared" ref="G43:G44" si="57">$F$9+G$37</f>
        <v>1320679.5</v>
      </c>
      <c r="H43" s="431">
        <f t="shared" ref="H43:H46" si="58">G43*F43</f>
        <v>5943.05775</v>
      </c>
      <c r="I43" s="80"/>
      <c r="J43" s="445">
        <f>IFERROR(VLOOKUP($C43,'Proposed Rates'!$B:$J,J$11,FALSE),0)</f>
        <v>0.0045</v>
      </c>
      <c r="K43" s="542">
        <f t="shared" ref="K43:K44" si="59">$F$9+K$37</f>
        <v>1320296.25</v>
      </c>
      <c r="L43" s="431">
        <f t="shared" ref="L43:L46" si="60">K43*J43</f>
        <v>5941.333125</v>
      </c>
      <c r="M43" s="80"/>
      <c r="N43" s="432">
        <f t="shared" si="6"/>
        <v>-1.724625</v>
      </c>
      <c r="O43" s="433">
        <f t="shared" si="7"/>
        <v>-0.0002901915264</v>
      </c>
      <c r="P43" s="59"/>
      <c r="Q43" s="445">
        <f>IFERROR(VLOOKUP($C43,'Proposed Rates'!$B:$J,Q$11,FALSE),0)</f>
        <v>0.0045</v>
      </c>
      <c r="R43" s="542">
        <f t="shared" ref="R43:R44" si="61">$F$9+R$37</f>
        <v>1320296.25</v>
      </c>
      <c r="S43" s="431">
        <f t="shared" ref="S43:S46" si="62">R43*Q43</f>
        <v>5941.333125</v>
      </c>
      <c r="T43" s="80"/>
      <c r="U43" s="432">
        <f t="shared" si="41"/>
        <v>0</v>
      </c>
      <c r="V43" s="433">
        <f t="shared" si="42"/>
        <v>0</v>
      </c>
      <c r="W43" s="59"/>
      <c r="X43" s="445">
        <f>IFERROR(VLOOKUP($C43,'Proposed Rates'!$B:$J,X$11,FALSE),0)</f>
        <v>0.0045</v>
      </c>
      <c r="Y43" s="542">
        <f t="shared" ref="Y43:Y44" si="63">$F$9+Y$37</f>
        <v>1320296.25</v>
      </c>
      <c r="Z43" s="431">
        <f t="shared" ref="Z43:Z46" si="64">Y43*X43</f>
        <v>5941.333125</v>
      </c>
      <c r="AA43" s="80"/>
      <c r="AB43" s="432">
        <f t="shared" si="14"/>
        <v>0</v>
      </c>
      <c r="AC43" s="433">
        <f t="shared" si="15"/>
        <v>0</v>
      </c>
      <c r="AD43" s="59"/>
      <c r="AE43" s="445">
        <f>IFERROR(VLOOKUP($C43,'Proposed Rates'!$B:$J,AE$11,FALSE),0)</f>
        <v>0.0045</v>
      </c>
      <c r="AF43" s="542">
        <f t="shared" ref="AF43:AF44" si="65">$F$9+AF$37</f>
        <v>1320296.25</v>
      </c>
      <c r="AG43" s="431">
        <f t="shared" ref="AG43:AG46" si="66">AF43*AE43</f>
        <v>5941.333125</v>
      </c>
      <c r="AH43" s="80"/>
      <c r="AI43" s="432">
        <f t="shared" si="18"/>
        <v>0</v>
      </c>
      <c r="AJ43" s="433">
        <f t="shared" si="19"/>
        <v>0</v>
      </c>
      <c r="AK43" s="59"/>
      <c r="AL43" s="445">
        <f>IFERROR(VLOOKUP($C43,'Proposed Rates'!$B:$J,AL$11,FALSE),0)</f>
        <v>0.0045</v>
      </c>
      <c r="AM43" s="542">
        <f t="shared" ref="AM43:AM44" si="67">$F$9+AM$37</f>
        <v>1320296.25</v>
      </c>
      <c r="AN43" s="431">
        <f t="shared" ref="AN43:AN46" si="68">AM43*AL43</f>
        <v>5941.333125</v>
      </c>
      <c r="AO43" s="80"/>
      <c r="AP43" s="432">
        <f t="shared" si="22"/>
        <v>0</v>
      </c>
      <c r="AQ43" s="433">
        <f t="shared" si="23"/>
        <v>0</v>
      </c>
      <c r="AR43" s="434"/>
    </row>
    <row r="44" ht="12.75" customHeight="1">
      <c r="A44" s="59"/>
      <c r="B44" s="522" t="s">
        <v>258</v>
      </c>
      <c r="C44" s="426" t="str">
        <f t="shared" si="56"/>
        <v>General Service 1,500 to 4,999 KW.Rural and Remote Rate Protection (RRRP)</v>
      </c>
      <c r="D44" s="427" t="s">
        <v>308</v>
      </c>
      <c r="E44" s="351"/>
      <c r="F44" s="445">
        <f>IFERROR(VLOOKUP($C44,'Proposed Rates'!$B:$J,F$11,FALSE),0)</f>
        <v>0.0015</v>
      </c>
      <c r="G44" s="542">
        <f t="shared" si="57"/>
        <v>1320679.5</v>
      </c>
      <c r="H44" s="431">
        <f t="shared" si="58"/>
        <v>1981.01925</v>
      </c>
      <c r="I44" s="80"/>
      <c r="J44" s="445">
        <f>IFERROR(VLOOKUP($C44,'Proposed Rates'!$B:$J,J$11,FALSE),0)</f>
        <v>0.0015</v>
      </c>
      <c r="K44" s="542">
        <f t="shared" si="59"/>
        <v>1320296.25</v>
      </c>
      <c r="L44" s="431">
        <f t="shared" si="60"/>
        <v>1980.444375</v>
      </c>
      <c r="M44" s="80"/>
      <c r="N44" s="432">
        <f t="shared" si="6"/>
        <v>-0.574875</v>
      </c>
      <c r="O44" s="433">
        <f t="shared" si="7"/>
        <v>-0.0002901915264</v>
      </c>
      <c r="P44" s="59"/>
      <c r="Q44" s="445">
        <f>IFERROR(VLOOKUP($C44,'Proposed Rates'!$B:$J,Q$11,FALSE),0)</f>
        <v>0.0015</v>
      </c>
      <c r="R44" s="542">
        <f t="shared" si="61"/>
        <v>1320296.25</v>
      </c>
      <c r="S44" s="431">
        <f t="shared" si="62"/>
        <v>1980.444375</v>
      </c>
      <c r="T44" s="80"/>
      <c r="U44" s="432">
        <f t="shared" si="41"/>
        <v>0</v>
      </c>
      <c r="V44" s="433">
        <f t="shared" si="42"/>
        <v>0</v>
      </c>
      <c r="W44" s="59"/>
      <c r="X44" s="445">
        <f>IFERROR(VLOOKUP($C44,'Proposed Rates'!$B:$J,X$11,FALSE),0)</f>
        <v>0.0015</v>
      </c>
      <c r="Y44" s="542">
        <f t="shared" si="63"/>
        <v>1320296.25</v>
      </c>
      <c r="Z44" s="431">
        <f t="shared" si="64"/>
        <v>1980.444375</v>
      </c>
      <c r="AA44" s="80"/>
      <c r="AB44" s="432">
        <f t="shared" si="14"/>
        <v>0</v>
      </c>
      <c r="AC44" s="433">
        <f t="shared" si="15"/>
        <v>0</v>
      </c>
      <c r="AD44" s="59"/>
      <c r="AE44" s="445">
        <f>IFERROR(VLOOKUP($C44,'Proposed Rates'!$B:$J,AE$11,FALSE),0)</f>
        <v>0.0015</v>
      </c>
      <c r="AF44" s="542">
        <f t="shared" si="65"/>
        <v>1320296.25</v>
      </c>
      <c r="AG44" s="431">
        <f t="shared" si="66"/>
        <v>1980.444375</v>
      </c>
      <c r="AH44" s="80"/>
      <c r="AI44" s="432">
        <f t="shared" si="18"/>
        <v>0</v>
      </c>
      <c r="AJ44" s="433">
        <f t="shared" si="19"/>
        <v>0</v>
      </c>
      <c r="AK44" s="59"/>
      <c r="AL44" s="445">
        <f>IFERROR(VLOOKUP($C44,'Proposed Rates'!$B:$J,AL$11,FALSE),0)</f>
        <v>0.0015</v>
      </c>
      <c r="AM44" s="542">
        <f t="shared" si="67"/>
        <v>1320296.25</v>
      </c>
      <c r="AN44" s="431">
        <f t="shared" si="68"/>
        <v>1980.444375</v>
      </c>
      <c r="AO44" s="80"/>
      <c r="AP44" s="432">
        <f t="shared" si="22"/>
        <v>0</v>
      </c>
      <c r="AQ44" s="433">
        <f t="shared" si="23"/>
        <v>0</v>
      </c>
      <c r="AR44" s="434"/>
    </row>
    <row r="45" ht="12.75" customHeight="1">
      <c r="A45" s="59"/>
      <c r="B45" s="351" t="s">
        <v>260</v>
      </c>
      <c r="C45" s="426" t="str">
        <f t="shared" si="56"/>
        <v>General Service 1,500 to 4,999 KW.Standard Supply Service Charge</v>
      </c>
      <c r="D45" s="427" t="s">
        <v>306</v>
      </c>
      <c r="E45" s="351"/>
      <c r="F45" s="445">
        <f>IFERROR(VLOOKUP($C45,'Proposed Rates'!$B:$J,F$11,FALSE),0)</f>
        <v>0.25</v>
      </c>
      <c r="G45" s="446">
        <f>IF($D45="Monthly",1,IF($D45="per KW",$F$10,IF($D45="per kWh",$F$9,0)))</f>
        <v>1</v>
      </c>
      <c r="H45" s="431">
        <f t="shared" si="58"/>
        <v>0.25</v>
      </c>
      <c r="I45" s="80"/>
      <c r="J45" s="445">
        <f>IFERROR(VLOOKUP($C45,'Proposed Rates'!$B:$J,J$11,FALSE),0)</f>
        <v>1.51</v>
      </c>
      <c r="K45" s="446">
        <f>IF($D45="Monthly",1,IF($D45="per KW",$F$10,IF($D45="per kWh",$F$9,0)))</f>
        <v>1</v>
      </c>
      <c r="L45" s="431">
        <f t="shared" si="60"/>
        <v>1.51</v>
      </c>
      <c r="M45" s="80"/>
      <c r="N45" s="432">
        <f t="shared" si="6"/>
        <v>1.26</v>
      </c>
      <c r="O45" s="433">
        <f t="shared" si="7"/>
        <v>5.04</v>
      </c>
      <c r="P45" s="59"/>
      <c r="Q45" s="445">
        <f>IFERROR(VLOOKUP($C45,'Proposed Rates'!$B:$J,Q$11,FALSE),0)</f>
        <v>1.54</v>
      </c>
      <c r="R45" s="446">
        <f>IF($D45="Monthly",1,IF($D45="per KW",$F$10,IF($D45="per kWh",$F$9,0)))</f>
        <v>1</v>
      </c>
      <c r="S45" s="431">
        <f t="shared" si="62"/>
        <v>1.54</v>
      </c>
      <c r="T45" s="80"/>
      <c r="U45" s="432">
        <f t="shared" si="41"/>
        <v>0.03</v>
      </c>
      <c r="V45" s="433">
        <f t="shared" si="42"/>
        <v>0.01986754967</v>
      </c>
      <c r="W45" s="59"/>
      <c r="X45" s="445">
        <f>IFERROR(VLOOKUP($C45,'Proposed Rates'!$B:$J,X$11,FALSE),0)</f>
        <v>1.57</v>
      </c>
      <c r="Y45" s="446">
        <f>IF($D45="Monthly",1,IF($D45="per KW",$F$10,IF($D45="per kWh",$F$9,0)))</f>
        <v>1</v>
      </c>
      <c r="Z45" s="431">
        <f t="shared" si="64"/>
        <v>1.57</v>
      </c>
      <c r="AA45" s="80"/>
      <c r="AB45" s="432">
        <f t="shared" si="14"/>
        <v>0.03</v>
      </c>
      <c r="AC45" s="433">
        <f t="shared" si="15"/>
        <v>0.01948051948</v>
      </c>
      <c r="AD45" s="59"/>
      <c r="AE45" s="445">
        <f>IFERROR(VLOOKUP($C45,'Proposed Rates'!$B:$J,AE$11,FALSE),0)</f>
        <v>1.6</v>
      </c>
      <c r="AF45" s="446">
        <f>IF($D45="Monthly",1,IF($D45="per KW",$F$10,IF($D45="per kWh",$F$9,0)))</f>
        <v>1</v>
      </c>
      <c r="AG45" s="431">
        <f t="shared" si="66"/>
        <v>1.6</v>
      </c>
      <c r="AH45" s="80"/>
      <c r="AI45" s="432">
        <f t="shared" si="18"/>
        <v>0.03</v>
      </c>
      <c r="AJ45" s="433">
        <f t="shared" si="19"/>
        <v>0.01910828025</v>
      </c>
      <c r="AK45" s="59"/>
      <c r="AL45" s="445">
        <f>IFERROR(VLOOKUP($C45,'Proposed Rates'!$B:$J,AL$11,FALSE),0)</f>
        <v>1.63</v>
      </c>
      <c r="AM45" s="446">
        <f>IF($D45="Monthly",1,IF($D45="per KW",$F$10,IF($D45="per kWh",$F$9,0)))</f>
        <v>1</v>
      </c>
      <c r="AN45" s="431">
        <f t="shared" si="68"/>
        <v>1.63</v>
      </c>
      <c r="AO45" s="80"/>
      <c r="AP45" s="432">
        <f t="shared" si="22"/>
        <v>0.03</v>
      </c>
      <c r="AQ45" s="433">
        <f t="shared" si="23"/>
        <v>0.01875</v>
      </c>
      <c r="AR45" s="434"/>
    </row>
    <row r="46" ht="12.75" customHeight="1">
      <c r="A46" s="59"/>
      <c r="B46" s="351" t="s">
        <v>267</v>
      </c>
      <c r="C46" s="426" t="str">
        <f>B46</f>
        <v>Average IESO Wholesale Market Price</v>
      </c>
      <c r="D46" s="427" t="s">
        <v>308</v>
      </c>
      <c r="E46" s="351"/>
      <c r="F46" s="445">
        <f>IFERROR(VLOOKUP($C46,'Proposed Rates'!$B:$J,F$11,FALSE),0)</f>
        <v>0.10453</v>
      </c>
      <c r="G46" s="542">
        <f>$F$9+G$37</f>
        <v>1320679.5</v>
      </c>
      <c r="H46" s="431">
        <f t="shared" si="58"/>
        <v>138050.6281</v>
      </c>
      <c r="I46" s="80"/>
      <c r="J46" s="445">
        <f>IFERROR(VLOOKUP($C46,'Proposed Rates'!$B:$J,J$11,FALSE),0)</f>
        <v>0.10453</v>
      </c>
      <c r="K46" s="542">
        <f>$F$9+K$37</f>
        <v>1320296.25</v>
      </c>
      <c r="L46" s="431">
        <f t="shared" si="60"/>
        <v>138010.567</v>
      </c>
      <c r="M46" s="80"/>
      <c r="N46" s="432">
        <f t="shared" si="6"/>
        <v>-40.0611225</v>
      </c>
      <c r="O46" s="433">
        <f t="shared" si="7"/>
        <v>-0.0002901915264</v>
      </c>
      <c r="P46" s="59"/>
      <c r="Q46" s="445">
        <f>IFERROR(VLOOKUP($C46,'Proposed Rates'!$B:$J,Q$11,FALSE),0)</f>
        <v>0.10453</v>
      </c>
      <c r="R46" s="542">
        <f>$F$9+R$37</f>
        <v>1320296.25</v>
      </c>
      <c r="S46" s="431">
        <f t="shared" si="62"/>
        <v>138010.567</v>
      </c>
      <c r="T46" s="80"/>
      <c r="U46" s="432">
        <f t="shared" si="41"/>
        <v>0</v>
      </c>
      <c r="V46" s="433">
        <f t="shared" si="42"/>
        <v>0</v>
      </c>
      <c r="W46" s="59"/>
      <c r="X46" s="445">
        <f>IFERROR(VLOOKUP($C46,'Proposed Rates'!$B:$J,X$11,FALSE),0)</f>
        <v>0.10453</v>
      </c>
      <c r="Y46" s="542">
        <f>$F$9+Y$37</f>
        <v>1320296.25</v>
      </c>
      <c r="Z46" s="431">
        <f t="shared" si="64"/>
        <v>138010.567</v>
      </c>
      <c r="AA46" s="80"/>
      <c r="AB46" s="432">
        <f t="shared" si="14"/>
        <v>0</v>
      </c>
      <c r="AC46" s="433">
        <f t="shared" si="15"/>
        <v>0</v>
      </c>
      <c r="AD46" s="59"/>
      <c r="AE46" s="445">
        <f>IFERROR(VLOOKUP($C46,'Proposed Rates'!$B:$J,AE$11,FALSE),0)</f>
        <v>0.10453</v>
      </c>
      <c r="AF46" s="542">
        <f>$F$9+AF$37</f>
        <v>1320296.25</v>
      </c>
      <c r="AG46" s="431">
        <f t="shared" si="66"/>
        <v>138010.567</v>
      </c>
      <c r="AH46" s="80"/>
      <c r="AI46" s="432">
        <f t="shared" si="18"/>
        <v>0</v>
      </c>
      <c r="AJ46" s="433">
        <f t="shared" si="19"/>
        <v>0</v>
      </c>
      <c r="AK46" s="59"/>
      <c r="AL46" s="445">
        <f>IFERROR(VLOOKUP($C46,'Proposed Rates'!$B:$J,AL$11,FALSE),0)</f>
        <v>0.10453</v>
      </c>
      <c r="AM46" s="542">
        <f>$F$9+AM$37</f>
        <v>1320296.25</v>
      </c>
      <c r="AN46" s="431">
        <f t="shared" si="68"/>
        <v>138010.567</v>
      </c>
      <c r="AO46" s="80"/>
      <c r="AP46" s="432">
        <f t="shared" si="22"/>
        <v>0</v>
      </c>
      <c r="AQ46" s="433">
        <f t="shared" si="23"/>
        <v>0</v>
      </c>
      <c r="AR46" s="434"/>
    </row>
    <row r="47" ht="7.5" customHeight="1">
      <c r="A47" s="59"/>
      <c r="B47" s="351"/>
      <c r="C47" s="426" t="str">
        <f t="shared" ref="C47:C50" si="69">D$6&amp;"."&amp;B47</f>
        <v>General Service 1,500 to 4,999 KW.</v>
      </c>
      <c r="D47" s="427"/>
      <c r="E47" s="351"/>
      <c r="F47" s="445"/>
      <c r="G47" s="545"/>
      <c r="H47" s="431"/>
      <c r="I47" s="80"/>
      <c r="J47" s="445"/>
      <c r="K47" s="545"/>
      <c r="L47" s="431"/>
      <c r="M47" s="80"/>
      <c r="N47" s="432"/>
      <c r="O47" s="433"/>
      <c r="P47" s="59"/>
      <c r="Q47" s="445"/>
      <c r="R47" s="545"/>
      <c r="S47" s="431"/>
      <c r="T47" s="80"/>
      <c r="U47" s="432"/>
      <c r="V47" s="433"/>
      <c r="W47" s="59"/>
      <c r="X47" s="445"/>
      <c r="Y47" s="545"/>
      <c r="Z47" s="431"/>
      <c r="AA47" s="80"/>
      <c r="AB47" s="432"/>
      <c r="AC47" s="433"/>
      <c r="AD47" s="59"/>
      <c r="AE47" s="445"/>
      <c r="AF47" s="545"/>
      <c r="AG47" s="431"/>
      <c r="AH47" s="80"/>
      <c r="AI47" s="432"/>
      <c r="AJ47" s="433"/>
      <c r="AK47" s="59"/>
      <c r="AL47" s="445"/>
      <c r="AM47" s="545"/>
      <c r="AN47" s="431"/>
      <c r="AO47" s="80"/>
      <c r="AP47" s="432"/>
      <c r="AQ47" s="433"/>
      <c r="AR47" s="434"/>
    </row>
    <row r="48" ht="7.5" customHeight="1">
      <c r="A48" s="59"/>
      <c r="B48" s="59"/>
      <c r="C48" s="426" t="str">
        <f t="shared" si="69"/>
        <v>General Service 1,500 to 4,999 KW.</v>
      </c>
      <c r="D48" s="427"/>
      <c r="E48" s="351"/>
      <c r="F48" s="445"/>
      <c r="G48" s="545"/>
      <c r="H48" s="431"/>
      <c r="I48" s="80"/>
      <c r="J48" s="445"/>
      <c r="K48" s="545"/>
      <c r="L48" s="431"/>
      <c r="M48" s="80"/>
      <c r="N48" s="432"/>
      <c r="O48" s="433"/>
      <c r="P48" s="59"/>
      <c r="Q48" s="445"/>
      <c r="R48" s="545"/>
      <c r="S48" s="431"/>
      <c r="T48" s="80"/>
      <c r="U48" s="432"/>
      <c r="V48" s="433"/>
      <c r="W48" s="59"/>
      <c r="X48" s="445"/>
      <c r="Y48" s="545"/>
      <c r="Z48" s="431"/>
      <c r="AA48" s="80"/>
      <c r="AB48" s="432"/>
      <c r="AC48" s="433"/>
      <c r="AD48" s="59"/>
      <c r="AE48" s="445"/>
      <c r="AF48" s="545"/>
      <c r="AG48" s="431"/>
      <c r="AH48" s="80"/>
      <c r="AI48" s="432"/>
      <c r="AJ48" s="433"/>
      <c r="AK48" s="59"/>
      <c r="AL48" s="445"/>
      <c r="AM48" s="545"/>
      <c r="AN48" s="431"/>
      <c r="AO48" s="80"/>
      <c r="AP48" s="432"/>
      <c r="AQ48" s="433"/>
      <c r="AR48" s="434"/>
    </row>
    <row r="49" ht="7.5" customHeight="1">
      <c r="A49" s="59"/>
      <c r="B49" s="351"/>
      <c r="C49" s="426" t="str">
        <f t="shared" si="69"/>
        <v>General Service 1,500 to 4,999 KW.</v>
      </c>
      <c r="D49" s="427"/>
      <c r="E49" s="351"/>
      <c r="F49" s="445"/>
      <c r="G49" s="545"/>
      <c r="H49" s="431"/>
      <c r="I49" s="80"/>
      <c r="J49" s="445"/>
      <c r="K49" s="545"/>
      <c r="L49" s="431"/>
      <c r="M49" s="80"/>
      <c r="N49" s="432"/>
      <c r="O49" s="433"/>
      <c r="P49" s="59"/>
      <c r="Q49" s="445"/>
      <c r="R49" s="545"/>
      <c r="S49" s="431"/>
      <c r="T49" s="80"/>
      <c r="U49" s="432"/>
      <c r="V49" s="433"/>
      <c r="W49" s="59"/>
      <c r="X49" s="445"/>
      <c r="Y49" s="545"/>
      <c r="Z49" s="431"/>
      <c r="AA49" s="80"/>
      <c r="AB49" s="432"/>
      <c r="AC49" s="433"/>
      <c r="AD49" s="59"/>
      <c r="AE49" s="445"/>
      <c r="AF49" s="545"/>
      <c r="AG49" s="431"/>
      <c r="AH49" s="80"/>
      <c r="AI49" s="432"/>
      <c r="AJ49" s="433"/>
      <c r="AK49" s="59"/>
      <c r="AL49" s="445"/>
      <c r="AM49" s="545"/>
      <c r="AN49" s="431"/>
      <c r="AO49" s="80"/>
      <c r="AP49" s="432"/>
      <c r="AQ49" s="433"/>
      <c r="AR49" s="434"/>
    </row>
    <row r="50" ht="7.5" customHeight="1">
      <c r="A50" s="59"/>
      <c r="B50" s="351"/>
      <c r="C50" s="426" t="str">
        <f t="shared" si="69"/>
        <v>General Service 1,500 to 4,999 KW.</v>
      </c>
      <c r="D50" s="427"/>
      <c r="E50" s="351"/>
      <c r="F50" s="445"/>
      <c r="G50" s="545"/>
      <c r="H50" s="431"/>
      <c r="I50" s="80"/>
      <c r="J50" s="445"/>
      <c r="K50" s="545"/>
      <c r="L50" s="431"/>
      <c r="M50" s="80"/>
      <c r="N50" s="432"/>
      <c r="O50" s="433"/>
      <c r="P50" s="59"/>
      <c r="Q50" s="445"/>
      <c r="R50" s="545"/>
      <c r="S50" s="431"/>
      <c r="T50" s="80"/>
      <c r="U50" s="432"/>
      <c r="V50" s="433"/>
      <c r="W50" s="59"/>
      <c r="X50" s="445"/>
      <c r="Y50" s="545"/>
      <c r="Z50" s="431"/>
      <c r="AA50" s="80"/>
      <c r="AB50" s="432"/>
      <c r="AC50" s="433"/>
      <c r="AD50" s="59"/>
      <c r="AE50" s="445"/>
      <c r="AF50" s="545"/>
      <c r="AG50" s="431"/>
      <c r="AH50" s="80"/>
      <c r="AI50" s="432"/>
      <c r="AJ50" s="433"/>
      <c r="AK50" s="59"/>
      <c r="AL50" s="445"/>
      <c r="AM50" s="545"/>
      <c r="AN50" s="431"/>
      <c r="AO50" s="80"/>
      <c r="AP50" s="432"/>
      <c r="AQ50" s="433"/>
      <c r="AR50" s="434"/>
    </row>
    <row r="51" ht="8.25" customHeight="1">
      <c r="A51" s="59"/>
      <c r="B51" s="465"/>
      <c r="C51" s="602"/>
      <c r="D51" s="466"/>
      <c r="E51" s="466"/>
      <c r="F51" s="467"/>
      <c r="G51" s="509"/>
      <c r="H51" s="469"/>
      <c r="I51" s="471"/>
      <c r="J51" s="467"/>
      <c r="K51" s="468"/>
      <c r="L51" s="469"/>
      <c r="M51" s="471"/>
      <c r="N51" s="472"/>
      <c r="O51" s="473"/>
      <c r="P51" s="59"/>
      <c r="Q51" s="467"/>
      <c r="R51" s="468"/>
      <c r="S51" s="469"/>
      <c r="T51" s="471"/>
      <c r="U51" s="472"/>
      <c r="V51" s="473"/>
      <c r="W51" s="59"/>
      <c r="X51" s="467"/>
      <c r="Y51" s="468"/>
      <c r="Z51" s="469"/>
      <c r="AA51" s="471"/>
      <c r="AB51" s="472"/>
      <c r="AC51" s="473"/>
      <c r="AD51" s="59"/>
      <c r="AE51" s="467"/>
      <c r="AF51" s="468"/>
      <c r="AG51" s="469"/>
      <c r="AH51" s="471"/>
      <c r="AI51" s="472"/>
      <c r="AJ51" s="473"/>
      <c r="AK51" s="59"/>
      <c r="AL51" s="467"/>
      <c r="AM51" s="468"/>
      <c r="AN51" s="469"/>
      <c r="AO51" s="471"/>
      <c r="AP51" s="472"/>
      <c r="AQ51" s="473"/>
      <c r="AR51" s="474"/>
    </row>
    <row r="52" ht="12.75" customHeight="1">
      <c r="A52" s="59"/>
      <c r="B52" s="475" t="s">
        <v>315</v>
      </c>
      <c r="C52" s="603"/>
      <c r="D52" s="351"/>
      <c r="E52" s="351"/>
      <c r="F52" s="476"/>
      <c r="G52" s="523"/>
      <c r="H52" s="478">
        <f>SUM(H43:H48,H42)</f>
        <v>191348.5551</v>
      </c>
      <c r="I52" s="516"/>
      <c r="J52" s="477"/>
      <c r="K52" s="477"/>
      <c r="L52" s="478">
        <f>SUM(L43:L48,L42)</f>
        <v>192086.7295</v>
      </c>
      <c r="M52" s="480"/>
      <c r="N52" s="479">
        <f t="shared" ref="N52:N56" si="70">L52-H52</f>
        <v>738.1743775</v>
      </c>
      <c r="O52" s="481">
        <f t="shared" ref="O52:O56" si="71">IF((H52)=0,"",(N52/H52))</f>
        <v>0.003857747329</v>
      </c>
      <c r="P52" s="59"/>
      <c r="Q52" s="477"/>
      <c r="R52" s="477"/>
      <c r="S52" s="478">
        <f>SUM(S43:S48,S42)</f>
        <v>189265.2595</v>
      </c>
      <c r="T52" s="480"/>
      <c r="U52" s="479">
        <f t="shared" ref="U52:U56" si="72">S52-L52</f>
        <v>-2821.47</v>
      </c>
      <c r="V52" s="481">
        <f t="shared" ref="V52:V56" si="73">IF((L52)=0,"",(U52/L52))</f>
        <v>-0.01468852121</v>
      </c>
      <c r="W52" s="59"/>
      <c r="X52" s="477"/>
      <c r="Y52" s="477"/>
      <c r="Z52" s="478">
        <f>SUM(Z43:Z48,Z42)</f>
        <v>191602.5395</v>
      </c>
      <c r="AA52" s="480"/>
      <c r="AB52" s="479">
        <f t="shared" ref="AB52:AB56" si="74">Z52-S52</f>
        <v>2337.28</v>
      </c>
      <c r="AC52" s="481">
        <f t="shared" ref="AC52:AC56" si="75">IF((S52)=0,"",(AB52/S52))</f>
        <v>0.01234922883</v>
      </c>
      <c r="AD52" s="59"/>
      <c r="AE52" s="477"/>
      <c r="AF52" s="477"/>
      <c r="AG52" s="478">
        <f>SUM(AG43:AG48,AG42)</f>
        <v>193304.5945</v>
      </c>
      <c r="AH52" s="480"/>
      <c r="AI52" s="479">
        <f t="shared" ref="AI52:AI56" si="76">AG52-Z52</f>
        <v>1702.055</v>
      </c>
      <c r="AJ52" s="481">
        <f t="shared" ref="AJ52:AJ56" si="77">IF((Z52)=0,"",(AI52/Z52))</f>
        <v>0.008883259086</v>
      </c>
      <c r="AK52" s="59"/>
      <c r="AL52" s="477"/>
      <c r="AM52" s="477"/>
      <c r="AN52" s="478">
        <f>SUM(AN43:AN48,AN42)</f>
        <v>194995.6745</v>
      </c>
      <c r="AO52" s="480"/>
      <c r="AP52" s="479">
        <f t="shared" ref="AP52:AP56" si="78">AN52-AG52</f>
        <v>1691.08</v>
      </c>
      <c r="AQ52" s="481">
        <f t="shared" ref="AQ52:AQ56" si="79">IF((AG52)=0,"",(AP52/AG52))</f>
        <v>0.008748265939</v>
      </c>
      <c r="AR52" s="482"/>
    </row>
    <row r="53" ht="12.75" customHeight="1">
      <c r="A53" s="59"/>
      <c r="B53" s="483" t="s">
        <v>316</v>
      </c>
      <c r="C53" s="603"/>
      <c r="D53" s="351"/>
      <c r="E53" s="351"/>
      <c r="F53" s="476">
        <v>0.13</v>
      </c>
      <c r="G53" s="80"/>
      <c r="H53" s="524">
        <f>H52*F53</f>
        <v>24875.31217</v>
      </c>
      <c r="I53" s="448"/>
      <c r="J53" s="484">
        <v>0.13</v>
      </c>
      <c r="K53" s="448"/>
      <c r="L53" s="431">
        <f>L52*J53</f>
        <v>24971.27484</v>
      </c>
      <c r="M53" s="80"/>
      <c r="N53" s="432">
        <f t="shared" si="70"/>
        <v>95.96266908</v>
      </c>
      <c r="O53" s="433">
        <f t="shared" si="71"/>
        <v>0.003857747329</v>
      </c>
      <c r="P53" s="59"/>
      <c r="Q53" s="484">
        <v>0.13</v>
      </c>
      <c r="R53" s="448"/>
      <c r="S53" s="431">
        <f>S52*Q53</f>
        <v>24604.48374</v>
      </c>
      <c r="T53" s="80"/>
      <c r="U53" s="432">
        <f t="shared" si="72"/>
        <v>-366.7911</v>
      </c>
      <c r="V53" s="433">
        <f t="shared" si="73"/>
        <v>-0.01468852121</v>
      </c>
      <c r="W53" s="59"/>
      <c r="X53" s="484">
        <v>0.13</v>
      </c>
      <c r="Y53" s="448"/>
      <c r="Z53" s="431">
        <f>Z52*X53</f>
        <v>24908.33014</v>
      </c>
      <c r="AA53" s="80"/>
      <c r="AB53" s="432">
        <f t="shared" si="74"/>
        <v>303.8464</v>
      </c>
      <c r="AC53" s="433">
        <f t="shared" si="75"/>
        <v>0.01234922883</v>
      </c>
      <c r="AD53" s="59"/>
      <c r="AE53" s="484">
        <v>0.13</v>
      </c>
      <c r="AF53" s="448"/>
      <c r="AG53" s="431">
        <f>AG52*AE53</f>
        <v>25129.59729</v>
      </c>
      <c r="AH53" s="80"/>
      <c r="AI53" s="432">
        <f t="shared" si="76"/>
        <v>221.26715</v>
      </c>
      <c r="AJ53" s="433">
        <f t="shared" si="77"/>
        <v>0.008883259086</v>
      </c>
      <c r="AK53" s="59"/>
      <c r="AL53" s="484">
        <v>0.13</v>
      </c>
      <c r="AM53" s="448"/>
      <c r="AN53" s="431">
        <f>AN52*AL53</f>
        <v>25349.43769</v>
      </c>
      <c r="AO53" s="80"/>
      <c r="AP53" s="432">
        <f t="shared" si="78"/>
        <v>219.8404</v>
      </c>
      <c r="AQ53" s="433">
        <f t="shared" si="79"/>
        <v>0.008748265939</v>
      </c>
      <c r="AR53" s="434"/>
    </row>
    <row r="54" ht="12.75" customHeight="1">
      <c r="A54" s="59"/>
      <c r="B54" s="525" t="s">
        <v>399</v>
      </c>
      <c r="C54" s="603"/>
      <c r="D54" s="351"/>
      <c r="E54" s="351"/>
      <c r="F54" s="486"/>
      <c r="G54" s="80"/>
      <c r="H54" s="524">
        <f>H52+H53</f>
        <v>216223.8673</v>
      </c>
      <c r="I54" s="448"/>
      <c r="J54" s="448"/>
      <c r="K54" s="448"/>
      <c r="L54" s="431">
        <f>L52+L53</f>
        <v>217058.0043</v>
      </c>
      <c r="M54" s="80"/>
      <c r="N54" s="432">
        <f t="shared" si="70"/>
        <v>834.1370466</v>
      </c>
      <c r="O54" s="433">
        <f t="shared" si="71"/>
        <v>0.003857747329</v>
      </c>
      <c r="P54" s="59"/>
      <c r="Q54" s="448"/>
      <c r="R54" s="448"/>
      <c r="S54" s="431">
        <f>S52+S53</f>
        <v>213869.7432</v>
      </c>
      <c r="T54" s="80"/>
      <c r="U54" s="432">
        <f t="shared" si="72"/>
        <v>-3188.2611</v>
      </c>
      <c r="V54" s="433">
        <f t="shared" si="73"/>
        <v>-0.01468852121</v>
      </c>
      <c r="W54" s="59"/>
      <c r="X54" s="448"/>
      <c r="Y54" s="448"/>
      <c r="Z54" s="431">
        <f>Z52+Z53</f>
        <v>216510.8696</v>
      </c>
      <c r="AA54" s="80"/>
      <c r="AB54" s="432">
        <f t="shared" si="74"/>
        <v>2641.1264</v>
      </c>
      <c r="AC54" s="433">
        <f t="shared" si="75"/>
        <v>0.01234922883</v>
      </c>
      <c r="AD54" s="59"/>
      <c r="AE54" s="448"/>
      <c r="AF54" s="448"/>
      <c r="AG54" s="431">
        <f>AG52+AG53</f>
        <v>218434.1918</v>
      </c>
      <c r="AH54" s="80"/>
      <c r="AI54" s="432">
        <f t="shared" si="76"/>
        <v>1923.32215</v>
      </c>
      <c r="AJ54" s="433">
        <f t="shared" si="77"/>
        <v>0.008883259086</v>
      </c>
      <c r="AK54" s="59"/>
      <c r="AL54" s="448"/>
      <c r="AM54" s="448"/>
      <c r="AN54" s="431">
        <f>AN52+AN53</f>
        <v>220345.1122</v>
      </c>
      <c r="AO54" s="80"/>
      <c r="AP54" s="432">
        <f t="shared" si="78"/>
        <v>1910.9204</v>
      </c>
      <c r="AQ54" s="433">
        <f t="shared" si="79"/>
        <v>0.008748265939</v>
      </c>
      <c r="AR54" s="434"/>
    </row>
    <row r="55" ht="15.75" customHeight="1">
      <c r="A55" s="59"/>
      <c r="B55" s="487" t="s">
        <v>273</v>
      </c>
      <c r="E55" s="351"/>
      <c r="F55" s="486"/>
      <c r="G55" s="80"/>
      <c r="H55" s="526">
        <f>F55*H52</f>
        <v>0</v>
      </c>
      <c r="I55" s="448"/>
      <c r="J55" s="448"/>
      <c r="K55" s="448"/>
      <c r="L55" s="546">
        <f>J55*L52</f>
        <v>0</v>
      </c>
      <c r="M55" s="80"/>
      <c r="N55" s="489">
        <f t="shared" si="70"/>
        <v>0</v>
      </c>
      <c r="O55" s="491" t="str">
        <f t="shared" si="71"/>
        <v/>
      </c>
      <c r="P55" s="59"/>
      <c r="Q55" s="448"/>
      <c r="R55" s="448"/>
      <c r="S55" s="546">
        <f>Q55*S52</f>
        <v>0</v>
      </c>
      <c r="T55" s="80"/>
      <c r="U55" s="489">
        <f t="shared" si="72"/>
        <v>0</v>
      </c>
      <c r="V55" s="491" t="str">
        <f t="shared" si="73"/>
        <v/>
      </c>
      <c r="W55" s="59"/>
      <c r="X55" s="448"/>
      <c r="Y55" s="448"/>
      <c r="Z55" s="546">
        <f>X55*Z52</f>
        <v>0</v>
      </c>
      <c r="AA55" s="80"/>
      <c r="AB55" s="489">
        <f t="shared" si="74"/>
        <v>0</v>
      </c>
      <c r="AC55" s="491" t="str">
        <f t="shared" si="75"/>
        <v/>
      </c>
      <c r="AD55" s="59"/>
      <c r="AE55" s="448"/>
      <c r="AF55" s="448"/>
      <c r="AG55" s="546">
        <f>AE55*AG52</f>
        <v>0</v>
      </c>
      <c r="AH55" s="80"/>
      <c r="AI55" s="489">
        <f t="shared" si="76"/>
        <v>0</v>
      </c>
      <c r="AJ55" s="491" t="str">
        <f t="shared" si="77"/>
        <v/>
      </c>
      <c r="AK55" s="59"/>
      <c r="AL55" s="448"/>
      <c r="AM55" s="448"/>
      <c r="AN55" s="546">
        <f>AL55*AN52</f>
        <v>0</v>
      </c>
      <c r="AO55" s="80"/>
      <c r="AP55" s="489">
        <f t="shared" si="78"/>
        <v>0</v>
      </c>
      <c r="AQ55" s="491" t="str">
        <f t="shared" si="79"/>
        <v/>
      </c>
      <c r="AR55" s="492"/>
    </row>
    <row r="56" ht="13.5" customHeight="1">
      <c r="A56" s="59"/>
      <c r="B56" s="493" t="s">
        <v>318</v>
      </c>
      <c r="C56" s="71"/>
      <c r="D56" s="72"/>
      <c r="E56" s="494"/>
      <c r="F56" s="495"/>
      <c r="G56" s="527"/>
      <c r="H56" s="528">
        <f>H54-H55</f>
        <v>216223.8673</v>
      </c>
      <c r="I56" s="496"/>
      <c r="J56" s="496"/>
      <c r="K56" s="496"/>
      <c r="L56" s="497">
        <f>L54-L55</f>
        <v>217058.0043</v>
      </c>
      <c r="M56" s="498"/>
      <c r="N56" s="499">
        <f t="shared" si="70"/>
        <v>834.1370466</v>
      </c>
      <c r="O56" s="500">
        <f t="shared" si="71"/>
        <v>0.003857747329</v>
      </c>
      <c r="P56" s="59"/>
      <c r="Q56" s="496"/>
      <c r="R56" s="496"/>
      <c r="S56" s="497">
        <f>S54-S55</f>
        <v>213869.7432</v>
      </c>
      <c r="T56" s="498"/>
      <c r="U56" s="499">
        <f t="shared" si="72"/>
        <v>-3188.2611</v>
      </c>
      <c r="V56" s="500">
        <f t="shared" si="73"/>
        <v>-0.01468852121</v>
      </c>
      <c r="W56" s="59"/>
      <c r="X56" s="496"/>
      <c r="Y56" s="496"/>
      <c r="Z56" s="497">
        <f>Z54-Z55</f>
        <v>216510.8696</v>
      </c>
      <c r="AA56" s="498"/>
      <c r="AB56" s="499">
        <f t="shared" si="74"/>
        <v>2641.1264</v>
      </c>
      <c r="AC56" s="500">
        <f t="shared" si="75"/>
        <v>0.01234922883</v>
      </c>
      <c r="AD56" s="59"/>
      <c r="AE56" s="496"/>
      <c r="AF56" s="496"/>
      <c r="AG56" s="497">
        <f>AG54-AG55</f>
        <v>218434.1918</v>
      </c>
      <c r="AH56" s="498"/>
      <c r="AI56" s="499">
        <f t="shared" si="76"/>
        <v>1923.32215</v>
      </c>
      <c r="AJ56" s="500">
        <f t="shared" si="77"/>
        <v>0.008883259086</v>
      </c>
      <c r="AK56" s="59"/>
      <c r="AL56" s="496"/>
      <c r="AM56" s="496"/>
      <c r="AN56" s="497">
        <f>AN54-AN55</f>
        <v>220345.1122</v>
      </c>
      <c r="AO56" s="498"/>
      <c r="AP56" s="499">
        <f t="shared" si="78"/>
        <v>1910.9204</v>
      </c>
      <c r="AQ56" s="500">
        <f t="shared" si="79"/>
        <v>0.008748265939</v>
      </c>
      <c r="AR56" s="501"/>
    </row>
    <row r="57" ht="8.25" customHeight="1">
      <c r="A57" s="59"/>
      <c r="B57" s="465"/>
      <c r="C57" s="602"/>
      <c r="D57" s="466"/>
      <c r="E57" s="466"/>
      <c r="F57" s="467"/>
      <c r="G57" s="509"/>
      <c r="H57" s="469"/>
      <c r="I57" s="471"/>
      <c r="J57" s="467"/>
      <c r="K57" s="468"/>
      <c r="L57" s="469"/>
      <c r="M57" s="471"/>
      <c r="N57" s="472"/>
      <c r="O57" s="473"/>
      <c r="P57" s="59"/>
      <c r="Q57" s="467"/>
      <c r="R57" s="468"/>
      <c r="S57" s="469"/>
      <c r="T57" s="471"/>
      <c r="U57" s="472"/>
      <c r="V57" s="473"/>
      <c r="W57" s="59"/>
      <c r="X57" s="467"/>
      <c r="Y57" s="468"/>
      <c r="Z57" s="469"/>
      <c r="AA57" s="471"/>
      <c r="AB57" s="472"/>
      <c r="AC57" s="473"/>
      <c r="AD57" s="59"/>
      <c r="AE57" s="467"/>
      <c r="AF57" s="468"/>
      <c r="AG57" s="469"/>
      <c r="AH57" s="471"/>
      <c r="AI57" s="472"/>
      <c r="AJ57" s="473"/>
      <c r="AK57" s="59"/>
      <c r="AL57" s="467"/>
      <c r="AM57" s="468"/>
      <c r="AN57" s="469"/>
      <c r="AO57" s="471"/>
      <c r="AP57" s="472"/>
      <c r="AQ57" s="473"/>
      <c r="AR57" s="474"/>
    </row>
    <row r="58" ht="12.75" customHeight="1">
      <c r="A58" s="547"/>
      <c r="B58" s="548" t="s">
        <v>319</v>
      </c>
      <c r="C58" s="604"/>
      <c r="D58" s="549"/>
      <c r="E58" s="549"/>
      <c r="F58" s="550"/>
      <c r="G58" s="551"/>
      <c r="H58" s="552">
        <f>SUM(H49:H50,H42,H43:H45)</f>
        <v>53297.927</v>
      </c>
      <c r="I58" s="553"/>
      <c r="J58" s="554"/>
      <c r="K58" s="554"/>
      <c r="L58" s="552">
        <f>SUM(L49:L50,L42,L43:L45)</f>
        <v>54076.1625</v>
      </c>
      <c r="M58" s="555"/>
      <c r="N58" s="556">
        <f t="shared" ref="N58:N62" si="80">L58-H58</f>
        <v>778.2355</v>
      </c>
      <c r="O58" s="557">
        <f t="shared" ref="O58:O62" si="81">IF((H58)=0,"",(N58/H58))</f>
        <v>0.01460160918</v>
      </c>
      <c r="P58" s="547"/>
      <c r="Q58" s="554"/>
      <c r="R58" s="554"/>
      <c r="S58" s="552">
        <f>SUM(S49:S50,S42,S43:S45)</f>
        <v>51254.6925</v>
      </c>
      <c r="T58" s="555"/>
      <c r="U58" s="556">
        <f t="shared" ref="U58:U62" si="82">S58-L58</f>
        <v>-2821.47</v>
      </c>
      <c r="V58" s="557">
        <f t="shared" ref="V58:V62" si="83">IF((L58)=0,"",(U58/L58))</f>
        <v>-0.05217585475</v>
      </c>
      <c r="W58" s="547"/>
      <c r="X58" s="554"/>
      <c r="Y58" s="554"/>
      <c r="Z58" s="552">
        <f>SUM(Z49:Z50,Z42,Z43:Z45)</f>
        <v>53591.9725</v>
      </c>
      <c r="AA58" s="555"/>
      <c r="AB58" s="556">
        <f t="shared" ref="AB58:AB62" si="84">Z58-S58</f>
        <v>2337.28</v>
      </c>
      <c r="AC58" s="557">
        <f t="shared" ref="AC58:AC62" si="85">IF((S58)=0,"",(AB58/S58))</f>
        <v>0.04560128812</v>
      </c>
      <c r="AD58" s="547"/>
      <c r="AE58" s="554"/>
      <c r="AF58" s="554"/>
      <c r="AG58" s="552">
        <f>SUM(AG49:AG50,AG42,AG43:AG45)</f>
        <v>55294.0275</v>
      </c>
      <c r="AH58" s="555"/>
      <c r="AI58" s="556">
        <f t="shared" ref="AI58:AI62" si="86">AG58-Z58</f>
        <v>1702.055</v>
      </c>
      <c r="AJ58" s="557">
        <f t="shared" ref="AJ58:AJ62" si="87">IF((Z58)=0,"",(AI58/Z58))</f>
        <v>0.03175951398</v>
      </c>
      <c r="AK58" s="547"/>
      <c r="AL58" s="554"/>
      <c r="AM58" s="554"/>
      <c r="AN58" s="552">
        <f>SUM(AN49:AN50,AN42,AN43:AN45)</f>
        <v>56985.1075</v>
      </c>
      <c r="AO58" s="555"/>
      <c r="AP58" s="556">
        <f t="shared" ref="AP58:AP62" si="88">AN58-AG58</f>
        <v>1691.08</v>
      </c>
      <c r="AQ58" s="557">
        <f t="shared" ref="AQ58:AQ62" si="89">IF((AG58)=0,"",(AP58/AG58))</f>
        <v>0.03058341156</v>
      </c>
      <c r="AR58" s="558"/>
    </row>
    <row r="59" ht="12.75" customHeight="1">
      <c r="A59" s="547"/>
      <c r="B59" s="559" t="s">
        <v>316</v>
      </c>
      <c r="C59" s="604"/>
      <c r="D59" s="549"/>
      <c r="E59" s="549"/>
      <c r="F59" s="550">
        <v>0.13</v>
      </c>
      <c r="G59" s="551"/>
      <c r="H59" s="560">
        <f>H58*F59</f>
        <v>6928.73051</v>
      </c>
      <c r="I59" s="561"/>
      <c r="J59" s="550">
        <v>0.13</v>
      </c>
      <c r="K59" s="562"/>
      <c r="L59" s="563">
        <f>L58*J59</f>
        <v>7029.901125</v>
      </c>
      <c r="M59" s="564"/>
      <c r="N59" s="565">
        <f t="shared" si="80"/>
        <v>101.170615</v>
      </c>
      <c r="O59" s="566">
        <f t="shared" si="81"/>
        <v>0.01460160918</v>
      </c>
      <c r="P59" s="547"/>
      <c r="Q59" s="550">
        <v>0.13</v>
      </c>
      <c r="R59" s="562"/>
      <c r="S59" s="563">
        <f>S58*Q59</f>
        <v>6663.110025</v>
      </c>
      <c r="T59" s="564"/>
      <c r="U59" s="565">
        <f t="shared" si="82"/>
        <v>-366.7911</v>
      </c>
      <c r="V59" s="566">
        <f t="shared" si="83"/>
        <v>-0.05217585475</v>
      </c>
      <c r="W59" s="547"/>
      <c r="X59" s="550">
        <v>0.13</v>
      </c>
      <c r="Y59" s="562"/>
      <c r="Z59" s="563">
        <f>Z58*X59</f>
        <v>6966.956425</v>
      </c>
      <c r="AA59" s="564"/>
      <c r="AB59" s="565">
        <f t="shared" si="84"/>
        <v>303.8464</v>
      </c>
      <c r="AC59" s="566">
        <f t="shared" si="85"/>
        <v>0.04560128812</v>
      </c>
      <c r="AD59" s="547"/>
      <c r="AE59" s="550">
        <v>0.13</v>
      </c>
      <c r="AF59" s="562"/>
      <c r="AG59" s="563">
        <f>AG58*AE59</f>
        <v>7188.223575</v>
      </c>
      <c r="AH59" s="564"/>
      <c r="AI59" s="565">
        <f t="shared" si="86"/>
        <v>221.26715</v>
      </c>
      <c r="AJ59" s="566">
        <f t="shared" si="87"/>
        <v>0.03175951398</v>
      </c>
      <c r="AK59" s="547"/>
      <c r="AL59" s="550">
        <v>0.13</v>
      </c>
      <c r="AM59" s="562"/>
      <c r="AN59" s="563">
        <f>AN58*AL59</f>
        <v>7408.063975</v>
      </c>
      <c r="AO59" s="564"/>
      <c r="AP59" s="565">
        <f t="shared" si="88"/>
        <v>219.8404</v>
      </c>
      <c r="AQ59" s="566">
        <f t="shared" si="89"/>
        <v>0.03058341156</v>
      </c>
      <c r="AR59" s="567"/>
    </row>
    <row r="60" ht="12.75" customHeight="1">
      <c r="A60" s="547"/>
      <c r="B60" s="590" t="s">
        <v>400</v>
      </c>
      <c r="C60" s="604"/>
      <c r="D60" s="549"/>
      <c r="E60" s="549"/>
      <c r="F60" s="569"/>
      <c r="G60" s="564"/>
      <c r="H60" s="560">
        <f>H58+H59</f>
        <v>60226.65751</v>
      </c>
      <c r="I60" s="561"/>
      <c r="J60" s="561"/>
      <c r="K60" s="561"/>
      <c r="L60" s="563">
        <f>L58+L59</f>
        <v>61106.06363</v>
      </c>
      <c r="M60" s="564"/>
      <c r="N60" s="565">
        <f t="shared" si="80"/>
        <v>879.406115</v>
      </c>
      <c r="O60" s="566">
        <f t="shared" si="81"/>
        <v>0.01460160918</v>
      </c>
      <c r="P60" s="547"/>
      <c r="Q60" s="561"/>
      <c r="R60" s="561"/>
      <c r="S60" s="563">
        <f>S58+S59</f>
        <v>57917.80253</v>
      </c>
      <c r="T60" s="564"/>
      <c r="U60" s="565">
        <f t="shared" si="82"/>
        <v>-3188.2611</v>
      </c>
      <c r="V60" s="566">
        <f t="shared" si="83"/>
        <v>-0.05217585475</v>
      </c>
      <c r="W60" s="547"/>
      <c r="X60" s="561"/>
      <c r="Y60" s="561"/>
      <c r="Z60" s="563">
        <f>Z58+Z59</f>
        <v>60558.92893</v>
      </c>
      <c r="AA60" s="564"/>
      <c r="AB60" s="565">
        <f t="shared" si="84"/>
        <v>2641.1264</v>
      </c>
      <c r="AC60" s="566">
        <f t="shared" si="85"/>
        <v>0.04560128812</v>
      </c>
      <c r="AD60" s="547"/>
      <c r="AE60" s="561"/>
      <c r="AF60" s="561"/>
      <c r="AG60" s="563">
        <f>AG58+AG59</f>
        <v>62482.25108</v>
      </c>
      <c r="AH60" s="564"/>
      <c r="AI60" s="565">
        <f t="shared" si="86"/>
        <v>1923.32215</v>
      </c>
      <c r="AJ60" s="566">
        <f t="shared" si="87"/>
        <v>0.03175951398</v>
      </c>
      <c r="AK60" s="547"/>
      <c r="AL60" s="561"/>
      <c r="AM60" s="561"/>
      <c r="AN60" s="563">
        <f>AN58+AN59</f>
        <v>64393.17148</v>
      </c>
      <c r="AO60" s="564"/>
      <c r="AP60" s="565">
        <f t="shared" si="88"/>
        <v>1910.9204</v>
      </c>
      <c r="AQ60" s="566">
        <f t="shared" si="89"/>
        <v>0.03058341156</v>
      </c>
      <c r="AR60" s="567"/>
    </row>
    <row r="61" ht="15.75" customHeight="1">
      <c r="A61" s="547"/>
      <c r="B61" s="570" t="s">
        <v>273</v>
      </c>
      <c r="E61" s="549"/>
      <c r="F61" s="569"/>
      <c r="G61" s="564"/>
      <c r="H61" s="571">
        <f>F61*H58</f>
        <v>0</v>
      </c>
      <c r="I61" s="561"/>
      <c r="J61" s="561"/>
      <c r="K61" s="561"/>
      <c r="L61" s="572">
        <f>J61*L58</f>
        <v>0</v>
      </c>
      <c r="M61" s="564"/>
      <c r="N61" s="573">
        <f t="shared" si="80"/>
        <v>0</v>
      </c>
      <c r="O61" s="574" t="str">
        <f t="shared" si="81"/>
        <v/>
      </c>
      <c r="P61" s="547"/>
      <c r="Q61" s="561"/>
      <c r="R61" s="561"/>
      <c r="S61" s="572">
        <f>Q61*S58</f>
        <v>0</v>
      </c>
      <c r="T61" s="564"/>
      <c r="U61" s="573">
        <f t="shared" si="82"/>
        <v>0</v>
      </c>
      <c r="V61" s="574" t="str">
        <f t="shared" si="83"/>
        <v/>
      </c>
      <c r="W61" s="547"/>
      <c r="X61" s="561"/>
      <c r="Y61" s="561"/>
      <c r="Z61" s="572">
        <f>X61*Z58</f>
        <v>0</v>
      </c>
      <c r="AA61" s="564"/>
      <c r="AB61" s="573">
        <f t="shared" si="84"/>
        <v>0</v>
      </c>
      <c r="AC61" s="574" t="str">
        <f t="shared" si="85"/>
        <v/>
      </c>
      <c r="AD61" s="547"/>
      <c r="AE61" s="561"/>
      <c r="AF61" s="561"/>
      <c r="AG61" s="572">
        <f>AE61*AG58</f>
        <v>0</v>
      </c>
      <c r="AH61" s="564"/>
      <c r="AI61" s="573">
        <f t="shared" si="86"/>
        <v>0</v>
      </c>
      <c r="AJ61" s="574" t="str">
        <f t="shared" si="87"/>
        <v/>
      </c>
      <c r="AK61" s="547"/>
      <c r="AL61" s="561"/>
      <c r="AM61" s="561"/>
      <c r="AN61" s="572">
        <f>AL61*AN58</f>
        <v>0</v>
      </c>
      <c r="AO61" s="564"/>
      <c r="AP61" s="573">
        <f t="shared" si="88"/>
        <v>0</v>
      </c>
      <c r="AQ61" s="574" t="str">
        <f t="shared" si="89"/>
        <v/>
      </c>
      <c r="AR61" s="575"/>
    </row>
    <row r="62" ht="13.5" customHeight="1">
      <c r="A62" s="547"/>
      <c r="B62" s="576" t="s">
        <v>321</v>
      </c>
      <c r="C62" s="71"/>
      <c r="D62" s="72"/>
      <c r="E62" s="577"/>
      <c r="F62" s="578"/>
      <c r="G62" s="579"/>
      <c r="H62" s="580">
        <f>H60-H61</f>
        <v>60226.65751</v>
      </c>
      <c r="I62" s="581"/>
      <c r="J62" s="581"/>
      <c r="K62" s="581"/>
      <c r="L62" s="582">
        <f>L60-L61</f>
        <v>61106.06363</v>
      </c>
      <c r="M62" s="583"/>
      <c r="N62" s="584">
        <f t="shared" si="80"/>
        <v>879.406115</v>
      </c>
      <c r="O62" s="585">
        <f t="shared" si="81"/>
        <v>0.01460160918</v>
      </c>
      <c r="P62" s="547"/>
      <c r="Q62" s="581"/>
      <c r="R62" s="581"/>
      <c r="S62" s="582">
        <f>S60-S61</f>
        <v>57917.80253</v>
      </c>
      <c r="T62" s="583"/>
      <c r="U62" s="584">
        <f t="shared" si="82"/>
        <v>-3188.2611</v>
      </c>
      <c r="V62" s="585">
        <f t="shared" si="83"/>
        <v>-0.05217585475</v>
      </c>
      <c r="W62" s="547"/>
      <c r="X62" s="581"/>
      <c r="Y62" s="581"/>
      <c r="Z62" s="582">
        <f>Z60-Z61</f>
        <v>60558.92893</v>
      </c>
      <c r="AA62" s="583"/>
      <c r="AB62" s="584">
        <f t="shared" si="84"/>
        <v>2641.1264</v>
      </c>
      <c r="AC62" s="585">
        <f t="shared" si="85"/>
        <v>0.04560128812</v>
      </c>
      <c r="AD62" s="547"/>
      <c r="AE62" s="581"/>
      <c r="AF62" s="581"/>
      <c r="AG62" s="582">
        <f>AG60-AG61</f>
        <v>62482.25108</v>
      </c>
      <c r="AH62" s="583"/>
      <c r="AI62" s="584">
        <f t="shared" si="86"/>
        <v>1923.32215</v>
      </c>
      <c r="AJ62" s="585">
        <f t="shared" si="87"/>
        <v>0.03175951398</v>
      </c>
      <c r="AK62" s="547"/>
      <c r="AL62" s="581"/>
      <c r="AM62" s="581"/>
      <c r="AN62" s="582">
        <f>AN60-AN61</f>
        <v>64393.17148</v>
      </c>
      <c r="AO62" s="583"/>
      <c r="AP62" s="584">
        <f t="shared" si="88"/>
        <v>1910.9204</v>
      </c>
      <c r="AQ62" s="585">
        <f t="shared" si="89"/>
        <v>0.03058341156</v>
      </c>
      <c r="AR62" s="586"/>
    </row>
    <row r="63" ht="8.25" customHeight="1">
      <c r="A63" s="59"/>
      <c r="B63" s="465"/>
      <c r="C63" s="602"/>
      <c r="D63" s="466"/>
      <c r="E63" s="466"/>
      <c r="F63" s="508"/>
      <c r="G63" s="471"/>
      <c r="H63" s="531"/>
      <c r="I63" s="509"/>
      <c r="J63" s="508"/>
      <c r="K63" s="509"/>
      <c r="L63" s="472"/>
      <c r="M63" s="471"/>
      <c r="N63" s="510"/>
      <c r="O63" s="473"/>
      <c r="P63" s="59"/>
      <c r="Q63" s="508"/>
      <c r="R63" s="509"/>
      <c r="S63" s="472"/>
      <c r="T63" s="471"/>
      <c r="U63" s="510"/>
      <c r="V63" s="473"/>
      <c r="W63" s="59"/>
      <c r="X63" s="508"/>
      <c r="Y63" s="509"/>
      <c r="Z63" s="472"/>
      <c r="AA63" s="471"/>
      <c r="AB63" s="510"/>
      <c r="AC63" s="473"/>
      <c r="AD63" s="59"/>
      <c r="AE63" s="508"/>
      <c r="AF63" s="509"/>
      <c r="AG63" s="472"/>
      <c r="AH63" s="471"/>
      <c r="AI63" s="510"/>
      <c r="AJ63" s="473"/>
      <c r="AK63" s="59"/>
      <c r="AL63" s="508"/>
      <c r="AM63" s="509"/>
      <c r="AN63" s="472"/>
      <c r="AO63" s="471"/>
      <c r="AP63" s="510"/>
      <c r="AQ63" s="473"/>
      <c r="AR63" s="474"/>
    </row>
    <row r="64" ht="12.75" customHeight="1">
      <c r="A64" s="59"/>
      <c r="B64" s="59"/>
      <c r="C64" s="596"/>
      <c r="D64" s="59"/>
      <c r="E64" s="59"/>
      <c r="F64" s="59"/>
      <c r="G64" s="59"/>
      <c r="H64" s="59"/>
      <c r="I64" s="59"/>
      <c r="J64" s="59"/>
      <c r="K64" s="59"/>
      <c r="L64" s="140"/>
      <c r="M64" s="59"/>
      <c r="N64" s="59"/>
      <c r="O64" s="59"/>
      <c r="P64" s="59"/>
      <c r="Q64" s="59"/>
      <c r="R64" s="59"/>
      <c r="S64" s="140"/>
      <c r="T64" s="59"/>
      <c r="U64" s="59"/>
      <c r="V64" s="59"/>
      <c r="W64" s="59"/>
      <c r="X64" s="59"/>
      <c r="Y64" s="59"/>
      <c r="Z64" s="140"/>
      <c r="AA64" s="59"/>
      <c r="AB64" s="59"/>
      <c r="AC64" s="59"/>
      <c r="AD64" s="59"/>
      <c r="AE64" s="59"/>
      <c r="AF64" s="59"/>
      <c r="AG64" s="140"/>
      <c r="AH64" s="59"/>
      <c r="AI64" s="59"/>
      <c r="AJ64" s="59"/>
      <c r="AK64" s="59"/>
      <c r="AL64" s="59"/>
      <c r="AM64" s="59"/>
      <c r="AN64" s="140"/>
      <c r="AO64" s="59"/>
      <c r="AP64" s="59"/>
      <c r="AQ64" s="59"/>
      <c r="AR64" s="59"/>
    </row>
    <row r="65" ht="12.75" customHeight="1">
      <c r="A65" s="59"/>
      <c r="B65" s="337" t="s">
        <v>322</v>
      </c>
      <c r="C65" s="596"/>
      <c r="D65" s="59"/>
      <c r="E65" s="59"/>
      <c r="F65" s="511">
        <f>'Proposed Rates'!$E$299</f>
        <v>0.0338</v>
      </c>
      <c r="G65" s="59"/>
      <c r="H65" s="59"/>
      <c r="I65" s="59"/>
      <c r="J65" s="511">
        <f>'Proposed Rates'!$F$299</f>
        <v>0.0335</v>
      </c>
      <c r="K65" s="59"/>
      <c r="L65" s="59"/>
      <c r="M65" s="59"/>
      <c r="N65" s="59"/>
      <c r="O65" s="59"/>
      <c r="P65" s="59"/>
      <c r="Q65" s="511">
        <f>'Proposed Rates'!$G$299</f>
        <v>0.0335</v>
      </c>
      <c r="R65" s="59"/>
      <c r="S65" s="59"/>
      <c r="T65" s="59"/>
      <c r="U65" s="59"/>
      <c r="V65" s="59"/>
      <c r="W65" s="59"/>
      <c r="X65" s="511">
        <f>'Proposed Rates'!$H$299</f>
        <v>0.0335</v>
      </c>
      <c r="Y65" s="59"/>
      <c r="Z65" s="59"/>
      <c r="AA65" s="59"/>
      <c r="AB65" s="59"/>
      <c r="AC65" s="59"/>
      <c r="AD65" s="59"/>
      <c r="AE65" s="511">
        <f>'Proposed Rates'!$I$299</f>
        <v>0.0335</v>
      </c>
      <c r="AF65" s="59"/>
      <c r="AG65" s="59"/>
      <c r="AH65" s="59"/>
      <c r="AI65" s="59"/>
      <c r="AJ65" s="59"/>
      <c r="AK65" s="59"/>
      <c r="AL65" s="511">
        <f>'Proposed Rates'!$J$299</f>
        <v>0.0335</v>
      </c>
      <c r="AM65" s="59"/>
      <c r="AN65" s="59"/>
      <c r="AO65" s="59"/>
      <c r="AP65" s="59"/>
      <c r="AQ65" s="59"/>
      <c r="AR65" s="59"/>
    </row>
    <row r="66" ht="12.75" customHeight="1">
      <c r="A66" s="59"/>
      <c r="B66" s="59"/>
      <c r="C66" s="596"/>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9"/>
      <c r="AR66" s="59"/>
    </row>
    <row r="67" ht="15.75" customHeight="1">
      <c r="A67" s="512" t="s">
        <v>401</v>
      </c>
      <c r="B67" s="59"/>
      <c r="C67" s="596"/>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c r="AP67" s="59"/>
      <c r="AQ67" s="59"/>
      <c r="AR67" s="59"/>
    </row>
    <row r="68" ht="13.5" customHeight="1">
      <c r="A68" s="59"/>
      <c r="B68" s="59"/>
      <c r="C68" s="596"/>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c r="AP68" s="59"/>
      <c r="AQ68" s="59"/>
      <c r="AR68" s="59"/>
    </row>
    <row r="69" ht="8.25" customHeight="1">
      <c r="A69" s="59" t="s">
        <v>324</v>
      </c>
      <c r="B69" s="59"/>
      <c r="C69" s="596"/>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59"/>
      <c r="AM69" s="59"/>
      <c r="AN69" s="59"/>
      <c r="AO69" s="59"/>
      <c r="AP69" s="59"/>
      <c r="AQ69" s="59"/>
      <c r="AR69" s="59"/>
    </row>
    <row r="70" ht="12.75" customHeight="1">
      <c r="A70" s="59" t="s">
        <v>325</v>
      </c>
      <c r="B70" s="59"/>
      <c r="C70" s="596"/>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c r="AP70" s="59"/>
      <c r="AQ70" s="59"/>
      <c r="AR70" s="59"/>
    </row>
    <row r="71" ht="12.75" customHeight="1">
      <c r="A71" s="59"/>
      <c r="B71" s="59"/>
      <c r="C71" s="596"/>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59"/>
      <c r="AO71" s="59"/>
      <c r="AP71" s="59"/>
      <c r="AQ71" s="59"/>
      <c r="AR71" s="59"/>
    </row>
    <row r="72" ht="12.75" customHeight="1">
      <c r="A72" s="59" t="s">
        <v>326</v>
      </c>
      <c r="B72" s="59"/>
      <c r="C72" s="596"/>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N72" s="59"/>
      <c r="AO72" s="59"/>
      <c r="AP72" s="59"/>
      <c r="AQ72" s="59"/>
      <c r="AR72" s="59"/>
    </row>
    <row r="73" ht="12.75" customHeight="1">
      <c r="A73" s="59" t="s">
        <v>327</v>
      </c>
      <c r="B73" s="59"/>
      <c r="C73" s="596"/>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59"/>
      <c r="AK73" s="59"/>
      <c r="AL73" s="59"/>
      <c r="AM73" s="59"/>
      <c r="AN73" s="59"/>
      <c r="AO73" s="59"/>
      <c r="AP73" s="59"/>
      <c r="AQ73" s="59"/>
      <c r="AR73" s="59"/>
    </row>
    <row r="74" ht="12.75" customHeight="1">
      <c r="A74" s="59"/>
      <c r="B74" s="59"/>
      <c r="C74" s="596"/>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9"/>
      <c r="AR74" s="59"/>
    </row>
    <row r="75" ht="12.75" customHeight="1">
      <c r="A75" s="59" t="s">
        <v>328</v>
      </c>
      <c r="B75" s="59"/>
      <c r="C75" s="596"/>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c r="AJ75" s="59"/>
      <c r="AK75" s="59"/>
      <c r="AL75" s="59"/>
      <c r="AM75" s="59"/>
      <c r="AN75" s="59"/>
      <c r="AO75" s="59"/>
      <c r="AP75" s="59"/>
      <c r="AQ75" s="59"/>
      <c r="AR75" s="59"/>
    </row>
    <row r="76" ht="12.75" customHeight="1">
      <c r="A76" s="59" t="s">
        <v>329</v>
      </c>
      <c r="B76" s="59"/>
      <c r="C76" s="596"/>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c r="AJ76" s="59"/>
      <c r="AK76" s="59"/>
      <c r="AL76" s="59"/>
      <c r="AM76" s="59"/>
      <c r="AN76" s="59"/>
      <c r="AO76" s="59"/>
      <c r="AP76" s="59"/>
      <c r="AQ76" s="59"/>
      <c r="AR76" s="59"/>
    </row>
    <row r="77" ht="12.75" customHeight="1">
      <c r="A77" s="59" t="s">
        <v>330</v>
      </c>
      <c r="B77" s="59"/>
      <c r="C77" s="596"/>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c r="AJ77" s="59"/>
      <c r="AK77" s="59"/>
      <c r="AL77" s="59"/>
      <c r="AM77" s="59"/>
      <c r="AN77" s="59"/>
      <c r="AO77" s="59"/>
      <c r="AP77" s="59"/>
      <c r="AQ77" s="59"/>
      <c r="AR77" s="59"/>
    </row>
    <row r="78" ht="12.75" customHeight="1">
      <c r="A78" s="59" t="s">
        <v>331</v>
      </c>
      <c r="B78" s="59"/>
      <c r="C78" s="596"/>
      <c r="D78" s="59"/>
      <c r="E78" s="59"/>
      <c r="F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9"/>
      <c r="AR78" s="59"/>
    </row>
    <row r="79" ht="12.75" customHeight="1">
      <c r="A79" s="59" t="s">
        <v>332</v>
      </c>
      <c r="B79" s="59"/>
      <c r="C79" s="596"/>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59"/>
      <c r="AK79" s="59"/>
      <c r="AL79" s="59"/>
      <c r="AM79" s="59"/>
      <c r="AN79" s="59"/>
      <c r="AO79" s="59"/>
      <c r="AP79" s="59"/>
      <c r="AQ79" s="59"/>
      <c r="AR79" s="59"/>
    </row>
    <row r="80" ht="12.75" customHeight="1">
      <c r="A80" s="59"/>
      <c r="B80" s="59"/>
      <c r="C80" s="596"/>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9"/>
      <c r="AR80" s="59"/>
    </row>
    <row r="81" ht="12.75" customHeight="1">
      <c r="A81" s="513"/>
      <c r="B81" s="59" t="s">
        <v>333</v>
      </c>
      <c r="C81" s="596"/>
      <c r="D81" s="59"/>
      <c r="E81" s="59"/>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c r="AR81" s="59"/>
    </row>
    <row r="82" ht="12.75" customHeight="1">
      <c r="A82" s="59"/>
      <c r="B82" s="59"/>
      <c r="C82" s="596"/>
      <c r="D82" s="59"/>
      <c r="E82" s="59"/>
      <c r="F82" s="59"/>
      <c r="G82" s="59"/>
      <c r="H82" s="59"/>
      <c r="I82" s="59"/>
      <c r="J82" s="59"/>
      <c r="K82" s="59"/>
      <c r="L82" s="59"/>
      <c r="M82" s="59"/>
      <c r="N82" s="59"/>
      <c r="O82" s="59"/>
      <c r="P82" s="59"/>
      <c r="Q82" s="59"/>
      <c r="R82" s="59"/>
      <c r="S82" s="59"/>
      <c r="T82" s="59"/>
      <c r="U82" s="59"/>
      <c r="V82" s="59"/>
      <c r="W82" s="59"/>
      <c r="X82" s="59"/>
      <c r="Y82" s="59"/>
      <c r="Z82" s="59"/>
      <c r="AA82" s="59"/>
      <c r="AB82" s="59"/>
      <c r="AC82" s="59"/>
      <c r="AD82" s="59"/>
      <c r="AE82" s="59"/>
      <c r="AF82" s="59"/>
      <c r="AG82" s="59"/>
      <c r="AH82" s="59"/>
      <c r="AI82" s="59"/>
      <c r="AJ82" s="59"/>
      <c r="AK82" s="59"/>
      <c r="AL82" s="59"/>
      <c r="AM82" s="59"/>
      <c r="AN82" s="59"/>
      <c r="AO82" s="59"/>
      <c r="AP82" s="59"/>
      <c r="AQ82" s="59"/>
      <c r="AR82" s="59"/>
    </row>
    <row r="83" ht="12.75" customHeight="1">
      <c r="A83" s="59"/>
      <c r="B83" s="59" t="s">
        <v>334</v>
      </c>
      <c r="C83" s="596"/>
      <c r="D83" s="59"/>
      <c r="E83" s="59"/>
      <c r="F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83" s="59"/>
      <c r="AN83" s="59"/>
      <c r="AO83" s="59"/>
      <c r="AP83" s="59"/>
      <c r="AQ83" s="59"/>
      <c r="AR83" s="59"/>
    </row>
    <row r="84" ht="12.75" customHeight="1">
      <c r="A84" s="59"/>
      <c r="B84" s="59"/>
      <c r="C84" s="596"/>
      <c r="D84" s="59"/>
      <c r="E84" s="59"/>
      <c r="F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row>
    <row r="85" ht="12.75" customHeight="1">
      <c r="A85" s="59"/>
      <c r="B85" s="59"/>
      <c r="C85" s="596"/>
      <c r="D85" s="59"/>
      <c r="E85" s="59"/>
      <c r="F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row>
    <row r="86" ht="12.75" customHeight="1">
      <c r="A86" s="59"/>
      <c r="B86" s="59"/>
      <c r="C86" s="596"/>
      <c r="D86" s="59"/>
      <c r="E86" s="59"/>
      <c r="F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row>
    <row r="87" ht="12.75" customHeight="1">
      <c r="A87" s="59"/>
      <c r="B87" s="59"/>
      <c r="C87" s="596"/>
      <c r="D87" s="59"/>
      <c r="E87" s="59"/>
      <c r="F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c r="AR87" s="59"/>
    </row>
    <row r="88" ht="12.75" customHeight="1">
      <c r="A88" s="59"/>
      <c r="B88" s="59"/>
      <c r="C88" s="596"/>
      <c r="D88" s="59"/>
      <c r="E88" s="59"/>
      <c r="F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9"/>
      <c r="AR88" s="59"/>
    </row>
    <row r="89" ht="12.75" customHeight="1">
      <c r="A89" s="59"/>
      <c r="B89" s="59"/>
      <c r="C89" s="596"/>
      <c r="D89" s="59"/>
      <c r="E89" s="59"/>
      <c r="F89" s="59"/>
      <c r="G89" s="59"/>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c r="AQ89" s="59"/>
      <c r="AR89" s="59"/>
    </row>
    <row r="90" ht="12.75" customHeight="1">
      <c r="A90" s="59"/>
      <c r="B90" s="59"/>
      <c r="C90" s="596"/>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row>
    <row r="91" ht="12.75" customHeight="1">
      <c r="A91" s="59"/>
      <c r="B91" s="59"/>
      <c r="C91" s="596"/>
      <c r="D91" s="59"/>
      <c r="E91" s="59"/>
      <c r="F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c r="AF91" s="59"/>
      <c r="AG91" s="59"/>
      <c r="AH91" s="59"/>
      <c r="AI91" s="59"/>
      <c r="AJ91" s="59"/>
      <c r="AK91" s="59"/>
      <c r="AL91" s="59"/>
      <c r="AM91" s="59"/>
      <c r="AN91" s="59"/>
      <c r="AO91" s="59"/>
      <c r="AP91" s="59"/>
      <c r="AQ91" s="59"/>
      <c r="AR91" s="59"/>
    </row>
    <row r="92" ht="12.75" customHeight="1">
      <c r="A92" s="59"/>
      <c r="B92" s="59"/>
      <c r="C92" s="596"/>
      <c r="D92" s="59"/>
      <c r="E92" s="59"/>
      <c r="F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c r="AR92" s="59"/>
    </row>
    <row r="93" ht="12.75" customHeight="1">
      <c r="A93" s="59"/>
      <c r="B93" s="59"/>
      <c r="C93" s="596"/>
      <c r="D93" s="59"/>
      <c r="E93" s="59"/>
      <c r="F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c r="AR93" s="59"/>
    </row>
    <row r="94" ht="12.75" customHeight="1">
      <c r="A94" s="59"/>
      <c r="B94" s="59"/>
      <c r="C94" s="596"/>
      <c r="D94" s="59"/>
      <c r="E94" s="59"/>
      <c r="F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c r="AJ94" s="59"/>
      <c r="AK94" s="59"/>
      <c r="AL94" s="59"/>
      <c r="AM94" s="59"/>
      <c r="AN94" s="59"/>
      <c r="AO94" s="59"/>
      <c r="AP94" s="59"/>
      <c r="AQ94" s="59"/>
      <c r="AR94" s="59"/>
    </row>
    <row r="95" ht="12.75" customHeight="1">
      <c r="A95" s="59"/>
      <c r="B95" s="59"/>
      <c r="C95" s="596"/>
      <c r="D95" s="59"/>
      <c r="E95" s="59"/>
      <c r="F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c r="AJ95" s="59"/>
      <c r="AK95" s="59"/>
      <c r="AL95" s="59"/>
      <c r="AM95" s="59"/>
      <c r="AN95" s="59"/>
      <c r="AO95" s="59"/>
      <c r="AP95" s="59"/>
      <c r="AQ95" s="59"/>
      <c r="AR95" s="59"/>
    </row>
    <row r="96" ht="12.75" customHeight="1">
      <c r="A96" s="59"/>
      <c r="B96" s="59"/>
      <c r="C96" s="596"/>
      <c r="D96" s="59"/>
      <c r="E96" s="59"/>
      <c r="F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c r="AQ96" s="59"/>
      <c r="AR96" s="59"/>
    </row>
    <row r="97" ht="12.75" customHeight="1">
      <c r="A97" s="59"/>
      <c r="B97" s="59"/>
      <c r="C97" s="596"/>
      <c r="D97" s="59"/>
      <c r="E97" s="59"/>
      <c r="F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c r="AM97" s="59"/>
      <c r="AN97" s="59"/>
      <c r="AO97" s="59"/>
      <c r="AP97" s="59"/>
      <c r="AQ97" s="59"/>
      <c r="AR97" s="59"/>
    </row>
    <row r="98" ht="12.75" customHeight="1">
      <c r="A98" s="59"/>
      <c r="B98" s="59"/>
      <c r="C98" s="596"/>
      <c r="D98" s="59"/>
      <c r="E98" s="59"/>
      <c r="F98" s="59"/>
      <c r="G98" s="59"/>
      <c r="H98" s="59"/>
      <c r="I98" s="59"/>
      <c r="J98" s="59"/>
      <c r="K98" s="59"/>
      <c r="L98" s="59"/>
      <c r="M98" s="59"/>
      <c r="N98" s="59"/>
      <c r="O98" s="59"/>
      <c r="P98" s="59"/>
      <c r="Q98" s="59"/>
      <c r="R98" s="59"/>
      <c r="S98" s="59"/>
      <c r="T98" s="59"/>
      <c r="U98" s="59"/>
      <c r="V98" s="59"/>
      <c r="W98" s="59"/>
      <c r="X98" s="59"/>
      <c r="Y98" s="59"/>
      <c r="Z98" s="59"/>
      <c r="AA98" s="59"/>
      <c r="AB98" s="59"/>
      <c r="AC98" s="59"/>
      <c r="AD98" s="59"/>
      <c r="AE98" s="59"/>
      <c r="AF98" s="59"/>
      <c r="AG98" s="59"/>
      <c r="AH98" s="59"/>
      <c r="AI98" s="59"/>
      <c r="AJ98" s="59"/>
      <c r="AK98" s="59"/>
      <c r="AL98" s="59"/>
      <c r="AM98" s="59"/>
      <c r="AN98" s="59"/>
      <c r="AO98" s="59"/>
      <c r="AP98" s="59"/>
      <c r="AQ98" s="59"/>
      <c r="AR98" s="59"/>
    </row>
    <row r="99" ht="12.75" customHeight="1">
      <c r="A99" s="59"/>
      <c r="B99" s="59"/>
      <c r="C99" s="596"/>
      <c r="D99" s="59"/>
      <c r="E99" s="59"/>
      <c r="F99" s="59"/>
      <c r="G99" s="59"/>
      <c r="H99" s="59"/>
      <c r="I99" s="59"/>
      <c r="J99" s="59"/>
      <c r="K99" s="59"/>
      <c r="L99" s="59"/>
      <c r="M99" s="59"/>
      <c r="N99" s="59"/>
      <c r="O99" s="59"/>
      <c r="P99" s="59"/>
      <c r="Q99" s="59"/>
      <c r="R99" s="59"/>
      <c r="S99" s="59"/>
      <c r="T99" s="59"/>
      <c r="U99" s="59"/>
      <c r="V99" s="59"/>
      <c r="W99" s="59"/>
      <c r="X99" s="59"/>
      <c r="Y99" s="59"/>
      <c r="Z99" s="59"/>
      <c r="AA99" s="59"/>
      <c r="AB99" s="59"/>
      <c r="AC99" s="59"/>
      <c r="AD99" s="59"/>
      <c r="AE99" s="59"/>
      <c r="AF99" s="59"/>
      <c r="AG99" s="59"/>
      <c r="AH99" s="59"/>
      <c r="AI99" s="59"/>
      <c r="AJ99" s="59"/>
      <c r="AK99" s="59"/>
      <c r="AL99" s="59"/>
      <c r="AM99" s="59"/>
      <c r="AN99" s="59"/>
      <c r="AO99" s="59"/>
      <c r="AP99" s="59"/>
      <c r="AQ99" s="59"/>
      <c r="AR99" s="59"/>
    </row>
    <row r="100" ht="12.75" customHeight="1">
      <c r="A100" s="59"/>
      <c r="B100" s="59"/>
      <c r="C100" s="596"/>
      <c r="D100" s="59"/>
      <c r="E100" s="59"/>
      <c r="F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59"/>
      <c r="AQ100" s="59"/>
      <c r="AR100" s="59"/>
    </row>
    <row r="101" ht="12.75" customHeight="1">
      <c r="A101" s="59"/>
      <c r="B101" s="59"/>
      <c r="C101" s="596"/>
      <c r="D101" s="59"/>
      <c r="E101" s="59"/>
      <c r="F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c r="AH101" s="59"/>
      <c r="AI101" s="59"/>
      <c r="AJ101" s="59"/>
      <c r="AK101" s="59"/>
      <c r="AL101" s="59"/>
      <c r="AM101" s="59"/>
      <c r="AN101" s="59"/>
      <c r="AO101" s="59"/>
      <c r="AP101" s="59"/>
      <c r="AQ101" s="59"/>
      <c r="AR101" s="59"/>
    </row>
    <row r="102" ht="12.75" customHeight="1">
      <c r="A102" s="59"/>
      <c r="B102" s="59"/>
      <c r="C102" s="596"/>
      <c r="D102" s="59"/>
      <c r="E102" s="59"/>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c r="AH102" s="59"/>
      <c r="AI102" s="59"/>
      <c r="AJ102" s="59"/>
      <c r="AK102" s="59"/>
      <c r="AL102" s="59"/>
      <c r="AM102" s="59"/>
      <c r="AN102" s="59"/>
      <c r="AO102" s="59"/>
      <c r="AP102" s="59"/>
      <c r="AQ102" s="59"/>
      <c r="AR102" s="59"/>
    </row>
    <row r="103" ht="12.75" customHeight="1">
      <c r="A103" s="59"/>
      <c r="B103" s="59"/>
      <c r="C103" s="596"/>
      <c r="D103" s="59"/>
      <c r="E103" s="59"/>
      <c r="F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9"/>
      <c r="AJ103" s="59"/>
      <c r="AK103" s="59"/>
      <c r="AL103" s="59"/>
      <c r="AM103" s="59"/>
      <c r="AN103" s="59"/>
      <c r="AO103" s="59"/>
      <c r="AP103" s="59"/>
      <c r="AQ103" s="59"/>
      <c r="AR103" s="59"/>
    </row>
    <row r="104" ht="12.75" customHeight="1">
      <c r="A104" s="59"/>
      <c r="B104" s="59"/>
      <c r="C104" s="596"/>
      <c r="D104" s="59"/>
      <c r="E104" s="59"/>
      <c r="F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c r="AR104" s="59"/>
    </row>
    <row r="105" ht="12.75" customHeight="1">
      <c r="A105" s="59"/>
      <c r="B105" s="59"/>
      <c r="C105" s="596"/>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c r="AL105" s="59"/>
      <c r="AM105" s="59"/>
      <c r="AN105" s="59"/>
      <c r="AO105" s="59"/>
      <c r="AP105" s="59"/>
      <c r="AQ105" s="59"/>
      <c r="AR105" s="59"/>
    </row>
    <row r="106" ht="12.75" customHeight="1">
      <c r="A106" s="59"/>
      <c r="B106" s="59"/>
      <c r="C106" s="596"/>
      <c r="D106" s="59"/>
      <c r="E106" s="59"/>
      <c r="F106" s="59"/>
      <c r="G106" s="59"/>
      <c r="H106" s="59"/>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c r="AH106" s="59"/>
      <c r="AI106" s="59"/>
      <c r="AJ106" s="59"/>
      <c r="AK106" s="59"/>
      <c r="AL106" s="59"/>
      <c r="AM106" s="59"/>
      <c r="AN106" s="59"/>
      <c r="AO106" s="59"/>
      <c r="AP106" s="59"/>
      <c r="AQ106" s="59"/>
      <c r="AR106" s="59"/>
    </row>
    <row r="107" ht="12.75" customHeight="1">
      <c r="A107" s="59"/>
      <c r="B107" s="59"/>
      <c r="C107" s="596"/>
      <c r="D107" s="59"/>
      <c r="E107" s="59"/>
      <c r="F107" s="59"/>
      <c r="G107" s="59"/>
      <c r="H107" s="59"/>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c r="AF107" s="59"/>
      <c r="AG107" s="59"/>
      <c r="AH107" s="59"/>
      <c r="AI107" s="59"/>
      <c r="AJ107" s="59"/>
      <c r="AK107" s="59"/>
      <c r="AL107" s="59"/>
      <c r="AM107" s="59"/>
      <c r="AN107" s="59"/>
      <c r="AO107" s="59"/>
      <c r="AP107" s="59"/>
      <c r="AQ107" s="59"/>
      <c r="AR107" s="59"/>
    </row>
    <row r="108" ht="12.75" customHeight="1">
      <c r="A108" s="59"/>
      <c r="B108" s="59"/>
      <c r="C108" s="596"/>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E108" s="59"/>
      <c r="AF108" s="59"/>
      <c r="AG108" s="59"/>
      <c r="AH108" s="59"/>
      <c r="AI108" s="59"/>
      <c r="AJ108" s="59"/>
      <c r="AK108" s="59"/>
      <c r="AL108" s="59"/>
      <c r="AM108" s="59"/>
      <c r="AN108" s="59"/>
      <c r="AO108" s="59"/>
      <c r="AP108" s="59"/>
      <c r="AQ108" s="59"/>
      <c r="AR108" s="59"/>
    </row>
    <row r="109" ht="12.75" customHeight="1">
      <c r="A109" s="59"/>
      <c r="B109" s="59"/>
      <c r="C109" s="596"/>
      <c r="D109" s="59"/>
      <c r="E109" s="59"/>
      <c r="F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c r="AE109" s="59"/>
      <c r="AF109" s="59"/>
      <c r="AG109" s="59"/>
      <c r="AH109" s="59"/>
      <c r="AI109" s="59"/>
      <c r="AJ109" s="59"/>
      <c r="AK109" s="59"/>
      <c r="AL109" s="59"/>
      <c r="AM109" s="59"/>
      <c r="AN109" s="59"/>
      <c r="AO109" s="59"/>
      <c r="AP109" s="59"/>
      <c r="AQ109" s="59"/>
      <c r="AR109" s="59"/>
    </row>
    <row r="110" ht="12.75" customHeight="1">
      <c r="A110" s="59"/>
      <c r="B110" s="59"/>
      <c r="C110" s="596"/>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c r="AH110" s="59"/>
      <c r="AI110" s="59"/>
      <c r="AJ110" s="59"/>
      <c r="AK110" s="59"/>
      <c r="AL110" s="59"/>
      <c r="AM110" s="59"/>
      <c r="AN110" s="59"/>
      <c r="AO110" s="59"/>
      <c r="AP110" s="59"/>
      <c r="AQ110" s="59"/>
      <c r="AR110" s="59"/>
    </row>
    <row r="111" ht="12.75" customHeight="1">
      <c r="A111" s="59"/>
      <c r="B111" s="59"/>
      <c r="C111" s="596"/>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c r="AH111" s="59"/>
      <c r="AI111" s="59"/>
      <c r="AJ111" s="59"/>
      <c r="AK111" s="59"/>
      <c r="AL111" s="59"/>
      <c r="AM111" s="59"/>
      <c r="AN111" s="59"/>
      <c r="AO111" s="59"/>
      <c r="AP111" s="59"/>
      <c r="AQ111" s="59"/>
      <c r="AR111" s="59"/>
    </row>
    <row r="112" ht="12.75" customHeight="1">
      <c r="A112" s="59"/>
      <c r="B112" s="59"/>
      <c r="C112" s="596"/>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9"/>
      <c r="AM112" s="59"/>
      <c r="AN112" s="59"/>
      <c r="AO112" s="59"/>
      <c r="AP112" s="59"/>
      <c r="AQ112" s="59"/>
      <c r="AR112" s="59"/>
    </row>
    <row r="113" ht="12.75" customHeight="1">
      <c r="A113" s="59"/>
      <c r="B113" s="59"/>
      <c r="C113" s="596"/>
      <c r="D113" s="59"/>
      <c r="E113" s="59"/>
      <c r="F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E113" s="59"/>
      <c r="AF113" s="59"/>
      <c r="AG113" s="59"/>
      <c r="AH113" s="59"/>
      <c r="AI113" s="59"/>
      <c r="AJ113" s="59"/>
      <c r="AK113" s="59"/>
      <c r="AL113" s="59"/>
      <c r="AM113" s="59"/>
      <c r="AN113" s="59"/>
      <c r="AO113" s="59"/>
      <c r="AP113" s="59"/>
      <c r="AQ113" s="59"/>
      <c r="AR113" s="59"/>
    </row>
    <row r="114" ht="12.75" customHeight="1">
      <c r="A114" s="59"/>
      <c r="B114" s="59"/>
      <c r="C114" s="596"/>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c r="AH114" s="59"/>
      <c r="AI114" s="59"/>
      <c r="AJ114" s="59"/>
      <c r="AK114" s="59"/>
      <c r="AL114" s="59"/>
      <c r="AM114" s="59"/>
      <c r="AN114" s="59"/>
      <c r="AO114" s="59"/>
      <c r="AP114" s="59"/>
      <c r="AQ114" s="59"/>
      <c r="AR114" s="59"/>
    </row>
    <row r="115" ht="12.75" customHeight="1">
      <c r="A115" s="59"/>
      <c r="B115" s="59"/>
      <c r="C115" s="596"/>
      <c r="D115" s="59"/>
      <c r="E115" s="59"/>
      <c r="F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c r="AH115" s="59"/>
      <c r="AI115" s="59"/>
      <c r="AJ115" s="59"/>
      <c r="AK115" s="59"/>
      <c r="AL115" s="59"/>
      <c r="AM115" s="59"/>
      <c r="AN115" s="59"/>
      <c r="AO115" s="59"/>
      <c r="AP115" s="59"/>
      <c r="AQ115" s="59"/>
      <c r="AR115" s="59"/>
    </row>
    <row r="116" ht="12.75" customHeight="1">
      <c r="A116" s="59"/>
      <c r="B116" s="59"/>
      <c r="C116" s="596"/>
      <c r="D116" s="59"/>
      <c r="E116" s="59"/>
      <c r="F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9"/>
      <c r="AR116" s="59"/>
    </row>
    <row r="117" ht="12.75" customHeight="1">
      <c r="A117" s="59"/>
      <c r="B117" s="59"/>
      <c r="C117" s="596"/>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c r="AJ117" s="59"/>
      <c r="AK117" s="59"/>
      <c r="AL117" s="59"/>
      <c r="AM117" s="59"/>
      <c r="AN117" s="59"/>
      <c r="AO117" s="59"/>
      <c r="AP117" s="59"/>
      <c r="AQ117" s="59"/>
      <c r="AR117" s="59"/>
    </row>
    <row r="118" ht="12.75" customHeight="1">
      <c r="A118" s="59"/>
      <c r="B118" s="59"/>
      <c r="C118" s="596"/>
      <c r="D118" s="59"/>
      <c r="E118" s="59"/>
      <c r="F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c r="AJ118" s="59"/>
      <c r="AK118" s="59"/>
      <c r="AL118" s="59"/>
      <c r="AM118" s="59"/>
      <c r="AN118" s="59"/>
      <c r="AO118" s="59"/>
      <c r="AP118" s="59"/>
      <c r="AQ118" s="59"/>
      <c r="AR118" s="59"/>
    </row>
    <row r="119" ht="12.75" customHeight="1">
      <c r="A119" s="59"/>
      <c r="B119" s="59"/>
      <c r="C119" s="596"/>
      <c r="D119" s="59"/>
      <c r="E119" s="59"/>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59"/>
      <c r="AL119" s="59"/>
      <c r="AM119" s="59"/>
      <c r="AN119" s="59"/>
      <c r="AO119" s="59"/>
      <c r="AP119" s="59"/>
      <c r="AQ119" s="59"/>
      <c r="AR119" s="59"/>
    </row>
    <row r="120" ht="12.75" customHeight="1">
      <c r="A120" s="59"/>
      <c r="B120" s="59"/>
      <c r="C120" s="596"/>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c r="AJ120" s="59"/>
      <c r="AK120" s="59"/>
      <c r="AL120" s="59"/>
      <c r="AM120" s="59"/>
      <c r="AN120" s="59"/>
      <c r="AO120" s="59"/>
      <c r="AP120" s="59"/>
      <c r="AQ120" s="59"/>
      <c r="AR120" s="59"/>
    </row>
    <row r="121" ht="12.75" customHeight="1">
      <c r="A121" s="59"/>
      <c r="B121" s="59"/>
      <c r="C121" s="596"/>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c r="AJ121" s="59"/>
      <c r="AK121" s="59"/>
      <c r="AL121" s="59"/>
      <c r="AM121" s="59"/>
      <c r="AN121" s="59"/>
      <c r="AO121" s="59"/>
      <c r="AP121" s="59"/>
      <c r="AQ121" s="59"/>
      <c r="AR121" s="59"/>
    </row>
    <row r="122" ht="12.75" customHeight="1">
      <c r="A122" s="59"/>
      <c r="B122" s="59"/>
      <c r="C122" s="596"/>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c r="AH122" s="59"/>
      <c r="AI122" s="59"/>
      <c r="AJ122" s="59"/>
      <c r="AK122" s="59"/>
      <c r="AL122" s="59"/>
      <c r="AM122" s="59"/>
      <c r="AN122" s="59"/>
      <c r="AO122" s="59"/>
      <c r="AP122" s="59"/>
      <c r="AQ122" s="59"/>
      <c r="AR122" s="59"/>
    </row>
    <row r="123" ht="12.75" customHeight="1">
      <c r="A123" s="59"/>
      <c r="B123" s="59"/>
      <c r="C123" s="596"/>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c r="AH123" s="59"/>
      <c r="AI123" s="59"/>
      <c r="AJ123" s="59"/>
      <c r="AK123" s="59"/>
      <c r="AL123" s="59"/>
      <c r="AM123" s="59"/>
      <c r="AN123" s="59"/>
      <c r="AO123" s="59"/>
      <c r="AP123" s="59"/>
      <c r="AQ123" s="59"/>
      <c r="AR123" s="59"/>
    </row>
    <row r="124" ht="12.75" customHeight="1">
      <c r="A124" s="59"/>
      <c r="B124" s="59"/>
      <c r="C124" s="596"/>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c r="AH124" s="59"/>
      <c r="AI124" s="59"/>
      <c r="AJ124" s="59"/>
      <c r="AK124" s="59"/>
      <c r="AL124" s="59"/>
      <c r="AM124" s="59"/>
      <c r="AN124" s="59"/>
      <c r="AO124" s="59"/>
      <c r="AP124" s="59"/>
      <c r="AQ124" s="59"/>
      <c r="AR124" s="59"/>
    </row>
    <row r="125" ht="12.75" customHeight="1">
      <c r="A125" s="59"/>
      <c r="B125" s="59"/>
      <c r="C125" s="596"/>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59"/>
      <c r="AK125" s="59"/>
      <c r="AL125" s="59"/>
      <c r="AM125" s="59"/>
      <c r="AN125" s="59"/>
      <c r="AO125" s="59"/>
      <c r="AP125" s="59"/>
      <c r="AQ125" s="59"/>
      <c r="AR125" s="59"/>
    </row>
    <row r="126" ht="12.75" customHeight="1">
      <c r="A126" s="59"/>
      <c r="B126" s="59"/>
      <c r="C126" s="596"/>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59"/>
      <c r="AK126" s="59"/>
      <c r="AL126" s="59"/>
      <c r="AM126" s="59"/>
      <c r="AN126" s="59"/>
      <c r="AO126" s="59"/>
      <c r="AP126" s="59"/>
      <c r="AQ126" s="59"/>
      <c r="AR126" s="59"/>
    </row>
    <row r="127" ht="12.75" customHeight="1">
      <c r="A127" s="59"/>
      <c r="B127" s="59"/>
      <c r="C127" s="596"/>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c r="AJ127" s="59"/>
      <c r="AK127" s="59"/>
      <c r="AL127" s="59"/>
      <c r="AM127" s="59"/>
      <c r="AN127" s="59"/>
      <c r="AO127" s="59"/>
      <c r="AP127" s="59"/>
      <c r="AQ127" s="59"/>
      <c r="AR127" s="59"/>
    </row>
    <row r="128" ht="12.75" customHeight="1">
      <c r="A128" s="59"/>
      <c r="B128" s="59"/>
      <c r="C128" s="596"/>
      <c r="D128" s="59"/>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59"/>
      <c r="AK128" s="59"/>
      <c r="AL128" s="59"/>
      <c r="AM128" s="59"/>
      <c r="AN128" s="59"/>
      <c r="AO128" s="59"/>
      <c r="AP128" s="59"/>
      <c r="AQ128" s="59"/>
      <c r="AR128" s="59"/>
    </row>
    <row r="129" ht="12.75" customHeight="1">
      <c r="A129" s="59"/>
      <c r="B129" s="59"/>
      <c r="C129" s="596"/>
      <c r="D129" s="59"/>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59"/>
      <c r="AK129" s="59"/>
      <c r="AL129" s="59"/>
      <c r="AM129" s="59"/>
      <c r="AN129" s="59"/>
      <c r="AO129" s="59"/>
      <c r="AP129" s="59"/>
      <c r="AQ129" s="59"/>
      <c r="AR129" s="59"/>
    </row>
    <row r="130" ht="12.75" customHeight="1">
      <c r="A130" s="59"/>
      <c r="B130" s="59"/>
      <c r="C130" s="596"/>
      <c r="D130" s="59"/>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c r="AH130" s="59"/>
      <c r="AI130" s="59"/>
      <c r="AJ130" s="59"/>
      <c r="AK130" s="59"/>
      <c r="AL130" s="59"/>
      <c r="AM130" s="59"/>
      <c r="AN130" s="59"/>
      <c r="AO130" s="59"/>
      <c r="AP130" s="59"/>
      <c r="AQ130" s="59"/>
      <c r="AR130" s="59"/>
    </row>
    <row r="131" ht="12.75" customHeight="1">
      <c r="A131" s="59"/>
      <c r="B131" s="59"/>
      <c r="C131" s="596"/>
      <c r="D131" s="59"/>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59"/>
      <c r="AK131" s="59"/>
      <c r="AL131" s="59"/>
      <c r="AM131" s="59"/>
      <c r="AN131" s="59"/>
      <c r="AO131" s="59"/>
      <c r="AP131" s="59"/>
      <c r="AQ131" s="59"/>
      <c r="AR131" s="59"/>
    </row>
    <row r="132" ht="12.75" customHeight="1">
      <c r="A132" s="59"/>
      <c r="B132" s="59"/>
      <c r="C132" s="596"/>
      <c r="D132" s="59"/>
      <c r="E132" s="59"/>
      <c r="F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c r="AH132" s="59"/>
      <c r="AI132" s="59"/>
      <c r="AJ132" s="59"/>
      <c r="AK132" s="59"/>
      <c r="AL132" s="59"/>
      <c r="AM132" s="59"/>
      <c r="AN132" s="59"/>
      <c r="AO132" s="59"/>
      <c r="AP132" s="59"/>
      <c r="AQ132" s="59"/>
      <c r="AR132" s="59"/>
    </row>
    <row r="133" ht="12.75" customHeight="1">
      <c r="A133" s="59"/>
      <c r="B133" s="59"/>
      <c r="C133" s="596"/>
      <c r="D133" s="59"/>
      <c r="E133" s="59"/>
      <c r="F133" s="59"/>
      <c r="G133" s="59"/>
      <c r="H133" s="59"/>
      <c r="I133" s="59"/>
      <c r="J133" s="59"/>
      <c r="K133" s="59"/>
      <c r="L133" s="59"/>
      <c r="M133" s="59"/>
      <c r="N133" s="59"/>
      <c r="O133" s="59"/>
      <c r="P133" s="59"/>
      <c r="Q133" s="59"/>
      <c r="R133" s="59"/>
      <c r="S133" s="59"/>
      <c r="T133" s="59"/>
      <c r="U133" s="59"/>
      <c r="V133" s="59"/>
      <c r="W133" s="59"/>
      <c r="X133" s="59"/>
      <c r="Y133" s="59"/>
      <c r="Z133" s="59"/>
      <c r="AA133" s="59"/>
      <c r="AB133" s="59"/>
      <c r="AC133" s="59"/>
      <c r="AD133" s="59"/>
      <c r="AE133" s="59"/>
      <c r="AF133" s="59"/>
      <c r="AG133" s="59"/>
      <c r="AH133" s="59"/>
      <c r="AI133" s="59"/>
      <c r="AJ133" s="59"/>
      <c r="AK133" s="59"/>
      <c r="AL133" s="59"/>
      <c r="AM133" s="59"/>
      <c r="AN133" s="59"/>
      <c r="AO133" s="59"/>
      <c r="AP133" s="59"/>
      <c r="AQ133" s="59"/>
      <c r="AR133" s="59"/>
    </row>
    <row r="134" ht="12.75" customHeight="1">
      <c r="A134" s="59"/>
      <c r="B134" s="59"/>
      <c r="C134" s="596"/>
      <c r="D134" s="59"/>
      <c r="E134" s="59"/>
      <c r="F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59"/>
      <c r="AE134" s="59"/>
      <c r="AF134" s="59"/>
      <c r="AG134" s="59"/>
      <c r="AH134" s="59"/>
      <c r="AI134" s="59"/>
      <c r="AJ134" s="59"/>
      <c r="AK134" s="59"/>
      <c r="AL134" s="59"/>
      <c r="AM134" s="59"/>
      <c r="AN134" s="59"/>
      <c r="AO134" s="59"/>
      <c r="AP134" s="59"/>
      <c r="AQ134" s="59"/>
      <c r="AR134" s="59"/>
    </row>
    <row r="135" ht="12.75" customHeight="1">
      <c r="A135" s="59"/>
      <c r="B135" s="59"/>
      <c r="C135" s="596"/>
      <c r="D135" s="59"/>
      <c r="E135" s="59"/>
      <c r="F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c r="AE135" s="59"/>
      <c r="AF135" s="59"/>
      <c r="AG135" s="59"/>
      <c r="AH135" s="59"/>
      <c r="AI135" s="59"/>
      <c r="AJ135" s="59"/>
      <c r="AK135" s="59"/>
      <c r="AL135" s="59"/>
      <c r="AM135" s="59"/>
      <c r="AN135" s="59"/>
      <c r="AO135" s="59"/>
      <c r="AP135" s="59"/>
      <c r="AQ135" s="59"/>
      <c r="AR135" s="59"/>
    </row>
    <row r="136" ht="12.75" customHeight="1">
      <c r="A136" s="59"/>
      <c r="B136" s="59"/>
      <c r="C136" s="596"/>
      <c r="D136" s="59"/>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c r="AH136" s="59"/>
      <c r="AI136" s="59"/>
      <c r="AJ136" s="59"/>
      <c r="AK136" s="59"/>
      <c r="AL136" s="59"/>
      <c r="AM136" s="59"/>
      <c r="AN136" s="59"/>
      <c r="AO136" s="59"/>
      <c r="AP136" s="59"/>
      <c r="AQ136" s="59"/>
      <c r="AR136" s="59"/>
    </row>
    <row r="137" ht="12.75" customHeight="1">
      <c r="A137" s="59"/>
      <c r="B137" s="59"/>
      <c r="C137" s="596"/>
      <c r="D137" s="59"/>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c r="AJ137" s="59"/>
      <c r="AK137" s="59"/>
      <c r="AL137" s="59"/>
      <c r="AM137" s="59"/>
      <c r="AN137" s="59"/>
      <c r="AO137" s="59"/>
      <c r="AP137" s="59"/>
      <c r="AQ137" s="59"/>
      <c r="AR137" s="59"/>
    </row>
    <row r="138" ht="12.75" customHeight="1">
      <c r="A138" s="59"/>
      <c r="B138" s="59"/>
      <c r="C138" s="596"/>
      <c r="D138" s="59"/>
      <c r="E138" s="59"/>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c r="AH138" s="59"/>
      <c r="AI138" s="59"/>
      <c r="AJ138" s="59"/>
      <c r="AK138" s="59"/>
      <c r="AL138" s="59"/>
      <c r="AM138" s="59"/>
      <c r="AN138" s="59"/>
      <c r="AO138" s="59"/>
      <c r="AP138" s="59"/>
      <c r="AQ138" s="59"/>
      <c r="AR138" s="59"/>
    </row>
    <row r="139" ht="12.75" customHeight="1">
      <c r="A139" s="59"/>
      <c r="B139" s="59"/>
      <c r="C139" s="596"/>
      <c r="D139" s="59"/>
      <c r="E139" s="59"/>
      <c r="F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c r="AH139" s="59"/>
      <c r="AI139" s="59"/>
      <c r="AJ139" s="59"/>
      <c r="AK139" s="59"/>
      <c r="AL139" s="59"/>
      <c r="AM139" s="59"/>
      <c r="AN139" s="59"/>
      <c r="AO139" s="59"/>
      <c r="AP139" s="59"/>
      <c r="AQ139" s="59"/>
      <c r="AR139" s="59"/>
    </row>
    <row r="140" ht="12.75" customHeight="1">
      <c r="A140" s="59"/>
      <c r="B140" s="59"/>
      <c r="C140" s="596"/>
      <c r="D140" s="59"/>
      <c r="E140" s="59"/>
      <c r="F140" s="59"/>
      <c r="G140" s="59"/>
      <c r="H140" s="59"/>
      <c r="I140" s="59"/>
      <c r="J140" s="59"/>
      <c r="K140" s="59"/>
      <c r="L140" s="59"/>
      <c r="M140" s="59"/>
      <c r="N140" s="59"/>
      <c r="O140" s="59"/>
      <c r="P140" s="59"/>
      <c r="Q140" s="59"/>
      <c r="R140" s="59"/>
      <c r="S140" s="59"/>
      <c r="T140" s="59"/>
      <c r="U140" s="59"/>
      <c r="V140" s="59"/>
      <c r="W140" s="59"/>
      <c r="X140" s="59"/>
      <c r="Y140" s="59"/>
      <c r="Z140" s="59"/>
      <c r="AA140" s="59"/>
      <c r="AB140" s="59"/>
      <c r="AC140" s="59"/>
      <c r="AD140" s="59"/>
      <c r="AE140" s="59"/>
      <c r="AF140" s="59"/>
      <c r="AG140" s="59"/>
      <c r="AH140" s="59"/>
      <c r="AI140" s="59"/>
      <c r="AJ140" s="59"/>
      <c r="AK140" s="59"/>
      <c r="AL140" s="59"/>
      <c r="AM140" s="59"/>
      <c r="AN140" s="59"/>
      <c r="AO140" s="59"/>
      <c r="AP140" s="59"/>
      <c r="AQ140" s="59"/>
      <c r="AR140" s="59"/>
    </row>
    <row r="141" ht="12.75" customHeight="1">
      <c r="A141" s="59"/>
      <c r="B141" s="59"/>
      <c r="C141" s="596"/>
      <c r="D141" s="59"/>
      <c r="E141" s="59"/>
      <c r="F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c r="AH141" s="59"/>
      <c r="AI141" s="59"/>
      <c r="AJ141" s="59"/>
      <c r="AK141" s="59"/>
      <c r="AL141" s="59"/>
      <c r="AM141" s="59"/>
      <c r="AN141" s="59"/>
      <c r="AO141" s="59"/>
      <c r="AP141" s="59"/>
      <c r="AQ141" s="59"/>
      <c r="AR141" s="59"/>
    </row>
    <row r="142" ht="12.75" customHeight="1">
      <c r="A142" s="59"/>
      <c r="B142" s="59"/>
      <c r="C142" s="596"/>
      <c r="D142" s="59"/>
      <c r="E142" s="59"/>
      <c r="F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c r="AD142" s="59"/>
      <c r="AE142" s="59"/>
      <c r="AF142" s="59"/>
      <c r="AG142" s="59"/>
      <c r="AH142" s="59"/>
      <c r="AI142" s="59"/>
      <c r="AJ142" s="59"/>
      <c r="AK142" s="59"/>
      <c r="AL142" s="59"/>
      <c r="AM142" s="59"/>
      <c r="AN142" s="59"/>
      <c r="AO142" s="59"/>
      <c r="AP142" s="59"/>
      <c r="AQ142" s="59"/>
      <c r="AR142" s="59"/>
    </row>
    <row r="143" ht="12.75" customHeight="1">
      <c r="A143" s="59"/>
      <c r="B143" s="59"/>
      <c r="C143" s="596"/>
      <c r="D143" s="59"/>
      <c r="E143" s="59"/>
      <c r="F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c r="AD143" s="59"/>
      <c r="AE143" s="59"/>
      <c r="AF143" s="59"/>
      <c r="AG143" s="59"/>
      <c r="AH143" s="59"/>
      <c r="AI143" s="59"/>
      <c r="AJ143" s="59"/>
      <c r="AK143" s="59"/>
      <c r="AL143" s="59"/>
      <c r="AM143" s="59"/>
      <c r="AN143" s="59"/>
      <c r="AO143" s="59"/>
      <c r="AP143" s="59"/>
      <c r="AQ143" s="59"/>
      <c r="AR143" s="59"/>
    </row>
    <row r="144" ht="12.75" customHeight="1">
      <c r="A144" s="59"/>
      <c r="B144" s="59"/>
      <c r="C144" s="596"/>
      <c r="D144" s="59"/>
      <c r="E144" s="59"/>
      <c r="F144" s="59"/>
      <c r="G144" s="59"/>
      <c r="H144" s="59"/>
      <c r="I144" s="59"/>
      <c r="J144" s="59"/>
      <c r="K144" s="59"/>
      <c r="L144" s="59"/>
      <c r="M144" s="59"/>
      <c r="N144" s="59"/>
      <c r="O144" s="59"/>
      <c r="P144" s="59"/>
      <c r="Q144" s="59"/>
      <c r="R144" s="59"/>
      <c r="S144" s="59"/>
      <c r="T144" s="59"/>
      <c r="U144" s="59"/>
      <c r="V144" s="59"/>
      <c r="W144" s="59"/>
      <c r="X144" s="59"/>
      <c r="Y144" s="59"/>
      <c r="Z144" s="59"/>
      <c r="AA144" s="59"/>
      <c r="AB144" s="59"/>
      <c r="AC144" s="59"/>
      <c r="AD144" s="59"/>
      <c r="AE144" s="59"/>
      <c r="AF144" s="59"/>
      <c r="AG144" s="59"/>
      <c r="AH144" s="59"/>
      <c r="AI144" s="59"/>
      <c r="AJ144" s="59"/>
      <c r="AK144" s="59"/>
      <c r="AL144" s="59"/>
      <c r="AM144" s="59"/>
      <c r="AN144" s="59"/>
      <c r="AO144" s="59"/>
      <c r="AP144" s="59"/>
      <c r="AQ144" s="59"/>
      <c r="AR144" s="59"/>
    </row>
    <row r="145" ht="12.75" customHeight="1">
      <c r="A145" s="59"/>
      <c r="B145" s="59"/>
      <c r="C145" s="596"/>
      <c r="D145" s="59"/>
      <c r="E145" s="59"/>
      <c r="F145" s="5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c r="AD145" s="59"/>
      <c r="AE145" s="59"/>
      <c r="AF145" s="59"/>
      <c r="AG145" s="59"/>
      <c r="AH145" s="59"/>
      <c r="AI145" s="59"/>
      <c r="AJ145" s="59"/>
      <c r="AK145" s="59"/>
      <c r="AL145" s="59"/>
      <c r="AM145" s="59"/>
      <c r="AN145" s="59"/>
      <c r="AO145" s="59"/>
      <c r="AP145" s="59"/>
      <c r="AQ145" s="59"/>
      <c r="AR145" s="59"/>
    </row>
    <row r="146" ht="12.75" customHeight="1">
      <c r="A146" s="59"/>
      <c r="B146" s="59"/>
      <c r="C146" s="596"/>
      <c r="D146" s="59"/>
      <c r="E146" s="59"/>
      <c r="F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c r="AD146" s="59"/>
      <c r="AE146" s="59"/>
      <c r="AF146" s="59"/>
      <c r="AG146" s="59"/>
      <c r="AH146" s="59"/>
      <c r="AI146" s="59"/>
      <c r="AJ146" s="59"/>
      <c r="AK146" s="59"/>
      <c r="AL146" s="59"/>
      <c r="AM146" s="59"/>
      <c r="AN146" s="59"/>
      <c r="AO146" s="59"/>
      <c r="AP146" s="59"/>
      <c r="AQ146" s="59"/>
      <c r="AR146" s="59"/>
    </row>
    <row r="147" ht="12.75" customHeight="1">
      <c r="A147" s="59"/>
      <c r="B147" s="59"/>
      <c r="C147" s="596"/>
      <c r="D147" s="59"/>
      <c r="E147" s="59"/>
      <c r="F147" s="59"/>
      <c r="G147" s="59"/>
      <c r="H147" s="59"/>
      <c r="I147" s="59"/>
      <c r="J147" s="59"/>
      <c r="K147" s="59"/>
      <c r="L147" s="59"/>
      <c r="M147" s="59"/>
      <c r="N147" s="59"/>
      <c r="O147" s="59"/>
      <c r="P147" s="59"/>
      <c r="Q147" s="59"/>
      <c r="R147" s="59"/>
      <c r="S147" s="59"/>
      <c r="T147" s="59"/>
      <c r="U147" s="59"/>
      <c r="V147" s="59"/>
      <c r="W147" s="59"/>
      <c r="X147" s="59"/>
      <c r="Y147" s="59"/>
      <c r="Z147" s="59"/>
      <c r="AA147" s="59"/>
      <c r="AB147" s="59"/>
      <c r="AC147" s="59"/>
      <c r="AD147" s="59"/>
      <c r="AE147" s="59"/>
      <c r="AF147" s="59"/>
      <c r="AG147" s="59"/>
      <c r="AH147" s="59"/>
      <c r="AI147" s="59"/>
      <c r="AJ147" s="59"/>
      <c r="AK147" s="59"/>
      <c r="AL147" s="59"/>
      <c r="AM147" s="59"/>
      <c r="AN147" s="59"/>
      <c r="AO147" s="59"/>
      <c r="AP147" s="59"/>
      <c r="AQ147" s="59"/>
      <c r="AR147" s="59"/>
    </row>
    <row r="148" ht="12.75" customHeight="1">
      <c r="A148" s="59"/>
      <c r="B148" s="59"/>
      <c r="C148" s="596"/>
      <c r="D148" s="59"/>
      <c r="E148" s="59"/>
      <c r="F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E148" s="59"/>
      <c r="AF148" s="59"/>
      <c r="AG148" s="59"/>
      <c r="AH148" s="59"/>
      <c r="AI148" s="59"/>
      <c r="AJ148" s="59"/>
      <c r="AK148" s="59"/>
      <c r="AL148" s="59"/>
      <c r="AM148" s="59"/>
      <c r="AN148" s="59"/>
      <c r="AO148" s="59"/>
      <c r="AP148" s="59"/>
      <c r="AQ148" s="59"/>
      <c r="AR148" s="59"/>
    </row>
    <row r="149" ht="12.75" customHeight="1">
      <c r="A149" s="59"/>
      <c r="B149" s="59"/>
      <c r="C149" s="596"/>
      <c r="D149" s="59"/>
      <c r="E149" s="59"/>
      <c r="F149" s="59"/>
      <c r="G149" s="59"/>
      <c r="H149" s="59"/>
      <c r="I149" s="59"/>
      <c r="J149" s="59"/>
      <c r="K149" s="59"/>
      <c r="L149" s="59"/>
      <c r="M149" s="59"/>
      <c r="N149" s="59"/>
      <c r="O149" s="59"/>
      <c r="P149" s="59"/>
      <c r="Q149" s="59"/>
      <c r="R149" s="59"/>
      <c r="S149" s="59"/>
      <c r="T149" s="59"/>
      <c r="U149" s="59"/>
      <c r="V149" s="59"/>
      <c r="W149" s="59"/>
      <c r="X149" s="59"/>
      <c r="Y149" s="59"/>
      <c r="Z149" s="59"/>
      <c r="AA149" s="59"/>
      <c r="AB149" s="59"/>
      <c r="AC149" s="59"/>
      <c r="AD149" s="59"/>
      <c r="AE149" s="59"/>
      <c r="AF149" s="59"/>
      <c r="AG149" s="59"/>
      <c r="AH149" s="59"/>
      <c r="AI149" s="59"/>
      <c r="AJ149" s="59"/>
      <c r="AK149" s="59"/>
      <c r="AL149" s="59"/>
      <c r="AM149" s="59"/>
      <c r="AN149" s="59"/>
      <c r="AO149" s="59"/>
      <c r="AP149" s="59"/>
      <c r="AQ149" s="59"/>
      <c r="AR149" s="59"/>
    </row>
    <row r="150" ht="12.75" customHeight="1">
      <c r="A150" s="59"/>
      <c r="B150" s="59"/>
      <c r="C150" s="596"/>
      <c r="D150" s="59"/>
      <c r="E150" s="59"/>
      <c r="F150" s="59"/>
      <c r="G150" s="59"/>
      <c r="H150" s="59"/>
      <c r="I150" s="59"/>
      <c r="J150" s="59"/>
      <c r="K150" s="59"/>
      <c r="L150" s="59"/>
      <c r="M150" s="59"/>
      <c r="N150" s="59"/>
      <c r="O150" s="59"/>
      <c r="P150" s="59"/>
      <c r="Q150" s="59"/>
      <c r="R150" s="59"/>
      <c r="S150" s="59"/>
      <c r="T150" s="59"/>
      <c r="U150" s="59"/>
      <c r="V150" s="59"/>
      <c r="W150" s="59"/>
      <c r="X150" s="59"/>
      <c r="Y150" s="59"/>
      <c r="Z150" s="59"/>
      <c r="AA150" s="59"/>
      <c r="AB150" s="59"/>
      <c r="AC150" s="59"/>
      <c r="AD150" s="59"/>
      <c r="AE150" s="59"/>
      <c r="AF150" s="59"/>
      <c r="AG150" s="59"/>
      <c r="AH150" s="59"/>
      <c r="AI150" s="59"/>
      <c r="AJ150" s="59"/>
      <c r="AK150" s="59"/>
      <c r="AL150" s="59"/>
      <c r="AM150" s="59"/>
      <c r="AN150" s="59"/>
      <c r="AO150" s="59"/>
      <c r="AP150" s="59"/>
      <c r="AQ150" s="59"/>
      <c r="AR150" s="59"/>
    </row>
    <row r="151" ht="12.75" customHeight="1">
      <c r="A151" s="59"/>
      <c r="B151" s="59"/>
      <c r="C151" s="596"/>
      <c r="D151" s="59"/>
      <c r="E151" s="59"/>
      <c r="F151" s="59"/>
      <c r="G151" s="59"/>
      <c r="H151" s="59"/>
      <c r="I151" s="59"/>
      <c r="J151" s="59"/>
      <c r="K151" s="59"/>
      <c r="L151" s="59"/>
      <c r="M151" s="59"/>
      <c r="N151" s="59"/>
      <c r="O151" s="59"/>
      <c r="P151" s="59"/>
      <c r="Q151" s="59"/>
      <c r="R151" s="59"/>
      <c r="S151" s="59"/>
      <c r="T151" s="59"/>
      <c r="U151" s="59"/>
      <c r="V151" s="59"/>
      <c r="W151" s="59"/>
      <c r="X151" s="59"/>
      <c r="Y151" s="59"/>
      <c r="Z151" s="59"/>
      <c r="AA151" s="59"/>
      <c r="AB151" s="59"/>
      <c r="AC151" s="59"/>
      <c r="AD151" s="59"/>
      <c r="AE151" s="59"/>
      <c r="AF151" s="59"/>
      <c r="AG151" s="59"/>
      <c r="AH151" s="59"/>
      <c r="AI151" s="59"/>
      <c r="AJ151" s="59"/>
      <c r="AK151" s="59"/>
      <c r="AL151" s="59"/>
      <c r="AM151" s="59"/>
      <c r="AN151" s="59"/>
      <c r="AO151" s="59"/>
      <c r="AP151" s="59"/>
      <c r="AQ151" s="59"/>
      <c r="AR151" s="59"/>
    </row>
    <row r="152" ht="12.75" customHeight="1">
      <c r="A152" s="59"/>
      <c r="B152" s="59"/>
      <c r="C152" s="596"/>
      <c r="D152" s="59"/>
      <c r="E152" s="59"/>
      <c r="F152" s="59"/>
      <c r="G152" s="59"/>
      <c r="H152" s="59"/>
      <c r="I152" s="59"/>
      <c r="J152" s="59"/>
      <c r="K152" s="59"/>
      <c r="L152" s="59"/>
      <c r="M152" s="59"/>
      <c r="N152" s="59"/>
      <c r="O152" s="59"/>
      <c r="P152" s="59"/>
      <c r="Q152" s="59"/>
      <c r="R152" s="59"/>
      <c r="S152" s="59"/>
      <c r="T152" s="59"/>
      <c r="U152" s="59"/>
      <c r="V152" s="59"/>
      <c r="W152" s="59"/>
      <c r="X152" s="59"/>
      <c r="Y152" s="59"/>
      <c r="Z152" s="59"/>
      <c r="AA152" s="59"/>
      <c r="AB152" s="59"/>
      <c r="AC152" s="59"/>
      <c r="AD152" s="59"/>
      <c r="AE152" s="59"/>
      <c r="AF152" s="59"/>
      <c r="AG152" s="59"/>
      <c r="AH152" s="59"/>
      <c r="AI152" s="59"/>
      <c r="AJ152" s="59"/>
      <c r="AK152" s="59"/>
      <c r="AL152" s="59"/>
      <c r="AM152" s="59"/>
      <c r="AN152" s="59"/>
      <c r="AO152" s="59"/>
      <c r="AP152" s="59"/>
      <c r="AQ152" s="59"/>
      <c r="AR152" s="59"/>
    </row>
    <row r="153" ht="12.75" customHeight="1">
      <c r="A153" s="59"/>
      <c r="B153" s="59"/>
      <c r="C153" s="596"/>
      <c r="D153" s="59"/>
      <c r="E153" s="59"/>
      <c r="F153" s="59"/>
      <c r="G153" s="59"/>
      <c r="H153" s="59"/>
      <c r="I153" s="59"/>
      <c r="J153" s="59"/>
      <c r="K153" s="59"/>
      <c r="L153" s="59"/>
      <c r="M153" s="59"/>
      <c r="N153" s="59"/>
      <c r="O153" s="59"/>
      <c r="P153" s="59"/>
      <c r="Q153" s="59"/>
      <c r="R153" s="59"/>
      <c r="S153" s="59"/>
      <c r="T153" s="59"/>
      <c r="U153" s="59"/>
      <c r="V153" s="59"/>
      <c r="W153" s="59"/>
      <c r="X153" s="59"/>
      <c r="Y153" s="59"/>
      <c r="Z153" s="59"/>
      <c r="AA153" s="59"/>
      <c r="AB153" s="59"/>
      <c r="AC153" s="59"/>
      <c r="AD153" s="59"/>
      <c r="AE153" s="59"/>
      <c r="AF153" s="59"/>
      <c r="AG153" s="59"/>
      <c r="AH153" s="59"/>
      <c r="AI153" s="59"/>
      <c r="AJ153" s="59"/>
      <c r="AK153" s="59"/>
      <c r="AL153" s="59"/>
      <c r="AM153" s="59"/>
      <c r="AN153" s="59"/>
      <c r="AO153" s="59"/>
      <c r="AP153" s="59"/>
      <c r="AQ153" s="59"/>
      <c r="AR153" s="59"/>
    </row>
    <row r="154" ht="12.75" customHeight="1">
      <c r="A154" s="59"/>
      <c r="B154" s="59"/>
      <c r="C154" s="596"/>
      <c r="D154" s="59"/>
      <c r="E154" s="59"/>
      <c r="F154" s="59"/>
      <c r="G154" s="59"/>
      <c r="H154" s="59"/>
      <c r="I154" s="59"/>
      <c r="J154" s="59"/>
      <c r="K154" s="59"/>
      <c r="L154" s="59"/>
      <c r="M154" s="59"/>
      <c r="N154" s="59"/>
      <c r="O154" s="59"/>
      <c r="P154" s="59"/>
      <c r="Q154" s="59"/>
      <c r="R154" s="59"/>
      <c r="S154" s="59"/>
      <c r="T154" s="59"/>
      <c r="U154" s="59"/>
      <c r="V154" s="59"/>
      <c r="W154" s="59"/>
      <c r="X154" s="59"/>
      <c r="Y154" s="59"/>
      <c r="Z154" s="59"/>
      <c r="AA154" s="59"/>
      <c r="AB154" s="59"/>
      <c r="AC154" s="59"/>
      <c r="AD154" s="59"/>
      <c r="AE154" s="59"/>
      <c r="AF154" s="59"/>
      <c r="AG154" s="59"/>
      <c r="AH154" s="59"/>
      <c r="AI154" s="59"/>
      <c r="AJ154" s="59"/>
      <c r="AK154" s="59"/>
      <c r="AL154" s="59"/>
      <c r="AM154" s="59"/>
      <c r="AN154" s="59"/>
      <c r="AO154" s="59"/>
      <c r="AP154" s="59"/>
      <c r="AQ154" s="59"/>
      <c r="AR154" s="59"/>
    </row>
    <row r="155" ht="12.75" customHeight="1">
      <c r="A155" s="59"/>
      <c r="B155" s="59"/>
      <c r="C155" s="596"/>
      <c r="D155" s="59"/>
      <c r="E155" s="59"/>
      <c r="F155" s="59"/>
      <c r="G155" s="59"/>
      <c r="H155" s="59"/>
      <c r="I155" s="59"/>
      <c r="J155" s="59"/>
      <c r="K155" s="59"/>
      <c r="L155" s="59"/>
      <c r="M155" s="59"/>
      <c r="N155" s="59"/>
      <c r="O155" s="59"/>
      <c r="P155" s="59"/>
      <c r="Q155" s="59"/>
      <c r="R155" s="59"/>
      <c r="S155" s="59"/>
      <c r="T155" s="59"/>
      <c r="U155" s="59"/>
      <c r="V155" s="59"/>
      <c r="W155" s="59"/>
      <c r="X155" s="59"/>
      <c r="Y155" s="59"/>
      <c r="Z155" s="59"/>
      <c r="AA155" s="59"/>
      <c r="AB155" s="59"/>
      <c r="AC155" s="59"/>
      <c r="AD155" s="59"/>
      <c r="AE155" s="59"/>
      <c r="AF155" s="59"/>
      <c r="AG155" s="59"/>
      <c r="AH155" s="59"/>
      <c r="AI155" s="59"/>
      <c r="AJ155" s="59"/>
      <c r="AK155" s="59"/>
      <c r="AL155" s="59"/>
      <c r="AM155" s="59"/>
      <c r="AN155" s="59"/>
      <c r="AO155" s="59"/>
      <c r="AP155" s="59"/>
      <c r="AQ155" s="59"/>
      <c r="AR155" s="59"/>
    </row>
    <row r="156" ht="12.75" customHeight="1">
      <c r="A156" s="59"/>
      <c r="B156" s="59"/>
      <c r="C156" s="596"/>
      <c r="D156" s="59"/>
      <c r="E156" s="59"/>
      <c r="F156" s="59"/>
      <c r="G156" s="59"/>
      <c r="H156" s="59"/>
      <c r="I156" s="59"/>
      <c r="J156" s="59"/>
      <c r="K156" s="59"/>
      <c r="L156" s="59"/>
      <c r="M156" s="59"/>
      <c r="N156" s="59"/>
      <c r="O156" s="59"/>
      <c r="P156" s="59"/>
      <c r="Q156" s="59"/>
      <c r="R156" s="59"/>
      <c r="S156" s="59"/>
      <c r="T156" s="59"/>
      <c r="U156" s="59"/>
      <c r="V156" s="59"/>
      <c r="W156" s="59"/>
      <c r="X156" s="59"/>
      <c r="Y156" s="59"/>
      <c r="Z156" s="59"/>
      <c r="AA156" s="59"/>
      <c r="AB156" s="59"/>
      <c r="AC156" s="59"/>
      <c r="AD156" s="59"/>
      <c r="AE156" s="59"/>
      <c r="AF156" s="59"/>
      <c r="AG156" s="59"/>
      <c r="AH156" s="59"/>
      <c r="AI156" s="59"/>
      <c r="AJ156" s="59"/>
      <c r="AK156" s="59"/>
      <c r="AL156" s="59"/>
      <c r="AM156" s="59"/>
      <c r="AN156" s="59"/>
      <c r="AO156" s="59"/>
      <c r="AP156" s="59"/>
      <c r="AQ156" s="59"/>
      <c r="AR156" s="59"/>
    </row>
    <row r="157" ht="12.75" customHeight="1">
      <c r="A157" s="59"/>
      <c r="B157" s="59"/>
      <c r="C157" s="596"/>
      <c r="D157" s="59"/>
      <c r="E157" s="59"/>
      <c r="F157" s="59"/>
      <c r="G157" s="59"/>
      <c r="H157" s="59"/>
      <c r="I157" s="59"/>
      <c r="J157" s="59"/>
      <c r="K157" s="59"/>
      <c r="L157" s="59"/>
      <c r="M157" s="59"/>
      <c r="N157" s="59"/>
      <c r="O157" s="59"/>
      <c r="P157" s="59"/>
      <c r="Q157" s="59"/>
      <c r="R157" s="59"/>
      <c r="S157" s="59"/>
      <c r="T157" s="59"/>
      <c r="U157" s="59"/>
      <c r="V157" s="59"/>
      <c r="W157" s="59"/>
      <c r="X157" s="59"/>
      <c r="Y157" s="59"/>
      <c r="Z157" s="59"/>
      <c r="AA157" s="59"/>
      <c r="AB157" s="59"/>
      <c r="AC157" s="59"/>
      <c r="AD157" s="59"/>
      <c r="AE157" s="59"/>
      <c r="AF157" s="59"/>
      <c r="AG157" s="59"/>
      <c r="AH157" s="59"/>
      <c r="AI157" s="59"/>
      <c r="AJ157" s="59"/>
      <c r="AK157" s="59"/>
      <c r="AL157" s="59"/>
      <c r="AM157" s="59"/>
      <c r="AN157" s="59"/>
      <c r="AO157" s="59"/>
      <c r="AP157" s="59"/>
      <c r="AQ157" s="59"/>
      <c r="AR157" s="59"/>
    </row>
    <row r="158" ht="12.75" customHeight="1">
      <c r="A158" s="59"/>
      <c r="B158" s="59"/>
      <c r="C158" s="596"/>
      <c r="D158" s="59"/>
      <c r="E158" s="59"/>
      <c r="F158" s="59"/>
      <c r="G158" s="59"/>
      <c r="H158" s="59"/>
      <c r="I158" s="59"/>
      <c r="J158" s="59"/>
      <c r="K158" s="59"/>
      <c r="L158" s="59"/>
      <c r="M158" s="59"/>
      <c r="N158" s="59"/>
      <c r="O158" s="59"/>
      <c r="P158" s="59"/>
      <c r="Q158" s="59"/>
      <c r="R158" s="59"/>
      <c r="S158" s="59"/>
      <c r="T158" s="59"/>
      <c r="U158" s="59"/>
      <c r="V158" s="59"/>
      <c r="W158" s="59"/>
      <c r="X158" s="59"/>
      <c r="Y158" s="59"/>
      <c r="Z158" s="59"/>
      <c r="AA158" s="59"/>
      <c r="AB158" s="59"/>
      <c r="AC158" s="59"/>
      <c r="AD158" s="59"/>
      <c r="AE158" s="59"/>
      <c r="AF158" s="59"/>
      <c r="AG158" s="59"/>
      <c r="AH158" s="59"/>
      <c r="AI158" s="59"/>
      <c r="AJ158" s="59"/>
      <c r="AK158" s="59"/>
      <c r="AL158" s="59"/>
      <c r="AM158" s="59"/>
      <c r="AN158" s="59"/>
      <c r="AO158" s="59"/>
      <c r="AP158" s="59"/>
      <c r="AQ158" s="59"/>
      <c r="AR158" s="59"/>
    </row>
    <row r="159" ht="12.75" customHeight="1">
      <c r="A159" s="59"/>
      <c r="B159" s="59"/>
      <c r="C159" s="596"/>
      <c r="D159" s="59"/>
      <c r="E159" s="59"/>
      <c r="F159" s="59"/>
      <c r="G159" s="59"/>
      <c r="H159" s="59"/>
      <c r="I159" s="59"/>
      <c r="J159" s="59"/>
      <c r="K159" s="59"/>
      <c r="L159" s="59"/>
      <c r="M159" s="59"/>
      <c r="N159" s="59"/>
      <c r="O159" s="59"/>
      <c r="P159" s="59"/>
      <c r="Q159" s="59"/>
      <c r="R159" s="59"/>
      <c r="S159" s="59"/>
      <c r="T159" s="59"/>
      <c r="U159" s="59"/>
      <c r="V159" s="59"/>
      <c r="W159" s="59"/>
      <c r="X159" s="59"/>
      <c r="Y159" s="59"/>
      <c r="Z159" s="59"/>
      <c r="AA159" s="59"/>
      <c r="AB159" s="59"/>
      <c r="AC159" s="59"/>
      <c r="AD159" s="59"/>
      <c r="AE159" s="59"/>
      <c r="AF159" s="59"/>
      <c r="AG159" s="59"/>
      <c r="AH159" s="59"/>
      <c r="AI159" s="59"/>
      <c r="AJ159" s="59"/>
      <c r="AK159" s="59"/>
      <c r="AL159" s="59"/>
      <c r="AM159" s="59"/>
      <c r="AN159" s="59"/>
      <c r="AO159" s="59"/>
      <c r="AP159" s="59"/>
      <c r="AQ159" s="59"/>
      <c r="AR159" s="59"/>
    </row>
    <row r="160" ht="12.75" customHeight="1">
      <c r="A160" s="59"/>
      <c r="B160" s="59"/>
      <c r="C160" s="596"/>
      <c r="D160" s="59"/>
      <c r="E160" s="59"/>
      <c r="F160" s="59"/>
      <c r="G160" s="59"/>
      <c r="H160" s="59"/>
      <c r="I160" s="59"/>
      <c r="J160" s="59"/>
      <c r="K160" s="59"/>
      <c r="L160" s="59"/>
      <c r="M160" s="59"/>
      <c r="N160" s="59"/>
      <c r="O160" s="59"/>
      <c r="P160" s="59"/>
      <c r="Q160" s="59"/>
      <c r="R160" s="59"/>
      <c r="S160" s="59"/>
      <c r="T160" s="59"/>
      <c r="U160" s="59"/>
      <c r="V160" s="59"/>
      <c r="W160" s="59"/>
      <c r="X160" s="59"/>
      <c r="Y160" s="59"/>
      <c r="Z160" s="59"/>
      <c r="AA160" s="59"/>
      <c r="AB160" s="59"/>
      <c r="AC160" s="59"/>
      <c r="AD160" s="59"/>
      <c r="AE160" s="59"/>
      <c r="AF160" s="59"/>
      <c r="AG160" s="59"/>
      <c r="AH160" s="59"/>
      <c r="AI160" s="59"/>
      <c r="AJ160" s="59"/>
      <c r="AK160" s="59"/>
      <c r="AL160" s="59"/>
      <c r="AM160" s="59"/>
      <c r="AN160" s="59"/>
      <c r="AO160" s="59"/>
      <c r="AP160" s="59"/>
      <c r="AQ160" s="59"/>
      <c r="AR160" s="59"/>
    </row>
    <row r="161" ht="12.75" customHeight="1">
      <c r="A161" s="59"/>
      <c r="B161" s="59"/>
      <c r="C161" s="596"/>
      <c r="D161" s="59"/>
      <c r="E161" s="59"/>
      <c r="F161" s="59"/>
      <c r="G161" s="59"/>
      <c r="H161" s="59"/>
      <c r="I161" s="59"/>
      <c r="J161" s="59"/>
      <c r="K161" s="59"/>
      <c r="L161" s="59"/>
      <c r="M161" s="59"/>
      <c r="N161" s="59"/>
      <c r="O161" s="59"/>
      <c r="P161" s="59"/>
      <c r="Q161" s="59"/>
      <c r="R161" s="59"/>
      <c r="S161" s="59"/>
      <c r="T161" s="59"/>
      <c r="U161" s="59"/>
      <c r="V161" s="59"/>
      <c r="W161" s="59"/>
      <c r="X161" s="59"/>
      <c r="Y161" s="59"/>
      <c r="Z161" s="59"/>
      <c r="AA161" s="59"/>
      <c r="AB161" s="59"/>
      <c r="AC161" s="59"/>
      <c r="AD161" s="59"/>
      <c r="AE161" s="59"/>
      <c r="AF161" s="59"/>
      <c r="AG161" s="59"/>
      <c r="AH161" s="59"/>
      <c r="AI161" s="59"/>
      <c r="AJ161" s="59"/>
      <c r="AK161" s="59"/>
      <c r="AL161" s="59"/>
      <c r="AM161" s="59"/>
      <c r="AN161" s="59"/>
      <c r="AO161" s="59"/>
      <c r="AP161" s="59"/>
      <c r="AQ161" s="59"/>
      <c r="AR161" s="59"/>
    </row>
    <row r="162" ht="12.75" customHeight="1">
      <c r="A162" s="59"/>
      <c r="B162" s="59"/>
      <c r="C162" s="596"/>
      <c r="D162" s="59"/>
      <c r="E162" s="59"/>
      <c r="F162" s="59"/>
      <c r="G162" s="59"/>
      <c r="H162" s="59"/>
      <c r="I162" s="59"/>
      <c r="J162" s="59"/>
      <c r="K162" s="59"/>
      <c r="L162" s="59"/>
      <c r="M162" s="59"/>
      <c r="N162" s="59"/>
      <c r="O162" s="59"/>
      <c r="P162" s="59"/>
      <c r="Q162" s="59"/>
      <c r="R162" s="59"/>
      <c r="S162" s="59"/>
      <c r="T162" s="59"/>
      <c r="U162" s="59"/>
      <c r="V162" s="59"/>
      <c r="W162" s="59"/>
      <c r="X162" s="59"/>
      <c r="Y162" s="59"/>
      <c r="Z162" s="59"/>
      <c r="AA162" s="59"/>
      <c r="AB162" s="59"/>
      <c r="AC162" s="59"/>
      <c r="AD162" s="59"/>
      <c r="AE162" s="59"/>
      <c r="AF162" s="59"/>
      <c r="AG162" s="59"/>
      <c r="AH162" s="59"/>
      <c r="AI162" s="59"/>
      <c r="AJ162" s="59"/>
      <c r="AK162" s="59"/>
      <c r="AL162" s="59"/>
      <c r="AM162" s="59"/>
      <c r="AN162" s="59"/>
      <c r="AO162" s="59"/>
      <c r="AP162" s="59"/>
      <c r="AQ162" s="59"/>
      <c r="AR162" s="59"/>
    </row>
    <row r="163" ht="12.75" customHeight="1">
      <c r="A163" s="59"/>
      <c r="B163" s="59"/>
      <c r="C163" s="596"/>
      <c r="D163" s="59"/>
      <c r="E163" s="59"/>
      <c r="F163" s="59"/>
      <c r="G163" s="59"/>
      <c r="H163" s="59"/>
      <c r="I163" s="59"/>
      <c r="J163" s="59"/>
      <c r="K163" s="59"/>
      <c r="L163" s="59"/>
      <c r="M163" s="59"/>
      <c r="N163" s="59"/>
      <c r="O163" s="59"/>
      <c r="P163" s="59"/>
      <c r="Q163" s="59"/>
      <c r="R163" s="59"/>
      <c r="S163" s="59"/>
      <c r="T163" s="59"/>
      <c r="U163" s="59"/>
      <c r="V163" s="59"/>
      <c r="W163" s="59"/>
      <c r="X163" s="59"/>
      <c r="Y163" s="59"/>
      <c r="Z163" s="59"/>
      <c r="AA163" s="59"/>
      <c r="AB163" s="59"/>
      <c r="AC163" s="59"/>
      <c r="AD163" s="59"/>
      <c r="AE163" s="59"/>
      <c r="AF163" s="59"/>
      <c r="AG163" s="59"/>
      <c r="AH163" s="59"/>
      <c r="AI163" s="59"/>
      <c r="AJ163" s="59"/>
      <c r="AK163" s="59"/>
      <c r="AL163" s="59"/>
      <c r="AM163" s="59"/>
      <c r="AN163" s="59"/>
      <c r="AO163" s="59"/>
      <c r="AP163" s="59"/>
      <c r="AQ163" s="59"/>
      <c r="AR163" s="59"/>
    </row>
    <row r="164" ht="12.75" customHeight="1">
      <c r="A164" s="59"/>
      <c r="B164" s="59"/>
      <c r="C164" s="596"/>
      <c r="D164" s="59"/>
      <c r="E164" s="59"/>
      <c r="F164" s="59"/>
      <c r="G164" s="59"/>
      <c r="H164" s="59"/>
      <c r="I164" s="59"/>
      <c r="J164" s="59"/>
      <c r="K164" s="59"/>
      <c r="L164" s="59"/>
      <c r="M164" s="59"/>
      <c r="N164" s="59"/>
      <c r="O164" s="59"/>
      <c r="P164" s="59"/>
      <c r="Q164" s="59"/>
      <c r="R164" s="59"/>
      <c r="S164" s="59"/>
      <c r="T164" s="59"/>
      <c r="U164" s="59"/>
      <c r="V164" s="59"/>
      <c r="W164" s="59"/>
      <c r="X164" s="59"/>
      <c r="Y164" s="59"/>
      <c r="Z164" s="59"/>
      <c r="AA164" s="59"/>
      <c r="AB164" s="59"/>
      <c r="AC164" s="59"/>
      <c r="AD164" s="59"/>
      <c r="AE164" s="59"/>
      <c r="AF164" s="59"/>
      <c r="AG164" s="59"/>
      <c r="AH164" s="59"/>
      <c r="AI164" s="59"/>
      <c r="AJ164" s="59"/>
      <c r="AK164" s="59"/>
      <c r="AL164" s="59"/>
      <c r="AM164" s="59"/>
      <c r="AN164" s="59"/>
      <c r="AO164" s="59"/>
      <c r="AP164" s="59"/>
      <c r="AQ164" s="59"/>
      <c r="AR164" s="59"/>
    </row>
    <row r="165" ht="12.75" customHeight="1">
      <c r="A165" s="59"/>
      <c r="B165" s="59"/>
      <c r="C165" s="596"/>
      <c r="D165" s="59"/>
      <c r="E165" s="59"/>
      <c r="F165" s="59"/>
      <c r="G165" s="59"/>
      <c r="H165" s="59"/>
      <c r="I165" s="59"/>
      <c r="J165" s="59"/>
      <c r="K165" s="59"/>
      <c r="L165" s="59"/>
      <c r="M165" s="59"/>
      <c r="N165" s="59"/>
      <c r="O165" s="59"/>
      <c r="P165" s="59"/>
      <c r="Q165" s="59"/>
      <c r="R165" s="59"/>
      <c r="S165" s="59"/>
      <c r="T165" s="59"/>
      <c r="U165" s="59"/>
      <c r="V165" s="59"/>
      <c r="W165" s="59"/>
      <c r="X165" s="59"/>
      <c r="Y165" s="59"/>
      <c r="Z165" s="59"/>
      <c r="AA165" s="59"/>
      <c r="AB165" s="59"/>
      <c r="AC165" s="59"/>
      <c r="AD165" s="59"/>
      <c r="AE165" s="59"/>
      <c r="AF165" s="59"/>
      <c r="AG165" s="59"/>
      <c r="AH165" s="59"/>
      <c r="AI165" s="59"/>
      <c r="AJ165" s="59"/>
      <c r="AK165" s="59"/>
      <c r="AL165" s="59"/>
      <c r="AM165" s="59"/>
      <c r="AN165" s="59"/>
      <c r="AO165" s="59"/>
      <c r="AP165" s="59"/>
      <c r="AQ165" s="59"/>
      <c r="AR165" s="59"/>
    </row>
    <row r="166" ht="12.75" customHeight="1">
      <c r="A166" s="59"/>
      <c r="B166" s="59"/>
      <c r="C166" s="596"/>
      <c r="D166" s="59"/>
      <c r="E166" s="59"/>
      <c r="F166" s="59"/>
      <c r="G166" s="59"/>
      <c r="H166" s="59"/>
      <c r="I166" s="59"/>
      <c r="J166" s="59"/>
      <c r="K166" s="59"/>
      <c r="L166" s="59"/>
      <c r="M166" s="59"/>
      <c r="N166" s="59"/>
      <c r="O166" s="59"/>
      <c r="P166" s="59"/>
      <c r="Q166" s="59"/>
      <c r="R166" s="59"/>
      <c r="S166" s="59"/>
      <c r="T166" s="59"/>
      <c r="U166" s="59"/>
      <c r="V166" s="59"/>
      <c r="W166" s="59"/>
      <c r="X166" s="59"/>
      <c r="Y166" s="59"/>
      <c r="Z166" s="59"/>
      <c r="AA166" s="59"/>
      <c r="AB166" s="59"/>
      <c r="AC166" s="59"/>
      <c r="AD166" s="59"/>
      <c r="AE166" s="59"/>
      <c r="AF166" s="59"/>
      <c r="AG166" s="59"/>
      <c r="AH166" s="59"/>
      <c r="AI166" s="59"/>
      <c r="AJ166" s="59"/>
      <c r="AK166" s="59"/>
      <c r="AL166" s="59"/>
      <c r="AM166" s="59"/>
      <c r="AN166" s="59"/>
      <c r="AO166" s="59"/>
      <c r="AP166" s="59"/>
      <c r="AQ166" s="59"/>
      <c r="AR166" s="59"/>
    </row>
    <row r="167" ht="12.75" customHeight="1">
      <c r="A167" s="59"/>
      <c r="B167" s="59"/>
      <c r="C167" s="596"/>
      <c r="D167" s="59"/>
      <c r="E167" s="59"/>
      <c r="F167" s="59"/>
      <c r="G167" s="59"/>
      <c r="H167" s="59"/>
      <c r="I167" s="59"/>
      <c r="J167" s="59"/>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c r="AH167" s="59"/>
      <c r="AI167" s="59"/>
      <c r="AJ167" s="59"/>
      <c r="AK167" s="59"/>
      <c r="AL167" s="59"/>
      <c r="AM167" s="59"/>
      <c r="AN167" s="59"/>
      <c r="AO167" s="59"/>
      <c r="AP167" s="59"/>
      <c r="AQ167" s="59"/>
      <c r="AR167" s="59"/>
    </row>
    <row r="168" ht="12.75" customHeight="1">
      <c r="A168" s="59"/>
      <c r="B168" s="59"/>
      <c r="C168" s="596"/>
      <c r="D168" s="59"/>
      <c r="E168" s="59"/>
      <c r="F168" s="59"/>
      <c r="G168" s="59"/>
      <c r="H168" s="59"/>
      <c r="I168" s="59"/>
      <c r="J168" s="59"/>
      <c r="K168" s="59"/>
      <c r="L168" s="59"/>
      <c r="M168" s="59"/>
      <c r="N168" s="59"/>
      <c r="O168" s="59"/>
      <c r="P168" s="59"/>
      <c r="Q168" s="59"/>
      <c r="R168" s="59"/>
      <c r="S168" s="59"/>
      <c r="T168" s="59"/>
      <c r="U168" s="59"/>
      <c r="V168" s="59"/>
      <c r="W168" s="59"/>
      <c r="X168" s="59"/>
      <c r="Y168" s="59"/>
      <c r="Z168" s="59"/>
      <c r="AA168" s="59"/>
      <c r="AB168" s="59"/>
      <c r="AC168" s="59"/>
      <c r="AD168" s="59"/>
      <c r="AE168" s="59"/>
      <c r="AF168" s="59"/>
      <c r="AG168" s="59"/>
      <c r="AH168" s="59"/>
      <c r="AI168" s="59"/>
      <c r="AJ168" s="59"/>
      <c r="AK168" s="59"/>
      <c r="AL168" s="59"/>
      <c r="AM168" s="59"/>
      <c r="AN168" s="59"/>
      <c r="AO168" s="59"/>
      <c r="AP168" s="59"/>
      <c r="AQ168" s="59"/>
      <c r="AR168" s="59"/>
    </row>
    <row r="169" ht="12.75" customHeight="1">
      <c r="A169" s="59"/>
      <c r="B169" s="59"/>
      <c r="C169" s="596"/>
      <c r="D169" s="59"/>
      <c r="E169" s="59"/>
      <c r="F169" s="59"/>
      <c r="G169" s="59"/>
      <c r="H169" s="59"/>
      <c r="I169" s="59"/>
      <c r="J169" s="59"/>
      <c r="K169" s="5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9"/>
      <c r="AR169" s="59"/>
    </row>
    <row r="170" ht="12.75" customHeight="1">
      <c r="A170" s="59"/>
      <c r="B170" s="59"/>
      <c r="C170" s="596"/>
      <c r="D170" s="59"/>
      <c r="E170" s="59"/>
      <c r="F170" s="59"/>
      <c r="G170" s="59"/>
      <c r="H170" s="59"/>
      <c r="I170" s="59"/>
      <c r="J170" s="59"/>
      <c r="K170" s="59"/>
      <c r="L170" s="59"/>
      <c r="M170" s="59"/>
      <c r="N170" s="59"/>
      <c r="O170" s="59"/>
      <c r="P170" s="59"/>
      <c r="Q170" s="59"/>
      <c r="R170" s="59"/>
      <c r="S170" s="59"/>
      <c r="T170" s="59"/>
      <c r="U170" s="59"/>
      <c r="V170" s="59"/>
      <c r="W170" s="59"/>
      <c r="X170" s="59"/>
      <c r="Y170" s="59"/>
      <c r="Z170" s="59"/>
      <c r="AA170" s="59"/>
      <c r="AB170" s="59"/>
      <c r="AC170" s="59"/>
      <c r="AD170" s="59"/>
      <c r="AE170" s="59"/>
      <c r="AF170" s="59"/>
      <c r="AG170" s="59"/>
      <c r="AH170" s="59"/>
      <c r="AI170" s="59"/>
      <c r="AJ170" s="59"/>
      <c r="AK170" s="59"/>
      <c r="AL170" s="59"/>
      <c r="AM170" s="59"/>
      <c r="AN170" s="59"/>
      <c r="AO170" s="59"/>
      <c r="AP170" s="59"/>
      <c r="AQ170" s="59"/>
      <c r="AR170" s="59"/>
    </row>
    <row r="171" ht="12.75" customHeight="1">
      <c r="A171" s="59"/>
      <c r="B171" s="59"/>
      <c r="C171" s="596"/>
      <c r="D171" s="59"/>
      <c r="E171" s="59"/>
      <c r="F171" s="59"/>
      <c r="G171" s="59"/>
      <c r="H171" s="59"/>
      <c r="I171" s="59"/>
      <c r="J171" s="59"/>
      <c r="K171" s="59"/>
      <c r="L171" s="59"/>
      <c r="M171" s="59"/>
      <c r="N171" s="59"/>
      <c r="O171" s="59"/>
      <c r="P171" s="59"/>
      <c r="Q171" s="59"/>
      <c r="R171" s="59"/>
      <c r="S171" s="59"/>
      <c r="T171" s="59"/>
      <c r="U171" s="59"/>
      <c r="V171" s="59"/>
      <c r="W171" s="59"/>
      <c r="X171" s="59"/>
      <c r="Y171" s="59"/>
      <c r="Z171" s="59"/>
      <c r="AA171" s="59"/>
      <c r="AB171" s="59"/>
      <c r="AC171" s="59"/>
      <c r="AD171" s="59"/>
      <c r="AE171" s="59"/>
      <c r="AF171" s="59"/>
      <c r="AG171" s="59"/>
      <c r="AH171" s="59"/>
      <c r="AI171" s="59"/>
      <c r="AJ171" s="59"/>
      <c r="AK171" s="59"/>
      <c r="AL171" s="59"/>
      <c r="AM171" s="59"/>
      <c r="AN171" s="59"/>
      <c r="AO171" s="59"/>
      <c r="AP171" s="59"/>
      <c r="AQ171" s="59"/>
      <c r="AR171" s="59"/>
    </row>
    <row r="172" ht="12.75" customHeight="1">
      <c r="A172" s="59"/>
      <c r="B172" s="59"/>
      <c r="C172" s="596"/>
      <c r="D172" s="59"/>
      <c r="E172" s="59"/>
      <c r="F172" s="59"/>
      <c r="G172" s="59"/>
      <c r="H172" s="59"/>
      <c r="I172" s="59"/>
      <c r="J172" s="59"/>
      <c r="K172" s="59"/>
      <c r="L172" s="59"/>
      <c r="M172" s="59"/>
      <c r="N172" s="59"/>
      <c r="O172" s="59"/>
      <c r="P172" s="59"/>
      <c r="Q172" s="59"/>
      <c r="R172" s="59"/>
      <c r="S172" s="59"/>
      <c r="T172" s="59"/>
      <c r="U172" s="59"/>
      <c r="V172" s="59"/>
      <c r="W172" s="59"/>
      <c r="X172" s="59"/>
      <c r="Y172" s="59"/>
      <c r="Z172" s="59"/>
      <c r="AA172" s="59"/>
      <c r="AB172" s="59"/>
      <c r="AC172" s="59"/>
      <c r="AD172" s="59"/>
      <c r="AE172" s="59"/>
      <c r="AF172" s="59"/>
      <c r="AG172" s="59"/>
      <c r="AH172" s="59"/>
      <c r="AI172" s="59"/>
      <c r="AJ172" s="59"/>
      <c r="AK172" s="59"/>
      <c r="AL172" s="59"/>
      <c r="AM172" s="59"/>
      <c r="AN172" s="59"/>
      <c r="AO172" s="59"/>
      <c r="AP172" s="59"/>
      <c r="AQ172" s="59"/>
      <c r="AR172" s="59"/>
    </row>
    <row r="173" ht="12.75" customHeight="1">
      <c r="A173" s="59"/>
      <c r="B173" s="59"/>
      <c r="C173" s="596"/>
      <c r="D173" s="59"/>
      <c r="E173" s="59"/>
      <c r="F173" s="59"/>
      <c r="G173" s="59"/>
      <c r="H173" s="59"/>
      <c r="I173" s="59"/>
      <c r="J173" s="59"/>
      <c r="K173" s="59"/>
      <c r="L173" s="59"/>
      <c r="M173" s="59"/>
      <c r="N173" s="59"/>
      <c r="O173" s="59"/>
      <c r="P173" s="59"/>
      <c r="Q173" s="59"/>
      <c r="R173" s="59"/>
      <c r="S173" s="59"/>
      <c r="T173" s="59"/>
      <c r="U173" s="59"/>
      <c r="V173" s="59"/>
      <c r="W173" s="59"/>
      <c r="X173" s="59"/>
      <c r="Y173" s="59"/>
      <c r="Z173" s="59"/>
      <c r="AA173" s="59"/>
      <c r="AB173" s="59"/>
      <c r="AC173" s="59"/>
      <c r="AD173" s="59"/>
      <c r="AE173" s="59"/>
      <c r="AF173" s="59"/>
      <c r="AG173" s="59"/>
      <c r="AH173" s="59"/>
      <c r="AI173" s="59"/>
      <c r="AJ173" s="59"/>
      <c r="AK173" s="59"/>
      <c r="AL173" s="59"/>
      <c r="AM173" s="59"/>
      <c r="AN173" s="59"/>
      <c r="AO173" s="59"/>
      <c r="AP173" s="59"/>
      <c r="AQ173" s="59"/>
      <c r="AR173" s="59"/>
    </row>
    <row r="174" ht="12.75" customHeight="1">
      <c r="A174" s="59"/>
      <c r="B174" s="59"/>
      <c r="C174" s="596"/>
      <c r="D174" s="59"/>
      <c r="E174" s="59"/>
      <c r="F174" s="59"/>
      <c r="G174" s="59"/>
      <c r="H174" s="59"/>
      <c r="I174" s="59"/>
      <c r="J174" s="59"/>
      <c r="K174" s="59"/>
      <c r="L174" s="59"/>
      <c r="M174" s="59"/>
      <c r="N174" s="59"/>
      <c r="O174" s="59"/>
      <c r="P174" s="59"/>
      <c r="Q174" s="59"/>
      <c r="R174" s="59"/>
      <c r="S174" s="59"/>
      <c r="T174" s="59"/>
      <c r="U174" s="59"/>
      <c r="V174" s="59"/>
      <c r="W174" s="59"/>
      <c r="X174" s="59"/>
      <c r="Y174" s="59"/>
      <c r="Z174" s="59"/>
      <c r="AA174" s="59"/>
      <c r="AB174" s="59"/>
      <c r="AC174" s="59"/>
      <c r="AD174" s="59"/>
      <c r="AE174" s="59"/>
      <c r="AF174" s="59"/>
      <c r="AG174" s="59"/>
      <c r="AH174" s="59"/>
      <c r="AI174" s="59"/>
      <c r="AJ174" s="59"/>
      <c r="AK174" s="59"/>
      <c r="AL174" s="59"/>
      <c r="AM174" s="59"/>
      <c r="AN174" s="59"/>
      <c r="AO174" s="59"/>
      <c r="AP174" s="59"/>
      <c r="AQ174" s="59"/>
      <c r="AR174" s="59"/>
    </row>
    <row r="175" ht="12.75" customHeight="1">
      <c r="A175" s="59"/>
      <c r="B175" s="59"/>
      <c r="C175" s="596"/>
      <c r="D175" s="59"/>
      <c r="E175" s="59"/>
      <c r="F175" s="59"/>
      <c r="G175" s="59"/>
      <c r="H175" s="59"/>
      <c r="I175" s="59"/>
      <c r="J175" s="59"/>
      <c r="K175" s="59"/>
      <c r="L175" s="59"/>
      <c r="M175" s="59"/>
      <c r="N175" s="59"/>
      <c r="O175" s="59"/>
      <c r="P175" s="59"/>
      <c r="Q175" s="59"/>
      <c r="R175" s="59"/>
      <c r="S175" s="59"/>
      <c r="T175" s="59"/>
      <c r="U175" s="59"/>
      <c r="V175" s="59"/>
      <c r="W175" s="59"/>
      <c r="X175" s="59"/>
      <c r="Y175" s="59"/>
      <c r="Z175" s="59"/>
      <c r="AA175" s="59"/>
      <c r="AB175" s="59"/>
      <c r="AC175" s="59"/>
      <c r="AD175" s="59"/>
      <c r="AE175" s="59"/>
      <c r="AF175" s="59"/>
      <c r="AG175" s="59"/>
      <c r="AH175" s="59"/>
      <c r="AI175" s="59"/>
      <c r="AJ175" s="59"/>
      <c r="AK175" s="59"/>
      <c r="AL175" s="59"/>
      <c r="AM175" s="59"/>
      <c r="AN175" s="59"/>
      <c r="AO175" s="59"/>
      <c r="AP175" s="59"/>
      <c r="AQ175" s="59"/>
      <c r="AR175" s="59"/>
    </row>
    <row r="176" ht="12.75" customHeight="1">
      <c r="A176" s="59"/>
      <c r="B176" s="59"/>
      <c r="C176" s="596"/>
      <c r="D176" s="59"/>
      <c r="E176" s="59"/>
      <c r="F176" s="59"/>
      <c r="G176" s="59"/>
      <c r="H176" s="59"/>
      <c r="I176" s="59"/>
      <c r="J176" s="59"/>
      <c r="K176" s="59"/>
      <c r="L176" s="59"/>
      <c r="M176" s="59"/>
      <c r="N176" s="59"/>
      <c r="O176" s="59"/>
      <c r="P176" s="59"/>
      <c r="Q176" s="59"/>
      <c r="R176" s="59"/>
      <c r="S176" s="59"/>
      <c r="T176" s="59"/>
      <c r="U176" s="59"/>
      <c r="V176" s="59"/>
      <c r="W176" s="59"/>
      <c r="X176" s="59"/>
      <c r="Y176" s="59"/>
      <c r="Z176" s="59"/>
      <c r="AA176" s="59"/>
      <c r="AB176" s="59"/>
      <c r="AC176" s="59"/>
      <c r="AD176" s="59"/>
      <c r="AE176" s="59"/>
      <c r="AF176" s="59"/>
      <c r="AG176" s="59"/>
      <c r="AH176" s="59"/>
      <c r="AI176" s="59"/>
      <c r="AJ176" s="59"/>
      <c r="AK176" s="59"/>
      <c r="AL176" s="59"/>
      <c r="AM176" s="59"/>
      <c r="AN176" s="59"/>
      <c r="AO176" s="59"/>
      <c r="AP176" s="59"/>
      <c r="AQ176" s="59"/>
      <c r="AR176" s="59"/>
    </row>
    <row r="177" ht="12.75" customHeight="1">
      <c r="A177" s="59"/>
      <c r="B177" s="59"/>
      <c r="C177" s="596"/>
      <c r="D177" s="59"/>
      <c r="E177" s="59"/>
      <c r="F177" s="59"/>
      <c r="G177" s="59"/>
      <c r="H177" s="59"/>
      <c r="I177" s="59"/>
      <c r="J177" s="59"/>
      <c r="K177" s="59"/>
      <c r="L177" s="59"/>
      <c r="M177" s="59"/>
      <c r="N177" s="59"/>
      <c r="O177" s="59"/>
      <c r="P177" s="59"/>
      <c r="Q177" s="59"/>
      <c r="R177" s="59"/>
      <c r="S177" s="59"/>
      <c r="T177" s="59"/>
      <c r="U177" s="59"/>
      <c r="V177" s="59"/>
      <c r="W177" s="59"/>
      <c r="X177" s="59"/>
      <c r="Y177" s="59"/>
      <c r="Z177" s="59"/>
      <c r="AA177" s="59"/>
      <c r="AB177" s="59"/>
      <c r="AC177" s="59"/>
      <c r="AD177" s="59"/>
      <c r="AE177" s="59"/>
      <c r="AF177" s="59"/>
      <c r="AG177" s="59"/>
      <c r="AH177" s="59"/>
      <c r="AI177" s="59"/>
      <c r="AJ177" s="59"/>
      <c r="AK177" s="59"/>
      <c r="AL177" s="59"/>
      <c r="AM177" s="59"/>
      <c r="AN177" s="59"/>
      <c r="AO177" s="59"/>
      <c r="AP177" s="59"/>
      <c r="AQ177" s="59"/>
      <c r="AR177" s="59"/>
    </row>
    <row r="178" ht="12.75" customHeight="1">
      <c r="A178" s="59"/>
      <c r="B178" s="59"/>
      <c r="C178" s="596"/>
      <c r="D178" s="59"/>
      <c r="E178" s="59"/>
      <c r="F178" s="59"/>
      <c r="G178" s="59"/>
      <c r="H178" s="59"/>
      <c r="I178" s="59"/>
      <c r="J178" s="59"/>
      <c r="K178" s="59"/>
      <c r="L178" s="59"/>
      <c r="M178" s="59"/>
      <c r="N178" s="59"/>
      <c r="O178" s="59"/>
      <c r="P178" s="59"/>
      <c r="Q178" s="59"/>
      <c r="R178" s="59"/>
      <c r="S178" s="59"/>
      <c r="T178" s="59"/>
      <c r="U178" s="59"/>
      <c r="V178" s="59"/>
      <c r="W178" s="59"/>
      <c r="X178" s="59"/>
      <c r="Y178" s="59"/>
      <c r="Z178" s="59"/>
      <c r="AA178" s="59"/>
      <c r="AB178" s="59"/>
      <c r="AC178" s="59"/>
      <c r="AD178" s="59"/>
      <c r="AE178" s="59"/>
      <c r="AF178" s="59"/>
      <c r="AG178" s="59"/>
      <c r="AH178" s="59"/>
      <c r="AI178" s="59"/>
      <c r="AJ178" s="59"/>
      <c r="AK178" s="59"/>
      <c r="AL178" s="59"/>
      <c r="AM178" s="59"/>
      <c r="AN178" s="59"/>
      <c r="AO178" s="59"/>
      <c r="AP178" s="59"/>
      <c r="AQ178" s="59"/>
      <c r="AR178" s="59"/>
    </row>
    <row r="179" ht="12.75" customHeight="1">
      <c r="A179" s="59"/>
      <c r="B179" s="59"/>
      <c r="C179" s="596"/>
      <c r="D179" s="59"/>
      <c r="E179" s="59"/>
      <c r="F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c r="AD179" s="59"/>
      <c r="AE179" s="59"/>
      <c r="AF179" s="59"/>
      <c r="AG179" s="59"/>
      <c r="AH179" s="59"/>
      <c r="AI179" s="59"/>
      <c r="AJ179" s="59"/>
      <c r="AK179" s="59"/>
      <c r="AL179" s="59"/>
      <c r="AM179" s="59"/>
      <c r="AN179" s="59"/>
      <c r="AO179" s="59"/>
      <c r="AP179" s="59"/>
      <c r="AQ179" s="59"/>
      <c r="AR179" s="59"/>
    </row>
    <row r="180" ht="12.75" customHeight="1">
      <c r="A180" s="59"/>
      <c r="B180" s="59"/>
      <c r="C180" s="596"/>
      <c r="D180" s="59"/>
      <c r="E180" s="59"/>
      <c r="F180" s="59"/>
      <c r="G180" s="59"/>
      <c r="H180" s="59"/>
      <c r="I180" s="59"/>
      <c r="J180" s="59"/>
      <c r="K180" s="59"/>
      <c r="L180" s="59"/>
      <c r="M180" s="59"/>
      <c r="N180" s="59"/>
      <c r="O180" s="59"/>
      <c r="P180" s="59"/>
      <c r="Q180" s="59"/>
      <c r="R180" s="59"/>
      <c r="S180" s="59"/>
      <c r="T180" s="59"/>
      <c r="U180" s="59"/>
      <c r="V180" s="59"/>
      <c r="W180" s="59"/>
      <c r="X180" s="59"/>
      <c r="Y180" s="59"/>
      <c r="Z180" s="59"/>
      <c r="AA180" s="59"/>
      <c r="AB180" s="59"/>
      <c r="AC180" s="59"/>
      <c r="AD180" s="59"/>
      <c r="AE180" s="59"/>
      <c r="AF180" s="59"/>
      <c r="AG180" s="59"/>
      <c r="AH180" s="59"/>
      <c r="AI180" s="59"/>
      <c r="AJ180" s="59"/>
      <c r="AK180" s="59"/>
      <c r="AL180" s="59"/>
      <c r="AM180" s="59"/>
      <c r="AN180" s="59"/>
      <c r="AO180" s="59"/>
      <c r="AP180" s="59"/>
      <c r="AQ180" s="59"/>
      <c r="AR180" s="59"/>
    </row>
    <row r="181" ht="12.75" customHeight="1">
      <c r="A181" s="59"/>
      <c r="B181" s="59"/>
      <c r="C181" s="596"/>
      <c r="D181" s="59"/>
      <c r="E181" s="59"/>
      <c r="F181" s="59"/>
      <c r="G181" s="59"/>
      <c r="H181" s="59"/>
      <c r="I181" s="59"/>
      <c r="J181" s="59"/>
      <c r="K181" s="59"/>
      <c r="L181" s="59"/>
      <c r="M181" s="59"/>
      <c r="N181" s="59"/>
      <c r="O181" s="59"/>
      <c r="P181" s="59"/>
      <c r="Q181" s="59"/>
      <c r="R181" s="59"/>
      <c r="S181" s="59"/>
      <c r="T181" s="59"/>
      <c r="U181" s="59"/>
      <c r="V181" s="59"/>
      <c r="W181" s="59"/>
      <c r="X181" s="59"/>
      <c r="Y181" s="59"/>
      <c r="Z181" s="59"/>
      <c r="AA181" s="59"/>
      <c r="AB181" s="59"/>
      <c r="AC181" s="59"/>
      <c r="AD181" s="59"/>
      <c r="AE181" s="59"/>
      <c r="AF181" s="59"/>
      <c r="AG181" s="59"/>
      <c r="AH181" s="59"/>
      <c r="AI181" s="59"/>
      <c r="AJ181" s="59"/>
      <c r="AK181" s="59"/>
      <c r="AL181" s="59"/>
      <c r="AM181" s="59"/>
      <c r="AN181" s="59"/>
      <c r="AO181" s="59"/>
      <c r="AP181" s="59"/>
      <c r="AQ181" s="59"/>
      <c r="AR181" s="59"/>
    </row>
    <row r="182" ht="12.75" customHeight="1">
      <c r="A182" s="59"/>
      <c r="B182" s="59"/>
      <c r="C182" s="596"/>
      <c r="D182" s="59"/>
      <c r="E182" s="59"/>
      <c r="F182" s="59"/>
      <c r="G182" s="59"/>
      <c r="H182" s="59"/>
      <c r="I182" s="59"/>
      <c r="J182" s="59"/>
      <c r="K182" s="59"/>
      <c r="L182" s="59"/>
      <c r="M182" s="59"/>
      <c r="N182" s="59"/>
      <c r="O182" s="59"/>
      <c r="P182" s="59"/>
      <c r="Q182" s="59"/>
      <c r="R182" s="59"/>
      <c r="S182" s="59"/>
      <c r="T182" s="59"/>
      <c r="U182" s="59"/>
      <c r="V182" s="59"/>
      <c r="W182" s="59"/>
      <c r="X182" s="59"/>
      <c r="Y182" s="59"/>
      <c r="Z182" s="59"/>
      <c r="AA182" s="59"/>
      <c r="AB182" s="59"/>
      <c r="AC182" s="59"/>
      <c r="AD182" s="59"/>
      <c r="AE182" s="59"/>
      <c r="AF182" s="59"/>
      <c r="AG182" s="59"/>
      <c r="AH182" s="59"/>
      <c r="AI182" s="59"/>
      <c r="AJ182" s="59"/>
      <c r="AK182" s="59"/>
      <c r="AL182" s="59"/>
      <c r="AM182" s="59"/>
      <c r="AN182" s="59"/>
      <c r="AO182" s="59"/>
      <c r="AP182" s="59"/>
      <c r="AQ182" s="59"/>
      <c r="AR182" s="59"/>
    </row>
    <row r="183" ht="12.75" customHeight="1">
      <c r="A183" s="59"/>
      <c r="B183" s="59"/>
      <c r="C183" s="596"/>
      <c r="D183" s="59"/>
      <c r="E183" s="59"/>
      <c r="F183" s="59"/>
      <c r="G183" s="59"/>
      <c r="H183" s="59"/>
      <c r="I183" s="59"/>
      <c r="J183" s="59"/>
      <c r="K183" s="59"/>
      <c r="L183" s="59"/>
      <c r="M183" s="59"/>
      <c r="N183" s="59"/>
      <c r="O183" s="59"/>
      <c r="P183" s="59"/>
      <c r="Q183" s="59"/>
      <c r="R183" s="59"/>
      <c r="S183" s="59"/>
      <c r="T183" s="59"/>
      <c r="U183" s="59"/>
      <c r="V183" s="59"/>
      <c r="W183" s="59"/>
      <c r="X183" s="59"/>
      <c r="Y183" s="59"/>
      <c r="Z183" s="59"/>
      <c r="AA183" s="59"/>
      <c r="AB183" s="59"/>
      <c r="AC183" s="59"/>
      <c r="AD183" s="59"/>
      <c r="AE183" s="59"/>
      <c r="AF183" s="59"/>
      <c r="AG183" s="59"/>
      <c r="AH183" s="59"/>
      <c r="AI183" s="59"/>
      <c r="AJ183" s="59"/>
      <c r="AK183" s="59"/>
      <c r="AL183" s="59"/>
      <c r="AM183" s="59"/>
      <c r="AN183" s="59"/>
      <c r="AO183" s="59"/>
      <c r="AP183" s="59"/>
      <c r="AQ183" s="59"/>
      <c r="AR183" s="59"/>
    </row>
    <row r="184" ht="12.75" customHeight="1">
      <c r="A184" s="59"/>
      <c r="B184" s="59"/>
      <c r="C184" s="596"/>
      <c r="D184" s="59"/>
      <c r="E184" s="59"/>
      <c r="F184" s="59"/>
      <c r="G184" s="59"/>
      <c r="H184" s="59"/>
      <c r="I184" s="59"/>
      <c r="J184" s="59"/>
      <c r="K184" s="59"/>
      <c r="L184" s="59"/>
      <c r="M184" s="59"/>
      <c r="N184" s="59"/>
      <c r="O184" s="59"/>
      <c r="P184" s="59"/>
      <c r="Q184" s="59"/>
      <c r="R184" s="59"/>
      <c r="S184" s="59"/>
      <c r="T184" s="59"/>
      <c r="U184" s="59"/>
      <c r="V184" s="59"/>
      <c r="W184" s="59"/>
      <c r="X184" s="59"/>
      <c r="Y184" s="59"/>
      <c r="Z184" s="59"/>
      <c r="AA184" s="59"/>
      <c r="AB184" s="59"/>
      <c r="AC184" s="59"/>
      <c r="AD184" s="59"/>
      <c r="AE184" s="59"/>
      <c r="AF184" s="59"/>
      <c r="AG184" s="59"/>
      <c r="AH184" s="59"/>
      <c r="AI184" s="59"/>
      <c r="AJ184" s="59"/>
      <c r="AK184" s="59"/>
      <c r="AL184" s="59"/>
      <c r="AM184" s="59"/>
      <c r="AN184" s="59"/>
      <c r="AO184" s="59"/>
      <c r="AP184" s="59"/>
      <c r="AQ184" s="59"/>
      <c r="AR184" s="59"/>
    </row>
    <row r="185" ht="12.75" customHeight="1">
      <c r="A185" s="59"/>
      <c r="B185" s="59"/>
      <c r="C185" s="596"/>
      <c r="D185" s="59"/>
      <c r="E185" s="59"/>
      <c r="F185" s="59"/>
      <c r="G185" s="59"/>
      <c r="H185" s="59"/>
      <c r="I185" s="59"/>
      <c r="J185" s="59"/>
      <c r="K185" s="59"/>
      <c r="L185" s="59"/>
      <c r="M185" s="59"/>
      <c r="N185" s="59"/>
      <c r="O185" s="59"/>
      <c r="P185" s="59"/>
      <c r="Q185" s="59"/>
      <c r="R185" s="59"/>
      <c r="S185" s="59"/>
      <c r="T185" s="59"/>
      <c r="U185" s="59"/>
      <c r="V185" s="59"/>
      <c r="W185" s="59"/>
      <c r="X185" s="59"/>
      <c r="Y185" s="59"/>
      <c r="Z185" s="59"/>
      <c r="AA185" s="59"/>
      <c r="AB185" s="59"/>
      <c r="AC185" s="59"/>
      <c r="AD185" s="59"/>
      <c r="AE185" s="59"/>
      <c r="AF185" s="59"/>
      <c r="AG185" s="59"/>
      <c r="AH185" s="59"/>
      <c r="AI185" s="59"/>
      <c r="AJ185" s="59"/>
      <c r="AK185" s="59"/>
      <c r="AL185" s="59"/>
      <c r="AM185" s="59"/>
      <c r="AN185" s="59"/>
      <c r="AO185" s="59"/>
      <c r="AP185" s="59"/>
      <c r="AQ185" s="59"/>
      <c r="AR185" s="59"/>
    </row>
    <row r="186" ht="12.75" customHeight="1">
      <c r="A186" s="59"/>
      <c r="B186" s="59"/>
      <c r="C186" s="596"/>
      <c r="D186" s="59"/>
      <c r="E186" s="59"/>
      <c r="F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c r="AE186" s="59"/>
      <c r="AF186" s="59"/>
      <c r="AG186" s="59"/>
      <c r="AH186" s="59"/>
      <c r="AI186" s="59"/>
      <c r="AJ186" s="59"/>
      <c r="AK186" s="59"/>
      <c r="AL186" s="59"/>
      <c r="AM186" s="59"/>
      <c r="AN186" s="59"/>
      <c r="AO186" s="59"/>
      <c r="AP186" s="59"/>
      <c r="AQ186" s="59"/>
      <c r="AR186" s="59"/>
    </row>
    <row r="187" ht="12.75" customHeight="1">
      <c r="A187" s="59"/>
      <c r="B187" s="59"/>
      <c r="C187" s="596"/>
      <c r="D187" s="59"/>
      <c r="E187" s="59"/>
      <c r="F187" s="59"/>
      <c r="G187" s="59"/>
      <c r="H187" s="59"/>
      <c r="I187" s="59"/>
      <c r="J187" s="59"/>
      <c r="K187" s="59"/>
      <c r="L187" s="59"/>
      <c r="M187" s="59"/>
      <c r="N187" s="59"/>
      <c r="O187" s="59"/>
      <c r="P187" s="59"/>
      <c r="Q187" s="59"/>
      <c r="R187" s="59"/>
      <c r="S187" s="59"/>
      <c r="T187" s="59"/>
      <c r="U187" s="59"/>
      <c r="V187" s="59"/>
      <c r="W187" s="59"/>
      <c r="X187" s="59"/>
      <c r="Y187" s="59"/>
      <c r="Z187" s="59"/>
      <c r="AA187" s="59"/>
      <c r="AB187" s="59"/>
      <c r="AC187" s="59"/>
      <c r="AD187" s="59"/>
      <c r="AE187" s="59"/>
      <c r="AF187" s="59"/>
      <c r="AG187" s="59"/>
      <c r="AH187" s="59"/>
      <c r="AI187" s="59"/>
      <c r="AJ187" s="59"/>
      <c r="AK187" s="59"/>
      <c r="AL187" s="59"/>
      <c r="AM187" s="59"/>
      <c r="AN187" s="59"/>
      <c r="AO187" s="59"/>
      <c r="AP187" s="59"/>
      <c r="AQ187" s="59"/>
      <c r="AR187" s="59"/>
    </row>
    <row r="188" ht="12.75" customHeight="1">
      <c r="A188" s="59"/>
      <c r="B188" s="59"/>
      <c r="C188" s="596"/>
      <c r="D188" s="59"/>
      <c r="E188" s="59"/>
      <c r="F188" s="59"/>
      <c r="G188" s="59"/>
      <c r="H188" s="59"/>
      <c r="I188" s="59"/>
      <c r="J188" s="59"/>
      <c r="K188" s="59"/>
      <c r="L188" s="59"/>
      <c r="M188" s="59"/>
      <c r="N188" s="59"/>
      <c r="O188" s="59"/>
      <c r="P188" s="59"/>
      <c r="Q188" s="59"/>
      <c r="R188" s="59"/>
      <c r="S188" s="59"/>
      <c r="T188" s="59"/>
      <c r="U188" s="59"/>
      <c r="V188" s="59"/>
      <c r="W188" s="59"/>
      <c r="X188" s="59"/>
      <c r="Y188" s="59"/>
      <c r="Z188" s="59"/>
      <c r="AA188" s="59"/>
      <c r="AB188" s="59"/>
      <c r="AC188" s="59"/>
      <c r="AD188" s="59"/>
      <c r="AE188" s="59"/>
      <c r="AF188" s="59"/>
      <c r="AG188" s="59"/>
      <c r="AH188" s="59"/>
      <c r="AI188" s="59"/>
      <c r="AJ188" s="59"/>
      <c r="AK188" s="59"/>
      <c r="AL188" s="59"/>
      <c r="AM188" s="59"/>
      <c r="AN188" s="59"/>
      <c r="AO188" s="59"/>
      <c r="AP188" s="59"/>
      <c r="AQ188" s="59"/>
      <c r="AR188" s="59"/>
    </row>
    <row r="189" ht="12.75" customHeight="1">
      <c r="A189" s="59"/>
      <c r="B189" s="59"/>
      <c r="C189" s="596"/>
      <c r="D189" s="59"/>
      <c r="E189" s="59"/>
      <c r="F189" s="59"/>
      <c r="G189" s="59"/>
      <c r="H189" s="59"/>
      <c r="I189" s="59"/>
      <c r="J189" s="59"/>
      <c r="K189" s="59"/>
      <c r="L189" s="59"/>
      <c r="M189" s="59"/>
      <c r="N189" s="59"/>
      <c r="O189" s="59"/>
      <c r="P189" s="59"/>
      <c r="Q189" s="59"/>
      <c r="R189" s="59"/>
      <c r="S189" s="59"/>
      <c r="T189" s="59"/>
      <c r="U189" s="59"/>
      <c r="V189" s="59"/>
      <c r="W189" s="59"/>
      <c r="X189" s="59"/>
      <c r="Y189" s="59"/>
      <c r="Z189" s="59"/>
      <c r="AA189" s="59"/>
      <c r="AB189" s="59"/>
      <c r="AC189" s="59"/>
      <c r="AD189" s="59"/>
      <c r="AE189" s="59"/>
      <c r="AF189" s="59"/>
      <c r="AG189" s="59"/>
      <c r="AH189" s="59"/>
      <c r="AI189" s="59"/>
      <c r="AJ189" s="59"/>
      <c r="AK189" s="59"/>
      <c r="AL189" s="59"/>
      <c r="AM189" s="59"/>
      <c r="AN189" s="59"/>
      <c r="AO189" s="59"/>
      <c r="AP189" s="59"/>
      <c r="AQ189" s="59"/>
      <c r="AR189" s="59"/>
    </row>
    <row r="190" ht="12.75" customHeight="1">
      <c r="A190" s="59"/>
      <c r="B190" s="59"/>
      <c r="C190" s="596"/>
      <c r="D190" s="59"/>
      <c r="E190" s="59"/>
      <c r="F190" s="59"/>
      <c r="G190" s="59"/>
      <c r="H190" s="59"/>
      <c r="I190" s="59"/>
      <c r="J190" s="59"/>
      <c r="K190" s="59"/>
      <c r="L190" s="59"/>
      <c r="M190" s="59"/>
      <c r="N190" s="59"/>
      <c r="O190" s="59"/>
      <c r="P190" s="59"/>
      <c r="Q190" s="59"/>
      <c r="R190" s="59"/>
      <c r="S190" s="59"/>
      <c r="T190" s="59"/>
      <c r="U190" s="59"/>
      <c r="V190" s="59"/>
      <c r="W190" s="59"/>
      <c r="X190" s="59"/>
      <c r="Y190" s="59"/>
      <c r="Z190" s="59"/>
      <c r="AA190" s="59"/>
      <c r="AB190" s="59"/>
      <c r="AC190" s="59"/>
      <c r="AD190" s="59"/>
      <c r="AE190" s="59"/>
      <c r="AF190" s="59"/>
      <c r="AG190" s="59"/>
      <c r="AH190" s="59"/>
      <c r="AI190" s="59"/>
      <c r="AJ190" s="59"/>
      <c r="AK190" s="59"/>
      <c r="AL190" s="59"/>
      <c r="AM190" s="59"/>
      <c r="AN190" s="59"/>
      <c r="AO190" s="59"/>
      <c r="AP190" s="59"/>
      <c r="AQ190" s="59"/>
      <c r="AR190" s="59"/>
    </row>
    <row r="191" ht="12.75" customHeight="1">
      <c r="A191" s="59"/>
      <c r="B191" s="59"/>
      <c r="C191" s="596"/>
      <c r="D191" s="59"/>
      <c r="E191" s="59"/>
      <c r="F191" s="59"/>
      <c r="G191" s="59"/>
      <c r="H191" s="59"/>
      <c r="I191" s="59"/>
      <c r="J191" s="59"/>
      <c r="K191" s="59"/>
      <c r="L191" s="59"/>
      <c r="M191" s="59"/>
      <c r="N191" s="59"/>
      <c r="O191" s="59"/>
      <c r="P191" s="59"/>
      <c r="Q191" s="59"/>
      <c r="R191" s="59"/>
      <c r="S191" s="59"/>
      <c r="T191" s="59"/>
      <c r="U191" s="59"/>
      <c r="V191" s="59"/>
      <c r="W191" s="59"/>
      <c r="X191" s="59"/>
      <c r="Y191" s="59"/>
      <c r="Z191" s="59"/>
      <c r="AA191" s="59"/>
      <c r="AB191" s="59"/>
      <c r="AC191" s="59"/>
      <c r="AD191" s="59"/>
      <c r="AE191" s="59"/>
      <c r="AF191" s="59"/>
      <c r="AG191" s="59"/>
      <c r="AH191" s="59"/>
      <c r="AI191" s="59"/>
      <c r="AJ191" s="59"/>
      <c r="AK191" s="59"/>
      <c r="AL191" s="59"/>
      <c r="AM191" s="59"/>
      <c r="AN191" s="59"/>
      <c r="AO191" s="59"/>
      <c r="AP191" s="59"/>
      <c r="AQ191" s="59"/>
      <c r="AR191" s="59"/>
    </row>
    <row r="192" ht="12.75" customHeight="1">
      <c r="A192" s="59"/>
      <c r="B192" s="59"/>
      <c r="C192" s="596"/>
      <c r="D192" s="59"/>
      <c r="E192" s="59"/>
      <c r="F192" s="59"/>
      <c r="G192" s="59"/>
      <c r="H192" s="59"/>
      <c r="I192" s="59"/>
      <c r="J192" s="59"/>
      <c r="K192" s="59"/>
      <c r="L192" s="59"/>
      <c r="M192" s="59"/>
      <c r="N192" s="59"/>
      <c r="O192" s="59"/>
      <c r="P192" s="59"/>
      <c r="Q192" s="59"/>
      <c r="R192" s="59"/>
      <c r="S192" s="59"/>
      <c r="T192" s="59"/>
      <c r="U192" s="59"/>
      <c r="V192" s="59"/>
      <c r="W192" s="59"/>
      <c r="X192" s="59"/>
      <c r="Y192" s="59"/>
      <c r="Z192" s="59"/>
      <c r="AA192" s="59"/>
      <c r="AB192" s="59"/>
      <c r="AC192" s="59"/>
      <c r="AD192" s="59"/>
      <c r="AE192" s="59"/>
      <c r="AF192" s="59"/>
      <c r="AG192" s="59"/>
      <c r="AH192" s="59"/>
      <c r="AI192" s="59"/>
      <c r="AJ192" s="59"/>
      <c r="AK192" s="59"/>
      <c r="AL192" s="59"/>
      <c r="AM192" s="59"/>
      <c r="AN192" s="59"/>
      <c r="AO192" s="59"/>
      <c r="AP192" s="59"/>
      <c r="AQ192" s="59"/>
    </row>
    <row r="193" ht="12.75" customHeight="1">
      <c r="A193" s="59"/>
      <c r="B193" s="59"/>
      <c r="C193" s="596"/>
      <c r="D193" s="59"/>
      <c r="E193" s="59"/>
      <c r="F193" s="59"/>
      <c r="G193" s="59"/>
      <c r="H193" s="59"/>
      <c r="I193" s="59"/>
      <c r="J193" s="59"/>
      <c r="K193" s="59"/>
      <c r="L193" s="59"/>
      <c r="M193" s="59"/>
      <c r="N193" s="59"/>
      <c r="O193" s="59"/>
      <c r="P193" s="59"/>
      <c r="Q193" s="59"/>
      <c r="R193" s="59"/>
      <c r="S193" s="59"/>
      <c r="T193" s="59"/>
      <c r="U193" s="59"/>
      <c r="V193" s="59"/>
      <c r="W193" s="59"/>
      <c r="X193" s="59"/>
      <c r="Y193" s="59"/>
      <c r="Z193" s="59"/>
      <c r="AA193" s="59"/>
      <c r="AB193" s="59"/>
      <c r="AC193" s="59"/>
      <c r="AD193" s="59"/>
      <c r="AE193" s="59"/>
      <c r="AF193" s="59"/>
      <c r="AG193" s="59"/>
      <c r="AH193" s="59"/>
      <c r="AI193" s="59"/>
      <c r="AJ193" s="59"/>
      <c r="AK193" s="59"/>
      <c r="AL193" s="59"/>
      <c r="AM193" s="59"/>
      <c r="AN193" s="59"/>
      <c r="AO193" s="59"/>
      <c r="AP193" s="59"/>
      <c r="AQ193" s="59"/>
    </row>
    <row r="194" ht="12.75" customHeight="1">
      <c r="A194" s="59"/>
      <c r="B194" s="59"/>
      <c r="C194" s="596"/>
      <c r="D194" s="59"/>
      <c r="E194" s="59"/>
      <c r="F194" s="59"/>
      <c r="G194" s="59"/>
      <c r="H194" s="59"/>
      <c r="I194" s="59"/>
      <c r="J194" s="59"/>
      <c r="K194" s="59"/>
      <c r="L194" s="59"/>
      <c r="M194" s="59"/>
      <c r="N194" s="59"/>
      <c r="O194" s="59"/>
      <c r="P194" s="59"/>
      <c r="Q194" s="59"/>
      <c r="R194" s="59"/>
      <c r="S194" s="59"/>
      <c r="T194" s="59"/>
      <c r="U194" s="59"/>
      <c r="V194" s="59"/>
      <c r="W194" s="59"/>
      <c r="X194" s="59"/>
      <c r="Y194" s="59"/>
      <c r="Z194" s="59"/>
      <c r="AA194" s="59"/>
      <c r="AB194" s="59"/>
      <c r="AC194" s="59"/>
      <c r="AD194" s="59"/>
      <c r="AE194" s="59"/>
      <c r="AF194" s="59"/>
      <c r="AG194" s="59"/>
      <c r="AH194" s="59"/>
      <c r="AI194" s="59"/>
      <c r="AJ194" s="59"/>
      <c r="AK194" s="59"/>
      <c r="AL194" s="59"/>
      <c r="AM194" s="59"/>
      <c r="AN194" s="59"/>
      <c r="AO194" s="59"/>
      <c r="AP194" s="59"/>
      <c r="AQ194" s="59"/>
    </row>
    <row r="195" ht="12.75" customHeight="1">
      <c r="A195" s="59"/>
      <c r="B195" s="59"/>
      <c r="C195" s="596"/>
      <c r="D195" s="59"/>
      <c r="E195" s="59"/>
      <c r="F195" s="59"/>
      <c r="G195" s="59"/>
      <c r="H195" s="59"/>
      <c r="I195" s="59"/>
      <c r="J195" s="59"/>
      <c r="K195" s="59"/>
      <c r="L195" s="59"/>
      <c r="M195" s="59"/>
      <c r="N195" s="59"/>
      <c r="O195" s="59"/>
      <c r="P195" s="59"/>
      <c r="Q195" s="59"/>
      <c r="R195" s="59"/>
      <c r="S195" s="59"/>
      <c r="T195" s="59"/>
      <c r="U195" s="59"/>
      <c r="V195" s="59"/>
      <c r="W195" s="59"/>
      <c r="X195" s="59"/>
      <c r="Y195" s="59"/>
      <c r="Z195" s="59"/>
      <c r="AA195" s="59"/>
      <c r="AB195" s="59"/>
      <c r="AC195" s="59"/>
      <c r="AD195" s="59"/>
      <c r="AE195" s="59"/>
      <c r="AF195" s="59"/>
      <c r="AG195" s="59"/>
      <c r="AH195" s="59"/>
      <c r="AI195" s="59"/>
      <c r="AJ195" s="59"/>
      <c r="AK195" s="59"/>
      <c r="AL195" s="59"/>
      <c r="AM195" s="59"/>
      <c r="AN195" s="59"/>
      <c r="AO195" s="59"/>
      <c r="AP195" s="59"/>
      <c r="AQ195" s="59"/>
    </row>
    <row r="196" ht="12.75" customHeight="1">
      <c r="A196" s="59"/>
      <c r="B196" s="59"/>
      <c r="C196" s="596"/>
      <c r="D196" s="59"/>
      <c r="E196" s="59"/>
      <c r="F196" s="59"/>
      <c r="G196" s="59"/>
      <c r="H196" s="59"/>
      <c r="I196" s="59"/>
      <c r="J196" s="59"/>
      <c r="K196" s="59"/>
      <c r="L196" s="59"/>
      <c r="M196" s="59"/>
      <c r="N196" s="59"/>
      <c r="O196" s="59"/>
      <c r="P196" s="59"/>
      <c r="Q196" s="59"/>
      <c r="R196" s="59"/>
      <c r="S196" s="59"/>
      <c r="T196" s="59"/>
      <c r="U196" s="59"/>
      <c r="V196" s="59"/>
      <c r="W196" s="59"/>
      <c r="X196" s="59"/>
      <c r="Y196" s="59"/>
      <c r="Z196" s="59"/>
      <c r="AA196" s="59"/>
      <c r="AB196" s="59"/>
      <c r="AC196" s="59"/>
      <c r="AD196" s="59"/>
      <c r="AE196" s="59"/>
      <c r="AF196" s="59"/>
      <c r="AG196" s="59"/>
      <c r="AH196" s="59"/>
      <c r="AI196" s="59"/>
      <c r="AJ196" s="59"/>
      <c r="AK196" s="59"/>
      <c r="AL196" s="59"/>
      <c r="AM196" s="59"/>
      <c r="AN196" s="59"/>
      <c r="AO196" s="59"/>
      <c r="AP196" s="59"/>
      <c r="AQ196" s="59"/>
    </row>
    <row r="197" ht="12.75" customHeight="1">
      <c r="A197" s="59"/>
      <c r="B197" s="59"/>
      <c r="C197" s="596"/>
      <c r="D197" s="59"/>
      <c r="E197" s="59"/>
      <c r="F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c r="AD197" s="59"/>
      <c r="AE197" s="59"/>
      <c r="AF197" s="59"/>
      <c r="AG197" s="59"/>
      <c r="AH197" s="59"/>
      <c r="AI197" s="59"/>
      <c r="AJ197" s="59"/>
      <c r="AK197" s="59"/>
      <c r="AL197" s="59"/>
      <c r="AM197" s="59"/>
      <c r="AN197" s="59"/>
      <c r="AO197" s="59"/>
      <c r="AP197" s="59"/>
      <c r="AQ197" s="59"/>
    </row>
    <row r="198" ht="12.75" customHeight="1">
      <c r="A198" s="59"/>
      <c r="B198" s="59"/>
      <c r="C198" s="596"/>
      <c r="D198" s="59"/>
      <c r="E198" s="59"/>
      <c r="F198" s="59"/>
      <c r="G198" s="59"/>
      <c r="H198" s="59"/>
      <c r="I198" s="59"/>
      <c r="J198" s="59"/>
      <c r="K198" s="59"/>
      <c r="L198" s="59"/>
      <c r="M198" s="59"/>
      <c r="N198" s="59"/>
      <c r="O198" s="59"/>
      <c r="P198" s="59"/>
      <c r="Q198" s="59"/>
      <c r="R198" s="59"/>
      <c r="S198" s="59"/>
      <c r="T198" s="59"/>
      <c r="U198" s="59"/>
      <c r="V198" s="59"/>
      <c r="W198" s="59"/>
      <c r="X198" s="59"/>
      <c r="Y198" s="59"/>
      <c r="Z198" s="59"/>
      <c r="AA198" s="59"/>
      <c r="AB198" s="59"/>
      <c r="AC198" s="59"/>
      <c r="AD198" s="59"/>
      <c r="AE198" s="59"/>
      <c r="AF198" s="59"/>
      <c r="AG198" s="59"/>
      <c r="AH198" s="59"/>
      <c r="AI198" s="59"/>
      <c r="AJ198" s="59"/>
      <c r="AK198" s="59"/>
      <c r="AL198" s="59"/>
      <c r="AM198" s="59"/>
      <c r="AN198" s="59"/>
      <c r="AO198" s="59"/>
      <c r="AP198" s="59"/>
      <c r="AQ198" s="59"/>
    </row>
    <row r="199" ht="12.75" customHeight="1">
      <c r="A199" s="59"/>
      <c r="B199" s="59"/>
      <c r="C199" s="596"/>
      <c r="D199" s="59"/>
      <c r="E199" s="59"/>
      <c r="F199" s="59"/>
      <c r="G199" s="59"/>
      <c r="H199" s="59"/>
      <c r="I199" s="59"/>
      <c r="J199" s="59"/>
      <c r="K199" s="59"/>
      <c r="L199" s="59"/>
      <c r="M199" s="59"/>
      <c r="N199" s="59"/>
      <c r="O199" s="59"/>
      <c r="P199" s="59"/>
      <c r="Q199" s="59"/>
      <c r="R199" s="59"/>
      <c r="S199" s="59"/>
      <c r="T199" s="59"/>
      <c r="U199" s="59"/>
      <c r="V199" s="59"/>
      <c r="W199" s="59"/>
      <c r="X199" s="59"/>
      <c r="Y199" s="59"/>
      <c r="Z199" s="59"/>
      <c r="AA199" s="59"/>
      <c r="AB199" s="59"/>
      <c r="AC199" s="59"/>
      <c r="AD199" s="59"/>
      <c r="AE199" s="59"/>
      <c r="AF199" s="59"/>
      <c r="AG199" s="59"/>
      <c r="AH199" s="59"/>
      <c r="AI199" s="59"/>
      <c r="AJ199" s="59"/>
      <c r="AK199" s="59"/>
      <c r="AL199" s="59"/>
      <c r="AM199" s="59"/>
      <c r="AN199" s="59"/>
      <c r="AO199" s="59"/>
      <c r="AP199" s="59"/>
      <c r="AQ199" s="59"/>
    </row>
    <row r="200" ht="12.75" customHeight="1">
      <c r="A200" s="59"/>
      <c r="B200" s="59"/>
      <c r="C200" s="596"/>
      <c r="D200" s="59"/>
      <c r="E200" s="59"/>
      <c r="F200" s="59"/>
      <c r="G200" s="59"/>
      <c r="H200" s="59"/>
      <c r="I200" s="59"/>
      <c r="J200" s="59"/>
      <c r="K200" s="59"/>
      <c r="L200" s="59"/>
      <c r="M200" s="59"/>
      <c r="N200" s="59"/>
      <c r="O200" s="59"/>
      <c r="P200" s="59"/>
      <c r="Q200" s="59"/>
      <c r="R200" s="59"/>
      <c r="S200" s="59"/>
      <c r="T200" s="59"/>
      <c r="U200" s="59"/>
      <c r="V200" s="59"/>
      <c r="W200" s="59"/>
      <c r="X200" s="59"/>
      <c r="Y200" s="59"/>
      <c r="Z200" s="59"/>
      <c r="AA200" s="59"/>
      <c r="AB200" s="59"/>
      <c r="AC200" s="59"/>
      <c r="AD200" s="59"/>
      <c r="AE200" s="59"/>
      <c r="AF200" s="59"/>
      <c r="AG200" s="59"/>
      <c r="AH200" s="59"/>
      <c r="AI200" s="59"/>
      <c r="AJ200" s="59"/>
      <c r="AK200" s="59"/>
      <c r="AL200" s="59"/>
      <c r="AM200" s="59"/>
      <c r="AN200" s="59"/>
      <c r="AO200" s="59"/>
      <c r="AP200" s="59"/>
      <c r="AQ200" s="59"/>
    </row>
    <row r="201" ht="12.75" customHeight="1">
      <c r="A201" s="59"/>
      <c r="B201" s="59"/>
      <c r="C201" s="596"/>
      <c r="D201" s="59"/>
      <c r="E201" s="59"/>
      <c r="F201" s="59"/>
      <c r="G201" s="59"/>
      <c r="H201" s="59"/>
      <c r="I201" s="59"/>
      <c r="J201" s="59"/>
      <c r="K201" s="59"/>
      <c r="L201" s="59"/>
      <c r="M201" s="59"/>
      <c r="N201" s="59"/>
      <c r="O201" s="59"/>
      <c r="P201" s="59"/>
      <c r="Q201" s="59"/>
      <c r="R201" s="59"/>
      <c r="S201" s="59"/>
      <c r="T201" s="59"/>
      <c r="U201" s="59"/>
      <c r="V201" s="59"/>
      <c r="W201" s="59"/>
      <c r="X201" s="59"/>
      <c r="Y201" s="59"/>
      <c r="Z201" s="59"/>
      <c r="AA201" s="59"/>
      <c r="AB201" s="59"/>
      <c r="AC201" s="59"/>
      <c r="AD201" s="59"/>
      <c r="AE201" s="59"/>
      <c r="AF201" s="59"/>
      <c r="AG201" s="59"/>
      <c r="AH201" s="59"/>
      <c r="AI201" s="59"/>
      <c r="AJ201" s="59"/>
      <c r="AK201" s="59"/>
      <c r="AL201" s="59"/>
      <c r="AM201" s="59"/>
      <c r="AN201" s="59"/>
      <c r="AO201" s="59"/>
      <c r="AP201" s="59"/>
      <c r="AQ201" s="59"/>
    </row>
    <row r="202" ht="12.75" customHeight="1">
      <c r="A202" s="59"/>
      <c r="B202" s="59"/>
      <c r="C202" s="596"/>
      <c r="D202" s="59"/>
      <c r="E202" s="59"/>
      <c r="F202" s="59"/>
      <c r="G202" s="59"/>
      <c r="H202" s="59"/>
      <c r="I202" s="59"/>
      <c r="J202" s="59"/>
      <c r="K202" s="59"/>
      <c r="L202" s="59"/>
      <c r="M202" s="59"/>
      <c r="N202" s="59"/>
      <c r="O202" s="59"/>
      <c r="P202" s="59"/>
      <c r="Q202" s="59"/>
      <c r="R202" s="59"/>
      <c r="S202" s="59"/>
      <c r="T202" s="59"/>
      <c r="U202" s="59"/>
      <c r="V202" s="59"/>
      <c r="W202" s="59"/>
      <c r="X202" s="59"/>
      <c r="Y202" s="59"/>
      <c r="Z202" s="59"/>
      <c r="AA202" s="59"/>
      <c r="AB202" s="59"/>
      <c r="AC202" s="59"/>
      <c r="AD202" s="59"/>
      <c r="AE202" s="59"/>
      <c r="AF202" s="59"/>
      <c r="AG202" s="59"/>
      <c r="AH202" s="59"/>
      <c r="AI202" s="59"/>
      <c r="AJ202" s="59"/>
      <c r="AK202" s="59"/>
      <c r="AL202" s="59"/>
      <c r="AM202" s="59"/>
      <c r="AN202" s="59"/>
      <c r="AO202" s="59"/>
      <c r="AP202" s="59"/>
      <c r="AQ202" s="59"/>
    </row>
    <row r="203" ht="12.75" customHeight="1">
      <c r="A203" s="59"/>
      <c r="B203" s="59"/>
      <c r="C203" s="596"/>
      <c r="D203" s="59"/>
      <c r="E203" s="59"/>
      <c r="F203" s="59"/>
      <c r="G203" s="59"/>
      <c r="H203" s="59"/>
      <c r="I203" s="59"/>
      <c r="J203" s="59"/>
      <c r="K203" s="59"/>
      <c r="L203" s="59"/>
      <c r="M203" s="59"/>
      <c r="N203" s="59"/>
      <c r="O203" s="59"/>
      <c r="P203" s="59"/>
      <c r="Q203" s="59"/>
      <c r="R203" s="59"/>
      <c r="S203" s="59"/>
      <c r="T203" s="59"/>
      <c r="U203" s="59"/>
      <c r="V203" s="59"/>
      <c r="W203" s="59"/>
      <c r="X203" s="59"/>
      <c r="Y203" s="59"/>
      <c r="Z203" s="59"/>
      <c r="AA203" s="59"/>
      <c r="AB203" s="59"/>
      <c r="AC203" s="59"/>
      <c r="AD203" s="59"/>
      <c r="AE203" s="59"/>
      <c r="AF203" s="59"/>
      <c r="AG203" s="59"/>
      <c r="AH203" s="59"/>
      <c r="AI203" s="59"/>
      <c r="AJ203" s="59"/>
      <c r="AK203" s="59"/>
      <c r="AL203" s="59"/>
      <c r="AM203" s="59"/>
      <c r="AN203" s="59"/>
      <c r="AO203" s="59"/>
      <c r="AP203" s="59"/>
      <c r="AQ203" s="59"/>
    </row>
    <row r="204" ht="12.75" customHeight="1">
      <c r="A204" s="59"/>
      <c r="B204" s="59"/>
      <c r="C204" s="596"/>
      <c r="D204" s="59"/>
      <c r="E204" s="59"/>
      <c r="F204" s="59"/>
      <c r="G204" s="59"/>
      <c r="H204" s="59"/>
      <c r="I204" s="59"/>
      <c r="J204" s="59"/>
      <c r="K204" s="59"/>
      <c r="L204" s="59"/>
      <c r="M204" s="59"/>
      <c r="N204" s="59"/>
      <c r="O204" s="59"/>
      <c r="P204" s="59"/>
      <c r="Q204" s="59"/>
      <c r="R204" s="59"/>
      <c r="S204" s="59"/>
      <c r="T204" s="59"/>
      <c r="U204" s="59"/>
      <c r="V204" s="59"/>
      <c r="W204" s="59"/>
      <c r="X204" s="59"/>
      <c r="Y204" s="59"/>
      <c r="Z204" s="59"/>
      <c r="AA204" s="59"/>
      <c r="AB204" s="59"/>
      <c r="AC204" s="59"/>
      <c r="AD204" s="59"/>
      <c r="AE204" s="59"/>
      <c r="AF204" s="59"/>
      <c r="AG204" s="59"/>
      <c r="AH204" s="59"/>
      <c r="AI204" s="59"/>
      <c r="AJ204" s="59"/>
      <c r="AK204" s="59"/>
      <c r="AL204" s="59"/>
      <c r="AM204" s="59"/>
      <c r="AN204" s="59"/>
      <c r="AO204" s="59"/>
      <c r="AP204" s="59"/>
      <c r="AQ204" s="59"/>
    </row>
    <row r="205" ht="12.75" customHeight="1">
      <c r="A205" s="59"/>
      <c r="B205" s="59"/>
      <c r="C205" s="596"/>
      <c r="D205" s="59"/>
      <c r="E205" s="59"/>
      <c r="F205" s="59"/>
      <c r="G205" s="59"/>
      <c r="H205" s="59"/>
      <c r="I205" s="59"/>
      <c r="J205" s="59"/>
      <c r="K205" s="59"/>
      <c r="L205" s="59"/>
      <c r="M205" s="59"/>
      <c r="N205" s="59"/>
      <c r="O205" s="59"/>
      <c r="P205" s="59"/>
      <c r="Q205" s="59"/>
      <c r="R205" s="59"/>
      <c r="S205" s="59"/>
      <c r="T205" s="59"/>
      <c r="U205" s="59"/>
      <c r="V205" s="59"/>
      <c r="W205" s="59"/>
      <c r="X205" s="59"/>
      <c r="Y205" s="59"/>
      <c r="Z205" s="59"/>
      <c r="AA205" s="59"/>
      <c r="AB205" s="59"/>
      <c r="AC205" s="59"/>
      <c r="AD205" s="59"/>
      <c r="AE205" s="59"/>
      <c r="AF205" s="59"/>
      <c r="AG205" s="59"/>
      <c r="AH205" s="59"/>
      <c r="AI205" s="59"/>
      <c r="AJ205" s="59"/>
      <c r="AK205" s="59"/>
      <c r="AL205" s="59"/>
      <c r="AM205" s="59"/>
      <c r="AN205" s="59"/>
      <c r="AO205" s="59"/>
      <c r="AP205" s="59"/>
      <c r="AQ205" s="59"/>
    </row>
    <row r="206" ht="12.75" customHeight="1">
      <c r="A206" s="59"/>
      <c r="B206" s="59"/>
      <c r="C206" s="596"/>
      <c r="D206" s="59"/>
      <c r="E206" s="59"/>
      <c r="F206" s="59"/>
      <c r="G206" s="59"/>
      <c r="H206" s="59"/>
      <c r="I206" s="59"/>
      <c r="J206" s="59"/>
      <c r="K206" s="59"/>
      <c r="L206" s="59"/>
      <c r="M206" s="59"/>
      <c r="N206" s="59"/>
      <c r="O206" s="59"/>
      <c r="P206" s="59"/>
      <c r="Q206" s="59"/>
      <c r="R206" s="59"/>
      <c r="S206" s="59"/>
      <c r="T206" s="59"/>
      <c r="U206" s="59"/>
      <c r="V206" s="59"/>
      <c r="W206" s="59"/>
      <c r="X206" s="59"/>
      <c r="Y206" s="59"/>
      <c r="Z206" s="59"/>
      <c r="AA206" s="59"/>
      <c r="AB206" s="59"/>
      <c r="AC206" s="59"/>
      <c r="AD206" s="59"/>
      <c r="AE206" s="59"/>
      <c r="AF206" s="59"/>
      <c r="AG206" s="59"/>
      <c r="AH206" s="59"/>
      <c r="AI206" s="59"/>
      <c r="AJ206" s="59"/>
      <c r="AK206" s="59"/>
      <c r="AL206" s="59"/>
      <c r="AM206" s="59"/>
      <c r="AN206" s="59"/>
      <c r="AO206" s="59"/>
      <c r="AP206" s="59"/>
      <c r="AQ206" s="59"/>
    </row>
    <row r="207" ht="12.75" customHeight="1">
      <c r="A207" s="59"/>
      <c r="B207" s="59"/>
      <c r="C207" s="596"/>
      <c r="D207" s="59"/>
      <c r="E207" s="59"/>
      <c r="F207" s="59"/>
      <c r="G207" s="59"/>
      <c r="H207" s="59"/>
      <c r="I207" s="59"/>
      <c r="J207" s="59"/>
      <c r="K207" s="59"/>
      <c r="L207" s="59"/>
      <c r="M207" s="59"/>
      <c r="N207" s="59"/>
      <c r="O207" s="59"/>
      <c r="P207" s="59"/>
      <c r="Q207" s="59"/>
      <c r="R207" s="59"/>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9"/>
    </row>
    <row r="208" ht="12.75" customHeight="1">
      <c r="A208" s="59"/>
      <c r="B208" s="59"/>
      <c r="C208" s="596"/>
      <c r="D208" s="59"/>
      <c r="E208" s="59"/>
      <c r="F208" s="59"/>
      <c r="G208" s="59"/>
      <c r="H208" s="59"/>
      <c r="I208" s="59"/>
      <c r="J208" s="59"/>
      <c r="K208" s="59"/>
      <c r="L208" s="59"/>
      <c r="M208" s="59"/>
      <c r="N208" s="59"/>
      <c r="O208" s="59"/>
      <c r="P208" s="59"/>
      <c r="Q208" s="59"/>
      <c r="R208" s="59"/>
      <c r="S208" s="59"/>
      <c r="T208" s="59"/>
      <c r="U208" s="59"/>
      <c r="V208" s="59"/>
      <c r="W208" s="59"/>
      <c r="X208" s="59"/>
      <c r="Y208" s="59"/>
      <c r="Z208" s="59"/>
      <c r="AA208" s="59"/>
      <c r="AB208" s="59"/>
      <c r="AC208" s="59"/>
      <c r="AD208" s="59"/>
      <c r="AE208" s="59"/>
      <c r="AF208" s="59"/>
      <c r="AG208" s="59"/>
      <c r="AH208" s="59"/>
      <c r="AI208" s="59"/>
      <c r="AJ208" s="59"/>
      <c r="AK208" s="59"/>
      <c r="AL208" s="59"/>
      <c r="AM208" s="59"/>
      <c r="AN208" s="59"/>
      <c r="AO208" s="59"/>
      <c r="AP208" s="59"/>
      <c r="AQ208" s="59"/>
    </row>
    <row r="209" ht="12.75" customHeight="1">
      <c r="A209" s="59"/>
      <c r="B209" s="59"/>
      <c r="C209" s="596"/>
      <c r="D209" s="59"/>
      <c r="E209" s="59"/>
      <c r="F209" s="59"/>
      <c r="G209" s="59"/>
      <c r="H209" s="59"/>
      <c r="I209" s="59"/>
      <c r="J209" s="59"/>
      <c r="K209" s="59"/>
      <c r="L209" s="59"/>
      <c r="M209" s="59"/>
      <c r="N209" s="59"/>
      <c r="O209" s="59"/>
      <c r="P209" s="59"/>
      <c r="Q209" s="59"/>
      <c r="R209" s="59"/>
      <c r="S209" s="59"/>
      <c r="T209" s="59"/>
      <c r="U209" s="59"/>
      <c r="V209" s="59"/>
      <c r="W209" s="59"/>
      <c r="X209" s="59"/>
      <c r="Y209" s="59"/>
      <c r="Z209" s="59"/>
      <c r="AA209" s="59"/>
      <c r="AB209" s="59"/>
      <c r="AC209" s="59"/>
      <c r="AD209" s="59"/>
      <c r="AE209" s="59"/>
      <c r="AF209" s="59"/>
      <c r="AG209" s="59"/>
      <c r="AH209" s="59"/>
      <c r="AI209" s="59"/>
      <c r="AJ209" s="59"/>
      <c r="AK209" s="59"/>
      <c r="AL209" s="59"/>
      <c r="AM209" s="59"/>
      <c r="AN209" s="59"/>
      <c r="AO209" s="59"/>
      <c r="AP209" s="59"/>
      <c r="AQ209" s="59"/>
    </row>
    <row r="210" ht="12.75" customHeight="1">
      <c r="A210" s="59"/>
      <c r="B210" s="59"/>
      <c r="C210" s="596"/>
      <c r="D210" s="59"/>
      <c r="E210" s="59"/>
      <c r="F210" s="59"/>
      <c r="G210" s="59"/>
      <c r="H210" s="59"/>
      <c r="I210" s="59"/>
      <c r="J210" s="59"/>
      <c r="K210" s="59"/>
      <c r="L210" s="59"/>
      <c r="M210" s="59"/>
      <c r="N210" s="59"/>
      <c r="O210" s="59"/>
      <c r="P210" s="59"/>
      <c r="Q210" s="59"/>
      <c r="R210" s="59"/>
      <c r="S210" s="59"/>
      <c r="T210" s="59"/>
      <c r="U210" s="59"/>
      <c r="V210" s="59"/>
      <c r="W210" s="59"/>
      <c r="X210" s="59"/>
      <c r="Y210" s="59"/>
      <c r="Z210" s="59"/>
      <c r="AA210" s="59"/>
      <c r="AB210" s="59"/>
      <c r="AC210" s="59"/>
      <c r="AD210" s="59"/>
      <c r="AE210" s="59"/>
      <c r="AF210" s="59"/>
      <c r="AG210" s="59"/>
      <c r="AH210" s="59"/>
      <c r="AI210" s="59"/>
      <c r="AJ210" s="59"/>
      <c r="AK210" s="59"/>
      <c r="AL210" s="59"/>
      <c r="AM210" s="59"/>
      <c r="AN210" s="59"/>
      <c r="AO210" s="59"/>
      <c r="AP210" s="59"/>
      <c r="AQ210" s="59"/>
    </row>
    <row r="211" ht="12.75" customHeight="1">
      <c r="A211" s="59"/>
      <c r="B211" s="59"/>
      <c r="C211" s="596"/>
      <c r="D211" s="59"/>
      <c r="E211" s="59"/>
      <c r="F211" s="59"/>
      <c r="G211" s="59"/>
      <c r="H211" s="59"/>
      <c r="I211" s="59"/>
      <c r="J211" s="59"/>
      <c r="K211" s="59"/>
      <c r="L211" s="59"/>
      <c r="M211" s="59"/>
      <c r="N211" s="59"/>
      <c r="O211" s="59"/>
      <c r="P211" s="59"/>
      <c r="Q211" s="59"/>
      <c r="R211" s="59"/>
      <c r="S211" s="59"/>
      <c r="T211" s="59"/>
      <c r="U211" s="59"/>
      <c r="V211" s="59"/>
      <c r="W211" s="59"/>
      <c r="X211" s="59"/>
      <c r="Y211" s="59"/>
      <c r="Z211" s="59"/>
      <c r="AA211" s="59"/>
      <c r="AB211" s="59"/>
      <c r="AC211" s="59"/>
      <c r="AD211" s="59"/>
      <c r="AE211" s="59"/>
      <c r="AF211" s="59"/>
      <c r="AG211" s="59"/>
      <c r="AH211" s="59"/>
      <c r="AI211" s="59"/>
      <c r="AJ211" s="59"/>
      <c r="AK211" s="59"/>
      <c r="AL211" s="59"/>
      <c r="AM211" s="59"/>
      <c r="AN211" s="59"/>
      <c r="AO211" s="59"/>
      <c r="AP211" s="59"/>
      <c r="AQ211" s="59"/>
    </row>
    <row r="212" ht="12.75" customHeight="1">
      <c r="A212" s="59"/>
      <c r="B212" s="59"/>
      <c r="C212" s="596"/>
      <c r="D212" s="59"/>
      <c r="E212" s="59"/>
      <c r="F212" s="59"/>
      <c r="G212" s="59"/>
      <c r="H212" s="59"/>
      <c r="I212" s="59"/>
      <c r="J212" s="59"/>
      <c r="K212" s="59"/>
      <c r="L212" s="59"/>
      <c r="M212" s="59"/>
      <c r="N212" s="59"/>
      <c r="O212" s="59"/>
      <c r="P212" s="59"/>
      <c r="Q212" s="59"/>
      <c r="R212" s="59"/>
      <c r="S212" s="59"/>
      <c r="T212" s="59"/>
      <c r="U212" s="59"/>
      <c r="V212" s="59"/>
      <c r="W212" s="59"/>
      <c r="X212" s="59"/>
      <c r="Y212" s="59"/>
      <c r="Z212" s="59"/>
      <c r="AA212" s="59"/>
      <c r="AB212" s="59"/>
      <c r="AC212" s="59"/>
      <c r="AD212" s="59"/>
      <c r="AE212" s="59"/>
      <c r="AF212" s="59"/>
      <c r="AG212" s="59"/>
      <c r="AH212" s="59"/>
      <c r="AI212" s="59"/>
      <c r="AJ212" s="59"/>
      <c r="AK212" s="59"/>
      <c r="AL212" s="59"/>
      <c r="AM212" s="59"/>
      <c r="AN212" s="59"/>
      <c r="AO212" s="59"/>
      <c r="AP212" s="59"/>
      <c r="AQ212" s="59"/>
    </row>
    <row r="213" ht="12.75" customHeight="1">
      <c r="A213" s="59"/>
      <c r="B213" s="59"/>
      <c r="C213" s="596"/>
      <c r="D213" s="59"/>
      <c r="E213" s="59"/>
      <c r="F213" s="59"/>
      <c r="G213" s="59"/>
      <c r="H213" s="59"/>
      <c r="I213" s="59"/>
      <c r="J213" s="59"/>
      <c r="K213" s="59"/>
      <c r="L213" s="59"/>
      <c r="M213" s="59"/>
      <c r="N213" s="59"/>
      <c r="O213" s="59"/>
      <c r="P213" s="59"/>
      <c r="Q213" s="59"/>
      <c r="R213" s="59"/>
      <c r="S213" s="59"/>
      <c r="T213" s="59"/>
      <c r="U213" s="59"/>
      <c r="V213" s="59"/>
      <c r="W213" s="59"/>
      <c r="X213" s="59"/>
      <c r="Y213" s="59"/>
      <c r="Z213" s="59"/>
      <c r="AA213" s="59"/>
      <c r="AB213" s="59"/>
      <c r="AC213" s="59"/>
      <c r="AD213" s="59"/>
      <c r="AE213" s="59"/>
      <c r="AF213" s="59"/>
      <c r="AG213" s="59"/>
      <c r="AH213" s="59"/>
      <c r="AI213" s="59"/>
      <c r="AJ213" s="59"/>
      <c r="AK213" s="59"/>
      <c r="AL213" s="59"/>
      <c r="AM213" s="59"/>
      <c r="AN213" s="59"/>
      <c r="AO213" s="59"/>
      <c r="AP213" s="59"/>
      <c r="AQ213" s="59"/>
    </row>
    <row r="214" ht="12.75" customHeight="1">
      <c r="A214" s="59"/>
      <c r="B214" s="59"/>
      <c r="C214" s="596"/>
      <c r="D214" s="59"/>
      <c r="E214" s="59"/>
      <c r="F214" s="59"/>
      <c r="G214" s="59"/>
      <c r="H214" s="59"/>
      <c r="I214" s="59"/>
      <c r="J214" s="59"/>
      <c r="K214" s="59"/>
      <c r="L214" s="59"/>
      <c r="M214" s="59"/>
      <c r="N214" s="59"/>
      <c r="O214" s="59"/>
      <c r="P214" s="59"/>
      <c r="Q214" s="59"/>
      <c r="R214" s="59"/>
      <c r="S214" s="59"/>
      <c r="T214" s="59"/>
      <c r="U214" s="59"/>
      <c r="V214" s="59"/>
      <c r="W214" s="59"/>
      <c r="X214" s="59"/>
      <c r="Y214" s="59"/>
      <c r="Z214" s="59"/>
      <c r="AA214" s="59"/>
      <c r="AB214" s="59"/>
      <c r="AC214" s="59"/>
      <c r="AD214" s="59"/>
      <c r="AE214" s="59"/>
      <c r="AF214" s="59"/>
      <c r="AG214" s="59"/>
      <c r="AH214" s="59"/>
      <c r="AI214" s="59"/>
      <c r="AJ214" s="59"/>
      <c r="AK214" s="59"/>
      <c r="AL214" s="59"/>
      <c r="AM214" s="59"/>
      <c r="AN214" s="59"/>
      <c r="AO214" s="59"/>
      <c r="AP214" s="59"/>
      <c r="AQ214" s="59"/>
    </row>
    <row r="215" ht="12.75" customHeight="1">
      <c r="A215" s="59"/>
      <c r="B215" s="59"/>
      <c r="C215" s="596"/>
      <c r="D215" s="59"/>
      <c r="E215" s="59"/>
      <c r="F215" s="59"/>
      <c r="G215" s="59"/>
      <c r="H215" s="59"/>
      <c r="I215" s="59"/>
      <c r="J215" s="59"/>
      <c r="K215" s="59"/>
      <c r="L215" s="59"/>
      <c r="M215" s="59"/>
      <c r="N215" s="59"/>
      <c r="O215" s="59"/>
      <c r="P215" s="59"/>
      <c r="Q215" s="59"/>
      <c r="R215" s="59"/>
      <c r="S215" s="59"/>
      <c r="T215" s="59"/>
      <c r="U215" s="59"/>
      <c r="V215" s="59"/>
      <c r="W215" s="59"/>
      <c r="X215" s="59"/>
      <c r="Y215" s="59"/>
      <c r="Z215" s="59"/>
      <c r="AA215" s="59"/>
      <c r="AB215" s="59"/>
      <c r="AC215" s="59"/>
      <c r="AD215" s="59"/>
      <c r="AE215" s="59"/>
      <c r="AF215" s="59"/>
      <c r="AG215" s="59"/>
      <c r="AH215" s="59"/>
      <c r="AI215" s="59"/>
      <c r="AJ215" s="59"/>
      <c r="AK215" s="59"/>
      <c r="AL215" s="59"/>
      <c r="AM215" s="59"/>
      <c r="AN215" s="59"/>
      <c r="AO215" s="59"/>
      <c r="AP215" s="59"/>
      <c r="AQ215" s="59"/>
    </row>
    <row r="216" ht="12.75" customHeight="1">
      <c r="A216" s="59"/>
      <c r="B216" s="59"/>
      <c r="C216" s="596"/>
      <c r="D216" s="59"/>
      <c r="E216" s="59"/>
      <c r="F216" s="59"/>
      <c r="G216" s="59"/>
      <c r="H216" s="59"/>
      <c r="I216" s="59"/>
      <c r="J216" s="59"/>
      <c r="K216" s="59"/>
      <c r="L216" s="59"/>
      <c r="M216" s="59"/>
      <c r="N216" s="59"/>
      <c r="O216" s="59"/>
      <c r="P216" s="59"/>
      <c r="Q216" s="59"/>
      <c r="R216" s="59"/>
      <c r="S216" s="59"/>
      <c r="T216" s="59"/>
      <c r="U216" s="59"/>
      <c r="V216" s="59"/>
      <c r="W216" s="59"/>
      <c r="X216" s="59"/>
      <c r="Y216" s="59"/>
      <c r="Z216" s="59"/>
      <c r="AA216" s="59"/>
      <c r="AB216" s="59"/>
      <c r="AC216" s="59"/>
      <c r="AD216" s="59"/>
      <c r="AE216" s="59"/>
      <c r="AF216" s="59"/>
      <c r="AG216" s="59"/>
      <c r="AH216" s="59"/>
      <c r="AI216" s="59"/>
      <c r="AJ216" s="59"/>
      <c r="AK216" s="59"/>
      <c r="AL216" s="59"/>
      <c r="AM216" s="59"/>
      <c r="AN216" s="59"/>
      <c r="AO216" s="59"/>
      <c r="AP216" s="59"/>
      <c r="AQ216" s="59"/>
    </row>
    <row r="217" ht="12.75" customHeight="1">
      <c r="A217" s="59"/>
      <c r="B217" s="59"/>
      <c r="C217" s="596"/>
      <c r="D217" s="59"/>
      <c r="E217" s="59"/>
      <c r="F217" s="59"/>
      <c r="G217" s="59"/>
      <c r="H217" s="59"/>
      <c r="I217" s="59"/>
      <c r="J217" s="59"/>
      <c r="K217" s="59"/>
      <c r="L217" s="59"/>
      <c r="M217" s="59"/>
      <c r="N217" s="59"/>
      <c r="O217" s="59"/>
      <c r="P217" s="59"/>
      <c r="Q217" s="59"/>
      <c r="R217" s="59"/>
      <c r="S217" s="59"/>
      <c r="T217" s="59"/>
      <c r="U217" s="59"/>
      <c r="V217" s="59"/>
      <c r="W217" s="59"/>
      <c r="X217" s="59"/>
      <c r="Y217" s="59"/>
      <c r="Z217" s="59"/>
      <c r="AA217" s="59"/>
      <c r="AB217" s="59"/>
      <c r="AC217" s="59"/>
      <c r="AD217" s="59"/>
      <c r="AE217" s="59"/>
      <c r="AF217" s="59"/>
      <c r="AG217" s="59"/>
      <c r="AH217" s="59"/>
      <c r="AI217" s="59"/>
      <c r="AJ217" s="59"/>
      <c r="AK217" s="59"/>
      <c r="AL217" s="59"/>
      <c r="AM217" s="59"/>
      <c r="AN217" s="59"/>
      <c r="AO217" s="59"/>
      <c r="AP217" s="59"/>
      <c r="AQ217" s="59"/>
    </row>
    <row r="218" ht="12.75" customHeight="1">
      <c r="A218" s="59"/>
      <c r="B218" s="59"/>
      <c r="C218" s="596"/>
      <c r="D218" s="59"/>
      <c r="E218" s="59"/>
      <c r="F218" s="59"/>
      <c r="G218" s="59"/>
      <c r="H218" s="59"/>
      <c r="I218" s="59"/>
      <c r="J218" s="59"/>
      <c r="K218" s="59"/>
      <c r="L218" s="59"/>
      <c r="M218" s="59"/>
      <c r="N218" s="59"/>
      <c r="O218" s="59"/>
      <c r="P218" s="59"/>
      <c r="Q218" s="59"/>
      <c r="R218" s="59"/>
      <c r="S218" s="59"/>
      <c r="T218" s="59"/>
      <c r="U218" s="59"/>
      <c r="V218" s="59"/>
      <c r="W218" s="59"/>
      <c r="X218" s="59"/>
      <c r="Y218" s="59"/>
      <c r="Z218" s="59"/>
      <c r="AA218" s="59"/>
      <c r="AB218" s="59"/>
      <c r="AC218" s="59"/>
      <c r="AD218" s="59"/>
      <c r="AE218" s="59"/>
      <c r="AF218" s="59"/>
      <c r="AG218" s="59"/>
      <c r="AH218" s="59"/>
      <c r="AI218" s="59"/>
      <c r="AJ218" s="59"/>
      <c r="AK218" s="59"/>
      <c r="AL218" s="59"/>
      <c r="AM218" s="59"/>
      <c r="AN218" s="59"/>
      <c r="AO218" s="59"/>
      <c r="AP218" s="59"/>
      <c r="AQ218" s="59"/>
    </row>
    <row r="219" ht="12.75" customHeight="1">
      <c r="A219" s="59"/>
      <c r="B219" s="59"/>
      <c r="C219" s="596"/>
      <c r="D219" s="59"/>
      <c r="E219" s="59"/>
      <c r="F219" s="59"/>
      <c r="G219" s="59"/>
      <c r="H219" s="59"/>
      <c r="I219" s="59"/>
      <c r="J219" s="59"/>
      <c r="K219" s="59"/>
      <c r="L219" s="59"/>
      <c r="M219" s="59"/>
      <c r="N219" s="59"/>
      <c r="O219" s="59"/>
      <c r="P219" s="59"/>
      <c r="Q219" s="59"/>
      <c r="R219" s="59"/>
      <c r="S219" s="59"/>
      <c r="T219" s="59"/>
      <c r="U219" s="59"/>
      <c r="V219" s="59"/>
      <c r="W219" s="59"/>
      <c r="X219" s="59"/>
      <c r="Y219" s="59"/>
      <c r="Z219" s="59"/>
      <c r="AA219" s="59"/>
      <c r="AB219" s="59"/>
      <c r="AC219" s="59"/>
      <c r="AD219" s="59"/>
      <c r="AE219" s="59"/>
      <c r="AF219" s="59"/>
      <c r="AG219" s="59"/>
      <c r="AH219" s="59"/>
      <c r="AI219" s="59"/>
      <c r="AJ219" s="59"/>
      <c r="AK219" s="59"/>
      <c r="AL219" s="59"/>
      <c r="AM219" s="59"/>
      <c r="AN219" s="59"/>
      <c r="AO219" s="59"/>
      <c r="AP219" s="59"/>
      <c r="AQ219" s="59"/>
    </row>
    <row r="220" ht="12.75" customHeight="1">
      <c r="A220" s="59"/>
      <c r="B220" s="59"/>
      <c r="C220" s="596"/>
      <c r="D220" s="59"/>
      <c r="E220" s="59"/>
      <c r="F220" s="59"/>
      <c r="G220" s="59"/>
      <c r="H220" s="59"/>
      <c r="I220" s="59"/>
      <c r="J220" s="59"/>
      <c r="K220" s="59"/>
      <c r="L220" s="59"/>
      <c r="M220" s="59"/>
      <c r="N220" s="59"/>
      <c r="O220" s="59"/>
      <c r="P220" s="59"/>
      <c r="Q220" s="59"/>
      <c r="R220" s="59"/>
      <c r="S220" s="59"/>
      <c r="T220" s="59"/>
      <c r="U220" s="59"/>
      <c r="V220" s="59"/>
      <c r="W220" s="59"/>
      <c r="X220" s="59"/>
      <c r="Y220" s="59"/>
      <c r="Z220" s="59"/>
      <c r="AA220" s="59"/>
      <c r="AB220" s="59"/>
      <c r="AC220" s="59"/>
      <c r="AD220" s="59"/>
      <c r="AE220" s="59"/>
      <c r="AF220" s="59"/>
      <c r="AG220" s="59"/>
      <c r="AH220" s="59"/>
      <c r="AI220" s="59"/>
      <c r="AJ220" s="59"/>
      <c r="AK220" s="59"/>
      <c r="AL220" s="59"/>
      <c r="AM220" s="59"/>
      <c r="AN220" s="59"/>
      <c r="AO220" s="59"/>
      <c r="AP220" s="59"/>
      <c r="AQ220" s="59"/>
    </row>
    <row r="221" ht="12.75" customHeight="1">
      <c r="A221" s="59"/>
      <c r="B221" s="59"/>
      <c r="C221" s="596"/>
      <c r="D221" s="59"/>
      <c r="E221" s="59"/>
      <c r="F221" s="59"/>
      <c r="G221" s="59"/>
      <c r="H221" s="59"/>
      <c r="I221" s="59"/>
      <c r="J221" s="59"/>
      <c r="K221" s="59"/>
      <c r="L221" s="59"/>
      <c r="M221" s="59"/>
      <c r="N221" s="59"/>
      <c r="O221" s="59"/>
      <c r="P221" s="59"/>
      <c r="Q221" s="59"/>
      <c r="R221" s="59"/>
      <c r="S221" s="59"/>
      <c r="T221" s="59"/>
      <c r="U221" s="59"/>
      <c r="V221" s="59"/>
      <c r="W221" s="59"/>
      <c r="X221" s="59"/>
      <c r="Y221" s="59"/>
      <c r="Z221" s="59"/>
      <c r="AA221" s="59"/>
      <c r="AB221" s="59"/>
      <c r="AC221" s="59"/>
      <c r="AD221" s="59"/>
      <c r="AE221" s="59"/>
      <c r="AF221" s="59"/>
      <c r="AG221" s="59"/>
      <c r="AH221" s="59"/>
      <c r="AI221" s="59"/>
      <c r="AJ221" s="59"/>
      <c r="AK221" s="59"/>
      <c r="AL221" s="59"/>
      <c r="AM221" s="59"/>
      <c r="AN221" s="59"/>
      <c r="AO221" s="59"/>
      <c r="AP221" s="59"/>
      <c r="AQ221" s="59"/>
    </row>
    <row r="222" ht="12.75" customHeight="1">
      <c r="A222" s="59"/>
      <c r="B222" s="59"/>
      <c r="C222" s="596"/>
      <c r="D222" s="59"/>
      <c r="E222" s="59"/>
      <c r="F222" s="59"/>
      <c r="G222" s="59"/>
      <c r="H222" s="59"/>
      <c r="I222" s="59"/>
      <c r="J222" s="59"/>
      <c r="K222" s="59"/>
      <c r="L222" s="59"/>
      <c r="M222" s="59"/>
      <c r="N222" s="59"/>
      <c r="O222" s="59"/>
      <c r="P222" s="59"/>
      <c r="Q222" s="59"/>
      <c r="R222" s="59"/>
      <c r="S222" s="59"/>
      <c r="T222" s="59"/>
      <c r="U222" s="59"/>
      <c r="V222" s="59"/>
      <c r="W222" s="59"/>
      <c r="X222" s="59"/>
      <c r="Y222" s="59"/>
      <c r="Z222" s="59"/>
      <c r="AA222" s="59"/>
      <c r="AB222" s="59"/>
      <c r="AC222" s="59"/>
      <c r="AD222" s="59"/>
      <c r="AE222" s="59"/>
      <c r="AF222" s="59"/>
      <c r="AG222" s="59"/>
      <c r="AH222" s="59"/>
      <c r="AI222" s="59"/>
      <c r="AJ222" s="59"/>
      <c r="AK222" s="59"/>
      <c r="AL222" s="59"/>
      <c r="AM222" s="59"/>
      <c r="AN222" s="59"/>
      <c r="AO222" s="59"/>
      <c r="AP222" s="59"/>
      <c r="AQ222" s="59"/>
    </row>
    <row r="223" ht="12.75" customHeight="1">
      <c r="A223" s="59"/>
      <c r="B223" s="59"/>
      <c r="C223" s="596"/>
      <c r="D223" s="59"/>
      <c r="E223" s="59"/>
      <c r="F223" s="59"/>
      <c r="G223" s="59"/>
      <c r="H223" s="59"/>
      <c r="I223" s="59"/>
      <c r="J223" s="59"/>
      <c r="K223" s="59"/>
      <c r="L223" s="59"/>
      <c r="M223" s="59"/>
      <c r="N223" s="59"/>
      <c r="O223" s="59"/>
      <c r="P223" s="59"/>
      <c r="Q223" s="59"/>
      <c r="R223" s="59"/>
      <c r="S223" s="59"/>
      <c r="T223" s="59"/>
      <c r="U223" s="59"/>
      <c r="V223" s="59"/>
      <c r="W223" s="59"/>
      <c r="X223" s="59"/>
      <c r="Y223" s="59"/>
      <c r="Z223" s="59"/>
      <c r="AA223" s="59"/>
      <c r="AB223" s="59"/>
      <c r="AC223" s="59"/>
      <c r="AD223" s="59"/>
      <c r="AE223" s="59"/>
      <c r="AF223" s="59"/>
      <c r="AG223" s="59"/>
      <c r="AH223" s="59"/>
      <c r="AI223" s="59"/>
      <c r="AJ223" s="59"/>
      <c r="AK223" s="59"/>
      <c r="AL223" s="59"/>
      <c r="AM223" s="59"/>
      <c r="AN223" s="59"/>
      <c r="AO223" s="59"/>
      <c r="AP223" s="59"/>
      <c r="AQ223" s="59"/>
    </row>
    <row r="224" ht="12.75" customHeight="1">
      <c r="A224" s="59"/>
      <c r="B224" s="59"/>
      <c r="C224" s="596"/>
      <c r="D224" s="59"/>
      <c r="E224" s="59"/>
      <c r="F224" s="59"/>
      <c r="G224" s="59"/>
      <c r="H224" s="59"/>
      <c r="I224" s="59"/>
      <c r="J224" s="59"/>
      <c r="K224" s="59"/>
      <c r="L224" s="59"/>
      <c r="M224" s="59"/>
      <c r="N224" s="59"/>
      <c r="O224" s="59"/>
      <c r="P224" s="59"/>
      <c r="Q224" s="59"/>
      <c r="R224" s="59"/>
      <c r="S224" s="59"/>
      <c r="T224" s="59"/>
      <c r="U224" s="59"/>
      <c r="V224" s="59"/>
      <c r="W224" s="59"/>
      <c r="X224" s="59"/>
      <c r="Y224" s="59"/>
      <c r="Z224" s="59"/>
      <c r="AA224" s="59"/>
      <c r="AB224" s="59"/>
      <c r="AC224" s="59"/>
      <c r="AD224" s="59"/>
      <c r="AE224" s="59"/>
      <c r="AF224" s="59"/>
      <c r="AG224" s="59"/>
      <c r="AH224" s="59"/>
      <c r="AI224" s="59"/>
      <c r="AJ224" s="59"/>
      <c r="AK224" s="59"/>
      <c r="AL224" s="59"/>
      <c r="AM224" s="59"/>
      <c r="AN224" s="59"/>
      <c r="AO224" s="59"/>
      <c r="AP224" s="59"/>
      <c r="AQ224" s="59"/>
    </row>
    <row r="225" ht="12.75" customHeight="1">
      <c r="A225" s="59"/>
      <c r="B225" s="59"/>
      <c r="C225" s="596"/>
      <c r="D225" s="59"/>
      <c r="E225" s="59"/>
      <c r="F225" s="59"/>
      <c r="G225" s="59"/>
      <c r="H225" s="59"/>
      <c r="I225" s="59"/>
      <c r="J225" s="59"/>
      <c r="K225" s="59"/>
      <c r="L225" s="59"/>
      <c r="M225" s="59"/>
      <c r="N225" s="59"/>
      <c r="O225" s="59"/>
      <c r="P225" s="59"/>
      <c r="Q225" s="59"/>
      <c r="R225" s="59"/>
      <c r="S225" s="59"/>
      <c r="T225" s="59"/>
      <c r="U225" s="59"/>
      <c r="V225" s="59"/>
      <c r="W225" s="59"/>
      <c r="X225" s="59"/>
      <c r="Y225" s="59"/>
      <c r="Z225" s="59"/>
      <c r="AA225" s="59"/>
      <c r="AB225" s="59"/>
      <c r="AC225" s="59"/>
      <c r="AD225" s="59"/>
      <c r="AE225" s="59"/>
      <c r="AF225" s="59"/>
      <c r="AG225" s="59"/>
      <c r="AH225" s="59"/>
      <c r="AI225" s="59"/>
      <c r="AJ225" s="59"/>
      <c r="AK225" s="59"/>
      <c r="AL225" s="59"/>
      <c r="AM225" s="59"/>
      <c r="AN225" s="59"/>
      <c r="AO225" s="59"/>
      <c r="AP225" s="59"/>
      <c r="AQ225" s="59"/>
    </row>
    <row r="226" ht="12.75" customHeight="1">
      <c r="A226" s="59"/>
      <c r="B226" s="59"/>
      <c r="C226" s="596"/>
      <c r="D226" s="59"/>
      <c r="E226" s="59"/>
      <c r="F226" s="59"/>
      <c r="G226" s="59"/>
      <c r="H226" s="59"/>
      <c r="I226" s="59"/>
      <c r="J226" s="59"/>
      <c r="K226" s="59"/>
      <c r="L226" s="59"/>
      <c r="M226" s="59"/>
      <c r="N226" s="59"/>
      <c r="O226" s="59"/>
      <c r="P226" s="59"/>
      <c r="Q226" s="59"/>
      <c r="R226" s="59"/>
      <c r="S226" s="59"/>
      <c r="T226" s="59"/>
      <c r="U226" s="59"/>
      <c r="V226" s="59"/>
      <c r="W226" s="59"/>
      <c r="X226" s="59"/>
      <c r="Y226" s="59"/>
      <c r="Z226" s="59"/>
      <c r="AA226" s="59"/>
      <c r="AB226" s="59"/>
      <c r="AC226" s="59"/>
      <c r="AD226" s="59"/>
      <c r="AE226" s="59"/>
      <c r="AF226" s="59"/>
      <c r="AG226" s="59"/>
      <c r="AH226" s="59"/>
      <c r="AI226" s="59"/>
      <c r="AJ226" s="59"/>
      <c r="AK226" s="59"/>
      <c r="AL226" s="59"/>
      <c r="AM226" s="59"/>
      <c r="AN226" s="59"/>
      <c r="AO226" s="59"/>
      <c r="AP226" s="59"/>
      <c r="AQ226" s="59"/>
    </row>
    <row r="227" ht="12.75" customHeight="1">
      <c r="A227" s="59"/>
      <c r="B227" s="59"/>
      <c r="C227" s="596"/>
      <c r="D227" s="59"/>
      <c r="E227" s="59"/>
      <c r="F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59"/>
      <c r="AD227" s="59"/>
      <c r="AE227" s="59"/>
      <c r="AF227" s="59"/>
      <c r="AG227" s="59"/>
      <c r="AH227" s="59"/>
      <c r="AI227" s="59"/>
      <c r="AJ227" s="59"/>
      <c r="AK227" s="59"/>
      <c r="AL227" s="59"/>
      <c r="AM227" s="59"/>
      <c r="AN227" s="59"/>
      <c r="AO227" s="59"/>
      <c r="AP227" s="59"/>
      <c r="AQ227" s="59"/>
    </row>
    <row r="228" ht="12.75" customHeight="1">
      <c r="A228" s="59"/>
      <c r="B228" s="59"/>
      <c r="C228" s="596"/>
      <c r="D228" s="59"/>
      <c r="E228" s="59"/>
      <c r="F228" s="59"/>
      <c r="G228" s="59"/>
      <c r="H228" s="59"/>
      <c r="I228" s="59"/>
      <c r="J228" s="59"/>
      <c r="K228" s="59"/>
      <c r="L228" s="59"/>
      <c r="M228" s="59"/>
      <c r="N228" s="59"/>
      <c r="O228" s="59"/>
      <c r="P228" s="59"/>
      <c r="Q228" s="59"/>
      <c r="R228" s="59"/>
      <c r="S228" s="59"/>
      <c r="T228" s="59"/>
      <c r="U228" s="59"/>
      <c r="V228" s="59"/>
      <c r="W228" s="59"/>
      <c r="X228" s="59"/>
      <c r="Y228" s="59"/>
      <c r="Z228" s="59"/>
      <c r="AA228" s="59"/>
      <c r="AB228" s="59"/>
      <c r="AC228" s="59"/>
      <c r="AD228" s="59"/>
      <c r="AE228" s="59"/>
      <c r="AF228" s="59"/>
      <c r="AG228" s="59"/>
      <c r="AH228" s="59"/>
      <c r="AI228" s="59"/>
      <c r="AJ228" s="59"/>
      <c r="AK228" s="59"/>
      <c r="AL228" s="59"/>
      <c r="AM228" s="59"/>
      <c r="AN228" s="59"/>
      <c r="AO228" s="59"/>
      <c r="AP228" s="59"/>
      <c r="AQ228" s="59"/>
    </row>
    <row r="229" ht="12.75" customHeight="1">
      <c r="A229" s="59"/>
      <c r="B229" s="59"/>
      <c r="C229" s="596"/>
      <c r="D229" s="59"/>
      <c r="E229" s="59"/>
      <c r="F229" s="59"/>
      <c r="G229" s="59"/>
      <c r="H229" s="59"/>
      <c r="I229" s="59"/>
      <c r="J229" s="59"/>
      <c r="K229" s="59"/>
      <c r="L229" s="59"/>
      <c r="M229" s="59"/>
      <c r="N229" s="59"/>
      <c r="O229" s="59"/>
      <c r="P229" s="59"/>
      <c r="Q229" s="59"/>
      <c r="R229" s="59"/>
      <c r="S229" s="59"/>
      <c r="T229" s="59"/>
      <c r="U229" s="59"/>
      <c r="V229" s="59"/>
      <c r="W229" s="59"/>
      <c r="X229" s="59"/>
      <c r="Y229" s="59"/>
      <c r="Z229" s="59"/>
      <c r="AA229" s="59"/>
      <c r="AB229" s="59"/>
      <c r="AC229" s="59"/>
      <c r="AD229" s="59"/>
      <c r="AE229" s="59"/>
      <c r="AF229" s="59"/>
      <c r="AG229" s="59"/>
      <c r="AH229" s="59"/>
      <c r="AI229" s="59"/>
      <c r="AJ229" s="59"/>
      <c r="AK229" s="59"/>
      <c r="AL229" s="59"/>
      <c r="AM229" s="59"/>
      <c r="AN229" s="59"/>
      <c r="AO229" s="59"/>
      <c r="AP229" s="59"/>
      <c r="AQ229" s="59"/>
    </row>
    <row r="230" ht="12.75" customHeight="1">
      <c r="A230" s="59"/>
      <c r="B230" s="59"/>
      <c r="C230" s="596"/>
      <c r="D230" s="59"/>
      <c r="E230" s="59"/>
      <c r="F230" s="59"/>
      <c r="G230" s="59"/>
      <c r="H230" s="59"/>
      <c r="I230" s="59"/>
      <c r="J230" s="59"/>
      <c r="K230" s="59"/>
      <c r="L230" s="59"/>
      <c r="M230" s="59"/>
      <c r="N230" s="59"/>
      <c r="O230" s="59"/>
      <c r="P230" s="59"/>
      <c r="Q230" s="59"/>
      <c r="R230" s="59"/>
      <c r="S230" s="59"/>
      <c r="T230" s="59"/>
      <c r="U230" s="59"/>
      <c r="V230" s="59"/>
      <c r="W230" s="59"/>
      <c r="X230" s="59"/>
      <c r="Y230" s="59"/>
      <c r="Z230" s="59"/>
      <c r="AA230" s="59"/>
      <c r="AB230" s="59"/>
      <c r="AC230" s="59"/>
      <c r="AD230" s="59"/>
      <c r="AE230" s="59"/>
      <c r="AF230" s="59"/>
      <c r="AG230" s="59"/>
      <c r="AH230" s="59"/>
      <c r="AI230" s="59"/>
      <c r="AJ230" s="59"/>
      <c r="AK230" s="59"/>
      <c r="AL230" s="59"/>
      <c r="AM230" s="59"/>
      <c r="AN230" s="59"/>
      <c r="AO230" s="59"/>
      <c r="AP230" s="59"/>
      <c r="AQ230" s="59"/>
    </row>
    <row r="231" ht="12.75" customHeight="1">
      <c r="A231" s="59"/>
      <c r="B231" s="59"/>
      <c r="C231" s="596"/>
      <c r="D231" s="59"/>
      <c r="E231" s="59"/>
      <c r="F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c r="AD231" s="59"/>
      <c r="AE231" s="59"/>
      <c r="AF231" s="59"/>
      <c r="AG231" s="59"/>
      <c r="AH231" s="59"/>
      <c r="AI231" s="59"/>
      <c r="AJ231" s="59"/>
      <c r="AK231" s="59"/>
      <c r="AL231" s="59"/>
      <c r="AM231" s="59"/>
      <c r="AN231" s="59"/>
      <c r="AO231" s="59"/>
      <c r="AP231" s="59"/>
      <c r="AQ231" s="59"/>
    </row>
    <row r="232" ht="12.75" customHeight="1">
      <c r="A232" s="59"/>
      <c r="B232" s="59"/>
      <c r="C232" s="596"/>
      <c r="D232" s="59"/>
      <c r="E232" s="59"/>
      <c r="F232" s="59"/>
      <c r="G232" s="59"/>
      <c r="H232" s="59"/>
      <c r="I232" s="59"/>
      <c r="J232" s="59"/>
      <c r="K232" s="59"/>
      <c r="L232" s="59"/>
      <c r="M232" s="59"/>
      <c r="N232" s="59"/>
      <c r="O232" s="59"/>
      <c r="P232" s="59"/>
      <c r="Q232" s="59"/>
      <c r="R232" s="59"/>
      <c r="S232" s="59"/>
      <c r="T232" s="59"/>
      <c r="U232" s="59"/>
      <c r="V232" s="59"/>
      <c r="W232" s="59"/>
      <c r="X232" s="59"/>
      <c r="Y232" s="59"/>
      <c r="Z232" s="59"/>
      <c r="AA232" s="59"/>
      <c r="AB232" s="59"/>
      <c r="AC232" s="59"/>
      <c r="AD232" s="59"/>
      <c r="AE232" s="59"/>
      <c r="AF232" s="59"/>
      <c r="AG232" s="59"/>
      <c r="AH232" s="59"/>
      <c r="AI232" s="59"/>
      <c r="AJ232" s="59"/>
      <c r="AK232" s="59"/>
      <c r="AL232" s="59"/>
      <c r="AM232" s="59"/>
      <c r="AN232" s="59"/>
      <c r="AO232" s="59"/>
      <c r="AP232" s="59"/>
      <c r="AQ232" s="59"/>
    </row>
    <row r="233" ht="12.75" customHeight="1">
      <c r="A233" s="59"/>
      <c r="B233" s="59"/>
      <c r="C233" s="596"/>
      <c r="D233" s="59"/>
      <c r="E233" s="59"/>
      <c r="F233" s="59"/>
      <c r="G233" s="59"/>
      <c r="H233" s="59"/>
      <c r="I233" s="59"/>
      <c r="J233" s="59"/>
      <c r="K233" s="59"/>
      <c r="L233" s="59"/>
      <c r="M233" s="59"/>
      <c r="N233" s="59"/>
      <c r="O233" s="59"/>
      <c r="P233" s="59"/>
      <c r="Q233" s="59"/>
      <c r="R233" s="59"/>
      <c r="S233" s="59"/>
      <c r="T233" s="59"/>
      <c r="U233" s="59"/>
      <c r="V233" s="59"/>
      <c r="W233" s="59"/>
      <c r="X233" s="59"/>
      <c r="Y233" s="59"/>
      <c r="Z233" s="59"/>
      <c r="AA233" s="59"/>
      <c r="AB233" s="59"/>
      <c r="AC233" s="59"/>
      <c r="AD233" s="59"/>
      <c r="AE233" s="59"/>
      <c r="AF233" s="59"/>
      <c r="AG233" s="59"/>
      <c r="AH233" s="59"/>
      <c r="AI233" s="59"/>
      <c r="AJ233" s="59"/>
      <c r="AK233" s="59"/>
      <c r="AL233" s="59"/>
      <c r="AM233" s="59"/>
      <c r="AN233" s="59"/>
      <c r="AO233" s="59"/>
      <c r="AP233" s="59"/>
      <c r="AQ233" s="59"/>
    </row>
    <row r="234" ht="12.75" customHeight="1">
      <c r="A234" s="59"/>
      <c r="B234" s="59"/>
      <c r="C234" s="596"/>
      <c r="D234" s="59"/>
      <c r="E234" s="59"/>
      <c r="F234" s="59"/>
      <c r="G234" s="59"/>
      <c r="H234" s="59"/>
      <c r="I234" s="59"/>
      <c r="J234" s="59"/>
      <c r="K234" s="59"/>
      <c r="L234" s="59"/>
      <c r="M234" s="59"/>
      <c r="N234" s="59"/>
      <c r="O234" s="59"/>
      <c r="P234" s="59"/>
      <c r="Q234" s="59"/>
      <c r="R234" s="59"/>
      <c r="S234" s="59"/>
      <c r="T234" s="59"/>
      <c r="U234" s="59"/>
      <c r="V234" s="59"/>
      <c r="W234" s="59"/>
      <c r="X234" s="59"/>
      <c r="Y234" s="59"/>
      <c r="Z234" s="59"/>
      <c r="AA234" s="59"/>
      <c r="AB234" s="59"/>
      <c r="AC234" s="59"/>
      <c r="AD234" s="59"/>
      <c r="AE234" s="59"/>
      <c r="AF234" s="59"/>
      <c r="AG234" s="59"/>
      <c r="AH234" s="59"/>
      <c r="AI234" s="59"/>
      <c r="AJ234" s="59"/>
      <c r="AK234" s="59"/>
      <c r="AL234" s="59"/>
      <c r="AM234" s="59"/>
      <c r="AN234" s="59"/>
      <c r="AO234" s="59"/>
      <c r="AP234" s="59"/>
      <c r="AQ234" s="59"/>
    </row>
    <row r="235" ht="12.75" customHeight="1">
      <c r="A235" s="59"/>
      <c r="B235" s="59"/>
      <c r="C235" s="596"/>
      <c r="D235" s="59"/>
      <c r="E235" s="59"/>
      <c r="F235" s="59"/>
      <c r="G235" s="59"/>
      <c r="H235" s="59"/>
      <c r="I235" s="59"/>
      <c r="J235" s="59"/>
      <c r="K235" s="59"/>
      <c r="L235" s="59"/>
      <c r="M235" s="59"/>
      <c r="N235" s="59"/>
      <c r="O235" s="59"/>
      <c r="P235" s="59"/>
      <c r="Q235" s="59"/>
      <c r="R235" s="59"/>
      <c r="S235" s="59"/>
      <c r="T235" s="59"/>
      <c r="U235" s="59"/>
      <c r="V235" s="59"/>
      <c r="W235" s="59"/>
      <c r="X235" s="59"/>
      <c r="Y235" s="59"/>
      <c r="Z235" s="59"/>
      <c r="AA235" s="59"/>
      <c r="AB235" s="59"/>
      <c r="AC235" s="59"/>
      <c r="AD235" s="59"/>
      <c r="AE235" s="59"/>
      <c r="AF235" s="59"/>
      <c r="AG235" s="59"/>
      <c r="AH235" s="59"/>
      <c r="AI235" s="59"/>
      <c r="AJ235" s="59"/>
      <c r="AK235" s="59"/>
      <c r="AL235" s="59"/>
      <c r="AM235" s="59"/>
      <c r="AN235" s="59"/>
      <c r="AO235" s="59"/>
      <c r="AP235" s="59"/>
      <c r="AQ235" s="59"/>
    </row>
    <row r="236" ht="12.75" customHeight="1">
      <c r="A236" s="59"/>
      <c r="B236" s="59"/>
      <c r="C236" s="596"/>
      <c r="D236" s="59"/>
      <c r="E236" s="59"/>
      <c r="F236" s="59"/>
      <c r="G236" s="59"/>
      <c r="H236" s="59"/>
      <c r="I236" s="59"/>
      <c r="J236" s="59"/>
      <c r="K236" s="59"/>
      <c r="L236" s="59"/>
      <c r="M236" s="59"/>
      <c r="N236" s="59"/>
      <c r="O236" s="59"/>
      <c r="P236" s="59"/>
      <c r="Q236" s="59"/>
      <c r="R236" s="59"/>
      <c r="S236" s="59"/>
      <c r="T236" s="59"/>
      <c r="U236" s="59"/>
      <c r="V236" s="59"/>
      <c r="W236" s="59"/>
      <c r="X236" s="59"/>
      <c r="Y236" s="59"/>
      <c r="Z236" s="59"/>
      <c r="AA236" s="59"/>
      <c r="AB236" s="59"/>
      <c r="AC236" s="59"/>
      <c r="AD236" s="59"/>
      <c r="AE236" s="59"/>
      <c r="AF236" s="59"/>
      <c r="AG236" s="59"/>
      <c r="AH236" s="59"/>
      <c r="AI236" s="59"/>
      <c r="AJ236" s="59"/>
      <c r="AK236" s="59"/>
      <c r="AL236" s="59"/>
      <c r="AM236" s="59"/>
      <c r="AN236" s="59"/>
      <c r="AO236" s="59"/>
      <c r="AP236" s="59"/>
      <c r="AQ236" s="59"/>
    </row>
    <row r="237" ht="12.75" customHeight="1">
      <c r="A237" s="59"/>
      <c r="B237" s="59"/>
      <c r="C237" s="596"/>
      <c r="D237" s="59"/>
      <c r="E237" s="59"/>
      <c r="F237" s="59"/>
      <c r="G237" s="59"/>
      <c r="H237" s="59"/>
      <c r="I237" s="59"/>
      <c r="J237" s="59"/>
      <c r="K237" s="59"/>
      <c r="L237" s="59"/>
      <c r="M237" s="59"/>
      <c r="N237" s="59"/>
      <c r="O237" s="59"/>
      <c r="P237" s="59"/>
      <c r="Q237" s="59"/>
      <c r="R237" s="59"/>
      <c r="S237" s="59"/>
      <c r="T237" s="59"/>
      <c r="U237" s="59"/>
      <c r="V237" s="59"/>
      <c r="W237" s="59"/>
      <c r="X237" s="59"/>
      <c r="Y237" s="59"/>
      <c r="Z237" s="59"/>
      <c r="AA237" s="59"/>
      <c r="AB237" s="59"/>
      <c r="AC237" s="59"/>
      <c r="AD237" s="59"/>
      <c r="AE237" s="59"/>
      <c r="AF237" s="59"/>
      <c r="AG237" s="59"/>
      <c r="AH237" s="59"/>
      <c r="AI237" s="59"/>
      <c r="AJ237" s="59"/>
      <c r="AK237" s="59"/>
      <c r="AL237" s="59"/>
      <c r="AM237" s="59"/>
      <c r="AN237" s="59"/>
      <c r="AO237" s="59"/>
      <c r="AP237" s="59"/>
      <c r="AQ237" s="59"/>
    </row>
    <row r="238" ht="12.75" customHeight="1">
      <c r="A238" s="59"/>
      <c r="B238" s="59"/>
      <c r="C238" s="596"/>
      <c r="D238" s="59"/>
      <c r="E238" s="59"/>
      <c r="F238" s="59"/>
      <c r="G238" s="59"/>
      <c r="H238" s="59"/>
      <c r="I238" s="59"/>
      <c r="J238" s="59"/>
      <c r="K238" s="59"/>
      <c r="L238" s="59"/>
      <c r="M238" s="59"/>
      <c r="N238" s="59"/>
      <c r="O238" s="59"/>
      <c r="P238" s="59"/>
      <c r="Q238" s="59"/>
      <c r="R238" s="59"/>
      <c r="S238" s="59"/>
      <c r="T238" s="59"/>
      <c r="U238" s="59"/>
      <c r="V238" s="59"/>
      <c r="W238" s="59"/>
      <c r="X238" s="59"/>
      <c r="Y238" s="59"/>
      <c r="Z238" s="59"/>
      <c r="AA238" s="59"/>
      <c r="AB238" s="59"/>
      <c r="AC238" s="59"/>
      <c r="AD238" s="59"/>
      <c r="AE238" s="59"/>
      <c r="AF238" s="59"/>
      <c r="AG238" s="59"/>
      <c r="AH238" s="59"/>
      <c r="AI238" s="59"/>
      <c r="AJ238" s="59"/>
      <c r="AK238" s="59"/>
      <c r="AL238" s="59"/>
      <c r="AM238" s="59"/>
      <c r="AN238" s="59"/>
      <c r="AO238" s="59"/>
      <c r="AP238" s="59"/>
      <c r="AQ238" s="59"/>
    </row>
    <row r="239" ht="12.75" customHeight="1">
      <c r="A239" s="59"/>
      <c r="B239" s="59"/>
      <c r="C239" s="596"/>
      <c r="D239" s="59"/>
      <c r="E239" s="59"/>
      <c r="F239" s="59"/>
      <c r="G239" s="59"/>
      <c r="H239" s="59"/>
      <c r="I239" s="59"/>
      <c r="J239" s="59"/>
      <c r="K239" s="59"/>
      <c r="L239" s="59"/>
      <c r="M239" s="59"/>
      <c r="N239" s="59"/>
      <c r="O239" s="59"/>
      <c r="P239" s="59"/>
      <c r="Q239" s="59"/>
      <c r="R239" s="59"/>
      <c r="S239" s="59"/>
      <c r="T239" s="59"/>
      <c r="U239" s="59"/>
      <c r="V239" s="59"/>
      <c r="W239" s="59"/>
      <c r="X239" s="59"/>
      <c r="Y239" s="59"/>
      <c r="Z239" s="59"/>
      <c r="AA239" s="59"/>
      <c r="AB239" s="59"/>
      <c r="AC239" s="59"/>
      <c r="AD239" s="59"/>
      <c r="AE239" s="59"/>
      <c r="AF239" s="59"/>
      <c r="AG239" s="59"/>
      <c r="AH239" s="59"/>
      <c r="AI239" s="59"/>
      <c r="AJ239" s="59"/>
      <c r="AK239" s="59"/>
      <c r="AL239" s="59"/>
      <c r="AM239" s="59"/>
      <c r="AN239" s="59"/>
      <c r="AO239" s="59"/>
      <c r="AP239" s="59"/>
      <c r="AQ239" s="59"/>
    </row>
    <row r="240" ht="12.75" customHeight="1">
      <c r="A240" s="59"/>
      <c r="B240" s="59"/>
      <c r="C240" s="596"/>
      <c r="D240" s="59"/>
      <c r="E240" s="59"/>
      <c r="F240" s="59"/>
      <c r="G240" s="59"/>
      <c r="H240" s="59"/>
      <c r="I240" s="59"/>
      <c r="J240" s="59"/>
      <c r="K240" s="59"/>
      <c r="L240" s="59"/>
      <c r="M240" s="59"/>
      <c r="N240" s="59"/>
      <c r="O240" s="59"/>
      <c r="P240" s="59"/>
      <c r="Q240" s="59"/>
      <c r="R240" s="59"/>
      <c r="S240" s="59"/>
      <c r="T240" s="59"/>
      <c r="U240" s="59"/>
      <c r="V240" s="59"/>
      <c r="W240" s="59"/>
      <c r="X240" s="59"/>
      <c r="Y240" s="59"/>
      <c r="Z240" s="59"/>
      <c r="AA240" s="59"/>
      <c r="AB240" s="59"/>
      <c r="AC240" s="59"/>
      <c r="AD240" s="59"/>
      <c r="AE240" s="59"/>
      <c r="AF240" s="59"/>
      <c r="AG240" s="59"/>
      <c r="AH240" s="59"/>
      <c r="AI240" s="59"/>
      <c r="AJ240" s="59"/>
      <c r="AK240" s="59"/>
      <c r="AL240" s="59"/>
      <c r="AM240" s="59"/>
      <c r="AN240" s="59"/>
      <c r="AO240" s="59"/>
      <c r="AP240" s="59"/>
      <c r="AQ240" s="59"/>
    </row>
    <row r="241" ht="12.75" customHeight="1">
      <c r="A241" s="59"/>
      <c r="B241" s="59"/>
      <c r="C241" s="596"/>
      <c r="D241" s="59"/>
      <c r="E241" s="59"/>
      <c r="F241" s="59"/>
      <c r="G241" s="59"/>
      <c r="H241" s="59"/>
      <c r="I241" s="59"/>
      <c r="J241" s="59"/>
      <c r="K241" s="59"/>
      <c r="L241" s="59"/>
      <c r="M241" s="59"/>
      <c r="N241" s="59"/>
      <c r="O241" s="59"/>
      <c r="P241" s="59"/>
      <c r="Q241" s="59"/>
      <c r="R241" s="59"/>
      <c r="S241" s="59"/>
      <c r="T241" s="59"/>
      <c r="U241" s="59"/>
      <c r="V241" s="59"/>
      <c r="W241" s="59"/>
      <c r="X241" s="59"/>
      <c r="Y241" s="59"/>
      <c r="Z241" s="59"/>
      <c r="AA241" s="59"/>
      <c r="AB241" s="59"/>
      <c r="AC241" s="59"/>
      <c r="AD241" s="59"/>
      <c r="AE241" s="59"/>
      <c r="AF241" s="59"/>
      <c r="AG241" s="59"/>
      <c r="AH241" s="59"/>
      <c r="AI241" s="59"/>
      <c r="AJ241" s="59"/>
      <c r="AK241" s="59"/>
      <c r="AL241" s="59"/>
      <c r="AM241" s="59"/>
      <c r="AN241" s="59"/>
      <c r="AO241" s="59"/>
      <c r="AP241" s="59"/>
      <c r="AQ241" s="59"/>
    </row>
    <row r="242" ht="12.75" customHeight="1">
      <c r="A242" s="59"/>
      <c r="B242" s="59"/>
      <c r="C242" s="596"/>
      <c r="D242" s="59"/>
      <c r="E242" s="59"/>
      <c r="F242" s="59"/>
      <c r="G242" s="59"/>
      <c r="H242" s="59"/>
      <c r="I242" s="59"/>
      <c r="J242" s="59"/>
      <c r="K242" s="59"/>
      <c r="L242" s="59"/>
      <c r="M242" s="59"/>
      <c r="N242" s="59"/>
      <c r="O242" s="59"/>
      <c r="P242" s="59"/>
      <c r="Q242" s="59"/>
      <c r="R242" s="59"/>
      <c r="S242" s="59"/>
      <c r="T242" s="59"/>
      <c r="U242" s="59"/>
      <c r="V242" s="59"/>
      <c r="W242" s="59"/>
      <c r="X242" s="59"/>
      <c r="Y242" s="59"/>
      <c r="Z242" s="59"/>
      <c r="AA242" s="59"/>
      <c r="AB242" s="59"/>
      <c r="AC242" s="59"/>
      <c r="AD242" s="59"/>
      <c r="AE242" s="59"/>
      <c r="AF242" s="59"/>
      <c r="AG242" s="59"/>
      <c r="AH242" s="59"/>
      <c r="AI242" s="59"/>
      <c r="AJ242" s="59"/>
      <c r="AK242" s="59"/>
      <c r="AL242" s="59"/>
      <c r="AM242" s="59"/>
      <c r="AN242" s="59"/>
      <c r="AO242" s="59"/>
      <c r="AP242" s="59"/>
      <c r="AQ242" s="59"/>
    </row>
    <row r="243" ht="12.75" customHeight="1">
      <c r="A243" s="59"/>
      <c r="B243" s="59"/>
      <c r="C243" s="596"/>
      <c r="D243" s="59"/>
      <c r="E243" s="59"/>
      <c r="F243" s="59"/>
      <c r="G243" s="59"/>
      <c r="H243" s="59"/>
      <c r="I243" s="59"/>
      <c r="J243" s="59"/>
      <c r="K243" s="59"/>
      <c r="L243" s="59"/>
      <c r="M243" s="59"/>
      <c r="N243" s="59"/>
      <c r="O243" s="59"/>
      <c r="P243" s="59"/>
      <c r="Q243" s="59"/>
      <c r="R243" s="59"/>
      <c r="S243" s="59"/>
      <c r="T243" s="59"/>
      <c r="U243" s="59"/>
      <c r="V243" s="59"/>
      <c r="W243" s="59"/>
      <c r="X243" s="59"/>
      <c r="Y243" s="59"/>
      <c r="Z243" s="59"/>
      <c r="AA243" s="59"/>
      <c r="AB243" s="59"/>
      <c r="AC243" s="59"/>
      <c r="AD243" s="59"/>
      <c r="AE243" s="59"/>
      <c r="AF243" s="59"/>
      <c r="AG243" s="59"/>
      <c r="AH243" s="59"/>
      <c r="AI243" s="59"/>
      <c r="AJ243" s="59"/>
      <c r="AK243" s="59"/>
      <c r="AL243" s="59"/>
      <c r="AM243" s="59"/>
      <c r="AN243" s="59"/>
      <c r="AO243" s="59"/>
      <c r="AP243" s="59"/>
      <c r="AQ243" s="59"/>
    </row>
    <row r="244" ht="12.75" customHeight="1">
      <c r="A244" s="59"/>
      <c r="B244" s="59"/>
      <c r="C244" s="596"/>
      <c r="D244" s="59"/>
      <c r="E244" s="59"/>
      <c r="F244" s="59"/>
      <c r="G244" s="59"/>
      <c r="H244" s="59"/>
      <c r="I244" s="59"/>
      <c r="J244" s="59"/>
      <c r="K244" s="59"/>
      <c r="L244" s="59"/>
      <c r="M244" s="59"/>
      <c r="N244" s="59"/>
      <c r="O244" s="59"/>
      <c r="P244" s="59"/>
      <c r="Q244" s="59"/>
      <c r="R244" s="59"/>
      <c r="S244" s="59"/>
      <c r="T244" s="59"/>
      <c r="U244" s="59"/>
      <c r="V244" s="59"/>
      <c r="W244" s="59"/>
      <c r="X244" s="59"/>
      <c r="Y244" s="59"/>
      <c r="Z244" s="59"/>
      <c r="AA244" s="59"/>
      <c r="AB244" s="59"/>
      <c r="AC244" s="59"/>
      <c r="AD244" s="59"/>
      <c r="AE244" s="59"/>
      <c r="AF244" s="59"/>
      <c r="AG244" s="59"/>
      <c r="AH244" s="59"/>
      <c r="AI244" s="59"/>
      <c r="AJ244" s="59"/>
      <c r="AK244" s="59"/>
      <c r="AL244" s="59"/>
      <c r="AM244" s="59"/>
      <c r="AN244" s="59"/>
      <c r="AO244" s="59"/>
      <c r="AP244" s="59"/>
      <c r="AQ244" s="59"/>
    </row>
    <row r="245" ht="12.75" customHeight="1">
      <c r="A245" s="59"/>
      <c r="B245" s="59"/>
      <c r="C245" s="596"/>
      <c r="D245" s="59"/>
      <c r="E245" s="59"/>
      <c r="F245" s="59"/>
      <c r="G245" s="59"/>
      <c r="H245" s="59"/>
      <c r="I245" s="59"/>
      <c r="J245" s="59"/>
      <c r="K245" s="59"/>
      <c r="L245" s="59"/>
      <c r="M245" s="59"/>
      <c r="N245" s="59"/>
      <c r="O245" s="59"/>
      <c r="P245" s="59"/>
      <c r="Q245" s="59"/>
      <c r="R245" s="59"/>
      <c r="S245" s="59"/>
      <c r="T245" s="59"/>
      <c r="U245" s="59"/>
      <c r="V245" s="59"/>
      <c r="W245" s="59"/>
      <c r="X245" s="59"/>
      <c r="Y245" s="59"/>
      <c r="Z245" s="59"/>
      <c r="AA245" s="59"/>
      <c r="AB245" s="59"/>
      <c r="AC245" s="59"/>
      <c r="AD245" s="59"/>
      <c r="AE245" s="59"/>
      <c r="AF245" s="59"/>
      <c r="AG245" s="59"/>
      <c r="AH245" s="59"/>
      <c r="AI245" s="59"/>
      <c r="AJ245" s="59"/>
      <c r="AK245" s="59"/>
      <c r="AL245" s="59"/>
      <c r="AM245" s="59"/>
      <c r="AN245" s="59"/>
      <c r="AO245" s="59"/>
      <c r="AP245" s="59"/>
      <c r="AQ245" s="59"/>
    </row>
    <row r="246" ht="12.75" customHeight="1">
      <c r="A246" s="59"/>
      <c r="B246" s="59"/>
      <c r="C246" s="596"/>
      <c r="D246" s="59"/>
      <c r="E246" s="59"/>
      <c r="F246" s="59"/>
      <c r="G246" s="59"/>
      <c r="H246" s="59"/>
      <c r="I246" s="59"/>
      <c r="J246" s="59"/>
      <c r="K246" s="59"/>
      <c r="L246" s="59"/>
      <c r="M246" s="59"/>
      <c r="N246" s="59"/>
      <c r="O246" s="59"/>
      <c r="P246" s="59"/>
      <c r="Q246" s="59"/>
      <c r="R246" s="59"/>
      <c r="S246" s="59"/>
      <c r="T246" s="59"/>
      <c r="U246" s="59"/>
      <c r="V246" s="59"/>
      <c r="W246" s="59"/>
      <c r="X246" s="59"/>
      <c r="Y246" s="59"/>
      <c r="Z246" s="59"/>
      <c r="AA246" s="59"/>
      <c r="AB246" s="59"/>
      <c r="AC246" s="59"/>
      <c r="AD246" s="59"/>
      <c r="AE246" s="59"/>
      <c r="AF246" s="59"/>
      <c r="AG246" s="59"/>
      <c r="AH246" s="59"/>
      <c r="AI246" s="59"/>
      <c r="AJ246" s="59"/>
      <c r="AK246" s="59"/>
      <c r="AL246" s="59"/>
      <c r="AM246" s="59"/>
      <c r="AN246" s="59"/>
      <c r="AO246" s="59"/>
      <c r="AP246" s="59"/>
      <c r="AQ246" s="59"/>
    </row>
    <row r="247" ht="12.75" customHeight="1">
      <c r="A247" s="59"/>
      <c r="B247" s="59"/>
      <c r="C247" s="596"/>
      <c r="D247" s="59"/>
      <c r="E247" s="59"/>
      <c r="F247" s="59"/>
      <c r="G247" s="59"/>
      <c r="H247" s="59"/>
      <c r="I247" s="59"/>
      <c r="J247" s="59"/>
      <c r="K247" s="59"/>
      <c r="L247" s="59"/>
      <c r="M247" s="59"/>
      <c r="N247" s="59"/>
      <c r="O247" s="59"/>
      <c r="P247" s="59"/>
      <c r="Q247" s="59"/>
      <c r="R247" s="59"/>
      <c r="S247" s="59"/>
      <c r="T247" s="59"/>
      <c r="U247" s="59"/>
      <c r="V247" s="59"/>
      <c r="W247" s="59"/>
      <c r="X247" s="59"/>
      <c r="Y247" s="59"/>
      <c r="Z247" s="59"/>
      <c r="AA247" s="59"/>
      <c r="AB247" s="59"/>
      <c r="AC247" s="59"/>
      <c r="AD247" s="59"/>
      <c r="AE247" s="59"/>
      <c r="AF247" s="59"/>
      <c r="AG247" s="59"/>
      <c r="AH247" s="59"/>
      <c r="AI247" s="59"/>
      <c r="AJ247" s="59"/>
      <c r="AK247" s="59"/>
      <c r="AL247" s="59"/>
      <c r="AM247" s="59"/>
      <c r="AN247" s="59"/>
      <c r="AO247" s="59"/>
      <c r="AP247" s="59"/>
      <c r="AQ247" s="59"/>
    </row>
    <row r="248" ht="12.75" customHeight="1">
      <c r="A248" s="59"/>
      <c r="B248" s="59"/>
      <c r="C248" s="596"/>
      <c r="D248" s="59"/>
      <c r="E248" s="59"/>
      <c r="F248" s="59"/>
      <c r="G248" s="59"/>
      <c r="H248" s="59"/>
      <c r="I248" s="59"/>
      <c r="J248" s="59"/>
      <c r="K248" s="59"/>
      <c r="L248" s="59"/>
      <c r="M248" s="59"/>
      <c r="N248" s="59"/>
      <c r="O248" s="59"/>
      <c r="P248" s="59"/>
      <c r="Q248" s="59"/>
      <c r="R248" s="59"/>
      <c r="S248" s="59"/>
      <c r="T248" s="59"/>
      <c r="U248" s="59"/>
      <c r="V248" s="59"/>
      <c r="W248" s="59"/>
      <c r="X248" s="59"/>
      <c r="Y248" s="59"/>
      <c r="Z248" s="59"/>
      <c r="AA248" s="59"/>
      <c r="AB248" s="59"/>
      <c r="AC248" s="59"/>
      <c r="AD248" s="59"/>
      <c r="AE248" s="59"/>
      <c r="AF248" s="59"/>
      <c r="AG248" s="59"/>
      <c r="AH248" s="59"/>
      <c r="AI248" s="59"/>
      <c r="AJ248" s="59"/>
      <c r="AK248" s="59"/>
      <c r="AL248" s="59"/>
      <c r="AM248" s="59"/>
      <c r="AN248" s="59"/>
      <c r="AO248" s="59"/>
      <c r="AP248" s="59"/>
      <c r="AQ248" s="59"/>
    </row>
    <row r="249" ht="12.75" customHeight="1">
      <c r="A249" s="59"/>
      <c r="B249" s="59"/>
      <c r="C249" s="596"/>
      <c r="D249" s="59"/>
      <c r="E249" s="59"/>
      <c r="F249" s="59"/>
      <c r="G249" s="59"/>
      <c r="H249" s="59"/>
      <c r="I249" s="59"/>
      <c r="J249" s="59"/>
      <c r="K249" s="59"/>
      <c r="L249" s="59"/>
      <c r="M249" s="59"/>
      <c r="N249" s="59"/>
      <c r="O249" s="59"/>
      <c r="P249" s="59"/>
      <c r="Q249" s="59"/>
      <c r="R249" s="59"/>
      <c r="S249" s="59"/>
      <c r="T249" s="59"/>
      <c r="U249" s="59"/>
      <c r="V249" s="59"/>
      <c r="W249" s="59"/>
      <c r="X249" s="59"/>
      <c r="Y249" s="59"/>
      <c r="Z249" s="59"/>
      <c r="AA249" s="59"/>
      <c r="AB249" s="59"/>
      <c r="AC249" s="59"/>
      <c r="AD249" s="59"/>
      <c r="AE249" s="59"/>
      <c r="AF249" s="59"/>
      <c r="AG249" s="59"/>
      <c r="AH249" s="59"/>
      <c r="AI249" s="59"/>
      <c r="AJ249" s="59"/>
      <c r="AK249" s="59"/>
      <c r="AL249" s="59"/>
      <c r="AM249" s="59"/>
      <c r="AN249" s="59"/>
      <c r="AO249" s="59"/>
      <c r="AP249" s="59"/>
      <c r="AQ249" s="59"/>
    </row>
    <row r="250" ht="12.75" customHeight="1">
      <c r="A250" s="59"/>
      <c r="B250" s="59"/>
      <c r="C250" s="596"/>
      <c r="D250" s="59"/>
      <c r="E250" s="59"/>
      <c r="F250" s="59"/>
      <c r="G250" s="59"/>
      <c r="H250" s="59"/>
      <c r="I250" s="59"/>
      <c r="J250" s="59"/>
      <c r="K250" s="59"/>
      <c r="L250" s="59"/>
      <c r="M250" s="59"/>
      <c r="N250" s="59"/>
      <c r="O250" s="59"/>
      <c r="P250" s="59"/>
      <c r="Q250" s="59"/>
      <c r="R250" s="59"/>
      <c r="S250" s="59"/>
      <c r="T250" s="59"/>
      <c r="U250" s="59"/>
      <c r="V250" s="59"/>
      <c r="W250" s="59"/>
      <c r="X250" s="59"/>
      <c r="Y250" s="59"/>
      <c r="Z250" s="59"/>
      <c r="AA250" s="59"/>
      <c r="AB250" s="59"/>
      <c r="AC250" s="59"/>
      <c r="AD250" s="59"/>
      <c r="AE250" s="59"/>
      <c r="AF250" s="59"/>
      <c r="AG250" s="59"/>
      <c r="AH250" s="59"/>
      <c r="AI250" s="59"/>
      <c r="AJ250" s="59"/>
      <c r="AK250" s="59"/>
      <c r="AL250" s="59"/>
      <c r="AM250" s="59"/>
      <c r="AN250" s="59"/>
      <c r="AO250" s="59"/>
      <c r="AP250" s="59"/>
      <c r="AQ250" s="59"/>
    </row>
    <row r="251" ht="12.75" customHeight="1">
      <c r="A251" s="59"/>
      <c r="B251" s="59"/>
      <c r="C251" s="596"/>
      <c r="D251" s="59"/>
      <c r="E251" s="59"/>
      <c r="F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c r="AD251" s="59"/>
      <c r="AE251" s="59"/>
      <c r="AF251" s="59"/>
      <c r="AG251" s="59"/>
      <c r="AH251" s="59"/>
      <c r="AI251" s="59"/>
      <c r="AJ251" s="59"/>
      <c r="AK251" s="59"/>
      <c r="AL251" s="59"/>
      <c r="AM251" s="59"/>
      <c r="AN251" s="59"/>
      <c r="AO251" s="59"/>
      <c r="AP251" s="59"/>
      <c r="AQ251" s="59"/>
    </row>
    <row r="252" ht="12.75" customHeight="1">
      <c r="A252" s="59"/>
      <c r="B252" s="59"/>
      <c r="C252" s="596"/>
      <c r="D252" s="59"/>
      <c r="E252" s="59"/>
      <c r="F252" s="59"/>
      <c r="G252" s="59"/>
      <c r="H252" s="59"/>
      <c r="I252" s="59"/>
      <c r="J252" s="59"/>
      <c r="K252" s="59"/>
      <c r="L252" s="59"/>
      <c r="M252" s="59"/>
      <c r="N252" s="59"/>
      <c r="O252" s="59"/>
      <c r="P252" s="59"/>
      <c r="Q252" s="59"/>
      <c r="R252" s="59"/>
      <c r="S252" s="59"/>
      <c r="T252" s="59"/>
      <c r="U252" s="59"/>
      <c r="V252" s="59"/>
      <c r="W252" s="59"/>
      <c r="X252" s="59"/>
      <c r="Y252" s="59"/>
      <c r="Z252" s="59"/>
      <c r="AA252" s="59"/>
      <c r="AB252" s="59"/>
      <c r="AC252" s="59"/>
      <c r="AD252" s="59"/>
      <c r="AE252" s="59"/>
      <c r="AF252" s="59"/>
      <c r="AG252" s="59"/>
      <c r="AH252" s="59"/>
      <c r="AI252" s="59"/>
      <c r="AJ252" s="59"/>
      <c r="AK252" s="59"/>
      <c r="AL252" s="59"/>
      <c r="AM252" s="59"/>
      <c r="AN252" s="59"/>
      <c r="AO252" s="59"/>
      <c r="AP252" s="59"/>
      <c r="AQ252" s="59"/>
    </row>
    <row r="253" ht="12.75" customHeight="1">
      <c r="A253" s="59"/>
      <c r="B253" s="59"/>
      <c r="C253" s="596"/>
      <c r="D253" s="59"/>
      <c r="E253" s="59"/>
      <c r="F253" s="59"/>
      <c r="G253" s="59"/>
      <c r="H253" s="59"/>
      <c r="I253" s="59"/>
      <c r="J253" s="59"/>
      <c r="K253" s="59"/>
      <c r="L253" s="59"/>
      <c r="M253" s="59"/>
      <c r="N253" s="59"/>
      <c r="O253" s="59"/>
      <c r="P253" s="59"/>
      <c r="Q253" s="59"/>
      <c r="R253" s="59"/>
      <c r="S253" s="59"/>
      <c r="T253" s="59"/>
      <c r="U253" s="59"/>
      <c r="V253" s="59"/>
      <c r="W253" s="59"/>
      <c r="X253" s="59"/>
      <c r="Y253" s="59"/>
      <c r="Z253" s="59"/>
      <c r="AA253" s="59"/>
      <c r="AB253" s="59"/>
      <c r="AC253" s="59"/>
      <c r="AD253" s="59"/>
      <c r="AE253" s="59"/>
      <c r="AF253" s="59"/>
      <c r="AG253" s="59"/>
      <c r="AH253" s="59"/>
      <c r="AI253" s="59"/>
      <c r="AJ253" s="59"/>
      <c r="AK253" s="59"/>
      <c r="AL253" s="59"/>
      <c r="AM253" s="59"/>
      <c r="AN253" s="59"/>
      <c r="AO253" s="59"/>
      <c r="AP253" s="59"/>
      <c r="AQ253" s="59"/>
    </row>
    <row r="254" ht="12.75" customHeight="1">
      <c r="A254" s="59"/>
      <c r="B254" s="59"/>
      <c r="C254" s="596"/>
      <c r="D254" s="59"/>
      <c r="E254" s="59"/>
      <c r="F254" s="59"/>
      <c r="G254" s="59"/>
      <c r="H254" s="59"/>
      <c r="I254" s="59"/>
      <c r="J254" s="59"/>
      <c r="K254" s="59"/>
      <c r="L254" s="59"/>
      <c r="M254" s="59"/>
      <c r="N254" s="59"/>
      <c r="O254" s="59"/>
      <c r="P254" s="59"/>
      <c r="Q254" s="59"/>
      <c r="R254" s="59"/>
      <c r="S254" s="59"/>
      <c r="T254" s="59"/>
      <c r="U254" s="59"/>
      <c r="V254" s="59"/>
      <c r="W254" s="59"/>
      <c r="X254" s="59"/>
      <c r="Y254" s="59"/>
      <c r="Z254" s="59"/>
      <c r="AA254" s="59"/>
      <c r="AB254" s="59"/>
      <c r="AC254" s="59"/>
      <c r="AD254" s="59"/>
      <c r="AE254" s="59"/>
      <c r="AF254" s="59"/>
      <c r="AG254" s="59"/>
      <c r="AH254" s="59"/>
      <c r="AI254" s="59"/>
      <c r="AJ254" s="59"/>
      <c r="AK254" s="59"/>
      <c r="AL254" s="59"/>
      <c r="AM254" s="59"/>
      <c r="AN254" s="59"/>
      <c r="AO254" s="59"/>
      <c r="AP254" s="59"/>
      <c r="AQ254" s="59"/>
    </row>
    <row r="255" ht="12.75" customHeight="1">
      <c r="A255" s="59"/>
      <c r="B255" s="59"/>
      <c r="C255" s="596"/>
      <c r="D255" s="59"/>
      <c r="E255" s="59"/>
      <c r="F255" s="59"/>
      <c r="G255" s="59"/>
      <c r="H255" s="59"/>
      <c r="I255" s="59"/>
      <c r="J255" s="59"/>
      <c r="K255" s="59"/>
      <c r="L255" s="59"/>
      <c r="M255" s="59"/>
      <c r="N255" s="59"/>
      <c r="O255" s="59"/>
      <c r="P255" s="59"/>
      <c r="Q255" s="59"/>
      <c r="R255" s="59"/>
      <c r="S255" s="59"/>
      <c r="T255" s="59"/>
      <c r="U255" s="59"/>
      <c r="V255" s="59"/>
      <c r="W255" s="59"/>
      <c r="X255" s="59"/>
      <c r="Y255" s="59"/>
      <c r="Z255" s="59"/>
      <c r="AA255" s="59"/>
      <c r="AB255" s="59"/>
      <c r="AC255" s="59"/>
      <c r="AD255" s="59"/>
      <c r="AE255" s="59"/>
      <c r="AF255" s="59"/>
      <c r="AG255" s="59"/>
      <c r="AH255" s="59"/>
      <c r="AI255" s="59"/>
      <c r="AJ255" s="59"/>
      <c r="AK255" s="59"/>
      <c r="AL255" s="59"/>
      <c r="AM255" s="59"/>
      <c r="AN255" s="59"/>
      <c r="AO255" s="59"/>
      <c r="AP255" s="59"/>
      <c r="AQ255" s="59"/>
    </row>
    <row r="256" ht="12.75" customHeight="1">
      <c r="A256" s="59"/>
      <c r="B256" s="59"/>
      <c r="C256" s="596"/>
      <c r="D256" s="59"/>
      <c r="E256" s="59"/>
      <c r="F256" s="59"/>
      <c r="G256" s="59"/>
      <c r="H256" s="59"/>
      <c r="I256" s="59"/>
      <c r="J256" s="59"/>
      <c r="K256" s="59"/>
      <c r="L256" s="59"/>
      <c r="M256" s="59"/>
      <c r="N256" s="59"/>
      <c r="O256" s="59"/>
      <c r="P256" s="59"/>
      <c r="Q256" s="59"/>
      <c r="R256" s="59"/>
      <c r="S256" s="59"/>
      <c r="T256" s="59"/>
      <c r="U256" s="59"/>
      <c r="V256" s="59"/>
      <c r="W256" s="59"/>
      <c r="X256" s="59"/>
      <c r="Y256" s="59"/>
      <c r="Z256" s="59"/>
      <c r="AA256" s="59"/>
      <c r="AB256" s="59"/>
      <c r="AC256" s="59"/>
      <c r="AD256" s="59"/>
      <c r="AE256" s="59"/>
      <c r="AF256" s="59"/>
      <c r="AG256" s="59"/>
      <c r="AH256" s="59"/>
      <c r="AI256" s="59"/>
      <c r="AJ256" s="59"/>
      <c r="AK256" s="59"/>
      <c r="AL256" s="59"/>
      <c r="AM256" s="59"/>
      <c r="AN256" s="59"/>
      <c r="AO256" s="59"/>
      <c r="AP256" s="59"/>
      <c r="AQ256" s="59"/>
    </row>
    <row r="257" ht="12.75" customHeight="1">
      <c r="A257" s="59"/>
      <c r="B257" s="59"/>
      <c r="C257" s="596"/>
      <c r="D257" s="59"/>
      <c r="E257" s="59"/>
      <c r="F257" s="59"/>
      <c r="G257" s="59"/>
      <c r="H257" s="59"/>
      <c r="I257" s="59"/>
      <c r="J257" s="59"/>
      <c r="K257" s="59"/>
      <c r="L257" s="59"/>
      <c r="M257" s="59"/>
      <c r="N257" s="59"/>
      <c r="O257" s="59"/>
      <c r="P257" s="59"/>
      <c r="Q257" s="59"/>
      <c r="R257" s="59"/>
      <c r="S257" s="59"/>
      <c r="T257" s="59"/>
      <c r="U257" s="59"/>
      <c r="V257" s="59"/>
      <c r="W257" s="59"/>
      <c r="X257" s="59"/>
      <c r="Y257" s="59"/>
      <c r="Z257" s="59"/>
      <c r="AA257" s="59"/>
      <c r="AB257" s="59"/>
      <c r="AC257" s="59"/>
      <c r="AD257" s="59"/>
      <c r="AE257" s="59"/>
      <c r="AF257" s="59"/>
      <c r="AG257" s="59"/>
      <c r="AH257" s="59"/>
      <c r="AI257" s="59"/>
      <c r="AJ257" s="59"/>
      <c r="AK257" s="59"/>
      <c r="AL257" s="59"/>
      <c r="AM257" s="59"/>
      <c r="AN257" s="59"/>
      <c r="AO257" s="59"/>
      <c r="AP257" s="59"/>
      <c r="AQ257" s="59"/>
    </row>
    <row r="258" ht="12.75" customHeight="1">
      <c r="A258" s="59"/>
      <c r="B258" s="59"/>
      <c r="C258" s="596"/>
      <c r="D258" s="59"/>
      <c r="E258" s="59"/>
      <c r="F258" s="59"/>
      <c r="G258" s="59"/>
      <c r="H258" s="59"/>
      <c r="I258" s="59"/>
      <c r="J258" s="59"/>
      <c r="K258" s="59"/>
      <c r="L258" s="59"/>
      <c r="M258" s="59"/>
      <c r="N258" s="59"/>
      <c r="O258" s="59"/>
      <c r="P258" s="59"/>
      <c r="Q258" s="59"/>
      <c r="R258" s="59"/>
      <c r="S258" s="59"/>
      <c r="T258" s="59"/>
      <c r="U258" s="59"/>
      <c r="V258" s="59"/>
      <c r="W258" s="59"/>
      <c r="X258" s="59"/>
      <c r="Y258" s="59"/>
      <c r="Z258" s="59"/>
      <c r="AA258" s="59"/>
      <c r="AB258" s="59"/>
      <c r="AC258" s="59"/>
      <c r="AD258" s="59"/>
      <c r="AE258" s="59"/>
      <c r="AF258" s="59"/>
      <c r="AG258" s="59"/>
      <c r="AH258" s="59"/>
      <c r="AI258" s="59"/>
      <c r="AJ258" s="59"/>
      <c r="AK258" s="59"/>
      <c r="AL258" s="59"/>
      <c r="AM258" s="59"/>
      <c r="AN258" s="59"/>
      <c r="AO258" s="59"/>
      <c r="AP258" s="59"/>
      <c r="AQ258" s="59"/>
    </row>
    <row r="259" ht="12.75" customHeight="1">
      <c r="A259" s="59"/>
      <c r="B259" s="59"/>
      <c r="C259" s="596"/>
      <c r="D259" s="59"/>
      <c r="E259" s="59"/>
      <c r="F259" s="59"/>
      <c r="G259" s="59"/>
      <c r="H259" s="59"/>
      <c r="I259" s="59"/>
      <c r="J259" s="59"/>
      <c r="K259" s="59"/>
      <c r="L259" s="59"/>
      <c r="M259" s="59"/>
      <c r="N259" s="59"/>
      <c r="O259" s="59"/>
      <c r="P259" s="59"/>
      <c r="Q259" s="59"/>
      <c r="R259" s="59"/>
      <c r="S259" s="59"/>
      <c r="T259" s="59"/>
      <c r="U259" s="59"/>
      <c r="V259" s="59"/>
      <c r="W259" s="59"/>
      <c r="X259" s="59"/>
      <c r="Y259" s="59"/>
      <c r="Z259" s="59"/>
      <c r="AA259" s="59"/>
      <c r="AB259" s="59"/>
      <c r="AC259" s="59"/>
      <c r="AD259" s="59"/>
      <c r="AE259" s="59"/>
      <c r="AF259" s="59"/>
      <c r="AG259" s="59"/>
      <c r="AH259" s="59"/>
      <c r="AI259" s="59"/>
      <c r="AJ259" s="59"/>
      <c r="AK259" s="59"/>
      <c r="AL259" s="59"/>
      <c r="AM259" s="59"/>
      <c r="AN259" s="59"/>
      <c r="AO259" s="59"/>
      <c r="AP259" s="59"/>
      <c r="AQ259" s="59"/>
    </row>
    <row r="260" ht="12.75" customHeight="1">
      <c r="A260" s="59"/>
      <c r="B260" s="59"/>
      <c r="C260" s="596"/>
      <c r="D260" s="59"/>
      <c r="E260" s="59"/>
      <c r="F260" s="59"/>
      <c r="G260" s="59"/>
      <c r="H260" s="59"/>
      <c r="I260" s="59"/>
      <c r="J260" s="59"/>
      <c r="K260" s="59"/>
      <c r="L260" s="59"/>
      <c r="M260" s="59"/>
      <c r="N260" s="59"/>
      <c r="O260" s="59"/>
      <c r="P260" s="59"/>
      <c r="Q260" s="59"/>
      <c r="R260" s="59"/>
      <c r="S260" s="59"/>
      <c r="T260" s="59"/>
      <c r="U260" s="59"/>
      <c r="V260" s="59"/>
      <c r="W260" s="59"/>
      <c r="X260" s="59"/>
      <c r="Y260" s="59"/>
      <c r="Z260" s="59"/>
      <c r="AA260" s="59"/>
      <c r="AB260" s="59"/>
      <c r="AC260" s="59"/>
      <c r="AD260" s="59"/>
      <c r="AE260" s="59"/>
      <c r="AF260" s="59"/>
      <c r="AG260" s="59"/>
      <c r="AH260" s="59"/>
      <c r="AI260" s="59"/>
      <c r="AJ260" s="59"/>
      <c r="AK260" s="59"/>
      <c r="AL260" s="59"/>
      <c r="AM260" s="59"/>
      <c r="AN260" s="59"/>
      <c r="AO260" s="59"/>
      <c r="AP260" s="59"/>
      <c r="AQ260" s="59"/>
    </row>
    <row r="261" ht="12.75" customHeight="1">
      <c r="A261" s="59"/>
      <c r="B261" s="59"/>
      <c r="C261" s="596"/>
      <c r="D261" s="59"/>
      <c r="E261" s="59"/>
      <c r="F261" s="59"/>
      <c r="G261" s="59"/>
      <c r="H261" s="59"/>
      <c r="I261" s="59"/>
      <c r="J261" s="59"/>
      <c r="K261" s="59"/>
      <c r="L261" s="59"/>
      <c r="M261" s="59"/>
      <c r="N261" s="59"/>
      <c r="O261" s="59"/>
      <c r="P261" s="59"/>
      <c r="Q261" s="59"/>
      <c r="R261" s="59"/>
      <c r="S261" s="59"/>
      <c r="T261" s="59"/>
      <c r="U261" s="59"/>
      <c r="V261" s="59"/>
      <c r="W261" s="59"/>
      <c r="X261" s="59"/>
      <c r="Y261" s="59"/>
      <c r="Z261" s="59"/>
      <c r="AA261" s="59"/>
      <c r="AB261" s="59"/>
      <c r="AC261" s="59"/>
      <c r="AD261" s="59"/>
      <c r="AE261" s="59"/>
      <c r="AF261" s="59"/>
      <c r="AG261" s="59"/>
      <c r="AH261" s="59"/>
      <c r="AI261" s="59"/>
      <c r="AJ261" s="59"/>
      <c r="AK261" s="59"/>
      <c r="AL261" s="59"/>
      <c r="AM261" s="59"/>
      <c r="AN261" s="59"/>
      <c r="AO261" s="59"/>
      <c r="AP261" s="59"/>
      <c r="AQ261" s="59"/>
    </row>
    <row r="262" ht="12.75" customHeight="1">
      <c r="A262" s="59"/>
      <c r="B262" s="59"/>
      <c r="C262" s="596"/>
      <c r="D262" s="59"/>
      <c r="E262" s="59"/>
      <c r="F262" s="59"/>
      <c r="G262" s="59"/>
      <c r="H262" s="59"/>
      <c r="I262" s="59"/>
      <c r="J262" s="59"/>
      <c r="K262" s="59"/>
      <c r="L262" s="59"/>
      <c r="M262" s="59"/>
      <c r="N262" s="59"/>
      <c r="O262" s="59"/>
      <c r="P262" s="59"/>
      <c r="Q262" s="59"/>
      <c r="R262" s="59"/>
      <c r="S262" s="59"/>
      <c r="T262" s="59"/>
      <c r="U262" s="59"/>
      <c r="V262" s="59"/>
      <c r="W262" s="59"/>
      <c r="X262" s="59"/>
      <c r="Y262" s="59"/>
      <c r="Z262" s="59"/>
      <c r="AA262" s="59"/>
      <c r="AB262" s="59"/>
      <c r="AC262" s="59"/>
      <c r="AD262" s="59"/>
      <c r="AE262" s="59"/>
      <c r="AF262" s="59"/>
      <c r="AG262" s="59"/>
      <c r="AH262" s="59"/>
      <c r="AI262" s="59"/>
      <c r="AJ262" s="59"/>
      <c r="AK262" s="59"/>
      <c r="AL262" s="59"/>
      <c r="AM262" s="59"/>
      <c r="AN262" s="59"/>
      <c r="AO262" s="59"/>
      <c r="AP262" s="59"/>
      <c r="AQ262" s="59"/>
    </row>
    <row r="263" ht="12.75" customHeight="1">
      <c r="A263" s="59"/>
      <c r="B263" s="59"/>
      <c r="C263" s="596"/>
      <c r="D263" s="59"/>
      <c r="E263" s="59"/>
      <c r="F263" s="59"/>
      <c r="G263" s="59"/>
      <c r="H263" s="59"/>
      <c r="I263" s="59"/>
      <c r="J263" s="59"/>
      <c r="K263" s="59"/>
      <c r="L263" s="59"/>
      <c r="M263" s="59"/>
      <c r="N263" s="59"/>
      <c r="O263" s="59"/>
      <c r="P263" s="59"/>
      <c r="Q263" s="59"/>
      <c r="R263" s="59"/>
      <c r="S263" s="59"/>
      <c r="T263" s="59"/>
      <c r="U263" s="59"/>
      <c r="V263" s="59"/>
      <c r="W263" s="59"/>
      <c r="X263" s="59"/>
      <c r="Y263" s="59"/>
      <c r="Z263" s="59"/>
      <c r="AA263" s="59"/>
      <c r="AB263" s="59"/>
      <c r="AC263" s="59"/>
      <c r="AD263" s="59"/>
      <c r="AE263" s="59"/>
      <c r="AF263" s="59"/>
      <c r="AG263" s="59"/>
      <c r="AH263" s="59"/>
      <c r="AI263" s="59"/>
      <c r="AJ263" s="59"/>
      <c r="AK263" s="59"/>
      <c r="AL263" s="59"/>
      <c r="AM263" s="59"/>
      <c r="AN263" s="59"/>
      <c r="AO263" s="59"/>
      <c r="AP263" s="59"/>
      <c r="AQ263" s="59"/>
    </row>
    <row r="264" ht="12.75" customHeight="1">
      <c r="A264" s="59"/>
      <c r="B264" s="59"/>
      <c r="C264" s="596"/>
      <c r="D264" s="59"/>
      <c r="E264" s="59"/>
      <c r="F264" s="59"/>
      <c r="G264" s="59"/>
      <c r="H264" s="59"/>
      <c r="I264" s="59"/>
      <c r="J264" s="59"/>
      <c r="K264" s="59"/>
      <c r="L264" s="59"/>
      <c r="M264" s="59"/>
      <c r="N264" s="59"/>
      <c r="O264" s="59"/>
      <c r="P264" s="59"/>
      <c r="Q264" s="59"/>
      <c r="R264" s="59"/>
      <c r="S264" s="59"/>
      <c r="T264" s="59"/>
      <c r="U264" s="59"/>
      <c r="V264" s="59"/>
      <c r="W264" s="59"/>
      <c r="X264" s="59"/>
      <c r="Y264" s="59"/>
      <c r="Z264" s="59"/>
      <c r="AA264" s="59"/>
      <c r="AB264" s="59"/>
      <c r="AC264" s="59"/>
      <c r="AD264" s="59"/>
      <c r="AE264" s="59"/>
      <c r="AF264" s="59"/>
      <c r="AG264" s="59"/>
      <c r="AH264" s="59"/>
      <c r="AI264" s="59"/>
      <c r="AJ264" s="59"/>
      <c r="AK264" s="59"/>
      <c r="AL264" s="59"/>
      <c r="AM264" s="59"/>
      <c r="AN264" s="59"/>
      <c r="AO264" s="59"/>
      <c r="AP264" s="59"/>
      <c r="AQ264" s="59"/>
    </row>
    <row r="265" ht="12.75" customHeight="1">
      <c r="A265" s="59"/>
      <c r="B265" s="59"/>
      <c r="C265" s="596"/>
      <c r="D265" s="59"/>
      <c r="E265" s="59"/>
      <c r="F265" s="59"/>
      <c r="G265" s="59"/>
      <c r="H265" s="59"/>
      <c r="I265" s="59"/>
      <c r="J265" s="59"/>
      <c r="K265" s="59"/>
      <c r="L265" s="59"/>
      <c r="M265" s="59"/>
      <c r="N265" s="59"/>
      <c r="O265" s="59"/>
      <c r="P265" s="59"/>
      <c r="Q265" s="59"/>
      <c r="R265" s="59"/>
      <c r="S265" s="59"/>
      <c r="T265" s="59"/>
      <c r="U265" s="59"/>
      <c r="V265" s="59"/>
      <c r="W265" s="59"/>
      <c r="X265" s="59"/>
      <c r="Y265" s="59"/>
      <c r="Z265" s="59"/>
      <c r="AA265" s="59"/>
      <c r="AB265" s="59"/>
      <c r="AC265" s="59"/>
      <c r="AD265" s="59"/>
      <c r="AE265" s="59"/>
      <c r="AF265" s="59"/>
      <c r="AG265" s="59"/>
      <c r="AH265" s="59"/>
      <c r="AI265" s="59"/>
      <c r="AJ265" s="59"/>
      <c r="AK265" s="59"/>
      <c r="AL265" s="59"/>
      <c r="AM265" s="59"/>
      <c r="AN265" s="59"/>
      <c r="AO265" s="59"/>
      <c r="AP265" s="59"/>
      <c r="AQ265" s="59"/>
    </row>
    <row r="266" ht="12.75" customHeight="1">
      <c r="A266" s="59"/>
      <c r="B266" s="59"/>
      <c r="C266" s="596"/>
      <c r="D266" s="59"/>
      <c r="E266" s="59"/>
      <c r="F266" s="59"/>
      <c r="G266" s="59"/>
      <c r="H266" s="59"/>
      <c r="I266" s="59"/>
      <c r="J266" s="59"/>
      <c r="K266" s="59"/>
      <c r="L266" s="59"/>
      <c r="M266" s="59"/>
      <c r="N266" s="59"/>
      <c r="O266" s="59"/>
      <c r="P266" s="59"/>
      <c r="Q266" s="59"/>
      <c r="R266" s="59"/>
      <c r="S266" s="59"/>
      <c r="T266" s="59"/>
      <c r="U266" s="59"/>
      <c r="V266" s="59"/>
      <c r="W266" s="59"/>
      <c r="X266" s="59"/>
      <c r="Y266" s="59"/>
      <c r="Z266" s="59"/>
      <c r="AA266" s="59"/>
      <c r="AB266" s="59"/>
      <c r="AC266" s="59"/>
      <c r="AD266" s="59"/>
      <c r="AE266" s="59"/>
      <c r="AF266" s="59"/>
      <c r="AG266" s="59"/>
      <c r="AH266" s="59"/>
      <c r="AI266" s="59"/>
      <c r="AJ266" s="59"/>
      <c r="AK266" s="59"/>
      <c r="AL266" s="59"/>
      <c r="AM266" s="59"/>
      <c r="AN266" s="59"/>
      <c r="AO266" s="59"/>
      <c r="AP266" s="59"/>
      <c r="AQ266" s="59"/>
    </row>
    <row r="267" ht="12.75" customHeight="1">
      <c r="A267" s="59"/>
      <c r="B267" s="59"/>
      <c r="C267" s="596"/>
      <c r="D267" s="59"/>
      <c r="E267" s="59"/>
      <c r="F267" s="59"/>
      <c r="G267" s="59"/>
      <c r="H267" s="59"/>
      <c r="I267" s="59"/>
      <c r="J267" s="59"/>
      <c r="K267" s="59"/>
      <c r="L267" s="59"/>
      <c r="M267" s="59"/>
      <c r="N267" s="59"/>
      <c r="O267" s="59"/>
      <c r="P267" s="59"/>
      <c r="Q267" s="59"/>
      <c r="R267" s="59"/>
      <c r="S267" s="59"/>
      <c r="T267" s="59"/>
      <c r="U267" s="59"/>
      <c r="V267" s="59"/>
      <c r="W267" s="59"/>
      <c r="X267" s="59"/>
      <c r="Y267" s="59"/>
      <c r="Z267" s="59"/>
      <c r="AA267" s="59"/>
      <c r="AB267" s="59"/>
      <c r="AC267" s="59"/>
      <c r="AD267" s="59"/>
      <c r="AE267" s="59"/>
      <c r="AF267" s="59"/>
      <c r="AG267" s="59"/>
      <c r="AH267" s="59"/>
      <c r="AI267" s="59"/>
      <c r="AJ267" s="59"/>
      <c r="AK267" s="59"/>
      <c r="AL267" s="59"/>
      <c r="AM267" s="59"/>
      <c r="AN267" s="59"/>
      <c r="AO267" s="59"/>
      <c r="AP267" s="59"/>
      <c r="AQ267" s="59"/>
    </row>
    <row r="268" ht="12.75" customHeight="1">
      <c r="A268" s="59"/>
      <c r="B268" s="59"/>
      <c r="C268" s="596"/>
      <c r="D268" s="59"/>
      <c r="E268" s="59"/>
      <c r="F268" s="59"/>
      <c r="G268" s="59"/>
      <c r="H268" s="59"/>
      <c r="I268" s="59"/>
      <c r="J268" s="59"/>
      <c r="K268" s="59"/>
      <c r="L268" s="59"/>
      <c r="M268" s="59"/>
      <c r="N268" s="59"/>
      <c r="O268" s="59"/>
      <c r="P268" s="59"/>
      <c r="Q268" s="59"/>
      <c r="R268" s="59"/>
      <c r="S268" s="59"/>
      <c r="T268" s="59"/>
      <c r="U268" s="59"/>
      <c r="V268" s="59"/>
      <c r="W268" s="59"/>
      <c r="X268" s="59"/>
      <c r="Y268" s="59"/>
      <c r="Z268" s="59"/>
      <c r="AA268" s="59"/>
      <c r="AB268" s="59"/>
      <c r="AC268" s="59"/>
      <c r="AD268" s="59"/>
      <c r="AE268" s="59"/>
      <c r="AF268" s="59"/>
      <c r="AG268" s="59"/>
      <c r="AH268" s="59"/>
      <c r="AI268" s="59"/>
      <c r="AJ268" s="59"/>
      <c r="AK268" s="59"/>
      <c r="AL268" s="59"/>
      <c r="AM268" s="59"/>
      <c r="AN268" s="59"/>
      <c r="AO268" s="59"/>
      <c r="AP268" s="59"/>
      <c r="AQ268" s="59"/>
    </row>
    <row r="269" ht="12.75" customHeight="1">
      <c r="A269" s="59"/>
      <c r="B269" s="59"/>
      <c r="C269" s="596"/>
      <c r="D269" s="59"/>
      <c r="E269" s="59"/>
      <c r="F269" s="59"/>
      <c r="G269" s="59"/>
      <c r="H269" s="59"/>
      <c r="I269" s="59"/>
      <c r="J269" s="59"/>
      <c r="K269" s="59"/>
      <c r="L269" s="59"/>
      <c r="M269" s="59"/>
      <c r="N269" s="59"/>
      <c r="O269" s="59"/>
      <c r="P269" s="59"/>
      <c r="Q269" s="59"/>
      <c r="R269" s="59"/>
      <c r="S269" s="59"/>
      <c r="T269" s="59"/>
      <c r="U269" s="59"/>
      <c r="V269" s="59"/>
      <c r="W269" s="59"/>
      <c r="X269" s="59"/>
      <c r="Y269" s="59"/>
      <c r="Z269" s="59"/>
      <c r="AA269" s="59"/>
      <c r="AB269" s="59"/>
      <c r="AC269" s="59"/>
      <c r="AD269" s="59"/>
      <c r="AE269" s="59"/>
      <c r="AF269" s="59"/>
      <c r="AG269" s="59"/>
      <c r="AH269" s="59"/>
      <c r="AI269" s="59"/>
      <c r="AJ269" s="59"/>
      <c r="AK269" s="59"/>
      <c r="AL269" s="59"/>
      <c r="AM269" s="59"/>
      <c r="AN269" s="59"/>
      <c r="AO269" s="59"/>
      <c r="AP269" s="59"/>
      <c r="AQ269" s="59"/>
    </row>
    <row r="270" ht="12.75" customHeight="1">
      <c r="A270" s="59"/>
      <c r="B270" s="59"/>
      <c r="C270" s="596"/>
      <c r="D270" s="59"/>
      <c r="E270" s="59"/>
      <c r="F270" s="59"/>
      <c r="G270" s="59"/>
      <c r="H270" s="59"/>
      <c r="I270" s="59"/>
      <c r="J270" s="59"/>
      <c r="K270" s="59"/>
      <c r="L270" s="59"/>
      <c r="M270" s="59"/>
      <c r="N270" s="59"/>
      <c r="O270" s="59"/>
      <c r="P270" s="59"/>
      <c r="Q270" s="59"/>
      <c r="R270" s="59"/>
      <c r="S270" s="59"/>
      <c r="T270" s="59"/>
      <c r="U270" s="59"/>
      <c r="V270" s="59"/>
      <c r="W270" s="59"/>
      <c r="X270" s="59"/>
      <c r="Y270" s="59"/>
      <c r="Z270" s="59"/>
      <c r="AA270" s="59"/>
      <c r="AB270" s="59"/>
      <c r="AC270" s="59"/>
      <c r="AD270" s="59"/>
      <c r="AE270" s="59"/>
      <c r="AF270" s="59"/>
      <c r="AG270" s="59"/>
      <c r="AH270" s="59"/>
      <c r="AI270" s="59"/>
      <c r="AJ270" s="59"/>
      <c r="AK270" s="59"/>
      <c r="AL270" s="59"/>
      <c r="AM270" s="59"/>
      <c r="AN270" s="59"/>
      <c r="AO270" s="59"/>
      <c r="AP270" s="59"/>
      <c r="AQ270" s="59"/>
    </row>
    <row r="271" ht="12.75" customHeight="1">
      <c r="A271" s="59"/>
      <c r="B271" s="59"/>
      <c r="C271" s="596"/>
      <c r="D271" s="59"/>
      <c r="E271" s="59"/>
      <c r="F271" s="59"/>
      <c r="G271" s="59"/>
      <c r="H271" s="59"/>
      <c r="I271" s="59"/>
      <c r="J271" s="59"/>
      <c r="K271" s="59"/>
      <c r="L271" s="59"/>
      <c r="M271" s="59"/>
      <c r="N271" s="59"/>
      <c r="O271" s="59"/>
      <c r="P271" s="59"/>
      <c r="Q271" s="59"/>
      <c r="R271" s="59"/>
      <c r="S271" s="59"/>
      <c r="T271" s="59"/>
      <c r="U271" s="59"/>
      <c r="V271" s="59"/>
      <c r="W271" s="59"/>
      <c r="X271" s="59"/>
      <c r="Y271" s="59"/>
      <c r="Z271" s="59"/>
      <c r="AA271" s="59"/>
      <c r="AB271" s="59"/>
      <c r="AC271" s="59"/>
      <c r="AD271" s="59"/>
      <c r="AE271" s="59"/>
      <c r="AF271" s="59"/>
      <c r="AG271" s="59"/>
      <c r="AH271" s="59"/>
      <c r="AI271" s="59"/>
      <c r="AJ271" s="59"/>
      <c r="AK271" s="59"/>
      <c r="AL271" s="59"/>
      <c r="AM271" s="59"/>
      <c r="AN271" s="59"/>
      <c r="AO271" s="59"/>
      <c r="AP271" s="59"/>
      <c r="AQ271" s="59"/>
    </row>
    <row r="272" ht="12.75" customHeight="1">
      <c r="A272" s="59"/>
      <c r="B272" s="59"/>
      <c r="C272" s="596"/>
      <c r="D272" s="59"/>
      <c r="E272" s="59"/>
      <c r="F272" s="59"/>
      <c r="G272" s="59"/>
      <c r="H272" s="59"/>
      <c r="I272" s="59"/>
      <c r="J272" s="59"/>
      <c r="K272" s="59"/>
      <c r="L272" s="59"/>
      <c r="M272" s="59"/>
      <c r="N272" s="59"/>
      <c r="O272" s="59"/>
      <c r="P272" s="59"/>
      <c r="Q272" s="59"/>
      <c r="R272" s="59"/>
      <c r="S272" s="59"/>
      <c r="T272" s="59"/>
      <c r="U272" s="59"/>
      <c r="V272" s="59"/>
      <c r="W272" s="59"/>
      <c r="X272" s="59"/>
      <c r="Y272" s="59"/>
      <c r="Z272" s="59"/>
      <c r="AA272" s="59"/>
      <c r="AB272" s="59"/>
      <c r="AC272" s="59"/>
      <c r="AD272" s="59"/>
      <c r="AE272" s="59"/>
      <c r="AF272" s="59"/>
      <c r="AG272" s="59"/>
      <c r="AH272" s="59"/>
      <c r="AI272" s="59"/>
      <c r="AJ272" s="59"/>
      <c r="AK272" s="59"/>
      <c r="AL272" s="59"/>
      <c r="AM272" s="59"/>
      <c r="AN272" s="59"/>
      <c r="AO272" s="59"/>
      <c r="AP272" s="59"/>
      <c r="AQ272" s="59"/>
    </row>
    <row r="273" ht="12.75" customHeight="1">
      <c r="A273" s="59"/>
      <c r="B273" s="59"/>
      <c r="C273" s="596"/>
      <c r="D273" s="59"/>
      <c r="E273" s="59"/>
      <c r="F273" s="59"/>
      <c r="G273" s="59"/>
      <c r="H273" s="59"/>
      <c r="I273" s="59"/>
      <c r="J273" s="59"/>
      <c r="K273" s="59"/>
      <c r="L273" s="59"/>
      <c r="M273" s="59"/>
      <c r="N273" s="59"/>
      <c r="O273" s="59"/>
      <c r="P273" s="59"/>
      <c r="Q273" s="59"/>
      <c r="R273" s="59"/>
      <c r="S273" s="59"/>
      <c r="T273" s="59"/>
      <c r="U273" s="59"/>
      <c r="V273" s="59"/>
      <c r="W273" s="59"/>
      <c r="X273" s="59"/>
      <c r="Y273" s="59"/>
      <c r="Z273" s="59"/>
      <c r="AA273" s="59"/>
      <c r="AB273" s="59"/>
      <c r="AC273" s="59"/>
      <c r="AD273" s="59"/>
      <c r="AE273" s="59"/>
      <c r="AF273" s="59"/>
      <c r="AG273" s="59"/>
      <c r="AH273" s="59"/>
      <c r="AI273" s="59"/>
      <c r="AJ273" s="59"/>
      <c r="AK273" s="59"/>
      <c r="AL273" s="59"/>
      <c r="AM273" s="59"/>
      <c r="AN273" s="59"/>
      <c r="AO273" s="59"/>
      <c r="AP273" s="59"/>
      <c r="AQ273" s="59"/>
    </row>
    <row r="274" ht="12.75" customHeight="1">
      <c r="A274" s="59"/>
      <c r="B274" s="59"/>
      <c r="C274" s="596"/>
      <c r="D274" s="59"/>
      <c r="E274" s="59"/>
      <c r="F274" s="59"/>
      <c r="G274" s="59"/>
      <c r="H274" s="59"/>
      <c r="I274" s="59"/>
      <c r="J274" s="59"/>
      <c r="K274" s="59"/>
      <c r="L274" s="59"/>
      <c r="M274" s="59"/>
      <c r="N274" s="59"/>
      <c r="O274" s="59"/>
      <c r="P274" s="59"/>
      <c r="Q274" s="59"/>
      <c r="R274" s="59"/>
      <c r="S274" s="59"/>
      <c r="T274" s="59"/>
      <c r="U274" s="59"/>
      <c r="V274" s="59"/>
      <c r="W274" s="59"/>
      <c r="X274" s="59"/>
      <c r="Y274" s="59"/>
      <c r="Z274" s="59"/>
      <c r="AA274" s="59"/>
      <c r="AB274" s="59"/>
      <c r="AC274" s="59"/>
      <c r="AD274" s="59"/>
      <c r="AE274" s="59"/>
      <c r="AF274" s="59"/>
      <c r="AG274" s="59"/>
      <c r="AH274" s="59"/>
      <c r="AI274" s="59"/>
      <c r="AJ274" s="59"/>
      <c r="AK274" s="59"/>
      <c r="AL274" s="59"/>
      <c r="AM274" s="59"/>
      <c r="AN274" s="59"/>
      <c r="AO274" s="59"/>
      <c r="AP274" s="59"/>
      <c r="AQ274" s="59"/>
    </row>
    <row r="275" ht="12.75" customHeight="1">
      <c r="A275" s="59"/>
      <c r="B275" s="59"/>
      <c r="C275" s="596"/>
      <c r="D275" s="59"/>
      <c r="E275" s="59"/>
      <c r="F275" s="59"/>
      <c r="G275" s="59"/>
      <c r="H275" s="59"/>
      <c r="I275" s="59"/>
      <c r="J275" s="59"/>
      <c r="K275" s="59"/>
      <c r="L275" s="59"/>
      <c r="M275" s="59"/>
      <c r="N275" s="59"/>
      <c r="O275" s="59"/>
      <c r="P275" s="59"/>
      <c r="Q275" s="59"/>
      <c r="R275" s="59"/>
      <c r="S275" s="59"/>
      <c r="T275" s="59"/>
      <c r="U275" s="59"/>
      <c r="V275" s="59"/>
      <c r="W275" s="59"/>
      <c r="X275" s="59"/>
      <c r="Y275" s="59"/>
      <c r="Z275" s="59"/>
      <c r="AA275" s="59"/>
      <c r="AB275" s="59"/>
      <c r="AC275" s="59"/>
      <c r="AD275" s="59"/>
      <c r="AE275" s="59"/>
      <c r="AF275" s="59"/>
      <c r="AG275" s="59"/>
      <c r="AH275" s="59"/>
      <c r="AI275" s="59"/>
      <c r="AJ275" s="59"/>
      <c r="AK275" s="59"/>
      <c r="AL275" s="59"/>
      <c r="AM275" s="59"/>
      <c r="AN275" s="59"/>
      <c r="AO275" s="59"/>
      <c r="AP275" s="59"/>
      <c r="AQ275" s="59"/>
    </row>
    <row r="276" ht="12.75" customHeight="1">
      <c r="A276" s="59"/>
      <c r="B276" s="59"/>
      <c r="C276" s="596"/>
      <c r="D276" s="59"/>
      <c r="E276" s="59"/>
      <c r="F276" s="59"/>
      <c r="G276" s="59"/>
      <c r="H276" s="59"/>
      <c r="I276" s="59"/>
      <c r="J276" s="59"/>
      <c r="K276" s="59"/>
      <c r="L276" s="59"/>
      <c r="M276" s="59"/>
      <c r="N276" s="59"/>
      <c r="O276" s="59"/>
      <c r="P276" s="59"/>
      <c r="Q276" s="59"/>
      <c r="R276" s="59"/>
      <c r="S276" s="59"/>
      <c r="T276" s="59"/>
      <c r="U276" s="59"/>
      <c r="V276" s="59"/>
      <c r="W276" s="59"/>
      <c r="X276" s="59"/>
      <c r="Y276" s="59"/>
      <c r="Z276" s="59"/>
      <c r="AA276" s="59"/>
      <c r="AB276" s="59"/>
      <c r="AC276" s="59"/>
      <c r="AD276" s="59"/>
      <c r="AE276" s="59"/>
      <c r="AF276" s="59"/>
      <c r="AG276" s="59"/>
      <c r="AH276" s="59"/>
      <c r="AI276" s="59"/>
      <c r="AJ276" s="59"/>
      <c r="AK276" s="59"/>
      <c r="AL276" s="59"/>
      <c r="AM276" s="59"/>
      <c r="AN276" s="59"/>
      <c r="AO276" s="59"/>
      <c r="AP276" s="59"/>
      <c r="AQ276" s="59"/>
    </row>
    <row r="277" ht="12.75" customHeight="1">
      <c r="A277" s="59"/>
      <c r="B277" s="59"/>
      <c r="C277" s="596"/>
      <c r="D277" s="59"/>
      <c r="E277" s="59"/>
      <c r="F277" s="59"/>
      <c r="G277" s="59"/>
      <c r="H277" s="59"/>
      <c r="I277" s="59"/>
      <c r="J277" s="59"/>
      <c r="K277" s="59"/>
      <c r="L277" s="59"/>
      <c r="M277" s="59"/>
      <c r="N277" s="59"/>
      <c r="O277" s="59"/>
      <c r="P277" s="59"/>
      <c r="Q277" s="59"/>
      <c r="R277" s="59"/>
      <c r="S277" s="59"/>
      <c r="T277" s="59"/>
      <c r="U277" s="59"/>
      <c r="V277" s="59"/>
      <c r="W277" s="59"/>
      <c r="X277" s="59"/>
      <c r="Y277" s="59"/>
      <c r="Z277" s="59"/>
      <c r="AA277" s="59"/>
      <c r="AB277" s="59"/>
      <c r="AC277" s="59"/>
      <c r="AD277" s="59"/>
      <c r="AE277" s="59"/>
      <c r="AF277" s="59"/>
      <c r="AG277" s="59"/>
      <c r="AH277" s="59"/>
      <c r="AI277" s="59"/>
      <c r="AJ277" s="59"/>
      <c r="AK277" s="59"/>
      <c r="AL277" s="59"/>
      <c r="AM277" s="59"/>
      <c r="AN277" s="59"/>
      <c r="AO277" s="59"/>
      <c r="AP277" s="59"/>
      <c r="AQ277" s="59"/>
    </row>
    <row r="278" ht="12.75" customHeight="1">
      <c r="A278" s="59"/>
      <c r="B278" s="59"/>
      <c r="C278" s="596"/>
      <c r="D278" s="59"/>
      <c r="E278" s="59"/>
      <c r="F278" s="59"/>
      <c r="G278" s="59"/>
      <c r="H278" s="59"/>
      <c r="I278" s="59"/>
      <c r="J278" s="59"/>
      <c r="K278" s="59"/>
      <c r="L278" s="59"/>
      <c r="M278" s="59"/>
      <c r="N278" s="59"/>
      <c r="O278" s="59"/>
      <c r="P278" s="59"/>
      <c r="Q278" s="59"/>
      <c r="R278" s="59"/>
      <c r="S278" s="59"/>
      <c r="T278" s="59"/>
      <c r="U278" s="59"/>
      <c r="V278" s="59"/>
      <c r="W278" s="59"/>
      <c r="X278" s="59"/>
      <c r="Y278" s="59"/>
      <c r="Z278" s="59"/>
      <c r="AA278" s="59"/>
      <c r="AB278" s="59"/>
      <c r="AC278" s="59"/>
      <c r="AD278" s="59"/>
      <c r="AE278" s="59"/>
      <c r="AF278" s="59"/>
      <c r="AG278" s="59"/>
      <c r="AH278" s="59"/>
      <c r="AI278" s="59"/>
      <c r="AJ278" s="59"/>
      <c r="AK278" s="59"/>
      <c r="AL278" s="59"/>
      <c r="AM278" s="59"/>
      <c r="AN278" s="59"/>
      <c r="AO278" s="59"/>
      <c r="AP278" s="59"/>
      <c r="AQ278" s="59"/>
    </row>
    <row r="279" ht="12.75" customHeight="1">
      <c r="A279" s="59"/>
      <c r="B279" s="59"/>
      <c r="C279" s="596"/>
      <c r="D279" s="59"/>
      <c r="E279" s="59"/>
      <c r="F279" s="59"/>
      <c r="G279" s="59"/>
      <c r="H279" s="59"/>
      <c r="I279" s="59"/>
      <c r="J279" s="59"/>
      <c r="K279" s="59"/>
      <c r="L279" s="59"/>
      <c r="M279" s="59"/>
      <c r="N279" s="59"/>
      <c r="O279" s="59"/>
      <c r="P279" s="59"/>
      <c r="Q279" s="59"/>
      <c r="R279" s="59"/>
      <c r="S279" s="59"/>
      <c r="T279" s="59"/>
      <c r="U279" s="59"/>
      <c r="V279" s="59"/>
      <c r="W279" s="59"/>
      <c r="X279" s="59"/>
      <c r="Y279" s="59"/>
      <c r="Z279" s="59"/>
      <c r="AA279" s="59"/>
      <c r="AB279" s="59"/>
      <c r="AC279" s="59"/>
      <c r="AD279" s="59"/>
      <c r="AE279" s="59"/>
      <c r="AF279" s="59"/>
      <c r="AG279" s="59"/>
      <c r="AH279" s="59"/>
      <c r="AI279" s="59"/>
      <c r="AJ279" s="59"/>
      <c r="AK279" s="59"/>
      <c r="AL279" s="59"/>
      <c r="AM279" s="59"/>
      <c r="AN279" s="59"/>
      <c r="AO279" s="59"/>
      <c r="AP279" s="59"/>
      <c r="AQ279" s="59"/>
    </row>
    <row r="280" ht="12.75" customHeight="1">
      <c r="A280" s="59"/>
      <c r="B280" s="59"/>
      <c r="C280" s="596"/>
      <c r="D280" s="59"/>
      <c r="E280" s="59"/>
      <c r="F280" s="59"/>
      <c r="G280" s="59"/>
      <c r="H280" s="59"/>
      <c r="I280" s="59"/>
      <c r="J280" s="59"/>
      <c r="K280" s="59"/>
      <c r="L280" s="59"/>
      <c r="M280" s="59"/>
      <c r="N280" s="59"/>
      <c r="O280" s="59"/>
      <c r="P280" s="59"/>
      <c r="Q280" s="59"/>
      <c r="R280" s="59"/>
      <c r="S280" s="59"/>
      <c r="T280" s="59"/>
      <c r="U280" s="59"/>
      <c r="V280" s="59"/>
      <c r="W280" s="59"/>
      <c r="X280" s="59"/>
      <c r="Y280" s="59"/>
      <c r="Z280" s="59"/>
      <c r="AA280" s="59"/>
      <c r="AB280" s="59"/>
      <c r="AC280" s="59"/>
      <c r="AD280" s="59"/>
      <c r="AE280" s="59"/>
      <c r="AF280" s="59"/>
      <c r="AG280" s="59"/>
      <c r="AH280" s="59"/>
      <c r="AI280" s="59"/>
      <c r="AJ280" s="59"/>
      <c r="AK280" s="59"/>
      <c r="AL280" s="59"/>
      <c r="AM280" s="59"/>
      <c r="AN280" s="59"/>
      <c r="AO280" s="59"/>
      <c r="AP280" s="59"/>
      <c r="AQ280" s="59"/>
    </row>
    <row r="281" ht="12.75" customHeight="1">
      <c r="A281" s="59"/>
      <c r="B281" s="59"/>
      <c r="C281" s="596"/>
      <c r="D281" s="59"/>
      <c r="E281" s="59"/>
      <c r="F281" s="59"/>
      <c r="G281" s="59"/>
      <c r="H281" s="59"/>
      <c r="I281" s="59"/>
      <c r="J281" s="59"/>
      <c r="K281" s="59"/>
      <c r="L281" s="59"/>
      <c r="M281" s="59"/>
      <c r="N281" s="59"/>
      <c r="O281" s="59"/>
      <c r="P281" s="59"/>
      <c r="Q281" s="59"/>
      <c r="R281" s="59"/>
      <c r="S281" s="59"/>
      <c r="T281" s="59"/>
      <c r="U281" s="59"/>
      <c r="V281" s="59"/>
      <c r="W281" s="59"/>
      <c r="X281" s="59"/>
      <c r="Y281" s="59"/>
      <c r="Z281" s="59"/>
      <c r="AA281" s="59"/>
      <c r="AB281" s="59"/>
      <c r="AC281" s="59"/>
      <c r="AD281" s="59"/>
      <c r="AE281" s="59"/>
      <c r="AF281" s="59"/>
      <c r="AG281" s="59"/>
      <c r="AH281" s="59"/>
      <c r="AI281" s="59"/>
      <c r="AJ281" s="59"/>
      <c r="AK281" s="59"/>
      <c r="AL281" s="59"/>
      <c r="AM281" s="59"/>
      <c r="AN281" s="59"/>
      <c r="AO281" s="59"/>
      <c r="AP281" s="59"/>
      <c r="AQ281" s="59"/>
    </row>
    <row r="282" ht="12.75" customHeight="1">
      <c r="A282" s="59"/>
      <c r="B282" s="59"/>
      <c r="C282" s="596"/>
      <c r="D282" s="59"/>
      <c r="E282" s="59"/>
      <c r="F282" s="59"/>
      <c r="G282" s="59"/>
      <c r="H282" s="59"/>
      <c r="I282" s="59"/>
      <c r="J282" s="59"/>
      <c r="K282" s="59"/>
      <c r="L282" s="59"/>
      <c r="M282" s="59"/>
      <c r="N282" s="59"/>
      <c r="O282" s="59"/>
      <c r="P282" s="59"/>
      <c r="Q282" s="59"/>
      <c r="R282" s="59"/>
      <c r="S282" s="59"/>
      <c r="T282" s="59"/>
      <c r="U282" s="59"/>
      <c r="V282" s="59"/>
      <c r="W282" s="59"/>
      <c r="X282" s="59"/>
      <c r="Y282" s="59"/>
      <c r="Z282" s="59"/>
      <c r="AA282" s="59"/>
      <c r="AB282" s="59"/>
      <c r="AC282" s="59"/>
      <c r="AD282" s="59"/>
      <c r="AE282" s="59"/>
      <c r="AF282" s="59"/>
      <c r="AG282" s="59"/>
      <c r="AH282" s="59"/>
      <c r="AI282" s="59"/>
      <c r="AJ282" s="59"/>
      <c r="AK282" s="59"/>
      <c r="AL282" s="59"/>
      <c r="AM282" s="59"/>
      <c r="AN282" s="59"/>
      <c r="AO282" s="59"/>
      <c r="AP282" s="59"/>
      <c r="AQ282" s="59"/>
    </row>
    <row r="283" ht="12.75" customHeight="1">
      <c r="A283" s="59"/>
      <c r="B283" s="59"/>
      <c r="C283" s="596"/>
      <c r="D283" s="59"/>
      <c r="E283" s="59"/>
      <c r="F283" s="59"/>
      <c r="G283" s="59"/>
      <c r="H283" s="59"/>
      <c r="I283" s="59"/>
      <c r="J283" s="59"/>
      <c r="K283" s="59"/>
      <c r="L283" s="59"/>
      <c r="M283" s="59"/>
      <c r="N283" s="59"/>
      <c r="O283" s="59"/>
      <c r="P283" s="59"/>
      <c r="Q283" s="59"/>
      <c r="R283" s="59"/>
      <c r="S283" s="59"/>
      <c r="T283" s="59"/>
      <c r="U283" s="59"/>
      <c r="V283" s="59"/>
      <c r="W283" s="59"/>
      <c r="X283" s="59"/>
      <c r="Y283" s="59"/>
      <c r="Z283" s="59"/>
      <c r="AA283" s="59"/>
      <c r="AB283" s="59"/>
      <c r="AC283" s="59"/>
      <c r="AD283" s="59"/>
      <c r="AE283" s="59"/>
      <c r="AF283" s="59"/>
      <c r="AG283" s="59"/>
      <c r="AH283" s="59"/>
      <c r="AI283" s="59"/>
      <c r="AJ283" s="59"/>
      <c r="AK283" s="59"/>
      <c r="AL283" s="59"/>
      <c r="AM283" s="59"/>
      <c r="AN283" s="59"/>
      <c r="AO283" s="59"/>
      <c r="AP283" s="59"/>
      <c r="AQ283" s="59"/>
    </row>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AE12:AG12"/>
    <mergeCell ref="AI12:AJ12"/>
    <mergeCell ref="AL12:AN12"/>
    <mergeCell ref="AP12:AQ12"/>
    <mergeCell ref="N12:O12"/>
    <mergeCell ref="N13:N14"/>
    <mergeCell ref="O13:O14"/>
    <mergeCell ref="B55:D55"/>
    <mergeCell ref="B56:D56"/>
    <mergeCell ref="B61:D61"/>
    <mergeCell ref="B62:D62"/>
    <mergeCell ref="U13:U14"/>
    <mergeCell ref="V13:V14"/>
    <mergeCell ref="AB13:AB14"/>
    <mergeCell ref="AC13:AC14"/>
    <mergeCell ref="AI13:AI14"/>
    <mergeCell ref="AJ13:AJ14"/>
    <mergeCell ref="AP13:AP14"/>
    <mergeCell ref="AQ13:AQ14"/>
    <mergeCell ref="F12:H12"/>
    <mergeCell ref="J12:L12"/>
    <mergeCell ref="Q12:S12"/>
    <mergeCell ref="U12:V12"/>
    <mergeCell ref="X12:Z12"/>
    <mergeCell ref="AB12:AC12"/>
    <mergeCell ref="D13:D14"/>
  </mergeCells>
  <dataValidations>
    <dataValidation type="list" allowBlank="1" showErrorMessage="1" sqref="D8">
      <formula1>"TOU,non-TOU"</formula1>
    </dataValidation>
    <dataValidation type="list" allowBlank="1" showErrorMessage="1" sqref="E15:E28 E30:E38 E40:E41 E43:E51 E57 E63">
      <formula1>#REF!</formula1>
    </dataValidation>
    <dataValidation type="list" allowBlank="1" showInputMessage="1" showErrorMessage="1" prompt="Select Charge Unit - monthly, per kWh, per kW" sqref="D15:D28 D30:D38 D40:D41 D43:D51 D57 D63">
      <formula1>"Monthly,per kWh,per kW"</formula1>
    </dataValidation>
  </dataValidations>
  <printOptions/>
  <pageMargins bottom="0.984251968503937" footer="0.0" header="0.0" left="0.7480314960629921" right="0.7480314960629921" top="0.984251968503937"/>
  <pageSetup orientation="landscape"/>
  <drawing r:id="rId1"/>
</worksheet>
</file>

<file path=xl/worksheets/sheet3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14.0" topLeftCell="A15" activePane="bottomLeft" state="frozen"/>
      <selection activeCell="B16" sqref="B16" pane="bottomLeft"/>
    </sheetView>
  </sheetViews>
  <sheetFormatPr customHeight="1" defaultColWidth="12.63" defaultRowHeight="15.0"/>
  <cols>
    <col customWidth="1" min="1" max="1" width="2.13"/>
    <col customWidth="1" min="2" max="2" width="26.38"/>
    <col customWidth="1" min="3" max="3" width="3.38"/>
    <col customWidth="1" min="4" max="4" width="11.38"/>
    <col customWidth="1" min="5" max="5" width="1.38"/>
    <col customWidth="1" min="6" max="6" width="10.88"/>
    <col customWidth="1" min="7" max="7" width="11.0"/>
    <col customWidth="1" min="8" max="8" width="13.0"/>
    <col customWidth="1" min="9" max="9" width="1.38"/>
    <col customWidth="1" min="10" max="11" width="11.0"/>
    <col customWidth="1" min="12" max="12" width="13.0"/>
    <col customWidth="1" min="13" max="13" width="1.38"/>
    <col customWidth="1" min="14" max="14" width="11.0"/>
    <col customWidth="1" min="15" max="15" width="10.0"/>
    <col customWidth="1" min="16" max="16" width="1.75"/>
    <col customWidth="1" min="17" max="18" width="11.0"/>
    <col customWidth="1" min="19" max="19" width="13.0"/>
    <col customWidth="1" min="20" max="20" width="0.38"/>
    <col customWidth="1" min="21" max="21" width="11.0"/>
    <col customWidth="1" min="22" max="22" width="10.0"/>
    <col customWidth="1" min="23" max="23" width="2.25"/>
    <col customWidth="1" min="24" max="25" width="11.0"/>
    <col customWidth="1" min="26" max="26" width="13.0"/>
    <col customWidth="1" min="27" max="27" width="0.38"/>
    <col customWidth="1" min="28" max="28" width="11.0"/>
    <col customWidth="1" min="29" max="29" width="10.0"/>
    <col customWidth="1" min="30" max="30" width="2.13"/>
    <col customWidth="1" min="31" max="32" width="11.0"/>
    <col customWidth="1" min="33" max="33" width="13.0"/>
    <col customWidth="1" min="34" max="34" width="0.38"/>
    <col customWidth="1" min="35" max="35" width="11.0"/>
    <col customWidth="1" min="36" max="36" width="10.0"/>
    <col customWidth="1" min="37" max="37" width="0.75"/>
    <col customWidth="1" min="38" max="39" width="11.0"/>
    <col customWidth="1" min="40" max="40" width="13.0"/>
    <col customWidth="1" min="41" max="41" width="1.25"/>
    <col customWidth="1" min="42" max="42" width="11.0"/>
    <col customWidth="1" min="43" max="43" width="10.0"/>
    <col customWidth="1" min="44" max="44" width="1.25"/>
    <col customWidth="1" min="45" max="53" width="12.38"/>
  </cols>
  <sheetData>
    <row r="1" ht="7.5" customHeight="1">
      <c r="A1" s="59"/>
      <c r="B1" s="59"/>
      <c r="C1" s="596"/>
      <c r="D1" s="59"/>
      <c r="E1" s="59"/>
      <c r="F1" s="59"/>
      <c r="G1" s="59"/>
      <c r="H1" s="59"/>
      <c r="I1" s="59"/>
      <c r="J1" s="59"/>
      <c r="K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row>
    <row r="2" ht="18.75" customHeight="1">
      <c r="A2" s="59"/>
      <c r="B2" s="59"/>
      <c r="C2" s="597"/>
      <c r="D2" s="401"/>
      <c r="E2" s="401"/>
      <c r="F2" s="401" t="s">
        <v>291</v>
      </c>
      <c r="G2" s="401"/>
      <c r="H2" s="401"/>
      <c r="I2" s="401"/>
      <c r="J2" s="401"/>
      <c r="K2" s="401"/>
      <c r="L2" s="401"/>
      <c r="M2" s="401"/>
      <c r="N2" s="401"/>
      <c r="O2" s="401"/>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row>
    <row r="3" ht="18.75" customHeight="1">
      <c r="A3" s="59"/>
      <c r="B3" s="59"/>
      <c r="C3" s="597"/>
      <c r="D3" s="401"/>
      <c r="E3" s="401"/>
      <c r="F3" s="401" t="s">
        <v>293</v>
      </c>
      <c r="G3" s="401"/>
      <c r="H3" s="401"/>
      <c r="I3" s="401"/>
      <c r="J3" s="401"/>
      <c r="K3" s="401"/>
      <c r="L3" s="401"/>
      <c r="M3" s="401"/>
      <c r="N3" s="401"/>
      <c r="O3" s="401"/>
      <c r="P3" s="3"/>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c r="AS3" s="3"/>
      <c r="AT3" s="3"/>
      <c r="AU3" s="3"/>
      <c r="AV3" s="3"/>
      <c r="AW3" s="3"/>
      <c r="AX3" s="3"/>
      <c r="AY3" s="3"/>
      <c r="AZ3" s="3"/>
      <c r="BA3" s="3"/>
    </row>
    <row r="4" ht="7.5" customHeight="1">
      <c r="A4" s="59"/>
      <c r="B4" s="59"/>
      <c r="C4" s="596"/>
      <c r="D4" s="59"/>
      <c r="E4" s="59"/>
      <c r="F4" s="59"/>
      <c r="G4" s="59"/>
      <c r="H4" s="59"/>
      <c r="I4" s="59"/>
      <c r="J4" s="59"/>
      <c r="K4" s="59"/>
      <c r="L4" s="3"/>
      <c r="M4" s="3"/>
      <c r="N4" s="3"/>
      <c r="O4" s="3"/>
      <c r="P4" s="3"/>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3"/>
      <c r="AT4" s="3"/>
      <c r="AU4" s="3"/>
      <c r="AV4" s="3"/>
      <c r="AW4" s="3"/>
      <c r="AX4" s="3"/>
      <c r="AY4" s="3"/>
      <c r="AZ4" s="3"/>
      <c r="BA4" s="3"/>
    </row>
    <row r="5" ht="7.5" customHeight="1">
      <c r="A5" s="59"/>
      <c r="B5" s="59"/>
      <c r="C5" s="596"/>
      <c r="D5" s="59"/>
      <c r="E5" s="59"/>
      <c r="F5" s="59"/>
      <c r="G5" s="59"/>
      <c r="H5" s="59"/>
      <c r="I5" s="59"/>
      <c r="J5" s="59"/>
      <c r="K5" s="59"/>
      <c r="L5" s="3"/>
      <c r="M5" s="3"/>
      <c r="N5" s="3"/>
      <c r="O5" s="3"/>
      <c r="P5" s="3"/>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c r="AS5" s="3"/>
      <c r="AT5" s="3"/>
      <c r="AU5" s="3"/>
      <c r="AV5" s="3"/>
      <c r="AW5" s="3"/>
      <c r="AX5" s="3"/>
      <c r="AY5" s="3"/>
      <c r="AZ5" s="3"/>
      <c r="BA5" s="3"/>
    </row>
    <row r="6" ht="12.75" customHeight="1">
      <c r="A6" s="59"/>
      <c r="B6" s="350" t="s">
        <v>294</v>
      </c>
      <c r="C6" s="596"/>
      <c r="D6" s="539" t="s">
        <v>222</v>
      </c>
      <c r="E6" s="540"/>
      <c r="F6" s="540"/>
      <c r="G6" s="540"/>
      <c r="H6" s="540"/>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3"/>
      <c r="AT6" s="3"/>
      <c r="AU6" s="3"/>
      <c r="AV6" s="3"/>
      <c r="AW6" s="3"/>
      <c r="AX6" s="3"/>
      <c r="AY6" s="3"/>
      <c r="AZ6" s="3"/>
      <c r="BA6" s="3"/>
    </row>
    <row r="7" ht="7.5" customHeight="1">
      <c r="A7" s="59"/>
      <c r="B7" s="408"/>
      <c r="C7" s="596"/>
      <c r="D7" s="409"/>
      <c r="E7" s="409"/>
      <c r="F7" s="409"/>
      <c r="G7" s="409"/>
      <c r="H7" s="409"/>
      <c r="I7" s="409"/>
      <c r="J7" s="409"/>
      <c r="K7" s="409"/>
      <c r="L7" s="409"/>
      <c r="M7" s="409"/>
      <c r="N7" s="409"/>
      <c r="O7" s="40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row>
    <row r="8" ht="12.75" customHeight="1">
      <c r="A8" s="59"/>
      <c r="B8" s="350" t="s">
        <v>295</v>
      </c>
      <c r="C8" s="596"/>
      <c r="D8" s="410" t="s">
        <v>375</v>
      </c>
      <c r="E8" s="409"/>
      <c r="F8" s="409"/>
      <c r="G8" s="409"/>
      <c r="H8" s="409"/>
      <c r="I8" s="409"/>
      <c r="J8" s="409"/>
      <c r="K8" s="409"/>
      <c r="L8" s="409"/>
      <c r="M8" s="409"/>
      <c r="N8" s="409"/>
      <c r="O8" s="40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row>
    <row r="9" ht="12.75" customHeight="1">
      <c r="A9" s="59"/>
      <c r="B9" s="408"/>
      <c r="C9" s="596"/>
      <c r="D9" s="337" t="s">
        <v>297</v>
      </c>
      <c r="E9" s="337"/>
      <c r="F9" s="411">
        <v>1277500.0</v>
      </c>
      <c r="G9" s="337" t="s">
        <v>298</v>
      </c>
      <c r="H9" s="409"/>
      <c r="I9" s="409"/>
      <c r="J9" s="409"/>
      <c r="K9" s="409"/>
      <c r="L9" s="409"/>
      <c r="M9" s="409"/>
      <c r="N9" s="409"/>
      <c r="O9" s="40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row>
    <row r="10" ht="12.75" customHeight="1">
      <c r="A10" s="59"/>
      <c r="B10" s="59"/>
      <c r="C10" s="596"/>
      <c r="D10" s="59"/>
      <c r="E10" s="59"/>
      <c r="F10" s="411">
        <v>4000.0</v>
      </c>
      <c r="G10" s="337" t="s">
        <v>376</v>
      </c>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row>
    <row r="11" ht="12.75" customHeight="1">
      <c r="A11" s="59"/>
      <c r="B11" s="59"/>
      <c r="C11" s="596"/>
      <c r="F11" s="412">
        <v>4.0</v>
      </c>
      <c r="G11" s="412"/>
      <c r="H11" s="412" t="str">
        <f>F12</f>
        <v>2025A</v>
      </c>
      <c r="I11" s="412"/>
      <c r="J11" s="412">
        <v>5.0</v>
      </c>
      <c r="K11" s="412"/>
      <c r="L11" s="412" t="str">
        <f>J12</f>
        <v>2026F</v>
      </c>
      <c r="M11" s="412"/>
      <c r="N11" s="412"/>
      <c r="O11" s="412" t="str">
        <f>L11&amp;"%"</f>
        <v>2026F%</v>
      </c>
      <c r="P11" s="412"/>
      <c r="Q11" s="412">
        <v>6.0</v>
      </c>
      <c r="R11" s="412"/>
      <c r="S11" s="412" t="str">
        <f>Q12</f>
        <v>2027F</v>
      </c>
      <c r="T11" s="412"/>
      <c r="U11" s="412"/>
      <c r="V11" s="412" t="str">
        <f>S11&amp;"%"</f>
        <v>2027F%</v>
      </c>
      <c r="W11" s="412"/>
      <c r="X11" s="412">
        <v>7.0</v>
      </c>
      <c r="Y11" s="412"/>
      <c r="Z11" s="412" t="str">
        <f>X12</f>
        <v>2028F</v>
      </c>
      <c r="AA11" s="412"/>
      <c r="AB11" s="412"/>
      <c r="AC11" s="412" t="str">
        <f>Z11&amp;"%"</f>
        <v>2028F%</v>
      </c>
      <c r="AD11" s="412"/>
      <c r="AE11" s="412">
        <v>8.0</v>
      </c>
      <c r="AF11" s="412"/>
      <c r="AG11" s="412" t="str">
        <f>AE12</f>
        <v>2029F</v>
      </c>
      <c r="AH11" s="412"/>
      <c r="AI11" s="412"/>
      <c r="AJ11" s="412" t="str">
        <f>AG11&amp;"%"</f>
        <v>2029F%</v>
      </c>
      <c r="AK11" s="412"/>
      <c r="AL11" s="412">
        <v>9.0</v>
      </c>
      <c r="AM11" s="412"/>
      <c r="AN11" s="412" t="str">
        <f>AL12</f>
        <v>2030F</v>
      </c>
      <c r="AO11" s="412"/>
      <c r="AP11" s="412"/>
      <c r="AQ11" s="412" t="str">
        <f>AN11&amp;"%"</f>
        <v>2030F%</v>
      </c>
      <c r="AR11" s="412"/>
    </row>
    <row r="12" ht="12.75" customHeight="1">
      <c r="A12" s="59"/>
      <c r="B12" s="59"/>
      <c r="C12" s="596"/>
      <c r="D12" s="337"/>
      <c r="E12" s="337"/>
      <c r="F12" s="413" t="s">
        <v>1</v>
      </c>
      <c r="G12" s="46"/>
      <c r="H12" s="47"/>
      <c r="I12" s="59"/>
      <c r="J12" s="413" t="s">
        <v>2</v>
      </c>
      <c r="K12" s="46"/>
      <c r="L12" s="47"/>
      <c r="M12" s="59"/>
      <c r="N12" s="414" t="str">
        <f>"Impact "&amp;F12&amp;" vs "&amp;J12</f>
        <v>Impact 2025A vs 2026F</v>
      </c>
      <c r="O12" s="47"/>
      <c r="P12" s="59"/>
      <c r="Q12" s="413" t="s">
        <v>3</v>
      </c>
      <c r="R12" s="46"/>
      <c r="S12" s="47"/>
      <c r="T12" s="59"/>
      <c r="U12" s="414" t="str">
        <f>"Impact "&amp;J12&amp;" vs "&amp;Q12</f>
        <v>Impact 2026F vs 2027F</v>
      </c>
      <c r="V12" s="47"/>
      <c r="W12" s="59"/>
      <c r="X12" s="413" t="s">
        <v>4</v>
      </c>
      <c r="Y12" s="46"/>
      <c r="Z12" s="47"/>
      <c r="AA12" s="59"/>
      <c r="AB12" s="414" t="str">
        <f>"Impact "&amp;Q12&amp;" vs "&amp;X12</f>
        <v>Impact 2027F vs 2028F</v>
      </c>
      <c r="AC12" s="47"/>
      <c r="AD12" s="59"/>
      <c r="AE12" s="413" t="s">
        <v>5</v>
      </c>
      <c r="AF12" s="46"/>
      <c r="AG12" s="47"/>
      <c r="AH12" s="59"/>
      <c r="AI12" s="414" t="str">
        <f>"Impact "&amp;X12&amp;" vs "&amp;AE12</f>
        <v>Impact 2028F vs 2029F</v>
      </c>
      <c r="AJ12" s="47"/>
      <c r="AK12" s="59"/>
      <c r="AL12" s="413" t="s">
        <v>6</v>
      </c>
      <c r="AM12" s="46"/>
      <c r="AN12" s="47"/>
      <c r="AO12" s="59"/>
      <c r="AP12" s="414" t="str">
        <f>"Impact "&amp;AE12&amp;" vs "&amp;AL12</f>
        <v>Impact 2029F vs 2030F</v>
      </c>
      <c r="AQ12" s="47"/>
      <c r="AR12" s="340"/>
    </row>
    <row r="13" ht="12.75" customHeight="1">
      <c r="A13" s="59"/>
      <c r="B13" s="59"/>
      <c r="C13" s="596"/>
      <c r="D13" s="415" t="s">
        <v>299</v>
      </c>
      <c r="E13" s="340"/>
      <c r="F13" s="416" t="s">
        <v>300</v>
      </c>
      <c r="G13" s="416" t="s">
        <v>301</v>
      </c>
      <c r="H13" s="418" t="s">
        <v>302</v>
      </c>
      <c r="I13" s="59"/>
      <c r="J13" s="416" t="s">
        <v>300</v>
      </c>
      <c r="K13" s="417" t="s">
        <v>301</v>
      </c>
      <c r="L13" s="418" t="s">
        <v>302</v>
      </c>
      <c r="M13" s="59"/>
      <c r="N13" s="419" t="s">
        <v>303</v>
      </c>
      <c r="O13" s="420" t="s">
        <v>304</v>
      </c>
      <c r="P13" s="59"/>
      <c r="Q13" s="416" t="s">
        <v>300</v>
      </c>
      <c r="R13" s="417" t="s">
        <v>301</v>
      </c>
      <c r="S13" s="418" t="s">
        <v>302</v>
      </c>
      <c r="T13" s="59"/>
      <c r="U13" s="419" t="s">
        <v>303</v>
      </c>
      <c r="V13" s="420" t="s">
        <v>304</v>
      </c>
      <c r="W13" s="59"/>
      <c r="X13" s="416" t="s">
        <v>300</v>
      </c>
      <c r="Y13" s="417" t="s">
        <v>301</v>
      </c>
      <c r="Z13" s="418" t="s">
        <v>302</v>
      </c>
      <c r="AA13" s="59"/>
      <c r="AB13" s="419" t="s">
        <v>303</v>
      </c>
      <c r="AC13" s="420" t="s">
        <v>304</v>
      </c>
      <c r="AD13" s="59"/>
      <c r="AE13" s="416" t="s">
        <v>300</v>
      </c>
      <c r="AF13" s="417" t="s">
        <v>301</v>
      </c>
      <c r="AG13" s="418" t="s">
        <v>302</v>
      </c>
      <c r="AH13" s="59"/>
      <c r="AI13" s="419" t="s">
        <v>303</v>
      </c>
      <c r="AJ13" s="420" t="s">
        <v>304</v>
      </c>
      <c r="AK13" s="59"/>
      <c r="AL13" s="416" t="s">
        <v>300</v>
      </c>
      <c r="AM13" s="417" t="s">
        <v>301</v>
      </c>
      <c r="AN13" s="418" t="s">
        <v>302</v>
      </c>
      <c r="AO13" s="59"/>
      <c r="AP13" s="419" t="s">
        <v>303</v>
      </c>
      <c r="AQ13" s="420" t="s">
        <v>304</v>
      </c>
      <c r="AR13" s="415"/>
    </row>
    <row r="14" ht="12.75" customHeight="1">
      <c r="A14" s="59"/>
      <c r="B14" s="59"/>
      <c r="C14" s="596"/>
      <c r="E14" s="340"/>
      <c r="F14" s="421" t="s">
        <v>305</v>
      </c>
      <c r="G14" s="517"/>
      <c r="H14" s="423" t="s">
        <v>305</v>
      </c>
      <c r="I14" s="59"/>
      <c r="J14" s="421" t="s">
        <v>305</v>
      </c>
      <c r="K14" s="422"/>
      <c r="L14" s="423" t="s">
        <v>305</v>
      </c>
      <c r="M14" s="59"/>
      <c r="N14" s="424"/>
      <c r="O14" s="425"/>
      <c r="P14" s="59"/>
      <c r="Q14" s="421" t="s">
        <v>305</v>
      </c>
      <c r="R14" s="422"/>
      <c r="S14" s="423" t="s">
        <v>305</v>
      </c>
      <c r="T14" s="59"/>
      <c r="U14" s="424"/>
      <c r="V14" s="425"/>
      <c r="W14" s="59"/>
      <c r="X14" s="421" t="s">
        <v>305</v>
      </c>
      <c r="Y14" s="422"/>
      <c r="Z14" s="423" t="s">
        <v>305</v>
      </c>
      <c r="AA14" s="59"/>
      <c r="AB14" s="424"/>
      <c r="AC14" s="425"/>
      <c r="AD14" s="59"/>
      <c r="AE14" s="421" t="s">
        <v>305</v>
      </c>
      <c r="AF14" s="422"/>
      <c r="AG14" s="423" t="s">
        <v>305</v>
      </c>
      <c r="AH14" s="59"/>
      <c r="AI14" s="424"/>
      <c r="AJ14" s="425"/>
      <c r="AK14" s="59"/>
      <c r="AL14" s="421" t="s">
        <v>305</v>
      </c>
      <c r="AM14" s="422"/>
      <c r="AN14" s="423" t="s">
        <v>305</v>
      </c>
      <c r="AO14" s="59"/>
      <c r="AP14" s="424"/>
      <c r="AQ14" s="425"/>
      <c r="AR14" s="415"/>
    </row>
    <row r="15" ht="12.75" customHeight="1">
      <c r="A15" s="59"/>
      <c r="B15" s="351" t="s">
        <v>218</v>
      </c>
      <c r="C15" s="426" t="str">
        <f t="shared" ref="C15:C28" si="1">D$6&amp;"."&amp;B15</f>
        <v>General Service 1,500 to 4,999 KW.Monthly Service Charge</v>
      </c>
      <c r="D15" s="427" t="s">
        <v>306</v>
      </c>
      <c r="E15" s="351"/>
      <c r="F15" s="428">
        <f>IFERROR(VLOOKUP($C15,'Proposed Rates'!$B:$J,F$11,FALSE),0)</f>
        <v>4126.75</v>
      </c>
      <c r="G15" s="446">
        <f t="shared" ref="G15:G28" si="2">IF($D15="Monthly",1,IF($D15="per KW",$F$10,IF($D15="per kWh",$F$9,0)))</f>
        <v>1</v>
      </c>
      <c r="H15" s="431">
        <f t="shared" ref="H15:H28" si="3">G15*F15</f>
        <v>4126.75</v>
      </c>
      <c r="I15" s="80"/>
      <c r="J15" s="428">
        <f>IFERROR(VLOOKUP($C15,'Proposed Rates'!$B:$J,J$11,FALSE),0)</f>
        <v>4126.75</v>
      </c>
      <c r="K15" s="446">
        <f t="shared" ref="K15:K28" si="4">IF($D15="Monthly",1,IF($D15="per KW",$F$10,IF($D15="per kWh",$F$9,0)))</f>
        <v>1</v>
      </c>
      <c r="L15" s="431">
        <f t="shared" ref="L15:L28" si="5">K15*J15</f>
        <v>4126.75</v>
      </c>
      <c r="M15" s="80"/>
      <c r="N15" s="432">
        <f t="shared" ref="N15:N46" si="6">L15-H15</f>
        <v>0</v>
      </c>
      <c r="O15" s="433">
        <f t="shared" ref="O15:O46" si="7">IF((H15)=0,"",(N15/H15))</f>
        <v>0</v>
      </c>
      <c r="P15" s="59"/>
      <c r="Q15" s="428">
        <f>IFERROR(VLOOKUP($C15,'Proposed Rates'!$B:$J,Q$11,FALSE),0)</f>
        <v>4126.75</v>
      </c>
      <c r="R15" s="446">
        <f t="shared" ref="R15:R28" si="8">IF($D15="Monthly",1,IF($D15="per KW",$F$10,IF($D15="per kWh",$F$9,0)))</f>
        <v>1</v>
      </c>
      <c r="S15" s="431">
        <f t="shared" ref="S15:S28" si="9">R15*Q15</f>
        <v>4126.75</v>
      </c>
      <c r="T15" s="80"/>
      <c r="U15" s="432">
        <f t="shared" ref="U15:U46" si="10">S15-L15</f>
        <v>0</v>
      </c>
      <c r="V15" s="433">
        <f t="shared" ref="V15:V46" si="11">IF((L15)=0,"",(U15/L15))</f>
        <v>0</v>
      </c>
      <c r="W15" s="59"/>
      <c r="X15" s="428">
        <f>IFERROR(VLOOKUP($C15,'Proposed Rates'!$B:$J,X$11,FALSE),0)</f>
        <v>4126.75</v>
      </c>
      <c r="Y15" s="446">
        <f t="shared" ref="Y15:Y28" si="12">IF($D15="Monthly",1,IF($D15="per KW",$F$10,IF($D15="per kWh",$F$9,0)))</f>
        <v>1</v>
      </c>
      <c r="Z15" s="431">
        <f t="shared" ref="Z15:Z28" si="13">Y15*X15</f>
        <v>4126.75</v>
      </c>
      <c r="AA15" s="80"/>
      <c r="AB15" s="432">
        <f t="shared" ref="AB15:AB46" si="14">Z15-S15</f>
        <v>0</v>
      </c>
      <c r="AC15" s="433">
        <f t="shared" ref="AC15:AC46" si="15">IF((S15)=0,"",(AB15/S15))</f>
        <v>0</v>
      </c>
      <c r="AD15" s="59"/>
      <c r="AE15" s="428">
        <f>IFERROR(VLOOKUP($C15,'Proposed Rates'!$B:$J,AE$11,FALSE),0)</f>
        <v>4126.75</v>
      </c>
      <c r="AF15" s="446">
        <f t="shared" ref="AF15:AF28" si="16">IF($D15="Monthly",1,IF($D15="per KW",$F$10,IF($D15="per kWh",$F$9,0)))</f>
        <v>1</v>
      </c>
      <c r="AG15" s="431">
        <f t="shared" ref="AG15:AG28" si="17">AF15*AE15</f>
        <v>4126.75</v>
      </c>
      <c r="AH15" s="80"/>
      <c r="AI15" s="432">
        <f t="shared" ref="AI15:AI46" si="18">AG15-Z15</f>
        <v>0</v>
      </c>
      <c r="AJ15" s="433">
        <f t="shared" ref="AJ15:AJ46" si="19">IF((Z15)=0,"",(AI15/Z15))</f>
        <v>0</v>
      </c>
      <c r="AK15" s="59"/>
      <c r="AL15" s="428">
        <f>IFERROR(VLOOKUP($C15,'Proposed Rates'!$B:$J,AL$11,FALSE),0)</f>
        <v>4126.75</v>
      </c>
      <c r="AM15" s="446">
        <f t="shared" ref="AM15:AM28" si="20">IF($D15="Monthly",1,IF($D15="per KW",$F$10,IF($D15="per kWh",$F$9,0)))</f>
        <v>1</v>
      </c>
      <c r="AN15" s="431">
        <f t="shared" ref="AN15:AN28" si="21">AM15*AL15</f>
        <v>4126.75</v>
      </c>
      <c r="AO15" s="80"/>
      <c r="AP15" s="432">
        <f t="shared" ref="AP15:AP46" si="22">AN15-AG15</f>
        <v>0</v>
      </c>
      <c r="AQ15" s="433">
        <f t="shared" ref="AQ15:AQ46" si="23">IF((AG15)=0,"",(AP15/AG15))</f>
        <v>0</v>
      </c>
      <c r="AR15" s="434"/>
    </row>
    <row r="16" ht="12.75" customHeight="1">
      <c r="A16" s="59"/>
      <c r="B16" s="351" t="s">
        <v>307</v>
      </c>
      <c r="C16" s="426" t="str">
        <f t="shared" si="1"/>
        <v>General Service 1,500 to 4,999 KW.Smart Meter Rate Adder</v>
      </c>
      <c r="D16" s="427" t="s">
        <v>306</v>
      </c>
      <c r="E16" s="351"/>
      <c r="F16" s="428">
        <f>IFERROR(VLOOKUP($C16,'Proposed Rates'!$B:$J,F$11,FALSE),0)</f>
        <v>0</v>
      </c>
      <c r="G16" s="446">
        <f t="shared" si="2"/>
        <v>1</v>
      </c>
      <c r="H16" s="431">
        <f t="shared" si="3"/>
        <v>0</v>
      </c>
      <c r="I16" s="80"/>
      <c r="J16" s="428">
        <f>IFERROR(VLOOKUP($C16,'Proposed Rates'!$B:$J,J$11,FALSE),0)</f>
        <v>0</v>
      </c>
      <c r="K16" s="446">
        <f t="shared" si="4"/>
        <v>1</v>
      </c>
      <c r="L16" s="431">
        <f t="shared" si="5"/>
        <v>0</v>
      </c>
      <c r="M16" s="80"/>
      <c r="N16" s="432">
        <f t="shared" si="6"/>
        <v>0</v>
      </c>
      <c r="O16" s="433" t="str">
        <f t="shared" si="7"/>
        <v/>
      </c>
      <c r="P16" s="59"/>
      <c r="Q16" s="428">
        <f>IFERROR(VLOOKUP($C16,'Proposed Rates'!$B:$J,Q$11,FALSE),0)</f>
        <v>0</v>
      </c>
      <c r="R16" s="446">
        <f t="shared" si="8"/>
        <v>1</v>
      </c>
      <c r="S16" s="431">
        <f t="shared" si="9"/>
        <v>0</v>
      </c>
      <c r="T16" s="80"/>
      <c r="U16" s="432">
        <f t="shared" si="10"/>
        <v>0</v>
      </c>
      <c r="V16" s="433" t="str">
        <f t="shared" si="11"/>
        <v/>
      </c>
      <c r="W16" s="59"/>
      <c r="X16" s="428">
        <f>IFERROR(VLOOKUP($C16,'Proposed Rates'!$B:$J,X$11,FALSE),0)</f>
        <v>0</v>
      </c>
      <c r="Y16" s="446">
        <f t="shared" si="12"/>
        <v>1</v>
      </c>
      <c r="Z16" s="431">
        <f t="shared" si="13"/>
        <v>0</v>
      </c>
      <c r="AA16" s="80"/>
      <c r="AB16" s="432">
        <f t="shared" si="14"/>
        <v>0</v>
      </c>
      <c r="AC16" s="433" t="str">
        <f t="shared" si="15"/>
        <v/>
      </c>
      <c r="AD16" s="59"/>
      <c r="AE16" s="428">
        <f>IFERROR(VLOOKUP($C16,'Proposed Rates'!$B:$J,AE$11,FALSE),0)</f>
        <v>0</v>
      </c>
      <c r="AF16" s="446">
        <f t="shared" si="16"/>
        <v>1</v>
      </c>
      <c r="AG16" s="431">
        <f t="shared" si="17"/>
        <v>0</v>
      </c>
      <c r="AH16" s="80"/>
      <c r="AI16" s="432">
        <f t="shared" si="18"/>
        <v>0</v>
      </c>
      <c r="AJ16" s="433" t="str">
        <f t="shared" si="19"/>
        <v/>
      </c>
      <c r="AK16" s="59"/>
      <c r="AL16" s="428">
        <f>IFERROR(VLOOKUP($C16,'Proposed Rates'!$B:$J,AL$11,FALSE),0)</f>
        <v>0</v>
      </c>
      <c r="AM16" s="446">
        <f t="shared" si="20"/>
        <v>1</v>
      </c>
      <c r="AN16" s="431">
        <f t="shared" si="21"/>
        <v>0</v>
      </c>
      <c r="AO16" s="80"/>
      <c r="AP16" s="432">
        <f t="shared" si="22"/>
        <v>0</v>
      </c>
      <c r="AQ16" s="433" t="str">
        <f t="shared" si="23"/>
        <v/>
      </c>
      <c r="AR16" s="434"/>
    </row>
    <row r="17" ht="12.75" customHeight="1">
      <c r="A17" s="59"/>
      <c r="B17" s="435" t="str">
        <f>'Proposed Rates'!C115</f>
        <v>Rate Rider Calculation for PILs</v>
      </c>
      <c r="C17" s="426" t="str">
        <f t="shared" si="1"/>
        <v>General Service 1,500 to 4,999 KW.Rate Rider Calculation for PILs</v>
      </c>
      <c r="D17" s="427" t="s">
        <v>377</v>
      </c>
      <c r="E17" s="351"/>
      <c r="F17" s="428" t="str">
        <f>IFERROR(VLOOKUP($C17,'Proposed Rates'!$B:$J,F$11,FALSE),0)</f>
        <v/>
      </c>
      <c r="G17" s="446">
        <f t="shared" si="2"/>
        <v>4000</v>
      </c>
      <c r="H17" s="431">
        <f t="shared" si="3"/>
        <v>0</v>
      </c>
      <c r="I17" s="80"/>
      <c r="J17" s="428" t="str">
        <f>IFERROR(VLOOKUP($C17,'Proposed Rates'!$B:$J,J$11,FALSE),0)</f>
        <v/>
      </c>
      <c r="K17" s="446">
        <f t="shared" si="4"/>
        <v>4000</v>
      </c>
      <c r="L17" s="431">
        <f t="shared" si="5"/>
        <v>0</v>
      </c>
      <c r="M17" s="80"/>
      <c r="N17" s="432">
        <f t="shared" si="6"/>
        <v>0</v>
      </c>
      <c r="O17" s="433" t="str">
        <f t="shared" si="7"/>
        <v/>
      </c>
      <c r="P17" s="59"/>
      <c r="Q17" s="428" t="str">
        <f>IFERROR(VLOOKUP($C17,'Proposed Rates'!$B:$J,Q$11,FALSE),0)</f>
        <v/>
      </c>
      <c r="R17" s="446">
        <f t="shared" si="8"/>
        <v>4000</v>
      </c>
      <c r="S17" s="431">
        <f t="shared" si="9"/>
        <v>0</v>
      </c>
      <c r="T17" s="80"/>
      <c r="U17" s="432">
        <f t="shared" si="10"/>
        <v>0</v>
      </c>
      <c r="V17" s="433" t="str">
        <f t="shared" si="11"/>
        <v/>
      </c>
      <c r="W17" s="59"/>
      <c r="X17" s="428" t="str">
        <f>IFERROR(VLOOKUP($C17,'Proposed Rates'!$B:$J,X$11,FALSE),0)</f>
        <v/>
      </c>
      <c r="Y17" s="446">
        <f t="shared" si="12"/>
        <v>4000</v>
      </c>
      <c r="Z17" s="431">
        <f t="shared" si="13"/>
        <v>0</v>
      </c>
      <c r="AA17" s="80"/>
      <c r="AB17" s="432">
        <f t="shared" si="14"/>
        <v>0</v>
      </c>
      <c r="AC17" s="433" t="str">
        <f t="shared" si="15"/>
        <v/>
      </c>
      <c r="AD17" s="59"/>
      <c r="AE17" s="428" t="str">
        <f>IFERROR(VLOOKUP($C17,'Proposed Rates'!$B:$J,AE$11,FALSE),0)</f>
        <v/>
      </c>
      <c r="AF17" s="446">
        <f t="shared" si="16"/>
        <v>4000</v>
      </c>
      <c r="AG17" s="431">
        <f t="shared" si="17"/>
        <v>0</v>
      </c>
      <c r="AH17" s="80"/>
      <c r="AI17" s="432">
        <f t="shared" si="18"/>
        <v>0</v>
      </c>
      <c r="AJ17" s="433" t="str">
        <f t="shared" si="19"/>
        <v/>
      </c>
      <c r="AK17" s="59"/>
      <c r="AL17" s="428" t="str">
        <f>IFERROR(VLOOKUP($C17,'Proposed Rates'!$B:$J,AL$11,FALSE),0)</f>
        <v/>
      </c>
      <c r="AM17" s="446">
        <f t="shared" si="20"/>
        <v>4000</v>
      </c>
      <c r="AN17" s="431">
        <f t="shared" si="21"/>
        <v>0</v>
      </c>
      <c r="AO17" s="80"/>
      <c r="AP17" s="432">
        <f t="shared" si="22"/>
        <v>0</v>
      </c>
      <c r="AQ17" s="433" t="str">
        <f t="shared" si="23"/>
        <v/>
      </c>
      <c r="AR17" s="434"/>
    </row>
    <row r="18" ht="12.75" customHeight="1">
      <c r="A18" s="59"/>
      <c r="B18" s="435" t="str">
        <f>'Proposed Rates'!C128</f>
        <v>Rate Rider Calculation for Generic</v>
      </c>
      <c r="C18" s="426" t="str">
        <f t="shared" si="1"/>
        <v>General Service 1,500 to 4,999 KW.Rate Rider Calculation for Generic</v>
      </c>
      <c r="D18" s="427" t="s">
        <v>377</v>
      </c>
      <c r="E18" s="351"/>
      <c r="F18" s="428" t="str">
        <f>IFERROR(VLOOKUP($C18,'Proposed Rates'!$B:$J,F$11,FALSE),0)</f>
        <v/>
      </c>
      <c r="G18" s="446">
        <f t="shared" si="2"/>
        <v>4000</v>
      </c>
      <c r="H18" s="431">
        <f t="shared" si="3"/>
        <v>0</v>
      </c>
      <c r="I18" s="80"/>
      <c r="J18" s="428" t="str">
        <f>IFERROR(VLOOKUP($C18,'Proposed Rates'!$B:$J,J$11,FALSE),0)</f>
        <v/>
      </c>
      <c r="K18" s="446">
        <f t="shared" si="4"/>
        <v>4000</v>
      </c>
      <c r="L18" s="431">
        <f t="shared" si="5"/>
        <v>0</v>
      </c>
      <c r="M18" s="80"/>
      <c r="N18" s="432">
        <f t="shared" si="6"/>
        <v>0</v>
      </c>
      <c r="O18" s="433" t="str">
        <f t="shared" si="7"/>
        <v/>
      </c>
      <c r="P18" s="59"/>
      <c r="Q18" s="428" t="str">
        <f>IFERROR(VLOOKUP($C18,'Proposed Rates'!$B:$J,Q$11,FALSE),0)</f>
        <v/>
      </c>
      <c r="R18" s="446">
        <f t="shared" si="8"/>
        <v>4000</v>
      </c>
      <c r="S18" s="431">
        <f t="shared" si="9"/>
        <v>0</v>
      </c>
      <c r="T18" s="80"/>
      <c r="U18" s="432">
        <f t="shared" si="10"/>
        <v>0</v>
      </c>
      <c r="V18" s="433" t="str">
        <f t="shared" si="11"/>
        <v/>
      </c>
      <c r="W18" s="59"/>
      <c r="X18" s="428" t="str">
        <f>IFERROR(VLOOKUP($C18,'Proposed Rates'!$B:$J,X$11,FALSE),0)</f>
        <v/>
      </c>
      <c r="Y18" s="446">
        <f t="shared" si="12"/>
        <v>4000</v>
      </c>
      <c r="Z18" s="431">
        <f t="shared" si="13"/>
        <v>0</v>
      </c>
      <c r="AA18" s="80"/>
      <c r="AB18" s="432">
        <f t="shared" si="14"/>
        <v>0</v>
      </c>
      <c r="AC18" s="433" t="str">
        <f t="shared" si="15"/>
        <v/>
      </c>
      <c r="AD18" s="59"/>
      <c r="AE18" s="428" t="str">
        <f>IFERROR(VLOOKUP($C18,'Proposed Rates'!$B:$J,AE$11,FALSE),0)</f>
        <v/>
      </c>
      <c r="AF18" s="446">
        <f t="shared" si="16"/>
        <v>4000</v>
      </c>
      <c r="AG18" s="431">
        <f t="shared" si="17"/>
        <v>0</v>
      </c>
      <c r="AH18" s="80"/>
      <c r="AI18" s="432">
        <f t="shared" si="18"/>
        <v>0</v>
      </c>
      <c r="AJ18" s="433" t="str">
        <f t="shared" si="19"/>
        <v/>
      </c>
      <c r="AK18" s="59"/>
      <c r="AL18" s="428" t="str">
        <f>IFERROR(VLOOKUP($C18,'Proposed Rates'!$B:$J,AL$11,FALSE),0)</f>
        <v/>
      </c>
      <c r="AM18" s="446">
        <f t="shared" si="20"/>
        <v>4000</v>
      </c>
      <c r="AN18" s="431">
        <f t="shared" si="21"/>
        <v>0</v>
      </c>
      <c r="AO18" s="80"/>
      <c r="AP18" s="432">
        <f t="shared" si="22"/>
        <v>0</v>
      </c>
      <c r="AQ18" s="433" t="str">
        <f t="shared" si="23"/>
        <v/>
      </c>
      <c r="AR18" s="434"/>
    </row>
    <row r="19" ht="12.75" customHeight="1">
      <c r="A19" s="59"/>
      <c r="B19" s="351" t="s">
        <v>116</v>
      </c>
      <c r="C19" s="426" t="str">
        <f t="shared" si="1"/>
        <v>General Service 1,500 to 4,999 KW.Distribution Volumetric Rate</v>
      </c>
      <c r="D19" s="427" t="s">
        <v>377</v>
      </c>
      <c r="E19" s="351"/>
      <c r="F19" s="428">
        <f>IFERROR(VLOOKUP($C19,'Proposed Rates'!$B:$J,F$11,FALSE),0)</f>
        <v>6.0796</v>
      </c>
      <c r="G19" s="446">
        <f t="shared" si="2"/>
        <v>4000</v>
      </c>
      <c r="H19" s="431">
        <f t="shared" si="3"/>
        <v>24318.4</v>
      </c>
      <c r="I19" s="80"/>
      <c r="J19" s="428">
        <f>IFERROR(VLOOKUP($C19,'Proposed Rates'!$B:$J,J$11,FALSE),0)</f>
        <v>7.6954</v>
      </c>
      <c r="K19" s="446">
        <f t="shared" si="4"/>
        <v>4000</v>
      </c>
      <c r="L19" s="431">
        <f t="shared" si="5"/>
        <v>30781.6</v>
      </c>
      <c r="M19" s="80"/>
      <c r="N19" s="432">
        <f t="shared" si="6"/>
        <v>6463.2</v>
      </c>
      <c r="O19" s="433">
        <f t="shared" si="7"/>
        <v>0.2657740641</v>
      </c>
      <c r="P19" s="59"/>
      <c r="Q19" s="428">
        <f>IFERROR(VLOOKUP($C19,'Proposed Rates'!$B:$J,Q$11,FALSE),0)</f>
        <v>8.4077</v>
      </c>
      <c r="R19" s="446">
        <f t="shared" si="8"/>
        <v>4000</v>
      </c>
      <c r="S19" s="431">
        <f t="shared" si="9"/>
        <v>33630.8</v>
      </c>
      <c r="T19" s="80"/>
      <c r="U19" s="432">
        <f t="shared" si="10"/>
        <v>2849.2</v>
      </c>
      <c r="V19" s="433">
        <f t="shared" si="11"/>
        <v>0.09256179016</v>
      </c>
      <c r="W19" s="59"/>
      <c r="X19" s="428">
        <f>IFERROR(VLOOKUP($C19,'Proposed Rates'!$B:$J,X$11,FALSE),0)</f>
        <v>9.3423</v>
      </c>
      <c r="Y19" s="446">
        <f t="shared" si="12"/>
        <v>4000</v>
      </c>
      <c r="Z19" s="431">
        <f t="shared" si="13"/>
        <v>37369.2</v>
      </c>
      <c r="AA19" s="80"/>
      <c r="AB19" s="432">
        <f t="shared" si="14"/>
        <v>3738.4</v>
      </c>
      <c r="AC19" s="433">
        <f t="shared" si="15"/>
        <v>0.1111600081</v>
      </c>
      <c r="AD19" s="59"/>
      <c r="AE19" s="428">
        <f>IFERROR(VLOOKUP($C19,'Proposed Rates'!$B:$J,AE$11,FALSE),0)</f>
        <v>10.0227</v>
      </c>
      <c r="AF19" s="446">
        <f t="shared" si="16"/>
        <v>4000</v>
      </c>
      <c r="AG19" s="431">
        <f t="shared" si="17"/>
        <v>40090.8</v>
      </c>
      <c r="AH19" s="80"/>
      <c r="AI19" s="432">
        <f t="shared" si="18"/>
        <v>2721.6</v>
      </c>
      <c r="AJ19" s="433">
        <f t="shared" si="19"/>
        <v>0.07283003115</v>
      </c>
      <c r="AK19" s="59"/>
      <c r="AL19" s="428">
        <f>IFERROR(VLOOKUP($C19,'Proposed Rates'!$B:$J,AL$11,FALSE),0)</f>
        <v>10.6987</v>
      </c>
      <c r="AM19" s="446">
        <f t="shared" si="20"/>
        <v>4000</v>
      </c>
      <c r="AN19" s="431">
        <f t="shared" si="21"/>
        <v>42794.8</v>
      </c>
      <c r="AO19" s="80"/>
      <c r="AP19" s="432">
        <f t="shared" si="22"/>
        <v>2704</v>
      </c>
      <c r="AQ19" s="433">
        <f t="shared" si="23"/>
        <v>0.06744689555</v>
      </c>
      <c r="AR19" s="434"/>
    </row>
    <row r="20" ht="12.75" customHeight="1">
      <c r="A20" s="59"/>
      <c r="B20" s="351" t="s">
        <v>309</v>
      </c>
      <c r="C20" s="426" t="str">
        <f t="shared" si="1"/>
        <v>General Service 1,500 to 4,999 KW.Smart Meter Disposition Rider</v>
      </c>
      <c r="D20" s="427" t="s">
        <v>308</v>
      </c>
      <c r="E20" s="351"/>
      <c r="F20" s="428">
        <f>IFERROR(VLOOKUP($C20,'Proposed Rates'!$B:$J,F$11,FALSE),0)</f>
        <v>0</v>
      </c>
      <c r="G20" s="446">
        <f t="shared" si="2"/>
        <v>1277500</v>
      </c>
      <c r="H20" s="431">
        <f t="shared" si="3"/>
        <v>0</v>
      </c>
      <c r="I20" s="80"/>
      <c r="J20" s="428">
        <f>IFERROR(VLOOKUP($C20,'Proposed Rates'!$B:$J,J$11,FALSE),0)</f>
        <v>0</v>
      </c>
      <c r="K20" s="446">
        <f t="shared" si="4"/>
        <v>1277500</v>
      </c>
      <c r="L20" s="431">
        <f t="shared" si="5"/>
        <v>0</v>
      </c>
      <c r="M20" s="80"/>
      <c r="N20" s="432">
        <f t="shared" si="6"/>
        <v>0</v>
      </c>
      <c r="O20" s="433" t="str">
        <f t="shared" si="7"/>
        <v/>
      </c>
      <c r="P20" s="59"/>
      <c r="Q20" s="428">
        <f>IFERROR(VLOOKUP($C20,'Proposed Rates'!$B:$J,Q$11,FALSE),0)</f>
        <v>0</v>
      </c>
      <c r="R20" s="446">
        <f t="shared" si="8"/>
        <v>1277500</v>
      </c>
      <c r="S20" s="431">
        <f t="shared" si="9"/>
        <v>0</v>
      </c>
      <c r="T20" s="80"/>
      <c r="U20" s="432">
        <f t="shared" si="10"/>
        <v>0</v>
      </c>
      <c r="V20" s="433" t="str">
        <f t="shared" si="11"/>
        <v/>
      </c>
      <c r="W20" s="59"/>
      <c r="X20" s="428">
        <f>IFERROR(VLOOKUP($C20,'Proposed Rates'!$B:$J,X$11,FALSE),0)</f>
        <v>0</v>
      </c>
      <c r="Y20" s="446">
        <f t="shared" si="12"/>
        <v>1277500</v>
      </c>
      <c r="Z20" s="431">
        <f t="shared" si="13"/>
        <v>0</v>
      </c>
      <c r="AA20" s="80"/>
      <c r="AB20" s="432">
        <f t="shared" si="14"/>
        <v>0</v>
      </c>
      <c r="AC20" s="433" t="str">
        <f t="shared" si="15"/>
        <v/>
      </c>
      <c r="AD20" s="59"/>
      <c r="AE20" s="428">
        <f>IFERROR(VLOOKUP($C20,'Proposed Rates'!$B:$J,AE$11,FALSE),0)</f>
        <v>0</v>
      </c>
      <c r="AF20" s="446">
        <f t="shared" si="16"/>
        <v>1277500</v>
      </c>
      <c r="AG20" s="431">
        <f t="shared" si="17"/>
        <v>0</v>
      </c>
      <c r="AH20" s="80"/>
      <c r="AI20" s="432">
        <f t="shared" si="18"/>
        <v>0</v>
      </c>
      <c r="AJ20" s="433" t="str">
        <f t="shared" si="19"/>
        <v/>
      </c>
      <c r="AK20" s="59"/>
      <c r="AL20" s="428">
        <f>IFERROR(VLOOKUP($C20,'Proposed Rates'!$B:$J,AL$11,FALSE),0)</f>
        <v>0</v>
      </c>
      <c r="AM20" s="446">
        <f t="shared" si="20"/>
        <v>1277500</v>
      </c>
      <c r="AN20" s="431">
        <f t="shared" si="21"/>
        <v>0</v>
      </c>
      <c r="AO20" s="80"/>
      <c r="AP20" s="432">
        <f t="shared" si="22"/>
        <v>0</v>
      </c>
      <c r="AQ20" s="433" t="str">
        <f t="shared" si="23"/>
        <v/>
      </c>
      <c r="AR20" s="434"/>
    </row>
    <row r="21" ht="12.75" customHeight="1">
      <c r="A21" s="59"/>
      <c r="B21" s="351" t="s">
        <v>241</v>
      </c>
      <c r="C21" s="426" t="str">
        <f t="shared" si="1"/>
        <v>General Service 1,500 to 4,999 KW.LRAM Rate Rider</v>
      </c>
      <c r="D21" s="427" t="s">
        <v>377</v>
      </c>
      <c r="E21" s="351"/>
      <c r="F21" s="445">
        <f>'Proposed Rates'!E80+'Proposed Rates'!E93</f>
        <v>0.2021</v>
      </c>
      <c r="G21" s="446">
        <f t="shared" si="2"/>
        <v>4000</v>
      </c>
      <c r="H21" s="431">
        <f t="shared" si="3"/>
        <v>808.4</v>
      </c>
      <c r="I21" s="80"/>
      <c r="J21" s="445">
        <f>'Proposed Rates'!F80+'Proposed Rates'!F93</f>
        <v>-0.4085</v>
      </c>
      <c r="K21" s="446">
        <f t="shared" si="4"/>
        <v>4000</v>
      </c>
      <c r="L21" s="431">
        <f t="shared" si="5"/>
        <v>-1634</v>
      </c>
      <c r="M21" s="80"/>
      <c r="N21" s="432">
        <f t="shared" si="6"/>
        <v>-2442.4</v>
      </c>
      <c r="O21" s="433">
        <f t="shared" si="7"/>
        <v>-3.021276596</v>
      </c>
      <c r="P21" s="59"/>
      <c r="Q21" s="445">
        <f>'Proposed Rates'!G80+'Proposed Rates'!G93</f>
        <v>0</v>
      </c>
      <c r="R21" s="446">
        <f t="shared" si="8"/>
        <v>4000</v>
      </c>
      <c r="S21" s="431">
        <f t="shared" si="9"/>
        <v>0</v>
      </c>
      <c r="T21" s="80"/>
      <c r="U21" s="432">
        <f t="shared" si="10"/>
        <v>1634</v>
      </c>
      <c r="V21" s="433">
        <f t="shared" si="11"/>
        <v>-1</v>
      </c>
      <c r="W21" s="59"/>
      <c r="X21" s="428">
        <f>IFERROR(VLOOKUP($C21,'Proposed Rates'!$B:$J,X$11,FALSE),0)</f>
        <v>0</v>
      </c>
      <c r="Y21" s="446">
        <f t="shared" si="12"/>
        <v>4000</v>
      </c>
      <c r="Z21" s="431">
        <f t="shared" si="13"/>
        <v>0</v>
      </c>
      <c r="AA21" s="80"/>
      <c r="AB21" s="432">
        <f t="shared" si="14"/>
        <v>0</v>
      </c>
      <c r="AC21" s="433" t="str">
        <f t="shared" si="15"/>
        <v/>
      </c>
      <c r="AD21" s="59"/>
      <c r="AE21" s="428">
        <f>IFERROR(VLOOKUP($C21,'Proposed Rates'!$B:$J,AE$11,FALSE),0)</f>
        <v>0</v>
      </c>
      <c r="AF21" s="446">
        <f t="shared" si="16"/>
        <v>4000</v>
      </c>
      <c r="AG21" s="431">
        <f t="shared" si="17"/>
        <v>0</v>
      </c>
      <c r="AH21" s="80"/>
      <c r="AI21" s="432">
        <f t="shared" si="18"/>
        <v>0</v>
      </c>
      <c r="AJ21" s="433" t="str">
        <f t="shared" si="19"/>
        <v/>
      </c>
      <c r="AK21" s="59"/>
      <c r="AL21" s="428">
        <f>IFERROR(VLOOKUP($C21,'Proposed Rates'!$B:$J,AL$11,FALSE),0)</f>
        <v>0</v>
      </c>
      <c r="AM21" s="446">
        <f t="shared" si="20"/>
        <v>4000</v>
      </c>
      <c r="AN21" s="431">
        <f t="shared" si="21"/>
        <v>0</v>
      </c>
      <c r="AO21" s="80"/>
      <c r="AP21" s="432">
        <f t="shared" si="22"/>
        <v>0</v>
      </c>
      <c r="AQ21" s="433" t="str">
        <f t="shared" si="23"/>
        <v/>
      </c>
      <c r="AR21" s="434"/>
    </row>
    <row r="22" ht="12.75" customHeight="1">
      <c r="A22" s="59"/>
      <c r="B22" s="518" t="s">
        <v>237</v>
      </c>
      <c r="C22" s="426" t="str">
        <f t="shared" si="1"/>
        <v>General Service 1,500 to 4,999 KW.Deferral/Variance Account Disposition Rate Rider Group 2</v>
      </c>
      <c r="D22" s="427" t="s">
        <v>377</v>
      </c>
      <c r="E22" s="351"/>
      <c r="F22" s="428">
        <f>IFERROR(VLOOKUP($C22,'Proposed Rates'!$B:$J,F$11,FALSE),0)</f>
        <v>0</v>
      </c>
      <c r="G22" s="446">
        <f t="shared" si="2"/>
        <v>4000</v>
      </c>
      <c r="H22" s="431">
        <f t="shared" si="3"/>
        <v>0</v>
      </c>
      <c r="I22" s="80"/>
      <c r="J22" s="428">
        <f>IFERROR(VLOOKUP($C22,'Proposed Rates'!$B:$J,J$11,FALSE),0)</f>
        <v>-0.1318</v>
      </c>
      <c r="K22" s="446">
        <f t="shared" si="4"/>
        <v>4000</v>
      </c>
      <c r="L22" s="431">
        <f t="shared" si="5"/>
        <v>-527.2</v>
      </c>
      <c r="M22" s="80"/>
      <c r="N22" s="432">
        <f t="shared" si="6"/>
        <v>-527.2</v>
      </c>
      <c r="O22" s="433" t="str">
        <f t="shared" si="7"/>
        <v/>
      </c>
      <c r="P22" s="59"/>
      <c r="Q22" s="428">
        <f>IFERROR(VLOOKUP($C22,'Proposed Rates'!$B:$J,Q$11,FALSE),0)</f>
        <v>0</v>
      </c>
      <c r="R22" s="446">
        <f t="shared" si="8"/>
        <v>4000</v>
      </c>
      <c r="S22" s="431">
        <f t="shared" si="9"/>
        <v>0</v>
      </c>
      <c r="T22" s="80"/>
      <c r="U22" s="432">
        <f t="shared" si="10"/>
        <v>527.2</v>
      </c>
      <c r="V22" s="433">
        <f t="shared" si="11"/>
        <v>-1</v>
      </c>
      <c r="W22" s="59"/>
      <c r="X22" s="428">
        <f>IFERROR(VLOOKUP($C22,'Proposed Rates'!$B:$J,X$11,FALSE),0)</f>
        <v>0</v>
      </c>
      <c r="Y22" s="446">
        <f t="shared" si="12"/>
        <v>4000</v>
      </c>
      <c r="Z22" s="431">
        <f t="shared" si="13"/>
        <v>0</v>
      </c>
      <c r="AA22" s="80"/>
      <c r="AB22" s="432">
        <f t="shared" si="14"/>
        <v>0</v>
      </c>
      <c r="AC22" s="433" t="str">
        <f t="shared" si="15"/>
        <v/>
      </c>
      <c r="AD22" s="59"/>
      <c r="AE22" s="428">
        <f>IFERROR(VLOOKUP($C22,'Proposed Rates'!$B:$J,AE$11,FALSE),0)</f>
        <v>0</v>
      </c>
      <c r="AF22" s="446">
        <f t="shared" si="16"/>
        <v>4000</v>
      </c>
      <c r="AG22" s="431">
        <f t="shared" si="17"/>
        <v>0</v>
      </c>
      <c r="AH22" s="80"/>
      <c r="AI22" s="432">
        <f t="shared" si="18"/>
        <v>0</v>
      </c>
      <c r="AJ22" s="433" t="str">
        <f t="shared" si="19"/>
        <v/>
      </c>
      <c r="AK22" s="59"/>
      <c r="AL22" s="428">
        <f>IFERROR(VLOOKUP($C22,'Proposed Rates'!$B:$J,AL$11,FALSE),0)</f>
        <v>0</v>
      </c>
      <c r="AM22" s="446">
        <f t="shared" si="20"/>
        <v>4000</v>
      </c>
      <c r="AN22" s="431">
        <f t="shared" si="21"/>
        <v>0</v>
      </c>
      <c r="AO22" s="80"/>
      <c r="AP22" s="432">
        <f t="shared" si="22"/>
        <v>0</v>
      </c>
      <c r="AQ22" s="433" t="str">
        <f t="shared" si="23"/>
        <v/>
      </c>
      <c r="AR22" s="434"/>
    </row>
    <row r="23" ht="12.75" customHeight="1">
      <c r="A23" s="59"/>
      <c r="B23" s="435"/>
      <c r="C23" s="426" t="str">
        <f t="shared" si="1"/>
        <v>General Service 1,500 to 4,999 KW.</v>
      </c>
      <c r="D23" s="427"/>
      <c r="E23" s="351"/>
      <c r="F23" s="428">
        <f>IFERROR(VLOOKUP($C23,'Proposed Rates'!$B:$J,F$11,FALSE),0)</f>
        <v>0</v>
      </c>
      <c r="G23" s="446">
        <f t="shared" si="2"/>
        <v>0</v>
      </c>
      <c r="H23" s="431">
        <f t="shared" si="3"/>
        <v>0</v>
      </c>
      <c r="I23" s="80"/>
      <c r="J23" s="428">
        <f>IFERROR(VLOOKUP($C23,'Proposed Rates'!$B:$J,J$11,FALSE),0)</f>
        <v>0</v>
      </c>
      <c r="K23" s="446">
        <f t="shared" si="4"/>
        <v>0</v>
      </c>
      <c r="L23" s="431">
        <f t="shared" si="5"/>
        <v>0</v>
      </c>
      <c r="M23" s="80"/>
      <c r="N23" s="432">
        <f t="shared" si="6"/>
        <v>0</v>
      </c>
      <c r="O23" s="433" t="str">
        <f t="shared" si="7"/>
        <v/>
      </c>
      <c r="P23" s="59"/>
      <c r="Q23" s="428">
        <f>IFERROR(VLOOKUP($C23,'Proposed Rates'!$B:$J,Q$11,FALSE),0)</f>
        <v>0</v>
      </c>
      <c r="R23" s="446">
        <f t="shared" si="8"/>
        <v>0</v>
      </c>
      <c r="S23" s="431">
        <f t="shared" si="9"/>
        <v>0</v>
      </c>
      <c r="T23" s="80"/>
      <c r="U23" s="432">
        <f t="shared" si="10"/>
        <v>0</v>
      </c>
      <c r="V23" s="433" t="str">
        <f t="shared" si="11"/>
        <v/>
      </c>
      <c r="W23" s="59"/>
      <c r="X23" s="428">
        <f>IFERROR(VLOOKUP($C23,'Proposed Rates'!$B:$J,X$11,FALSE),0)</f>
        <v>0</v>
      </c>
      <c r="Y23" s="446">
        <f t="shared" si="12"/>
        <v>0</v>
      </c>
      <c r="Z23" s="431">
        <f t="shared" si="13"/>
        <v>0</v>
      </c>
      <c r="AA23" s="80"/>
      <c r="AB23" s="432">
        <f t="shared" si="14"/>
        <v>0</v>
      </c>
      <c r="AC23" s="433" t="str">
        <f t="shared" si="15"/>
        <v/>
      </c>
      <c r="AD23" s="59"/>
      <c r="AE23" s="428">
        <f>IFERROR(VLOOKUP($C23,'Proposed Rates'!$B:$J,AE$11,FALSE),0)</f>
        <v>0</v>
      </c>
      <c r="AF23" s="446">
        <f t="shared" si="16"/>
        <v>0</v>
      </c>
      <c r="AG23" s="431">
        <f t="shared" si="17"/>
        <v>0</v>
      </c>
      <c r="AH23" s="80"/>
      <c r="AI23" s="432">
        <f t="shared" si="18"/>
        <v>0</v>
      </c>
      <c r="AJ23" s="433" t="str">
        <f t="shared" si="19"/>
        <v/>
      </c>
      <c r="AK23" s="59"/>
      <c r="AL23" s="428">
        <f>IFERROR(VLOOKUP($C23,'Proposed Rates'!$B:$J,AL$11,FALSE),0)</f>
        <v>0</v>
      </c>
      <c r="AM23" s="446">
        <f t="shared" si="20"/>
        <v>0</v>
      </c>
      <c r="AN23" s="431">
        <f t="shared" si="21"/>
        <v>0</v>
      </c>
      <c r="AO23" s="80"/>
      <c r="AP23" s="432">
        <f t="shared" si="22"/>
        <v>0</v>
      </c>
      <c r="AQ23" s="433" t="str">
        <f t="shared" si="23"/>
        <v/>
      </c>
      <c r="AR23" s="434"/>
    </row>
    <row r="24" ht="12.75" customHeight="1">
      <c r="A24" s="59"/>
      <c r="B24" s="435"/>
      <c r="C24" s="426" t="str">
        <f t="shared" si="1"/>
        <v>General Service 1,500 to 4,999 KW.</v>
      </c>
      <c r="D24" s="427"/>
      <c r="E24" s="351"/>
      <c r="F24" s="428">
        <f>IFERROR(VLOOKUP($C24,'Proposed Rates'!$B:$J,F$11,FALSE),0)</f>
        <v>0</v>
      </c>
      <c r="G24" s="446">
        <f t="shared" si="2"/>
        <v>0</v>
      </c>
      <c r="H24" s="431">
        <f t="shared" si="3"/>
        <v>0</v>
      </c>
      <c r="I24" s="80"/>
      <c r="J24" s="428">
        <f>IFERROR(VLOOKUP($C24,'Proposed Rates'!$B:$J,J$11,FALSE),0)</f>
        <v>0</v>
      </c>
      <c r="K24" s="446">
        <f t="shared" si="4"/>
        <v>0</v>
      </c>
      <c r="L24" s="431">
        <f t="shared" si="5"/>
        <v>0</v>
      </c>
      <c r="M24" s="80"/>
      <c r="N24" s="432">
        <f t="shared" si="6"/>
        <v>0</v>
      </c>
      <c r="O24" s="433" t="str">
        <f t="shared" si="7"/>
        <v/>
      </c>
      <c r="P24" s="59"/>
      <c r="Q24" s="428">
        <f>IFERROR(VLOOKUP($C24,'Proposed Rates'!$B:$J,Q$11,FALSE),0)</f>
        <v>0</v>
      </c>
      <c r="R24" s="446">
        <f t="shared" si="8"/>
        <v>0</v>
      </c>
      <c r="S24" s="431">
        <f t="shared" si="9"/>
        <v>0</v>
      </c>
      <c r="T24" s="80"/>
      <c r="U24" s="432">
        <f t="shared" si="10"/>
        <v>0</v>
      </c>
      <c r="V24" s="433" t="str">
        <f t="shared" si="11"/>
        <v/>
      </c>
      <c r="W24" s="59"/>
      <c r="X24" s="428">
        <f>IFERROR(VLOOKUP($C24,'Proposed Rates'!$B:$J,X$11,FALSE),0)</f>
        <v>0</v>
      </c>
      <c r="Y24" s="446">
        <f t="shared" si="12"/>
        <v>0</v>
      </c>
      <c r="Z24" s="431">
        <f t="shared" si="13"/>
        <v>0</v>
      </c>
      <c r="AA24" s="80"/>
      <c r="AB24" s="432">
        <f t="shared" si="14"/>
        <v>0</v>
      </c>
      <c r="AC24" s="433" t="str">
        <f t="shared" si="15"/>
        <v/>
      </c>
      <c r="AD24" s="59"/>
      <c r="AE24" s="428">
        <f>IFERROR(VLOOKUP($C24,'Proposed Rates'!$B:$J,AE$11,FALSE),0)</f>
        <v>0</v>
      </c>
      <c r="AF24" s="446">
        <f t="shared" si="16"/>
        <v>0</v>
      </c>
      <c r="AG24" s="431">
        <f t="shared" si="17"/>
        <v>0</v>
      </c>
      <c r="AH24" s="80"/>
      <c r="AI24" s="432">
        <f t="shared" si="18"/>
        <v>0</v>
      </c>
      <c r="AJ24" s="433" t="str">
        <f t="shared" si="19"/>
        <v/>
      </c>
      <c r="AK24" s="59"/>
      <c r="AL24" s="428">
        <f>IFERROR(VLOOKUP($C24,'Proposed Rates'!$B:$J,AL$11,FALSE),0)</f>
        <v>0</v>
      </c>
      <c r="AM24" s="446">
        <f t="shared" si="20"/>
        <v>0</v>
      </c>
      <c r="AN24" s="431">
        <f t="shared" si="21"/>
        <v>0</v>
      </c>
      <c r="AO24" s="80"/>
      <c r="AP24" s="432">
        <f t="shared" si="22"/>
        <v>0</v>
      </c>
      <c r="AQ24" s="433" t="str">
        <f t="shared" si="23"/>
        <v/>
      </c>
      <c r="AR24" s="434"/>
    </row>
    <row r="25" ht="12.75" customHeight="1">
      <c r="A25" s="59"/>
      <c r="B25" s="435"/>
      <c r="C25" s="426" t="str">
        <f t="shared" si="1"/>
        <v>General Service 1,500 to 4,999 KW.</v>
      </c>
      <c r="D25" s="427"/>
      <c r="E25" s="351"/>
      <c r="F25" s="428">
        <f>IFERROR(VLOOKUP($C25,'Proposed Rates'!$B:$J,F$11,FALSE),0)</f>
        <v>0</v>
      </c>
      <c r="G25" s="446">
        <f t="shared" si="2"/>
        <v>0</v>
      </c>
      <c r="H25" s="431">
        <f t="shared" si="3"/>
        <v>0</v>
      </c>
      <c r="I25" s="80"/>
      <c r="J25" s="428">
        <f>IFERROR(VLOOKUP($C25,'Proposed Rates'!$B:$J,J$11,FALSE),0)</f>
        <v>0</v>
      </c>
      <c r="K25" s="446">
        <f t="shared" si="4"/>
        <v>0</v>
      </c>
      <c r="L25" s="431">
        <f t="shared" si="5"/>
        <v>0</v>
      </c>
      <c r="M25" s="80"/>
      <c r="N25" s="432">
        <f t="shared" si="6"/>
        <v>0</v>
      </c>
      <c r="O25" s="433" t="str">
        <f t="shared" si="7"/>
        <v/>
      </c>
      <c r="P25" s="59"/>
      <c r="Q25" s="428">
        <f>IFERROR(VLOOKUP($C25,'Proposed Rates'!$B:$J,Q$11,FALSE),0)</f>
        <v>0</v>
      </c>
      <c r="R25" s="446">
        <f t="shared" si="8"/>
        <v>0</v>
      </c>
      <c r="S25" s="431">
        <f t="shared" si="9"/>
        <v>0</v>
      </c>
      <c r="T25" s="80"/>
      <c r="U25" s="432">
        <f t="shared" si="10"/>
        <v>0</v>
      </c>
      <c r="V25" s="433" t="str">
        <f t="shared" si="11"/>
        <v/>
      </c>
      <c r="W25" s="59"/>
      <c r="X25" s="428">
        <f>IFERROR(VLOOKUP($C25,'Proposed Rates'!$B:$J,X$11,FALSE),0)</f>
        <v>0</v>
      </c>
      <c r="Y25" s="446">
        <f t="shared" si="12"/>
        <v>0</v>
      </c>
      <c r="Z25" s="431">
        <f t="shared" si="13"/>
        <v>0</v>
      </c>
      <c r="AA25" s="80"/>
      <c r="AB25" s="432">
        <f t="shared" si="14"/>
        <v>0</v>
      </c>
      <c r="AC25" s="433" t="str">
        <f t="shared" si="15"/>
        <v/>
      </c>
      <c r="AD25" s="59"/>
      <c r="AE25" s="428">
        <f>IFERROR(VLOOKUP($C25,'Proposed Rates'!$B:$J,AE$11,FALSE),0)</f>
        <v>0</v>
      </c>
      <c r="AF25" s="446">
        <f t="shared" si="16"/>
        <v>0</v>
      </c>
      <c r="AG25" s="431">
        <f t="shared" si="17"/>
        <v>0</v>
      </c>
      <c r="AH25" s="80"/>
      <c r="AI25" s="432">
        <f t="shared" si="18"/>
        <v>0</v>
      </c>
      <c r="AJ25" s="433" t="str">
        <f t="shared" si="19"/>
        <v/>
      </c>
      <c r="AK25" s="59"/>
      <c r="AL25" s="428">
        <f>IFERROR(VLOOKUP($C25,'Proposed Rates'!$B:$J,AL$11,FALSE),0)</f>
        <v>0</v>
      </c>
      <c r="AM25" s="446">
        <f t="shared" si="20"/>
        <v>0</v>
      </c>
      <c r="AN25" s="431">
        <f t="shared" si="21"/>
        <v>0</v>
      </c>
      <c r="AO25" s="80"/>
      <c r="AP25" s="432">
        <f t="shared" si="22"/>
        <v>0</v>
      </c>
      <c r="AQ25" s="433" t="str">
        <f t="shared" si="23"/>
        <v/>
      </c>
      <c r="AR25" s="434"/>
    </row>
    <row r="26" ht="12.75" customHeight="1">
      <c r="A26" s="59"/>
      <c r="B26" s="518"/>
      <c r="C26" s="426" t="str">
        <f t="shared" si="1"/>
        <v>General Service 1,500 to 4,999 KW.</v>
      </c>
      <c r="D26" s="427"/>
      <c r="E26" s="351"/>
      <c r="F26" s="428">
        <f>IFERROR(VLOOKUP($C26,'Proposed Rates'!$B:$J,F$11,FALSE),0)</f>
        <v>0</v>
      </c>
      <c r="G26" s="446">
        <f t="shared" si="2"/>
        <v>0</v>
      </c>
      <c r="H26" s="431">
        <f t="shared" si="3"/>
        <v>0</v>
      </c>
      <c r="I26" s="80"/>
      <c r="J26" s="428">
        <f>IFERROR(VLOOKUP($C26,'Proposed Rates'!$B:$J,J$11,FALSE),0)</f>
        <v>0</v>
      </c>
      <c r="K26" s="446">
        <f t="shared" si="4"/>
        <v>0</v>
      </c>
      <c r="L26" s="431">
        <f t="shared" si="5"/>
        <v>0</v>
      </c>
      <c r="M26" s="80"/>
      <c r="N26" s="432">
        <f t="shared" si="6"/>
        <v>0</v>
      </c>
      <c r="O26" s="433" t="str">
        <f t="shared" si="7"/>
        <v/>
      </c>
      <c r="P26" s="59"/>
      <c r="Q26" s="428">
        <f>IFERROR(VLOOKUP($C26,'Proposed Rates'!$B:$J,Q$11,FALSE),0)</f>
        <v>0</v>
      </c>
      <c r="R26" s="446">
        <f t="shared" si="8"/>
        <v>0</v>
      </c>
      <c r="S26" s="431">
        <f t="shared" si="9"/>
        <v>0</v>
      </c>
      <c r="T26" s="80"/>
      <c r="U26" s="432">
        <f t="shared" si="10"/>
        <v>0</v>
      </c>
      <c r="V26" s="433" t="str">
        <f t="shared" si="11"/>
        <v/>
      </c>
      <c r="W26" s="59"/>
      <c r="X26" s="428">
        <f>IFERROR(VLOOKUP($C26,'Proposed Rates'!$B:$J,X$11,FALSE),0)</f>
        <v>0</v>
      </c>
      <c r="Y26" s="446">
        <f t="shared" si="12"/>
        <v>0</v>
      </c>
      <c r="Z26" s="431">
        <f t="shared" si="13"/>
        <v>0</v>
      </c>
      <c r="AA26" s="80"/>
      <c r="AB26" s="432">
        <f t="shared" si="14"/>
        <v>0</v>
      </c>
      <c r="AC26" s="433" t="str">
        <f t="shared" si="15"/>
        <v/>
      </c>
      <c r="AD26" s="59"/>
      <c r="AE26" s="428">
        <f>IFERROR(VLOOKUP($C26,'Proposed Rates'!$B:$J,AE$11,FALSE),0)</f>
        <v>0</v>
      </c>
      <c r="AF26" s="446">
        <f t="shared" si="16"/>
        <v>0</v>
      </c>
      <c r="AG26" s="431">
        <f t="shared" si="17"/>
        <v>0</v>
      </c>
      <c r="AH26" s="80"/>
      <c r="AI26" s="432">
        <f t="shared" si="18"/>
        <v>0</v>
      </c>
      <c r="AJ26" s="433" t="str">
        <f t="shared" si="19"/>
        <v/>
      </c>
      <c r="AK26" s="59"/>
      <c r="AL26" s="428">
        <f>IFERROR(VLOOKUP($C26,'Proposed Rates'!$B:$J,AL$11,FALSE),0)</f>
        <v>0</v>
      </c>
      <c r="AM26" s="446">
        <f t="shared" si="20"/>
        <v>0</v>
      </c>
      <c r="AN26" s="431">
        <f t="shared" si="21"/>
        <v>0</v>
      </c>
      <c r="AO26" s="80"/>
      <c r="AP26" s="432">
        <f t="shared" si="22"/>
        <v>0</v>
      </c>
      <c r="AQ26" s="433" t="str">
        <f t="shared" si="23"/>
        <v/>
      </c>
      <c r="AR26" s="434"/>
    </row>
    <row r="27" ht="12.75" customHeight="1">
      <c r="A27" s="59"/>
      <c r="B27" s="435"/>
      <c r="C27" s="426" t="str">
        <f t="shared" si="1"/>
        <v>General Service 1,500 to 4,999 KW.</v>
      </c>
      <c r="D27" s="427"/>
      <c r="E27" s="351"/>
      <c r="F27" s="428">
        <f>IFERROR(VLOOKUP($C27,'Proposed Rates'!$B:$J,F$11,FALSE),0)</f>
        <v>0</v>
      </c>
      <c r="G27" s="446">
        <f t="shared" si="2"/>
        <v>0</v>
      </c>
      <c r="H27" s="431">
        <f t="shared" si="3"/>
        <v>0</v>
      </c>
      <c r="I27" s="80"/>
      <c r="J27" s="428">
        <f>IFERROR(VLOOKUP($C27,'Proposed Rates'!$B:$J,J$11,FALSE),0)</f>
        <v>0</v>
      </c>
      <c r="K27" s="446">
        <f t="shared" si="4"/>
        <v>0</v>
      </c>
      <c r="L27" s="431">
        <f t="shared" si="5"/>
        <v>0</v>
      </c>
      <c r="M27" s="80"/>
      <c r="N27" s="432">
        <f t="shared" si="6"/>
        <v>0</v>
      </c>
      <c r="O27" s="433" t="str">
        <f t="shared" si="7"/>
        <v/>
      </c>
      <c r="P27" s="59"/>
      <c r="Q27" s="428">
        <f>IFERROR(VLOOKUP($C27,'Proposed Rates'!$B:$J,Q$11,FALSE),0)</f>
        <v>0</v>
      </c>
      <c r="R27" s="446">
        <f t="shared" si="8"/>
        <v>0</v>
      </c>
      <c r="S27" s="431">
        <f t="shared" si="9"/>
        <v>0</v>
      </c>
      <c r="T27" s="80"/>
      <c r="U27" s="432">
        <f t="shared" si="10"/>
        <v>0</v>
      </c>
      <c r="V27" s="433" t="str">
        <f t="shared" si="11"/>
        <v/>
      </c>
      <c r="W27" s="59"/>
      <c r="X27" s="428">
        <f>IFERROR(VLOOKUP($C27,'Proposed Rates'!$B:$J,X$11,FALSE),0)</f>
        <v>0</v>
      </c>
      <c r="Y27" s="446">
        <f t="shared" si="12"/>
        <v>0</v>
      </c>
      <c r="Z27" s="431">
        <f t="shared" si="13"/>
        <v>0</v>
      </c>
      <c r="AA27" s="80"/>
      <c r="AB27" s="432">
        <f t="shared" si="14"/>
        <v>0</v>
      </c>
      <c r="AC27" s="433" t="str">
        <f t="shared" si="15"/>
        <v/>
      </c>
      <c r="AD27" s="59"/>
      <c r="AE27" s="428">
        <f>IFERROR(VLOOKUP($C27,'Proposed Rates'!$B:$J,AE$11,FALSE),0)</f>
        <v>0</v>
      </c>
      <c r="AF27" s="446">
        <f t="shared" si="16"/>
        <v>0</v>
      </c>
      <c r="AG27" s="431">
        <f t="shared" si="17"/>
        <v>0</v>
      </c>
      <c r="AH27" s="80"/>
      <c r="AI27" s="432">
        <f t="shared" si="18"/>
        <v>0</v>
      </c>
      <c r="AJ27" s="433" t="str">
        <f t="shared" si="19"/>
        <v/>
      </c>
      <c r="AK27" s="59"/>
      <c r="AL27" s="428">
        <f>IFERROR(VLOOKUP($C27,'Proposed Rates'!$B:$J,AL$11,FALSE),0)</f>
        <v>0</v>
      </c>
      <c r="AM27" s="446">
        <f t="shared" si="20"/>
        <v>0</v>
      </c>
      <c r="AN27" s="431">
        <f t="shared" si="21"/>
        <v>0</v>
      </c>
      <c r="AO27" s="80"/>
      <c r="AP27" s="432">
        <f t="shared" si="22"/>
        <v>0</v>
      </c>
      <c r="AQ27" s="433" t="str">
        <f t="shared" si="23"/>
        <v/>
      </c>
      <c r="AR27" s="434"/>
    </row>
    <row r="28" ht="12.75" customHeight="1">
      <c r="A28" s="59"/>
      <c r="B28" s="435"/>
      <c r="C28" s="426" t="str">
        <f t="shared" si="1"/>
        <v>General Service 1,500 to 4,999 KW.</v>
      </c>
      <c r="D28" s="427"/>
      <c r="E28" s="351"/>
      <c r="F28" s="428">
        <f>IFERROR(VLOOKUP($C28,'Proposed Rates'!$B:$J,F$11,FALSE),0)</f>
        <v>0</v>
      </c>
      <c r="G28" s="446">
        <f t="shared" si="2"/>
        <v>0</v>
      </c>
      <c r="H28" s="431">
        <f t="shared" si="3"/>
        <v>0</v>
      </c>
      <c r="I28" s="80"/>
      <c r="J28" s="428">
        <f>IFERROR(VLOOKUP($C28,'Proposed Rates'!$B:$J,J$11,FALSE),0)</f>
        <v>0</v>
      </c>
      <c r="K28" s="446">
        <f t="shared" si="4"/>
        <v>0</v>
      </c>
      <c r="L28" s="431">
        <f t="shared" si="5"/>
        <v>0</v>
      </c>
      <c r="M28" s="80"/>
      <c r="N28" s="432">
        <f t="shared" si="6"/>
        <v>0</v>
      </c>
      <c r="O28" s="433" t="str">
        <f t="shared" si="7"/>
        <v/>
      </c>
      <c r="P28" s="59"/>
      <c r="Q28" s="428">
        <f>IFERROR(VLOOKUP($C28,'Proposed Rates'!$B:$J,Q$11,FALSE),0)</f>
        <v>0</v>
      </c>
      <c r="R28" s="446">
        <f t="shared" si="8"/>
        <v>0</v>
      </c>
      <c r="S28" s="431">
        <f t="shared" si="9"/>
        <v>0</v>
      </c>
      <c r="T28" s="80"/>
      <c r="U28" s="432">
        <f t="shared" si="10"/>
        <v>0</v>
      </c>
      <c r="V28" s="433" t="str">
        <f t="shared" si="11"/>
        <v/>
      </c>
      <c r="W28" s="59"/>
      <c r="X28" s="428">
        <f>IFERROR(VLOOKUP($C28,'Proposed Rates'!$B:$J,X$11,FALSE),0)</f>
        <v>0</v>
      </c>
      <c r="Y28" s="446">
        <f t="shared" si="12"/>
        <v>0</v>
      </c>
      <c r="Z28" s="431">
        <f t="shared" si="13"/>
        <v>0</v>
      </c>
      <c r="AA28" s="80"/>
      <c r="AB28" s="432">
        <f t="shared" si="14"/>
        <v>0</v>
      </c>
      <c r="AC28" s="433" t="str">
        <f t="shared" si="15"/>
        <v/>
      </c>
      <c r="AD28" s="59"/>
      <c r="AE28" s="428">
        <f>IFERROR(VLOOKUP($C28,'Proposed Rates'!$B:$J,AE$11,FALSE),0)</f>
        <v>0</v>
      </c>
      <c r="AF28" s="446">
        <f t="shared" si="16"/>
        <v>0</v>
      </c>
      <c r="AG28" s="431">
        <f t="shared" si="17"/>
        <v>0</v>
      </c>
      <c r="AH28" s="80"/>
      <c r="AI28" s="432">
        <f t="shared" si="18"/>
        <v>0</v>
      </c>
      <c r="AJ28" s="433" t="str">
        <f t="shared" si="19"/>
        <v/>
      </c>
      <c r="AK28" s="59"/>
      <c r="AL28" s="428">
        <f>IFERROR(VLOOKUP($C28,'Proposed Rates'!$B:$J,AL$11,FALSE),0)</f>
        <v>0</v>
      </c>
      <c r="AM28" s="446">
        <f t="shared" si="20"/>
        <v>0</v>
      </c>
      <c r="AN28" s="431">
        <f t="shared" si="21"/>
        <v>0</v>
      </c>
      <c r="AO28" s="80"/>
      <c r="AP28" s="432">
        <f t="shared" si="22"/>
        <v>0</v>
      </c>
      <c r="AQ28" s="433" t="str">
        <f t="shared" si="23"/>
        <v/>
      </c>
      <c r="AR28" s="434"/>
    </row>
    <row r="29" ht="12.75" customHeight="1">
      <c r="A29" s="337"/>
      <c r="B29" s="436" t="s">
        <v>310</v>
      </c>
      <c r="C29" s="598"/>
      <c r="D29" s="437"/>
      <c r="E29" s="437"/>
      <c r="F29" s="438"/>
      <c r="G29" s="534"/>
      <c r="H29" s="440">
        <f>SUM(H15:H28)</f>
        <v>29253.55</v>
      </c>
      <c r="I29" s="441"/>
      <c r="J29" s="438"/>
      <c r="K29" s="534"/>
      <c r="L29" s="440">
        <f>SUM(L15:L28)</f>
        <v>32747.15</v>
      </c>
      <c r="M29" s="441"/>
      <c r="N29" s="442">
        <f t="shared" si="6"/>
        <v>3493.6</v>
      </c>
      <c r="O29" s="443">
        <f t="shared" si="7"/>
        <v>0.1194248219</v>
      </c>
      <c r="P29" s="337"/>
      <c r="Q29" s="438"/>
      <c r="R29" s="534"/>
      <c r="S29" s="440">
        <f>SUM(S15:S28)</f>
        <v>37757.55</v>
      </c>
      <c r="T29" s="441"/>
      <c r="U29" s="442">
        <f t="shared" si="10"/>
        <v>5010.4</v>
      </c>
      <c r="V29" s="443">
        <f t="shared" si="11"/>
        <v>0.1530026277</v>
      </c>
      <c r="W29" s="337"/>
      <c r="X29" s="438"/>
      <c r="Y29" s="534"/>
      <c r="Z29" s="440">
        <f>SUM(Z15:Z28)</f>
        <v>41495.95</v>
      </c>
      <c r="AA29" s="441"/>
      <c r="AB29" s="442">
        <f t="shared" si="14"/>
        <v>3738.4</v>
      </c>
      <c r="AC29" s="443">
        <f t="shared" si="15"/>
        <v>0.09901066144</v>
      </c>
      <c r="AD29" s="337"/>
      <c r="AE29" s="438"/>
      <c r="AF29" s="534"/>
      <c r="AG29" s="440">
        <f>SUM(AG15:AG28)</f>
        <v>44217.55</v>
      </c>
      <c r="AH29" s="441"/>
      <c r="AI29" s="442">
        <f t="shared" si="18"/>
        <v>2721.6</v>
      </c>
      <c r="AJ29" s="443">
        <f t="shared" si="19"/>
        <v>0.06558712356</v>
      </c>
      <c r="AK29" s="337"/>
      <c r="AL29" s="438"/>
      <c r="AM29" s="534"/>
      <c r="AN29" s="440">
        <f>SUM(AN15:AN28)</f>
        <v>46921.55</v>
      </c>
      <c r="AO29" s="441"/>
      <c r="AP29" s="442">
        <f t="shared" si="22"/>
        <v>2704</v>
      </c>
      <c r="AQ29" s="443">
        <f t="shared" si="23"/>
        <v>0.06115218957</v>
      </c>
      <c r="AR29" s="444"/>
    </row>
    <row r="30" ht="12.75" customHeight="1">
      <c r="A30" s="59"/>
      <c r="B30" s="435" t="s">
        <v>234</v>
      </c>
      <c r="C30" s="426" t="str">
        <f t="shared" ref="C30:C38" si="24">D$6&amp;"."&amp;B30</f>
        <v>General Service 1,500 to 4,999 KW.DVA Disposition Rate Rider Group 1 -2025</v>
      </c>
      <c r="D30" s="427" t="s">
        <v>377</v>
      </c>
      <c r="E30" s="351"/>
      <c r="F30" s="445">
        <f>IFERROR(VLOOKUP($C30,'Proposed Rates'!$B:$J,F$11,FALSE),0)</f>
        <v>0.0536</v>
      </c>
      <c r="G30" s="446">
        <f t="shared" ref="G30:G36" si="25">IF($D30="Monthly",1,IF($D30="per KW",$F$10,IF($D30="per kWh",$F$9,0)))</f>
        <v>4000</v>
      </c>
      <c r="H30" s="431">
        <f t="shared" ref="H30:H38" si="26">G30*F30</f>
        <v>214.4</v>
      </c>
      <c r="I30" s="80"/>
      <c r="J30" s="445">
        <f>IFERROR(VLOOKUP($C30,'Proposed Rates'!$B:$J,J$11,FALSE),0)</f>
        <v>-0.1732</v>
      </c>
      <c r="K30" s="446">
        <f t="shared" ref="K30:K36" si="27">IF($D30="Monthly",1,IF($D30="per KW",$F$10,IF($D30="per kWh",$F$9,0)))</f>
        <v>4000</v>
      </c>
      <c r="L30" s="431">
        <f t="shared" ref="L30:L38" si="28">K30*J30</f>
        <v>-692.8</v>
      </c>
      <c r="M30" s="80"/>
      <c r="N30" s="432">
        <f t="shared" si="6"/>
        <v>-907.2</v>
      </c>
      <c r="O30" s="433">
        <f t="shared" si="7"/>
        <v>-4.231343284</v>
      </c>
      <c r="P30" s="59"/>
      <c r="Q30" s="445">
        <f>IFERROR(VLOOKUP($C30,'Proposed Rates'!$B:$J,Q$11,FALSE),0)</f>
        <v>0</v>
      </c>
      <c r="R30" s="446">
        <f t="shared" ref="R30:R36" si="29">IF($D30="Monthly",1,IF($D30="per KW",$F$10,IF($D30="per kWh",$F$9,0)))</f>
        <v>4000</v>
      </c>
      <c r="S30" s="431">
        <f t="shared" ref="S30:S38" si="30">R30*Q30</f>
        <v>0</v>
      </c>
      <c r="T30" s="80"/>
      <c r="U30" s="432">
        <f t="shared" si="10"/>
        <v>692.8</v>
      </c>
      <c r="V30" s="433">
        <f t="shared" si="11"/>
        <v>-1</v>
      </c>
      <c r="W30" s="59"/>
      <c r="X30" s="445">
        <f>IFERROR(VLOOKUP($C30,'Proposed Rates'!$B:$J,X$11,FALSE),0)</f>
        <v>0</v>
      </c>
      <c r="Y30" s="446">
        <f t="shared" ref="Y30:Y36" si="31">IF($D30="Monthly",1,IF($D30="per KW",$F$10,IF($D30="per kWh",$F$9,0)))</f>
        <v>4000</v>
      </c>
      <c r="Z30" s="431">
        <f t="shared" ref="Z30:Z38" si="32">Y30*X30</f>
        <v>0</v>
      </c>
      <c r="AA30" s="80"/>
      <c r="AB30" s="432">
        <f t="shared" si="14"/>
        <v>0</v>
      </c>
      <c r="AC30" s="433" t="str">
        <f t="shared" si="15"/>
        <v/>
      </c>
      <c r="AD30" s="59"/>
      <c r="AE30" s="445">
        <f>IFERROR(VLOOKUP($C30,'Proposed Rates'!$B:$J,AE$11,FALSE),0)</f>
        <v>0</v>
      </c>
      <c r="AF30" s="446">
        <f t="shared" ref="AF30:AF36" si="33">IF($D30="Monthly",1,IF($D30="per KW",$F$10,IF($D30="per kWh",$F$9,0)))</f>
        <v>4000</v>
      </c>
      <c r="AG30" s="431">
        <f t="shared" ref="AG30:AG38" si="34">AF30*AE30</f>
        <v>0</v>
      </c>
      <c r="AH30" s="80"/>
      <c r="AI30" s="432">
        <f t="shared" si="18"/>
        <v>0</v>
      </c>
      <c r="AJ30" s="433" t="str">
        <f t="shared" si="19"/>
        <v/>
      </c>
      <c r="AK30" s="59"/>
      <c r="AL30" s="445">
        <f>IFERROR(VLOOKUP($C30,'Proposed Rates'!$B:$J,AL$11,FALSE),0)</f>
        <v>0</v>
      </c>
      <c r="AM30" s="446">
        <f t="shared" ref="AM30:AM36" si="35">IF($D30="Monthly",1,IF($D30="per KW",$F$10,IF($D30="per kWh",$F$9,0)))</f>
        <v>4000</v>
      </c>
      <c r="AN30" s="431">
        <f t="shared" ref="AN30:AN38" si="36">AM30*AL30</f>
        <v>0</v>
      </c>
      <c r="AO30" s="80"/>
      <c r="AP30" s="432">
        <f t="shared" si="22"/>
        <v>0</v>
      </c>
      <c r="AQ30" s="433" t="str">
        <f t="shared" si="23"/>
        <v/>
      </c>
      <c r="AR30" s="434"/>
    </row>
    <row r="31" ht="12.75" customHeight="1">
      <c r="A31" s="59"/>
      <c r="B31" s="518" t="s">
        <v>236</v>
      </c>
      <c r="C31" s="426" t="str">
        <f t="shared" si="24"/>
        <v>General Service 1,500 to 4,999 KW.DVA Disposition Rate Rider Group 1 - 2024</v>
      </c>
      <c r="D31" s="427" t="s">
        <v>377</v>
      </c>
      <c r="E31" s="351"/>
      <c r="F31" s="445" t="str">
        <f>IFERROR(VLOOKUP($C31,'Proposed Rates'!$B:$J,F$11,FALSE),0)</f>
        <v/>
      </c>
      <c r="G31" s="446">
        <f t="shared" si="25"/>
        <v>4000</v>
      </c>
      <c r="H31" s="431">
        <f t="shared" si="26"/>
        <v>0</v>
      </c>
      <c r="I31" s="80"/>
      <c r="J31" s="445">
        <f>IFERROR(VLOOKUP($C31,'Proposed Rates'!$B:$J,J$11,FALSE),0)</f>
        <v>0</v>
      </c>
      <c r="K31" s="446">
        <f t="shared" si="27"/>
        <v>4000</v>
      </c>
      <c r="L31" s="431">
        <f t="shared" si="28"/>
        <v>0</v>
      </c>
      <c r="M31" s="80"/>
      <c r="N31" s="432">
        <f t="shared" si="6"/>
        <v>0</v>
      </c>
      <c r="O31" s="433" t="str">
        <f t="shared" si="7"/>
        <v/>
      </c>
      <c r="P31" s="59"/>
      <c r="Q31" s="445">
        <f>IFERROR(VLOOKUP($C31,'Proposed Rates'!$B:$J,Q$11,FALSE),0)</f>
        <v>0</v>
      </c>
      <c r="R31" s="446">
        <f t="shared" si="29"/>
        <v>4000</v>
      </c>
      <c r="S31" s="431">
        <f t="shared" si="30"/>
        <v>0</v>
      </c>
      <c r="T31" s="80"/>
      <c r="U31" s="432">
        <f t="shared" si="10"/>
        <v>0</v>
      </c>
      <c r="V31" s="433" t="str">
        <f t="shared" si="11"/>
        <v/>
      </c>
      <c r="W31" s="59"/>
      <c r="X31" s="445">
        <f>IFERROR(VLOOKUP($C31,'Proposed Rates'!$B:$J,X$11,FALSE),0)</f>
        <v>0</v>
      </c>
      <c r="Y31" s="446">
        <f t="shared" si="31"/>
        <v>4000</v>
      </c>
      <c r="Z31" s="431">
        <f t="shared" si="32"/>
        <v>0</v>
      </c>
      <c r="AA31" s="80"/>
      <c r="AB31" s="432">
        <f t="shared" si="14"/>
        <v>0</v>
      </c>
      <c r="AC31" s="433" t="str">
        <f t="shared" si="15"/>
        <v/>
      </c>
      <c r="AD31" s="59"/>
      <c r="AE31" s="445">
        <f>IFERROR(VLOOKUP($C31,'Proposed Rates'!$B:$J,AE$11,FALSE),0)</f>
        <v>0</v>
      </c>
      <c r="AF31" s="446">
        <f t="shared" si="33"/>
        <v>4000</v>
      </c>
      <c r="AG31" s="431">
        <f t="shared" si="34"/>
        <v>0</v>
      </c>
      <c r="AH31" s="80"/>
      <c r="AI31" s="432">
        <f t="shared" si="18"/>
        <v>0</v>
      </c>
      <c r="AJ31" s="433" t="str">
        <f t="shared" si="19"/>
        <v/>
      </c>
      <c r="AK31" s="59"/>
      <c r="AL31" s="445">
        <f>IFERROR(VLOOKUP($C31,'Proposed Rates'!$B:$J,AL$11,FALSE),0)</f>
        <v>0</v>
      </c>
      <c r="AM31" s="446">
        <f t="shared" si="35"/>
        <v>4000</v>
      </c>
      <c r="AN31" s="431">
        <f t="shared" si="36"/>
        <v>0</v>
      </c>
      <c r="AO31" s="80"/>
      <c r="AP31" s="432">
        <f t="shared" si="22"/>
        <v>0</v>
      </c>
      <c r="AQ31" s="433" t="str">
        <f t="shared" si="23"/>
        <v/>
      </c>
      <c r="AR31" s="434"/>
    </row>
    <row r="32" ht="12.75" customHeight="1">
      <c r="A32" s="59"/>
      <c r="B32" s="518" t="s">
        <v>244</v>
      </c>
      <c r="C32" s="426" t="str">
        <f t="shared" si="24"/>
        <v>General Service 1,500 to 4,999 KW.CBR Class B Rate Riders</v>
      </c>
      <c r="D32" s="427" t="s">
        <v>308</v>
      </c>
      <c r="E32" s="351"/>
      <c r="F32" s="445">
        <f>IFERROR(VLOOKUP($C32,'Proposed Rates'!$B:$J,F$11,FALSE),0)</f>
        <v>0.0002</v>
      </c>
      <c r="G32" s="446">
        <f t="shared" si="25"/>
        <v>1277500</v>
      </c>
      <c r="H32" s="431">
        <f t="shared" si="26"/>
        <v>255.5</v>
      </c>
      <c r="I32" s="519"/>
      <c r="J32" s="445">
        <f>IFERROR(VLOOKUP($C32,'Proposed Rates'!$B:$J,J$11,FALSE),0)</f>
        <v>0.0004</v>
      </c>
      <c r="K32" s="446">
        <f t="shared" si="27"/>
        <v>1277500</v>
      </c>
      <c r="L32" s="431">
        <f t="shared" si="28"/>
        <v>511</v>
      </c>
      <c r="M32" s="448"/>
      <c r="N32" s="432">
        <f t="shared" si="6"/>
        <v>255.5</v>
      </c>
      <c r="O32" s="433">
        <f t="shared" si="7"/>
        <v>1</v>
      </c>
      <c r="P32" s="59"/>
      <c r="Q32" s="445">
        <f>IFERROR(VLOOKUP($C32,'Proposed Rates'!$B:$J,Q$11,FALSE),0)</f>
        <v>0</v>
      </c>
      <c r="R32" s="446">
        <f t="shared" si="29"/>
        <v>1277500</v>
      </c>
      <c r="S32" s="431">
        <f t="shared" si="30"/>
        <v>0</v>
      </c>
      <c r="T32" s="448"/>
      <c r="U32" s="432">
        <f t="shared" si="10"/>
        <v>-511</v>
      </c>
      <c r="V32" s="433">
        <f t="shared" si="11"/>
        <v>-1</v>
      </c>
      <c r="W32" s="59"/>
      <c r="X32" s="445">
        <f>IFERROR(VLOOKUP($C32,'Proposed Rates'!$B:$J,X$11,FALSE),0)</f>
        <v>0</v>
      </c>
      <c r="Y32" s="446">
        <f t="shared" si="31"/>
        <v>1277500</v>
      </c>
      <c r="Z32" s="431">
        <f t="shared" si="32"/>
        <v>0</v>
      </c>
      <c r="AA32" s="80"/>
      <c r="AB32" s="432">
        <f t="shared" si="14"/>
        <v>0</v>
      </c>
      <c r="AC32" s="433" t="str">
        <f t="shared" si="15"/>
        <v/>
      </c>
      <c r="AD32" s="59"/>
      <c r="AE32" s="445">
        <f>IFERROR(VLOOKUP($C32,'Proposed Rates'!$B:$J,AE$11,FALSE),0)</f>
        <v>0</v>
      </c>
      <c r="AF32" s="446">
        <f t="shared" si="33"/>
        <v>1277500</v>
      </c>
      <c r="AG32" s="431">
        <f t="shared" si="34"/>
        <v>0</v>
      </c>
      <c r="AH32" s="80"/>
      <c r="AI32" s="432">
        <f t="shared" si="18"/>
        <v>0</v>
      </c>
      <c r="AJ32" s="433" t="str">
        <f t="shared" si="19"/>
        <v/>
      </c>
      <c r="AK32" s="59"/>
      <c r="AL32" s="445">
        <f>IFERROR(VLOOKUP($C32,'Proposed Rates'!$B:$J,AL$11,FALSE),0)</f>
        <v>0</v>
      </c>
      <c r="AM32" s="446">
        <f t="shared" si="35"/>
        <v>1277500</v>
      </c>
      <c r="AN32" s="431">
        <f t="shared" si="36"/>
        <v>0</v>
      </c>
      <c r="AO32" s="448"/>
      <c r="AP32" s="432">
        <f t="shared" si="22"/>
        <v>0</v>
      </c>
      <c r="AQ32" s="433" t="str">
        <f t="shared" si="23"/>
        <v/>
      </c>
      <c r="AR32" s="434"/>
    </row>
    <row r="33" ht="12.75" customHeight="1">
      <c r="A33" s="59"/>
      <c r="B33" s="518" t="s">
        <v>249</v>
      </c>
      <c r="C33" s="426" t="str">
        <f t="shared" si="24"/>
        <v>General Service 1,500 to 4,999 KW.GA Rate Riders</v>
      </c>
      <c r="D33" s="427" t="s">
        <v>308</v>
      </c>
      <c r="E33" s="351"/>
      <c r="F33" s="445">
        <f>IFERROR(VLOOKUP($C33,'Proposed Rates'!$B:$J,F$11,FALSE),0)</f>
        <v>0.0039</v>
      </c>
      <c r="G33" s="446">
        <f t="shared" si="25"/>
        <v>1277500</v>
      </c>
      <c r="H33" s="431">
        <f t="shared" si="26"/>
        <v>4982.25</v>
      </c>
      <c r="I33" s="519"/>
      <c r="J33" s="445">
        <f>IFERROR(VLOOKUP($C33,'Proposed Rates'!$B:$J,J$11,FALSE),0)</f>
        <v>0.0046</v>
      </c>
      <c r="K33" s="446">
        <f t="shared" si="27"/>
        <v>1277500</v>
      </c>
      <c r="L33" s="431">
        <f t="shared" si="28"/>
        <v>5876.5</v>
      </c>
      <c r="M33" s="448"/>
      <c r="N33" s="432">
        <f t="shared" si="6"/>
        <v>894.25</v>
      </c>
      <c r="O33" s="433">
        <f t="shared" si="7"/>
        <v>0.1794871795</v>
      </c>
      <c r="P33" s="59"/>
      <c r="Q33" s="445">
        <f>IFERROR(VLOOKUP($C33,'Proposed Rates'!$B:$J,Q$11,FALSE),0)</f>
        <v>0</v>
      </c>
      <c r="R33" s="446">
        <f t="shared" si="29"/>
        <v>1277500</v>
      </c>
      <c r="S33" s="431">
        <f t="shared" si="30"/>
        <v>0</v>
      </c>
      <c r="T33" s="448"/>
      <c r="U33" s="432">
        <f t="shared" si="10"/>
        <v>-5876.5</v>
      </c>
      <c r="V33" s="433">
        <f t="shared" si="11"/>
        <v>-1</v>
      </c>
      <c r="W33" s="59"/>
      <c r="X33" s="445">
        <f>IFERROR(VLOOKUP($C33,'Proposed Rates'!$B:$J,X$11,FALSE),0)</f>
        <v>0</v>
      </c>
      <c r="Y33" s="446">
        <f t="shared" si="31"/>
        <v>1277500</v>
      </c>
      <c r="Z33" s="431">
        <f t="shared" si="32"/>
        <v>0</v>
      </c>
      <c r="AA33" s="448"/>
      <c r="AB33" s="432">
        <f t="shared" si="14"/>
        <v>0</v>
      </c>
      <c r="AC33" s="433" t="str">
        <f t="shared" si="15"/>
        <v/>
      </c>
      <c r="AD33" s="59"/>
      <c r="AE33" s="445">
        <f>IFERROR(VLOOKUP($C33,'Proposed Rates'!$B:$J,AE$11,FALSE),0)</f>
        <v>0</v>
      </c>
      <c r="AF33" s="446">
        <f t="shared" si="33"/>
        <v>1277500</v>
      </c>
      <c r="AG33" s="431">
        <f t="shared" si="34"/>
        <v>0</v>
      </c>
      <c r="AH33" s="448"/>
      <c r="AI33" s="432">
        <f t="shared" si="18"/>
        <v>0</v>
      </c>
      <c r="AJ33" s="433" t="str">
        <f t="shared" si="19"/>
        <v/>
      </c>
      <c r="AK33" s="59"/>
      <c r="AL33" s="445">
        <f>IFERROR(VLOOKUP($C33,'Proposed Rates'!$B:$J,AL$11,FALSE),0)</f>
        <v>0</v>
      </c>
      <c r="AM33" s="446">
        <f t="shared" si="35"/>
        <v>1277500</v>
      </c>
      <c r="AN33" s="431">
        <f t="shared" si="36"/>
        <v>0</v>
      </c>
      <c r="AO33" s="448"/>
      <c r="AP33" s="432">
        <f t="shared" si="22"/>
        <v>0</v>
      </c>
      <c r="AQ33" s="433" t="str">
        <f t="shared" si="23"/>
        <v/>
      </c>
      <c r="AR33" s="434"/>
    </row>
    <row r="34" ht="12.75" customHeight="1">
      <c r="A34" s="59"/>
      <c r="B34" s="518" t="s">
        <v>252</v>
      </c>
      <c r="C34" s="426" t="str">
        <f t="shared" si="24"/>
        <v>General Service 1,500 to 4,999 KW.Total Deferral/Variance Account Rate RidersYr2</v>
      </c>
      <c r="D34" s="427" t="s">
        <v>377</v>
      </c>
      <c r="E34" s="351"/>
      <c r="F34" s="445" t="str">
        <f>IFERROR(VLOOKUP($C34,'Proposed Rates'!$B:$J,F$11,FALSE),0)</f>
        <v/>
      </c>
      <c r="G34" s="446">
        <f t="shared" si="25"/>
        <v>4000</v>
      </c>
      <c r="H34" s="431">
        <f t="shared" si="26"/>
        <v>0</v>
      </c>
      <c r="I34" s="519"/>
      <c r="J34" s="445" t="str">
        <f>IFERROR(VLOOKUP($C34,'Proposed Rates'!$B:$J,J$11,FALSE),0)</f>
        <v/>
      </c>
      <c r="K34" s="446">
        <f t="shared" si="27"/>
        <v>4000</v>
      </c>
      <c r="L34" s="431">
        <f t="shared" si="28"/>
        <v>0</v>
      </c>
      <c r="M34" s="448"/>
      <c r="N34" s="432">
        <f t="shared" si="6"/>
        <v>0</v>
      </c>
      <c r="O34" s="433" t="str">
        <f t="shared" si="7"/>
        <v/>
      </c>
      <c r="P34" s="59"/>
      <c r="Q34" s="445" t="str">
        <f>IFERROR(VLOOKUP($C34,'Proposed Rates'!$B:$J,Q$11,FALSE),0)</f>
        <v/>
      </c>
      <c r="R34" s="446">
        <f t="shared" si="29"/>
        <v>4000</v>
      </c>
      <c r="S34" s="431">
        <f t="shared" si="30"/>
        <v>0</v>
      </c>
      <c r="T34" s="448"/>
      <c r="U34" s="432">
        <f t="shared" si="10"/>
        <v>0</v>
      </c>
      <c r="V34" s="433" t="str">
        <f t="shared" si="11"/>
        <v/>
      </c>
      <c r="W34" s="59"/>
      <c r="X34" s="445" t="str">
        <f>IFERROR(VLOOKUP($C34,'Proposed Rates'!$B:$J,X$11,FALSE),0)</f>
        <v/>
      </c>
      <c r="Y34" s="446">
        <f t="shared" si="31"/>
        <v>4000</v>
      </c>
      <c r="Z34" s="431">
        <f t="shared" si="32"/>
        <v>0</v>
      </c>
      <c r="AA34" s="448"/>
      <c r="AB34" s="432">
        <f t="shared" si="14"/>
        <v>0</v>
      </c>
      <c r="AC34" s="433" t="str">
        <f t="shared" si="15"/>
        <v/>
      </c>
      <c r="AD34" s="59"/>
      <c r="AE34" s="445" t="str">
        <f>IFERROR(VLOOKUP($C34,'Proposed Rates'!$B:$J,AE$11,FALSE),0)</f>
        <v/>
      </c>
      <c r="AF34" s="446">
        <f t="shared" si="33"/>
        <v>4000</v>
      </c>
      <c r="AG34" s="431">
        <f t="shared" si="34"/>
        <v>0</v>
      </c>
      <c r="AH34" s="448"/>
      <c r="AI34" s="432">
        <f t="shared" si="18"/>
        <v>0</v>
      </c>
      <c r="AJ34" s="433" t="str">
        <f t="shared" si="19"/>
        <v/>
      </c>
      <c r="AK34" s="59"/>
      <c r="AL34" s="445" t="str">
        <f>IFERROR(VLOOKUP($C34,'Proposed Rates'!$B:$J,AL$11,FALSE),0)</f>
        <v/>
      </c>
      <c r="AM34" s="446">
        <f t="shared" si="35"/>
        <v>4000</v>
      </c>
      <c r="AN34" s="431">
        <f t="shared" si="36"/>
        <v>0</v>
      </c>
      <c r="AO34" s="448"/>
      <c r="AP34" s="432">
        <f t="shared" si="22"/>
        <v>0</v>
      </c>
      <c r="AQ34" s="433" t="str">
        <f t="shared" si="23"/>
        <v/>
      </c>
      <c r="AR34" s="434"/>
    </row>
    <row r="35" ht="12.75" customHeight="1">
      <c r="A35" s="59"/>
      <c r="B35" s="518" t="s">
        <v>254</v>
      </c>
      <c r="C35" s="426" t="str">
        <f t="shared" si="24"/>
        <v>General Service 1,500 to 4,999 KW.Total Deferral/Variance Account Rate Riders</v>
      </c>
      <c r="D35" s="427" t="s">
        <v>377</v>
      </c>
      <c r="E35" s="351"/>
      <c r="F35" s="445" t="str">
        <f>IFERROR(VLOOKUP($C35,'Proposed Rates'!$B:$J,F$11,FALSE),0)</f>
        <v/>
      </c>
      <c r="G35" s="446">
        <f t="shared" si="25"/>
        <v>4000</v>
      </c>
      <c r="H35" s="431">
        <f t="shared" si="26"/>
        <v>0</v>
      </c>
      <c r="I35" s="80"/>
      <c r="J35" s="445" t="str">
        <f>IFERROR(VLOOKUP($C35,'Proposed Rates'!$B:$J,J$11,FALSE),0)</f>
        <v/>
      </c>
      <c r="K35" s="446">
        <f t="shared" si="27"/>
        <v>4000</v>
      </c>
      <c r="L35" s="431">
        <f t="shared" si="28"/>
        <v>0</v>
      </c>
      <c r="M35" s="80"/>
      <c r="N35" s="432">
        <f t="shared" si="6"/>
        <v>0</v>
      </c>
      <c r="O35" s="433" t="str">
        <f t="shared" si="7"/>
        <v/>
      </c>
      <c r="P35" s="59"/>
      <c r="Q35" s="445" t="str">
        <f>IFERROR(VLOOKUP($C35,'Proposed Rates'!$B:$J,Q$11,FALSE),0)</f>
        <v/>
      </c>
      <c r="R35" s="446">
        <f t="shared" si="29"/>
        <v>4000</v>
      </c>
      <c r="S35" s="431">
        <f t="shared" si="30"/>
        <v>0</v>
      </c>
      <c r="T35" s="80"/>
      <c r="U35" s="432">
        <f t="shared" si="10"/>
        <v>0</v>
      </c>
      <c r="V35" s="433" t="str">
        <f t="shared" si="11"/>
        <v/>
      </c>
      <c r="W35" s="59"/>
      <c r="X35" s="445" t="str">
        <f>IFERROR(VLOOKUP($C35,'Proposed Rates'!$B:$J,X$11,FALSE),0)</f>
        <v/>
      </c>
      <c r="Y35" s="446">
        <f t="shared" si="31"/>
        <v>4000</v>
      </c>
      <c r="Z35" s="431">
        <f t="shared" si="32"/>
        <v>0</v>
      </c>
      <c r="AA35" s="80"/>
      <c r="AB35" s="432">
        <f t="shared" si="14"/>
        <v>0</v>
      </c>
      <c r="AC35" s="433" t="str">
        <f t="shared" si="15"/>
        <v/>
      </c>
      <c r="AD35" s="59"/>
      <c r="AE35" s="445" t="str">
        <f>IFERROR(VLOOKUP($C35,'Proposed Rates'!$B:$J,AE$11,FALSE),0)</f>
        <v/>
      </c>
      <c r="AF35" s="446">
        <f t="shared" si="33"/>
        <v>4000</v>
      </c>
      <c r="AG35" s="431">
        <f t="shared" si="34"/>
        <v>0</v>
      </c>
      <c r="AH35" s="80"/>
      <c r="AI35" s="432">
        <f t="shared" si="18"/>
        <v>0</v>
      </c>
      <c r="AJ35" s="433" t="str">
        <f t="shared" si="19"/>
        <v/>
      </c>
      <c r="AK35" s="59"/>
      <c r="AL35" s="445" t="str">
        <f>IFERROR(VLOOKUP($C35,'Proposed Rates'!$B:$J,AL$11,FALSE),0)</f>
        <v/>
      </c>
      <c r="AM35" s="446">
        <f t="shared" si="35"/>
        <v>4000</v>
      </c>
      <c r="AN35" s="431">
        <f t="shared" si="36"/>
        <v>0</v>
      </c>
      <c r="AO35" s="80"/>
      <c r="AP35" s="432">
        <f t="shared" si="22"/>
        <v>0</v>
      </c>
      <c r="AQ35" s="433" t="str">
        <f t="shared" si="23"/>
        <v/>
      </c>
      <c r="AR35" s="434"/>
    </row>
    <row r="36" ht="12.75" customHeight="1">
      <c r="A36" s="59"/>
      <c r="B36" s="351" t="s">
        <v>269</v>
      </c>
      <c r="C36" s="426" t="str">
        <f t="shared" si="24"/>
        <v>General Service 1,500 to 4,999 KW.Low Voltage Service Charge</v>
      </c>
      <c r="D36" s="427" t="s">
        <v>377</v>
      </c>
      <c r="E36" s="351"/>
      <c r="F36" s="449">
        <f>IFERROR(VLOOKUP($C36,'Proposed Rates'!$B:$J,F$11,FALSE),0)</f>
        <v>0.02204</v>
      </c>
      <c r="G36" s="446">
        <f t="shared" si="25"/>
        <v>4000</v>
      </c>
      <c r="H36" s="431">
        <f t="shared" si="26"/>
        <v>88.16</v>
      </c>
      <c r="I36" s="80"/>
      <c r="J36" s="449">
        <f>IFERROR(VLOOKUP($C36,'Proposed Rates'!$B:$J,J$11,FALSE),0)</f>
        <v>0.02315</v>
      </c>
      <c r="K36" s="446">
        <f t="shared" si="27"/>
        <v>4000</v>
      </c>
      <c r="L36" s="431">
        <f t="shared" si="28"/>
        <v>92.6</v>
      </c>
      <c r="M36" s="80"/>
      <c r="N36" s="432">
        <f t="shared" si="6"/>
        <v>4.44</v>
      </c>
      <c r="O36" s="433">
        <f t="shared" si="7"/>
        <v>0.05036297641</v>
      </c>
      <c r="P36" s="59"/>
      <c r="Q36" s="449">
        <f>IFERROR(VLOOKUP($C36,'Proposed Rates'!$B:$J,Q$11,FALSE),0)</f>
        <v>0.02375</v>
      </c>
      <c r="R36" s="446">
        <f t="shared" si="29"/>
        <v>4000</v>
      </c>
      <c r="S36" s="431">
        <f t="shared" si="30"/>
        <v>95</v>
      </c>
      <c r="T36" s="80"/>
      <c r="U36" s="432">
        <f t="shared" si="10"/>
        <v>2.4</v>
      </c>
      <c r="V36" s="433">
        <f t="shared" si="11"/>
        <v>0.02591792657</v>
      </c>
      <c r="W36" s="59"/>
      <c r="X36" s="449">
        <f>IFERROR(VLOOKUP($C36,'Proposed Rates'!$B:$J,X$11,FALSE),0)</f>
        <v>0.02405</v>
      </c>
      <c r="Y36" s="446">
        <f t="shared" si="31"/>
        <v>4000</v>
      </c>
      <c r="Z36" s="431">
        <f t="shared" si="32"/>
        <v>96.2</v>
      </c>
      <c r="AA36" s="80"/>
      <c r="AB36" s="432">
        <f t="shared" si="14"/>
        <v>1.2</v>
      </c>
      <c r="AC36" s="433">
        <f t="shared" si="15"/>
        <v>0.01263157895</v>
      </c>
      <c r="AD36" s="59"/>
      <c r="AE36" s="449">
        <f>IFERROR(VLOOKUP($C36,'Proposed Rates'!$B:$J,AE$11,FALSE),0)</f>
        <v>0.02446</v>
      </c>
      <c r="AF36" s="446">
        <f t="shared" si="33"/>
        <v>4000</v>
      </c>
      <c r="AG36" s="431">
        <f t="shared" si="34"/>
        <v>97.84</v>
      </c>
      <c r="AH36" s="80"/>
      <c r="AI36" s="432">
        <f t="shared" si="18"/>
        <v>1.64</v>
      </c>
      <c r="AJ36" s="433">
        <f t="shared" si="19"/>
        <v>0.01704781705</v>
      </c>
      <c r="AK36" s="59"/>
      <c r="AL36" s="449">
        <f>IFERROR(VLOOKUP($C36,'Proposed Rates'!$B:$J,AL$11,FALSE),0)</f>
        <v>0.02488</v>
      </c>
      <c r="AM36" s="446">
        <f t="shared" si="35"/>
        <v>4000</v>
      </c>
      <c r="AN36" s="431">
        <f t="shared" si="36"/>
        <v>99.52</v>
      </c>
      <c r="AO36" s="80"/>
      <c r="AP36" s="432">
        <f t="shared" si="22"/>
        <v>1.68</v>
      </c>
      <c r="AQ36" s="433">
        <f t="shared" si="23"/>
        <v>0.01717089125</v>
      </c>
      <c r="AR36" s="434"/>
    </row>
    <row r="37" ht="12.75" customHeight="1">
      <c r="A37" s="59"/>
      <c r="B37" s="351" t="s">
        <v>312</v>
      </c>
      <c r="C37" s="426" t="str">
        <f t="shared" si="24"/>
        <v>General Service 1,500 to 4,999 KW.Line Losses on Cost of Power</v>
      </c>
      <c r="D37" s="427" t="s">
        <v>308</v>
      </c>
      <c r="E37" s="351"/>
      <c r="F37" s="599"/>
      <c r="G37" s="541">
        <f>$F$9*(1+F65)-$F$9</f>
        <v>43179.5</v>
      </c>
      <c r="H37" s="431">
        <f t="shared" si="26"/>
        <v>0</v>
      </c>
      <c r="I37" s="80"/>
      <c r="J37" s="599"/>
      <c r="K37" s="541">
        <f>$F$9*(1+J65)-$F$9</f>
        <v>42796.25</v>
      </c>
      <c r="L37" s="431">
        <f t="shared" si="28"/>
        <v>0</v>
      </c>
      <c r="M37" s="80"/>
      <c r="N37" s="432">
        <f t="shared" si="6"/>
        <v>0</v>
      </c>
      <c r="O37" s="433" t="str">
        <f t="shared" si="7"/>
        <v/>
      </c>
      <c r="P37" s="59"/>
      <c r="Q37" s="599"/>
      <c r="R37" s="541">
        <f>$F$9*(1+Q65)-$F$9</f>
        <v>42796.25</v>
      </c>
      <c r="S37" s="431">
        <f t="shared" si="30"/>
        <v>0</v>
      </c>
      <c r="T37" s="80"/>
      <c r="U37" s="432">
        <f t="shared" si="10"/>
        <v>0</v>
      </c>
      <c r="V37" s="433" t="str">
        <f t="shared" si="11"/>
        <v/>
      </c>
      <c r="W37" s="59"/>
      <c r="X37" s="599"/>
      <c r="Y37" s="541">
        <f>$F$9*(1+X65)-$F$9</f>
        <v>42796.25</v>
      </c>
      <c r="Z37" s="431">
        <f t="shared" si="32"/>
        <v>0</v>
      </c>
      <c r="AA37" s="80"/>
      <c r="AB37" s="432">
        <f t="shared" si="14"/>
        <v>0</v>
      </c>
      <c r="AC37" s="433" t="str">
        <f t="shared" si="15"/>
        <v/>
      </c>
      <c r="AD37" s="59"/>
      <c r="AE37" s="599"/>
      <c r="AF37" s="541">
        <f>$F$9*(1+AE65)-$F$9</f>
        <v>42796.25</v>
      </c>
      <c r="AG37" s="431">
        <f t="shared" si="34"/>
        <v>0</v>
      </c>
      <c r="AH37" s="80"/>
      <c r="AI37" s="432">
        <f t="shared" si="18"/>
        <v>0</v>
      </c>
      <c r="AJ37" s="433" t="str">
        <f t="shared" si="19"/>
        <v/>
      </c>
      <c r="AK37" s="59"/>
      <c r="AL37" s="599"/>
      <c r="AM37" s="541">
        <f>$F$9*(1+AL65)-$F$9</f>
        <v>42796.25</v>
      </c>
      <c r="AN37" s="431">
        <f t="shared" si="36"/>
        <v>0</v>
      </c>
      <c r="AO37" s="80"/>
      <c r="AP37" s="432">
        <f t="shared" si="22"/>
        <v>0</v>
      </c>
      <c r="AQ37" s="433" t="str">
        <f t="shared" si="23"/>
        <v/>
      </c>
      <c r="AR37" s="434"/>
    </row>
    <row r="38" ht="12.75" customHeight="1">
      <c r="A38" s="59"/>
      <c r="B38" s="351" t="s">
        <v>271</v>
      </c>
      <c r="C38" s="426" t="str">
        <f t="shared" si="24"/>
        <v>General Service 1,500 to 4,999 KW.Smart Meter Entity Charge</v>
      </c>
      <c r="D38" s="427" t="s">
        <v>306</v>
      </c>
      <c r="E38" s="351"/>
      <c r="F38" s="449">
        <f>IFERROR(VLOOKUP($C38,'Proposed Rates'!$B:$J,F$11,FALSE),0)</f>
        <v>0</v>
      </c>
      <c r="G38" s="446">
        <f>IF($D38="Monthly",1,IF($D38="per KW",$F$10,IF($D38="per kWh",$F$9,0)))</f>
        <v>1</v>
      </c>
      <c r="H38" s="431">
        <f t="shared" si="26"/>
        <v>0</v>
      </c>
      <c r="I38" s="80"/>
      <c r="J38" s="449">
        <f>IFERROR(VLOOKUP($C38,'Proposed Rates'!$B:$J,J$11,FALSE),0)</f>
        <v>0</v>
      </c>
      <c r="K38" s="446">
        <f>IF($D38="Monthly",1,IF($D38="per KW",$F$10,IF($D38="per kWh",$F$9,0)))</f>
        <v>1</v>
      </c>
      <c r="L38" s="431">
        <f t="shared" si="28"/>
        <v>0</v>
      </c>
      <c r="M38" s="80"/>
      <c r="N38" s="432">
        <f t="shared" si="6"/>
        <v>0</v>
      </c>
      <c r="O38" s="433" t="str">
        <f t="shared" si="7"/>
        <v/>
      </c>
      <c r="P38" s="59"/>
      <c r="Q38" s="449">
        <f>IFERROR(VLOOKUP($C38,'Proposed Rates'!$B:$J,Q$11,FALSE),0)</f>
        <v>0</v>
      </c>
      <c r="R38" s="446">
        <f>IF($D38="Monthly",1,IF($D38="per KW",$F$10,IF($D38="per kWh",$F$9,0)))</f>
        <v>1</v>
      </c>
      <c r="S38" s="431">
        <f t="shared" si="30"/>
        <v>0</v>
      </c>
      <c r="T38" s="80"/>
      <c r="U38" s="432">
        <f t="shared" si="10"/>
        <v>0</v>
      </c>
      <c r="V38" s="433" t="str">
        <f t="shared" si="11"/>
        <v/>
      </c>
      <c r="W38" s="59"/>
      <c r="X38" s="449">
        <f>IFERROR(VLOOKUP($C38,'Proposed Rates'!$B:$J,X$11,FALSE),0)</f>
        <v>0</v>
      </c>
      <c r="Y38" s="446">
        <f>IF($D38="Monthly",1,IF($D38="per KW",$F$10,IF($D38="per kWh",$F$9,0)))</f>
        <v>1</v>
      </c>
      <c r="Z38" s="431">
        <f t="shared" si="32"/>
        <v>0</v>
      </c>
      <c r="AA38" s="80"/>
      <c r="AB38" s="432">
        <f t="shared" si="14"/>
        <v>0</v>
      </c>
      <c r="AC38" s="433" t="str">
        <f t="shared" si="15"/>
        <v/>
      </c>
      <c r="AD38" s="59"/>
      <c r="AE38" s="449">
        <f>IFERROR(VLOOKUP($C38,'Proposed Rates'!$B:$J,AE$11,FALSE),0)</f>
        <v>0</v>
      </c>
      <c r="AF38" s="446">
        <f>IF($D38="Monthly",1,IF($D38="per KW",$F$10,IF($D38="per kWh",$F$9,0)))</f>
        <v>1</v>
      </c>
      <c r="AG38" s="431">
        <f t="shared" si="34"/>
        <v>0</v>
      </c>
      <c r="AH38" s="80"/>
      <c r="AI38" s="432">
        <f t="shared" si="18"/>
        <v>0</v>
      </c>
      <c r="AJ38" s="433" t="str">
        <f t="shared" si="19"/>
        <v/>
      </c>
      <c r="AK38" s="59"/>
      <c r="AL38" s="449">
        <f>IFERROR(VLOOKUP($C38,'Proposed Rates'!$B:$J,AL$11,FALSE),0)</f>
        <v>0</v>
      </c>
      <c r="AM38" s="446">
        <f>IF($D38="Monthly",1,IF($D38="per KW",$F$10,IF($D38="per kWh",$F$9,0)))</f>
        <v>1</v>
      </c>
      <c r="AN38" s="431">
        <f t="shared" si="36"/>
        <v>0</v>
      </c>
      <c r="AO38" s="80"/>
      <c r="AP38" s="432">
        <f t="shared" si="22"/>
        <v>0</v>
      </c>
      <c r="AQ38" s="433" t="str">
        <f t="shared" si="23"/>
        <v/>
      </c>
      <c r="AR38" s="434"/>
    </row>
    <row r="39" ht="12.75" customHeight="1">
      <c r="A39" s="59"/>
      <c r="B39" s="520" t="s">
        <v>313</v>
      </c>
      <c r="C39" s="600"/>
      <c r="D39" s="453"/>
      <c r="E39" s="453"/>
      <c r="F39" s="454"/>
      <c r="G39" s="535"/>
      <c r="H39" s="440">
        <f>SUM(H30:H38)+H29</f>
        <v>34793.86</v>
      </c>
      <c r="I39" s="456"/>
      <c r="J39" s="454"/>
      <c r="K39" s="535"/>
      <c r="L39" s="440">
        <f>SUM(L30:L38)+L29</f>
        <v>38534.45</v>
      </c>
      <c r="M39" s="456"/>
      <c r="N39" s="442">
        <f t="shared" si="6"/>
        <v>3740.59</v>
      </c>
      <c r="O39" s="443">
        <f t="shared" si="7"/>
        <v>0.1075071866</v>
      </c>
      <c r="P39" s="59"/>
      <c r="Q39" s="454"/>
      <c r="R39" s="535"/>
      <c r="S39" s="440">
        <f>SUM(S30:S38)+S29</f>
        <v>37852.55</v>
      </c>
      <c r="T39" s="456"/>
      <c r="U39" s="442">
        <f t="shared" si="10"/>
        <v>-681.9</v>
      </c>
      <c r="V39" s="443">
        <f t="shared" si="11"/>
        <v>-0.01769585397</v>
      </c>
      <c r="W39" s="59"/>
      <c r="X39" s="454"/>
      <c r="Y39" s="535"/>
      <c r="Z39" s="440">
        <f>SUM(Z30:Z38)+Z29</f>
        <v>41592.15</v>
      </c>
      <c r="AA39" s="456"/>
      <c r="AB39" s="442">
        <f t="shared" si="14"/>
        <v>3739.6</v>
      </c>
      <c r="AC39" s="443">
        <f t="shared" si="15"/>
        <v>0.09879387254</v>
      </c>
      <c r="AD39" s="59"/>
      <c r="AE39" s="454"/>
      <c r="AF39" s="535"/>
      <c r="AG39" s="440">
        <f>SUM(AG30:AG38)+AG29</f>
        <v>44315.39</v>
      </c>
      <c r="AH39" s="456"/>
      <c r="AI39" s="442">
        <f t="shared" si="18"/>
        <v>2723.24</v>
      </c>
      <c r="AJ39" s="443">
        <f t="shared" si="19"/>
        <v>0.06547485523</v>
      </c>
      <c r="AK39" s="59"/>
      <c r="AL39" s="454"/>
      <c r="AM39" s="535"/>
      <c r="AN39" s="440">
        <f>SUM(AN30:AN38)+AN29</f>
        <v>47021.07</v>
      </c>
      <c r="AO39" s="456"/>
      <c r="AP39" s="442">
        <f t="shared" si="22"/>
        <v>2705.68</v>
      </c>
      <c r="AQ39" s="443">
        <f t="shared" si="23"/>
        <v>0.06105508718</v>
      </c>
      <c r="AR39" s="444"/>
    </row>
    <row r="40" ht="12.75" customHeight="1">
      <c r="A40" s="59"/>
      <c r="B40" s="80" t="s">
        <v>255</v>
      </c>
      <c r="C40" s="426" t="str">
        <f t="shared" ref="C40:C41" si="37">D$6&amp;"."&amp;B40</f>
        <v>General Service 1,500 to 4,999 KW.RTSR - Network</v>
      </c>
      <c r="D40" s="457" t="s">
        <v>377</v>
      </c>
      <c r="E40" s="80"/>
      <c r="F40" s="445">
        <f>IFERROR(VLOOKUP($C40,'Proposed Rates'!$B:$J,F$11,FALSE),0)</f>
        <v>5.0337</v>
      </c>
      <c r="G40" s="446">
        <f t="shared" ref="G40:G41" si="38">IF($D40="Monthly",1,IF($D40="per KW",$F$10,IF($D40="per kWh",$F$9,0)))</f>
        <v>4000</v>
      </c>
      <c r="H40" s="431">
        <f t="shared" ref="H40:H41" si="39">G40*F40</f>
        <v>20134.8</v>
      </c>
      <c r="I40" s="80"/>
      <c r="J40" s="445">
        <f>IFERROR(VLOOKUP($C40,'Proposed Rates'!$B:$J,J$11,FALSE),0)</f>
        <v>4.654</v>
      </c>
      <c r="K40" s="446">
        <f t="shared" ref="K40:K41" si="40">IF($D40="Monthly",1,IF($D40="per KW",$F$10,IF($D40="per kWh",$F$9,0)))</f>
        <v>4000</v>
      </c>
      <c r="L40" s="431">
        <f t="shared" ref="L40:L41" si="41">K40*J40</f>
        <v>18616</v>
      </c>
      <c r="M40" s="80"/>
      <c r="N40" s="432">
        <f t="shared" si="6"/>
        <v>-1518.8</v>
      </c>
      <c r="O40" s="433">
        <f t="shared" si="7"/>
        <v>-0.07543159108</v>
      </c>
      <c r="P40" s="59"/>
      <c r="Q40" s="445">
        <f>IFERROR(VLOOKUP($C40,'Proposed Rates'!$B:$J,Q$11,FALSE),0)</f>
        <v>4.654</v>
      </c>
      <c r="R40" s="446">
        <f t="shared" ref="R40:R41" si="42">IF($D40="Monthly",1,IF($D40="per KW",$F$10,IF($D40="per kWh",$F$9,0)))</f>
        <v>4000</v>
      </c>
      <c r="S40" s="431">
        <f t="shared" ref="S40:S41" si="43">R40*Q40</f>
        <v>18616</v>
      </c>
      <c r="T40" s="80"/>
      <c r="U40" s="432">
        <f t="shared" si="10"/>
        <v>0</v>
      </c>
      <c r="V40" s="433">
        <f t="shared" si="11"/>
        <v>0</v>
      </c>
      <c r="W40" s="59"/>
      <c r="X40" s="445">
        <f>IFERROR(VLOOKUP($C40,'Proposed Rates'!$B:$J,X$11,FALSE),0)</f>
        <v>4.654</v>
      </c>
      <c r="Y40" s="446">
        <f t="shared" ref="Y40:Y41" si="44">IF($D40="Monthly",1,IF($D40="per KW",$F$10,IF($D40="per kWh",$F$9,0)))</f>
        <v>4000</v>
      </c>
      <c r="Z40" s="431">
        <f t="shared" ref="Z40:Z41" si="45">Y40*X40</f>
        <v>18616</v>
      </c>
      <c r="AA40" s="80"/>
      <c r="AB40" s="432">
        <f t="shared" si="14"/>
        <v>0</v>
      </c>
      <c r="AC40" s="433">
        <f t="shared" si="15"/>
        <v>0</v>
      </c>
      <c r="AD40" s="59"/>
      <c r="AE40" s="445">
        <f>IFERROR(VLOOKUP($C40,'Proposed Rates'!$B:$J,AE$11,FALSE),0)</f>
        <v>4.654</v>
      </c>
      <c r="AF40" s="446">
        <f t="shared" ref="AF40:AF41" si="46">IF($D40="Monthly",1,IF($D40="per KW",$F$10,IF($D40="per kWh",$F$9,0)))</f>
        <v>4000</v>
      </c>
      <c r="AG40" s="431">
        <f t="shared" ref="AG40:AG41" si="47">AF40*AE40</f>
        <v>18616</v>
      </c>
      <c r="AH40" s="80"/>
      <c r="AI40" s="432">
        <f t="shared" si="18"/>
        <v>0</v>
      </c>
      <c r="AJ40" s="433">
        <f t="shared" si="19"/>
        <v>0</v>
      </c>
      <c r="AK40" s="59"/>
      <c r="AL40" s="445">
        <f>IFERROR(VLOOKUP($C40,'Proposed Rates'!$B:$J,AL$11,FALSE),0)</f>
        <v>4.654</v>
      </c>
      <c r="AM40" s="446">
        <f t="shared" ref="AM40:AM41" si="48">IF($D40="Monthly",1,IF($D40="per KW",$F$10,IF($D40="per kWh",$F$9,0)))</f>
        <v>4000</v>
      </c>
      <c r="AN40" s="431">
        <f t="shared" ref="AN40:AN41" si="49">AM40*AL40</f>
        <v>18616</v>
      </c>
      <c r="AO40" s="80"/>
      <c r="AP40" s="432">
        <f t="shared" si="22"/>
        <v>0</v>
      </c>
      <c r="AQ40" s="433">
        <f t="shared" si="23"/>
        <v>0</v>
      </c>
      <c r="AR40" s="434"/>
    </row>
    <row r="41" ht="12.75" customHeight="1">
      <c r="A41" s="59"/>
      <c r="B41" s="521" t="s">
        <v>256</v>
      </c>
      <c r="C41" s="426" t="str">
        <f t="shared" si="37"/>
        <v>General Service 1,500 to 4,999 KW.RTSR - Line and Transformation Connection</v>
      </c>
      <c r="D41" s="457" t="s">
        <v>377</v>
      </c>
      <c r="E41" s="80"/>
      <c r="F41" s="445">
        <f>IFERROR(VLOOKUP($C41,'Proposed Rates'!$B:$J,F$11,FALSE),0)</f>
        <v>3.0126</v>
      </c>
      <c r="G41" s="446">
        <f t="shared" si="38"/>
        <v>4000</v>
      </c>
      <c r="H41" s="431">
        <f t="shared" si="39"/>
        <v>12050.4</v>
      </c>
      <c r="I41" s="80"/>
      <c r="J41" s="445">
        <f>IFERROR(VLOOKUP($C41,'Proposed Rates'!$B:$J,J$11,FALSE),0)</f>
        <v>2.5964</v>
      </c>
      <c r="K41" s="446">
        <f t="shared" si="40"/>
        <v>4000</v>
      </c>
      <c r="L41" s="431">
        <f t="shared" si="41"/>
        <v>10385.6</v>
      </c>
      <c r="M41" s="80"/>
      <c r="N41" s="432">
        <f t="shared" si="6"/>
        <v>-1664.8</v>
      </c>
      <c r="O41" s="433">
        <f t="shared" si="7"/>
        <v>-0.1381530904</v>
      </c>
      <c r="P41" s="59"/>
      <c r="Q41" s="445">
        <f>IFERROR(VLOOKUP($C41,'Proposed Rates'!$B:$J,Q$11,FALSE),0)</f>
        <v>2.5964</v>
      </c>
      <c r="R41" s="446">
        <f t="shared" si="42"/>
        <v>4000</v>
      </c>
      <c r="S41" s="431">
        <f t="shared" si="43"/>
        <v>10385.6</v>
      </c>
      <c r="T41" s="80"/>
      <c r="U41" s="432">
        <f t="shared" si="10"/>
        <v>0</v>
      </c>
      <c r="V41" s="433">
        <f t="shared" si="11"/>
        <v>0</v>
      </c>
      <c r="W41" s="59"/>
      <c r="X41" s="445">
        <f>IFERROR(VLOOKUP($C41,'Proposed Rates'!$B:$J,X$11,FALSE),0)</f>
        <v>2.5964</v>
      </c>
      <c r="Y41" s="446">
        <f t="shared" si="44"/>
        <v>4000</v>
      </c>
      <c r="Z41" s="431">
        <f t="shared" si="45"/>
        <v>10385.6</v>
      </c>
      <c r="AA41" s="80"/>
      <c r="AB41" s="432">
        <f t="shared" si="14"/>
        <v>0</v>
      </c>
      <c r="AC41" s="433">
        <f t="shared" si="15"/>
        <v>0</v>
      </c>
      <c r="AD41" s="59"/>
      <c r="AE41" s="445">
        <f>IFERROR(VLOOKUP($C41,'Proposed Rates'!$B:$J,AE$11,FALSE),0)</f>
        <v>2.5964</v>
      </c>
      <c r="AF41" s="446">
        <f t="shared" si="46"/>
        <v>4000</v>
      </c>
      <c r="AG41" s="431">
        <f t="shared" si="47"/>
        <v>10385.6</v>
      </c>
      <c r="AH41" s="80"/>
      <c r="AI41" s="432">
        <f t="shared" si="18"/>
        <v>0</v>
      </c>
      <c r="AJ41" s="433">
        <f t="shared" si="19"/>
        <v>0</v>
      </c>
      <c r="AK41" s="59"/>
      <c r="AL41" s="445">
        <f>IFERROR(VLOOKUP($C41,'Proposed Rates'!$B:$J,AL$11,FALSE),0)</f>
        <v>2.5964</v>
      </c>
      <c r="AM41" s="446">
        <f t="shared" si="48"/>
        <v>4000</v>
      </c>
      <c r="AN41" s="431">
        <f t="shared" si="49"/>
        <v>10385.6</v>
      </c>
      <c r="AO41" s="80"/>
      <c r="AP41" s="432">
        <f t="shared" si="22"/>
        <v>0</v>
      </c>
      <c r="AQ41" s="433">
        <f t="shared" si="23"/>
        <v>0</v>
      </c>
      <c r="AR41" s="434"/>
    </row>
    <row r="42" ht="12.75" customHeight="1">
      <c r="A42" s="59"/>
      <c r="B42" s="520" t="s">
        <v>314</v>
      </c>
      <c r="C42" s="601"/>
      <c r="D42" s="458"/>
      <c r="E42" s="458"/>
      <c r="F42" s="459"/>
      <c r="G42" s="535"/>
      <c r="H42" s="440">
        <f>SUM(H39:H41)</f>
        <v>66979.06</v>
      </c>
      <c r="I42" s="441"/>
      <c r="J42" s="459"/>
      <c r="K42" s="535"/>
      <c r="L42" s="440">
        <f>SUM(L39:L41)</f>
        <v>67536.05</v>
      </c>
      <c r="M42" s="441"/>
      <c r="N42" s="442">
        <f t="shared" si="6"/>
        <v>556.99</v>
      </c>
      <c r="O42" s="443">
        <f t="shared" si="7"/>
        <v>0.008315882606</v>
      </c>
      <c r="P42" s="59"/>
      <c r="Q42" s="459"/>
      <c r="R42" s="535"/>
      <c r="S42" s="440">
        <f>SUM(S39:S41)</f>
        <v>66854.15</v>
      </c>
      <c r="T42" s="441"/>
      <c r="U42" s="442">
        <f t="shared" si="10"/>
        <v>-681.9</v>
      </c>
      <c r="V42" s="443">
        <f t="shared" si="11"/>
        <v>-0.01009682977</v>
      </c>
      <c r="W42" s="59"/>
      <c r="X42" s="459"/>
      <c r="Y42" s="535"/>
      <c r="Z42" s="440">
        <f>SUM(Z39:Z41)</f>
        <v>70593.75</v>
      </c>
      <c r="AA42" s="441"/>
      <c r="AB42" s="442">
        <f t="shared" si="14"/>
        <v>3739.6</v>
      </c>
      <c r="AC42" s="443">
        <f t="shared" si="15"/>
        <v>0.05593669204</v>
      </c>
      <c r="AD42" s="59"/>
      <c r="AE42" s="459"/>
      <c r="AF42" s="535"/>
      <c r="AG42" s="440">
        <f>SUM(AG39:AG41)</f>
        <v>73316.99</v>
      </c>
      <c r="AH42" s="441"/>
      <c r="AI42" s="442">
        <f t="shared" si="18"/>
        <v>2723.24</v>
      </c>
      <c r="AJ42" s="443">
        <f t="shared" si="19"/>
        <v>0.03857621957</v>
      </c>
      <c r="AK42" s="59"/>
      <c r="AL42" s="459"/>
      <c r="AM42" s="535"/>
      <c r="AN42" s="440">
        <f>SUM(AN39:AN41)</f>
        <v>76022.67</v>
      </c>
      <c r="AO42" s="441"/>
      <c r="AP42" s="442">
        <f t="shared" si="22"/>
        <v>2705.68</v>
      </c>
      <c r="AQ42" s="443">
        <f t="shared" si="23"/>
        <v>0.03690386089</v>
      </c>
      <c r="AR42" s="444"/>
    </row>
    <row r="43" ht="12.75" customHeight="1">
      <c r="A43" s="59"/>
      <c r="B43" s="522" t="s">
        <v>257</v>
      </c>
      <c r="C43" s="426" t="str">
        <f t="shared" ref="C43:C44" si="50">D$6&amp;"."&amp;B43</f>
        <v>General Service 1,500 to 4,999 KW.Wholesale Market Service Charge (WMSC)</v>
      </c>
      <c r="D43" s="427" t="s">
        <v>308</v>
      </c>
      <c r="E43" s="351"/>
      <c r="F43" s="445">
        <f>IFERROR(VLOOKUP($C43,'Proposed Rates'!$B:$J,F$11,FALSE),0)</f>
        <v>0.0045</v>
      </c>
      <c r="G43" s="542">
        <f t="shared" ref="G43:G44" si="51">$F$9+G$37</f>
        <v>1320679.5</v>
      </c>
      <c r="H43" s="431">
        <f t="shared" ref="H43:H46" si="52">G43*F43</f>
        <v>5943.05775</v>
      </c>
      <c r="I43" s="80"/>
      <c r="J43" s="445">
        <f>IFERROR(VLOOKUP($C43,'Proposed Rates'!$B:$J,J$11,FALSE),0)</f>
        <v>0.0045</v>
      </c>
      <c r="K43" s="542">
        <f t="shared" ref="K43:K44" si="53">$F$9+K$37</f>
        <v>1320296.25</v>
      </c>
      <c r="L43" s="431">
        <f t="shared" ref="L43:L46" si="54">K43*J43</f>
        <v>5941.333125</v>
      </c>
      <c r="M43" s="80"/>
      <c r="N43" s="432">
        <f t="shared" si="6"/>
        <v>-1.724625</v>
      </c>
      <c r="O43" s="433">
        <f t="shared" si="7"/>
        <v>-0.0002901915264</v>
      </c>
      <c r="P43" s="59"/>
      <c r="Q43" s="445">
        <f>IFERROR(VLOOKUP($C43,'Proposed Rates'!$B:$J,Q$11,FALSE),0)</f>
        <v>0.0045</v>
      </c>
      <c r="R43" s="542">
        <f t="shared" ref="R43:R44" si="55">$F$9+R$37</f>
        <v>1320296.25</v>
      </c>
      <c r="S43" s="431">
        <f t="shared" ref="S43:S46" si="56">R43*Q43</f>
        <v>5941.333125</v>
      </c>
      <c r="T43" s="80"/>
      <c r="U43" s="432">
        <f t="shared" si="10"/>
        <v>0</v>
      </c>
      <c r="V43" s="433">
        <f t="shared" si="11"/>
        <v>0</v>
      </c>
      <c r="W43" s="59"/>
      <c r="X43" s="445">
        <f>IFERROR(VLOOKUP($C43,'Proposed Rates'!$B:$J,X$11,FALSE),0)</f>
        <v>0.0045</v>
      </c>
      <c r="Y43" s="542">
        <f t="shared" ref="Y43:Y44" si="57">$F$9+Y$37</f>
        <v>1320296.25</v>
      </c>
      <c r="Z43" s="431">
        <f t="shared" ref="Z43:Z46" si="58">Y43*X43</f>
        <v>5941.333125</v>
      </c>
      <c r="AA43" s="80"/>
      <c r="AB43" s="432">
        <f t="shared" si="14"/>
        <v>0</v>
      </c>
      <c r="AC43" s="433">
        <f t="shared" si="15"/>
        <v>0</v>
      </c>
      <c r="AD43" s="59"/>
      <c r="AE43" s="445">
        <f>IFERROR(VLOOKUP($C43,'Proposed Rates'!$B:$J,AE$11,FALSE),0)</f>
        <v>0.0045</v>
      </c>
      <c r="AF43" s="542">
        <f t="shared" ref="AF43:AF44" si="59">$F$9+AF$37</f>
        <v>1320296.25</v>
      </c>
      <c r="AG43" s="431">
        <f t="shared" ref="AG43:AG46" si="60">AF43*AE43</f>
        <v>5941.333125</v>
      </c>
      <c r="AH43" s="80"/>
      <c r="AI43" s="432">
        <f t="shared" si="18"/>
        <v>0</v>
      </c>
      <c r="AJ43" s="433">
        <f t="shared" si="19"/>
        <v>0</v>
      </c>
      <c r="AK43" s="59"/>
      <c r="AL43" s="445">
        <f>IFERROR(VLOOKUP($C43,'Proposed Rates'!$B:$J,AL$11,FALSE),0)</f>
        <v>0.0045</v>
      </c>
      <c r="AM43" s="542">
        <f t="shared" ref="AM43:AM44" si="61">$F$9+AM$37</f>
        <v>1320296.25</v>
      </c>
      <c r="AN43" s="431">
        <f t="shared" ref="AN43:AN46" si="62">AM43*AL43</f>
        <v>5941.333125</v>
      </c>
      <c r="AO43" s="80"/>
      <c r="AP43" s="432">
        <f t="shared" si="22"/>
        <v>0</v>
      </c>
      <c r="AQ43" s="433">
        <f t="shared" si="23"/>
        <v>0</v>
      </c>
      <c r="AR43" s="434"/>
    </row>
    <row r="44" ht="12.75" customHeight="1">
      <c r="A44" s="59"/>
      <c r="B44" s="522" t="s">
        <v>258</v>
      </c>
      <c r="C44" s="426" t="str">
        <f t="shared" si="50"/>
        <v>General Service 1,500 to 4,999 KW.Rural and Remote Rate Protection (RRRP)</v>
      </c>
      <c r="D44" s="427" t="s">
        <v>308</v>
      </c>
      <c r="E44" s="351"/>
      <c r="F44" s="445">
        <f>IFERROR(VLOOKUP($C44,'Proposed Rates'!$B:$J,F$11,FALSE),0)</f>
        <v>0.0015</v>
      </c>
      <c r="G44" s="542">
        <f t="shared" si="51"/>
        <v>1320679.5</v>
      </c>
      <c r="H44" s="431">
        <f t="shared" si="52"/>
        <v>1981.01925</v>
      </c>
      <c r="I44" s="80"/>
      <c r="J44" s="445">
        <f>IFERROR(VLOOKUP($C44,'Proposed Rates'!$B:$J,J$11,FALSE),0)</f>
        <v>0.0015</v>
      </c>
      <c r="K44" s="542">
        <f t="shared" si="53"/>
        <v>1320296.25</v>
      </c>
      <c r="L44" s="431">
        <f t="shared" si="54"/>
        <v>1980.444375</v>
      </c>
      <c r="M44" s="80"/>
      <c r="N44" s="432">
        <f t="shared" si="6"/>
        <v>-0.574875</v>
      </c>
      <c r="O44" s="433">
        <f t="shared" si="7"/>
        <v>-0.0002901915264</v>
      </c>
      <c r="P44" s="59"/>
      <c r="Q44" s="445">
        <f>IFERROR(VLOOKUP($C44,'Proposed Rates'!$B:$J,Q$11,FALSE),0)</f>
        <v>0.0015</v>
      </c>
      <c r="R44" s="542">
        <f t="shared" si="55"/>
        <v>1320296.25</v>
      </c>
      <c r="S44" s="431">
        <f t="shared" si="56"/>
        <v>1980.444375</v>
      </c>
      <c r="T44" s="80"/>
      <c r="U44" s="432">
        <f t="shared" si="10"/>
        <v>0</v>
      </c>
      <c r="V44" s="433">
        <f t="shared" si="11"/>
        <v>0</v>
      </c>
      <c r="W44" s="59"/>
      <c r="X44" s="445">
        <f>IFERROR(VLOOKUP($C44,'Proposed Rates'!$B:$J,X$11,FALSE),0)</f>
        <v>0.0015</v>
      </c>
      <c r="Y44" s="542">
        <f t="shared" si="57"/>
        <v>1320296.25</v>
      </c>
      <c r="Z44" s="431">
        <f t="shared" si="58"/>
        <v>1980.444375</v>
      </c>
      <c r="AA44" s="80"/>
      <c r="AB44" s="432">
        <f t="shared" si="14"/>
        <v>0</v>
      </c>
      <c r="AC44" s="433">
        <f t="shared" si="15"/>
        <v>0</v>
      </c>
      <c r="AD44" s="59"/>
      <c r="AE44" s="445">
        <f>IFERROR(VLOOKUP($C44,'Proposed Rates'!$B:$J,AE$11,FALSE),0)</f>
        <v>0.0015</v>
      </c>
      <c r="AF44" s="542">
        <f t="shared" si="59"/>
        <v>1320296.25</v>
      </c>
      <c r="AG44" s="431">
        <f t="shared" si="60"/>
        <v>1980.444375</v>
      </c>
      <c r="AH44" s="80"/>
      <c r="AI44" s="432">
        <f t="shared" si="18"/>
        <v>0</v>
      </c>
      <c r="AJ44" s="433">
        <f t="shared" si="19"/>
        <v>0</v>
      </c>
      <c r="AK44" s="59"/>
      <c r="AL44" s="445">
        <f>IFERROR(VLOOKUP($C44,'Proposed Rates'!$B:$J,AL$11,FALSE),0)</f>
        <v>0.0015</v>
      </c>
      <c r="AM44" s="542">
        <f t="shared" si="61"/>
        <v>1320296.25</v>
      </c>
      <c r="AN44" s="431">
        <f t="shared" si="62"/>
        <v>1980.444375</v>
      </c>
      <c r="AO44" s="80"/>
      <c r="AP44" s="432">
        <f t="shared" si="22"/>
        <v>0</v>
      </c>
      <c r="AQ44" s="433">
        <f t="shared" si="23"/>
        <v>0</v>
      </c>
      <c r="AR44" s="434"/>
    </row>
    <row r="45" ht="12.75" customHeight="1">
      <c r="A45" s="59"/>
      <c r="B45" s="351" t="s">
        <v>260</v>
      </c>
      <c r="C45" s="605"/>
      <c r="D45" s="427" t="s">
        <v>306</v>
      </c>
      <c r="E45" s="351"/>
      <c r="F45" s="445">
        <f>IFERROR(VLOOKUP($C47,'Proposed Rates'!$B:$J,F$11,FALSE),0)</f>
        <v>0.25</v>
      </c>
      <c r="G45" s="446">
        <f>IF($D45="Monthly",1,IF($D45="per KW",$F$10,IF($D45="per kWh",$F$9,0)))</f>
        <v>1</v>
      </c>
      <c r="H45" s="431">
        <f t="shared" si="52"/>
        <v>0.25</v>
      </c>
      <c r="I45" s="80"/>
      <c r="J45" s="445">
        <f>IFERROR(VLOOKUP($C47,'Proposed Rates'!$B:$J,J$11,FALSE),0)</f>
        <v>1.51</v>
      </c>
      <c r="K45" s="446">
        <f>IF($D45="Monthly",1,IF($D45="per KW",$F$10,IF($D45="per kWh",$F$9,0)))</f>
        <v>1</v>
      </c>
      <c r="L45" s="431">
        <f t="shared" si="54"/>
        <v>1.51</v>
      </c>
      <c r="M45" s="80"/>
      <c r="N45" s="432">
        <f t="shared" si="6"/>
        <v>1.26</v>
      </c>
      <c r="O45" s="433">
        <f t="shared" si="7"/>
        <v>5.04</v>
      </c>
      <c r="P45" s="59"/>
      <c r="Q45" s="445">
        <f>IFERROR(VLOOKUP($C47,'Proposed Rates'!$B:$J,Q$11,FALSE),0)</f>
        <v>1.54</v>
      </c>
      <c r="R45" s="446">
        <f>IF($D45="Monthly",1,IF($D45="per KW",$F$10,IF($D45="per kWh",$F$9,0)))</f>
        <v>1</v>
      </c>
      <c r="S45" s="431">
        <f t="shared" si="56"/>
        <v>1.54</v>
      </c>
      <c r="T45" s="80"/>
      <c r="U45" s="432">
        <f t="shared" si="10"/>
        <v>0.03</v>
      </c>
      <c r="V45" s="433">
        <f t="shared" si="11"/>
        <v>0.01986754967</v>
      </c>
      <c r="W45" s="59"/>
      <c r="X45" s="445">
        <f>IFERROR(VLOOKUP($C47,'Proposed Rates'!$B:$J,X$11,FALSE),0)</f>
        <v>1.57</v>
      </c>
      <c r="Y45" s="446">
        <f>IF($D45="Monthly",1,IF($D45="per KW",$F$10,IF($D45="per kWh",$F$9,0)))</f>
        <v>1</v>
      </c>
      <c r="Z45" s="431">
        <f t="shared" si="58"/>
        <v>1.57</v>
      </c>
      <c r="AA45" s="80"/>
      <c r="AB45" s="432">
        <f t="shared" si="14"/>
        <v>0.03</v>
      </c>
      <c r="AC45" s="433">
        <f t="shared" si="15"/>
        <v>0.01948051948</v>
      </c>
      <c r="AD45" s="59"/>
      <c r="AE45" s="445">
        <f>IFERROR(VLOOKUP($C47,'Proposed Rates'!$B:$J,AE$11,FALSE),0)</f>
        <v>1.6</v>
      </c>
      <c r="AF45" s="446">
        <f>IF($D45="Monthly",1,IF($D45="per KW",$F$10,IF($D45="per kWh",$F$9,0)))</f>
        <v>1</v>
      </c>
      <c r="AG45" s="431">
        <f t="shared" si="60"/>
        <v>1.6</v>
      </c>
      <c r="AH45" s="80"/>
      <c r="AI45" s="432">
        <f t="shared" si="18"/>
        <v>0.03</v>
      </c>
      <c r="AJ45" s="433">
        <f t="shared" si="19"/>
        <v>0.01910828025</v>
      </c>
      <c r="AK45" s="59"/>
      <c r="AL45" s="445">
        <f>IFERROR(VLOOKUP($C47,'Proposed Rates'!$B:$J,AL$11,FALSE),0)</f>
        <v>1.63</v>
      </c>
      <c r="AM45" s="446">
        <f>IF($D45="Monthly",1,IF($D45="per KW",$F$10,IF($D45="per kWh",$F$9,0)))</f>
        <v>1</v>
      </c>
      <c r="AN45" s="431">
        <f t="shared" si="62"/>
        <v>1.63</v>
      </c>
      <c r="AO45" s="80"/>
      <c r="AP45" s="432">
        <f t="shared" si="22"/>
        <v>0.03</v>
      </c>
      <c r="AQ45" s="433">
        <f t="shared" si="23"/>
        <v>0.01875</v>
      </c>
      <c r="AR45" s="434"/>
    </row>
    <row r="46" ht="12.75" customHeight="1">
      <c r="A46" s="59"/>
      <c r="B46" s="351" t="s">
        <v>267</v>
      </c>
      <c r="C46" s="426" t="str">
        <f>B46</f>
        <v>Average IESO Wholesale Market Price</v>
      </c>
      <c r="D46" s="427" t="s">
        <v>308</v>
      </c>
      <c r="E46" s="351"/>
      <c r="F46" s="445">
        <f>IFERROR(VLOOKUP($C46,'Proposed Rates'!$B:$J,F$11,FALSE),0)</f>
        <v>0.10453</v>
      </c>
      <c r="G46" s="542">
        <f>$F$9+G$37</f>
        <v>1320679.5</v>
      </c>
      <c r="H46" s="431">
        <f t="shared" si="52"/>
        <v>138050.6281</v>
      </c>
      <c r="I46" s="80"/>
      <c r="J46" s="445">
        <f>IFERROR(VLOOKUP($C46,'Proposed Rates'!$B:$J,J$11,FALSE),0)</f>
        <v>0.10453</v>
      </c>
      <c r="K46" s="542">
        <f>$F$9+K$37</f>
        <v>1320296.25</v>
      </c>
      <c r="L46" s="431">
        <f t="shared" si="54"/>
        <v>138010.567</v>
      </c>
      <c r="M46" s="80"/>
      <c r="N46" s="432">
        <f t="shared" si="6"/>
        <v>-40.0611225</v>
      </c>
      <c r="O46" s="433">
        <f t="shared" si="7"/>
        <v>-0.0002901915264</v>
      </c>
      <c r="P46" s="59"/>
      <c r="Q46" s="445">
        <f>IFERROR(VLOOKUP($C46,'Proposed Rates'!$B:$J,Q$11,FALSE),0)</f>
        <v>0.10453</v>
      </c>
      <c r="R46" s="542">
        <f>$F$9+R$37</f>
        <v>1320296.25</v>
      </c>
      <c r="S46" s="431">
        <f t="shared" si="56"/>
        <v>138010.567</v>
      </c>
      <c r="T46" s="80"/>
      <c r="U46" s="432">
        <f t="shared" si="10"/>
        <v>0</v>
      </c>
      <c r="V46" s="433">
        <f t="shared" si="11"/>
        <v>0</v>
      </c>
      <c r="W46" s="59"/>
      <c r="X46" s="445">
        <f>IFERROR(VLOOKUP($C46,'Proposed Rates'!$B:$J,X$11,FALSE),0)</f>
        <v>0.10453</v>
      </c>
      <c r="Y46" s="542">
        <f>$F$9+Y$37</f>
        <v>1320296.25</v>
      </c>
      <c r="Z46" s="431">
        <f t="shared" si="58"/>
        <v>138010.567</v>
      </c>
      <c r="AA46" s="80"/>
      <c r="AB46" s="432">
        <f t="shared" si="14"/>
        <v>0</v>
      </c>
      <c r="AC46" s="433">
        <f t="shared" si="15"/>
        <v>0</v>
      </c>
      <c r="AD46" s="59"/>
      <c r="AE46" s="445">
        <f>IFERROR(VLOOKUP($C46,'Proposed Rates'!$B:$J,AE$11,FALSE),0)</f>
        <v>0.10453</v>
      </c>
      <c r="AF46" s="542">
        <f>$F$9+AF$37</f>
        <v>1320296.25</v>
      </c>
      <c r="AG46" s="431">
        <f t="shared" si="60"/>
        <v>138010.567</v>
      </c>
      <c r="AH46" s="80"/>
      <c r="AI46" s="432">
        <f t="shared" si="18"/>
        <v>0</v>
      </c>
      <c r="AJ46" s="433">
        <f t="shared" si="19"/>
        <v>0</v>
      </c>
      <c r="AK46" s="59"/>
      <c r="AL46" s="445">
        <f>IFERROR(VLOOKUP($C46,'Proposed Rates'!$B:$J,AL$11,FALSE),0)</f>
        <v>0.10453</v>
      </c>
      <c r="AM46" s="542">
        <f>$F$9+AM$37</f>
        <v>1320296.25</v>
      </c>
      <c r="AN46" s="431">
        <f t="shared" si="62"/>
        <v>138010.567</v>
      </c>
      <c r="AO46" s="80"/>
      <c r="AP46" s="432">
        <f t="shared" si="22"/>
        <v>0</v>
      </c>
      <c r="AQ46" s="433">
        <f t="shared" si="23"/>
        <v>0</v>
      </c>
      <c r="AR46" s="434"/>
    </row>
    <row r="47" ht="7.5" customHeight="1">
      <c r="A47" s="59"/>
      <c r="B47" s="351"/>
      <c r="C47" s="426" t="str">
        <f t="shared" ref="C47:C50" si="63">D$6&amp;"."&amp;B45</f>
        <v>General Service 1,500 to 4,999 KW.Standard Supply Service Charge</v>
      </c>
      <c r="D47" s="427"/>
      <c r="E47" s="351"/>
      <c r="F47" s="445"/>
      <c r="G47" s="545"/>
      <c r="H47" s="431"/>
      <c r="I47" s="80"/>
      <c r="J47" s="445"/>
      <c r="K47" s="545"/>
      <c r="L47" s="431"/>
      <c r="M47" s="80"/>
      <c r="N47" s="432"/>
      <c r="O47" s="433"/>
      <c r="P47" s="59"/>
      <c r="Q47" s="445"/>
      <c r="R47" s="545"/>
      <c r="S47" s="431"/>
      <c r="T47" s="80"/>
      <c r="U47" s="432"/>
      <c r="V47" s="433"/>
      <c r="W47" s="59"/>
      <c r="X47" s="445"/>
      <c r="Y47" s="545"/>
      <c r="Z47" s="431"/>
      <c r="AA47" s="80"/>
      <c r="AB47" s="432"/>
      <c r="AC47" s="433"/>
      <c r="AD47" s="59"/>
      <c r="AE47" s="445"/>
      <c r="AF47" s="545"/>
      <c r="AG47" s="431"/>
      <c r="AH47" s="80"/>
      <c r="AI47" s="432"/>
      <c r="AJ47" s="433"/>
      <c r="AK47" s="59"/>
      <c r="AL47" s="445"/>
      <c r="AM47" s="545"/>
      <c r="AN47" s="431"/>
      <c r="AO47" s="80"/>
      <c r="AP47" s="432"/>
      <c r="AQ47" s="433"/>
      <c r="AR47" s="434"/>
    </row>
    <row r="48" ht="7.5" customHeight="1">
      <c r="A48" s="59"/>
      <c r="B48" s="59"/>
      <c r="C48" s="426" t="str">
        <f t="shared" si="63"/>
        <v>General Service 1,500 to 4,999 KW.Average IESO Wholesale Market Price</v>
      </c>
      <c r="D48" s="427"/>
      <c r="E48" s="351"/>
      <c r="F48" s="445"/>
      <c r="G48" s="545"/>
      <c r="H48" s="431"/>
      <c r="I48" s="80"/>
      <c r="J48" s="445"/>
      <c r="K48" s="545"/>
      <c r="L48" s="431"/>
      <c r="M48" s="80"/>
      <c r="N48" s="432"/>
      <c r="O48" s="433"/>
      <c r="P48" s="59"/>
      <c r="Q48" s="445"/>
      <c r="R48" s="545"/>
      <c r="S48" s="431"/>
      <c r="T48" s="80"/>
      <c r="U48" s="432"/>
      <c r="V48" s="433"/>
      <c r="W48" s="59"/>
      <c r="X48" s="445"/>
      <c r="Y48" s="545"/>
      <c r="Z48" s="431"/>
      <c r="AA48" s="80"/>
      <c r="AB48" s="432"/>
      <c r="AC48" s="433"/>
      <c r="AD48" s="59"/>
      <c r="AE48" s="445"/>
      <c r="AF48" s="545"/>
      <c r="AG48" s="431"/>
      <c r="AH48" s="80"/>
      <c r="AI48" s="432"/>
      <c r="AJ48" s="433"/>
      <c r="AK48" s="59"/>
      <c r="AL48" s="445"/>
      <c r="AM48" s="545"/>
      <c r="AN48" s="431"/>
      <c r="AO48" s="80"/>
      <c r="AP48" s="432"/>
      <c r="AQ48" s="433"/>
      <c r="AR48" s="434"/>
    </row>
    <row r="49" ht="7.5" customHeight="1">
      <c r="A49" s="59"/>
      <c r="B49" s="351"/>
      <c r="C49" s="426" t="str">
        <f t="shared" si="63"/>
        <v>General Service 1,500 to 4,999 KW.</v>
      </c>
      <c r="D49" s="427"/>
      <c r="E49" s="351"/>
      <c r="F49" s="445"/>
      <c r="G49" s="545"/>
      <c r="H49" s="431"/>
      <c r="I49" s="80"/>
      <c r="J49" s="445"/>
      <c r="K49" s="545"/>
      <c r="L49" s="431"/>
      <c r="M49" s="80"/>
      <c r="N49" s="432"/>
      <c r="O49" s="433"/>
      <c r="P49" s="59"/>
      <c r="Q49" s="445"/>
      <c r="R49" s="545"/>
      <c r="S49" s="431"/>
      <c r="T49" s="80"/>
      <c r="U49" s="432"/>
      <c r="V49" s="433"/>
      <c r="W49" s="59"/>
      <c r="X49" s="445"/>
      <c r="Y49" s="545"/>
      <c r="Z49" s="431"/>
      <c r="AA49" s="80"/>
      <c r="AB49" s="432"/>
      <c r="AC49" s="433"/>
      <c r="AD49" s="59"/>
      <c r="AE49" s="445"/>
      <c r="AF49" s="545"/>
      <c r="AG49" s="431"/>
      <c r="AH49" s="80"/>
      <c r="AI49" s="432"/>
      <c r="AJ49" s="433"/>
      <c r="AK49" s="59"/>
      <c r="AL49" s="445"/>
      <c r="AM49" s="545"/>
      <c r="AN49" s="431"/>
      <c r="AO49" s="80"/>
      <c r="AP49" s="432"/>
      <c r="AQ49" s="433"/>
      <c r="AR49" s="434"/>
    </row>
    <row r="50" ht="7.5" customHeight="1">
      <c r="A50" s="59"/>
      <c r="B50" s="351"/>
      <c r="C50" s="426" t="str">
        <f t="shared" si="63"/>
        <v>General Service 1,500 to 4,999 KW.</v>
      </c>
      <c r="D50" s="427"/>
      <c r="E50" s="351"/>
      <c r="F50" s="445"/>
      <c r="G50" s="545"/>
      <c r="H50" s="431"/>
      <c r="I50" s="80"/>
      <c r="J50" s="445"/>
      <c r="K50" s="545"/>
      <c r="L50" s="431"/>
      <c r="M50" s="80"/>
      <c r="N50" s="432"/>
      <c r="O50" s="433"/>
      <c r="P50" s="59"/>
      <c r="Q50" s="445"/>
      <c r="R50" s="545"/>
      <c r="S50" s="431"/>
      <c r="T50" s="80"/>
      <c r="U50" s="432"/>
      <c r="V50" s="433"/>
      <c r="W50" s="59"/>
      <c r="X50" s="445"/>
      <c r="Y50" s="545"/>
      <c r="Z50" s="431"/>
      <c r="AA50" s="80"/>
      <c r="AB50" s="432"/>
      <c r="AC50" s="433"/>
      <c r="AD50" s="59"/>
      <c r="AE50" s="445"/>
      <c r="AF50" s="545"/>
      <c r="AG50" s="431"/>
      <c r="AH50" s="80"/>
      <c r="AI50" s="432"/>
      <c r="AJ50" s="433"/>
      <c r="AK50" s="59"/>
      <c r="AL50" s="445"/>
      <c r="AM50" s="545"/>
      <c r="AN50" s="431"/>
      <c r="AO50" s="80"/>
      <c r="AP50" s="432"/>
      <c r="AQ50" s="433"/>
      <c r="AR50" s="434"/>
    </row>
    <row r="51" ht="8.25" customHeight="1">
      <c r="A51" s="59"/>
      <c r="B51" s="465"/>
      <c r="C51" s="602"/>
      <c r="D51" s="466"/>
      <c r="E51" s="466"/>
      <c r="F51" s="467"/>
      <c r="G51" s="509"/>
      <c r="H51" s="469"/>
      <c r="I51" s="471"/>
      <c r="J51" s="467"/>
      <c r="K51" s="468"/>
      <c r="L51" s="469"/>
      <c r="M51" s="471"/>
      <c r="N51" s="472"/>
      <c r="O51" s="473"/>
      <c r="P51" s="59"/>
      <c r="Q51" s="467"/>
      <c r="R51" s="468"/>
      <c r="S51" s="469"/>
      <c r="T51" s="471"/>
      <c r="U51" s="472"/>
      <c r="V51" s="473"/>
      <c r="W51" s="59"/>
      <c r="X51" s="467"/>
      <c r="Y51" s="468"/>
      <c r="Z51" s="469"/>
      <c r="AA51" s="471"/>
      <c r="AB51" s="472"/>
      <c r="AC51" s="473"/>
      <c r="AD51" s="59"/>
      <c r="AE51" s="467"/>
      <c r="AF51" s="468"/>
      <c r="AG51" s="469"/>
      <c r="AH51" s="471"/>
      <c r="AI51" s="472"/>
      <c r="AJ51" s="473"/>
      <c r="AK51" s="59"/>
      <c r="AL51" s="467"/>
      <c r="AM51" s="468"/>
      <c r="AN51" s="469"/>
      <c r="AO51" s="471"/>
      <c r="AP51" s="472"/>
      <c r="AQ51" s="473"/>
      <c r="AR51" s="474"/>
    </row>
    <row r="52" ht="12.75" customHeight="1">
      <c r="A52" s="59"/>
      <c r="B52" s="475" t="s">
        <v>315</v>
      </c>
      <c r="C52" s="603"/>
      <c r="D52" s="351"/>
      <c r="E52" s="351"/>
      <c r="F52" s="476"/>
      <c r="G52" s="523"/>
      <c r="H52" s="478">
        <f>SUM(H43:H48,H42)</f>
        <v>212954.0151</v>
      </c>
      <c r="I52" s="516"/>
      <c r="J52" s="477"/>
      <c r="K52" s="477"/>
      <c r="L52" s="478">
        <f>SUM(L43:L48,L42)</f>
        <v>213469.9045</v>
      </c>
      <c r="M52" s="480"/>
      <c r="N52" s="479">
        <f t="shared" ref="N52:N56" si="64">L52-H52</f>
        <v>515.8893775</v>
      </c>
      <c r="O52" s="481">
        <f t="shared" ref="O52:O56" si="65">IF((H52)=0,"",(N52/H52))</f>
        <v>0.002422538862</v>
      </c>
      <c r="P52" s="59"/>
      <c r="Q52" s="477"/>
      <c r="R52" s="477"/>
      <c r="S52" s="478">
        <f>SUM(S43:S48,S42)</f>
        <v>212788.0345</v>
      </c>
      <c r="T52" s="480"/>
      <c r="U52" s="479">
        <f t="shared" ref="U52:U56" si="66">S52-L52</f>
        <v>-681.87</v>
      </c>
      <c r="V52" s="481">
        <f t="shared" ref="V52:V56" si="67">IF((L52)=0,"",(U52/L52))</f>
        <v>-0.003194220757</v>
      </c>
      <c r="W52" s="59"/>
      <c r="X52" s="477"/>
      <c r="Y52" s="477"/>
      <c r="Z52" s="478">
        <f>SUM(Z43:Z48,Z42)</f>
        <v>216527.6645</v>
      </c>
      <c r="AA52" s="480"/>
      <c r="AB52" s="479">
        <f t="shared" ref="AB52:AB56" si="68">Z52-S52</f>
        <v>3739.63</v>
      </c>
      <c r="AC52" s="481">
        <f t="shared" ref="AC52:AC56" si="69">IF((S52)=0,"",(AB52/S52))</f>
        <v>0.01757443744</v>
      </c>
      <c r="AD52" s="59"/>
      <c r="AE52" s="477"/>
      <c r="AF52" s="477"/>
      <c r="AG52" s="478">
        <f>SUM(AG43:AG48,AG42)</f>
        <v>219250.9345</v>
      </c>
      <c r="AH52" s="480"/>
      <c r="AI52" s="479">
        <f t="shared" ref="AI52:AI56" si="70">AG52-Z52</f>
        <v>2723.27</v>
      </c>
      <c r="AJ52" s="481">
        <f t="shared" ref="AJ52:AJ56" si="71">IF((Z52)=0,"",(AI52/Z52))</f>
        <v>0.01257700722</v>
      </c>
      <c r="AK52" s="59"/>
      <c r="AL52" s="477"/>
      <c r="AM52" s="477"/>
      <c r="AN52" s="478">
        <f>SUM(AN43:AN48,AN42)</f>
        <v>221956.6445</v>
      </c>
      <c r="AO52" s="480"/>
      <c r="AP52" s="479">
        <f t="shared" ref="AP52:AP56" si="72">AN52-AG52</f>
        <v>2705.71</v>
      </c>
      <c r="AQ52" s="481">
        <f t="shared" ref="AQ52:AQ56" si="73">IF((AG52)=0,"",(AP52/AG52))</f>
        <v>0.01234069997</v>
      </c>
      <c r="AR52" s="482"/>
    </row>
    <row r="53" ht="12.75" customHeight="1">
      <c r="A53" s="59"/>
      <c r="B53" s="483" t="s">
        <v>316</v>
      </c>
      <c r="C53" s="603"/>
      <c r="D53" s="351"/>
      <c r="E53" s="351"/>
      <c r="F53" s="476">
        <v>0.13</v>
      </c>
      <c r="G53" s="80"/>
      <c r="H53" s="524">
        <f>H52*F53</f>
        <v>27684.02197</v>
      </c>
      <c r="I53" s="448"/>
      <c r="J53" s="484">
        <v>0.13</v>
      </c>
      <c r="K53" s="448"/>
      <c r="L53" s="431">
        <f>L52*J53</f>
        <v>27751.08759</v>
      </c>
      <c r="M53" s="80"/>
      <c r="N53" s="432">
        <f t="shared" si="64"/>
        <v>67.06561907</v>
      </c>
      <c r="O53" s="433">
        <f t="shared" si="65"/>
        <v>0.002422538862</v>
      </c>
      <c r="P53" s="59"/>
      <c r="Q53" s="484">
        <v>0.13</v>
      </c>
      <c r="R53" s="448"/>
      <c r="S53" s="431">
        <f>S52*Q53</f>
        <v>27662.44449</v>
      </c>
      <c r="T53" s="80"/>
      <c r="U53" s="432">
        <f t="shared" si="66"/>
        <v>-88.6431</v>
      </c>
      <c r="V53" s="433">
        <f t="shared" si="67"/>
        <v>-0.003194220757</v>
      </c>
      <c r="W53" s="59"/>
      <c r="X53" s="484">
        <v>0.13</v>
      </c>
      <c r="Y53" s="448"/>
      <c r="Z53" s="431">
        <f>Z52*X53</f>
        <v>28148.59639</v>
      </c>
      <c r="AA53" s="80"/>
      <c r="AB53" s="432">
        <f t="shared" si="68"/>
        <v>486.1519</v>
      </c>
      <c r="AC53" s="433">
        <f t="shared" si="69"/>
        <v>0.01757443744</v>
      </c>
      <c r="AD53" s="59"/>
      <c r="AE53" s="484">
        <v>0.13</v>
      </c>
      <c r="AF53" s="448"/>
      <c r="AG53" s="431">
        <f>AG52*AE53</f>
        <v>28502.62149</v>
      </c>
      <c r="AH53" s="80"/>
      <c r="AI53" s="432">
        <f t="shared" si="70"/>
        <v>354.0251</v>
      </c>
      <c r="AJ53" s="433">
        <f t="shared" si="71"/>
        <v>0.01257700722</v>
      </c>
      <c r="AK53" s="59"/>
      <c r="AL53" s="484">
        <v>0.13</v>
      </c>
      <c r="AM53" s="448"/>
      <c r="AN53" s="431">
        <f>AN52*AL53</f>
        <v>28854.36379</v>
      </c>
      <c r="AO53" s="80"/>
      <c r="AP53" s="432">
        <f t="shared" si="72"/>
        <v>351.7423</v>
      </c>
      <c r="AQ53" s="433">
        <f t="shared" si="73"/>
        <v>0.01234069997</v>
      </c>
      <c r="AR53" s="434"/>
    </row>
    <row r="54" ht="12.75" customHeight="1">
      <c r="A54" s="59"/>
      <c r="B54" s="525" t="s">
        <v>402</v>
      </c>
      <c r="C54" s="603"/>
      <c r="D54" s="351"/>
      <c r="E54" s="351"/>
      <c r="F54" s="486"/>
      <c r="G54" s="80"/>
      <c r="H54" s="524">
        <f>H52+H53</f>
        <v>240638.0371</v>
      </c>
      <c r="I54" s="448"/>
      <c r="J54" s="448"/>
      <c r="K54" s="448"/>
      <c r="L54" s="431">
        <f>L52+L53</f>
        <v>241220.9921</v>
      </c>
      <c r="M54" s="80"/>
      <c r="N54" s="432">
        <f t="shared" si="64"/>
        <v>582.9549966</v>
      </c>
      <c r="O54" s="433">
        <f t="shared" si="65"/>
        <v>0.002422538862</v>
      </c>
      <c r="P54" s="59"/>
      <c r="Q54" s="448"/>
      <c r="R54" s="448"/>
      <c r="S54" s="431">
        <f>S52+S53</f>
        <v>240450.479</v>
      </c>
      <c r="T54" s="80"/>
      <c r="U54" s="432">
        <f t="shared" si="66"/>
        <v>-770.5131</v>
      </c>
      <c r="V54" s="433">
        <f t="shared" si="67"/>
        <v>-0.003194220757</v>
      </c>
      <c r="W54" s="59"/>
      <c r="X54" s="448"/>
      <c r="Y54" s="448"/>
      <c r="Z54" s="431">
        <f>Z52+Z53</f>
        <v>244676.2609</v>
      </c>
      <c r="AA54" s="80"/>
      <c r="AB54" s="432">
        <f t="shared" si="68"/>
        <v>4225.7819</v>
      </c>
      <c r="AC54" s="433">
        <f t="shared" si="69"/>
        <v>0.01757443744</v>
      </c>
      <c r="AD54" s="59"/>
      <c r="AE54" s="448"/>
      <c r="AF54" s="448"/>
      <c r="AG54" s="431">
        <f>AG52+AG53</f>
        <v>247753.556</v>
      </c>
      <c r="AH54" s="80"/>
      <c r="AI54" s="432">
        <f t="shared" si="70"/>
        <v>3077.2951</v>
      </c>
      <c r="AJ54" s="433">
        <f t="shared" si="71"/>
        <v>0.01257700722</v>
      </c>
      <c r="AK54" s="59"/>
      <c r="AL54" s="448"/>
      <c r="AM54" s="448"/>
      <c r="AN54" s="431">
        <f>AN52+AN53</f>
        <v>250811.0083</v>
      </c>
      <c r="AO54" s="80"/>
      <c r="AP54" s="432">
        <f t="shared" si="72"/>
        <v>3057.4523</v>
      </c>
      <c r="AQ54" s="433">
        <f t="shared" si="73"/>
        <v>0.01234069997</v>
      </c>
      <c r="AR54" s="434"/>
    </row>
    <row r="55" ht="15.75" customHeight="1">
      <c r="A55" s="59"/>
      <c r="B55" s="487" t="s">
        <v>273</v>
      </c>
      <c r="E55" s="351"/>
      <c r="F55" s="486"/>
      <c r="G55" s="80"/>
      <c r="H55" s="526">
        <f>F55*H52</f>
        <v>0</v>
      </c>
      <c r="I55" s="448"/>
      <c r="J55" s="448"/>
      <c r="K55" s="448"/>
      <c r="L55" s="546">
        <f>J55*L52</f>
        <v>0</v>
      </c>
      <c r="M55" s="80"/>
      <c r="N55" s="489">
        <f t="shared" si="64"/>
        <v>0</v>
      </c>
      <c r="O55" s="491" t="str">
        <f t="shared" si="65"/>
        <v/>
      </c>
      <c r="P55" s="59"/>
      <c r="Q55" s="448"/>
      <c r="R55" s="448"/>
      <c r="S55" s="546">
        <f>Q55*S52</f>
        <v>0</v>
      </c>
      <c r="T55" s="80"/>
      <c r="U55" s="489">
        <f t="shared" si="66"/>
        <v>0</v>
      </c>
      <c r="V55" s="491" t="str">
        <f t="shared" si="67"/>
        <v/>
      </c>
      <c r="W55" s="59"/>
      <c r="X55" s="448"/>
      <c r="Y55" s="448"/>
      <c r="Z55" s="546">
        <f>X55*Z52</f>
        <v>0</v>
      </c>
      <c r="AA55" s="80"/>
      <c r="AB55" s="489">
        <f t="shared" si="68"/>
        <v>0</v>
      </c>
      <c r="AC55" s="491" t="str">
        <f t="shared" si="69"/>
        <v/>
      </c>
      <c r="AD55" s="59"/>
      <c r="AE55" s="448"/>
      <c r="AF55" s="448"/>
      <c r="AG55" s="546">
        <f>AE55*AG52</f>
        <v>0</v>
      </c>
      <c r="AH55" s="80"/>
      <c r="AI55" s="489">
        <f t="shared" si="70"/>
        <v>0</v>
      </c>
      <c r="AJ55" s="491" t="str">
        <f t="shared" si="71"/>
        <v/>
      </c>
      <c r="AK55" s="59"/>
      <c r="AL55" s="448"/>
      <c r="AM55" s="448"/>
      <c r="AN55" s="546">
        <f>AL55*AN52</f>
        <v>0</v>
      </c>
      <c r="AO55" s="80"/>
      <c r="AP55" s="489">
        <f t="shared" si="72"/>
        <v>0</v>
      </c>
      <c r="AQ55" s="491" t="str">
        <f t="shared" si="73"/>
        <v/>
      </c>
      <c r="AR55" s="492"/>
    </row>
    <row r="56" ht="13.5" customHeight="1">
      <c r="A56" s="59"/>
      <c r="B56" s="493" t="s">
        <v>318</v>
      </c>
      <c r="C56" s="71"/>
      <c r="D56" s="72"/>
      <c r="E56" s="494"/>
      <c r="F56" s="495"/>
      <c r="G56" s="527"/>
      <c r="H56" s="528">
        <f>H54-H55</f>
        <v>240638.0371</v>
      </c>
      <c r="I56" s="496"/>
      <c r="J56" s="496"/>
      <c r="K56" s="496"/>
      <c r="L56" s="497">
        <f>L54-L55</f>
        <v>241220.9921</v>
      </c>
      <c r="M56" s="498"/>
      <c r="N56" s="499">
        <f t="shared" si="64"/>
        <v>582.9549966</v>
      </c>
      <c r="O56" s="500">
        <f t="shared" si="65"/>
        <v>0.002422538862</v>
      </c>
      <c r="P56" s="59"/>
      <c r="Q56" s="496"/>
      <c r="R56" s="496"/>
      <c r="S56" s="497">
        <f>S54-S55</f>
        <v>240450.479</v>
      </c>
      <c r="T56" s="498"/>
      <c r="U56" s="499">
        <f t="shared" si="66"/>
        <v>-770.5131</v>
      </c>
      <c r="V56" s="500">
        <f t="shared" si="67"/>
        <v>-0.003194220757</v>
      </c>
      <c r="W56" s="59"/>
      <c r="X56" s="496"/>
      <c r="Y56" s="496"/>
      <c r="Z56" s="497">
        <f>Z54-Z55</f>
        <v>244676.2609</v>
      </c>
      <c r="AA56" s="498"/>
      <c r="AB56" s="499">
        <f t="shared" si="68"/>
        <v>4225.7819</v>
      </c>
      <c r="AC56" s="500">
        <f t="shared" si="69"/>
        <v>0.01757443744</v>
      </c>
      <c r="AD56" s="59"/>
      <c r="AE56" s="496"/>
      <c r="AF56" s="496"/>
      <c r="AG56" s="497">
        <f>AG54-AG55</f>
        <v>247753.556</v>
      </c>
      <c r="AH56" s="498"/>
      <c r="AI56" s="499">
        <f t="shared" si="70"/>
        <v>3077.2951</v>
      </c>
      <c r="AJ56" s="500">
        <f t="shared" si="71"/>
        <v>0.01257700722</v>
      </c>
      <c r="AK56" s="59"/>
      <c r="AL56" s="496"/>
      <c r="AM56" s="496"/>
      <c r="AN56" s="497">
        <f>AN54-AN55</f>
        <v>250811.0083</v>
      </c>
      <c r="AO56" s="498"/>
      <c r="AP56" s="499">
        <f t="shared" si="72"/>
        <v>3057.4523</v>
      </c>
      <c r="AQ56" s="500">
        <f t="shared" si="73"/>
        <v>0.01234069997</v>
      </c>
      <c r="AR56" s="501"/>
    </row>
    <row r="57" ht="8.25" customHeight="1">
      <c r="A57" s="59"/>
      <c r="B57" s="465"/>
      <c r="C57" s="602"/>
      <c r="D57" s="466"/>
      <c r="E57" s="466"/>
      <c r="F57" s="467"/>
      <c r="G57" s="509"/>
      <c r="H57" s="469"/>
      <c r="I57" s="471"/>
      <c r="J57" s="467"/>
      <c r="K57" s="468"/>
      <c r="L57" s="469"/>
      <c r="M57" s="471"/>
      <c r="N57" s="472"/>
      <c r="O57" s="473"/>
      <c r="P57" s="59"/>
      <c r="Q57" s="467"/>
      <c r="R57" s="468"/>
      <c r="S57" s="469"/>
      <c r="T57" s="471"/>
      <c r="U57" s="472"/>
      <c r="V57" s="473"/>
      <c r="W57" s="59"/>
      <c r="X57" s="467"/>
      <c r="Y57" s="468"/>
      <c r="Z57" s="469"/>
      <c r="AA57" s="471"/>
      <c r="AB57" s="472"/>
      <c r="AC57" s="473"/>
      <c r="AD57" s="59"/>
      <c r="AE57" s="467"/>
      <c r="AF57" s="468"/>
      <c r="AG57" s="469"/>
      <c r="AH57" s="471"/>
      <c r="AI57" s="472"/>
      <c r="AJ57" s="473"/>
      <c r="AK57" s="59"/>
      <c r="AL57" s="467"/>
      <c r="AM57" s="468"/>
      <c r="AN57" s="469"/>
      <c r="AO57" s="471"/>
      <c r="AP57" s="472"/>
      <c r="AQ57" s="473"/>
      <c r="AR57" s="474"/>
    </row>
    <row r="58" ht="12.75" customHeight="1">
      <c r="A58" s="547"/>
      <c r="B58" s="548" t="s">
        <v>319</v>
      </c>
      <c r="C58" s="604"/>
      <c r="D58" s="549"/>
      <c r="E58" s="549"/>
      <c r="F58" s="550"/>
      <c r="G58" s="551"/>
      <c r="H58" s="552">
        <f>SUM(H49:H50,H42,H43:H45)</f>
        <v>74903.387</v>
      </c>
      <c r="I58" s="553"/>
      <c r="J58" s="554"/>
      <c r="K58" s="554"/>
      <c r="L58" s="552">
        <f>SUM(L49:L50,L42,L43:L45)</f>
        <v>75459.3375</v>
      </c>
      <c r="M58" s="555"/>
      <c r="N58" s="556">
        <f t="shared" ref="N58:N62" si="74">L58-H58</f>
        <v>555.9505</v>
      </c>
      <c r="O58" s="557">
        <f t="shared" ref="O58:O62" si="75">IF((H58)=0,"",(N58/H58))</f>
        <v>0.007422234458</v>
      </c>
      <c r="P58" s="547"/>
      <c r="Q58" s="554"/>
      <c r="R58" s="554"/>
      <c r="S58" s="552">
        <f>SUM(S49:S50,S42,S43:S45)</f>
        <v>74777.4675</v>
      </c>
      <c r="T58" s="555"/>
      <c r="U58" s="556">
        <f t="shared" ref="U58:U62" si="76">S58-L58</f>
        <v>-681.87</v>
      </c>
      <c r="V58" s="557">
        <f t="shared" ref="V58:V62" si="77">IF((L58)=0,"",(U58/L58))</f>
        <v>-0.009036257441</v>
      </c>
      <c r="W58" s="547"/>
      <c r="X58" s="554"/>
      <c r="Y58" s="554"/>
      <c r="Z58" s="552">
        <f>SUM(Z49:Z50,Z42,Z43:Z45)</f>
        <v>78517.0975</v>
      </c>
      <c r="AA58" s="555"/>
      <c r="AB58" s="556">
        <f t="shared" ref="AB58:AB62" si="78">Z58-S58</f>
        <v>3739.63</v>
      </c>
      <c r="AC58" s="557">
        <f t="shared" ref="AC58:AC62" si="79">IF((S58)=0,"",(AB58/S58))</f>
        <v>0.05001011836</v>
      </c>
      <c r="AD58" s="547"/>
      <c r="AE58" s="554"/>
      <c r="AF58" s="554"/>
      <c r="AG58" s="552">
        <f>SUM(AG49:AG50,AG42,AG43:AG45)</f>
        <v>81240.3675</v>
      </c>
      <c r="AH58" s="555"/>
      <c r="AI58" s="556">
        <f t="shared" ref="AI58:AI62" si="80">AG58-Z58</f>
        <v>2723.27</v>
      </c>
      <c r="AJ58" s="557">
        <f t="shared" ref="AJ58:AJ62" si="81">IF((Z58)=0,"",(AI58/Z58))</f>
        <v>0.03468378336</v>
      </c>
      <c r="AK58" s="547"/>
      <c r="AL58" s="554"/>
      <c r="AM58" s="554"/>
      <c r="AN58" s="552">
        <f>SUM(AN49:AN50,AN42,AN43:AN45)</f>
        <v>83946.0775</v>
      </c>
      <c r="AO58" s="555"/>
      <c r="AP58" s="556">
        <f t="shared" ref="AP58:AP62" si="82">AN58-AG58</f>
        <v>2705.71</v>
      </c>
      <c r="AQ58" s="557">
        <f t="shared" ref="AQ58:AQ62" si="83">IF((AG58)=0,"",(AP58/AG58))</f>
        <v>0.03330499459</v>
      </c>
      <c r="AR58" s="558"/>
    </row>
    <row r="59" ht="12.75" customHeight="1">
      <c r="A59" s="547"/>
      <c r="B59" s="559" t="s">
        <v>316</v>
      </c>
      <c r="C59" s="604"/>
      <c r="D59" s="549"/>
      <c r="E59" s="549"/>
      <c r="F59" s="550">
        <v>0.13</v>
      </c>
      <c r="G59" s="551"/>
      <c r="H59" s="560">
        <f>H58*F59</f>
        <v>9737.44031</v>
      </c>
      <c r="I59" s="561"/>
      <c r="J59" s="550">
        <v>0.13</v>
      </c>
      <c r="K59" s="562"/>
      <c r="L59" s="563">
        <f>L58*J59</f>
        <v>9809.713875</v>
      </c>
      <c r="M59" s="564"/>
      <c r="N59" s="565">
        <f t="shared" si="74"/>
        <v>72.273565</v>
      </c>
      <c r="O59" s="566">
        <f t="shared" si="75"/>
        <v>0.007422234458</v>
      </c>
      <c r="P59" s="547"/>
      <c r="Q59" s="550">
        <v>0.13</v>
      </c>
      <c r="R59" s="562"/>
      <c r="S59" s="563">
        <f>S58*Q59</f>
        <v>9721.070775</v>
      </c>
      <c r="T59" s="564"/>
      <c r="U59" s="565">
        <f t="shared" si="76"/>
        <v>-88.6431</v>
      </c>
      <c r="V59" s="566">
        <f t="shared" si="77"/>
        <v>-0.009036257441</v>
      </c>
      <c r="W59" s="547"/>
      <c r="X59" s="550">
        <v>0.13</v>
      </c>
      <c r="Y59" s="562"/>
      <c r="Z59" s="563">
        <f>Z58*X59</f>
        <v>10207.22268</v>
      </c>
      <c r="AA59" s="564"/>
      <c r="AB59" s="565">
        <f t="shared" si="78"/>
        <v>486.1519</v>
      </c>
      <c r="AC59" s="566">
        <f t="shared" si="79"/>
        <v>0.05001011836</v>
      </c>
      <c r="AD59" s="547"/>
      <c r="AE59" s="550">
        <v>0.13</v>
      </c>
      <c r="AF59" s="562"/>
      <c r="AG59" s="563">
        <f>AG58*AE59</f>
        <v>10561.24778</v>
      </c>
      <c r="AH59" s="564"/>
      <c r="AI59" s="565">
        <f t="shared" si="80"/>
        <v>354.0251</v>
      </c>
      <c r="AJ59" s="566">
        <f t="shared" si="81"/>
        <v>0.03468378336</v>
      </c>
      <c r="AK59" s="547"/>
      <c r="AL59" s="550">
        <v>0.13</v>
      </c>
      <c r="AM59" s="562"/>
      <c r="AN59" s="563">
        <f>AN58*AL59</f>
        <v>10912.99008</v>
      </c>
      <c r="AO59" s="564"/>
      <c r="AP59" s="565">
        <f t="shared" si="82"/>
        <v>351.7423</v>
      </c>
      <c r="AQ59" s="566">
        <f t="shared" si="83"/>
        <v>0.03330499459</v>
      </c>
      <c r="AR59" s="567"/>
    </row>
    <row r="60" ht="12.75" customHeight="1">
      <c r="A60" s="547"/>
      <c r="B60" s="590" t="s">
        <v>403</v>
      </c>
      <c r="C60" s="604"/>
      <c r="D60" s="549"/>
      <c r="E60" s="549"/>
      <c r="F60" s="569"/>
      <c r="G60" s="564"/>
      <c r="H60" s="560">
        <f>H58+H59</f>
        <v>84640.82731</v>
      </c>
      <c r="I60" s="561"/>
      <c r="J60" s="561"/>
      <c r="K60" s="561"/>
      <c r="L60" s="563">
        <f>L58+L59</f>
        <v>85269.05138</v>
      </c>
      <c r="M60" s="564"/>
      <c r="N60" s="565">
        <f t="shared" si="74"/>
        <v>628.224065</v>
      </c>
      <c r="O60" s="566">
        <f t="shared" si="75"/>
        <v>0.007422234458</v>
      </c>
      <c r="P60" s="547"/>
      <c r="Q60" s="561"/>
      <c r="R60" s="561"/>
      <c r="S60" s="563">
        <f>S58+S59</f>
        <v>84498.53828</v>
      </c>
      <c r="T60" s="564"/>
      <c r="U60" s="565">
        <f t="shared" si="76"/>
        <v>-770.5131</v>
      </c>
      <c r="V60" s="566">
        <f t="shared" si="77"/>
        <v>-0.009036257441</v>
      </c>
      <c r="W60" s="547"/>
      <c r="X60" s="561"/>
      <c r="Y60" s="561"/>
      <c r="Z60" s="563">
        <f>Z58+Z59</f>
        <v>88724.32018</v>
      </c>
      <c r="AA60" s="564"/>
      <c r="AB60" s="565">
        <f t="shared" si="78"/>
        <v>4225.7819</v>
      </c>
      <c r="AC60" s="566">
        <f t="shared" si="79"/>
        <v>0.05001011836</v>
      </c>
      <c r="AD60" s="547"/>
      <c r="AE60" s="561"/>
      <c r="AF60" s="561"/>
      <c r="AG60" s="563">
        <f>AG58+AG59</f>
        <v>91801.61528</v>
      </c>
      <c r="AH60" s="564"/>
      <c r="AI60" s="565">
        <f t="shared" si="80"/>
        <v>3077.2951</v>
      </c>
      <c r="AJ60" s="566">
        <f t="shared" si="81"/>
        <v>0.03468378336</v>
      </c>
      <c r="AK60" s="547"/>
      <c r="AL60" s="561"/>
      <c r="AM60" s="561"/>
      <c r="AN60" s="563">
        <f>AN58+AN59</f>
        <v>94859.06758</v>
      </c>
      <c r="AO60" s="564"/>
      <c r="AP60" s="565">
        <f t="shared" si="82"/>
        <v>3057.4523</v>
      </c>
      <c r="AQ60" s="566">
        <f t="shared" si="83"/>
        <v>0.03330499459</v>
      </c>
      <c r="AR60" s="567"/>
    </row>
    <row r="61" ht="15.75" customHeight="1">
      <c r="A61" s="547"/>
      <c r="B61" s="570" t="s">
        <v>273</v>
      </c>
      <c r="E61" s="549"/>
      <c r="F61" s="569"/>
      <c r="G61" s="564"/>
      <c r="H61" s="571">
        <f>F61*H58</f>
        <v>0</v>
      </c>
      <c r="I61" s="561"/>
      <c r="J61" s="561"/>
      <c r="K61" s="561"/>
      <c r="L61" s="572">
        <f>J61*L58</f>
        <v>0</v>
      </c>
      <c r="M61" s="564"/>
      <c r="N61" s="573">
        <f t="shared" si="74"/>
        <v>0</v>
      </c>
      <c r="O61" s="574" t="str">
        <f t="shared" si="75"/>
        <v/>
      </c>
      <c r="P61" s="547"/>
      <c r="Q61" s="561"/>
      <c r="R61" s="561"/>
      <c r="S61" s="572">
        <f>Q61*S58</f>
        <v>0</v>
      </c>
      <c r="T61" s="564"/>
      <c r="U61" s="573">
        <f t="shared" si="76"/>
        <v>0</v>
      </c>
      <c r="V61" s="574" t="str">
        <f t="shared" si="77"/>
        <v/>
      </c>
      <c r="W61" s="547"/>
      <c r="X61" s="561"/>
      <c r="Y61" s="561"/>
      <c r="Z61" s="572">
        <f>X61*Z58</f>
        <v>0</v>
      </c>
      <c r="AA61" s="564"/>
      <c r="AB61" s="573">
        <f t="shared" si="78"/>
        <v>0</v>
      </c>
      <c r="AC61" s="574" t="str">
        <f t="shared" si="79"/>
        <v/>
      </c>
      <c r="AD61" s="547"/>
      <c r="AE61" s="561"/>
      <c r="AF61" s="561"/>
      <c r="AG61" s="572">
        <f>AE61*AG58</f>
        <v>0</v>
      </c>
      <c r="AH61" s="564"/>
      <c r="AI61" s="573">
        <f t="shared" si="80"/>
        <v>0</v>
      </c>
      <c r="AJ61" s="574" t="str">
        <f t="shared" si="81"/>
        <v/>
      </c>
      <c r="AK61" s="547"/>
      <c r="AL61" s="561"/>
      <c r="AM61" s="561"/>
      <c r="AN61" s="572">
        <f>AL61*AN58</f>
        <v>0</v>
      </c>
      <c r="AO61" s="564"/>
      <c r="AP61" s="573">
        <f t="shared" si="82"/>
        <v>0</v>
      </c>
      <c r="AQ61" s="574" t="str">
        <f t="shared" si="83"/>
        <v/>
      </c>
      <c r="AR61" s="575"/>
    </row>
    <row r="62" ht="13.5" customHeight="1">
      <c r="A62" s="547"/>
      <c r="B62" s="576" t="s">
        <v>321</v>
      </c>
      <c r="C62" s="71"/>
      <c r="D62" s="72"/>
      <c r="E62" s="577"/>
      <c r="F62" s="578"/>
      <c r="G62" s="579"/>
      <c r="H62" s="580">
        <f>H60-H61</f>
        <v>84640.82731</v>
      </c>
      <c r="I62" s="581"/>
      <c r="J62" s="581"/>
      <c r="K62" s="581"/>
      <c r="L62" s="582">
        <f>L60-L61</f>
        <v>85269.05138</v>
      </c>
      <c r="M62" s="583"/>
      <c r="N62" s="584">
        <f t="shared" si="74"/>
        <v>628.224065</v>
      </c>
      <c r="O62" s="585">
        <f t="shared" si="75"/>
        <v>0.007422234458</v>
      </c>
      <c r="P62" s="547"/>
      <c r="Q62" s="581"/>
      <c r="R62" s="581"/>
      <c r="S62" s="582">
        <f>S60-S61</f>
        <v>84498.53828</v>
      </c>
      <c r="T62" s="583"/>
      <c r="U62" s="584">
        <f t="shared" si="76"/>
        <v>-770.5131</v>
      </c>
      <c r="V62" s="585">
        <f t="shared" si="77"/>
        <v>-0.009036257441</v>
      </c>
      <c r="W62" s="547"/>
      <c r="X62" s="581"/>
      <c r="Y62" s="581"/>
      <c r="Z62" s="582">
        <f>Z60-Z61</f>
        <v>88724.32018</v>
      </c>
      <c r="AA62" s="583"/>
      <c r="AB62" s="584">
        <f t="shared" si="78"/>
        <v>4225.7819</v>
      </c>
      <c r="AC62" s="585">
        <f t="shared" si="79"/>
        <v>0.05001011836</v>
      </c>
      <c r="AD62" s="547"/>
      <c r="AE62" s="581"/>
      <c r="AF62" s="581"/>
      <c r="AG62" s="582">
        <f>AG60-AG61</f>
        <v>91801.61528</v>
      </c>
      <c r="AH62" s="583"/>
      <c r="AI62" s="584">
        <f t="shared" si="80"/>
        <v>3077.2951</v>
      </c>
      <c r="AJ62" s="585">
        <f t="shared" si="81"/>
        <v>0.03468378336</v>
      </c>
      <c r="AK62" s="547"/>
      <c r="AL62" s="581"/>
      <c r="AM62" s="581"/>
      <c r="AN62" s="582">
        <f>AN60-AN61</f>
        <v>94859.06758</v>
      </c>
      <c r="AO62" s="583"/>
      <c r="AP62" s="584">
        <f t="shared" si="82"/>
        <v>3057.4523</v>
      </c>
      <c r="AQ62" s="585">
        <f t="shared" si="83"/>
        <v>0.03330499459</v>
      </c>
      <c r="AR62" s="586"/>
    </row>
    <row r="63" ht="8.25" customHeight="1">
      <c r="A63" s="59"/>
      <c r="B63" s="465"/>
      <c r="C63" s="602"/>
      <c r="D63" s="466"/>
      <c r="E63" s="466"/>
      <c r="F63" s="508"/>
      <c r="G63" s="471"/>
      <c r="H63" s="531"/>
      <c r="I63" s="509"/>
      <c r="J63" s="508"/>
      <c r="K63" s="509"/>
      <c r="L63" s="472"/>
      <c r="M63" s="471"/>
      <c r="N63" s="510"/>
      <c r="O63" s="473"/>
      <c r="P63" s="59"/>
      <c r="Q63" s="508"/>
      <c r="R63" s="509"/>
      <c r="S63" s="472"/>
      <c r="T63" s="471"/>
      <c r="U63" s="510"/>
      <c r="V63" s="473"/>
      <c r="W63" s="59"/>
      <c r="X63" s="508"/>
      <c r="Y63" s="509"/>
      <c r="Z63" s="472"/>
      <c r="AA63" s="471"/>
      <c r="AB63" s="510"/>
      <c r="AC63" s="473"/>
      <c r="AD63" s="59"/>
      <c r="AE63" s="508"/>
      <c r="AF63" s="509"/>
      <c r="AG63" s="472"/>
      <c r="AH63" s="471"/>
      <c r="AI63" s="510"/>
      <c r="AJ63" s="473"/>
      <c r="AK63" s="59"/>
      <c r="AL63" s="508"/>
      <c r="AM63" s="509"/>
      <c r="AN63" s="472"/>
      <c r="AO63" s="471"/>
      <c r="AP63" s="510"/>
      <c r="AQ63" s="473"/>
      <c r="AR63" s="474"/>
    </row>
    <row r="64" ht="12.75" customHeight="1">
      <c r="A64" s="59"/>
      <c r="B64" s="59"/>
      <c r="C64" s="596"/>
      <c r="D64" s="59"/>
      <c r="E64" s="59"/>
      <c r="F64" s="59"/>
      <c r="G64" s="59"/>
      <c r="H64" s="59"/>
      <c r="I64" s="59"/>
      <c r="J64" s="59"/>
      <c r="K64" s="59"/>
      <c r="L64" s="140"/>
      <c r="M64" s="59"/>
      <c r="N64" s="59"/>
      <c r="O64" s="59"/>
      <c r="P64" s="59"/>
      <c r="Q64" s="59"/>
      <c r="R64" s="59"/>
      <c r="S64" s="140"/>
      <c r="T64" s="59"/>
      <c r="U64" s="59"/>
      <c r="V64" s="59"/>
      <c r="W64" s="59"/>
      <c r="X64" s="59"/>
      <c r="Y64" s="59"/>
      <c r="Z64" s="140"/>
      <c r="AA64" s="59"/>
      <c r="AB64" s="59"/>
      <c r="AC64" s="59"/>
      <c r="AD64" s="59"/>
      <c r="AE64" s="59"/>
      <c r="AF64" s="59"/>
      <c r="AG64" s="140"/>
      <c r="AH64" s="59"/>
      <c r="AI64" s="59"/>
      <c r="AJ64" s="59"/>
      <c r="AK64" s="59"/>
      <c r="AL64" s="59"/>
      <c r="AM64" s="59"/>
      <c r="AN64" s="140"/>
      <c r="AO64" s="59"/>
      <c r="AP64" s="59"/>
      <c r="AQ64" s="59"/>
      <c r="AR64" s="59"/>
    </row>
    <row r="65" ht="12.75" customHeight="1">
      <c r="A65" s="59"/>
      <c r="B65" s="337" t="s">
        <v>322</v>
      </c>
      <c r="C65" s="596"/>
      <c r="D65" s="59"/>
      <c r="E65" s="59"/>
      <c r="F65" s="511">
        <f>'Proposed Rates'!$E$299</f>
        <v>0.0338</v>
      </c>
      <c r="G65" s="59"/>
      <c r="H65" s="59"/>
      <c r="I65" s="59"/>
      <c r="J65" s="511">
        <f>'Proposed Rates'!$F$299</f>
        <v>0.0335</v>
      </c>
      <c r="K65" s="59"/>
      <c r="L65" s="59"/>
      <c r="M65" s="59"/>
      <c r="N65" s="59"/>
      <c r="O65" s="59"/>
      <c r="P65" s="59"/>
      <c r="Q65" s="511">
        <f>'Proposed Rates'!$G$299</f>
        <v>0.0335</v>
      </c>
      <c r="R65" s="59"/>
      <c r="S65" s="59"/>
      <c r="T65" s="59"/>
      <c r="U65" s="59"/>
      <c r="V65" s="59"/>
      <c r="W65" s="59"/>
      <c r="X65" s="511">
        <f>'Proposed Rates'!$H$299</f>
        <v>0.0335</v>
      </c>
      <c r="Y65" s="59"/>
      <c r="Z65" s="59"/>
      <c r="AA65" s="59"/>
      <c r="AB65" s="59"/>
      <c r="AC65" s="59"/>
      <c r="AD65" s="59"/>
      <c r="AE65" s="511">
        <f>'Proposed Rates'!$I$299</f>
        <v>0.0335</v>
      </c>
      <c r="AF65" s="59"/>
      <c r="AG65" s="59"/>
      <c r="AH65" s="59"/>
      <c r="AI65" s="59"/>
      <c r="AJ65" s="59"/>
      <c r="AK65" s="59"/>
      <c r="AL65" s="511">
        <f>'Proposed Rates'!$J$299</f>
        <v>0.0335</v>
      </c>
      <c r="AM65" s="59"/>
      <c r="AN65" s="59"/>
      <c r="AO65" s="59"/>
      <c r="AP65" s="59"/>
      <c r="AQ65" s="59"/>
      <c r="AR65" s="59"/>
    </row>
    <row r="66" ht="12.75" customHeight="1">
      <c r="A66" s="59"/>
      <c r="B66" s="59"/>
      <c r="C66" s="596"/>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9"/>
      <c r="AR66" s="59"/>
    </row>
    <row r="67" ht="15.75" customHeight="1">
      <c r="A67" s="512" t="s">
        <v>404</v>
      </c>
      <c r="B67" s="59"/>
      <c r="C67" s="596"/>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c r="AP67" s="59"/>
      <c r="AQ67" s="59"/>
      <c r="AR67" s="59"/>
    </row>
    <row r="68" ht="13.5" customHeight="1">
      <c r="A68" s="59"/>
      <c r="B68" s="59"/>
      <c r="C68" s="596"/>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c r="AP68" s="59"/>
      <c r="AQ68" s="59"/>
      <c r="AR68" s="59"/>
    </row>
    <row r="69" ht="8.25" customHeight="1">
      <c r="A69" s="59" t="s">
        <v>324</v>
      </c>
      <c r="B69" s="59"/>
      <c r="C69" s="596"/>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59"/>
      <c r="AM69" s="59"/>
      <c r="AN69" s="59"/>
      <c r="AO69" s="59"/>
      <c r="AP69" s="59"/>
      <c r="AQ69" s="59"/>
      <c r="AR69" s="59"/>
    </row>
    <row r="70" ht="12.75" customHeight="1">
      <c r="A70" s="59" t="s">
        <v>325</v>
      </c>
      <c r="B70" s="59"/>
      <c r="C70" s="596"/>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c r="AP70" s="59"/>
      <c r="AQ70" s="59"/>
      <c r="AR70" s="59"/>
    </row>
    <row r="71" ht="12.75" customHeight="1">
      <c r="A71" s="59"/>
      <c r="B71" s="59"/>
      <c r="C71" s="596"/>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59"/>
      <c r="AO71" s="59"/>
      <c r="AP71" s="59"/>
      <c r="AQ71" s="59"/>
      <c r="AR71" s="59"/>
    </row>
    <row r="72" ht="12.75" customHeight="1">
      <c r="A72" s="59" t="s">
        <v>326</v>
      </c>
      <c r="B72" s="59"/>
      <c r="C72" s="596"/>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N72" s="59"/>
      <c r="AO72" s="59"/>
      <c r="AP72" s="59"/>
      <c r="AQ72" s="59"/>
      <c r="AR72" s="59"/>
    </row>
    <row r="73" ht="12.75" customHeight="1">
      <c r="A73" s="59" t="s">
        <v>327</v>
      </c>
      <c r="B73" s="59"/>
      <c r="C73" s="596"/>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59"/>
      <c r="AK73" s="59"/>
      <c r="AL73" s="59"/>
      <c r="AM73" s="59"/>
      <c r="AN73" s="59"/>
      <c r="AO73" s="59"/>
      <c r="AP73" s="59"/>
      <c r="AQ73" s="59"/>
      <c r="AR73" s="59"/>
    </row>
    <row r="74" ht="12.75" customHeight="1">
      <c r="A74" s="59"/>
      <c r="B74" s="59"/>
      <c r="C74" s="596"/>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9"/>
      <c r="AR74" s="59"/>
    </row>
    <row r="75" ht="12.75" customHeight="1">
      <c r="A75" s="59" t="s">
        <v>328</v>
      </c>
      <c r="B75" s="59"/>
      <c r="C75" s="596"/>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c r="AJ75" s="59"/>
      <c r="AK75" s="59"/>
      <c r="AL75" s="59"/>
      <c r="AM75" s="59"/>
      <c r="AN75" s="59"/>
      <c r="AO75" s="59"/>
      <c r="AP75" s="59"/>
      <c r="AQ75" s="59"/>
      <c r="AR75" s="59"/>
    </row>
    <row r="76" ht="12.75" customHeight="1">
      <c r="A76" s="59" t="s">
        <v>329</v>
      </c>
      <c r="B76" s="59"/>
      <c r="C76" s="596"/>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c r="AJ76" s="59"/>
      <c r="AK76" s="59"/>
      <c r="AL76" s="59"/>
      <c r="AM76" s="59"/>
      <c r="AN76" s="59"/>
      <c r="AO76" s="59"/>
      <c r="AP76" s="59"/>
      <c r="AQ76" s="59"/>
      <c r="AR76" s="59"/>
    </row>
    <row r="77" ht="12.75" customHeight="1">
      <c r="A77" s="59" t="s">
        <v>330</v>
      </c>
      <c r="B77" s="59"/>
      <c r="C77" s="596"/>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c r="AJ77" s="59"/>
      <c r="AK77" s="59"/>
      <c r="AL77" s="59"/>
      <c r="AM77" s="59"/>
      <c r="AN77" s="59"/>
      <c r="AO77" s="59"/>
      <c r="AP77" s="59"/>
      <c r="AQ77" s="59"/>
      <c r="AR77" s="59"/>
    </row>
    <row r="78" ht="12.75" customHeight="1">
      <c r="A78" s="59" t="s">
        <v>331</v>
      </c>
      <c r="B78" s="59"/>
      <c r="C78" s="596"/>
      <c r="D78" s="59"/>
      <c r="E78" s="59"/>
      <c r="F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9"/>
      <c r="AR78" s="59"/>
    </row>
    <row r="79" ht="12.75" customHeight="1">
      <c r="A79" s="59" t="s">
        <v>332</v>
      </c>
      <c r="B79" s="59"/>
      <c r="C79" s="596"/>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59"/>
      <c r="AK79" s="59"/>
      <c r="AL79" s="59"/>
      <c r="AM79" s="59"/>
      <c r="AN79" s="59"/>
      <c r="AO79" s="59"/>
      <c r="AP79" s="59"/>
      <c r="AQ79" s="59"/>
      <c r="AR79" s="59"/>
    </row>
    <row r="80" ht="12.75" customHeight="1">
      <c r="A80" s="59"/>
      <c r="B80" s="59"/>
      <c r="C80" s="596"/>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9"/>
      <c r="AR80" s="59"/>
    </row>
    <row r="81" ht="12.75" customHeight="1">
      <c r="A81" s="513"/>
      <c r="B81" s="59" t="s">
        <v>333</v>
      </c>
      <c r="C81" s="596"/>
      <c r="D81" s="59"/>
      <c r="E81" s="59"/>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c r="AR81" s="59"/>
    </row>
    <row r="82" ht="12.75" customHeight="1">
      <c r="A82" s="59"/>
      <c r="B82" s="59"/>
      <c r="C82" s="596"/>
      <c r="D82" s="59"/>
      <c r="E82" s="59"/>
      <c r="F82" s="59"/>
      <c r="G82" s="59"/>
      <c r="H82" s="59"/>
      <c r="I82" s="59"/>
      <c r="J82" s="59"/>
      <c r="K82" s="59"/>
      <c r="L82" s="59"/>
      <c r="M82" s="59"/>
      <c r="N82" s="59"/>
      <c r="O82" s="59"/>
      <c r="P82" s="59"/>
      <c r="Q82" s="59"/>
      <c r="R82" s="59"/>
      <c r="S82" s="59"/>
      <c r="T82" s="59"/>
      <c r="U82" s="59"/>
      <c r="V82" s="59"/>
      <c r="W82" s="59"/>
      <c r="X82" s="59"/>
      <c r="Y82" s="59"/>
      <c r="Z82" s="59"/>
      <c r="AA82" s="59"/>
      <c r="AB82" s="59"/>
      <c r="AC82" s="59"/>
      <c r="AD82" s="59"/>
      <c r="AE82" s="59"/>
      <c r="AF82" s="59"/>
      <c r="AG82" s="59"/>
      <c r="AH82" s="59"/>
      <c r="AI82" s="59"/>
      <c r="AJ82" s="59"/>
      <c r="AK82" s="59"/>
      <c r="AL82" s="59"/>
      <c r="AM82" s="59"/>
      <c r="AN82" s="59"/>
      <c r="AO82" s="59"/>
      <c r="AP82" s="59"/>
      <c r="AQ82" s="59"/>
      <c r="AR82" s="59"/>
    </row>
    <row r="83" ht="12.75" customHeight="1">
      <c r="A83" s="59"/>
      <c r="B83" s="59" t="s">
        <v>334</v>
      </c>
      <c r="C83" s="596"/>
      <c r="D83" s="59"/>
      <c r="E83" s="59"/>
      <c r="F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83" s="59"/>
      <c r="AN83" s="59"/>
      <c r="AO83" s="59"/>
      <c r="AP83" s="59"/>
      <c r="AQ83" s="59"/>
      <c r="AR83" s="59"/>
    </row>
    <row r="84" ht="12.75" customHeight="1">
      <c r="A84" s="59"/>
      <c r="B84" s="59"/>
      <c r="C84" s="596"/>
      <c r="D84" s="59"/>
      <c r="E84" s="59"/>
      <c r="F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row>
    <row r="85" ht="12.75" customHeight="1">
      <c r="A85" s="59"/>
      <c r="B85" s="59"/>
      <c r="C85" s="596"/>
      <c r="D85" s="59"/>
      <c r="E85" s="59"/>
      <c r="F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row>
    <row r="86" ht="12.75" customHeight="1">
      <c r="A86" s="59"/>
      <c r="B86" s="59"/>
      <c r="C86" s="596"/>
      <c r="D86" s="59"/>
      <c r="E86" s="59"/>
      <c r="F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row>
    <row r="87" ht="12.75" customHeight="1">
      <c r="A87" s="59"/>
      <c r="B87" s="59"/>
      <c r="C87" s="596"/>
      <c r="D87" s="59"/>
      <c r="E87" s="59"/>
      <c r="F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c r="AR87" s="59"/>
    </row>
    <row r="88" ht="12.75" customHeight="1">
      <c r="A88" s="59"/>
      <c r="B88" s="59"/>
      <c r="C88" s="596"/>
      <c r="D88" s="59"/>
      <c r="E88" s="59"/>
      <c r="F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9"/>
      <c r="AR88" s="59"/>
    </row>
    <row r="89" ht="12.75" customHeight="1">
      <c r="A89" s="59"/>
      <c r="B89" s="59"/>
      <c r="C89" s="596"/>
      <c r="D89" s="59"/>
      <c r="E89" s="59"/>
      <c r="F89" s="59"/>
      <c r="G89" s="59"/>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c r="AQ89" s="59"/>
      <c r="AR89" s="59"/>
    </row>
    <row r="90" ht="12.75" customHeight="1">
      <c r="A90" s="59"/>
      <c r="B90" s="59"/>
      <c r="C90" s="596"/>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row>
    <row r="91" ht="12.75" customHeight="1">
      <c r="A91" s="59"/>
      <c r="B91" s="59"/>
      <c r="C91" s="596"/>
      <c r="D91" s="59"/>
      <c r="E91" s="59"/>
      <c r="F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c r="AF91" s="59"/>
      <c r="AG91" s="59"/>
      <c r="AH91" s="59"/>
      <c r="AI91" s="59"/>
      <c r="AJ91" s="59"/>
      <c r="AK91" s="59"/>
      <c r="AL91" s="59"/>
      <c r="AM91" s="59"/>
      <c r="AN91" s="59"/>
      <c r="AO91" s="59"/>
      <c r="AP91" s="59"/>
      <c r="AQ91" s="59"/>
      <c r="AR91" s="59"/>
    </row>
    <row r="92" ht="12.75" customHeight="1">
      <c r="A92" s="59"/>
      <c r="B92" s="59"/>
      <c r="C92" s="596"/>
      <c r="D92" s="59"/>
      <c r="E92" s="59"/>
      <c r="F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c r="AR92" s="59"/>
    </row>
    <row r="93" ht="12.75" customHeight="1">
      <c r="A93" s="59"/>
      <c r="B93" s="59"/>
      <c r="C93" s="596"/>
      <c r="D93" s="59"/>
      <c r="E93" s="59"/>
      <c r="F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c r="AR93" s="59"/>
    </row>
    <row r="94" ht="12.75" customHeight="1">
      <c r="A94" s="59"/>
      <c r="B94" s="59"/>
      <c r="C94" s="596"/>
      <c r="D94" s="59"/>
      <c r="E94" s="59"/>
      <c r="F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c r="AJ94" s="59"/>
      <c r="AK94" s="59"/>
      <c r="AL94" s="59"/>
      <c r="AM94" s="59"/>
      <c r="AN94" s="59"/>
      <c r="AO94" s="59"/>
      <c r="AP94" s="59"/>
      <c r="AQ94" s="59"/>
      <c r="AR94" s="59"/>
    </row>
    <row r="95" ht="12.75" customHeight="1">
      <c r="A95" s="59"/>
      <c r="B95" s="59"/>
      <c r="C95" s="596"/>
      <c r="D95" s="59"/>
      <c r="E95" s="59"/>
      <c r="F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c r="AJ95" s="59"/>
      <c r="AK95" s="59"/>
      <c r="AL95" s="59"/>
      <c r="AM95" s="59"/>
      <c r="AN95" s="59"/>
      <c r="AO95" s="59"/>
      <c r="AP95" s="59"/>
      <c r="AQ95" s="59"/>
      <c r="AR95" s="59"/>
    </row>
    <row r="96" ht="12.75" customHeight="1">
      <c r="A96" s="59"/>
      <c r="B96" s="59"/>
      <c r="C96" s="596"/>
      <c r="D96" s="59"/>
      <c r="E96" s="59"/>
      <c r="F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c r="AQ96" s="59"/>
      <c r="AR96" s="59"/>
    </row>
    <row r="97" ht="12.75" customHeight="1">
      <c r="A97" s="59"/>
      <c r="B97" s="59"/>
      <c r="C97" s="596"/>
      <c r="D97" s="59"/>
      <c r="E97" s="59"/>
      <c r="F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c r="AM97" s="59"/>
      <c r="AN97" s="59"/>
      <c r="AO97" s="59"/>
      <c r="AP97" s="59"/>
      <c r="AQ97" s="59"/>
      <c r="AR97" s="59"/>
    </row>
    <row r="98" ht="12.75" customHeight="1">
      <c r="A98" s="59"/>
      <c r="B98" s="59"/>
      <c r="C98" s="596"/>
      <c r="D98" s="59"/>
      <c r="E98" s="59"/>
      <c r="F98" s="59"/>
      <c r="G98" s="59"/>
      <c r="H98" s="59"/>
      <c r="I98" s="59"/>
      <c r="J98" s="59"/>
      <c r="K98" s="59"/>
      <c r="L98" s="59"/>
      <c r="M98" s="59"/>
      <c r="N98" s="59"/>
      <c r="O98" s="59"/>
      <c r="P98" s="59"/>
      <c r="Q98" s="59"/>
      <c r="R98" s="59"/>
      <c r="S98" s="59"/>
      <c r="T98" s="59"/>
      <c r="U98" s="59"/>
      <c r="V98" s="59"/>
      <c r="W98" s="59"/>
      <c r="X98" s="59"/>
      <c r="Y98" s="59"/>
      <c r="Z98" s="59"/>
      <c r="AA98" s="59"/>
      <c r="AB98" s="59"/>
      <c r="AC98" s="59"/>
      <c r="AD98" s="59"/>
      <c r="AE98" s="59"/>
      <c r="AF98" s="59"/>
      <c r="AG98" s="59"/>
      <c r="AH98" s="59"/>
      <c r="AI98" s="59"/>
      <c r="AJ98" s="59"/>
      <c r="AK98" s="59"/>
      <c r="AL98" s="59"/>
      <c r="AM98" s="59"/>
      <c r="AN98" s="59"/>
      <c r="AO98" s="59"/>
      <c r="AP98" s="59"/>
      <c r="AQ98" s="59"/>
      <c r="AR98" s="59"/>
    </row>
    <row r="99" ht="12.75" customHeight="1">
      <c r="A99" s="59"/>
      <c r="B99" s="59"/>
      <c r="C99" s="596"/>
      <c r="D99" s="59"/>
      <c r="E99" s="59"/>
      <c r="F99" s="59"/>
      <c r="G99" s="59"/>
      <c r="H99" s="59"/>
      <c r="I99" s="59"/>
      <c r="J99" s="59"/>
      <c r="K99" s="59"/>
      <c r="L99" s="59"/>
      <c r="M99" s="59"/>
      <c r="N99" s="59"/>
      <c r="O99" s="59"/>
      <c r="P99" s="59"/>
      <c r="Q99" s="59"/>
      <c r="R99" s="59"/>
      <c r="S99" s="59"/>
      <c r="T99" s="59"/>
      <c r="U99" s="59"/>
      <c r="V99" s="59"/>
      <c r="W99" s="59"/>
      <c r="X99" s="59"/>
      <c r="Y99" s="59"/>
      <c r="Z99" s="59"/>
      <c r="AA99" s="59"/>
      <c r="AB99" s="59"/>
      <c r="AC99" s="59"/>
      <c r="AD99" s="59"/>
      <c r="AE99" s="59"/>
      <c r="AF99" s="59"/>
      <c r="AG99" s="59"/>
      <c r="AH99" s="59"/>
      <c r="AI99" s="59"/>
      <c r="AJ99" s="59"/>
      <c r="AK99" s="59"/>
      <c r="AL99" s="59"/>
      <c r="AM99" s="59"/>
      <c r="AN99" s="59"/>
      <c r="AO99" s="59"/>
      <c r="AP99" s="59"/>
      <c r="AQ99" s="59"/>
      <c r="AR99" s="59"/>
    </row>
    <row r="100" ht="12.75" customHeight="1">
      <c r="A100" s="59"/>
      <c r="B100" s="59"/>
      <c r="C100" s="596"/>
      <c r="D100" s="59"/>
      <c r="E100" s="59"/>
      <c r="F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59"/>
      <c r="AQ100" s="59"/>
      <c r="AR100" s="59"/>
    </row>
    <row r="101" ht="12.75" customHeight="1">
      <c r="A101" s="59"/>
      <c r="B101" s="59"/>
      <c r="C101" s="596"/>
      <c r="D101" s="59"/>
      <c r="E101" s="59"/>
      <c r="F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c r="AH101" s="59"/>
      <c r="AI101" s="59"/>
      <c r="AJ101" s="59"/>
      <c r="AK101" s="59"/>
      <c r="AL101" s="59"/>
      <c r="AM101" s="59"/>
      <c r="AN101" s="59"/>
      <c r="AO101" s="59"/>
      <c r="AP101" s="59"/>
      <c r="AQ101" s="59"/>
      <c r="AR101" s="59"/>
    </row>
    <row r="102" ht="12.75" customHeight="1">
      <c r="A102" s="59"/>
      <c r="B102" s="59"/>
      <c r="C102" s="596"/>
      <c r="D102" s="59"/>
      <c r="E102" s="59"/>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c r="AH102" s="59"/>
      <c r="AI102" s="59"/>
      <c r="AJ102" s="59"/>
      <c r="AK102" s="59"/>
      <c r="AL102" s="59"/>
      <c r="AM102" s="59"/>
      <c r="AN102" s="59"/>
      <c r="AO102" s="59"/>
      <c r="AP102" s="59"/>
      <c r="AQ102" s="59"/>
      <c r="AR102" s="59"/>
    </row>
    <row r="103" ht="12.75" customHeight="1">
      <c r="A103" s="59"/>
      <c r="B103" s="59"/>
      <c r="C103" s="596"/>
      <c r="D103" s="59"/>
      <c r="E103" s="59"/>
      <c r="F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9"/>
      <c r="AJ103" s="59"/>
      <c r="AK103" s="59"/>
      <c r="AL103" s="59"/>
      <c r="AM103" s="59"/>
      <c r="AN103" s="59"/>
      <c r="AO103" s="59"/>
      <c r="AP103" s="59"/>
      <c r="AQ103" s="59"/>
      <c r="AR103" s="59"/>
    </row>
    <row r="104" ht="12.75" customHeight="1">
      <c r="A104" s="59"/>
      <c r="B104" s="59"/>
      <c r="C104" s="596"/>
      <c r="D104" s="59"/>
      <c r="E104" s="59"/>
      <c r="F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c r="AR104" s="59"/>
    </row>
    <row r="105" ht="12.75" customHeight="1">
      <c r="A105" s="59"/>
      <c r="B105" s="59"/>
      <c r="C105" s="596"/>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c r="AL105" s="59"/>
      <c r="AM105" s="59"/>
      <c r="AN105" s="59"/>
      <c r="AO105" s="59"/>
      <c r="AP105" s="59"/>
      <c r="AQ105" s="59"/>
      <c r="AR105" s="59"/>
    </row>
    <row r="106" ht="12.75" customHeight="1">
      <c r="A106" s="59"/>
      <c r="B106" s="59"/>
      <c r="C106" s="596"/>
      <c r="D106" s="59"/>
      <c r="E106" s="59"/>
      <c r="F106" s="59"/>
      <c r="G106" s="59"/>
      <c r="H106" s="59"/>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c r="AH106" s="59"/>
      <c r="AI106" s="59"/>
      <c r="AJ106" s="59"/>
      <c r="AK106" s="59"/>
      <c r="AL106" s="59"/>
      <c r="AM106" s="59"/>
      <c r="AN106" s="59"/>
      <c r="AO106" s="59"/>
      <c r="AP106" s="59"/>
      <c r="AQ106" s="59"/>
      <c r="AR106" s="59"/>
    </row>
    <row r="107" ht="12.75" customHeight="1">
      <c r="A107" s="59"/>
      <c r="B107" s="59"/>
      <c r="C107" s="596"/>
      <c r="D107" s="59"/>
      <c r="E107" s="59"/>
      <c r="F107" s="59"/>
      <c r="G107" s="59"/>
      <c r="H107" s="59"/>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c r="AF107" s="59"/>
      <c r="AG107" s="59"/>
      <c r="AH107" s="59"/>
      <c r="AI107" s="59"/>
      <c r="AJ107" s="59"/>
      <c r="AK107" s="59"/>
      <c r="AL107" s="59"/>
      <c r="AM107" s="59"/>
      <c r="AN107" s="59"/>
      <c r="AO107" s="59"/>
      <c r="AP107" s="59"/>
      <c r="AQ107" s="59"/>
      <c r="AR107" s="59"/>
    </row>
    <row r="108" ht="12.75" customHeight="1">
      <c r="A108" s="59"/>
      <c r="B108" s="59"/>
      <c r="C108" s="596"/>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E108" s="59"/>
      <c r="AF108" s="59"/>
      <c r="AG108" s="59"/>
      <c r="AH108" s="59"/>
      <c r="AI108" s="59"/>
      <c r="AJ108" s="59"/>
      <c r="AK108" s="59"/>
      <c r="AL108" s="59"/>
      <c r="AM108" s="59"/>
      <c r="AN108" s="59"/>
      <c r="AO108" s="59"/>
      <c r="AP108" s="59"/>
      <c r="AQ108" s="59"/>
      <c r="AR108" s="59"/>
    </row>
    <row r="109" ht="12.75" customHeight="1">
      <c r="A109" s="59"/>
      <c r="B109" s="59"/>
      <c r="C109" s="596"/>
      <c r="D109" s="59"/>
      <c r="E109" s="59"/>
      <c r="F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c r="AE109" s="59"/>
      <c r="AF109" s="59"/>
      <c r="AG109" s="59"/>
      <c r="AH109" s="59"/>
      <c r="AI109" s="59"/>
      <c r="AJ109" s="59"/>
      <c r="AK109" s="59"/>
      <c r="AL109" s="59"/>
      <c r="AM109" s="59"/>
      <c r="AN109" s="59"/>
      <c r="AO109" s="59"/>
      <c r="AP109" s="59"/>
      <c r="AQ109" s="59"/>
      <c r="AR109" s="59"/>
    </row>
    <row r="110" ht="12.75" customHeight="1">
      <c r="A110" s="59"/>
      <c r="B110" s="59"/>
      <c r="C110" s="596"/>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c r="AH110" s="59"/>
      <c r="AI110" s="59"/>
      <c r="AJ110" s="59"/>
      <c r="AK110" s="59"/>
      <c r="AL110" s="59"/>
      <c r="AM110" s="59"/>
      <c r="AN110" s="59"/>
      <c r="AO110" s="59"/>
      <c r="AP110" s="59"/>
      <c r="AQ110" s="59"/>
      <c r="AR110" s="59"/>
    </row>
    <row r="111" ht="12.75" customHeight="1">
      <c r="A111" s="59"/>
      <c r="B111" s="59"/>
      <c r="C111" s="596"/>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c r="AH111" s="59"/>
      <c r="AI111" s="59"/>
      <c r="AJ111" s="59"/>
      <c r="AK111" s="59"/>
      <c r="AL111" s="59"/>
      <c r="AM111" s="59"/>
      <c r="AN111" s="59"/>
      <c r="AO111" s="59"/>
      <c r="AP111" s="59"/>
      <c r="AQ111" s="59"/>
      <c r="AR111" s="59"/>
    </row>
    <row r="112" ht="12.75" customHeight="1">
      <c r="A112" s="59"/>
      <c r="B112" s="59"/>
      <c r="C112" s="596"/>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9"/>
      <c r="AM112" s="59"/>
      <c r="AN112" s="59"/>
      <c r="AO112" s="59"/>
      <c r="AP112" s="59"/>
      <c r="AQ112" s="59"/>
      <c r="AR112" s="59"/>
    </row>
    <row r="113" ht="12.75" customHeight="1">
      <c r="A113" s="59"/>
      <c r="B113" s="59"/>
      <c r="C113" s="596"/>
      <c r="D113" s="59"/>
      <c r="E113" s="59"/>
      <c r="F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E113" s="59"/>
      <c r="AF113" s="59"/>
      <c r="AG113" s="59"/>
      <c r="AH113" s="59"/>
      <c r="AI113" s="59"/>
      <c r="AJ113" s="59"/>
      <c r="AK113" s="59"/>
      <c r="AL113" s="59"/>
      <c r="AM113" s="59"/>
      <c r="AN113" s="59"/>
      <c r="AO113" s="59"/>
      <c r="AP113" s="59"/>
      <c r="AQ113" s="59"/>
      <c r="AR113" s="59"/>
    </row>
    <row r="114" ht="12.75" customHeight="1">
      <c r="A114" s="59"/>
      <c r="B114" s="59"/>
      <c r="C114" s="596"/>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c r="AH114" s="59"/>
      <c r="AI114" s="59"/>
      <c r="AJ114" s="59"/>
      <c r="AK114" s="59"/>
      <c r="AL114" s="59"/>
      <c r="AM114" s="59"/>
      <c r="AN114" s="59"/>
      <c r="AO114" s="59"/>
      <c r="AP114" s="59"/>
      <c r="AQ114" s="59"/>
      <c r="AR114" s="59"/>
    </row>
    <row r="115" ht="12.75" customHeight="1">
      <c r="A115" s="59"/>
      <c r="B115" s="59"/>
      <c r="C115" s="596"/>
      <c r="D115" s="59"/>
      <c r="E115" s="59"/>
      <c r="F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c r="AH115" s="59"/>
      <c r="AI115" s="59"/>
      <c r="AJ115" s="59"/>
      <c r="AK115" s="59"/>
      <c r="AL115" s="59"/>
      <c r="AM115" s="59"/>
      <c r="AN115" s="59"/>
      <c r="AO115" s="59"/>
      <c r="AP115" s="59"/>
      <c r="AQ115" s="59"/>
      <c r="AR115" s="59"/>
    </row>
    <row r="116" ht="12.75" customHeight="1">
      <c r="A116" s="59"/>
      <c r="B116" s="59"/>
      <c r="C116" s="596"/>
      <c r="D116" s="59"/>
      <c r="E116" s="59"/>
      <c r="F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9"/>
      <c r="AR116" s="59"/>
    </row>
    <row r="117" ht="12.75" customHeight="1">
      <c r="A117" s="59"/>
      <c r="B117" s="59"/>
      <c r="C117" s="596"/>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c r="AJ117" s="59"/>
      <c r="AK117" s="59"/>
      <c r="AL117" s="59"/>
      <c r="AM117" s="59"/>
      <c r="AN117" s="59"/>
      <c r="AO117" s="59"/>
      <c r="AP117" s="59"/>
      <c r="AQ117" s="59"/>
      <c r="AR117" s="59"/>
    </row>
    <row r="118" ht="12.75" customHeight="1">
      <c r="A118" s="59"/>
      <c r="B118" s="59"/>
      <c r="C118" s="596"/>
      <c r="D118" s="59"/>
      <c r="E118" s="59"/>
      <c r="F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c r="AJ118" s="59"/>
      <c r="AK118" s="59"/>
      <c r="AL118" s="59"/>
      <c r="AM118" s="59"/>
      <c r="AN118" s="59"/>
      <c r="AO118" s="59"/>
      <c r="AP118" s="59"/>
      <c r="AQ118" s="59"/>
      <c r="AR118" s="59"/>
    </row>
    <row r="119" ht="12.75" customHeight="1">
      <c r="A119" s="59"/>
      <c r="B119" s="59"/>
      <c r="C119" s="596"/>
      <c r="D119" s="59"/>
      <c r="E119" s="59"/>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59"/>
      <c r="AL119" s="59"/>
      <c r="AM119" s="59"/>
      <c r="AN119" s="59"/>
      <c r="AO119" s="59"/>
      <c r="AP119" s="59"/>
      <c r="AQ119" s="59"/>
      <c r="AR119" s="59"/>
    </row>
    <row r="120" ht="12.75" customHeight="1">
      <c r="A120" s="59"/>
      <c r="B120" s="59"/>
      <c r="C120" s="596"/>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c r="AJ120" s="59"/>
      <c r="AK120" s="59"/>
      <c r="AL120" s="59"/>
      <c r="AM120" s="59"/>
      <c r="AN120" s="59"/>
      <c r="AO120" s="59"/>
      <c r="AP120" s="59"/>
      <c r="AQ120" s="59"/>
      <c r="AR120" s="59"/>
    </row>
    <row r="121" ht="12.75" customHeight="1">
      <c r="A121" s="59"/>
      <c r="B121" s="59"/>
      <c r="C121" s="596"/>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c r="AJ121" s="59"/>
      <c r="AK121" s="59"/>
      <c r="AL121" s="59"/>
      <c r="AM121" s="59"/>
      <c r="AN121" s="59"/>
      <c r="AO121" s="59"/>
      <c r="AP121" s="59"/>
      <c r="AQ121" s="59"/>
      <c r="AR121" s="59"/>
    </row>
    <row r="122" ht="12.75" customHeight="1">
      <c r="A122" s="59"/>
      <c r="B122" s="59"/>
      <c r="C122" s="596"/>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c r="AH122" s="59"/>
      <c r="AI122" s="59"/>
      <c r="AJ122" s="59"/>
      <c r="AK122" s="59"/>
      <c r="AL122" s="59"/>
      <c r="AM122" s="59"/>
      <c r="AN122" s="59"/>
      <c r="AO122" s="59"/>
      <c r="AP122" s="59"/>
      <c r="AQ122" s="59"/>
      <c r="AR122" s="59"/>
    </row>
    <row r="123" ht="12.75" customHeight="1">
      <c r="A123" s="59"/>
      <c r="B123" s="59"/>
      <c r="C123" s="596"/>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c r="AH123" s="59"/>
      <c r="AI123" s="59"/>
      <c r="AJ123" s="59"/>
      <c r="AK123" s="59"/>
      <c r="AL123" s="59"/>
      <c r="AM123" s="59"/>
      <c r="AN123" s="59"/>
      <c r="AO123" s="59"/>
      <c r="AP123" s="59"/>
      <c r="AQ123" s="59"/>
      <c r="AR123" s="59"/>
    </row>
    <row r="124" ht="12.75" customHeight="1">
      <c r="A124" s="59"/>
      <c r="B124" s="59"/>
      <c r="C124" s="596"/>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c r="AH124" s="59"/>
      <c r="AI124" s="59"/>
      <c r="AJ124" s="59"/>
      <c r="AK124" s="59"/>
      <c r="AL124" s="59"/>
      <c r="AM124" s="59"/>
      <c r="AN124" s="59"/>
      <c r="AO124" s="59"/>
      <c r="AP124" s="59"/>
      <c r="AQ124" s="59"/>
      <c r="AR124" s="59"/>
    </row>
    <row r="125" ht="12.75" customHeight="1">
      <c r="A125" s="59"/>
      <c r="B125" s="59"/>
      <c r="C125" s="596"/>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59"/>
      <c r="AK125" s="59"/>
      <c r="AL125" s="59"/>
      <c r="AM125" s="59"/>
      <c r="AN125" s="59"/>
      <c r="AO125" s="59"/>
      <c r="AP125" s="59"/>
      <c r="AQ125" s="59"/>
      <c r="AR125" s="59"/>
    </row>
    <row r="126" ht="12.75" customHeight="1">
      <c r="A126" s="59"/>
      <c r="B126" s="59"/>
      <c r="C126" s="596"/>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59"/>
      <c r="AK126" s="59"/>
      <c r="AL126" s="59"/>
      <c r="AM126" s="59"/>
      <c r="AN126" s="59"/>
      <c r="AO126" s="59"/>
      <c r="AP126" s="59"/>
      <c r="AQ126" s="59"/>
      <c r="AR126" s="59"/>
    </row>
    <row r="127" ht="12.75" customHeight="1">
      <c r="A127" s="59"/>
      <c r="B127" s="59"/>
      <c r="C127" s="596"/>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c r="AJ127" s="59"/>
      <c r="AK127" s="59"/>
      <c r="AL127" s="59"/>
      <c r="AM127" s="59"/>
      <c r="AN127" s="59"/>
      <c r="AO127" s="59"/>
      <c r="AP127" s="59"/>
      <c r="AQ127" s="59"/>
      <c r="AR127" s="59"/>
    </row>
    <row r="128" ht="12.75" customHeight="1">
      <c r="A128" s="59"/>
      <c r="B128" s="59"/>
      <c r="C128" s="596"/>
      <c r="D128" s="59"/>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59"/>
      <c r="AK128" s="59"/>
      <c r="AL128" s="59"/>
      <c r="AM128" s="59"/>
      <c r="AN128" s="59"/>
      <c r="AO128" s="59"/>
      <c r="AP128" s="59"/>
      <c r="AQ128" s="59"/>
      <c r="AR128" s="59"/>
    </row>
    <row r="129" ht="12.75" customHeight="1">
      <c r="A129" s="59"/>
      <c r="B129" s="59"/>
      <c r="C129" s="596"/>
      <c r="D129" s="59"/>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59"/>
      <c r="AK129" s="59"/>
      <c r="AL129" s="59"/>
      <c r="AM129" s="59"/>
      <c r="AN129" s="59"/>
      <c r="AO129" s="59"/>
      <c r="AP129" s="59"/>
      <c r="AQ129" s="59"/>
      <c r="AR129" s="59"/>
    </row>
    <row r="130" ht="12.75" customHeight="1">
      <c r="A130" s="59"/>
      <c r="B130" s="59"/>
      <c r="C130" s="596"/>
      <c r="D130" s="59"/>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c r="AH130" s="59"/>
      <c r="AI130" s="59"/>
      <c r="AJ130" s="59"/>
      <c r="AK130" s="59"/>
      <c r="AL130" s="59"/>
      <c r="AM130" s="59"/>
      <c r="AN130" s="59"/>
      <c r="AO130" s="59"/>
      <c r="AP130" s="59"/>
      <c r="AQ130" s="59"/>
      <c r="AR130" s="59"/>
    </row>
    <row r="131" ht="12.75" customHeight="1">
      <c r="A131" s="59"/>
      <c r="B131" s="59"/>
      <c r="C131" s="596"/>
      <c r="D131" s="59"/>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59"/>
      <c r="AK131" s="59"/>
      <c r="AL131" s="59"/>
      <c r="AM131" s="59"/>
      <c r="AN131" s="59"/>
      <c r="AO131" s="59"/>
      <c r="AP131" s="59"/>
      <c r="AQ131" s="59"/>
      <c r="AR131" s="59"/>
    </row>
    <row r="132" ht="12.75" customHeight="1">
      <c r="A132" s="59"/>
      <c r="B132" s="59"/>
      <c r="C132" s="596"/>
      <c r="D132" s="59"/>
      <c r="E132" s="59"/>
      <c r="F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c r="AH132" s="59"/>
      <c r="AI132" s="59"/>
      <c r="AJ132" s="59"/>
      <c r="AK132" s="59"/>
      <c r="AL132" s="59"/>
      <c r="AM132" s="59"/>
      <c r="AN132" s="59"/>
      <c r="AO132" s="59"/>
      <c r="AP132" s="59"/>
      <c r="AQ132" s="59"/>
      <c r="AR132" s="59"/>
    </row>
    <row r="133" ht="12.75" customHeight="1">
      <c r="A133" s="59"/>
      <c r="B133" s="59"/>
      <c r="C133" s="596"/>
      <c r="D133" s="59"/>
      <c r="E133" s="59"/>
      <c r="F133" s="59"/>
      <c r="G133" s="59"/>
      <c r="H133" s="59"/>
      <c r="I133" s="59"/>
      <c r="J133" s="59"/>
      <c r="K133" s="59"/>
      <c r="L133" s="59"/>
      <c r="M133" s="59"/>
      <c r="N133" s="59"/>
      <c r="O133" s="59"/>
      <c r="P133" s="59"/>
      <c r="Q133" s="59"/>
      <c r="R133" s="59"/>
      <c r="S133" s="59"/>
      <c r="T133" s="59"/>
      <c r="U133" s="59"/>
      <c r="V133" s="59"/>
      <c r="W133" s="59"/>
      <c r="X133" s="59"/>
      <c r="Y133" s="59"/>
      <c r="Z133" s="59"/>
      <c r="AA133" s="59"/>
      <c r="AB133" s="59"/>
      <c r="AC133" s="59"/>
      <c r="AD133" s="59"/>
      <c r="AE133" s="59"/>
      <c r="AF133" s="59"/>
      <c r="AG133" s="59"/>
      <c r="AH133" s="59"/>
      <c r="AI133" s="59"/>
      <c r="AJ133" s="59"/>
      <c r="AK133" s="59"/>
      <c r="AL133" s="59"/>
      <c r="AM133" s="59"/>
      <c r="AN133" s="59"/>
      <c r="AO133" s="59"/>
      <c r="AP133" s="59"/>
      <c r="AQ133" s="59"/>
      <c r="AR133" s="59"/>
    </row>
    <row r="134" ht="12.75" customHeight="1">
      <c r="A134" s="59"/>
      <c r="B134" s="59"/>
      <c r="C134" s="596"/>
      <c r="D134" s="59"/>
      <c r="E134" s="59"/>
      <c r="F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59"/>
      <c r="AE134" s="59"/>
      <c r="AF134" s="59"/>
      <c r="AG134" s="59"/>
      <c r="AH134" s="59"/>
      <c r="AI134" s="59"/>
      <c r="AJ134" s="59"/>
      <c r="AK134" s="59"/>
      <c r="AL134" s="59"/>
      <c r="AM134" s="59"/>
      <c r="AN134" s="59"/>
      <c r="AO134" s="59"/>
      <c r="AP134" s="59"/>
      <c r="AQ134" s="59"/>
      <c r="AR134" s="59"/>
    </row>
    <row r="135" ht="12.75" customHeight="1">
      <c r="A135" s="59"/>
      <c r="B135" s="59"/>
      <c r="C135" s="596"/>
      <c r="D135" s="59"/>
      <c r="E135" s="59"/>
      <c r="F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c r="AE135" s="59"/>
      <c r="AF135" s="59"/>
      <c r="AG135" s="59"/>
      <c r="AH135" s="59"/>
      <c r="AI135" s="59"/>
      <c r="AJ135" s="59"/>
      <c r="AK135" s="59"/>
      <c r="AL135" s="59"/>
      <c r="AM135" s="59"/>
      <c r="AN135" s="59"/>
      <c r="AO135" s="59"/>
      <c r="AP135" s="59"/>
      <c r="AQ135" s="59"/>
      <c r="AR135" s="59"/>
    </row>
    <row r="136" ht="12.75" customHeight="1">
      <c r="A136" s="59"/>
      <c r="B136" s="59"/>
      <c r="C136" s="596"/>
      <c r="D136" s="59"/>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c r="AH136" s="59"/>
      <c r="AI136" s="59"/>
      <c r="AJ136" s="59"/>
      <c r="AK136" s="59"/>
      <c r="AL136" s="59"/>
      <c r="AM136" s="59"/>
      <c r="AN136" s="59"/>
      <c r="AO136" s="59"/>
      <c r="AP136" s="59"/>
      <c r="AQ136" s="59"/>
      <c r="AR136" s="59"/>
    </row>
    <row r="137" ht="12.75" customHeight="1">
      <c r="A137" s="59"/>
      <c r="B137" s="59"/>
      <c r="C137" s="596"/>
      <c r="D137" s="59"/>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c r="AJ137" s="59"/>
      <c r="AK137" s="59"/>
      <c r="AL137" s="59"/>
      <c r="AM137" s="59"/>
      <c r="AN137" s="59"/>
      <c r="AO137" s="59"/>
      <c r="AP137" s="59"/>
      <c r="AQ137" s="59"/>
      <c r="AR137" s="59"/>
    </row>
    <row r="138" ht="12.75" customHeight="1">
      <c r="A138" s="59"/>
      <c r="B138" s="59"/>
      <c r="C138" s="596"/>
      <c r="D138" s="59"/>
      <c r="E138" s="59"/>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c r="AH138" s="59"/>
      <c r="AI138" s="59"/>
      <c r="AJ138" s="59"/>
      <c r="AK138" s="59"/>
      <c r="AL138" s="59"/>
      <c r="AM138" s="59"/>
      <c r="AN138" s="59"/>
      <c r="AO138" s="59"/>
      <c r="AP138" s="59"/>
      <c r="AQ138" s="59"/>
      <c r="AR138" s="59"/>
    </row>
    <row r="139" ht="12.75" customHeight="1">
      <c r="A139" s="59"/>
      <c r="B139" s="59"/>
      <c r="C139" s="596"/>
      <c r="D139" s="59"/>
      <c r="E139" s="59"/>
      <c r="F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c r="AH139" s="59"/>
      <c r="AI139" s="59"/>
      <c r="AJ139" s="59"/>
      <c r="AK139" s="59"/>
      <c r="AL139" s="59"/>
      <c r="AM139" s="59"/>
      <c r="AN139" s="59"/>
      <c r="AO139" s="59"/>
      <c r="AP139" s="59"/>
      <c r="AQ139" s="59"/>
      <c r="AR139" s="59"/>
    </row>
    <row r="140" ht="12.75" customHeight="1">
      <c r="A140" s="59"/>
      <c r="B140" s="59"/>
      <c r="C140" s="596"/>
      <c r="D140" s="59"/>
      <c r="E140" s="59"/>
      <c r="F140" s="59"/>
      <c r="G140" s="59"/>
      <c r="H140" s="59"/>
      <c r="I140" s="59"/>
      <c r="J140" s="59"/>
      <c r="K140" s="59"/>
      <c r="L140" s="59"/>
      <c r="M140" s="59"/>
      <c r="N140" s="59"/>
      <c r="O140" s="59"/>
      <c r="P140" s="59"/>
      <c r="Q140" s="59"/>
      <c r="R140" s="59"/>
      <c r="S140" s="59"/>
      <c r="T140" s="59"/>
      <c r="U140" s="59"/>
      <c r="V140" s="59"/>
      <c r="W140" s="59"/>
      <c r="X140" s="59"/>
      <c r="Y140" s="59"/>
      <c r="Z140" s="59"/>
      <c r="AA140" s="59"/>
      <c r="AB140" s="59"/>
      <c r="AC140" s="59"/>
      <c r="AD140" s="59"/>
      <c r="AE140" s="59"/>
      <c r="AF140" s="59"/>
      <c r="AG140" s="59"/>
      <c r="AH140" s="59"/>
      <c r="AI140" s="59"/>
      <c r="AJ140" s="59"/>
      <c r="AK140" s="59"/>
      <c r="AL140" s="59"/>
      <c r="AM140" s="59"/>
      <c r="AN140" s="59"/>
      <c r="AO140" s="59"/>
      <c r="AP140" s="59"/>
      <c r="AQ140" s="59"/>
      <c r="AR140" s="59"/>
    </row>
    <row r="141" ht="12.75" customHeight="1">
      <c r="A141" s="59"/>
      <c r="B141" s="59"/>
      <c r="C141" s="596"/>
      <c r="D141" s="59"/>
      <c r="E141" s="59"/>
      <c r="F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c r="AH141" s="59"/>
      <c r="AI141" s="59"/>
      <c r="AJ141" s="59"/>
      <c r="AK141" s="59"/>
      <c r="AL141" s="59"/>
      <c r="AM141" s="59"/>
      <c r="AN141" s="59"/>
      <c r="AO141" s="59"/>
      <c r="AP141" s="59"/>
      <c r="AQ141" s="59"/>
      <c r="AR141" s="59"/>
    </row>
    <row r="142" ht="12.75" customHeight="1">
      <c r="A142" s="59"/>
      <c r="B142" s="59"/>
      <c r="C142" s="596"/>
      <c r="D142" s="59"/>
      <c r="E142" s="59"/>
      <c r="F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c r="AD142" s="59"/>
      <c r="AE142" s="59"/>
      <c r="AF142" s="59"/>
      <c r="AG142" s="59"/>
      <c r="AH142" s="59"/>
      <c r="AI142" s="59"/>
      <c r="AJ142" s="59"/>
      <c r="AK142" s="59"/>
      <c r="AL142" s="59"/>
      <c r="AM142" s="59"/>
      <c r="AN142" s="59"/>
      <c r="AO142" s="59"/>
      <c r="AP142" s="59"/>
      <c r="AQ142" s="59"/>
      <c r="AR142" s="59"/>
    </row>
    <row r="143" ht="12.75" customHeight="1">
      <c r="A143" s="59"/>
      <c r="B143" s="59"/>
      <c r="C143" s="596"/>
      <c r="D143" s="59"/>
      <c r="E143" s="59"/>
      <c r="F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c r="AD143" s="59"/>
      <c r="AE143" s="59"/>
      <c r="AF143" s="59"/>
      <c r="AG143" s="59"/>
      <c r="AH143" s="59"/>
      <c r="AI143" s="59"/>
      <c r="AJ143" s="59"/>
      <c r="AK143" s="59"/>
      <c r="AL143" s="59"/>
      <c r="AM143" s="59"/>
      <c r="AN143" s="59"/>
      <c r="AO143" s="59"/>
      <c r="AP143" s="59"/>
      <c r="AQ143" s="59"/>
      <c r="AR143" s="59"/>
    </row>
    <row r="144" ht="12.75" customHeight="1">
      <c r="A144" s="59"/>
      <c r="B144" s="59"/>
      <c r="C144" s="596"/>
      <c r="D144" s="59"/>
      <c r="E144" s="59"/>
      <c r="F144" s="59"/>
      <c r="G144" s="59"/>
      <c r="H144" s="59"/>
      <c r="I144" s="59"/>
      <c r="J144" s="59"/>
      <c r="K144" s="59"/>
      <c r="L144" s="59"/>
      <c r="M144" s="59"/>
      <c r="N144" s="59"/>
      <c r="O144" s="59"/>
      <c r="P144" s="59"/>
      <c r="Q144" s="59"/>
      <c r="R144" s="59"/>
      <c r="S144" s="59"/>
      <c r="T144" s="59"/>
      <c r="U144" s="59"/>
      <c r="V144" s="59"/>
      <c r="W144" s="59"/>
      <c r="X144" s="59"/>
      <c r="Y144" s="59"/>
      <c r="Z144" s="59"/>
      <c r="AA144" s="59"/>
      <c r="AB144" s="59"/>
      <c r="AC144" s="59"/>
      <c r="AD144" s="59"/>
      <c r="AE144" s="59"/>
      <c r="AF144" s="59"/>
      <c r="AG144" s="59"/>
      <c r="AH144" s="59"/>
      <c r="AI144" s="59"/>
      <c r="AJ144" s="59"/>
      <c r="AK144" s="59"/>
      <c r="AL144" s="59"/>
      <c r="AM144" s="59"/>
      <c r="AN144" s="59"/>
      <c r="AO144" s="59"/>
      <c r="AP144" s="59"/>
      <c r="AQ144" s="59"/>
      <c r="AR144" s="59"/>
    </row>
    <row r="145" ht="12.75" customHeight="1">
      <c r="A145" s="59"/>
      <c r="B145" s="59"/>
      <c r="C145" s="596"/>
      <c r="D145" s="59"/>
      <c r="E145" s="59"/>
      <c r="F145" s="5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c r="AD145" s="59"/>
      <c r="AE145" s="59"/>
      <c r="AF145" s="59"/>
      <c r="AG145" s="59"/>
      <c r="AH145" s="59"/>
      <c r="AI145" s="59"/>
      <c r="AJ145" s="59"/>
      <c r="AK145" s="59"/>
      <c r="AL145" s="59"/>
      <c r="AM145" s="59"/>
      <c r="AN145" s="59"/>
      <c r="AO145" s="59"/>
      <c r="AP145" s="59"/>
      <c r="AQ145" s="59"/>
      <c r="AR145" s="59"/>
    </row>
    <row r="146" ht="12.75" customHeight="1">
      <c r="A146" s="59"/>
      <c r="B146" s="59"/>
      <c r="C146" s="596"/>
      <c r="D146" s="59"/>
      <c r="E146" s="59"/>
      <c r="F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c r="AD146" s="59"/>
      <c r="AE146" s="59"/>
      <c r="AF146" s="59"/>
      <c r="AG146" s="59"/>
      <c r="AH146" s="59"/>
      <c r="AI146" s="59"/>
      <c r="AJ146" s="59"/>
      <c r="AK146" s="59"/>
      <c r="AL146" s="59"/>
      <c r="AM146" s="59"/>
      <c r="AN146" s="59"/>
      <c r="AO146" s="59"/>
      <c r="AP146" s="59"/>
      <c r="AQ146" s="59"/>
      <c r="AR146" s="59"/>
    </row>
    <row r="147" ht="12.75" customHeight="1">
      <c r="A147" s="59"/>
      <c r="B147" s="59"/>
      <c r="C147" s="596"/>
      <c r="D147" s="59"/>
      <c r="E147" s="59"/>
      <c r="F147" s="59"/>
      <c r="G147" s="59"/>
      <c r="H147" s="59"/>
      <c r="I147" s="59"/>
      <c r="J147" s="59"/>
      <c r="K147" s="59"/>
      <c r="L147" s="59"/>
      <c r="M147" s="59"/>
      <c r="N147" s="59"/>
      <c r="O147" s="59"/>
      <c r="P147" s="59"/>
      <c r="Q147" s="59"/>
      <c r="R147" s="59"/>
      <c r="S147" s="59"/>
      <c r="T147" s="59"/>
      <c r="U147" s="59"/>
      <c r="V147" s="59"/>
      <c r="W147" s="59"/>
      <c r="X147" s="59"/>
      <c r="Y147" s="59"/>
      <c r="Z147" s="59"/>
      <c r="AA147" s="59"/>
      <c r="AB147" s="59"/>
      <c r="AC147" s="59"/>
      <c r="AD147" s="59"/>
      <c r="AE147" s="59"/>
      <c r="AF147" s="59"/>
      <c r="AG147" s="59"/>
      <c r="AH147" s="59"/>
      <c r="AI147" s="59"/>
      <c r="AJ147" s="59"/>
      <c r="AK147" s="59"/>
      <c r="AL147" s="59"/>
      <c r="AM147" s="59"/>
      <c r="AN147" s="59"/>
      <c r="AO147" s="59"/>
      <c r="AP147" s="59"/>
      <c r="AQ147" s="59"/>
      <c r="AR147" s="59"/>
    </row>
    <row r="148" ht="12.75" customHeight="1">
      <c r="A148" s="59"/>
      <c r="B148" s="59"/>
      <c r="C148" s="596"/>
      <c r="D148" s="59"/>
      <c r="E148" s="59"/>
      <c r="F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E148" s="59"/>
      <c r="AF148" s="59"/>
      <c r="AG148" s="59"/>
      <c r="AH148" s="59"/>
      <c r="AI148" s="59"/>
      <c r="AJ148" s="59"/>
      <c r="AK148" s="59"/>
      <c r="AL148" s="59"/>
      <c r="AM148" s="59"/>
      <c r="AN148" s="59"/>
      <c r="AO148" s="59"/>
      <c r="AP148" s="59"/>
      <c r="AQ148" s="59"/>
      <c r="AR148" s="59"/>
    </row>
    <row r="149" ht="12.75" customHeight="1">
      <c r="A149" s="59"/>
      <c r="B149" s="59"/>
      <c r="C149" s="596"/>
      <c r="D149" s="59"/>
      <c r="E149" s="59"/>
      <c r="F149" s="59"/>
      <c r="G149" s="59"/>
      <c r="H149" s="59"/>
      <c r="I149" s="59"/>
      <c r="J149" s="59"/>
      <c r="K149" s="59"/>
      <c r="L149" s="59"/>
      <c r="M149" s="59"/>
      <c r="N149" s="59"/>
      <c r="O149" s="59"/>
      <c r="P149" s="59"/>
      <c r="Q149" s="59"/>
      <c r="R149" s="59"/>
      <c r="S149" s="59"/>
      <c r="T149" s="59"/>
      <c r="U149" s="59"/>
      <c r="V149" s="59"/>
      <c r="W149" s="59"/>
      <c r="X149" s="59"/>
      <c r="Y149" s="59"/>
      <c r="Z149" s="59"/>
      <c r="AA149" s="59"/>
      <c r="AB149" s="59"/>
      <c r="AC149" s="59"/>
      <c r="AD149" s="59"/>
      <c r="AE149" s="59"/>
      <c r="AF149" s="59"/>
      <c r="AG149" s="59"/>
      <c r="AH149" s="59"/>
      <c r="AI149" s="59"/>
      <c r="AJ149" s="59"/>
      <c r="AK149" s="59"/>
      <c r="AL149" s="59"/>
      <c r="AM149" s="59"/>
      <c r="AN149" s="59"/>
      <c r="AO149" s="59"/>
      <c r="AP149" s="59"/>
      <c r="AQ149" s="59"/>
      <c r="AR149" s="59"/>
    </row>
    <row r="150" ht="12.75" customHeight="1">
      <c r="A150" s="59"/>
      <c r="B150" s="59"/>
      <c r="C150" s="596"/>
      <c r="D150" s="59"/>
      <c r="E150" s="59"/>
      <c r="F150" s="59"/>
      <c r="G150" s="59"/>
      <c r="H150" s="59"/>
      <c r="I150" s="59"/>
      <c r="J150" s="59"/>
      <c r="K150" s="59"/>
      <c r="L150" s="59"/>
      <c r="M150" s="59"/>
      <c r="N150" s="59"/>
      <c r="O150" s="59"/>
      <c r="P150" s="59"/>
      <c r="Q150" s="59"/>
      <c r="R150" s="59"/>
      <c r="S150" s="59"/>
      <c r="T150" s="59"/>
      <c r="U150" s="59"/>
      <c r="V150" s="59"/>
      <c r="W150" s="59"/>
      <c r="X150" s="59"/>
      <c r="Y150" s="59"/>
      <c r="Z150" s="59"/>
      <c r="AA150" s="59"/>
      <c r="AB150" s="59"/>
      <c r="AC150" s="59"/>
      <c r="AD150" s="59"/>
      <c r="AE150" s="59"/>
      <c r="AF150" s="59"/>
      <c r="AG150" s="59"/>
      <c r="AH150" s="59"/>
      <c r="AI150" s="59"/>
      <c r="AJ150" s="59"/>
      <c r="AK150" s="59"/>
      <c r="AL150" s="59"/>
      <c r="AM150" s="59"/>
      <c r="AN150" s="59"/>
      <c r="AO150" s="59"/>
      <c r="AP150" s="59"/>
      <c r="AQ150" s="59"/>
      <c r="AR150" s="59"/>
    </row>
    <row r="151" ht="12.75" customHeight="1">
      <c r="A151" s="59"/>
      <c r="B151" s="59"/>
      <c r="C151" s="596"/>
      <c r="D151" s="59"/>
      <c r="E151" s="59"/>
      <c r="F151" s="59"/>
      <c r="G151" s="59"/>
      <c r="H151" s="59"/>
      <c r="I151" s="59"/>
      <c r="J151" s="59"/>
      <c r="K151" s="59"/>
      <c r="L151" s="59"/>
      <c r="M151" s="59"/>
      <c r="N151" s="59"/>
      <c r="O151" s="59"/>
      <c r="P151" s="59"/>
      <c r="Q151" s="59"/>
      <c r="R151" s="59"/>
      <c r="S151" s="59"/>
      <c r="T151" s="59"/>
      <c r="U151" s="59"/>
      <c r="V151" s="59"/>
      <c r="W151" s="59"/>
      <c r="X151" s="59"/>
      <c r="Y151" s="59"/>
      <c r="Z151" s="59"/>
      <c r="AA151" s="59"/>
      <c r="AB151" s="59"/>
      <c r="AC151" s="59"/>
      <c r="AD151" s="59"/>
      <c r="AE151" s="59"/>
      <c r="AF151" s="59"/>
      <c r="AG151" s="59"/>
      <c r="AH151" s="59"/>
      <c r="AI151" s="59"/>
      <c r="AJ151" s="59"/>
      <c r="AK151" s="59"/>
      <c r="AL151" s="59"/>
      <c r="AM151" s="59"/>
      <c r="AN151" s="59"/>
      <c r="AO151" s="59"/>
      <c r="AP151" s="59"/>
      <c r="AQ151" s="59"/>
      <c r="AR151" s="59"/>
    </row>
    <row r="152" ht="12.75" customHeight="1">
      <c r="A152" s="59"/>
      <c r="B152" s="59"/>
      <c r="C152" s="596"/>
      <c r="D152" s="59"/>
      <c r="E152" s="59"/>
      <c r="F152" s="59"/>
      <c r="G152" s="59"/>
      <c r="H152" s="59"/>
      <c r="I152" s="59"/>
      <c r="J152" s="59"/>
      <c r="K152" s="59"/>
      <c r="L152" s="59"/>
      <c r="M152" s="59"/>
      <c r="N152" s="59"/>
      <c r="O152" s="59"/>
      <c r="P152" s="59"/>
      <c r="Q152" s="59"/>
      <c r="R152" s="59"/>
      <c r="S152" s="59"/>
      <c r="T152" s="59"/>
      <c r="U152" s="59"/>
      <c r="V152" s="59"/>
      <c r="W152" s="59"/>
      <c r="X152" s="59"/>
      <c r="Y152" s="59"/>
      <c r="Z152" s="59"/>
      <c r="AA152" s="59"/>
      <c r="AB152" s="59"/>
      <c r="AC152" s="59"/>
      <c r="AD152" s="59"/>
      <c r="AE152" s="59"/>
      <c r="AF152" s="59"/>
      <c r="AG152" s="59"/>
      <c r="AH152" s="59"/>
      <c r="AI152" s="59"/>
      <c r="AJ152" s="59"/>
      <c r="AK152" s="59"/>
      <c r="AL152" s="59"/>
      <c r="AM152" s="59"/>
      <c r="AN152" s="59"/>
      <c r="AO152" s="59"/>
      <c r="AP152" s="59"/>
      <c r="AQ152" s="59"/>
      <c r="AR152" s="59"/>
    </row>
    <row r="153" ht="12.75" customHeight="1">
      <c r="A153" s="59"/>
      <c r="B153" s="59"/>
      <c r="C153" s="596"/>
      <c r="D153" s="59"/>
      <c r="E153" s="59"/>
      <c r="F153" s="59"/>
      <c r="G153" s="59"/>
      <c r="H153" s="59"/>
      <c r="I153" s="59"/>
      <c r="J153" s="59"/>
      <c r="K153" s="59"/>
      <c r="L153" s="59"/>
      <c r="M153" s="59"/>
      <c r="N153" s="59"/>
      <c r="O153" s="59"/>
      <c r="P153" s="59"/>
      <c r="Q153" s="59"/>
      <c r="R153" s="59"/>
      <c r="S153" s="59"/>
      <c r="T153" s="59"/>
      <c r="U153" s="59"/>
      <c r="V153" s="59"/>
      <c r="W153" s="59"/>
      <c r="X153" s="59"/>
      <c r="Y153" s="59"/>
      <c r="Z153" s="59"/>
      <c r="AA153" s="59"/>
      <c r="AB153" s="59"/>
      <c r="AC153" s="59"/>
      <c r="AD153" s="59"/>
      <c r="AE153" s="59"/>
      <c r="AF153" s="59"/>
      <c r="AG153" s="59"/>
      <c r="AH153" s="59"/>
      <c r="AI153" s="59"/>
      <c r="AJ153" s="59"/>
      <c r="AK153" s="59"/>
      <c r="AL153" s="59"/>
      <c r="AM153" s="59"/>
      <c r="AN153" s="59"/>
      <c r="AO153" s="59"/>
      <c r="AP153" s="59"/>
      <c r="AQ153" s="59"/>
      <c r="AR153" s="59"/>
    </row>
    <row r="154" ht="12.75" customHeight="1">
      <c r="A154" s="59"/>
      <c r="B154" s="59"/>
      <c r="C154" s="596"/>
      <c r="D154" s="59"/>
      <c r="E154" s="59"/>
      <c r="F154" s="59"/>
      <c r="G154" s="59"/>
      <c r="H154" s="59"/>
      <c r="I154" s="59"/>
      <c r="J154" s="59"/>
      <c r="K154" s="59"/>
      <c r="L154" s="59"/>
      <c r="M154" s="59"/>
      <c r="N154" s="59"/>
      <c r="O154" s="59"/>
      <c r="P154" s="59"/>
      <c r="Q154" s="59"/>
      <c r="R154" s="59"/>
      <c r="S154" s="59"/>
      <c r="T154" s="59"/>
      <c r="U154" s="59"/>
      <c r="V154" s="59"/>
      <c r="W154" s="59"/>
      <c r="X154" s="59"/>
      <c r="Y154" s="59"/>
      <c r="Z154" s="59"/>
      <c r="AA154" s="59"/>
      <c r="AB154" s="59"/>
      <c r="AC154" s="59"/>
      <c r="AD154" s="59"/>
      <c r="AE154" s="59"/>
      <c r="AF154" s="59"/>
      <c r="AG154" s="59"/>
      <c r="AH154" s="59"/>
      <c r="AI154" s="59"/>
      <c r="AJ154" s="59"/>
      <c r="AK154" s="59"/>
      <c r="AL154" s="59"/>
      <c r="AM154" s="59"/>
      <c r="AN154" s="59"/>
      <c r="AO154" s="59"/>
      <c r="AP154" s="59"/>
      <c r="AQ154" s="59"/>
      <c r="AR154" s="59"/>
    </row>
    <row r="155" ht="12.75" customHeight="1">
      <c r="A155" s="59"/>
      <c r="B155" s="59"/>
      <c r="C155" s="596"/>
      <c r="D155" s="59"/>
      <c r="E155" s="59"/>
      <c r="F155" s="59"/>
      <c r="G155" s="59"/>
      <c r="H155" s="59"/>
      <c r="I155" s="59"/>
      <c r="J155" s="59"/>
      <c r="K155" s="59"/>
      <c r="L155" s="59"/>
      <c r="M155" s="59"/>
      <c r="N155" s="59"/>
      <c r="O155" s="59"/>
      <c r="P155" s="59"/>
      <c r="Q155" s="59"/>
      <c r="R155" s="59"/>
      <c r="S155" s="59"/>
      <c r="T155" s="59"/>
      <c r="U155" s="59"/>
      <c r="V155" s="59"/>
      <c r="W155" s="59"/>
      <c r="X155" s="59"/>
      <c r="Y155" s="59"/>
      <c r="Z155" s="59"/>
      <c r="AA155" s="59"/>
      <c r="AB155" s="59"/>
      <c r="AC155" s="59"/>
      <c r="AD155" s="59"/>
      <c r="AE155" s="59"/>
      <c r="AF155" s="59"/>
      <c r="AG155" s="59"/>
      <c r="AH155" s="59"/>
      <c r="AI155" s="59"/>
      <c r="AJ155" s="59"/>
      <c r="AK155" s="59"/>
      <c r="AL155" s="59"/>
      <c r="AM155" s="59"/>
      <c r="AN155" s="59"/>
      <c r="AO155" s="59"/>
      <c r="AP155" s="59"/>
      <c r="AQ155" s="59"/>
      <c r="AR155" s="59"/>
    </row>
    <row r="156" ht="12.75" customHeight="1">
      <c r="A156" s="59"/>
      <c r="B156" s="59"/>
      <c r="C156" s="596"/>
      <c r="D156" s="59"/>
      <c r="E156" s="59"/>
      <c r="F156" s="59"/>
      <c r="G156" s="59"/>
      <c r="H156" s="59"/>
      <c r="I156" s="59"/>
      <c r="J156" s="59"/>
      <c r="K156" s="59"/>
      <c r="L156" s="59"/>
      <c r="M156" s="59"/>
      <c r="N156" s="59"/>
      <c r="O156" s="59"/>
      <c r="P156" s="59"/>
      <c r="Q156" s="59"/>
      <c r="R156" s="59"/>
      <c r="S156" s="59"/>
      <c r="T156" s="59"/>
      <c r="U156" s="59"/>
      <c r="V156" s="59"/>
      <c r="W156" s="59"/>
      <c r="X156" s="59"/>
      <c r="Y156" s="59"/>
      <c r="Z156" s="59"/>
      <c r="AA156" s="59"/>
      <c r="AB156" s="59"/>
      <c r="AC156" s="59"/>
      <c r="AD156" s="59"/>
      <c r="AE156" s="59"/>
      <c r="AF156" s="59"/>
      <c r="AG156" s="59"/>
      <c r="AH156" s="59"/>
      <c r="AI156" s="59"/>
      <c r="AJ156" s="59"/>
      <c r="AK156" s="59"/>
      <c r="AL156" s="59"/>
      <c r="AM156" s="59"/>
      <c r="AN156" s="59"/>
      <c r="AO156" s="59"/>
      <c r="AP156" s="59"/>
      <c r="AQ156" s="59"/>
      <c r="AR156" s="59"/>
    </row>
    <row r="157" ht="12.75" customHeight="1">
      <c r="A157" s="59"/>
      <c r="B157" s="59"/>
      <c r="C157" s="596"/>
      <c r="D157" s="59"/>
      <c r="E157" s="59"/>
      <c r="F157" s="59"/>
      <c r="G157" s="59"/>
      <c r="H157" s="59"/>
      <c r="I157" s="59"/>
      <c r="J157" s="59"/>
      <c r="K157" s="59"/>
      <c r="L157" s="59"/>
      <c r="M157" s="59"/>
      <c r="N157" s="59"/>
      <c r="O157" s="59"/>
      <c r="P157" s="59"/>
      <c r="Q157" s="59"/>
      <c r="R157" s="59"/>
      <c r="S157" s="59"/>
      <c r="T157" s="59"/>
      <c r="U157" s="59"/>
      <c r="V157" s="59"/>
      <c r="W157" s="59"/>
      <c r="X157" s="59"/>
      <c r="Y157" s="59"/>
      <c r="Z157" s="59"/>
      <c r="AA157" s="59"/>
      <c r="AB157" s="59"/>
      <c r="AC157" s="59"/>
      <c r="AD157" s="59"/>
      <c r="AE157" s="59"/>
      <c r="AF157" s="59"/>
      <c r="AG157" s="59"/>
      <c r="AH157" s="59"/>
      <c r="AI157" s="59"/>
      <c r="AJ157" s="59"/>
      <c r="AK157" s="59"/>
      <c r="AL157" s="59"/>
      <c r="AM157" s="59"/>
      <c r="AN157" s="59"/>
      <c r="AO157" s="59"/>
      <c r="AP157" s="59"/>
      <c r="AQ157" s="59"/>
      <c r="AR157" s="59"/>
    </row>
    <row r="158" ht="12.75" customHeight="1">
      <c r="A158" s="59"/>
      <c r="B158" s="59"/>
      <c r="C158" s="596"/>
      <c r="D158" s="59"/>
      <c r="E158" s="59"/>
      <c r="F158" s="59"/>
      <c r="G158" s="59"/>
      <c r="H158" s="59"/>
      <c r="I158" s="59"/>
      <c r="J158" s="59"/>
      <c r="K158" s="59"/>
      <c r="L158" s="59"/>
      <c r="M158" s="59"/>
      <c r="N158" s="59"/>
      <c r="O158" s="59"/>
      <c r="P158" s="59"/>
      <c r="Q158" s="59"/>
      <c r="R158" s="59"/>
      <c r="S158" s="59"/>
      <c r="T158" s="59"/>
      <c r="U158" s="59"/>
      <c r="V158" s="59"/>
      <c r="W158" s="59"/>
      <c r="X158" s="59"/>
      <c r="Y158" s="59"/>
      <c r="Z158" s="59"/>
      <c r="AA158" s="59"/>
      <c r="AB158" s="59"/>
      <c r="AC158" s="59"/>
      <c r="AD158" s="59"/>
      <c r="AE158" s="59"/>
      <c r="AF158" s="59"/>
      <c r="AG158" s="59"/>
      <c r="AH158" s="59"/>
      <c r="AI158" s="59"/>
      <c r="AJ158" s="59"/>
      <c r="AK158" s="59"/>
      <c r="AL158" s="59"/>
      <c r="AM158" s="59"/>
      <c r="AN158" s="59"/>
      <c r="AO158" s="59"/>
      <c r="AP158" s="59"/>
      <c r="AQ158" s="59"/>
      <c r="AR158" s="59"/>
    </row>
    <row r="159" ht="12.75" customHeight="1">
      <c r="A159" s="59"/>
      <c r="B159" s="59"/>
      <c r="C159" s="596"/>
      <c r="D159" s="59"/>
      <c r="E159" s="59"/>
      <c r="F159" s="59"/>
      <c r="G159" s="59"/>
      <c r="H159" s="59"/>
      <c r="I159" s="59"/>
      <c r="J159" s="59"/>
      <c r="K159" s="59"/>
      <c r="L159" s="59"/>
      <c r="M159" s="59"/>
      <c r="N159" s="59"/>
      <c r="O159" s="59"/>
      <c r="P159" s="59"/>
      <c r="Q159" s="59"/>
      <c r="R159" s="59"/>
      <c r="S159" s="59"/>
      <c r="T159" s="59"/>
      <c r="U159" s="59"/>
      <c r="V159" s="59"/>
      <c r="W159" s="59"/>
      <c r="X159" s="59"/>
      <c r="Y159" s="59"/>
      <c r="Z159" s="59"/>
      <c r="AA159" s="59"/>
      <c r="AB159" s="59"/>
      <c r="AC159" s="59"/>
      <c r="AD159" s="59"/>
      <c r="AE159" s="59"/>
      <c r="AF159" s="59"/>
      <c r="AG159" s="59"/>
      <c r="AH159" s="59"/>
      <c r="AI159" s="59"/>
      <c r="AJ159" s="59"/>
      <c r="AK159" s="59"/>
      <c r="AL159" s="59"/>
      <c r="AM159" s="59"/>
      <c r="AN159" s="59"/>
      <c r="AO159" s="59"/>
      <c r="AP159" s="59"/>
      <c r="AQ159" s="59"/>
      <c r="AR159" s="59"/>
    </row>
    <row r="160" ht="12.75" customHeight="1">
      <c r="A160" s="59"/>
      <c r="B160" s="59"/>
      <c r="C160" s="596"/>
      <c r="D160" s="59"/>
      <c r="E160" s="59"/>
      <c r="F160" s="59"/>
      <c r="G160" s="59"/>
      <c r="H160" s="59"/>
      <c r="I160" s="59"/>
      <c r="J160" s="59"/>
      <c r="K160" s="59"/>
      <c r="L160" s="59"/>
      <c r="M160" s="59"/>
      <c r="N160" s="59"/>
      <c r="O160" s="59"/>
      <c r="P160" s="59"/>
      <c r="Q160" s="59"/>
      <c r="R160" s="59"/>
      <c r="S160" s="59"/>
      <c r="T160" s="59"/>
      <c r="U160" s="59"/>
      <c r="V160" s="59"/>
      <c r="W160" s="59"/>
      <c r="X160" s="59"/>
      <c r="Y160" s="59"/>
      <c r="Z160" s="59"/>
      <c r="AA160" s="59"/>
      <c r="AB160" s="59"/>
      <c r="AC160" s="59"/>
      <c r="AD160" s="59"/>
      <c r="AE160" s="59"/>
      <c r="AF160" s="59"/>
      <c r="AG160" s="59"/>
      <c r="AH160" s="59"/>
      <c r="AI160" s="59"/>
      <c r="AJ160" s="59"/>
      <c r="AK160" s="59"/>
      <c r="AL160" s="59"/>
      <c r="AM160" s="59"/>
      <c r="AN160" s="59"/>
      <c r="AO160" s="59"/>
      <c r="AP160" s="59"/>
      <c r="AQ160" s="59"/>
      <c r="AR160" s="59"/>
    </row>
    <row r="161" ht="12.75" customHeight="1">
      <c r="A161" s="59"/>
      <c r="B161" s="59"/>
      <c r="C161" s="596"/>
      <c r="D161" s="59"/>
      <c r="E161" s="59"/>
      <c r="F161" s="59"/>
      <c r="G161" s="59"/>
      <c r="H161" s="59"/>
      <c r="I161" s="59"/>
      <c r="J161" s="59"/>
      <c r="K161" s="59"/>
      <c r="L161" s="59"/>
      <c r="M161" s="59"/>
      <c r="N161" s="59"/>
      <c r="O161" s="59"/>
      <c r="P161" s="59"/>
      <c r="Q161" s="59"/>
      <c r="R161" s="59"/>
      <c r="S161" s="59"/>
      <c r="T161" s="59"/>
      <c r="U161" s="59"/>
      <c r="V161" s="59"/>
      <c r="W161" s="59"/>
      <c r="X161" s="59"/>
      <c r="Y161" s="59"/>
      <c r="Z161" s="59"/>
      <c r="AA161" s="59"/>
      <c r="AB161" s="59"/>
      <c r="AC161" s="59"/>
      <c r="AD161" s="59"/>
      <c r="AE161" s="59"/>
      <c r="AF161" s="59"/>
      <c r="AG161" s="59"/>
      <c r="AH161" s="59"/>
      <c r="AI161" s="59"/>
      <c r="AJ161" s="59"/>
      <c r="AK161" s="59"/>
      <c r="AL161" s="59"/>
      <c r="AM161" s="59"/>
      <c r="AN161" s="59"/>
      <c r="AO161" s="59"/>
      <c r="AP161" s="59"/>
      <c r="AQ161" s="59"/>
      <c r="AR161" s="59"/>
    </row>
    <row r="162" ht="12.75" customHeight="1">
      <c r="A162" s="59"/>
      <c r="B162" s="59"/>
      <c r="C162" s="596"/>
      <c r="D162" s="59"/>
      <c r="E162" s="59"/>
      <c r="F162" s="59"/>
      <c r="G162" s="59"/>
      <c r="H162" s="59"/>
      <c r="I162" s="59"/>
      <c r="J162" s="59"/>
      <c r="K162" s="59"/>
      <c r="L162" s="59"/>
      <c r="M162" s="59"/>
      <c r="N162" s="59"/>
      <c r="O162" s="59"/>
      <c r="P162" s="59"/>
      <c r="Q162" s="59"/>
      <c r="R162" s="59"/>
      <c r="S162" s="59"/>
      <c r="T162" s="59"/>
      <c r="U162" s="59"/>
      <c r="V162" s="59"/>
      <c r="W162" s="59"/>
      <c r="X162" s="59"/>
      <c r="Y162" s="59"/>
      <c r="Z162" s="59"/>
      <c r="AA162" s="59"/>
      <c r="AB162" s="59"/>
      <c r="AC162" s="59"/>
      <c r="AD162" s="59"/>
      <c r="AE162" s="59"/>
      <c r="AF162" s="59"/>
      <c r="AG162" s="59"/>
      <c r="AH162" s="59"/>
      <c r="AI162" s="59"/>
      <c r="AJ162" s="59"/>
      <c r="AK162" s="59"/>
      <c r="AL162" s="59"/>
      <c r="AM162" s="59"/>
      <c r="AN162" s="59"/>
      <c r="AO162" s="59"/>
      <c r="AP162" s="59"/>
      <c r="AQ162" s="59"/>
      <c r="AR162" s="59"/>
    </row>
    <row r="163" ht="12.75" customHeight="1">
      <c r="A163" s="59"/>
      <c r="B163" s="59"/>
      <c r="C163" s="596"/>
      <c r="D163" s="59"/>
      <c r="E163" s="59"/>
      <c r="F163" s="59"/>
      <c r="G163" s="59"/>
      <c r="H163" s="59"/>
      <c r="I163" s="59"/>
      <c r="J163" s="59"/>
      <c r="K163" s="59"/>
      <c r="L163" s="59"/>
      <c r="M163" s="59"/>
      <c r="N163" s="59"/>
      <c r="O163" s="59"/>
      <c r="P163" s="59"/>
      <c r="Q163" s="59"/>
      <c r="R163" s="59"/>
      <c r="S163" s="59"/>
      <c r="T163" s="59"/>
      <c r="U163" s="59"/>
      <c r="V163" s="59"/>
      <c r="W163" s="59"/>
      <c r="X163" s="59"/>
      <c r="Y163" s="59"/>
      <c r="Z163" s="59"/>
      <c r="AA163" s="59"/>
      <c r="AB163" s="59"/>
      <c r="AC163" s="59"/>
      <c r="AD163" s="59"/>
      <c r="AE163" s="59"/>
      <c r="AF163" s="59"/>
      <c r="AG163" s="59"/>
      <c r="AH163" s="59"/>
      <c r="AI163" s="59"/>
      <c r="AJ163" s="59"/>
      <c r="AK163" s="59"/>
      <c r="AL163" s="59"/>
      <c r="AM163" s="59"/>
      <c r="AN163" s="59"/>
      <c r="AO163" s="59"/>
      <c r="AP163" s="59"/>
      <c r="AQ163" s="59"/>
      <c r="AR163" s="59"/>
    </row>
    <row r="164" ht="12.75" customHeight="1">
      <c r="A164" s="59"/>
      <c r="B164" s="59"/>
      <c r="C164" s="596"/>
      <c r="D164" s="59"/>
      <c r="E164" s="59"/>
      <c r="F164" s="59"/>
      <c r="G164" s="59"/>
      <c r="H164" s="59"/>
      <c r="I164" s="59"/>
      <c r="J164" s="59"/>
      <c r="K164" s="59"/>
      <c r="L164" s="59"/>
      <c r="M164" s="59"/>
      <c r="N164" s="59"/>
      <c r="O164" s="59"/>
      <c r="P164" s="59"/>
      <c r="Q164" s="59"/>
      <c r="R164" s="59"/>
      <c r="S164" s="59"/>
      <c r="T164" s="59"/>
      <c r="U164" s="59"/>
      <c r="V164" s="59"/>
      <c r="W164" s="59"/>
      <c r="X164" s="59"/>
      <c r="Y164" s="59"/>
      <c r="Z164" s="59"/>
      <c r="AA164" s="59"/>
      <c r="AB164" s="59"/>
      <c r="AC164" s="59"/>
      <c r="AD164" s="59"/>
      <c r="AE164" s="59"/>
      <c r="AF164" s="59"/>
      <c r="AG164" s="59"/>
      <c r="AH164" s="59"/>
      <c r="AI164" s="59"/>
      <c r="AJ164" s="59"/>
      <c r="AK164" s="59"/>
      <c r="AL164" s="59"/>
      <c r="AM164" s="59"/>
      <c r="AN164" s="59"/>
      <c r="AO164" s="59"/>
      <c r="AP164" s="59"/>
      <c r="AQ164" s="59"/>
      <c r="AR164" s="59"/>
    </row>
    <row r="165" ht="12.75" customHeight="1">
      <c r="A165" s="59"/>
      <c r="B165" s="59"/>
      <c r="C165" s="596"/>
      <c r="D165" s="59"/>
      <c r="E165" s="59"/>
      <c r="F165" s="59"/>
      <c r="G165" s="59"/>
      <c r="H165" s="59"/>
      <c r="I165" s="59"/>
      <c r="J165" s="59"/>
      <c r="K165" s="59"/>
      <c r="L165" s="59"/>
      <c r="M165" s="59"/>
      <c r="N165" s="59"/>
      <c r="O165" s="59"/>
      <c r="P165" s="59"/>
      <c r="Q165" s="59"/>
      <c r="R165" s="59"/>
      <c r="S165" s="59"/>
      <c r="T165" s="59"/>
      <c r="U165" s="59"/>
      <c r="V165" s="59"/>
      <c r="W165" s="59"/>
      <c r="X165" s="59"/>
      <c r="Y165" s="59"/>
      <c r="Z165" s="59"/>
      <c r="AA165" s="59"/>
      <c r="AB165" s="59"/>
      <c r="AC165" s="59"/>
      <c r="AD165" s="59"/>
      <c r="AE165" s="59"/>
      <c r="AF165" s="59"/>
      <c r="AG165" s="59"/>
      <c r="AH165" s="59"/>
      <c r="AI165" s="59"/>
      <c r="AJ165" s="59"/>
      <c r="AK165" s="59"/>
      <c r="AL165" s="59"/>
      <c r="AM165" s="59"/>
      <c r="AN165" s="59"/>
      <c r="AO165" s="59"/>
      <c r="AP165" s="59"/>
      <c r="AQ165" s="59"/>
      <c r="AR165" s="59"/>
    </row>
    <row r="166" ht="12.75" customHeight="1">
      <c r="A166" s="59"/>
      <c r="B166" s="59"/>
      <c r="C166" s="596"/>
      <c r="D166" s="59"/>
      <c r="E166" s="59"/>
      <c r="F166" s="59"/>
      <c r="G166" s="59"/>
      <c r="H166" s="59"/>
      <c r="I166" s="59"/>
      <c r="J166" s="59"/>
      <c r="K166" s="59"/>
      <c r="L166" s="59"/>
      <c r="M166" s="59"/>
      <c r="N166" s="59"/>
      <c r="O166" s="59"/>
      <c r="P166" s="59"/>
      <c r="Q166" s="59"/>
      <c r="R166" s="59"/>
      <c r="S166" s="59"/>
      <c r="T166" s="59"/>
      <c r="U166" s="59"/>
      <c r="V166" s="59"/>
      <c r="W166" s="59"/>
      <c r="X166" s="59"/>
      <c r="Y166" s="59"/>
      <c r="Z166" s="59"/>
      <c r="AA166" s="59"/>
      <c r="AB166" s="59"/>
      <c r="AC166" s="59"/>
      <c r="AD166" s="59"/>
      <c r="AE166" s="59"/>
      <c r="AF166" s="59"/>
      <c r="AG166" s="59"/>
      <c r="AH166" s="59"/>
      <c r="AI166" s="59"/>
      <c r="AJ166" s="59"/>
      <c r="AK166" s="59"/>
      <c r="AL166" s="59"/>
      <c r="AM166" s="59"/>
      <c r="AN166" s="59"/>
      <c r="AO166" s="59"/>
      <c r="AP166" s="59"/>
      <c r="AQ166" s="59"/>
      <c r="AR166" s="59"/>
    </row>
    <row r="167" ht="12.75" customHeight="1">
      <c r="A167" s="59"/>
      <c r="B167" s="59"/>
      <c r="C167" s="596"/>
      <c r="D167" s="59"/>
      <c r="E167" s="59"/>
      <c r="F167" s="59"/>
      <c r="G167" s="59"/>
      <c r="H167" s="59"/>
      <c r="I167" s="59"/>
      <c r="J167" s="59"/>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c r="AH167" s="59"/>
      <c r="AI167" s="59"/>
      <c r="AJ167" s="59"/>
      <c r="AK167" s="59"/>
      <c r="AL167" s="59"/>
      <c r="AM167" s="59"/>
      <c r="AN167" s="59"/>
      <c r="AO167" s="59"/>
      <c r="AP167" s="59"/>
      <c r="AQ167" s="59"/>
      <c r="AR167" s="59"/>
    </row>
    <row r="168" ht="12.75" customHeight="1">
      <c r="A168" s="59"/>
      <c r="B168" s="59"/>
      <c r="C168" s="596"/>
      <c r="D168" s="59"/>
      <c r="E168" s="59"/>
      <c r="F168" s="59"/>
      <c r="G168" s="59"/>
      <c r="H168" s="59"/>
      <c r="I168" s="59"/>
      <c r="J168" s="59"/>
      <c r="K168" s="59"/>
      <c r="L168" s="59"/>
      <c r="M168" s="59"/>
      <c r="N168" s="59"/>
      <c r="O168" s="59"/>
      <c r="P168" s="59"/>
      <c r="Q168" s="59"/>
      <c r="R168" s="59"/>
      <c r="S168" s="59"/>
      <c r="T168" s="59"/>
      <c r="U168" s="59"/>
      <c r="V168" s="59"/>
      <c r="W168" s="59"/>
      <c r="X168" s="59"/>
      <c r="Y168" s="59"/>
      <c r="Z168" s="59"/>
      <c r="AA168" s="59"/>
      <c r="AB168" s="59"/>
      <c r="AC168" s="59"/>
      <c r="AD168" s="59"/>
      <c r="AE168" s="59"/>
      <c r="AF168" s="59"/>
      <c r="AG168" s="59"/>
      <c r="AH168" s="59"/>
      <c r="AI168" s="59"/>
      <c r="AJ168" s="59"/>
      <c r="AK168" s="59"/>
      <c r="AL168" s="59"/>
      <c r="AM168" s="59"/>
      <c r="AN168" s="59"/>
      <c r="AO168" s="59"/>
      <c r="AP168" s="59"/>
      <c r="AQ168" s="59"/>
      <c r="AR168" s="59"/>
    </row>
    <row r="169" ht="12.75" customHeight="1">
      <c r="A169" s="59"/>
      <c r="B169" s="59"/>
      <c r="C169" s="596"/>
      <c r="D169" s="59"/>
      <c r="E169" s="59"/>
      <c r="F169" s="59"/>
      <c r="G169" s="59"/>
      <c r="H169" s="59"/>
      <c r="I169" s="59"/>
      <c r="J169" s="59"/>
      <c r="K169" s="5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9"/>
      <c r="AR169" s="59"/>
    </row>
    <row r="170" ht="12.75" customHeight="1">
      <c r="A170" s="59"/>
      <c r="B170" s="59"/>
      <c r="C170" s="596"/>
      <c r="D170" s="59"/>
      <c r="E170" s="59"/>
      <c r="F170" s="59"/>
      <c r="G170" s="59"/>
      <c r="H170" s="59"/>
      <c r="I170" s="59"/>
      <c r="J170" s="59"/>
      <c r="K170" s="59"/>
      <c r="L170" s="59"/>
      <c r="M170" s="59"/>
      <c r="N170" s="59"/>
      <c r="O170" s="59"/>
      <c r="P170" s="59"/>
      <c r="Q170" s="59"/>
      <c r="R170" s="59"/>
      <c r="S170" s="59"/>
      <c r="T170" s="59"/>
      <c r="U170" s="59"/>
      <c r="V170" s="59"/>
      <c r="W170" s="59"/>
      <c r="X170" s="59"/>
      <c r="Y170" s="59"/>
      <c r="Z170" s="59"/>
      <c r="AA170" s="59"/>
      <c r="AB170" s="59"/>
      <c r="AC170" s="59"/>
      <c r="AD170" s="59"/>
      <c r="AE170" s="59"/>
      <c r="AF170" s="59"/>
      <c r="AG170" s="59"/>
      <c r="AH170" s="59"/>
      <c r="AI170" s="59"/>
      <c r="AJ170" s="59"/>
      <c r="AK170" s="59"/>
      <c r="AL170" s="59"/>
      <c r="AM170" s="59"/>
      <c r="AN170" s="59"/>
      <c r="AO170" s="59"/>
      <c r="AP170" s="59"/>
      <c r="AQ170" s="59"/>
      <c r="AR170" s="59"/>
    </row>
    <row r="171" ht="12.75" customHeight="1">
      <c r="A171" s="59"/>
      <c r="B171" s="59"/>
      <c r="C171" s="596"/>
      <c r="D171" s="59"/>
      <c r="E171" s="59"/>
      <c r="F171" s="59"/>
      <c r="G171" s="59"/>
      <c r="H171" s="59"/>
      <c r="I171" s="59"/>
      <c r="J171" s="59"/>
      <c r="K171" s="59"/>
      <c r="L171" s="59"/>
      <c r="M171" s="59"/>
      <c r="N171" s="59"/>
      <c r="O171" s="59"/>
      <c r="P171" s="59"/>
      <c r="Q171" s="59"/>
      <c r="R171" s="59"/>
      <c r="S171" s="59"/>
      <c r="T171" s="59"/>
      <c r="U171" s="59"/>
      <c r="V171" s="59"/>
      <c r="W171" s="59"/>
      <c r="X171" s="59"/>
      <c r="Y171" s="59"/>
      <c r="Z171" s="59"/>
      <c r="AA171" s="59"/>
      <c r="AB171" s="59"/>
      <c r="AC171" s="59"/>
      <c r="AD171" s="59"/>
      <c r="AE171" s="59"/>
      <c r="AF171" s="59"/>
      <c r="AG171" s="59"/>
      <c r="AH171" s="59"/>
      <c r="AI171" s="59"/>
      <c r="AJ171" s="59"/>
      <c r="AK171" s="59"/>
      <c r="AL171" s="59"/>
      <c r="AM171" s="59"/>
      <c r="AN171" s="59"/>
      <c r="AO171" s="59"/>
      <c r="AP171" s="59"/>
      <c r="AQ171" s="59"/>
      <c r="AR171" s="59"/>
    </row>
    <row r="172" ht="12.75" customHeight="1">
      <c r="A172" s="59"/>
      <c r="B172" s="59"/>
      <c r="C172" s="596"/>
      <c r="D172" s="59"/>
      <c r="E172" s="59"/>
      <c r="F172" s="59"/>
      <c r="G172" s="59"/>
      <c r="H172" s="59"/>
      <c r="I172" s="59"/>
      <c r="J172" s="59"/>
      <c r="K172" s="59"/>
      <c r="L172" s="59"/>
      <c r="M172" s="59"/>
      <c r="N172" s="59"/>
      <c r="O172" s="59"/>
      <c r="P172" s="59"/>
      <c r="Q172" s="59"/>
      <c r="R172" s="59"/>
      <c r="S172" s="59"/>
      <c r="T172" s="59"/>
      <c r="U172" s="59"/>
      <c r="V172" s="59"/>
      <c r="W172" s="59"/>
      <c r="X172" s="59"/>
      <c r="Y172" s="59"/>
      <c r="Z172" s="59"/>
      <c r="AA172" s="59"/>
      <c r="AB172" s="59"/>
      <c r="AC172" s="59"/>
      <c r="AD172" s="59"/>
      <c r="AE172" s="59"/>
      <c r="AF172" s="59"/>
      <c r="AG172" s="59"/>
      <c r="AH172" s="59"/>
      <c r="AI172" s="59"/>
      <c r="AJ172" s="59"/>
      <c r="AK172" s="59"/>
      <c r="AL172" s="59"/>
      <c r="AM172" s="59"/>
      <c r="AN172" s="59"/>
      <c r="AO172" s="59"/>
      <c r="AP172" s="59"/>
      <c r="AQ172" s="59"/>
      <c r="AR172" s="59"/>
    </row>
    <row r="173" ht="12.75" customHeight="1">
      <c r="A173" s="59"/>
      <c r="B173" s="59"/>
      <c r="C173" s="596"/>
      <c r="D173" s="59"/>
      <c r="E173" s="59"/>
      <c r="F173" s="59"/>
      <c r="G173" s="59"/>
      <c r="H173" s="59"/>
      <c r="I173" s="59"/>
      <c r="J173" s="59"/>
      <c r="K173" s="59"/>
      <c r="L173" s="59"/>
      <c r="M173" s="59"/>
      <c r="N173" s="59"/>
      <c r="O173" s="59"/>
      <c r="P173" s="59"/>
      <c r="Q173" s="59"/>
      <c r="R173" s="59"/>
      <c r="S173" s="59"/>
      <c r="T173" s="59"/>
      <c r="U173" s="59"/>
      <c r="V173" s="59"/>
      <c r="W173" s="59"/>
      <c r="X173" s="59"/>
      <c r="Y173" s="59"/>
      <c r="Z173" s="59"/>
      <c r="AA173" s="59"/>
      <c r="AB173" s="59"/>
      <c r="AC173" s="59"/>
      <c r="AD173" s="59"/>
      <c r="AE173" s="59"/>
      <c r="AF173" s="59"/>
      <c r="AG173" s="59"/>
      <c r="AH173" s="59"/>
      <c r="AI173" s="59"/>
      <c r="AJ173" s="59"/>
      <c r="AK173" s="59"/>
      <c r="AL173" s="59"/>
      <c r="AM173" s="59"/>
      <c r="AN173" s="59"/>
      <c r="AO173" s="59"/>
      <c r="AP173" s="59"/>
      <c r="AQ173" s="59"/>
      <c r="AR173" s="59"/>
    </row>
    <row r="174" ht="12.75" customHeight="1">
      <c r="A174" s="59"/>
      <c r="B174" s="59"/>
      <c r="C174" s="596"/>
      <c r="D174" s="59"/>
      <c r="E174" s="59"/>
      <c r="F174" s="59"/>
      <c r="G174" s="59"/>
      <c r="H174" s="59"/>
      <c r="I174" s="59"/>
      <c r="J174" s="59"/>
      <c r="K174" s="59"/>
      <c r="L174" s="59"/>
      <c r="M174" s="59"/>
      <c r="N174" s="59"/>
      <c r="O174" s="59"/>
      <c r="P174" s="59"/>
      <c r="Q174" s="59"/>
      <c r="R174" s="59"/>
      <c r="S174" s="59"/>
      <c r="T174" s="59"/>
      <c r="U174" s="59"/>
      <c r="V174" s="59"/>
      <c r="W174" s="59"/>
      <c r="X174" s="59"/>
      <c r="Y174" s="59"/>
      <c r="Z174" s="59"/>
      <c r="AA174" s="59"/>
      <c r="AB174" s="59"/>
      <c r="AC174" s="59"/>
      <c r="AD174" s="59"/>
      <c r="AE174" s="59"/>
      <c r="AF174" s="59"/>
      <c r="AG174" s="59"/>
      <c r="AH174" s="59"/>
      <c r="AI174" s="59"/>
      <c r="AJ174" s="59"/>
      <c r="AK174" s="59"/>
      <c r="AL174" s="59"/>
      <c r="AM174" s="59"/>
      <c r="AN174" s="59"/>
      <c r="AO174" s="59"/>
      <c r="AP174" s="59"/>
      <c r="AQ174" s="59"/>
      <c r="AR174" s="59"/>
    </row>
    <row r="175" ht="12.75" customHeight="1">
      <c r="A175" s="59"/>
      <c r="B175" s="59"/>
      <c r="C175" s="596"/>
      <c r="D175" s="59"/>
      <c r="E175" s="59"/>
      <c r="F175" s="59"/>
      <c r="G175" s="59"/>
      <c r="H175" s="59"/>
      <c r="I175" s="59"/>
      <c r="J175" s="59"/>
      <c r="K175" s="59"/>
      <c r="L175" s="59"/>
      <c r="M175" s="59"/>
      <c r="N175" s="59"/>
      <c r="O175" s="59"/>
      <c r="P175" s="59"/>
      <c r="Q175" s="59"/>
      <c r="R175" s="59"/>
      <c r="S175" s="59"/>
      <c r="T175" s="59"/>
      <c r="U175" s="59"/>
      <c r="V175" s="59"/>
      <c r="W175" s="59"/>
      <c r="X175" s="59"/>
      <c r="Y175" s="59"/>
      <c r="Z175" s="59"/>
      <c r="AA175" s="59"/>
      <c r="AB175" s="59"/>
      <c r="AC175" s="59"/>
      <c r="AD175" s="59"/>
      <c r="AE175" s="59"/>
      <c r="AF175" s="59"/>
      <c r="AG175" s="59"/>
      <c r="AH175" s="59"/>
      <c r="AI175" s="59"/>
      <c r="AJ175" s="59"/>
      <c r="AK175" s="59"/>
      <c r="AL175" s="59"/>
      <c r="AM175" s="59"/>
      <c r="AN175" s="59"/>
      <c r="AO175" s="59"/>
      <c r="AP175" s="59"/>
      <c r="AQ175" s="59"/>
      <c r="AR175" s="59"/>
    </row>
    <row r="176" ht="12.75" customHeight="1">
      <c r="A176" s="59"/>
      <c r="B176" s="59"/>
      <c r="C176" s="596"/>
      <c r="D176" s="59"/>
      <c r="E176" s="59"/>
      <c r="F176" s="59"/>
      <c r="G176" s="59"/>
      <c r="H176" s="59"/>
      <c r="I176" s="59"/>
      <c r="J176" s="59"/>
      <c r="K176" s="59"/>
      <c r="L176" s="59"/>
      <c r="M176" s="59"/>
      <c r="N176" s="59"/>
      <c r="O176" s="59"/>
      <c r="P176" s="59"/>
      <c r="Q176" s="59"/>
      <c r="R176" s="59"/>
      <c r="S176" s="59"/>
      <c r="T176" s="59"/>
      <c r="U176" s="59"/>
      <c r="V176" s="59"/>
      <c r="W176" s="59"/>
      <c r="X176" s="59"/>
      <c r="Y176" s="59"/>
      <c r="Z176" s="59"/>
      <c r="AA176" s="59"/>
      <c r="AB176" s="59"/>
      <c r="AC176" s="59"/>
      <c r="AD176" s="59"/>
      <c r="AE176" s="59"/>
      <c r="AF176" s="59"/>
      <c r="AG176" s="59"/>
      <c r="AH176" s="59"/>
      <c r="AI176" s="59"/>
      <c r="AJ176" s="59"/>
      <c r="AK176" s="59"/>
      <c r="AL176" s="59"/>
      <c r="AM176" s="59"/>
      <c r="AN176" s="59"/>
      <c r="AO176" s="59"/>
      <c r="AP176" s="59"/>
      <c r="AQ176" s="59"/>
      <c r="AR176" s="59"/>
    </row>
    <row r="177" ht="12.75" customHeight="1">
      <c r="A177" s="59"/>
      <c r="B177" s="59"/>
      <c r="C177" s="596"/>
      <c r="D177" s="59"/>
      <c r="E177" s="59"/>
      <c r="F177" s="59"/>
      <c r="G177" s="59"/>
      <c r="H177" s="59"/>
      <c r="I177" s="59"/>
      <c r="J177" s="59"/>
      <c r="K177" s="59"/>
      <c r="L177" s="59"/>
      <c r="M177" s="59"/>
      <c r="N177" s="59"/>
      <c r="O177" s="59"/>
      <c r="P177" s="59"/>
      <c r="Q177" s="59"/>
      <c r="R177" s="59"/>
      <c r="S177" s="59"/>
      <c r="T177" s="59"/>
      <c r="U177" s="59"/>
      <c r="V177" s="59"/>
      <c r="W177" s="59"/>
      <c r="X177" s="59"/>
      <c r="Y177" s="59"/>
      <c r="Z177" s="59"/>
      <c r="AA177" s="59"/>
      <c r="AB177" s="59"/>
      <c r="AC177" s="59"/>
      <c r="AD177" s="59"/>
      <c r="AE177" s="59"/>
      <c r="AF177" s="59"/>
      <c r="AG177" s="59"/>
      <c r="AH177" s="59"/>
      <c r="AI177" s="59"/>
      <c r="AJ177" s="59"/>
      <c r="AK177" s="59"/>
      <c r="AL177" s="59"/>
      <c r="AM177" s="59"/>
      <c r="AN177" s="59"/>
      <c r="AO177" s="59"/>
      <c r="AP177" s="59"/>
      <c r="AQ177" s="59"/>
      <c r="AR177" s="59"/>
    </row>
    <row r="178" ht="12.75" customHeight="1">
      <c r="A178" s="59"/>
      <c r="B178" s="59"/>
      <c r="C178" s="596"/>
      <c r="D178" s="59"/>
      <c r="E178" s="59"/>
      <c r="F178" s="59"/>
      <c r="G178" s="59"/>
      <c r="H178" s="59"/>
      <c r="I178" s="59"/>
      <c r="J178" s="59"/>
      <c r="K178" s="59"/>
      <c r="L178" s="59"/>
      <c r="M178" s="59"/>
      <c r="N178" s="59"/>
      <c r="O178" s="59"/>
      <c r="P178" s="59"/>
      <c r="Q178" s="59"/>
      <c r="R178" s="59"/>
      <c r="S178" s="59"/>
      <c r="T178" s="59"/>
      <c r="U178" s="59"/>
      <c r="V178" s="59"/>
      <c r="W178" s="59"/>
      <c r="X178" s="59"/>
      <c r="Y178" s="59"/>
      <c r="Z178" s="59"/>
      <c r="AA178" s="59"/>
      <c r="AB178" s="59"/>
      <c r="AC178" s="59"/>
      <c r="AD178" s="59"/>
      <c r="AE178" s="59"/>
      <c r="AF178" s="59"/>
      <c r="AG178" s="59"/>
      <c r="AH178" s="59"/>
      <c r="AI178" s="59"/>
      <c r="AJ178" s="59"/>
      <c r="AK178" s="59"/>
      <c r="AL178" s="59"/>
      <c r="AM178" s="59"/>
      <c r="AN178" s="59"/>
      <c r="AO178" s="59"/>
      <c r="AP178" s="59"/>
      <c r="AQ178" s="59"/>
      <c r="AR178" s="59"/>
    </row>
    <row r="179" ht="12.75" customHeight="1">
      <c r="A179" s="59"/>
      <c r="B179" s="59"/>
      <c r="C179" s="596"/>
      <c r="D179" s="59"/>
      <c r="E179" s="59"/>
      <c r="F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c r="AD179" s="59"/>
      <c r="AE179" s="59"/>
      <c r="AF179" s="59"/>
      <c r="AG179" s="59"/>
      <c r="AH179" s="59"/>
      <c r="AI179" s="59"/>
      <c r="AJ179" s="59"/>
      <c r="AK179" s="59"/>
      <c r="AL179" s="59"/>
      <c r="AM179" s="59"/>
      <c r="AN179" s="59"/>
      <c r="AO179" s="59"/>
      <c r="AP179" s="59"/>
      <c r="AQ179" s="59"/>
      <c r="AR179" s="59"/>
    </row>
    <row r="180" ht="12.75" customHeight="1">
      <c r="A180" s="59"/>
      <c r="B180" s="59"/>
      <c r="C180" s="596"/>
      <c r="D180" s="59"/>
      <c r="E180" s="59"/>
      <c r="F180" s="59"/>
      <c r="G180" s="59"/>
      <c r="H180" s="59"/>
      <c r="I180" s="59"/>
      <c r="J180" s="59"/>
      <c r="K180" s="59"/>
      <c r="L180" s="59"/>
      <c r="M180" s="59"/>
      <c r="N180" s="59"/>
      <c r="O180" s="59"/>
      <c r="P180" s="59"/>
      <c r="Q180" s="59"/>
      <c r="R180" s="59"/>
      <c r="S180" s="59"/>
      <c r="T180" s="59"/>
      <c r="U180" s="59"/>
      <c r="V180" s="59"/>
      <c r="W180" s="59"/>
      <c r="X180" s="59"/>
      <c r="Y180" s="59"/>
      <c r="Z180" s="59"/>
      <c r="AA180" s="59"/>
      <c r="AB180" s="59"/>
      <c r="AC180" s="59"/>
      <c r="AD180" s="59"/>
      <c r="AE180" s="59"/>
      <c r="AF180" s="59"/>
      <c r="AG180" s="59"/>
      <c r="AH180" s="59"/>
      <c r="AI180" s="59"/>
      <c r="AJ180" s="59"/>
      <c r="AK180" s="59"/>
      <c r="AL180" s="59"/>
      <c r="AM180" s="59"/>
      <c r="AN180" s="59"/>
      <c r="AO180" s="59"/>
      <c r="AP180" s="59"/>
      <c r="AQ180" s="59"/>
      <c r="AR180" s="59"/>
    </row>
    <row r="181" ht="12.75" customHeight="1">
      <c r="A181" s="59"/>
      <c r="B181" s="59"/>
      <c r="C181" s="596"/>
      <c r="D181" s="59"/>
      <c r="E181" s="59"/>
      <c r="F181" s="59"/>
      <c r="G181" s="59"/>
      <c r="H181" s="59"/>
      <c r="I181" s="59"/>
      <c r="J181" s="59"/>
      <c r="K181" s="59"/>
      <c r="L181" s="59"/>
      <c r="M181" s="59"/>
      <c r="N181" s="59"/>
      <c r="O181" s="59"/>
      <c r="P181" s="59"/>
      <c r="Q181" s="59"/>
      <c r="R181" s="59"/>
      <c r="S181" s="59"/>
      <c r="T181" s="59"/>
      <c r="U181" s="59"/>
      <c r="V181" s="59"/>
      <c r="W181" s="59"/>
      <c r="X181" s="59"/>
      <c r="Y181" s="59"/>
      <c r="Z181" s="59"/>
      <c r="AA181" s="59"/>
      <c r="AB181" s="59"/>
      <c r="AC181" s="59"/>
      <c r="AD181" s="59"/>
      <c r="AE181" s="59"/>
      <c r="AF181" s="59"/>
      <c r="AG181" s="59"/>
      <c r="AH181" s="59"/>
      <c r="AI181" s="59"/>
      <c r="AJ181" s="59"/>
      <c r="AK181" s="59"/>
      <c r="AL181" s="59"/>
      <c r="AM181" s="59"/>
      <c r="AN181" s="59"/>
      <c r="AO181" s="59"/>
      <c r="AP181" s="59"/>
      <c r="AQ181" s="59"/>
      <c r="AR181" s="59"/>
    </row>
    <row r="182" ht="12.75" customHeight="1">
      <c r="A182" s="59"/>
      <c r="B182" s="59"/>
      <c r="C182" s="596"/>
      <c r="D182" s="59"/>
      <c r="E182" s="59"/>
      <c r="F182" s="59"/>
      <c r="G182" s="59"/>
      <c r="H182" s="59"/>
      <c r="I182" s="59"/>
      <c r="J182" s="59"/>
      <c r="K182" s="59"/>
      <c r="L182" s="59"/>
      <c r="M182" s="59"/>
      <c r="N182" s="59"/>
      <c r="O182" s="59"/>
      <c r="P182" s="59"/>
      <c r="Q182" s="59"/>
      <c r="R182" s="59"/>
      <c r="S182" s="59"/>
      <c r="T182" s="59"/>
      <c r="U182" s="59"/>
      <c r="V182" s="59"/>
      <c r="W182" s="59"/>
      <c r="X182" s="59"/>
      <c r="Y182" s="59"/>
      <c r="Z182" s="59"/>
      <c r="AA182" s="59"/>
      <c r="AB182" s="59"/>
      <c r="AC182" s="59"/>
      <c r="AD182" s="59"/>
      <c r="AE182" s="59"/>
      <c r="AF182" s="59"/>
      <c r="AG182" s="59"/>
      <c r="AH182" s="59"/>
      <c r="AI182" s="59"/>
      <c r="AJ182" s="59"/>
      <c r="AK182" s="59"/>
      <c r="AL182" s="59"/>
      <c r="AM182" s="59"/>
      <c r="AN182" s="59"/>
      <c r="AO182" s="59"/>
      <c r="AP182" s="59"/>
      <c r="AQ182" s="59"/>
      <c r="AR182" s="59"/>
    </row>
    <row r="183" ht="12.75" customHeight="1">
      <c r="A183" s="59"/>
      <c r="B183" s="59"/>
      <c r="C183" s="596"/>
      <c r="D183" s="59"/>
      <c r="E183" s="59"/>
      <c r="F183" s="59"/>
      <c r="G183" s="59"/>
      <c r="H183" s="59"/>
      <c r="I183" s="59"/>
      <c r="J183" s="59"/>
      <c r="K183" s="59"/>
      <c r="L183" s="59"/>
      <c r="M183" s="59"/>
      <c r="N183" s="59"/>
      <c r="O183" s="59"/>
      <c r="P183" s="59"/>
      <c r="Q183" s="59"/>
      <c r="R183" s="59"/>
      <c r="S183" s="59"/>
      <c r="T183" s="59"/>
      <c r="U183" s="59"/>
      <c r="V183" s="59"/>
      <c r="W183" s="59"/>
      <c r="X183" s="59"/>
      <c r="Y183" s="59"/>
      <c r="Z183" s="59"/>
      <c r="AA183" s="59"/>
      <c r="AB183" s="59"/>
      <c r="AC183" s="59"/>
      <c r="AD183" s="59"/>
      <c r="AE183" s="59"/>
      <c r="AF183" s="59"/>
      <c r="AG183" s="59"/>
      <c r="AH183" s="59"/>
      <c r="AI183" s="59"/>
      <c r="AJ183" s="59"/>
      <c r="AK183" s="59"/>
      <c r="AL183" s="59"/>
      <c r="AM183" s="59"/>
      <c r="AN183" s="59"/>
      <c r="AO183" s="59"/>
      <c r="AP183" s="59"/>
      <c r="AQ183" s="59"/>
      <c r="AR183" s="59"/>
    </row>
    <row r="184" ht="12.75" customHeight="1">
      <c r="A184" s="59"/>
      <c r="B184" s="59"/>
      <c r="C184" s="596"/>
      <c r="D184" s="59"/>
      <c r="E184" s="59"/>
      <c r="F184" s="59"/>
      <c r="G184" s="59"/>
      <c r="H184" s="59"/>
      <c r="I184" s="59"/>
      <c r="J184" s="59"/>
      <c r="K184" s="59"/>
      <c r="L184" s="59"/>
      <c r="M184" s="59"/>
      <c r="N184" s="59"/>
      <c r="O184" s="59"/>
      <c r="P184" s="59"/>
      <c r="Q184" s="59"/>
      <c r="R184" s="59"/>
      <c r="S184" s="59"/>
      <c r="T184" s="59"/>
      <c r="U184" s="59"/>
      <c r="V184" s="59"/>
      <c r="W184" s="59"/>
      <c r="X184" s="59"/>
      <c r="Y184" s="59"/>
      <c r="Z184" s="59"/>
      <c r="AA184" s="59"/>
      <c r="AB184" s="59"/>
      <c r="AC184" s="59"/>
      <c r="AD184" s="59"/>
      <c r="AE184" s="59"/>
      <c r="AF184" s="59"/>
      <c r="AG184" s="59"/>
      <c r="AH184" s="59"/>
      <c r="AI184" s="59"/>
      <c r="AJ184" s="59"/>
      <c r="AK184" s="59"/>
      <c r="AL184" s="59"/>
      <c r="AM184" s="59"/>
      <c r="AN184" s="59"/>
      <c r="AO184" s="59"/>
      <c r="AP184" s="59"/>
      <c r="AQ184" s="59"/>
      <c r="AR184" s="59"/>
    </row>
    <row r="185" ht="12.75" customHeight="1">
      <c r="A185" s="59"/>
      <c r="B185" s="59"/>
      <c r="C185" s="596"/>
      <c r="D185" s="59"/>
      <c r="E185" s="59"/>
      <c r="F185" s="59"/>
      <c r="G185" s="59"/>
      <c r="H185" s="59"/>
      <c r="I185" s="59"/>
      <c r="J185" s="59"/>
      <c r="K185" s="59"/>
      <c r="L185" s="59"/>
      <c r="M185" s="59"/>
      <c r="N185" s="59"/>
      <c r="O185" s="59"/>
      <c r="P185" s="59"/>
      <c r="Q185" s="59"/>
      <c r="R185" s="59"/>
      <c r="S185" s="59"/>
      <c r="T185" s="59"/>
      <c r="U185" s="59"/>
      <c r="V185" s="59"/>
      <c r="W185" s="59"/>
      <c r="X185" s="59"/>
      <c r="Y185" s="59"/>
      <c r="Z185" s="59"/>
      <c r="AA185" s="59"/>
      <c r="AB185" s="59"/>
      <c r="AC185" s="59"/>
      <c r="AD185" s="59"/>
      <c r="AE185" s="59"/>
      <c r="AF185" s="59"/>
      <c r="AG185" s="59"/>
      <c r="AH185" s="59"/>
      <c r="AI185" s="59"/>
      <c r="AJ185" s="59"/>
      <c r="AK185" s="59"/>
      <c r="AL185" s="59"/>
      <c r="AM185" s="59"/>
      <c r="AN185" s="59"/>
      <c r="AO185" s="59"/>
      <c r="AP185" s="59"/>
      <c r="AQ185" s="59"/>
      <c r="AR185" s="59"/>
    </row>
    <row r="186" ht="12.75" customHeight="1">
      <c r="A186" s="59"/>
      <c r="B186" s="59"/>
      <c r="C186" s="596"/>
      <c r="D186" s="59"/>
      <c r="E186" s="59"/>
      <c r="F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c r="AE186" s="59"/>
      <c r="AF186" s="59"/>
      <c r="AG186" s="59"/>
      <c r="AH186" s="59"/>
      <c r="AI186" s="59"/>
      <c r="AJ186" s="59"/>
      <c r="AK186" s="59"/>
      <c r="AL186" s="59"/>
      <c r="AM186" s="59"/>
      <c r="AN186" s="59"/>
      <c r="AO186" s="59"/>
      <c r="AP186" s="59"/>
      <c r="AQ186" s="59"/>
      <c r="AR186" s="59"/>
    </row>
    <row r="187" ht="12.75" customHeight="1">
      <c r="A187" s="59"/>
      <c r="B187" s="59"/>
      <c r="C187" s="596"/>
      <c r="D187" s="59"/>
      <c r="E187" s="59"/>
      <c r="F187" s="59"/>
      <c r="G187" s="59"/>
      <c r="H187" s="59"/>
      <c r="I187" s="59"/>
      <c r="J187" s="59"/>
      <c r="K187" s="59"/>
      <c r="L187" s="59"/>
      <c r="M187" s="59"/>
      <c r="N187" s="59"/>
      <c r="O187" s="59"/>
      <c r="P187" s="59"/>
      <c r="Q187" s="59"/>
      <c r="R187" s="59"/>
      <c r="S187" s="59"/>
      <c r="T187" s="59"/>
      <c r="U187" s="59"/>
      <c r="V187" s="59"/>
      <c r="W187" s="59"/>
      <c r="X187" s="59"/>
      <c r="Y187" s="59"/>
      <c r="Z187" s="59"/>
      <c r="AA187" s="59"/>
      <c r="AB187" s="59"/>
      <c r="AC187" s="59"/>
      <c r="AD187" s="59"/>
      <c r="AE187" s="59"/>
      <c r="AF187" s="59"/>
      <c r="AG187" s="59"/>
      <c r="AH187" s="59"/>
      <c r="AI187" s="59"/>
      <c r="AJ187" s="59"/>
      <c r="AK187" s="59"/>
      <c r="AL187" s="59"/>
      <c r="AM187" s="59"/>
      <c r="AN187" s="59"/>
      <c r="AO187" s="59"/>
      <c r="AP187" s="59"/>
      <c r="AQ187" s="59"/>
      <c r="AR187" s="59"/>
    </row>
    <row r="188" ht="12.75" customHeight="1">
      <c r="A188" s="59"/>
      <c r="B188" s="59"/>
      <c r="C188" s="596"/>
      <c r="D188" s="59"/>
      <c r="E188" s="59"/>
      <c r="F188" s="59"/>
      <c r="G188" s="59"/>
      <c r="H188" s="59"/>
      <c r="I188" s="59"/>
      <c r="J188" s="59"/>
      <c r="K188" s="59"/>
      <c r="L188" s="59"/>
      <c r="M188" s="59"/>
      <c r="N188" s="59"/>
      <c r="O188" s="59"/>
      <c r="P188" s="59"/>
      <c r="Q188" s="59"/>
      <c r="R188" s="59"/>
      <c r="S188" s="59"/>
      <c r="T188" s="59"/>
      <c r="U188" s="59"/>
      <c r="V188" s="59"/>
      <c r="W188" s="59"/>
      <c r="X188" s="59"/>
      <c r="Y188" s="59"/>
      <c r="Z188" s="59"/>
      <c r="AA188" s="59"/>
      <c r="AB188" s="59"/>
      <c r="AC188" s="59"/>
      <c r="AD188" s="59"/>
      <c r="AE188" s="59"/>
      <c r="AF188" s="59"/>
      <c r="AG188" s="59"/>
      <c r="AH188" s="59"/>
      <c r="AI188" s="59"/>
      <c r="AJ188" s="59"/>
      <c r="AK188" s="59"/>
      <c r="AL188" s="59"/>
      <c r="AM188" s="59"/>
      <c r="AN188" s="59"/>
      <c r="AO188" s="59"/>
      <c r="AP188" s="59"/>
      <c r="AQ188" s="59"/>
      <c r="AR188" s="59"/>
    </row>
    <row r="189" ht="12.75" customHeight="1">
      <c r="A189" s="59"/>
      <c r="B189" s="59"/>
      <c r="C189" s="596"/>
      <c r="D189" s="59"/>
      <c r="E189" s="59"/>
      <c r="F189" s="59"/>
      <c r="G189" s="59"/>
      <c r="H189" s="59"/>
      <c r="I189" s="59"/>
      <c r="J189" s="59"/>
      <c r="K189" s="59"/>
      <c r="L189" s="59"/>
      <c r="M189" s="59"/>
      <c r="N189" s="59"/>
      <c r="O189" s="59"/>
      <c r="P189" s="59"/>
      <c r="Q189" s="59"/>
      <c r="R189" s="59"/>
      <c r="S189" s="59"/>
      <c r="T189" s="59"/>
      <c r="U189" s="59"/>
      <c r="V189" s="59"/>
      <c r="W189" s="59"/>
      <c r="X189" s="59"/>
      <c r="Y189" s="59"/>
      <c r="Z189" s="59"/>
      <c r="AA189" s="59"/>
      <c r="AB189" s="59"/>
      <c r="AC189" s="59"/>
      <c r="AD189" s="59"/>
      <c r="AE189" s="59"/>
      <c r="AF189" s="59"/>
      <c r="AG189" s="59"/>
      <c r="AH189" s="59"/>
      <c r="AI189" s="59"/>
      <c r="AJ189" s="59"/>
      <c r="AK189" s="59"/>
      <c r="AL189" s="59"/>
      <c r="AM189" s="59"/>
      <c r="AN189" s="59"/>
      <c r="AO189" s="59"/>
      <c r="AP189" s="59"/>
      <c r="AQ189" s="59"/>
      <c r="AR189" s="59"/>
    </row>
    <row r="190" ht="12.75" customHeight="1">
      <c r="A190" s="59"/>
      <c r="B190" s="59"/>
      <c r="C190" s="596"/>
      <c r="D190" s="59"/>
      <c r="E190" s="59"/>
      <c r="F190" s="59"/>
      <c r="G190" s="59"/>
      <c r="H190" s="59"/>
      <c r="I190" s="59"/>
      <c r="J190" s="59"/>
      <c r="K190" s="59"/>
      <c r="L190" s="59"/>
      <c r="M190" s="59"/>
      <c r="N190" s="59"/>
      <c r="O190" s="59"/>
      <c r="P190" s="59"/>
      <c r="Q190" s="59"/>
      <c r="R190" s="59"/>
      <c r="S190" s="59"/>
      <c r="T190" s="59"/>
      <c r="U190" s="59"/>
      <c r="V190" s="59"/>
      <c r="W190" s="59"/>
      <c r="X190" s="59"/>
      <c r="Y190" s="59"/>
      <c r="Z190" s="59"/>
      <c r="AA190" s="59"/>
      <c r="AB190" s="59"/>
      <c r="AC190" s="59"/>
      <c r="AD190" s="59"/>
      <c r="AE190" s="59"/>
      <c r="AF190" s="59"/>
      <c r="AG190" s="59"/>
      <c r="AH190" s="59"/>
      <c r="AI190" s="59"/>
      <c r="AJ190" s="59"/>
      <c r="AK190" s="59"/>
      <c r="AL190" s="59"/>
      <c r="AM190" s="59"/>
      <c r="AN190" s="59"/>
      <c r="AO190" s="59"/>
      <c r="AP190" s="59"/>
      <c r="AQ190" s="59"/>
      <c r="AR190" s="59"/>
    </row>
    <row r="191" ht="12.75" customHeight="1">
      <c r="A191" s="59"/>
      <c r="B191" s="59"/>
      <c r="C191" s="596"/>
      <c r="D191" s="59"/>
      <c r="E191" s="59"/>
      <c r="F191" s="59"/>
      <c r="G191" s="59"/>
      <c r="H191" s="59"/>
      <c r="I191" s="59"/>
      <c r="J191" s="59"/>
      <c r="K191" s="59"/>
      <c r="L191" s="59"/>
      <c r="M191" s="59"/>
      <c r="N191" s="59"/>
      <c r="O191" s="59"/>
      <c r="P191" s="59"/>
      <c r="Q191" s="59"/>
      <c r="R191" s="59"/>
      <c r="S191" s="59"/>
      <c r="T191" s="59"/>
      <c r="U191" s="59"/>
      <c r="V191" s="59"/>
      <c r="W191" s="59"/>
      <c r="X191" s="59"/>
      <c r="Y191" s="59"/>
      <c r="Z191" s="59"/>
      <c r="AA191" s="59"/>
      <c r="AB191" s="59"/>
      <c r="AC191" s="59"/>
      <c r="AD191" s="59"/>
      <c r="AE191" s="59"/>
      <c r="AF191" s="59"/>
      <c r="AG191" s="59"/>
      <c r="AH191" s="59"/>
      <c r="AI191" s="59"/>
      <c r="AJ191" s="59"/>
      <c r="AK191" s="59"/>
      <c r="AL191" s="59"/>
      <c r="AM191" s="59"/>
      <c r="AN191" s="59"/>
      <c r="AO191" s="59"/>
      <c r="AP191" s="59"/>
      <c r="AQ191" s="59"/>
      <c r="AR191" s="59"/>
    </row>
    <row r="192" ht="12.75" customHeight="1">
      <c r="A192" s="59"/>
      <c r="B192" s="59"/>
      <c r="C192" s="596"/>
      <c r="D192" s="59"/>
      <c r="E192" s="59"/>
      <c r="F192" s="59"/>
      <c r="G192" s="59"/>
      <c r="H192" s="59"/>
      <c r="I192" s="59"/>
      <c r="J192" s="59"/>
      <c r="K192" s="59"/>
      <c r="L192" s="59"/>
      <c r="M192" s="59"/>
      <c r="N192" s="59"/>
      <c r="O192" s="59"/>
      <c r="P192" s="59"/>
      <c r="Q192" s="59"/>
      <c r="R192" s="59"/>
      <c r="S192" s="59"/>
      <c r="T192" s="59"/>
      <c r="U192" s="59"/>
      <c r="V192" s="59"/>
      <c r="W192" s="59"/>
      <c r="X192" s="59"/>
      <c r="Y192" s="59"/>
      <c r="Z192" s="59"/>
      <c r="AA192" s="59"/>
      <c r="AB192" s="59"/>
      <c r="AC192" s="59"/>
      <c r="AD192" s="59"/>
      <c r="AE192" s="59"/>
      <c r="AF192" s="59"/>
      <c r="AG192" s="59"/>
      <c r="AH192" s="59"/>
      <c r="AI192" s="59"/>
      <c r="AJ192" s="59"/>
      <c r="AK192" s="59"/>
      <c r="AL192" s="59"/>
      <c r="AM192" s="59"/>
      <c r="AN192" s="59"/>
      <c r="AO192" s="59"/>
      <c r="AP192" s="59"/>
      <c r="AQ192" s="59"/>
    </row>
    <row r="193" ht="12.75" customHeight="1">
      <c r="A193" s="59"/>
      <c r="B193" s="59"/>
      <c r="C193" s="596"/>
      <c r="D193" s="59"/>
      <c r="E193" s="59"/>
      <c r="F193" s="59"/>
      <c r="G193" s="59"/>
      <c r="H193" s="59"/>
      <c r="I193" s="59"/>
      <c r="J193" s="59"/>
      <c r="K193" s="59"/>
      <c r="L193" s="59"/>
      <c r="M193" s="59"/>
      <c r="N193" s="59"/>
      <c r="O193" s="59"/>
      <c r="P193" s="59"/>
      <c r="Q193" s="59"/>
      <c r="R193" s="59"/>
      <c r="S193" s="59"/>
      <c r="T193" s="59"/>
      <c r="U193" s="59"/>
      <c r="V193" s="59"/>
      <c r="W193" s="59"/>
      <c r="X193" s="59"/>
      <c r="Y193" s="59"/>
      <c r="Z193" s="59"/>
      <c r="AA193" s="59"/>
      <c r="AB193" s="59"/>
      <c r="AC193" s="59"/>
      <c r="AD193" s="59"/>
      <c r="AE193" s="59"/>
      <c r="AF193" s="59"/>
      <c r="AG193" s="59"/>
      <c r="AH193" s="59"/>
      <c r="AI193" s="59"/>
      <c r="AJ193" s="59"/>
      <c r="AK193" s="59"/>
      <c r="AL193" s="59"/>
      <c r="AM193" s="59"/>
      <c r="AN193" s="59"/>
      <c r="AO193" s="59"/>
      <c r="AP193" s="59"/>
      <c r="AQ193" s="59"/>
    </row>
    <row r="194" ht="12.75" customHeight="1">
      <c r="A194" s="59"/>
      <c r="B194" s="59"/>
      <c r="C194" s="596"/>
      <c r="D194" s="59"/>
      <c r="E194" s="59"/>
      <c r="F194" s="59"/>
      <c r="G194" s="59"/>
      <c r="H194" s="59"/>
      <c r="I194" s="59"/>
      <c r="J194" s="59"/>
      <c r="K194" s="59"/>
      <c r="L194" s="59"/>
      <c r="M194" s="59"/>
      <c r="N194" s="59"/>
      <c r="O194" s="59"/>
      <c r="P194" s="59"/>
      <c r="Q194" s="59"/>
      <c r="R194" s="59"/>
      <c r="S194" s="59"/>
      <c r="T194" s="59"/>
      <c r="U194" s="59"/>
      <c r="V194" s="59"/>
      <c r="W194" s="59"/>
      <c r="X194" s="59"/>
      <c r="Y194" s="59"/>
      <c r="Z194" s="59"/>
      <c r="AA194" s="59"/>
      <c r="AB194" s="59"/>
      <c r="AC194" s="59"/>
      <c r="AD194" s="59"/>
      <c r="AE194" s="59"/>
      <c r="AF194" s="59"/>
      <c r="AG194" s="59"/>
      <c r="AH194" s="59"/>
      <c r="AI194" s="59"/>
      <c r="AJ194" s="59"/>
      <c r="AK194" s="59"/>
      <c r="AL194" s="59"/>
      <c r="AM194" s="59"/>
      <c r="AN194" s="59"/>
      <c r="AO194" s="59"/>
      <c r="AP194" s="59"/>
      <c r="AQ194" s="59"/>
    </row>
    <row r="195" ht="12.75" customHeight="1">
      <c r="A195" s="59"/>
      <c r="B195" s="59"/>
      <c r="C195" s="596"/>
      <c r="D195" s="59"/>
      <c r="E195" s="59"/>
      <c r="F195" s="59"/>
      <c r="G195" s="59"/>
      <c r="H195" s="59"/>
      <c r="I195" s="59"/>
      <c r="J195" s="59"/>
      <c r="K195" s="59"/>
      <c r="L195" s="59"/>
      <c r="M195" s="59"/>
      <c r="N195" s="59"/>
      <c r="O195" s="59"/>
      <c r="P195" s="59"/>
      <c r="Q195" s="59"/>
      <c r="R195" s="59"/>
      <c r="S195" s="59"/>
      <c r="T195" s="59"/>
      <c r="U195" s="59"/>
      <c r="V195" s="59"/>
      <c r="W195" s="59"/>
      <c r="X195" s="59"/>
      <c r="Y195" s="59"/>
      <c r="Z195" s="59"/>
      <c r="AA195" s="59"/>
      <c r="AB195" s="59"/>
      <c r="AC195" s="59"/>
      <c r="AD195" s="59"/>
      <c r="AE195" s="59"/>
      <c r="AF195" s="59"/>
      <c r="AG195" s="59"/>
      <c r="AH195" s="59"/>
      <c r="AI195" s="59"/>
      <c r="AJ195" s="59"/>
      <c r="AK195" s="59"/>
      <c r="AL195" s="59"/>
      <c r="AM195" s="59"/>
      <c r="AN195" s="59"/>
      <c r="AO195" s="59"/>
      <c r="AP195" s="59"/>
      <c r="AQ195" s="59"/>
    </row>
    <row r="196" ht="12.75" customHeight="1">
      <c r="A196" s="59"/>
      <c r="B196" s="59"/>
      <c r="C196" s="596"/>
      <c r="D196" s="59"/>
      <c r="E196" s="59"/>
      <c r="F196" s="59"/>
      <c r="G196" s="59"/>
      <c r="H196" s="59"/>
      <c r="I196" s="59"/>
      <c r="J196" s="59"/>
      <c r="K196" s="59"/>
      <c r="L196" s="59"/>
      <c r="M196" s="59"/>
      <c r="N196" s="59"/>
      <c r="O196" s="59"/>
      <c r="P196" s="59"/>
      <c r="Q196" s="59"/>
      <c r="R196" s="59"/>
      <c r="S196" s="59"/>
      <c r="T196" s="59"/>
      <c r="U196" s="59"/>
      <c r="V196" s="59"/>
      <c r="W196" s="59"/>
      <c r="X196" s="59"/>
      <c r="Y196" s="59"/>
      <c r="Z196" s="59"/>
      <c r="AA196" s="59"/>
      <c r="AB196" s="59"/>
      <c r="AC196" s="59"/>
      <c r="AD196" s="59"/>
      <c r="AE196" s="59"/>
      <c r="AF196" s="59"/>
      <c r="AG196" s="59"/>
      <c r="AH196" s="59"/>
      <c r="AI196" s="59"/>
      <c r="AJ196" s="59"/>
      <c r="AK196" s="59"/>
      <c r="AL196" s="59"/>
      <c r="AM196" s="59"/>
      <c r="AN196" s="59"/>
      <c r="AO196" s="59"/>
      <c r="AP196" s="59"/>
      <c r="AQ196" s="59"/>
    </row>
    <row r="197" ht="12.75" customHeight="1">
      <c r="A197" s="59"/>
      <c r="B197" s="59"/>
      <c r="C197" s="596"/>
      <c r="D197" s="59"/>
      <c r="E197" s="59"/>
      <c r="F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c r="AD197" s="59"/>
      <c r="AE197" s="59"/>
      <c r="AF197" s="59"/>
      <c r="AG197" s="59"/>
      <c r="AH197" s="59"/>
      <c r="AI197" s="59"/>
      <c r="AJ197" s="59"/>
      <c r="AK197" s="59"/>
      <c r="AL197" s="59"/>
      <c r="AM197" s="59"/>
      <c r="AN197" s="59"/>
      <c r="AO197" s="59"/>
      <c r="AP197" s="59"/>
      <c r="AQ197" s="59"/>
    </row>
    <row r="198" ht="12.75" customHeight="1">
      <c r="A198" s="59"/>
      <c r="B198" s="59"/>
      <c r="C198" s="596"/>
      <c r="D198" s="59"/>
      <c r="E198" s="59"/>
      <c r="F198" s="59"/>
      <c r="G198" s="59"/>
      <c r="H198" s="59"/>
      <c r="I198" s="59"/>
      <c r="J198" s="59"/>
      <c r="K198" s="59"/>
      <c r="L198" s="59"/>
      <c r="M198" s="59"/>
      <c r="N198" s="59"/>
      <c r="O198" s="59"/>
      <c r="P198" s="59"/>
      <c r="Q198" s="59"/>
      <c r="R198" s="59"/>
      <c r="S198" s="59"/>
      <c r="T198" s="59"/>
      <c r="U198" s="59"/>
      <c r="V198" s="59"/>
      <c r="W198" s="59"/>
      <c r="X198" s="59"/>
      <c r="Y198" s="59"/>
      <c r="Z198" s="59"/>
      <c r="AA198" s="59"/>
      <c r="AB198" s="59"/>
      <c r="AC198" s="59"/>
      <c r="AD198" s="59"/>
      <c r="AE198" s="59"/>
      <c r="AF198" s="59"/>
      <c r="AG198" s="59"/>
      <c r="AH198" s="59"/>
      <c r="AI198" s="59"/>
      <c r="AJ198" s="59"/>
      <c r="AK198" s="59"/>
      <c r="AL198" s="59"/>
      <c r="AM198" s="59"/>
      <c r="AN198" s="59"/>
      <c r="AO198" s="59"/>
      <c r="AP198" s="59"/>
      <c r="AQ198" s="59"/>
    </row>
    <row r="199" ht="12.75" customHeight="1">
      <c r="A199" s="59"/>
      <c r="B199" s="59"/>
      <c r="C199" s="596"/>
      <c r="D199" s="59"/>
      <c r="E199" s="59"/>
      <c r="F199" s="59"/>
      <c r="G199" s="59"/>
      <c r="H199" s="59"/>
      <c r="I199" s="59"/>
      <c r="J199" s="59"/>
      <c r="K199" s="59"/>
      <c r="L199" s="59"/>
      <c r="M199" s="59"/>
      <c r="N199" s="59"/>
      <c r="O199" s="59"/>
      <c r="P199" s="59"/>
      <c r="Q199" s="59"/>
      <c r="R199" s="59"/>
      <c r="S199" s="59"/>
      <c r="T199" s="59"/>
      <c r="U199" s="59"/>
      <c r="V199" s="59"/>
      <c r="W199" s="59"/>
      <c r="X199" s="59"/>
      <c r="Y199" s="59"/>
      <c r="Z199" s="59"/>
      <c r="AA199" s="59"/>
      <c r="AB199" s="59"/>
      <c r="AC199" s="59"/>
      <c r="AD199" s="59"/>
      <c r="AE199" s="59"/>
      <c r="AF199" s="59"/>
      <c r="AG199" s="59"/>
      <c r="AH199" s="59"/>
      <c r="AI199" s="59"/>
      <c r="AJ199" s="59"/>
      <c r="AK199" s="59"/>
      <c r="AL199" s="59"/>
      <c r="AM199" s="59"/>
      <c r="AN199" s="59"/>
      <c r="AO199" s="59"/>
      <c r="AP199" s="59"/>
      <c r="AQ199" s="59"/>
    </row>
    <row r="200" ht="12.75" customHeight="1">
      <c r="A200" s="59"/>
      <c r="B200" s="59"/>
      <c r="C200" s="596"/>
      <c r="D200" s="59"/>
      <c r="E200" s="59"/>
      <c r="F200" s="59"/>
      <c r="G200" s="59"/>
      <c r="H200" s="59"/>
      <c r="I200" s="59"/>
      <c r="J200" s="59"/>
      <c r="K200" s="59"/>
      <c r="L200" s="59"/>
      <c r="M200" s="59"/>
      <c r="N200" s="59"/>
      <c r="O200" s="59"/>
      <c r="P200" s="59"/>
      <c r="Q200" s="59"/>
      <c r="R200" s="59"/>
      <c r="S200" s="59"/>
      <c r="T200" s="59"/>
      <c r="U200" s="59"/>
      <c r="V200" s="59"/>
      <c r="W200" s="59"/>
      <c r="X200" s="59"/>
      <c r="Y200" s="59"/>
      <c r="Z200" s="59"/>
      <c r="AA200" s="59"/>
      <c r="AB200" s="59"/>
      <c r="AC200" s="59"/>
      <c r="AD200" s="59"/>
      <c r="AE200" s="59"/>
      <c r="AF200" s="59"/>
      <c r="AG200" s="59"/>
      <c r="AH200" s="59"/>
      <c r="AI200" s="59"/>
      <c r="AJ200" s="59"/>
      <c r="AK200" s="59"/>
      <c r="AL200" s="59"/>
      <c r="AM200" s="59"/>
      <c r="AN200" s="59"/>
      <c r="AO200" s="59"/>
      <c r="AP200" s="59"/>
      <c r="AQ200" s="59"/>
    </row>
    <row r="201" ht="12.75" customHeight="1">
      <c r="A201" s="59"/>
      <c r="B201" s="59"/>
      <c r="C201" s="596"/>
      <c r="D201" s="59"/>
      <c r="E201" s="59"/>
      <c r="F201" s="59"/>
      <c r="G201" s="59"/>
      <c r="H201" s="59"/>
      <c r="I201" s="59"/>
      <c r="J201" s="59"/>
      <c r="K201" s="59"/>
      <c r="L201" s="59"/>
      <c r="M201" s="59"/>
      <c r="N201" s="59"/>
      <c r="O201" s="59"/>
      <c r="P201" s="59"/>
      <c r="Q201" s="59"/>
      <c r="R201" s="59"/>
      <c r="S201" s="59"/>
      <c r="T201" s="59"/>
      <c r="U201" s="59"/>
      <c r="V201" s="59"/>
      <c r="W201" s="59"/>
      <c r="X201" s="59"/>
      <c r="Y201" s="59"/>
      <c r="Z201" s="59"/>
      <c r="AA201" s="59"/>
      <c r="AB201" s="59"/>
      <c r="AC201" s="59"/>
      <c r="AD201" s="59"/>
      <c r="AE201" s="59"/>
      <c r="AF201" s="59"/>
      <c r="AG201" s="59"/>
      <c r="AH201" s="59"/>
      <c r="AI201" s="59"/>
      <c r="AJ201" s="59"/>
      <c r="AK201" s="59"/>
      <c r="AL201" s="59"/>
      <c r="AM201" s="59"/>
      <c r="AN201" s="59"/>
      <c r="AO201" s="59"/>
      <c r="AP201" s="59"/>
      <c r="AQ201" s="59"/>
    </row>
    <row r="202" ht="12.75" customHeight="1">
      <c r="A202" s="59"/>
      <c r="B202" s="59"/>
      <c r="C202" s="596"/>
      <c r="D202" s="59"/>
      <c r="E202" s="59"/>
      <c r="F202" s="59"/>
      <c r="G202" s="59"/>
      <c r="H202" s="59"/>
      <c r="I202" s="59"/>
      <c r="J202" s="59"/>
      <c r="K202" s="59"/>
      <c r="L202" s="59"/>
      <c r="M202" s="59"/>
      <c r="N202" s="59"/>
      <c r="O202" s="59"/>
      <c r="P202" s="59"/>
      <c r="Q202" s="59"/>
      <c r="R202" s="59"/>
      <c r="S202" s="59"/>
      <c r="T202" s="59"/>
      <c r="U202" s="59"/>
      <c r="V202" s="59"/>
      <c r="W202" s="59"/>
      <c r="X202" s="59"/>
      <c r="Y202" s="59"/>
      <c r="Z202" s="59"/>
      <c r="AA202" s="59"/>
      <c r="AB202" s="59"/>
      <c r="AC202" s="59"/>
      <c r="AD202" s="59"/>
      <c r="AE202" s="59"/>
      <c r="AF202" s="59"/>
      <c r="AG202" s="59"/>
      <c r="AH202" s="59"/>
      <c r="AI202" s="59"/>
      <c r="AJ202" s="59"/>
      <c r="AK202" s="59"/>
      <c r="AL202" s="59"/>
      <c r="AM202" s="59"/>
      <c r="AN202" s="59"/>
      <c r="AO202" s="59"/>
      <c r="AP202" s="59"/>
      <c r="AQ202" s="59"/>
    </row>
    <row r="203" ht="12.75" customHeight="1">
      <c r="A203" s="59"/>
      <c r="B203" s="59"/>
      <c r="C203" s="596"/>
      <c r="D203" s="59"/>
      <c r="E203" s="59"/>
      <c r="F203" s="59"/>
      <c r="G203" s="59"/>
      <c r="H203" s="59"/>
      <c r="I203" s="59"/>
      <c r="J203" s="59"/>
      <c r="K203" s="59"/>
      <c r="L203" s="59"/>
      <c r="M203" s="59"/>
      <c r="N203" s="59"/>
      <c r="O203" s="59"/>
      <c r="P203" s="59"/>
      <c r="Q203" s="59"/>
      <c r="R203" s="59"/>
      <c r="S203" s="59"/>
      <c r="T203" s="59"/>
      <c r="U203" s="59"/>
      <c r="V203" s="59"/>
      <c r="W203" s="59"/>
      <c r="X203" s="59"/>
      <c r="Y203" s="59"/>
      <c r="Z203" s="59"/>
      <c r="AA203" s="59"/>
      <c r="AB203" s="59"/>
      <c r="AC203" s="59"/>
      <c r="AD203" s="59"/>
      <c r="AE203" s="59"/>
      <c r="AF203" s="59"/>
      <c r="AG203" s="59"/>
      <c r="AH203" s="59"/>
      <c r="AI203" s="59"/>
      <c r="AJ203" s="59"/>
      <c r="AK203" s="59"/>
      <c r="AL203" s="59"/>
      <c r="AM203" s="59"/>
      <c r="AN203" s="59"/>
      <c r="AO203" s="59"/>
      <c r="AP203" s="59"/>
      <c r="AQ203" s="59"/>
    </row>
    <row r="204" ht="12.75" customHeight="1">
      <c r="A204" s="59"/>
      <c r="B204" s="59"/>
      <c r="C204" s="596"/>
      <c r="D204" s="59"/>
      <c r="E204" s="59"/>
      <c r="F204" s="59"/>
      <c r="G204" s="59"/>
      <c r="H204" s="59"/>
      <c r="I204" s="59"/>
      <c r="J204" s="59"/>
      <c r="K204" s="59"/>
      <c r="L204" s="59"/>
      <c r="M204" s="59"/>
      <c r="N204" s="59"/>
      <c r="O204" s="59"/>
      <c r="P204" s="59"/>
      <c r="Q204" s="59"/>
      <c r="R204" s="59"/>
      <c r="S204" s="59"/>
      <c r="T204" s="59"/>
      <c r="U204" s="59"/>
      <c r="V204" s="59"/>
      <c r="W204" s="59"/>
      <c r="X204" s="59"/>
      <c r="Y204" s="59"/>
      <c r="Z204" s="59"/>
      <c r="AA204" s="59"/>
      <c r="AB204" s="59"/>
      <c r="AC204" s="59"/>
      <c r="AD204" s="59"/>
      <c r="AE204" s="59"/>
      <c r="AF204" s="59"/>
      <c r="AG204" s="59"/>
      <c r="AH204" s="59"/>
      <c r="AI204" s="59"/>
      <c r="AJ204" s="59"/>
      <c r="AK204" s="59"/>
      <c r="AL204" s="59"/>
      <c r="AM204" s="59"/>
      <c r="AN204" s="59"/>
      <c r="AO204" s="59"/>
      <c r="AP204" s="59"/>
      <c r="AQ204" s="59"/>
    </row>
    <row r="205" ht="12.75" customHeight="1">
      <c r="A205" s="59"/>
      <c r="B205" s="59"/>
      <c r="C205" s="596"/>
      <c r="D205" s="59"/>
      <c r="E205" s="59"/>
      <c r="F205" s="59"/>
      <c r="G205" s="59"/>
      <c r="H205" s="59"/>
      <c r="I205" s="59"/>
      <c r="J205" s="59"/>
      <c r="K205" s="59"/>
      <c r="L205" s="59"/>
      <c r="M205" s="59"/>
      <c r="N205" s="59"/>
      <c r="O205" s="59"/>
      <c r="P205" s="59"/>
      <c r="Q205" s="59"/>
      <c r="R205" s="59"/>
      <c r="S205" s="59"/>
      <c r="T205" s="59"/>
      <c r="U205" s="59"/>
      <c r="V205" s="59"/>
      <c r="W205" s="59"/>
      <c r="X205" s="59"/>
      <c r="Y205" s="59"/>
      <c r="Z205" s="59"/>
      <c r="AA205" s="59"/>
      <c r="AB205" s="59"/>
      <c r="AC205" s="59"/>
      <c r="AD205" s="59"/>
      <c r="AE205" s="59"/>
      <c r="AF205" s="59"/>
      <c r="AG205" s="59"/>
      <c r="AH205" s="59"/>
      <c r="AI205" s="59"/>
      <c r="AJ205" s="59"/>
      <c r="AK205" s="59"/>
      <c r="AL205" s="59"/>
      <c r="AM205" s="59"/>
      <c r="AN205" s="59"/>
      <c r="AO205" s="59"/>
      <c r="AP205" s="59"/>
      <c r="AQ205" s="59"/>
    </row>
    <row r="206" ht="12.75" customHeight="1">
      <c r="A206" s="59"/>
      <c r="B206" s="59"/>
      <c r="C206" s="596"/>
      <c r="D206" s="59"/>
      <c r="E206" s="59"/>
      <c r="F206" s="59"/>
      <c r="G206" s="59"/>
      <c r="H206" s="59"/>
      <c r="I206" s="59"/>
      <c r="J206" s="59"/>
      <c r="K206" s="59"/>
      <c r="L206" s="59"/>
      <c r="M206" s="59"/>
      <c r="N206" s="59"/>
      <c r="O206" s="59"/>
      <c r="P206" s="59"/>
      <c r="Q206" s="59"/>
      <c r="R206" s="59"/>
      <c r="S206" s="59"/>
      <c r="T206" s="59"/>
      <c r="U206" s="59"/>
      <c r="V206" s="59"/>
      <c r="W206" s="59"/>
      <c r="X206" s="59"/>
      <c r="Y206" s="59"/>
      <c r="Z206" s="59"/>
      <c r="AA206" s="59"/>
      <c r="AB206" s="59"/>
      <c r="AC206" s="59"/>
      <c r="AD206" s="59"/>
      <c r="AE206" s="59"/>
      <c r="AF206" s="59"/>
      <c r="AG206" s="59"/>
      <c r="AH206" s="59"/>
      <c r="AI206" s="59"/>
      <c r="AJ206" s="59"/>
      <c r="AK206" s="59"/>
      <c r="AL206" s="59"/>
      <c r="AM206" s="59"/>
      <c r="AN206" s="59"/>
      <c r="AO206" s="59"/>
      <c r="AP206" s="59"/>
      <c r="AQ206" s="59"/>
    </row>
    <row r="207" ht="12.75" customHeight="1">
      <c r="A207" s="59"/>
      <c r="B207" s="59"/>
      <c r="C207" s="596"/>
      <c r="D207" s="59"/>
      <c r="E207" s="59"/>
      <c r="F207" s="59"/>
      <c r="G207" s="59"/>
      <c r="H207" s="59"/>
      <c r="I207" s="59"/>
      <c r="J207" s="59"/>
      <c r="K207" s="59"/>
      <c r="L207" s="59"/>
      <c r="M207" s="59"/>
      <c r="N207" s="59"/>
      <c r="O207" s="59"/>
      <c r="P207" s="59"/>
      <c r="Q207" s="59"/>
      <c r="R207" s="59"/>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9"/>
    </row>
    <row r="208" ht="12.75" customHeight="1">
      <c r="A208" s="59"/>
      <c r="B208" s="59"/>
      <c r="C208" s="596"/>
      <c r="D208" s="59"/>
      <c r="E208" s="59"/>
      <c r="F208" s="59"/>
      <c r="G208" s="59"/>
      <c r="H208" s="59"/>
      <c r="I208" s="59"/>
      <c r="J208" s="59"/>
      <c r="K208" s="59"/>
      <c r="L208" s="59"/>
      <c r="M208" s="59"/>
      <c r="N208" s="59"/>
      <c r="O208" s="59"/>
      <c r="P208" s="59"/>
      <c r="Q208" s="59"/>
      <c r="R208" s="59"/>
      <c r="S208" s="59"/>
      <c r="T208" s="59"/>
      <c r="U208" s="59"/>
      <c r="V208" s="59"/>
      <c r="W208" s="59"/>
      <c r="X208" s="59"/>
      <c r="Y208" s="59"/>
      <c r="Z208" s="59"/>
      <c r="AA208" s="59"/>
      <c r="AB208" s="59"/>
      <c r="AC208" s="59"/>
      <c r="AD208" s="59"/>
      <c r="AE208" s="59"/>
      <c r="AF208" s="59"/>
      <c r="AG208" s="59"/>
      <c r="AH208" s="59"/>
      <c r="AI208" s="59"/>
      <c r="AJ208" s="59"/>
      <c r="AK208" s="59"/>
      <c r="AL208" s="59"/>
      <c r="AM208" s="59"/>
      <c r="AN208" s="59"/>
      <c r="AO208" s="59"/>
      <c r="AP208" s="59"/>
      <c r="AQ208" s="59"/>
    </row>
    <row r="209" ht="12.75" customHeight="1">
      <c r="A209" s="59"/>
      <c r="B209" s="59"/>
      <c r="C209" s="596"/>
      <c r="D209" s="59"/>
      <c r="E209" s="59"/>
      <c r="F209" s="59"/>
      <c r="G209" s="59"/>
      <c r="H209" s="59"/>
      <c r="I209" s="59"/>
      <c r="J209" s="59"/>
      <c r="K209" s="59"/>
      <c r="L209" s="59"/>
      <c r="M209" s="59"/>
      <c r="N209" s="59"/>
      <c r="O209" s="59"/>
      <c r="P209" s="59"/>
      <c r="Q209" s="59"/>
      <c r="R209" s="59"/>
      <c r="S209" s="59"/>
      <c r="T209" s="59"/>
      <c r="U209" s="59"/>
      <c r="V209" s="59"/>
      <c r="W209" s="59"/>
      <c r="X209" s="59"/>
      <c r="Y209" s="59"/>
      <c r="Z209" s="59"/>
      <c r="AA209" s="59"/>
      <c r="AB209" s="59"/>
      <c r="AC209" s="59"/>
      <c r="AD209" s="59"/>
      <c r="AE209" s="59"/>
      <c r="AF209" s="59"/>
      <c r="AG209" s="59"/>
      <c r="AH209" s="59"/>
      <c r="AI209" s="59"/>
      <c r="AJ209" s="59"/>
      <c r="AK209" s="59"/>
      <c r="AL209" s="59"/>
      <c r="AM209" s="59"/>
      <c r="AN209" s="59"/>
      <c r="AO209" s="59"/>
      <c r="AP209" s="59"/>
      <c r="AQ209" s="59"/>
    </row>
    <row r="210" ht="12.75" customHeight="1">
      <c r="A210" s="59"/>
      <c r="B210" s="59"/>
      <c r="C210" s="596"/>
      <c r="D210" s="59"/>
      <c r="E210" s="59"/>
      <c r="F210" s="59"/>
      <c r="G210" s="59"/>
      <c r="H210" s="59"/>
      <c r="I210" s="59"/>
      <c r="J210" s="59"/>
      <c r="K210" s="59"/>
      <c r="L210" s="59"/>
      <c r="M210" s="59"/>
      <c r="N210" s="59"/>
      <c r="O210" s="59"/>
      <c r="P210" s="59"/>
      <c r="Q210" s="59"/>
      <c r="R210" s="59"/>
      <c r="S210" s="59"/>
      <c r="T210" s="59"/>
      <c r="U210" s="59"/>
      <c r="V210" s="59"/>
      <c r="W210" s="59"/>
      <c r="X210" s="59"/>
      <c r="Y210" s="59"/>
      <c r="Z210" s="59"/>
      <c r="AA210" s="59"/>
      <c r="AB210" s="59"/>
      <c r="AC210" s="59"/>
      <c r="AD210" s="59"/>
      <c r="AE210" s="59"/>
      <c r="AF210" s="59"/>
      <c r="AG210" s="59"/>
      <c r="AH210" s="59"/>
      <c r="AI210" s="59"/>
      <c r="AJ210" s="59"/>
      <c r="AK210" s="59"/>
      <c r="AL210" s="59"/>
      <c r="AM210" s="59"/>
      <c r="AN210" s="59"/>
      <c r="AO210" s="59"/>
      <c r="AP210" s="59"/>
      <c r="AQ210" s="59"/>
    </row>
    <row r="211" ht="12.75" customHeight="1">
      <c r="A211" s="59"/>
      <c r="B211" s="59"/>
      <c r="C211" s="596"/>
      <c r="D211" s="59"/>
      <c r="E211" s="59"/>
      <c r="F211" s="59"/>
      <c r="G211" s="59"/>
      <c r="H211" s="59"/>
      <c r="I211" s="59"/>
      <c r="J211" s="59"/>
      <c r="K211" s="59"/>
      <c r="L211" s="59"/>
      <c r="M211" s="59"/>
      <c r="N211" s="59"/>
      <c r="O211" s="59"/>
      <c r="P211" s="59"/>
      <c r="Q211" s="59"/>
      <c r="R211" s="59"/>
      <c r="S211" s="59"/>
      <c r="T211" s="59"/>
      <c r="U211" s="59"/>
      <c r="V211" s="59"/>
      <c r="W211" s="59"/>
      <c r="X211" s="59"/>
      <c r="Y211" s="59"/>
      <c r="Z211" s="59"/>
      <c r="AA211" s="59"/>
      <c r="AB211" s="59"/>
      <c r="AC211" s="59"/>
      <c r="AD211" s="59"/>
      <c r="AE211" s="59"/>
      <c r="AF211" s="59"/>
      <c r="AG211" s="59"/>
      <c r="AH211" s="59"/>
      <c r="AI211" s="59"/>
      <c r="AJ211" s="59"/>
      <c r="AK211" s="59"/>
      <c r="AL211" s="59"/>
      <c r="AM211" s="59"/>
      <c r="AN211" s="59"/>
      <c r="AO211" s="59"/>
      <c r="AP211" s="59"/>
      <c r="AQ211" s="59"/>
    </row>
    <row r="212" ht="12.75" customHeight="1">
      <c r="A212" s="59"/>
      <c r="B212" s="59"/>
      <c r="C212" s="596"/>
      <c r="D212" s="59"/>
      <c r="E212" s="59"/>
      <c r="F212" s="59"/>
      <c r="G212" s="59"/>
      <c r="H212" s="59"/>
      <c r="I212" s="59"/>
      <c r="J212" s="59"/>
      <c r="K212" s="59"/>
      <c r="L212" s="59"/>
      <c r="M212" s="59"/>
      <c r="N212" s="59"/>
      <c r="O212" s="59"/>
      <c r="P212" s="59"/>
      <c r="Q212" s="59"/>
      <c r="R212" s="59"/>
      <c r="S212" s="59"/>
      <c r="T212" s="59"/>
      <c r="U212" s="59"/>
      <c r="V212" s="59"/>
      <c r="W212" s="59"/>
      <c r="X212" s="59"/>
      <c r="Y212" s="59"/>
      <c r="Z212" s="59"/>
      <c r="AA212" s="59"/>
      <c r="AB212" s="59"/>
      <c r="AC212" s="59"/>
      <c r="AD212" s="59"/>
      <c r="AE212" s="59"/>
      <c r="AF212" s="59"/>
      <c r="AG212" s="59"/>
      <c r="AH212" s="59"/>
      <c r="AI212" s="59"/>
      <c r="AJ212" s="59"/>
      <c r="AK212" s="59"/>
      <c r="AL212" s="59"/>
      <c r="AM212" s="59"/>
      <c r="AN212" s="59"/>
      <c r="AO212" s="59"/>
      <c r="AP212" s="59"/>
      <c r="AQ212" s="59"/>
    </row>
    <row r="213" ht="12.75" customHeight="1">
      <c r="A213" s="59"/>
      <c r="B213" s="59"/>
      <c r="C213" s="596"/>
      <c r="D213" s="59"/>
      <c r="E213" s="59"/>
      <c r="F213" s="59"/>
      <c r="G213" s="59"/>
      <c r="H213" s="59"/>
      <c r="I213" s="59"/>
      <c r="J213" s="59"/>
      <c r="K213" s="59"/>
      <c r="L213" s="59"/>
      <c r="M213" s="59"/>
      <c r="N213" s="59"/>
      <c r="O213" s="59"/>
      <c r="P213" s="59"/>
      <c r="Q213" s="59"/>
      <c r="R213" s="59"/>
      <c r="S213" s="59"/>
      <c r="T213" s="59"/>
      <c r="U213" s="59"/>
      <c r="V213" s="59"/>
      <c r="W213" s="59"/>
      <c r="X213" s="59"/>
      <c r="Y213" s="59"/>
      <c r="Z213" s="59"/>
      <c r="AA213" s="59"/>
      <c r="AB213" s="59"/>
      <c r="AC213" s="59"/>
      <c r="AD213" s="59"/>
      <c r="AE213" s="59"/>
      <c r="AF213" s="59"/>
      <c r="AG213" s="59"/>
      <c r="AH213" s="59"/>
      <c r="AI213" s="59"/>
      <c r="AJ213" s="59"/>
      <c r="AK213" s="59"/>
      <c r="AL213" s="59"/>
      <c r="AM213" s="59"/>
      <c r="AN213" s="59"/>
      <c r="AO213" s="59"/>
      <c r="AP213" s="59"/>
      <c r="AQ213" s="59"/>
    </row>
    <row r="214" ht="12.75" customHeight="1">
      <c r="A214" s="59"/>
      <c r="B214" s="59"/>
      <c r="C214" s="596"/>
      <c r="D214" s="59"/>
      <c r="E214" s="59"/>
      <c r="F214" s="59"/>
      <c r="G214" s="59"/>
      <c r="H214" s="59"/>
      <c r="I214" s="59"/>
      <c r="J214" s="59"/>
      <c r="K214" s="59"/>
      <c r="L214" s="59"/>
      <c r="M214" s="59"/>
      <c r="N214" s="59"/>
      <c r="O214" s="59"/>
      <c r="P214" s="59"/>
      <c r="Q214" s="59"/>
      <c r="R214" s="59"/>
      <c r="S214" s="59"/>
      <c r="T214" s="59"/>
      <c r="U214" s="59"/>
      <c r="V214" s="59"/>
      <c r="W214" s="59"/>
      <c r="X214" s="59"/>
      <c r="Y214" s="59"/>
      <c r="Z214" s="59"/>
      <c r="AA214" s="59"/>
      <c r="AB214" s="59"/>
      <c r="AC214" s="59"/>
      <c r="AD214" s="59"/>
      <c r="AE214" s="59"/>
      <c r="AF214" s="59"/>
      <c r="AG214" s="59"/>
      <c r="AH214" s="59"/>
      <c r="AI214" s="59"/>
      <c r="AJ214" s="59"/>
      <c r="AK214" s="59"/>
      <c r="AL214" s="59"/>
      <c r="AM214" s="59"/>
      <c r="AN214" s="59"/>
      <c r="AO214" s="59"/>
      <c r="AP214" s="59"/>
      <c r="AQ214" s="59"/>
    </row>
    <row r="215" ht="12.75" customHeight="1">
      <c r="A215" s="59"/>
      <c r="B215" s="59"/>
      <c r="C215" s="596"/>
      <c r="D215" s="59"/>
      <c r="E215" s="59"/>
      <c r="F215" s="59"/>
      <c r="G215" s="59"/>
      <c r="H215" s="59"/>
      <c r="I215" s="59"/>
      <c r="J215" s="59"/>
      <c r="K215" s="59"/>
      <c r="L215" s="59"/>
      <c r="M215" s="59"/>
      <c r="N215" s="59"/>
      <c r="O215" s="59"/>
      <c r="P215" s="59"/>
      <c r="Q215" s="59"/>
      <c r="R215" s="59"/>
      <c r="S215" s="59"/>
      <c r="T215" s="59"/>
      <c r="U215" s="59"/>
      <c r="V215" s="59"/>
      <c r="W215" s="59"/>
      <c r="X215" s="59"/>
      <c r="Y215" s="59"/>
      <c r="Z215" s="59"/>
      <c r="AA215" s="59"/>
      <c r="AB215" s="59"/>
      <c r="AC215" s="59"/>
      <c r="AD215" s="59"/>
      <c r="AE215" s="59"/>
      <c r="AF215" s="59"/>
      <c r="AG215" s="59"/>
      <c r="AH215" s="59"/>
      <c r="AI215" s="59"/>
      <c r="AJ215" s="59"/>
      <c r="AK215" s="59"/>
      <c r="AL215" s="59"/>
      <c r="AM215" s="59"/>
      <c r="AN215" s="59"/>
      <c r="AO215" s="59"/>
      <c r="AP215" s="59"/>
      <c r="AQ215" s="59"/>
    </row>
    <row r="216" ht="12.75" customHeight="1">
      <c r="A216" s="59"/>
      <c r="B216" s="59"/>
      <c r="C216" s="596"/>
      <c r="D216" s="59"/>
      <c r="E216" s="59"/>
      <c r="F216" s="59"/>
      <c r="G216" s="59"/>
      <c r="H216" s="59"/>
      <c r="I216" s="59"/>
      <c r="J216" s="59"/>
      <c r="K216" s="59"/>
      <c r="L216" s="59"/>
      <c r="M216" s="59"/>
      <c r="N216" s="59"/>
      <c r="O216" s="59"/>
      <c r="P216" s="59"/>
      <c r="Q216" s="59"/>
      <c r="R216" s="59"/>
      <c r="S216" s="59"/>
      <c r="T216" s="59"/>
      <c r="U216" s="59"/>
      <c r="V216" s="59"/>
      <c r="W216" s="59"/>
      <c r="X216" s="59"/>
      <c r="Y216" s="59"/>
      <c r="Z216" s="59"/>
      <c r="AA216" s="59"/>
      <c r="AB216" s="59"/>
      <c r="AC216" s="59"/>
      <c r="AD216" s="59"/>
      <c r="AE216" s="59"/>
      <c r="AF216" s="59"/>
      <c r="AG216" s="59"/>
      <c r="AH216" s="59"/>
      <c r="AI216" s="59"/>
      <c r="AJ216" s="59"/>
      <c r="AK216" s="59"/>
      <c r="AL216" s="59"/>
      <c r="AM216" s="59"/>
      <c r="AN216" s="59"/>
      <c r="AO216" s="59"/>
      <c r="AP216" s="59"/>
      <c r="AQ216" s="59"/>
    </row>
    <row r="217" ht="12.75" customHeight="1">
      <c r="A217" s="59"/>
      <c r="B217" s="59"/>
      <c r="C217" s="596"/>
      <c r="D217" s="59"/>
      <c r="E217" s="59"/>
      <c r="F217" s="59"/>
      <c r="G217" s="59"/>
      <c r="H217" s="59"/>
      <c r="I217" s="59"/>
      <c r="J217" s="59"/>
      <c r="K217" s="59"/>
      <c r="L217" s="59"/>
      <c r="M217" s="59"/>
      <c r="N217" s="59"/>
      <c r="O217" s="59"/>
      <c r="P217" s="59"/>
      <c r="Q217" s="59"/>
      <c r="R217" s="59"/>
      <c r="S217" s="59"/>
      <c r="T217" s="59"/>
      <c r="U217" s="59"/>
      <c r="V217" s="59"/>
      <c r="W217" s="59"/>
      <c r="X217" s="59"/>
      <c r="Y217" s="59"/>
      <c r="Z217" s="59"/>
      <c r="AA217" s="59"/>
      <c r="AB217" s="59"/>
      <c r="AC217" s="59"/>
      <c r="AD217" s="59"/>
      <c r="AE217" s="59"/>
      <c r="AF217" s="59"/>
      <c r="AG217" s="59"/>
      <c r="AH217" s="59"/>
      <c r="AI217" s="59"/>
      <c r="AJ217" s="59"/>
      <c r="AK217" s="59"/>
      <c r="AL217" s="59"/>
      <c r="AM217" s="59"/>
      <c r="AN217" s="59"/>
      <c r="AO217" s="59"/>
      <c r="AP217" s="59"/>
      <c r="AQ217" s="59"/>
    </row>
    <row r="218" ht="12.75" customHeight="1">
      <c r="A218" s="59"/>
      <c r="B218" s="59"/>
      <c r="C218" s="596"/>
      <c r="D218" s="59"/>
      <c r="E218" s="59"/>
      <c r="F218" s="59"/>
      <c r="G218" s="59"/>
      <c r="H218" s="59"/>
      <c r="I218" s="59"/>
      <c r="J218" s="59"/>
      <c r="K218" s="59"/>
      <c r="L218" s="59"/>
      <c r="M218" s="59"/>
      <c r="N218" s="59"/>
      <c r="O218" s="59"/>
      <c r="P218" s="59"/>
      <c r="Q218" s="59"/>
      <c r="R218" s="59"/>
      <c r="S218" s="59"/>
      <c r="T218" s="59"/>
      <c r="U218" s="59"/>
      <c r="V218" s="59"/>
      <c r="W218" s="59"/>
      <c r="X218" s="59"/>
      <c r="Y218" s="59"/>
      <c r="Z218" s="59"/>
      <c r="AA218" s="59"/>
      <c r="AB218" s="59"/>
      <c r="AC218" s="59"/>
      <c r="AD218" s="59"/>
      <c r="AE218" s="59"/>
      <c r="AF218" s="59"/>
      <c r="AG218" s="59"/>
      <c r="AH218" s="59"/>
      <c r="AI218" s="59"/>
      <c r="AJ218" s="59"/>
      <c r="AK218" s="59"/>
      <c r="AL218" s="59"/>
      <c r="AM218" s="59"/>
      <c r="AN218" s="59"/>
      <c r="AO218" s="59"/>
      <c r="AP218" s="59"/>
      <c r="AQ218" s="59"/>
    </row>
    <row r="219" ht="12.75" customHeight="1">
      <c r="A219" s="59"/>
      <c r="B219" s="59"/>
      <c r="C219" s="596"/>
      <c r="D219" s="59"/>
      <c r="E219" s="59"/>
      <c r="F219" s="59"/>
      <c r="G219" s="59"/>
      <c r="H219" s="59"/>
      <c r="I219" s="59"/>
      <c r="J219" s="59"/>
      <c r="K219" s="59"/>
      <c r="L219" s="59"/>
      <c r="M219" s="59"/>
      <c r="N219" s="59"/>
      <c r="O219" s="59"/>
      <c r="P219" s="59"/>
      <c r="Q219" s="59"/>
      <c r="R219" s="59"/>
      <c r="S219" s="59"/>
      <c r="T219" s="59"/>
      <c r="U219" s="59"/>
      <c r="V219" s="59"/>
      <c r="W219" s="59"/>
      <c r="X219" s="59"/>
      <c r="Y219" s="59"/>
      <c r="Z219" s="59"/>
      <c r="AA219" s="59"/>
      <c r="AB219" s="59"/>
      <c r="AC219" s="59"/>
      <c r="AD219" s="59"/>
      <c r="AE219" s="59"/>
      <c r="AF219" s="59"/>
      <c r="AG219" s="59"/>
      <c r="AH219" s="59"/>
      <c r="AI219" s="59"/>
      <c r="AJ219" s="59"/>
      <c r="AK219" s="59"/>
      <c r="AL219" s="59"/>
      <c r="AM219" s="59"/>
      <c r="AN219" s="59"/>
      <c r="AO219" s="59"/>
      <c r="AP219" s="59"/>
      <c r="AQ219" s="59"/>
    </row>
    <row r="220" ht="12.75" customHeight="1">
      <c r="A220" s="59"/>
      <c r="B220" s="59"/>
      <c r="C220" s="596"/>
      <c r="D220" s="59"/>
      <c r="E220" s="59"/>
      <c r="F220" s="59"/>
      <c r="G220" s="59"/>
      <c r="H220" s="59"/>
      <c r="I220" s="59"/>
      <c r="J220" s="59"/>
      <c r="K220" s="59"/>
      <c r="L220" s="59"/>
      <c r="M220" s="59"/>
      <c r="N220" s="59"/>
      <c r="O220" s="59"/>
      <c r="P220" s="59"/>
      <c r="Q220" s="59"/>
      <c r="R220" s="59"/>
      <c r="S220" s="59"/>
      <c r="T220" s="59"/>
      <c r="U220" s="59"/>
      <c r="V220" s="59"/>
      <c r="W220" s="59"/>
      <c r="X220" s="59"/>
      <c r="Y220" s="59"/>
      <c r="Z220" s="59"/>
      <c r="AA220" s="59"/>
      <c r="AB220" s="59"/>
      <c r="AC220" s="59"/>
      <c r="AD220" s="59"/>
      <c r="AE220" s="59"/>
      <c r="AF220" s="59"/>
      <c r="AG220" s="59"/>
      <c r="AH220" s="59"/>
      <c r="AI220" s="59"/>
      <c r="AJ220" s="59"/>
      <c r="AK220" s="59"/>
      <c r="AL220" s="59"/>
      <c r="AM220" s="59"/>
      <c r="AN220" s="59"/>
      <c r="AO220" s="59"/>
      <c r="AP220" s="59"/>
      <c r="AQ220" s="59"/>
    </row>
    <row r="221" ht="12.75" customHeight="1">
      <c r="A221" s="59"/>
      <c r="B221" s="59"/>
      <c r="C221" s="596"/>
      <c r="D221" s="59"/>
      <c r="E221" s="59"/>
      <c r="F221" s="59"/>
      <c r="G221" s="59"/>
      <c r="H221" s="59"/>
      <c r="I221" s="59"/>
      <c r="J221" s="59"/>
      <c r="K221" s="59"/>
      <c r="L221" s="59"/>
      <c r="M221" s="59"/>
      <c r="N221" s="59"/>
      <c r="O221" s="59"/>
      <c r="P221" s="59"/>
      <c r="Q221" s="59"/>
      <c r="R221" s="59"/>
      <c r="S221" s="59"/>
      <c r="T221" s="59"/>
      <c r="U221" s="59"/>
      <c r="V221" s="59"/>
      <c r="W221" s="59"/>
      <c r="X221" s="59"/>
      <c r="Y221" s="59"/>
      <c r="Z221" s="59"/>
      <c r="AA221" s="59"/>
      <c r="AB221" s="59"/>
      <c r="AC221" s="59"/>
      <c r="AD221" s="59"/>
      <c r="AE221" s="59"/>
      <c r="AF221" s="59"/>
      <c r="AG221" s="59"/>
      <c r="AH221" s="59"/>
      <c r="AI221" s="59"/>
      <c r="AJ221" s="59"/>
      <c r="AK221" s="59"/>
      <c r="AL221" s="59"/>
      <c r="AM221" s="59"/>
      <c r="AN221" s="59"/>
      <c r="AO221" s="59"/>
      <c r="AP221" s="59"/>
      <c r="AQ221" s="59"/>
    </row>
    <row r="222" ht="12.75" customHeight="1">
      <c r="A222" s="59"/>
      <c r="B222" s="59"/>
      <c r="C222" s="596"/>
      <c r="D222" s="59"/>
      <c r="E222" s="59"/>
      <c r="F222" s="59"/>
      <c r="G222" s="59"/>
      <c r="H222" s="59"/>
      <c r="I222" s="59"/>
      <c r="J222" s="59"/>
      <c r="K222" s="59"/>
      <c r="L222" s="59"/>
      <c r="M222" s="59"/>
      <c r="N222" s="59"/>
      <c r="O222" s="59"/>
      <c r="P222" s="59"/>
      <c r="Q222" s="59"/>
      <c r="R222" s="59"/>
      <c r="S222" s="59"/>
      <c r="T222" s="59"/>
      <c r="U222" s="59"/>
      <c r="V222" s="59"/>
      <c r="W222" s="59"/>
      <c r="X222" s="59"/>
      <c r="Y222" s="59"/>
      <c r="Z222" s="59"/>
      <c r="AA222" s="59"/>
      <c r="AB222" s="59"/>
      <c r="AC222" s="59"/>
      <c r="AD222" s="59"/>
      <c r="AE222" s="59"/>
      <c r="AF222" s="59"/>
      <c r="AG222" s="59"/>
      <c r="AH222" s="59"/>
      <c r="AI222" s="59"/>
      <c r="AJ222" s="59"/>
      <c r="AK222" s="59"/>
      <c r="AL222" s="59"/>
      <c r="AM222" s="59"/>
      <c r="AN222" s="59"/>
      <c r="AO222" s="59"/>
      <c r="AP222" s="59"/>
      <c r="AQ222" s="59"/>
    </row>
    <row r="223" ht="12.75" customHeight="1">
      <c r="A223" s="59"/>
      <c r="B223" s="59"/>
      <c r="C223" s="596"/>
      <c r="D223" s="59"/>
      <c r="E223" s="59"/>
      <c r="F223" s="59"/>
      <c r="G223" s="59"/>
      <c r="H223" s="59"/>
      <c r="I223" s="59"/>
      <c r="J223" s="59"/>
      <c r="K223" s="59"/>
      <c r="L223" s="59"/>
      <c r="M223" s="59"/>
      <c r="N223" s="59"/>
      <c r="O223" s="59"/>
      <c r="P223" s="59"/>
      <c r="Q223" s="59"/>
      <c r="R223" s="59"/>
      <c r="S223" s="59"/>
      <c r="T223" s="59"/>
      <c r="U223" s="59"/>
      <c r="V223" s="59"/>
      <c r="W223" s="59"/>
      <c r="X223" s="59"/>
      <c r="Y223" s="59"/>
      <c r="Z223" s="59"/>
      <c r="AA223" s="59"/>
      <c r="AB223" s="59"/>
      <c r="AC223" s="59"/>
      <c r="AD223" s="59"/>
      <c r="AE223" s="59"/>
      <c r="AF223" s="59"/>
      <c r="AG223" s="59"/>
      <c r="AH223" s="59"/>
      <c r="AI223" s="59"/>
      <c r="AJ223" s="59"/>
      <c r="AK223" s="59"/>
      <c r="AL223" s="59"/>
      <c r="AM223" s="59"/>
      <c r="AN223" s="59"/>
      <c r="AO223" s="59"/>
      <c r="AP223" s="59"/>
      <c r="AQ223" s="59"/>
    </row>
    <row r="224" ht="12.75" customHeight="1">
      <c r="A224" s="59"/>
      <c r="B224" s="59"/>
      <c r="C224" s="596"/>
      <c r="D224" s="59"/>
      <c r="E224" s="59"/>
      <c r="F224" s="59"/>
      <c r="G224" s="59"/>
      <c r="H224" s="59"/>
      <c r="I224" s="59"/>
      <c r="J224" s="59"/>
      <c r="K224" s="59"/>
      <c r="L224" s="59"/>
      <c r="M224" s="59"/>
      <c r="N224" s="59"/>
      <c r="O224" s="59"/>
      <c r="P224" s="59"/>
      <c r="Q224" s="59"/>
      <c r="R224" s="59"/>
      <c r="S224" s="59"/>
      <c r="T224" s="59"/>
      <c r="U224" s="59"/>
      <c r="V224" s="59"/>
      <c r="W224" s="59"/>
      <c r="X224" s="59"/>
      <c r="Y224" s="59"/>
      <c r="Z224" s="59"/>
      <c r="AA224" s="59"/>
      <c r="AB224" s="59"/>
      <c r="AC224" s="59"/>
      <c r="AD224" s="59"/>
      <c r="AE224" s="59"/>
      <c r="AF224" s="59"/>
      <c r="AG224" s="59"/>
      <c r="AH224" s="59"/>
      <c r="AI224" s="59"/>
      <c r="AJ224" s="59"/>
      <c r="AK224" s="59"/>
      <c r="AL224" s="59"/>
      <c r="AM224" s="59"/>
      <c r="AN224" s="59"/>
      <c r="AO224" s="59"/>
      <c r="AP224" s="59"/>
      <c r="AQ224" s="59"/>
    </row>
    <row r="225" ht="12.75" customHeight="1">
      <c r="A225" s="59"/>
      <c r="B225" s="59"/>
      <c r="C225" s="596"/>
      <c r="D225" s="59"/>
      <c r="E225" s="59"/>
      <c r="F225" s="59"/>
      <c r="G225" s="59"/>
      <c r="H225" s="59"/>
      <c r="I225" s="59"/>
      <c r="J225" s="59"/>
      <c r="K225" s="59"/>
      <c r="L225" s="59"/>
      <c r="M225" s="59"/>
      <c r="N225" s="59"/>
      <c r="O225" s="59"/>
      <c r="P225" s="59"/>
      <c r="Q225" s="59"/>
      <c r="R225" s="59"/>
      <c r="S225" s="59"/>
      <c r="T225" s="59"/>
      <c r="U225" s="59"/>
      <c r="V225" s="59"/>
      <c r="W225" s="59"/>
      <c r="X225" s="59"/>
      <c r="Y225" s="59"/>
      <c r="Z225" s="59"/>
      <c r="AA225" s="59"/>
      <c r="AB225" s="59"/>
      <c r="AC225" s="59"/>
      <c r="AD225" s="59"/>
      <c r="AE225" s="59"/>
      <c r="AF225" s="59"/>
      <c r="AG225" s="59"/>
      <c r="AH225" s="59"/>
      <c r="AI225" s="59"/>
      <c r="AJ225" s="59"/>
      <c r="AK225" s="59"/>
      <c r="AL225" s="59"/>
      <c r="AM225" s="59"/>
      <c r="AN225" s="59"/>
      <c r="AO225" s="59"/>
      <c r="AP225" s="59"/>
      <c r="AQ225" s="59"/>
    </row>
    <row r="226" ht="12.75" customHeight="1">
      <c r="A226" s="59"/>
      <c r="B226" s="59"/>
      <c r="C226" s="596"/>
      <c r="D226" s="59"/>
      <c r="E226" s="59"/>
      <c r="F226" s="59"/>
      <c r="G226" s="59"/>
      <c r="H226" s="59"/>
      <c r="I226" s="59"/>
      <c r="J226" s="59"/>
      <c r="K226" s="59"/>
      <c r="L226" s="59"/>
      <c r="M226" s="59"/>
      <c r="N226" s="59"/>
      <c r="O226" s="59"/>
      <c r="P226" s="59"/>
      <c r="Q226" s="59"/>
      <c r="R226" s="59"/>
      <c r="S226" s="59"/>
      <c r="T226" s="59"/>
      <c r="U226" s="59"/>
      <c r="V226" s="59"/>
      <c r="W226" s="59"/>
      <c r="X226" s="59"/>
      <c r="Y226" s="59"/>
      <c r="Z226" s="59"/>
      <c r="AA226" s="59"/>
      <c r="AB226" s="59"/>
      <c r="AC226" s="59"/>
      <c r="AD226" s="59"/>
      <c r="AE226" s="59"/>
      <c r="AF226" s="59"/>
      <c r="AG226" s="59"/>
      <c r="AH226" s="59"/>
      <c r="AI226" s="59"/>
      <c r="AJ226" s="59"/>
      <c r="AK226" s="59"/>
      <c r="AL226" s="59"/>
      <c r="AM226" s="59"/>
      <c r="AN226" s="59"/>
      <c r="AO226" s="59"/>
      <c r="AP226" s="59"/>
      <c r="AQ226" s="59"/>
    </row>
    <row r="227" ht="12.75" customHeight="1">
      <c r="A227" s="59"/>
      <c r="B227" s="59"/>
      <c r="C227" s="596"/>
      <c r="D227" s="59"/>
      <c r="E227" s="59"/>
      <c r="F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59"/>
      <c r="AD227" s="59"/>
      <c r="AE227" s="59"/>
      <c r="AF227" s="59"/>
      <c r="AG227" s="59"/>
      <c r="AH227" s="59"/>
      <c r="AI227" s="59"/>
      <c r="AJ227" s="59"/>
      <c r="AK227" s="59"/>
      <c r="AL227" s="59"/>
      <c r="AM227" s="59"/>
      <c r="AN227" s="59"/>
      <c r="AO227" s="59"/>
      <c r="AP227" s="59"/>
      <c r="AQ227" s="59"/>
    </row>
    <row r="228" ht="12.75" customHeight="1">
      <c r="A228" s="59"/>
      <c r="B228" s="59"/>
      <c r="C228" s="596"/>
      <c r="D228" s="59"/>
      <c r="E228" s="59"/>
      <c r="F228" s="59"/>
      <c r="G228" s="59"/>
      <c r="H228" s="59"/>
      <c r="I228" s="59"/>
      <c r="J228" s="59"/>
      <c r="K228" s="59"/>
      <c r="L228" s="59"/>
      <c r="M228" s="59"/>
      <c r="N228" s="59"/>
      <c r="O228" s="59"/>
      <c r="P228" s="59"/>
      <c r="Q228" s="59"/>
      <c r="R228" s="59"/>
      <c r="S228" s="59"/>
      <c r="T228" s="59"/>
      <c r="U228" s="59"/>
      <c r="V228" s="59"/>
      <c r="W228" s="59"/>
      <c r="X228" s="59"/>
      <c r="Y228" s="59"/>
      <c r="Z228" s="59"/>
      <c r="AA228" s="59"/>
      <c r="AB228" s="59"/>
      <c r="AC228" s="59"/>
      <c r="AD228" s="59"/>
      <c r="AE228" s="59"/>
      <c r="AF228" s="59"/>
      <c r="AG228" s="59"/>
      <c r="AH228" s="59"/>
      <c r="AI228" s="59"/>
      <c r="AJ228" s="59"/>
      <c r="AK228" s="59"/>
      <c r="AL228" s="59"/>
      <c r="AM228" s="59"/>
      <c r="AN228" s="59"/>
      <c r="AO228" s="59"/>
      <c r="AP228" s="59"/>
      <c r="AQ228" s="59"/>
    </row>
    <row r="229" ht="12.75" customHeight="1">
      <c r="A229" s="59"/>
      <c r="B229" s="59"/>
      <c r="C229" s="596"/>
      <c r="D229" s="59"/>
      <c r="E229" s="59"/>
      <c r="F229" s="59"/>
      <c r="G229" s="59"/>
      <c r="H229" s="59"/>
      <c r="I229" s="59"/>
      <c r="J229" s="59"/>
      <c r="K229" s="59"/>
      <c r="L229" s="59"/>
      <c r="M229" s="59"/>
      <c r="N229" s="59"/>
      <c r="O229" s="59"/>
      <c r="P229" s="59"/>
      <c r="Q229" s="59"/>
      <c r="R229" s="59"/>
      <c r="S229" s="59"/>
      <c r="T229" s="59"/>
      <c r="U229" s="59"/>
      <c r="V229" s="59"/>
      <c r="W229" s="59"/>
      <c r="X229" s="59"/>
      <c r="Y229" s="59"/>
      <c r="Z229" s="59"/>
      <c r="AA229" s="59"/>
      <c r="AB229" s="59"/>
      <c r="AC229" s="59"/>
      <c r="AD229" s="59"/>
      <c r="AE229" s="59"/>
      <c r="AF229" s="59"/>
      <c r="AG229" s="59"/>
      <c r="AH229" s="59"/>
      <c r="AI229" s="59"/>
      <c r="AJ229" s="59"/>
      <c r="AK229" s="59"/>
      <c r="AL229" s="59"/>
      <c r="AM229" s="59"/>
      <c r="AN229" s="59"/>
      <c r="AO229" s="59"/>
      <c r="AP229" s="59"/>
      <c r="AQ229" s="59"/>
    </row>
    <row r="230" ht="12.75" customHeight="1">
      <c r="A230" s="59"/>
      <c r="B230" s="59"/>
      <c r="C230" s="596"/>
      <c r="D230" s="59"/>
      <c r="E230" s="59"/>
      <c r="F230" s="59"/>
      <c r="G230" s="59"/>
      <c r="H230" s="59"/>
      <c r="I230" s="59"/>
      <c r="J230" s="59"/>
      <c r="K230" s="59"/>
      <c r="L230" s="59"/>
      <c r="M230" s="59"/>
      <c r="N230" s="59"/>
      <c r="O230" s="59"/>
      <c r="P230" s="59"/>
      <c r="Q230" s="59"/>
      <c r="R230" s="59"/>
      <c r="S230" s="59"/>
      <c r="T230" s="59"/>
      <c r="U230" s="59"/>
      <c r="V230" s="59"/>
      <c r="W230" s="59"/>
      <c r="X230" s="59"/>
      <c r="Y230" s="59"/>
      <c r="Z230" s="59"/>
      <c r="AA230" s="59"/>
      <c r="AB230" s="59"/>
      <c r="AC230" s="59"/>
      <c r="AD230" s="59"/>
      <c r="AE230" s="59"/>
      <c r="AF230" s="59"/>
      <c r="AG230" s="59"/>
      <c r="AH230" s="59"/>
      <c r="AI230" s="59"/>
      <c r="AJ230" s="59"/>
      <c r="AK230" s="59"/>
      <c r="AL230" s="59"/>
      <c r="AM230" s="59"/>
      <c r="AN230" s="59"/>
      <c r="AO230" s="59"/>
      <c r="AP230" s="59"/>
      <c r="AQ230" s="59"/>
    </row>
    <row r="231" ht="12.75" customHeight="1">
      <c r="A231" s="59"/>
      <c r="B231" s="59"/>
      <c r="C231" s="596"/>
      <c r="D231" s="59"/>
      <c r="E231" s="59"/>
      <c r="F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c r="AD231" s="59"/>
      <c r="AE231" s="59"/>
      <c r="AF231" s="59"/>
      <c r="AG231" s="59"/>
      <c r="AH231" s="59"/>
      <c r="AI231" s="59"/>
      <c r="AJ231" s="59"/>
      <c r="AK231" s="59"/>
      <c r="AL231" s="59"/>
      <c r="AM231" s="59"/>
      <c r="AN231" s="59"/>
      <c r="AO231" s="59"/>
      <c r="AP231" s="59"/>
      <c r="AQ231" s="59"/>
    </row>
    <row r="232" ht="12.75" customHeight="1">
      <c r="A232" s="59"/>
      <c r="B232" s="59"/>
      <c r="C232" s="596"/>
      <c r="D232" s="59"/>
      <c r="E232" s="59"/>
      <c r="F232" s="59"/>
      <c r="G232" s="59"/>
      <c r="H232" s="59"/>
      <c r="I232" s="59"/>
      <c r="J232" s="59"/>
      <c r="K232" s="59"/>
      <c r="L232" s="59"/>
      <c r="M232" s="59"/>
      <c r="N232" s="59"/>
      <c r="O232" s="59"/>
      <c r="P232" s="59"/>
      <c r="Q232" s="59"/>
      <c r="R232" s="59"/>
      <c r="S232" s="59"/>
      <c r="T232" s="59"/>
      <c r="U232" s="59"/>
      <c r="V232" s="59"/>
      <c r="W232" s="59"/>
      <c r="X232" s="59"/>
      <c r="Y232" s="59"/>
      <c r="Z232" s="59"/>
      <c r="AA232" s="59"/>
      <c r="AB232" s="59"/>
      <c r="AC232" s="59"/>
      <c r="AD232" s="59"/>
      <c r="AE232" s="59"/>
      <c r="AF232" s="59"/>
      <c r="AG232" s="59"/>
      <c r="AH232" s="59"/>
      <c r="AI232" s="59"/>
      <c r="AJ232" s="59"/>
      <c r="AK232" s="59"/>
      <c r="AL232" s="59"/>
      <c r="AM232" s="59"/>
      <c r="AN232" s="59"/>
      <c r="AO232" s="59"/>
      <c r="AP232" s="59"/>
      <c r="AQ232" s="59"/>
    </row>
    <row r="233" ht="12.75" customHeight="1">
      <c r="A233" s="59"/>
      <c r="B233" s="59"/>
      <c r="C233" s="596"/>
      <c r="D233" s="59"/>
      <c r="E233" s="59"/>
      <c r="F233" s="59"/>
      <c r="G233" s="59"/>
      <c r="H233" s="59"/>
      <c r="I233" s="59"/>
      <c r="J233" s="59"/>
      <c r="K233" s="59"/>
      <c r="L233" s="59"/>
      <c r="M233" s="59"/>
      <c r="N233" s="59"/>
      <c r="O233" s="59"/>
      <c r="P233" s="59"/>
      <c r="Q233" s="59"/>
      <c r="R233" s="59"/>
      <c r="S233" s="59"/>
      <c r="T233" s="59"/>
      <c r="U233" s="59"/>
      <c r="V233" s="59"/>
      <c r="W233" s="59"/>
      <c r="X233" s="59"/>
      <c r="Y233" s="59"/>
      <c r="Z233" s="59"/>
      <c r="AA233" s="59"/>
      <c r="AB233" s="59"/>
      <c r="AC233" s="59"/>
      <c r="AD233" s="59"/>
      <c r="AE233" s="59"/>
      <c r="AF233" s="59"/>
      <c r="AG233" s="59"/>
      <c r="AH233" s="59"/>
      <c r="AI233" s="59"/>
      <c r="AJ233" s="59"/>
      <c r="AK233" s="59"/>
      <c r="AL233" s="59"/>
      <c r="AM233" s="59"/>
      <c r="AN233" s="59"/>
      <c r="AO233" s="59"/>
      <c r="AP233" s="59"/>
      <c r="AQ233" s="59"/>
    </row>
    <row r="234" ht="12.75" customHeight="1">
      <c r="A234" s="59"/>
      <c r="B234" s="59"/>
      <c r="C234" s="596"/>
      <c r="D234" s="59"/>
      <c r="E234" s="59"/>
      <c r="F234" s="59"/>
      <c r="G234" s="59"/>
      <c r="H234" s="59"/>
      <c r="I234" s="59"/>
      <c r="J234" s="59"/>
      <c r="K234" s="59"/>
      <c r="L234" s="59"/>
      <c r="M234" s="59"/>
      <c r="N234" s="59"/>
      <c r="O234" s="59"/>
      <c r="P234" s="59"/>
      <c r="Q234" s="59"/>
      <c r="R234" s="59"/>
      <c r="S234" s="59"/>
      <c r="T234" s="59"/>
      <c r="U234" s="59"/>
      <c r="V234" s="59"/>
      <c r="W234" s="59"/>
      <c r="X234" s="59"/>
      <c r="Y234" s="59"/>
      <c r="Z234" s="59"/>
      <c r="AA234" s="59"/>
      <c r="AB234" s="59"/>
      <c r="AC234" s="59"/>
      <c r="AD234" s="59"/>
      <c r="AE234" s="59"/>
      <c r="AF234" s="59"/>
      <c r="AG234" s="59"/>
      <c r="AH234" s="59"/>
      <c r="AI234" s="59"/>
      <c r="AJ234" s="59"/>
      <c r="AK234" s="59"/>
      <c r="AL234" s="59"/>
      <c r="AM234" s="59"/>
      <c r="AN234" s="59"/>
      <c r="AO234" s="59"/>
      <c r="AP234" s="59"/>
      <c r="AQ234" s="59"/>
    </row>
    <row r="235" ht="12.75" customHeight="1">
      <c r="A235" s="59"/>
      <c r="B235" s="59"/>
      <c r="C235" s="596"/>
      <c r="D235" s="59"/>
      <c r="E235" s="59"/>
      <c r="F235" s="59"/>
      <c r="G235" s="59"/>
      <c r="H235" s="59"/>
      <c r="I235" s="59"/>
      <c r="J235" s="59"/>
      <c r="K235" s="59"/>
      <c r="L235" s="59"/>
      <c r="M235" s="59"/>
      <c r="N235" s="59"/>
      <c r="O235" s="59"/>
      <c r="P235" s="59"/>
      <c r="Q235" s="59"/>
      <c r="R235" s="59"/>
      <c r="S235" s="59"/>
      <c r="T235" s="59"/>
      <c r="U235" s="59"/>
      <c r="V235" s="59"/>
      <c r="W235" s="59"/>
      <c r="X235" s="59"/>
      <c r="Y235" s="59"/>
      <c r="Z235" s="59"/>
      <c r="AA235" s="59"/>
      <c r="AB235" s="59"/>
      <c r="AC235" s="59"/>
      <c r="AD235" s="59"/>
      <c r="AE235" s="59"/>
      <c r="AF235" s="59"/>
      <c r="AG235" s="59"/>
      <c r="AH235" s="59"/>
      <c r="AI235" s="59"/>
      <c r="AJ235" s="59"/>
      <c r="AK235" s="59"/>
      <c r="AL235" s="59"/>
      <c r="AM235" s="59"/>
      <c r="AN235" s="59"/>
      <c r="AO235" s="59"/>
      <c r="AP235" s="59"/>
      <c r="AQ235" s="59"/>
    </row>
    <row r="236" ht="12.75" customHeight="1">
      <c r="A236" s="59"/>
      <c r="B236" s="59"/>
      <c r="C236" s="596"/>
      <c r="D236" s="59"/>
      <c r="E236" s="59"/>
      <c r="F236" s="59"/>
      <c r="G236" s="59"/>
      <c r="H236" s="59"/>
      <c r="I236" s="59"/>
      <c r="J236" s="59"/>
      <c r="K236" s="59"/>
      <c r="L236" s="59"/>
      <c r="M236" s="59"/>
      <c r="N236" s="59"/>
      <c r="O236" s="59"/>
      <c r="P236" s="59"/>
      <c r="Q236" s="59"/>
      <c r="R236" s="59"/>
      <c r="S236" s="59"/>
      <c r="T236" s="59"/>
      <c r="U236" s="59"/>
      <c r="V236" s="59"/>
      <c r="W236" s="59"/>
      <c r="X236" s="59"/>
      <c r="Y236" s="59"/>
      <c r="Z236" s="59"/>
      <c r="AA236" s="59"/>
      <c r="AB236" s="59"/>
      <c r="AC236" s="59"/>
      <c r="AD236" s="59"/>
      <c r="AE236" s="59"/>
      <c r="AF236" s="59"/>
      <c r="AG236" s="59"/>
      <c r="AH236" s="59"/>
      <c r="AI236" s="59"/>
      <c r="AJ236" s="59"/>
      <c r="AK236" s="59"/>
      <c r="AL236" s="59"/>
      <c r="AM236" s="59"/>
      <c r="AN236" s="59"/>
      <c r="AO236" s="59"/>
      <c r="AP236" s="59"/>
      <c r="AQ236" s="59"/>
    </row>
    <row r="237" ht="12.75" customHeight="1">
      <c r="A237" s="59"/>
      <c r="B237" s="59"/>
      <c r="C237" s="596"/>
      <c r="D237" s="59"/>
      <c r="E237" s="59"/>
      <c r="F237" s="59"/>
      <c r="G237" s="59"/>
      <c r="H237" s="59"/>
      <c r="I237" s="59"/>
      <c r="J237" s="59"/>
      <c r="K237" s="59"/>
      <c r="L237" s="59"/>
      <c r="M237" s="59"/>
      <c r="N237" s="59"/>
      <c r="O237" s="59"/>
      <c r="P237" s="59"/>
      <c r="Q237" s="59"/>
      <c r="R237" s="59"/>
      <c r="S237" s="59"/>
      <c r="T237" s="59"/>
      <c r="U237" s="59"/>
      <c r="V237" s="59"/>
      <c r="W237" s="59"/>
      <c r="X237" s="59"/>
      <c r="Y237" s="59"/>
      <c r="Z237" s="59"/>
      <c r="AA237" s="59"/>
      <c r="AB237" s="59"/>
      <c r="AC237" s="59"/>
      <c r="AD237" s="59"/>
      <c r="AE237" s="59"/>
      <c r="AF237" s="59"/>
      <c r="AG237" s="59"/>
      <c r="AH237" s="59"/>
      <c r="AI237" s="59"/>
      <c r="AJ237" s="59"/>
      <c r="AK237" s="59"/>
      <c r="AL237" s="59"/>
      <c r="AM237" s="59"/>
      <c r="AN237" s="59"/>
      <c r="AO237" s="59"/>
      <c r="AP237" s="59"/>
      <c r="AQ237" s="59"/>
    </row>
    <row r="238" ht="12.75" customHeight="1">
      <c r="A238" s="59"/>
      <c r="B238" s="59"/>
      <c r="C238" s="596"/>
      <c r="D238" s="59"/>
      <c r="E238" s="59"/>
      <c r="F238" s="59"/>
      <c r="G238" s="59"/>
      <c r="H238" s="59"/>
      <c r="I238" s="59"/>
      <c r="J238" s="59"/>
      <c r="K238" s="59"/>
      <c r="L238" s="59"/>
      <c r="M238" s="59"/>
      <c r="N238" s="59"/>
      <c r="O238" s="59"/>
      <c r="P238" s="59"/>
      <c r="Q238" s="59"/>
      <c r="R238" s="59"/>
      <c r="S238" s="59"/>
      <c r="T238" s="59"/>
      <c r="U238" s="59"/>
      <c r="V238" s="59"/>
      <c r="W238" s="59"/>
      <c r="X238" s="59"/>
      <c r="Y238" s="59"/>
      <c r="Z238" s="59"/>
      <c r="AA238" s="59"/>
      <c r="AB238" s="59"/>
      <c r="AC238" s="59"/>
      <c r="AD238" s="59"/>
      <c r="AE238" s="59"/>
      <c r="AF238" s="59"/>
      <c r="AG238" s="59"/>
      <c r="AH238" s="59"/>
      <c r="AI238" s="59"/>
      <c r="AJ238" s="59"/>
      <c r="AK238" s="59"/>
      <c r="AL238" s="59"/>
      <c r="AM238" s="59"/>
      <c r="AN238" s="59"/>
      <c r="AO238" s="59"/>
      <c r="AP238" s="59"/>
      <c r="AQ238" s="59"/>
    </row>
    <row r="239" ht="12.75" customHeight="1">
      <c r="A239" s="59"/>
      <c r="B239" s="59"/>
      <c r="C239" s="596"/>
      <c r="D239" s="59"/>
      <c r="E239" s="59"/>
      <c r="F239" s="59"/>
      <c r="G239" s="59"/>
      <c r="H239" s="59"/>
      <c r="I239" s="59"/>
      <c r="J239" s="59"/>
      <c r="K239" s="59"/>
      <c r="L239" s="59"/>
      <c r="M239" s="59"/>
      <c r="N239" s="59"/>
      <c r="O239" s="59"/>
      <c r="P239" s="59"/>
      <c r="Q239" s="59"/>
      <c r="R239" s="59"/>
      <c r="S239" s="59"/>
      <c r="T239" s="59"/>
      <c r="U239" s="59"/>
      <c r="V239" s="59"/>
      <c r="W239" s="59"/>
      <c r="X239" s="59"/>
      <c r="Y239" s="59"/>
      <c r="Z239" s="59"/>
      <c r="AA239" s="59"/>
      <c r="AB239" s="59"/>
      <c r="AC239" s="59"/>
      <c r="AD239" s="59"/>
      <c r="AE239" s="59"/>
      <c r="AF239" s="59"/>
      <c r="AG239" s="59"/>
      <c r="AH239" s="59"/>
      <c r="AI239" s="59"/>
      <c r="AJ239" s="59"/>
      <c r="AK239" s="59"/>
      <c r="AL239" s="59"/>
      <c r="AM239" s="59"/>
      <c r="AN239" s="59"/>
      <c r="AO239" s="59"/>
      <c r="AP239" s="59"/>
      <c r="AQ239" s="59"/>
    </row>
    <row r="240" ht="12.75" customHeight="1">
      <c r="A240" s="59"/>
      <c r="B240" s="59"/>
      <c r="C240" s="596"/>
      <c r="D240" s="59"/>
      <c r="E240" s="59"/>
      <c r="F240" s="59"/>
      <c r="G240" s="59"/>
      <c r="H240" s="59"/>
      <c r="I240" s="59"/>
      <c r="J240" s="59"/>
      <c r="K240" s="59"/>
      <c r="L240" s="59"/>
      <c r="M240" s="59"/>
      <c r="N240" s="59"/>
      <c r="O240" s="59"/>
      <c r="P240" s="59"/>
      <c r="Q240" s="59"/>
      <c r="R240" s="59"/>
      <c r="S240" s="59"/>
      <c r="T240" s="59"/>
      <c r="U240" s="59"/>
      <c r="V240" s="59"/>
      <c r="W240" s="59"/>
      <c r="X240" s="59"/>
      <c r="Y240" s="59"/>
      <c r="Z240" s="59"/>
      <c r="AA240" s="59"/>
      <c r="AB240" s="59"/>
      <c r="AC240" s="59"/>
      <c r="AD240" s="59"/>
      <c r="AE240" s="59"/>
      <c r="AF240" s="59"/>
      <c r="AG240" s="59"/>
      <c r="AH240" s="59"/>
      <c r="AI240" s="59"/>
      <c r="AJ240" s="59"/>
      <c r="AK240" s="59"/>
      <c r="AL240" s="59"/>
      <c r="AM240" s="59"/>
      <c r="AN240" s="59"/>
      <c r="AO240" s="59"/>
      <c r="AP240" s="59"/>
      <c r="AQ240" s="59"/>
    </row>
    <row r="241" ht="12.75" customHeight="1">
      <c r="A241" s="59"/>
      <c r="B241" s="59"/>
      <c r="C241" s="596"/>
      <c r="D241" s="59"/>
      <c r="E241" s="59"/>
      <c r="F241" s="59"/>
      <c r="G241" s="59"/>
      <c r="H241" s="59"/>
      <c r="I241" s="59"/>
      <c r="J241" s="59"/>
      <c r="K241" s="59"/>
      <c r="L241" s="59"/>
      <c r="M241" s="59"/>
      <c r="N241" s="59"/>
      <c r="O241" s="59"/>
      <c r="P241" s="59"/>
      <c r="Q241" s="59"/>
      <c r="R241" s="59"/>
      <c r="S241" s="59"/>
      <c r="T241" s="59"/>
      <c r="U241" s="59"/>
      <c r="V241" s="59"/>
      <c r="W241" s="59"/>
      <c r="X241" s="59"/>
      <c r="Y241" s="59"/>
      <c r="Z241" s="59"/>
      <c r="AA241" s="59"/>
      <c r="AB241" s="59"/>
      <c r="AC241" s="59"/>
      <c r="AD241" s="59"/>
      <c r="AE241" s="59"/>
      <c r="AF241" s="59"/>
      <c r="AG241" s="59"/>
      <c r="AH241" s="59"/>
      <c r="AI241" s="59"/>
      <c r="AJ241" s="59"/>
      <c r="AK241" s="59"/>
      <c r="AL241" s="59"/>
      <c r="AM241" s="59"/>
      <c r="AN241" s="59"/>
      <c r="AO241" s="59"/>
      <c r="AP241" s="59"/>
      <c r="AQ241" s="59"/>
    </row>
    <row r="242" ht="12.75" customHeight="1">
      <c r="A242" s="59"/>
      <c r="B242" s="59"/>
      <c r="C242" s="596"/>
      <c r="D242" s="59"/>
      <c r="E242" s="59"/>
      <c r="F242" s="59"/>
      <c r="G242" s="59"/>
      <c r="H242" s="59"/>
      <c r="I242" s="59"/>
      <c r="J242" s="59"/>
      <c r="K242" s="59"/>
      <c r="L242" s="59"/>
      <c r="M242" s="59"/>
      <c r="N242" s="59"/>
      <c r="O242" s="59"/>
      <c r="P242" s="59"/>
      <c r="Q242" s="59"/>
      <c r="R242" s="59"/>
      <c r="S242" s="59"/>
      <c r="T242" s="59"/>
      <c r="U242" s="59"/>
      <c r="V242" s="59"/>
      <c r="W242" s="59"/>
      <c r="X242" s="59"/>
      <c r="Y242" s="59"/>
      <c r="Z242" s="59"/>
      <c r="AA242" s="59"/>
      <c r="AB242" s="59"/>
      <c r="AC242" s="59"/>
      <c r="AD242" s="59"/>
      <c r="AE242" s="59"/>
      <c r="AF242" s="59"/>
      <c r="AG242" s="59"/>
      <c r="AH242" s="59"/>
      <c r="AI242" s="59"/>
      <c r="AJ242" s="59"/>
      <c r="AK242" s="59"/>
      <c r="AL242" s="59"/>
      <c r="AM242" s="59"/>
      <c r="AN242" s="59"/>
      <c r="AO242" s="59"/>
      <c r="AP242" s="59"/>
      <c r="AQ242" s="59"/>
    </row>
    <row r="243" ht="12.75" customHeight="1">
      <c r="A243" s="59"/>
      <c r="B243" s="59"/>
      <c r="C243" s="596"/>
      <c r="D243" s="59"/>
      <c r="E243" s="59"/>
      <c r="F243" s="59"/>
      <c r="G243" s="59"/>
      <c r="H243" s="59"/>
      <c r="I243" s="59"/>
      <c r="J243" s="59"/>
      <c r="K243" s="59"/>
      <c r="L243" s="59"/>
      <c r="M243" s="59"/>
      <c r="N243" s="59"/>
      <c r="O243" s="59"/>
      <c r="P243" s="59"/>
      <c r="Q243" s="59"/>
      <c r="R243" s="59"/>
      <c r="S243" s="59"/>
      <c r="T243" s="59"/>
      <c r="U243" s="59"/>
      <c r="V243" s="59"/>
      <c r="W243" s="59"/>
      <c r="X243" s="59"/>
      <c r="Y243" s="59"/>
      <c r="Z243" s="59"/>
      <c r="AA243" s="59"/>
      <c r="AB243" s="59"/>
      <c r="AC243" s="59"/>
      <c r="AD243" s="59"/>
      <c r="AE243" s="59"/>
      <c r="AF243" s="59"/>
      <c r="AG243" s="59"/>
      <c r="AH243" s="59"/>
      <c r="AI243" s="59"/>
      <c r="AJ243" s="59"/>
      <c r="AK243" s="59"/>
      <c r="AL243" s="59"/>
      <c r="AM243" s="59"/>
      <c r="AN243" s="59"/>
      <c r="AO243" s="59"/>
      <c r="AP243" s="59"/>
      <c r="AQ243" s="59"/>
    </row>
    <row r="244" ht="12.75" customHeight="1">
      <c r="A244" s="59"/>
      <c r="B244" s="59"/>
      <c r="C244" s="596"/>
      <c r="D244" s="59"/>
      <c r="E244" s="59"/>
      <c r="F244" s="59"/>
      <c r="G244" s="59"/>
      <c r="H244" s="59"/>
      <c r="I244" s="59"/>
      <c r="J244" s="59"/>
      <c r="K244" s="59"/>
      <c r="L244" s="59"/>
      <c r="M244" s="59"/>
      <c r="N244" s="59"/>
      <c r="O244" s="59"/>
      <c r="P244" s="59"/>
      <c r="Q244" s="59"/>
      <c r="R244" s="59"/>
      <c r="S244" s="59"/>
      <c r="T244" s="59"/>
      <c r="U244" s="59"/>
      <c r="V244" s="59"/>
      <c r="W244" s="59"/>
      <c r="X244" s="59"/>
      <c r="Y244" s="59"/>
      <c r="Z244" s="59"/>
      <c r="AA244" s="59"/>
      <c r="AB244" s="59"/>
      <c r="AC244" s="59"/>
      <c r="AD244" s="59"/>
      <c r="AE244" s="59"/>
      <c r="AF244" s="59"/>
      <c r="AG244" s="59"/>
      <c r="AH244" s="59"/>
      <c r="AI244" s="59"/>
      <c r="AJ244" s="59"/>
      <c r="AK244" s="59"/>
      <c r="AL244" s="59"/>
      <c r="AM244" s="59"/>
      <c r="AN244" s="59"/>
      <c r="AO244" s="59"/>
      <c r="AP244" s="59"/>
      <c r="AQ244" s="59"/>
    </row>
    <row r="245" ht="12.75" customHeight="1">
      <c r="A245" s="59"/>
      <c r="B245" s="59"/>
      <c r="C245" s="596"/>
      <c r="D245" s="59"/>
      <c r="E245" s="59"/>
      <c r="F245" s="59"/>
      <c r="G245" s="59"/>
      <c r="H245" s="59"/>
      <c r="I245" s="59"/>
      <c r="J245" s="59"/>
      <c r="K245" s="59"/>
      <c r="L245" s="59"/>
      <c r="M245" s="59"/>
      <c r="N245" s="59"/>
      <c r="O245" s="59"/>
      <c r="P245" s="59"/>
      <c r="Q245" s="59"/>
      <c r="R245" s="59"/>
      <c r="S245" s="59"/>
      <c r="T245" s="59"/>
      <c r="U245" s="59"/>
      <c r="V245" s="59"/>
      <c r="W245" s="59"/>
      <c r="X245" s="59"/>
      <c r="Y245" s="59"/>
      <c r="Z245" s="59"/>
      <c r="AA245" s="59"/>
      <c r="AB245" s="59"/>
      <c r="AC245" s="59"/>
      <c r="AD245" s="59"/>
      <c r="AE245" s="59"/>
      <c r="AF245" s="59"/>
      <c r="AG245" s="59"/>
      <c r="AH245" s="59"/>
      <c r="AI245" s="59"/>
      <c r="AJ245" s="59"/>
      <c r="AK245" s="59"/>
      <c r="AL245" s="59"/>
      <c r="AM245" s="59"/>
      <c r="AN245" s="59"/>
      <c r="AO245" s="59"/>
      <c r="AP245" s="59"/>
      <c r="AQ245" s="59"/>
    </row>
    <row r="246" ht="12.75" customHeight="1">
      <c r="A246" s="59"/>
      <c r="B246" s="59"/>
      <c r="C246" s="596"/>
      <c r="D246" s="59"/>
      <c r="E246" s="59"/>
      <c r="F246" s="59"/>
      <c r="G246" s="59"/>
      <c r="H246" s="59"/>
      <c r="I246" s="59"/>
      <c r="J246" s="59"/>
      <c r="K246" s="59"/>
      <c r="L246" s="59"/>
      <c r="M246" s="59"/>
      <c r="N246" s="59"/>
      <c r="O246" s="59"/>
      <c r="P246" s="59"/>
      <c r="Q246" s="59"/>
      <c r="R246" s="59"/>
      <c r="S246" s="59"/>
      <c r="T246" s="59"/>
      <c r="U246" s="59"/>
      <c r="V246" s="59"/>
      <c r="W246" s="59"/>
      <c r="X246" s="59"/>
      <c r="Y246" s="59"/>
      <c r="Z246" s="59"/>
      <c r="AA246" s="59"/>
      <c r="AB246" s="59"/>
      <c r="AC246" s="59"/>
      <c r="AD246" s="59"/>
      <c r="AE246" s="59"/>
      <c r="AF246" s="59"/>
      <c r="AG246" s="59"/>
      <c r="AH246" s="59"/>
      <c r="AI246" s="59"/>
      <c r="AJ246" s="59"/>
      <c r="AK246" s="59"/>
      <c r="AL246" s="59"/>
      <c r="AM246" s="59"/>
      <c r="AN246" s="59"/>
      <c r="AO246" s="59"/>
      <c r="AP246" s="59"/>
      <c r="AQ246" s="59"/>
    </row>
    <row r="247" ht="12.75" customHeight="1">
      <c r="A247" s="59"/>
      <c r="B247" s="59"/>
      <c r="C247" s="596"/>
      <c r="D247" s="59"/>
      <c r="E247" s="59"/>
      <c r="F247" s="59"/>
      <c r="G247" s="59"/>
      <c r="H247" s="59"/>
      <c r="I247" s="59"/>
      <c r="J247" s="59"/>
      <c r="K247" s="59"/>
      <c r="L247" s="59"/>
      <c r="M247" s="59"/>
      <c r="N247" s="59"/>
      <c r="O247" s="59"/>
      <c r="P247" s="59"/>
      <c r="Q247" s="59"/>
      <c r="R247" s="59"/>
      <c r="S247" s="59"/>
      <c r="T247" s="59"/>
      <c r="U247" s="59"/>
      <c r="V247" s="59"/>
      <c r="W247" s="59"/>
      <c r="X247" s="59"/>
      <c r="Y247" s="59"/>
      <c r="Z247" s="59"/>
      <c r="AA247" s="59"/>
      <c r="AB247" s="59"/>
      <c r="AC247" s="59"/>
      <c r="AD247" s="59"/>
      <c r="AE247" s="59"/>
      <c r="AF247" s="59"/>
      <c r="AG247" s="59"/>
      <c r="AH247" s="59"/>
      <c r="AI247" s="59"/>
      <c r="AJ247" s="59"/>
      <c r="AK247" s="59"/>
      <c r="AL247" s="59"/>
      <c r="AM247" s="59"/>
      <c r="AN247" s="59"/>
      <c r="AO247" s="59"/>
      <c r="AP247" s="59"/>
      <c r="AQ247" s="59"/>
    </row>
    <row r="248" ht="12.75" customHeight="1">
      <c r="A248" s="59"/>
      <c r="B248" s="59"/>
      <c r="C248" s="596"/>
      <c r="D248" s="59"/>
      <c r="E248" s="59"/>
      <c r="F248" s="59"/>
      <c r="G248" s="59"/>
      <c r="H248" s="59"/>
      <c r="I248" s="59"/>
      <c r="J248" s="59"/>
      <c r="K248" s="59"/>
      <c r="L248" s="59"/>
      <c r="M248" s="59"/>
      <c r="N248" s="59"/>
      <c r="O248" s="59"/>
      <c r="P248" s="59"/>
      <c r="Q248" s="59"/>
      <c r="R248" s="59"/>
      <c r="S248" s="59"/>
      <c r="T248" s="59"/>
      <c r="U248" s="59"/>
      <c r="V248" s="59"/>
      <c r="W248" s="59"/>
      <c r="X248" s="59"/>
      <c r="Y248" s="59"/>
      <c r="Z248" s="59"/>
      <c r="AA248" s="59"/>
      <c r="AB248" s="59"/>
      <c r="AC248" s="59"/>
      <c r="AD248" s="59"/>
      <c r="AE248" s="59"/>
      <c r="AF248" s="59"/>
      <c r="AG248" s="59"/>
      <c r="AH248" s="59"/>
      <c r="AI248" s="59"/>
      <c r="AJ248" s="59"/>
      <c r="AK248" s="59"/>
      <c r="AL248" s="59"/>
      <c r="AM248" s="59"/>
      <c r="AN248" s="59"/>
      <c r="AO248" s="59"/>
      <c r="AP248" s="59"/>
      <c r="AQ248" s="59"/>
    </row>
    <row r="249" ht="12.75" customHeight="1">
      <c r="A249" s="59"/>
      <c r="B249" s="59"/>
      <c r="C249" s="596"/>
      <c r="D249" s="59"/>
      <c r="E249" s="59"/>
      <c r="F249" s="59"/>
      <c r="G249" s="59"/>
      <c r="H249" s="59"/>
      <c r="I249" s="59"/>
      <c r="J249" s="59"/>
      <c r="K249" s="59"/>
      <c r="L249" s="59"/>
      <c r="M249" s="59"/>
      <c r="N249" s="59"/>
      <c r="O249" s="59"/>
      <c r="P249" s="59"/>
      <c r="Q249" s="59"/>
      <c r="R249" s="59"/>
      <c r="S249" s="59"/>
      <c r="T249" s="59"/>
      <c r="U249" s="59"/>
      <c r="V249" s="59"/>
      <c r="W249" s="59"/>
      <c r="X249" s="59"/>
      <c r="Y249" s="59"/>
      <c r="Z249" s="59"/>
      <c r="AA249" s="59"/>
      <c r="AB249" s="59"/>
      <c r="AC249" s="59"/>
      <c r="AD249" s="59"/>
      <c r="AE249" s="59"/>
      <c r="AF249" s="59"/>
      <c r="AG249" s="59"/>
      <c r="AH249" s="59"/>
      <c r="AI249" s="59"/>
      <c r="AJ249" s="59"/>
      <c r="AK249" s="59"/>
      <c r="AL249" s="59"/>
      <c r="AM249" s="59"/>
      <c r="AN249" s="59"/>
      <c r="AO249" s="59"/>
      <c r="AP249" s="59"/>
      <c r="AQ249" s="59"/>
    </row>
    <row r="250" ht="12.75" customHeight="1">
      <c r="A250" s="59"/>
      <c r="B250" s="59"/>
      <c r="C250" s="596"/>
      <c r="D250" s="59"/>
      <c r="E250" s="59"/>
      <c r="F250" s="59"/>
      <c r="G250" s="59"/>
      <c r="H250" s="59"/>
      <c r="I250" s="59"/>
      <c r="J250" s="59"/>
      <c r="K250" s="59"/>
      <c r="L250" s="59"/>
      <c r="M250" s="59"/>
      <c r="N250" s="59"/>
      <c r="O250" s="59"/>
      <c r="P250" s="59"/>
      <c r="Q250" s="59"/>
      <c r="R250" s="59"/>
      <c r="S250" s="59"/>
      <c r="T250" s="59"/>
      <c r="U250" s="59"/>
      <c r="V250" s="59"/>
      <c r="W250" s="59"/>
      <c r="X250" s="59"/>
      <c r="Y250" s="59"/>
      <c r="Z250" s="59"/>
      <c r="AA250" s="59"/>
      <c r="AB250" s="59"/>
      <c r="AC250" s="59"/>
      <c r="AD250" s="59"/>
      <c r="AE250" s="59"/>
      <c r="AF250" s="59"/>
      <c r="AG250" s="59"/>
      <c r="AH250" s="59"/>
      <c r="AI250" s="59"/>
      <c r="AJ250" s="59"/>
      <c r="AK250" s="59"/>
      <c r="AL250" s="59"/>
      <c r="AM250" s="59"/>
      <c r="AN250" s="59"/>
      <c r="AO250" s="59"/>
      <c r="AP250" s="59"/>
      <c r="AQ250" s="59"/>
    </row>
    <row r="251" ht="12.75" customHeight="1">
      <c r="A251" s="59"/>
      <c r="B251" s="59"/>
      <c r="C251" s="596"/>
      <c r="D251" s="59"/>
      <c r="E251" s="59"/>
      <c r="F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c r="AD251" s="59"/>
      <c r="AE251" s="59"/>
      <c r="AF251" s="59"/>
      <c r="AG251" s="59"/>
      <c r="AH251" s="59"/>
      <c r="AI251" s="59"/>
      <c r="AJ251" s="59"/>
      <c r="AK251" s="59"/>
      <c r="AL251" s="59"/>
      <c r="AM251" s="59"/>
      <c r="AN251" s="59"/>
      <c r="AO251" s="59"/>
      <c r="AP251" s="59"/>
      <c r="AQ251" s="59"/>
    </row>
    <row r="252" ht="12.75" customHeight="1">
      <c r="A252" s="59"/>
      <c r="B252" s="59"/>
      <c r="C252" s="596"/>
      <c r="D252" s="59"/>
      <c r="E252" s="59"/>
      <c r="F252" s="59"/>
      <c r="G252" s="59"/>
      <c r="H252" s="59"/>
      <c r="I252" s="59"/>
      <c r="J252" s="59"/>
      <c r="K252" s="59"/>
      <c r="L252" s="59"/>
      <c r="M252" s="59"/>
      <c r="N252" s="59"/>
      <c r="O252" s="59"/>
      <c r="P252" s="59"/>
      <c r="Q252" s="59"/>
      <c r="R252" s="59"/>
      <c r="S252" s="59"/>
      <c r="T252" s="59"/>
      <c r="U252" s="59"/>
      <c r="V252" s="59"/>
      <c r="W252" s="59"/>
      <c r="X252" s="59"/>
      <c r="Y252" s="59"/>
      <c r="Z252" s="59"/>
      <c r="AA252" s="59"/>
      <c r="AB252" s="59"/>
      <c r="AC252" s="59"/>
      <c r="AD252" s="59"/>
      <c r="AE252" s="59"/>
      <c r="AF252" s="59"/>
      <c r="AG252" s="59"/>
      <c r="AH252" s="59"/>
      <c r="AI252" s="59"/>
      <c r="AJ252" s="59"/>
      <c r="AK252" s="59"/>
      <c r="AL252" s="59"/>
      <c r="AM252" s="59"/>
      <c r="AN252" s="59"/>
      <c r="AO252" s="59"/>
      <c r="AP252" s="59"/>
      <c r="AQ252" s="59"/>
    </row>
    <row r="253" ht="12.75" customHeight="1">
      <c r="A253" s="59"/>
      <c r="B253" s="59"/>
      <c r="C253" s="596"/>
      <c r="D253" s="59"/>
      <c r="E253" s="59"/>
      <c r="F253" s="59"/>
      <c r="G253" s="59"/>
      <c r="H253" s="59"/>
      <c r="I253" s="59"/>
      <c r="J253" s="59"/>
      <c r="K253" s="59"/>
      <c r="L253" s="59"/>
      <c r="M253" s="59"/>
      <c r="N253" s="59"/>
      <c r="O253" s="59"/>
      <c r="P253" s="59"/>
      <c r="Q253" s="59"/>
      <c r="R253" s="59"/>
      <c r="S253" s="59"/>
      <c r="T253" s="59"/>
      <c r="U253" s="59"/>
      <c r="V253" s="59"/>
      <c r="W253" s="59"/>
      <c r="X253" s="59"/>
      <c r="Y253" s="59"/>
      <c r="Z253" s="59"/>
      <c r="AA253" s="59"/>
      <c r="AB253" s="59"/>
      <c r="AC253" s="59"/>
      <c r="AD253" s="59"/>
      <c r="AE253" s="59"/>
      <c r="AF253" s="59"/>
      <c r="AG253" s="59"/>
      <c r="AH253" s="59"/>
      <c r="AI253" s="59"/>
      <c r="AJ253" s="59"/>
      <c r="AK253" s="59"/>
      <c r="AL253" s="59"/>
      <c r="AM253" s="59"/>
      <c r="AN253" s="59"/>
      <c r="AO253" s="59"/>
      <c r="AP253" s="59"/>
      <c r="AQ253" s="59"/>
    </row>
    <row r="254" ht="12.75" customHeight="1">
      <c r="A254" s="59"/>
      <c r="B254" s="59"/>
      <c r="C254" s="596"/>
      <c r="D254" s="59"/>
      <c r="E254" s="59"/>
      <c r="F254" s="59"/>
      <c r="G254" s="59"/>
      <c r="H254" s="59"/>
      <c r="I254" s="59"/>
      <c r="J254" s="59"/>
      <c r="K254" s="59"/>
      <c r="L254" s="59"/>
      <c r="M254" s="59"/>
      <c r="N254" s="59"/>
      <c r="O254" s="59"/>
      <c r="P254" s="59"/>
      <c r="Q254" s="59"/>
      <c r="R254" s="59"/>
      <c r="S254" s="59"/>
      <c r="T254" s="59"/>
      <c r="U254" s="59"/>
      <c r="V254" s="59"/>
      <c r="W254" s="59"/>
      <c r="X254" s="59"/>
      <c r="Y254" s="59"/>
      <c r="Z254" s="59"/>
      <c r="AA254" s="59"/>
      <c r="AB254" s="59"/>
      <c r="AC254" s="59"/>
      <c r="AD254" s="59"/>
      <c r="AE254" s="59"/>
      <c r="AF254" s="59"/>
      <c r="AG254" s="59"/>
      <c r="AH254" s="59"/>
      <c r="AI254" s="59"/>
      <c r="AJ254" s="59"/>
      <c r="AK254" s="59"/>
      <c r="AL254" s="59"/>
      <c r="AM254" s="59"/>
      <c r="AN254" s="59"/>
      <c r="AO254" s="59"/>
      <c r="AP254" s="59"/>
      <c r="AQ254" s="59"/>
    </row>
    <row r="255" ht="12.75" customHeight="1">
      <c r="A255" s="59"/>
      <c r="B255" s="59"/>
      <c r="C255" s="596"/>
      <c r="D255" s="59"/>
      <c r="E255" s="59"/>
      <c r="F255" s="59"/>
      <c r="G255" s="59"/>
      <c r="H255" s="59"/>
      <c r="I255" s="59"/>
      <c r="J255" s="59"/>
      <c r="K255" s="59"/>
      <c r="L255" s="59"/>
      <c r="M255" s="59"/>
      <c r="N255" s="59"/>
      <c r="O255" s="59"/>
      <c r="P255" s="59"/>
      <c r="Q255" s="59"/>
      <c r="R255" s="59"/>
      <c r="S255" s="59"/>
      <c r="T255" s="59"/>
      <c r="U255" s="59"/>
      <c r="V255" s="59"/>
      <c r="W255" s="59"/>
      <c r="X255" s="59"/>
      <c r="Y255" s="59"/>
      <c r="Z255" s="59"/>
      <c r="AA255" s="59"/>
      <c r="AB255" s="59"/>
      <c r="AC255" s="59"/>
      <c r="AD255" s="59"/>
      <c r="AE255" s="59"/>
      <c r="AF255" s="59"/>
      <c r="AG255" s="59"/>
      <c r="AH255" s="59"/>
      <c r="AI255" s="59"/>
      <c r="AJ255" s="59"/>
      <c r="AK255" s="59"/>
      <c r="AL255" s="59"/>
      <c r="AM255" s="59"/>
      <c r="AN255" s="59"/>
      <c r="AO255" s="59"/>
      <c r="AP255" s="59"/>
      <c r="AQ255" s="59"/>
    </row>
    <row r="256" ht="12.75" customHeight="1">
      <c r="A256" s="59"/>
      <c r="B256" s="59"/>
      <c r="C256" s="596"/>
      <c r="D256" s="59"/>
      <c r="E256" s="59"/>
      <c r="F256" s="59"/>
      <c r="G256" s="59"/>
      <c r="H256" s="59"/>
      <c r="I256" s="59"/>
      <c r="J256" s="59"/>
      <c r="K256" s="59"/>
      <c r="L256" s="59"/>
      <c r="M256" s="59"/>
      <c r="N256" s="59"/>
      <c r="O256" s="59"/>
      <c r="P256" s="59"/>
      <c r="Q256" s="59"/>
      <c r="R256" s="59"/>
      <c r="S256" s="59"/>
      <c r="T256" s="59"/>
      <c r="U256" s="59"/>
      <c r="V256" s="59"/>
      <c r="W256" s="59"/>
      <c r="X256" s="59"/>
      <c r="Y256" s="59"/>
      <c r="Z256" s="59"/>
      <c r="AA256" s="59"/>
      <c r="AB256" s="59"/>
      <c r="AC256" s="59"/>
      <c r="AD256" s="59"/>
      <c r="AE256" s="59"/>
      <c r="AF256" s="59"/>
      <c r="AG256" s="59"/>
      <c r="AH256" s="59"/>
      <c r="AI256" s="59"/>
      <c r="AJ256" s="59"/>
      <c r="AK256" s="59"/>
      <c r="AL256" s="59"/>
      <c r="AM256" s="59"/>
      <c r="AN256" s="59"/>
      <c r="AO256" s="59"/>
      <c r="AP256" s="59"/>
      <c r="AQ256" s="59"/>
    </row>
    <row r="257" ht="12.75" customHeight="1">
      <c r="A257" s="59"/>
      <c r="B257" s="59"/>
      <c r="C257" s="596"/>
      <c r="D257" s="59"/>
      <c r="E257" s="59"/>
      <c r="F257" s="59"/>
      <c r="G257" s="59"/>
      <c r="H257" s="59"/>
      <c r="I257" s="59"/>
      <c r="J257" s="59"/>
      <c r="K257" s="59"/>
      <c r="L257" s="59"/>
      <c r="M257" s="59"/>
      <c r="N257" s="59"/>
      <c r="O257" s="59"/>
      <c r="P257" s="59"/>
      <c r="Q257" s="59"/>
      <c r="R257" s="59"/>
      <c r="S257" s="59"/>
      <c r="T257" s="59"/>
      <c r="U257" s="59"/>
      <c r="V257" s="59"/>
      <c r="W257" s="59"/>
      <c r="X257" s="59"/>
      <c r="Y257" s="59"/>
      <c r="Z257" s="59"/>
      <c r="AA257" s="59"/>
      <c r="AB257" s="59"/>
      <c r="AC257" s="59"/>
      <c r="AD257" s="59"/>
      <c r="AE257" s="59"/>
      <c r="AF257" s="59"/>
      <c r="AG257" s="59"/>
      <c r="AH257" s="59"/>
      <c r="AI257" s="59"/>
      <c r="AJ257" s="59"/>
      <c r="AK257" s="59"/>
      <c r="AL257" s="59"/>
      <c r="AM257" s="59"/>
      <c r="AN257" s="59"/>
      <c r="AO257" s="59"/>
      <c r="AP257" s="59"/>
      <c r="AQ257" s="59"/>
    </row>
    <row r="258" ht="12.75" customHeight="1">
      <c r="A258" s="59"/>
      <c r="B258" s="59"/>
      <c r="C258" s="596"/>
      <c r="D258" s="59"/>
      <c r="E258" s="59"/>
      <c r="F258" s="59"/>
      <c r="G258" s="59"/>
      <c r="H258" s="59"/>
      <c r="I258" s="59"/>
      <c r="J258" s="59"/>
      <c r="K258" s="59"/>
      <c r="L258" s="59"/>
      <c r="M258" s="59"/>
      <c r="N258" s="59"/>
      <c r="O258" s="59"/>
      <c r="P258" s="59"/>
      <c r="Q258" s="59"/>
      <c r="R258" s="59"/>
      <c r="S258" s="59"/>
      <c r="T258" s="59"/>
      <c r="U258" s="59"/>
      <c r="V258" s="59"/>
      <c r="W258" s="59"/>
      <c r="X258" s="59"/>
      <c r="Y258" s="59"/>
      <c r="Z258" s="59"/>
      <c r="AA258" s="59"/>
      <c r="AB258" s="59"/>
      <c r="AC258" s="59"/>
      <c r="AD258" s="59"/>
      <c r="AE258" s="59"/>
      <c r="AF258" s="59"/>
      <c r="AG258" s="59"/>
      <c r="AH258" s="59"/>
      <c r="AI258" s="59"/>
      <c r="AJ258" s="59"/>
      <c r="AK258" s="59"/>
      <c r="AL258" s="59"/>
      <c r="AM258" s="59"/>
      <c r="AN258" s="59"/>
      <c r="AO258" s="59"/>
      <c r="AP258" s="59"/>
      <c r="AQ258" s="59"/>
    </row>
    <row r="259" ht="12.75" customHeight="1">
      <c r="A259" s="59"/>
      <c r="B259" s="59"/>
      <c r="C259" s="596"/>
      <c r="D259" s="59"/>
      <c r="E259" s="59"/>
      <c r="F259" s="59"/>
      <c r="G259" s="59"/>
      <c r="H259" s="59"/>
      <c r="I259" s="59"/>
      <c r="J259" s="59"/>
      <c r="K259" s="59"/>
      <c r="L259" s="59"/>
      <c r="M259" s="59"/>
      <c r="N259" s="59"/>
      <c r="O259" s="59"/>
      <c r="P259" s="59"/>
      <c r="Q259" s="59"/>
      <c r="R259" s="59"/>
      <c r="S259" s="59"/>
      <c r="T259" s="59"/>
      <c r="U259" s="59"/>
      <c r="V259" s="59"/>
      <c r="W259" s="59"/>
      <c r="X259" s="59"/>
      <c r="Y259" s="59"/>
      <c r="Z259" s="59"/>
      <c r="AA259" s="59"/>
      <c r="AB259" s="59"/>
      <c r="AC259" s="59"/>
      <c r="AD259" s="59"/>
      <c r="AE259" s="59"/>
      <c r="AF259" s="59"/>
      <c r="AG259" s="59"/>
      <c r="AH259" s="59"/>
      <c r="AI259" s="59"/>
      <c r="AJ259" s="59"/>
      <c r="AK259" s="59"/>
      <c r="AL259" s="59"/>
      <c r="AM259" s="59"/>
      <c r="AN259" s="59"/>
      <c r="AO259" s="59"/>
      <c r="AP259" s="59"/>
      <c r="AQ259" s="59"/>
    </row>
    <row r="260" ht="12.75" customHeight="1">
      <c r="A260" s="59"/>
      <c r="B260" s="59"/>
      <c r="C260" s="596"/>
      <c r="D260" s="59"/>
      <c r="E260" s="59"/>
      <c r="F260" s="59"/>
      <c r="G260" s="59"/>
      <c r="H260" s="59"/>
      <c r="I260" s="59"/>
      <c r="J260" s="59"/>
      <c r="K260" s="59"/>
      <c r="L260" s="59"/>
      <c r="M260" s="59"/>
      <c r="N260" s="59"/>
      <c r="O260" s="59"/>
      <c r="P260" s="59"/>
      <c r="Q260" s="59"/>
      <c r="R260" s="59"/>
      <c r="S260" s="59"/>
      <c r="T260" s="59"/>
      <c r="U260" s="59"/>
      <c r="V260" s="59"/>
      <c r="W260" s="59"/>
      <c r="X260" s="59"/>
      <c r="Y260" s="59"/>
      <c r="Z260" s="59"/>
      <c r="AA260" s="59"/>
      <c r="AB260" s="59"/>
      <c r="AC260" s="59"/>
      <c r="AD260" s="59"/>
      <c r="AE260" s="59"/>
      <c r="AF260" s="59"/>
      <c r="AG260" s="59"/>
      <c r="AH260" s="59"/>
      <c r="AI260" s="59"/>
      <c r="AJ260" s="59"/>
      <c r="AK260" s="59"/>
      <c r="AL260" s="59"/>
      <c r="AM260" s="59"/>
      <c r="AN260" s="59"/>
      <c r="AO260" s="59"/>
      <c r="AP260" s="59"/>
      <c r="AQ260" s="59"/>
    </row>
    <row r="261" ht="12.75" customHeight="1">
      <c r="A261" s="59"/>
      <c r="B261" s="59"/>
      <c r="C261" s="596"/>
      <c r="D261" s="59"/>
      <c r="E261" s="59"/>
      <c r="F261" s="59"/>
      <c r="G261" s="59"/>
      <c r="H261" s="59"/>
      <c r="I261" s="59"/>
      <c r="J261" s="59"/>
      <c r="K261" s="59"/>
      <c r="L261" s="59"/>
      <c r="M261" s="59"/>
      <c r="N261" s="59"/>
      <c r="O261" s="59"/>
      <c r="P261" s="59"/>
      <c r="Q261" s="59"/>
      <c r="R261" s="59"/>
      <c r="S261" s="59"/>
      <c r="T261" s="59"/>
      <c r="U261" s="59"/>
      <c r="V261" s="59"/>
      <c r="W261" s="59"/>
      <c r="X261" s="59"/>
      <c r="Y261" s="59"/>
      <c r="Z261" s="59"/>
      <c r="AA261" s="59"/>
      <c r="AB261" s="59"/>
      <c r="AC261" s="59"/>
      <c r="AD261" s="59"/>
      <c r="AE261" s="59"/>
      <c r="AF261" s="59"/>
      <c r="AG261" s="59"/>
      <c r="AH261" s="59"/>
      <c r="AI261" s="59"/>
      <c r="AJ261" s="59"/>
      <c r="AK261" s="59"/>
      <c r="AL261" s="59"/>
      <c r="AM261" s="59"/>
      <c r="AN261" s="59"/>
      <c r="AO261" s="59"/>
      <c r="AP261" s="59"/>
      <c r="AQ261" s="59"/>
    </row>
    <row r="262" ht="12.75" customHeight="1">
      <c r="A262" s="59"/>
      <c r="B262" s="59"/>
      <c r="C262" s="596"/>
      <c r="D262" s="59"/>
      <c r="E262" s="59"/>
      <c r="F262" s="59"/>
      <c r="G262" s="59"/>
      <c r="H262" s="59"/>
      <c r="I262" s="59"/>
      <c r="J262" s="59"/>
      <c r="K262" s="59"/>
      <c r="L262" s="59"/>
      <c r="M262" s="59"/>
      <c r="N262" s="59"/>
      <c r="O262" s="59"/>
      <c r="P262" s="59"/>
      <c r="Q262" s="59"/>
      <c r="R262" s="59"/>
      <c r="S262" s="59"/>
      <c r="T262" s="59"/>
      <c r="U262" s="59"/>
      <c r="V262" s="59"/>
      <c r="W262" s="59"/>
      <c r="X262" s="59"/>
      <c r="Y262" s="59"/>
      <c r="Z262" s="59"/>
      <c r="AA262" s="59"/>
      <c r="AB262" s="59"/>
      <c r="AC262" s="59"/>
      <c r="AD262" s="59"/>
      <c r="AE262" s="59"/>
      <c r="AF262" s="59"/>
      <c r="AG262" s="59"/>
      <c r="AH262" s="59"/>
      <c r="AI262" s="59"/>
      <c r="AJ262" s="59"/>
      <c r="AK262" s="59"/>
      <c r="AL262" s="59"/>
      <c r="AM262" s="59"/>
      <c r="AN262" s="59"/>
      <c r="AO262" s="59"/>
      <c r="AP262" s="59"/>
      <c r="AQ262" s="59"/>
    </row>
    <row r="263" ht="12.75" customHeight="1">
      <c r="A263" s="59"/>
      <c r="B263" s="59"/>
      <c r="C263" s="596"/>
      <c r="D263" s="59"/>
      <c r="E263" s="59"/>
      <c r="F263" s="59"/>
      <c r="G263" s="59"/>
      <c r="H263" s="59"/>
      <c r="I263" s="59"/>
      <c r="J263" s="59"/>
      <c r="K263" s="59"/>
      <c r="L263" s="59"/>
      <c r="M263" s="59"/>
      <c r="N263" s="59"/>
      <c r="O263" s="59"/>
      <c r="P263" s="59"/>
      <c r="Q263" s="59"/>
      <c r="R263" s="59"/>
      <c r="S263" s="59"/>
      <c r="T263" s="59"/>
      <c r="U263" s="59"/>
      <c r="V263" s="59"/>
      <c r="W263" s="59"/>
      <c r="X263" s="59"/>
      <c r="Y263" s="59"/>
      <c r="Z263" s="59"/>
      <c r="AA263" s="59"/>
      <c r="AB263" s="59"/>
      <c r="AC263" s="59"/>
      <c r="AD263" s="59"/>
      <c r="AE263" s="59"/>
      <c r="AF263" s="59"/>
      <c r="AG263" s="59"/>
      <c r="AH263" s="59"/>
      <c r="AI263" s="59"/>
      <c r="AJ263" s="59"/>
      <c r="AK263" s="59"/>
      <c r="AL263" s="59"/>
      <c r="AM263" s="59"/>
      <c r="AN263" s="59"/>
      <c r="AO263" s="59"/>
      <c r="AP263" s="59"/>
      <c r="AQ263" s="59"/>
    </row>
    <row r="264" ht="12.75" customHeight="1">
      <c r="A264" s="59"/>
      <c r="B264" s="59"/>
      <c r="C264" s="596"/>
      <c r="D264" s="59"/>
      <c r="E264" s="59"/>
      <c r="F264" s="59"/>
      <c r="G264" s="59"/>
      <c r="H264" s="59"/>
      <c r="I264" s="59"/>
      <c r="J264" s="59"/>
      <c r="K264" s="59"/>
      <c r="L264" s="59"/>
      <c r="M264" s="59"/>
      <c r="N264" s="59"/>
      <c r="O264" s="59"/>
      <c r="P264" s="59"/>
      <c r="Q264" s="59"/>
      <c r="R264" s="59"/>
      <c r="S264" s="59"/>
      <c r="T264" s="59"/>
      <c r="U264" s="59"/>
      <c r="V264" s="59"/>
      <c r="W264" s="59"/>
      <c r="X264" s="59"/>
      <c r="Y264" s="59"/>
      <c r="Z264" s="59"/>
      <c r="AA264" s="59"/>
      <c r="AB264" s="59"/>
      <c r="AC264" s="59"/>
      <c r="AD264" s="59"/>
      <c r="AE264" s="59"/>
      <c r="AF264" s="59"/>
      <c r="AG264" s="59"/>
      <c r="AH264" s="59"/>
      <c r="AI264" s="59"/>
      <c r="AJ264" s="59"/>
      <c r="AK264" s="59"/>
      <c r="AL264" s="59"/>
      <c r="AM264" s="59"/>
      <c r="AN264" s="59"/>
      <c r="AO264" s="59"/>
      <c r="AP264" s="59"/>
      <c r="AQ264" s="59"/>
    </row>
    <row r="265" ht="12.75" customHeight="1">
      <c r="A265" s="59"/>
      <c r="B265" s="59"/>
      <c r="C265" s="596"/>
      <c r="D265" s="59"/>
      <c r="E265" s="59"/>
      <c r="F265" s="59"/>
      <c r="G265" s="59"/>
      <c r="H265" s="59"/>
      <c r="I265" s="59"/>
      <c r="J265" s="59"/>
      <c r="K265" s="59"/>
      <c r="L265" s="59"/>
      <c r="M265" s="59"/>
      <c r="N265" s="59"/>
      <c r="O265" s="59"/>
      <c r="P265" s="59"/>
      <c r="Q265" s="59"/>
      <c r="R265" s="59"/>
      <c r="S265" s="59"/>
      <c r="T265" s="59"/>
      <c r="U265" s="59"/>
      <c r="V265" s="59"/>
      <c r="W265" s="59"/>
      <c r="X265" s="59"/>
      <c r="Y265" s="59"/>
      <c r="Z265" s="59"/>
      <c r="AA265" s="59"/>
      <c r="AB265" s="59"/>
      <c r="AC265" s="59"/>
      <c r="AD265" s="59"/>
      <c r="AE265" s="59"/>
      <c r="AF265" s="59"/>
      <c r="AG265" s="59"/>
      <c r="AH265" s="59"/>
      <c r="AI265" s="59"/>
      <c r="AJ265" s="59"/>
      <c r="AK265" s="59"/>
      <c r="AL265" s="59"/>
      <c r="AM265" s="59"/>
      <c r="AN265" s="59"/>
      <c r="AO265" s="59"/>
      <c r="AP265" s="59"/>
      <c r="AQ265" s="59"/>
    </row>
    <row r="266" ht="12.75" customHeight="1">
      <c r="A266" s="59"/>
      <c r="B266" s="59"/>
      <c r="C266" s="596"/>
      <c r="D266" s="59"/>
      <c r="E266" s="59"/>
      <c r="F266" s="59"/>
      <c r="G266" s="59"/>
      <c r="H266" s="59"/>
      <c r="I266" s="59"/>
      <c r="J266" s="59"/>
      <c r="K266" s="59"/>
      <c r="L266" s="59"/>
      <c r="M266" s="59"/>
      <c r="N266" s="59"/>
      <c r="O266" s="59"/>
      <c r="P266" s="59"/>
      <c r="Q266" s="59"/>
      <c r="R266" s="59"/>
      <c r="S266" s="59"/>
      <c r="T266" s="59"/>
      <c r="U266" s="59"/>
      <c r="V266" s="59"/>
      <c r="W266" s="59"/>
      <c r="X266" s="59"/>
      <c r="Y266" s="59"/>
      <c r="Z266" s="59"/>
      <c r="AA266" s="59"/>
      <c r="AB266" s="59"/>
      <c r="AC266" s="59"/>
      <c r="AD266" s="59"/>
      <c r="AE266" s="59"/>
      <c r="AF266" s="59"/>
      <c r="AG266" s="59"/>
      <c r="AH266" s="59"/>
      <c r="AI266" s="59"/>
      <c r="AJ266" s="59"/>
      <c r="AK266" s="59"/>
      <c r="AL266" s="59"/>
      <c r="AM266" s="59"/>
      <c r="AN266" s="59"/>
      <c r="AO266" s="59"/>
      <c r="AP266" s="59"/>
      <c r="AQ266" s="59"/>
    </row>
    <row r="267" ht="12.75" customHeight="1">
      <c r="A267" s="59"/>
      <c r="B267" s="59"/>
      <c r="C267" s="596"/>
      <c r="D267" s="59"/>
      <c r="E267" s="59"/>
      <c r="F267" s="59"/>
      <c r="G267" s="59"/>
      <c r="H267" s="59"/>
      <c r="I267" s="59"/>
      <c r="J267" s="59"/>
      <c r="K267" s="59"/>
      <c r="L267" s="59"/>
      <c r="M267" s="59"/>
      <c r="N267" s="59"/>
      <c r="O267" s="59"/>
      <c r="P267" s="59"/>
      <c r="Q267" s="59"/>
      <c r="R267" s="59"/>
      <c r="S267" s="59"/>
      <c r="T267" s="59"/>
      <c r="U267" s="59"/>
      <c r="V267" s="59"/>
      <c r="W267" s="59"/>
      <c r="X267" s="59"/>
      <c r="Y267" s="59"/>
      <c r="Z267" s="59"/>
      <c r="AA267" s="59"/>
      <c r="AB267" s="59"/>
      <c r="AC267" s="59"/>
      <c r="AD267" s="59"/>
      <c r="AE267" s="59"/>
      <c r="AF267" s="59"/>
      <c r="AG267" s="59"/>
      <c r="AH267" s="59"/>
      <c r="AI267" s="59"/>
      <c r="AJ267" s="59"/>
      <c r="AK267" s="59"/>
      <c r="AL267" s="59"/>
      <c r="AM267" s="59"/>
      <c r="AN267" s="59"/>
      <c r="AO267" s="59"/>
      <c r="AP267" s="59"/>
      <c r="AQ267" s="59"/>
    </row>
    <row r="268" ht="12.75" customHeight="1">
      <c r="A268" s="59"/>
      <c r="B268" s="59"/>
      <c r="C268" s="596"/>
      <c r="D268" s="59"/>
      <c r="E268" s="59"/>
      <c r="F268" s="59"/>
      <c r="G268" s="59"/>
      <c r="H268" s="59"/>
      <c r="I268" s="59"/>
      <c r="J268" s="59"/>
      <c r="K268" s="59"/>
      <c r="L268" s="59"/>
      <c r="M268" s="59"/>
      <c r="N268" s="59"/>
      <c r="O268" s="59"/>
      <c r="P268" s="59"/>
      <c r="Q268" s="59"/>
      <c r="R268" s="59"/>
      <c r="S268" s="59"/>
      <c r="T268" s="59"/>
      <c r="U268" s="59"/>
      <c r="V268" s="59"/>
      <c r="W268" s="59"/>
      <c r="X268" s="59"/>
      <c r="Y268" s="59"/>
      <c r="Z268" s="59"/>
      <c r="AA268" s="59"/>
      <c r="AB268" s="59"/>
      <c r="AC268" s="59"/>
      <c r="AD268" s="59"/>
      <c r="AE268" s="59"/>
      <c r="AF268" s="59"/>
      <c r="AG268" s="59"/>
      <c r="AH268" s="59"/>
      <c r="AI268" s="59"/>
      <c r="AJ268" s="59"/>
      <c r="AK268" s="59"/>
      <c r="AL268" s="59"/>
      <c r="AM268" s="59"/>
      <c r="AN268" s="59"/>
      <c r="AO268" s="59"/>
      <c r="AP268" s="59"/>
      <c r="AQ268" s="59"/>
    </row>
    <row r="269" ht="12.75" customHeight="1">
      <c r="A269" s="59"/>
      <c r="B269" s="59"/>
      <c r="C269" s="596"/>
      <c r="D269" s="59"/>
      <c r="E269" s="59"/>
      <c r="F269" s="59"/>
      <c r="G269" s="59"/>
      <c r="H269" s="59"/>
      <c r="I269" s="59"/>
      <c r="J269" s="59"/>
      <c r="K269" s="59"/>
      <c r="L269" s="59"/>
      <c r="M269" s="59"/>
      <c r="N269" s="59"/>
      <c r="O269" s="59"/>
      <c r="P269" s="59"/>
      <c r="Q269" s="59"/>
      <c r="R269" s="59"/>
      <c r="S269" s="59"/>
      <c r="T269" s="59"/>
      <c r="U269" s="59"/>
      <c r="V269" s="59"/>
      <c r="W269" s="59"/>
      <c r="X269" s="59"/>
      <c r="Y269" s="59"/>
      <c r="Z269" s="59"/>
      <c r="AA269" s="59"/>
      <c r="AB269" s="59"/>
      <c r="AC269" s="59"/>
      <c r="AD269" s="59"/>
      <c r="AE269" s="59"/>
      <c r="AF269" s="59"/>
      <c r="AG269" s="59"/>
      <c r="AH269" s="59"/>
      <c r="AI269" s="59"/>
      <c r="AJ269" s="59"/>
      <c r="AK269" s="59"/>
      <c r="AL269" s="59"/>
      <c r="AM269" s="59"/>
      <c r="AN269" s="59"/>
      <c r="AO269" s="59"/>
      <c r="AP269" s="59"/>
      <c r="AQ269" s="59"/>
    </row>
    <row r="270" ht="12.75" customHeight="1">
      <c r="A270" s="59"/>
      <c r="B270" s="59"/>
      <c r="C270" s="596"/>
      <c r="D270" s="59"/>
      <c r="E270" s="59"/>
      <c r="F270" s="59"/>
      <c r="G270" s="59"/>
      <c r="H270" s="59"/>
      <c r="I270" s="59"/>
      <c r="J270" s="59"/>
      <c r="K270" s="59"/>
      <c r="L270" s="59"/>
      <c r="M270" s="59"/>
      <c r="N270" s="59"/>
      <c r="O270" s="59"/>
      <c r="P270" s="59"/>
      <c r="Q270" s="59"/>
      <c r="R270" s="59"/>
      <c r="S270" s="59"/>
      <c r="T270" s="59"/>
      <c r="U270" s="59"/>
      <c r="V270" s="59"/>
      <c r="W270" s="59"/>
      <c r="X270" s="59"/>
      <c r="Y270" s="59"/>
      <c r="Z270" s="59"/>
      <c r="AA270" s="59"/>
      <c r="AB270" s="59"/>
      <c r="AC270" s="59"/>
      <c r="AD270" s="59"/>
      <c r="AE270" s="59"/>
      <c r="AF270" s="59"/>
      <c r="AG270" s="59"/>
      <c r="AH270" s="59"/>
      <c r="AI270" s="59"/>
      <c r="AJ270" s="59"/>
      <c r="AK270" s="59"/>
      <c r="AL270" s="59"/>
      <c r="AM270" s="59"/>
      <c r="AN270" s="59"/>
      <c r="AO270" s="59"/>
      <c r="AP270" s="59"/>
      <c r="AQ270" s="59"/>
    </row>
    <row r="271" ht="12.75" customHeight="1">
      <c r="A271" s="59"/>
      <c r="B271" s="59"/>
      <c r="C271" s="596"/>
      <c r="D271" s="59"/>
      <c r="E271" s="59"/>
      <c r="F271" s="59"/>
      <c r="G271" s="59"/>
      <c r="H271" s="59"/>
      <c r="I271" s="59"/>
      <c r="J271" s="59"/>
      <c r="K271" s="59"/>
      <c r="L271" s="59"/>
      <c r="M271" s="59"/>
      <c r="N271" s="59"/>
      <c r="O271" s="59"/>
      <c r="P271" s="59"/>
      <c r="Q271" s="59"/>
      <c r="R271" s="59"/>
      <c r="S271" s="59"/>
      <c r="T271" s="59"/>
      <c r="U271" s="59"/>
      <c r="V271" s="59"/>
      <c r="W271" s="59"/>
      <c r="X271" s="59"/>
      <c r="Y271" s="59"/>
      <c r="Z271" s="59"/>
      <c r="AA271" s="59"/>
      <c r="AB271" s="59"/>
      <c r="AC271" s="59"/>
      <c r="AD271" s="59"/>
      <c r="AE271" s="59"/>
      <c r="AF271" s="59"/>
      <c r="AG271" s="59"/>
      <c r="AH271" s="59"/>
      <c r="AI271" s="59"/>
      <c r="AJ271" s="59"/>
      <c r="AK271" s="59"/>
      <c r="AL271" s="59"/>
      <c r="AM271" s="59"/>
      <c r="AN271" s="59"/>
      <c r="AO271" s="59"/>
      <c r="AP271" s="59"/>
      <c r="AQ271" s="59"/>
    </row>
    <row r="272" ht="12.75" customHeight="1">
      <c r="A272" s="59"/>
      <c r="B272" s="59"/>
      <c r="C272" s="596"/>
      <c r="D272" s="59"/>
      <c r="E272" s="59"/>
      <c r="F272" s="59"/>
      <c r="G272" s="59"/>
      <c r="H272" s="59"/>
      <c r="I272" s="59"/>
      <c r="J272" s="59"/>
      <c r="K272" s="59"/>
      <c r="L272" s="59"/>
      <c r="M272" s="59"/>
      <c r="N272" s="59"/>
      <c r="O272" s="59"/>
      <c r="P272" s="59"/>
      <c r="Q272" s="59"/>
      <c r="R272" s="59"/>
      <c r="S272" s="59"/>
      <c r="T272" s="59"/>
      <c r="U272" s="59"/>
      <c r="V272" s="59"/>
      <c r="W272" s="59"/>
      <c r="X272" s="59"/>
      <c r="Y272" s="59"/>
      <c r="Z272" s="59"/>
      <c r="AA272" s="59"/>
      <c r="AB272" s="59"/>
      <c r="AC272" s="59"/>
      <c r="AD272" s="59"/>
      <c r="AE272" s="59"/>
      <c r="AF272" s="59"/>
      <c r="AG272" s="59"/>
      <c r="AH272" s="59"/>
      <c r="AI272" s="59"/>
      <c r="AJ272" s="59"/>
      <c r="AK272" s="59"/>
      <c r="AL272" s="59"/>
      <c r="AM272" s="59"/>
      <c r="AN272" s="59"/>
      <c r="AO272" s="59"/>
      <c r="AP272" s="59"/>
      <c r="AQ272" s="59"/>
    </row>
    <row r="273" ht="12.75" customHeight="1">
      <c r="A273" s="59"/>
      <c r="B273" s="59"/>
      <c r="C273" s="596"/>
      <c r="D273" s="59"/>
      <c r="E273" s="59"/>
      <c r="F273" s="59"/>
      <c r="G273" s="59"/>
      <c r="H273" s="59"/>
      <c r="I273" s="59"/>
      <c r="J273" s="59"/>
      <c r="K273" s="59"/>
      <c r="L273" s="59"/>
      <c r="M273" s="59"/>
      <c r="N273" s="59"/>
      <c r="O273" s="59"/>
      <c r="P273" s="59"/>
      <c r="Q273" s="59"/>
      <c r="R273" s="59"/>
      <c r="S273" s="59"/>
      <c r="T273" s="59"/>
      <c r="U273" s="59"/>
      <c r="V273" s="59"/>
      <c r="W273" s="59"/>
      <c r="X273" s="59"/>
      <c r="Y273" s="59"/>
      <c r="Z273" s="59"/>
      <c r="AA273" s="59"/>
      <c r="AB273" s="59"/>
      <c r="AC273" s="59"/>
      <c r="AD273" s="59"/>
      <c r="AE273" s="59"/>
      <c r="AF273" s="59"/>
      <c r="AG273" s="59"/>
      <c r="AH273" s="59"/>
      <c r="AI273" s="59"/>
      <c r="AJ273" s="59"/>
      <c r="AK273" s="59"/>
      <c r="AL273" s="59"/>
      <c r="AM273" s="59"/>
      <c r="AN273" s="59"/>
      <c r="AO273" s="59"/>
      <c r="AP273" s="59"/>
      <c r="AQ273" s="59"/>
    </row>
    <row r="274" ht="12.75" customHeight="1">
      <c r="A274" s="59"/>
      <c r="B274" s="59"/>
      <c r="C274" s="596"/>
      <c r="D274" s="59"/>
      <c r="E274" s="59"/>
      <c r="F274" s="59"/>
      <c r="G274" s="59"/>
      <c r="H274" s="59"/>
      <c r="I274" s="59"/>
      <c r="J274" s="59"/>
      <c r="K274" s="59"/>
      <c r="L274" s="59"/>
      <c r="M274" s="59"/>
      <c r="N274" s="59"/>
      <c r="O274" s="59"/>
      <c r="P274" s="59"/>
      <c r="Q274" s="59"/>
      <c r="R274" s="59"/>
      <c r="S274" s="59"/>
      <c r="T274" s="59"/>
      <c r="U274" s="59"/>
      <c r="V274" s="59"/>
      <c r="W274" s="59"/>
      <c r="X274" s="59"/>
      <c r="Y274" s="59"/>
      <c r="Z274" s="59"/>
      <c r="AA274" s="59"/>
      <c r="AB274" s="59"/>
      <c r="AC274" s="59"/>
      <c r="AD274" s="59"/>
      <c r="AE274" s="59"/>
      <c r="AF274" s="59"/>
      <c r="AG274" s="59"/>
      <c r="AH274" s="59"/>
      <c r="AI274" s="59"/>
      <c r="AJ274" s="59"/>
      <c r="AK274" s="59"/>
      <c r="AL274" s="59"/>
      <c r="AM274" s="59"/>
      <c r="AN274" s="59"/>
      <c r="AO274" s="59"/>
      <c r="AP274" s="59"/>
      <c r="AQ274" s="59"/>
    </row>
    <row r="275" ht="12.75" customHeight="1">
      <c r="A275" s="59"/>
      <c r="B275" s="59"/>
      <c r="C275" s="596"/>
      <c r="D275" s="59"/>
      <c r="E275" s="59"/>
      <c r="F275" s="59"/>
      <c r="G275" s="59"/>
      <c r="H275" s="59"/>
      <c r="I275" s="59"/>
      <c r="J275" s="59"/>
      <c r="K275" s="59"/>
      <c r="L275" s="59"/>
      <c r="M275" s="59"/>
      <c r="N275" s="59"/>
      <c r="O275" s="59"/>
      <c r="P275" s="59"/>
      <c r="Q275" s="59"/>
      <c r="R275" s="59"/>
      <c r="S275" s="59"/>
      <c r="T275" s="59"/>
      <c r="U275" s="59"/>
      <c r="V275" s="59"/>
      <c r="W275" s="59"/>
      <c r="X275" s="59"/>
      <c r="Y275" s="59"/>
      <c r="Z275" s="59"/>
      <c r="AA275" s="59"/>
      <c r="AB275" s="59"/>
      <c r="AC275" s="59"/>
      <c r="AD275" s="59"/>
      <c r="AE275" s="59"/>
      <c r="AF275" s="59"/>
      <c r="AG275" s="59"/>
      <c r="AH275" s="59"/>
      <c r="AI275" s="59"/>
      <c r="AJ275" s="59"/>
      <c r="AK275" s="59"/>
      <c r="AL275" s="59"/>
      <c r="AM275" s="59"/>
      <c r="AN275" s="59"/>
      <c r="AO275" s="59"/>
      <c r="AP275" s="59"/>
      <c r="AQ275" s="59"/>
    </row>
    <row r="276" ht="12.75" customHeight="1">
      <c r="A276" s="59"/>
      <c r="B276" s="59"/>
      <c r="C276" s="596"/>
      <c r="D276" s="59"/>
      <c r="E276" s="59"/>
      <c r="F276" s="59"/>
      <c r="G276" s="59"/>
      <c r="H276" s="59"/>
      <c r="I276" s="59"/>
      <c r="J276" s="59"/>
      <c r="K276" s="59"/>
      <c r="L276" s="59"/>
      <c r="M276" s="59"/>
      <c r="N276" s="59"/>
      <c r="O276" s="59"/>
      <c r="P276" s="59"/>
      <c r="Q276" s="59"/>
      <c r="R276" s="59"/>
      <c r="S276" s="59"/>
      <c r="T276" s="59"/>
      <c r="U276" s="59"/>
      <c r="V276" s="59"/>
      <c r="W276" s="59"/>
      <c r="X276" s="59"/>
      <c r="Y276" s="59"/>
      <c r="Z276" s="59"/>
      <c r="AA276" s="59"/>
      <c r="AB276" s="59"/>
      <c r="AC276" s="59"/>
      <c r="AD276" s="59"/>
      <c r="AE276" s="59"/>
      <c r="AF276" s="59"/>
      <c r="AG276" s="59"/>
      <c r="AH276" s="59"/>
      <c r="AI276" s="59"/>
      <c r="AJ276" s="59"/>
      <c r="AK276" s="59"/>
      <c r="AL276" s="59"/>
      <c r="AM276" s="59"/>
      <c r="AN276" s="59"/>
      <c r="AO276" s="59"/>
      <c r="AP276" s="59"/>
      <c r="AQ276" s="59"/>
    </row>
    <row r="277" ht="12.75" customHeight="1">
      <c r="A277" s="59"/>
      <c r="B277" s="59"/>
      <c r="C277" s="596"/>
      <c r="D277" s="59"/>
      <c r="E277" s="59"/>
      <c r="F277" s="59"/>
      <c r="G277" s="59"/>
      <c r="H277" s="59"/>
      <c r="I277" s="59"/>
      <c r="J277" s="59"/>
      <c r="K277" s="59"/>
      <c r="L277" s="59"/>
      <c r="M277" s="59"/>
      <c r="N277" s="59"/>
      <c r="O277" s="59"/>
      <c r="P277" s="59"/>
      <c r="Q277" s="59"/>
      <c r="R277" s="59"/>
      <c r="S277" s="59"/>
      <c r="T277" s="59"/>
      <c r="U277" s="59"/>
      <c r="V277" s="59"/>
      <c r="W277" s="59"/>
      <c r="X277" s="59"/>
      <c r="Y277" s="59"/>
      <c r="Z277" s="59"/>
      <c r="AA277" s="59"/>
      <c r="AB277" s="59"/>
      <c r="AC277" s="59"/>
      <c r="AD277" s="59"/>
      <c r="AE277" s="59"/>
      <c r="AF277" s="59"/>
      <c r="AG277" s="59"/>
      <c r="AH277" s="59"/>
      <c r="AI277" s="59"/>
      <c r="AJ277" s="59"/>
      <c r="AK277" s="59"/>
      <c r="AL277" s="59"/>
      <c r="AM277" s="59"/>
      <c r="AN277" s="59"/>
      <c r="AO277" s="59"/>
      <c r="AP277" s="59"/>
      <c r="AQ277" s="59"/>
    </row>
    <row r="278" ht="12.75" customHeight="1">
      <c r="A278" s="59"/>
      <c r="B278" s="59"/>
      <c r="C278" s="596"/>
      <c r="D278" s="59"/>
      <c r="E278" s="59"/>
      <c r="F278" s="59"/>
      <c r="G278" s="59"/>
      <c r="H278" s="59"/>
      <c r="I278" s="59"/>
      <c r="J278" s="59"/>
      <c r="K278" s="59"/>
      <c r="L278" s="59"/>
      <c r="M278" s="59"/>
      <c r="N278" s="59"/>
      <c r="O278" s="59"/>
      <c r="P278" s="59"/>
      <c r="Q278" s="59"/>
      <c r="R278" s="59"/>
      <c r="S278" s="59"/>
      <c r="T278" s="59"/>
      <c r="U278" s="59"/>
      <c r="V278" s="59"/>
      <c r="W278" s="59"/>
      <c r="X278" s="59"/>
      <c r="Y278" s="59"/>
      <c r="Z278" s="59"/>
      <c r="AA278" s="59"/>
      <c r="AB278" s="59"/>
      <c r="AC278" s="59"/>
      <c r="AD278" s="59"/>
      <c r="AE278" s="59"/>
      <c r="AF278" s="59"/>
      <c r="AG278" s="59"/>
      <c r="AH278" s="59"/>
      <c r="AI278" s="59"/>
      <c r="AJ278" s="59"/>
      <c r="AK278" s="59"/>
      <c r="AL278" s="59"/>
      <c r="AM278" s="59"/>
      <c r="AN278" s="59"/>
      <c r="AO278" s="59"/>
      <c r="AP278" s="59"/>
      <c r="AQ278" s="59"/>
    </row>
    <row r="279" ht="12.75" customHeight="1">
      <c r="A279" s="59"/>
      <c r="B279" s="59"/>
      <c r="C279" s="596"/>
      <c r="D279" s="59"/>
      <c r="E279" s="59"/>
      <c r="F279" s="59"/>
      <c r="G279" s="59"/>
      <c r="H279" s="59"/>
      <c r="I279" s="59"/>
      <c r="J279" s="59"/>
      <c r="K279" s="59"/>
      <c r="L279" s="59"/>
      <c r="M279" s="59"/>
      <c r="N279" s="59"/>
      <c r="O279" s="59"/>
      <c r="P279" s="59"/>
      <c r="Q279" s="59"/>
      <c r="R279" s="59"/>
      <c r="S279" s="59"/>
      <c r="T279" s="59"/>
      <c r="U279" s="59"/>
      <c r="V279" s="59"/>
      <c r="W279" s="59"/>
      <c r="X279" s="59"/>
      <c r="Y279" s="59"/>
      <c r="Z279" s="59"/>
      <c r="AA279" s="59"/>
      <c r="AB279" s="59"/>
      <c r="AC279" s="59"/>
      <c r="AD279" s="59"/>
      <c r="AE279" s="59"/>
      <c r="AF279" s="59"/>
      <c r="AG279" s="59"/>
      <c r="AH279" s="59"/>
      <c r="AI279" s="59"/>
      <c r="AJ279" s="59"/>
      <c r="AK279" s="59"/>
      <c r="AL279" s="59"/>
      <c r="AM279" s="59"/>
      <c r="AN279" s="59"/>
      <c r="AO279" s="59"/>
      <c r="AP279" s="59"/>
      <c r="AQ279" s="59"/>
    </row>
    <row r="280" ht="12.75" customHeight="1">
      <c r="A280" s="59"/>
      <c r="B280" s="59"/>
      <c r="C280" s="596"/>
      <c r="D280" s="59"/>
      <c r="E280" s="59"/>
      <c r="F280" s="59"/>
      <c r="G280" s="59"/>
      <c r="H280" s="59"/>
      <c r="I280" s="59"/>
      <c r="J280" s="59"/>
      <c r="K280" s="59"/>
      <c r="L280" s="59"/>
      <c r="M280" s="59"/>
      <c r="N280" s="59"/>
      <c r="O280" s="59"/>
      <c r="P280" s="59"/>
      <c r="Q280" s="59"/>
      <c r="R280" s="59"/>
      <c r="S280" s="59"/>
      <c r="T280" s="59"/>
      <c r="U280" s="59"/>
      <c r="V280" s="59"/>
      <c r="W280" s="59"/>
      <c r="X280" s="59"/>
      <c r="Y280" s="59"/>
      <c r="Z280" s="59"/>
      <c r="AA280" s="59"/>
      <c r="AB280" s="59"/>
      <c r="AC280" s="59"/>
      <c r="AD280" s="59"/>
      <c r="AE280" s="59"/>
      <c r="AF280" s="59"/>
      <c r="AG280" s="59"/>
      <c r="AH280" s="59"/>
      <c r="AI280" s="59"/>
      <c r="AJ280" s="59"/>
      <c r="AK280" s="59"/>
      <c r="AL280" s="59"/>
      <c r="AM280" s="59"/>
      <c r="AN280" s="59"/>
      <c r="AO280" s="59"/>
      <c r="AP280" s="59"/>
      <c r="AQ280" s="59"/>
    </row>
    <row r="281" ht="12.75" customHeight="1">
      <c r="A281" s="59"/>
      <c r="B281" s="59"/>
      <c r="C281" s="596"/>
      <c r="D281" s="59"/>
      <c r="E281" s="59"/>
      <c r="F281" s="59"/>
      <c r="G281" s="59"/>
      <c r="H281" s="59"/>
      <c r="I281" s="59"/>
      <c r="J281" s="59"/>
      <c r="K281" s="59"/>
      <c r="L281" s="59"/>
      <c r="M281" s="59"/>
      <c r="N281" s="59"/>
      <c r="O281" s="59"/>
      <c r="P281" s="59"/>
      <c r="Q281" s="59"/>
      <c r="R281" s="59"/>
      <c r="S281" s="59"/>
      <c r="T281" s="59"/>
      <c r="U281" s="59"/>
      <c r="V281" s="59"/>
      <c r="W281" s="59"/>
      <c r="X281" s="59"/>
      <c r="Y281" s="59"/>
      <c r="Z281" s="59"/>
      <c r="AA281" s="59"/>
      <c r="AB281" s="59"/>
      <c r="AC281" s="59"/>
      <c r="AD281" s="59"/>
      <c r="AE281" s="59"/>
      <c r="AF281" s="59"/>
      <c r="AG281" s="59"/>
      <c r="AH281" s="59"/>
      <c r="AI281" s="59"/>
      <c r="AJ281" s="59"/>
      <c r="AK281" s="59"/>
      <c r="AL281" s="59"/>
      <c r="AM281" s="59"/>
      <c r="AN281" s="59"/>
      <c r="AO281" s="59"/>
      <c r="AP281" s="59"/>
      <c r="AQ281" s="59"/>
    </row>
    <row r="282" ht="12.75" customHeight="1">
      <c r="A282" s="59"/>
      <c r="B282" s="59"/>
      <c r="C282" s="596"/>
      <c r="D282" s="59"/>
      <c r="E282" s="59"/>
      <c r="F282" s="59"/>
      <c r="G282" s="59"/>
      <c r="H282" s="59"/>
      <c r="I282" s="59"/>
      <c r="J282" s="59"/>
      <c r="K282" s="59"/>
      <c r="L282" s="59"/>
      <c r="M282" s="59"/>
      <c r="N282" s="59"/>
      <c r="O282" s="59"/>
      <c r="P282" s="59"/>
      <c r="Q282" s="59"/>
      <c r="R282" s="59"/>
      <c r="S282" s="59"/>
      <c r="T282" s="59"/>
      <c r="U282" s="59"/>
      <c r="V282" s="59"/>
      <c r="W282" s="59"/>
      <c r="X282" s="59"/>
      <c r="Y282" s="59"/>
      <c r="Z282" s="59"/>
      <c r="AA282" s="59"/>
      <c r="AB282" s="59"/>
      <c r="AC282" s="59"/>
      <c r="AD282" s="59"/>
      <c r="AE282" s="59"/>
      <c r="AF282" s="59"/>
      <c r="AG282" s="59"/>
      <c r="AH282" s="59"/>
      <c r="AI282" s="59"/>
      <c r="AJ282" s="59"/>
      <c r="AK282" s="59"/>
      <c r="AL282" s="59"/>
      <c r="AM282" s="59"/>
      <c r="AN282" s="59"/>
      <c r="AO282" s="59"/>
      <c r="AP282" s="59"/>
      <c r="AQ282" s="59"/>
    </row>
    <row r="283" ht="12.75" customHeight="1">
      <c r="A283" s="59"/>
      <c r="B283" s="59"/>
      <c r="C283" s="596"/>
      <c r="D283" s="59"/>
      <c r="E283" s="59"/>
      <c r="F283" s="59"/>
      <c r="G283" s="59"/>
      <c r="H283" s="59"/>
      <c r="I283" s="59"/>
      <c r="J283" s="59"/>
      <c r="K283" s="59"/>
      <c r="L283" s="59"/>
      <c r="M283" s="59"/>
      <c r="N283" s="59"/>
      <c r="O283" s="59"/>
      <c r="P283" s="59"/>
      <c r="Q283" s="59"/>
      <c r="R283" s="59"/>
      <c r="S283" s="59"/>
      <c r="T283" s="59"/>
      <c r="U283" s="59"/>
      <c r="V283" s="59"/>
      <c r="W283" s="59"/>
      <c r="X283" s="59"/>
      <c r="Y283" s="59"/>
      <c r="Z283" s="59"/>
      <c r="AA283" s="59"/>
      <c r="AB283" s="59"/>
      <c r="AC283" s="59"/>
      <c r="AD283" s="59"/>
      <c r="AE283" s="59"/>
      <c r="AF283" s="59"/>
      <c r="AG283" s="59"/>
      <c r="AH283" s="59"/>
      <c r="AI283" s="59"/>
      <c r="AJ283" s="59"/>
      <c r="AK283" s="59"/>
      <c r="AL283" s="59"/>
      <c r="AM283" s="59"/>
      <c r="AN283" s="59"/>
      <c r="AO283" s="59"/>
      <c r="AP283" s="59"/>
      <c r="AQ283" s="59"/>
    </row>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AE12:AG12"/>
    <mergeCell ref="AI12:AJ12"/>
    <mergeCell ref="AL12:AN12"/>
    <mergeCell ref="AP12:AQ12"/>
    <mergeCell ref="N12:O12"/>
    <mergeCell ref="N13:N14"/>
    <mergeCell ref="O13:O14"/>
    <mergeCell ref="B55:D55"/>
    <mergeCell ref="B56:D56"/>
    <mergeCell ref="B61:D61"/>
    <mergeCell ref="B62:D62"/>
    <mergeCell ref="U13:U14"/>
    <mergeCell ref="V13:V14"/>
    <mergeCell ref="AB13:AB14"/>
    <mergeCell ref="AC13:AC14"/>
    <mergeCell ref="AI13:AI14"/>
    <mergeCell ref="AJ13:AJ14"/>
    <mergeCell ref="AP13:AP14"/>
    <mergeCell ref="AQ13:AQ14"/>
    <mergeCell ref="F12:H12"/>
    <mergeCell ref="J12:L12"/>
    <mergeCell ref="Q12:S12"/>
    <mergeCell ref="U12:V12"/>
    <mergeCell ref="X12:Z12"/>
    <mergeCell ref="AB12:AC12"/>
    <mergeCell ref="D13:D14"/>
  </mergeCells>
  <dataValidations>
    <dataValidation type="list" allowBlank="1" showErrorMessage="1" sqref="D8">
      <formula1>"TOU,non-TOU"</formula1>
    </dataValidation>
    <dataValidation type="list" allowBlank="1" showErrorMessage="1" sqref="E15:E28 E30:E38 E40:E41 E43:E51 E57 E63">
      <formula1>#REF!</formula1>
    </dataValidation>
    <dataValidation type="list" allowBlank="1" showInputMessage="1" showErrorMessage="1" prompt="Select Charge Unit - monthly, per kWh, per kW" sqref="D15:D28 D30:D38 D40:D41 D43:D51 D57 D63">
      <formula1>"Monthly,per kWh,per kW"</formula1>
    </dataValidation>
  </dataValidations>
  <printOptions/>
  <pageMargins bottom="0.984251968503937" footer="0.0" header="0.0" left="0.7480314960629921" right="0.7480314960629921" top="0.984251968503937"/>
  <pageSetup orientation="landscape"/>
  <drawing r:id="rId1"/>
</worksheet>
</file>

<file path=xl/worksheets/sheet3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14.0" topLeftCell="A15" activePane="bottomLeft" state="frozen"/>
      <selection activeCell="B16" sqref="B16" pane="bottomLeft"/>
    </sheetView>
  </sheetViews>
  <sheetFormatPr customHeight="1" defaultColWidth="12.63" defaultRowHeight="15.0"/>
  <cols>
    <col customWidth="1" min="1" max="1" width="2.13"/>
    <col customWidth="1" min="2" max="2" width="26.38"/>
    <col customWidth="1" min="3" max="3" width="3.38"/>
    <col customWidth="1" min="4" max="4" width="11.38"/>
    <col customWidth="1" min="5" max="5" width="1.38"/>
    <col customWidth="1" min="6" max="6" width="13.13"/>
    <col customWidth="1" min="7" max="7" width="11.0"/>
    <col customWidth="1" min="8" max="8" width="13.0"/>
    <col customWidth="1" min="9" max="9" width="1.38"/>
    <col customWidth="1" min="10" max="10" width="12.25"/>
    <col customWidth="1" min="11" max="11" width="11.0"/>
    <col customWidth="1" min="12" max="12" width="13.0"/>
    <col customWidth="1" min="13" max="13" width="1.38"/>
    <col customWidth="1" min="14" max="14" width="12.25"/>
    <col customWidth="1" min="15" max="15" width="10.0"/>
    <col customWidth="1" min="16" max="16" width="1.75"/>
    <col customWidth="1" min="17" max="17" width="12.25"/>
    <col customWidth="1" min="18" max="18" width="11.0"/>
    <col customWidth="1" min="19" max="19" width="13.0"/>
    <col customWidth="1" min="20" max="20" width="0.38"/>
    <col customWidth="1" min="21" max="21" width="12.13"/>
    <col customWidth="1" min="22" max="22" width="10.0"/>
    <col customWidth="1" min="23" max="23" width="2.25"/>
    <col customWidth="1" min="24" max="24" width="12.25"/>
    <col customWidth="1" min="25" max="25" width="11.0"/>
    <col customWidth="1" min="26" max="26" width="13.0"/>
    <col customWidth="1" min="27" max="27" width="0.38"/>
    <col customWidth="1" min="28" max="28" width="11.25"/>
    <col customWidth="1" min="29" max="29" width="10.0"/>
    <col customWidth="1" min="30" max="30" width="2.13"/>
    <col customWidth="1" min="31" max="31" width="12.25"/>
    <col customWidth="1" min="32" max="32" width="11.0"/>
    <col customWidth="1" min="33" max="33" width="13.0"/>
    <col customWidth="1" min="34" max="34" width="0.38"/>
    <col customWidth="1" min="35" max="35" width="11.0"/>
    <col customWidth="1" min="36" max="36" width="10.0"/>
    <col customWidth="1" min="37" max="37" width="0.75"/>
    <col customWidth="1" min="38" max="38" width="12.25"/>
    <col customWidth="1" min="39" max="39" width="11.0"/>
    <col customWidth="1" min="40" max="40" width="13.0"/>
    <col customWidth="1" min="41" max="41" width="1.25"/>
    <col customWidth="1" min="42" max="42" width="11.0"/>
    <col customWidth="1" min="43" max="43" width="10.0"/>
    <col customWidth="1" min="44" max="44" width="1.25"/>
  </cols>
  <sheetData>
    <row r="1" ht="7.5" customHeight="1">
      <c r="A1" s="59"/>
      <c r="B1" s="59"/>
      <c r="C1" s="596"/>
      <c r="D1" s="59"/>
      <c r="E1" s="59"/>
      <c r="F1" s="59"/>
      <c r="G1" s="59"/>
      <c r="H1" s="59"/>
      <c r="I1" s="59"/>
      <c r="J1" s="59"/>
      <c r="K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row>
    <row r="2" ht="18.75" customHeight="1">
      <c r="A2" s="59"/>
      <c r="B2" s="59"/>
      <c r="C2" s="597"/>
      <c r="D2" s="401"/>
      <c r="E2" s="401"/>
      <c r="F2" s="401" t="s">
        <v>291</v>
      </c>
      <c r="G2" s="401"/>
      <c r="H2" s="401"/>
      <c r="I2" s="401"/>
      <c r="J2" s="401"/>
      <c r="K2" s="401"/>
      <c r="L2" s="401"/>
      <c r="M2" s="401"/>
      <c r="N2" s="401"/>
      <c r="O2" s="401"/>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row>
    <row r="3" ht="18.75" customHeight="1">
      <c r="A3" s="59"/>
      <c r="B3" s="59"/>
      <c r="C3" s="597"/>
      <c r="D3" s="401"/>
      <c r="E3" s="401"/>
      <c r="F3" s="401" t="s">
        <v>293</v>
      </c>
      <c r="G3" s="401"/>
      <c r="H3" s="401"/>
      <c r="I3" s="401"/>
      <c r="J3" s="401"/>
      <c r="K3" s="401"/>
      <c r="L3" s="401"/>
      <c r="M3" s="401"/>
      <c r="N3" s="401"/>
      <c r="O3" s="401"/>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row>
    <row r="4" ht="7.5" customHeight="1">
      <c r="A4" s="59"/>
      <c r="B4" s="59"/>
      <c r="C4" s="596"/>
      <c r="D4" s="59"/>
      <c r="E4" s="59"/>
      <c r="F4" s="59"/>
      <c r="G4" s="59"/>
      <c r="H4" s="59"/>
      <c r="I4" s="59"/>
      <c r="J4" s="59"/>
      <c r="K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row>
    <row r="5" ht="7.5" customHeight="1">
      <c r="A5" s="59"/>
      <c r="B5" s="59"/>
      <c r="C5" s="596"/>
      <c r="D5" s="59"/>
      <c r="E5" s="59"/>
      <c r="F5" s="59"/>
      <c r="G5" s="59"/>
      <c r="H5" s="59"/>
      <c r="I5" s="59"/>
      <c r="J5" s="59"/>
      <c r="K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row>
    <row r="6" ht="12.75" customHeight="1">
      <c r="A6" s="59"/>
      <c r="B6" s="350" t="s">
        <v>294</v>
      </c>
      <c r="C6" s="596"/>
      <c r="D6" s="406" t="s">
        <v>223</v>
      </c>
      <c r="E6" s="406"/>
      <c r="F6" s="407"/>
      <c r="G6" s="407"/>
      <c r="H6" s="407"/>
      <c r="I6" s="407"/>
      <c r="J6" s="407"/>
      <c r="K6" s="407"/>
      <c r="L6" s="407"/>
      <c r="M6" s="407"/>
      <c r="N6" s="407"/>
      <c r="O6" s="407"/>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row>
    <row r="7" ht="7.5" customHeight="1">
      <c r="A7" s="59"/>
      <c r="B7" s="408"/>
      <c r="C7" s="596"/>
      <c r="D7" s="409"/>
      <c r="E7" s="409"/>
      <c r="F7" s="409"/>
      <c r="G7" s="409"/>
      <c r="H7" s="409"/>
      <c r="I7" s="409"/>
      <c r="J7" s="409"/>
      <c r="K7" s="409"/>
      <c r="L7" s="409"/>
      <c r="M7" s="409"/>
      <c r="N7" s="409"/>
      <c r="O7" s="40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row>
    <row r="8" ht="12.75" customHeight="1">
      <c r="A8" s="59"/>
      <c r="B8" s="350" t="s">
        <v>295</v>
      </c>
      <c r="C8" s="596"/>
      <c r="D8" s="410" t="s">
        <v>375</v>
      </c>
      <c r="E8" s="409"/>
      <c r="F8" s="409"/>
      <c r="G8" s="409"/>
      <c r="H8" s="409"/>
      <c r="I8" s="409"/>
      <c r="J8" s="409"/>
      <c r="K8" s="409"/>
      <c r="L8" s="409"/>
      <c r="M8" s="409"/>
      <c r="N8" s="409"/>
      <c r="O8" s="40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row>
    <row r="9" ht="12.75" customHeight="1">
      <c r="A9" s="59"/>
      <c r="B9" s="408"/>
      <c r="C9" s="596"/>
      <c r="D9" s="337" t="s">
        <v>297</v>
      </c>
      <c r="E9" s="337"/>
      <c r="F9" s="411">
        <v>4000000.0</v>
      </c>
      <c r="G9" s="337" t="s">
        <v>298</v>
      </c>
      <c r="H9" s="409"/>
      <c r="I9" s="409"/>
      <c r="J9" s="409"/>
      <c r="K9" s="409"/>
      <c r="L9" s="409"/>
      <c r="M9" s="409"/>
      <c r="N9" s="409"/>
      <c r="O9" s="40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row>
    <row r="10" ht="12.75" customHeight="1">
      <c r="A10" s="59"/>
      <c r="B10" s="59"/>
      <c r="C10" s="596"/>
      <c r="D10" s="59"/>
      <c r="E10" s="59"/>
      <c r="F10" s="411">
        <v>7500.0</v>
      </c>
      <c r="G10" s="337" t="s">
        <v>376</v>
      </c>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row>
    <row r="11" ht="12.75" customHeight="1">
      <c r="A11" s="59"/>
      <c r="B11" s="59"/>
      <c r="C11" s="596"/>
      <c r="F11" s="412">
        <v>4.0</v>
      </c>
      <c r="G11" s="412"/>
      <c r="H11" s="412" t="str">
        <f>F12</f>
        <v>2025A</v>
      </c>
      <c r="I11" s="412"/>
      <c r="J11" s="412">
        <v>5.0</v>
      </c>
      <c r="K11" s="412"/>
      <c r="L11" s="412" t="str">
        <f>J12</f>
        <v>2026F</v>
      </c>
      <c r="M11" s="412"/>
      <c r="N11" s="412"/>
      <c r="O11" s="412" t="str">
        <f>L11&amp;"%"</f>
        <v>2026F%</v>
      </c>
      <c r="P11" s="412"/>
      <c r="Q11" s="412">
        <v>6.0</v>
      </c>
      <c r="R11" s="412"/>
      <c r="S11" s="412" t="str">
        <f>Q12</f>
        <v>2027F</v>
      </c>
      <c r="T11" s="412"/>
      <c r="U11" s="412"/>
      <c r="V11" s="412" t="str">
        <f>S11&amp;"%"</f>
        <v>2027F%</v>
      </c>
      <c r="W11" s="412"/>
      <c r="X11" s="412">
        <v>7.0</v>
      </c>
      <c r="Y11" s="412"/>
      <c r="Z11" s="412" t="str">
        <f>X12</f>
        <v>2028F</v>
      </c>
      <c r="AA11" s="412"/>
      <c r="AB11" s="412"/>
      <c r="AC11" s="412" t="str">
        <f>Z11&amp;"%"</f>
        <v>2028F%</v>
      </c>
      <c r="AD11" s="412"/>
      <c r="AE11" s="412">
        <v>8.0</v>
      </c>
      <c r="AF11" s="412"/>
      <c r="AG11" s="412" t="str">
        <f>AE12</f>
        <v>2029F</v>
      </c>
      <c r="AH11" s="412"/>
      <c r="AI11" s="412"/>
      <c r="AJ11" s="412" t="str">
        <f>AG11&amp;"%"</f>
        <v>2029F%</v>
      </c>
      <c r="AK11" s="412"/>
      <c r="AL11" s="412">
        <v>9.0</v>
      </c>
      <c r="AM11" s="412"/>
      <c r="AN11" s="412" t="str">
        <f>AL12</f>
        <v>2030F</v>
      </c>
      <c r="AO11" s="412"/>
      <c r="AP11" s="412"/>
      <c r="AQ11" s="412" t="str">
        <f>AN11&amp;"%"</f>
        <v>2030F%</v>
      </c>
      <c r="AR11" s="412"/>
    </row>
    <row r="12" ht="12.75" customHeight="1">
      <c r="A12" s="59"/>
      <c r="B12" s="59"/>
      <c r="C12" s="596"/>
      <c r="D12" s="337"/>
      <c r="E12" s="337"/>
      <c r="F12" s="413" t="s">
        <v>1</v>
      </c>
      <c r="G12" s="46"/>
      <c r="H12" s="47"/>
      <c r="I12" s="59"/>
      <c r="J12" s="413" t="s">
        <v>2</v>
      </c>
      <c r="K12" s="46"/>
      <c r="L12" s="47"/>
      <c r="M12" s="59"/>
      <c r="N12" s="414" t="str">
        <f>"Impact "&amp;F12&amp;" vs "&amp;J12</f>
        <v>Impact 2025A vs 2026F</v>
      </c>
      <c r="O12" s="47"/>
      <c r="P12" s="59"/>
      <c r="Q12" s="413" t="s">
        <v>3</v>
      </c>
      <c r="R12" s="46"/>
      <c r="S12" s="47"/>
      <c r="T12" s="59"/>
      <c r="U12" s="414" t="str">
        <f>"Impact "&amp;J12&amp;" vs "&amp;Q12</f>
        <v>Impact 2026F vs 2027F</v>
      </c>
      <c r="V12" s="47"/>
      <c r="W12" s="59"/>
      <c r="X12" s="413" t="s">
        <v>4</v>
      </c>
      <c r="Y12" s="46"/>
      <c r="Z12" s="47"/>
      <c r="AA12" s="59"/>
      <c r="AB12" s="414" t="str">
        <f>"Impact "&amp;Q12&amp;" vs "&amp;X12</f>
        <v>Impact 2027F vs 2028F</v>
      </c>
      <c r="AC12" s="47"/>
      <c r="AD12" s="59"/>
      <c r="AE12" s="413" t="s">
        <v>5</v>
      </c>
      <c r="AF12" s="46"/>
      <c r="AG12" s="47"/>
      <c r="AH12" s="59"/>
      <c r="AI12" s="414" t="str">
        <f>"Impact "&amp;X12&amp;" vs "&amp;AE12</f>
        <v>Impact 2028F vs 2029F</v>
      </c>
      <c r="AJ12" s="47"/>
      <c r="AK12" s="59"/>
      <c r="AL12" s="413" t="s">
        <v>6</v>
      </c>
      <c r="AM12" s="46"/>
      <c r="AN12" s="47"/>
      <c r="AO12" s="59"/>
      <c r="AP12" s="414" t="str">
        <f>"Impact "&amp;AE12&amp;" vs "&amp;AL12</f>
        <v>Impact 2029F vs 2030F</v>
      </c>
      <c r="AQ12" s="47"/>
      <c r="AR12" s="340"/>
    </row>
    <row r="13" ht="12.75" customHeight="1">
      <c r="A13" s="59"/>
      <c r="B13" s="59"/>
      <c r="C13" s="596"/>
      <c r="D13" s="415" t="s">
        <v>299</v>
      </c>
      <c r="E13" s="340"/>
      <c r="F13" s="416" t="s">
        <v>300</v>
      </c>
      <c r="G13" s="416" t="s">
        <v>301</v>
      </c>
      <c r="H13" s="418" t="s">
        <v>302</v>
      </c>
      <c r="I13" s="59"/>
      <c r="J13" s="416" t="s">
        <v>300</v>
      </c>
      <c r="K13" s="417" t="s">
        <v>301</v>
      </c>
      <c r="L13" s="418" t="s">
        <v>302</v>
      </c>
      <c r="M13" s="59"/>
      <c r="N13" s="419" t="s">
        <v>303</v>
      </c>
      <c r="O13" s="420" t="s">
        <v>304</v>
      </c>
      <c r="P13" s="59"/>
      <c r="Q13" s="416" t="s">
        <v>300</v>
      </c>
      <c r="R13" s="417" t="s">
        <v>301</v>
      </c>
      <c r="S13" s="418" t="s">
        <v>302</v>
      </c>
      <c r="T13" s="59"/>
      <c r="U13" s="419" t="s">
        <v>303</v>
      </c>
      <c r="V13" s="420" t="s">
        <v>304</v>
      </c>
      <c r="W13" s="59"/>
      <c r="X13" s="416" t="s">
        <v>300</v>
      </c>
      <c r="Y13" s="417" t="s">
        <v>301</v>
      </c>
      <c r="Z13" s="418" t="s">
        <v>302</v>
      </c>
      <c r="AA13" s="59"/>
      <c r="AB13" s="419" t="s">
        <v>303</v>
      </c>
      <c r="AC13" s="420" t="s">
        <v>304</v>
      </c>
      <c r="AD13" s="59"/>
      <c r="AE13" s="416" t="s">
        <v>300</v>
      </c>
      <c r="AF13" s="417" t="s">
        <v>301</v>
      </c>
      <c r="AG13" s="418" t="s">
        <v>302</v>
      </c>
      <c r="AH13" s="59"/>
      <c r="AI13" s="419" t="s">
        <v>303</v>
      </c>
      <c r="AJ13" s="420" t="s">
        <v>304</v>
      </c>
      <c r="AK13" s="59"/>
      <c r="AL13" s="416" t="s">
        <v>300</v>
      </c>
      <c r="AM13" s="417" t="s">
        <v>301</v>
      </c>
      <c r="AN13" s="418" t="s">
        <v>302</v>
      </c>
      <c r="AO13" s="59"/>
      <c r="AP13" s="419" t="s">
        <v>303</v>
      </c>
      <c r="AQ13" s="420" t="s">
        <v>304</v>
      </c>
      <c r="AR13" s="415"/>
    </row>
    <row r="14" ht="12.75" customHeight="1">
      <c r="A14" s="59"/>
      <c r="B14" s="59"/>
      <c r="C14" s="596"/>
      <c r="E14" s="340"/>
      <c r="F14" s="421" t="s">
        <v>305</v>
      </c>
      <c r="G14" s="517"/>
      <c r="H14" s="423" t="s">
        <v>305</v>
      </c>
      <c r="I14" s="59"/>
      <c r="J14" s="421" t="s">
        <v>305</v>
      </c>
      <c r="K14" s="422"/>
      <c r="L14" s="423" t="s">
        <v>305</v>
      </c>
      <c r="M14" s="59"/>
      <c r="N14" s="424"/>
      <c r="O14" s="425"/>
      <c r="P14" s="59"/>
      <c r="Q14" s="421" t="s">
        <v>305</v>
      </c>
      <c r="R14" s="422"/>
      <c r="S14" s="423" t="s">
        <v>305</v>
      </c>
      <c r="T14" s="59"/>
      <c r="U14" s="424"/>
      <c r="V14" s="425"/>
      <c r="W14" s="59"/>
      <c r="X14" s="421" t="s">
        <v>305</v>
      </c>
      <c r="Y14" s="422"/>
      <c r="Z14" s="423" t="s">
        <v>305</v>
      </c>
      <c r="AA14" s="59"/>
      <c r="AB14" s="424"/>
      <c r="AC14" s="425"/>
      <c r="AD14" s="59"/>
      <c r="AE14" s="421" t="s">
        <v>305</v>
      </c>
      <c r="AF14" s="422"/>
      <c r="AG14" s="423" t="s">
        <v>305</v>
      </c>
      <c r="AH14" s="59"/>
      <c r="AI14" s="424"/>
      <c r="AJ14" s="425"/>
      <c r="AK14" s="59"/>
      <c r="AL14" s="421" t="s">
        <v>305</v>
      </c>
      <c r="AM14" s="422"/>
      <c r="AN14" s="423" t="s">
        <v>305</v>
      </c>
      <c r="AO14" s="59"/>
      <c r="AP14" s="424"/>
      <c r="AQ14" s="425"/>
      <c r="AR14" s="415"/>
    </row>
    <row r="15" ht="12.75" customHeight="1">
      <c r="A15" s="59"/>
      <c r="B15" s="351" t="s">
        <v>218</v>
      </c>
      <c r="C15" s="426" t="str">
        <f t="shared" ref="C15:C28" si="1">D$6&amp;"."&amp;B15</f>
        <v>Large User.Monthly Service Charge</v>
      </c>
      <c r="D15" s="427" t="s">
        <v>306</v>
      </c>
      <c r="E15" s="351"/>
      <c r="F15" s="428">
        <f>IFERROR(VLOOKUP($C15,'Proposed Rates'!$B:$J,F$11,FALSE),0)</f>
        <v>14946.93</v>
      </c>
      <c r="G15" s="446">
        <f t="shared" ref="G15:G28" si="2">IF($D15="Monthly",1,IF($D15="per KW",$F$10,IF($D15="per kWh",$F$9,0)))</f>
        <v>1</v>
      </c>
      <c r="H15" s="431">
        <f t="shared" ref="H15:H28" si="3">G15*F15</f>
        <v>14946.93</v>
      </c>
      <c r="I15" s="80"/>
      <c r="J15" s="428">
        <f>IFERROR(VLOOKUP($C15,'Proposed Rates'!$B:$J,J$11,FALSE),0)</f>
        <v>14946.93</v>
      </c>
      <c r="K15" s="446">
        <f t="shared" ref="K15:K28" si="4">IF($D15="Monthly",1,IF($D15="per KW",$F$10,IF($D15="per kWh",$F$9,0)))</f>
        <v>1</v>
      </c>
      <c r="L15" s="431">
        <f t="shared" ref="L15:L28" si="5">K15*J15</f>
        <v>14946.93</v>
      </c>
      <c r="M15" s="80"/>
      <c r="N15" s="432">
        <f t="shared" ref="N15:N46" si="6">L15-H15</f>
        <v>0</v>
      </c>
      <c r="O15" s="433">
        <f t="shared" ref="O15:O46" si="7">IF((H15)=0,"",(N15/H15))</f>
        <v>0</v>
      </c>
      <c r="P15" s="59"/>
      <c r="Q15" s="428">
        <f>IFERROR(VLOOKUP($C15,'Proposed Rates'!$B:$J,Q$11,FALSE),0)</f>
        <v>14946.93</v>
      </c>
      <c r="R15" s="446">
        <f t="shared" ref="R15:R28" si="8">IF($D15="Monthly",1,IF($D15="per KW",$F$10,IF($D15="per kWh",$F$9,0)))</f>
        <v>1</v>
      </c>
      <c r="S15" s="431">
        <f t="shared" ref="S15:S28" si="9">R15*Q15</f>
        <v>14946.93</v>
      </c>
      <c r="T15" s="80"/>
      <c r="U15" s="432">
        <f t="shared" ref="U15:U46" si="10">S15-L15</f>
        <v>0</v>
      </c>
      <c r="V15" s="433">
        <f t="shared" ref="V15:V46" si="11">IF((L15)=0,"",(U15/L15))</f>
        <v>0</v>
      </c>
      <c r="W15" s="59"/>
      <c r="X15" s="428">
        <f>IFERROR(VLOOKUP($C15,'Proposed Rates'!$B:$J,X$11,FALSE),0)</f>
        <v>14946.93</v>
      </c>
      <c r="Y15" s="446">
        <f t="shared" ref="Y15:Y28" si="12">IF($D15="Monthly",1,IF($D15="per KW",$F$10,IF($D15="per kWh",$F$9,0)))</f>
        <v>1</v>
      </c>
      <c r="Z15" s="431">
        <f t="shared" ref="Z15:Z28" si="13">Y15*X15</f>
        <v>14946.93</v>
      </c>
      <c r="AA15" s="80"/>
      <c r="AB15" s="432">
        <f t="shared" ref="AB15:AB46" si="14">Z15-S15</f>
        <v>0</v>
      </c>
      <c r="AC15" s="433">
        <f t="shared" ref="AC15:AC46" si="15">IF((S15)=0,"",(AB15/S15))</f>
        <v>0</v>
      </c>
      <c r="AD15" s="59"/>
      <c r="AE15" s="428">
        <f>IFERROR(VLOOKUP($C15,'Proposed Rates'!$B:$J,AE$11,FALSE),0)</f>
        <v>14946.93</v>
      </c>
      <c r="AF15" s="446">
        <f t="shared" ref="AF15:AF28" si="16">IF($D15="Monthly",1,IF($D15="per KW",$F$10,IF($D15="per kWh",$F$9,0)))</f>
        <v>1</v>
      </c>
      <c r="AG15" s="431">
        <f t="shared" ref="AG15:AG28" si="17">AF15*AE15</f>
        <v>14946.93</v>
      </c>
      <c r="AH15" s="80"/>
      <c r="AI15" s="432">
        <f t="shared" ref="AI15:AI46" si="18">AG15-Z15</f>
        <v>0</v>
      </c>
      <c r="AJ15" s="433">
        <f t="shared" ref="AJ15:AJ46" si="19">IF((Z15)=0,"",(AI15/Z15))</f>
        <v>0</v>
      </c>
      <c r="AK15" s="59"/>
      <c r="AL15" s="428">
        <f>IFERROR(VLOOKUP($C15,'Proposed Rates'!$B:$J,AL$11,FALSE),0)</f>
        <v>14946.93</v>
      </c>
      <c r="AM15" s="446">
        <f t="shared" ref="AM15:AM28" si="20">IF($D15="Monthly",1,IF($D15="per KW",$F$10,IF($D15="per kWh",$F$9,0)))</f>
        <v>1</v>
      </c>
      <c r="AN15" s="431">
        <f t="shared" ref="AN15:AN28" si="21">AM15*AL15</f>
        <v>14946.93</v>
      </c>
      <c r="AO15" s="80"/>
      <c r="AP15" s="432">
        <f t="shared" ref="AP15:AP46" si="22">AN15-AG15</f>
        <v>0</v>
      </c>
      <c r="AQ15" s="433">
        <f t="shared" ref="AQ15:AQ46" si="23">IF((AG15)=0,"",(AP15/AG15))</f>
        <v>0</v>
      </c>
      <c r="AR15" s="434"/>
    </row>
    <row r="16" ht="12.75" customHeight="1">
      <c r="A16" s="59"/>
      <c r="B16" s="351" t="s">
        <v>307</v>
      </c>
      <c r="C16" s="426" t="str">
        <f t="shared" si="1"/>
        <v>Large User.Smart Meter Rate Adder</v>
      </c>
      <c r="D16" s="427" t="s">
        <v>306</v>
      </c>
      <c r="E16" s="351"/>
      <c r="F16" s="428">
        <f>IFERROR(VLOOKUP($C16,'Proposed Rates'!$B:$J,F$11,FALSE),0)</f>
        <v>0</v>
      </c>
      <c r="G16" s="446">
        <f t="shared" si="2"/>
        <v>1</v>
      </c>
      <c r="H16" s="431">
        <f t="shared" si="3"/>
        <v>0</v>
      </c>
      <c r="I16" s="80"/>
      <c r="J16" s="428">
        <f>IFERROR(VLOOKUP($C16,'Proposed Rates'!$B:$J,J$11,FALSE),0)</f>
        <v>0</v>
      </c>
      <c r="K16" s="446">
        <f t="shared" si="4"/>
        <v>1</v>
      </c>
      <c r="L16" s="431">
        <f t="shared" si="5"/>
        <v>0</v>
      </c>
      <c r="M16" s="80"/>
      <c r="N16" s="432">
        <f t="shared" si="6"/>
        <v>0</v>
      </c>
      <c r="O16" s="433" t="str">
        <f t="shared" si="7"/>
        <v/>
      </c>
      <c r="P16" s="59"/>
      <c r="Q16" s="428">
        <f>IFERROR(VLOOKUP($C16,'Proposed Rates'!$B:$J,Q$11,FALSE),0)</f>
        <v>0</v>
      </c>
      <c r="R16" s="446">
        <f t="shared" si="8"/>
        <v>1</v>
      </c>
      <c r="S16" s="431">
        <f t="shared" si="9"/>
        <v>0</v>
      </c>
      <c r="T16" s="80"/>
      <c r="U16" s="432">
        <f t="shared" si="10"/>
        <v>0</v>
      </c>
      <c r="V16" s="433" t="str">
        <f t="shared" si="11"/>
        <v/>
      </c>
      <c r="W16" s="59"/>
      <c r="X16" s="428">
        <f>IFERROR(VLOOKUP($C16,'Proposed Rates'!$B:$J,X$11,FALSE),0)</f>
        <v>0</v>
      </c>
      <c r="Y16" s="446">
        <f t="shared" si="12"/>
        <v>1</v>
      </c>
      <c r="Z16" s="431">
        <f t="shared" si="13"/>
        <v>0</v>
      </c>
      <c r="AA16" s="80"/>
      <c r="AB16" s="432">
        <f t="shared" si="14"/>
        <v>0</v>
      </c>
      <c r="AC16" s="433" t="str">
        <f t="shared" si="15"/>
        <v/>
      </c>
      <c r="AD16" s="59"/>
      <c r="AE16" s="428">
        <f>IFERROR(VLOOKUP($C16,'Proposed Rates'!$B:$J,AE$11,FALSE),0)</f>
        <v>0</v>
      </c>
      <c r="AF16" s="446">
        <f t="shared" si="16"/>
        <v>1</v>
      </c>
      <c r="AG16" s="431">
        <f t="shared" si="17"/>
        <v>0</v>
      </c>
      <c r="AH16" s="80"/>
      <c r="AI16" s="432">
        <f t="shared" si="18"/>
        <v>0</v>
      </c>
      <c r="AJ16" s="433" t="str">
        <f t="shared" si="19"/>
        <v/>
      </c>
      <c r="AK16" s="59"/>
      <c r="AL16" s="428">
        <f>IFERROR(VLOOKUP($C16,'Proposed Rates'!$B:$J,AL$11,FALSE),0)</f>
        <v>0</v>
      </c>
      <c r="AM16" s="446">
        <f t="shared" si="20"/>
        <v>1</v>
      </c>
      <c r="AN16" s="431">
        <f t="shared" si="21"/>
        <v>0</v>
      </c>
      <c r="AO16" s="80"/>
      <c r="AP16" s="432">
        <f t="shared" si="22"/>
        <v>0</v>
      </c>
      <c r="AQ16" s="433" t="str">
        <f t="shared" si="23"/>
        <v/>
      </c>
      <c r="AR16" s="434"/>
    </row>
    <row r="17" ht="12.75" customHeight="1">
      <c r="A17" s="59"/>
      <c r="B17" s="435" t="str">
        <f>'Proposed Rates'!C115</f>
        <v>Rate Rider Calculation for PILs</v>
      </c>
      <c r="C17" s="426" t="str">
        <f t="shared" si="1"/>
        <v>Large User.Rate Rider Calculation for PILs</v>
      </c>
      <c r="D17" s="427" t="s">
        <v>377</v>
      </c>
      <c r="E17" s="351"/>
      <c r="F17" s="428" t="str">
        <f>IFERROR(VLOOKUP($C17,'Proposed Rates'!$B:$J,F$11,FALSE),0)</f>
        <v/>
      </c>
      <c r="G17" s="446">
        <f t="shared" si="2"/>
        <v>7500</v>
      </c>
      <c r="H17" s="431">
        <f t="shared" si="3"/>
        <v>0</v>
      </c>
      <c r="I17" s="80"/>
      <c r="J17" s="428" t="str">
        <f>IFERROR(VLOOKUP($C17,'Proposed Rates'!$B:$J,J$11,FALSE),0)</f>
        <v/>
      </c>
      <c r="K17" s="446">
        <f t="shared" si="4"/>
        <v>7500</v>
      </c>
      <c r="L17" s="431">
        <f t="shared" si="5"/>
        <v>0</v>
      </c>
      <c r="M17" s="80"/>
      <c r="N17" s="432">
        <f t="shared" si="6"/>
        <v>0</v>
      </c>
      <c r="O17" s="433" t="str">
        <f t="shared" si="7"/>
        <v/>
      </c>
      <c r="P17" s="59"/>
      <c r="Q17" s="428" t="str">
        <f>IFERROR(VLOOKUP($C17,'Proposed Rates'!$B:$J,Q$11,FALSE),0)</f>
        <v/>
      </c>
      <c r="R17" s="446">
        <f t="shared" si="8"/>
        <v>7500</v>
      </c>
      <c r="S17" s="431">
        <f t="shared" si="9"/>
        <v>0</v>
      </c>
      <c r="T17" s="80"/>
      <c r="U17" s="432">
        <f t="shared" si="10"/>
        <v>0</v>
      </c>
      <c r="V17" s="433" t="str">
        <f t="shared" si="11"/>
        <v/>
      </c>
      <c r="W17" s="59"/>
      <c r="X17" s="428" t="str">
        <f>IFERROR(VLOOKUP($C17,'Proposed Rates'!$B:$J,X$11,FALSE),0)</f>
        <v/>
      </c>
      <c r="Y17" s="446">
        <f t="shared" si="12"/>
        <v>7500</v>
      </c>
      <c r="Z17" s="431">
        <f t="shared" si="13"/>
        <v>0</v>
      </c>
      <c r="AA17" s="80"/>
      <c r="AB17" s="432">
        <f t="shared" si="14"/>
        <v>0</v>
      </c>
      <c r="AC17" s="433" t="str">
        <f t="shared" si="15"/>
        <v/>
      </c>
      <c r="AD17" s="59"/>
      <c r="AE17" s="428" t="str">
        <f>IFERROR(VLOOKUP($C17,'Proposed Rates'!$B:$J,AE$11,FALSE),0)</f>
        <v/>
      </c>
      <c r="AF17" s="446">
        <f t="shared" si="16"/>
        <v>7500</v>
      </c>
      <c r="AG17" s="431">
        <f t="shared" si="17"/>
        <v>0</v>
      </c>
      <c r="AH17" s="80"/>
      <c r="AI17" s="432">
        <f t="shared" si="18"/>
        <v>0</v>
      </c>
      <c r="AJ17" s="433" t="str">
        <f t="shared" si="19"/>
        <v/>
      </c>
      <c r="AK17" s="59"/>
      <c r="AL17" s="428" t="str">
        <f>IFERROR(VLOOKUP($C17,'Proposed Rates'!$B:$J,AL$11,FALSE),0)</f>
        <v/>
      </c>
      <c r="AM17" s="446">
        <f t="shared" si="20"/>
        <v>7500</v>
      </c>
      <c r="AN17" s="431">
        <f t="shared" si="21"/>
        <v>0</v>
      </c>
      <c r="AO17" s="80"/>
      <c r="AP17" s="432">
        <f t="shared" si="22"/>
        <v>0</v>
      </c>
      <c r="AQ17" s="433" t="str">
        <f t="shared" si="23"/>
        <v/>
      </c>
      <c r="AR17" s="434"/>
    </row>
    <row r="18" ht="12.75" customHeight="1">
      <c r="A18" s="59"/>
      <c r="B18" s="435" t="str">
        <f>'Proposed Rates'!C128</f>
        <v>Rate Rider Calculation for Generic</v>
      </c>
      <c r="C18" s="426" t="str">
        <f t="shared" si="1"/>
        <v>Large User.Rate Rider Calculation for Generic</v>
      </c>
      <c r="D18" s="427" t="s">
        <v>377</v>
      </c>
      <c r="E18" s="351"/>
      <c r="F18" s="428" t="str">
        <f>IFERROR(VLOOKUP($C18,'Proposed Rates'!$B:$J,F$11,FALSE),0)</f>
        <v/>
      </c>
      <c r="G18" s="446">
        <f t="shared" si="2"/>
        <v>7500</v>
      </c>
      <c r="H18" s="431">
        <f t="shared" si="3"/>
        <v>0</v>
      </c>
      <c r="I18" s="80"/>
      <c r="J18" s="428" t="str">
        <f>IFERROR(VLOOKUP($C18,'Proposed Rates'!$B:$J,J$11,FALSE),0)</f>
        <v/>
      </c>
      <c r="K18" s="446">
        <f t="shared" si="4"/>
        <v>7500</v>
      </c>
      <c r="L18" s="431">
        <f t="shared" si="5"/>
        <v>0</v>
      </c>
      <c r="M18" s="80"/>
      <c r="N18" s="432">
        <f t="shared" si="6"/>
        <v>0</v>
      </c>
      <c r="O18" s="433" t="str">
        <f t="shared" si="7"/>
        <v/>
      </c>
      <c r="P18" s="59"/>
      <c r="Q18" s="428" t="str">
        <f>IFERROR(VLOOKUP($C18,'Proposed Rates'!$B:$J,Q$11,FALSE),0)</f>
        <v/>
      </c>
      <c r="R18" s="446">
        <f t="shared" si="8"/>
        <v>7500</v>
      </c>
      <c r="S18" s="431">
        <f t="shared" si="9"/>
        <v>0</v>
      </c>
      <c r="T18" s="80"/>
      <c r="U18" s="432">
        <f t="shared" si="10"/>
        <v>0</v>
      </c>
      <c r="V18" s="433" t="str">
        <f t="shared" si="11"/>
        <v/>
      </c>
      <c r="W18" s="59"/>
      <c r="X18" s="428" t="str">
        <f>IFERROR(VLOOKUP($C18,'Proposed Rates'!$B:$J,X$11,FALSE),0)</f>
        <v/>
      </c>
      <c r="Y18" s="446">
        <f t="shared" si="12"/>
        <v>7500</v>
      </c>
      <c r="Z18" s="431">
        <f t="shared" si="13"/>
        <v>0</v>
      </c>
      <c r="AA18" s="80"/>
      <c r="AB18" s="432">
        <f t="shared" si="14"/>
        <v>0</v>
      </c>
      <c r="AC18" s="433" t="str">
        <f t="shared" si="15"/>
        <v/>
      </c>
      <c r="AD18" s="59"/>
      <c r="AE18" s="428" t="str">
        <f>IFERROR(VLOOKUP($C18,'Proposed Rates'!$B:$J,AE$11,FALSE),0)</f>
        <v/>
      </c>
      <c r="AF18" s="446">
        <f t="shared" si="16"/>
        <v>7500</v>
      </c>
      <c r="AG18" s="431">
        <f t="shared" si="17"/>
        <v>0</v>
      </c>
      <c r="AH18" s="80"/>
      <c r="AI18" s="432">
        <f t="shared" si="18"/>
        <v>0</v>
      </c>
      <c r="AJ18" s="433" t="str">
        <f t="shared" si="19"/>
        <v/>
      </c>
      <c r="AK18" s="59"/>
      <c r="AL18" s="428" t="str">
        <f>IFERROR(VLOOKUP($C18,'Proposed Rates'!$B:$J,AL$11,FALSE),0)</f>
        <v/>
      </c>
      <c r="AM18" s="446">
        <f t="shared" si="20"/>
        <v>7500</v>
      </c>
      <c r="AN18" s="431">
        <f t="shared" si="21"/>
        <v>0</v>
      </c>
      <c r="AO18" s="80"/>
      <c r="AP18" s="432">
        <f t="shared" si="22"/>
        <v>0</v>
      </c>
      <c r="AQ18" s="433" t="str">
        <f t="shared" si="23"/>
        <v/>
      </c>
      <c r="AR18" s="434"/>
    </row>
    <row r="19" ht="12.75" customHeight="1">
      <c r="A19" s="59"/>
      <c r="B19" s="351" t="s">
        <v>116</v>
      </c>
      <c r="C19" s="426" t="str">
        <f t="shared" si="1"/>
        <v>Large User.Distribution Volumetric Rate</v>
      </c>
      <c r="D19" s="427" t="s">
        <v>377</v>
      </c>
      <c r="E19" s="351"/>
      <c r="F19" s="445">
        <f>IFERROR(VLOOKUP($C19,'Proposed Rates'!$B:$J,F$11,FALSE),0)</f>
        <v>6.0316</v>
      </c>
      <c r="G19" s="446">
        <f t="shared" si="2"/>
        <v>7500</v>
      </c>
      <c r="H19" s="431">
        <f t="shared" si="3"/>
        <v>45237</v>
      </c>
      <c r="I19" s="80"/>
      <c r="J19" s="445">
        <f>IFERROR(VLOOKUP($C19,'Proposed Rates'!$B:$J,J$11,FALSE),0)</f>
        <v>7.8597</v>
      </c>
      <c r="K19" s="446">
        <f t="shared" si="4"/>
        <v>7500</v>
      </c>
      <c r="L19" s="431">
        <f t="shared" si="5"/>
        <v>58947.75</v>
      </c>
      <c r="M19" s="80"/>
      <c r="N19" s="432">
        <f t="shared" si="6"/>
        <v>13710.75</v>
      </c>
      <c r="O19" s="433">
        <f t="shared" si="7"/>
        <v>0.3030870747</v>
      </c>
      <c r="P19" s="59"/>
      <c r="Q19" s="445">
        <f>IFERROR(VLOOKUP($C19,'Proposed Rates'!$B:$J,Q$11,FALSE),0)</f>
        <v>8.7107</v>
      </c>
      <c r="R19" s="446">
        <f t="shared" si="8"/>
        <v>7500</v>
      </c>
      <c r="S19" s="431">
        <f t="shared" si="9"/>
        <v>65330.25</v>
      </c>
      <c r="T19" s="80"/>
      <c r="U19" s="432">
        <f t="shared" si="10"/>
        <v>6382.5</v>
      </c>
      <c r="V19" s="433">
        <f t="shared" si="11"/>
        <v>0.1082738527</v>
      </c>
      <c r="W19" s="59"/>
      <c r="X19" s="445">
        <f>IFERROR(VLOOKUP($C19,'Proposed Rates'!$B:$J,X$11,FALSE),0)</f>
        <v>9.6876</v>
      </c>
      <c r="Y19" s="446">
        <f t="shared" si="12"/>
        <v>7500</v>
      </c>
      <c r="Z19" s="431">
        <f t="shared" si="13"/>
        <v>72657</v>
      </c>
      <c r="AA19" s="80"/>
      <c r="AB19" s="432">
        <f t="shared" si="14"/>
        <v>7326.75</v>
      </c>
      <c r="AC19" s="433">
        <f t="shared" si="15"/>
        <v>0.1121494254</v>
      </c>
      <c r="AD19" s="59"/>
      <c r="AE19" s="445">
        <f>IFERROR(VLOOKUP($C19,'Proposed Rates'!$B:$J,AE$11,FALSE),0)</f>
        <v>10.3928</v>
      </c>
      <c r="AF19" s="446">
        <f t="shared" si="16"/>
        <v>7500</v>
      </c>
      <c r="AG19" s="431">
        <f t="shared" si="17"/>
        <v>77946</v>
      </c>
      <c r="AH19" s="80"/>
      <c r="AI19" s="432">
        <f t="shared" si="18"/>
        <v>5289</v>
      </c>
      <c r="AJ19" s="433">
        <f t="shared" si="19"/>
        <v>0.07279408729</v>
      </c>
      <c r="AK19" s="59"/>
      <c r="AL19" s="445">
        <f>IFERROR(VLOOKUP($C19,'Proposed Rates'!$B:$J,AL$11,FALSE),0)</f>
        <v>11.0755</v>
      </c>
      <c r="AM19" s="446">
        <f t="shared" si="20"/>
        <v>7500</v>
      </c>
      <c r="AN19" s="431">
        <f t="shared" si="21"/>
        <v>83066.25</v>
      </c>
      <c r="AO19" s="80"/>
      <c r="AP19" s="432">
        <f t="shared" si="22"/>
        <v>5120.25</v>
      </c>
      <c r="AQ19" s="433">
        <f t="shared" si="23"/>
        <v>0.06568970826</v>
      </c>
      <c r="AR19" s="434"/>
    </row>
    <row r="20" ht="12.75" customHeight="1">
      <c r="A20" s="59"/>
      <c r="B20" s="351" t="s">
        <v>309</v>
      </c>
      <c r="C20" s="426" t="str">
        <f t="shared" si="1"/>
        <v>Large User.Smart Meter Disposition Rider</v>
      </c>
      <c r="D20" s="427" t="s">
        <v>308</v>
      </c>
      <c r="E20" s="351"/>
      <c r="F20" s="428">
        <f>IFERROR(VLOOKUP($C20,'Proposed Rates'!$B:$J,F$11,FALSE),0)</f>
        <v>0</v>
      </c>
      <c r="G20" s="446">
        <f t="shared" si="2"/>
        <v>4000000</v>
      </c>
      <c r="H20" s="431">
        <f t="shared" si="3"/>
        <v>0</v>
      </c>
      <c r="I20" s="80"/>
      <c r="J20" s="428">
        <f>IFERROR(VLOOKUP($C20,'Proposed Rates'!$B:$J,J$11,FALSE),0)</f>
        <v>0</v>
      </c>
      <c r="K20" s="446">
        <f t="shared" si="4"/>
        <v>4000000</v>
      </c>
      <c r="L20" s="431">
        <f t="shared" si="5"/>
        <v>0</v>
      </c>
      <c r="M20" s="80"/>
      <c r="N20" s="432">
        <f t="shared" si="6"/>
        <v>0</v>
      </c>
      <c r="O20" s="433" t="str">
        <f t="shared" si="7"/>
        <v/>
      </c>
      <c r="P20" s="59"/>
      <c r="Q20" s="428">
        <f>IFERROR(VLOOKUP($C20,'Proposed Rates'!$B:$J,Q$11,FALSE),0)</f>
        <v>0</v>
      </c>
      <c r="R20" s="446">
        <f t="shared" si="8"/>
        <v>4000000</v>
      </c>
      <c r="S20" s="431">
        <f t="shared" si="9"/>
        <v>0</v>
      </c>
      <c r="T20" s="80"/>
      <c r="U20" s="432">
        <f t="shared" si="10"/>
        <v>0</v>
      </c>
      <c r="V20" s="433" t="str">
        <f t="shared" si="11"/>
        <v/>
      </c>
      <c r="W20" s="59"/>
      <c r="X20" s="428">
        <f>IFERROR(VLOOKUP($C20,'Proposed Rates'!$B:$J,X$11,FALSE),0)</f>
        <v>0</v>
      </c>
      <c r="Y20" s="446">
        <f t="shared" si="12"/>
        <v>4000000</v>
      </c>
      <c r="Z20" s="431">
        <f t="shared" si="13"/>
        <v>0</v>
      </c>
      <c r="AA20" s="80"/>
      <c r="AB20" s="432">
        <f t="shared" si="14"/>
        <v>0</v>
      </c>
      <c r="AC20" s="433" t="str">
        <f t="shared" si="15"/>
        <v/>
      </c>
      <c r="AD20" s="59"/>
      <c r="AE20" s="428">
        <f>IFERROR(VLOOKUP($C20,'Proposed Rates'!$B:$J,AE$11,FALSE),0)</f>
        <v>0</v>
      </c>
      <c r="AF20" s="446">
        <f t="shared" si="16"/>
        <v>4000000</v>
      </c>
      <c r="AG20" s="431">
        <f t="shared" si="17"/>
        <v>0</v>
      </c>
      <c r="AH20" s="80"/>
      <c r="AI20" s="432">
        <f t="shared" si="18"/>
        <v>0</v>
      </c>
      <c r="AJ20" s="433" t="str">
        <f t="shared" si="19"/>
        <v/>
      </c>
      <c r="AK20" s="59"/>
      <c r="AL20" s="428">
        <f>IFERROR(VLOOKUP($C20,'Proposed Rates'!$B:$J,AL$11,FALSE),0)</f>
        <v>0</v>
      </c>
      <c r="AM20" s="446">
        <f t="shared" si="20"/>
        <v>4000000</v>
      </c>
      <c r="AN20" s="431">
        <f t="shared" si="21"/>
        <v>0</v>
      </c>
      <c r="AO20" s="80"/>
      <c r="AP20" s="432">
        <f t="shared" si="22"/>
        <v>0</v>
      </c>
      <c r="AQ20" s="433" t="str">
        <f t="shared" si="23"/>
        <v/>
      </c>
      <c r="AR20" s="434"/>
    </row>
    <row r="21" ht="12.75" customHeight="1">
      <c r="A21" s="59"/>
      <c r="B21" s="351" t="s">
        <v>241</v>
      </c>
      <c r="C21" s="426" t="str">
        <f t="shared" si="1"/>
        <v>Large User.LRAM Rate Rider</v>
      </c>
      <c r="D21" s="427" t="s">
        <v>377</v>
      </c>
      <c r="E21" s="351"/>
      <c r="F21" s="445">
        <f>'Proposed Rates'!E81+'Proposed Rates'!E94</f>
        <v>0.2011</v>
      </c>
      <c r="G21" s="446">
        <f t="shared" si="2"/>
        <v>7500</v>
      </c>
      <c r="H21" s="431">
        <f t="shared" si="3"/>
        <v>1508.25</v>
      </c>
      <c r="I21" s="80"/>
      <c r="J21" s="445">
        <f>'Proposed Rates'!F81+'Proposed Rates'!F94</f>
        <v>-0.4839</v>
      </c>
      <c r="K21" s="446">
        <f t="shared" si="4"/>
        <v>7500</v>
      </c>
      <c r="L21" s="431">
        <f t="shared" si="5"/>
        <v>-3629.25</v>
      </c>
      <c r="M21" s="80"/>
      <c r="N21" s="432">
        <f t="shared" si="6"/>
        <v>-5137.5</v>
      </c>
      <c r="O21" s="433">
        <f t="shared" si="7"/>
        <v>-3.40626554</v>
      </c>
      <c r="P21" s="59"/>
      <c r="Q21" s="445">
        <f>'Proposed Rates'!G81+'Proposed Rates'!G94</f>
        <v>0</v>
      </c>
      <c r="R21" s="446">
        <f t="shared" si="8"/>
        <v>7500</v>
      </c>
      <c r="S21" s="431">
        <f t="shared" si="9"/>
        <v>0</v>
      </c>
      <c r="T21" s="80"/>
      <c r="U21" s="432">
        <f t="shared" si="10"/>
        <v>3629.25</v>
      </c>
      <c r="V21" s="433">
        <f t="shared" si="11"/>
        <v>-1</v>
      </c>
      <c r="W21" s="59"/>
      <c r="X21" s="445">
        <f>IFERROR(VLOOKUP($C21,'Proposed Rates'!$B:$J,X$11,FALSE),0)</f>
        <v>0</v>
      </c>
      <c r="Y21" s="446">
        <f t="shared" si="12"/>
        <v>7500</v>
      </c>
      <c r="Z21" s="431">
        <f t="shared" si="13"/>
        <v>0</v>
      </c>
      <c r="AA21" s="80"/>
      <c r="AB21" s="432">
        <f t="shared" si="14"/>
        <v>0</v>
      </c>
      <c r="AC21" s="433" t="str">
        <f t="shared" si="15"/>
        <v/>
      </c>
      <c r="AD21" s="59"/>
      <c r="AE21" s="445">
        <f>IFERROR(VLOOKUP($C21,'Proposed Rates'!$B:$J,AE$11,FALSE),0)</f>
        <v>0</v>
      </c>
      <c r="AF21" s="446">
        <f t="shared" si="16"/>
        <v>7500</v>
      </c>
      <c r="AG21" s="431">
        <f t="shared" si="17"/>
        <v>0</v>
      </c>
      <c r="AH21" s="80"/>
      <c r="AI21" s="432">
        <f t="shared" si="18"/>
        <v>0</v>
      </c>
      <c r="AJ21" s="433" t="str">
        <f t="shared" si="19"/>
        <v/>
      </c>
      <c r="AK21" s="59"/>
      <c r="AL21" s="445">
        <f>IFERROR(VLOOKUP($C21,'Proposed Rates'!$B:$J,AL$11,FALSE),0)</f>
        <v>0</v>
      </c>
      <c r="AM21" s="446">
        <f t="shared" si="20"/>
        <v>7500</v>
      </c>
      <c r="AN21" s="431">
        <f t="shared" si="21"/>
        <v>0</v>
      </c>
      <c r="AO21" s="80"/>
      <c r="AP21" s="432">
        <f t="shared" si="22"/>
        <v>0</v>
      </c>
      <c r="AQ21" s="433" t="str">
        <f t="shared" si="23"/>
        <v/>
      </c>
      <c r="AR21" s="434"/>
    </row>
    <row r="22" ht="12.75" customHeight="1">
      <c r="A22" s="59"/>
      <c r="B22" s="518" t="s">
        <v>237</v>
      </c>
      <c r="C22" s="426" t="str">
        <f t="shared" si="1"/>
        <v>Large User.Deferral/Variance Account Disposition Rate Rider Group 2</v>
      </c>
      <c r="D22" s="427" t="s">
        <v>377</v>
      </c>
      <c r="E22" s="351"/>
      <c r="F22" s="428">
        <f>IFERROR(VLOOKUP($C22,'Proposed Rates'!$B:$J,F$11,FALSE),0)</f>
        <v>0</v>
      </c>
      <c r="G22" s="446">
        <f t="shared" si="2"/>
        <v>7500</v>
      </c>
      <c r="H22" s="431">
        <f t="shared" si="3"/>
        <v>0</v>
      </c>
      <c r="I22" s="80"/>
      <c r="J22" s="428">
        <f>IFERROR(VLOOKUP($C22,'Proposed Rates'!$B:$J,J$11,FALSE),0)</f>
        <v>-0.129</v>
      </c>
      <c r="K22" s="446">
        <f t="shared" si="4"/>
        <v>7500</v>
      </c>
      <c r="L22" s="431">
        <f t="shared" si="5"/>
        <v>-967.5</v>
      </c>
      <c r="M22" s="80"/>
      <c r="N22" s="432">
        <f t="shared" si="6"/>
        <v>-967.5</v>
      </c>
      <c r="O22" s="433" t="str">
        <f t="shared" si="7"/>
        <v/>
      </c>
      <c r="P22" s="59"/>
      <c r="Q22" s="428">
        <f>IFERROR(VLOOKUP($C22,'Proposed Rates'!$B:$J,Q$11,FALSE),0)</f>
        <v>0</v>
      </c>
      <c r="R22" s="446">
        <f t="shared" si="8"/>
        <v>7500</v>
      </c>
      <c r="S22" s="431">
        <f t="shared" si="9"/>
        <v>0</v>
      </c>
      <c r="T22" s="80"/>
      <c r="U22" s="432">
        <f t="shared" si="10"/>
        <v>967.5</v>
      </c>
      <c r="V22" s="433">
        <f t="shared" si="11"/>
        <v>-1</v>
      </c>
      <c r="W22" s="59"/>
      <c r="X22" s="428">
        <f>IFERROR(VLOOKUP($C22,'Proposed Rates'!$B:$J,X$11,FALSE),0)</f>
        <v>0</v>
      </c>
      <c r="Y22" s="446">
        <f t="shared" si="12"/>
        <v>7500</v>
      </c>
      <c r="Z22" s="431">
        <f t="shared" si="13"/>
        <v>0</v>
      </c>
      <c r="AA22" s="80"/>
      <c r="AB22" s="432">
        <f t="shared" si="14"/>
        <v>0</v>
      </c>
      <c r="AC22" s="433" t="str">
        <f t="shared" si="15"/>
        <v/>
      </c>
      <c r="AD22" s="59"/>
      <c r="AE22" s="428">
        <f>IFERROR(VLOOKUP($C22,'Proposed Rates'!$B:$J,AE$11,FALSE),0)</f>
        <v>0</v>
      </c>
      <c r="AF22" s="446">
        <f t="shared" si="16"/>
        <v>7500</v>
      </c>
      <c r="AG22" s="431">
        <f t="shared" si="17"/>
        <v>0</v>
      </c>
      <c r="AH22" s="80"/>
      <c r="AI22" s="432">
        <f t="shared" si="18"/>
        <v>0</v>
      </c>
      <c r="AJ22" s="433" t="str">
        <f t="shared" si="19"/>
        <v/>
      </c>
      <c r="AK22" s="59"/>
      <c r="AL22" s="428">
        <f>IFERROR(VLOOKUP($C22,'Proposed Rates'!$B:$J,AL$11,FALSE),0)</f>
        <v>0</v>
      </c>
      <c r="AM22" s="446">
        <f t="shared" si="20"/>
        <v>7500</v>
      </c>
      <c r="AN22" s="431">
        <f t="shared" si="21"/>
        <v>0</v>
      </c>
      <c r="AO22" s="80"/>
      <c r="AP22" s="432">
        <f t="shared" si="22"/>
        <v>0</v>
      </c>
      <c r="AQ22" s="433" t="str">
        <f t="shared" si="23"/>
        <v/>
      </c>
      <c r="AR22" s="434"/>
    </row>
    <row r="23" ht="12.75" customHeight="1">
      <c r="A23" s="59"/>
      <c r="B23" s="435"/>
      <c r="C23" s="426" t="str">
        <f t="shared" si="1"/>
        <v>Large User.</v>
      </c>
      <c r="D23" s="427"/>
      <c r="E23" s="351"/>
      <c r="F23" s="428">
        <f>IFERROR(VLOOKUP($C23,'Proposed Rates'!$B:$J,F$11,FALSE),0)</f>
        <v>0</v>
      </c>
      <c r="G23" s="446">
        <f t="shared" si="2"/>
        <v>0</v>
      </c>
      <c r="H23" s="431">
        <f t="shared" si="3"/>
        <v>0</v>
      </c>
      <c r="I23" s="80"/>
      <c r="J23" s="428">
        <f>IFERROR(VLOOKUP($C23,'Proposed Rates'!$B:$J,J$11,FALSE),0)</f>
        <v>0</v>
      </c>
      <c r="K23" s="446">
        <f t="shared" si="4"/>
        <v>0</v>
      </c>
      <c r="L23" s="431">
        <f t="shared" si="5"/>
        <v>0</v>
      </c>
      <c r="M23" s="80"/>
      <c r="N23" s="432">
        <f t="shared" si="6"/>
        <v>0</v>
      </c>
      <c r="O23" s="433" t="str">
        <f t="shared" si="7"/>
        <v/>
      </c>
      <c r="P23" s="59"/>
      <c r="Q23" s="428">
        <f>IFERROR(VLOOKUP($C23,'Proposed Rates'!$B:$J,Q$11,FALSE),0)</f>
        <v>0</v>
      </c>
      <c r="R23" s="446">
        <f t="shared" si="8"/>
        <v>0</v>
      </c>
      <c r="S23" s="431">
        <f t="shared" si="9"/>
        <v>0</v>
      </c>
      <c r="T23" s="80"/>
      <c r="U23" s="432">
        <f t="shared" si="10"/>
        <v>0</v>
      </c>
      <c r="V23" s="433" t="str">
        <f t="shared" si="11"/>
        <v/>
      </c>
      <c r="W23" s="59"/>
      <c r="X23" s="428">
        <f>IFERROR(VLOOKUP($C23,'Proposed Rates'!$B:$J,X$11,FALSE),0)</f>
        <v>0</v>
      </c>
      <c r="Y23" s="446">
        <f t="shared" si="12"/>
        <v>0</v>
      </c>
      <c r="Z23" s="431">
        <f t="shared" si="13"/>
        <v>0</v>
      </c>
      <c r="AA23" s="80"/>
      <c r="AB23" s="432">
        <f t="shared" si="14"/>
        <v>0</v>
      </c>
      <c r="AC23" s="433" t="str">
        <f t="shared" si="15"/>
        <v/>
      </c>
      <c r="AD23" s="59"/>
      <c r="AE23" s="428">
        <f>IFERROR(VLOOKUP($C23,'Proposed Rates'!$B:$J,AE$11,FALSE),0)</f>
        <v>0</v>
      </c>
      <c r="AF23" s="446">
        <f t="shared" si="16"/>
        <v>0</v>
      </c>
      <c r="AG23" s="431">
        <f t="shared" si="17"/>
        <v>0</v>
      </c>
      <c r="AH23" s="80"/>
      <c r="AI23" s="432">
        <f t="shared" si="18"/>
        <v>0</v>
      </c>
      <c r="AJ23" s="433" t="str">
        <f t="shared" si="19"/>
        <v/>
      </c>
      <c r="AK23" s="59"/>
      <c r="AL23" s="428">
        <f>IFERROR(VLOOKUP($C23,'Proposed Rates'!$B:$J,AL$11,FALSE),0)</f>
        <v>0</v>
      </c>
      <c r="AM23" s="446">
        <f t="shared" si="20"/>
        <v>0</v>
      </c>
      <c r="AN23" s="431">
        <f t="shared" si="21"/>
        <v>0</v>
      </c>
      <c r="AO23" s="80"/>
      <c r="AP23" s="432">
        <f t="shared" si="22"/>
        <v>0</v>
      </c>
      <c r="AQ23" s="433" t="str">
        <f t="shared" si="23"/>
        <v/>
      </c>
      <c r="AR23" s="434"/>
    </row>
    <row r="24" ht="12.75" customHeight="1">
      <c r="A24" s="59"/>
      <c r="B24" s="435"/>
      <c r="C24" s="426" t="str">
        <f t="shared" si="1"/>
        <v>Large User.</v>
      </c>
      <c r="D24" s="427"/>
      <c r="E24" s="351"/>
      <c r="F24" s="428">
        <f>IFERROR(VLOOKUP($C24,'Proposed Rates'!$B:$J,F$11,FALSE),0)</f>
        <v>0</v>
      </c>
      <c r="G24" s="446">
        <f t="shared" si="2"/>
        <v>0</v>
      </c>
      <c r="H24" s="431">
        <f t="shared" si="3"/>
        <v>0</v>
      </c>
      <c r="I24" s="80"/>
      <c r="J24" s="428">
        <f>IFERROR(VLOOKUP($C24,'Proposed Rates'!$B:$J,J$11,FALSE),0)</f>
        <v>0</v>
      </c>
      <c r="K24" s="446">
        <f t="shared" si="4"/>
        <v>0</v>
      </c>
      <c r="L24" s="431">
        <f t="shared" si="5"/>
        <v>0</v>
      </c>
      <c r="M24" s="80"/>
      <c r="N24" s="432">
        <f t="shared" si="6"/>
        <v>0</v>
      </c>
      <c r="O24" s="433" t="str">
        <f t="shared" si="7"/>
        <v/>
      </c>
      <c r="P24" s="59"/>
      <c r="Q24" s="428">
        <f>IFERROR(VLOOKUP($C24,'Proposed Rates'!$B:$J,Q$11,FALSE),0)</f>
        <v>0</v>
      </c>
      <c r="R24" s="446">
        <f t="shared" si="8"/>
        <v>0</v>
      </c>
      <c r="S24" s="431">
        <f t="shared" si="9"/>
        <v>0</v>
      </c>
      <c r="T24" s="80"/>
      <c r="U24" s="432">
        <f t="shared" si="10"/>
        <v>0</v>
      </c>
      <c r="V24" s="433" t="str">
        <f t="shared" si="11"/>
        <v/>
      </c>
      <c r="W24" s="59"/>
      <c r="X24" s="428">
        <f>IFERROR(VLOOKUP($C24,'Proposed Rates'!$B:$J,X$11,FALSE),0)</f>
        <v>0</v>
      </c>
      <c r="Y24" s="446">
        <f t="shared" si="12"/>
        <v>0</v>
      </c>
      <c r="Z24" s="431">
        <f t="shared" si="13"/>
        <v>0</v>
      </c>
      <c r="AA24" s="80"/>
      <c r="AB24" s="432">
        <f t="shared" si="14"/>
        <v>0</v>
      </c>
      <c r="AC24" s="433" t="str">
        <f t="shared" si="15"/>
        <v/>
      </c>
      <c r="AD24" s="59"/>
      <c r="AE24" s="428">
        <f>IFERROR(VLOOKUP($C24,'Proposed Rates'!$B:$J,AE$11,FALSE),0)</f>
        <v>0</v>
      </c>
      <c r="AF24" s="446">
        <f t="shared" si="16"/>
        <v>0</v>
      </c>
      <c r="AG24" s="431">
        <f t="shared" si="17"/>
        <v>0</v>
      </c>
      <c r="AH24" s="80"/>
      <c r="AI24" s="432">
        <f t="shared" si="18"/>
        <v>0</v>
      </c>
      <c r="AJ24" s="433" t="str">
        <f t="shared" si="19"/>
        <v/>
      </c>
      <c r="AK24" s="59"/>
      <c r="AL24" s="428">
        <f>IFERROR(VLOOKUP($C24,'Proposed Rates'!$B:$J,AL$11,FALSE),0)</f>
        <v>0</v>
      </c>
      <c r="AM24" s="446">
        <f t="shared" si="20"/>
        <v>0</v>
      </c>
      <c r="AN24" s="431">
        <f t="shared" si="21"/>
        <v>0</v>
      </c>
      <c r="AO24" s="80"/>
      <c r="AP24" s="432">
        <f t="shared" si="22"/>
        <v>0</v>
      </c>
      <c r="AQ24" s="433" t="str">
        <f t="shared" si="23"/>
        <v/>
      </c>
      <c r="AR24" s="434"/>
    </row>
    <row r="25" ht="12.75" customHeight="1">
      <c r="A25" s="59"/>
      <c r="B25" s="435"/>
      <c r="C25" s="426" t="str">
        <f t="shared" si="1"/>
        <v>Large User.</v>
      </c>
      <c r="D25" s="427"/>
      <c r="E25" s="351"/>
      <c r="F25" s="428">
        <f>IFERROR(VLOOKUP($C25,'Proposed Rates'!$B:$J,F$11,FALSE),0)</f>
        <v>0</v>
      </c>
      <c r="G25" s="446">
        <f t="shared" si="2"/>
        <v>0</v>
      </c>
      <c r="H25" s="431">
        <f t="shared" si="3"/>
        <v>0</v>
      </c>
      <c r="I25" s="80"/>
      <c r="J25" s="428">
        <f>IFERROR(VLOOKUP($C25,'Proposed Rates'!$B:$J,J$11,FALSE),0)</f>
        <v>0</v>
      </c>
      <c r="K25" s="446">
        <f t="shared" si="4"/>
        <v>0</v>
      </c>
      <c r="L25" s="431">
        <f t="shared" si="5"/>
        <v>0</v>
      </c>
      <c r="M25" s="80"/>
      <c r="N25" s="432">
        <f t="shared" si="6"/>
        <v>0</v>
      </c>
      <c r="O25" s="433" t="str">
        <f t="shared" si="7"/>
        <v/>
      </c>
      <c r="P25" s="59"/>
      <c r="Q25" s="428">
        <f>IFERROR(VLOOKUP($C25,'Proposed Rates'!$B:$J,Q$11,FALSE),0)</f>
        <v>0</v>
      </c>
      <c r="R25" s="446">
        <f t="shared" si="8"/>
        <v>0</v>
      </c>
      <c r="S25" s="431">
        <f t="shared" si="9"/>
        <v>0</v>
      </c>
      <c r="T25" s="80"/>
      <c r="U25" s="432">
        <f t="shared" si="10"/>
        <v>0</v>
      </c>
      <c r="V25" s="433" t="str">
        <f t="shared" si="11"/>
        <v/>
      </c>
      <c r="W25" s="59"/>
      <c r="X25" s="428">
        <f>IFERROR(VLOOKUP($C25,'Proposed Rates'!$B:$J,X$11,FALSE),0)</f>
        <v>0</v>
      </c>
      <c r="Y25" s="446">
        <f t="shared" si="12"/>
        <v>0</v>
      </c>
      <c r="Z25" s="431">
        <f t="shared" si="13"/>
        <v>0</v>
      </c>
      <c r="AA25" s="80"/>
      <c r="AB25" s="432">
        <f t="shared" si="14"/>
        <v>0</v>
      </c>
      <c r="AC25" s="433" t="str">
        <f t="shared" si="15"/>
        <v/>
      </c>
      <c r="AD25" s="59"/>
      <c r="AE25" s="428">
        <f>IFERROR(VLOOKUP($C25,'Proposed Rates'!$B:$J,AE$11,FALSE),0)</f>
        <v>0</v>
      </c>
      <c r="AF25" s="446">
        <f t="shared" si="16"/>
        <v>0</v>
      </c>
      <c r="AG25" s="431">
        <f t="shared" si="17"/>
        <v>0</v>
      </c>
      <c r="AH25" s="80"/>
      <c r="AI25" s="432">
        <f t="shared" si="18"/>
        <v>0</v>
      </c>
      <c r="AJ25" s="433" t="str">
        <f t="shared" si="19"/>
        <v/>
      </c>
      <c r="AK25" s="59"/>
      <c r="AL25" s="428">
        <f>IFERROR(VLOOKUP($C25,'Proposed Rates'!$B:$J,AL$11,FALSE),0)</f>
        <v>0</v>
      </c>
      <c r="AM25" s="446">
        <f t="shared" si="20"/>
        <v>0</v>
      </c>
      <c r="AN25" s="431">
        <f t="shared" si="21"/>
        <v>0</v>
      </c>
      <c r="AO25" s="80"/>
      <c r="AP25" s="432">
        <f t="shared" si="22"/>
        <v>0</v>
      </c>
      <c r="AQ25" s="433" t="str">
        <f t="shared" si="23"/>
        <v/>
      </c>
      <c r="AR25" s="434"/>
    </row>
    <row r="26" ht="12.75" customHeight="1">
      <c r="A26" s="59"/>
      <c r="B26" s="518"/>
      <c r="C26" s="426" t="str">
        <f t="shared" si="1"/>
        <v>Large User.</v>
      </c>
      <c r="D26" s="427"/>
      <c r="E26" s="351"/>
      <c r="F26" s="428">
        <f>IFERROR(VLOOKUP($C26,'Proposed Rates'!$B:$J,F$11,FALSE),0)</f>
        <v>0</v>
      </c>
      <c r="G26" s="446">
        <f t="shared" si="2"/>
        <v>0</v>
      </c>
      <c r="H26" s="431">
        <f t="shared" si="3"/>
        <v>0</v>
      </c>
      <c r="I26" s="80"/>
      <c r="J26" s="428">
        <f>IFERROR(VLOOKUP($C26,'Proposed Rates'!$B:$J,J$11,FALSE),0)</f>
        <v>0</v>
      </c>
      <c r="K26" s="446">
        <f t="shared" si="4"/>
        <v>0</v>
      </c>
      <c r="L26" s="431">
        <f t="shared" si="5"/>
        <v>0</v>
      </c>
      <c r="M26" s="80"/>
      <c r="N26" s="432">
        <f t="shared" si="6"/>
        <v>0</v>
      </c>
      <c r="O26" s="433" t="str">
        <f t="shared" si="7"/>
        <v/>
      </c>
      <c r="P26" s="59"/>
      <c r="Q26" s="428">
        <f>IFERROR(VLOOKUP($C26,'Proposed Rates'!$B:$J,Q$11,FALSE),0)</f>
        <v>0</v>
      </c>
      <c r="R26" s="446">
        <f t="shared" si="8"/>
        <v>0</v>
      </c>
      <c r="S26" s="431">
        <f t="shared" si="9"/>
        <v>0</v>
      </c>
      <c r="T26" s="80"/>
      <c r="U26" s="432">
        <f t="shared" si="10"/>
        <v>0</v>
      </c>
      <c r="V26" s="433" t="str">
        <f t="shared" si="11"/>
        <v/>
      </c>
      <c r="W26" s="59"/>
      <c r="X26" s="428">
        <f>IFERROR(VLOOKUP($C26,'Proposed Rates'!$B:$J,X$11,FALSE),0)</f>
        <v>0</v>
      </c>
      <c r="Y26" s="446">
        <f t="shared" si="12"/>
        <v>0</v>
      </c>
      <c r="Z26" s="431">
        <f t="shared" si="13"/>
        <v>0</v>
      </c>
      <c r="AA26" s="80"/>
      <c r="AB26" s="432">
        <f t="shared" si="14"/>
        <v>0</v>
      </c>
      <c r="AC26" s="433" t="str">
        <f t="shared" si="15"/>
        <v/>
      </c>
      <c r="AD26" s="59"/>
      <c r="AE26" s="428">
        <f>IFERROR(VLOOKUP($C26,'Proposed Rates'!$B:$J,AE$11,FALSE),0)</f>
        <v>0</v>
      </c>
      <c r="AF26" s="446">
        <f t="shared" si="16"/>
        <v>0</v>
      </c>
      <c r="AG26" s="431">
        <f t="shared" si="17"/>
        <v>0</v>
      </c>
      <c r="AH26" s="80"/>
      <c r="AI26" s="432">
        <f t="shared" si="18"/>
        <v>0</v>
      </c>
      <c r="AJ26" s="433" t="str">
        <f t="shared" si="19"/>
        <v/>
      </c>
      <c r="AK26" s="59"/>
      <c r="AL26" s="428">
        <f>IFERROR(VLOOKUP($C26,'Proposed Rates'!$B:$J,AL$11,FALSE),0)</f>
        <v>0</v>
      </c>
      <c r="AM26" s="446">
        <f t="shared" si="20"/>
        <v>0</v>
      </c>
      <c r="AN26" s="431">
        <f t="shared" si="21"/>
        <v>0</v>
      </c>
      <c r="AO26" s="80"/>
      <c r="AP26" s="432">
        <f t="shared" si="22"/>
        <v>0</v>
      </c>
      <c r="AQ26" s="433" t="str">
        <f t="shared" si="23"/>
        <v/>
      </c>
      <c r="AR26" s="434"/>
    </row>
    <row r="27" ht="12.75" customHeight="1">
      <c r="A27" s="59"/>
      <c r="B27" s="435"/>
      <c r="C27" s="426" t="str">
        <f t="shared" si="1"/>
        <v>Large User.</v>
      </c>
      <c r="D27" s="427"/>
      <c r="E27" s="351"/>
      <c r="F27" s="428">
        <f>IFERROR(VLOOKUP($C27,'Proposed Rates'!$B:$J,F$11,FALSE),0)</f>
        <v>0</v>
      </c>
      <c r="G27" s="446">
        <f t="shared" si="2"/>
        <v>0</v>
      </c>
      <c r="H27" s="431">
        <f t="shared" si="3"/>
        <v>0</v>
      </c>
      <c r="I27" s="80"/>
      <c r="J27" s="428">
        <f>IFERROR(VLOOKUP($C27,'Proposed Rates'!$B:$J,J$11,FALSE),0)</f>
        <v>0</v>
      </c>
      <c r="K27" s="446">
        <f t="shared" si="4"/>
        <v>0</v>
      </c>
      <c r="L27" s="431">
        <f t="shared" si="5"/>
        <v>0</v>
      </c>
      <c r="M27" s="80"/>
      <c r="N27" s="432">
        <f t="shared" si="6"/>
        <v>0</v>
      </c>
      <c r="O27" s="433" t="str">
        <f t="shared" si="7"/>
        <v/>
      </c>
      <c r="P27" s="59"/>
      <c r="Q27" s="428">
        <f>IFERROR(VLOOKUP($C27,'Proposed Rates'!$B:$J,Q$11,FALSE),0)</f>
        <v>0</v>
      </c>
      <c r="R27" s="446">
        <f t="shared" si="8"/>
        <v>0</v>
      </c>
      <c r="S27" s="431">
        <f t="shared" si="9"/>
        <v>0</v>
      </c>
      <c r="T27" s="80"/>
      <c r="U27" s="432">
        <f t="shared" si="10"/>
        <v>0</v>
      </c>
      <c r="V27" s="433" t="str">
        <f t="shared" si="11"/>
        <v/>
      </c>
      <c r="W27" s="59"/>
      <c r="X27" s="428">
        <f>IFERROR(VLOOKUP($C27,'Proposed Rates'!$B:$J,X$11,FALSE),0)</f>
        <v>0</v>
      </c>
      <c r="Y27" s="446">
        <f t="shared" si="12"/>
        <v>0</v>
      </c>
      <c r="Z27" s="431">
        <f t="shared" si="13"/>
        <v>0</v>
      </c>
      <c r="AA27" s="80"/>
      <c r="AB27" s="432">
        <f t="shared" si="14"/>
        <v>0</v>
      </c>
      <c r="AC27" s="433" t="str">
        <f t="shared" si="15"/>
        <v/>
      </c>
      <c r="AD27" s="59"/>
      <c r="AE27" s="428">
        <f>IFERROR(VLOOKUP($C27,'Proposed Rates'!$B:$J,AE$11,FALSE),0)</f>
        <v>0</v>
      </c>
      <c r="AF27" s="446">
        <f t="shared" si="16"/>
        <v>0</v>
      </c>
      <c r="AG27" s="431">
        <f t="shared" si="17"/>
        <v>0</v>
      </c>
      <c r="AH27" s="80"/>
      <c r="AI27" s="432">
        <f t="shared" si="18"/>
        <v>0</v>
      </c>
      <c r="AJ27" s="433" t="str">
        <f t="shared" si="19"/>
        <v/>
      </c>
      <c r="AK27" s="59"/>
      <c r="AL27" s="428">
        <f>IFERROR(VLOOKUP($C27,'Proposed Rates'!$B:$J,AL$11,FALSE),0)</f>
        <v>0</v>
      </c>
      <c r="AM27" s="446">
        <f t="shared" si="20"/>
        <v>0</v>
      </c>
      <c r="AN27" s="431">
        <f t="shared" si="21"/>
        <v>0</v>
      </c>
      <c r="AO27" s="80"/>
      <c r="AP27" s="432">
        <f t="shared" si="22"/>
        <v>0</v>
      </c>
      <c r="AQ27" s="433" t="str">
        <f t="shared" si="23"/>
        <v/>
      </c>
      <c r="AR27" s="434"/>
    </row>
    <row r="28" ht="12.75" customHeight="1">
      <c r="A28" s="59"/>
      <c r="B28" s="435"/>
      <c r="C28" s="426" t="str">
        <f t="shared" si="1"/>
        <v>Large User.</v>
      </c>
      <c r="D28" s="427"/>
      <c r="E28" s="351"/>
      <c r="F28" s="428">
        <f>IFERROR(VLOOKUP($C28,'Proposed Rates'!$B:$J,F$11,FALSE),0)</f>
        <v>0</v>
      </c>
      <c r="G28" s="446">
        <f t="shared" si="2"/>
        <v>0</v>
      </c>
      <c r="H28" s="431">
        <f t="shared" si="3"/>
        <v>0</v>
      </c>
      <c r="I28" s="80"/>
      <c r="J28" s="428">
        <f>IFERROR(VLOOKUP($C28,'Proposed Rates'!$B:$J,J$11,FALSE),0)</f>
        <v>0</v>
      </c>
      <c r="K28" s="446">
        <f t="shared" si="4"/>
        <v>0</v>
      </c>
      <c r="L28" s="431">
        <f t="shared" si="5"/>
        <v>0</v>
      </c>
      <c r="M28" s="80"/>
      <c r="N28" s="432">
        <f t="shared" si="6"/>
        <v>0</v>
      </c>
      <c r="O28" s="433" t="str">
        <f t="shared" si="7"/>
        <v/>
      </c>
      <c r="P28" s="59"/>
      <c r="Q28" s="428">
        <f>IFERROR(VLOOKUP($C28,'Proposed Rates'!$B:$J,Q$11,FALSE),0)</f>
        <v>0</v>
      </c>
      <c r="R28" s="446">
        <f t="shared" si="8"/>
        <v>0</v>
      </c>
      <c r="S28" s="431">
        <f t="shared" si="9"/>
        <v>0</v>
      </c>
      <c r="T28" s="80"/>
      <c r="U28" s="432">
        <f t="shared" si="10"/>
        <v>0</v>
      </c>
      <c r="V28" s="433" t="str">
        <f t="shared" si="11"/>
        <v/>
      </c>
      <c r="W28" s="59"/>
      <c r="X28" s="428">
        <f>IFERROR(VLOOKUP($C28,'Proposed Rates'!$B:$J,X$11,FALSE),0)</f>
        <v>0</v>
      </c>
      <c r="Y28" s="446">
        <f t="shared" si="12"/>
        <v>0</v>
      </c>
      <c r="Z28" s="431">
        <f t="shared" si="13"/>
        <v>0</v>
      </c>
      <c r="AA28" s="80"/>
      <c r="AB28" s="432">
        <f t="shared" si="14"/>
        <v>0</v>
      </c>
      <c r="AC28" s="433" t="str">
        <f t="shared" si="15"/>
        <v/>
      </c>
      <c r="AD28" s="59"/>
      <c r="AE28" s="428">
        <f>IFERROR(VLOOKUP($C28,'Proposed Rates'!$B:$J,AE$11,FALSE),0)</f>
        <v>0</v>
      </c>
      <c r="AF28" s="446">
        <f t="shared" si="16"/>
        <v>0</v>
      </c>
      <c r="AG28" s="431">
        <f t="shared" si="17"/>
        <v>0</v>
      </c>
      <c r="AH28" s="80"/>
      <c r="AI28" s="432">
        <f t="shared" si="18"/>
        <v>0</v>
      </c>
      <c r="AJ28" s="433" t="str">
        <f t="shared" si="19"/>
        <v/>
      </c>
      <c r="AK28" s="59"/>
      <c r="AL28" s="428">
        <f>IFERROR(VLOOKUP($C28,'Proposed Rates'!$B:$J,AL$11,FALSE),0)</f>
        <v>0</v>
      </c>
      <c r="AM28" s="446">
        <f t="shared" si="20"/>
        <v>0</v>
      </c>
      <c r="AN28" s="431">
        <f t="shared" si="21"/>
        <v>0</v>
      </c>
      <c r="AO28" s="80"/>
      <c r="AP28" s="432">
        <f t="shared" si="22"/>
        <v>0</v>
      </c>
      <c r="AQ28" s="433" t="str">
        <f t="shared" si="23"/>
        <v/>
      </c>
      <c r="AR28" s="434"/>
    </row>
    <row r="29" ht="12.75" customHeight="1">
      <c r="A29" s="337"/>
      <c r="B29" s="436" t="s">
        <v>310</v>
      </c>
      <c r="C29" s="598"/>
      <c r="D29" s="437"/>
      <c r="E29" s="437"/>
      <c r="F29" s="438"/>
      <c r="G29" s="534"/>
      <c r="H29" s="440">
        <f>SUM(H15:H28)</f>
        <v>61692.18</v>
      </c>
      <c r="I29" s="441"/>
      <c r="J29" s="438"/>
      <c r="K29" s="534"/>
      <c r="L29" s="440">
        <f>SUM(L15:L28)</f>
        <v>69297.93</v>
      </c>
      <c r="M29" s="441"/>
      <c r="N29" s="442">
        <f t="shared" si="6"/>
        <v>7605.75</v>
      </c>
      <c r="O29" s="443">
        <f t="shared" si="7"/>
        <v>0.1232854796</v>
      </c>
      <c r="P29" s="337"/>
      <c r="Q29" s="438"/>
      <c r="R29" s="534"/>
      <c r="S29" s="440">
        <f>SUM(S15:S28)</f>
        <v>80277.18</v>
      </c>
      <c r="T29" s="441"/>
      <c r="U29" s="442">
        <f t="shared" si="10"/>
        <v>10979.25</v>
      </c>
      <c r="V29" s="443">
        <f t="shared" si="11"/>
        <v>0.1584354684</v>
      </c>
      <c r="W29" s="337"/>
      <c r="X29" s="438"/>
      <c r="Y29" s="534"/>
      <c r="Z29" s="440">
        <f>SUM(Z15:Z28)</f>
        <v>87603.93</v>
      </c>
      <c r="AA29" s="441"/>
      <c r="AB29" s="442">
        <f t="shared" si="14"/>
        <v>7326.75</v>
      </c>
      <c r="AC29" s="443">
        <f t="shared" si="15"/>
        <v>0.09126815366</v>
      </c>
      <c r="AD29" s="337"/>
      <c r="AE29" s="438"/>
      <c r="AF29" s="534"/>
      <c r="AG29" s="440">
        <f>SUM(AG15:AG28)</f>
        <v>92892.93</v>
      </c>
      <c r="AH29" s="441"/>
      <c r="AI29" s="442">
        <f t="shared" si="18"/>
        <v>5289</v>
      </c>
      <c r="AJ29" s="443">
        <f t="shared" si="19"/>
        <v>0.06037400377</v>
      </c>
      <c r="AK29" s="337"/>
      <c r="AL29" s="438"/>
      <c r="AM29" s="534"/>
      <c r="AN29" s="440">
        <f>SUM(AN15:AN28)</f>
        <v>98013.18</v>
      </c>
      <c r="AO29" s="441"/>
      <c r="AP29" s="442">
        <f t="shared" si="22"/>
        <v>5120.25</v>
      </c>
      <c r="AQ29" s="443">
        <f t="shared" si="23"/>
        <v>0.05511991063</v>
      </c>
      <c r="AR29" s="444"/>
    </row>
    <row r="30" ht="12.75" customHeight="1">
      <c r="A30" s="59"/>
      <c r="B30" s="435" t="s">
        <v>234</v>
      </c>
      <c r="C30" s="426" t="str">
        <f t="shared" ref="C30:C38" si="24">D$6&amp;"."&amp;B30</f>
        <v>Large User.DVA Disposition Rate Rider Group 1 -2025</v>
      </c>
      <c r="D30" s="427" t="s">
        <v>377</v>
      </c>
      <c r="E30" s="351"/>
      <c r="F30" s="445">
        <f>IFERROR(VLOOKUP($C30,'Proposed Rates'!$B:$J,F$11,FALSE),0)</f>
        <v>0.0634</v>
      </c>
      <c r="G30" s="446">
        <f t="shared" ref="G30:G36" si="25">IF($D30="Monthly",1,IF($D30="per KW",$F$10,IF($D30="per kWh",$F$9,0)))</f>
        <v>7500</v>
      </c>
      <c r="H30" s="431">
        <f t="shared" ref="H30:H38" si="26">G30*F30</f>
        <v>475.5</v>
      </c>
      <c r="I30" s="80"/>
      <c r="J30" s="445">
        <f>IFERROR(VLOOKUP($C30,'Proposed Rates'!$B:$J,J$11,FALSE),0)</f>
        <v>-0.193</v>
      </c>
      <c r="K30" s="446">
        <f t="shared" ref="K30:K36" si="27">IF($D30="Monthly",1,IF($D30="per KW",$F$10,IF($D30="per kWh",$F$9,0)))</f>
        <v>7500</v>
      </c>
      <c r="L30" s="431">
        <f t="shared" ref="L30:L38" si="28">K30*J30</f>
        <v>-1447.5</v>
      </c>
      <c r="M30" s="80"/>
      <c r="N30" s="432">
        <f t="shared" si="6"/>
        <v>-1923</v>
      </c>
      <c r="O30" s="433">
        <f t="shared" si="7"/>
        <v>-4.044164038</v>
      </c>
      <c r="P30" s="59"/>
      <c r="Q30" s="445">
        <f>IFERROR(VLOOKUP($C30,'Proposed Rates'!$B:$J,Q$11,FALSE),0)</f>
        <v>0</v>
      </c>
      <c r="R30" s="446">
        <f t="shared" ref="R30:R36" si="29">IF($D30="Monthly",1,IF($D30="per KW",$F$10,IF($D30="per kWh",$F$9,0)))</f>
        <v>7500</v>
      </c>
      <c r="S30" s="431">
        <f t="shared" ref="S30:S38" si="30">R30*Q30</f>
        <v>0</v>
      </c>
      <c r="T30" s="80"/>
      <c r="U30" s="432">
        <f t="shared" si="10"/>
        <v>1447.5</v>
      </c>
      <c r="V30" s="433">
        <f t="shared" si="11"/>
        <v>-1</v>
      </c>
      <c r="W30" s="59"/>
      <c r="X30" s="445">
        <f>IFERROR(VLOOKUP($C30,'Proposed Rates'!$B:$J,X$11,FALSE),0)</f>
        <v>0</v>
      </c>
      <c r="Y30" s="446">
        <f t="shared" ref="Y30:Y36" si="31">IF($D30="Monthly",1,IF($D30="per KW",$F$10,IF($D30="per kWh",$F$9,0)))</f>
        <v>7500</v>
      </c>
      <c r="Z30" s="431">
        <f t="shared" ref="Z30:Z38" si="32">Y30*X30</f>
        <v>0</v>
      </c>
      <c r="AA30" s="80"/>
      <c r="AB30" s="432">
        <f t="shared" si="14"/>
        <v>0</v>
      </c>
      <c r="AC30" s="433" t="str">
        <f t="shared" si="15"/>
        <v/>
      </c>
      <c r="AD30" s="59"/>
      <c r="AE30" s="445">
        <f>IFERROR(VLOOKUP($C30,'Proposed Rates'!$B:$J,AE$11,FALSE),0)</f>
        <v>0</v>
      </c>
      <c r="AF30" s="446">
        <f t="shared" ref="AF30:AF36" si="33">IF($D30="Monthly",1,IF($D30="per KW",$F$10,IF($D30="per kWh",$F$9,0)))</f>
        <v>7500</v>
      </c>
      <c r="AG30" s="431">
        <f t="shared" ref="AG30:AG38" si="34">AF30*AE30</f>
        <v>0</v>
      </c>
      <c r="AH30" s="80"/>
      <c r="AI30" s="432">
        <f t="shared" si="18"/>
        <v>0</v>
      </c>
      <c r="AJ30" s="433" t="str">
        <f t="shared" si="19"/>
        <v/>
      </c>
      <c r="AK30" s="59"/>
      <c r="AL30" s="445">
        <f>IFERROR(VLOOKUP($C30,'Proposed Rates'!$B:$J,AL$11,FALSE),0)</f>
        <v>0</v>
      </c>
      <c r="AM30" s="446">
        <f t="shared" ref="AM30:AM36" si="35">IF($D30="Monthly",1,IF($D30="per KW",$F$10,IF($D30="per kWh",$F$9,0)))</f>
        <v>7500</v>
      </c>
      <c r="AN30" s="431">
        <f t="shared" ref="AN30:AN38" si="36">AM30*AL30</f>
        <v>0</v>
      </c>
      <c r="AO30" s="80"/>
      <c r="AP30" s="432">
        <f t="shared" si="22"/>
        <v>0</v>
      </c>
      <c r="AQ30" s="433" t="str">
        <f t="shared" si="23"/>
        <v/>
      </c>
      <c r="AR30" s="434"/>
    </row>
    <row r="31" ht="12.75" customHeight="1">
      <c r="A31" s="59"/>
      <c r="B31" s="518" t="s">
        <v>236</v>
      </c>
      <c r="C31" s="426" t="str">
        <f t="shared" si="24"/>
        <v>Large User.DVA Disposition Rate Rider Group 1 - 2024</v>
      </c>
      <c r="D31" s="427" t="s">
        <v>377</v>
      </c>
      <c r="E31" s="351"/>
      <c r="F31" s="428" t="str">
        <f>IFERROR(VLOOKUP($C31,'Proposed Rates'!$B:$J,F$11,FALSE),0)</f>
        <v/>
      </c>
      <c r="G31" s="446">
        <f t="shared" si="25"/>
        <v>7500</v>
      </c>
      <c r="H31" s="431">
        <f t="shared" si="26"/>
        <v>0</v>
      </c>
      <c r="I31" s="80"/>
      <c r="J31" s="428">
        <f>IFERROR(VLOOKUP($C31,'Proposed Rates'!$B:$J,J$11,FALSE),0)</f>
        <v>0</v>
      </c>
      <c r="K31" s="446">
        <f t="shared" si="27"/>
        <v>7500</v>
      </c>
      <c r="L31" s="431">
        <f t="shared" si="28"/>
        <v>0</v>
      </c>
      <c r="M31" s="80"/>
      <c r="N31" s="432">
        <f t="shared" si="6"/>
        <v>0</v>
      </c>
      <c r="O31" s="433" t="str">
        <f t="shared" si="7"/>
        <v/>
      </c>
      <c r="P31" s="59"/>
      <c r="Q31" s="428">
        <f>IFERROR(VLOOKUP($C31,'Proposed Rates'!$B:$J,Q$11,FALSE),0)</f>
        <v>0</v>
      </c>
      <c r="R31" s="446">
        <f t="shared" si="29"/>
        <v>7500</v>
      </c>
      <c r="S31" s="431">
        <f t="shared" si="30"/>
        <v>0</v>
      </c>
      <c r="T31" s="80"/>
      <c r="U31" s="432">
        <f t="shared" si="10"/>
        <v>0</v>
      </c>
      <c r="V31" s="433" t="str">
        <f t="shared" si="11"/>
        <v/>
      </c>
      <c r="W31" s="59"/>
      <c r="X31" s="428">
        <f>IFERROR(VLOOKUP($C31,'Proposed Rates'!$B:$J,X$11,FALSE),0)</f>
        <v>0</v>
      </c>
      <c r="Y31" s="446">
        <f t="shared" si="31"/>
        <v>7500</v>
      </c>
      <c r="Z31" s="431">
        <f t="shared" si="32"/>
        <v>0</v>
      </c>
      <c r="AA31" s="80"/>
      <c r="AB31" s="432">
        <f t="shared" si="14"/>
        <v>0</v>
      </c>
      <c r="AC31" s="433" t="str">
        <f t="shared" si="15"/>
        <v/>
      </c>
      <c r="AD31" s="59"/>
      <c r="AE31" s="428">
        <f>IFERROR(VLOOKUP($C31,'Proposed Rates'!$B:$J,AE$11,FALSE),0)</f>
        <v>0</v>
      </c>
      <c r="AF31" s="446">
        <f t="shared" si="33"/>
        <v>7500</v>
      </c>
      <c r="AG31" s="431">
        <f t="shared" si="34"/>
        <v>0</v>
      </c>
      <c r="AH31" s="80"/>
      <c r="AI31" s="432">
        <f t="shared" si="18"/>
        <v>0</v>
      </c>
      <c r="AJ31" s="433" t="str">
        <f t="shared" si="19"/>
        <v/>
      </c>
      <c r="AK31" s="59"/>
      <c r="AL31" s="428">
        <f>IFERROR(VLOOKUP($C31,'Proposed Rates'!$B:$J,AL$11,FALSE),0)</f>
        <v>0</v>
      </c>
      <c r="AM31" s="446">
        <f t="shared" si="35"/>
        <v>7500</v>
      </c>
      <c r="AN31" s="431">
        <f t="shared" si="36"/>
        <v>0</v>
      </c>
      <c r="AO31" s="80"/>
      <c r="AP31" s="432">
        <f t="shared" si="22"/>
        <v>0</v>
      </c>
      <c r="AQ31" s="433" t="str">
        <f t="shared" si="23"/>
        <v/>
      </c>
      <c r="AR31" s="434"/>
    </row>
    <row r="32" ht="12.75" customHeight="1">
      <c r="A32" s="59"/>
      <c r="B32" s="518" t="s">
        <v>244</v>
      </c>
      <c r="C32" s="426" t="str">
        <f t="shared" si="24"/>
        <v>Large User.CBR Class B Rate Riders</v>
      </c>
      <c r="D32" s="427" t="s">
        <v>308</v>
      </c>
      <c r="E32" s="351"/>
      <c r="F32" s="445">
        <f>IFERROR(VLOOKUP($C32,'Proposed Rates'!$B:$J,F$11,FALSE),0)</f>
        <v>0.0002</v>
      </c>
      <c r="G32" s="446">
        <f t="shared" si="25"/>
        <v>4000000</v>
      </c>
      <c r="H32" s="431">
        <f t="shared" si="26"/>
        <v>800</v>
      </c>
      <c r="I32" s="519"/>
      <c r="J32" s="445">
        <f>IFERROR(VLOOKUP($C32,'Proposed Rates'!$B:$J,J$11,FALSE),0)</f>
        <v>0.0004</v>
      </c>
      <c r="K32" s="446">
        <f t="shared" si="27"/>
        <v>4000000</v>
      </c>
      <c r="L32" s="431">
        <f t="shared" si="28"/>
        <v>1600</v>
      </c>
      <c r="M32" s="448"/>
      <c r="N32" s="432">
        <f t="shared" si="6"/>
        <v>800</v>
      </c>
      <c r="O32" s="433">
        <f t="shared" si="7"/>
        <v>1</v>
      </c>
      <c r="P32" s="59"/>
      <c r="Q32" s="445">
        <f>IFERROR(VLOOKUP($C32,'Proposed Rates'!$B:$J,Q$11,FALSE),0)</f>
        <v>0</v>
      </c>
      <c r="R32" s="446">
        <f t="shared" si="29"/>
        <v>4000000</v>
      </c>
      <c r="S32" s="431">
        <f t="shared" si="30"/>
        <v>0</v>
      </c>
      <c r="T32" s="448"/>
      <c r="U32" s="432">
        <f t="shared" si="10"/>
        <v>-1600</v>
      </c>
      <c r="V32" s="433">
        <f t="shared" si="11"/>
        <v>-1</v>
      </c>
      <c r="W32" s="59"/>
      <c r="X32" s="445">
        <f>IFERROR(VLOOKUP($C32,'Proposed Rates'!$B:$J,X$11,FALSE),0)</f>
        <v>0</v>
      </c>
      <c r="Y32" s="446">
        <f t="shared" si="31"/>
        <v>4000000</v>
      </c>
      <c r="Z32" s="431">
        <f t="shared" si="32"/>
        <v>0</v>
      </c>
      <c r="AA32" s="80"/>
      <c r="AB32" s="432">
        <f t="shared" si="14"/>
        <v>0</v>
      </c>
      <c r="AC32" s="433" t="str">
        <f t="shared" si="15"/>
        <v/>
      </c>
      <c r="AD32" s="59"/>
      <c r="AE32" s="445">
        <f>IFERROR(VLOOKUP($C32,'Proposed Rates'!$B:$J,AE$11,FALSE),0)</f>
        <v>0</v>
      </c>
      <c r="AF32" s="446">
        <f t="shared" si="33"/>
        <v>4000000</v>
      </c>
      <c r="AG32" s="431">
        <f t="shared" si="34"/>
        <v>0</v>
      </c>
      <c r="AH32" s="80"/>
      <c r="AI32" s="432">
        <f t="shared" si="18"/>
        <v>0</v>
      </c>
      <c r="AJ32" s="433" t="str">
        <f t="shared" si="19"/>
        <v/>
      </c>
      <c r="AK32" s="59"/>
      <c r="AL32" s="445">
        <f>IFERROR(VLOOKUP($C32,'Proposed Rates'!$B:$J,AL$11,FALSE),0)</f>
        <v>0</v>
      </c>
      <c r="AM32" s="446">
        <f t="shared" si="35"/>
        <v>4000000</v>
      </c>
      <c r="AN32" s="431">
        <f t="shared" si="36"/>
        <v>0</v>
      </c>
      <c r="AO32" s="448"/>
      <c r="AP32" s="432">
        <f t="shared" si="22"/>
        <v>0</v>
      </c>
      <c r="AQ32" s="433" t="str">
        <f t="shared" si="23"/>
        <v/>
      </c>
      <c r="AR32" s="434"/>
    </row>
    <row r="33" ht="12.75" customHeight="1">
      <c r="A33" s="59"/>
      <c r="B33" s="518" t="s">
        <v>249</v>
      </c>
      <c r="C33" s="426" t="str">
        <f t="shared" si="24"/>
        <v>Large User.GA Rate Riders</v>
      </c>
      <c r="D33" s="427" t="s">
        <v>308</v>
      </c>
      <c r="E33" s="351"/>
      <c r="F33" s="445">
        <f>IFERROR(VLOOKUP($C33,'Proposed Rates'!$B:$J,F$11,FALSE),0)</f>
        <v>0.0039</v>
      </c>
      <c r="G33" s="446">
        <f t="shared" si="25"/>
        <v>4000000</v>
      </c>
      <c r="H33" s="431">
        <f t="shared" si="26"/>
        <v>15600</v>
      </c>
      <c r="I33" s="519"/>
      <c r="J33" s="445">
        <f>IFERROR(VLOOKUP($C33,'Proposed Rates'!$B:$J,J$11,FALSE),0)</f>
        <v>0.0046</v>
      </c>
      <c r="K33" s="446">
        <f t="shared" si="27"/>
        <v>4000000</v>
      </c>
      <c r="L33" s="431">
        <f t="shared" si="28"/>
        <v>18400</v>
      </c>
      <c r="M33" s="448"/>
      <c r="N33" s="432">
        <f t="shared" si="6"/>
        <v>2800</v>
      </c>
      <c r="O33" s="433">
        <f t="shared" si="7"/>
        <v>0.1794871795</v>
      </c>
      <c r="P33" s="59"/>
      <c r="Q33" s="445">
        <f>IFERROR(VLOOKUP($C33,'Proposed Rates'!$B:$J,Q$11,FALSE),0)</f>
        <v>0</v>
      </c>
      <c r="R33" s="446">
        <f t="shared" si="29"/>
        <v>4000000</v>
      </c>
      <c r="S33" s="431">
        <f t="shared" si="30"/>
        <v>0</v>
      </c>
      <c r="T33" s="448"/>
      <c r="U33" s="432">
        <f t="shared" si="10"/>
        <v>-18400</v>
      </c>
      <c r="V33" s="433">
        <f t="shared" si="11"/>
        <v>-1</v>
      </c>
      <c r="W33" s="59"/>
      <c r="X33" s="445">
        <f>IFERROR(VLOOKUP($C33,'Proposed Rates'!$B:$J,X$11,FALSE),0)</f>
        <v>0</v>
      </c>
      <c r="Y33" s="446">
        <f t="shared" si="31"/>
        <v>4000000</v>
      </c>
      <c r="Z33" s="431">
        <f t="shared" si="32"/>
        <v>0</v>
      </c>
      <c r="AA33" s="448"/>
      <c r="AB33" s="432">
        <f t="shared" si="14"/>
        <v>0</v>
      </c>
      <c r="AC33" s="433" t="str">
        <f t="shared" si="15"/>
        <v/>
      </c>
      <c r="AD33" s="59"/>
      <c r="AE33" s="445">
        <f>IFERROR(VLOOKUP($C33,'Proposed Rates'!$B:$J,AE$11,FALSE),0)</f>
        <v>0</v>
      </c>
      <c r="AF33" s="446">
        <f t="shared" si="33"/>
        <v>4000000</v>
      </c>
      <c r="AG33" s="431">
        <f t="shared" si="34"/>
        <v>0</v>
      </c>
      <c r="AH33" s="448"/>
      <c r="AI33" s="432">
        <f t="shared" si="18"/>
        <v>0</v>
      </c>
      <c r="AJ33" s="433" t="str">
        <f t="shared" si="19"/>
        <v/>
      </c>
      <c r="AK33" s="59"/>
      <c r="AL33" s="445">
        <f>IFERROR(VLOOKUP($C33,'Proposed Rates'!$B:$J,AL$11,FALSE),0)</f>
        <v>0</v>
      </c>
      <c r="AM33" s="446">
        <f t="shared" si="35"/>
        <v>4000000</v>
      </c>
      <c r="AN33" s="431">
        <f t="shared" si="36"/>
        <v>0</v>
      </c>
      <c r="AO33" s="448"/>
      <c r="AP33" s="432">
        <f t="shared" si="22"/>
        <v>0</v>
      </c>
      <c r="AQ33" s="433" t="str">
        <f t="shared" si="23"/>
        <v/>
      </c>
      <c r="AR33" s="434"/>
    </row>
    <row r="34" ht="12.75" customHeight="1">
      <c r="A34" s="59"/>
      <c r="B34" s="518" t="s">
        <v>252</v>
      </c>
      <c r="C34" s="426" t="str">
        <f t="shared" si="24"/>
        <v>Large User.Total Deferral/Variance Account Rate RidersYr2</v>
      </c>
      <c r="D34" s="427" t="s">
        <v>377</v>
      </c>
      <c r="E34" s="351"/>
      <c r="F34" s="428" t="str">
        <f>IFERROR(VLOOKUP($C34,'Proposed Rates'!$B:$J,F$11,FALSE),0)</f>
        <v/>
      </c>
      <c r="G34" s="446">
        <f t="shared" si="25"/>
        <v>7500</v>
      </c>
      <c r="H34" s="431">
        <f t="shared" si="26"/>
        <v>0</v>
      </c>
      <c r="I34" s="519"/>
      <c r="J34" s="428" t="str">
        <f>IFERROR(VLOOKUP($C34,'Proposed Rates'!$B:$J,J$11,FALSE),0)</f>
        <v/>
      </c>
      <c r="K34" s="446">
        <f t="shared" si="27"/>
        <v>7500</v>
      </c>
      <c r="L34" s="431">
        <f t="shared" si="28"/>
        <v>0</v>
      </c>
      <c r="M34" s="448"/>
      <c r="N34" s="432">
        <f t="shared" si="6"/>
        <v>0</v>
      </c>
      <c r="O34" s="433" t="str">
        <f t="shared" si="7"/>
        <v/>
      </c>
      <c r="P34" s="59"/>
      <c r="Q34" s="428" t="str">
        <f>IFERROR(VLOOKUP($C34,'Proposed Rates'!$B:$J,Q$11,FALSE),0)</f>
        <v/>
      </c>
      <c r="R34" s="446">
        <f t="shared" si="29"/>
        <v>7500</v>
      </c>
      <c r="S34" s="431">
        <f t="shared" si="30"/>
        <v>0</v>
      </c>
      <c r="T34" s="448"/>
      <c r="U34" s="432">
        <f t="shared" si="10"/>
        <v>0</v>
      </c>
      <c r="V34" s="433" t="str">
        <f t="shared" si="11"/>
        <v/>
      </c>
      <c r="W34" s="59"/>
      <c r="X34" s="428" t="str">
        <f>IFERROR(VLOOKUP($C34,'Proposed Rates'!$B:$J,X$11,FALSE),0)</f>
        <v/>
      </c>
      <c r="Y34" s="446">
        <f t="shared" si="31"/>
        <v>7500</v>
      </c>
      <c r="Z34" s="431">
        <f t="shared" si="32"/>
        <v>0</v>
      </c>
      <c r="AA34" s="448"/>
      <c r="AB34" s="432">
        <f t="shared" si="14"/>
        <v>0</v>
      </c>
      <c r="AC34" s="433" t="str">
        <f t="shared" si="15"/>
        <v/>
      </c>
      <c r="AD34" s="59"/>
      <c r="AE34" s="428" t="str">
        <f>IFERROR(VLOOKUP($C34,'Proposed Rates'!$B:$J,AE$11,FALSE),0)</f>
        <v/>
      </c>
      <c r="AF34" s="446">
        <f t="shared" si="33"/>
        <v>7500</v>
      </c>
      <c r="AG34" s="431">
        <f t="shared" si="34"/>
        <v>0</v>
      </c>
      <c r="AH34" s="448"/>
      <c r="AI34" s="432">
        <f t="shared" si="18"/>
        <v>0</v>
      </c>
      <c r="AJ34" s="433" t="str">
        <f t="shared" si="19"/>
        <v/>
      </c>
      <c r="AK34" s="59"/>
      <c r="AL34" s="428" t="str">
        <f>IFERROR(VLOOKUP($C34,'Proposed Rates'!$B:$J,AL$11,FALSE),0)</f>
        <v/>
      </c>
      <c r="AM34" s="446">
        <f t="shared" si="35"/>
        <v>7500</v>
      </c>
      <c r="AN34" s="431">
        <f t="shared" si="36"/>
        <v>0</v>
      </c>
      <c r="AO34" s="448"/>
      <c r="AP34" s="432">
        <f t="shared" si="22"/>
        <v>0</v>
      </c>
      <c r="AQ34" s="433" t="str">
        <f t="shared" si="23"/>
        <v/>
      </c>
      <c r="AR34" s="434"/>
    </row>
    <row r="35" ht="12.75" customHeight="1">
      <c r="A35" s="59"/>
      <c r="B35" s="518" t="s">
        <v>254</v>
      </c>
      <c r="C35" s="426" t="str">
        <f t="shared" si="24"/>
        <v>Large User.Total Deferral/Variance Account Rate Riders</v>
      </c>
      <c r="D35" s="427" t="s">
        <v>377</v>
      </c>
      <c r="E35" s="351"/>
      <c r="F35" s="428" t="str">
        <f>IFERROR(VLOOKUP($C35,'Proposed Rates'!$B:$J,F$11,FALSE),0)</f>
        <v/>
      </c>
      <c r="G35" s="446">
        <f t="shared" si="25"/>
        <v>7500</v>
      </c>
      <c r="H35" s="431">
        <f t="shared" si="26"/>
        <v>0</v>
      </c>
      <c r="I35" s="80"/>
      <c r="J35" s="428" t="str">
        <f>IFERROR(VLOOKUP($C35,'Proposed Rates'!$B:$J,J$11,FALSE),0)</f>
        <v/>
      </c>
      <c r="K35" s="446">
        <f t="shared" si="27"/>
        <v>7500</v>
      </c>
      <c r="L35" s="431">
        <f t="shared" si="28"/>
        <v>0</v>
      </c>
      <c r="M35" s="80"/>
      <c r="N35" s="432">
        <f t="shared" si="6"/>
        <v>0</v>
      </c>
      <c r="O35" s="433" t="str">
        <f t="shared" si="7"/>
        <v/>
      </c>
      <c r="P35" s="59"/>
      <c r="Q35" s="428" t="str">
        <f>IFERROR(VLOOKUP($C35,'Proposed Rates'!$B:$J,Q$11,FALSE),0)</f>
        <v/>
      </c>
      <c r="R35" s="446">
        <f t="shared" si="29"/>
        <v>7500</v>
      </c>
      <c r="S35" s="431">
        <f t="shared" si="30"/>
        <v>0</v>
      </c>
      <c r="T35" s="80"/>
      <c r="U35" s="432">
        <f t="shared" si="10"/>
        <v>0</v>
      </c>
      <c r="V35" s="433" t="str">
        <f t="shared" si="11"/>
        <v/>
      </c>
      <c r="W35" s="59"/>
      <c r="X35" s="428" t="str">
        <f>IFERROR(VLOOKUP($C35,'Proposed Rates'!$B:$J,X$11,FALSE),0)</f>
        <v/>
      </c>
      <c r="Y35" s="446">
        <f t="shared" si="31"/>
        <v>7500</v>
      </c>
      <c r="Z35" s="431">
        <f t="shared" si="32"/>
        <v>0</v>
      </c>
      <c r="AA35" s="80"/>
      <c r="AB35" s="432">
        <f t="shared" si="14"/>
        <v>0</v>
      </c>
      <c r="AC35" s="433" t="str">
        <f t="shared" si="15"/>
        <v/>
      </c>
      <c r="AD35" s="59"/>
      <c r="AE35" s="428" t="str">
        <f>IFERROR(VLOOKUP($C35,'Proposed Rates'!$B:$J,AE$11,FALSE),0)</f>
        <v/>
      </c>
      <c r="AF35" s="446">
        <f t="shared" si="33"/>
        <v>7500</v>
      </c>
      <c r="AG35" s="431">
        <f t="shared" si="34"/>
        <v>0</v>
      </c>
      <c r="AH35" s="80"/>
      <c r="AI35" s="432">
        <f t="shared" si="18"/>
        <v>0</v>
      </c>
      <c r="AJ35" s="433" t="str">
        <f t="shared" si="19"/>
        <v/>
      </c>
      <c r="AK35" s="59"/>
      <c r="AL35" s="428" t="str">
        <f>IFERROR(VLOOKUP($C35,'Proposed Rates'!$B:$J,AL$11,FALSE),0)</f>
        <v/>
      </c>
      <c r="AM35" s="446">
        <f t="shared" si="35"/>
        <v>7500</v>
      </c>
      <c r="AN35" s="431">
        <f t="shared" si="36"/>
        <v>0</v>
      </c>
      <c r="AO35" s="80"/>
      <c r="AP35" s="432">
        <f t="shared" si="22"/>
        <v>0</v>
      </c>
      <c r="AQ35" s="433" t="str">
        <f t="shared" si="23"/>
        <v/>
      </c>
      <c r="AR35" s="434"/>
    </row>
    <row r="36" ht="12.75" customHeight="1">
      <c r="A36" s="59"/>
      <c r="B36" s="351" t="s">
        <v>269</v>
      </c>
      <c r="C36" s="426" t="str">
        <f t="shared" si="24"/>
        <v>Large User.Low Voltage Service Charge</v>
      </c>
      <c r="D36" s="427" t="s">
        <v>377</v>
      </c>
      <c r="E36" s="351"/>
      <c r="F36" s="449">
        <f>IFERROR(VLOOKUP($C36,'Proposed Rates'!$B:$J,F$11,FALSE),0)</f>
        <v>0.02482</v>
      </c>
      <c r="G36" s="446">
        <f t="shared" si="25"/>
        <v>7500</v>
      </c>
      <c r="H36" s="431">
        <f t="shared" si="26"/>
        <v>186.15</v>
      </c>
      <c r="I36" s="80"/>
      <c r="J36" s="449">
        <f>IFERROR(VLOOKUP($C36,'Proposed Rates'!$B:$J,J$11,FALSE),0)</f>
        <v>0.02718</v>
      </c>
      <c r="K36" s="446">
        <f t="shared" si="27"/>
        <v>7500</v>
      </c>
      <c r="L36" s="431">
        <f t="shared" si="28"/>
        <v>203.85</v>
      </c>
      <c r="M36" s="80"/>
      <c r="N36" s="432">
        <f t="shared" si="6"/>
        <v>17.7</v>
      </c>
      <c r="O36" s="433">
        <f t="shared" si="7"/>
        <v>0.09508460919</v>
      </c>
      <c r="P36" s="59"/>
      <c r="Q36" s="449">
        <f>IFERROR(VLOOKUP($C36,'Proposed Rates'!$B:$J,Q$11,FALSE),0)</f>
        <v>0.02789</v>
      </c>
      <c r="R36" s="446">
        <f t="shared" si="29"/>
        <v>7500</v>
      </c>
      <c r="S36" s="431">
        <f t="shared" si="30"/>
        <v>209.175</v>
      </c>
      <c r="T36" s="80"/>
      <c r="U36" s="432">
        <f t="shared" si="10"/>
        <v>5.325</v>
      </c>
      <c r="V36" s="433">
        <f t="shared" si="11"/>
        <v>0.02612214864</v>
      </c>
      <c r="W36" s="59"/>
      <c r="X36" s="449">
        <f>IFERROR(VLOOKUP($C36,'Proposed Rates'!$B:$J,X$11,FALSE),0)</f>
        <v>0.02825</v>
      </c>
      <c r="Y36" s="446">
        <f t="shared" si="31"/>
        <v>7500</v>
      </c>
      <c r="Z36" s="431">
        <f t="shared" si="32"/>
        <v>211.875</v>
      </c>
      <c r="AA36" s="80"/>
      <c r="AB36" s="432">
        <f t="shared" si="14"/>
        <v>2.7</v>
      </c>
      <c r="AC36" s="433">
        <f t="shared" si="15"/>
        <v>0.01290785228</v>
      </c>
      <c r="AD36" s="59"/>
      <c r="AE36" s="449">
        <f>IFERROR(VLOOKUP($C36,'Proposed Rates'!$B:$J,AE$11,FALSE),0)</f>
        <v>0.02872</v>
      </c>
      <c r="AF36" s="446">
        <f t="shared" si="33"/>
        <v>7500</v>
      </c>
      <c r="AG36" s="431">
        <f t="shared" si="34"/>
        <v>215.4</v>
      </c>
      <c r="AH36" s="80"/>
      <c r="AI36" s="432">
        <f t="shared" si="18"/>
        <v>3.525</v>
      </c>
      <c r="AJ36" s="433">
        <f t="shared" si="19"/>
        <v>0.01663716814</v>
      </c>
      <c r="AK36" s="59"/>
      <c r="AL36" s="449">
        <f>IFERROR(VLOOKUP($C36,'Proposed Rates'!$B:$J,AL$11,FALSE),0)</f>
        <v>0.02922</v>
      </c>
      <c r="AM36" s="446">
        <f t="shared" si="35"/>
        <v>7500</v>
      </c>
      <c r="AN36" s="431">
        <f t="shared" si="36"/>
        <v>219.15</v>
      </c>
      <c r="AO36" s="80"/>
      <c r="AP36" s="432">
        <f t="shared" si="22"/>
        <v>3.75</v>
      </c>
      <c r="AQ36" s="433">
        <f t="shared" si="23"/>
        <v>0.01740947075</v>
      </c>
      <c r="AR36" s="434"/>
    </row>
    <row r="37" ht="12.75" customHeight="1">
      <c r="A37" s="59"/>
      <c r="B37" s="351" t="s">
        <v>312</v>
      </c>
      <c r="C37" s="426" t="str">
        <f t="shared" si="24"/>
        <v>Large User.Line Losses on Cost of Power</v>
      </c>
      <c r="D37" s="427" t="s">
        <v>308</v>
      </c>
      <c r="E37" s="351"/>
      <c r="F37" s="599"/>
      <c r="G37" s="541">
        <f>$F$9*(1+F$65)-$F$9</f>
        <v>20400</v>
      </c>
      <c r="H37" s="431">
        <f t="shared" si="26"/>
        <v>0</v>
      </c>
      <c r="I37" s="80"/>
      <c r="J37" s="599"/>
      <c r="K37" s="541">
        <f>$F$9*(1+J$65)-$F$9</f>
        <v>19200</v>
      </c>
      <c r="L37" s="431">
        <f t="shared" si="28"/>
        <v>0</v>
      </c>
      <c r="M37" s="80"/>
      <c r="N37" s="432">
        <f t="shared" si="6"/>
        <v>0</v>
      </c>
      <c r="O37" s="433" t="str">
        <f t="shared" si="7"/>
        <v/>
      </c>
      <c r="P37" s="59"/>
      <c r="Q37" s="599"/>
      <c r="R37" s="541">
        <f>$F$9*(1+Q$65)-$F$9</f>
        <v>19200</v>
      </c>
      <c r="S37" s="431">
        <f t="shared" si="30"/>
        <v>0</v>
      </c>
      <c r="T37" s="80"/>
      <c r="U37" s="432">
        <f t="shared" si="10"/>
        <v>0</v>
      </c>
      <c r="V37" s="433" t="str">
        <f t="shared" si="11"/>
        <v/>
      </c>
      <c r="W37" s="59"/>
      <c r="X37" s="599"/>
      <c r="Y37" s="541">
        <f>$F$9*(1+X$65)-$F$9</f>
        <v>19200</v>
      </c>
      <c r="Z37" s="431">
        <f t="shared" si="32"/>
        <v>0</v>
      </c>
      <c r="AA37" s="80"/>
      <c r="AB37" s="432">
        <f t="shared" si="14"/>
        <v>0</v>
      </c>
      <c r="AC37" s="433" t="str">
        <f t="shared" si="15"/>
        <v/>
      </c>
      <c r="AD37" s="59"/>
      <c r="AE37" s="599"/>
      <c r="AF37" s="541">
        <f>$F$9*(1+AE$65)-$F$9</f>
        <v>19200</v>
      </c>
      <c r="AG37" s="431">
        <f t="shared" si="34"/>
        <v>0</v>
      </c>
      <c r="AH37" s="80"/>
      <c r="AI37" s="432">
        <f t="shared" si="18"/>
        <v>0</v>
      </c>
      <c r="AJ37" s="433" t="str">
        <f t="shared" si="19"/>
        <v/>
      </c>
      <c r="AK37" s="59"/>
      <c r="AL37" s="599"/>
      <c r="AM37" s="541">
        <f>$F$9*(1+AL$65)-$F$9</f>
        <v>19200</v>
      </c>
      <c r="AN37" s="431">
        <f t="shared" si="36"/>
        <v>0</v>
      </c>
      <c r="AO37" s="80"/>
      <c r="AP37" s="432">
        <f t="shared" si="22"/>
        <v>0</v>
      </c>
      <c r="AQ37" s="433" t="str">
        <f t="shared" si="23"/>
        <v/>
      </c>
      <c r="AR37" s="434"/>
    </row>
    <row r="38" ht="12.75" customHeight="1">
      <c r="A38" s="59"/>
      <c r="B38" s="351" t="s">
        <v>271</v>
      </c>
      <c r="C38" s="426" t="str">
        <f t="shared" si="24"/>
        <v>Large User.Smart Meter Entity Charge</v>
      </c>
      <c r="D38" s="427" t="s">
        <v>306</v>
      </c>
      <c r="E38" s="351"/>
      <c r="F38" s="428">
        <f>IFERROR(VLOOKUP($C38,'Proposed Rates'!$B:$J,F$11,FALSE),0)</f>
        <v>0</v>
      </c>
      <c r="G38" s="446">
        <f>IF($D38="Monthly",1,IF($D38="per KW",$F$10,IF($D38="per kWh",$F$9,0)))</f>
        <v>1</v>
      </c>
      <c r="H38" s="431">
        <f t="shared" si="26"/>
        <v>0</v>
      </c>
      <c r="I38" s="80"/>
      <c r="J38" s="428">
        <f>IFERROR(VLOOKUP($C38,'Proposed Rates'!$B:$J,J$11,FALSE),0)</f>
        <v>0</v>
      </c>
      <c r="K38" s="446">
        <f>IF($D38="Monthly",1,IF($D38="per KW",$F$10,IF($D38="per kWh",$F$9,0)))</f>
        <v>1</v>
      </c>
      <c r="L38" s="431">
        <f t="shared" si="28"/>
        <v>0</v>
      </c>
      <c r="M38" s="80"/>
      <c r="N38" s="432">
        <f t="shared" si="6"/>
        <v>0</v>
      </c>
      <c r="O38" s="433" t="str">
        <f t="shared" si="7"/>
        <v/>
      </c>
      <c r="P38" s="59"/>
      <c r="Q38" s="428">
        <f>IFERROR(VLOOKUP($C38,'Proposed Rates'!$B:$J,Q$11,FALSE),0)</f>
        <v>0</v>
      </c>
      <c r="R38" s="446">
        <f>IF($D38="Monthly",1,IF($D38="per KW",$F$10,IF($D38="per kWh",$F$9,0)))</f>
        <v>1</v>
      </c>
      <c r="S38" s="431">
        <f t="shared" si="30"/>
        <v>0</v>
      </c>
      <c r="T38" s="80"/>
      <c r="U38" s="432">
        <f t="shared" si="10"/>
        <v>0</v>
      </c>
      <c r="V38" s="433" t="str">
        <f t="shared" si="11"/>
        <v/>
      </c>
      <c r="W38" s="59"/>
      <c r="X38" s="428">
        <f>IFERROR(VLOOKUP($C38,'Proposed Rates'!$B:$J,X$11,FALSE),0)</f>
        <v>0</v>
      </c>
      <c r="Y38" s="446">
        <f>IF($D38="Monthly",1,IF($D38="per KW",$F$10,IF($D38="per kWh",$F$9,0)))</f>
        <v>1</v>
      </c>
      <c r="Z38" s="431">
        <f t="shared" si="32"/>
        <v>0</v>
      </c>
      <c r="AA38" s="80"/>
      <c r="AB38" s="432">
        <f t="shared" si="14"/>
        <v>0</v>
      </c>
      <c r="AC38" s="433" t="str">
        <f t="shared" si="15"/>
        <v/>
      </c>
      <c r="AD38" s="59"/>
      <c r="AE38" s="428">
        <f>IFERROR(VLOOKUP($C38,'Proposed Rates'!$B:$J,AE$11,FALSE),0)</f>
        <v>0</v>
      </c>
      <c r="AF38" s="446">
        <f>IF($D38="Monthly",1,IF($D38="per KW",$F$10,IF($D38="per kWh",$F$9,0)))</f>
        <v>1</v>
      </c>
      <c r="AG38" s="431">
        <f t="shared" si="34"/>
        <v>0</v>
      </c>
      <c r="AH38" s="80"/>
      <c r="AI38" s="432">
        <f t="shared" si="18"/>
        <v>0</v>
      </c>
      <c r="AJ38" s="433" t="str">
        <f t="shared" si="19"/>
        <v/>
      </c>
      <c r="AK38" s="59"/>
      <c r="AL38" s="428">
        <f>IFERROR(VLOOKUP($C38,'Proposed Rates'!$B:$J,AL$11,FALSE),0)</f>
        <v>0</v>
      </c>
      <c r="AM38" s="446">
        <f>IF($D38="Monthly",1,IF($D38="per KW",$F$10,IF($D38="per kWh",$F$9,0)))</f>
        <v>1</v>
      </c>
      <c r="AN38" s="431">
        <f t="shared" si="36"/>
        <v>0</v>
      </c>
      <c r="AO38" s="80"/>
      <c r="AP38" s="432">
        <f t="shared" si="22"/>
        <v>0</v>
      </c>
      <c r="AQ38" s="433" t="str">
        <f t="shared" si="23"/>
        <v/>
      </c>
      <c r="AR38" s="434"/>
    </row>
    <row r="39" ht="12.75" customHeight="1">
      <c r="A39" s="59"/>
      <c r="B39" s="520" t="s">
        <v>313</v>
      </c>
      <c r="C39" s="600"/>
      <c r="D39" s="453"/>
      <c r="E39" s="453"/>
      <c r="F39" s="454"/>
      <c r="G39" s="535"/>
      <c r="H39" s="440">
        <f>SUM(H30:H38)+H29</f>
        <v>78753.83</v>
      </c>
      <c r="I39" s="456"/>
      <c r="J39" s="454"/>
      <c r="K39" s="535"/>
      <c r="L39" s="440">
        <f>SUM(L30:L38)+L29</f>
        <v>88054.28</v>
      </c>
      <c r="M39" s="456"/>
      <c r="N39" s="442">
        <f t="shared" si="6"/>
        <v>9300.45</v>
      </c>
      <c r="O39" s="443">
        <f t="shared" si="7"/>
        <v>0.1180952088</v>
      </c>
      <c r="P39" s="59"/>
      <c r="Q39" s="454"/>
      <c r="R39" s="535"/>
      <c r="S39" s="440">
        <f>SUM(S30:S38)+S29</f>
        <v>80486.355</v>
      </c>
      <c r="T39" s="456"/>
      <c r="U39" s="442">
        <f t="shared" si="10"/>
        <v>-7567.925</v>
      </c>
      <c r="V39" s="443">
        <f t="shared" si="11"/>
        <v>-0.08594613459</v>
      </c>
      <c r="W39" s="59"/>
      <c r="X39" s="454"/>
      <c r="Y39" s="535"/>
      <c r="Z39" s="440">
        <f>SUM(Z30:Z38)+Z29</f>
        <v>87815.805</v>
      </c>
      <c r="AA39" s="456"/>
      <c r="AB39" s="442">
        <f t="shared" si="14"/>
        <v>7329.45</v>
      </c>
      <c r="AC39" s="443">
        <f t="shared" si="15"/>
        <v>0.09106450404</v>
      </c>
      <c r="AD39" s="59"/>
      <c r="AE39" s="454"/>
      <c r="AF39" s="535"/>
      <c r="AG39" s="440">
        <f>SUM(AG30:AG38)+AG29</f>
        <v>93108.33</v>
      </c>
      <c r="AH39" s="456"/>
      <c r="AI39" s="442">
        <f t="shared" si="18"/>
        <v>5292.525</v>
      </c>
      <c r="AJ39" s="443">
        <f t="shared" si="19"/>
        <v>0.06026847901</v>
      </c>
      <c r="AK39" s="59"/>
      <c r="AL39" s="454"/>
      <c r="AM39" s="535"/>
      <c r="AN39" s="440">
        <f>SUM(AN30:AN38)+AN29</f>
        <v>98232.33</v>
      </c>
      <c r="AO39" s="456"/>
      <c r="AP39" s="442">
        <f t="shared" si="22"/>
        <v>5124</v>
      </c>
      <c r="AQ39" s="443">
        <f t="shared" si="23"/>
        <v>0.05503267001</v>
      </c>
      <c r="AR39" s="444"/>
    </row>
    <row r="40" ht="12.75" customHeight="1">
      <c r="A40" s="59"/>
      <c r="B40" s="80" t="s">
        <v>255</v>
      </c>
      <c r="C40" s="426" t="str">
        <f t="shared" ref="C40:C41" si="37">D$6&amp;"."&amp;B40</f>
        <v>Large User.RTSR - Network</v>
      </c>
      <c r="D40" s="457" t="s">
        <v>377</v>
      </c>
      <c r="E40" s="80"/>
      <c r="F40" s="445">
        <f>IFERROR(VLOOKUP($C40,'Proposed Rates'!$B:$J,F$11,FALSE),0)</f>
        <v>5.5802</v>
      </c>
      <c r="G40" s="446">
        <f t="shared" ref="G40:G41" si="38">IF($D40="Monthly",1,IF($D40="per KW",$F$10,IF($D40="per kWh",$F$9,0)))</f>
        <v>7500</v>
      </c>
      <c r="H40" s="431">
        <f t="shared" ref="H40:H41" si="39">G40*F40</f>
        <v>41851.5</v>
      </c>
      <c r="I40" s="80"/>
      <c r="J40" s="445">
        <f>IFERROR(VLOOKUP($C40,'Proposed Rates'!$B:$J,J$11,FALSE),0)</f>
        <v>5.4651</v>
      </c>
      <c r="K40" s="446">
        <f t="shared" ref="K40:K41" si="40">IF($D40="Monthly",1,IF($D40="per KW",$F$10,IF($D40="per kWh",$F$9,0)))</f>
        <v>7500</v>
      </c>
      <c r="L40" s="431">
        <f t="shared" ref="L40:L41" si="41">K40*J40</f>
        <v>40988.25</v>
      </c>
      <c r="M40" s="80"/>
      <c r="N40" s="432">
        <f t="shared" si="6"/>
        <v>-863.25</v>
      </c>
      <c r="O40" s="433">
        <f t="shared" si="7"/>
        <v>-0.02062650084</v>
      </c>
      <c r="P40" s="59"/>
      <c r="Q40" s="445">
        <f>IFERROR(VLOOKUP($C40,'Proposed Rates'!$B:$J,Q$11,FALSE),0)</f>
        <v>5.465</v>
      </c>
      <c r="R40" s="446">
        <f t="shared" ref="R40:R41" si="42">IF($D40="Monthly",1,IF($D40="per KW",$F$10,IF($D40="per kWh",$F$9,0)))</f>
        <v>7500</v>
      </c>
      <c r="S40" s="431">
        <f t="shared" ref="S40:S41" si="43">R40*Q40</f>
        <v>40987.5</v>
      </c>
      <c r="T40" s="80"/>
      <c r="U40" s="432">
        <f t="shared" si="10"/>
        <v>-0.75</v>
      </c>
      <c r="V40" s="433">
        <f t="shared" si="11"/>
        <v>-0.00001829792684</v>
      </c>
      <c r="W40" s="59"/>
      <c r="X40" s="445">
        <f>IFERROR(VLOOKUP($C40,'Proposed Rates'!$B:$J,X$11,FALSE),0)</f>
        <v>5.465</v>
      </c>
      <c r="Y40" s="446">
        <f t="shared" ref="Y40:Y41" si="44">IF($D40="Monthly",1,IF($D40="per KW",$F$10,IF($D40="per kWh",$F$9,0)))</f>
        <v>7500</v>
      </c>
      <c r="Z40" s="431">
        <f t="shared" ref="Z40:Z41" si="45">Y40*X40</f>
        <v>40987.5</v>
      </c>
      <c r="AA40" s="80"/>
      <c r="AB40" s="432">
        <f t="shared" si="14"/>
        <v>0</v>
      </c>
      <c r="AC40" s="433">
        <f t="shared" si="15"/>
        <v>0</v>
      </c>
      <c r="AD40" s="59"/>
      <c r="AE40" s="445">
        <f>IFERROR(VLOOKUP($C40,'Proposed Rates'!$B:$J,AE$11,FALSE),0)</f>
        <v>5.465</v>
      </c>
      <c r="AF40" s="446">
        <f t="shared" ref="AF40:AF41" si="46">IF($D40="Monthly",1,IF($D40="per KW",$F$10,IF($D40="per kWh",$F$9,0)))</f>
        <v>7500</v>
      </c>
      <c r="AG40" s="431">
        <f t="shared" ref="AG40:AG41" si="47">AF40*AE40</f>
        <v>40987.5</v>
      </c>
      <c r="AH40" s="80"/>
      <c r="AI40" s="432">
        <f t="shared" si="18"/>
        <v>0</v>
      </c>
      <c r="AJ40" s="433">
        <f t="shared" si="19"/>
        <v>0</v>
      </c>
      <c r="AK40" s="59"/>
      <c r="AL40" s="445">
        <f>IFERROR(VLOOKUP($C40,'Proposed Rates'!$B:$J,AL$11,FALSE),0)</f>
        <v>5.465</v>
      </c>
      <c r="AM40" s="446">
        <f t="shared" ref="AM40:AM41" si="48">IF($D40="Monthly",1,IF($D40="per KW",$F$10,IF($D40="per kWh",$F$9,0)))</f>
        <v>7500</v>
      </c>
      <c r="AN40" s="431">
        <f t="shared" ref="AN40:AN41" si="49">AM40*AL40</f>
        <v>40987.5</v>
      </c>
      <c r="AO40" s="80"/>
      <c r="AP40" s="432">
        <f t="shared" si="22"/>
        <v>0</v>
      </c>
      <c r="AQ40" s="433">
        <f t="shared" si="23"/>
        <v>0</v>
      </c>
      <c r="AR40" s="434"/>
    </row>
    <row r="41" ht="12.75" customHeight="1">
      <c r="A41" s="59"/>
      <c r="B41" s="521" t="s">
        <v>256</v>
      </c>
      <c r="C41" s="426" t="str">
        <f t="shared" si="37"/>
        <v>Large User.RTSR - Line and Transformation Connection</v>
      </c>
      <c r="D41" s="457" t="s">
        <v>377</v>
      </c>
      <c r="E41" s="80"/>
      <c r="F41" s="445">
        <f>IFERROR(VLOOKUP($C41,'Proposed Rates'!$B:$J,F$11,FALSE),0)</f>
        <v>3.3924</v>
      </c>
      <c r="G41" s="446">
        <f t="shared" si="38"/>
        <v>7500</v>
      </c>
      <c r="H41" s="431">
        <f t="shared" si="39"/>
        <v>25443</v>
      </c>
      <c r="I41" s="80"/>
      <c r="J41" s="445">
        <f>IFERROR(VLOOKUP($C41,'Proposed Rates'!$B:$J,J$11,FALSE),0)</f>
        <v>3.0489</v>
      </c>
      <c r="K41" s="446">
        <f t="shared" si="40"/>
        <v>7500</v>
      </c>
      <c r="L41" s="431">
        <f t="shared" si="41"/>
        <v>22866.75</v>
      </c>
      <c r="M41" s="80"/>
      <c r="N41" s="432">
        <f t="shared" si="6"/>
        <v>-2576.25</v>
      </c>
      <c r="O41" s="433">
        <f t="shared" si="7"/>
        <v>-0.1012557481</v>
      </c>
      <c r="P41" s="59"/>
      <c r="Q41" s="445">
        <f>IFERROR(VLOOKUP($C41,'Proposed Rates'!$B:$J,Q$11,FALSE),0)</f>
        <v>3.0489</v>
      </c>
      <c r="R41" s="446">
        <f t="shared" si="42"/>
        <v>7500</v>
      </c>
      <c r="S41" s="431">
        <f t="shared" si="43"/>
        <v>22866.75</v>
      </c>
      <c r="T41" s="80"/>
      <c r="U41" s="432">
        <f t="shared" si="10"/>
        <v>0</v>
      </c>
      <c r="V41" s="433">
        <f t="shared" si="11"/>
        <v>0</v>
      </c>
      <c r="W41" s="59"/>
      <c r="X41" s="445">
        <f>IFERROR(VLOOKUP($C41,'Proposed Rates'!$B:$J,X$11,FALSE),0)</f>
        <v>3.0489</v>
      </c>
      <c r="Y41" s="446">
        <f t="shared" si="44"/>
        <v>7500</v>
      </c>
      <c r="Z41" s="431">
        <f t="shared" si="45"/>
        <v>22866.75</v>
      </c>
      <c r="AA41" s="80"/>
      <c r="AB41" s="432">
        <f t="shared" si="14"/>
        <v>0</v>
      </c>
      <c r="AC41" s="433">
        <f t="shared" si="15"/>
        <v>0</v>
      </c>
      <c r="AD41" s="59"/>
      <c r="AE41" s="445">
        <f>IFERROR(VLOOKUP($C41,'Proposed Rates'!$B:$J,AE$11,FALSE),0)</f>
        <v>3.0489</v>
      </c>
      <c r="AF41" s="446">
        <f t="shared" si="46"/>
        <v>7500</v>
      </c>
      <c r="AG41" s="431">
        <f t="shared" si="47"/>
        <v>22866.75</v>
      </c>
      <c r="AH41" s="80"/>
      <c r="AI41" s="432">
        <f t="shared" si="18"/>
        <v>0</v>
      </c>
      <c r="AJ41" s="433">
        <f t="shared" si="19"/>
        <v>0</v>
      </c>
      <c r="AK41" s="59"/>
      <c r="AL41" s="445">
        <f>IFERROR(VLOOKUP($C41,'Proposed Rates'!$B:$J,AL$11,FALSE),0)</f>
        <v>3.0489</v>
      </c>
      <c r="AM41" s="446">
        <f t="shared" si="48"/>
        <v>7500</v>
      </c>
      <c r="AN41" s="431">
        <f t="shared" si="49"/>
        <v>22866.75</v>
      </c>
      <c r="AO41" s="80"/>
      <c r="AP41" s="432">
        <f t="shared" si="22"/>
        <v>0</v>
      </c>
      <c r="AQ41" s="433">
        <f t="shared" si="23"/>
        <v>0</v>
      </c>
      <c r="AR41" s="434"/>
    </row>
    <row r="42" ht="12.75" customHeight="1">
      <c r="A42" s="59"/>
      <c r="B42" s="520" t="s">
        <v>314</v>
      </c>
      <c r="C42" s="601"/>
      <c r="D42" s="458"/>
      <c r="E42" s="458"/>
      <c r="F42" s="459"/>
      <c r="G42" s="535"/>
      <c r="H42" s="440">
        <f>SUM(H39:H41)</f>
        <v>146048.33</v>
      </c>
      <c r="I42" s="441"/>
      <c r="J42" s="459"/>
      <c r="K42" s="535"/>
      <c r="L42" s="440">
        <f>SUM(L39:L41)</f>
        <v>151909.28</v>
      </c>
      <c r="M42" s="441"/>
      <c r="N42" s="442">
        <f t="shared" si="6"/>
        <v>5860.95</v>
      </c>
      <c r="O42" s="443">
        <f t="shared" si="7"/>
        <v>0.04013020895</v>
      </c>
      <c r="P42" s="59"/>
      <c r="Q42" s="459"/>
      <c r="R42" s="535"/>
      <c r="S42" s="440">
        <f>SUM(S39:S41)</f>
        <v>144340.605</v>
      </c>
      <c r="T42" s="441"/>
      <c r="U42" s="442">
        <f t="shared" si="10"/>
        <v>-7568.675</v>
      </c>
      <c r="V42" s="443">
        <f t="shared" si="11"/>
        <v>-0.04982365133</v>
      </c>
      <c r="W42" s="59"/>
      <c r="X42" s="459"/>
      <c r="Y42" s="535"/>
      <c r="Z42" s="440">
        <f>SUM(Z39:Z41)</f>
        <v>151670.055</v>
      </c>
      <c r="AA42" s="441"/>
      <c r="AB42" s="442">
        <f t="shared" si="14"/>
        <v>7329.45</v>
      </c>
      <c r="AC42" s="443">
        <f t="shared" si="15"/>
        <v>0.05077885048</v>
      </c>
      <c r="AD42" s="59"/>
      <c r="AE42" s="459"/>
      <c r="AF42" s="535"/>
      <c r="AG42" s="440">
        <f>SUM(AG39:AG41)</f>
        <v>156962.58</v>
      </c>
      <c r="AH42" s="441"/>
      <c r="AI42" s="442">
        <f t="shared" si="18"/>
        <v>5292.525</v>
      </c>
      <c r="AJ42" s="443">
        <f t="shared" si="19"/>
        <v>0.03489498965</v>
      </c>
      <c r="AK42" s="59"/>
      <c r="AL42" s="459"/>
      <c r="AM42" s="535"/>
      <c r="AN42" s="440">
        <f>SUM(AN39:AN41)</f>
        <v>162086.58</v>
      </c>
      <c r="AO42" s="441"/>
      <c r="AP42" s="442">
        <f t="shared" si="22"/>
        <v>5124</v>
      </c>
      <c r="AQ42" s="443">
        <f t="shared" si="23"/>
        <v>0.03264472335</v>
      </c>
      <c r="AR42" s="444"/>
    </row>
    <row r="43" ht="12.75" customHeight="1">
      <c r="A43" s="59"/>
      <c r="B43" s="522" t="s">
        <v>257</v>
      </c>
      <c r="C43" s="426" t="str">
        <f t="shared" ref="C43:C45" si="50">D$6&amp;"."&amp;B43</f>
        <v>Large User.Wholesale Market Service Charge (WMSC)</v>
      </c>
      <c r="D43" s="427" t="s">
        <v>308</v>
      </c>
      <c r="E43" s="351"/>
      <c r="F43" s="445">
        <f>IFERROR(VLOOKUP($C43,'Proposed Rates'!$B:$J,F$11,FALSE),0)</f>
        <v>0.0045</v>
      </c>
      <c r="G43" s="450">
        <f>$F$9+G$37</f>
        <v>4020400</v>
      </c>
      <c r="H43" s="431">
        <f t="shared" ref="H43:H46" si="51">G43*F43</f>
        <v>18091.8</v>
      </c>
      <c r="I43" s="80"/>
      <c r="J43" s="445">
        <f>IFERROR(VLOOKUP($C43,'Proposed Rates'!$B:$J,J$11,FALSE),0)</f>
        <v>0.0045</v>
      </c>
      <c r="K43" s="450">
        <f>$F$9+K$37</f>
        <v>4019200</v>
      </c>
      <c r="L43" s="431">
        <f t="shared" ref="L43:L46" si="52">K43*J43</f>
        <v>18086.4</v>
      </c>
      <c r="M43" s="80"/>
      <c r="N43" s="432">
        <f t="shared" si="6"/>
        <v>-5.4</v>
      </c>
      <c r="O43" s="433">
        <f t="shared" si="7"/>
        <v>-0.0002984777634</v>
      </c>
      <c r="P43" s="59"/>
      <c r="Q43" s="445">
        <f>IFERROR(VLOOKUP($C43,'Proposed Rates'!$B:$J,Q$11,FALSE),0)</f>
        <v>0.0045</v>
      </c>
      <c r="R43" s="450">
        <f>$F$9+R$37</f>
        <v>4019200</v>
      </c>
      <c r="S43" s="431">
        <f t="shared" ref="S43:S46" si="53">R43*Q43</f>
        <v>18086.4</v>
      </c>
      <c r="T43" s="80"/>
      <c r="U43" s="432">
        <f t="shared" si="10"/>
        <v>0</v>
      </c>
      <c r="V43" s="433">
        <f t="shared" si="11"/>
        <v>0</v>
      </c>
      <c r="W43" s="59"/>
      <c r="X43" s="445">
        <f>IFERROR(VLOOKUP($C43,'Proposed Rates'!$B:$J,X$11,FALSE),0)</f>
        <v>0.0045</v>
      </c>
      <c r="Y43" s="450">
        <f>$F$9+Y$37</f>
        <v>4019200</v>
      </c>
      <c r="Z43" s="431">
        <f t="shared" ref="Z43:Z46" si="54">Y43*X43</f>
        <v>18086.4</v>
      </c>
      <c r="AA43" s="80"/>
      <c r="AB43" s="432">
        <f t="shared" si="14"/>
        <v>0</v>
      </c>
      <c r="AC43" s="433">
        <f t="shared" si="15"/>
        <v>0</v>
      </c>
      <c r="AD43" s="59"/>
      <c r="AE43" s="445">
        <f>IFERROR(VLOOKUP($C43,'Proposed Rates'!$B:$J,AE$11,FALSE),0)</f>
        <v>0.0045</v>
      </c>
      <c r="AF43" s="450">
        <f>$F$9+AF$37</f>
        <v>4019200</v>
      </c>
      <c r="AG43" s="431">
        <f t="shared" ref="AG43:AG46" si="55">AF43*AE43</f>
        <v>18086.4</v>
      </c>
      <c r="AH43" s="80"/>
      <c r="AI43" s="432">
        <f t="shared" si="18"/>
        <v>0</v>
      </c>
      <c r="AJ43" s="433">
        <f t="shared" si="19"/>
        <v>0</v>
      </c>
      <c r="AK43" s="59"/>
      <c r="AL43" s="445">
        <f>IFERROR(VLOOKUP($C43,'Proposed Rates'!$B:$J,AL$11,FALSE),0)</f>
        <v>0.0045</v>
      </c>
      <c r="AM43" s="450">
        <f>$F$9+AM$37</f>
        <v>4019200</v>
      </c>
      <c r="AN43" s="431">
        <f t="shared" ref="AN43:AN46" si="56">AM43*AL43</f>
        <v>18086.4</v>
      </c>
      <c r="AO43" s="80"/>
      <c r="AP43" s="432">
        <f t="shared" si="22"/>
        <v>0</v>
      </c>
      <c r="AQ43" s="433">
        <f t="shared" si="23"/>
        <v>0</v>
      </c>
      <c r="AR43" s="434"/>
    </row>
    <row r="44" ht="12.75" customHeight="1">
      <c r="A44" s="59"/>
      <c r="B44" s="522" t="s">
        <v>258</v>
      </c>
      <c r="C44" s="426" t="str">
        <f t="shared" si="50"/>
        <v>Large User.Rural and Remote Rate Protection (RRRP)</v>
      </c>
      <c r="D44" s="427" t="s">
        <v>308</v>
      </c>
      <c r="E44" s="351"/>
      <c r="F44" s="445">
        <f>IFERROR(VLOOKUP($C44,'Proposed Rates'!$B:$J,F$11,FALSE),0)</f>
        <v>0.0015</v>
      </c>
      <c r="G44" s="450">
        <f>G43</f>
        <v>4020400</v>
      </c>
      <c r="H44" s="431">
        <f t="shared" si="51"/>
        <v>6030.6</v>
      </c>
      <c r="I44" s="80"/>
      <c r="J44" s="445">
        <f>IFERROR(VLOOKUP($C44,'Proposed Rates'!$B:$J,J$11,FALSE),0)</f>
        <v>0.0015</v>
      </c>
      <c r="K44" s="450">
        <f>K43</f>
        <v>4019200</v>
      </c>
      <c r="L44" s="431">
        <f t="shared" si="52"/>
        <v>6028.8</v>
      </c>
      <c r="M44" s="80"/>
      <c r="N44" s="432">
        <f t="shared" si="6"/>
        <v>-1.8</v>
      </c>
      <c r="O44" s="433">
        <f t="shared" si="7"/>
        <v>-0.0002984777634</v>
      </c>
      <c r="P44" s="59"/>
      <c r="Q44" s="445">
        <f>IFERROR(VLOOKUP($C44,'Proposed Rates'!$B:$J,Q$11,FALSE),0)</f>
        <v>0.0015</v>
      </c>
      <c r="R44" s="450">
        <f>R43</f>
        <v>4019200</v>
      </c>
      <c r="S44" s="431">
        <f t="shared" si="53"/>
        <v>6028.8</v>
      </c>
      <c r="T44" s="80"/>
      <c r="U44" s="432">
        <f t="shared" si="10"/>
        <v>0</v>
      </c>
      <c r="V44" s="433">
        <f t="shared" si="11"/>
        <v>0</v>
      </c>
      <c r="W44" s="59"/>
      <c r="X44" s="445">
        <f>IFERROR(VLOOKUP($C44,'Proposed Rates'!$B:$J,X$11,FALSE),0)</f>
        <v>0.0015</v>
      </c>
      <c r="Y44" s="450">
        <f>Y43</f>
        <v>4019200</v>
      </c>
      <c r="Z44" s="431">
        <f t="shared" si="54"/>
        <v>6028.8</v>
      </c>
      <c r="AA44" s="80"/>
      <c r="AB44" s="432">
        <f t="shared" si="14"/>
        <v>0</v>
      </c>
      <c r="AC44" s="433">
        <f t="shared" si="15"/>
        <v>0</v>
      </c>
      <c r="AD44" s="59"/>
      <c r="AE44" s="445">
        <f>IFERROR(VLOOKUP($C44,'Proposed Rates'!$B:$J,AE$11,FALSE),0)</f>
        <v>0.0015</v>
      </c>
      <c r="AF44" s="450">
        <f>AF43</f>
        <v>4019200</v>
      </c>
      <c r="AG44" s="431">
        <f t="shared" si="55"/>
        <v>6028.8</v>
      </c>
      <c r="AH44" s="80"/>
      <c r="AI44" s="432">
        <f t="shared" si="18"/>
        <v>0</v>
      </c>
      <c r="AJ44" s="433">
        <f t="shared" si="19"/>
        <v>0</v>
      </c>
      <c r="AK44" s="59"/>
      <c r="AL44" s="445">
        <f>IFERROR(VLOOKUP($C44,'Proposed Rates'!$B:$J,AL$11,FALSE),0)</f>
        <v>0.0015</v>
      </c>
      <c r="AM44" s="450">
        <f>AM43</f>
        <v>4019200</v>
      </c>
      <c r="AN44" s="431">
        <f t="shared" si="56"/>
        <v>6028.8</v>
      </c>
      <c r="AO44" s="80"/>
      <c r="AP44" s="432">
        <f t="shared" si="22"/>
        <v>0</v>
      </c>
      <c r="AQ44" s="433">
        <f t="shared" si="23"/>
        <v>0</v>
      </c>
      <c r="AR44" s="434"/>
    </row>
    <row r="45" ht="12.75" customHeight="1">
      <c r="A45" s="59"/>
      <c r="B45" s="351" t="s">
        <v>260</v>
      </c>
      <c r="C45" s="426" t="str">
        <f t="shared" si="50"/>
        <v>Large User.Standard Supply Service Charge</v>
      </c>
      <c r="D45" s="427" t="s">
        <v>306</v>
      </c>
      <c r="E45" s="351"/>
      <c r="F45" s="428">
        <f>IFERROR(VLOOKUP($C45,'Proposed Rates'!$B:$J,F$11,FALSE),0)</f>
        <v>0.25</v>
      </c>
      <c r="G45" s="446">
        <f>IF($D45="Monthly",1,IF($D45="per KW",$F$10,IF($D45="per kWh",$F$9,0)))</f>
        <v>1</v>
      </c>
      <c r="H45" s="431">
        <f t="shared" si="51"/>
        <v>0.25</v>
      </c>
      <c r="I45" s="80"/>
      <c r="J45" s="428">
        <f>IFERROR(VLOOKUP($C45,'Proposed Rates'!$B:$J,J$11,FALSE),0)</f>
        <v>1.51</v>
      </c>
      <c r="K45" s="446">
        <f>IF($D45="Monthly",1,IF($D45="per KW",$F$10,IF($D45="per kWh",$F$9,0)))</f>
        <v>1</v>
      </c>
      <c r="L45" s="431">
        <f t="shared" si="52"/>
        <v>1.51</v>
      </c>
      <c r="M45" s="80"/>
      <c r="N45" s="432">
        <f t="shared" si="6"/>
        <v>1.26</v>
      </c>
      <c r="O45" s="433">
        <f t="shared" si="7"/>
        <v>5.04</v>
      </c>
      <c r="P45" s="59"/>
      <c r="Q45" s="428">
        <f>IFERROR(VLOOKUP($C45,'Proposed Rates'!$B:$J,Q$11,FALSE),0)</f>
        <v>1.54</v>
      </c>
      <c r="R45" s="446">
        <f>IF($D45="Monthly",1,IF($D45="per KW",$F$10,IF($D45="per kWh",$F$9,0)))</f>
        <v>1</v>
      </c>
      <c r="S45" s="431">
        <f t="shared" si="53"/>
        <v>1.54</v>
      </c>
      <c r="T45" s="80"/>
      <c r="U45" s="432">
        <f t="shared" si="10"/>
        <v>0.03</v>
      </c>
      <c r="V45" s="433">
        <f t="shared" si="11"/>
        <v>0.01986754967</v>
      </c>
      <c r="W45" s="59"/>
      <c r="X45" s="428">
        <f>IFERROR(VLOOKUP($C45,'Proposed Rates'!$B:$J,X$11,FALSE),0)</f>
        <v>1.57</v>
      </c>
      <c r="Y45" s="446">
        <f>IF($D45="Monthly",1,IF($D45="per KW",$F$10,IF($D45="per kWh",$F$9,0)))</f>
        <v>1</v>
      </c>
      <c r="Z45" s="431">
        <f t="shared" si="54"/>
        <v>1.57</v>
      </c>
      <c r="AA45" s="80"/>
      <c r="AB45" s="432">
        <f t="shared" si="14"/>
        <v>0.03</v>
      </c>
      <c r="AC45" s="433">
        <f t="shared" si="15"/>
        <v>0.01948051948</v>
      </c>
      <c r="AD45" s="59"/>
      <c r="AE45" s="428">
        <f>IFERROR(VLOOKUP($C45,'Proposed Rates'!$B:$J,AE$11,FALSE),0)</f>
        <v>1.6</v>
      </c>
      <c r="AF45" s="446">
        <f>IF($D45="Monthly",1,IF($D45="per KW",$F$10,IF($D45="per kWh",$F$9,0)))</f>
        <v>1</v>
      </c>
      <c r="AG45" s="431">
        <f t="shared" si="55"/>
        <v>1.6</v>
      </c>
      <c r="AH45" s="80"/>
      <c r="AI45" s="432">
        <f t="shared" si="18"/>
        <v>0.03</v>
      </c>
      <c r="AJ45" s="433">
        <f t="shared" si="19"/>
        <v>0.01910828025</v>
      </c>
      <c r="AK45" s="59"/>
      <c r="AL45" s="428">
        <f>IFERROR(VLOOKUP($C45,'Proposed Rates'!$B:$J,AL$11,FALSE),0)</f>
        <v>1.63</v>
      </c>
      <c r="AM45" s="446">
        <f>IF($D45="Monthly",1,IF($D45="per KW",$F$10,IF($D45="per kWh",$F$9,0)))</f>
        <v>1</v>
      </c>
      <c r="AN45" s="431">
        <f t="shared" si="56"/>
        <v>1.63</v>
      </c>
      <c r="AO45" s="80"/>
      <c r="AP45" s="432">
        <f t="shared" si="22"/>
        <v>0.03</v>
      </c>
      <c r="AQ45" s="433">
        <f t="shared" si="23"/>
        <v>0.01875</v>
      </c>
      <c r="AR45" s="434"/>
    </row>
    <row r="46" ht="12.75" customHeight="1">
      <c r="A46" s="59"/>
      <c r="B46" s="351" t="s">
        <v>267</v>
      </c>
      <c r="C46" s="426" t="str">
        <f>B46</f>
        <v>Average IESO Wholesale Market Price</v>
      </c>
      <c r="D46" s="427" t="s">
        <v>308</v>
      </c>
      <c r="E46" s="351"/>
      <c r="F46" s="445">
        <f>IFERROR(VLOOKUP($C46,'Proposed Rates'!$B:$J,F$11,FALSE),0)</f>
        <v>0.10453</v>
      </c>
      <c r="G46" s="450">
        <f>G43</f>
        <v>4020400</v>
      </c>
      <c r="H46" s="431">
        <f t="shared" si="51"/>
        <v>420252.412</v>
      </c>
      <c r="I46" s="80"/>
      <c r="J46" s="445">
        <f>IFERROR(VLOOKUP($C46,'Proposed Rates'!$B:$J,J$11,FALSE),0)</f>
        <v>0.10453</v>
      </c>
      <c r="K46" s="450">
        <f>K43</f>
        <v>4019200</v>
      </c>
      <c r="L46" s="431">
        <f t="shared" si="52"/>
        <v>420126.976</v>
      </c>
      <c r="M46" s="80"/>
      <c r="N46" s="432">
        <f t="shared" si="6"/>
        <v>-125.436</v>
      </c>
      <c r="O46" s="433">
        <f t="shared" si="7"/>
        <v>-0.0002984777634</v>
      </c>
      <c r="P46" s="59"/>
      <c r="Q46" s="445">
        <f>IFERROR(VLOOKUP($C46,'Proposed Rates'!$B:$J,Q$11,FALSE),0)</f>
        <v>0.10453</v>
      </c>
      <c r="R46" s="450">
        <f>R43</f>
        <v>4019200</v>
      </c>
      <c r="S46" s="431">
        <f t="shared" si="53"/>
        <v>420126.976</v>
      </c>
      <c r="T46" s="80"/>
      <c r="U46" s="432">
        <f t="shared" si="10"/>
        <v>0</v>
      </c>
      <c r="V46" s="433">
        <f t="shared" si="11"/>
        <v>0</v>
      </c>
      <c r="W46" s="59"/>
      <c r="X46" s="445">
        <f>IFERROR(VLOOKUP($C46,'Proposed Rates'!$B:$J,X$11,FALSE),0)</f>
        <v>0.10453</v>
      </c>
      <c r="Y46" s="450">
        <f>Y43</f>
        <v>4019200</v>
      </c>
      <c r="Z46" s="431">
        <f t="shared" si="54"/>
        <v>420126.976</v>
      </c>
      <c r="AA46" s="80"/>
      <c r="AB46" s="432">
        <f t="shared" si="14"/>
        <v>0</v>
      </c>
      <c r="AC46" s="433">
        <f t="shared" si="15"/>
        <v>0</v>
      </c>
      <c r="AD46" s="59"/>
      <c r="AE46" s="445">
        <f>IFERROR(VLOOKUP($C46,'Proposed Rates'!$B:$J,AE$11,FALSE),0)</f>
        <v>0.10453</v>
      </c>
      <c r="AF46" s="450">
        <f>AF43</f>
        <v>4019200</v>
      </c>
      <c r="AG46" s="431">
        <f t="shared" si="55"/>
        <v>420126.976</v>
      </c>
      <c r="AH46" s="80"/>
      <c r="AI46" s="432">
        <f t="shared" si="18"/>
        <v>0</v>
      </c>
      <c r="AJ46" s="433">
        <f t="shared" si="19"/>
        <v>0</v>
      </c>
      <c r="AK46" s="59"/>
      <c r="AL46" s="445">
        <f>IFERROR(VLOOKUP($C46,'Proposed Rates'!$B:$J,AL$11,FALSE),0)</f>
        <v>0.10453</v>
      </c>
      <c r="AM46" s="450">
        <f>AM43</f>
        <v>4019200</v>
      </c>
      <c r="AN46" s="431">
        <f t="shared" si="56"/>
        <v>420126.976</v>
      </c>
      <c r="AO46" s="80"/>
      <c r="AP46" s="432">
        <f t="shared" si="22"/>
        <v>0</v>
      </c>
      <c r="AQ46" s="433">
        <f t="shared" si="23"/>
        <v>0</v>
      </c>
      <c r="AR46" s="434"/>
    </row>
    <row r="47" ht="7.5" customHeight="1">
      <c r="A47" s="59"/>
      <c r="B47" s="351"/>
      <c r="C47" s="426" t="str">
        <f t="shared" ref="C47:C50" si="57">D$6&amp;"."&amp;B47</f>
        <v>Large User.</v>
      </c>
      <c r="D47" s="427"/>
      <c r="E47" s="351"/>
      <c r="F47" s="445"/>
      <c r="G47" s="545"/>
      <c r="H47" s="431"/>
      <c r="I47" s="80"/>
      <c r="J47" s="445"/>
      <c r="K47" s="545"/>
      <c r="L47" s="431"/>
      <c r="M47" s="80"/>
      <c r="N47" s="432"/>
      <c r="O47" s="433"/>
      <c r="P47" s="59"/>
      <c r="Q47" s="445"/>
      <c r="R47" s="545"/>
      <c r="S47" s="431"/>
      <c r="T47" s="80"/>
      <c r="U47" s="432"/>
      <c r="V47" s="433"/>
      <c r="W47" s="59"/>
      <c r="X47" s="445"/>
      <c r="Y47" s="545"/>
      <c r="Z47" s="431"/>
      <c r="AA47" s="80"/>
      <c r="AB47" s="432"/>
      <c r="AC47" s="433"/>
      <c r="AD47" s="59"/>
      <c r="AE47" s="445"/>
      <c r="AF47" s="545"/>
      <c r="AG47" s="431"/>
      <c r="AH47" s="80"/>
      <c r="AI47" s="432"/>
      <c r="AJ47" s="433"/>
      <c r="AK47" s="59"/>
      <c r="AL47" s="445"/>
      <c r="AM47" s="545"/>
      <c r="AN47" s="431"/>
      <c r="AO47" s="80"/>
      <c r="AP47" s="432"/>
      <c r="AQ47" s="433"/>
      <c r="AR47" s="434"/>
    </row>
    <row r="48" ht="7.5" customHeight="1">
      <c r="A48" s="59"/>
      <c r="B48" s="59"/>
      <c r="C48" s="426" t="str">
        <f t="shared" si="57"/>
        <v>Large User.</v>
      </c>
      <c r="D48" s="427"/>
      <c r="E48" s="351"/>
      <c r="F48" s="445"/>
      <c r="G48" s="545"/>
      <c r="H48" s="431"/>
      <c r="I48" s="80"/>
      <c r="J48" s="445"/>
      <c r="K48" s="545"/>
      <c r="L48" s="431"/>
      <c r="M48" s="80"/>
      <c r="N48" s="432"/>
      <c r="O48" s="433"/>
      <c r="P48" s="59"/>
      <c r="Q48" s="445"/>
      <c r="R48" s="545"/>
      <c r="S48" s="431"/>
      <c r="T48" s="80"/>
      <c r="U48" s="432"/>
      <c r="V48" s="433"/>
      <c r="W48" s="59"/>
      <c r="X48" s="445"/>
      <c r="Y48" s="545"/>
      <c r="Z48" s="431"/>
      <c r="AA48" s="80"/>
      <c r="AB48" s="432"/>
      <c r="AC48" s="433"/>
      <c r="AD48" s="59"/>
      <c r="AE48" s="445"/>
      <c r="AF48" s="545"/>
      <c r="AG48" s="431"/>
      <c r="AH48" s="80"/>
      <c r="AI48" s="432"/>
      <c r="AJ48" s="433"/>
      <c r="AK48" s="59"/>
      <c r="AL48" s="445"/>
      <c r="AM48" s="545"/>
      <c r="AN48" s="431"/>
      <c r="AO48" s="80"/>
      <c r="AP48" s="432"/>
      <c r="AQ48" s="433"/>
      <c r="AR48" s="434"/>
    </row>
    <row r="49" ht="7.5" customHeight="1">
      <c r="A49" s="59"/>
      <c r="B49" s="351"/>
      <c r="C49" s="426" t="str">
        <f t="shared" si="57"/>
        <v>Large User.</v>
      </c>
      <c r="D49" s="427"/>
      <c r="E49" s="351"/>
      <c r="F49" s="445"/>
      <c r="G49" s="545"/>
      <c r="H49" s="431"/>
      <c r="I49" s="80"/>
      <c r="J49" s="445"/>
      <c r="K49" s="545"/>
      <c r="L49" s="431"/>
      <c r="M49" s="80"/>
      <c r="N49" s="432"/>
      <c r="O49" s="433"/>
      <c r="P49" s="59"/>
      <c r="Q49" s="445"/>
      <c r="R49" s="545"/>
      <c r="S49" s="431"/>
      <c r="T49" s="80"/>
      <c r="U49" s="432"/>
      <c r="V49" s="433"/>
      <c r="W49" s="59"/>
      <c r="X49" s="445"/>
      <c r="Y49" s="545"/>
      <c r="Z49" s="431"/>
      <c r="AA49" s="80"/>
      <c r="AB49" s="432"/>
      <c r="AC49" s="433"/>
      <c r="AD49" s="59"/>
      <c r="AE49" s="445"/>
      <c r="AF49" s="545"/>
      <c r="AG49" s="431"/>
      <c r="AH49" s="80"/>
      <c r="AI49" s="432"/>
      <c r="AJ49" s="433"/>
      <c r="AK49" s="59"/>
      <c r="AL49" s="445"/>
      <c r="AM49" s="545"/>
      <c r="AN49" s="431"/>
      <c r="AO49" s="80"/>
      <c r="AP49" s="432"/>
      <c r="AQ49" s="433"/>
      <c r="AR49" s="434"/>
    </row>
    <row r="50" ht="7.5" customHeight="1">
      <c r="A50" s="59"/>
      <c r="B50" s="351"/>
      <c r="C50" s="426" t="str">
        <f t="shared" si="57"/>
        <v>Large User.</v>
      </c>
      <c r="D50" s="427"/>
      <c r="E50" s="351"/>
      <c r="F50" s="445"/>
      <c r="G50" s="545"/>
      <c r="H50" s="431"/>
      <c r="I50" s="80"/>
      <c r="J50" s="445"/>
      <c r="K50" s="545"/>
      <c r="L50" s="431"/>
      <c r="M50" s="80"/>
      <c r="N50" s="432"/>
      <c r="O50" s="433"/>
      <c r="P50" s="59"/>
      <c r="Q50" s="445"/>
      <c r="R50" s="545"/>
      <c r="S50" s="431"/>
      <c r="T50" s="80"/>
      <c r="U50" s="432"/>
      <c r="V50" s="433"/>
      <c r="W50" s="59"/>
      <c r="X50" s="445"/>
      <c r="Y50" s="545"/>
      <c r="Z50" s="431"/>
      <c r="AA50" s="80"/>
      <c r="AB50" s="432"/>
      <c r="AC50" s="433"/>
      <c r="AD50" s="59"/>
      <c r="AE50" s="445"/>
      <c r="AF50" s="545"/>
      <c r="AG50" s="431"/>
      <c r="AH50" s="80"/>
      <c r="AI50" s="432"/>
      <c r="AJ50" s="433"/>
      <c r="AK50" s="59"/>
      <c r="AL50" s="445"/>
      <c r="AM50" s="545"/>
      <c r="AN50" s="431"/>
      <c r="AO50" s="80"/>
      <c r="AP50" s="432"/>
      <c r="AQ50" s="433"/>
      <c r="AR50" s="434"/>
    </row>
    <row r="51" ht="8.25" customHeight="1">
      <c r="A51" s="59"/>
      <c r="B51" s="465"/>
      <c r="C51" s="602"/>
      <c r="D51" s="466"/>
      <c r="E51" s="466"/>
      <c r="F51" s="467"/>
      <c r="G51" s="509"/>
      <c r="H51" s="469"/>
      <c r="I51" s="471"/>
      <c r="J51" s="467"/>
      <c r="K51" s="468"/>
      <c r="L51" s="469"/>
      <c r="M51" s="471"/>
      <c r="N51" s="472"/>
      <c r="O51" s="473"/>
      <c r="P51" s="59"/>
      <c r="Q51" s="467"/>
      <c r="R51" s="468"/>
      <c r="S51" s="469"/>
      <c r="T51" s="471"/>
      <c r="U51" s="472"/>
      <c r="V51" s="473"/>
      <c r="W51" s="59"/>
      <c r="X51" s="467"/>
      <c r="Y51" s="468"/>
      <c r="Z51" s="469"/>
      <c r="AA51" s="471"/>
      <c r="AB51" s="472"/>
      <c r="AC51" s="473"/>
      <c r="AD51" s="59"/>
      <c r="AE51" s="467"/>
      <c r="AF51" s="468"/>
      <c r="AG51" s="469"/>
      <c r="AH51" s="471"/>
      <c r="AI51" s="472"/>
      <c r="AJ51" s="473"/>
      <c r="AK51" s="59"/>
      <c r="AL51" s="467"/>
      <c r="AM51" s="468"/>
      <c r="AN51" s="469"/>
      <c r="AO51" s="471"/>
      <c r="AP51" s="472"/>
      <c r="AQ51" s="473"/>
      <c r="AR51" s="474"/>
    </row>
    <row r="52" ht="12.75" customHeight="1">
      <c r="A52" s="59"/>
      <c r="B52" s="475" t="s">
        <v>315</v>
      </c>
      <c r="C52" s="603"/>
      <c r="D52" s="351"/>
      <c r="E52" s="351"/>
      <c r="F52" s="476"/>
      <c r="G52" s="523"/>
      <c r="H52" s="478">
        <f>SUM(H43:H48,H42)</f>
        <v>590423.392</v>
      </c>
      <c r="I52" s="516"/>
      <c r="J52" s="477"/>
      <c r="K52" s="477"/>
      <c r="L52" s="478">
        <f>SUM(L43:L48,L42)</f>
        <v>596152.966</v>
      </c>
      <c r="M52" s="480"/>
      <c r="N52" s="479">
        <f t="shared" ref="N52:N56" si="58">L52-H52</f>
        <v>5729.574</v>
      </c>
      <c r="O52" s="481">
        <f t="shared" ref="O52:O56" si="59">IF((H52)=0,"",(N52/H52))</f>
        <v>0.009704178523</v>
      </c>
      <c r="P52" s="59"/>
      <c r="Q52" s="477"/>
      <c r="R52" s="477"/>
      <c r="S52" s="478">
        <f>SUM(S43:S48,S42)</f>
        <v>588584.321</v>
      </c>
      <c r="T52" s="480"/>
      <c r="U52" s="479">
        <f t="shared" ref="U52:U56" si="60">S52-L52</f>
        <v>-7568.645</v>
      </c>
      <c r="V52" s="481">
        <f t="shared" ref="V52:V56" si="61">IF((L52)=0,"",(U52/L52))</f>
        <v>-0.01269581036</v>
      </c>
      <c r="W52" s="59"/>
      <c r="X52" s="477"/>
      <c r="Y52" s="477"/>
      <c r="Z52" s="478">
        <f>SUM(Z43:Z48,Z42)</f>
        <v>595913.801</v>
      </c>
      <c r="AA52" s="480"/>
      <c r="AB52" s="479">
        <f t="shared" ref="AB52:AB56" si="62">Z52-S52</f>
        <v>7329.48</v>
      </c>
      <c r="AC52" s="481">
        <f t="shared" ref="AC52:AC56" si="63">IF((S52)=0,"",(AB52/S52))</f>
        <v>0.01245272723</v>
      </c>
      <c r="AD52" s="59"/>
      <c r="AE52" s="477"/>
      <c r="AF52" s="477"/>
      <c r="AG52" s="478">
        <f>SUM(AG43:AG48,AG42)</f>
        <v>601206.356</v>
      </c>
      <c r="AH52" s="480"/>
      <c r="AI52" s="479">
        <f t="shared" ref="AI52:AI56" si="64">AG52-Z52</f>
        <v>5292.555</v>
      </c>
      <c r="AJ52" s="481">
        <f t="shared" ref="AJ52:AJ56" si="65">IF((Z52)=0,"",(AI52/Z52))</f>
        <v>0.00888141035</v>
      </c>
      <c r="AK52" s="59"/>
      <c r="AL52" s="477"/>
      <c r="AM52" s="477"/>
      <c r="AN52" s="478">
        <f>SUM(AN43:AN48,AN42)</f>
        <v>606330.386</v>
      </c>
      <c r="AO52" s="480"/>
      <c r="AP52" s="479">
        <f t="shared" ref="AP52:AP56" si="66">AN52-AG52</f>
        <v>5124.03</v>
      </c>
      <c r="AQ52" s="481">
        <f t="shared" ref="AQ52:AQ56" si="67">IF((AG52)=0,"",(AP52/AG52))</f>
        <v>0.008522913886</v>
      </c>
      <c r="AR52" s="482"/>
    </row>
    <row r="53" ht="12.75" customHeight="1">
      <c r="A53" s="59"/>
      <c r="B53" s="483" t="s">
        <v>316</v>
      </c>
      <c r="C53" s="603"/>
      <c r="D53" s="351"/>
      <c r="E53" s="351"/>
      <c r="F53" s="476">
        <v>0.13</v>
      </c>
      <c r="G53" s="80"/>
      <c r="H53" s="524">
        <f>H52*F53</f>
        <v>76755.04096</v>
      </c>
      <c r="I53" s="448"/>
      <c r="J53" s="484">
        <v>0.13</v>
      </c>
      <c r="K53" s="448"/>
      <c r="L53" s="431">
        <f>L52*J53</f>
        <v>77499.88558</v>
      </c>
      <c r="M53" s="80"/>
      <c r="N53" s="432">
        <f t="shared" si="58"/>
        <v>744.84462</v>
      </c>
      <c r="O53" s="433">
        <f t="shared" si="59"/>
        <v>0.009704178523</v>
      </c>
      <c r="P53" s="59"/>
      <c r="Q53" s="484">
        <v>0.13</v>
      </c>
      <c r="R53" s="448"/>
      <c r="S53" s="431">
        <f>S52*Q53</f>
        <v>76515.96173</v>
      </c>
      <c r="T53" s="80"/>
      <c r="U53" s="432">
        <f t="shared" si="60"/>
        <v>-983.92385</v>
      </c>
      <c r="V53" s="433">
        <f t="shared" si="61"/>
        <v>-0.01269581036</v>
      </c>
      <c r="W53" s="59"/>
      <c r="X53" s="484">
        <v>0.13</v>
      </c>
      <c r="Y53" s="448"/>
      <c r="Z53" s="431">
        <f>Z52*X53</f>
        <v>77468.79413</v>
      </c>
      <c r="AA53" s="80"/>
      <c r="AB53" s="432">
        <f t="shared" si="62"/>
        <v>952.8324</v>
      </c>
      <c r="AC53" s="433">
        <f t="shared" si="63"/>
        <v>0.01245272723</v>
      </c>
      <c r="AD53" s="59"/>
      <c r="AE53" s="484">
        <v>0.13</v>
      </c>
      <c r="AF53" s="448"/>
      <c r="AG53" s="431">
        <f>AG52*AE53</f>
        <v>78156.82628</v>
      </c>
      <c r="AH53" s="80"/>
      <c r="AI53" s="432">
        <f t="shared" si="64"/>
        <v>688.03215</v>
      </c>
      <c r="AJ53" s="433">
        <f t="shared" si="65"/>
        <v>0.00888141035</v>
      </c>
      <c r="AK53" s="59"/>
      <c r="AL53" s="484">
        <v>0.13</v>
      </c>
      <c r="AM53" s="448"/>
      <c r="AN53" s="431">
        <f>AN52*AL53</f>
        <v>78822.95018</v>
      </c>
      <c r="AO53" s="80"/>
      <c r="AP53" s="432">
        <f t="shared" si="66"/>
        <v>666.1239</v>
      </c>
      <c r="AQ53" s="433">
        <f t="shared" si="67"/>
        <v>0.008522913886</v>
      </c>
      <c r="AR53" s="434"/>
    </row>
    <row r="54" ht="12.75" customHeight="1">
      <c r="A54" s="59"/>
      <c r="B54" s="525" t="s">
        <v>405</v>
      </c>
      <c r="C54" s="603"/>
      <c r="D54" s="351"/>
      <c r="E54" s="351"/>
      <c r="F54" s="486"/>
      <c r="G54" s="80"/>
      <c r="H54" s="524">
        <f>H52+H53</f>
        <v>667178.433</v>
      </c>
      <c r="I54" s="448"/>
      <c r="J54" s="448"/>
      <c r="K54" s="448"/>
      <c r="L54" s="431">
        <f>L52+L53</f>
        <v>673652.8516</v>
      </c>
      <c r="M54" s="80"/>
      <c r="N54" s="432">
        <f t="shared" si="58"/>
        <v>6474.41862</v>
      </c>
      <c r="O54" s="433">
        <f t="shared" si="59"/>
        <v>0.009704178523</v>
      </c>
      <c r="P54" s="59"/>
      <c r="Q54" s="448"/>
      <c r="R54" s="448"/>
      <c r="S54" s="431">
        <f>S52+S53</f>
        <v>665100.2827</v>
      </c>
      <c r="T54" s="80"/>
      <c r="U54" s="432">
        <f t="shared" si="60"/>
        <v>-8552.56885</v>
      </c>
      <c r="V54" s="433">
        <f t="shared" si="61"/>
        <v>-0.01269581036</v>
      </c>
      <c r="W54" s="59"/>
      <c r="X54" s="448"/>
      <c r="Y54" s="448"/>
      <c r="Z54" s="431">
        <f>Z52+Z53</f>
        <v>673382.5951</v>
      </c>
      <c r="AA54" s="80"/>
      <c r="AB54" s="432">
        <f t="shared" si="62"/>
        <v>8282.3124</v>
      </c>
      <c r="AC54" s="433">
        <f t="shared" si="63"/>
        <v>0.01245272723</v>
      </c>
      <c r="AD54" s="59"/>
      <c r="AE54" s="448"/>
      <c r="AF54" s="448"/>
      <c r="AG54" s="431">
        <f>AG52+AG53</f>
        <v>679363.1823</v>
      </c>
      <c r="AH54" s="80"/>
      <c r="AI54" s="432">
        <f t="shared" si="64"/>
        <v>5980.58715</v>
      </c>
      <c r="AJ54" s="433">
        <f t="shared" si="65"/>
        <v>0.00888141035</v>
      </c>
      <c r="AK54" s="59"/>
      <c r="AL54" s="448"/>
      <c r="AM54" s="448"/>
      <c r="AN54" s="431">
        <f>AN52+AN53</f>
        <v>685153.3362</v>
      </c>
      <c r="AO54" s="80"/>
      <c r="AP54" s="432">
        <f t="shared" si="66"/>
        <v>5790.1539</v>
      </c>
      <c r="AQ54" s="433">
        <f t="shared" si="67"/>
        <v>0.008522913886</v>
      </c>
      <c r="AR54" s="434"/>
    </row>
    <row r="55" ht="15.75" customHeight="1">
      <c r="A55" s="59"/>
      <c r="B55" s="487" t="s">
        <v>273</v>
      </c>
      <c r="E55" s="351"/>
      <c r="F55" s="486"/>
      <c r="G55" s="80"/>
      <c r="H55" s="526">
        <f>F55*H52</f>
        <v>0</v>
      </c>
      <c r="I55" s="448"/>
      <c r="J55" s="448"/>
      <c r="K55" s="448"/>
      <c r="L55" s="546">
        <f>J55*L52</f>
        <v>0</v>
      </c>
      <c r="M55" s="80"/>
      <c r="N55" s="489">
        <f t="shared" si="58"/>
        <v>0</v>
      </c>
      <c r="O55" s="491" t="str">
        <f t="shared" si="59"/>
        <v/>
      </c>
      <c r="P55" s="59"/>
      <c r="Q55" s="448"/>
      <c r="R55" s="448"/>
      <c r="S55" s="546">
        <f>Q55*S52</f>
        <v>0</v>
      </c>
      <c r="T55" s="80"/>
      <c r="U55" s="489">
        <f t="shared" si="60"/>
        <v>0</v>
      </c>
      <c r="V55" s="491" t="str">
        <f t="shared" si="61"/>
        <v/>
      </c>
      <c r="W55" s="59"/>
      <c r="X55" s="448"/>
      <c r="Y55" s="448"/>
      <c r="Z55" s="546">
        <f>X55*Z52</f>
        <v>0</v>
      </c>
      <c r="AA55" s="80"/>
      <c r="AB55" s="489">
        <f t="shared" si="62"/>
        <v>0</v>
      </c>
      <c r="AC55" s="491" t="str">
        <f t="shared" si="63"/>
        <v/>
      </c>
      <c r="AD55" s="59"/>
      <c r="AE55" s="448"/>
      <c r="AF55" s="448"/>
      <c r="AG55" s="546">
        <f>AE55*AG52</f>
        <v>0</v>
      </c>
      <c r="AH55" s="80"/>
      <c r="AI55" s="489">
        <f t="shared" si="64"/>
        <v>0</v>
      </c>
      <c r="AJ55" s="491" t="str">
        <f t="shared" si="65"/>
        <v/>
      </c>
      <c r="AK55" s="59"/>
      <c r="AL55" s="448"/>
      <c r="AM55" s="448"/>
      <c r="AN55" s="546">
        <f>AL55*AN52</f>
        <v>0</v>
      </c>
      <c r="AO55" s="80"/>
      <c r="AP55" s="489">
        <f t="shared" si="66"/>
        <v>0</v>
      </c>
      <c r="AQ55" s="491" t="str">
        <f t="shared" si="67"/>
        <v/>
      </c>
      <c r="AR55" s="492"/>
    </row>
    <row r="56" ht="13.5" customHeight="1">
      <c r="A56" s="59"/>
      <c r="B56" s="493" t="s">
        <v>318</v>
      </c>
      <c r="C56" s="71"/>
      <c r="D56" s="72"/>
      <c r="E56" s="494"/>
      <c r="F56" s="495"/>
      <c r="G56" s="527"/>
      <c r="H56" s="528">
        <f>H54-H55</f>
        <v>667178.433</v>
      </c>
      <c r="I56" s="496"/>
      <c r="J56" s="496"/>
      <c r="K56" s="496"/>
      <c r="L56" s="497">
        <f>L54-L55</f>
        <v>673652.8516</v>
      </c>
      <c r="M56" s="498"/>
      <c r="N56" s="499">
        <f t="shared" si="58"/>
        <v>6474.41862</v>
      </c>
      <c r="O56" s="500">
        <f t="shared" si="59"/>
        <v>0.009704178523</v>
      </c>
      <c r="P56" s="59"/>
      <c r="Q56" s="496"/>
      <c r="R56" s="496"/>
      <c r="S56" s="497">
        <f>S54-S55</f>
        <v>665100.2827</v>
      </c>
      <c r="T56" s="498"/>
      <c r="U56" s="499">
        <f t="shared" si="60"/>
        <v>-8552.56885</v>
      </c>
      <c r="V56" s="500">
        <f t="shared" si="61"/>
        <v>-0.01269581036</v>
      </c>
      <c r="W56" s="59"/>
      <c r="X56" s="496"/>
      <c r="Y56" s="496"/>
      <c r="Z56" s="497">
        <f>Z54-Z55</f>
        <v>673382.5951</v>
      </c>
      <c r="AA56" s="498"/>
      <c r="AB56" s="499">
        <f t="shared" si="62"/>
        <v>8282.3124</v>
      </c>
      <c r="AC56" s="500">
        <f t="shared" si="63"/>
        <v>0.01245272723</v>
      </c>
      <c r="AD56" s="59"/>
      <c r="AE56" s="496"/>
      <c r="AF56" s="496"/>
      <c r="AG56" s="497">
        <f>AG54-AG55</f>
        <v>679363.1823</v>
      </c>
      <c r="AH56" s="498"/>
      <c r="AI56" s="499">
        <f t="shared" si="64"/>
        <v>5980.58715</v>
      </c>
      <c r="AJ56" s="500">
        <f t="shared" si="65"/>
        <v>0.00888141035</v>
      </c>
      <c r="AK56" s="59"/>
      <c r="AL56" s="496"/>
      <c r="AM56" s="496"/>
      <c r="AN56" s="497">
        <f>AN54-AN55</f>
        <v>685153.3362</v>
      </c>
      <c r="AO56" s="498"/>
      <c r="AP56" s="499">
        <f t="shared" si="66"/>
        <v>5790.1539</v>
      </c>
      <c r="AQ56" s="500">
        <f t="shared" si="67"/>
        <v>0.008522913886</v>
      </c>
      <c r="AR56" s="501"/>
    </row>
    <row r="57" ht="8.25" customHeight="1">
      <c r="A57" s="59"/>
      <c r="B57" s="465"/>
      <c r="C57" s="602"/>
      <c r="D57" s="466"/>
      <c r="E57" s="466"/>
      <c r="F57" s="467"/>
      <c r="G57" s="509"/>
      <c r="H57" s="469"/>
      <c r="I57" s="471"/>
      <c r="J57" s="467"/>
      <c r="K57" s="468"/>
      <c r="L57" s="469"/>
      <c r="M57" s="471"/>
      <c r="N57" s="472"/>
      <c r="O57" s="473"/>
      <c r="P57" s="59"/>
      <c r="Q57" s="467"/>
      <c r="R57" s="468"/>
      <c r="S57" s="469"/>
      <c r="T57" s="471"/>
      <c r="U57" s="472"/>
      <c r="V57" s="473"/>
      <c r="W57" s="59"/>
      <c r="X57" s="467"/>
      <c r="Y57" s="468"/>
      <c r="Z57" s="469"/>
      <c r="AA57" s="471"/>
      <c r="AB57" s="472"/>
      <c r="AC57" s="473"/>
      <c r="AD57" s="59"/>
      <c r="AE57" s="467"/>
      <c r="AF57" s="468"/>
      <c r="AG57" s="469"/>
      <c r="AH57" s="471"/>
      <c r="AI57" s="472"/>
      <c r="AJ57" s="473"/>
      <c r="AK57" s="59"/>
      <c r="AL57" s="467"/>
      <c r="AM57" s="468"/>
      <c r="AN57" s="469"/>
      <c r="AO57" s="471"/>
      <c r="AP57" s="472"/>
      <c r="AQ57" s="473"/>
      <c r="AR57" s="474"/>
    </row>
    <row r="58" ht="12.75" customHeight="1">
      <c r="A58" s="547"/>
      <c r="B58" s="548" t="s">
        <v>319</v>
      </c>
      <c r="C58" s="604"/>
      <c r="D58" s="549"/>
      <c r="E58" s="549"/>
      <c r="F58" s="550"/>
      <c r="G58" s="551"/>
      <c r="H58" s="552">
        <f>SUM(H49:H50,H42,H43:H45)</f>
        <v>170170.98</v>
      </c>
      <c r="I58" s="553"/>
      <c r="J58" s="554"/>
      <c r="K58" s="554"/>
      <c r="L58" s="552">
        <f>SUM(L49:L50,L42,L43:L45)</f>
        <v>176025.99</v>
      </c>
      <c r="M58" s="555"/>
      <c r="N58" s="556">
        <f t="shared" ref="N58:N62" si="68">L58-H58</f>
        <v>5855.01</v>
      </c>
      <c r="O58" s="557">
        <f t="shared" ref="O58:O62" si="69">IF((H58)=0,"",(N58/H58))</f>
        <v>0.03440663032</v>
      </c>
      <c r="P58" s="547"/>
      <c r="Q58" s="554"/>
      <c r="R58" s="554"/>
      <c r="S58" s="552">
        <f>SUM(S49:S50,S42,S43:S45)</f>
        <v>168457.345</v>
      </c>
      <c r="T58" s="555"/>
      <c r="U58" s="556">
        <f t="shared" ref="U58:U62" si="70">S58-L58</f>
        <v>-7568.645</v>
      </c>
      <c r="V58" s="557">
        <f t="shared" ref="V58:V62" si="71">IF((L58)=0,"",(U58/L58))</f>
        <v>-0.04299731534</v>
      </c>
      <c r="W58" s="547"/>
      <c r="X58" s="554"/>
      <c r="Y58" s="554"/>
      <c r="Z58" s="552">
        <f>SUM(Z49:Z50,Z42,Z43:Z45)</f>
        <v>175786.825</v>
      </c>
      <c r="AA58" s="555"/>
      <c r="AB58" s="556">
        <f t="shared" ref="AB58:AB62" si="72">Z58-S58</f>
        <v>7329.48</v>
      </c>
      <c r="AC58" s="557">
        <f t="shared" ref="AC58:AC62" si="73">IF((S58)=0,"",(AB58/S58))</f>
        <v>0.04350941183</v>
      </c>
      <c r="AD58" s="547"/>
      <c r="AE58" s="554"/>
      <c r="AF58" s="554"/>
      <c r="AG58" s="552">
        <f>SUM(AG49:AG50,AG42,AG43:AG45)</f>
        <v>181079.38</v>
      </c>
      <c r="AH58" s="555"/>
      <c r="AI58" s="556">
        <f t="shared" ref="AI58:AI62" si="74">AG58-Z58</f>
        <v>5292.555</v>
      </c>
      <c r="AJ58" s="557">
        <f t="shared" ref="AJ58:AJ62" si="75">IF((Z58)=0,"",(AI58/Z58))</f>
        <v>0.03010780245</v>
      </c>
      <c r="AK58" s="547"/>
      <c r="AL58" s="554"/>
      <c r="AM58" s="554"/>
      <c r="AN58" s="552">
        <f>SUM(AN49:AN50,AN42,AN43:AN45)</f>
        <v>186203.41</v>
      </c>
      <c r="AO58" s="555"/>
      <c r="AP58" s="556">
        <f t="shared" ref="AP58:AP62" si="76">AN58-AG58</f>
        <v>5124.03</v>
      </c>
      <c r="AQ58" s="557">
        <f t="shared" ref="AQ58:AQ62" si="77">IF((AG58)=0,"",(AP58/AG58))</f>
        <v>0.02829714791</v>
      </c>
      <c r="AR58" s="558"/>
    </row>
    <row r="59" ht="12.75" customHeight="1">
      <c r="A59" s="547"/>
      <c r="B59" s="559" t="s">
        <v>316</v>
      </c>
      <c r="C59" s="604"/>
      <c r="D59" s="549"/>
      <c r="E59" s="549"/>
      <c r="F59" s="550">
        <v>0.13</v>
      </c>
      <c r="G59" s="551"/>
      <c r="H59" s="560">
        <f>H58*F59</f>
        <v>22122.2274</v>
      </c>
      <c r="I59" s="561"/>
      <c r="J59" s="550">
        <v>0.13</v>
      </c>
      <c r="K59" s="562"/>
      <c r="L59" s="563">
        <f>L58*J59</f>
        <v>22883.3787</v>
      </c>
      <c r="M59" s="564"/>
      <c r="N59" s="565">
        <f t="shared" si="68"/>
        <v>761.1513</v>
      </c>
      <c r="O59" s="566">
        <f t="shared" si="69"/>
        <v>0.03440663032</v>
      </c>
      <c r="P59" s="547"/>
      <c r="Q59" s="550">
        <v>0.13</v>
      </c>
      <c r="R59" s="562"/>
      <c r="S59" s="563">
        <f>S58*Q59</f>
        <v>21899.45485</v>
      </c>
      <c r="T59" s="564"/>
      <c r="U59" s="565">
        <f t="shared" si="70"/>
        <v>-983.92385</v>
      </c>
      <c r="V59" s="566">
        <f t="shared" si="71"/>
        <v>-0.04299731534</v>
      </c>
      <c r="W59" s="547"/>
      <c r="X59" s="550">
        <v>0.13</v>
      </c>
      <c r="Y59" s="562"/>
      <c r="Z59" s="563">
        <f>Z58*X59</f>
        <v>22852.28725</v>
      </c>
      <c r="AA59" s="564"/>
      <c r="AB59" s="565">
        <f t="shared" si="72"/>
        <v>952.8324</v>
      </c>
      <c r="AC59" s="566">
        <f t="shared" si="73"/>
        <v>0.04350941183</v>
      </c>
      <c r="AD59" s="547"/>
      <c r="AE59" s="550">
        <v>0.13</v>
      </c>
      <c r="AF59" s="562"/>
      <c r="AG59" s="563">
        <f>AG58*AE59</f>
        <v>23540.3194</v>
      </c>
      <c r="AH59" s="564"/>
      <c r="AI59" s="565">
        <f t="shared" si="74"/>
        <v>688.03215</v>
      </c>
      <c r="AJ59" s="566">
        <f t="shared" si="75"/>
        <v>0.03010780245</v>
      </c>
      <c r="AK59" s="547"/>
      <c r="AL59" s="550">
        <v>0.13</v>
      </c>
      <c r="AM59" s="562"/>
      <c r="AN59" s="563">
        <f>AN58*AL59</f>
        <v>24206.4433</v>
      </c>
      <c r="AO59" s="564"/>
      <c r="AP59" s="565">
        <f t="shared" si="76"/>
        <v>666.1239</v>
      </c>
      <c r="AQ59" s="566">
        <f t="shared" si="77"/>
        <v>0.02829714791</v>
      </c>
      <c r="AR59" s="567"/>
    </row>
    <row r="60" ht="12.75" customHeight="1">
      <c r="A60" s="547"/>
      <c r="B60" s="590" t="s">
        <v>406</v>
      </c>
      <c r="C60" s="604"/>
      <c r="D60" s="549"/>
      <c r="E60" s="549"/>
      <c r="F60" s="569"/>
      <c r="G60" s="564"/>
      <c r="H60" s="560">
        <f>H58+H59</f>
        <v>192293.2074</v>
      </c>
      <c r="I60" s="561"/>
      <c r="J60" s="561"/>
      <c r="K60" s="561"/>
      <c r="L60" s="563">
        <f>L58+L59</f>
        <v>198909.3687</v>
      </c>
      <c r="M60" s="564"/>
      <c r="N60" s="565">
        <f t="shared" si="68"/>
        <v>6616.1613</v>
      </c>
      <c r="O60" s="566">
        <f t="shared" si="69"/>
        <v>0.03440663032</v>
      </c>
      <c r="P60" s="547"/>
      <c r="Q60" s="561"/>
      <c r="R60" s="561"/>
      <c r="S60" s="563">
        <f>S58+S59</f>
        <v>190356.7999</v>
      </c>
      <c r="T60" s="564"/>
      <c r="U60" s="565">
        <f t="shared" si="70"/>
        <v>-8552.56885</v>
      </c>
      <c r="V60" s="566">
        <f t="shared" si="71"/>
        <v>-0.04299731534</v>
      </c>
      <c r="W60" s="547"/>
      <c r="X60" s="561"/>
      <c r="Y60" s="561"/>
      <c r="Z60" s="563">
        <f>Z58+Z59</f>
        <v>198639.1123</v>
      </c>
      <c r="AA60" s="564"/>
      <c r="AB60" s="565">
        <f t="shared" si="72"/>
        <v>8282.3124</v>
      </c>
      <c r="AC60" s="566">
        <f t="shared" si="73"/>
        <v>0.04350941183</v>
      </c>
      <c r="AD60" s="547"/>
      <c r="AE60" s="561"/>
      <c r="AF60" s="561"/>
      <c r="AG60" s="563">
        <f>AG58+AG59</f>
        <v>204619.6994</v>
      </c>
      <c r="AH60" s="564"/>
      <c r="AI60" s="565">
        <f t="shared" si="74"/>
        <v>5980.58715</v>
      </c>
      <c r="AJ60" s="566">
        <f t="shared" si="75"/>
        <v>0.03010780245</v>
      </c>
      <c r="AK60" s="547"/>
      <c r="AL60" s="561"/>
      <c r="AM60" s="561"/>
      <c r="AN60" s="563">
        <f>AN58+AN59</f>
        <v>210409.8533</v>
      </c>
      <c r="AO60" s="564"/>
      <c r="AP60" s="565">
        <f t="shared" si="76"/>
        <v>5790.1539</v>
      </c>
      <c r="AQ60" s="566">
        <f t="shared" si="77"/>
        <v>0.02829714791</v>
      </c>
      <c r="AR60" s="567"/>
    </row>
    <row r="61" ht="15.75" customHeight="1">
      <c r="A61" s="547"/>
      <c r="B61" s="570" t="s">
        <v>273</v>
      </c>
      <c r="E61" s="549"/>
      <c r="F61" s="569"/>
      <c r="G61" s="564"/>
      <c r="H61" s="571">
        <f>F61*H58</f>
        <v>0</v>
      </c>
      <c r="I61" s="561"/>
      <c r="J61" s="561"/>
      <c r="K61" s="561"/>
      <c r="L61" s="572">
        <f>J61*L58</f>
        <v>0</v>
      </c>
      <c r="M61" s="564"/>
      <c r="N61" s="573">
        <f t="shared" si="68"/>
        <v>0</v>
      </c>
      <c r="O61" s="574" t="str">
        <f t="shared" si="69"/>
        <v/>
      </c>
      <c r="P61" s="547"/>
      <c r="Q61" s="561"/>
      <c r="R61" s="561"/>
      <c r="S61" s="572">
        <f>Q61*S58</f>
        <v>0</v>
      </c>
      <c r="T61" s="564"/>
      <c r="U61" s="573">
        <f t="shared" si="70"/>
        <v>0</v>
      </c>
      <c r="V61" s="574" t="str">
        <f t="shared" si="71"/>
        <v/>
      </c>
      <c r="W61" s="547"/>
      <c r="X61" s="561"/>
      <c r="Y61" s="561"/>
      <c r="Z61" s="572">
        <f>X61*Z58</f>
        <v>0</v>
      </c>
      <c r="AA61" s="564"/>
      <c r="AB61" s="573">
        <f t="shared" si="72"/>
        <v>0</v>
      </c>
      <c r="AC61" s="574" t="str">
        <f t="shared" si="73"/>
        <v/>
      </c>
      <c r="AD61" s="547"/>
      <c r="AE61" s="561"/>
      <c r="AF61" s="561"/>
      <c r="AG61" s="572">
        <f>AE61*AG58</f>
        <v>0</v>
      </c>
      <c r="AH61" s="564"/>
      <c r="AI61" s="573">
        <f t="shared" si="74"/>
        <v>0</v>
      </c>
      <c r="AJ61" s="574" t="str">
        <f t="shared" si="75"/>
        <v/>
      </c>
      <c r="AK61" s="547"/>
      <c r="AL61" s="561"/>
      <c r="AM61" s="561"/>
      <c r="AN61" s="572">
        <f>AL61*AN58</f>
        <v>0</v>
      </c>
      <c r="AO61" s="564"/>
      <c r="AP61" s="573">
        <f t="shared" si="76"/>
        <v>0</v>
      </c>
      <c r="AQ61" s="574" t="str">
        <f t="shared" si="77"/>
        <v/>
      </c>
      <c r="AR61" s="575"/>
    </row>
    <row r="62" ht="13.5" customHeight="1">
      <c r="A62" s="547"/>
      <c r="B62" s="576" t="s">
        <v>321</v>
      </c>
      <c r="C62" s="71"/>
      <c r="D62" s="72"/>
      <c r="E62" s="577"/>
      <c r="F62" s="578"/>
      <c r="G62" s="579"/>
      <c r="H62" s="580">
        <f>H60-H61</f>
        <v>192293.2074</v>
      </c>
      <c r="I62" s="581"/>
      <c r="J62" s="581"/>
      <c r="K62" s="581"/>
      <c r="L62" s="582">
        <f>L60-L61</f>
        <v>198909.3687</v>
      </c>
      <c r="M62" s="583"/>
      <c r="N62" s="584">
        <f t="shared" si="68"/>
        <v>6616.1613</v>
      </c>
      <c r="O62" s="585">
        <f t="shared" si="69"/>
        <v>0.03440663032</v>
      </c>
      <c r="P62" s="547"/>
      <c r="Q62" s="581"/>
      <c r="R62" s="581"/>
      <c r="S62" s="582">
        <f>S60-S61</f>
        <v>190356.7999</v>
      </c>
      <c r="T62" s="583"/>
      <c r="U62" s="584">
        <f t="shared" si="70"/>
        <v>-8552.56885</v>
      </c>
      <c r="V62" s="585">
        <f t="shared" si="71"/>
        <v>-0.04299731534</v>
      </c>
      <c r="W62" s="547"/>
      <c r="X62" s="581"/>
      <c r="Y62" s="581"/>
      <c r="Z62" s="582">
        <f>Z60-Z61</f>
        <v>198639.1123</v>
      </c>
      <c r="AA62" s="583"/>
      <c r="AB62" s="584">
        <f t="shared" si="72"/>
        <v>8282.3124</v>
      </c>
      <c r="AC62" s="585">
        <f t="shared" si="73"/>
        <v>0.04350941183</v>
      </c>
      <c r="AD62" s="547"/>
      <c r="AE62" s="581"/>
      <c r="AF62" s="581"/>
      <c r="AG62" s="582">
        <f>AG60-AG61</f>
        <v>204619.6994</v>
      </c>
      <c r="AH62" s="583"/>
      <c r="AI62" s="584">
        <f t="shared" si="74"/>
        <v>5980.58715</v>
      </c>
      <c r="AJ62" s="585">
        <f t="shared" si="75"/>
        <v>0.03010780245</v>
      </c>
      <c r="AK62" s="547"/>
      <c r="AL62" s="581"/>
      <c r="AM62" s="581"/>
      <c r="AN62" s="582">
        <f>AN60-AN61</f>
        <v>210409.8533</v>
      </c>
      <c r="AO62" s="583"/>
      <c r="AP62" s="584">
        <f t="shared" si="76"/>
        <v>5790.1539</v>
      </c>
      <c r="AQ62" s="585">
        <f t="shared" si="77"/>
        <v>0.02829714791</v>
      </c>
      <c r="AR62" s="586"/>
    </row>
    <row r="63" ht="8.25" customHeight="1">
      <c r="A63" s="59"/>
      <c r="B63" s="465"/>
      <c r="C63" s="602"/>
      <c r="D63" s="466"/>
      <c r="E63" s="466"/>
      <c r="F63" s="508"/>
      <c r="G63" s="471"/>
      <c r="H63" s="531"/>
      <c r="I63" s="509"/>
      <c r="J63" s="508"/>
      <c r="K63" s="509"/>
      <c r="L63" s="472"/>
      <c r="M63" s="471"/>
      <c r="N63" s="510"/>
      <c r="O63" s="473"/>
      <c r="P63" s="59"/>
      <c r="Q63" s="508"/>
      <c r="R63" s="509"/>
      <c r="S63" s="472"/>
      <c r="T63" s="471"/>
      <c r="U63" s="510"/>
      <c r="V63" s="473"/>
      <c r="W63" s="59"/>
      <c r="X63" s="508"/>
      <c r="Y63" s="509"/>
      <c r="Z63" s="472"/>
      <c r="AA63" s="471"/>
      <c r="AB63" s="510"/>
      <c r="AC63" s="473"/>
      <c r="AD63" s="59"/>
      <c r="AE63" s="508"/>
      <c r="AF63" s="509"/>
      <c r="AG63" s="472"/>
      <c r="AH63" s="471"/>
      <c r="AI63" s="510"/>
      <c r="AJ63" s="473"/>
      <c r="AK63" s="59"/>
      <c r="AL63" s="508"/>
      <c r="AM63" s="509"/>
      <c r="AN63" s="472"/>
      <c r="AO63" s="471"/>
      <c r="AP63" s="510"/>
      <c r="AQ63" s="473"/>
      <c r="AR63" s="474"/>
    </row>
    <row r="64" ht="12.75" customHeight="1">
      <c r="A64" s="59"/>
      <c r="B64" s="59"/>
      <c r="C64" s="596"/>
      <c r="D64" s="59"/>
      <c r="E64" s="59"/>
      <c r="F64" s="59"/>
      <c r="G64" s="59"/>
      <c r="H64" s="59"/>
      <c r="I64" s="59"/>
      <c r="J64" s="59"/>
      <c r="K64" s="59"/>
      <c r="L64" s="140"/>
      <c r="M64" s="59"/>
      <c r="N64" s="59"/>
      <c r="O64" s="59"/>
      <c r="P64" s="59"/>
      <c r="Q64" s="59"/>
      <c r="R64" s="59"/>
      <c r="S64" s="140"/>
      <c r="T64" s="59"/>
      <c r="U64" s="59"/>
      <c r="V64" s="59"/>
      <c r="W64" s="59"/>
      <c r="X64" s="59"/>
      <c r="Y64" s="59"/>
      <c r="Z64" s="140"/>
      <c r="AA64" s="59"/>
      <c r="AB64" s="59"/>
      <c r="AC64" s="59"/>
      <c r="AD64" s="59"/>
      <c r="AE64" s="59"/>
      <c r="AF64" s="59"/>
      <c r="AG64" s="140"/>
      <c r="AH64" s="59"/>
      <c r="AI64" s="59"/>
      <c r="AJ64" s="59"/>
      <c r="AK64" s="59"/>
      <c r="AL64" s="59"/>
      <c r="AM64" s="59"/>
      <c r="AN64" s="140"/>
      <c r="AO64" s="59"/>
      <c r="AP64" s="59"/>
      <c r="AQ64" s="59"/>
      <c r="AR64" s="59"/>
    </row>
    <row r="65" ht="12.75" customHeight="1">
      <c r="A65" s="59"/>
      <c r="B65" s="337" t="s">
        <v>322</v>
      </c>
      <c r="C65" s="596"/>
      <c r="D65" s="59"/>
      <c r="E65" s="59"/>
      <c r="F65" s="511">
        <f>'Proposed Rates'!$E$303</f>
        <v>0.0051</v>
      </c>
      <c r="G65" s="59"/>
      <c r="H65" s="59"/>
      <c r="I65" s="59"/>
      <c r="J65" s="511">
        <f>'Proposed Rates'!$F$303</f>
        <v>0.0048</v>
      </c>
      <c r="K65" s="59"/>
      <c r="L65" s="59"/>
      <c r="M65" s="59"/>
      <c r="N65" s="59"/>
      <c r="O65" s="59"/>
      <c r="P65" s="59"/>
      <c r="Q65" s="511">
        <f>'Proposed Rates'!$G$303</f>
        <v>0.0048</v>
      </c>
      <c r="R65" s="59"/>
      <c r="S65" s="59"/>
      <c r="T65" s="59"/>
      <c r="U65" s="59"/>
      <c r="V65" s="59"/>
      <c r="W65" s="59"/>
      <c r="X65" s="511">
        <f>'Proposed Rates'!$H$303</f>
        <v>0.0048</v>
      </c>
      <c r="Y65" s="59"/>
      <c r="Z65" s="59"/>
      <c r="AA65" s="59"/>
      <c r="AB65" s="59"/>
      <c r="AC65" s="59"/>
      <c r="AD65" s="59"/>
      <c r="AE65" s="511">
        <f>'Proposed Rates'!$I$303</f>
        <v>0.0048</v>
      </c>
      <c r="AF65" s="59"/>
      <c r="AG65" s="59"/>
      <c r="AH65" s="59"/>
      <c r="AI65" s="59"/>
      <c r="AJ65" s="59"/>
      <c r="AK65" s="59"/>
      <c r="AL65" s="511">
        <f>'Proposed Rates'!$J$303</f>
        <v>0.0048</v>
      </c>
      <c r="AM65" s="59"/>
      <c r="AN65" s="59"/>
      <c r="AO65" s="59"/>
      <c r="AP65" s="59"/>
      <c r="AQ65" s="59"/>
      <c r="AR65" s="59"/>
    </row>
    <row r="66" ht="12.75" customHeight="1">
      <c r="A66" s="59"/>
      <c r="B66" s="59"/>
      <c r="C66" s="596"/>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9"/>
      <c r="AR66" s="59"/>
    </row>
    <row r="67" ht="15.75" customHeight="1">
      <c r="A67" s="512" t="s">
        <v>407</v>
      </c>
      <c r="B67" s="59"/>
      <c r="C67" s="596"/>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c r="AP67" s="59"/>
      <c r="AQ67" s="59"/>
      <c r="AR67" s="59"/>
    </row>
    <row r="68" ht="13.5" customHeight="1">
      <c r="A68" s="59"/>
      <c r="B68" s="59"/>
      <c r="C68" s="596"/>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c r="AP68" s="59"/>
      <c r="AQ68" s="59"/>
      <c r="AR68" s="59"/>
    </row>
    <row r="69" ht="8.25" customHeight="1">
      <c r="A69" s="59" t="s">
        <v>324</v>
      </c>
      <c r="B69" s="59"/>
      <c r="C69" s="596"/>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59"/>
      <c r="AM69" s="59"/>
      <c r="AN69" s="59"/>
      <c r="AO69" s="59"/>
      <c r="AP69" s="59"/>
      <c r="AQ69" s="59"/>
      <c r="AR69" s="59"/>
    </row>
    <row r="70" ht="12.75" customHeight="1">
      <c r="A70" s="59" t="s">
        <v>325</v>
      </c>
      <c r="B70" s="59"/>
      <c r="C70" s="596"/>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c r="AP70" s="59"/>
      <c r="AQ70" s="59"/>
      <c r="AR70" s="59"/>
    </row>
    <row r="71" ht="12.75" customHeight="1">
      <c r="A71" s="59"/>
      <c r="B71" s="59"/>
      <c r="C71" s="596"/>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59"/>
      <c r="AO71" s="59"/>
      <c r="AP71" s="59"/>
      <c r="AQ71" s="59"/>
      <c r="AR71" s="59"/>
    </row>
    <row r="72" ht="12.75" customHeight="1">
      <c r="A72" s="59" t="s">
        <v>326</v>
      </c>
      <c r="B72" s="59"/>
      <c r="C72" s="596"/>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N72" s="59"/>
      <c r="AO72" s="59"/>
      <c r="AP72" s="59"/>
      <c r="AQ72" s="59"/>
      <c r="AR72" s="59"/>
    </row>
    <row r="73" ht="12.75" customHeight="1">
      <c r="A73" s="59" t="s">
        <v>327</v>
      </c>
      <c r="B73" s="59"/>
      <c r="C73" s="596"/>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59"/>
      <c r="AK73" s="59"/>
      <c r="AL73" s="59"/>
      <c r="AM73" s="59"/>
      <c r="AN73" s="59"/>
      <c r="AO73" s="59"/>
      <c r="AP73" s="59"/>
      <c r="AQ73" s="59"/>
      <c r="AR73" s="59"/>
    </row>
    <row r="74" ht="12.75" customHeight="1">
      <c r="A74" s="59"/>
      <c r="B74" s="59"/>
      <c r="C74" s="596"/>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9"/>
      <c r="AR74" s="59"/>
    </row>
    <row r="75" ht="12.75" customHeight="1">
      <c r="A75" s="59" t="s">
        <v>328</v>
      </c>
      <c r="B75" s="59"/>
      <c r="C75" s="596"/>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c r="AJ75" s="59"/>
      <c r="AK75" s="59"/>
      <c r="AL75" s="59"/>
      <c r="AM75" s="59"/>
      <c r="AN75" s="59"/>
      <c r="AO75" s="59"/>
      <c r="AP75" s="59"/>
      <c r="AQ75" s="59"/>
      <c r="AR75" s="59"/>
    </row>
    <row r="76" ht="12.75" customHeight="1">
      <c r="A76" s="59" t="s">
        <v>329</v>
      </c>
      <c r="B76" s="59"/>
      <c r="C76" s="596"/>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c r="AJ76" s="59"/>
      <c r="AK76" s="59"/>
      <c r="AL76" s="59"/>
      <c r="AM76" s="59"/>
      <c r="AN76" s="59"/>
      <c r="AO76" s="59"/>
      <c r="AP76" s="59"/>
      <c r="AQ76" s="59"/>
      <c r="AR76" s="59"/>
    </row>
    <row r="77" ht="12.75" customHeight="1">
      <c r="A77" s="59" t="s">
        <v>330</v>
      </c>
      <c r="B77" s="59"/>
      <c r="C77" s="596"/>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c r="AJ77" s="59"/>
      <c r="AK77" s="59"/>
      <c r="AL77" s="59"/>
      <c r="AM77" s="59"/>
      <c r="AN77" s="59"/>
      <c r="AO77" s="59"/>
      <c r="AP77" s="59"/>
      <c r="AQ77" s="59"/>
      <c r="AR77" s="59"/>
    </row>
    <row r="78" ht="12.75" customHeight="1">
      <c r="A78" s="59" t="s">
        <v>331</v>
      </c>
      <c r="B78" s="59"/>
      <c r="C78" s="596"/>
      <c r="D78" s="59"/>
      <c r="E78" s="59"/>
      <c r="F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9"/>
      <c r="AR78" s="59"/>
    </row>
    <row r="79" ht="12.75" customHeight="1">
      <c r="A79" s="59" t="s">
        <v>332</v>
      </c>
      <c r="B79" s="59"/>
      <c r="C79" s="596"/>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59"/>
      <c r="AK79" s="59"/>
      <c r="AL79" s="59"/>
      <c r="AM79" s="59"/>
      <c r="AN79" s="59"/>
      <c r="AO79" s="59"/>
      <c r="AP79" s="59"/>
      <c r="AQ79" s="59"/>
      <c r="AR79" s="59"/>
    </row>
    <row r="80" ht="12.75" customHeight="1">
      <c r="A80" s="59"/>
      <c r="B80" s="59"/>
      <c r="C80" s="596"/>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9"/>
      <c r="AR80" s="59"/>
    </row>
    <row r="81" ht="12.75" customHeight="1">
      <c r="A81" s="513"/>
      <c r="B81" s="59" t="s">
        <v>333</v>
      </c>
      <c r="C81" s="596"/>
      <c r="D81" s="59"/>
      <c r="E81" s="59"/>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c r="AR81" s="59"/>
    </row>
    <row r="82" ht="12.75" customHeight="1">
      <c r="A82" s="59"/>
      <c r="B82" s="59"/>
      <c r="C82" s="596"/>
      <c r="D82" s="59"/>
      <c r="E82" s="59"/>
      <c r="F82" s="59"/>
      <c r="G82" s="59"/>
      <c r="H82" s="59"/>
      <c r="I82" s="59"/>
      <c r="J82" s="59"/>
      <c r="K82" s="59"/>
      <c r="L82" s="59"/>
      <c r="M82" s="59"/>
      <c r="N82" s="59"/>
      <c r="O82" s="59"/>
      <c r="P82" s="59"/>
      <c r="Q82" s="59"/>
      <c r="R82" s="59"/>
      <c r="S82" s="59"/>
      <c r="T82" s="59"/>
      <c r="U82" s="59"/>
      <c r="V82" s="59"/>
      <c r="W82" s="59"/>
      <c r="X82" s="59"/>
      <c r="Y82" s="59"/>
      <c r="Z82" s="59"/>
      <c r="AA82" s="59"/>
      <c r="AB82" s="59"/>
      <c r="AC82" s="59"/>
      <c r="AD82" s="59"/>
      <c r="AE82" s="59"/>
      <c r="AF82" s="59"/>
      <c r="AG82" s="59"/>
      <c r="AH82" s="59"/>
      <c r="AI82" s="59"/>
      <c r="AJ82" s="59"/>
      <c r="AK82" s="59"/>
      <c r="AL82" s="59"/>
      <c r="AM82" s="59"/>
      <c r="AN82" s="59"/>
      <c r="AO82" s="59"/>
      <c r="AP82" s="59"/>
      <c r="AQ82" s="59"/>
      <c r="AR82" s="59"/>
    </row>
    <row r="83" ht="12.75" customHeight="1">
      <c r="A83" s="59"/>
      <c r="B83" s="59" t="s">
        <v>334</v>
      </c>
      <c r="C83" s="596"/>
      <c r="D83" s="59"/>
      <c r="E83" s="59"/>
      <c r="F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83" s="59"/>
      <c r="AN83" s="59"/>
      <c r="AO83" s="59"/>
      <c r="AP83" s="59"/>
      <c r="AQ83" s="59"/>
      <c r="AR83" s="59"/>
    </row>
    <row r="84" ht="12.75" customHeight="1">
      <c r="A84" s="59"/>
      <c r="B84" s="59"/>
      <c r="C84" s="596"/>
      <c r="D84" s="59"/>
      <c r="E84" s="59"/>
      <c r="F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row>
    <row r="85" ht="12.75" customHeight="1">
      <c r="A85" s="59"/>
      <c r="B85" s="59"/>
      <c r="C85" s="596"/>
      <c r="D85" s="59"/>
      <c r="E85" s="59"/>
      <c r="F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row>
    <row r="86" ht="12.75" customHeight="1">
      <c r="A86" s="59"/>
      <c r="B86" s="59"/>
      <c r="C86" s="596"/>
      <c r="D86" s="59"/>
      <c r="E86" s="59"/>
      <c r="F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row>
    <row r="87" ht="12.75" customHeight="1">
      <c r="A87" s="59"/>
      <c r="B87" s="59"/>
      <c r="C87" s="596"/>
      <c r="D87" s="59"/>
      <c r="E87" s="59"/>
      <c r="F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c r="AR87" s="59"/>
    </row>
    <row r="88" ht="12.75" customHeight="1">
      <c r="A88" s="59"/>
      <c r="B88" s="59"/>
      <c r="C88" s="596"/>
      <c r="D88" s="59"/>
      <c r="E88" s="59"/>
      <c r="F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9"/>
      <c r="AR88" s="59"/>
    </row>
    <row r="89" ht="12.75" customHeight="1">
      <c r="A89" s="59"/>
      <c r="B89" s="59"/>
      <c r="C89" s="596"/>
      <c r="D89" s="59"/>
      <c r="E89" s="59"/>
      <c r="F89" s="59"/>
      <c r="G89" s="59"/>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c r="AQ89" s="59"/>
      <c r="AR89" s="59"/>
    </row>
    <row r="90" ht="12.75" customHeight="1">
      <c r="A90" s="59"/>
      <c r="B90" s="59"/>
      <c r="C90" s="596"/>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row>
    <row r="91" ht="12.75" customHeight="1">
      <c r="A91" s="59"/>
      <c r="B91" s="59"/>
      <c r="C91" s="596"/>
      <c r="D91" s="59"/>
      <c r="E91" s="59"/>
      <c r="F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c r="AF91" s="59"/>
      <c r="AG91" s="59"/>
      <c r="AH91" s="59"/>
      <c r="AI91" s="59"/>
      <c r="AJ91" s="59"/>
      <c r="AK91" s="59"/>
      <c r="AL91" s="59"/>
      <c r="AM91" s="59"/>
      <c r="AN91" s="59"/>
      <c r="AO91" s="59"/>
      <c r="AP91" s="59"/>
      <c r="AQ91" s="59"/>
      <c r="AR91" s="59"/>
    </row>
    <row r="92" ht="12.75" customHeight="1">
      <c r="A92" s="59"/>
      <c r="B92" s="59"/>
      <c r="C92" s="596"/>
      <c r="D92" s="59"/>
      <c r="E92" s="59"/>
      <c r="F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c r="AR92" s="59"/>
    </row>
    <row r="93" ht="12.75" customHeight="1">
      <c r="A93" s="59"/>
      <c r="B93" s="59"/>
      <c r="C93" s="596"/>
      <c r="D93" s="59"/>
      <c r="E93" s="59"/>
      <c r="F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c r="AR93" s="59"/>
    </row>
    <row r="94" ht="12.75" customHeight="1">
      <c r="A94" s="59"/>
      <c r="B94" s="59"/>
      <c r="C94" s="596"/>
      <c r="D94" s="59"/>
      <c r="E94" s="59"/>
      <c r="F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c r="AJ94" s="59"/>
      <c r="AK94" s="59"/>
      <c r="AL94" s="59"/>
      <c r="AM94" s="59"/>
      <c r="AN94" s="59"/>
      <c r="AO94" s="59"/>
      <c r="AP94" s="59"/>
      <c r="AQ94" s="59"/>
      <c r="AR94" s="59"/>
    </row>
    <row r="95" ht="12.75" customHeight="1">
      <c r="A95" s="59"/>
      <c r="B95" s="59"/>
      <c r="C95" s="596"/>
      <c r="D95" s="59"/>
      <c r="E95" s="59"/>
      <c r="F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c r="AJ95" s="59"/>
      <c r="AK95" s="59"/>
      <c r="AL95" s="59"/>
      <c r="AM95" s="59"/>
      <c r="AN95" s="59"/>
      <c r="AO95" s="59"/>
      <c r="AP95" s="59"/>
      <c r="AQ95" s="59"/>
      <c r="AR95" s="59"/>
    </row>
    <row r="96" ht="12.75" customHeight="1">
      <c r="A96" s="59"/>
      <c r="B96" s="59"/>
      <c r="C96" s="596"/>
      <c r="D96" s="59"/>
      <c r="E96" s="59"/>
      <c r="F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c r="AQ96" s="59"/>
      <c r="AR96" s="59"/>
    </row>
    <row r="97" ht="12.75" customHeight="1">
      <c r="A97" s="59"/>
      <c r="B97" s="59"/>
      <c r="C97" s="596"/>
      <c r="D97" s="59"/>
      <c r="E97" s="59"/>
      <c r="F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c r="AM97" s="59"/>
      <c r="AN97" s="59"/>
      <c r="AO97" s="59"/>
      <c r="AP97" s="59"/>
      <c r="AQ97" s="59"/>
      <c r="AR97" s="59"/>
    </row>
    <row r="98" ht="12.75" customHeight="1">
      <c r="A98" s="59"/>
      <c r="B98" s="59"/>
      <c r="C98" s="596"/>
      <c r="D98" s="59"/>
      <c r="E98" s="59"/>
      <c r="F98" s="59"/>
      <c r="G98" s="59"/>
      <c r="H98" s="59"/>
      <c r="I98" s="59"/>
      <c r="J98" s="59"/>
      <c r="K98" s="59"/>
      <c r="L98" s="59"/>
      <c r="M98" s="59"/>
      <c r="N98" s="59"/>
      <c r="O98" s="59"/>
      <c r="P98" s="59"/>
      <c r="Q98" s="59"/>
      <c r="R98" s="59"/>
      <c r="S98" s="59"/>
      <c r="T98" s="59"/>
      <c r="U98" s="59"/>
      <c r="V98" s="59"/>
      <c r="W98" s="59"/>
      <c r="X98" s="59"/>
      <c r="Y98" s="59"/>
      <c r="Z98" s="59"/>
      <c r="AA98" s="59"/>
      <c r="AB98" s="59"/>
      <c r="AC98" s="59"/>
      <c r="AD98" s="59"/>
      <c r="AE98" s="59"/>
      <c r="AF98" s="59"/>
      <c r="AG98" s="59"/>
      <c r="AH98" s="59"/>
      <c r="AI98" s="59"/>
      <c r="AJ98" s="59"/>
      <c r="AK98" s="59"/>
      <c r="AL98" s="59"/>
      <c r="AM98" s="59"/>
      <c r="AN98" s="59"/>
      <c r="AO98" s="59"/>
      <c r="AP98" s="59"/>
      <c r="AQ98" s="59"/>
      <c r="AR98" s="59"/>
    </row>
    <row r="99" ht="12.75" customHeight="1">
      <c r="A99" s="59"/>
      <c r="B99" s="59"/>
      <c r="C99" s="596"/>
      <c r="D99" s="59"/>
      <c r="E99" s="59"/>
      <c r="F99" s="59"/>
      <c r="G99" s="59"/>
      <c r="H99" s="59"/>
      <c r="I99" s="59"/>
      <c r="J99" s="59"/>
      <c r="K99" s="59"/>
      <c r="L99" s="59"/>
      <c r="M99" s="59"/>
      <c r="N99" s="59"/>
      <c r="O99" s="59"/>
      <c r="P99" s="59"/>
      <c r="Q99" s="59"/>
      <c r="R99" s="59"/>
      <c r="S99" s="59"/>
      <c r="T99" s="59"/>
      <c r="U99" s="59"/>
      <c r="V99" s="59"/>
      <c r="W99" s="59"/>
      <c r="X99" s="59"/>
      <c r="Y99" s="59"/>
      <c r="Z99" s="59"/>
      <c r="AA99" s="59"/>
      <c r="AB99" s="59"/>
      <c r="AC99" s="59"/>
      <c r="AD99" s="59"/>
      <c r="AE99" s="59"/>
      <c r="AF99" s="59"/>
      <c r="AG99" s="59"/>
      <c r="AH99" s="59"/>
      <c r="AI99" s="59"/>
      <c r="AJ99" s="59"/>
      <c r="AK99" s="59"/>
      <c r="AL99" s="59"/>
      <c r="AM99" s="59"/>
      <c r="AN99" s="59"/>
      <c r="AO99" s="59"/>
      <c r="AP99" s="59"/>
      <c r="AQ99" s="59"/>
      <c r="AR99" s="59"/>
    </row>
    <row r="100" ht="12.75" customHeight="1">
      <c r="A100" s="59"/>
      <c r="B100" s="59"/>
      <c r="C100" s="596"/>
      <c r="D100" s="59"/>
      <c r="E100" s="59"/>
      <c r="F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59"/>
      <c r="AQ100" s="59"/>
      <c r="AR100" s="59"/>
    </row>
    <row r="101" ht="12.75" customHeight="1">
      <c r="A101" s="59"/>
      <c r="B101" s="59"/>
      <c r="C101" s="596"/>
      <c r="D101" s="59"/>
      <c r="E101" s="59"/>
      <c r="F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c r="AH101" s="59"/>
      <c r="AI101" s="59"/>
      <c r="AJ101" s="59"/>
      <c r="AK101" s="59"/>
      <c r="AL101" s="59"/>
      <c r="AM101" s="59"/>
      <c r="AN101" s="59"/>
      <c r="AO101" s="59"/>
      <c r="AP101" s="59"/>
      <c r="AQ101" s="59"/>
      <c r="AR101" s="59"/>
    </row>
    <row r="102" ht="12.75" customHeight="1">
      <c r="A102" s="59"/>
      <c r="B102" s="59"/>
      <c r="C102" s="596"/>
      <c r="D102" s="59"/>
      <c r="E102" s="59"/>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c r="AH102" s="59"/>
      <c r="AI102" s="59"/>
      <c r="AJ102" s="59"/>
      <c r="AK102" s="59"/>
      <c r="AL102" s="59"/>
      <c r="AM102" s="59"/>
      <c r="AN102" s="59"/>
      <c r="AO102" s="59"/>
      <c r="AP102" s="59"/>
      <c r="AQ102" s="59"/>
      <c r="AR102" s="59"/>
    </row>
    <row r="103" ht="12.75" customHeight="1">
      <c r="A103" s="59"/>
      <c r="B103" s="59"/>
      <c r="C103" s="596"/>
      <c r="D103" s="59"/>
      <c r="E103" s="59"/>
      <c r="F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9"/>
      <c r="AJ103" s="59"/>
      <c r="AK103" s="59"/>
      <c r="AL103" s="59"/>
      <c r="AM103" s="59"/>
      <c r="AN103" s="59"/>
      <c r="AO103" s="59"/>
      <c r="AP103" s="59"/>
      <c r="AQ103" s="59"/>
      <c r="AR103" s="59"/>
    </row>
    <row r="104" ht="12.75" customHeight="1">
      <c r="A104" s="59"/>
      <c r="B104" s="59"/>
      <c r="C104" s="596"/>
      <c r="D104" s="59"/>
      <c r="E104" s="59"/>
      <c r="F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c r="AR104" s="59"/>
    </row>
    <row r="105" ht="12.75" customHeight="1">
      <c r="A105" s="59"/>
      <c r="B105" s="59"/>
      <c r="C105" s="596"/>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c r="AL105" s="59"/>
      <c r="AM105" s="59"/>
      <c r="AN105" s="59"/>
      <c r="AO105" s="59"/>
      <c r="AP105" s="59"/>
      <c r="AQ105" s="59"/>
      <c r="AR105" s="59"/>
    </row>
    <row r="106" ht="12.75" customHeight="1">
      <c r="A106" s="59"/>
      <c r="B106" s="59"/>
      <c r="C106" s="596"/>
      <c r="D106" s="59"/>
      <c r="E106" s="59"/>
      <c r="F106" s="59"/>
      <c r="G106" s="59"/>
      <c r="H106" s="59"/>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c r="AH106" s="59"/>
      <c r="AI106" s="59"/>
      <c r="AJ106" s="59"/>
      <c r="AK106" s="59"/>
      <c r="AL106" s="59"/>
      <c r="AM106" s="59"/>
      <c r="AN106" s="59"/>
      <c r="AO106" s="59"/>
      <c r="AP106" s="59"/>
      <c r="AQ106" s="59"/>
      <c r="AR106" s="59"/>
    </row>
    <row r="107" ht="12.75" customHeight="1">
      <c r="A107" s="59"/>
      <c r="B107" s="59"/>
      <c r="C107" s="596"/>
      <c r="D107" s="59"/>
      <c r="E107" s="59"/>
      <c r="F107" s="59"/>
      <c r="G107" s="59"/>
      <c r="H107" s="59"/>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c r="AF107" s="59"/>
      <c r="AG107" s="59"/>
      <c r="AH107" s="59"/>
      <c r="AI107" s="59"/>
      <c r="AJ107" s="59"/>
      <c r="AK107" s="59"/>
      <c r="AL107" s="59"/>
      <c r="AM107" s="59"/>
      <c r="AN107" s="59"/>
      <c r="AO107" s="59"/>
      <c r="AP107" s="59"/>
      <c r="AQ107" s="59"/>
      <c r="AR107" s="59"/>
    </row>
    <row r="108" ht="12.75" customHeight="1">
      <c r="A108" s="59"/>
      <c r="B108" s="59"/>
      <c r="C108" s="596"/>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E108" s="59"/>
      <c r="AF108" s="59"/>
      <c r="AG108" s="59"/>
      <c r="AH108" s="59"/>
      <c r="AI108" s="59"/>
      <c r="AJ108" s="59"/>
      <c r="AK108" s="59"/>
      <c r="AL108" s="59"/>
      <c r="AM108" s="59"/>
      <c r="AN108" s="59"/>
      <c r="AO108" s="59"/>
      <c r="AP108" s="59"/>
      <c r="AQ108" s="59"/>
      <c r="AR108" s="59"/>
    </row>
    <row r="109" ht="12.75" customHeight="1">
      <c r="A109" s="59"/>
      <c r="B109" s="59"/>
      <c r="C109" s="596"/>
      <c r="D109" s="59"/>
      <c r="E109" s="59"/>
      <c r="F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c r="AE109" s="59"/>
      <c r="AF109" s="59"/>
      <c r="AG109" s="59"/>
      <c r="AH109" s="59"/>
      <c r="AI109" s="59"/>
      <c r="AJ109" s="59"/>
      <c r="AK109" s="59"/>
      <c r="AL109" s="59"/>
      <c r="AM109" s="59"/>
      <c r="AN109" s="59"/>
      <c r="AO109" s="59"/>
      <c r="AP109" s="59"/>
      <c r="AQ109" s="59"/>
      <c r="AR109" s="59"/>
    </row>
    <row r="110" ht="12.75" customHeight="1">
      <c r="A110" s="59"/>
      <c r="B110" s="59"/>
      <c r="C110" s="596"/>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c r="AH110" s="59"/>
      <c r="AI110" s="59"/>
      <c r="AJ110" s="59"/>
      <c r="AK110" s="59"/>
      <c r="AL110" s="59"/>
      <c r="AM110" s="59"/>
      <c r="AN110" s="59"/>
      <c r="AO110" s="59"/>
      <c r="AP110" s="59"/>
      <c r="AQ110" s="59"/>
      <c r="AR110" s="59"/>
    </row>
    <row r="111" ht="12.75" customHeight="1">
      <c r="A111" s="59"/>
      <c r="B111" s="59"/>
      <c r="C111" s="596"/>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c r="AH111" s="59"/>
      <c r="AI111" s="59"/>
      <c r="AJ111" s="59"/>
      <c r="AK111" s="59"/>
      <c r="AL111" s="59"/>
      <c r="AM111" s="59"/>
      <c r="AN111" s="59"/>
      <c r="AO111" s="59"/>
      <c r="AP111" s="59"/>
      <c r="AQ111" s="59"/>
      <c r="AR111" s="59"/>
    </row>
    <row r="112" ht="12.75" customHeight="1">
      <c r="A112" s="59"/>
      <c r="B112" s="59"/>
      <c r="C112" s="596"/>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9"/>
      <c r="AM112" s="59"/>
      <c r="AN112" s="59"/>
      <c r="AO112" s="59"/>
      <c r="AP112" s="59"/>
      <c r="AQ112" s="59"/>
      <c r="AR112" s="59"/>
    </row>
    <row r="113" ht="12.75" customHeight="1">
      <c r="A113" s="59"/>
      <c r="B113" s="59"/>
      <c r="C113" s="596"/>
      <c r="D113" s="59"/>
      <c r="E113" s="59"/>
      <c r="F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E113" s="59"/>
      <c r="AF113" s="59"/>
      <c r="AG113" s="59"/>
      <c r="AH113" s="59"/>
      <c r="AI113" s="59"/>
      <c r="AJ113" s="59"/>
      <c r="AK113" s="59"/>
      <c r="AL113" s="59"/>
      <c r="AM113" s="59"/>
      <c r="AN113" s="59"/>
      <c r="AO113" s="59"/>
      <c r="AP113" s="59"/>
      <c r="AQ113" s="59"/>
      <c r="AR113" s="59"/>
    </row>
    <row r="114" ht="12.75" customHeight="1">
      <c r="A114" s="59"/>
      <c r="B114" s="59"/>
      <c r="C114" s="596"/>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c r="AH114" s="59"/>
      <c r="AI114" s="59"/>
      <c r="AJ114" s="59"/>
      <c r="AK114" s="59"/>
      <c r="AL114" s="59"/>
      <c r="AM114" s="59"/>
      <c r="AN114" s="59"/>
      <c r="AO114" s="59"/>
      <c r="AP114" s="59"/>
      <c r="AQ114" s="59"/>
      <c r="AR114" s="59"/>
    </row>
    <row r="115" ht="12.75" customHeight="1">
      <c r="A115" s="59"/>
      <c r="B115" s="59"/>
      <c r="C115" s="596"/>
      <c r="D115" s="59"/>
      <c r="E115" s="59"/>
      <c r="F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c r="AH115" s="59"/>
      <c r="AI115" s="59"/>
      <c r="AJ115" s="59"/>
      <c r="AK115" s="59"/>
      <c r="AL115" s="59"/>
      <c r="AM115" s="59"/>
      <c r="AN115" s="59"/>
      <c r="AO115" s="59"/>
      <c r="AP115" s="59"/>
      <c r="AQ115" s="59"/>
      <c r="AR115" s="59"/>
    </row>
    <row r="116" ht="12.75" customHeight="1">
      <c r="A116" s="59"/>
      <c r="B116" s="59"/>
      <c r="C116" s="596"/>
      <c r="D116" s="59"/>
      <c r="E116" s="59"/>
      <c r="F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9"/>
      <c r="AR116" s="59"/>
    </row>
    <row r="117" ht="12.75" customHeight="1">
      <c r="A117" s="59"/>
      <c r="B117" s="59"/>
      <c r="C117" s="596"/>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c r="AJ117" s="59"/>
      <c r="AK117" s="59"/>
      <c r="AL117" s="59"/>
      <c r="AM117" s="59"/>
      <c r="AN117" s="59"/>
      <c r="AO117" s="59"/>
      <c r="AP117" s="59"/>
      <c r="AQ117" s="59"/>
      <c r="AR117" s="59"/>
    </row>
    <row r="118" ht="12.75" customHeight="1">
      <c r="A118" s="59"/>
      <c r="B118" s="59"/>
      <c r="C118" s="596"/>
      <c r="D118" s="59"/>
      <c r="E118" s="59"/>
      <c r="F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c r="AJ118" s="59"/>
      <c r="AK118" s="59"/>
      <c r="AL118" s="59"/>
      <c r="AM118" s="59"/>
      <c r="AN118" s="59"/>
      <c r="AO118" s="59"/>
      <c r="AP118" s="59"/>
      <c r="AQ118" s="59"/>
      <c r="AR118" s="59"/>
    </row>
    <row r="119" ht="12.75" customHeight="1">
      <c r="A119" s="59"/>
      <c r="B119" s="59"/>
      <c r="C119" s="596"/>
      <c r="D119" s="59"/>
      <c r="E119" s="59"/>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59"/>
      <c r="AL119" s="59"/>
      <c r="AM119" s="59"/>
      <c r="AN119" s="59"/>
      <c r="AO119" s="59"/>
      <c r="AP119" s="59"/>
      <c r="AQ119" s="59"/>
      <c r="AR119" s="59"/>
    </row>
    <row r="120" ht="12.75" customHeight="1">
      <c r="A120" s="59"/>
      <c r="B120" s="59"/>
      <c r="C120" s="596"/>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c r="AJ120" s="59"/>
      <c r="AK120" s="59"/>
      <c r="AL120" s="59"/>
      <c r="AM120" s="59"/>
      <c r="AN120" s="59"/>
      <c r="AO120" s="59"/>
      <c r="AP120" s="59"/>
      <c r="AQ120" s="59"/>
      <c r="AR120" s="59"/>
    </row>
    <row r="121" ht="12.75" customHeight="1">
      <c r="A121" s="59"/>
      <c r="B121" s="59"/>
      <c r="C121" s="596"/>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c r="AJ121" s="59"/>
      <c r="AK121" s="59"/>
      <c r="AL121" s="59"/>
      <c r="AM121" s="59"/>
      <c r="AN121" s="59"/>
      <c r="AO121" s="59"/>
      <c r="AP121" s="59"/>
      <c r="AQ121" s="59"/>
      <c r="AR121" s="59"/>
    </row>
    <row r="122" ht="12.75" customHeight="1">
      <c r="A122" s="59"/>
      <c r="B122" s="59"/>
      <c r="C122" s="596"/>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c r="AH122" s="59"/>
      <c r="AI122" s="59"/>
      <c r="AJ122" s="59"/>
      <c r="AK122" s="59"/>
      <c r="AL122" s="59"/>
      <c r="AM122" s="59"/>
      <c r="AN122" s="59"/>
      <c r="AO122" s="59"/>
      <c r="AP122" s="59"/>
      <c r="AQ122" s="59"/>
      <c r="AR122" s="59"/>
    </row>
    <row r="123" ht="12.75" customHeight="1">
      <c r="A123" s="59"/>
      <c r="B123" s="59"/>
      <c r="C123" s="596"/>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c r="AH123" s="59"/>
      <c r="AI123" s="59"/>
      <c r="AJ123" s="59"/>
      <c r="AK123" s="59"/>
      <c r="AL123" s="59"/>
      <c r="AM123" s="59"/>
      <c r="AN123" s="59"/>
      <c r="AO123" s="59"/>
      <c r="AP123" s="59"/>
      <c r="AQ123" s="59"/>
      <c r="AR123" s="59"/>
    </row>
    <row r="124" ht="12.75" customHeight="1">
      <c r="A124" s="59"/>
      <c r="B124" s="59"/>
      <c r="C124" s="596"/>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c r="AH124" s="59"/>
      <c r="AI124" s="59"/>
      <c r="AJ124" s="59"/>
      <c r="AK124" s="59"/>
      <c r="AL124" s="59"/>
      <c r="AM124" s="59"/>
      <c r="AN124" s="59"/>
      <c r="AO124" s="59"/>
      <c r="AP124" s="59"/>
      <c r="AQ124" s="59"/>
      <c r="AR124" s="59"/>
    </row>
    <row r="125" ht="12.75" customHeight="1">
      <c r="A125" s="59"/>
      <c r="B125" s="59"/>
      <c r="C125" s="596"/>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59"/>
      <c r="AK125" s="59"/>
      <c r="AL125" s="59"/>
      <c r="AM125" s="59"/>
      <c r="AN125" s="59"/>
      <c r="AO125" s="59"/>
      <c r="AP125" s="59"/>
      <c r="AQ125" s="59"/>
      <c r="AR125" s="59"/>
    </row>
    <row r="126" ht="12.75" customHeight="1">
      <c r="A126" s="59"/>
      <c r="B126" s="59"/>
      <c r="C126" s="596"/>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59"/>
      <c r="AK126" s="59"/>
      <c r="AL126" s="59"/>
      <c r="AM126" s="59"/>
      <c r="AN126" s="59"/>
      <c r="AO126" s="59"/>
      <c r="AP126" s="59"/>
      <c r="AQ126" s="59"/>
      <c r="AR126" s="59"/>
    </row>
    <row r="127" ht="12.75" customHeight="1">
      <c r="A127" s="59"/>
      <c r="B127" s="59"/>
      <c r="C127" s="596"/>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c r="AJ127" s="59"/>
      <c r="AK127" s="59"/>
      <c r="AL127" s="59"/>
      <c r="AM127" s="59"/>
      <c r="AN127" s="59"/>
      <c r="AO127" s="59"/>
      <c r="AP127" s="59"/>
      <c r="AQ127" s="59"/>
      <c r="AR127" s="59"/>
    </row>
    <row r="128" ht="12.75" customHeight="1">
      <c r="A128" s="59"/>
      <c r="B128" s="59"/>
      <c r="C128" s="596"/>
      <c r="D128" s="59"/>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59"/>
      <c r="AK128" s="59"/>
      <c r="AL128" s="59"/>
      <c r="AM128" s="59"/>
      <c r="AN128" s="59"/>
      <c r="AO128" s="59"/>
      <c r="AP128" s="59"/>
      <c r="AQ128" s="59"/>
      <c r="AR128" s="59"/>
    </row>
    <row r="129" ht="12.75" customHeight="1">
      <c r="A129" s="59"/>
      <c r="B129" s="59"/>
      <c r="C129" s="596"/>
      <c r="D129" s="59"/>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59"/>
      <c r="AK129" s="59"/>
      <c r="AL129" s="59"/>
      <c r="AM129" s="59"/>
      <c r="AN129" s="59"/>
      <c r="AO129" s="59"/>
      <c r="AP129" s="59"/>
      <c r="AQ129" s="59"/>
      <c r="AR129" s="59"/>
    </row>
    <row r="130" ht="12.75" customHeight="1">
      <c r="A130" s="59"/>
      <c r="B130" s="59"/>
      <c r="C130" s="596"/>
      <c r="D130" s="59"/>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c r="AH130" s="59"/>
      <c r="AI130" s="59"/>
      <c r="AJ130" s="59"/>
      <c r="AK130" s="59"/>
      <c r="AL130" s="59"/>
      <c r="AM130" s="59"/>
      <c r="AN130" s="59"/>
      <c r="AO130" s="59"/>
      <c r="AP130" s="59"/>
      <c r="AQ130" s="59"/>
      <c r="AR130" s="59"/>
    </row>
    <row r="131" ht="12.75" customHeight="1">
      <c r="A131" s="59"/>
      <c r="B131" s="59"/>
      <c r="C131" s="596"/>
      <c r="D131" s="59"/>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59"/>
      <c r="AK131" s="59"/>
      <c r="AL131" s="59"/>
      <c r="AM131" s="59"/>
      <c r="AN131" s="59"/>
      <c r="AO131" s="59"/>
      <c r="AP131" s="59"/>
      <c r="AQ131" s="59"/>
      <c r="AR131" s="59"/>
    </row>
    <row r="132" ht="12.75" customHeight="1">
      <c r="A132" s="59"/>
      <c r="B132" s="59"/>
      <c r="C132" s="596"/>
      <c r="D132" s="59"/>
      <c r="E132" s="59"/>
      <c r="F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c r="AH132" s="59"/>
      <c r="AI132" s="59"/>
      <c r="AJ132" s="59"/>
      <c r="AK132" s="59"/>
      <c r="AL132" s="59"/>
      <c r="AM132" s="59"/>
      <c r="AN132" s="59"/>
      <c r="AO132" s="59"/>
      <c r="AP132" s="59"/>
      <c r="AQ132" s="59"/>
      <c r="AR132" s="59"/>
    </row>
    <row r="133" ht="12.75" customHeight="1">
      <c r="A133" s="59"/>
      <c r="B133" s="59"/>
      <c r="C133" s="596"/>
      <c r="D133" s="59"/>
      <c r="E133" s="59"/>
      <c r="F133" s="59"/>
      <c r="G133" s="59"/>
      <c r="H133" s="59"/>
      <c r="I133" s="59"/>
      <c r="J133" s="59"/>
      <c r="K133" s="59"/>
      <c r="L133" s="59"/>
      <c r="M133" s="59"/>
      <c r="N133" s="59"/>
      <c r="O133" s="59"/>
      <c r="P133" s="59"/>
      <c r="Q133" s="59"/>
      <c r="R133" s="59"/>
      <c r="S133" s="59"/>
      <c r="T133" s="59"/>
      <c r="U133" s="59"/>
      <c r="V133" s="59"/>
      <c r="W133" s="59"/>
      <c r="X133" s="59"/>
      <c r="Y133" s="59"/>
      <c r="Z133" s="59"/>
      <c r="AA133" s="59"/>
      <c r="AB133" s="59"/>
      <c r="AC133" s="59"/>
      <c r="AD133" s="59"/>
      <c r="AE133" s="59"/>
      <c r="AF133" s="59"/>
      <c r="AG133" s="59"/>
      <c r="AH133" s="59"/>
      <c r="AI133" s="59"/>
      <c r="AJ133" s="59"/>
      <c r="AK133" s="59"/>
      <c r="AL133" s="59"/>
      <c r="AM133" s="59"/>
      <c r="AN133" s="59"/>
      <c r="AO133" s="59"/>
      <c r="AP133" s="59"/>
      <c r="AQ133" s="59"/>
      <c r="AR133" s="59"/>
    </row>
    <row r="134" ht="12.75" customHeight="1">
      <c r="A134" s="59"/>
      <c r="B134" s="59"/>
      <c r="C134" s="596"/>
      <c r="D134" s="59"/>
      <c r="E134" s="59"/>
      <c r="F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59"/>
      <c r="AE134" s="59"/>
      <c r="AF134" s="59"/>
      <c r="AG134" s="59"/>
      <c r="AH134" s="59"/>
      <c r="AI134" s="59"/>
      <c r="AJ134" s="59"/>
      <c r="AK134" s="59"/>
      <c r="AL134" s="59"/>
      <c r="AM134" s="59"/>
      <c r="AN134" s="59"/>
      <c r="AO134" s="59"/>
      <c r="AP134" s="59"/>
      <c r="AQ134" s="59"/>
      <c r="AR134" s="59"/>
    </row>
    <row r="135" ht="12.75" customHeight="1">
      <c r="A135" s="59"/>
      <c r="B135" s="59"/>
      <c r="C135" s="596"/>
      <c r="D135" s="59"/>
      <c r="E135" s="59"/>
      <c r="F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c r="AE135" s="59"/>
      <c r="AF135" s="59"/>
      <c r="AG135" s="59"/>
      <c r="AH135" s="59"/>
      <c r="AI135" s="59"/>
      <c r="AJ135" s="59"/>
      <c r="AK135" s="59"/>
      <c r="AL135" s="59"/>
      <c r="AM135" s="59"/>
      <c r="AN135" s="59"/>
      <c r="AO135" s="59"/>
      <c r="AP135" s="59"/>
      <c r="AQ135" s="59"/>
      <c r="AR135" s="59"/>
    </row>
    <row r="136" ht="12.75" customHeight="1">
      <c r="A136" s="59"/>
      <c r="B136" s="59"/>
      <c r="C136" s="596"/>
      <c r="D136" s="59"/>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c r="AH136" s="59"/>
      <c r="AI136" s="59"/>
      <c r="AJ136" s="59"/>
      <c r="AK136" s="59"/>
      <c r="AL136" s="59"/>
      <c r="AM136" s="59"/>
      <c r="AN136" s="59"/>
      <c r="AO136" s="59"/>
      <c r="AP136" s="59"/>
      <c r="AQ136" s="59"/>
      <c r="AR136" s="59"/>
    </row>
    <row r="137" ht="12.75" customHeight="1">
      <c r="A137" s="59"/>
      <c r="B137" s="59"/>
      <c r="C137" s="596"/>
      <c r="D137" s="59"/>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c r="AJ137" s="59"/>
      <c r="AK137" s="59"/>
      <c r="AL137" s="59"/>
      <c r="AM137" s="59"/>
      <c r="AN137" s="59"/>
      <c r="AO137" s="59"/>
      <c r="AP137" s="59"/>
      <c r="AQ137" s="59"/>
      <c r="AR137" s="59"/>
    </row>
    <row r="138" ht="12.75" customHeight="1">
      <c r="A138" s="59"/>
      <c r="B138" s="59"/>
      <c r="C138" s="596"/>
      <c r="D138" s="59"/>
      <c r="E138" s="59"/>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c r="AH138" s="59"/>
      <c r="AI138" s="59"/>
      <c r="AJ138" s="59"/>
      <c r="AK138" s="59"/>
      <c r="AL138" s="59"/>
      <c r="AM138" s="59"/>
      <c r="AN138" s="59"/>
      <c r="AO138" s="59"/>
      <c r="AP138" s="59"/>
      <c r="AQ138" s="59"/>
      <c r="AR138" s="59"/>
    </row>
    <row r="139" ht="12.75" customHeight="1">
      <c r="A139" s="59"/>
      <c r="B139" s="59"/>
      <c r="C139" s="596"/>
      <c r="D139" s="59"/>
      <c r="E139" s="59"/>
      <c r="F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c r="AH139" s="59"/>
      <c r="AI139" s="59"/>
      <c r="AJ139" s="59"/>
      <c r="AK139" s="59"/>
      <c r="AL139" s="59"/>
      <c r="AM139" s="59"/>
      <c r="AN139" s="59"/>
      <c r="AO139" s="59"/>
      <c r="AP139" s="59"/>
      <c r="AQ139" s="59"/>
      <c r="AR139" s="59"/>
    </row>
    <row r="140" ht="12.75" customHeight="1">
      <c r="A140" s="59"/>
      <c r="B140" s="59"/>
      <c r="C140" s="596"/>
      <c r="D140" s="59"/>
      <c r="E140" s="59"/>
      <c r="F140" s="59"/>
      <c r="G140" s="59"/>
      <c r="H140" s="59"/>
      <c r="I140" s="59"/>
      <c r="J140" s="59"/>
      <c r="K140" s="59"/>
      <c r="L140" s="59"/>
      <c r="M140" s="59"/>
      <c r="N140" s="59"/>
      <c r="O140" s="59"/>
      <c r="P140" s="59"/>
      <c r="Q140" s="59"/>
      <c r="R140" s="59"/>
      <c r="S140" s="59"/>
      <c r="T140" s="59"/>
      <c r="U140" s="59"/>
      <c r="V140" s="59"/>
      <c r="W140" s="59"/>
      <c r="X140" s="59"/>
      <c r="Y140" s="59"/>
      <c r="Z140" s="59"/>
      <c r="AA140" s="59"/>
      <c r="AB140" s="59"/>
      <c r="AC140" s="59"/>
      <c r="AD140" s="59"/>
      <c r="AE140" s="59"/>
      <c r="AF140" s="59"/>
      <c r="AG140" s="59"/>
      <c r="AH140" s="59"/>
      <c r="AI140" s="59"/>
      <c r="AJ140" s="59"/>
      <c r="AK140" s="59"/>
      <c r="AL140" s="59"/>
      <c r="AM140" s="59"/>
      <c r="AN140" s="59"/>
      <c r="AO140" s="59"/>
      <c r="AP140" s="59"/>
      <c r="AQ140" s="59"/>
      <c r="AR140" s="59"/>
    </row>
    <row r="141" ht="12.75" customHeight="1">
      <c r="A141" s="59"/>
      <c r="B141" s="59"/>
      <c r="C141" s="596"/>
      <c r="D141" s="59"/>
      <c r="E141" s="59"/>
      <c r="F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c r="AH141" s="59"/>
      <c r="AI141" s="59"/>
      <c r="AJ141" s="59"/>
      <c r="AK141" s="59"/>
      <c r="AL141" s="59"/>
      <c r="AM141" s="59"/>
      <c r="AN141" s="59"/>
      <c r="AO141" s="59"/>
      <c r="AP141" s="59"/>
      <c r="AQ141" s="59"/>
      <c r="AR141" s="59"/>
    </row>
    <row r="142" ht="12.75" customHeight="1">
      <c r="A142" s="59"/>
      <c r="B142" s="59"/>
      <c r="C142" s="596"/>
      <c r="D142" s="59"/>
      <c r="E142" s="59"/>
      <c r="F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c r="AD142" s="59"/>
      <c r="AE142" s="59"/>
      <c r="AF142" s="59"/>
      <c r="AG142" s="59"/>
      <c r="AH142" s="59"/>
      <c r="AI142" s="59"/>
      <c r="AJ142" s="59"/>
      <c r="AK142" s="59"/>
      <c r="AL142" s="59"/>
      <c r="AM142" s="59"/>
      <c r="AN142" s="59"/>
      <c r="AO142" s="59"/>
      <c r="AP142" s="59"/>
      <c r="AQ142" s="59"/>
      <c r="AR142" s="59"/>
    </row>
    <row r="143" ht="12.75" customHeight="1">
      <c r="A143" s="59"/>
      <c r="B143" s="59"/>
      <c r="C143" s="596"/>
      <c r="D143" s="59"/>
      <c r="E143" s="59"/>
      <c r="F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c r="AD143" s="59"/>
      <c r="AE143" s="59"/>
      <c r="AF143" s="59"/>
      <c r="AG143" s="59"/>
      <c r="AH143" s="59"/>
      <c r="AI143" s="59"/>
      <c r="AJ143" s="59"/>
      <c r="AK143" s="59"/>
      <c r="AL143" s="59"/>
      <c r="AM143" s="59"/>
      <c r="AN143" s="59"/>
      <c r="AO143" s="59"/>
      <c r="AP143" s="59"/>
      <c r="AQ143" s="59"/>
      <c r="AR143" s="59"/>
    </row>
    <row r="144" ht="12.75" customHeight="1">
      <c r="A144" s="59"/>
      <c r="B144" s="59"/>
      <c r="C144" s="596"/>
      <c r="D144" s="59"/>
      <c r="E144" s="59"/>
      <c r="F144" s="59"/>
      <c r="G144" s="59"/>
      <c r="H144" s="59"/>
      <c r="I144" s="59"/>
      <c r="J144" s="59"/>
      <c r="K144" s="59"/>
      <c r="L144" s="59"/>
      <c r="M144" s="59"/>
      <c r="N144" s="59"/>
      <c r="O144" s="59"/>
      <c r="P144" s="59"/>
      <c r="Q144" s="59"/>
      <c r="R144" s="59"/>
      <c r="S144" s="59"/>
      <c r="T144" s="59"/>
      <c r="U144" s="59"/>
      <c r="V144" s="59"/>
      <c r="W144" s="59"/>
      <c r="X144" s="59"/>
      <c r="Y144" s="59"/>
      <c r="Z144" s="59"/>
      <c r="AA144" s="59"/>
      <c r="AB144" s="59"/>
      <c r="AC144" s="59"/>
      <c r="AD144" s="59"/>
      <c r="AE144" s="59"/>
      <c r="AF144" s="59"/>
      <c r="AG144" s="59"/>
      <c r="AH144" s="59"/>
      <c r="AI144" s="59"/>
      <c r="AJ144" s="59"/>
      <c r="AK144" s="59"/>
      <c r="AL144" s="59"/>
      <c r="AM144" s="59"/>
      <c r="AN144" s="59"/>
      <c r="AO144" s="59"/>
      <c r="AP144" s="59"/>
      <c r="AQ144" s="59"/>
      <c r="AR144" s="59"/>
    </row>
    <row r="145" ht="12.75" customHeight="1">
      <c r="A145" s="59"/>
      <c r="B145" s="59"/>
      <c r="C145" s="596"/>
      <c r="D145" s="59"/>
      <c r="E145" s="59"/>
      <c r="F145" s="5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c r="AD145" s="59"/>
      <c r="AE145" s="59"/>
      <c r="AF145" s="59"/>
      <c r="AG145" s="59"/>
      <c r="AH145" s="59"/>
      <c r="AI145" s="59"/>
      <c r="AJ145" s="59"/>
      <c r="AK145" s="59"/>
      <c r="AL145" s="59"/>
      <c r="AM145" s="59"/>
      <c r="AN145" s="59"/>
      <c r="AO145" s="59"/>
      <c r="AP145" s="59"/>
      <c r="AQ145" s="59"/>
      <c r="AR145" s="59"/>
    </row>
    <row r="146" ht="12.75" customHeight="1">
      <c r="A146" s="59"/>
      <c r="B146" s="59"/>
      <c r="C146" s="596"/>
      <c r="D146" s="59"/>
      <c r="E146" s="59"/>
      <c r="F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c r="AD146" s="59"/>
      <c r="AE146" s="59"/>
      <c r="AF146" s="59"/>
      <c r="AG146" s="59"/>
      <c r="AH146" s="59"/>
      <c r="AI146" s="59"/>
      <c r="AJ146" s="59"/>
      <c r="AK146" s="59"/>
      <c r="AL146" s="59"/>
      <c r="AM146" s="59"/>
      <c r="AN146" s="59"/>
      <c r="AO146" s="59"/>
      <c r="AP146" s="59"/>
      <c r="AQ146" s="59"/>
      <c r="AR146" s="59"/>
    </row>
    <row r="147" ht="12.75" customHeight="1">
      <c r="A147" s="59"/>
      <c r="B147" s="59"/>
      <c r="C147" s="596"/>
      <c r="D147" s="59"/>
      <c r="E147" s="59"/>
      <c r="F147" s="59"/>
      <c r="G147" s="59"/>
      <c r="H147" s="59"/>
      <c r="I147" s="59"/>
      <c r="J147" s="59"/>
      <c r="K147" s="59"/>
      <c r="L147" s="59"/>
      <c r="M147" s="59"/>
      <c r="N147" s="59"/>
      <c r="O147" s="59"/>
      <c r="P147" s="59"/>
      <c r="Q147" s="59"/>
      <c r="R147" s="59"/>
      <c r="S147" s="59"/>
      <c r="T147" s="59"/>
      <c r="U147" s="59"/>
      <c r="V147" s="59"/>
      <c r="W147" s="59"/>
      <c r="X147" s="59"/>
      <c r="Y147" s="59"/>
      <c r="Z147" s="59"/>
      <c r="AA147" s="59"/>
      <c r="AB147" s="59"/>
      <c r="AC147" s="59"/>
      <c r="AD147" s="59"/>
      <c r="AE147" s="59"/>
      <c r="AF147" s="59"/>
      <c r="AG147" s="59"/>
      <c r="AH147" s="59"/>
      <c r="AI147" s="59"/>
      <c r="AJ147" s="59"/>
      <c r="AK147" s="59"/>
      <c r="AL147" s="59"/>
      <c r="AM147" s="59"/>
      <c r="AN147" s="59"/>
      <c r="AO147" s="59"/>
      <c r="AP147" s="59"/>
      <c r="AQ147" s="59"/>
      <c r="AR147" s="59"/>
    </row>
    <row r="148" ht="12.75" customHeight="1">
      <c r="A148" s="59"/>
      <c r="B148" s="59"/>
      <c r="C148" s="596"/>
      <c r="D148" s="59"/>
      <c r="E148" s="59"/>
      <c r="F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E148" s="59"/>
      <c r="AF148" s="59"/>
      <c r="AG148" s="59"/>
      <c r="AH148" s="59"/>
      <c r="AI148" s="59"/>
      <c r="AJ148" s="59"/>
      <c r="AK148" s="59"/>
      <c r="AL148" s="59"/>
      <c r="AM148" s="59"/>
      <c r="AN148" s="59"/>
      <c r="AO148" s="59"/>
      <c r="AP148" s="59"/>
      <c r="AQ148" s="59"/>
      <c r="AR148" s="59"/>
    </row>
    <row r="149" ht="12.75" customHeight="1">
      <c r="A149" s="59"/>
      <c r="B149" s="59"/>
      <c r="C149" s="596"/>
      <c r="D149" s="59"/>
      <c r="E149" s="59"/>
      <c r="F149" s="59"/>
      <c r="G149" s="59"/>
      <c r="H149" s="59"/>
      <c r="I149" s="59"/>
      <c r="J149" s="59"/>
      <c r="K149" s="59"/>
      <c r="L149" s="59"/>
      <c r="M149" s="59"/>
      <c r="N149" s="59"/>
      <c r="O149" s="59"/>
      <c r="P149" s="59"/>
      <c r="Q149" s="59"/>
      <c r="R149" s="59"/>
      <c r="S149" s="59"/>
      <c r="T149" s="59"/>
      <c r="U149" s="59"/>
      <c r="V149" s="59"/>
      <c r="W149" s="59"/>
      <c r="X149" s="59"/>
      <c r="Y149" s="59"/>
      <c r="Z149" s="59"/>
      <c r="AA149" s="59"/>
      <c r="AB149" s="59"/>
      <c r="AC149" s="59"/>
      <c r="AD149" s="59"/>
      <c r="AE149" s="59"/>
      <c r="AF149" s="59"/>
      <c r="AG149" s="59"/>
      <c r="AH149" s="59"/>
      <c r="AI149" s="59"/>
      <c r="AJ149" s="59"/>
      <c r="AK149" s="59"/>
      <c r="AL149" s="59"/>
      <c r="AM149" s="59"/>
      <c r="AN149" s="59"/>
      <c r="AO149" s="59"/>
      <c r="AP149" s="59"/>
      <c r="AQ149" s="59"/>
      <c r="AR149" s="59"/>
    </row>
    <row r="150" ht="12.75" customHeight="1">
      <c r="A150" s="59"/>
      <c r="B150" s="59"/>
      <c r="C150" s="596"/>
      <c r="D150" s="59"/>
      <c r="E150" s="59"/>
      <c r="F150" s="59"/>
      <c r="G150" s="59"/>
      <c r="H150" s="59"/>
      <c r="I150" s="59"/>
      <c r="J150" s="59"/>
      <c r="K150" s="59"/>
      <c r="L150" s="59"/>
      <c r="M150" s="59"/>
      <c r="N150" s="59"/>
      <c r="O150" s="59"/>
      <c r="P150" s="59"/>
      <c r="Q150" s="59"/>
      <c r="R150" s="59"/>
      <c r="S150" s="59"/>
      <c r="T150" s="59"/>
      <c r="U150" s="59"/>
      <c r="V150" s="59"/>
      <c r="W150" s="59"/>
      <c r="X150" s="59"/>
      <c r="Y150" s="59"/>
      <c r="Z150" s="59"/>
      <c r="AA150" s="59"/>
      <c r="AB150" s="59"/>
      <c r="AC150" s="59"/>
      <c r="AD150" s="59"/>
      <c r="AE150" s="59"/>
      <c r="AF150" s="59"/>
      <c r="AG150" s="59"/>
      <c r="AH150" s="59"/>
      <c r="AI150" s="59"/>
      <c r="AJ150" s="59"/>
      <c r="AK150" s="59"/>
      <c r="AL150" s="59"/>
      <c r="AM150" s="59"/>
      <c r="AN150" s="59"/>
      <c r="AO150" s="59"/>
      <c r="AP150" s="59"/>
      <c r="AQ150" s="59"/>
      <c r="AR150" s="59"/>
    </row>
    <row r="151" ht="12.75" customHeight="1">
      <c r="A151" s="59"/>
      <c r="B151" s="59"/>
      <c r="C151" s="596"/>
      <c r="D151" s="59"/>
      <c r="E151" s="59"/>
      <c r="F151" s="59"/>
      <c r="G151" s="59"/>
      <c r="H151" s="59"/>
      <c r="I151" s="59"/>
      <c r="J151" s="59"/>
      <c r="K151" s="59"/>
      <c r="L151" s="59"/>
      <c r="M151" s="59"/>
      <c r="N151" s="59"/>
      <c r="O151" s="59"/>
      <c r="P151" s="59"/>
      <c r="Q151" s="59"/>
      <c r="R151" s="59"/>
      <c r="S151" s="59"/>
      <c r="T151" s="59"/>
      <c r="U151" s="59"/>
      <c r="V151" s="59"/>
      <c r="W151" s="59"/>
      <c r="X151" s="59"/>
      <c r="Y151" s="59"/>
      <c r="Z151" s="59"/>
      <c r="AA151" s="59"/>
      <c r="AB151" s="59"/>
      <c r="AC151" s="59"/>
      <c r="AD151" s="59"/>
      <c r="AE151" s="59"/>
      <c r="AF151" s="59"/>
      <c r="AG151" s="59"/>
      <c r="AH151" s="59"/>
      <c r="AI151" s="59"/>
      <c r="AJ151" s="59"/>
      <c r="AK151" s="59"/>
      <c r="AL151" s="59"/>
      <c r="AM151" s="59"/>
      <c r="AN151" s="59"/>
      <c r="AO151" s="59"/>
      <c r="AP151" s="59"/>
      <c r="AQ151" s="59"/>
      <c r="AR151" s="59"/>
    </row>
    <row r="152" ht="12.75" customHeight="1">
      <c r="A152" s="59"/>
      <c r="B152" s="59"/>
      <c r="C152" s="596"/>
      <c r="D152" s="59"/>
      <c r="E152" s="59"/>
      <c r="F152" s="59"/>
      <c r="G152" s="59"/>
      <c r="H152" s="59"/>
      <c r="I152" s="59"/>
      <c r="J152" s="59"/>
      <c r="K152" s="59"/>
      <c r="L152" s="59"/>
      <c r="M152" s="59"/>
      <c r="N152" s="59"/>
      <c r="O152" s="59"/>
      <c r="P152" s="59"/>
      <c r="Q152" s="59"/>
      <c r="R152" s="59"/>
      <c r="S152" s="59"/>
      <c r="T152" s="59"/>
      <c r="U152" s="59"/>
      <c r="V152" s="59"/>
      <c r="W152" s="59"/>
      <c r="X152" s="59"/>
      <c r="Y152" s="59"/>
      <c r="Z152" s="59"/>
      <c r="AA152" s="59"/>
      <c r="AB152" s="59"/>
      <c r="AC152" s="59"/>
      <c r="AD152" s="59"/>
      <c r="AE152" s="59"/>
      <c r="AF152" s="59"/>
      <c r="AG152" s="59"/>
      <c r="AH152" s="59"/>
      <c r="AI152" s="59"/>
      <c r="AJ152" s="59"/>
      <c r="AK152" s="59"/>
      <c r="AL152" s="59"/>
      <c r="AM152" s="59"/>
      <c r="AN152" s="59"/>
      <c r="AO152" s="59"/>
      <c r="AP152" s="59"/>
      <c r="AQ152" s="59"/>
      <c r="AR152" s="59"/>
    </row>
    <row r="153" ht="12.75" customHeight="1">
      <c r="A153" s="59"/>
      <c r="B153" s="59"/>
      <c r="C153" s="596"/>
      <c r="D153" s="59"/>
      <c r="E153" s="59"/>
      <c r="F153" s="59"/>
      <c r="G153" s="59"/>
      <c r="H153" s="59"/>
      <c r="I153" s="59"/>
      <c r="J153" s="59"/>
      <c r="K153" s="59"/>
      <c r="L153" s="59"/>
      <c r="M153" s="59"/>
      <c r="N153" s="59"/>
      <c r="O153" s="59"/>
      <c r="P153" s="59"/>
      <c r="Q153" s="59"/>
      <c r="R153" s="59"/>
      <c r="S153" s="59"/>
      <c r="T153" s="59"/>
      <c r="U153" s="59"/>
      <c r="V153" s="59"/>
      <c r="W153" s="59"/>
      <c r="X153" s="59"/>
      <c r="Y153" s="59"/>
      <c r="Z153" s="59"/>
      <c r="AA153" s="59"/>
      <c r="AB153" s="59"/>
      <c r="AC153" s="59"/>
      <c r="AD153" s="59"/>
      <c r="AE153" s="59"/>
      <c r="AF153" s="59"/>
      <c r="AG153" s="59"/>
      <c r="AH153" s="59"/>
      <c r="AI153" s="59"/>
      <c r="AJ153" s="59"/>
      <c r="AK153" s="59"/>
      <c r="AL153" s="59"/>
      <c r="AM153" s="59"/>
      <c r="AN153" s="59"/>
      <c r="AO153" s="59"/>
      <c r="AP153" s="59"/>
      <c r="AQ153" s="59"/>
      <c r="AR153" s="59"/>
    </row>
    <row r="154" ht="12.75" customHeight="1">
      <c r="A154" s="59"/>
      <c r="B154" s="59"/>
      <c r="C154" s="596"/>
      <c r="D154" s="59"/>
      <c r="E154" s="59"/>
      <c r="F154" s="59"/>
      <c r="G154" s="59"/>
      <c r="H154" s="59"/>
      <c r="I154" s="59"/>
      <c r="J154" s="59"/>
      <c r="K154" s="59"/>
      <c r="L154" s="59"/>
      <c r="M154" s="59"/>
      <c r="N154" s="59"/>
      <c r="O154" s="59"/>
      <c r="P154" s="59"/>
      <c r="Q154" s="59"/>
      <c r="R154" s="59"/>
      <c r="S154" s="59"/>
      <c r="T154" s="59"/>
      <c r="U154" s="59"/>
      <c r="V154" s="59"/>
      <c r="W154" s="59"/>
      <c r="X154" s="59"/>
      <c r="Y154" s="59"/>
      <c r="Z154" s="59"/>
      <c r="AA154" s="59"/>
      <c r="AB154" s="59"/>
      <c r="AC154" s="59"/>
      <c r="AD154" s="59"/>
      <c r="AE154" s="59"/>
      <c r="AF154" s="59"/>
      <c r="AG154" s="59"/>
      <c r="AH154" s="59"/>
      <c r="AI154" s="59"/>
      <c r="AJ154" s="59"/>
      <c r="AK154" s="59"/>
      <c r="AL154" s="59"/>
      <c r="AM154" s="59"/>
      <c r="AN154" s="59"/>
      <c r="AO154" s="59"/>
      <c r="AP154" s="59"/>
      <c r="AQ154" s="59"/>
      <c r="AR154" s="59"/>
    </row>
    <row r="155" ht="12.75" customHeight="1">
      <c r="A155" s="59"/>
      <c r="B155" s="59"/>
      <c r="C155" s="596"/>
      <c r="D155" s="59"/>
      <c r="E155" s="59"/>
      <c r="F155" s="59"/>
      <c r="G155" s="59"/>
      <c r="H155" s="59"/>
      <c r="I155" s="59"/>
      <c r="J155" s="59"/>
      <c r="K155" s="59"/>
      <c r="L155" s="59"/>
      <c r="M155" s="59"/>
      <c r="N155" s="59"/>
      <c r="O155" s="59"/>
      <c r="P155" s="59"/>
      <c r="Q155" s="59"/>
      <c r="R155" s="59"/>
      <c r="S155" s="59"/>
      <c r="T155" s="59"/>
      <c r="U155" s="59"/>
      <c r="V155" s="59"/>
      <c r="W155" s="59"/>
      <c r="X155" s="59"/>
      <c r="Y155" s="59"/>
      <c r="Z155" s="59"/>
      <c r="AA155" s="59"/>
      <c r="AB155" s="59"/>
      <c r="AC155" s="59"/>
      <c r="AD155" s="59"/>
      <c r="AE155" s="59"/>
      <c r="AF155" s="59"/>
      <c r="AG155" s="59"/>
      <c r="AH155" s="59"/>
      <c r="AI155" s="59"/>
      <c r="AJ155" s="59"/>
      <c r="AK155" s="59"/>
      <c r="AL155" s="59"/>
      <c r="AM155" s="59"/>
      <c r="AN155" s="59"/>
      <c r="AO155" s="59"/>
      <c r="AP155" s="59"/>
      <c r="AQ155" s="59"/>
      <c r="AR155" s="59"/>
    </row>
    <row r="156" ht="12.75" customHeight="1">
      <c r="A156" s="59"/>
      <c r="B156" s="59"/>
      <c r="C156" s="596"/>
      <c r="D156" s="59"/>
      <c r="E156" s="59"/>
      <c r="F156" s="59"/>
      <c r="G156" s="59"/>
      <c r="H156" s="59"/>
      <c r="I156" s="59"/>
      <c r="J156" s="59"/>
      <c r="K156" s="59"/>
      <c r="L156" s="59"/>
      <c r="M156" s="59"/>
      <c r="N156" s="59"/>
      <c r="O156" s="59"/>
      <c r="P156" s="59"/>
      <c r="Q156" s="59"/>
      <c r="R156" s="59"/>
      <c r="S156" s="59"/>
      <c r="T156" s="59"/>
      <c r="U156" s="59"/>
      <c r="V156" s="59"/>
      <c r="W156" s="59"/>
      <c r="X156" s="59"/>
      <c r="Y156" s="59"/>
      <c r="Z156" s="59"/>
      <c r="AA156" s="59"/>
      <c r="AB156" s="59"/>
      <c r="AC156" s="59"/>
      <c r="AD156" s="59"/>
      <c r="AE156" s="59"/>
      <c r="AF156" s="59"/>
      <c r="AG156" s="59"/>
      <c r="AH156" s="59"/>
      <c r="AI156" s="59"/>
      <c r="AJ156" s="59"/>
      <c r="AK156" s="59"/>
      <c r="AL156" s="59"/>
      <c r="AM156" s="59"/>
      <c r="AN156" s="59"/>
      <c r="AO156" s="59"/>
      <c r="AP156" s="59"/>
      <c r="AQ156" s="59"/>
      <c r="AR156" s="59"/>
    </row>
    <row r="157" ht="12.75" customHeight="1">
      <c r="A157" s="59"/>
      <c r="B157" s="59"/>
      <c r="C157" s="596"/>
      <c r="D157" s="59"/>
      <c r="E157" s="59"/>
      <c r="F157" s="59"/>
      <c r="G157" s="59"/>
      <c r="H157" s="59"/>
      <c r="I157" s="59"/>
      <c r="J157" s="59"/>
      <c r="K157" s="59"/>
      <c r="L157" s="59"/>
      <c r="M157" s="59"/>
      <c r="N157" s="59"/>
      <c r="O157" s="59"/>
      <c r="P157" s="59"/>
      <c r="Q157" s="59"/>
      <c r="R157" s="59"/>
      <c r="S157" s="59"/>
      <c r="T157" s="59"/>
      <c r="U157" s="59"/>
      <c r="V157" s="59"/>
      <c r="W157" s="59"/>
      <c r="X157" s="59"/>
      <c r="Y157" s="59"/>
      <c r="Z157" s="59"/>
      <c r="AA157" s="59"/>
      <c r="AB157" s="59"/>
      <c r="AC157" s="59"/>
      <c r="AD157" s="59"/>
      <c r="AE157" s="59"/>
      <c r="AF157" s="59"/>
      <c r="AG157" s="59"/>
      <c r="AH157" s="59"/>
      <c r="AI157" s="59"/>
      <c r="AJ157" s="59"/>
      <c r="AK157" s="59"/>
      <c r="AL157" s="59"/>
      <c r="AM157" s="59"/>
      <c r="AN157" s="59"/>
      <c r="AO157" s="59"/>
      <c r="AP157" s="59"/>
      <c r="AQ157" s="59"/>
      <c r="AR157" s="59"/>
    </row>
    <row r="158" ht="12.75" customHeight="1">
      <c r="A158" s="59"/>
      <c r="B158" s="59"/>
      <c r="C158" s="596"/>
      <c r="D158" s="59"/>
      <c r="E158" s="59"/>
      <c r="F158" s="59"/>
      <c r="G158" s="59"/>
      <c r="H158" s="59"/>
      <c r="I158" s="59"/>
      <c r="J158" s="59"/>
      <c r="K158" s="59"/>
      <c r="L158" s="59"/>
      <c r="M158" s="59"/>
      <c r="N158" s="59"/>
      <c r="O158" s="59"/>
      <c r="P158" s="59"/>
      <c r="Q158" s="59"/>
      <c r="R158" s="59"/>
      <c r="S158" s="59"/>
      <c r="T158" s="59"/>
      <c r="U158" s="59"/>
      <c r="V158" s="59"/>
      <c r="W158" s="59"/>
      <c r="X158" s="59"/>
      <c r="Y158" s="59"/>
      <c r="Z158" s="59"/>
      <c r="AA158" s="59"/>
      <c r="AB158" s="59"/>
      <c r="AC158" s="59"/>
      <c r="AD158" s="59"/>
      <c r="AE158" s="59"/>
      <c r="AF158" s="59"/>
      <c r="AG158" s="59"/>
      <c r="AH158" s="59"/>
      <c r="AI158" s="59"/>
      <c r="AJ158" s="59"/>
      <c r="AK158" s="59"/>
      <c r="AL158" s="59"/>
      <c r="AM158" s="59"/>
      <c r="AN158" s="59"/>
      <c r="AO158" s="59"/>
      <c r="AP158" s="59"/>
      <c r="AQ158" s="59"/>
      <c r="AR158" s="59"/>
    </row>
    <row r="159" ht="12.75" customHeight="1">
      <c r="A159" s="59"/>
      <c r="B159" s="59"/>
      <c r="C159" s="596"/>
      <c r="D159" s="59"/>
      <c r="E159" s="59"/>
      <c r="F159" s="59"/>
      <c r="G159" s="59"/>
      <c r="H159" s="59"/>
      <c r="I159" s="59"/>
      <c r="J159" s="59"/>
      <c r="K159" s="59"/>
      <c r="L159" s="59"/>
      <c r="M159" s="59"/>
      <c r="N159" s="59"/>
      <c r="O159" s="59"/>
      <c r="P159" s="59"/>
      <c r="Q159" s="59"/>
      <c r="R159" s="59"/>
      <c r="S159" s="59"/>
      <c r="T159" s="59"/>
      <c r="U159" s="59"/>
      <c r="V159" s="59"/>
      <c r="W159" s="59"/>
      <c r="X159" s="59"/>
      <c r="Y159" s="59"/>
      <c r="Z159" s="59"/>
      <c r="AA159" s="59"/>
      <c r="AB159" s="59"/>
      <c r="AC159" s="59"/>
      <c r="AD159" s="59"/>
      <c r="AE159" s="59"/>
      <c r="AF159" s="59"/>
      <c r="AG159" s="59"/>
      <c r="AH159" s="59"/>
      <c r="AI159" s="59"/>
      <c r="AJ159" s="59"/>
      <c r="AK159" s="59"/>
      <c r="AL159" s="59"/>
      <c r="AM159" s="59"/>
      <c r="AN159" s="59"/>
      <c r="AO159" s="59"/>
      <c r="AP159" s="59"/>
      <c r="AQ159" s="59"/>
      <c r="AR159" s="59"/>
    </row>
    <row r="160" ht="12.75" customHeight="1">
      <c r="A160" s="59"/>
      <c r="B160" s="59"/>
      <c r="C160" s="596"/>
      <c r="D160" s="59"/>
      <c r="E160" s="59"/>
      <c r="F160" s="59"/>
      <c r="G160" s="59"/>
      <c r="H160" s="59"/>
      <c r="I160" s="59"/>
      <c r="J160" s="59"/>
      <c r="K160" s="59"/>
      <c r="L160" s="59"/>
      <c r="M160" s="59"/>
      <c r="N160" s="59"/>
      <c r="O160" s="59"/>
      <c r="P160" s="59"/>
      <c r="Q160" s="59"/>
      <c r="R160" s="59"/>
      <c r="S160" s="59"/>
      <c r="T160" s="59"/>
      <c r="U160" s="59"/>
      <c r="V160" s="59"/>
      <c r="W160" s="59"/>
      <c r="X160" s="59"/>
      <c r="Y160" s="59"/>
      <c r="Z160" s="59"/>
      <c r="AA160" s="59"/>
      <c r="AB160" s="59"/>
      <c r="AC160" s="59"/>
      <c r="AD160" s="59"/>
      <c r="AE160" s="59"/>
      <c r="AF160" s="59"/>
      <c r="AG160" s="59"/>
      <c r="AH160" s="59"/>
      <c r="AI160" s="59"/>
      <c r="AJ160" s="59"/>
      <c r="AK160" s="59"/>
      <c r="AL160" s="59"/>
      <c r="AM160" s="59"/>
      <c r="AN160" s="59"/>
      <c r="AO160" s="59"/>
      <c r="AP160" s="59"/>
      <c r="AQ160" s="59"/>
      <c r="AR160" s="59"/>
    </row>
    <row r="161" ht="12.75" customHeight="1">
      <c r="A161" s="59"/>
      <c r="B161" s="59"/>
      <c r="C161" s="596"/>
      <c r="D161" s="59"/>
      <c r="E161" s="59"/>
      <c r="F161" s="59"/>
      <c r="G161" s="59"/>
      <c r="H161" s="59"/>
      <c r="I161" s="59"/>
      <c r="J161" s="59"/>
      <c r="K161" s="59"/>
      <c r="L161" s="59"/>
      <c r="M161" s="59"/>
      <c r="N161" s="59"/>
      <c r="O161" s="59"/>
      <c r="P161" s="59"/>
      <c r="Q161" s="59"/>
      <c r="R161" s="59"/>
      <c r="S161" s="59"/>
      <c r="T161" s="59"/>
      <c r="U161" s="59"/>
      <c r="V161" s="59"/>
      <c r="W161" s="59"/>
      <c r="X161" s="59"/>
      <c r="Y161" s="59"/>
      <c r="Z161" s="59"/>
      <c r="AA161" s="59"/>
      <c r="AB161" s="59"/>
      <c r="AC161" s="59"/>
      <c r="AD161" s="59"/>
      <c r="AE161" s="59"/>
      <c r="AF161" s="59"/>
      <c r="AG161" s="59"/>
      <c r="AH161" s="59"/>
      <c r="AI161" s="59"/>
      <c r="AJ161" s="59"/>
      <c r="AK161" s="59"/>
      <c r="AL161" s="59"/>
      <c r="AM161" s="59"/>
      <c r="AN161" s="59"/>
      <c r="AO161" s="59"/>
      <c r="AP161" s="59"/>
      <c r="AQ161" s="59"/>
      <c r="AR161" s="59"/>
    </row>
    <row r="162" ht="12.75" customHeight="1">
      <c r="A162" s="59"/>
      <c r="B162" s="59"/>
      <c r="C162" s="596"/>
      <c r="D162" s="59"/>
      <c r="E162" s="59"/>
      <c r="F162" s="59"/>
      <c r="G162" s="59"/>
      <c r="H162" s="59"/>
      <c r="I162" s="59"/>
      <c r="J162" s="59"/>
      <c r="K162" s="59"/>
      <c r="L162" s="59"/>
      <c r="M162" s="59"/>
      <c r="N162" s="59"/>
      <c r="O162" s="59"/>
      <c r="P162" s="59"/>
      <c r="Q162" s="59"/>
      <c r="R162" s="59"/>
      <c r="S162" s="59"/>
      <c r="T162" s="59"/>
      <c r="U162" s="59"/>
      <c r="V162" s="59"/>
      <c r="W162" s="59"/>
      <c r="X162" s="59"/>
      <c r="Y162" s="59"/>
      <c r="Z162" s="59"/>
      <c r="AA162" s="59"/>
      <c r="AB162" s="59"/>
      <c r="AC162" s="59"/>
      <c r="AD162" s="59"/>
      <c r="AE162" s="59"/>
      <c r="AF162" s="59"/>
      <c r="AG162" s="59"/>
      <c r="AH162" s="59"/>
      <c r="AI162" s="59"/>
      <c r="AJ162" s="59"/>
      <c r="AK162" s="59"/>
      <c r="AL162" s="59"/>
      <c r="AM162" s="59"/>
      <c r="AN162" s="59"/>
      <c r="AO162" s="59"/>
      <c r="AP162" s="59"/>
      <c r="AQ162" s="59"/>
      <c r="AR162" s="59"/>
    </row>
    <row r="163" ht="12.75" customHeight="1">
      <c r="A163" s="59"/>
      <c r="B163" s="59"/>
      <c r="C163" s="596"/>
      <c r="D163" s="59"/>
      <c r="E163" s="59"/>
      <c r="F163" s="59"/>
      <c r="G163" s="59"/>
      <c r="H163" s="59"/>
      <c r="I163" s="59"/>
      <c r="J163" s="59"/>
      <c r="K163" s="59"/>
      <c r="L163" s="59"/>
      <c r="M163" s="59"/>
      <c r="N163" s="59"/>
      <c r="O163" s="59"/>
      <c r="P163" s="59"/>
      <c r="Q163" s="59"/>
      <c r="R163" s="59"/>
      <c r="S163" s="59"/>
      <c r="T163" s="59"/>
      <c r="U163" s="59"/>
      <c r="V163" s="59"/>
      <c r="W163" s="59"/>
      <c r="X163" s="59"/>
      <c r="Y163" s="59"/>
      <c r="Z163" s="59"/>
      <c r="AA163" s="59"/>
      <c r="AB163" s="59"/>
      <c r="AC163" s="59"/>
      <c r="AD163" s="59"/>
      <c r="AE163" s="59"/>
      <c r="AF163" s="59"/>
      <c r="AG163" s="59"/>
      <c r="AH163" s="59"/>
      <c r="AI163" s="59"/>
      <c r="AJ163" s="59"/>
      <c r="AK163" s="59"/>
      <c r="AL163" s="59"/>
      <c r="AM163" s="59"/>
      <c r="AN163" s="59"/>
      <c r="AO163" s="59"/>
      <c r="AP163" s="59"/>
      <c r="AQ163" s="59"/>
      <c r="AR163" s="59"/>
    </row>
    <row r="164" ht="12.75" customHeight="1">
      <c r="A164" s="59"/>
      <c r="B164" s="59"/>
      <c r="C164" s="596"/>
      <c r="D164" s="59"/>
      <c r="E164" s="59"/>
      <c r="F164" s="59"/>
      <c r="G164" s="59"/>
      <c r="H164" s="59"/>
      <c r="I164" s="59"/>
      <c r="J164" s="59"/>
      <c r="K164" s="59"/>
      <c r="L164" s="59"/>
      <c r="M164" s="59"/>
      <c r="N164" s="59"/>
      <c r="O164" s="59"/>
      <c r="P164" s="59"/>
      <c r="Q164" s="59"/>
      <c r="R164" s="59"/>
      <c r="S164" s="59"/>
      <c r="T164" s="59"/>
      <c r="U164" s="59"/>
      <c r="V164" s="59"/>
      <c r="W164" s="59"/>
      <c r="X164" s="59"/>
      <c r="Y164" s="59"/>
      <c r="Z164" s="59"/>
      <c r="AA164" s="59"/>
      <c r="AB164" s="59"/>
      <c r="AC164" s="59"/>
      <c r="AD164" s="59"/>
      <c r="AE164" s="59"/>
      <c r="AF164" s="59"/>
      <c r="AG164" s="59"/>
      <c r="AH164" s="59"/>
      <c r="AI164" s="59"/>
      <c r="AJ164" s="59"/>
      <c r="AK164" s="59"/>
      <c r="AL164" s="59"/>
      <c r="AM164" s="59"/>
      <c r="AN164" s="59"/>
      <c r="AO164" s="59"/>
      <c r="AP164" s="59"/>
      <c r="AQ164" s="59"/>
      <c r="AR164" s="59"/>
    </row>
    <row r="165" ht="12.75" customHeight="1">
      <c r="A165" s="59"/>
      <c r="B165" s="59"/>
      <c r="C165" s="596"/>
      <c r="D165" s="59"/>
      <c r="E165" s="59"/>
      <c r="F165" s="59"/>
      <c r="G165" s="59"/>
      <c r="H165" s="59"/>
      <c r="I165" s="59"/>
      <c r="J165" s="59"/>
      <c r="K165" s="59"/>
      <c r="L165" s="59"/>
      <c r="M165" s="59"/>
      <c r="N165" s="59"/>
      <c r="O165" s="59"/>
      <c r="P165" s="59"/>
      <c r="Q165" s="59"/>
      <c r="R165" s="59"/>
      <c r="S165" s="59"/>
      <c r="T165" s="59"/>
      <c r="U165" s="59"/>
      <c r="V165" s="59"/>
      <c r="W165" s="59"/>
      <c r="X165" s="59"/>
      <c r="Y165" s="59"/>
      <c r="Z165" s="59"/>
      <c r="AA165" s="59"/>
      <c r="AB165" s="59"/>
      <c r="AC165" s="59"/>
      <c r="AD165" s="59"/>
      <c r="AE165" s="59"/>
      <c r="AF165" s="59"/>
      <c r="AG165" s="59"/>
      <c r="AH165" s="59"/>
      <c r="AI165" s="59"/>
      <c r="AJ165" s="59"/>
      <c r="AK165" s="59"/>
      <c r="AL165" s="59"/>
      <c r="AM165" s="59"/>
      <c r="AN165" s="59"/>
      <c r="AO165" s="59"/>
      <c r="AP165" s="59"/>
      <c r="AQ165" s="59"/>
      <c r="AR165" s="59"/>
    </row>
    <row r="166" ht="12.75" customHeight="1">
      <c r="A166" s="59"/>
      <c r="B166" s="59"/>
      <c r="C166" s="596"/>
      <c r="D166" s="59"/>
      <c r="E166" s="59"/>
      <c r="F166" s="59"/>
      <c r="G166" s="59"/>
      <c r="H166" s="59"/>
      <c r="I166" s="59"/>
      <c r="J166" s="59"/>
      <c r="K166" s="59"/>
      <c r="L166" s="59"/>
      <c r="M166" s="59"/>
      <c r="N166" s="59"/>
      <c r="O166" s="59"/>
      <c r="P166" s="59"/>
      <c r="Q166" s="59"/>
      <c r="R166" s="59"/>
      <c r="S166" s="59"/>
      <c r="T166" s="59"/>
      <c r="U166" s="59"/>
      <c r="V166" s="59"/>
      <c r="W166" s="59"/>
      <c r="X166" s="59"/>
      <c r="Y166" s="59"/>
      <c r="Z166" s="59"/>
      <c r="AA166" s="59"/>
      <c r="AB166" s="59"/>
      <c r="AC166" s="59"/>
      <c r="AD166" s="59"/>
      <c r="AE166" s="59"/>
      <c r="AF166" s="59"/>
      <c r="AG166" s="59"/>
      <c r="AH166" s="59"/>
      <c r="AI166" s="59"/>
      <c r="AJ166" s="59"/>
      <c r="AK166" s="59"/>
      <c r="AL166" s="59"/>
      <c r="AM166" s="59"/>
      <c r="AN166" s="59"/>
      <c r="AO166" s="59"/>
      <c r="AP166" s="59"/>
      <c r="AQ166" s="59"/>
      <c r="AR166" s="59"/>
    </row>
    <row r="167" ht="12.75" customHeight="1">
      <c r="A167" s="59"/>
      <c r="B167" s="59"/>
      <c r="C167" s="596"/>
      <c r="D167" s="59"/>
      <c r="E167" s="59"/>
      <c r="F167" s="59"/>
      <c r="G167" s="59"/>
      <c r="H167" s="59"/>
      <c r="I167" s="59"/>
      <c r="J167" s="59"/>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c r="AH167" s="59"/>
      <c r="AI167" s="59"/>
      <c r="AJ167" s="59"/>
      <c r="AK167" s="59"/>
      <c r="AL167" s="59"/>
      <c r="AM167" s="59"/>
      <c r="AN167" s="59"/>
      <c r="AO167" s="59"/>
      <c r="AP167" s="59"/>
      <c r="AQ167" s="59"/>
      <c r="AR167" s="59"/>
    </row>
    <row r="168" ht="12.75" customHeight="1">
      <c r="A168" s="59"/>
      <c r="B168" s="59"/>
      <c r="C168" s="596"/>
      <c r="D168" s="59"/>
      <c r="E168" s="59"/>
      <c r="F168" s="59"/>
      <c r="G168" s="59"/>
      <c r="H168" s="59"/>
      <c r="I168" s="59"/>
      <c r="J168" s="59"/>
      <c r="K168" s="59"/>
      <c r="L168" s="59"/>
      <c r="M168" s="59"/>
      <c r="N168" s="59"/>
      <c r="O168" s="59"/>
      <c r="P168" s="59"/>
      <c r="Q168" s="59"/>
      <c r="R168" s="59"/>
      <c r="S168" s="59"/>
      <c r="T168" s="59"/>
      <c r="U168" s="59"/>
      <c r="V168" s="59"/>
      <c r="W168" s="59"/>
      <c r="X168" s="59"/>
      <c r="Y168" s="59"/>
      <c r="Z168" s="59"/>
      <c r="AA168" s="59"/>
      <c r="AB168" s="59"/>
      <c r="AC168" s="59"/>
      <c r="AD168" s="59"/>
      <c r="AE168" s="59"/>
      <c r="AF168" s="59"/>
      <c r="AG168" s="59"/>
      <c r="AH168" s="59"/>
      <c r="AI168" s="59"/>
      <c r="AJ168" s="59"/>
      <c r="AK168" s="59"/>
      <c r="AL168" s="59"/>
      <c r="AM168" s="59"/>
      <c r="AN168" s="59"/>
      <c r="AO168" s="59"/>
      <c r="AP168" s="59"/>
      <c r="AQ168" s="59"/>
      <c r="AR168" s="59"/>
    </row>
    <row r="169" ht="12.75" customHeight="1">
      <c r="A169" s="59"/>
      <c r="B169" s="59"/>
      <c r="C169" s="596"/>
      <c r="D169" s="59"/>
      <c r="E169" s="59"/>
      <c r="F169" s="59"/>
      <c r="G169" s="59"/>
      <c r="H169" s="59"/>
      <c r="I169" s="59"/>
      <c r="J169" s="59"/>
      <c r="K169" s="5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9"/>
      <c r="AR169" s="59"/>
    </row>
    <row r="170" ht="12.75" customHeight="1">
      <c r="A170" s="59"/>
      <c r="B170" s="59"/>
      <c r="C170" s="596"/>
      <c r="D170" s="59"/>
      <c r="E170" s="59"/>
      <c r="F170" s="59"/>
      <c r="G170" s="59"/>
      <c r="H170" s="59"/>
      <c r="I170" s="59"/>
      <c r="J170" s="59"/>
      <c r="K170" s="59"/>
      <c r="L170" s="59"/>
      <c r="M170" s="59"/>
      <c r="N170" s="59"/>
      <c r="O170" s="59"/>
      <c r="P170" s="59"/>
      <c r="Q170" s="59"/>
      <c r="R170" s="59"/>
      <c r="S170" s="59"/>
      <c r="T170" s="59"/>
      <c r="U170" s="59"/>
      <c r="V170" s="59"/>
      <c r="W170" s="59"/>
      <c r="X170" s="59"/>
      <c r="Y170" s="59"/>
      <c r="Z170" s="59"/>
      <c r="AA170" s="59"/>
      <c r="AB170" s="59"/>
      <c r="AC170" s="59"/>
      <c r="AD170" s="59"/>
      <c r="AE170" s="59"/>
      <c r="AF170" s="59"/>
      <c r="AG170" s="59"/>
      <c r="AH170" s="59"/>
      <c r="AI170" s="59"/>
      <c r="AJ170" s="59"/>
      <c r="AK170" s="59"/>
      <c r="AL170" s="59"/>
      <c r="AM170" s="59"/>
      <c r="AN170" s="59"/>
      <c r="AO170" s="59"/>
      <c r="AP170" s="59"/>
      <c r="AQ170" s="59"/>
      <c r="AR170" s="59"/>
    </row>
    <row r="171" ht="12.75" customHeight="1">
      <c r="A171" s="59"/>
      <c r="B171" s="59"/>
      <c r="C171" s="596"/>
      <c r="D171" s="59"/>
      <c r="E171" s="59"/>
      <c r="F171" s="59"/>
      <c r="G171" s="59"/>
      <c r="H171" s="59"/>
      <c r="I171" s="59"/>
      <c r="J171" s="59"/>
      <c r="K171" s="59"/>
      <c r="L171" s="59"/>
      <c r="M171" s="59"/>
      <c r="N171" s="59"/>
      <c r="O171" s="59"/>
      <c r="P171" s="59"/>
      <c r="Q171" s="59"/>
      <c r="R171" s="59"/>
      <c r="S171" s="59"/>
      <c r="T171" s="59"/>
      <c r="U171" s="59"/>
      <c r="V171" s="59"/>
      <c r="W171" s="59"/>
      <c r="X171" s="59"/>
      <c r="Y171" s="59"/>
      <c r="Z171" s="59"/>
      <c r="AA171" s="59"/>
      <c r="AB171" s="59"/>
      <c r="AC171" s="59"/>
      <c r="AD171" s="59"/>
      <c r="AE171" s="59"/>
      <c r="AF171" s="59"/>
      <c r="AG171" s="59"/>
      <c r="AH171" s="59"/>
      <c r="AI171" s="59"/>
      <c r="AJ171" s="59"/>
      <c r="AK171" s="59"/>
      <c r="AL171" s="59"/>
      <c r="AM171" s="59"/>
      <c r="AN171" s="59"/>
      <c r="AO171" s="59"/>
      <c r="AP171" s="59"/>
      <c r="AQ171" s="59"/>
      <c r="AR171" s="59"/>
    </row>
    <row r="172" ht="12.75" customHeight="1">
      <c r="A172" s="59"/>
      <c r="B172" s="59"/>
      <c r="C172" s="596"/>
      <c r="D172" s="59"/>
      <c r="E172" s="59"/>
      <c r="F172" s="59"/>
      <c r="G172" s="59"/>
      <c r="H172" s="59"/>
      <c r="I172" s="59"/>
      <c r="J172" s="59"/>
      <c r="K172" s="59"/>
      <c r="L172" s="59"/>
      <c r="M172" s="59"/>
      <c r="N172" s="59"/>
      <c r="O172" s="59"/>
      <c r="P172" s="59"/>
      <c r="Q172" s="59"/>
      <c r="R172" s="59"/>
      <c r="S172" s="59"/>
      <c r="T172" s="59"/>
      <c r="U172" s="59"/>
      <c r="V172" s="59"/>
      <c r="W172" s="59"/>
      <c r="X172" s="59"/>
      <c r="Y172" s="59"/>
      <c r="Z172" s="59"/>
      <c r="AA172" s="59"/>
      <c r="AB172" s="59"/>
      <c r="AC172" s="59"/>
      <c r="AD172" s="59"/>
      <c r="AE172" s="59"/>
      <c r="AF172" s="59"/>
      <c r="AG172" s="59"/>
      <c r="AH172" s="59"/>
      <c r="AI172" s="59"/>
      <c r="AJ172" s="59"/>
      <c r="AK172" s="59"/>
      <c r="AL172" s="59"/>
      <c r="AM172" s="59"/>
      <c r="AN172" s="59"/>
      <c r="AO172" s="59"/>
      <c r="AP172" s="59"/>
      <c r="AQ172" s="59"/>
      <c r="AR172" s="59"/>
    </row>
    <row r="173" ht="12.75" customHeight="1">
      <c r="A173" s="59"/>
      <c r="B173" s="59"/>
      <c r="C173" s="596"/>
      <c r="D173" s="59"/>
      <c r="E173" s="59"/>
      <c r="F173" s="59"/>
      <c r="G173" s="59"/>
      <c r="H173" s="59"/>
      <c r="I173" s="59"/>
      <c r="J173" s="59"/>
      <c r="K173" s="59"/>
      <c r="L173" s="59"/>
      <c r="M173" s="59"/>
      <c r="N173" s="59"/>
      <c r="O173" s="59"/>
      <c r="P173" s="59"/>
      <c r="Q173" s="59"/>
      <c r="R173" s="59"/>
      <c r="S173" s="59"/>
      <c r="T173" s="59"/>
      <c r="U173" s="59"/>
      <c r="V173" s="59"/>
      <c r="W173" s="59"/>
      <c r="X173" s="59"/>
      <c r="Y173" s="59"/>
      <c r="Z173" s="59"/>
      <c r="AA173" s="59"/>
      <c r="AB173" s="59"/>
      <c r="AC173" s="59"/>
      <c r="AD173" s="59"/>
      <c r="AE173" s="59"/>
      <c r="AF173" s="59"/>
      <c r="AG173" s="59"/>
      <c r="AH173" s="59"/>
      <c r="AI173" s="59"/>
      <c r="AJ173" s="59"/>
      <c r="AK173" s="59"/>
      <c r="AL173" s="59"/>
      <c r="AM173" s="59"/>
      <c r="AN173" s="59"/>
      <c r="AO173" s="59"/>
      <c r="AP173" s="59"/>
      <c r="AQ173" s="59"/>
      <c r="AR173" s="59"/>
    </row>
    <row r="174" ht="12.75" customHeight="1">
      <c r="A174" s="59"/>
      <c r="B174" s="59"/>
      <c r="C174" s="596"/>
      <c r="D174" s="59"/>
      <c r="E174" s="59"/>
      <c r="F174" s="59"/>
      <c r="G174" s="59"/>
      <c r="H174" s="59"/>
      <c r="I174" s="59"/>
      <c r="J174" s="59"/>
      <c r="K174" s="59"/>
      <c r="L174" s="59"/>
      <c r="M174" s="59"/>
      <c r="N174" s="59"/>
      <c r="O174" s="59"/>
      <c r="P174" s="59"/>
      <c r="Q174" s="59"/>
      <c r="R174" s="59"/>
      <c r="S174" s="59"/>
      <c r="T174" s="59"/>
      <c r="U174" s="59"/>
      <c r="V174" s="59"/>
      <c r="W174" s="59"/>
      <c r="X174" s="59"/>
      <c r="Y174" s="59"/>
      <c r="Z174" s="59"/>
      <c r="AA174" s="59"/>
      <c r="AB174" s="59"/>
      <c r="AC174" s="59"/>
      <c r="AD174" s="59"/>
      <c r="AE174" s="59"/>
      <c r="AF174" s="59"/>
      <c r="AG174" s="59"/>
      <c r="AH174" s="59"/>
      <c r="AI174" s="59"/>
      <c r="AJ174" s="59"/>
      <c r="AK174" s="59"/>
      <c r="AL174" s="59"/>
      <c r="AM174" s="59"/>
      <c r="AN174" s="59"/>
      <c r="AO174" s="59"/>
      <c r="AP174" s="59"/>
      <c r="AQ174" s="59"/>
      <c r="AR174" s="59"/>
    </row>
    <row r="175" ht="12.75" customHeight="1">
      <c r="A175" s="59"/>
      <c r="B175" s="59"/>
      <c r="C175" s="596"/>
      <c r="D175" s="59"/>
      <c r="E175" s="59"/>
      <c r="F175" s="59"/>
      <c r="G175" s="59"/>
      <c r="H175" s="59"/>
      <c r="I175" s="59"/>
      <c r="J175" s="59"/>
      <c r="K175" s="59"/>
      <c r="L175" s="59"/>
      <c r="M175" s="59"/>
      <c r="N175" s="59"/>
      <c r="O175" s="59"/>
      <c r="P175" s="59"/>
      <c r="Q175" s="59"/>
      <c r="R175" s="59"/>
      <c r="S175" s="59"/>
      <c r="T175" s="59"/>
      <c r="U175" s="59"/>
      <c r="V175" s="59"/>
      <c r="W175" s="59"/>
      <c r="X175" s="59"/>
      <c r="Y175" s="59"/>
      <c r="Z175" s="59"/>
      <c r="AA175" s="59"/>
      <c r="AB175" s="59"/>
      <c r="AC175" s="59"/>
      <c r="AD175" s="59"/>
      <c r="AE175" s="59"/>
      <c r="AF175" s="59"/>
      <c r="AG175" s="59"/>
      <c r="AH175" s="59"/>
      <c r="AI175" s="59"/>
      <c r="AJ175" s="59"/>
      <c r="AK175" s="59"/>
      <c r="AL175" s="59"/>
      <c r="AM175" s="59"/>
      <c r="AN175" s="59"/>
      <c r="AO175" s="59"/>
      <c r="AP175" s="59"/>
      <c r="AQ175" s="59"/>
      <c r="AR175" s="59"/>
    </row>
    <row r="176" ht="12.75" customHeight="1">
      <c r="A176" s="59"/>
      <c r="B176" s="59"/>
      <c r="C176" s="596"/>
      <c r="D176" s="59"/>
      <c r="E176" s="59"/>
      <c r="F176" s="59"/>
      <c r="G176" s="59"/>
      <c r="H176" s="59"/>
      <c r="I176" s="59"/>
      <c r="J176" s="59"/>
      <c r="K176" s="59"/>
      <c r="L176" s="59"/>
      <c r="M176" s="59"/>
      <c r="N176" s="59"/>
      <c r="O176" s="59"/>
      <c r="P176" s="59"/>
      <c r="Q176" s="59"/>
      <c r="R176" s="59"/>
      <c r="S176" s="59"/>
      <c r="T176" s="59"/>
      <c r="U176" s="59"/>
      <c r="V176" s="59"/>
      <c r="W176" s="59"/>
      <c r="X176" s="59"/>
      <c r="Y176" s="59"/>
      <c r="Z176" s="59"/>
      <c r="AA176" s="59"/>
      <c r="AB176" s="59"/>
      <c r="AC176" s="59"/>
      <c r="AD176" s="59"/>
      <c r="AE176" s="59"/>
      <c r="AF176" s="59"/>
      <c r="AG176" s="59"/>
      <c r="AH176" s="59"/>
      <c r="AI176" s="59"/>
      <c r="AJ176" s="59"/>
      <c r="AK176" s="59"/>
      <c r="AL176" s="59"/>
      <c r="AM176" s="59"/>
      <c r="AN176" s="59"/>
      <c r="AO176" s="59"/>
      <c r="AP176" s="59"/>
      <c r="AQ176" s="59"/>
      <c r="AR176" s="59"/>
    </row>
    <row r="177" ht="12.75" customHeight="1">
      <c r="A177" s="59"/>
      <c r="B177" s="59"/>
      <c r="C177" s="596"/>
      <c r="D177" s="59"/>
      <c r="E177" s="59"/>
      <c r="F177" s="59"/>
      <c r="G177" s="59"/>
      <c r="H177" s="59"/>
      <c r="I177" s="59"/>
      <c r="J177" s="59"/>
      <c r="K177" s="59"/>
      <c r="L177" s="59"/>
      <c r="M177" s="59"/>
      <c r="N177" s="59"/>
      <c r="O177" s="59"/>
      <c r="P177" s="59"/>
      <c r="Q177" s="59"/>
      <c r="R177" s="59"/>
      <c r="S177" s="59"/>
      <c r="T177" s="59"/>
      <c r="U177" s="59"/>
      <c r="V177" s="59"/>
      <c r="W177" s="59"/>
      <c r="X177" s="59"/>
      <c r="Y177" s="59"/>
      <c r="Z177" s="59"/>
      <c r="AA177" s="59"/>
      <c r="AB177" s="59"/>
      <c r="AC177" s="59"/>
      <c r="AD177" s="59"/>
      <c r="AE177" s="59"/>
      <c r="AF177" s="59"/>
      <c r="AG177" s="59"/>
      <c r="AH177" s="59"/>
      <c r="AI177" s="59"/>
      <c r="AJ177" s="59"/>
      <c r="AK177" s="59"/>
      <c r="AL177" s="59"/>
      <c r="AM177" s="59"/>
      <c r="AN177" s="59"/>
      <c r="AO177" s="59"/>
      <c r="AP177" s="59"/>
      <c r="AQ177" s="59"/>
      <c r="AR177" s="59"/>
    </row>
    <row r="178" ht="12.75" customHeight="1">
      <c r="A178" s="59"/>
      <c r="B178" s="59"/>
      <c r="C178" s="596"/>
      <c r="D178" s="59"/>
      <c r="E178" s="59"/>
      <c r="F178" s="59"/>
      <c r="G178" s="59"/>
      <c r="H178" s="59"/>
      <c r="I178" s="59"/>
      <c r="J178" s="59"/>
      <c r="K178" s="59"/>
      <c r="L178" s="59"/>
      <c r="M178" s="59"/>
      <c r="N178" s="59"/>
      <c r="O178" s="59"/>
      <c r="P178" s="59"/>
      <c r="Q178" s="59"/>
      <c r="R178" s="59"/>
      <c r="S178" s="59"/>
      <c r="T178" s="59"/>
      <c r="U178" s="59"/>
      <c r="V178" s="59"/>
      <c r="W178" s="59"/>
      <c r="X178" s="59"/>
      <c r="Y178" s="59"/>
      <c r="Z178" s="59"/>
      <c r="AA178" s="59"/>
      <c r="AB178" s="59"/>
      <c r="AC178" s="59"/>
      <c r="AD178" s="59"/>
      <c r="AE178" s="59"/>
      <c r="AF178" s="59"/>
      <c r="AG178" s="59"/>
      <c r="AH178" s="59"/>
      <c r="AI178" s="59"/>
      <c r="AJ178" s="59"/>
      <c r="AK178" s="59"/>
      <c r="AL178" s="59"/>
      <c r="AM178" s="59"/>
      <c r="AN178" s="59"/>
      <c r="AO178" s="59"/>
      <c r="AP178" s="59"/>
      <c r="AQ178" s="59"/>
      <c r="AR178" s="59"/>
    </row>
    <row r="179" ht="12.75" customHeight="1">
      <c r="A179" s="59"/>
      <c r="B179" s="59"/>
      <c r="C179" s="596"/>
      <c r="D179" s="59"/>
      <c r="E179" s="59"/>
      <c r="F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c r="AD179" s="59"/>
      <c r="AE179" s="59"/>
      <c r="AF179" s="59"/>
      <c r="AG179" s="59"/>
      <c r="AH179" s="59"/>
      <c r="AI179" s="59"/>
      <c r="AJ179" s="59"/>
      <c r="AK179" s="59"/>
      <c r="AL179" s="59"/>
      <c r="AM179" s="59"/>
      <c r="AN179" s="59"/>
      <c r="AO179" s="59"/>
      <c r="AP179" s="59"/>
      <c r="AQ179" s="59"/>
      <c r="AR179" s="59"/>
    </row>
    <row r="180" ht="12.75" customHeight="1">
      <c r="A180" s="59"/>
      <c r="B180" s="59"/>
      <c r="C180" s="596"/>
      <c r="D180" s="59"/>
      <c r="E180" s="59"/>
      <c r="F180" s="59"/>
      <c r="G180" s="59"/>
      <c r="H180" s="59"/>
      <c r="I180" s="59"/>
      <c r="J180" s="59"/>
      <c r="K180" s="59"/>
      <c r="L180" s="59"/>
      <c r="M180" s="59"/>
      <c r="N180" s="59"/>
      <c r="O180" s="59"/>
      <c r="P180" s="59"/>
      <c r="Q180" s="59"/>
      <c r="R180" s="59"/>
      <c r="S180" s="59"/>
      <c r="T180" s="59"/>
      <c r="U180" s="59"/>
      <c r="V180" s="59"/>
      <c r="W180" s="59"/>
      <c r="X180" s="59"/>
      <c r="Y180" s="59"/>
      <c r="Z180" s="59"/>
      <c r="AA180" s="59"/>
      <c r="AB180" s="59"/>
      <c r="AC180" s="59"/>
      <c r="AD180" s="59"/>
      <c r="AE180" s="59"/>
      <c r="AF180" s="59"/>
      <c r="AG180" s="59"/>
      <c r="AH180" s="59"/>
      <c r="AI180" s="59"/>
      <c r="AJ180" s="59"/>
      <c r="AK180" s="59"/>
      <c r="AL180" s="59"/>
      <c r="AM180" s="59"/>
      <c r="AN180" s="59"/>
      <c r="AO180" s="59"/>
      <c r="AP180" s="59"/>
      <c r="AQ180" s="59"/>
      <c r="AR180" s="59"/>
    </row>
    <row r="181" ht="12.75" customHeight="1">
      <c r="A181" s="59"/>
      <c r="B181" s="59"/>
      <c r="C181" s="596"/>
      <c r="D181" s="59"/>
      <c r="E181" s="59"/>
      <c r="F181" s="59"/>
      <c r="G181" s="59"/>
      <c r="H181" s="59"/>
      <c r="I181" s="59"/>
      <c r="J181" s="59"/>
      <c r="K181" s="59"/>
      <c r="L181" s="59"/>
      <c r="M181" s="59"/>
      <c r="N181" s="59"/>
      <c r="O181" s="59"/>
      <c r="P181" s="59"/>
      <c r="Q181" s="59"/>
      <c r="R181" s="59"/>
      <c r="S181" s="59"/>
      <c r="T181" s="59"/>
      <c r="U181" s="59"/>
      <c r="V181" s="59"/>
      <c r="W181" s="59"/>
      <c r="X181" s="59"/>
      <c r="Y181" s="59"/>
      <c r="Z181" s="59"/>
      <c r="AA181" s="59"/>
      <c r="AB181" s="59"/>
      <c r="AC181" s="59"/>
      <c r="AD181" s="59"/>
      <c r="AE181" s="59"/>
      <c r="AF181" s="59"/>
      <c r="AG181" s="59"/>
      <c r="AH181" s="59"/>
      <c r="AI181" s="59"/>
      <c r="AJ181" s="59"/>
      <c r="AK181" s="59"/>
      <c r="AL181" s="59"/>
      <c r="AM181" s="59"/>
      <c r="AN181" s="59"/>
      <c r="AO181" s="59"/>
      <c r="AP181" s="59"/>
      <c r="AQ181" s="59"/>
      <c r="AR181" s="59"/>
    </row>
    <row r="182" ht="12.75" customHeight="1">
      <c r="A182" s="59"/>
      <c r="B182" s="59"/>
      <c r="C182" s="596"/>
      <c r="D182" s="59"/>
      <c r="E182" s="59"/>
      <c r="F182" s="59"/>
      <c r="G182" s="59"/>
      <c r="H182" s="59"/>
      <c r="I182" s="59"/>
      <c r="J182" s="59"/>
      <c r="K182" s="59"/>
      <c r="L182" s="59"/>
      <c r="M182" s="59"/>
      <c r="N182" s="59"/>
      <c r="O182" s="59"/>
      <c r="P182" s="59"/>
      <c r="Q182" s="59"/>
      <c r="R182" s="59"/>
      <c r="S182" s="59"/>
      <c r="T182" s="59"/>
      <c r="U182" s="59"/>
      <c r="V182" s="59"/>
      <c r="W182" s="59"/>
      <c r="X182" s="59"/>
      <c r="Y182" s="59"/>
      <c r="Z182" s="59"/>
      <c r="AA182" s="59"/>
      <c r="AB182" s="59"/>
      <c r="AC182" s="59"/>
      <c r="AD182" s="59"/>
      <c r="AE182" s="59"/>
      <c r="AF182" s="59"/>
      <c r="AG182" s="59"/>
      <c r="AH182" s="59"/>
      <c r="AI182" s="59"/>
      <c r="AJ182" s="59"/>
      <c r="AK182" s="59"/>
      <c r="AL182" s="59"/>
      <c r="AM182" s="59"/>
      <c r="AN182" s="59"/>
      <c r="AO182" s="59"/>
      <c r="AP182" s="59"/>
      <c r="AQ182" s="59"/>
      <c r="AR182" s="59"/>
    </row>
    <row r="183" ht="12.75" customHeight="1">
      <c r="A183" s="59"/>
      <c r="B183" s="59"/>
      <c r="C183" s="596"/>
      <c r="D183" s="59"/>
      <c r="E183" s="59"/>
      <c r="F183" s="59"/>
      <c r="G183" s="59"/>
      <c r="H183" s="59"/>
      <c r="I183" s="59"/>
      <c r="J183" s="59"/>
      <c r="K183" s="59"/>
      <c r="L183" s="59"/>
      <c r="M183" s="59"/>
      <c r="N183" s="59"/>
      <c r="O183" s="59"/>
      <c r="P183" s="59"/>
      <c r="Q183" s="59"/>
      <c r="R183" s="59"/>
      <c r="S183" s="59"/>
      <c r="T183" s="59"/>
      <c r="U183" s="59"/>
      <c r="V183" s="59"/>
      <c r="W183" s="59"/>
      <c r="X183" s="59"/>
      <c r="Y183" s="59"/>
      <c r="Z183" s="59"/>
      <c r="AA183" s="59"/>
      <c r="AB183" s="59"/>
      <c r="AC183" s="59"/>
      <c r="AD183" s="59"/>
      <c r="AE183" s="59"/>
      <c r="AF183" s="59"/>
      <c r="AG183" s="59"/>
      <c r="AH183" s="59"/>
      <c r="AI183" s="59"/>
      <c r="AJ183" s="59"/>
      <c r="AK183" s="59"/>
      <c r="AL183" s="59"/>
      <c r="AM183" s="59"/>
      <c r="AN183" s="59"/>
      <c r="AO183" s="59"/>
      <c r="AP183" s="59"/>
      <c r="AQ183" s="59"/>
      <c r="AR183" s="59"/>
    </row>
    <row r="184" ht="12.75" customHeight="1">
      <c r="A184" s="59"/>
      <c r="B184" s="59"/>
      <c r="C184" s="596"/>
      <c r="D184" s="59"/>
      <c r="E184" s="59"/>
      <c r="F184" s="59"/>
      <c r="G184" s="59"/>
      <c r="H184" s="59"/>
      <c r="I184" s="59"/>
      <c r="J184" s="59"/>
      <c r="K184" s="59"/>
      <c r="L184" s="59"/>
      <c r="M184" s="59"/>
      <c r="N184" s="59"/>
      <c r="O184" s="59"/>
      <c r="P184" s="59"/>
      <c r="Q184" s="59"/>
      <c r="R184" s="59"/>
      <c r="S184" s="59"/>
      <c r="T184" s="59"/>
      <c r="U184" s="59"/>
      <c r="V184" s="59"/>
      <c r="W184" s="59"/>
      <c r="X184" s="59"/>
      <c r="Y184" s="59"/>
      <c r="Z184" s="59"/>
      <c r="AA184" s="59"/>
      <c r="AB184" s="59"/>
      <c r="AC184" s="59"/>
      <c r="AD184" s="59"/>
      <c r="AE184" s="59"/>
      <c r="AF184" s="59"/>
      <c r="AG184" s="59"/>
      <c r="AH184" s="59"/>
      <c r="AI184" s="59"/>
      <c r="AJ184" s="59"/>
      <c r="AK184" s="59"/>
      <c r="AL184" s="59"/>
      <c r="AM184" s="59"/>
      <c r="AN184" s="59"/>
      <c r="AO184" s="59"/>
      <c r="AP184" s="59"/>
      <c r="AQ184" s="59"/>
      <c r="AR184" s="59"/>
    </row>
    <row r="185" ht="12.75" customHeight="1">
      <c r="A185" s="59"/>
      <c r="B185" s="59"/>
      <c r="C185" s="596"/>
      <c r="D185" s="59"/>
      <c r="E185" s="59"/>
      <c r="F185" s="59"/>
      <c r="G185" s="59"/>
      <c r="H185" s="59"/>
      <c r="I185" s="59"/>
      <c r="J185" s="59"/>
      <c r="K185" s="59"/>
      <c r="L185" s="59"/>
      <c r="M185" s="59"/>
      <c r="N185" s="59"/>
      <c r="O185" s="59"/>
      <c r="P185" s="59"/>
      <c r="Q185" s="59"/>
      <c r="R185" s="59"/>
      <c r="S185" s="59"/>
      <c r="T185" s="59"/>
      <c r="U185" s="59"/>
      <c r="V185" s="59"/>
      <c r="W185" s="59"/>
      <c r="X185" s="59"/>
      <c r="Y185" s="59"/>
      <c r="Z185" s="59"/>
      <c r="AA185" s="59"/>
      <c r="AB185" s="59"/>
      <c r="AC185" s="59"/>
      <c r="AD185" s="59"/>
      <c r="AE185" s="59"/>
      <c r="AF185" s="59"/>
      <c r="AG185" s="59"/>
      <c r="AH185" s="59"/>
      <c r="AI185" s="59"/>
      <c r="AJ185" s="59"/>
      <c r="AK185" s="59"/>
      <c r="AL185" s="59"/>
      <c r="AM185" s="59"/>
      <c r="AN185" s="59"/>
      <c r="AO185" s="59"/>
      <c r="AP185" s="59"/>
      <c r="AQ185" s="59"/>
      <c r="AR185" s="59"/>
    </row>
    <row r="186" ht="12.75" customHeight="1">
      <c r="A186" s="59"/>
      <c r="B186" s="59"/>
      <c r="C186" s="596"/>
      <c r="D186" s="59"/>
      <c r="E186" s="59"/>
      <c r="F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c r="AE186" s="59"/>
      <c r="AF186" s="59"/>
      <c r="AG186" s="59"/>
      <c r="AH186" s="59"/>
      <c r="AI186" s="59"/>
      <c r="AJ186" s="59"/>
      <c r="AK186" s="59"/>
      <c r="AL186" s="59"/>
      <c r="AM186" s="59"/>
      <c r="AN186" s="59"/>
      <c r="AO186" s="59"/>
      <c r="AP186" s="59"/>
      <c r="AQ186" s="59"/>
      <c r="AR186" s="59"/>
    </row>
    <row r="187" ht="12.75" customHeight="1">
      <c r="A187" s="59"/>
      <c r="B187" s="59"/>
      <c r="C187" s="596"/>
      <c r="D187" s="59"/>
      <c r="E187" s="59"/>
      <c r="F187" s="59"/>
      <c r="G187" s="59"/>
      <c r="H187" s="59"/>
      <c r="I187" s="59"/>
      <c r="J187" s="59"/>
      <c r="K187" s="59"/>
      <c r="L187" s="59"/>
      <c r="M187" s="59"/>
      <c r="N187" s="59"/>
      <c r="O187" s="59"/>
      <c r="P187" s="59"/>
      <c r="Q187" s="59"/>
      <c r="R187" s="59"/>
      <c r="S187" s="59"/>
      <c r="T187" s="59"/>
      <c r="U187" s="59"/>
      <c r="V187" s="59"/>
      <c r="W187" s="59"/>
      <c r="X187" s="59"/>
      <c r="Y187" s="59"/>
      <c r="Z187" s="59"/>
      <c r="AA187" s="59"/>
      <c r="AB187" s="59"/>
      <c r="AC187" s="59"/>
      <c r="AD187" s="59"/>
      <c r="AE187" s="59"/>
      <c r="AF187" s="59"/>
      <c r="AG187" s="59"/>
      <c r="AH187" s="59"/>
      <c r="AI187" s="59"/>
      <c r="AJ187" s="59"/>
      <c r="AK187" s="59"/>
      <c r="AL187" s="59"/>
      <c r="AM187" s="59"/>
      <c r="AN187" s="59"/>
      <c r="AO187" s="59"/>
      <c r="AP187" s="59"/>
      <c r="AQ187" s="59"/>
      <c r="AR187" s="59"/>
    </row>
    <row r="188" ht="12.75" customHeight="1">
      <c r="A188" s="59"/>
      <c r="B188" s="59"/>
      <c r="C188" s="596"/>
      <c r="D188" s="59"/>
      <c r="E188" s="59"/>
      <c r="F188" s="59"/>
      <c r="G188" s="59"/>
      <c r="H188" s="59"/>
      <c r="I188" s="59"/>
      <c r="J188" s="59"/>
      <c r="K188" s="59"/>
      <c r="L188" s="59"/>
      <c r="M188" s="59"/>
      <c r="N188" s="59"/>
      <c r="O188" s="59"/>
      <c r="P188" s="59"/>
      <c r="Q188" s="59"/>
      <c r="R188" s="59"/>
      <c r="S188" s="59"/>
      <c r="T188" s="59"/>
      <c r="U188" s="59"/>
      <c r="V188" s="59"/>
      <c r="W188" s="59"/>
      <c r="X188" s="59"/>
      <c r="Y188" s="59"/>
      <c r="Z188" s="59"/>
      <c r="AA188" s="59"/>
      <c r="AB188" s="59"/>
      <c r="AC188" s="59"/>
      <c r="AD188" s="59"/>
      <c r="AE188" s="59"/>
      <c r="AF188" s="59"/>
      <c r="AG188" s="59"/>
      <c r="AH188" s="59"/>
      <c r="AI188" s="59"/>
      <c r="AJ188" s="59"/>
      <c r="AK188" s="59"/>
      <c r="AL188" s="59"/>
      <c r="AM188" s="59"/>
      <c r="AN188" s="59"/>
      <c r="AO188" s="59"/>
      <c r="AP188" s="59"/>
      <c r="AQ188" s="59"/>
      <c r="AR188" s="59"/>
    </row>
    <row r="189" ht="12.75" customHeight="1">
      <c r="A189" s="59"/>
      <c r="B189" s="59"/>
      <c r="C189" s="596"/>
      <c r="D189" s="59"/>
      <c r="E189" s="59"/>
      <c r="F189" s="59"/>
      <c r="G189" s="59"/>
      <c r="H189" s="59"/>
      <c r="I189" s="59"/>
      <c r="J189" s="59"/>
      <c r="K189" s="59"/>
      <c r="L189" s="59"/>
      <c r="M189" s="59"/>
      <c r="N189" s="59"/>
      <c r="O189" s="59"/>
      <c r="P189" s="59"/>
      <c r="Q189" s="59"/>
      <c r="R189" s="59"/>
      <c r="S189" s="59"/>
      <c r="T189" s="59"/>
      <c r="U189" s="59"/>
      <c r="V189" s="59"/>
      <c r="W189" s="59"/>
      <c r="X189" s="59"/>
      <c r="Y189" s="59"/>
      <c r="Z189" s="59"/>
      <c r="AA189" s="59"/>
      <c r="AB189" s="59"/>
      <c r="AC189" s="59"/>
      <c r="AD189" s="59"/>
      <c r="AE189" s="59"/>
      <c r="AF189" s="59"/>
      <c r="AG189" s="59"/>
      <c r="AH189" s="59"/>
      <c r="AI189" s="59"/>
      <c r="AJ189" s="59"/>
      <c r="AK189" s="59"/>
      <c r="AL189" s="59"/>
      <c r="AM189" s="59"/>
      <c r="AN189" s="59"/>
      <c r="AO189" s="59"/>
      <c r="AP189" s="59"/>
      <c r="AQ189" s="59"/>
      <c r="AR189" s="59"/>
    </row>
    <row r="190" ht="12.75" customHeight="1">
      <c r="A190" s="59"/>
      <c r="B190" s="59"/>
      <c r="C190" s="596"/>
      <c r="D190" s="59"/>
      <c r="E190" s="59"/>
      <c r="F190" s="59"/>
      <c r="G190" s="59"/>
      <c r="H190" s="59"/>
      <c r="I190" s="59"/>
      <c r="J190" s="59"/>
      <c r="K190" s="59"/>
      <c r="L190" s="59"/>
      <c r="M190" s="59"/>
      <c r="N190" s="59"/>
      <c r="O190" s="59"/>
      <c r="P190" s="59"/>
      <c r="Q190" s="59"/>
      <c r="R190" s="59"/>
      <c r="S190" s="59"/>
      <c r="T190" s="59"/>
      <c r="U190" s="59"/>
      <c r="V190" s="59"/>
      <c r="W190" s="59"/>
      <c r="X190" s="59"/>
      <c r="Y190" s="59"/>
      <c r="Z190" s="59"/>
      <c r="AA190" s="59"/>
      <c r="AB190" s="59"/>
      <c r="AC190" s="59"/>
      <c r="AD190" s="59"/>
      <c r="AE190" s="59"/>
      <c r="AF190" s="59"/>
      <c r="AG190" s="59"/>
      <c r="AH190" s="59"/>
      <c r="AI190" s="59"/>
      <c r="AJ190" s="59"/>
      <c r="AK190" s="59"/>
      <c r="AL190" s="59"/>
      <c r="AM190" s="59"/>
      <c r="AN190" s="59"/>
      <c r="AO190" s="59"/>
      <c r="AP190" s="59"/>
      <c r="AQ190" s="59"/>
      <c r="AR190" s="59"/>
    </row>
    <row r="191" ht="12.75" customHeight="1">
      <c r="A191" s="59"/>
      <c r="B191" s="59"/>
      <c r="C191" s="596"/>
      <c r="D191" s="59"/>
      <c r="E191" s="59"/>
      <c r="F191" s="59"/>
      <c r="G191" s="59"/>
      <c r="H191" s="59"/>
      <c r="I191" s="59"/>
      <c r="J191" s="59"/>
      <c r="K191" s="59"/>
      <c r="L191" s="59"/>
      <c r="M191" s="59"/>
      <c r="N191" s="59"/>
      <c r="O191" s="59"/>
      <c r="P191" s="59"/>
      <c r="Q191" s="59"/>
      <c r="R191" s="59"/>
      <c r="S191" s="59"/>
      <c r="T191" s="59"/>
      <c r="U191" s="59"/>
      <c r="V191" s="59"/>
      <c r="W191" s="59"/>
      <c r="X191" s="59"/>
      <c r="Y191" s="59"/>
      <c r="Z191" s="59"/>
      <c r="AA191" s="59"/>
      <c r="AB191" s="59"/>
      <c r="AC191" s="59"/>
      <c r="AD191" s="59"/>
      <c r="AE191" s="59"/>
      <c r="AF191" s="59"/>
      <c r="AG191" s="59"/>
      <c r="AH191" s="59"/>
      <c r="AI191" s="59"/>
      <c r="AJ191" s="59"/>
      <c r="AK191" s="59"/>
      <c r="AL191" s="59"/>
      <c r="AM191" s="59"/>
      <c r="AN191" s="59"/>
      <c r="AO191" s="59"/>
      <c r="AP191" s="59"/>
      <c r="AQ191" s="59"/>
      <c r="AR191" s="59"/>
    </row>
    <row r="192" ht="12.75" customHeight="1">
      <c r="A192" s="59"/>
      <c r="B192" s="59"/>
      <c r="C192" s="596"/>
      <c r="D192" s="59"/>
      <c r="E192" s="59"/>
      <c r="F192" s="59"/>
      <c r="G192" s="59"/>
      <c r="H192" s="59"/>
      <c r="I192" s="59"/>
      <c r="J192" s="59"/>
      <c r="K192" s="59"/>
      <c r="L192" s="59"/>
      <c r="M192" s="59"/>
      <c r="N192" s="59"/>
      <c r="O192" s="59"/>
      <c r="P192" s="59"/>
      <c r="Q192" s="59"/>
      <c r="R192" s="59"/>
      <c r="S192" s="59"/>
      <c r="T192" s="59"/>
      <c r="U192" s="59"/>
      <c r="V192" s="59"/>
      <c r="W192" s="59"/>
      <c r="X192" s="59"/>
      <c r="Y192" s="59"/>
      <c r="Z192" s="59"/>
      <c r="AA192" s="59"/>
      <c r="AB192" s="59"/>
      <c r="AC192" s="59"/>
      <c r="AD192" s="59"/>
      <c r="AE192" s="59"/>
      <c r="AF192" s="59"/>
      <c r="AG192" s="59"/>
      <c r="AH192" s="59"/>
      <c r="AI192" s="59"/>
      <c r="AJ192" s="59"/>
      <c r="AK192" s="59"/>
      <c r="AL192" s="59"/>
      <c r="AM192" s="59"/>
      <c r="AN192" s="59"/>
      <c r="AO192" s="59"/>
      <c r="AP192" s="59"/>
      <c r="AQ192" s="59"/>
    </row>
    <row r="193" ht="12.75" customHeight="1">
      <c r="A193" s="59"/>
      <c r="B193" s="59"/>
      <c r="C193" s="596"/>
      <c r="D193" s="59"/>
      <c r="E193" s="59"/>
      <c r="F193" s="59"/>
      <c r="G193" s="59"/>
      <c r="H193" s="59"/>
      <c r="I193" s="59"/>
      <c r="J193" s="59"/>
      <c r="K193" s="59"/>
      <c r="L193" s="59"/>
      <c r="M193" s="59"/>
      <c r="N193" s="59"/>
      <c r="O193" s="59"/>
      <c r="P193" s="59"/>
      <c r="Q193" s="59"/>
      <c r="R193" s="59"/>
      <c r="S193" s="59"/>
      <c r="T193" s="59"/>
      <c r="U193" s="59"/>
      <c r="V193" s="59"/>
      <c r="W193" s="59"/>
      <c r="X193" s="59"/>
      <c r="Y193" s="59"/>
      <c r="Z193" s="59"/>
      <c r="AA193" s="59"/>
      <c r="AB193" s="59"/>
      <c r="AC193" s="59"/>
      <c r="AD193" s="59"/>
      <c r="AE193" s="59"/>
      <c r="AF193" s="59"/>
      <c r="AG193" s="59"/>
      <c r="AH193" s="59"/>
      <c r="AI193" s="59"/>
      <c r="AJ193" s="59"/>
      <c r="AK193" s="59"/>
      <c r="AL193" s="59"/>
      <c r="AM193" s="59"/>
      <c r="AN193" s="59"/>
      <c r="AO193" s="59"/>
      <c r="AP193" s="59"/>
      <c r="AQ193" s="59"/>
    </row>
    <row r="194" ht="12.75" customHeight="1">
      <c r="A194" s="59"/>
      <c r="B194" s="59"/>
      <c r="C194" s="596"/>
      <c r="D194" s="59"/>
      <c r="E194" s="59"/>
      <c r="F194" s="59"/>
      <c r="G194" s="59"/>
      <c r="H194" s="59"/>
      <c r="I194" s="59"/>
      <c r="J194" s="59"/>
      <c r="K194" s="59"/>
      <c r="L194" s="59"/>
      <c r="M194" s="59"/>
      <c r="N194" s="59"/>
      <c r="O194" s="59"/>
      <c r="P194" s="59"/>
      <c r="Q194" s="59"/>
      <c r="R194" s="59"/>
      <c r="S194" s="59"/>
      <c r="T194" s="59"/>
      <c r="U194" s="59"/>
      <c r="V194" s="59"/>
      <c r="W194" s="59"/>
      <c r="X194" s="59"/>
      <c r="Y194" s="59"/>
      <c r="Z194" s="59"/>
      <c r="AA194" s="59"/>
      <c r="AB194" s="59"/>
      <c r="AC194" s="59"/>
      <c r="AD194" s="59"/>
      <c r="AE194" s="59"/>
      <c r="AF194" s="59"/>
      <c r="AG194" s="59"/>
      <c r="AH194" s="59"/>
      <c r="AI194" s="59"/>
      <c r="AJ194" s="59"/>
      <c r="AK194" s="59"/>
      <c r="AL194" s="59"/>
      <c r="AM194" s="59"/>
      <c r="AN194" s="59"/>
      <c r="AO194" s="59"/>
      <c r="AP194" s="59"/>
      <c r="AQ194" s="59"/>
    </row>
    <row r="195" ht="12.75" customHeight="1">
      <c r="A195" s="59"/>
      <c r="B195" s="59"/>
      <c r="C195" s="596"/>
      <c r="D195" s="59"/>
      <c r="E195" s="59"/>
      <c r="F195" s="59"/>
      <c r="G195" s="59"/>
      <c r="H195" s="59"/>
      <c r="I195" s="59"/>
      <c r="J195" s="59"/>
      <c r="K195" s="59"/>
      <c r="L195" s="59"/>
      <c r="M195" s="59"/>
      <c r="N195" s="59"/>
      <c r="O195" s="59"/>
      <c r="P195" s="59"/>
      <c r="Q195" s="59"/>
      <c r="R195" s="59"/>
      <c r="S195" s="59"/>
      <c r="T195" s="59"/>
      <c r="U195" s="59"/>
      <c r="V195" s="59"/>
      <c r="W195" s="59"/>
      <c r="X195" s="59"/>
      <c r="Y195" s="59"/>
      <c r="Z195" s="59"/>
      <c r="AA195" s="59"/>
      <c r="AB195" s="59"/>
      <c r="AC195" s="59"/>
      <c r="AD195" s="59"/>
      <c r="AE195" s="59"/>
      <c r="AF195" s="59"/>
      <c r="AG195" s="59"/>
      <c r="AH195" s="59"/>
      <c r="AI195" s="59"/>
      <c r="AJ195" s="59"/>
      <c r="AK195" s="59"/>
      <c r="AL195" s="59"/>
      <c r="AM195" s="59"/>
      <c r="AN195" s="59"/>
      <c r="AO195" s="59"/>
      <c r="AP195" s="59"/>
      <c r="AQ195" s="59"/>
    </row>
    <row r="196" ht="12.75" customHeight="1">
      <c r="A196" s="59"/>
      <c r="B196" s="59"/>
      <c r="C196" s="596"/>
      <c r="D196" s="59"/>
      <c r="E196" s="59"/>
      <c r="F196" s="59"/>
      <c r="G196" s="59"/>
      <c r="H196" s="59"/>
      <c r="I196" s="59"/>
      <c r="J196" s="59"/>
      <c r="K196" s="59"/>
      <c r="L196" s="59"/>
      <c r="M196" s="59"/>
      <c r="N196" s="59"/>
      <c r="O196" s="59"/>
      <c r="P196" s="59"/>
      <c r="Q196" s="59"/>
      <c r="R196" s="59"/>
      <c r="S196" s="59"/>
      <c r="T196" s="59"/>
      <c r="U196" s="59"/>
      <c r="V196" s="59"/>
      <c r="W196" s="59"/>
      <c r="X196" s="59"/>
      <c r="Y196" s="59"/>
      <c r="Z196" s="59"/>
      <c r="AA196" s="59"/>
      <c r="AB196" s="59"/>
      <c r="AC196" s="59"/>
      <c r="AD196" s="59"/>
      <c r="AE196" s="59"/>
      <c r="AF196" s="59"/>
      <c r="AG196" s="59"/>
      <c r="AH196" s="59"/>
      <c r="AI196" s="59"/>
      <c r="AJ196" s="59"/>
      <c r="AK196" s="59"/>
      <c r="AL196" s="59"/>
      <c r="AM196" s="59"/>
      <c r="AN196" s="59"/>
      <c r="AO196" s="59"/>
      <c r="AP196" s="59"/>
      <c r="AQ196" s="59"/>
    </row>
    <row r="197" ht="12.75" customHeight="1">
      <c r="A197" s="59"/>
      <c r="B197" s="59"/>
      <c r="C197" s="596"/>
      <c r="D197" s="59"/>
      <c r="E197" s="59"/>
      <c r="F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c r="AD197" s="59"/>
      <c r="AE197" s="59"/>
      <c r="AF197" s="59"/>
      <c r="AG197" s="59"/>
      <c r="AH197" s="59"/>
      <c r="AI197" s="59"/>
      <c r="AJ197" s="59"/>
      <c r="AK197" s="59"/>
      <c r="AL197" s="59"/>
      <c r="AM197" s="59"/>
      <c r="AN197" s="59"/>
      <c r="AO197" s="59"/>
      <c r="AP197" s="59"/>
      <c r="AQ197" s="59"/>
    </row>
    <row r="198" ht="12.75" customHeight="1">
      <c r="A198" s="59"/>
      <c r="B198" s="59"/>
      <c r="C198" s="596"/>
      <c r="D198" s="59"/>
      <c r="E198" s="59"/>
      <c r="F198" s="59"/>
      <c r="G198" s="59"/>
      <c r="H198" s="59"/>
      <c r="I198" s="59"/>
      <c r="J198" s="59"/>
      <c r="K198" s="59"/>
      <c r="L198" s="59"/>
      <c r="M198" s="59"/>
      <c r="N198" s="59"/>
      <c r="O198" s="59"/>
      <c r="P198" s="59"/>
      <c r="Q198" s="59"/>
      <c r="R198" s="59"/>
      <c r="S198" s="59"/>
      <c r="T198" s="59"/>
      <c r="U198" s="59"/>
      <c r="V198" s="59"/>
      <c r="W198" s="59"/>
      <c r="X198" s="59"/>
      <c r="Y198" s="59"/>
      <c r="Z198" s="59"/>
      <c r="AA198" s="59"/>
      <c r="AB198" s="59"/>
      <c r="AC198" s="59"/>
      <c r="AD198" s="59"/>
      <c r="AE198" s="59"/>
      <c r="AF198" s="59"/>
      <c r="AG198" s="59"/>
      <c r="AH198" s="59"/>
      <c r="AI198" s="59"/>
      <c r="AJ198" s="59"/>
      <c r="AK198" s="59"/>
      <c r="AL198" s="59"/>
      <c r="AM198" s="59"/>
      <c r="AN198" s="59"/>
      <c r="AO198" s="59"/>
      <c r="AP198" s="59"/>
      <c r="AQ198" s="59"/>
    </row>
    <row r="199" ht="12.75" customHeight="1">
      <c r="A199" s="59"/>
      <c r="B199" s="59"/>
      <c r="C199" s="596"/>
      <c r="D199" s="59"/>
      <c r="E199" s="59"/>
      <c r="F199" s="59"/>
      <c r="G199" s="59"/>
      <c r="H199" s="59"/>
      <c r="I199" s="59"/>
      <c r="J199" s="59"/>
      <c r="K199" s="59"/>
      <c r="L199" s="59"/>
      <c r="M199" s="59"/>
      <c r="N199" s="59"/>
      <c r="O199" s="59"/>
      <c r="P199" s="59"/>
      <c r="Q199" s="59"/>
      <c r="R199" s="59"/>
      <c r="S199" s="59"/>
      <c r="T199" s="59"/>
      <c r="U199" s="59"/>
      <c r="V199" s="59"/>
      <c r="W199" s="59"/>
      <c r="X199" s="59"/>
      <c r="Y199" s="59"/>
      <c r="Z199" s="59"/>
      <c r="AA199" s="59"/>
      <c r="AB199" s="59"/>
      <c r="AC199" s="59"/>
      <c r="AD199" s="59"/>
      <c r="AE199" s="59"/>
      <c r="AF199" s="59"/>
      <c r="AG199" s="59"/>
      <c r="AH199" s="59"/>
      <c r="AI199" s="59"/>
      <c r="AJ199" s="59"/>
      <c r="AK199" s="59"/>
      <c r="AL199" s="59"/>
      <c r="AM199" s="59"/>
      <c r="AN199" s="59"/>
      <c r="AO199" s="59"/>
      <c r="AP199" s="59"/>
      <c r="AQ199" s="59"/>
    </row>
    <row r="200" ht="12.75" customHeight="1">
      <c r="A200" s="59"/>
      <c r="B200" s="59"/>
      <c r="C200" s="596"/>
      <c r="D200" s="59"/>
      <c r="E200" s="59"/>
      <c r="F200" s="59"/>
      <c r="G200" s="59"/>
      <c r="H200" s="59"/>
      <c r="I200" s="59"/>
      <c r="J200" s="59"/>
      <c r="K200" s="59"/>
      <c r="L200" s="59"/>
      <c r="M200" s="59"/>
      <c r="N200" s="59"/>
      <c r="O200" s="59"/>
      <c r="P200" s="59"/>
      <c r="Q200" s="59"/>
      <c r="R200" s="59"/>
      <c r="S200" s="59"/>
      <c r="T200" s="59"/>
      <c r="U200" s="59"/>
      <c r="V200" s="59"/>
      <c r="W200" s="59"/>
      <c r="X200" s="59"/>
      <c r="Y200" s="59"/>
      <c r="Z200" s="59"/>
      <c r="AA200" s="59"/>
      <c r="AB200" s="59"/>
      <c r="AC200" s="59"/>
      <c r="AD200" s="59"/>
      <c r="AE200" s="59"/>
      <c r="AF200" s="59"/>
      <c r="AG200" s="59"/>
      <c r="AH200" s="59"/>
      <c r="AI200" s="59"/>
      <c r="AJ200" s="59"/>
      <c r="AK200" s="59"/>
      <c r="AL200" s="59"/>
      <c r="AM200" s="59"/>
      <c r="AN200" s="59"/>
      <c r="AO200" s="59"/>
      <c r="AP200" s="59"/>
      <c r="AQ200" s="59"/>
    </row>
    <row r="201" ht="12.75" customHeight="1">
      <c r="A201" s="59"/>
      <c r="B201" s="59"/>
      <c r="C201" s="596"/>
      <c r="D201" s="59"/>
      <c r="E201" s="59"/>
      <c r="F201" s="59"/>
      <c r="G201" s="59"/>
      <c r="H201" s="59"/>
      <c r="I201" s="59"/>
      <c r="J201" s="59"/>
      <c r="K201" s="59"/>
      <c r="L201" s="59"/>
      <c r="M201" s="59"/>
      <c r="N201" s="59"/>
      <c r="O201" s="59"/>
      <c r="P201" s="59"/>
      <c r="Q201" s="59"/>
      <c r="R201" s="59"/>
      <c r="S201" s="59"/>
      <c r="T201" s="59"/>
      <c r="U201" s="59"/>
      <c r="V201" s="59"/>
      <c r="W201" s="59"/>
      <c r="X201" s="59"/>
      <c r="Y201" s="59"/>
      <c r="Z201" s="59"/>
      <c r="AA201" s="59"/>
      <c r="AB201" s="59"/>
      <c r="AC201" s="59"/>
      <c r="AD201" s="59"/>
      <c r="AE201" s="59"/>
      <c r="AF201" s="59"/>
      <c r="AG201" s="59"/>
      <c r="AH201" s="59"/>
      <c r="AI201" s="59"/>
      <c r="AJ201" s="59"/>
      <c r="AK201" s="59"/>
      <c r="AL201" s="59"/>
      <c r="AM201" s="59"/>
      <c r="AN201" s="59"/>
      <c r="AO201" s="59"/>
      <c r="AP201" s="59"/>
      <c r="AQ201" s="59"/>
    </row>
    <row r="202" ht="12.75" customHeight="1">
      <c r="A202" s="59"/>
      <c r="B202" s="59"/>
      <c r="C202" s="596"/>
      <c r="D202" s="59"/>
      <c r="E202" s="59"/>
      <c r="F202" s="59"/>
      <c r="G202" s="59"/>
      <c r="H202" s="59"/>
      <c r="I202" s="59"/>
      <c r="J202" s="59"/>
      <c r="K202" s="59"/>
      <c r="L202" s="59"/>
      <c r="M202" s="59"/>
      <c r="N202" s="59"/>
      <c r="O202" s="59"/>
      <c r="P202" s="59"/>
      <c r="Q202" s="59"/>
      <c r="R202" s="59"/>
      <c r="S202" s="59"/>
      <c r="T202" s="59"/>
      <c r="U202" s="59"/>
      <c r="V202" s="59"/>
      <c r="W202" s="59"/>
      <c r="X202" s="59"/>
      <c r="Y202" s="59"/>
      <c r="Z202" s="59"/>
      <c r="AA202" s="59"/>
      <c r="AB202" s="59"/>
      <c r="AC202" s="59"/>
      <c r="AD202" s="59"/>
      <c r="AE202" s="59"/>
      <c r="AF202" s="59"/>
      <c r="AG202" s="59"/>
      <c r="AH202" s="59"/>
      <c r="AI202" s="59"/>
      <c r="AJ202" s="59"/>
      <c r="AK202" s="59"/>
      <c r="AL202" s="59"/>
      <c r="AM202" s="59"/>
      <c r="AN202" s="59"/>
      <c r="AO202" s="59"/>
      <c r="AP202" s="59"/>
      <c r="AQ202" s="59"/>
    </row>
    <row r="203" ht="12.75" customHeight="1">
      <c r="A203" s="59"/>
      <c r="B203" s="59"/>
      <c r="C203" s="596"/>
      <c r="D203" s="59"/>
      <c r="E203" s="59"/>
      <c r="F203" s="59"/>
      <c r="G203" s="59"/>
      <c r="H203" s="59"/>
      <c r="I203" s="59"/>
      <c r="J203" s="59"/>
      <c r="K203" s="59"/>
      <c r="L203" s="59"/>
      <c r="M203" s="59"/>
      <c r="N203" s="59"/>
      <c r="O203" s="59"/>
      <c r="P203" s="59"/>
      <c r="Q203" s="59"/>
      <c r="R203" s="59"/>
      <c r="S203" s="59"/>
      <c r="T203" s="59"/>
      <c r="U203" s="59"/>
      <c r="V203" s="59"/>
      <c r="W203" s="59"/>
      <c r="X203" s="59"/>
      <c r="Y203" s="59"/>
      <c r="Z203" s="59"/>
      <c r="AA203" s="59"/>
      <c r="AB203" s="59"/>
      <c r="AC203" s="59"/>
      <c r="AD203" s="59"/>
      <c r="AE203" s="59"/>
      <c r="AF203" s="59"/>
      <c r="AG203" s="59"/>
      <c r="AH203" s="59"/>
      <c r="AI203" s="59"/>
      <c r="AJ203" s="59"/>
      <c r="AK203" s="59"/>
      <c r="AL203" s="59"/>
      <c r="AM203" s="59"/>
      <c r="AN203" s="59"/>
      <c r="AO203" s="59"/>
      <c r="AP203" s="59"/>
      <c r="AQ203" s="59"/>
    </row>
    <row r="204" ht="12.75" customHeight="1">
      <c r="A204" s="59"/>
      <c r="B204" s="59"/>
      <c r="C204" s="596"/>
      <c r="D204" s="59"/>
      <c r="E204" s="59"/>
      <c r="F204" s="59"/>
      <c r="G204" s="59"/>
      <c r="H204" s="59"/>
      <c r="I204" s="59"/>
      <c r="J204" s="59"/>
      <c r="K204" s="59"/>
      <c r="L204" s="59"/>
      <c r="M204" s="59"/>
      <c r="N204" s="59"/>
      <c r="O204" s="59"/>
      <c r="P204" s="59"/>
      <c r="Q204" s="59"/>
      <c r="R204" s="59"/>
      <c r="S204" s="59"/>
      <c r="T204" s="59"/>
      <c r="U204" s="59"/>
      <c r="V204" s="59"/>
      <c r="W204" s="59"/>
      <c r="X204" s="59"/>
      <c r="Y204" s="59"/>
      <c r="Z204" s="59"/>
      <c r="AA204" s="59"/>
      <c r="AB204" s="59"/>
      <c r="AC204" s="59"/>
      <c r="AD204" s="59"/>
      <c r="AE204" s="59"/>
      <c r="AF204" s="59"/>
      <c r="AG204" s="59"/>
      <c r="AH204" s="59"/>
      <c r="AI204" s="59"/>
      <c r="AJ204" s="59"/>
      <c r="AK204" s="59"/>
      <c r="AL204" s="59"/>
      <c r="AM204" s="59"/>
      <c r="AN204" s="59"/>
      <c r="AO204" s="59"/>
      <c r="AP204" s="59"/>
      <c r="AQ204" s="59"/>
    </row>
    <row r="205" ht="12.75" customHeight="1">
      <c r="A205" s="59"/>
      <c r="B205" s="59"/>
      <c r="C205" s="596"/>
      <c r="D205" s="59"/>
      <c r="E205" s="59"/>
      <c r="F205" s="59"/>
      <c r="G205" s="59"/>
      <c r="H205" s="59"/>
      <c r="I205" s="59"/>
      <c r="J205" s="59"/>
      <c r="K205" s="59"/>
      <c r="L205" s="59"/>
      <c r="M205" s="59"/>
      <c r="N205" s="59"/>
      <c r="O205" s="59"/>
      <c r="P205" s="59"/>
      <c r="Q205" s="59"/>
      <c r="R205" s="59"/>
      <c r="S205" s="59"/>
      <c r="T205" s="59"/>
      <c r="U205" s="59"/>
      <c r="V205" s="59"/>
      <c r="W205" s="59"/>
      <c r="X205" s="59"/>
      <c r="Y205" s="59"/>
      <c r="Z205" s="59"/>
      <c r="AA205" s="59"/>
      <c r="AB205" s="59"/>
      <c r="AC205" s="59"/>
      <c r="AD205" s="59"/>
      <c r="AE205" s="59"/>
      <c r="AF205" s="59"/>
      <c r="AG205" s="59"/>
      <c r="AH205" s="59"/>
      <c r="AI205" s="59"/>
      <c r="AJ205" s="59"/>
      <c r="AK205" s="59"/>
      <c r="AL205" s="59"/>
      <c r="AM205" s="59"/>
      <c r="AN205" s="59"/>
      <c r="AO205" s="59"/>
      <c r="AP205" s="59"/>
      <c r="AQ205" s="59"/>
    </row>
    <row r="206" ht="12.75" customHeight="1">
      <c r="A206" s="59"/>
      <c r="B206" s="59"/>
      <c r="C206" s="596"/>
      <c r="D206" s="59"/>
      <c r="E206" s="59"/>
      <c r="F206" s="59"/>
      <c r="G206" s="59"/>
      <c r="H206" s="59"/>
      <c r="I206" s="59"/>
      <c r="J206" s="59"/>
      <c r="K206" s="59"/>
      <c r="L206" s="59"/>
      <c r="M206" s="59"/>
      <c r="N206" s="59"/>
      <c r="O206" s="59"/>
      <c r="P206" s="59"/>
      <c r="Q206" s="59"/>
      <c r="R206" s="59"/>
      <c r="S206" s="59"/>
      <c r="T206" s="59"/>
      <c r="U206" s="59"/>
      <c r="V206" s="59"/>
      <c r="W206" s="59"/>
      <c r="X206" s="59"/>
      <c r="Y206" s="59"/>
      <c r="Z206" s="59"/>
      <c r="AA206" s="59"/>
      <c r="AB206" s="59"/>
      <c r="AC206" s="59"/>
      <c r="AD206" s="59"/>
      <c r="AE206" s="59"/>
      <c r="AF206" s="59"/>
      <c r="AG206" s="59"/>
      <c r="AH206" s="59"/>
      <c r="AI206" s="59"/>
      <c r="AJ206" s="59"/>
      <c r="AK206" s="59"/>
      <c r="AL206" s="59"/>
      <c r="AM206" s="59"/>
      <c r="AN206" s="59"/>
      <c r="AO206" s="59"/>
      <c r="AP206" s="59"/>
      <c r="AQ206" s="59"/>
    </row>
    <row r="207" ht="12.75" customHeight="1">
      <c r="A207" s="59"/>
      <c r="B207" s="59"/>
      <c r="C207" s="596"/>
      <c r="D207" s="59"/>
      <c r="E207" s="59"/>
      <c r="F207" s="59"/>
      <c r="G207" s="59"/>
      <c r="H207" s="59"/>
      <c r="I207" s="59"/>
      <c r="J207" s="59"/>
      <c r="K207" s="59"/>
      <c r="L207" s="59"/>
      <c r="M207" s="59"/>
      <c r="N207" s="59"/>
      <c r="O207" s="59"/>
      <c r="P207" s="59"/>
      <c r="Q207" s="59"/>
      <c r="R207" s="59"/>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9"/>
    </row>
    <row r="208" ht="12.75" customHeight="1">
      <c r="A208" s="59"/>
      <c r="B208" s="59"/>
      <c r="C208" s="596"/>
      <c r="D208" s="59"/>
      <c r="E208" s="59"/>
      <c r="F208" s="59"/>
      <c r="G208" s="59"/>
      <c r="H208" s="59"/>
      <c r="I208" s="59"/>
      <c r="J208" s="59"/>
      <c r="K208" s="59"/>
      <c r="L208" s="59"/>
      <c r="M208" s="59"/>
      <c r="N208" s="59"/>
      <c r="O208" s="59"/>
      <c r="P208" s="59"/>
      <c r="Q208" s="59"/>
      <c r="R208" s="59"/>
      <c r="S208" s="59"/>
      <c r="T208" s="59"/>
      <c r="U208" s="59"/>
      <c r="V208" s="59"/>
      <c r="W208" s="59"/>
      <c r="X208" s="59"/>
      <c r="Y208" s="59"/>
      <c r="Z208" s="59"/>
      <c r="AA208" s="59"/>
      <c r="AB208" s="59"/>
      <c r="AC208" s="59"/>
      <c r="AD208" s="59"/>
      <c r="AE208" s="59"/>
      <c r="AF208" s="59"/>
      <c r="AG208" s="59"/>
      <c r="AH208" s="59"/>
      <c r="AI208" s="59"/>
      <c r="AJ208" s="59"/>
      <c r="AK208" s="59"/>
      <c r="AL208" s="59"/>
      <c r="AM208" s="59"/>
      <c r="AN208" s="59"/>
      <c r="AO208" s="59"/>
      <c r="AP208" s="59"/>
      <c r="AQ208" s="59"/>
    </row>
    <row r="209" ht="12.75" customHeight="1">
      <c r="A209" s="59"/>
      <c r="B209" s="59"/>
      <c r="C209" s="596"/>
      <c r="D209" s="59"/>
      <c r="E209" s="59"/>
      <c r="F209" s="59"/>
      <c r="G209" s="59"/>
      <c r="H209" s="59"/>
      <c r="I209" s="59"/>
      <c r="J209" s="59"/>
      <c r="K209" s="59"/>
      <c r="L209" s="59"/>
      <c r="M209" s="59"/>
      <c r="N209" s="59"/>
      <c r="O209" s="59"/>
      <c r="P209" s="59"/>
      <c r="Q209" s="59"/>
      <c r="R209" s="59"/>
      <c r="S209" s="59"/>
      <c r="T209" s="59"/>
      <c r="U209" s="59"/>
      <c r="V209" s="59"/>
      <c r="W209" s="59"/>
      <c r="X209" s="59"/>
      <c r="Y209" s="59"/>
      <c r="Z209" s="59"/>
      <c r="AA209" s="59"/>
      <c r="AB209" s="59"/>
      <c r="AC209" s="59"/>
      <c r="AD209" s="59"/>
      <c r="AE209" s="59"/>
      <c r="AF209" s="59"/>
      <c r="AG209" s="59"/>
      <c r="AH209" s="59"/>
      <c r="AI209" s="59"/>
      <c r="AJ209" s="59"/>
      <c r="AK209" s="59"/>
      <c r="AL209" s="59"/>
      <c r="AM209" s="59"/>
      <c r="AN209" s="59"/>
      <c r="AO209" s="59"/>
      <c r="AP209" s="59"/>
      <c r="AQ209" s="59"/>
    </row>
    <row r="210" ht="12.75" customHeight="1">
      <c r="A210" s="59"/>
      <c r="B210" s="59"/>
      <c r="C210" s="596"/>
      <c r="D210" s="59"/>
      <c r="E210" s="59"/>
      <c r="F210" s="59"/>
      <c r="G210" s="59"/>
      <c r="H210" s="59"/>
      <c r="I210" s="59"/>
      <c r="J210" s="59"/>
      <c r="K210" s="59"/>
      <c r="L210" s="59"/>
      <c r="M210" s="59"/>
      <c r="N210" s="59"/>
      <c r="O210" s="59"/>
      <c r="P210" s="59"/>
      <c r="Q210" s="59"/>
      <c r="R210" s="59"/>
      <c r="S210" s="59"/>
      <c r="T210" s="59"/>
      <c r="U210" s="59"/>
      <c r="V210" s="59"/>
      <c r="W210" s="59"/>
      <c r="X210" s="59"/>
      <c r="Y210" s="59"/>
      <c r="Z210" s="59"/>
      <c r="AA210" s="59"/>
      <c r="AB210" s="59"/>
      <c r="AC210" s="59"/>
      <c r="AD210" s="59"/>
      <c r="AE210" s="59"/>
      <c r="AF210" s="59"/>
      <c r="AG210" s="59"/>
      <c r="AH210" s="59"/>
      <c r="AI210" s="59"/>
      <c r="AJ210" s="59"/>
      <c r="AK210" s="59"/>
      <c r="AL210" s="59"/>
      <c r="AM210" s="59"/>
      <c r="AN210" s="59"/>
      <c r="AO210" s="59"/>
      <c r="AP210" s="59"/>
      <c r="AQ210" s="59"/>
    </row>
    <row r="211" ht="12.75" customHeight="1">
      <c r="A211" s="59"/>
      <c r="B211" s="59"/>
      <c r="C211" s="596"/>
      <c r="D211" s="59"/>
      <c r="E211" s="59"/>
      <c r="F211" s="59"/>
      <c r="G211" s="59"/>
      <c r="H211" s="59"/>
      <c r="I211" s="59"/>
      <c r="J211" s="59"/>
      <c r="K211" s="59"/>
      <c r="L211" s="59"/>
      <c r="M211" s="59"/>
      <c r="N211" s="59"/>
      <c r="O211" s="59"/>
      <c r="P211" s="59"/>
      <c r="Q211" s="59"/>
      <c r="R211" s="59"/>
      <c r="S211" s="59"/>
      <c r="T211" s="59"/>
      <c r="U211" s="59"/>
      <c r="V211" s="59"/>
      <c r="W211" s="59"/>
      <c r="X211" s="59"/>
      <c r="Y211" s="59"/>
      <c r="Z211" s="59"/>
      <c r="AA211" s="59"/>
      <c r="AB211" s="59"/>
      <c r="AC211" s="59"/>
      <c r="AD211" s="59"/>
      <c r="AE211" s="59"/>
      <c r="AF211" s="59"/>
      <c r="AG211" s="59"/>
      <c r="AH211" s="59"/>
      <c r="AI211" s="59"/>
      <c r="AJ211" s="59"/>
      <c r="AK211" s="59"/>
      <c r="AL211" s="59"/>
      <c r="AM211" s="59"/>
      <c r="AN211" s="59"/>
      <c r="AO211" s="59"/>
      <c r="AP211" s="59"/>
      <c r="AQ211" s="59"/>
    </row>
    <row r="212" ht="12.75" customHeight="1">
      <c r="A212" s="59"/>
      <c r="B212" s="59"/>
      <c r="C212" s="596"/>
      <c r="D212" s="59"/>
      <c r="E212" s="59"/>
      <c r="F212" s="59"/>
      <c r="G212" s="59"/>
      <c r="H212" s="59"/>
      <c r="I212" s="59"/>
      <c r="J212" s="59"/>
      <c r="K212" s="59"/>
      <c r="L212" s="59"/>
      <c r="M212" s="59"/>
      <c r="N212" s="59"/>
      <c r="O212" s="59"/>
      <c r="P212" s="59"/>
      <c r="Q212" s="59"/>
      <c r="R212" s="59"/>
      <c r="S212" s="59"/>
      <c r="T212" s="59"/>
      <c r="U212" s="59"/>
      <c r="V212" s="59"/>
      <c r="W212" s="59"/>
      <c r="X212" s="59"/>
      <c r="Y212" s="59"/>
      <c r="Z212" s="59"/>
      <c r="AA212" s="59"/>
      <c r="AB212" s="59"/>
      <c r="AC212" s="59"/>
      <c r="AD212" s="59"/>
      <c r="AE212" s="59"/>
      <c r="AF212" s="59"/>
      <c r="AG212" s="59"/>
      <c r="AH212" s="59"/>
      <c r="AI212" s="59"/>
      <c r="AJ212" s="59"/>
      <c r="AK212" s="59"/>
      <c r="AL212" s="59"/>
      <c r="AM212" s="59"/>
      <c r="AN212" s="59"/>
      <c r="AO212" s="59"/>
      <c r="AP212" s="59"/>
      <c r="AQ212" s="59"/>
    </row>
    <row r="213" ht="12.75" customHeight="1">
      <c r="A213" s="59"/>
      <c r="B213" s="59"/>
      <c r="C213" s="596"/>
      <c r="D213" s="59"/>
      <c r="E213" s="59"/>
      <c r="F213" s="59"/>
      <c r="G213" s="59"/>
      <c r="H213" s="59"/>
      <c r="I213" s="59"/>
      <c r="J213" s="59"/>
      <c r="K213" s="59"/>
      <c r="L213" s="59"/>
      <c r="M213" s="59"/>
      <c r="N213" s="59"/>
      <c r="O213" s="59"/>
      <c r="P213" s="59"/>
      <c r="Q213" s="59"/>
      <c r="R213" s="59"/>
      <c r="S213" s="59"/>
      <c r="T213" s="59"/>
      <c r="U213" s="59"/>
      <c r="V213" s="59"/>
      <c r="W213" s="59"/>
      <c r="X213" s="59"/>
      <c r="Y213" s="59"/>
      <c r="Z213" s="59"/>
      <c r="AA213" s="59"/>
      <c r="AB213" s="59"/>
      <c r="AC213" s="59"/>
      <c r="AD213" s="59"/>
      <c r="AE213" s="59"/>
      <c r="AF213" s="59"/>
      <c r="AG213" s="59"/>
      <c r="AH213" s="59"/>
      <c r="AI213" s="59"/>
      <c r="AJ213" s="59"/>
      <c r="AK213" s="59"/>
      <c r="AL213" s="59"/>
      <c r="AM213" s="59"/>
      <c r="AN213" s="59"/>
      <c r="AO213" s="59"/>
      <c r="AP213" s="59"/>
      <c r="AQ213" s="59"/>
    </row>
    <row r="214" ht="12.75" customHeight="1">
      <c r="A214" s="59"/>
      <c r="B214" s="59"/>
      <c r="C214" s="596"/>
      <c r="D214" s="59"/>
      <c r="E214" s="59"/>
      <c r="F214" s="59"/>
      <c r="G214" s="59"/>
      <c r="H214" s="59"/>
      <c r="I214" s="59"/>
      <c r="J214" s="59"/>
      <c r="K214" s="59"/>
      <c r="L214" s="59"/>
      <c r="M214" s="59"/>
      <c r="N214" s="59"/>
      <c r="O214" s="59"/>
      <c r="P214" s="59"/>
      <c r="Q214" s="59"/>
      <c r="R214" s="59"/>
      <c r="S214" s="59"/>
      <c r="T214" s="59"/>
      <c r="U214" s="59"/>
      <c r="V214" s="59"/>
      <c r="W214" s="59"/>
      <c r="X214" s="59"/>
      <c r="Y214" s="59"/>
      <c r="Z214" s="59"/>
      <c r="AA214" s="59"/>
      <c r="AB214" s="59"/>
      <c r="AC214" s="59"/>
      <c r="AD214" s="59"/>
      <c r="AE214" s="59"/>
      <c r="AF214" s="59"/>
      <c r="AG214" s="59"/>
      <c r="AH214" s="59"/>
      <c r="AI214" s="59"/>
      <c r="AJ214" s="59"/>
      <c r="AK214" s="59"/>
      <c r="AL214" s="59"/>
      <c r="AM214" s="59"/>
      <c r="AN214" s="59"/>
      <c r="AO214" s="59"/>
      <c r="AP214" s="59"/>
      <c r="AQ214" s="59"/>
    </row>
    <row r="215" ht="12.75" customHeight="1">
      <c r="A215" s="59"/>
      <c r="B215" s="59"/>
      <c r="C215" s="596"/>
      <c r="D215" s="59"/>
      <c r="E215" s="59"/>
      <c r="F215" s="59"/>
      <c r="G215" s="59"/>
      <c r="H215" s="59"/>
      <c r="I215" s="59"/>
      <c r="J215" s="59"/>
      <c r="K215" s="59"/>
      <c r="L215" s="59"/>
      <c r="M215" s="59"/>
      <c r="N215" s="59"/>
      <c r="O215" s="59"/>
      <c r="P215" s="59"/>
      <c r="Q215" s="59"/>
      <c r="R215" s="59"/>
      <c r="S215" s="59"/>
      <c r="T215" s="59"/>
      <c r="U215" s="59"/>
      <c r="V215" s="59"/>
      <c r="W215" s="59"/>
      <c r="X215" s="59"/>
      <c r="Y215" s="59"/>
      <c r="Z215" s="59"/>
      <c r="AA215" s="59"/>
      <c r="AB215" s="59"/>
      <c r="AC215" s="59"/>
      <c r="AD215" s="59"/>
      <c r="AE215" s="59"/>
      <c r="AF215" s="59"/>
      <c r="AG215" s="59"/>
      <c r="AH215" s="59"/>
      <c r="AI215" s="59"/>
      <c r="AJ215" s="59"/>
      <c r="AK215" s="59"/>
      <c r="AL215" s="59"/>
      <c r="AM215" s="59"/>
      <c r="AN215" s="59"/>
      <c r="AO215" s="59"/>
      <c r="AP215" s="59"/>
      <c r="AQ215" s="59"/>
    </row>
    <row r="216" ht="12.75" customHeight="1">
      <c r="A216" s="59"/>
      <c r="B216" s="59"/>
      <c r="C216" s="596"/>
      <c r="D216" s="59"/>
      <c r="E216" s="59"/>
      <c r="F216" s="59"/>
      <c r="G216" s="59"/>
      <c r="H216" s="59"/>
      <c r="I216" s="59"/>
      <c r="J216" s="59"/>
      <c r="K216" s="59"/>
      <c r="L216" s="59"/>
      <c r="M216" s="59"/>
      <c r="N216" s="59"/>
      <c r="O216" s="59"/>
      <c r="P216" s="59"/>
      <c r="Q216" s="59"/>
      <c r="R216" s="59"/>
      <c r="S216" s="59"/>
      <c r="T216" s="59"/>
      <c r="U216" s="59"/>
      <c r="V216" s="59"/>
      <c r="W216" s="59"/>
      <c r="X216" s="59"/>
      <c r="Y216" s="59"/>
      <c r="Z216" s="59"/>
      <c r="AA216" s="59"/>
      <c r="AB216" s="59"/>
      <c r="AC216" s="59"/>
      <c r="AD216" s="59"/>
      <c r="AE216" s="59"/>
      <c r="AF216" s="59"/>
      <c r="AG216" s="59"/>
      <c r="AH216" s="59"/>
      <c r="AI216" s="59"/>
      <c r="AJ216" s="59"/>
      <c r="AK216" s="59"/>
      <c r="AL216" s="59"/>
      <c r="AM216" s="59"/>
      <c r="AN216" s="59"/>
      <c r="AO216" s="59"/>
      <c r="AP216" s="59"/>
      <c r="AQ216" s="59"/>
    </row>
    <row r="217" ht="12.75" customHeight="1">
      <c r="A217" s="59"/>
      <c r="B217" s="59"/>
      <c r="C217" s="596"/>
      <c r="D217" s="59"/>
      <c r="E217" s="59"/>
      <c r="F217" s="59"/>
      <c r="G217" s="59"/>
      <c r="H217" s="59"/>
      <c r="I217" s="59"/>
      <c r="J217" s="59"/>
      <c r="K217" s="59"/>
      <c r="L217" s="59"/>
      <c r="M217" s="59"/>
      <c r="N217" s="59"/>
      <c r="O217" s="59"/>
      <c r="P217" s="59"/>
      <c r="Q217" s="59"/>
      <c r="R217" s="59"/>
      <c r="S217" s="59"/>
      <c r="T217" s="59"/>
      <c r="U217" s="59"/>
      <c r="V217" s="59"/>
      <c r="W217" s="59"/>
      <c r="X217" s="59"/>
      <c r="Y217" s="59"/>
      <c r="Z217" s="59"/>
      <c r="AA217" s="59"/>
      <c r="AB217" s="59"/>
      <c r="AC217" s="59"/>
      <c r="AD217" s="59"/>
      <c r="AE217" s="59"/>
      <c r="AF217" s="59"/>
      <c r="AG217" s="59"/>
      <c r="AH217" s="59"/>
      <c r="AI217" s="59"/>
      <c r="AJ217" s="59"/>
      <c r="AK217" s="59"/>
      <c r="AL217" s="59"/>
      <c r="AM217" s="59"/>
      <c r="AN217" s="59"/>
      <c r="AO217" s="59"/>
      <c r="AP217" s="59"/>
      <c r="AQ217" s="59"/>
    </row>
    <row r="218" ht="12.75" customHeight="1">
      <c r="A218" s="59"/>
      <c r="B218" s="59"/>
      <c r="C218" s="596"/>
      <c r="D218" s="59"/>
      <c r="E218" s="59"/>
      <c r="F218" s="59"/>
      <c r="G218" s="59"/>
      <c r="H218" s="59"/>
      <c r="I218" s="59"/>
      <c r="J218" s="59"/>
      <c r="K218" s="59"/>
      <c r="L218" s="59"/>
      <c r="M218" s="59"/>
      <c r="N218" s="59"/>
      <c r="O218" s="59"/>
      <c r="P218" s="59"/>
      <c r="Q218" s="59"/>
      <c r="R218" s="59"/>
      <c r="S218" s="59"/>
      <c r="T218" s="59"/>
      <c r="U218" s="59"/>
      <c r="V218" s="59"/>
      <c r="W218" s="59"/>
      <c r="X218" s="59"/>
      <c r="Y218" s="59"/>
      <c r="Z218" s="59"/>
      <c r="AA218" s="59"/>
      <c r="AB218" s="59"/>
      <c r="AC218" s="59"/>
      <c r="AD218" s="59"/>
      <c r="AE218" s="59"/>
      <c r="AF218" s="59"/>
      <c r="AG218" s="59"/>
      <c r="AH218" s="59"/>
      <c r="AI218" s="59"/>
      <c r="AJ218" s="59"/>
      <c r="AK218" s="59"/>
      <c r="AL218" s="59"/>
      <c r="AM218" s="59"/>
      <c r="AN218" s="59"/>
      <c r="AO218" s="59"/>
      <c r="AP218" s="59"/>
      <c r="AQ218" s="59"/>
    </row>
    <row r="219" ht="12.75" customHeight="1">
      <c r="A219" s="59"/>
      <c r="B219" s="59"/>
      <c r="C219" s="596"/>
      <c r="D219" s="59"/>
      <c r="E219" s="59"/>
      <c r="F219" s="59"/>
      <c r="G219" s="59"/>
      <c r="H219" s="59"/>
      <c r="I219" s="59"/>
      <c r="J219" s="59"/>
      <c r="K219" s="59"/>
      <c r="L219" s="59"/>
      <c r="M219" s="59"/>
      <c r="N219" s="59"/>
      <c r="O219" s="59"/>
      <c r="P219" s="59"/>
      <c r="Q219" s="59"/>
      <c r="R219" s="59"/>
      <c r="S219" s="59"/>
      <c r="T219" s="59"/>
      <c r="U219" s="59"/>
      <c r="V219" s="59"/>
      <c r="W219" s="59"/>
      <c r="X219" s="59"/>
      <c r="Y219" s="59"/>
      <c r="Z219" s="59"/>
      <c r="AA219" s="59"/>
      <c r="AB219" s="59"/>
      <c r="AC219" s="59"/>
      <c r="AD219" s="59"/>
      <c r="AE219" s="59"/>
      <c r="AF219" s="59"/>
      <c r="AG219" s="59"/>
      <c r="AH219" s="59"/>
      <c r="AI219" s="59"/>
      <c r="AJ219" s="59"/>
      <c r="AK219" s="59"/>
      <c r="AL219" s="59"/>
      <c r="AM219" s="59"/>
      <c r="AN219" s="59"/>
      <c r="AO219" s="59"/>
      <c r="AP219" s="59"/>
      <c r="AQ219" s="59"/>
    </row>
    <row r="220" ht="12.75" customHeight="1">
      <c r="A220" s="59"/>
      <c r="B220" s="59"/>
      <c r="C220" s="596"/>
      <c r="D220" s="59"/>
      <c r="E220" s="59"/>
      <c r="F220" s="59"/>
      <c r="G220" s="59"/>
      <c r="H220" s="59"/>
      <c r="I220" s="59"/>
      <c r="J220" s="59"/>
      <c r="K220" s="59"/>
      <c r="L220" s="59"/>
      <c r="M220" s="59"/>
      <c r="N220" s="59"/>
      <c r="O220" s="59"/>
      <c r="P220" s="59"/>
      <c r="Q220" s="59"/>
      <c r="R220" s="59"/>
      <c r="S220" s="59"/>
      <c r="T220" s="59"/>
      <c r="U220" s="59"/>
      <c r="V220" s="59"/>
      <c r="W220" s="59"/>
      <c r="X220" s="59"/>
      <c r="Y220" s="59"/>
      <c r="Z220" s="59"/>
      <c r="AA220" s="59"/>
      <c r="AB220" s="59"/>
      <c r="AC220" s="59"/>
      <c r="AD220" s="59"/>
      <c r="AE220" s="59"/>
      <c r="AF220" s="59"/>
      <c r="AG220" s="59"/>
      <c r="AH220" s="59"/>
      <c r="AI220" s="59"/>
      <c r="AJ220" s="59"/>
      <c r="AK220" s="59"/>
      <c r="AL220" s="59"/>
      <c r="AM220" s="59"/>
      <c r="AN220" s="59"/>
      <c r="AO220" s="59"/>
      <c r="AP220" s="59"/>
      <c r="AQ220" s="59"/>
    </row>
    <row r="221" ht="12.75" customHeight="1">
      <c r="A221" s="59"/>
      <c r="B221" s="59"/>
      <c r="C221" s="596"/>
      <c r="D221" s="59"/>
      <c r="E221" s="59"/>
      <c r="F221" s="59"/>
      <c r="G221" s="59"/>
      <c r="H221" s="59"/>
      <c r="I221" s="59"/>
      <c r="J221" s="59"/>
      <c r="K221" s="59"/>
      <c r="L221" s="59"/>
      <c r="M221" s="59"/>
      <c r="N221" s="59"/>
      <c r="O221" s="59"/>
      <c r="P221" s="59"/>
      <c r="Q221" s="59"/>
      <c r="R221" s="59"/>
      <c r="S221" s="59"/>
      <c r="T221" s="59"/>
      <c r="U221" s="59"/>
      <c r="V221" s="59"/>
      <c r="W221" s="59"/>
      <c r="X221" s="59"/>
      <c r="Y221" s="59"/>
      <c r="Z221" s="59"/>
      <c r="AA221" s="59"/>
      <c r="AB221" s="59"/>
      <c r="AC221" s="59"/>
      <c r="AD221" s="59"/>
      <c r="AE221" s="59"/>
      <c r="AF221" s="59"/>
      <c r="AG221" s="59"/>
      <c r="AH221" s="59"/>
      <c r="AI221" s="59"/>
      <c r="AJ221" s="59"/>
      <c r="AK221" s="59"/>
      <c r="AL221" s="59"/>
      <c r="AM221" s="59"/>
      <c r="AN221" s="59"/>
      <c r="AO221" s="59"/>
      <c r="AP221" s="59"/>
      <c r="AQ221" s="59"/>
    </row>
    <row r="222" ht="12.75" customHeight="1">
      <c r="A222" s="59"/>
      <c r="B222" s="59"/>
      <c r="C222" s="596"/>
      <c r="D222" s="59"/>
      <c r="E222" s="59"/>
      <c r="F222" s="59"/>
      <c r="G222" s="59"/>
      <c r="H222" s="59"/>
      <c r="I222" s="59"/>
      <c r="J222" s="59"/>
      <c r="K222" s="59"/>
      <c r="L222" s="59"/>
      <c r="M222" s="59"/>
      <c r="N222" s="59"/>
      <c r="O222" s="59"/>
      <c r="P222" s="59"/>
      <c r="Q222" s="59"/>
      <c r="R222" s="59"/>
      <c r="S222" s="59"/>
      <c r="T222" s="59"/>
      <c r="U222" s="59"/>
      <c r="V222" s="59"/>
      <c r="W222" s="59"/>
      <c r="X222" s="59"/>
      <c r="Y222" s="59"/>
      <c r="Z222" s="59"/>
      <c r="AA222" s="59"/>
      <c r="AB222" s="59"/>
      <c r="AC222" s="59"/>
      <c r="AD222" s="59"/>
      <c r="AE222" s="59"/>
      <c r="AF222" s="59"/>
      <c r="AG222" s="59"/>
      <c r="AH222" s="59"/>
      <c r="AI222" s="59"/>
      <c r="AJ222" s="59"/>
      <c r="AK222" s="59"/>
      <c r="AL222" s="59"/>
      <c r="AM222" s="59"/>
      <c r="AN222" s="59"/>
      <c r="AO222" s="59"/>
      <c r="AP222" s="59"/>
      <c r="AQ222" s="59"/>
    </row>
    <row r="223" ht="12.75" customHeight="1">
      <c r="A223" s="59"/>
      <c r="B223" s="59"/>
      <c r="C223" s="596"/>
      <c r="D223" s="59"/>
      <c r="E223" s="59"/>
      <c r="F223" s="59"/>
      <c r="G223" s="59"/>
      <c r="H223" s="59"/>
      <c r="I223" s="59"/>
      <c r="J223" s="59"/>
      <c r="K223" s="59"/>
      <c r="L223" s="59"/>
      <c r="M223" s="59"/>
      <c r="N223" s="59"/>
      <c r="O223" s="59"/>
      <c r="P223" s="59"/>
      <c r="Q223" s="59"/>
      <c r="R223" s="59"/>
      <c r="S223" s="59"/>
      <c r="T223" s="59"/>
      <c r="U223" s="59"/>
      <c r="V223" s="59"/>
      <c r="W223" s="59"/>
      <c r="X223" s="59"/>
      <c r="Y223" s="59"/>
      <c r="Z223" s="59"/>
      <c r="AA223" s="59"/>
      <c r="AB223" s="59"/>
      <c r="AC223" s="59"/>
      <c r="AD223" s="59"/>
      <c r="AE223" s="59"/>
      <c r="AF223" s="59"/>
      <c r="AG223" s="59"/>
      <c r="AH223" s="59"/>
      <c r="AI223" s="59"/>
      <c r="AJ223" s="59"/>
      <c r="AK223" s="59"/>
      <c r="AL223" s="59"/>
      <c r="AM223" s="59"/>
      <c r="AN223" s="59"/>
      <c r="AO223" s="59"/>
      <c r="AP223" s="59"/>
      <c r="AQ223" s="59"/>
    </row>
    <row r="224" ht="12.75" customHeight="1">
      <c r="A224" s="59"/>
      <c r="B224" s="59"/>
      <c r="C224" s="596"/>
      <c r="D224" s="59"/>
      <c r="E224" s="59"/>
      <c r="F224" s="59"/>
      <c r="G224" s="59"/>
      <c r="H224" s="59"/>
      <c r="I224" s="59"/>
      <c r="J224" s="59"/>
      <c r="K224" s="59"/>
      <c r="L224" s="59"/>
      <c r="M224" s="59"/>
      <c r="N224" s="59"/>
      <c r="O224" s="59"/>
      <c r="P224" s="59"/>
      <c r="Q224" s="59"/>
      <c r="R224" s="59"/>
      <c r="S224" s="59"/>
      <c r="T224" s="59"/>
      <c r="U224" s="59"/>
      <c r="V224" s="59"/>
      <c r="W224" s="59"/>
      <c r="X224" s="59"/>
      <c r="Y224" s="59"/>
      <c r="Z224" s="59"/>
      <c r="AA224" s="59"/>
      <c r="AB224" s="59"/>
      <c r="AC224" s="59"/>
      <c r="AD224" s="59"/>
      <c r="AE224" s="59"/>
      <c r="AF224" s="59"/>
      <c r="AG224" s="59"/>
      <c r="AH224" s="59"/>
      <c r="AI224" s="59"/>
      <c r="AJ224" s="59"/>
      <c r="AK224" s="59"/>
      <c r="AL224" s="59"/>
      <c r="AM224" s="59"/>
      <c r="AN224" s="59"/>
      <c r="AO224" s="59"/>
      <c r="AP224" s="59"/>
      <c r="AQ224" s="59"/>
    </row>
    <row r="225" ht="12.75" customHeight="1">
      <c r="A225" s="59"/>
      <c r="B225" s="59"/>
      <c r="C225" s="596"/>
      <c r="D225" s="59"/>
      <c r="E225" s="59"/>
      <c r="F225" s="59"/>
      <c r="G225" s="59"/>
      <c r="H225" s="59"/>
      <c r="I225" s="59"/>
      <c r="J225" s="59"/>
      <c r="K225" s="59"/>
      <c r="L225" s="59"/>
      <c r="M225" s="59"/>
      <c r="N225" s="59"/>
      <c r="O225" s="59"/>
      <c r="P225" s="59"/>
      <c r="Q225" s="59"/>
      <c r="R225" s="59"/>
      <c r="S225" s="59"/>
      <c r="T225" s="59"/>
      <c r="U225" s="59"/>
      <c r="V225" s="59"/>
      <c r="W225" s="59"/>
      <c r="X225" s="59"/>
      <c r="Y225" s="59"/>
      <c r="Z225" s="59"/>
      <c r="AA225" s="59"/>
      <c r="AB225" s="59"/>
      <c r="AC225" s="59"/>
      <c r="AD225" s="59"/>
      <c r="AE225" s="59"/>
      <c r="AF225" s="59"/>
      <c r="AG225" s="59"/>
      <c r="AH225" s="59"/>
      <c r="AI225" s="59"/>
      <c r="AJ225" s="59"/>
      <c r="AK225" s="59"/>
      <c r="AL225" s="59"/>
      <c r="AM225" s="59"/>
      <c r="AN225" s="59"/>
      <c r="AO225" s="59"/>
      <c r="AP225" s="59"/>
      <c r="AQ225" s="59"/>
    </row>
    <row r="226" ht="12.75" customHeight="1">
      <c r="A226" s="59"/>
      <c r="B226" s="59"/>
      <c r="C226" s="596"/>
      <c r="D226" s="59"/>
      <c r="E226" s="59"/>
      <c r="F226" s="59"/>
      <c r="G226" s="59"/>
      <c r="H226" s="59"/>
      <c r="I226" s="59"/>
      <c r="J226" s="59"/>
      <c r="K226" s="59"/>
      <c r="L226" s="59"/>
      <c r="M226" s="59"/>
      <c r="N226" s="59"/>
      <c r="O226" s="59"/>
      <c r="P226" s="59"/>
      <c r="Q226" s="59"/>
      <c r="R226" s="59"/>
      <c r="S226" s="59"/>
      <c r="T226" s="59"/>
      <c r="U226" s="59"/>
      <c r="V226" s="59"/>
      <c r="W226" s="59"/>
      <c r="X226" s="59"/>
      <c r="Y226" s="59"/>
      <c r="Z226" s="59"/>
      <c r="AA226" s="59"/>
      <c r="AB226" s="59"/>
      <c r="AC226" s="59"/>
      <c r="AD226" s="59"/>
      <c r="AE226" s="59"/>
      <c r="AF226" s="59"/>
      <c r="AG226" s="59"/>
      <c r="AH226" s="59"/>
      <c r="AI226" s="59"/>
      <c r="AJ226" s="59"/>
      <c r="AK226" s="59"/>
      <c r="AL226" s="59"/>
      <c r="AM226" s="59"/>
      <c r="AN226" s="59"/>
      <c r="AO226" s="59"/>
      <c r="AP226" s="59"/>
      <c r="AQ226" s="59"/>
    </row>
    <row r="227" ht="12.75" customHeight="1">
      <c r="A227" s="59"/>
      <c r="B227" s="59"/>
      <c r="C227" s="596"/>
      <c r="D227" s="59"/>
      <c r="E227" s="59"/>
      <c r="F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59"/>
      <c r="AD227" s="59"/>
      <c r="AE227" s="59"/>
      <c r="AF227" s="59"/>
      <c r="AG227" s="59"/>
      <c r="AH227" s="59"/>
      <c r="AI227" s="59"/>
      <c r="AJ227" s="59"/>
      <c r="AK227" s="59"/>
      <c r="AL227" s="59"/>
      <c r="AM227" s="59"/>
      <c r="AN227" s="59"/>
      <c r="AO227" s="59"/>
      <c r="AP227" s="59"/>
      <c r="AQ227" s="59"/>
    </row>
    <row r="228" ht="12.75" customHeight="1">
      <c r="A228" s="59"/>
      <c r="B228" s="59"/>
      <c r="C228" s="596"/>
      <c r="D228" s="59"/>
      <c r="E228" s="59"/>
      <c r="F228" s="59"/>
      <c r="G228" s="59"/>
      <c r="H228" s="59"/>
      <c r="I228" s="59"/>
      <c r="J228" s="59"/>
      <c r="K228" s="59"/>
      <c r="L228" s="59"/>
      <c r="M228" s="59"/>
      <c r="N228" s="59"/>
      <c r="O228" s="59"/>
      <c r="P228" s="59"/>
      <c r="Q228" s="59"/>
      <c r="R228" s="59"/>
      <c r="S228" s="59"/>
      <c r="T228" s="59"/>
      <c r="U228" s="59"/>
      <c r="V228" s="59"/>
      <c r="W228" s="59"/>
      <c r="X228" s="59"/>
      <c r="Y228" s="59"/>
      <c r="Z228" s="59"/>
      <c r="AA228" s="59"/>
      <c r="AB228" s="59"/>
      <c r="AC228" s="59"/>
      <c r="AD228" s="59"/>
      <c r="AE228" s="59"/>
      <c r="AF228" s="59"/>
      <c r="AG228" s="59"/>
      <c r="AH228" s="59"/>
      <c r="AI228" s="59"/>
      <c r="AJ228" s="59"/>
      <c r="AK228" s="59"/>
      <c r="AL228" s="59"/>
      <c r="AM228" s="59"/>
      <c r="AN228" s="59"/>
      <c r="AO228" s="59"/>
      <c r="AP228" s="59"/>
      <c r="AQ228" s="59"/>
    </row>
    <row r="229" ht="12.75" customHeight="1">
      <c r="A229" s="59"/>
      <c r="B229" s="59"/>
      <c r="C229" s="596"/>
      <c r="D229" s="59"/>
      <c r="E229" s="59"/>
      <c r="F229" s="59"/>
      <c r="G229" s="59"/>
      <c r="H229" s="59"/>
      <c r="I229" s="59"/>
      <c r="J229" s="59"/>
      <c r="K229" s="59"/>
      <c r="L229" s="59"/>
      <c r="M229" s="59"/>
      <c r="N229" s="59"/>
      <c r="O229" s="59"/>
      <c r="P229" s="59"/>
      <c r="Q229" s="59"/>
      <c r="R229" s="59"/>
      <c r="S229" s="59"/>
      <c r="T229" s="59"/>
      <c r="U229" s="59"/>
      <c r="V229" s="59"/>
      <c r="W229" s="59"/>
      <c r="X229" s="59"/>
      <c r="Y229" s="59"/>
      <c r="Z229" s="59"/>
      <c r="AA229" s="59"/>
      <c r="AB229" s="59"/>
      <c r="AC229" s="59"/>
      <c r="AD229" s="59"/>
      <c r="AE229" s="59"/>
      <c r="AF229" s="59"/>
      <c r="AG229" s="59"/>
      <c r="AH229" s="59"/>
      <c r="AI229" s="59"/>
      <c r="AJ229" s="59"/>
      <c r="AK229" s="59"/>
      <c r="AL229" s="59"/>
      <c r="AM229" s="59"/>
      <c r="AN229" s="59"/>
      <c r="AO229" s="59"/>
      <c r="AP229" s="59"/>
      <c r="AQ229" s="59"/>
    </row>
    <row r="230" ht="12.75" customHeight="1">
      <c r="A230" s="59"/>
      <c r="B230" s="59"/>
      <c r="C230" s="596"/>
      <c r="D230" s="59"/>
      <c r="E230" s="59"/>
      <c r="F230" s="59"/>
      <c r="G230" s="59"/>
      <c r="H230" s="59"/>
      <c r="I230" s="59"/>
      <c r="J230" s="59"/>
      <c r="K230" s="59"/>
      <c r="L230" s="59"/>
      <c r="M230" s="59"/>
      <c r="N230" s="59"/>
      <c r="O230" s="59"/>
      <c r="P230" s="59"/>
      <c r="Q230" s="59"/>
      <c r="R230" s="59"/>
      <c r="S230" s="59"/>
      <c r="T230" s="59"/>
      <c r="U230" s="59"/>
      <c r="V230" s="59"/>
      <c r="W230" s="59"/>
      <c r="X230" s="59"/>
      <c r="Y230" s="59"/>
      <c r="Z230" s="59"/>
      <c r="AA230" s="59"/>
      <c r="AB230" s="59"/>
      <c r="AC230" s="59"/>
      <c r="AD230" s="59"/>
      <c r="AE230" s="59"/>
      <c r="AF230" s="59"/>
      <c r="AG230" s="59"/>
      <c r="AH230" s="59"/>
      <c r="AI230" s="59"/>
      <c r="AJ230" s="59"/>
      <c r="AK230" s="59"/>
      <c r="AL230" s="59"/>
      <c r="AM230" s="59"/>
      <c r="AN230" s="59"/>
      <c r="AO230" s="59"/>
      <c r="AP230" s="59"/>
      <c r="AQ230" s="59"/>
    </row>
    <row r="231" ht="12.75" customHeight="1">
      <c r="A231" s="59"/>
      <c r="B231" s="59"/>
      <c r="C231" s="596"/>
      <c r="D231" s="59"/>
      <c r="E231" s="59"/>
      <c r="F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c r="AD231" s="59"/>
      <c r="AE231" s="59"/>
      <c r="AF231" s="59"/>
      <c r="AG231" s="59"/>
      <c r="AH231" s="59"/>
      <c r="AI231" s="59"/>
      <c r="AJ231" s="59"/>
      <c r="AK231" s="59"/>
      <c r="AL231" s="59"/>
      <c r="AM231" s="59"/>
      <c r="AN231" s="59"/>
      <c r="AO231" s="59"/>
      <c r="AP231" s="59"/>
      <c r="AQ231" s="59"/>
    </row>
    <row r="232" ht="12.75" customHeight="1">
      <c r="A232" s="59"/>
      <c r="B232" s="59"/>
      <c r="C232" s="596"/>
      <c r="D232" s="59"/>
      <c r="E232" s="59"/>
      <c r="F232" s="59"/>
      <c r="G232" s="59"/>
      <c r="H232" s="59"/>
      <c r="I232" s="59"/>
      <c r="J232" s="59"/>
      <c r="K232" s="59"/>
      <c r="L232" s="59"/>
      <c r="M232" s="59"/>
      <c r="N232" s="59"/>
      <c r="O232" s="59"/>
      <c r="P232" s="59"/>
      <c r="Q232" s="59"/>
      <c r="R232" s="59"/>
      <c r="S232" s="59"/>
      <c r="T232" s="59"/>
      <c r="U232" s="59"/>
      <c r="V232" s="59"/>
      <c r="W232" s="59"/>
      <c r="X232" s="59"/>
      <c r="Y232" s="59"/>
      <c r="Z232" s="59"/>
      <c r="AA232" s="59"/>
      <c r="AB232" s="59"/>
      <c r="AC232" s="59"/>
      <c r="AD232" s="59"/>
      <c r="AE232" s="59"/>
      <c r="AF232" s="59"/>
      <c r="AG232" s="59"/>
      <c r="AH232" s="59"/>
      <c r="AI232" s="59"/>
      <c r="AJ232" s="59"/>
      <c r="AK232" s="59"/>
      <c r="AL232" s="59"/>
      <c r="AM232" s="59"/>
      <c r="AN232" s="59"/>
      <c r="AO232" s="59"/>
      <c r="AP232" s="59"/>
      <c r="AQ232" s="59"/>
    </row>
    <row r="233" ht="12.75" customHeight="1">
      <c r="A233" s="59"/>
      <c r="B233" s="59"/>
      <c r="C233" s="596"/>
      <c r="D233" s="59"/>
      <c r="E233" s="59"/>
      <c r="F233" s="59"/>
      <c r="G233" s="59"/>
      <c r="H233" s="59"/>
      <c r="I233" s="59"/>
      <c r="J233" s="59"/>
      <c r="K233" s="59"/>
      <c r="L233" s="59"/>
      <c r="M233" s="59"/>
      <c r="N233" s="59"/>
      <c r="O233" s="59"/>
      <c r="P233" s="59"/>
      <c r="Q233" s="59"/>
      <c r="R233" s="59"/>
      <c r="S233" s="59"/>
      <c r="T233" s="59"/>
      <c r="U233" s="59"/>
      <c r="V233" s="59"/>
      <c r="W233" s="59"/>
      <c r="X233" s="59"/>
      <c r="Y233" s="59"/>
      <c r="Z233" s="59"/>
      <c r="AA233" s="59"/>
      <c r="AB233" s="59"/>
      <c r="AC233" s="59"/>
      <c r="AD233" s="59"/>
      <c r="AE233" s="59"/>
      <c r="AF233" s="59"/>
      <c r="AG233" s="59"/>
      <c r="AH233" s="59"/>
      <c r="AI233" s="59"/>
      <c r="AJ233" s="59"/>
      <c r="AK233" s="59"/>
      <c r="AL233" s="59"/>
      <c r="AM233" s="59"/>
      <c r="AN233" s="59"/>
      <c r="AO233" s="59"/>
      <c r="AP233" s="59"/>
      <c r="AQ233" s="59"/>
    </row>
    <row r="234" ht="12.75" customHeight="1">
      <c r="A234" s="59"/>
      <c r="B234" s="59"/>
      <c r="C234" s="596"/>
      <c r="D234" s="59"/>
      <c r="E234" s="59"/>
      <c r="F234" s="59"/>
      <c r="G234" s="59"/>
      <c r="H234" s="59"/>
      <c r="I234" s="59"/>
      <c r="J234" s="59"/>
      <c r="K234" s="59"/>
      <c r="L234" s="59"/>
      <c r="M234" s="59"/>
      <c r="N234" s="59"/>
      <c r="O234" s="59"/>
      <c r="P234" s="59"/>
      <c r="Q234" s="59"/>
      <c r="R234" s="59"/>
      <c r="S234" s="59"/>
      <c r="T234" s="59"/>
      <c r="U234" s="59"/>
      <c r="V234" s="59"/>
      <c r="W234" s="59"/>
      <c r="X234" s="59"/>
      <c r="Y234" s="59"/>
      <c r="Z234" s="59"/>
      <c r="AA234" s="59"/>
      <c r="AB234" s="59"/>
      <c r="AC234" s="59"/>
      <c r="AD234" s="59"/>
      <c r="AE234" s="59"/>
      <c r="AF234" s="59"/>
      <c r="AG234" s="59"/>
      <c r="AH234" s="59"/>
      <c r="AI234" s="59"/>
      <c r="AJ234" s="59"/>
      <c r="AK234" s="59"/>
      <c r="AL234" s="59"/>
      <c r="AM234" s="59"/>
      <c r="AN234" s="59"/>
      <c r="AO234" s="59"/>
      <c r="AP234" s="59"/>
      <c r="AQ234" s="59"/>
    </row>
    <row r="235" ht="12.75" customHeight="1">
      <c r="A235" s="59"/>
      <c r="B235" s="59"/>
      <c r="C235" s="596"/>
      <c r="D235" s="59"/>
      <c r="E235" s="59"/>
      <c r="F235" s="59"/>
      <c r="G235" s="59"/>
      <c r="H235" s="59"/>
      <c r="I235" s="59"/>
      <c r="J235" s="59"/>
      <c r="K235" s="59"/>
      <c r="L235" s="59"/>
      <c r="M235" s="59"/>
      <c r="N235" s="59"/>
      <c r="O235" s="59"/>
      <c r="P235" s="59"/>
      <c r="Q235" s="59"/>
      <c r="R235" s="59"/>
      <c r="S235" s="59"/>
      <c r="T235" s="59"/>
      <c r="U235" s="59"/>
      <c r="V235" s="59"/>
      <c r="W235" s="59"/>
      <c r="X235" s="59"/>
      <c r="Y235" s="59"/>
      <c r="Z235" s="59"/>
      <c r="AA235" s="59"/>
      <c r="AB235" s="59"/>
      <c r="AC235" s="59"/>
      <c r="AD235" s="59"/>
      <c r="AE235" s="59"/>
      <c r="AF235" s="59"/>
      <c r="AG235" s="59"/>
      <c r="AH235" s="59"/>
      <c r="AI235" s="59"/>
      <c r="AJ235" s="59"/>
      <c r="AK235" s="59"/>
      <c r="AL235" s="59"/>
      <c r="AM235" s="59"/>
      <c r="AN235" s="59"/>
      <c r="AO235" s="59"/>
      <c r="AP235" s="59"/>
      <c r="AQ235" s="59"/>
    </row>
    <row r="236" ht="12.75" customHeight="1">
      <c r="A236" s="59"/>
      <c r="B236" s="59"/>
      <c r="C236" s="596"/>
      <c r="D236" s="59"/>
      <c r="E236" s="59"/>
      <c r="F236" s="59"/>
      <c r="G236" s="59"/>
      <c r="H236" s="59"/>
      <c r="I236" s="59"/>
      <c r="J236" s="59"/>
      <c r="K236" s="59"/>
      <c r="L236" s="59"/>
      <c r="M236" s="59"/>
      <c r="N236" s="59"/>
      <c r="O236" s="59"/>
      <c r="P236" s="59"/>
      <c r="Q236" s="59"/>
      <c r="R236" s="59"/>
      <c r="S236" s="59"/>
      <c r="T236" s="59"/>
      <c r="U236" s="59"/>
      <c r="V236" s="59"/>
      <c r="W236" s="59"/>
      <c r="X236" s="59"/>
      <c r="Y236" s="59"/>
      <c r="Z236" s="59"/>
      <c r="AA236" s="59"/>
      <c r="AB236" s="59"/>
      <c r="AC236" s="59"/>
      <c r="AD236" s="59"/>
      <c r="AE236" s="59"/>
      <c r="AF236" s="59"/>
      <c r="AG236" s="59"/>
      <c r="AH236" s="59"/>
      <c r="AI236" s="59"/>
      <c r="AJ236" s="59"/>
      <c r="AK236" s="59"/>
      <c r="AL236" s="59"/>
      <c r="AM236" s="59"/>
      <c r="AN236" s="59"/>
      <c r="AO236" s="59"/>
      <c r="AP236" s="59"/>
      <c r="AQ236" s="59"/>
    </row>
    <row r="237" ht="12.75" customHeight="1">
      <c r="A237" s="59"/>
      <c r="B237" s="59"/>
      <c r="C237" s="596"/>
      <c r="D237" s="59"/>
      <c r="E237" s="59"/>
      <c r="F237" s="59"/>
      <c r="G237" s="59"/>
      <c r="H237" s="59"/>
      <c r="I237" s="59"/>
      <c r="J237" s="59"/>
      <c r="K237" s="59"/>
      <c r="L237" s="59"/>
      <c r="M237" s="59"/>
      <c r="N237" s="59"/>
      <c r="O237" s="59"/>
      <c r="P237" s="59"/>
      <c r="Q237" s="59"/>
      <c r="R237" s="59"/>
      <c r="S237" s="59"/>
      <c r="T237" s="59"/>
      <c r="U237" s="59"/>
      <c r="V237" s="59"/>
      <c r="W237" s="59"/>
      <c r="X237" s="59"/>
      <c r="Y237" s="59"/>
      <c r="Z237" s="59"/>
      <c r="AA237" s="59"/>
      <c r="AB237" s="59"/>
      <c r="AC237" s="59"/>
      <c r="AD237" s="59"/>
      <c r="AE237" s="59"/>
      <c r="AF237" s="59"/>
      <c r="AG237" s="59"/>
      <c r="AH237" s="59"/>
      <c r="AI237" s="59"/>
      <c r="AJ237" s="59"/>
      <c r="AK237" s="59"/>
      <c r="AL237" s="59"/>
      <c r="AM237" s="59"/>
      <c r="AN237" s="59"/>
      <c r="AO237" s="59"/>
      <c r="AP237" s="59"/>
      <c r="AQ237" s="59"/>
    </row>
    <row r="238" ht="12.75" customHeight="1">
      <c r="A238" s="59"/>
      <c r="B238" s="59"/>
      <c r="C238" s="596"/>
      <c r="D238" s="59"/>
      <c r="E238" s="59"/>
      <c r="F238" s="59"/>
      <c r="G238" s="59"/>
      <c r="H238" s="59"/>
      <c r="I238" s="59"/>
      <c r="J238" s="59"/>
      <c r="K238" s="59"/>
      <c r="L238" s="59"/>
      <c r="M238" s="59"/>
      <c r="N238" s="59"/>
      <c r="O238" s="59"/>
      <c r="P238" s="59"/>
      <c r="Q238" s="59"/>
      <c r="R238" s="59"/>
      <c r="S238" s="59"/>
      <c r="T238" s="59"/>
      <c r="U238" s="59"/>
      <c r="V238" s="59"/>
      <c r="W238" s="59"/>
      <c r="X238" s="59"/>
      <c r="Y238" s="59"/>
      <c r="Z238" s="59"/>
      <c r="AA238" s="59"/>
      <c r="AB238" s="59"/>
      <c r="AC238" s="59"/>
      <c r="AD238" s="59"/>
      <c r="AE238" s="59"/>
      <c r="AF238" s="59"/>
      <c r="AG238" s="59"/>
      <c r="AH238" s="59"/>
      <c r="AI238" s="59"/>
      <c r="AJ238" s="59"/>
      <c r="AK238" s="59"/>
      <c r="AL238" s="59"/>
      <c r="AM238" s="59"/>
      <c r="AN238" s="59"/>
      <c r="AO238" s="59"/>
      <c r="AP238" s="59"/>
      <c r="AQ238" s="59"/>
    </row>
    <row r="239" ht="12.75" customHeight="1">
      <c r="A239" s="59"/>
      <c r="B239" s="59"/>
      <c r="C239" s="596"/>
      <c r="D239" s="59"/>
      <c r="E239" s="59"/>
      <c r="F239" s="59"/>
      <c r="G239" s="59"/>
      <c r="H239" s="59"/>
      <c r="I239" s="59"/>
      <c r="J239" s="59"/>
      <c r="K239" s="59"/>
      <c r="L239" s="59"/>
      <c r="M239" s="59"/>
      <c r="N239" s="59"/>
      <c r="O239" s="59"/>
      <c r="P239" s="59"/>
      <c r="Q239" s="59"/>
      <c r="R239" s="59"/>
      <c r="S239" s="59"/>
      <c r="T239" s="59"/>
      <c r="U239" s="59"/>
      <c r="V239" s="59"/>
      <c r="W239" s="59"/>
      <c r="X239" s="59"/>
      <c r="Y239" s="59"/>
      <c r="Z239" s="59"/>
      <c r="AA239" s="59"/>
      <c r="AB239" s="59"/>
      <c r="AC239" s="59"/>
      <c r="AD239" s="59"/>
      <c r="AE239" s="59"/>
      <c r="AF239" s="59"/>
      <c r="AG239" s="59"/>
      <c r="AH239" s="59"/>
      <c r="AI239" s="59"/>
      <c r="AJ239" s="59"/>
      <c r="AK239" s="59"/>
      <c r="AL239" s="59"/>
      <c r="AM239" s="59"/>
      <c r="AN239" s="59"/>
      <c r="AO239" s="59"/>
      <c r="AP239" s="59"/>
      <c r="AQ239" s="59"/>
    </row>
    <row r="240" ht="12.75" customHeight="1">
      <c r="A240" s="59"/>
      <c r="B240" s="59"/>
      <c r="C240" s="596"/>
      <c r="D240" s="59"/>
      <c r="E240" s="59"/>
      <c r="F240" s="59"/>
      <c r="G240" s="59"/>
      <c r="H240" s="59"/>
      <c r="I240" s="59"/>
      <c r="J240" s="59"/>
      <c r="K240" s="59"/>
      <c r="L240" s="59"/>
      <c r="M240" s="59"/>
      <c r="N240" s="59"/>
      <c r="O240" s="59"/>
      <c r="P240" s="59"/>
      <c r="Q240" s="59"/>
      <c r="R240" s="59"/>
      <c r="S240" s="59"/>
      <c r="T240" s="59"/>
      <c r="U240" s="59"/>
      <c r="V240" s="59"/>
      <c r="W240" s="59"/>
      <c r="X240" s="59"/>
      <c r="Y240" s="59"/>
      <c r="Z240" s="59"/>
      <c r="AA240" s="59"/>
      <c r="AB240" s="59"/>
      <c r="AC240" s="59"/>
      <c r="AD240" s="59"/>
      <c r="AE240" s="59"/>
      <c r="AF240" s="59"/>
      <c r="AG240" s="59"/>
      <c r="AH240" s="59"/>
      <c r="AI240" s="59"/>
      <c r="AJ240" s="59"/>
      <c r="AK240" s="59"/>
      <c r="AL240" s="59"/>
      <c r="AM240" s="59"/>
      <c r="AN240" s="59"/>
      <c r="AO240" s="59"/>
      <c r="AP240" s="59"/>
      <c r="AQ240" s="59"/>
    </row>
    <row r="241" ht="12.75" customHeight="1">
      <c r="A241" s="59"/>
      <c r="B241" s="59"/>
      <c r="C241" s="596"/>
      <c r="D241" s="59"/>
      <c r="E241" s="59"/>
      <c r="F241" s="59"/>
      <c r="G241" s="59"/>
      <c r="H241" s="59"/>
      <c r="I241" s="59"/>
      <c r="J241" s="59"/>
      <c r="K241" s="59"/>
      <c r="L241" s="59"/>
      <c r="M241" s="59"/>
      <c r="N241" s="59"/>
      <c r="O241" s="59"/>
      <c r="P241" s="59"/>
      <c r="Q241" s="59"/>
      <c r="R241" s="59"/>
      <c r="S241" s="59"/>
      <c r="T241" s="59"/>
      <c r="U241" s="59"/>
      <c r="V241" s="59"/>
      <c r="W241" s="59"/>
      <c r="X241" s="59"/>
      <c r="Y241" s="59"/>
      <c r="Z241" s="59"/>
      <c r="AA241" s="59"/>
      <c r="AB241" s="59"/>
      <c r="AC241" s="59"/>
      <c r="AD241" s="59"/>
      <c r="AE241" s="59"/>
      <c r="AF241" s="59"/>
      <c r="AG241" s="59"/>
      <c r="AH241" s="59"/>
      <c r="AI241" s="59"/>
      <c r="AJ241" s="59"/>
      <c r="AK241" s="59"/>
      <c r="AL241" s="59"/>
      <c r="AM241" s="59"/>
      <c r="AN241" s="59"/>
      <c r="AO241" s="59"/>
      <c r="AP241" s="59"/>
      <c r="AQ241" s="59"/>
    </row>
    <row r="242" ht="12.75" customHeight="1">
      <c r="A242" s="59"/>
      <c r="B242" s="59"/>
      <c r="C242" s="596"/>
      <c r="D242" s="59"/>
      <c r="E242" s="59"/>
      <c r="F242" s="59"/>
      <c r="G242" s="59"/>
      <c r="H242" s="59"/>
      <c r="I242" s="59"/>
      <c r="J242" s="59"/>
      <c r="K242" s="59"/>
      <c r="L242" s="59"/>
      <c r="M242" s="59"/>
      <c r="N242" s="59"/>
      <c r="O242" s="59"/>
      <c r="P242" s="59"/>
      <c r="Q242" s="59"/>
      <c r="R242" s="59"/>
      <c r="S242" s="59"/>
      <c r="T242" s="59"/>
      <c r="U242" s="59"/>
      <c r="V242" s="59"/>
      <c r="W242" s="59"/>
      <c r="X242" s="59"/>
      <c r="Y242" s="59"/>
      <c r="Z242" s="59"/>
      <c r="AA242" s="59"/>
      <c r="AB242" s="59"/>
      <c r="AC242" s="59"/>
      <c r="AD242" s="59"/>
      <c r="AE242" s="59"/>
      <c r="AF242" s="59"/>
      <c r="AG242" s="59"/>
      <c r="AH242" s="59"/>
      <c r="AI242" s="59"/>
      <c r="AJ242" s="59"/>
      <c r="AK242" s="59"/>
      <c r="AL242" s="59"/>
      <c r="AM242" s="59"/>
      <c r="AN242" s="59"/>
      <c r="AO242" s="59"/>
      <c r="AP242" s="59"/>
      <c r="AQ242" s="59"/>
    </row>
    <row r="243" ht="12.75" customHeight="1">
      <c r="A243" s="59"/>
      <c r="B243" s="59"/>
      <c r="C243" s="596"/>
      <c r="D243" s="59"/>
      <c r="E243" s="59"/>
      <c r="F243" s="59"/>
      <c r="G243" s="59"/>
      <c r="H243" s="59"/>
      <c r="I243" s="59"/>
      <c r="J243" s="59"/>
      <c r="K243" s="59"/>
      <c r="L243" s="59"/>
      <c r="M243" s="59"/>
      <c r="N243" s="59"/>
      <c r="O243" s="59"/>
      <c r="P243" s="59"/>
      <c r="Q243" s="59"/>
      <c r="R243" s="59"/>
      <c r="S243" s="59"/>
      <c r="T243" s="59"/>
      <c r="U243" s="59"/>
      <c r="V243" s="59"/>
      <c r="W243" s="59"/>
      <c r="X243" s="59"/>
      <c r="Y243" s="59"/>
      <c r="Z243" s="59"/>
      <c r="AA243" s="59"/>
      <c r="AB243" s="59"/>
      <c r="AC243" s="59"/>
      <c r="AD243" s="59"/>
      <c r="AE243" s="59"/>
      <c r="AF243" s="59"/>
      <c r="AG243" s="59"/>
      <c r="AH243" s="59"/>
      <c r="AI243" s="59"/>
      <c r="AJ243" s="59"/>
      <c r="AK243" s="59"/>
      <c r="AL243" s="59"/>
      <c r="AM243" s="59"/>
      <c r="AN243" s="59"/>
      <c r="AO243" s="59"/>
      <c r="AP243" s="59"/>
      <c r="AQ243" s="59"/>
    </row>
    <row r="244" ht="12.75" customHeight="1">
      <c r="A244" s="59"/>
      <c r="B244" s="59"/>
      <c r="C244" s="596"/>
      <c r="D244" s="59"/>
      <c r="E244" s="59"/>
      <c r="F244" s="59"/>
      <c r="G244" s="59"/>
      <c r="H244" s="59"/>
      <c r="I244" s="59"/>
      <c r="J244" s="59"/>
      <c r="K244" s="59"/>
      <c r="L244" s="59"/>
      <c r="M244" s="59"/>
      <c r="N244" s="59"/>
      <c r="O244" s="59"/>
      <c r="P244" s="59"/>
      <c r="Q244" s="59"/>
      <c r="R244" s="59"/>
      <c r="S244" s="59"/>
      <c r="T244" s="59"/>
      <c r="U244" s="59"/>
      <c r="V244" s="59"/>
      <c r="W244" s="59"/>
      <c r="X244" s="59"/>
      <c r="Y244" s="59"/>
      <c r="Z244" s="59"/>
      <c r="AA244" s="59"/>
      <c r="AB244" s="59"/>
      <c r="AC244" s="59"/>
      <c r="AD244" s="59"/>
      <c r="AE244" s="59"/>
      <c r="AF244" s="59"/>
      <c r="AG244" s="59"/>
      <c r="AH244" s="59"/>
      <c r="AI244" s="59"/>
      <c r="AJ244" s="59"/>
      <c r="AK244" s="59"/>
      <c r="AL244" s="59"/>
      <c r="AM244" s="59"/>
      <c r="AN244" s="59"/>
      <c r="AO244" s="59"/>
      <c r="AP244" s="59"/>
      <c r="AQ244" s="59"/>
    </row>
    <row r="245" ht="12.75" customHeight="1">
      <c r="A245" s="59"/>
      <c r="B245" s="59"/>
      <c r="C245" s="596"/>
      <c r="D245" s="59"/>
      <c r="E245" s="59"/>
      <c r="F245" s="59"/>
      <c r="G245" s="59"/>
      <c r="H245" s="59"/>
      <c r="I245" s="59"/>
      <c r="J245" s="59"/>
      <c r="K245" s="59"/>
      <c r="L245" s="59"/>
      <c r="M245" s="59"/>
      <c r="N245" s="59"/>
      <c r="O245" s="59"/>
      <c r="P245" s="59"/>
      <c r="Q245" s="59"/>
      <c r="R245" s="59"/>
      <c r="S245" s="59"/>
      <c r="T245" s="59"/>
      <c r="U245" s="59"/>
      <c r="V245" s="59"/>
      <c r="W245" s="59"/>
      <c r="X245" s="59"/>
      <c r="Y245" s="59"/>
      <c r="Z245" s="59"/>
      <c r="AA245" s="59"/>
      <c r="AB245" s="59"/>
      <c r="AC245" s="59"/>
      <c r="AD245" s="59"/>
      <c r="AE245" s="59"/>
      <c r="AF245" s="59"/>
      <c r="AG245" s="59"/>
      <c r="AH245" s="59"/>
      <c r="AI245" s="59"/>
      <c r="AJ245" s="59"/>
      <c r="AK245" s="59"/>
      <c r="AL245" s="59"/>
      <c r="AM245" s="59"/>
      <c r="AN245" s="59"/>
      <c r="AO245" s="59"/>
      <c r="AP245" s="59"/>
      <c r="AQ245" s="59"/>
    </row>
    <row r="246" ht="12.75" customHeight="1">
      <c r="A246" s="59"/>
      <c r="B246" s="59"/>
      <c r="C246" s="596"/>
      <c r="D246" s="59"/>
      <c r="E246" s="59"/>
      <c r="F246" s="59"/>
      <c r="G246" s="59"/>
      <c r="H246" s="59"/>
      <c r="I246" s="59"/>
      <c r="J246" s="59"/>
      <c r="K246" s="59"/>
      <c r="L246" s="59"/>
      <c r="M246" s="59"/>
      <c r="N246" s="59"/>
      <c r="O246" s="59"/>
      <c r="P246" s="59"/>
      <c r="Q246" s="59"/>
      <c r="R246" s="59"/>
      <c r="S246" s="59"/>
      <c r="T246" s="59"/>
      <c r="U246" s="59"/>
      <c r="V246" s="59"/>
      <c r="W246" s="59"/>
      <c r="X246" s="59"/>
      <c r="Y246" s="59"/>
      <c r="Z246" s="59"/>
      <c r="AA246" s="59"/>
      <c r="AB246" s="59"/>
      <c r="AC246" s="59"/>
      <c r="AD246" s="59"/>
      <c r="AE246" s="59"/>
      <c r="AF246" s="59"/>
      <c r="AG246" s="59"/>
      <c r="AH246" s="59"/>
      <c r="AI246" s="59"/>
      <c r="AJ246" s="59"/>
      <c r="AK246" s="59"/>
      <c r="AL246" s="59"/>
      <c r="AM246" s="59"/>
      <c r="AN246" s="59"/>
      <c r="AO246" s="59"/>
      <c r="AP246" s="59"/>
      <c r="AQ246" s="59"/>
    </row>
    <row r="247" ht="12.75" customHeight="1">
      <c r="A247" s="59"/>
      <c r="B247" s="59"/>
      <c r="C247" s="596"/>
      <c r="D247" s="59"/>
      <c r="E247" s="59"/>
      <c r="F247" s="59"/>
      <c r="G247" s="59"/>
      <c r="H247" s="59"/>
      <c r="I247" s="59"/>
      <c r="J247" s="59"/>
      <c r="K247" s="59"/>
      <c r="L247" s="59"/>
      <c r="M247" s="59"/>
      <c r="N247" s="59"/>
      <c r="O247" s="59"/>
      <c r="P247" s="59"/>
      <c r="Q247" s="59"/>
      <c r="R247" s="59"/>
      <c r="S247" s="59"/>
      <c r="T247" s="59"/>
      <c r="U247" s="59"/>
      <c r="V247" s="59"/>
      <c r="W247" s="59"/>
      <c r="X247" s="59"/>
      <c r="Y247" s="59"/>
      <c r="Z247" s="59"/>
      <c r="AA247" s="59"/>
      <c r="AB247" s="59"/>
      <c r="AC247" s="59"/>
      <c r="AD247" s="59"/>
      <c r="AE247" s="59"/>
      <c r="AF247" s="59"/>
      <c r="AG247" s="59"/>
      <c r="AH247" s="59"/>
      <c r="AI247" s="59"/>
      <c r="AJ247" s="59"/>
      <c r="AK247" s="59"/>
      <c r="AL247" s="59"/>
      <c r="AM247" s="59"/>
      <c r="AN247" s="59"/>
      <c r="AO247" s="59"/>
      <c r="AP247" s="59"/>
      <c r="AQ247" s="59"/>
    </row>
    <row r="248" ht="12.75" customHeight="1">
      <c r="A248" s="59"/>
      <c r="B248" s="59"/>
      <c r="C248" s="596"/>
      <c r="D248" s="59"/>
      <c r="E248" s="59"/>
      <c r="F248" s="59"/>
      <c r="G248" s="59"/>
      <c r="H248" s="59"/>
      <c r="I248" s="59"/>
      <c r="J248" s="59"/>
      <c r="K248" s="59"/>
      <c r="L248" s="59"/>
      <c r="M248" s="59"/>
      <c r="N248" s="59"/>
      <c r="O248" s="59"/>
      <c r="P248" s="59"/>
      <c r="Q248" s="59"/>
      <c r="R248" s="59"/>
      <c r="S248" s="59"/>
      <c r="T248" s="59"/>
      <c r="U248" s="59"/>
      <c r="V248" s="59"/>
      <c r="W248" s="59"/>
      <c r="X248" s="59"/>
      <c r="Y248" s="59"/>
      <c r="Z248" s="59"/>
      <c r="AA248" s="59"/>
      <c r="AB248" s="59"/>
      <c r="AC248" s="59"/>
      <c r="AD248" s="59"/>
      <c r="AE248" s="59"/>
      <c r="AF248" s="59"/>
      <c r="AG248" s="59"/>
      <c r="AH248" s="59"/>
      <c r="AI248" s="59"/>
      <c r="AJ248" s="59"/>
      <c r="AK248" s="59"/>
      <c r="AL248" s="59"/>
      <c r="AM248" s="59"/>
      <c r="AN248" s="59"/>
      <c r="AO248" s="59"/>
      <c r="AP248" s="59"/>
      <c r="AQ248" s="59"/>
    </row>
    <row r="249" ht="12.75" customHeight="1">
      <c r="A249" s="59"/>
      <c r="B249" s="59"/>
      <c r="C249" s="596"/>
      <c r="D249" s="59"/>
      <c r="E249" s="59"/>
      <c r="F249" s="59"/>
      <c r="G249" s="59"/>
      <c r="H249" s="59"/>
      <c r="I249" s="59"/>
      <c r="J249" s="59"/>
      <c r="K249" s="59"/>
      <c r="L249" s="59"/>
      <c r="M249" s="59"/>
      <c r="N249" s="59"/>
      <c r="O249" s="59"/>
      <c r="P249" s="59"/>
      <c r="Q249" s="59"/>
      <c r="R249" s="59"/>
      <c r="S249" s="59"/>
      <c r="T249" s="59"/>
      <c r="U249" s="59"/>
      <c r="V249" s="59"/>
      <c r="W249" s="59"/>
      <c r="X249" s="59"/>
      <c r="Y249" s="59"/>
      <c r="Z249" s="59"/>
      <c r="AA249" s="59"/>
      <c r="AB249" s="59"/>
      <c r="AC249" s="59"/>
      <c r="AD249" s="59"/>
      <c r="AE249" s="59"/>
      <c r="AF249" s="59"/>
      <c r="AG249" s="59"/>
      <c r="AH249" s="59"/>
      <c r="AI249" s="59"/>
      <c r="AJ249" s="59"/>
      <c r="AK249" s="59"/>
      <c r="AL249" s="59"/>
      <c r="AM249" s="59"/>
      <c r="AN249" s="59"/>
      <c r="AO249" s="59"/>
      <c r="AP249" s="59"/>
      <c r="AQ249" s="59"/>
    </row>
    <row r="250" ht="12.75" customHeight="1">
      <c r="A250" s="59"/>
      <c r="B250" s="59"/>
      <c r="C250" s="596"/>
      <c r="D250" s="59"/>
      <c r="E250" s="59"/>
      <c r="F250" s="59"/>
      <c r="G250" s="59"/>
      <c r="H250" s="59"/>
      <c r="I250" s="59"/>
      <c r="J250" s="59"/>
      <c r="K250" s="59"/>
      <c r="L250" s="59"/>
      <c r="M250" s="59"/>
      <c r="N250" s="59"/>
      <c r="O250" s="59"/>
      <c r="P250" s="59"/>
      <c r="Q250" s="59"/>
      <c r="R250" s="59"/>
      <c r="S250" s="59"/>
      <c r="T250" s="59"/>
      <c r="U250" s="59"/>
      <c r="V250" s="59"/>
      <c r="W250" s="59"/>
      <c r="X250" s="59"/>
      <c r="Y250" s="59"/>
      <c r="Z250" s="59"/>
      <c r="AA250" s="59"/>
      <c r="AB250" s="59"/>
      <c r="AC250" s="59"/>
      <c r="AD250" s="59"/>
      <c r="AE250" s="59"/>
      <c r="AF250" s="59"/>
      <c r="AG250" s="59"/>
      <c r="AH250" s="59"/>
      <c r="AI250" s="59"/>
      <c r="AJ250" s="59"/>
      <c r="AK250" s="59"/>
      <c r="AL250" s="59"/>
      <c r="AM250" s="59"/>
      <c r="AN250" s="59"/>
      <c r="AO250" s="59"/>
      <c r="AP250" s="59"/>
      <c r="AQ250" s="59"/>
    </row>
    <row r="251" ht="12.75" customHeight="1">
      <c r="A251" s="59"/>
      <c r="B251" s="59"/>
      <c r="C251" s="596"/>
      <c r="D251" s="59"/>
      <c r="E251" s="59"/>
      <c r="F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c r="AD251" s="59"/>
      <c r="AE251" s="59"/>
      <c r="AF251" s="59"/>
      <c r="AG251" s="59"/>
      <c r="AH251" s="59"/>
      <c r="AI251" s="59"/>
      <c r="AJ251" s="59"/>
      <c r="AK251" s="59"/>
      <c r="AL251" s="59"/>
      <c r="AM251" s="59"/>
      <c r="AN251" s="59"/>
      <c r="AO251" s="59"/>
      <c r="AP251" s="59"/>
      <c r="AQ251" s="59"/>
    </row>
    <row r="252" ht="12.75" customHeight="1">
      <c r="A252" s="59"/>
      <c r="B252" s="59"/>
      <c r="C252" s="596"/>
      <c r="D252" s="59"/>
      <c r="E252" s="59"/>
      <c r="F252" s="59"/>
      <c r="G252" s="59"/>
      <c r="H252" s="59"/>
      <c r="I252" s="59"/>
      <c r="J252" s="59"/>
      <c r="K252" s="59"/>
      <c r="L252" s="59"/>
      <c r="M252" s="59"/>
      <c r="N252" s="59"/>
      <c r="O252" s="59"/>
      <c r="P252" s="59"/>
      <c r="Q252" s="59"/>
      <c r="R252" s="59"/>
      <c r="S252" s="59"/>
      <c r="T252" s="59"/>
      <c r="U252" s="59"/>
      <c r="V252" s="59"/>
      <c r="W252" s="59"/>
      <c r="X252" s="59"/>
      <c r="Y252" s="59"/>
      <c r="Z252" s="59"/>
      <c r="AA252" s="59"/>
      <c r="AB252" s="59"/>
      <c r="AC252" s="59"/>
      <c r="AD252" s="59"/>
      <c r="AE252" s="59"/>
      <c r="AF252" s="59"/>
      <c r="AG252" s="59"/>
      <c r="AH252" s="59"/>
      <c r="AI252" s="59"/>
      <c r="AJ252" s="59"/>
      <c r="AK252" s="59"/>
      <c r="AL252" s="59"/>
      <c r="AM252" s="59"/>
      <c r="AN252" s="59"/>
      <c r="AO252" s="59"/>
      <c r="AP252" s="59"/>
      <c r="AQ252" s="59"/>
    </row>
    <row r="253" ht="12.75" customHeight="1">
      <c r="A253" s="59"/>
      <c r="B253" s="59"/>
      <c r="C253" s="596"/>
      <c r="D253" s="59"/>
      <c r="E253" s="59"/>
      <c r="F253" s="59"/>
      <c r="G253" s="59"/>
      <c r="H253" s="59"/>
      <c r="I253" s="59"/>
      <c r="J253" s="59"/>
      <c r="K253" s="59"/>
      <c r="L253" s="59"/>
      <c r="M253" s="59"/>
      <c r="N253" s="59"/>
      <c r="O253" s="59"/>
      <c r="P253" s="59"/>
      <c r="Q253" s="59"/>
      <c r="R253" s="59"/>
      <c r="S253" s="59"/>
      <c r="T253" s="59"/>
      <c r="U253" s="59"/>
      <c r="V253" s="59"/>
      <c r="W253" s="59"/>
      <c r="X253" s="59"/>
      <c r="Y253" s="59"/>
      <c r="Z253" s="59"/>
      <c r="AA253" s="59"/>
      <c r="AB253" s="59"/>
      <c r="AC253" s="59"/>
      <c r="AD253" s="59"/>
      <c r="AE253" s="59"/>
      <c r="AF253" s="59"/>
      <c r="AG253" s="59"/>
      <c r="AH253" s="59"/>
      <c r="AI253" s="59"/>
      <c r="AJ253" s="59"/>
      <c r="AK253" s="59"/>
      <c r="AL253" s="59"/>
      <c r="AM253" s="59"/>
      <c r="AN253" s="59"/>
      <c r="AO253" s="59"/>
      <c r="AP253" s="59"/>
      <c r="AQ253" s="59"/>
    </row>
    <row r="254" ht="12.75" customHeight="1">
      <c r="A254" s="59"/>
      <c r="B254" s="59"/>
      <c r="C254" s="596"/>
      <c r="D254" s="59"/>
      <c r="E254" s="59"/>
      <c r="F254" s="59"/>
      <c r="G254" s="59"/>
      <c r="H254" s="59"/>
      <c r="I254" s="59"/>
      <c r="J254" s="59"/>
      <c r="K254" s="59"/>
      <c r="L254" s="59"/>
      <c r="M254" s="59"/>
      <c r="N254" s="59"/>
      <c r="O254" s="59"/>
      <c r="P254" s="59"/>
      <c r="Q254" s="59"/>
      <c r="R254" s="59"/>
      <c r="S254" s="59"/>
      <c r="T254" s="59"/>
      <c r="U254" s="59"/>
      <c r="V254" s="59"/>
      <c r="W254" s="59"/>
      <c r="X254" s="59"/>
      <c r="Y254" s="59"/>
      <c r="Z254" s="59"/>
      <c r="AA254" s="59"/>
      <c r="AB254" s="59"/>
      <c r="AC254" s="59"/>
      <c r="AD254" s="59"/>
      <c r="AE254" s="59"/>
      <c r="AF254" s="59"/>
      <c r="AG254" s="59"/>
      <c r="AH254" s="59"/>
      <c r="AI254" s="59"/>
      <c r="AJ254" s="59"/>
      <c r="AK254" s="59"/>
      <c r="AL254" s="59"/>
      <c r="AM254" s="59"/>
      <c r="AN254" s="59"/>
      <c r="AO254" s="59"/>
      <c r="AP254" s="59"/>
      <c r="AQ254" s="59"/>
    </row>
    <row r="255" ht="12.75" customHeight="1">
      <c r="A255" s="59"/>
      <c r="B255" s="59"/>
      <c r="C255" s="596"/>
      <c r="D255" s="59"/>
      <c r="E255" s="59"/>
      <c r="F255" s="59"/>
      <c r="G255" s="59"/>
      <c r="H255" s="59"/>
      <c r="I255" s="59"/>
      <c r="J255" s="59"/>
      <c r="K255" s="59"/>
      <c r="L255" s="59"/>
      <c r="M255" s="59"/>
      <c r="N255" s="59"/>
      <c r="O255" s="59"/>
      <c r="P255" s="59"/>
      <c r="Q255" s="59"/>
      <c r="R255" s="59"/>
      <c r="S255" s="59"/>
      <c r="T255" s="59"/>
      <c r="U255" s="59"/>
      <c r="V255" s="59"/>
      <c r="W255" s="59"/>
      <c r="X255" s="59"/>
      <c r="Y255" s="59"/>
      <c r="Z255" s="59"/>
      <c r="AA255" s="59"/>
      <c r="AB255" s="59"/>
      <c r="AC255" s="59"/>
      <c r="AD255" s="59"/>
      <c r="AE255" s="59"/>
      <c r="AF255" s="59"/>
      <c r="AG255" s="59"/>
      <c r="AH255" s="59"/>
      <c r="AI255" s="59"/>
      <c r="AJ255" s="59"/>
      <c r="AK255" s="59"/>
      <c r="AL255" s="59"/>
      <c r="AM255" s="59"/>
      <c r="AN255" s="59"/>
      <c r="AO255" s="59"/>
      <c r="AP255" s="59"/>
      <c r="AQ255" s="59"/>
    </row>
    <row r="256" ht="12.75" customHeight="1">
      <c r="A256" s="59"/>
      <c r="B256" s="59"/>
      <c r="C256" s="596"/>
      <c r="D256" s="59"/>
      <c r="E256" s="59"/>
      <c r="F256" s="59"/>
      <c r="G256" s="59"/>
      <c r="H256" s="59"/>
      <c r="I256" s="59"/>
      <c r="J256" s="59"/>
      <c r="K256" s="59"/>
      <c r="L256" s="59"/>
      <c r="M256" s="59"/>
      <c r="N256" s="59"/>
      <c r="O256" s="59"/>
      <c r="P256" s="59"/>
      <c r="Q256" s="59"/>
      <c r="R256" s="59"/>
      <c r="S256" s="59"/>
      <c r="T256" s="59"/>
      <c r="U256" s="59"/>
      <c r="V256" s="59"/>
      <c r="W256" s="59"/>
      <c r="X256" s="59"/>
      <c r="Y256" s="59"/>
      <c r="Z256" s="59"/>
      <c r="AA256" s="59"/>
      <c r="AB256" s="59"/>
      <c r="AC256" s="59"/>
      <c r="AD256" s="59"/>
      <c r="AE256" s="59"/>
      <c r="AF256" s="59"/>
      <c r="AG256" s="59"/>
      <c r="AH256" s="59"/>
      <c r="AI256" s="59"/>
      <c r="AJ256" s="59"/>
      <c r="AK256" s="59"/>
      <c r="AL256" s="59"/>
      <c r="AM256" s="59"/>
      <c r="AN256" s="59"/>
      <c r="AO256" s="59"/>
      <c r="AP256" s="59"/>
      <c r="AQ256" s="59"/>
    </row>
    <row r="257" ht="12.75" customHeight="1">
      <c r="A257" s="59"/>
      <c r="B257" s="59"/>
      <c r="C257" s="596"/>
      <c r="D257" s="59"/>
      <c r="E257" s="59"/>
      <c r="F257" s="59"/>
      <c r="G257" s="59"/>
      <c r="H257" s="59"/>
      <c r="I257" s="59"/>
      <c r="J257" s="59"/>
      <c r="K257" s="59"/>
      <c r="L257" s="59"/>
      <c r="M257" s="59"/>
      <c r="N257" s="59"/>
      <c r="O257" s="59"/>
      <c r="P257" s="59"/>
      <c r="Q257" s="59"/>
      <c r="R257" s="59"/>
      <c r="S257" s="59"/>
      <c r="T257" s="59"/>
      <c r="U257" s="59"/>
      <c r="V257" s="59"/>
      <c r="W257" s="59"/>
      <c r="X257" s="59"/>
      <c r="Y257" s="59"/>
      <c r="Z257" s="59"/>
      <c r="AA257" s="59"/>
      <c r="AB257" s="59"/>
      <c r="AC257" s="59"/>
      <c r="AD257" s="59"/>
      <c r="AE257" s="59"/>
      <c r="AF257" s="59"/>
      <c r="AG257" s="59"/>
      <c r="AH257" s="59"/>
      <c r="AI257" s="59"/>
      <c r="AJ257" s="59"/>
      <c r="AK257" s="59"/>
      <c r="AL257" s="59"/>
      <c r="AM257" s="59"/>
      <c r="AN257" s="59"/>
      <c r="AO257" s="59"/>
      <c r="AP257" s="59"/>
      <c r="AQ257" s="59"/>
    </row>
    <row r="258" ht="12.75" customHeight="1">
      <c r="A258" s="59"/>
      <c r="B258" s="59"/>
      <c r="C258" s="596"/>
      <c r="D258" s="59"/>
      <c r="E258" s="59"/>
      <c r="F258" s="59"/>
      <c r="G258" s="59"/>
      <c r="H258" s="59"/>
      <c r="I258" s="59"/>
      <c r="J258" s="59"/>
      <c r="K258" s="59"/>
      <c r="L258" s="59"/>
      <c r="M258" s="59"/>
      <c r="N258" s="59"/>
      <c r="O258" s="59"/>
      <c r="P258" s="59"/>
      <c r="Q258" s="59"/>
      <c r="R258" s="59"/>
      <c r="S258" s="59"/>
      <c r="T258" s="59"/>
      <c r="U258" s="59"/>
      <c r="V258" s="59"/>
      <c r="W258" s="59"/>
      <c r="X258" s="59"/>
      <c r="Y258" s="59"/>
      <c r="Z258" s="59"/>
      <c r="AA258" s="59"/>
      <c r="AB258" s="59"/>
      <c r="AC258" s="59"/>
      <c r="AD258" s="59"/>
      <c r="AE258" s="59"/>
      <c r="AF258" s="59"/>
      <c r="AG258" s="59"/>
      <c r="AH258" s="59"/>
      <c r="AI258" s="59"/>
      <c r="AJ258" s="59"/>
      <c r="AK258" s="59"/>
      <c r="AL258" s="59"/>
      <c r="AM258" s="59"/>
      <c r="AN258" s="59"/>
      <c r="AO258" s="59"/>
      <c r="AP258" s="59"/>
      <c r="AQ258" s="59"/>
    </row>
    <row r="259" ht="12.75" customHeight="1">
      <c r="A259" s="59"/>
      <c r="B259" s="59"/>
      <c r="C259" s="596"/>
      <c r="D259" s="59"/>
      <c r="E259" s="59"/>
      <c r="F259" s="59"/>
      <c r="G259" s="59"/>
      <c r="H259" s="59"/>
      <c r="I259" s="59"/>
      <c r="J259" s="59"/>
      <c r="K259" s="59"/>
      <c r="L259" s="59"/>
      <c r="M259" s="59"/>
      <c r="N259" s="59"/>
      <c r="O259" s="59"/>
      <c r="P259" s="59"/>
      <c r="Q259" s="59"/>
      <c r="R259" s="59"/>
      <c r="S259" s="59"/>
      <c r="T259" s="59"/>
      <c r="U259" s="59"/>
      <c r="V259" s="59"/>
      <c r="W259" s="59"/>
      <c r="X259" s="59"/>
      <c r="Y259" s="59"/>
      <c r="Z259" s="59"/>
      <c r="AA259" s="59"/>
      <c r="AB259" s="59"/>
      <c r="AC259" s="59"/>
      <c r="AD259" s="59"/>
      <c r="AE259" s="59"/>
      <c r="AF259" s="59"/>
      <c r="AG259" s="59"/>
      <c r="AH259" s="59"/>
      <c r="AI259" s="59"/>
      <c r="AJ259" s="59"/>
      <c r="AK259" s="59"/>
      <c r="AL259" s="59"/>
      <c r="AM259" s="59"/>
      <c r="AN259" s="59"/>
      <c r="AO259" s="59"/>
      <c r="AP259" s="59"/>
      <c r="AQ259" s="59"/>
    </row>
    <row r="260" ht="12.75" customHeight="1">
      <c r="A260" s="59"/>
      <c r="B260" s="59"/>
      <c r="C260" s="596"/>
      <c r="D260" s="59"/>
      <c r="E260" s="59"/>
      <c r="F260" s="59"/>
      <c r="G260" s="59"/>
      <c r="H260" s="59"/>
      <c r="I260" s="59"/>
      <c r="J260" s="59"/>
      <c r="K260" s="59"/>
      <c r="L260" s="59"/>
      <c r="M260" s="59"/>
      <c r="N260" s="59"/>
      <c r="O260" s="59"/>
      <c r="P260" s="59"/>
      <c r="Q260" s="59"/>
      <c r="R260" s="59"/>
      <c r="S260" s="59"/>
      <c r="T260" s="59"/>
      <c r="U260" s="59"/>
      <c r="V260" s="59"/>
      <c r="W260" s="59"/>
      <c r="X260" s="59"/>
      <c r="Y260" s="59"/>
      <c r="Z260" s="59"/>
      <c r="AA260" s="59"/>
      <c r="AB260" s="59"/>
      <c r="AC260" s="59"/>
      <c r="AD260" s="59"/>
      <c r="AE260" s="59"/>
      <c r="AF260" s="59"/>
      <c r="AG260" s="59"/>
      <c r="AH260" s="59"/>
      <c r="AI260" s="59"/>
      <c r="AJ260" s="59"/>
      <c r="AK260" s="59"/>
      <c r="AL260" s="59"/>
      <c r="AM260" s="59"/>
      <c r="AN260" s="59"/>
      <c r="AO260" s="59"/>
      <c r="AP260" s="59"/>
      <c r="AQ260" s="59"/>
    </row>
    <row r="261" ht="12.75" customHeight="1">
      <c r="A261" s="59"/>
      <c r="B261" s="59"/>
      <c r="C261" s="596"/>
      <c r="D261" s="59"/>
      <c r="E261" s="59"/>
      <c r="F261" s="59"/>
      <c r="G261" s="59"/>
      <c r="H261" s="59"/>
      <c r="I261" s="59"/>
      <c r="J261" s="59"/>
      <c r="K261" s="59"/>
      <c r="L261" s="59"/>
      <c r="M261" s="59"/>
      <c r="N261" s="59"/>
      <c r="O261" s="59"/>
      <c r="P261" s="59"/>
      <c r="Q261" s="59"/>
      <c r="R261" s="59"/>
      <c r="S261" s="59"/>
      <c r="T261" s="59"/>
      <c r="U261" s="59"/>
      <c r="V261" s="59"/>
      <c r="W261" s="59"/>
      <c r="X261" s="59"/>
      <c r="Y261" s="59"/>
      <c r="Z261" s="59"/>
      <c r="AA261" s="59"/>
      <c r="AB261" s="59"/>
      <c r="AC261" s="59"/>
      <c r="AD261" s="59"/>
      <c r="AE261" s="59"/>
      <c r="AF261" s="59"/>
      <c r="AG261" s="59"/>
      <c r="AH261" s="59"/>
      <c r="AI261" s="59"/>
      <c r="AJ261" s="59"/>
      <c r="AK261" s="59"/>
      <c r="AL261" s="59"/>
      <c r="AM261" s="59"/>
      <c r="AN261" s="59"/>
      <c r="AO261" s="59"/>
      <c r="AP261" s="59"/>
      <c r="AQ261" s="59"/>
    </row>
    <row r="262" ht="12.75" customHeight="1">
      <c r="A262" s="59"/>
      <c r="B262" s="59"/>
      <c r="C262" s="596"/>
      <c r="D262" s="59"/>
      <c r="E262" s="59"/>
      <c r="F262" s="59"/>
      <c r="G262" s="59"/>
      <c r="H262" s="59"/>
      <c r="I262" s="59"/>
      <c r="J262" s="59"/>
      <c r="K262" s="59"/>
      <c r="L262" s="59"/>
      <c r="M262" s="59"/>
      <c r="N262" s="59"/>
      <c r="O262" s="59"/>
      <c r="P262" s="59"/>
      <c r="Q262" s="59"/>
      <c r="R262" s="59"/>
      <c r="S262" s="59"/>
      <c r="T262" s="59"/>
      <c r="U262" s="59"/>
      <c r="V262" s="59"/>
      <c r="W262" s="59"/>
      <c r="X262" s="59"/>
      <c r="Y262" s="59"/>
      <c r="Z262" s="59"/>
      <c r="AA262" s="59"/>
      <c r="AB262" s="59"/>
      <c r="AC262" s="59"/>
      <c r="AD262" s="59"/>
      <c r="AE262" s="59"/>
      <c r="AF262" s="59"/>
      <c r="AG262" s="59"/>
      <c r="AH262" s="59"/>
      <c r="AI262" s="59"/>
      <c r="AJ262" s="59"/>
      <c r="AK262" s="59"/>
      <c r="AL262" s="59"/>
      <c r="AM262" s="59"/>
      <c r="AN262" s="59"/>
      <c r="AO262" s="59"/>
      <c r="AP262" s="59"/>
      <c r="AQ262" s="59"/>
    </row>
    <row r="263" ht="12.75" customHeight="1">
      <c r="A263" s="59"/>
      <c r="B263" s="59"/>
      <c r="C263" s="596"/>
      <c r="D263" s="59"/>
      <c r="E263" s="59"/>
      <c r="F263" s="59"/>
      <c r="G263" s="59"/>
      <c r="H263" s="59"/>
      <c r="I263" s="59"/>
      <c r="J263" s="59"/>
      <c r="K263" s="59"/>
      <c r="L263" s="59"/>
      <c r="M263" s="59"/>
      <c r="N263" s="59"/>
      <c r="O263" s="59"/>
      <c r="P263" s="59"/>
      <c r="Q263" s="59"/>
      <c r="R263" s="59"/>
      <c r="S263" s="59"/>
      <c r="T263" s="59"/>
      <c r="U263" s="59"/>
      <c r="V263" s="59"/>
      <c r="W263" s="59"/>
      <c r="X263" s="59"/>
      <c r="Y263" s="59"/>
      <c r="Z263" s="59"/>
      <c r="AA263" s="59"/>
      <c r="AB263" s="59"/>
      <c r="AC263" s="59"/>
      <c r="AD263" s="59"/>
      <c r="AE263" s="59"/>
      <c r="AF263" s="59"/>
      <c r="AG263" s="59"/>
      <c r="AH263" s="59"/>
      <c r="AI263" s="59"/>
      <c r="AJ263" s="59"/>
      <c r="AK263" s="59"/>
      <c r="AL263" s="59"/>
      <c r="AM263" s="59"/>
      <c r="AN263" s="59"/>
      <c r="AO263" s="59"/>
      <c r="AP263" s="59"/>
      <c r="AQ263" s="59"/>
    </row>
    <row r="264" ht="12.75" customHeight="1">
      <c r="A264" s="59"/>
      <c r="B264" s="59"/>
      <c r="C264" s="596"/>
      <c r="D264" s="59"/>
      <c r="E264" s="59"/>
      <c r="F264" s="59"/>
      <c r="G264" s="59"/>
      <c r="H264" s="59"/>
      <c r="I264" s="59"/>
      <c r="J264" s="59"/>
      <c r="K264" s="59"/>
      <c r="L264" s="59"/>
      <c r="M264" s="59"/>
      <c r="N264" s="59"/>
      <c r="O264" s="59"/>
      <c r="P264" s="59"/>
      <c r="Q264" s="59"/>
      <c r="R264" s="59"/>
      <c r="S264" s="59"/>
      <c r="T264" s="59"/>
      <c r="U264" s="59"/>
      <c r="V264" s="59"/>
      <c r="W264" s="59"/>
      <c r="X264" s="59"/>
      <c r="Y264" s="59"/>
      <c r="Z264" s="59"/>
      <c r="AA264" s="59"/>
      <c r="AB264" s="59"/>
      <c r="AC264" s="59"/>
      <c r="AD264" s="59"/>
      <c r="AE264" s="59"/>
      <c r="AF264" s="59"/>
      <c r="AG264" s="59"/>
      <c r="AH264" s="59"/>
      <c r="AI264" s="59"/>
      <c r="AJ264" s="59"/>
      <c r="AK264" s="59"/>
      <c r="AL264" s="59"/>
      <c r="AM264" s="59"/>
      <c r="AN264" s="59"/>
      <c r="AO264" s="59"/>
      <c r="AP264" s="59"/>
      <c r="AQ264" s="59"/>
    </row>
    <row r="265" ht="12.75" customHeight="1">
      <c r="A265" s="59"/>
      <c r="B265" s="59"/>
      <c r="C265" s="596"/>
      <c r="D265" s="59"/>
      <c r="E265" s="59"/>
      <c r="F265" s="59"/>
      <c r="G265" s="59"/>
      <c r="H265" s="59"/>
      <c r="I265" s="59"/>
      <c r="J265" s="59"/>
      <c r="K265" s="59"/>
      <c r="L265" s="59"/>
      <c r="M265" s="59"/>
      <c r="N265" s="59"/>
      <c r="O265" s="59"/>
      <c r="P265" s="59"/>
      <c r="Q265" s="59"/>
      <c r="R265" s="59"/>
      <c r="S265" s="59"/>
      <c r="T265" s="59"/>
      <c r="U265" s="59"/>
      <c r="V265" s="59"/>
      <c r="W265" s="59"/>
      <c r="X265" s="59"/>
      <c r="Y265" s="59"/>
      <c r="Z265" s="59"/>
      <c r="AA265" s="59"/>
      <c r="AB265" s="59"/>
      <c r="AC265" s="59"/>
      <c r="AD265" s="59"/>
      <c r="AE265" s="59"/>
      <c r="AF265" s="59"/>
      <c r="AG265" s="59"/>
      <c r="AH265" s="59"/>
      <c r="AI265" s="59"/>
      <c r="AJ265" s="59"/>
      <c r="AK265" s="59"/>
      <c r="AL265" s="59"/>
      <c r="AM265" s="59"/>
      <c r="AN265" s="59"/>
      <c r="AO265" s="59"/>
      <c r="AP265" s="59"/>
      <c r="AQ265" s="59"/>
    </row>
    <row r="266" ht="12.75" customHeight="1">
      <c r="A266" s="59"/>
      <c r="B266" s="59"/>
      <c r="C266" s="596"/>
      <c r="D266" s="59"/>
      <c r="E266" s="59"/>
      <c r="F266" s="59"/>
      <c r="G266" s="59"/>
      <c r="H266" s="59"/>
      <c r="I266" s="59"/>
      <c r="J266" s="59"/>
      <c r="K266" s="59"/>
      <c r="L266" s="59"/>
      <c r="M266" s="59"/>
      <c r="N266" s="59"/>
      <c r="O266" s="59"/>
      <c r="P266" s="59"/>
      <c r="Q266" s="59"/>
      <c r="R266" s="59"/>
      <c r="S266" s="59"/>
      <c r="T266" s="59"/>
      <c r="U266" s="59"/>
      <c r="V266" s="59"/>
      <c r="W266" s="59"/>
      <c r="X266" s="59"/>
      <c r="Y266" s="59"/>
      <c r="Z266" s="59"/>
      <c r="AA266" s="59"/>
      <c r="AB266" s="59"/>
      <c r="AC266" s="59"/>
      <c r="AD266" s="59"/>
      <c r="AE266" s="59"/>
      <c r="AF266" s="59"/>
      <c r="AG266" s="59"/>
      <c r="AH266" s="59"/>
      <c r="AI266" s="59"/>
      <c r="AJ266" s="59"/>
      <c r="AK266" s="59"/>
      <c r="AL266" s="59"/>
      <c r="AM266" s="59"/>
      <c r="AN266" s="59"/>
      <c r="AO266" s="59"/>
      <c r="AP266" s="59"/>
      <c r="AQ266" s="59"/>
    </row>
    <row r="267" ht="12.75" customHeight="1">
      <c r="A267" s="59"/>
      <c r="B267" s="59"/>
      <c r="C267" s="596"/>
      <c r="D267" s="59"/>
      <c r="E267" s="59"/>
      <c r="F267" s="59"/>
      <c r="G267" s="59"/>
      <c r="H267" s="59"/>
      <c r="I267" s="59"/>
      <c r="J267" s="59"/>
      <c r="K267" s="59"/>
      <c r="L267" s="59"/>
      <c r="M267" s="59"/>
      <c r="N267" s="59"/>
      <c r="O267" s="59"/>
      <c r="P267" s="59"/>
      <c r="Q267" s="59"/>
      <c r="R267" s="59"/>
      <c r="S267" s="59"/>
      <c r="T267" s="59"/>
      <c r="U267" s="59"/>
      <c r="V267" s="59"/>
      <c r="W267" s="59"/>
      <c r="X267" s="59"/>
      <c r="Y267" s="59"/>
      <c r="Z267" s="59"/>
      <c r="AA267" s="59"/>
      <c r="AB267" s="59"/>
      <c r="AC267" s="59"/>
      <c r="AD267" s="59"/>
      <c r="AE267" s="59"/>
      <c r="AF267" s="59"/>
      <c r="AG267" s="59"/>
      <c r="AH267" s="59"/>
      <c r="AI267" s="59"/>
      <c r="AJ267" s="59"/>
      <c r="AK267" s="59"/>
      <c r="AL267" s="59"/>
      <c r="AM267" s="59"/>
      <c r="AN267" s="59"/>
      <c r="AO267" s="59"/>
      <c r="AP267" s="59"/>
      <c r="AQ267" s="59"/>
    </row>
    <row r="268" ht="12.75" customHeight="1">
      <c r="A268" s="59"/>
      <c r="B268" s="59"/>
      <c r="C268" s="596"/>
      <c r="D268" s="59"/>
      <c r="E268" s="59"/>
      <c r="F268" s="59"/>
      <c r="G268" s="59"/>
      <c r="H268" s="59"/>
      <c r="I268" s="59"/>
      <c r="J268" s="59"/>
      <c r="K268" s="59"/>
      <c r="L268" s="59"/>
      <c r="M268" s="59"/>
      <c r="N268" s="59"/>
      <c r="O268" s="59"/>
      <c r="P268" s="59"/>
      <c r="Q268" s="59"/>
      <c r="R268" s="59"/>
      <c r="S268" s="59"/>
      <c r="T268" s="59"/>
      <c r="U268" s="59"/>
      <c r="V268" s="59"/>
      <c r="W268" s="59"/>
      <c r="X268" s="59"/>
      <c r="Y268" s="59"/>
      <c r="Z268" s="59"/>
      <c r="AA268" s="59"/>
      <c r="AB268" s="59"/>
      <c r="AC268" s="59"/>
      <c r="AD268" s="59"/>
      <c r="AE268" s="59"/>
      <c r="AF268" s="59"/>
      <c r="AG268" s="59"/>
      <c r="AH268" s="59"/>
      <c r="AI268" s="59"/>
      <c r="AJ268" s="59"/>
      <c r="AK268" s="59"/>
      <c r="AL268" s="59"/>
      <c r="AM268" s="59"/>
      <c r="AN268" s="59"/>
      <c r="AO268" s="59"/>
      <c r="AP268" s="59"/>
      <c r="AQ268" s="59"/>
    </row>
    <row r="269" ht="12.75" customHeight="1">
      <c r="A269" s="59"/>
      <c r="B269" s="59"/>
      <c r="C269" s="596"/>
      <c r="D269" s="59"/>
      <c r="E269" s="59"/>
      <c r="F269" s="59"/>
      <c r="G269" s="59"/>
      <c r="H269" s="59"/>
      <c r="I269" s="59"/>
      <c r="J269" s="59"/>
      <c r="K269" s="59"/>
      <c r="L269" s="59"/>
      <c r="M269" s="59"/>
      <c r="N269" s="59"/>
      <c r="O269" s="59"/>
      <c r="P269" s="59"/>
      <c r="Q269" s="59"/>
      <c r="R269" s="59"/>
      <c r="S269" s="59"/>
      <c r="T269" s="59"/>
      <c r="U269" s="59"/>
      <c r="V269" s="59"/>
      <c r="W269" s="59"/>
      <c r="X269" s="59"/>
      <c r="Y269" s="59"/>
      <c r="Z269" s="59"/>
      <c r="AA269" s="59"/>
      <c r="AB269" s="59"/>
      <c r="AC269" s="59"/>
      <c r="AD269" s="59"/>
      <c r="AE269" s="59"/>
      <c r="AF269" s="59"/>
      <c r="AG269" s="59"/>
      <c r="AH269" s="59"/>
      <c r="AI269" s="59"/>
      <c r="AJ269" s="59"/>
      <c r="AK269" s="59"/>
      <c r="AL269" s="59"/>
      <c r="AM269" s="59"/>
      <c r="AN269" s="59"/>
      <c r="AO269" s="59"/>
      <c r="AP269" s="59"/>
      <c r="AQ269" s="59"/>
    </row>
    <row r="270" ht="12.75" customHeight="1">
      <c r="A270" s="59"/>
      <c r="B270" s="59"/>
      <c r="C270" s="596"/>
      <c r="D270" s="59"/>
      <c r="E270" s="59"/>
      <c r="F270" s="59"/>
      <c r="G270" s="59"/>
      <c r="H270" s="59"/>
      <c r="I270" s="59"/>
      <c r="J270" s="59"/>
      <c r="K270" s="59"/>
      <c r="L270" s="59"/>
      <c r="M270" s="59"/>
      <c r="N270" s="59"/>
      <c r="O270" s="59"/>
      <c r="P270" s="59"/>
      <c r="Q270" s="59"/>
      <c r="R270" s="59"/>
      <c r="S270" s="59"/>
      <c r="T270" s="59"/>
      <c r="U270" s="59"/>
      <c r="V270" s="59"/>
      <c r="W270" s="59"/>
      <c r="X270" s="59"/>
      <c r="Y270" s="59"/>
      <c r="Z270" s="59"/>
      <c r="AA270" s="59"/>
      <c r="AB270" s="59"/>
      <c r="AC270" s="59"/>
      <c r="AD270" s="59"/>
      <c r="AE270" s="59"/>
      <c r="AF270" s="59"/>
      <c r="AG270" s="59"/>
      <c r="AH270" s="59"/>
      <c r="AI270" s="59"/>
      <c r="AJ270" s="59"/>
      <c r="AK270" s="59"/>
      <c r="AL270" s="59"/>
      <c r="AM270" s="59"/>
      <c r="AN270" s="59"/>
      <c r="AO270" s="59"/>
      <c r="AP270" s="59"/>
      <c r="AQ270" s="59"/>
    </row>
    <row r="271" ht="12.75" customHeight="1">
      <c r="A271" s="59"/>
      <c r="B271" s="59"/>
      <c r="C271" s="596"/>
      <c r="D271" s="59"/>
      <c r="E271" s="59"/>
      <c r="F271" s="59"/>
      <c r="G271" s="59"/>
      <c r="H271" s="59"/>
      <c r="I271" s="59"/>
      <c r="J271" s="59"/>
      <c r="K271" s="59"/>
      <c r="L271" s="59"/>
      <c r="M271" s="59"/>
      <c r="N271" s="59"/>
      <c r="O271" s="59"/>
      <c r="P271" s="59"/>
      <c r="Q271" s="59"/>
      <c r="R271" s="59"/>
      <c r="S271" s="59"/>
      <c r="T271" s="59"/>
      <c r="U271" s="59"/>
      <c r="V271" s="59"/>
      <c r="W271" s="59"/>
      <c r="X271" s="59"/>
      <c r="Y271" s="59"/>
      <c r="Z271" s="59"/>
      <c r="AA271" s="59"/>
      <c r="AB271" s="59"/>
      <c r="AC271" s="59"/>
      <c r="AD271" s="59"/>
      <c r="AE271" s="59"/>
      <c r="AF271" s="59"/>
      <c r="AG271" s="59"/>
      <c r="AH271" s="59"/>
      <c r="AI271" s="59"/>
      <c r="AJ271" s="59"/>
      <c r="AK271" s="59"/>
      <c r="AL271" s="59"/>
      <c r="AM271" s="59"/>
      <c r="AN271" s="59"/>
      <c r="AO271" s="59"/>
      <c r="AP271" s="59"/>
      <c r="AQ271" s="59"/>
    </row>
    <row r="272" ht="12.75" customHeight="1">
      <c r="A272" s="59"/>
      <c r="B272" s="59"/>
      <c r="C272" s="596"/>
      <c r="D272" s="59"/>
      <c r="E272" s="59"/>
      <c r="F272" s="59"/>
      <c r="G272" s="59"/>
      <c r="H272" s="59"/>
      <c r="I272" s="59"/>
      <c r="J272" s="59"/>
      <c r="K272" s="59"/>
      <c r="L272" s="59"/>
      <c r="M272" s="59"/>
      <c r="N272" s="59"/>
      <c r="O272" s="59"/>
      <c r="P272" s="59"/>
      <c r="Q272" s="59"/>
      <c r="R272" s="59"/>
      <c r="S272" s="59"/>
      <c r="T272" s="59"/>
      <c r="U272" s="59"/>
      <c r="V272" s="59"/>
      <c r="W272" s="59"/>
      <c r="X272" s="59"/>
      <c r="Y272" s="59"/>
      <c r="Z272" s="59"/>
      <c r="AA272" s="59"/>
      <c r="AB272" s="59"/>
      <c r="AC272" s="59"/>
      <c r="AD272" s="59"/>
      <c r="AE272" s="59"/>
      <c r="AF272" s="59"/>
      <c r="AG272" s="59"/>
      <c r="AH272" s="59"/>
      <c r="AI272" s="59"/>
      <c r="AJ272" s="59"/>
      <c r="AK272" s="59"/>
      <c r="AL272" s="59"/>
      <c r="AM272" s="59"/>
      <c r="AN272" s="59"/>
      <c r="AO272" s="59"/>
      <c r="AP272" s="59"/>
      <c r="AQ272" s="59"/>
    </row>
    <row r="273" ht="12.75" customHeight="1">
      <c r="A273" s="59"/>
      <c r="B273" s="59"/>
      <c r="C273" s="596"/>
      <c r="D273" s="59"/>
      <c r="E273" s="59"/>
      <c r="F273" s="59"/>
      <c r="G273" s="59"/>
      <c r="H273" s="59"/>
      <c r="I273" s="59"/>
      <c r="J273" s="59"/>
      <c r="K273" s="59"/>
      <c r="L273" s="59"/>
      <c r="M273" s="59"/>
      <c r="N273" s="59"/>
      <c r="O273" s="59"/>
      <c r="P273" s="59"/>
      <c r="Q273" s="59"/>
      <c r="R273" s="59"/>
      <c r="S273" s="59"/>
      <c r="T273" s="59"/>
      <c r="U273" s="59"/>
      <c r="V273" s="59"/>
      <c r="W273" s="59"/>
      <c r="X273" s="59"/>
      <c r="Y273" s="59"/>
      <c r="Z273" s="59"/>
      <c r="AA273" s="59"/>
      <c r="AB273" s="59"/>
      <c r="AC273" s="59"/>
      <c r="AD273" s="59"/>
      <c r="AE273" s="59"/>
      <c r="AF273" s="59"/>
      <c r="AG273" s="59"/>
      <c r="AH273" s="59"/>
      <c r="AI273" s="59"/>
      <c r="AJ273" s="59"/>
      <c r="AK273" s="59"/>
      <c r="AL273" s="59"/>
      <c r="AM273" s="59"/>
      <c r="AN273" s="59"/>
      <c r="AO273" s="59"/>
      <c r="AP273" s="59"/>
      <c r="AQ273" s="59"/>
    </row>
    <row r="274" ht="12.75" customHeight="1">
      <c r="A274" s="59"/>
      <c r="B274" s="59"/>
      <c r="C274" s="596"/>
      <c r="D274" s="59"/>
      <c r="E274" s="59"/>
      <c r="F274" s="59"/>
      <c r="G274" s="59"/>
      <c r="H274" s="59"/>
      <c r="I274" s="59"/>
      <c r="J274" s="59"/>
      <c r="K274" s="59"/>
      <c r="L274" s="59"/>
      <c r="M274" s="59"/>
      <c r="N274" s="59"/>
      <c r="O274" s="59"/>
      <c r="P274" s="59"/>
      <c r="Q274" s="59"/>
      <c r="R274" s="59"/>
      <c r="S274" s="59"/>
      <c r="T274" s="59"/>
      <c r="U274" s="59"/>
      <c r="V274" s="59"/>
      <c r="W274" s="59"/>
      <c r="X274" s="59"/>
      <c r="Y274" s="59"/>
      <c r="Z274" s="59"/>
      <c r="AA274" s="59"/>
      <c r="AB274" s="59"/>
      <c r="AC274" s="59"/>
      <c r="AD274" s="59"/>
      <c r="AE274" s="59"/>
      <c r="AF274" s="59"/>
      <c r="AG274" s="59"/>
      <c r="AH274" s="59"/>
      <c r="AI274" s="59"/>
      <c r="AJ274" s="59"/>
      <c r="AK274" s="59"/>
      <c r="AL274" s="59"/>
      <c r="AM274" s="59"/>
      <c r="AN274" s="59"/>
      <c r="AO274" s="59"/>
      <c r="AP274" s="59"/>
      <c r="AQ274" s="59"/>
    </row>
    <row r="275" ht="12.75" customHeight="1">
      <c r="A275" s="59"/>
      <c r="B275" s="59"/>
      <c r="C275" s="596"/>
      <c r="D275" s="59"/>
      <c r="E275" s="59"/>
      <c r="F275" s="59"/>
      <c r="G275" s="59"/>
      <c r="H275" s="59"/>
      <c r="I275" s="59"/>
      <c r="J275" s="59"/>
      <c r="K275" s="59"/>
      <c r="L275" s="59"/>
      <c r="M275" s="59"/>
      <c r="N275" s="59"/>
      <c r="O275" s="59"/>
      <c r="P275" s="59"/>
      <c r="Q275" s="59"/>
      <c r="R275" s="59"/>
      <c r="S275" s="59"/>
      <c r="T275" s="59"/>
      <c r="U275" s="59"/>
      <c r="V275" s="59"/>
      <c r="W275" s="59"/>
      <c r="X275" s="59"/>
      <c r="Y275" s="59"/>
      <c r="Z275" s="59"/>
      <c r="AA275" s="59"/>
      <c r="AB275" s="59"/>
      <c r="AC275" s="59"/>
      <c r="AD275" s="59"/>
      <c r="AE275" s="59"/>
      <c r="AF275" s="59"/>
      <c r="AG275" s="59"/>
      <c r="AH275" s="59"/>
      <c r="AI275" s="59"/>
      <c r="AJ275" s="59"/>
      <c r="AK275" s="59"/>
      <c r="AL275" s="59"/>
      <c r="AM275" s="59"/>
      <c r="AN275" s="59"/>
      <c r="AO275" s="59"/>
      <c r="AP275" s="59"/>
      <c r="AQ275" s="59"/>
    </row>
    <row r="276" ht="12.75" customHeight="1">
      <c r="A276" s="59"/>
      <c r="B276" s="59"/>
      <c r="C276" s="596"/>
      <c r="D276" s="59"/>
      <c r="E276" s="59"/>
      <c r="F276" s="59"/>
      <c r="G276" s="59"/>
      <c r="H276" s="59"/>
      <c r="I276" s="59"/>
      <c r="J276" s="59"/>
      <c r="K276" s="59"/>
      <c r="L276" s="59"/>
      <c r="M276" s="59"/>
      <c r="N276" s="59"/>
      <c r="O276" s="59"/>
      <c r="P276" s="59"/>
      <c r="Q276" s="59"/>
      <c r="R276" s="59"/>
      <c r="S276" s="59"/>
      <c r="T276" s="59"/>
      <c r="U276" s="59"/>
      <c r="V276" s="59"/>
      <c r="W276" s="59"/>
      <c r="X276" s="59"/>
      <c r="Y276" s="59"/>
      <c r="Z276" s="59"/>
      <c r="AA276" s="59"/>
      <c r="AB276" s="59"/>
      <c r="AC276" s="59"/>
      <c r="AD276" s="59"/>
      <c r="AE276" s="59"/>
      <c r="AF276" s="59"/>
      <c r="AG276" s="59"/>
      <c r="AH276" s="59"/>
      <c r="AI276" s="59"/>
      <c r="AJ276" s="59"/>
      <c r="AK276" s="59"/>
      <c r="AL276" s="59"/>
      <c r="AM276" s="59"/>
      <c r="AN276" s="59"/>
      <c r="AO276" s="59"/>
      <c r="AP276" s="59"/>
      <c r="AQ276" s="59"/>
    </row>
    <row r="277" ht="12.75" customHeight="1">
      <c r="A277" s="59"/>
      <c r="B277" s="59"/>
      <c r="C277" s="596"/>
      <c r="D277" s="59"/>
      <c r="E277" s="59"/>
      <c r="F277" s="59"/>
      <c r="G277" s="59"/>
      <c r="H277" s="59"/>
      <c r="I277" s="59"/>
      <c r="J277" s="59"/>
      <c r="K277" s="59"/>
      <c r="L277" s="59"/>
      <c r="M277" s="59"/>
      <c r="N277" s="59"/>
      <c r="O277" s="59"/>
      <c r="P277" s="59"/>
      <c r="Q277" s="59"/>
      <c r="R277" s="59"/>
      <c r="S277" s="59"/>
      <c r="T277" s="59"/>
      <c r="U277" s="59"/>
      <c r="V277" s="59"/>
      <c r="W277" s="59"/>
      <c r="X277" s="59"/>
      <c r="Y277" s="59"/>
      <c r="Z277" s="59"/>
      <c r="AA277" s="59"/>
      <c r="AB277" s="59"/>
      <c r="AC277" s="59"/>
      <c r="AD277" s="59"/>
      <c r="AE277" s="59"/>
      <c r="AF277" s="59"/>
      <c r="AG277" s="59"/>
      <c r="AH277" s="59"/>
      <c r="AI277" s="59"/>
      <c r="AJ277" s="59"/>
      <c r="AK277" s="59"/>
      <c r="AL277" s="59"/>
      <c r="AM277" s="59"/>
      <c r="AN277" s="59"/>
      <c r="AO277" s="59"/>
      <c r="AP277" s="59"/>
      <c r="AQ277" s="59"/>
    </row>
    <row r="278" ht="12.75" customHeight="1">
      <c r="A278" s="59"/>
      <c r="B278" s="59"/>
      <c r="C278" s="596"/>
      <c r="D278" s="59"/>
      <c r="E278" s="59"/>
      <c r="F278" s="59"/>
      <c r="G278" s="59"/>
      <c r="H278" s="59"/>
      <c r="I278" s="59"/>
      <c r="J278" s="59"/>
      <c r="K278" s="59"/>
      <c r="L278" s="59"/>
      <c r="M278" s="59"/>
      <c r="N278" s="59"/>
      <c r="O278" s="59"/>
      <c r="P278" s="59"/>
      <c r="Q278" s="59"/>
      <c r="R278" s="59"/>
      <c r="S278" s="59"/>
      <c r="T278" s="59"/>
      <c r="U278" s="59"/>
      <c r="V278" s="59"/>
      <c r="W278" s="59"/>
      <c r="X278" s="59"/>
      <c r="Y278" s="59"/>
      <c r="Z278" s="59"/>
      <c r="AA278" s="59"/>
      <c r="AB278" s="59"/>
      <c r="AC278" s="59"/>
      <c r="AD278" s="59"/>
      <c r="AE278" s="59"/>
      <c r="AF278" s="59"/>
      <c r="AG278" s="59"/>
      <c r="AH278" s="59"/>
      <c r="AI278" s="59"/>
      <c r="AJ278" s="59"/>
      <c r="AK278" s="59"/>
      <c r="AL278" s="59"/>
      <c r="AM278" s="59"/>
      <c r="AN278" s="59"/>
      <c r="AO278" s="59"/>
      <c r="AP278" s="59"/>
      <c r="AQ278" s="59"/>
    </row>
    <row r="279" ht="12.75" customHeight="1">
      <c r="A279" s="59"/>
      <c r="B279" s="59"/>
      <c r="C279" s="596"/>
      <c r="D279" s="59"/>
      <c r="E279" s="59"/>
      <c r="F279" s="59"/>
      <c r="G279" s="59"/>
      <c r="H279" s="59"/>
      <c r="I279" s="59"/>
      <c r="J279" s="59"/>
      <c r="K279" s="59"/>
      <c r="L279" s="59"/>
      <c r="M279" s="59"/>
      <c r="N279" s="59"/>
      <c r="O279" s="59"/>
      <c r="P279" s="59"/>
      <c r="Q279" s="59"/>
      <c r="R279" s="59"/>
      <c r="S279" s="59"/>
      <c r="T279" s="59"/>
      <c r="U279" s="59"/>
      <c r="V279" s="59"/>
      <c r="W279" s="59"/>
      <c r="X279" s="59"/>
      <c r="Y279" s="59"/>
      <c r="Z279" s="59"/>
      <c r="AA279" s="59"/>
      <c r="AB279" s="59"/>
      <c r="AC279" s="59"/>
      <c r="AD279" s="59"/>
      <c r="AE279" s="59"/>
      <c r="AF279" s="59"/>
      <c r="AG279" s="59"/>
      <c r="AH279" s="59"/>
      <c r="AI279" s="59"/>
      <c r="AJ279" s="59"/>
      <c r="AK279" s="59"/>
      <c r="AL279" s="59"/>
      <c r="AM279" s="59"/>
      <c r="AN279" s="59"/>
      <c r="AO279" s="59"/>
      <c r="AP279" s="59"/>
      <c r="AQ279" s="59"/>
    </row>
    <row r="280" ht="12.75" customHeight="1">
      <c r="A280" s="59"/>
      <c r="B280" s="59"/>
      <c r="C280" s="596"/>
      <c r="D280" s="59"/>
      <c r="E280" s="59"/>
      <c r="F280" s="59"/>
      <c r="G280" s="59"/>
      <c r="H280" s="59"/>
      <c r="I280" s="59"/>
      <c r="J280" s="59"/>
      <c r="K280" s="59"/>
      <c r="L280" s="59"/>
      <c r="M280" s="59"/>
      <c r="N280" s="59"/>
      <c r="O280" s="59"/>
      <c r="P280" s="59"/>
      <c r="Q280" s="59"/>
      <c r="R280" s="59"/>
      <c r="S280" s="59"/>
      <c r="T280" s="59"/>
      <c r="U280" s="59"/>
      <c r="V280" s="59"/>
      <c r="W280" s="59"/>
      <c r="X280" s="59"/>
      <c r="Y280" s="59"/>
      <c r="Z280" s="59"/>
      <c r="AA280" s="59"/>
      <c r="AB280" s="59"/>
      <c r="AC280" s="59"/>
      <c r="AD280" s="59"/>
      <c r="AE280" s="59"/>
      <c r="AF280" s="59"/>
      <c r="AG280" s="59"/>
      <c r="AH280" s="59"/>
      <c r="AI280" s="59"/>
      <c r="AJ280" s="59"/>
      <c r="AK280" s="59"/>
      <c r="AL280" s="59"/>
      <c r="AM280" s="59"/>
      <c r="AN280" s="59"/>
      <c r="AO280" s="59"/>
      <c r="AP280" s="59"/>
      <c r="AQ280" s="59"/>
    </row>
    <row r="281" ht="12.75" customHeight="1">
      <c r="A281" s="59"/>
      <c r="B281" s="59"/>
      <c r="C281" s="596"/>
      <c r="D281" s="59"/>
      <c r="E281" s="59"/>
      <c r="F281" s="59"/>
      <c r="G281" s="59"/>
      <c r="H281" s="59"/>
      <c r="I281" s="59"/>
      <c r="J281" s="59"/>
      <c r="K281" s="59"/>
      <c r="L281" s="59"/>
      <c r="M281" s="59"/>
      <c r="N281" s="59"/>
      <c r="O281" s="59"/>
      <c r="P281" s="59"/>
      <c r="Q281" s="59"/>
      <c r="R281" s="59"/>
      <c r="S281" s="59"/>
      <c r="T281" s="59"/>
      <c r="U281" s="59"/>
      <c r="V281" s="59"/>
      <c r="W281" s="59"/>
      <c r="X281" s="59"/>
      <c r="Y281" s="59"/>
      <c r="Z281" s="59"/>
      <c r="AA281" s="59"/>
      <c r="AB281" s="59"/>
      <c r="AC281" s="59"/>
      <c r="AD281" s="59"/>
      <c r="AE281" s="59"/>
      <c r="AF281" s="59"/>
      <c r="AG281" s="59"/>
      <c r="AH281" s="59"/>
      <c r="AI281" s="59"/>
      <c r="AJ281" s="59"/>
      <c r="AK281" s="59"/>
      <c r="AL281" s="59"/>
      <c r="AM281" s="59"/>
      <c r="AN281" s="59"/>
      <c r="AO281" s="59"/>
      <c r="AP281" s="59"/>
      <c r="AQ281" s="59"/>
    </row>
    <row r="282" ht="12.75" customHeight="1">
      <c r="A282" s="59"/>
      <c r="B282" s="59"/>
      <c r="C282" s="596"/>
      <c r="D282" s="59"/>
      <c r="E282" s="59"/>
      <c r="F282" s="59"/>
      <c r="G282" s="59"/>
      <c r="H282" s="59"/>
      <c r="I282" s="59"/>
      <c r="J282" s="59"/>
      <c r="K282" s="59"/>
      <c r="L282" s="59"/>
      <c r="M282" s="59"/>
      <c r="N282" s="59"/>
      <c r="O282" s="59"/>
      <c r="P282" s="59"/>
      <c r="Q282" s="59"/>
      <c r="R282" s="59"/>
      <c r="S282" s="59"/>
      <c r="T282" s="59"/>
      <c r="U282" s="59"/>
      <c r="V282" s="59"/>
      <c r="W282" s="59"/>
      <c r="X282" s="59"/>
      <c r="Y282" s="59"/>
      <c r="Z282" s="59"/>
      <c r="AA282" s="59"/>
      <c r="AB282" s="59"/>
      <c r="AC282" s="59"/>
      <c r="AD282" s="59"/>
      <c r="AE282" s="59"/>
      <c r="AF282" s="59"/>
      <c r="AG282" s="59"/>
      <c r="AH282" s="59"/>
      <c r="AI282" s="59"/>
      <c r="AJ282" s="59"/>
      <c r="AK282" s="59"/>
      <c r="AL282" s="59"/>
      <c r="AM282" s="59"/>
      <c r="AN282" s="59"/>
      <c r="AO282" s="59"/>
      <c r="AP282" s="59"/>
      <c r="AQ282" s="59"/>
    </row>
    <row r="283" ht="12.75" customHeight="1">
      <c r="A283" s="59"/>
      <c r="B283" s="59"/>
      <c r="C283" s="596"/>
      <c r="D283" s="59"/>
      <c r="E283" s="59"/>
      <c r="F283" s="59"/>
      <c r="G283" s="59"/>
      <c r="H283" s="59"/>
      <c r="I283" s="59"/>
      <c r="J283" s="59"/>
      <c r="K283" s="59"/>
      <c r="L283" s="59"/>
      <c r="M283" s="59"/>
      <c r="N283" s="59"/>
      <c r="O283" s="59"/>
      <c r="P283" s="59"/>
      <c r="Q283" s="59"/>
      <c r="R283" s="59"/>
      <c r="S283" s="59"/>
      <c r="T283" s="59"/>
      <c r="U283" s="59"/>
      <c r="V283" s="59"/>
      <c r="W283" s="59"/>
      <c r="X283" s="59"/>
      <c r="Y283" s="59"/>
      <c r="Z283" s="59"/>
      <c r="AA283" s="59"/>
      <c r="AB283" s="59"/>
      <c r="AC283" s="59"/>
      <c r="AD283" s="59"/>
      <c r="AE283" s="59"/>
      <c r="AF283" s="59"/>
      <c r="AG283" s="59"/>
      <c r="AH283" s="59"/>
      <c r="AI283" s="59"/>
      <c r="AJ283" s="59"/>
      <c r="AK283" s="59"/>
      <c r="AL283" s="59"/>
      <c r="AM283" s="59"/>
      <c r="AN283" s="59"/>
      <c r="AO283" s="59"/>
      <c r="AP283" s="59"/>
      <c r="AQ283" s="59"/>
    </row>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AE12:AG12"/>
    <mergeCell ref="AI12:AJ12"/>
    <mergeCell ref="AL12:AN12"/>
    <mergeCell ref="AP12:AQ12"/>
    <mergeCell ref="N12:O12"/>
    <mergeCell ref="N13:N14"/>
    <mergeCell ref="O13:O14"/>
    <mergeCell ref="B55:D55"/>
    <mergeCell ref="B56:D56"/>
    <mergeCell ref="B61:D61"/>
    <mergeCell ref="B62:D62"/>
    <mergeCell ref="U13:U14"/>
    <mergeCell ref="V13:V14"/>
    <mergeCell ref="AB13:AB14"/>
    <mergeCell ref="AC13:AC14"/>
    <mergeCell ref="AI13:AI14"/>
    <mergeCell ref="AJ13:AJ14"/>
    <mergeCell ref="AP13:AP14"/>
    <mergeCell ref="AQ13:AQ14"/>
    <mergeCell ref="F12:H12"/>
    <mergeCell ref="J12:L12"/>
    <mergeCell ref="Q12:S12"/>
    <mergeCell ref="U12:V12"/>
    <mergeCell ref="X12:Z12"/>
    <mergeCell ref="AB12:AC12"/>
    <mergeCell ref="D13:D14"/>
  </mergeCells>
  <dataValidations>
    <dataValidation type="list" allowBlank="1" showErrorMessage="1" sqref="D8">
      <formula1>"TOU,non-TOU"</formula1>
    </dataValidation>
    <dataValidation type="list" allowBlank="1" showErrorMessage="1" sqref="E15:E28 E30:E38 E40:E41 E43:E51 E57 E63">
      <formula1>#REF!</formula1>
    </dataValidation>
    <dataValidation type="list" allowBlank="1" showInputMessage="1" showErrorMessage="1" prompt="Select Charge Unit - monthly, per kWh, per kW" sqref="D15:D28 D30:D38 D40:D41 D43:D51 D57 D63">
      <formula1>"Monthly,per kWh,per kW"</formula1>
    </dataValidation>
  </dataValidations>
  <printOptions/>
  <pageMargins bottom="0.984251968503937" footer="0.0" header="0.0" left="0.7480314960629921" right="0.7480314960629921" top="0.984251968503937"/>
  <pageSetup orientation="landscape"/>
  <drawing r:id="rId1"/>
</worksheet>
</file>

<file path=xl/worksheets/sheet3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14.0" topLeftCell="A15" activePane="bottomLeft" state="frozen"/>
      <selection activeCell="B16" sqref="B16" pane="bottomLeft"/>
    </sheetView>
  </sheetViews>
  <sheetFormatPr customHeight="1" defaultColWidth="12.63" defaultRowHeight="15.0"/>
  <cols>
    <col customWidth="1" min="1" max="1" width="2.13"/>
    <col customWidth="1" min="2" max="2" width="26.38"/>
    <col customWidth="1" min="3" max="3" width="3.38"/>
    <col customWidth="1" min="4" max="4" width="11.38"/>
    <col customWidth="1" min="5" max="5" width="1.38"/>
    <col customWidth="1" min="6" max="6" width="13.13"/>
    <col customWidth="1" min="7" max="7" width="11.0"/>
    <col customWidth="1" min="8" max="8" width="13.0"/>
    <col customWidth="1" min="9" max="9" width="1.38"/>
    <col customWidth="1" min="10" max="10" width="12.25"/>
    <col customWidth="1" min="11" max="11" width="11.0"/>
    <col customWidth="1" min="12" max="12" width="13.0"/>
    <col customWidth="1" min="13" max="13" width="1.38"/>
    <col customWidth="1" min="14" max="14" width="12.25"/>
    <col customWidth="1" min="15" max="15" width="10.0"/>
    <col customWidth="1" min="16" max="16" width="1.75"/>
    <col customWidth="1" min="17" max="17" width="12.25"/>
    <col customWidth="1" min="18" max="18" width="11.0"/>
    <col customWidth="1" min="19" max="19" width="13.0"/>
    <col customWidth="1" min="20" max="20" width="0.38"/>
    <col customWidth="1" min="21" max="21" width="12.25"/>
    <col customWidth="1" min="22" max="22" width="10.0"/>
    <col customWidth="1" min="23" max="23" width="2.25"/>
    <col customWidth="1" min="24" max="24" width="12.25"/>
    <col customWidth="1" min="25" max="25" width="11.0"/>
    <col customWidth="1" min="26" max="26" width="13.0"/>
    <col customWidth="1" min="27" max="27" width="0.38"/>
    <col customWidth="1" min="28" max="28" width="11.25"/>
    <col customWidth="1" min="29" max="29" width="10.0"/>
    <col customWidth="1" min="30" max="30" width="2.13"/>
    <col customWidth="1" min="31" max="31" width="12.25"/>
    <col customWidth="1" min="32" max="32" width="11.0"/>
    <col customWidth="1" min="33" max="33" width="13.0"/>
    <col customWidth="1" min="34" max="34" width="0.38"/>
    <col customWidth="1" min="35" max="35" width="11.0"/>
    <col customWidth="1" min="36" max="36" width="10.0"/>
    <col customWidth="1" min="37" max="37" width="0.75"/>
    <col customWidth="1" min="38" max="38" width="12.25"/>
    <col customWidth="1" min="39" max="39" width="11.0"/>
    <col customWidth="1" min="40" max="40" width="13.0"/>
    <col customWidth="1" min="41" max="41" width="1.25"/>
    <col customWidth="1" min="42" max="42" width="11.0"/>
    <col customWidth="1" min="43" max="43" width="10.0"/>
    <col customWidth="1" min="44" max="44" width="1.25"/>
  </cols>
  <sheetData>
    <row r="1" ht="7.5" customHeight="1">
      <c r="A1" s="59"/>
      <c r="B1" s="59"/>
      <c r="C1" s="596"/>
      <c r="D1" s="59"/>
      <c r="E1" s="59"/>
      <c r="F1" s="59"/>
      <c r="G1" s="59"/>
      <c r="H1" s="59"/>
      <c r="I1" s="59"/>
      <c r="J1" s="59"/>
      <c r="K1" s="59"/>
      <c r="L1" s="3"/>
      <c r="M1" s="3"/>
      <c r="N1" s="3"/>
      <c r="O1" s="3"/>
      <c r="P1" s="3"/>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row>
    <row r="2" ht="18.75" customHeight="1">
      <c r="A2" s="59"/>
      <c r="B2" s="59"/>
      <c r="C2" s="597"/>
      <c r="D2" s="401"/>
      <c r="E2" s="401"/>
      <c r="F2" s="401" t="s">
        <v>291</v>
      </c>
      <c r="G2" s="401"/>
      <c r="H2" s="401"/>
      <c r="I2" s="401"/>
      <c r="J2" s="401"/>
      <c r="K2" s="401"/>
      <c r="L2" s="401"/>
      <c r="M2" s="401"/>
      <c r="N2" s="401"/>
      <c r="O2" s="401"/>
      <c r="P2" s="3"/>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row>
    <row r="3" ht="18.75" customHeight="1">
      <c r="A3" s="59"/>
      <c r="B3" s="59"/>
      <c r="C3" s="597"/>
      <c r="D3" s="401"/>
      <c r="E3" s="401"/>
      <c r="F3" s="401" t="s">
        <v>293</v>
      </c>
      <c r="G3" s="401"/>
      <c r="H3" s="401"/>
      <c r="I3" s="401"/>
      <c r="J3" s="401"/>
      <c r="K3" s="401"/>
      <c r="L3" s="401"/>
      <c r="M3" s="401"/>
      <c r="N3" s="401"/>
      <c r="O3" s="401"/>
      <c r="P3" s="3"/>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row>
    <row r="4" ht="7.5" customHeight="1">
      <c r="A4" s="59"/>
      <c r="B4" s="59"/>
      <c r="C4" s="596"/>
      <c r="D4" s="59"/>
      <c r="E4" s="59"/>
      <c r="F4" s="59"/>
      <c r="G4" s="59"/>
      <c r="H4" s="59"/>
      <c r="I4" s="59"/>
      <c r="J4" s="59"/>
      <c r="K4" s="59"/>
      <c r="L4" s="3"/>
      <c r="M4" s="3"/>
      <c r="N4" s="3"/>
      <c r="O4" s="3"/>
      <c r="P4" s="3"/>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row>
    <row r="5" ht="7.5" customHeight="1">
      <c r="A5" s="59"/>
      <c r="B5" s="59"/>
      <c r="C5" s="596"/>
      <c r="D5" s="59"/>
      <c r="E5" s="59"/>
      <c r="F5" s="59"/>
      <c r="G5" s="59"/>
      <c r="H5" s="59"/>
      <c r="I5" s="59"/>
      <c r="J5" s="59"/>
      <c r="K5" s="59"/>
      <c r="L5" s="3"/>
      <c r="M5" s="3"/>
      <c r="N5" s="3"/>
      <c r="O5" s="3"/>
      <c r="P5" s="3"/>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row>
    <row r="6" ht="12.75" customHeight="1">
      <c r="A6" s="59"/>
      <c r="B6" s="350" t="s">
        <v>294</v>
      </c>
      <c r="C6" s="596"/>
      <c r="D6" s="406" t="s">
        <v>223</v>
      </c>
      <c r="E6" s="406"/>
      <c r="F6" s="407"/>
      <c r="G6" s="407"/>
      <c r="H6" s="407"/>
      <c r="I6" s="407"/>
      <c r="J6" s="407"/>
      <c r="K6" s="407"/>
      <c r="L6" s="407"/>
      <c r="M6" s="407"/>
      <c r="N6" s="407"/>
      <c r="O6" s="407"/>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row>
    <row r="7" ht="7.5" customHeight="1">
      <c r="A7" s="59"/>
      <c r="B7" s="408"/>
      <c r="C7" s="596"/>
      <c r="D7" s="409"/>
      <c r="E7" s="409"/>
      <c r="F7" s="409"/>
      <c r="G7" s="409"/>
      <c r="H7" s="409"/>
      <c r="I7" s="409"/>
      <c r="J7" s="409"/>
      <c r="K7" s="409"/>
      <c r="L7" s="409"/>
      <c r="M7" s="409"/>
      <c r="N7" s="409"/>
      <c r="O7" s="40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row>
    <row r="8" ht="12.75" customHeight="1">
      <c r="A8" s="59"/>
      <c r="B8" s="350" t="s">
        <v>295</v>
      </c>
      <c r="C8" s="596"/>
      <c r="D8" s="410" t="s">
        <v>375</v>
      </c>
      <c r="E8" s="409"/>
      <c r="F8" s="409"/>
      <c r="G8" s="409"/>
      <c r="H8" s="409"/>
      <c r="I8" s="409"/>
      <c r="J8" s="409"/>
      <c r="K8" s="409"/>
      <c r="L8" s="409"/>
      <c r="M8" s="409"/>
      <c r="N8" s="409"/>
      <c r="O8" s="40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row>
    <row r="9" ht="12.75" customHeight="1">
      <c r="A9" s="59"/>
      <c r="B9" s="408"/>
      <c r="C9" s="596"/>
      <c r="D9" s="337" t="s">
        <v>297</v>
      </c>
      <c r="E9" s="337"/>
      <c r="F9" s="411">
        <v>4290127.0</v>
      </c>
      <c r="G9" s="337" t="s">
        <v>298</v>
      </c>
      <c r="H9" s="409"/>
      <c r="I9" s="409"/>
      <c r="J9" s="409"/>
      <c r="K9" s="409"/>
      <c r="L9" s="409"/>
      <c r="M9" s="409"/>
      <c r="N9" s="409"/>
      <c r="O9" s="40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row>
    <row r="10" ht="12.75" customHeight="1">
      <c r="A10" s="59"/>
      <c r="B10" s="59"/>
      <c r="C10" s="596"/>
      <c r="D10" s="59"/>
      <c r="E10" s="59"/>
      <c r="F10" s="411">
        <v>7900.0</v>
      </c>
      <c r="G10" s="337" t="s">
        <v>376</v>
      </c>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row>
    <row r="11" ht="12.75" customHeight="1">
      <c r="A11" s="59"/>
      <c r="B11" s="59"/>
      <c r="C11" s="596"/>
      <c r="D11" s="3"/>
      <c r="E11" s="3"/>
      <c r="F11" s="412">
        <v>4.0</v>
      </c>
      <c r="G11" s="412"/>
      <c r="H11" s="412" t="str">
        <f>F12</f>
        <v>2025A</v>
      </c>
      <c r="I11" s="412"/>
      <c r="J11" s="412">
        <v>5.0</v>
      </c>
      <c r="K11" s="412"/>
      <c r="L11" s="412" t="str">
        <f>J12</f>
        <v>2026F</v>
      </c>
      <c r="M11" s="412"/>
      <c r="N11" s="412"/>
      <c r="O11" s="412" t="str">
        <f>L11&amp;"%"</f>
        <v>2026F%</v>
      </c>
      <c r="P11" s="412"/>
      <c r="Q11" s="412">
        <v>6.0</v>
      </c>
      <c r="R11" s="412"/>
      <c r="S11" s="412" t="str">
        <f>Q12</f>
        <v>2027F</v>
      </c>
      <c r="T11" s="412"/>
      <c r="U11" s="412"/>
      <c r="V11" s="412" t="str">
        <f>S11&amp;"%"</f>
        <v>2027F%</v>
      </c>
      <c r="W11" s="412"/>
      <c r="X11" s="412">
        <v>7.0</v>
      </c>
      <c r="Y11" s="412"/>
      <c r="Z11" s="412" t="str">
        <f>X12</f>
        <v>2028F</v>
      </c>
      <c r="AA11" s="412"/>
      <c r="AB11" s="412"/>
      <c r="AC11" s="412" t="str">
        <f>Z11&amp;"%"</f>
        <v>2028F%</v>
      </c>
      <c r="AD11" s="412"/>
      <c r="AE11" s="412">
        <v>8.0</v>
      </c>
      <c r="AF11" s="412"/>
      <c r="AG11" s="412" t="str">
        <f>AE12</f>
        <v>2029F</v>
      </c>
      <c r="AH11" s="412"/>
      <c r="AI11" s="412"/>
      <c r="AJ11" s="412" t="str">
        <f>AG11&amp;"%"</f>
        <v>2029F%</v>
      </c>
      <c r="AK11" s="412"/>
      <c r="AL11" s="412">
        <v>9.0</v>
      </c>
      <c r="AM11" s="412"/>
      <c r="AN11" s="412" t="str">
        <f>AL12</f>
        <v>2030F</v>
      </c>
      <c r="AO11" s="412"/>
      <c r="AP11" s="412"/>
      <c r="AQ11" s="412" t="str">
        <f>AN11&amp;"%"</f>
        <v>2030F%</v>
      </c>
      <c r="AR11" s="412"/>
    </row>
    <row r="12" ht="12.75" customHeight="1">
      <c r="A12" s="59"/>
      <c r="B12" s="59"/>
      <c r="C12" s="596"/>
      <c r="D12" s="337"/>
      <c r="E12" s="337"/>
      <c r="F12" s="413" t="s">
        <v>1</v>
      </c>
      <c r="G12" s="46"/>
      <c r="H12" s="47"/>
      <c r="I12" s="59"/>
      <c r="J12" s="413" t="s">
        <v>2</v>
      </c>
      <c r="K12" s="46"/>
      <c r="L12" s="47"/>
      <c r="M12" s="59"/>
      <c r="N12" s="414" t="str">
        <f>"Impact "&amp;F12&amp;" vs "&amp;J12</f>
        <v>Impact 2025A vs 2026F</v>
      </c>
      <c r="O12" s="47"/>
      <c r="P12" s="59"/>
      <c r="Q12" s="413" t="s">
        <v>3</v>
      </c>
      <c r="R12" s="46"/>
      <c r="S12" s="47"/>
      <c r="T12" s="59"/>
      <c r="U12" s="414" t="str">
        <f>"Impact "&amp;J12&amp;" vs "&amp;Q12</f>
        <v>Impact 2026F vs 2027F</v>
      </c>
      <c r="V12" s="47"/>
      <c r="W12" s="59"/>
      <c r="X12" s="413" t="s">
        <v>4</v>
      </c>
      <c r="Y12" s="46"/>
      <c r="Z12" s="47"/>
      <c r="AA12" s="59"/>
      <c r="AB12" s="414" t="str">
        <f>"Impact "&amp;Q12&amp;" vs "&amp;X12</f>
        <v>Impact 2027F vs 2028F</v>
      </c>
      <c r="AC12" s="47"/>
      <c r="AD12" s="59"/>
      <c r="AE12" s="413" t="s">
        <v>5</v>
      </c>
      <c r="AF12" s="46"/>
      <c r="AG12" s="47"/>
      <c r="AH12" s="59"/>
      <c r="AI12" s="414" t="str">
        <f>"Impact "&amp;X12&amp;" vs "&amp;AE12</f>
        <v>Impact 2028F vs 2029F</v>
      </c>
      <c r="AJ12" s="47"/>
      <c r="AK12" s="59"/>
      <c r="AL12" s="413" t="s">
        <v>6</v>
      </c>
      <c r="AM12" s="46"/>
      <c r="AN12" s="47"/>
      <c r="AO12" s="59"/>
      <c r="AP12" s="414" t="str">
        <f>"Impact "&amp;AE12&amp;" vs "&amp;AL12</f>
        <v>Impact 2029F vs 2030F</v>
      </c>
      <c r="AQ12" s="47"/>
      <c r="AR12" s="340"/>
    </row>
    <row r="13" ht="12.75" customHeight="1">
      <c r="A13" s="59"/>
      <c r="B13" s="59"/>
      <c r="C13" s="596"/>
      <c r="D13" s="415" t="s">
        <v>299</v>
      </c>
      <c r="E13" s="340"/>
      <c r="F13" s="416" t="s">
        <v>300</v>
      </c>
      <c r="G13" s="416" t="s">
        <v>301</v>
      </c>
      <c r="H13" s="418" t="s">
        <v>302</v>
      </c>
      <c r="I13" s="59"/>
      <c r="J13" s="416" t="s">
        <v>300</v>
      </c>
      <c r="K13" s="417" t="s">
        <v>301</v>
      </c>
      <c r="L13" s="418" t="s">
        <v>302</v>
      </c>
      <c r="M13" s="59"/>
      <c r="N13" s="419" t="s">
        <v>303</v>
      </c>
      <c r="O13" s="420" t="s">
        <v>304</v>
      </c>
      <c r="P13" s="59"/>
      <c r="Q13" s="416" t="s">
        <v>300</v>
      </c>
      <c r="R13" s="417" t="s">
        <v>301</v>
      </c>
      <c r="S13" s="418" t="s">
        <v>302</v>
      </c>
      <c r="T13" s="59"/>
      <c r="U13" s="419" t="s">
        <v>303</v>
      </c>
      <c r="V13" s="420" t="s">
        <v>304</v>
      </c>
      <c r="W13" s="59"/>
      <c r="X13" s="416" t="s">
        <v>300</v>
      </c>
      <c r="Y13" s="417" t="s">
        <v>301</v>
      </c>
      <c r="Z13" s="418" t="s">
        <v>302</v>
      </c>
      <c r="AA13" s="59"/>
      <c r="AB13" s="419" t="s">
        <v>303</v>
      </c>
      <c r="AC13" s="420" t="s">
        <v>304</v>
      </c>
      <c r="AD13" s="59"/>
      <c r="AE13" s="416" t="s">
        <v>300</v>
      </c>
      <c r="AF13" s="417" t="s">
        <v>301</v>
      </c>
      <c r="AG13" s="418" t="s">
        <v>302</v>
      </c>
      <c r="AH13" s="59"/>
      <c r="AI13" s="419" t="s">
        <v>303</v>
      </c>
      <c r="AJ13" s="420" t="s">
        <v>304</v>
      </c>
      <c r="AK13" s="59"/>
      <c r="AL13" s="416" t="s">
        <v>300</v>
      </c>
      <c r="AM13" s="417" t="s">
        <v>301</v>
      </c>
      <c r="AN13" s="418" t="s">
        <v>302</v>
      </c>
      <c r="AO13" s="59"/>
      <c r="AP13" s="419" t="s">
        <v>303</v>
      </c>
      <c r="AQ13" s="420" t="s">
        <v>304</v>
      </c>
      <c r="AR13" s="415"/>
    </row>
    <row r="14" ht="12.75" customHeight="1">
      <c r="A14" s="59"/>
      <c r="B14" s="59"/>
      <c r="C14" s="596"/>
      <c r="E14" s="340"/>
      <c r="F14" s="421" t="s">
        <v>305</v>
      </c>
      <c r="G14" s="517"/>
      <c r="H14" s="423" t="s">
        <v>305</v>
      </c>
      <c r="I14" s="59"/>
      <c r="J14" s="421" t="s">
        <v>305</v>
      </c>
      <c r="K14" s="422"/>
      <c r="L14" s="423" t="s">
        <v>305</v>
      </c>
      <c r="M14" s="59"/>
      <c r="N14" s="424"/>
      <c r="O14" s="425"/>
      <c r="P14" s="59"/>
      <c r="Q14" s="421" t="s">
        <v>305</v>
      </c>
      <c r="R14" s="422"/>
      <c r="S14" s="423" t="s">
        <v>305</v>
      </c>
      <c r="T14" s="59"/>
      <c r="U14" s="424"/>
      <c r="V14" s="425"/>
      <c r="W14" s="59"/>
      <c r="X14" s="421" t="s">
        <v>305</v>
      </c>
      <c r="Y14" s="422"/>
      <c r="Z14" s="423" t="s">
        <v>305</v>
      </c>
      <c r="AA14" s="59"/>
      <c r="AB14" s="424"/>
      <c r="AC14" s="425"/>
      <c r="AD14" s="59"/>
      <c r="AE14" s="421" t="s">
        <v>305</v>
      </c>
      <c r="AF14" s="422"/>
      <c r="AG14" s="423" t="s">
        <v>305</v>
      </c>
      <c r="AH14" s="59"/>
      <c r="AI14" s="424"/>
      <c r="AJ14" s="425"/>
      <c r="AK14" s="59"/>
      <c r="AL14" s="421" t="s">
        <v>305</v>
      </c>
      <c r="AM14" s="422"/>
      <c r="AN14" s="423" t="s">
        <v>305</v>
      </c>
      <c r="AO14" s="59"/>
      <c r="AP14" s="424"/>
      <c r="AQ14" s="425"/>
      <c r="AR14" s="415"/>
    </row>
    <row r="15" ht="12.75" customHeight="1">
      <c r="A15" s="59"/>
      <c r="B15" s="351" t="s">
        <v>218</v>
      </c>
      <c r="C15" s="426" t="str">
        <f t="shared" ref="C15:C28" si="1">D$6&amp;"."&amp;B15</f>
        <v>Large User.Monthly Service Charge</v>
      </c>
      <c r="D15" s="427" t="s">
        <v>306</v>
      </c>
      <c r="E15" s="351"/>
      <c r="F15" s="428">
        <f>IFERROR(VLOOKUP($C15,'Proposed Rates'!$B:$J,F$11,FALSE),0)</f>
        <v>14946.93</v>
      </c>
      <c r="G15" s="446">
        <f t="shared" ref="G15:G28" si="2">IF($D15="Monthly",1,IF($D15="per KW",$F$10,IF($D15="per kWh",$F$9,0)))</f>
        <v>1</v>
      </c>
      <c r="H15" s="431">
        <f t="shared" ref="H15:H28" si="3">G15*F15</f>
        <v>14946.93</v>
      </c>
      <c r="I15" s="80"/>
      <c r="J15" s="428">
        <f>IFERROR(VLOOKUP($C15,'Proposed Rates'!$B:$J,J$11,FALSE),0)</f>
        <v>14946.93</v>
      </c>
      <c r="K15" s="446">
        <f t="shared" ref="K15:K28" si="4">IF($D15="Monthly",1,IF($D15="per KW",$F$10,IF($D15="per kWh",$F$9,0)))</f>
        <v>1</v>
      </c>
      <c r="L15" s="431">
        <f t="shared" ref="L15:L28" si="5">K15*J15</f>
        <v>14946.93</v>
      </c>
      <c r="M15" s="80"/>
      <c r="N15" s="432">
        <f t="shared" ref="N15:N46" si="6">L15-H15</f>
        <v>0</v>
      </c>
      <c r="O15" s="433">
        <f t="shared" ref="O15:O46" si="7">IF((H15)=0,"",(N15/H15))</f>
        <v>0</v>
      </c>
      <c r="P15" s="59"/>
      <c r="Q15" s="428">
        <f>IFERROR(VLOOKUP($C15,'Proposed Rates'!$B:$J,Q$11,FALSE),0)</f>
        <v>14946.93</v>
      </c>
      <c r="R15" s="446">
        <f t="shared" ref="R15:R28" si="8">IF($D15="Monthly",1,IF($D15="per KW",$F$10,IF($D15="per kWh",$F$9,0)))</f>
        <v>1</v>
      </c>
      <c r="S15" s="431">
        <f t="shared" ref="S15:S28" si="9">R15*Q15</f>
        <v>14946.93</v>
      </c>
      <c r="T15" s="80"/>
      <c r="U15" s="432">
        <f t="shared" ref="U15:U46" si="10">S15-L15</f>
        <v>0</v>
      </c>
      <c r="V15" s="433">
        <f t="shared" ref="V15:V46" si="11">IF((L15)=0,"",(U15/L15))</f>
        <v>0</v>
      </c>
      <c r="W15" s="59"/>
      <c r="X15" s="428">
        <f>IFERROR(VLOOKUP($C15,'Proposed Rates'!$B:$J,X$11,FALSE),0)</f>
        <v>14946.93</v>
      </c>
      <c r="Y15" s="446">
        <f t="shared" ref="Y15:Y28" si="12">IF($D15="Monthly",1,IF($D15="per KW",$F$10,IF($D15="per kWh",$F$9,0)))</f>
        <v>1</v>
      </c>
      <c r="Z15" s="431">
        <f t="shared" ref="Z15:Z28" si="13">Y15*X15</f>
        <v>14946.93</v>
      </c>
      <c r="AA15" s="80"/>
      <c r="AB15" s="432">
        <f t="shared" ref="AB15:AB46" si="14">Z15-S15</f>
        <v>0</v>
      </c>
      <c r="AC15" s="433">
        <f t="shared" ref="AC15:AC46" si="15">IF((S15)=0,"",(AB15/S15))</f>
        <v>0</v>
      </c>
      <c r="AD15" s="59"/>
      <c r="AE15" s="428">
        <f>IFERROR(VLOOKUP($C15,'Proposed Rates'!$B:$J,AE$11,FALSE),0)</f>
        <v>14946.93</v>
      </c>
      <c r="AF15" s="446">
        <f t="shared" ref="AF15:AF28" si="16">IF($D15="Monthly",1,IF($D15="per KW",$F$10,IF($D15="per kWh",$F$9,0)))</f>
        <v>1</v>
      </c>
      <c r="AG15" s="431">
        <f t="shared" ref="AG15:AG28" si="17">AF15*AE15</f>
        <v>14946.93</v>
      </c>
      <c r="AH15" s="80"/>
      <c r="AI15" s="432">
        <f t="shared" ref="AI15:AI46" si="18">AG15-Z15</f>
        <v>0</v>
      </c>
      <c r="AJ15" s="433">
        <f t="shared" ref="AJ15:AJ46" si="19">IF((Z15)=0,"",(AI15/Z15))</f>
        <v>0</v>
      </c>
      <c r="AK15" s="59"/>
      <c r="AL15" s="428">
        <f>IFERROR(VLOOKUP($C15,'Proposed Rates'!$B:$J,AL$11,FALSE),0)</f>
        <v>14946.93</v>
      </c>
      <c r="AM15" s="446">
        <f t="shared" ref="AM15:AM28" si="20">IF($D15="Monthly",1,IF($D15="per KW",$F$10,IF($D15="per kWh",$F$9,0)))</f>
        <v>1</v>
      </c>
      <c r="AN15" s="431">
        <f t="shared" ref="AN15:AN28" si="21">AM15*AL15</f>
        <v>14946.93</v>
      </c>
      <c r="AO15" s="80"/>
      <c r="AP15" s="432">
        <f t="shared" ref="AP15:AP46" si="22">AN15-AG15</f>
        <v>0</v>
      </c>
      <c r="AQ15" s="433">
        <f t="shared" ref="AQ15:AQ46" si="23">IF((AG15)=0,"",(AP15/AG15))</f>
        <v>0</v>
      </c>
      <c r="AR15" s="434"/>
    </row>
    <row r="16" ht="12.75" customHeight="1">
      <c r="A16" s="59"/>
      <c r="B16" s="351" t="s">
        <v>307</v>
      </c>
      <c r="C16" s="426" t="str">
        <f t="shared" si="1"/>
        <v>Large User.Smart Meter Rate Adder</v>
      </c>
      <c r="D16" s="427" t="s">
        <v>306</v>
      </c>
      <c r="E16" s="351"/>
      <c r="F16" s="428">
        <f>IFERROR(VLOOKUP($C16,'Proposed Rates'!$B:$J,F$11,FALSE),0)</f>
        <v>0</v>
      </c>
      <c r="G16" s="446">
        <f t="shared" si="2"/>
        <v>1</v>
      </c>
      <c r="H16" s="431">
        <f t="shared" si="3"/>
        <v>0</v>
      </c>
      <c r="I16" s="80"/>
      <c r="J16" s="428">
        <f>IFERROR(VLOOKUP($C16,'Proposed Rates'!$B:$J,J$11,FALSE),0)</f>
        <v>0</v>
      </c>
      <c r="K16" s="446">
        <f t="shared" si="4"/>
        <v>1</v>
      </c>
      <c r="L16" s="431">
        <f t="shared" si="5"/>
        <v>0</v>
      </c>
      <c r="M16" s="80"/>
      <c r="N16" s="432">
        <f t="shared" si="6"/>
        <v>0</v>
      </c>
      <c r="O16" s="433" t="str">
        <f t="shared" si="7"/>
        <v/>
      </c>
      <c r="P16" s="59"/>
      <c r="Q16" s="428">
        <f>IFERROR(VLOOKUP($C16,'Proposed Rates'!$B:$J,Q$11,FALSE),0)</f>
        <v>0</v>
      </c>
      <c r="R16" s="446">
        <f t="shared" si="8"/>
        <v>1</v>
      </c>
      <c r="S16" s="431">
        <f t="shared" si="9"/>
        <v>0</v>
      </c>
      <c r="T16" s="80"/>
      <c r="U16" s="432">
        <f t="shared" si="10"/>
        <v>0</v>
      </c>
      <c r="V16" s="433" t="str">
        <f t="shared" si="11"/>
        <v/>
      </c>
      <c r="W16" s="59"/>
      <c r="X16" s="428">
        <f>IFERROR(VLOOKUP($C16,'Proposed Rates'!$B:$J,X$11,FALSE),0)</f>
        <v>0</v>
      </c>
      <c r="Y16" s="446">
        <f t="shared" si="12"/>
        <v>1</v>
      </c>
      <c r="Z16" s="431">
        <f t="shared" si="13"/>
        <v>0</v>
      </c>
      <c r="AA16" s="80"/>
      <c r="AB16" s="432">
        <f t="shared" si="14"/>
        <v>0</v>
      </c>
      <c r="AC16" s="433" t="str">
        <f t="shared" si="15"/>
        <v/>
      </c>
      <c r="AD16" s="59"/>
      <c r="AE16" s="428">
        <f>IFERROR(VLOOKUP($C16,'Proposed Rates'!$B:$J,AE$11,FALSE),0)</f>
        <v>0</v>
      </c>
      <c r="AF16" s="446">
        <f t="shared" si="16"/>
        <v>1</v>
      </c>
      <c r="AG16" s="431">
        <f t="shared" si="17"/>
        <v>0</v>
      </c>
      <c r="AH16" s="80"/>
      <c r="AI16" s="432">
        <f t="shared" si="18"/>
        <v>0</v>
      </c>
      <c r="AJ16" s="433" t="str">
        <f t="shared" si="19"/>
        <v/>
      </c>
      <c r="AK16" s="59"/>
      <c r="AL16" s="428">
        <f>IFERROR(VLOOKUP($C16,'Proposed Rates'!$B:$J,AL$11,FALSE),0)</f>
        <v>0</v>
      </c>
      <c r="AM16" s="446">
        <f t="shared" si="20"/>
        <v>1</v>
      </c>
      <c r="AN16" s="431">
        <f t="shared" si="21"/>
        <v>0</v>
      </c>
      <c r="AO16" s="80"/>
      <c r="AP16" s="432">
        <f t="shared" si="22"/>
        <v>0</v>
      </c>
      <c r="AQ16" s="433" t="str">
        <f t="shared" si="23"/>
        <v/>
      </c>
      <c r="AR16" s="434"/>
    </row>
    <row r="17" ht="12.75" customHeight="1">
      <c r="A17" s="59"/>
      <c r="B17" s="435" t="str">
        <f>'Proposed Rates'!C115</f>
        <v>Rate Rider Calculation for PILs</v>
      </c>
      <c r="C17" s="426" t="str">
        <f t="shared" si="1"/>
        <v>Large User.Rate Rider Calculation for PILs</v>
      </c>
      <c r="D17" s="427" t="s">
        <v>377</v>
      </c>
      <c r="E17" s="351"/>
      <c r="F17" s="428" t="str">
        <f>IFERROR(VLOOKUP($C17,'Proposed Rates'!$B:$J,F$11,FALSE),0)</f>
        <v/>
      </c>
      <c r="G17" s="446">
        <f t="shared" si="2"/>
        <v>7900</v>
      </c>
      <c r="H17" s="431">
        <f t="shared" si="3"/>
        <v>0</v>
      </c>
      <c r="I17" s="80"/>
      <c r="J17" s="428" t="str">
        <f>IFERROR(VLOOKUP($C17,'Proposed Rates'!$B:$J,J$11,FALSE),0)</f>
        <v/>
      </c>
      <c r="K17" s="446">
        <f t="shared" si="4"/>
        <v>7900</v>
      </c>
      <c r="L17" s="431">
        <f t="shared" si="5"/>
        <v>0</v>
      </c>
      <c r="M17" s="80"/>
      <c r="N17" s="432">
        <f t="shared" si="6"/>
        <v>0</v>
      </c>
      <c r="O17" s="433" t="str">
        <f t="shared" si="7"/>
        <v/>
      </c>
      <c r="P17" s="59"/>
      <c r="Q17" s="428" t="str">
        <f>IFERROR(VLOOKUP($C17,'Proposed Rates'!$B:$J,Q$11,FALSE),0)</f>
        <v/>
      </c>
      <c r="R17" s="446">
        <f t="shared" si="8"/>
        <v>7900</v>
      </c>
      <c r="S17" s="431">
        <f t="shared" si="9"/>
        <v>0</v>
      </c>
      <c r="T17" s="80"/>
      <c r="U17" s="432">
        <f t="shared" si="10"/>
        <v>0</v>
      </c>
      <c r="V17" s="433" t="str">
        <f t="shared" si="11"/>
        <v/>
      </c>
      <c r="W17" s="59"/>
      <c r="X17" s="428" t="str">
        <f>IFERROR(VLOOKUP($C17,'Proposed Rates'!$B:$J,X$11,FALSE),0)</f>
        <v/>
      </c>
      <c r="Y17" s="446">
        <f t="shared" si="12"/>
        <v>7900</v>
      </c>
      <c r="Z17" s="431">
        <f t="shared" si="13"/>
        <v>0</v>
      </c>
      <c r="AA17" s="80"/>
      <c r="AB17" s="432">
        <f t="shared" si="14"/>
        <v>0</v>
      </c>
      <c r="AC17" s="433" t="str">
        <f t="shared" si="15"/>
        <v/>
      </c>
      <c r="AD17" s="59"/>
      <c r="AE17" s="428" t="str">
        <f>IFERROR(VLOOKUP($C17,'Proposed Rates'!$B:$J,AE$11,FALSE),0)</f>
        <v/>
      </c>
      <c r="AF17" s="446">
        <f t="shared" si="16"/>
        <v>7900</v>
      </c>
      <c r="AG17" s="431">
        <f t="shared" si="17"/>
        <v>0</v>
      </c>
      <c r="AH17" s="80"/>
      <c r="AI17" s="432">
        <f t="shared" si="18"/>
        <v>0</v>
      </c>
      <c r="AJ17" s="433" t="str">
        <f t="shared" si="19"/>
        <v/>
      </c>
      <c r="AK17" s="59"/>
      <c r="AL17" s="428" t="str">
        <f>IFERROR(VLOOKUP($C17,'Proposed Rates'!$B:$J,AL$11,FALSE),0)</f>
        <v/>
      </c>
      <c r="AM17" s="446">
        <f t="shared" si="20"/>
        <v>7900</v>
      </c>
      <c r="AN17" s="431">
        <f t="shared" si="21"/>
        <v>0</v>
      </c>
      <c r="AO17" s="80"/>
      <c r="AP17" s="432">
        <f t="shared" si="22"/>
        <v>0</v>
      </c>
      <c r="AQ17" s="433" t="str">
        <f t="shared" si="23"/>
        <v/>
      </c>
      <c r="AR17" s="434"/>
    </row>
    <row r="18" ht="12.75" customHeight="1">
      <c r="A18" s="59"/>
      <c r="B18" s="435" t="str">
        <f>'Proposed Rates'!C128</f>
        <v>Rate Rider Calculation for Generic</v>
      </c>
      <c r="C18" s="426" t="str">
        <f t="shared" si="1"/>
        <v>Large User.Rate Rider Calculation for Generic</v>
      </c>
      <c r="D18" s="427" t="s">
        <v>377</v>
      </c>
      <c r="E18" s="351"/>
      <c r="F18" s="428" t="str">
        <f>IFERROR(VLOOKUP($C18,'Proposed Rates'!$B:$J,F$11,FALSE),0)</f>
        <v/>
      </c>
      <c r="G18" s="446">
        <f t="shared" si="2"/>
        <v>7900</v>
      </c>
      <c r="H18" s="431">
        <f t="shared" si="3"/>
        <v>0</v>
      </c>
      <c r="I18" s="80"/>
      <c r="J18" s="428" t="str">
        <f>IFERROR(VLOOKUP($C18,'Proposed Rates'!$B:$J,J$11,FALSE),0)</f>
        <v/>
      </c>
      <c r="K18" s="446">
        <f t="shared" si="4"/>
        <v>7900</v>
      </c>
      <c r="L18" s="431">
        <f t="shared" si="5"/>
        <v>0</v>
      </c>
      <c r="M18" s="80"/>
      <c r="N18" s="432">
        <f t="shared" si="6"/>
        <v>0</v>
      </c>
      <c r="O18" s="433" t="str">
        <f t="shared" si="7"/>
        <v/>
      </c>
      <c r="P18" s="59"/>
      <c r="Q18" s="428" t="str">
        <f>IFERROR(VLOOKUP($C18,'Proposed Rates'!$B:$J,Q$11,FALSE),0)</f>
        <v/>
      </c>
      <c r="R18" s="446">
        <f t="shared" si="8"/>
        <v>7900</v>
      </c>
      <c r="S18" s="431">
        <f t="shared" si="9"/>
        <v>0</v>
      </c>
      <c r="T18" s="80"/>
      <c r="U18" s="432">
        <f t="shared" si="10"/>
        <v>0</v>
      </c>
      <c r="V18" s="433" t="str">
        <f t="shared" si="11"/>
        <v/>
      </c>
      <c r="W18" s="59"/>
      <c r="X18" s="428" t="str">
        <f>IFERROR(VLOOKUP($C18,'Proposed Rates'!$B:$J,X$11,FALSE),0)</f>
        <v/>
      </c>
      <c r="Y18" s="446">
        <f t="shared" si="12"/>
        <v>7900</v>
      </c>
      <c r="Z18" s="431">
        <f t="shared" si="13"/>
        <v>0</v>
      </c>
      <c r="AA18" s="80"/>
      <c r="AB18" s="432">
        <f t="shared" si="14"/>
        <v>0</v>
      </c>
      <c r="AC18" s="433" t="str">
        <f t="shared" si="15"/>
        <v/>
      </c>
      <c r="AD18" s="59"/>
      <c r="AE18" s="428" t="str">
        <f>IFERROR(VLOOKUP($C18,'Proposed Rates'!$B:$J,AE$11,FALSE),0)</f>
        <v/>
      </c>
      <c r="AF18" s="446">
        <f t="shared" si="16"/>
        <v>7900</v>
      </c>
      <c r="AG18" s="431">
        <f t="shared" si="17"/>
        <v>0</v>
      </c>
      <c r="AH18" s="80"/>
      <c r="AI18" s="432">
        <f t="shared" si="18"/>
        <v>0</v>
      </c>
      <c r="AJ18" s="433" t="str">
        <f t="shared" si="19"/>
        <v/>
      </c>
      <c r="AK18" s="59"/>
      <c r="AL18" s="428" t="str">
        <f>IFERROR(VLOOKUP($C18,'Proposed Rates'!$B:$J,AL$11,FALSE),0)</f>
        <v/>
      </c>
      <c r="AM18" s="446">
        <f t="shared" si="20"/>
        <v>7900</v>
      </c>
      <c r="AN18" s="431">
        <f t="shared" si="21"/>
        <v>0</v>
      </c>
      <c r="AO18" s="80"/>
      <c r="AP18" s="432">
        <f t="shared" si="22"/>
        <v>0</v>
      </c>
      <c r="AQ18" s="433" t="str">
        <f t="shared" si="23"/>
        <v/>
      </c>
      <c r="AR18" s="434"/>
    </row>
    <row r="19" ht="12.75" customHeight="1">
      <c r="A19" s="59"/>
      <c r="B19" s="351" t="s">
        <v>116</v>
      </c>
      <c r="C19" s="426" t="str">
        <f t="shared" si="1"/>
        <v>Large User.Distribution Volumetric Rate</v>
      </c>
      <c r="D19" s="427" t="s">
        <v>377</v>
      </c>
      <c r="E19" s="351"/>
      <c r="F19" s="445">
        <f>IFERROR(VLOOKUP($C19,'Proposed Rates'!$B:$J,F$11,FALSE),0)</f>
        <v>6.0316</v>
      </c>
      <c r="G19" s="446">
        <f t="shared" si="2"/>
        <v>7900</v>
      </c>
      <c r="H19" s="431">
        <f t="shared" si="3"/>
        <v>47649.64</v>
      </c>
      <c r="I19" s="80"/>
      <c r="J19" s="445">
        <f>IFERROR(VLOOKUP($C19,'Proposed Rates'!$B:$J,J$11,FALSE),0)</f>
        <v>7.8597</v>
      </c>
      <c r="K19" s="446">
        <f t="shared" si="4"/>
        <v>7900</v>
      </c>
      <c r="L19" s="431">
        <f t="shared" si="5"/>
        <v>62091.63</v>
      </c>
      <c r="M19" s="80"/>
      <c r="N19" s="432">
        <f t="shared" si="6"/>
        <v>14441.99</v>
      </c>
      <c r="O19" s="433">
        <f t="shared" si="7"/>
        <v>0.3030870747</v>
      </c>
      <c r="P19" s="59"/>
      <c r="Q19" s="445">
        <f>IFERROR(VLOOKUP($C19,'Proposed Rates'!$B:$J,Q$11,FALSE),0)</f>
        <v>8.7107</v>
      </c>
      <c r="R19" s="446">
        <f t="shared" si="8"/>
        <v>7900</v>
      </c>
      <c r="S19" s="431">
        <f t="shared" si="9"/>
        <v>68814.53</v>
      </c>
      <c r="T19" s="80"/>
      <c r="U19" s="432">
        <f t="shared" si="10"/>
        <v>6722.9</v>
      </c>
      <c r="V19" s="433">
        <f t="shared" si="11"/>
        <v>0.1082738527</v>
      </c>
      <c r="W19" s="59"/>
      <c r="X19" s="445">
        <f>IFERROR(VLOOKUP($C19,'Proposed Rates'!$B:$J,X$11,FALSE),0)</f>
        <v>9.6876</v>
      </c>
      <c r="Y19" s="446">
        <f t="shared" si="12"/>
        <v>7900</v>
      </c>
      <c r="Z19" s="431">
        <f t="shared" si="13"/>
        <v>76532.04</v>
      </c>
      <c r="AA19" s="80"/>
      <c r="AB19" s="432">
        <f t="shared" si="14"/>
        <v>7717.51</v>
      </c>
      <c r="AC19" s="433">
        <f t="shared" si="15"/>
        <v>0.1121494254</v>
      </c>
      <c r="AD19" s="59"/>
      <c r="AE19" s="445">
        <f>IFERROR(VLOOKUP($C19,'Proposed Rates'!$B:$J,AE$11,FALSE),0)</f>
        <v>10.3928</v>
      </c>
      <c r="AF19" s="446">
        <f t="shared" si="16"/>
        <v>7900</v>
      </c>
      <c r="AG19" s="431">
        <f t="shared" si="17"/>
        <v>82103.12</v>
      </c>
      <c r="AH19" s="80"/>
      <c r="AI19" s="432">
        <f t="shared" si="18"/>
        <v>5571.08</v>
      </c>
      <c r="AJ19" s="433">
        <f t="shared" si="19"/>
        <v>0.07279408729</v>
      </c>
      <c r="AK19" s="59"/>
      <c r="AL19" s="445">
        <f>IFERROR(VLOOKUP($C19,'Proposed Rates'!$B:$J,AL$11,FALSE),0)</f>
        <v>11.0755</v>
      </c>
      <c r="AM19" s="446">
        <f t="shared" si="20"/>
        <v>7900</v>
      </c>
      <c r="AN19" s="431">
        <f t="shared" si="21"/>
        <v>87496.45</v>
      </c>
      <c r="AO19" s="80"/>
      <c r="AP19" s="432">
        <f t="shared" si="22"/>
        <v>5393.33</v>
      </c>
      <c r="AQ19" s="433">
        <f t="shared" si="23"/>
        <v>0.06568970826</v>
      </c>
      <c r="AR19" s="434"/>
    </row>
    <row r="20" ht="12.75" customHeight="1">
      <c r="A20" s="59"/>
      <c r="B20" s="351" t="s">
        <v>309</v>
      </c>
      <c r="C20" s="426" t="str">
        <f t="shared" si="1"/>
        <v>Large User.Smart Meter Disposition Rider</v>
      </c>
      <c r="D20" s="427" t="s">
        <v>308</v>
      </c>
      <c r="E20" s="351"/>
      <c r="F20" s="428">
        <f>IFERROR(VLOOKUP($C20,'Proposed Rates'!$B:$J,F$11,FALSE),0)</f>
        <v>0</v>
      </c>
      <c r="G20" s="446">
        <f t="shared" si="2"/>
        <v>4290127</v>
      </c>
      <c r="H20" s="431">
        <f t="shared" si="3"/>
        <v>0</v>
      </c>
      <c r="I20" s="80"/>
      <c r="J20" s="428">
        <f>IFERROR(VLOOKUP($C20,'Proposed Rates'!$B:$J,J$11,FALSE),0)</f>
        <v>0</v>
      </c>
      <c r="K20" s="446">
        <f t="shared" si="4"/>
        <v>4290127</v>
      </c>
      <c r="L20" s="431">
        <f t="shared" si="5"/>
        <v>0</v>
      </c>
      <c r="M20" s="80"/>
      <c r="N20" s="432">
        <f t="shared" si="6"/>
        <v>0</v>
      </c>
      <c r="O20" s="433" t="str">
        <f t="shared" si="7"/>
        <v/>
      </c>
      <c r="P20" s="59"/>
      <c r="Q20" s="428">
        <f>IFERROR(VLOOKUP($C20,'Proposed Rates'!$B:$J,Q$11,FALSE),0)</f>
        <v>0</v>
      </c>
      <c r="R20" s="446">
        <f t="shared" si="8"/>
        <v>4290127</v>
      </c>
      <c r="S20" s="431">
        <f t="shared" si="9"/>
        <v>0</v>
      </c>
      <c r="T20" s="80"/>
      <c r="U20" s="432">
        <f t="shared" si="10"/>
        <v>0</v>
      </c>
      <c r="V20" s="433" t="str">
        <f t="shared" si="11"/>
        <v/>
      </c>
      <c r="W20" s="59"/>
      <c r="X20" s="428">
        <f>IFERROR(VLOOKUP($C20,'Proposed Rates'!$B:$J,X$11,FALSE),0)</f>
        <v>0</v>
      </c>
      <c r="Y20" s="446">
        <f t="shared" si="12"/>
        <v>4290127</v>
      </c>
      <c r="Z20" s="431">
        <f t="shared" si="13"/>
        <v>0</v>
      </c>
      <c r="AA20" s="80"/>
      <c r="AB20" s="432">
        <f t="shared" si="14"/>
        <v>0</v>
      </c>
      <c r="AC20" s="433" t="str">
        <f t="shared" si="15"/>
        <v/>
      </c>
      <c r="AD20" s="59"/>
      <c r="AE20" s="428">
        <f>IFERROR(VLOOKUP($C20,'Proposed Rates'!$B:$J,AE$11,FALSE),0)</f>
        <v>0</v>
      </c>
      <c r="AF20" s="446">
        <f t="shared" si="16"/>
        <v>4290127</v>
      </c>
      <c r="AG20" s="431">
        <f t="shared" si="17"/>
        <v>0</v>
      </c>
      <c r="AH20" s="80"/>
      <c r="AI20" s="432">
        <f t="shared" si="18"/>
        <v>0</v>
      </c>
      <c r="AJ20" s="433" t="str">
        <f t="shared" si="19"/>
        <v/>
      </c>
      <c r="AK20" s="59"/>
      <c r="AL20" s="428">
        <f>IFERROR(VLOOKUP($C20,'Proposed Rates'!$B:$J,AL$11,FALSE),0)</f>
        <v>0</v>
      </c>
      <c r="AM20" s="446">
        <f t="shared" si="20"/>
        <v>4290127</v>
      </c>
      <c r="AN20" s="431">
        <f t="shared" si="21"/>
        <v>0</v>
      </c>
      <c r="AO20" s="80"/>
      <c r="AP20" s="432">
        <f t="shared" si="22"/>
        <v>0</v>
      </c>
      <c r="AQ20" s="433" t="str">
        <f t="shared" si="23"/>
        <v/>
      </c>
      <c r="AR20" s="434"/>
    </row>
    <row r="21" ht="12.75" customHeight="1">
      <c r="A21" s="59"/>
      <c r="B21" s="351" t="s">
        <v>241</v>
      </c>
      <c r="C21" s="426" t="str">
        <f t="shared" si="1"/>
        <v>Large User.LRAM Rate Rider</v>
      </c>
      <c r="D21" s="427" t="s">
        <v>377</v>
      </c>
      <c r="E21" s="351"/>
      <c r="F21" s="445">
        <f>'Proposed Rates'!E81+'Proposed Rates'!E94</f>
        <v>0.2011</v>
      </c>
      <c r="G21" s="446">
        <f t="shared" si="2"/>
        <v>7900</v>
      </c>
      <c r="H21" s="431">
        <f t="shared" si="3"/>
        <v>1588.69</v>
      </c>
      <c r="I21" s="80"/>
      <c r="J21" s="445">
        <f>'Proposed Rates'!F81+'Proposed Rates'!F94</f>
        <v>-0.4839</v>
      </c>
      <c r="K21" s="446">
        <f t="shared" si="4"/>
        <v>7900</v>
      </c>
      <c r="L21" s="431">
        <f t="shared" si="5"/>
        <v>-3822.81</v>
      </c>
      <c r="M21" s="80"/>
      <c r="N21" s="432">
        <f t="shared" si="6"/>
        <v>-5411.5</v>
      </c>
      <c r="O21" s="433">
        <f t="shared" si="7"/>
        <v>-3.40626554</v>
      </c>
      <c r="P21" s="59"/>
      <c r="Q21" s="445">
        <f>'Proposed Rates'!G81+'Proposed Rates'!G94</f>
        <v>0</v>
      </c>
      <c r="R21" s="446">
        <f t="shared" si="8"/>
        <v>7900</v>
      </c>
      <c r="S21" s="431">
        <f t="shared" si="9"/>
        <v>0</v>
      </c>
      <c r="T21" s="80"/>
      <c r="U21" s="432">
        <f t="shared" si="10"/>
        <v>3822.81</v>
      </c>
      <c r="V21" s="433">
        <f t="shared" si="11"/>
        <v>-1</v>
      </c>
      <c r="W21" s="59"/>
      <c r="X21" s="445">
        <f>IFERROR(VLOOKUP($C21,'Proposed Rates'!$B:$J,X$11,FALSE),0)</f>
        <v>0</v>
      </c>
      <c r="Y21" s="446">
        <f t="shared" si="12"/>
        <v>7900</v>
      </c>
      <c r="Z21" s="431">
        <f t="shared" si="13"/>
        <v>0</v>
      </c>
      <c r="AA21" s="80"/>
      <c r="AB21" s="432">
        <f t="shared" si="14"/>
        <v>0</v>
      </c>
      <c r="AC21" s="433" t="str">
        <f t="shared" si="15"/>
        <v/>
      </c>
      <c r="AD21" s="59"/>
      <c r="AE21" s="445">
        <f>IFERROR(VLOOKUP($C21,'Proposed Rates'!$B:$J,AE$11,FALSE),0)</f>
        <v>0</v>
      </c>
      <c r="AF21" s="446">
        <f t="shared" si="16"/>
        <v>7900</v>
      </c>
      <c r="AG21" s="431">
        <f t="shared" si="17"/>
        <v>0</v>
      </c>
      <c r="AH21" s="80"/>
      <c r="AI21" s="432">
        <f t="shared" si="18"/>
        <v>0</v>
      </c>
      <c r="AJ21" s="433" t="str">
        <f t="shared" si="19"/>
        <v/>
      </c>
      <c r="AK21" s="59"/>
      <c r="AL21" s="445">
        <f>IFERROR(VLOOKUP($C21,'Proposed Rates'!$B:$J,AL$11,FALSE),0)</f>
        <v>0</v>
      </c>
      <c r="AM21" s="446">
        <f t="shared" si="20"/>
        <v>7900</v>
      </c>
      <c r="AN21" s="431">
        <f t="shared" si="21"/>
        <v>0</v>
      </c>
      <c r="AO21" s="80"/>
      <c r="AP21" s="432">
        <f t="shared" si="22"/>
        <v>0</v>
      </c>
      <c r="AQ21" s="433" t="str">
        <f t="shared" si="23"/>
        <v/>
      </c>
      <c r="AR21" s="434"/>
    </row>
    <row r="22" ht="12.75" customHeight="1">
      <c r="A22" s="59"/>
      <c r="B22" s="518" t="s">
        <v>237</v>
      </c>
      <c r="C22" s="426" t="str">
        <f t="shared" si="1"/>
        <v>Large User.Deferral/Variance Account Disposition Rate Rider Group 2</v>
      </c>
      <c r="D22" s="427" t="s">
        <v>377</v>
      </c>
      <c r="E22" s="351"/>
      <c r="F22" s="428">
        <f>IFERROR(VLOOKUP($C22,'Proposed Rates'!$B:$J,F$11,FALSE),0)</f>
        <v>0</v>
      </c>
      <c r="G22" s="446">
        <f t="shared" si="2"/>
        <v>7900</v>
      </c>
      <c r="H22" s="431">
        <f t="shared" si="3"/>
        <v>0</v>
      </c>
      <c r="I22" s="80"/>
      <c r="J22" s="428">
        <f>IFERROR(VLOOKUP($C22,'Proposed Rates'!$B:$J,J$11,FALSE),0)</f>
        <v>-0.129</v>
      </c>
      <c r="K22" s="446">
        <f t="shared" si="4"/>
        <v>7900</v>
      </c>
      <c r="L22" s="431">
        <f t="shared" si="5"/>
        <v>-1019.1</v>
      </c>
      <c r="M22" s="80"/>
      <c r="N22" s="432">
        <f t="shared" si="6"/>
        <v>-1019.1</v>
      </c>
      <c r="O22" s="433" t="str">
        <f t="shared" si="7"/>
        <v/>
      </c>
      <c r="P22" s="59"/>
      <c r="Q22" s="428">
        <f>IFERROR(VLOOKUP($C22,'Proposed Rates'!$B:$J,Q$11,FALSE),0)</f>
        <v>0</v>
      </c>
      <c r="R22" s="446">
        <f t="shared" si="8"/>
        <v>7900</v>
      </c>
      <c r="S22" s="431">
        <f t="shared" si="9"/>
        <v>0</v>
      </c>
      <c r="T22" s="80"/>
      <c r="U22" s="432">
        <f t="shared" si="10"/>
        <v>1019.1</v>
      </c>
      <c r="V22" s="433">
        <f t="shared" si="11"/>
        <v>-1</v>
      </c>
      <c r="W22" s="59"/>
      <c r="X22" s="428">
        <f>IFERROR(VLOOKUP($C22,'Proposed Rates'!$B:$J,X$11,FALSE),0)</f>
        <v>0</v>
      </c>
      <c r="Y22" s="446">
        <f t="shared" si="12"/>
        <v>7900</v>
      </c>
      <c r="Z22" s="431">
        <f t="shared" si="13"/>
        <v>0</v>
      </c>
      <c r="AA22" s="80"/>
      <c r="AB22" s="432">
        <f t="shared" si="14"/>
        <v>0</v>
      </c>
      <c r="AC22" s="433" t="str">
        <f t="shared" si="15"/>
        <v/>
      </c>
      <c r="AD22" s="59"/>
      <c r="AE22" s="428">
        <f>IFERROR(VLOOKUP($C22,'Proposed Rates'!$B:$J,AE$11,FALSE),0)</f>
        <v>0</v>
      </c>
      <c r="AF22" s="446">
        <f t="shared" si="16"/>
        <v>7900</v>
      </c>
      <c r="AG22" s="431">
        <f t="shared" si="17"/>
        <v>0</v>
      </c>
      <c r="AH22" s="80"/>
      <c r="AI22" s="432">
        <f t="shared" si="18"/>
        <v>0</v>
      </c>
      <c r="AJ22" s="433" t="str">
        <f t="shared" si="19"/>
        <v/>
      </c>
      <c r="AK22" s="59"/>
      <c r="AL22" s="428">
        <f>IFERROR(VLOOKUP($C22,'Proposed Rates'!$B:$J,AL$11,FALSE),0)</f>
        <v>0</v>
      </c>
      <c r="AM22" s="446">
        <f t="shared" si="20"/>
        <v>7900</v>
      </c>
      <c r="AN22" s="431">
        <f t="shared" si="21"/>
        <v>0</v>
      </c>
      <c r="AO22" s="80"/>
      <c r="AP22" s="432">
        <f t="shared" si="22"/>
        <v>0</v>
      </c>
      <c r="AQ22" s="433" t="str">
        <f t="shared" si="23"/>
        <v/>
      </c>
      <c r="AR22" s="434"/>
    </row>
    <row r="23" ht="12.75" customHeight="1">
      <c r="A23" s="59"/>
      <c r="B23" s="435"/>
      <c r="C23" s="426" t="str">
        <f t="shared" si="1"/>
        <v>Large User.</v>
      </c>
      <c r="D23" s="427"/>
      <c r="E23" s="351"/>
      <c r="F23" s="428">
        <f>IFERROR(VLOOKUP($C23,'Proposed Rates'!$B:$J,F$11,FALSE),0)</f>
        <v>0</v>
      </c>
      <c r="G23" s="446">
        <f t="shared" si="2"/>
        <v>0</v>
      </c>
      <c r="H23" s="431">
        <f t="shared" si="3"/>
        <v>0</v>
      </c>
      <c r="I23" s="80"/>
      <c r="J23" s="428">
        <f>IFERROR(VLOOKUP($C23,'Proposed Rates'!$B:$J,J$11,FALSE),0)</f>
        <v>0</v>
      </c>
      <c r="K23" s="446">
        <f t="shared" si="4"/>
        <v>0</v>
      </c>
      <c r="L23" s="431">
        <f t="shared" si="5"/>
        <v>0</v>
      </c>
      <c r="M23" s="80"/>
      <c r="N23" s="432">
        <f t="shared" si="6"/>
        <v>0</v>
      </c>
      <c r="O23" s="433" t="str">
        <f t="shared" si="7"/>
        <v/>
      </c>
      <c r="P23" s="59"/>
      <c r="Q23" s="428">
        <f>IFERROR(VLOOKUP($C23,'Proposed Rates'!$B:$J,Q$11,FALSE),0)</f>
        <v>0</v>
      </c>
      <c r="R23" s="446">
        <f t="shared" si="8"/>
        <v>0</v>
      </c>
      <c r="S23" s="431">
        <f t="shared" si="9"/>
        <v>0</v>
      </c>
      <c r="T23" s="80"/>
      <c r="U23" s="432">
        <f t="shared" si="10"/>
        <v>0</v>
      </c>
      <c r="V23" s="433" t="str">
        <f t="shared" si="11"/>
        <v/>
      </c>
      <c r="W23" s="59"/>
      <c r="X23" s="428">
        <f>IFERROR(VLOOKUP($C23,'Proposed Rates'!$B:$J,X$11,FALSE),0)</f>
        <v>0</v>
      </c>
      <c r="Y23" s="446">
        <f t="shared" si="12"/>
        <v>0</v>
      </c>
      <c r="Z23" s="431">
        <f t="shared" si="13"/>
        <v>0</v>
      </c>
      <c r="AA23" s="80"/>
      <c r="AB23" s="432">
        <f t="shared" si="14"/>
        <v>0</v>
      </c>
      <c r="AC23" s="433" t="str">
        <f t="shared" si="15"/>
        <v/>
      </c>
      <c r="AD23" s="59"/>
      <c r="AE23" s="428">
        <f>IFERROR(VLOOKUP($C23,'Proposed Rates'!$B:$J,AE$11,FALSE),0)</f>
        <v>0</v>
      </c>
      <c r="AF23" s="446">
        <f t="shared" si="16"/>
        <v>0</v>
      </c>
      <c r="AG23" s="431">
        <f t="shared" si="17"/>
        <v>0</v>
      </c>
      <c r="AH23" s="80"/>
      <c r="AI23" s="432">
        <f t="shared" si="18"/>
        <v>0</v>
      </c>
      <c r="AJ23" s="433" t="str">
        <f t="shared" si="19"/>
        <v/>
      </c>
      <c r="AK23" s="59"/>
      <c r="AL23" s="428">
        <f>IFERROR(VLOOKUP($C23,'Proposed Rates'!$B:$J,AL$11,FALSE),0)</f>
        <v>0</v>
      </c>
      <c r="AM23" s="446">
        <f t="shared" si="20"/>
        <v>0</v>
      </c>
      <c r="AN23" s="431">
        <f t="shared" si="21"/>
        <v>0</v>
      </c>
      <c r="AO23" s="80"/>
      <c r="AP23" s="432">
        <f t="shared" si="22"/>
        <v>0</v>
      </c>
      <c r="AQ23" s="433" t="str">
        <f t="shared" si="23"/>
        <v/>
      </c>
      <c r="AR23" s="434"/>
    </row>
    <row r="24" ht="12.75" customHeight="1">
      <c r="A24" s="59"/>
      <c r="B24" s="435"/>
      <c r="C24" s="426" t="str">
        <f t="shared" si="1"/>
        <v>Large User.</v>
      </c>
      <c r="D24" s="427"/>
      <c r="E24" s="351"/>
      <c r="F24" s="428">
        <f>IFERROR(VLOOKUP($C24,'Proposed Rates'!$B:$J,F$11,FALSE),0)</f>
        <v>0</v>
      </c>
      <c r="G24" s="446">
        <f t="shared" si="2"/>
        <v>0</v>
      </c>
      <c r="H24" s="431">
        <f t="shared" si="3"/>
        <v>0</v>
      </c>
      <c r="I24" s="80"/>
      <c r="J24" s="428">
        <f>IFERROR(VLOOKUP($C24,'Proposed Rates'!$B:$J,J$11,FALSE),0)</f>
        <v>0</v>
      </c>
      <c r="K24" s="446">
        <f t="shared" si="4"/>
        <v>0</v>
      </c>
      <c r="L24" s="431">
        <f t="shared" si="5"/>
        <v>0</v>
      </c>
      <c r="M24" s="80"/>
      <c r="N24" s="432">
        <f t="shared" si="6"/>
        <v>0</v>
      </c>
      <c r="O24" s="433" t="str">
        <f t="shared" si="7"/>
        <v/>
      </c>
      <c r="P24" s="59"/>
      <c r="Q24" s="428">
        <f>IFERROR(VLOOKUP($C24,'Proposed Rates'!$B:$J,Q$11,FALSE),0)</f>
        <v>0</v>
      </c>
      <c r="R24" s="446">
        <f t="shared" si="8"/>
        <v>0</v>
      </c>
      <c r="S24" s="431">
        <f t="shared" si="9"/>
        <v>0</v>
      </c>
      <c r="T24" s="80"/>
      <c r="U24" s="432">
        <f t="shared" si="10"/>
        <v>0</v>
      </c>
      <c r="V24" s="433" t="str">
        <f t="shared" si="11"/>
        <v/>
      </c>
      <c r="W24" s="59"/>
      <c r="X24" s="428">
        <f>IFERROR(VLOOKUP($C24,'Proposed Rates'!$B:$J,X$11,FALSE),0)</f>
        <v>0</v>
      </c>
      <c r="Y24" s="446">
        <f t="shared" si="12"/>
        <v>0</v>
      </c>
      <c r="Z24" s="431">
        <f t="shared" si="13"/>
        <v>0</v>
      </c>
      <c r="AA24" s="80"/>
      <c r="AB24" s="432">
        <f t="shared" si="14"/>
        <v>0</v>
      </c>
      <c r="AC24" s="433" t="str">
        <f t="shared" si="15"/>
        <v/>
      </c>
      <c r="AD24" s="59"/>
      <c r="AE24" s="428">
        <f>IFERROR(VLOOKUP($C24,'Proposed Rates'!$B:$J,AE$11,FALSE),0)</f>
        <v>0</v>
      </c>
      <c r="AF24" s="446">
        <f t="shared" si="16"/>
        <v>0</v>
      </c>
      <c r="AG24" s="431">
        <f t="shared" si="17"/>
        <v>0</v>
      </c>
      <c r="AH24" s="80"/>
      <c r="AI24" s="432">
        <f t="shared" si="18"/>
        <v>0</v>
      </c>
      <c r="AJ24" s="433" t="str">
        <f t="shared" si="19"/>
        <v/>
      </c>
      <c r="AK24" s="59"/>
      <c r="AL24" s="428">
        <f>IFERROR(VLOOKUP($C24,'Proposed Rates'!$B:$J,AL$11,FALSE),0)</f>
        <v>0</v>
      </c>
      <c r="AM24" s="446">
        <f t="shared" si="20"/>
        <v>0</v>
      </c>
      <c r="AN24" s="431">
        <f t="shared" si="21"/>
        <v>0</v>
      </c>
      <c r="AO24" s="80"/>
      <c r="AP24" s="432">
        <f t="shared" si="22"/>
        <v>0</v>
      </c>
      <c r="AQ24" s="433" t="str">
        <f t="shared" si="23"/>
        <v/>
      </c>
      <c r="AR24" s="434"/>
    </row>
    <row r="25" ht="12.75" customHeight="1">
      <c r="A25" s="59"/>
      <c r="B25" s="435"/>
      <c r="C25" s="426" t="str">
        <f t="shared" si="1"/>
        <v>Large User.</v>
      </c>
      <c r="D25" s="427"/>
      <c r="E25" s="351"/>
      <c r="F25" s="428">
        <f>IFERROR(VLOOKUP($C25,'Proposed Rates'!$B:$J,F$11,FALSE),0)</f>
        <v>0</v>
      </c>
      <c r="G25" s="446">
        <f t="shared" si="2"/>
        <v>0</v>
      </c>
      <c r="H25" s="431">
        <f t="shared" si="3"/>
        <v>0</v>
      </c>
      <c r="I25" s="80"/>
      <c r="J25" s="428">
        <f>IFERROR(VLOOKUP($C25,'Proposed Rates'!$B:$J,J$11,FALSE),0)</f>
        <v>0</v>
      </c>
      <c r="K25" s="446">
        <f t="shared" si="4"/>
        <v>0</v>
      </c>
      <c r="L25" s="431">
        <f t="shared" si="5"/>
        <v>0</v>
      </c>
      <c r="M25" s="80"/>
      <c r="N25" s="432">
        <f t="shared" si="6"/>
        <v>0</v>
      </c>
      <c r="O25" s="433" t="str">
        <f t="shared" si="7"/>
        <v/>
      </c>
      <c r="P25" s="59"/>
      <c r="Q25" s="428">
        <f>IFERROR(VLOOKUP($C25,'Proposed Rates'!$B:$J,Q$11,FALSE),0)</f>
        <v>0</v>
      </c>
      <c r="R25" s="446">
        <f t="shared" si="8"/>
        <v>0</v>
      </c>
      <c r="S25" s="431">
        <f t="shared" si="9"/>
        <v>0</v>
      </c>
      <c r="T25" s="80"/>
      <c r="U25" s="432">
        <f t="shared" si="10"/>
        <v>0</v>
      </c>
      <c r="V25" s="433" t="str">
        <f t="shared" si="11"/>
        <v/>
      </c>
      <c r="W25" s="59"/>
      <c r="X25" s="428">
        <f>IFERROR(VLOOKUP($C25,'Proposed Rates'!$B:$J,X$11,FALSE),0)</f>
        <v>0</v>
      </c>
      <c r="Y25" s="446">
        <f t="shared" si="12"/>
        <v>0</v>
      </c>
      <c r="Z25" s="431">
        <f t="shared" si="13"/>
        <v>0</v>
      </c>
      <c r="AA25" s="80"/>
      <c r="AB25" s="432">
        <f t="shared" si="14"/>
        <v>0</v>
      </c>
      <c r="AC25" s="433" t="str">
        <f t="shared" si="15"/>
        <v/>
      </c>
      <c r="AD25" s="59"/>
      <c r="AE25" s="428">
        <f>IFERROR(VLOOKUP($C25,'Proposed Rates'!$B:$J,AE$11,FALSE),0)</f>
        <v>0</v>
      </c>
      <c r="AF25" s="446">
        <f t="shared" si="16"/>
        <v>0</v>
      </c>
      <c r="AG25" s="431">
        <f t="shared" si="17"/>
        <v>0</v>
      </c>
      <c r="AH25" s="80"/>
      <c r="AI25" s="432">
        <f t="shared" si="18"/>
        <v>0</v>
      </c>
      <c r="AJ25" s="433" t="str">
        <f t="shared" si="19"/>
        <v/>
      </c>
      <c r="AK25" s="59"/>
      <c r="AL25" s="428">
        <f>IFERROR(VLOOKUP($C25,'Proposed Rates'!$B:$J,AL$11,FALSE),0)</f>
        <v>0</v>
      </c>
      <c r="AM25" s="446">
        <f t="shared" si="20"/>
        <v>0</v>
      </c>
      <c r="AN25" s="431">
        <f t="shared" si="21"/>
        <v>0</v>
      </c>
      <c r="AO25" s="80"/>
      <c r="AP25" s="432">
        <f t="shared" si="22"/>
        <v>0</v>
      </c>
      <c r="AQ25" s="433" t="str">
        <f t="shared" si="23"/>
        <v/>
      </c>
      <c r="AR25" s="434"/>
    </row>
    <row r="26" ht="12.75" customHeight="1">
      <c r="A26" s="59"/>
      <c r="B26" s="518"/>
      <c r="C26" s="426" t="str">
        <f t="shared" si="1"/>
        <v>Large User.</v>
      </c>
      <c r="D26" s="427"/>
      <c r="E26" s="351"/>
      <c r="F26" s="428">
        <f>IFERROR(VLOOKUP($C26,'Proposed Rates'!$B:$J,F$11,FALSE),0)</f>
        <v>0</v>
      </c>
      <c r="G26" s="446">
        <f t="shared" si="2"/>
        <v>0</v>
      </c>
      <c r="H26" s="431">
        <f t="shared" si="3"/>
        <v>0</v>
      </c>
      <c r="I26" s="80"/>
      <c r="J26" s="428">
        <f>IFERROR(VLOOKUP($C26,'Proposed Rates'!$B:$J,J$11,FALSE),0)</f>
        <v>0</v>
      </c>
      <c r="K26" s="446">
        <f t="shared" si="4"/>
        <v>0</v>
      </c>
      <c r="L26" s="431">
        <f t="shared" si="5"/>
        <v>0</v>
      </c>
      <c r="M26" s="80"/>
      <c r="N26" s="432">
        <f t="shared" si="6"/>
        <v>0</v>
      </c>
      <c r="O26" s="433" t="str">
        <f t="shared" si="7"/>
        <v/>
      </c>
      <c r="P26" s="59"/>
      <c r="Q26" s="428">
        <f>IFERROR(VLOOKUP($C26,'Proposed Rates'!$B:$J,Q$11,FALSE),0)</f>
        <v>0</v>
      </c>
      <c r="R26" s="446">
        <f t="shared" si="8"/>
        <v>0</v>
      </c>
      <c r="S26" s="431">
        <f t="shared" si="9"/>
        <v>0</v>
      </c>
      <c r="T26" s="80"/>
      <c r="U26" s="432">
        <f t="shared" si="10"/>
        <v>0</v>
      </c>
      <c r="V26" s="433" t="str">
        <f t="shared" si="11"/>
        <v/>
      </c>
      <c r="W26" s="59"/>
      <c r="X26" s="428">
        <f>IFERROR(VLOOKUP($C26,'Proposed Rates'!$B:$J,X$11,FALSE),0)</f>
        <v>0</v>
      </c>
      <c r="Y26" s="446">
        <f t="shared" si="12"/>
        <v>0</v>
      </c>
      <c r="Z26" s="431">
        <f t="shared" si="13"/>
        <v>0</v>
      </c>
      <c r="AA26" s="80"/>
      <c r="AB26" s="432">
        <f t="shared" si="14"/>
        <v>0</v>
      </c>
      <c r="AC26" s="433" t="str">
        <f t="shared" si="15"/>
        <v/>
      </c>
      <c r="AD26" s="59"/>
      <c r="AE26" s="428">
        <f>IFERROR(VLOOKUP($C26,'Proposed Rates'!$B:$J,AE$11,FALSE),0)</f>
        <v>0</v>
      </c>
      <c r="AF26" s="446">
        <f t="shared" si="16"/>
        <v>0</v>
      </c>
      <c r="AG26" s="431">
        <f t="shared" si="17"/>
        <v>0</v>
      </c>
      <c r="AH26" s="80"/>
      <c r="AI26" s="432">
        <f t="shared" si="18"/>
        <v>0</v>
      </c>
      <c r="AJ26" s="433" t="str">
        <f t="shared" si="19"/>
        <v/>
      </c>
      <c r="AK26" s="59"/>
      <c r="AL26" s="428">
        <f>IFERROR(VLOOKUP($C26,'Proposed Rates'!$B:$J,AL$11,FALSE),0)</f>
        <v>0</v>
      </c>
      <c r="AM26" s="446">
        <f t="shared" si="20"/>
        <v>0</v>
      </c>
      <c r="AN26" s="431">
        <f t="shared" si="21"/>
        <v>0</v>
      </c>
      <c r="AO26" s="80"/>
      <c r="AP26" s="432">
        <f t="shared" si="22"/>
        <v>0</v>
      </c>
      <c r="AQ26" s="433" t="str">
        <f t="shared" si="23"/>
        <v/>
      </c>
      <c r="AR26" s="434"/>
    </row>
    <row r="27" ht="12.75" customHeight="1">
      <c r="A27" s="59"/>
      <c r="B27" s="435"/>
      <c r="C27" s="426" t="str">
        <f t="shared" si="1"/>
        <v>Large User.</v>
      </c>
      <c r="D27" s="427"/>
      <c r="E27" s="351"/>
      <c r="F27" s="428">
        <f>IFERROR(VLOOKUP($C27,'Proposed Rates'!$B:$J,F$11,FALSE),0)</f>
        <v>0</v>
      </c>
      <c r="G27" s="446">
        <f t="shared" si="2"/>
        <v>0</v>
      </c>
      <c r="H27" s="431">
        <f t="shared" si="3"/>
        <v>0</v>
      </c>
      <c r="I27" s="80"/>
      <c r="J27" s="428">
        <f>IFERROR(VLOOKUP($C27,'Proposed Rates'!$B:$J,J$11,FALSE),0)</f>
        <v>0</v>
      </c>
      <c r="K27" s="446">
        <f t="shared" si="4"/>
        <v>0</v>
      </c>
      <c r="L27" s="431">
        <f t="shared" si="5"/>
        <v>0</v>
      </c>
      <c r="M27" s="80"/>
      <c r="N27" s="432">
        <f t="shared" si="6"/>
        <v>0</v>
      </c>
      <c r="O27" s="433" t="str">
        <f t="shared" si="7"/>
        <v/>
      </c>
      <c r="P27" s="59"/>
      <c r="Q27" s="428">
        <f>IFERROR(VLOOKUP($C27,'Proposed Rates'!$B:$J,Q$11,FALSE),0)</f>
        <v>0</v>
      </c>
      <c r="R27" s="446">
        <f t="shared" si="8"/>
        <v>0</v>
      </c>
      <c r="S27" s="431">
        <f t="shared" si="9"/>
        <v>0</v>
      </c>
      <c r="T27" s="80"/>
      <c r="U27" s="432">
        <f t="shared" si="10"/>
        <v>0</v>
      </c>
      <c r="V27" s="433" t="str">
        <f t="shared" si="11"/>
        <v/>
      </c>
      <c r="W27" s="59"/>
      <c r="X27" s="428">
        <f>IFERROR(VLOOKUP($C27,'Proposed Rates'!$B:$J,X$11,FALSE),0)</f>
        <v>0</v>
      </c>
      <c r="Y27" s="446">
        <f t="shared" si="12"/>
        <v>0</v>
      </c>
      <c r="Z27" s="431">
        <f t="shared" si="13"/>
        <v>0</v>
      </c>
      <c r="AA27" s="80"/>
      <c r="AB27" s="432">
        <f t="shared" si="14"/>
        <v>0</v>
      </c>
      <c r="AC27" s="433" t="str">
        <f t="shared" si="15"/>
        <v/>
      </c>
      <c r="AD27" s="59"/>
      <c r="AE27" s="428">
        <f>IFERROR(VLOOKUP($C27,'Proposed Rates'!$B:$J,AE$11,FALSE),0)</f>
        <v>0</v>
      </c>
      <c r="AF27" s="446">
        <f t="shared" si="16"/>
        <v>0</v>
      </c>
      <c r="AG27" s="431">
        <f t="shared" si="17"/>
        <v>0</v>
      </c>
      <c r="AH27" s="80"/>
      <c r="AI27" s="432">
        <f t="shared" si="18"/>
        <v>0</v>
      </c>
      <c r="AJ27" s="433" t="str">
        <f t="shared" si="19"/>
        <v/>
      </c>
      <c r="AK27" s="59"/>
      <c r="AL27" s="428">
        <f>IFERROR(VLOOKUP($C27,'Proposed Rates'!$B:$J,AL$11,FALSE),0)</f>
        <v>0</v>
      </c>
      <c r="AM27" s="446">
        <f t="shared" si="20"/>
        <v>0</v>
      </c>
      <c r="AN27" s="431">
        <f t="shared" si="21"/>
        <v>0</v>
      </c>
      <c r="AO27" s="80"/>
      <c r="AP27" s="432">
        <f t="shared" si="22"/>
        <v>0</v>
      </c>
      <c r="AQ27" s="433" t="str">
        <f t="shared" si="23"/>
        <v/>
      </c>
      <c r="AR27" s="434"/>
    </row>
    <row r="28" ht="12.75" customHeight="1">
      <c r="A28" s="59"/>
      <c r="B28" s="435"/>
      <c r="C28" s="426" t="str">
        <f t="shared" si="1"/>
        <v>Large User.</v>
      </c>
      <c r="D28" s="427"/>
      <c r="E28" s="351"/>
      <c r="F28" s="428">
        <f>IFERROR(VLOOKUP($C28,'Proposed Rates'!$B:$J,F$11,FALSE),0)</f>
        <v>0</v>
      </c>
      <c r="G28" s="446">
        <f t="shared" si="2"/>
        <v>0</v>
      </c>
      <c r="H28" s="431">
        <f t="shared" si="3"/>
        <v>0</v>
      </c>
      <c r="I28" s="80"/>
      <c r="J28" s="428">
        <f>IFERROR(VLOOKUP($C28,'Proposed Rates'!$B:$J,J$11,FALSE),0)</f>
        <v>0</v>
      </c>
      <c r="K28" s="446">
        <f t="shared" si="4"/>
        <v>0</v>
      </c>
      <c r="L28" s="431">
        <f t="shared" si="5"/>
        <v>0</v>
      </c>
      <c r="M28" s="80"/>
      <c r="N28" s="432">
        <f t="shared" si="6"/>
        <v>0</v>
      </c>
      <c r="O28" s="433" t="str">
        <f t="shared" si="7"/>
        <v/>
      </c>
      <c r="P28" s="59"/>
      <c r="Q28" s="428">
        <f>IFERROR(VLOOKUP($C28,'Proposed Rates'!$B:$J,Q$11,FALSE),0)</f>
        <v>0</v>
      </c>
      <c r="R28" s="446">
        <f t="shared" si="8"/>
        <v>0</v>
      </c>
      <c r="S28" s="431">
        <f t="shared" si="9"/>
        <v>0</v>
      </c>
      <c r="T28" s="80"/>
      <c r="U28" s="432">
        <f t="shared" si="10"/>
        <v>0</v>
      </c>
      <c r="V28" s="433" t="str">
        <f t="shared" si="11"/>
        <v/>
      </c>
      <c r="W28" s="59"/>
      <c r="X28" s="428">
        <f>IFERROR(VLOOKUP($C28,'Proposed Rates'!$B:$J,X$11,FALSE),0)</f>
        <v>0</v>
      </c>
      <c r="Y28" s="446">
        <f t="shared" si="12"/>
        <v>0</v>
      </c>
      <c r="Z28" s="431">
        <f t="shared" si="13"/>
        <v>0</v>
      </c>
      <c r="AA28" s="80"/>
      <c r="AB28" s="432">
        <f t="shared" si="14"/>
        <v>0</v>
      </c>
      <c r="AC28" s="433" t="str">
        <f t="shared" si="15"/>
        <v/>
      </c>
      <c r="AD28" s="59"/>
      <c r="AE28" s="428">
        <f>IFERROR(VLOOKUP($C28,'Proposed Rates'!$B:$J,AE$11,FALSE),0)</f>
        <v>0</v>
      </c>
      <c r="AF28" s="446">
        <f t="shared" si="16"/>
        <v>0</v>
      </c>
      <c r="AG28" s="431">
        <f t="shared" si="17"/>
        <v>0</v>
      </c>
      <c r="AH28" s="80"/>
      <c r="AI28" s="432">
        <f t="shared" si="18"/>
        <v>0</v>
      </c>
      <c r="AJ28" s="433" t="str">
        <f t="shared" si="19"/>
        <v/>
      </c>
      <c r="AK28" s="59"/>
      <c r="AL28" s="428">
        <f>IFERROR(VLOOKUP($C28,'Proposed Rates'!$B:$J,AL$11,FALSE),0)</f>
        <v>0</v>
      </c>
      <c r="AM28" s="446">
        <f t="shared" si="20"/>
        <v>0</v>
      </c>
      <c r="AN28" s="431">
        <f t="shared" si="21"/>
        <v>0</v>
      </c>
      <c r="AO28" s="80"/>
      <c r="AP28" s="432">
        <f t="shared" si="22"/>
        <v>0</v>
      </c>
      <c r="AQ28" s="433" t="str">
        <f t="shared" si="23"/>
        <v/>
      </c>
      <c r="AR28" s="434"/>
    </row>
    <row r="29" ht="12.75" customHeight="1">
      <c r="A29" s="337"/>
      <c r="B29" s="436" t="s">
        <v>310</v>
      </c>
      <c r="C29" s="598"/>
      <c r="D29" s="437"/>
      <c r="E29" s="437"/>
      <c r="F29" s="438"/>
      <c r="G29" s="534"/>
      <c r="H29" s="440">
        <f>SUM(H15:H28)</f>
        <v>64185.26</v>
      </c>
      <c r="I29" s="441"/>
      <c r="J29" s="438"/>
      <c r="K29" s="534"/>
      <c r="L29" s="440">
        <f>SUM(L15:L28)</f>
        <v>72196.65</v>
      </c>
      <c r="M29" s="441"/>
      <c r="N29" s="442">
        <f t="shared" si="6"/>
        <v>8011.39</v>
      </c>
      <c r="O29" s="443">
        <f t="shared" si="7"/>
        <v>0.1248166635</v>
      </c>
      <c r="P29" s="337"/>
      <c r="Q29" s="438"/>
      <c r="R29" s="534"/>
      <c r="S29" s="440">
        <f>SUM(S15:S28)</f>
        <v>83761.46</v>
      </c>
      <c r="T29" s="441"/>
      <c r="U29" s="442">
        <f t="shared" si="10"/>
        <v>11564.81</v>
      </c>
      <c r="V29" s="443">
        <f t="shared" si="11"/>
        <v>0.1601848562</v>
      </c>
      <c r="W29" s="337"/>
      <c r="X29" s="438"/>
      <c r="Y29" s="534"/>
      <c r="Z29" s="440">
        <f>SUM(Z15:Z28)</f>
        <v>91478.97</v>
      </c>
      <c r="AA29" s="441"/>
      <c r="AB29" s="442">
        <f t="shared" si="14"/>
        <v>7717.51</v>
      </c>
      <c r="AC29" s="443">
        <f t="shared" si="15"/>
        <v>0.09213676552</v>
      </c>
      <c r="AD29" s="337"/>
      <c r="AE29" s="438"/>
      <c r="AF29" s="534"/>
      <c r="AG29" s="440">
        <f>SUM(AG15:AG28)</f>
        <v>97050.05</v>
      </c>
      <c r="AH29" s="441"/>
      <c r="AI29" s="442">
        <f t="shared" si="18"/>
        <v>5571.08</v>
      </c>
      <c r="AJ29" s="443">
        <f t="shared" si="19"/>
        <v>0.06090011726</v>
      </c>
      <c r="AK29" s="337"/>
      <c r="AL29" s="438"/>
      <c r="AM29" s="534"/>
      <c r="AN29" s="440">
        <f>SUM(AN15:AN28)</f>
        <v>102443.38</v>
      </c>
      <c r="AO29" s="441"/>
      <c r="AP29" s="442">
        <f t="shared" si="22"/>
        <v>5393.33</v>
      </c>
      <c r="AQ29" s="443">
        <f t="shared" si="23"/>
        <v>0.05557266586</v>
      </c>
      <c r="AR29" s="444"/>
    </row>
    <row r="30" ht="12.75" customHeight="1">
      <c r="A30" s="59"/>
      <c r="B30" s="435" t="s">
        <v>234</v>
      </c>
      <c r="C30" s="426" t="str">
        <f t="shared" ref="C30:C38" si="24">D$6&amp;"."&amp;B30</f>
        <v>Large User.DVA Disposition Rate Rider Group 1 -2025</v>
      </c>
      <c r="D30" s="427" t="s">
        <v>377</v>
      </c>
      <c r="E30" s="351"/>
      <c r="F30" s="445">
        <f>IFERROR(VLOOKUP($C30,'Proposed Rates'!$B:$J,F$11,FALSE),0)</f>
        <v>0.0634</v>
      </c>
      <c r="G30" s="446">
        <f t="shared" ref="G30:G36" si="25">IF($D30="Monthly",1,IF($D30="per KW",$F$10,IF($D30="per kWh",$F$9,0)))</f>
        <v>7900</v>
      </c>
      <c r="H30" s="431">
        <f t="shared" ref="H30:H38" si="26">G30*F30</f>
        <v>500.86</v>
      </c>
      <c r="I30" s="80"/>
      <c r="J30" s="445">
        <f>IFERROR(VLOOKUP($C30,'Proposed Rates'!$B:$J,J$11,FALSE),0)</f>
        <v>-0.193</v>
      </c>
      <c r="K30" s="446">
        <f t="shared" ref="K30:K36" si="27">IF($D30="Monthly",1,IF($D30="per KW",$F$10,IF($D30="per kWh",$F$9,0)))</f>
        <v>7900</v>
      </c>
      <c r="L30" s="431">
        <f t="shared" ref="L30:L38" si="28">K30*J30</f>
        <v>-1524.7</v>
      </c>
      <c r="M30" s="80"/>
      <c r="N30" s="432">
        <f t="shared" si="6"/>
        <v>-2025.56</v>
      </c>
      <c r="O30" s="433">
        <f t="shared" si="7"/>
        <v>-4.044164038</v>
      </c>
      <c r="P30" s="59"/>
      <c r="Q30" s="445">
        <f>IFERROR(VLOOKUP($C30,'Proposed Rates'!$B:$J,Q$11,FALSE),0)</f>
        <v>0</v>
      </c>
      <c r="R30" s="446">
        <f t="shared" ref="R30:R36" si="29">IF($D30="Monthly",1,IF($D30="per KW",$F$10,IF($D30="per kWh",$F$9,0)))</f>
        <v>7900</v>
      </c>
      <c r="S30" s="431">
        <f t="shared" ref="S30:S38" si="30">R30*Q30</f>
        <v>0</v>
      </c>
      <c r="T30" s="80"/>
      <c r="U30" s="432">
        <f t="shared" si="10"/>
        <v>1524.7</v>
      </c>
      <c r="V30" s="433">
        <f t="shared" si="11"/>
        <v>-1</v>
      </c>
      <c r="W30" s="59"/>
      <c r="X30" s="445">
        <f>IFERROR(VLOOKUP($C30,'Proposed Rates'!$B:$J,X$11,FALSE),0)</f>
        <v>0</v>
      </c>
      <c r="Y30" s="446">
        <f t="shared" ref="Y30:Y36" si="31">IF($D30="Monthly",1,IF($D30="per KW",$F$10,IF($D30="per kWh",$F$9,0)))</f>
        <v>7900</v>
      </c>
      <c r="Z30" s="431">
        <f t="shared" ref="Z30:Z38" si="32">Y30*X30</f>
        <v>0</v>
      </c>
      <c r="AA30" s="80"/>
      <c r="AB30" s="432">
        <f t="shared" si="14"/>
        <v>0</v>
      </c>
      <c r="AC30" s="433" t="str">
        <f t="shared" si="15"/>
        <v/>
      </c>
      <c r="AD30" s="59"/>
      <c r="AE30" s="445">
        <f>IFERROR(VLOOKUP($C30,'Proposed Rates'!$B:$J,AE$11,FALSE),0)</f>
        <v>0</v>
      </c>
      <c r="AF30" s="446">
        <f t="shared" ref="AF30:AF36" si="33">IF($D30="Monthly",1,IF($D30="per KW",$F$10,IF($D30="per kWh",$F$9,0)))</f>
        <v>7900</v>
      </c>
      <c r="AG30" s="431">
        <f t="shared" ref="AG30:AG38" si="34">AF30*AE30</f>
        <v>0</v>
      </c>
      <c r="AH30" s="80"/>
      <c r="AI30" s="432">
        <f t="shared" si="18"/>
        <v>0</v>
      </c>
      <c r="AJ30" s="433" t="str">
        <f t="shared" si="19"/>
        <v/>
      </c>
      <c r="AK30" s="59"/>
      <c r="AL30" s="445">
        <f>IFERROR(VLOOKUP($C30,'Proposed Rates'!$B:$J,AL$11,FALSE),0)</f>
        <v>0</v>
      </c>
      <c r="AM30" s="446">
        <f t="shared" ref="AM30:AM36" si="35">IF($D30="Monthly",1,IF($D30="per KW",$F$10,IF($D30="per kWh",$F$9,0)))</f>
        <v>7900</v>
      </c>
      <c r="AN30" s="431">
        <f t="shared" ref="AN30:AN38" si="36">AM30*AL30</f>
        <v>0</v>
      </c>
      <c r="AO30" s="80"/>
      <c r="AP30" s="432">
        <f t="shared" si="22"/>
        <v>0</v>
      </c>
      <c r="AQ30" s="433" t="str">
        <f t="shared" si="23"/>
        <v/>
      </c>
      <c r="AR30" s="434"/>
    </row>
    <row r="31" ht="12.75" customHeight="1">
      <c r="A31" s="59"/>
      <c r="B31" s="518" t="s">
        <v>236</v>
      </c>
      <c r="C31" s="426" t="str">
        <f t="shared" si="24"/>
        <v>Large User.DVA Disposition Rate Rider Group 1 - 2024</v>
      </c>
      <c r="D31" s="427" t="s">
        <v>377</v>
      </c>
      <c r="E31" s="351"/>
      <c r="F31" s="428" t="str">
        <f>IFERROR(VLOOKUP($C31,'Proposed Rates'!$B:$J,F$11,FALSE),0)</f>
        <v/>
      </c>
      <c r="G31" s="446">
        <f t="shared" si="25"/>
        <v>7900</v>
      </c>
      <c r="H31" s="431">
        <f t="shared" si="26"/>
        <v>0</v>
      </c>
      <c r="I31" s="80"/>
      <c r="J31" s="428">
        <f>IFERROR(VLOOKUP($C31,'Proposed Rates'!$B:$J,J$11,FALSE),0)</f>
        <v>0</v>
      </c>
      <c r="K31" s="446">
        <f t="shared" si="27"/>
        <v>7900</v>
      </c>
      <c r="L31" s="431">
        <f t="shared" si="28"/>
        <v>0</v>
      </c>
      <c r="M31" s="80"/>
      <c r="N31" s="432">
        <f t="shared" si="6"/>
        <v>0</v>
      </c>
      <c r="O31" s="433" t="str">
        <f t="shared" si="7"/>
        <v/>
      </c>
      <c r="P31" s="59"/>
      <c r="Q31" s="428">
        <f>IFERROR(VLOOKUP($C31,'Proposed Rates'!$B:$J,Q$11,FALSE),0)</f>
        <v>0</v>
      </c>
      <c r="R31" s="446">
        <f t="shared" si="29"/>
        <v>7900</v>
      </c>
      <c r="S31" s="431">
        <f t="shared" si="30"/>
        <v>0</v>
      </c>
      <c r="T31" s="80"/>
      <c r="U31" s="432">
        <f t="shared" si="10"/>
        <v>0</v>
      </c>
      <c r="V31" s="433" t="str">
        <f t="shared" si="11"/>
        <v/>
      </c>
      <c r="W31" s="59"/>
      <c r="X31" s="428">
        <f>IFERROR(VLOOKUP($C31,'Proposed Rates'!$B:$J,X$11,FALSE),0)</f>
        <v>0</v>
      </c>
      <c r="Y31" s="446">
        <f t="shared" si="31"/>
        <v>7900</v>
      </c>
      <c r="Z31" s="431">
        <f t="shared" si="32"/>
        <v>0</v>
      </c>
      <c r="AA31" s="80"/>
      <c r="AB31" s="432">
        <f t="shared" si="14"/>
        <v>0</v>
      </c>
      <c r="AC31" s="433" t="str">
        <f t="shared" si="15"/>
        <v/>
      </c>
      <c r="AD31" s="59"/>
      <c r="AE31" s="428">
        <f>IFERROR(VLOOKUP($C31,'Proposed Rates'!$B:$J,AE$11,FALSE),0)</f>
        <v>0</v>
      </c>
      <c r="AF31" s="446">
        <f t="shared" si="33"/>
        <v>7900</v>
      </c>
      <c r="AG31" s="431">
        <f t="shared" si="34"/>
        <v>0</v>
      </c>
      <c r="AH31" s="80"/>
      <c r="AI31" s="432">
        <f t="shared" si="18"/>
        <v>0</v>
      </c>
      <c r="AJ31" s="433" t="str">
        <f t="shared" si="19"/>
        <v/>
      </c>
      <c r="AK31" s="59"/>
      <c r="AL31" s="428">
        <f>IFERROR(VLOOKUP($C31,'Proposed Rates'!$B:$J,AL$11,FALSE),0)</f>
        <v>0</v>
      </c>
      <c r="AM31" s="446">
        <f t="shared" si="35"/>
        <v>7900</v>
      </c>
      <c r="AN31" s="431">
        <f t="shared" si="36"/>
        <v>0</v>
      </c>
      <c r="AO31" s="80"/>
      <c r="AP31" s="432">
        <f t="shared" si="22"/>
        <v>0</v>
      </c>
      <c r="AQ31" s="433" t="str">
        <f t="shared" si="23"/>
        <v/>
      </c>
      <c r="AR31" s="434"/>
    </row>
    <row r="32" ht="12.75" customHeight="1">
      <c r="A32" s="59"/>
      <c r="B32" s="518" t="s">
        <v>244</v>
      </c>
      <c r="C32" s="426" t="str">
        <f t="shared" si="24"/>
        <v>Large User.CBR Class B Rate Riders</v>
      </c>
      <c r="D32" s="427" t="s">
        <v>308</v>
      </c>
      <c r="E32" s="351"/>
      <c r="F32" s="445">
        <f>IFERROR(VLOOKUP($C32,'Proposed Rates'!$B:$J,F$11,FALSE),0)</f>
        <v>0.0002</v>
      </c>
      <c r="G32" s="446">
        <f t="shared" si="25"/>
        <v>4290127</v>
      </c>
      <c r="H32" s="431">
        <f t="shared" si="26"/>
        <v>858.0254</v>
      </c>
      <c r="I32" s="519"/>
      <c r="J32" s="445">
        <f>IFERROR(VLOOKUP($C32,'Proposed Rates'!$B:$J,J$11,FALSE),0)</f>
        <v>0.0004</v>
      </c>
      <c r="K32" s="446">
        <f t="shared" si="27"/>
        <v>4290127</v>
      </c>
      <c r="L32" s="431">
        <f t="shared" si="28"/>
        <v>1716.0508</v>
      </c>
      <c r="M32" s="448"/>
      <c r="N32" s="432">
        <f t="shared" si="6"/>
        <v>858.0254</v>
      </c>
      <c r="O32" s="433">
        <f t="shared" si="7"/>
        <v>1</v>
      </c>
      <c r="P32" s="59"/>
      <c r="Q32" s="445">
        <f>IFERROR(VLOOKUP($C32,'Proposed Rates'!$B:$J,Q$11,FALSE),0)</f>
        <v>0</v>
      </c>
      <c r="R32" s="446">
        <f t="shared" si="29"/>
        <v>4290127</v>
      </c>
      <c r="S32" s="431">
        <f t="shared" si="30"/>
        <v>0</v>
      </c>
      <c r="T32" s="448"/>
      <c r="U32" s="432">
        <f t="shared" si="10"/>
        <v>-1716.0508</v>
      </c>
      <c r="V32" s="433">
        <f t="shared" si="11"/>
        <v>-1</v>
      </c>
      <c r="W32" s="59"/>
      <c r="X32" s="445">
        <f>IFERROR(VLOOKUP($C32,'Proposed Rates'!$B:$J,X$11,FALSE),0)</f>
        <v>0</v>
      </c>
      <c r="Y32" s="446">
        <f t="shared" si="31"/>
        <v>4290127</v>
      </c>
      <c r="Z32" s="431">
        <f t="shared" si="32"/>
        <v>0</v>
      </c>
      <c r="AA32" s="80"/>
      <c r="AB32" s="432">
        <f t="shared" si="14"/>
        <v>0</v>
      </c>
      <c r="AC32" s="433" t="str">
        <f t="shared" si="15"/>
        <v/>
      </c>
      <c r="AD32" s="59"/>
      <c r="AE32" s="445">
        <f>IFERROR(VLOOKUP($C32,'Proposed Rates'!$B:$J,AE$11,FALSE),0)</f>
        <v>0</v>
      </c>
      <c r="AF32" s="446">
        <f t="shared" si="33"/>
        <v>4290127</v>
      </c>
      <c r="AG32" s="431">
        <f t="shared" si="34"/>
        <v>0</v>
      </c>
      <c r="AH32" s="80"/>
      <c r="AI32" s="432">
        <f t="shared" si="18"/>
        <v>0</v>
      </c>
      <c r="AJ32" s="433" t="str">
        <f t="shared" si="19"/>
        <v/>
      </c>
      <c r="AK32" s="59"/>
      <c r="AL32" s="445">
        <f>IFERROR(VLOOKUP($C32,'Proposed Rates'!$B:$J,AL$11,FALSE),0)</f>
        <v>0</v>
      </c>
      <c r="AM32" s="446">
        <f t="shared" si="35"/>
        <v>4290127</v>
      </c>
      <c r="AN32" s="431">
        <f t="shared" si="36"/>
        <v>0</v>
      </c>
      <c r="AO32" s="448"/>
      <c r="AP32" s="432">
        <f t="shared" si="22"/>
        <v>0</v>
      </c>
      <c r="AQ32" s="433" t="str">
        <f t="shared" si="23"/>
        <v/>
      </c>
      <c r="AR32" s="434"/>
    </row>
    <row r="33" ht="12.75" customHeight="1">
      <c r="A33" s="59"/>
      <c r="B33" s="518" t="s">
        <v>249</v>
      </c>
      <c r="C33" s="426" t="str">
        <f t="shared" si="24"/>
        <v>Large User.GA Rate Riders</v>
      </c>
      <c r="D33" s="427" t="s">
        <v>308</v>
      </c>
      <c r="E33" s="351"/>
      <c r="F33" s="445">
        <f>IFERROR(VLOOKUP($C33,'Proposed Rates'!$B:$J,F$11,FALSE),0)</f>
        <v>0.0039</v>
      </c>
      <c r="G33" s="446">
        <f t="shared" si="25"/>
        <v>4290127</v>
      </c>
      <c r="H33" s="431">
        <f t="shared" si="26"/>
        <v>16731.4953</v>
      </c>
      <c r="I33" s="519"/>
      <c r="J33" s="445">
        <f>IFERROR(VLOOKUP($C33,'Proposed Rates'!$B:$J,J$11,FALSE),0)</f>
        <v>0.0046</v>
      </c>
      <c r="K33" s="446">
        <f t="shared" si="27"/>
        <v>4290127</v>
      </c>
      <c r="L33" s="431">
        <f t="shared" si="28"/>
        <v>19734.5842</v>
      </c>
      <c r="M33" s="448"/>
      <c r="N33" s="432">
        <f t="shared" si="6"/>
        <v>3003.0889</v>
      </c>
      <c r="O33" s="433">
        <f t="shared" si="7"/>
        <v>0.1794871795</v>
      </c>
      <c r="P33" s="59"/>
      <c r="Q33" s="445">
        <f>IFERROR(VLOOKUP($C33,'Proposed Rates'!$B:$J,Q$11,FALSE),0)</f>
        <v>0</v>
      </c>
      <c r="R33" s="446">
        <f t="shared" si="29"/>
        <v>4290127</v>
      </c>
      <c r="S33" s="431">
        <f t="shared" si="30"/>
        <v>0</v>
      </c>
      <c r="T33" s="448"/>
      <c r="U33" s="432">
        <f t="shared" si="10"/>
        <v>-19734.5842</v>
      </c>
      <c r="V33" s="433">
        <f t="shared" si="11"/>
        <v>-1</v>
      </c>
      <c r="W33" s="59"/>
      <c r="X33" s="445">
        <f>IFERROR(VLOOKUP($C33,'Proposed Rates'!$B:$J,X$11,FALSE),0)</f>
        <v>0</v>
      </c>
      <c r="Y33" s="446">
        <f t="shared" si="31"/>
        <v>4290127</v>
      </c>
      <c r="Z33" s="431">
        <f t="shared" si="32"/>
        <v>0</v>
      </c>
      <c r="AA33" s="448"/>
      <c r="AB33" s="432">
        <f t="shared" si="14"/>
        <v>0</v>
      </c>
      <c r="AC33" s="433" t="str">
        <f t="shared" si="15"/>
        <v/>
      </c>
      <c r="AD33" s="59"/>
      <c r="AE33" s="445">
        <f>IFERROR(VLOOKUP($C33,'Proposed Rates'!$B:$J,AE$11,FALSE),0)</f>
        <v>0</v>
      </c>
      <c r="AF33" s="446">
        <f t="shared" si="33"/>
        <v>4290127</v>
      </c>
      <c r="AG33" s="431">
        <f t="shared" si="34"/>
        <v>0</v>
      </c>
      <c r="AH33" s="448"/>
      <c r="AI33" s="432">
        <f t="shared" si="18"/>
        <v>0</v>
      </c>
      <c r="AJ33" s="433" t="str">
        <f t="shared" si="19"/>
        <v/>
      </c>
      <c r="AK33" s="59"/>
      <c r="AL33" s="445">
        <f>IFERROR(VLOOKUP($C33,'Proposed Rates'!$B:$J,AL$11,FALSE),0)</f>
        <v>0</v>
      </c>
      <c r="AM33" s="446">
        <f t="shared" si="35"/>
        <v>4290127</v>
      </c>
      <c r="AN33" s="431">
        <f t="shared" si="36"/>
        <v>0</v>
      </c>
      <c r="AO33" s="448"/>
      <c r="AP33" s="432">
        <f t="shared" si="22"/>
        <v>0</v>
      </c>
      <c r="AQ33" s="433" t="str">
        <f t="shared" si="23"/>
        <v/>
      </c>
      <c r="AR33" s="434"/>
    </row>
    <row r="34" ht="12.75" customHeight="1">
      <c r="A34" s="59"/>
      <c r="B34" s="518" t="s">
        <v>252</v>
      </c>
      <c r="C34" s="426" t="str">
        <f t="shared" si="24"/>
        <v>Large User.Total Deferral/Variance Account Rate RidersYr2</v>
      </c>
      <c r="D34" s="427" t="s">
        <v>377</v>
      </c>
      <c r="E34" s="351"/>
      <c r="F34" s="428" t="str">
        <f>IFERROR(VLOOKUP($C34,'Proposed Rates'!$B:$J,F$11,FALSE),0)</f>
        <v/>
      </c>
      <c r="G34" s="446">
        <f t="shared" si="25"/>
        <v>7900</v>
      </c>
      <c r="H34" s="431">
        <f t="shared" si="26"/>
        <v>0</v>
      </c>
      <c r="I34" s="519"/>
      <c r="J34" s="428" t="str">
        <f>IFERROR(VLOOKUP($C34,'Proposed Rates'!$B:$J,J$11,FALSE),0)</f>
        <v/>
      </c>
      <c r="K34" s="446">
        <f t="shared" si="27"/>
        <v>7900</v>
      </c>
      <c r="L34" s="431">
        <f t="shared" si="28"/>
        <v>0</v>
      </c>
      <c r="M34" s="448"/>
      <c r="N34" s="432">
        <f t="shared" si="6"/>
        <v>0</v>
      </c>
      <c r="O34" s="433" t="str">
        <f t="shared" si="7"/>
        <v/>
      </c>
      <c r="P34" s="59"/>
      <c r="Q34" s="428" t="str">
        <f>IFERROR(VLOOKUP($C34,'Proposed Rates'!$B:$J,Q$11,FALSE),0)</f>
        <v/>
      </c>
      <c r="R34" s="446">
        <f t="shared" si="29"/>
        <v>7900</v>
      </c>
      <c r="S34" s="431">
        <f t="shared" si="30"/>
        <v>0</v>
      </c>
      <c r="T34" s="448"/>
      <c r="U34" s="432">
        <f t="shared" si="10"/>
        <v>0</v>
      </c>
      <c r="V34" s="433" t="str">
        <f t="shared" si="11"/>
        <v/>
      </c>
      <c r="W34" s="59"/>
      <c r="X34" s="428" t="str">
        <f>IFERROR(VLOOKUP($C34,'Proposed Rates'!$B:$J,X$11,FALSE),0)</f>
        <v/>
      </c>
      <c r="Y34" s="446">
        <f t="shared" si="31"/>
        <v>7900</v>
      </c>
      <c r="Z34" s="431">
        <f t="shared" si="32"/>
        <v>0</v>
      </c>
      <c r="AA34" s="448"/>
      <c r="AB34" s="432">
        <f t="shared" si="14"/>
        <v>0</v>
      </c>
      <c r="AC34" s="433" t="str">
        <f t="shared" si="15"/>
        <v/>
      </c>
      <c r="AD34" s="59"/>
      <c r="AE34" s="428" t="str">
        <f>IFERROR(VLOOKUP($C34,'Proposed Rates'!$B:$J,AE$11,FALSE),0)</f>
        <v/>
      </c>
      <c r="AF34" s="446">
        <f t="shared" si="33"/>
        <v>7900</v>
      </c>
      <c r="AG34" s="431">
        <f t="shared" si="34"/>
        <v>0</v>
      </c>
      <c r="AH34" s="448"/>
      <c r="AI34" s="432">
        <f t="shared" si="18"/>
        <v>0</v>
      </c>
      <c r="AJ34" s="433" t="str">
        <f t="shared" si="19"/>
        <v/>
      </c>
      <c r="AK34" s="59"/>
      <c r="AL34" s="428" t="str">
        <f>IFERROR(VLOOKUP($C34,'Proposed Rates'!$B:$J,AL$11,FALSE),0)</f>
        <v/>
      </c>
      <c r="AM34" s="446">
        <f t="shared" si="35"/>
        <v>7900</v>
      </c>
      <c r="AN34" s="431">
        <f t="shared" si="36"/>
        <v>0</v>
      </c>
      <c r="AO34" s="448"/>
      <c r="AP34" s="432">
        <f t="shared" si="22"/>
        <v>0</v>
      </c>
      <c r="AQ34" s="433" t="str">
        <f t="shared" si="23"/>
        <v/>
      </c>
      <c r="AR34" s="434"/>
    </row>
    <row r="35" ht="12.75" customHeight="1">
      <c r="A35" s="59"/>
      <c r="B35" s="518" t="s">
        <v>254</v>
      </c>
      <c r="C35" s="426" t="str">
        <f t="shared" si="24"/>
        <v>Large User.Total Deferral/Variance Account Rate Riders</v>
      </c>
      <c r="D35" s="427" t="s">
        <v>377</v>
      </c>
      <c r="E35" s="351"/>
      <c r="F35" s="428" t="str">
        <f>IFERROR(VLOOKUP($C35,'Proposed Rates'!$B:$J,F$11,FALSE),0)</f>
        <v/>
      </c>
      <c r="G35" s="446">
        <f t="shared" si="25"/>
        <v>7900</v>
      </c>
      <c r="H35" s="431">
        <f t="shared" si="26"/>
        <v>0</v>
      </c>
      <c r="I35" s="80"/>
      <c r="J35" s="428" t="str">
        <f>IFERROR(VLOOKUP($C35,'Proposed Rates'!$B:$J,J$11,FALSE),0)</f>
        <v/>
      </c>
      <c r="K35" s="446">
        <f t="shared" si="27"/>
        <v>7900</v>
      </c>
      <c r="L35" s="431">
        <f t="shared" si="28"/>
        <v>0</v>
      </c>
      <c r="M35" s="80"/>
      <c r="N35" s="432">
        <f t="shared" si="6"/>
        <v>0</v>
      </c>
      <c r="O35" s="433" t="str">
        <f t="shared" si="7"/>
        <v/>
      </c>
      <c r="P35" s="59"/>
      <c r="Q35" s="428" t="str">
        <f>IFERROR(VLOOKUP($C35,'Proposed Rates'!$B:$J,Q$11,FALSE),0)</f>
        <v/>
      </c>
      <c r="R35" s="446">
        <f t="shared" si="29"/>
        <v>7900</v>
      </c>
      <c r="S35" s="431">
        <f t="shared" si="30"/>
        <v>0</v>
      </c>
      <c r="T35" s="80"/>
      <c r="U35" s="432">
        <f t="shared" si="10"/>
        <v>0</v>
      </c>
      <c r="V35" s="433" t="str">
        <f t="shared" si="11"/>
        <v/>
      </c>
      <c r="W35" s="59"/>
      <c r="X35" s="428" t="str">
        <f>IFERROR(VLOOKUP($C35,'Proposed Rates'!$B:$J,X$11,FALSE),0)</f>
        <v/>
      </c>
      <c r="Y35" s="446">
        <f t="shared" si="31"/>
        <v>7900</v>
      </c>
      <c r="Z35" s="431">
        <f t="shared" si="32"/>
        <v>0</v>
      </c>
      <c r="AA35" s="80"/>
      <c r="AB35" s="432">
        <f t="shared" si="14"/>
        <v>0</v>
      </c>
      <c r="AC35" s="433" t="str">
        <f t="shared" si="15"/>
        <v/>
      </c>
      <c r="AD35" s="59"/>
      <c r="AE35" s="428" t="str">
        <f>IFERROR(VLOOKUP($C35,'Proposed Rates'!$B:$J,AE$11,FALSE),0)</f>
        <v/>
      </c>
      <c r="AF35" s="446">
        <f t="shared" si="33"/>
        <v>7900</v>
      </c>
      <c r="AG35" s="431">
        <f t="shared" si="34"/>
        <v>0</v>
      </c>
      <c r="AH35" s="80"/>
      <c r="AI35" s="432">
        <f t="shared" si="18"/>
        <v>0</v>
      </c>
      <c r="AJ35" s="433" t="str">
        <f t="shared" si="19"/>
        <v/>
      </c>
      <c r="AK35" s="59"/>
      <c r="AL35" s="428" t="str">
        <f>IFERROR(VLOOKUP($C35,'Proposed Rates'!$B:$J,AL$11,FALSE),0)</f>
        <v/>
      </c>
      <c r="AM35" s="446">
        <f t="shared" si="35"/>
        <v>7900</v>
      </c>
      <c r="AN35" s="431">
        <f t="shared" si="36"/>
        <v>0</v>
      </c>
      <c r="AO35" s="80"/>
      <c r="AP35" s="432">
        <f t="shared" si="22"/>
        <v>0</v>
      </c>
      <c r="AQ35" s="433" t="str">
        <f t="shared" si="23"/>
        <v/>
      </c>
      <c r="AR35" s="434"/>
    </row>
    <row r="36" ht="12.75" customHeight="1">
      <c r="A36" s="59"/>
      <c r="B36" s="351" t="s">
        <v>269</v>
      </c>
      <c r="C36" s="426" t="str">
        <f t="shared" si="24"/>
        <v>Large User.Low Voltage Service Charge</v>
      </c>
      <c r="D36" s="427" t="s">
        <v>377</v>
      </c>
      <c r="E36" s="351"/>
      <c r="F36" s="449">
        <f>IFERROR(VLOOKUP($C36,'Proposed Rates'!$B:$J,F$11,FALSE),0)</f>
        <v>0.02482</v>
      </c>
      <c r="G36" s="446">
        <f t="shared" si="25"/>
        <v>7900</v>
      </c>
      <c r="H36" s="431">
        <f t="shared" si="26"/>
        <v>196.078</v>
      </c>
      <c r="I36" s="80"/>
      <c r="J36" s="449">
        <f>IFERROR(VLOOKUP($C36,'Proposed Rates'!$B:$J,J$11,FALSE),0)</f>
        <v>0.02718</v>
      </c>
      <c r="K36" s="446">
        <f t="shared" si="27"/>
        <v>7900</v>
      </c>
      <c r="L36" s="431">
        <f t="shared" si="28"/>
        <v>214.722</v>
      </c>
      <c r="M36" s="80"/>
      <c r="N36" s="432">
        <f t="shared" si="6"/>
        <v>18.644</v>
      </c>
      <c r="O36" s="433">
        <f t="shared" si="7"/>
        <v>0.09508460919</v>
      </c>
      <c r="P36" s="59"/>
      <c r="Q36" s="449">
        <f>IFERROR(VLOOKUP($C36,'Proposed Rates'!$B:$J,Q$11,FALSE),0)</f>
        <v>0.02789</v>
      </c>
      <c r="R36" s="446">
        <f t="shared" si="29"/>
        <v>7900</v>
      </c>
      <c r="S36" s="431">
        <f t="shared" si="30"/>
        <v>220.331</v>
      </c>
      <c r="T36" s="80"/>
      <c r="U36" s="432">
        <f t="shared" si="10"/>
        <v>5.609</v>
      </c>
      <c r="V36" s="433">
        <f t="shared" si="11"/>
        <v>0.02612214864</v>
      </c>
      <c r="W36" s="59"/>
      <c r="X36" s="449">
        <f>IFERROR(VLOOKUP($C36,'Proposed Rates'!$B:$J,X$11,FALSE),0)</f>
        <v>0.02825</v>
      </c>
      <c r="Y36" s="446">
        <f t="shared" si="31"/>
        <v>7900</v>
      </c>
      <c r="Z36" s="431">
        <f t="shared" si="32"/>
        <v>223.175</v>
      </c>
      <c r="AA36" s="80"/>
      <c r="AB36" s="432">
        <f t="shared" si="14"/>
        <v>2.844</v>
      </c>
      <c r="AC36" s="433">
        <f t="shared" si="15"/>
        <v>0.01290785228</v>
      </c>
      <c r="AD36" s="59"/>
      <c r="AE36" s="449">
        <f>IFERROR(VLOOKUP($C36,'Proposed Rates'!$B:$J,AE$11,FALSE),0)</f>
        <v>0.02872</v>
      </c>
      <c r="AF36" s="446">
        <f t="shared" si="33"/>
        <v>7900</v>
      </c>
      <c r="AG36" s="431">
        <f t="shared" si="34"/>
        <v>226.888</v>
      </c>
      <c r="AH36" s="80"/>
      <c r="AI36" s="432">
        <f t="shared" si="18"/>
        <v>3.713</v>
      </c>
      <c r="AJ36" s="433">
        <f t="shared" si="19"/>
        <v>0.01663716814</v>
      </c>
      <c r="AK36" s="59"/>
      <c r="AL36" s="449">
        <f>IFERROR(VLOOKUP($C36,'Proposed Rates'!$B:$J,AL$11,FALSE),0)</f>
        <v>0.02922</v>
      </c>
      <c r="AM36" s="446">
        <f t="shared" si="35"/>
        <v>7900</v>
      </c>
      <c r="AN36" s="431">
        <f t="shared" si="36"/>
        <v>230.838</v>
      </c>
      <c r="AO36" s="80"/>
      <c r="AP36" s="432">
        <f t="shared" si="22"/>
        <v>3.95</v>
      </c>
      <c r="AQ36" s="433">
        <f t="shared" si="23"/>
        <v>0.01740947075</v>
      </c>
      <c r="AR36" s="434"/>
    </row>
    <row r="37" ht="12.75" customHeight="1">
      <c r="A37" s="59"/>
      <c r="B37" s="351" t="s">
        <v>312</v>
      </c>
      <c r="C37" s="426" t="str">
        <f t="shared" si="24"/>
        <v>Large User.Line Losses on Cost of Power</v>
      </c>
      <c r="D37" s="427" t="s">
        <v>308</v>
      </c>
      <c r="E37" s="351"/>
      <c r="F37" s="599"/>
      <c r="G37" s="541">
        <f>$F$9*(1+F$65)-$F$9</f>
        <v>21879.6477</v>
      </c>
      <c r="H37" s="431">
        <f t="shared" si="26"/>
        <v>0</v>
      </c>
      <c r="I37" s="80"/>
      <c r="J37" s="599"/>
      <c r="K37" s="541">
        <f>$F$9*(1+J$65)-$F$9</f>
        <v>20592.6096</v>
      </c>
      <c r="L37" s="431">
        <f t="shared" si="28"/>
        <v>0</v>
      </c>
      <c r="M37" s="80"/>
      <c r="N37" s="432">
        <f t="shared" si="6"/>
        <v>0</v>
      </c>
      <c r="O37" s="433" t="str">
        <f t="shared" si="7"/>
        <v/>
      </c>
      <c r="P37" s="59"/>
      <c r="Q37" s="599"/>
      <c r="R37" s="541">
        <f>$F$9*(1+Q$65)-$F$9</f>
        <v>20592.6096</v>
      </c>
      <c r="S37" s="431">
        <f t="shared" si="30"/>
        <v>0</v>
      </c>
      <c r="T37" s="80"/>
      <c r="U37" s="432">
        <f t="shared" si="10"/>
        <v>0</v>
      </c>
      <c r="V37" s="433" t="str">
        <f t="shared" si="11"/>
        <v/>
      </c>
      <c r="W37" s="59"/>
      <c r="X37" s="599"/>
      <c r="Y37" s="541">
        <f>$F$9*(1+X$65)-$F$9</f>
        <v>20592.6096</v>
      </c>
      <c r="Z37" s="431">
        <f t="shared" si="32"/>
        <v>0</v>
      </c>
      <c r="AA37" s="80"/>
      <c r="AB37" s="432">
        <f t="shared" si="14"/>
        <v>0</v>
      </c>
      <c r="AC37" s="433" t="str">
        <f t="shared" si="15"/>
        <v/>
      </c>
      <c r="AD37" s="59"/>
      <c r="AE37" s="599"/>
      <c r="AF37" s="541">
        <f>$F$9*(1+AE$65)-$F$9</f>
        <v>20592.6096</v>
      </c>
      <c r="AG37" s="431">
        <f t="shared" si="34"/>
        <v>0</v>
      </c>
      <c r="AH37" s="80"/>
      <c r="AI37" s="432">
        <f t="shared" si="18"/>
        <v>0</v>
      </c>
      <c r="AJ37" s="433" t="str">
        <f t="shared" si="19"/>
        <v/>
      </c>
      <c r="AK37" s="59"/>
      <c r="AL37" s="599"/>
      <c r="AM37" s="541">
        <f>$F$9*(1+AL$65)-$F$9</f>
        <v>20592.6096</v>
      </c>
      <c r="AN37" s="431">
        <f t="shared" si="36"/>
        <v>0</v>
      </c>
      <c r="AO37" s="80"/>
      <c r="AP37" s="432">
        <f t="shared" si="22"/>
        <v>0</v>
      </c>
      <c r="AQ37" s="433" t="str">
        <f t="shared" si="23"/>
        <v/>
      </c>
      <c r="AR37" s="434"/>
    </row>
    <row r="38" ht="12.75" customHeight="1">
      <c r="A38" s="59"/>
      <c r="B38" s="351" t="s">
        <v>271</v>
      </c>
      <c r="C38" s="426" t="str">
        <f t="shared" si="24"/>
        <v>Large User.Smart Meter Entity Charge</v>
      </c>
      <c r="D38" s="427" t="s">
        <v>306</v>
      </c>
      <c r="E38" s="351"/>
      <c r="F38" s="428">
        <f>IFERROR(VLOOKUP($C38,'Proposed Rates'!$B:$J,F$11,FALSE),0)</f>
        <v>0</v>
      </c>
      <c r="G38" s="446">
        <f>IF($D38="Monthly",1,IF($D38="per KW",$F$10,IF($D38="per kWh",$F$9,0)))</f>
        <v>1</v>
      </c>
      <c r="H38" s="431">
        <f t="shared" si="26"/>
        <v>0</v>
      </c>
      <c r="I38" s="80"/>
      <c r="J38" s="428">
        <f>IFERROR(VLOOKUP($C38,'Proposed Rates'!$B:$J,J$11,FALSE),0)</f>
        <v>0</v>
      </c>
      <c r="K38" s="446">
        <f>IF($D38="Monthly",1,IF($D38="per KW",$F$10,IF($D38="per kWh",$F$9,0)))</f>
        <v>1</v>
      </c>
      <c r="L38" s="431">
        <f t="shared" si="28"/>
        <v>0</v>
      </c>
      <c r="M38" s="80"/>
      <c r="N38" s="432">
        <f t="shared" si="6"/>
        <v>0</v>
      </c>
      <c r="O38" s="433" t="str">
        <f t="shared" si="7"/>
        <v/>
      </c>
      <c r="P38" s="59"/>
      <c r="Q38" s="428">
        <f>IFERROR(VLOOKUP($C38,'Proposed Rates'!$B:$J,Q$11,FALSE),0)</f>
        <v>0</v>
      </c>
      <c r="R38" s="446">
        <f>IF($D38="Monthly",1,IF($D38="per KW",$F$10,IF($D38="per kWh",$F$9,0)))</f>
        <v>1</v>
      </c>
      <c r="S38" s="431">
        <f t="shared" si="30"/>
        <v>0</v>
      </c>
      <c r="T38" s="80"/>
      <c r="U38" s="432">
        <f t="shared" si="10"/>
        <v>0</v>
      </c>
      <c r="V38" s="433" t="str">
        <f t="shared" si="11"/>
        <v/>
      </c>
      <c r="W38" s="59"/>
      <c r="X38" s="428">
        <f>IFERROR(VLOOKUP($C38,'Proposed Rates'!$B:$J,X$11,FALSE),0)</f>
        <v>0</v>
      </c>
      <c r="Y38" s="446">
        <f>IF($D38="Monthly",1,IF($D38="per KW",$F$10,IF($D38="per kWh",$F$9,0)))</f>
        <v>1</v>
      </c>
      <c r="Z38" s="431">
        <f t="shared" si="32"/>
        <v>0</v>
      </c>
      <c r="AA38" s="80"/>
      <c r="AB38" s="432">
        <f t="shared" si="14"/>
        <v>0</v>
      </c>
      <c r="AC38" s="433" t="str">
        <f t="shared" si="15"/>
        <v/>
      </c>
      <c r="AD38" s="59"/>
      <c r="AE38" s="428">
        <f>IFERROR(VLOOKUP($C38,'Proposed Rates'!$B:$J,AE$11,FALSE),0)</f>
        <v>0</v>
      </c>
      <c r="AF38" s="446">
        <f>IF($D38="Monthly",1,IF($D38="per KW",$F$10,IF($D38="per kWh",$F$9,0)))</f>
        <v>1</v>
      </c>
      <c r="AG38" s="431">
        <f t="shared" si="34"/>
        <v>0</v>
      </c>
      <c r="AH38" s="80"/>
      <c r="AI38" s="432">
        <f t="shared" si="18"/>
        <v>0</v>
      </c>
      <c r="AJ38" s="433" t="str">
        <f t="shared" si="19"/>
        <v/>
      </c>
      <c r="AK38" s="59"/>
      <c r="AL38" s="428">
        <f>IFERROR(VLOOKUP($C38,'Proposed Rates'!$B:$J,AL$11,FALSE),0)</f>
        <v>0</v>
      </c>
      <c r="AM38" s="446">
        <f>IF($D38="Monthly",1,IF($D38="per KW",$F$10,IF($D38="per kWh",$F$9,0)))</f>
        <v>1</v>
      </c>
      <c r="AN38" s="431">
        <f t="shared" si="36"/>
        <v>0</v>
      </c>
      <c r="AO38" s="80"/>
      <c r="AP38" s="432">
        <f t="shared" si="22"/>
        <v>0</v>
      </c>
      <c r="AQ38" s="433" t="str">
        <f t="shared" si="23"/>
        <v/>
      </c>
      <c r="AR38" s="434"/>
    </row>
    <row r="39" ht="12.75" customHeight="1">
      <c r="A39" s="59"/>
      <c r="B39" s="520" t="s">
        <v>313</v>
      </c>
      <c r="C39" s="600"/>
      <c r="D39" s="453"/>
      <c r="E39" s="453"/>
      <c r="F39" s="454"/>
      <c r="G39" s="535"/>
      <c r="H39" s="440">
        <f>SUM(H30:H38)+H29</f>
        <v>82471.7187</v>
      </c>
      <c r="I39" s="456"/>
      <c r="J39" s="454"/>
      <c r="K39" s="535"/>
      <c r="L39" s="440">
        <f>SUM(L30:L38)+L29</f>
        <v>92337.307</v>
      </c>
      <c r="M39" s="456"/>
      <c r="N39" s="442">
        <f t="shared" si="6"/>
        <v>9865.5883</v>
      </c>
      <c r="O39" s="443">
        <f t="shared" si="7"/>
        <v>0.119623896</v>
      </c>
      <c r="P39" s="59"/>
      <c r="Q39" s="454"/>
      <c r="R39" s="535"/>
      <c r="S39" s="440">
        <f>SUM(S30:S38)+S29</f>
        <v>83981.791</v>
      </c>
      <c r="T39" s="456"/>
      <c r="U39" s="442">
        <f t="shared" si="10"/>
        <v>-8355.516</v>
      </c>
      <c r="V39" s="443">
        <f t="shared" si="11"/>
        <v>-0.09048905877</v>
      </c>
      <c r="W39" s="59"/>
      <c r="X39" s="454"/>
      <c r="Y39" s="535"/>
      <c r="Z39" s="440">
        <f>SUM(Z30:Z38)+Z29</f>
        <v>91702.145</v>
      </c>
      <c r="AA39" s="456"/>
      <c r="AB39" s="442">
        <f t="shared" si="14"/>
        <v>7720.354</v>
      </c>
      <c r="AC39" s="443">
        <f t="shared" si="15"/>
        <v>0.09192890397</v>
      </c>
      <c r="AD39" s="59"/>
      <c r="AE39" s="454"/>
      <c r="AF39" s="535"/>
      <c r="AG39" s="440">
        <f>SUM(AG30:AG38)+AG29</f>
        <v>97276.938</v>
      </c>
      <c r="AH39" s="456"/>
      <c r="AI39" s="442">
        <f t="shared" si="18"/>
        <v>5574.793</v>
      </c>
      <c r="AJ39" s="443">
        <f t="shared" si="19"/>
        <v>0.06079239477</v>
      </c>
      <c r="AK39" s="59"/>
      <c r="AL39" s="454"/>
      <c r="AM39" s="535"/>
      <c r="AN39" s="440">
        <f>SUM(AN30:AN38)+AN29</f>
        <v>102674.218</v>
      </c>
      <c r="AO39" s="456"/>
      <c r="AP39" s="442">
        <f t="shared" si="22"/>
        <v>5397.28</v>
      </c>
      <c r="AQ39" s="443">
        <f t="shared" si="23"/>
        <v>0.05548365431</v>
      </c>
      <c r="AR39" s="444"/>
    </row>
    <row r="40" ht="12.75" customHeight="1">
      <c r="A40" s="59"/>
      <c r="B40" s="80" t="s">
        <v>255</v>
      </c>
      <c r="C40" s="426" t="str">
        <f t="shared" ref="C40:C41" si="37">D$6&amp;"."&amp;B40</f>
        <v>Large User.RTSR - Network</v>
      </c>
      <c r="D40" s="457" t="s">
        <v>377</v>
      </c>
      <c r="E40" s="80"/>
      <c r="F40" s="445">
        <f>IFERROR(VLOOKUP($C40,'Proposed Rates'!$B:$J,F$11,FALSE),0)</f>
        <v>5.5802</v>
      </c>
      <c r="G40" s="446">
        <f t="shared" ref="G40:G41" si="38">IF($D40="Monthly",1,IF($D40="per KW",$F$10,IF($D40="per kWh",$F$9,0)))</f>
        <v>7900</v>
      </c>
      <c r="H40" s="431">
        <f t="shared" ref="H40:H41" si="39">G40*F40</f>
        <v>44083.58</v>
      </c>
      <c r="I40" s="80"/>
      <c r="J40" s="445">
        <f>IFERROR(VLOOKUP($C40,'Proposed Rates'!$B:$J,J$11,FALSE),0)</f>
        <v>5.4651</v>
      </c>
      <c r="K40" s="446">
        <f t="shared" ref="K40:K41" si="40">IF($D40="Monthly",1,IF($D40="per KW",$F$10,IF($D40="per kWh",$F$9,0)))</f>
        <v>7900</v>
      </c>
      <c r="L40" s="431">
        <f t="shared" ref="L40:L41" si="41">K40*J40</f>
        <v>43174.29</v>
      </c>
      <c r="M40" s="80"/>
      <c r="N40" s="432">
        <f t="shared" si="6"/>
        <v>-909.29</v>
      </c>
      <c r="O40" s="433">
        <f t="shared" si="7"/>
        <v>-0.02062650084</v>
      </c>
      <c r="P40" s="59"/>
      <c r="Q40" s="445">
        <f>IFERROR(VLOOKUP($C40,'Proposed Rates'!$B:$J,Q$11,FALSE),0)</f>
        <v>5.465</v>
      </c>
      <c r="R40" s="446">
        <f t="shared" ref="R40:R41" si="42">IF($D40="Monthly",1,IF($D40="per KW",$F$10,IF($D40="per kWh",$F$9,0)))</f>
        <v>7900</v>
      </c>
      <c r="S40" s="431">
        <f t="shared" ref="S40:S41" si="43">R40*Q40</f>
        <v>43173.5</v>
      </c>
      <c r="T40" s="80"/>
      <c r="U40" s="432">
        <f t="shared" si="10"/>
        <v>-0.79</v>
      </c>
      <c r="V40" s="433">
        <f t="shared" si="11"/>
        <v>-0.00001829792684</v>
      </c>
      <c r="W40" s="59"/>
      <c r="X40" s="445">
        <f>IFERROR(VLOOKUP($C40,'Proposed Rates'!$B:$J,X$11,FALSE),0)</f>
        <v>5.465</v>
      </c>
      <c r="Y40" s="446">
        <f t="shared" ref="Y40:Y41" si="44">IF($D40="Monthly",1,IF($D40="per KW",$F$10,IF($D40="per kWh",$F$9,0)))</f>
        <v>7900</v>
      </c>
      <c r="Z40" s="431">
        <f t="shared" ref="Z40:Z41" si="45">Y40*X40</f>
        <v>43173.5</v>
      </c>
      <c r="AA40" s="80"/>
      <c r="AB40" s="432">
        <f t="shared" si="14"/>
        <v>0</v>
      </c>
      <c r="AC40" s="433">
        <f t="shared" si="15"/>
        <v>0</v>
      </c>
      <c r="AD40" s="59"/>
      <c r="AE40" s="445">
        <f>IFERROR(VLOOKUP($C40,'Proposed Rates'!$B:$J,AE$11,FALSE),0)</f>
        <v>5.465</v>
      </c>
      <c r="AF40" s="446">
        <f t="shared" ref="AF40:AF41" si="46">IF($D40="Monthly",1,IF($D40="per KW",$F$10,IF($D40="per kWh",$F$9,0)))</f>
        <v>7900</v>
      </c>
      <c r="AG40" s="431">
        <f t="shared" ref="AG40:AG41" si="47">AF40*AE40</f>
        <v>43173.5</v>
      </c>
      <c r="AH40" s="80"/>
      <c r="AI40" s="432">
        <f t="shared" si="18"/>
        <v>0</v>
      </c>
      <c r="AJ40" s="433">
        <f t="shared" si="19"/>
        <v>0</v>
      </c>
      <c r="AK40" s="59"/>
      <c r="AL40" s="445">
        <f>IFERROR(VLOOKUP($C40,'Proposed Rates'!$B:$J,AL$11,FALSE),0)</f>
        <v>5.465</v>
      </c>
      <c r="AM40" s="446">
        <f t="shared" ref="AM40:AM41" si="48">IF($D40="Monthly",1,IF($D40="per KW",$F$10,IF($D40="per kWh",$F$9,0)))</f>
        <v>7900</v>
      </c>
      <c r="AN40" s="431">
        <f t="shared" ref="AN40:AN41" si="49">AM40*AL40</f>
        <v>43173.5</v>
      </c>
      <c r="AO40" s="80"/>
      <c r="AP40" s="432">
        <f t="shared" si="22"/>
        <v>0</v>
      </c>
      <c r="AQ40" s="433">
        <f t="shared" si="23"/>
        <v>0</v>
      </c>
      <c r="AR40" s="434"/>
    </row>
    <row r="41" ht="12.75" customHeight="1">
      <c r="A41" s="59"/>
      <c r="B41" s="521" t="s">
        <v>256</v>
      </c>
      <c r="C41" s="426" t="str">
        <f t="shared" si="37"/>
        <v>Large User.RTSR - Line and Transformation Connection</v>
      </c>
      <c r="D41" s="457" t="s">
        <v>377</v>
      </c>
      <c r="E41" s="80"/>
      <c r="F41" s="445">
        <f>IFERROR(VLOOKUP($C41,'Proposed Rates'!$B:$J,F$11,FALSE),0)</f>
        <v>3.3924</v>
      </c>
      <c r="G41" s="446">
        <f t="shared" si="38"/>
        <v>7900</v>
      </c>
      <c r="H41" s="431">
        <f t="shared" si="39"/>
        <v>26799.96</v>
      </c>
      <c r="I41" s="80"/>
      <c r="J41" s="445">
        <f>IFERROR(VLOOKUP($C41,'Proposed Rates'!$B:$J,J$11,FALSE),0)</f>
        <v>3.0489</v>
      </c>
      <c r="K41" s="446">
        <f t="shared" si="40"/>
        <v>7900</v>
      </c>
      <c r="L41" s="431">
        <f t="shared" si="41"/>
        <v>24086.31</v>
      </c>
      <c r="M41" s="80"/>
      <c r="N41" s="432">
        <f t="shared" si="6"/>
        <v>-2713.65</v>
      </c>
      <c r="O41" s="433">
        <f t="shared" si="7"/>
        <v>-0.1012557481</v>
      </c>
      <c r="P41" s="59"/>
      <c r="Q41" s="445">
        <f>IFERROR(VLOOKUP($C41,'Proposed Rates'!$B:$J,Q$11,FALSE),0)</f>
        <v>3.0489</v>
      </c>
      <c r="R41" s="446">
        <f t="shared" si="42"/>
        <v>7900</v>
      </c>
      <c r="S41" s="431">
        <f t="shared" si="43"/>
        <v>24086.31</v>
      </c>
      <c r="T41" s="80"/>
      <c r="U41" s="432">
        <f t="shared" si="10"/>
        <v>0</v>
      </c>
      <c r="V41" s="433">
        <f t="shared" si="11"/>
        <v>0</v>
      </c>
      <c r="W41" s="59"/>
      <c r="X41" s="445">
        <f>IFERROR(VLOOKUP($C41,'Proposed Rates'!$B:$J,X$11,FALSE),0)</f>
        <v>3.0489</v>
      </c>
      <c r="Y41" s="446">
        <f t="shared" si="44"/>
        <v>7900</v>
      </c>
      <c r="Z41" s="431">
        <f t="shared" si="45"/>
        <v>24086.31</v>
      </c>
      <c r="AA41" s="80"/>
      <c r="AB41" s="432">
        <f t="shared" si="14"/>
        <v>0</v>
      </c>
      <c r="AC41" s="433">
        <f t="shared" si="15"/>
        <v>0</v>
      </c>
      <c r="AD41" s="59"/>
      <c r="AE41" s="445">
        <f>IFERROR(VLOOKUP($C41,'Proposed Rates'!$B:$J,AE$11,FALSE),0)</f>
        <v>3.0489</v>
      </c>
      <c r="AF41" s="446">
        <f t="shared" si="46"/>
        <v>7900</v>
      </c>
      <c r="AG41" s="431">
        <f t="shared" si="47"/>
        <v>24086.31</v>
      </c>
      <c r="AH41" s="80"/>
      <c r="AI41" s="432">
        <f t="shared" si="18"/>
        <v>0</v>
      </c>
      <c r="AJ41" s="433">
        <f t="shared" si="19"/>
        <v>0</v>
      </c>
      <c r="AK41" s="59"/>
      <c r="AL41" s="445">
        <f>IFERROR(VLOOKUP($C41,'Proposed Rates'!$B:$J,AL$11,FALSE),0)</f>
        <v>3.0489</v>
      </c>
      <c r="AM41" s="446">
        <f t="shared" si="48"/>
        <v>7900</v>
      </c>
      <c r="AN41" s="431">
        <f t="shared" si="49"/>
        <v>24086.31</v>
      </c>
      <c r="AO41" s="80"/>
      <c r="AP41" s="432">
        <f t="shared" si="22"/>
        <v>0</v>
      </c>
      <c r="AQ41" s="433">
        <f t="shared" si="23"/>
        <v>0</v>
      </c>
      <c r="AR41" s="434"/>
    </row>
    <row r="42" ht="12.75" customHeight="1">
      <c r="A42" s="59"/>
      <c r="B42" s="520" t="s">
        <v>314</v>
      </c>
      <c r="C42" s="601"/>
      <c r="D42" s="458"/>
      <c r="E42" s="458"/>
      <c r="F42" s="459"/>
      <c r="G42" s="535"/>
      <c r="H42" s="440">
        <f>SUM(H39:H41)</f>
        <v>153355.2587</v>
      </c>
      <c r="I42" s="441"/>
      <c r="J42" s="459"/>
      <c r="K42" s="535"/>
      <c r="L42" s="440">
        <f>SUM(L39:L41)</f>
        <v>159597.907</v>
      </c>
      <c r="M42" s="441"/>
      <c r="N42" s="442">
        <f t="shared" si="6"/>
        <v>6242.6483</v>
      </c>
      <c r="O42" s="443">
        <f t="shared" si="7"/>
        <v>0.04070710293</v>
      </c>
      <c r="P42" s="59"/>
      <c r="Q42" s="459"/>
      <c r="R42" s="535"/>
      <c r="S42" s="440">
        <f>SUM(S39:S41)</f>
        <v>151241.601</v>
      </c>
      <c r="T42" s="441"/>
      <c r="U42" s="442">
        <f t="shared" si="10"/>
        <v>-8356.306</v>
      </c>
      <c r="V42" s="443">
        <f t="shared" si="11"/>
        <v>-0.05235849365</v>
      </c>
      <c r="W42" s="59"/>
      <c r="X42" s="459"/>
      <c r="Y42" s="535"/>
      <c r="Z42" s="440">
        <f>SUM(Z39:Z41)</f>
        <v>158961.955</v>
      </c>
      <c r="AA42" s="441"/>
      <c r="AB42" s="442">
        <f t="shared" si="14"/>
        <v>7720.354</v>
      </c>
      <c r="AC42" s="443">
        <f t="shared" si="15"/>
        <v>0.05104649745</v>
      </c>
      <c r="AD42" s="59"/>
      <c r="AE42" s="459"/>
      <c r="AF42" s="535"/>
      <c r="AG42" s="440">
        <f>SUM(AG39:AG41)</f>
        <v>164536.748</v>
      </c>
      <c r="AH42" s="441"/>
      <c r="AI42" s="442">
        <f t="shared" si="18"/>
        <v>5574.793</v>
      </c>
      <c r="AJ42" s="443">
        <f t="shared" si="19"/>
        <v>0.03506998263</v>
      </c>
      <c r="AK42" s="59"/>
      <c r="AL42" s="459"/>
      <c r="AM42" s="535"/>
      <c r="AN42" s="440">
        <f>SUM(AN39:AN41)</f>
        <v>169934.028</v>
      </c>
      <c r="AO42" s="441"/>
      <c r="AP42" s="442">
        <f t="shared" si="22"/>
        <v>5397.28</v>
      </c>
      <c r="AQ42" s="443">
        <f t="shared" si="23"/>
        <v>0.03280288486</v>
      </c>
      <c r="AR42" s="444"/>
    </row>
    <row r="43" ht="12.75" customHeight="1">
      <c r="A43" s="59"/>
      <c r="B43" s="522" t="s">
        <v>257</v>
      </c>
      <c r="C43" s="426" t="str">
        <f t="shared" ref="C43:C45" si="50">D$6&amp;"."&amp;B43</f>
        <v>Large User.Wholesale Market Service Charge (WMSC)</v>
      </c>
      <c r="D43" s="427" t="s">
        <v>308</v>
      </c>
      <c r="E43" s="351"/>
      <c r="F43" s="445">
        <f>IFERROR(VLOOKUP($C43,'Proposed Rates'!$B:$J,F$11,FALSE),0)</f>
        <v>0.0045</v>
      </c>
      <c r="G43" s="450">
        <f>$F$9+G$37</f>
        <v>4312006.648</v>
      </c>
      <c r="H43" s="431">
        <f t="shared" ref="H43:H46" si="51">G43*F43</f>
        <v>19404.02991</v>
      </c>
      <c r="I43" s="80"/>
      <c r="J43" s="445">
        <f>IFERROR(VLOOKUP($C43,'Proposed Rates'!$B:$J,J$11,FALSE),0)</f>
        <v>0.0045</v>
      </c>
      <c r="K43" s="450">
        <f>$F$9+K$37</f>
        <v>4310719.61</v>
      </c>
      <c r="L43" s="431">
        <f t="shared" ref="L43:L46" si="52">K43*J43</f>
        <v>19398.23824</v>
      </c>
      <c r="M43" s="80"/>
      <c r="N43" s="432">
        <f t="shared" si="6"/>
        <v>-5.79167145</v>
      </c>
      <c r="O43" s="433">
        <f t="shared" si="7"/>
        <v>-0.0002984777634</v>
      </c>
      <c r="P43" s="59"/>
      <c r="Q43" s="445">
        <f>IFERROR(VLOOKUP($C43,'Proposed Rates'!$B:$J,Q$11,FALSE),0)</f>
        <v>0.0045</v>
      </c>
      <c r="R43" s="450">
        <f>$F$9+R$37</f>
        <v>4310719.61</v>
      </c>
      <c r="S43" s="431">
        <f t="shared" ref="S43:S46" si="53">R43*Q43</f>
        <v>19398.23824</v>
      </c>
      <c r="T43" s="80"/>
      <c r="U43" s="432">
        <f t="shared" si="10"/>
        <v>0</v>
      </c>
      <c r="V43" s="433">
        <f t="shared" si="11"/>
        <v>0</v>
      </c>
      <c r="W43" s="59"/>
      <c r="X43" s="445">
        <f>IFERROR(VLOOKUP($C43,'Proposed Rates'!$B:$J,X$11,FALSE),0)</f>
        <v>0.0045</v>
      </c>
      <c r="Y43" s="450">
        <f>$F$9+Y$37</f>
        <v>4310719.61</v>
      </c>
      <c r="Z43" s="431">
        <f t="shared" ref="Z43:Z46" si="54">Y43*X43</f>
        <v>19398.23824</v>
      </c>
      <c r="AA43" s="80"/>
      <c r="AB43" s="432">
        <f t="shared" si="14"/>
        <v>0</v>
      </c>
      <c r="AC43" s="433">
        <f t="shared" si="15"/>
        <v>0</v>
      </c>
      <c r="AD43" s="59"/>
      <c r="AE43" s="445">
        <f>IFERROR(VLOOKUP($C43,'Proposed Rates'!$B:$J,AE$11,FALSE),0)</f>
        <v>0.0045</v>
      </c>
      <c r="AF43" s="450">
        <f>$F$9+AF$37</f>
        <v>4310719.61</v>
      </c>
      <c r="AG43" s="431">
        <f t="shared" ref="AG43:AG46" si="55">AF43*AE43</f>
        <v>19398.23824</v>
      </c>
      <c r="AH43" s="80"/>
      <c r="AI43" s="432">
        <f t="shared" si="18"/>
        <v>0</v>
      </c>
      <c r="AJ43" s="433">
        <f t="shared" si="19"/>
        <v>0</v>
      </c>
      <c r="AK43" s="59"/>
      <c r="AL43" s="445">
        <f>IFERROR(VLOOKUP($C43,'Proposed Rates'!$B:$J,AL$11,FALSE),0)</f>
        <v>0.0045</v>
      </c>
      <c r="AM43" s="450">
        <f>$F$9+AM$37</f>
        <v>4310719.61</v>
      </c>
      <c r="AN43" s="431">
        <f t="shared" ref="AN43:AN46" si="56">AM43*AL43</f>
        <v>19398.23824</v>
      </c>
      <c r="AO43" s="80"/>
      <c r="AP43" s="432">
        <f t="shared" si="22"/>
        <v>0</v>
      </c>
      <c r="AQ43" s="433">
        <f t="shared" si="23"/>
        <v>0</v>
      </c>
      <c r="AR43" s="434"/>
    </row>
    <row r="44" ht="12.75" customHeight="1">
      <c r="A44" s="59"/>
      <c r="B44" s="522" t="s">
        <v>258</v>
      </c>
      <c r="C44" s="426" t="str">
        <f t="shared" si="50"/>
        <v>Large User.Rural and Remote Rate Protection (RRRP)</v>
      </c>
      <c r="D44" s="427" t="s">
        <v>308</v>
      </c>
      <c r="E44" s="351"/>
      <c r="F44" s="445">
        <f>IFERROR(VLOOKUP($C44,'Proposed Rates'!$B:$J,F$11,FALSE),0)</f>
        <v>0.0015</v>
      </c>
      <c r="G44" s="450">
        <f>G43</f>
        <v>4312006.648</v>
      </c>
      <c r="H44" s="431">
        <f t="shared" si="51"/>
        <v>6468.009972</v>
      </c>
      <c r="I44" s="80"/>
      <c r="J44" s="445">
        <f>IFERROR(VLOOKUP($C44,'Proposed Rates'!$B:$J,J$11,FALSE),0)</f>
        <v>0.0015</v>
      </c>
      <c r="K44" s="450">
        <f>K43</f>
        <v>4310719.61</v>
      </c>
      <c r="L44" s="431">
        <f t="shared" si="52"/>
        <v>6466.079414</v>
      </c>
      <c r="M44" s="80"/>
      <c r="N44" s="432">
        <f t="shared" si="6"/>
        <v>-1.93055715</v>
      </c>
      <c r="O44" s="433">
        <f t="shared" si="7"/>
        <v>-0.0002984777634</v>
      </c>
      <c r="P44" s="59"/>
      <c r="Q44" s="445">
        <f>IFERROR(VLOOKUP($C44,'Proposed Rates'!$B:$J,Q$11,FALSE),0)</f>
        <v>0.0015</v>
      </c>
      <c r="R44" s="450">
        <f>R43</f>
        <v>4310719.61</v>
      </c>
      <c r="S44" s="431">
        <f t="shared" si="53"/>
        <v>6466.079414</v>
      </c>
      <c r="T44" s="80"/>
      <c r="U44" s="432">
        <f t="shared" si="10"/>
        <v>0</v>
      </c>
      <c r="V44" s="433">
        <f t="shared" si="11"/>
        <v>0</v>
      </c>
      <c r="W44" s="59"/>
      <c r="X44" s="445">
        <f>IFERROR(VLOOKUP($C44,'Proposed Rates'!$B:$J,X$11,FALSE),0)</f>
        <v>0.0015</v>
      </c>
      <c r="Y44" s="450">
        <f>Y43</f>
        <v>4310719.61</v>
      </c>
      <c r="Z44" s="431">
        <f t="shared" si="54"/>
        <v>6466.079414</v>
      </c>
      <c r="AA44" s="80"/>
      <c r="AB44" s="432">
        <f t="shared" si="14"/>
        <v>0</v>
      </c>
      <c r="AC44" s="433">
        <f t="shared" si="15"/>
        <v>0</v>
      </c>
      <c r="AD44" s="59"/>
      <c r="AE44" s="445">
        <f>IFERROR(VLOOKUP($C44,'Proposed Rates'!$B:$J,AE$11,FALSE),0)</f>
        <v>0.0015</v>
      </c>
      <c r="AF44" s="450">
        <f>AF43</f>
        <v>4310719.61</v>
      </c>
      <c r="AG44" s="431">
        <f t="shared" si="55"/>
        <v>6466.079414</v>
      </c>
      <c r="AH44" s="80"/>
      <c r="AI44" s="432">
        <f t="shared" si="18"/>
        <v>0</v>
      </c>
      <c r="AJ44" s="433">
        <f t="shared" si="19"/>
        <v>0</v>
      </c>
      <c r="AK44" s="59"/>
      <c r="AL44" s="445">
        <f>IFERROR(VLOOKUP($C44,'Proposed Rates'!$B:$J,AL$11,FALSE),0)</f>
        <v>0.0015</v>
      </c>
      <c r="AM44" s="450">
        <f>AM43</f>
        <v>4310719.61</v>
      </c>
      <c r="AN44" s="431">
        <f t="shared" si="56"/>
        <v>6466.079414</v>
      </c>
      <c r="AO44" s="80"/>
      <c r="AP44" s="432">
        <f t="shared" si="22"/>
        <v>0</v>
      </c>
      <c r="AQ44" s="433">
        <f t="shared" si="23"/>
        <v>0</v>
      </c>
      <c r="AR44" s="434"/>
    </row>
    <row r="45" ht="12.75" customHeight="1">
      <c r="A45" s="59"/>
      <c r="B45" s="351" t="s">
        <v>260</v>
      </c>
      <c r="C45" s="426" t="str">
        <f t="shared" si="50"/>
        <v>Large User.Standard Supply Service Charge</v>
      </c>
      <c r="D45" s="427" t="s">
        <v>306</v>
      </c>
      <c r="E45" s="351"/>
      <c r="F45" s="428">
        <f>IFERROR(VLOOKUP($C45,'Proposed Rates'!$B:$J,F$11,FALSE),0)</f>
        <v>0.25</v>
      </c>
      <c r="G45" s="446">
        <f>IF($D45="Monthly",1,IF($D45="per KW",$F$10,IF($D45="per kWh",$F$9,0)))</f>
        <v>1</v>
      </c>
      <c r="H45" s="431">
        <f t="shared" si="51"/>
        <v>0.25</v>
      </c>
      <c r="I45" s="80"/>
      <c r="J45" s="428">
        <f>IFERROR(VLOOKUP($C45,'Proposed Rates'!$B:$J,J$11,FALSE),0)</f>
        <v>1.51</v>
      </c>
      <c r="K45" s="446">
        <f>IF($D45="Monthly",1,IF($D45="per KW",$F$10,IF($D45="per kWh",$F$9,0)))</f>
        <v>1</v>
      </c>
      <c r="L45" s="431">
        <f t="shared" si="52"/>
        <v>1.51</v>
      </c>
      <c r="M45" s="80"/>
      <c r="N45" s="432">
        <f t="shared" si="6"/>
        <v>1.26</v>
      </c>
      <c r="O45" s="433">
        <f t="shared" si="7"/>
        <v>5.04</v>
      </c>
      <c r="P45" s="59"/>
      <c r="Q45" s="428">
        <f>IFERROR(VLOOKUP($C45,'Proposed Rates'!$B:$J,Q$11,FALSE),0)</f>
        <v>1.54</v>
      </c>
      <c r="R45" s="446">
        <f>IF($D45="Monthly",1,IF($D45="per KW",$F$10,IF($D45="per kWh",$F$9,0)))</f>
        <v>1</v>
      </c>
      <c r="S45" s="431">
        <f t="shared" si="53"/>
        <v>1.54</v>
      </c>
      <c r="T45" s="80"/>
      <c r="U45" s="432">
        <f t="shared" si="10"/>
        <v>0.03</v>
      </c>
      <c r="V45" s="433">
        <f t="shared" si="11"/>
        <v>0.01986754967</v>
      </c>
      <c r="W45" s="59"/>
      <c r="X45" s="428">
        <f>IFERROR(VLOOKUP($C45,'Proposed Rates'!$B:$J,X$11,FALSE),0)</f>
        <v>1.57</v>
      </c>
      <c r="Y45" s="446">
        <f>IF($D45="Monthly",1,IF($D45="per KW",$F$10,IF($D45="per kWh",$F$9,0)))</f>
        <v>1</v>
      </c>
      <c r="Z45" s="431">
        <f t="shared" si="54"/>
        <v>1.57</v>
      </c>
      <c r="AA45" s="80"/>
      <c r="AB45" s="432">
        <f t="shared" si="14"/>
        <v>0.03</v>
      </c>
      <c r="AC45" s="433">
        <f t="shared" si="15"/>
        <v>0.01948051948</v>
      </c>
      <c r="AD45" s="59"/>
      <c r="AE45" s="428">
        <f>IFERROR(VLOOKUP($C45,'Proposed Rates'!$B:$J,AE$11,FALSE),0)</f>
        <v>1.6</v>
      </c>
      <c r="AF45" s="446">
        <f>IF($D45="Monthly",1,IF($D45="per KW",$F$10,IF($D45="per kWh",$F$9,0)))</f>
        <v>1</v>
      </c>
      <c r="AG45" s="431">
        <f t="shared" si="55"/>
        <v>1.6</v>
      </c>
      <c r="AH45" s="80"/>
      <c r="AI45" s="432">
        <f t="shared" si="18"/>
        <v>0.03</v>
      </c>
      <c r="AJ45" s="433">
        <f t="shared" si="19"/>
        <v>0.01910828025</v>
      </c>
      <c r="AK45" s="59"/>
      <c r="AL45" s="428">
        <f>IFERROR(VLOOKUP($C45,'Proposed Rates'!$B:$J,AL$11,FALSE),0)</f>
        <v>1.63</v>
      </c>
      <c r="AM45" s="446">
        <f>IF($D45="Monthly",1,IF($D45="per KW",$F$10,IF($D45="per kWh",$F$9,0)))</f>
        <v>1</v>
      </c>
      <c r="AN45" s="431">
        <f t="shared" si="56"/>
        <v>1.63</v>
      </c>
      <c r="AO45" s="80"/>
      <c r="AP45" s="432">
        <f t="shared" si="22"/>
        <v>0.03</v>
      </c>
      <c r="AQ45" s="433">
        <f t="shared" si="23"/>
        <v>0.01875</v>
      </c>
      <c r="AR45" s="434"/>
    </row>
    <row r="46" ht="12.75" customHeight="1">
      <c r="A46" s="59"/>
      <c r="B46" s="351" t="s">
        <v>267</v>
      </c>
      <c r="C46" s="426" t="str">
        <f>B46</f>
        <v>Average IESO Wholesale Market Price</v>
      </c>
      <c r="D46" s="427" t="s">
        <v>308</v>
      </c>
      <c r="E46" s="351"/>
      <c r="F46" s="445">
        <f>IFERROR(VLOOKUP($C46,'Proposed Rates'!$B:$J,F$11,FALSE),0)</f>
        <v>0.10453</v>
      </c>
      <c r="G46" s="450">
        <f>G43</f>
        <v>4312006.648</v>
      </c>
      <c r="H46" s="431">
        <f t="shared" si="51"/>
        <v>450734.0549</v>
      </c>
      <c r="I46" s="80"/>
      <c r="J46" s="445">
        <f>IFERROR(VLOOKUP($C46,'Proposed Rates'!$B:$J,J$11,FALSE),0)</f>
        <v>0.10453</v>
      </c>
      <c r="K46" s="450">
        <f>K43</f>
        <v>4310719.61</v>
      </c>
      <c r="L46" s="431">
        <f t="shared" si="52"/>
        <v>450599.5208</v>
      </c>
      <c r="M46" s="80"/>
      <c r="N46" s="432">
        <f t="shared" si="6"/>
        <v>-134.5340926</v>
      </c>
      <c r="O46" s="433">
        <f t="shared" si="7"/>
        <v>-0.0002984777634</v>
      </c>
      <c r="P46" s="59"/>
      <c r="Q46" s="445">
        <f>IFERROR(VLOOKUP($C46,'Proposed Rates'!$B:$J,Q$11,FALSE),0)</f>
        <v>0.10453</v>
      </c>
      <c r="R46" s="450">
        <f>R43</f>
        <v>4310719.61</v>
      </c>
      <c r="S46" s="431">
        <f t="shared" si="53"/>
        <v>450599.5208</v>
      </c>
      <c r="T46" s="80"/>
      <c r="U46" s="432">
        <f t="shared" si="10"/>
        <v>0</v>
      </c>
      <c r="V46" s="433">
        <f t="shared" si="11"/>
        <v>0</v>
      </c>
      <c r="W46" s="59"/>
      <c r="X46" s="445">
        <f>IFERROR(VLOOKUP($C46,'Proposed Rates'!$B:$J,X$11,FALSE),0)</f>
        <v>0.10453</v>
      </c>
      <c r="Y46" s="450">
        <f>Y43</f>
        <v>4310719.61</v>
      </c>
      <c r="Z46" s="431">
        <f t="shared" si="54"/>
        <v>450599.5208</v>
      </c>
      <c r="AA46" s="80"/>
      <c r="AB46" s="432">
        <f t="shared" si="14"/>
        <v>0</v>
      </c>
      <c r="AC46" s="433">
        <f t="shared" si="15"/>
        <v>0</v>
      </c>
      <c r="AD46" s="59"/>
      <c r="AE46" s="445">
        <f>IFERROR(VLOOKUP($C46,'Proposed Rates'!$B:$J,AE$11,FALSE),0)</f>
        <v>0.10453</v>
      </c>
      <c r="AF46" s="450">
        <f>AF43</f>
        <v>4310719.61</v>
      </c>
      <c r="AG46" s="431">
        <f t="shared" si="55"/>
        <v>450599.5208</v>
      </c>
      <c r="AH46" s="80"/>
      <c r="AI46" s="432">
        <f t="shared" si="18"/>
        <v>0</v>
      </c>
      <c r="AJ46" s="433">
        <f t="shared" si="19"/>
        <v>0</v>
      </c>
      <c r="AK46" s="59"/>
      <c r="AL46" s="445">
        <f>IFERROR(VLOOKUP($C46,'Proposed Rates'!$B:$J,AL$11,FALSE),0)</f>
        <v>0.10453</v>
      </c>
      <c r="AM46" s="450">
        <f>AM43</f>
        <v>4310719.61</v>
      </c>
      <c r="AN46" s="431">
        <f t="shared" si="56"/>
        <v>450599.5208</v>
      </c>
      <c r="AO46" s="80"/>
      <c r="AP46" s="432">
        <f t="shared" si="22"/>
        <v>0</v>
      </c>
      <c r="AQ46" s="433">
        <f t="shared" si="23"/>
        <v>0</v>
      </c>
      <c r="AR46" s="434"/>
    </row>
    <row r="47" ht="7.5" customHeight="1">
      <c r="A47" s="59"/>
      <c r="B47" s="351"/>
      <c r="C47" s="426" t="str">
        <f t="shared" ref="C47:C50" si="57">D$6&amp;"."&amp;B47</f>
        <v>Large User.</v>
      </c>
      <c r="D47" s="427"/>
      <c r="E47" s="351"/>
      <c r="F47" s="445"/>
      <c r="G47" s="545"/>
      <c r="H47" s="431"/>
      <c r="I47" s="80"/>
      <c r="J47" s="445"/>
      <c r="K47" s="545"/>
      <c r="L47" s="431"/>
      <c r="M47" s="80"/>
      <c r="N47" s="432"/>
      <c r="O47" s="433"/>
      <c r="P47" s="59"/>
      <c r="Q47" s="445"/>
      <c r="R47" s="545"/>
      <c r="S47" s="431"/>
      <c r="T47" s="80"/>
      <c r="U47" s="432"/>
      <c r="V47" s="433"/>
      <c r="W47" s="59"/>
      <c r="X47" s="445"/>
      <c r="Y47" s="545"/>
      <c r="Z47" s="431"/>
      <c r="AA47" s="80"/>
      <c r="AB47" s="432"/>
      <c r="AC47" s="433"/>
      <c r="AD47" s="59"/>
      <c r="AE47" s="445"/>
      <c r="AF47" s="545"/>
      <c r="AG47" s="431"/>
      <c r="AH47" s="80"/>
      <c r="AI47" s="432"/>
      <c r="AJ47" s="433"/>
      <c r="AK47" s="59"/>
      <c r="AL47" s="445"/>
      <c r="AM47" s="545"/>
      <c r="AN47" s="431"/>
      <c r="AO47" s="80"/>
      <c r="AP47" s="432"/>
      <c r="AQ47" s="433"/>
      <c r="AR47" s="434"/>
    </row>
    <row r="48" ht="7.5" customHeight="1">
      <c r="A48" s="59"/>
      <c r="B48" s="59"/>
      <c r="C48" s="426" t="str">
        <f t="shared" si="57"/>
        <v>Large User.</v>
      </c>
      <c r="D48" s="427"/>
      <c r="E48" s="351"/>
      <c r="F48" s="445"/>
      <c r="G48" s="545"/>
      <c r="H48" s="431"/>
      <c r="I48" s="80"/>
      <c r="J48" s="445"/>
      <c r="K48" s="545"/>
      <c r="L48" s="431"/>
      <c r="M48" s="80"/>
      <c r="N48" s="432"/>
      <c r="O48" s="433"/>
      <c r="P48" s="59"/>
      <c r="Q48" s="445"/>
      <c r="R48" s="545"/>
      <c r="S48" s="431"/>
      <c r="T48" s="80"/>
      <c r="U48" s="432"/>
      <c r="V48" s="433"/>
      <c r="W48" s="59"/>
      <c r="X48" s="445"/>
      <c r="Y48" s="545"/>
      <c r="Z48" s="431"/>
      <c r="AA48" s="80"/>
      <c r="AB48" s="432"/>
      <c r="AC48" s="433"/>
      <c r="AD48" s="59"/>
      <c r="AE48" s="445"/>
      <c r="AF48" s="545"/>
      <c r="AG48" s="431"/>
      <c r="AH48" s="80"/>
      <c r="AI48" s="432"/>
      <c r="AJ48" s="433"/>
      <c r="AK48" s="59"/>
      <c r="AL48" s="445"/>
      <c r="AM48" s="545"/>
      <c r="AN48" s="431"/>
      <c r="AO48" s="80"/>
      <c r="AP48" s="432"/>
      <c r="AQ48" s="433"/>
      <c r="AR48" s="434"/>
    </row>
    <row r="49" ht="7.5" customHeight="1">
      <c r="A49" s="59"/>
      <c r="B49" s="351"/>
      <c r="C49" s="426" t="str">
        <f t="shared" si="57"/>
        <v>Large User.</v>
      </c>
      <c r="D49" s="427"/>
      <c r="E49" s="351"/>
      <c r="F49" s="445"/>
      <c r="G49" s="545"/>
      <c r="H49" s="431"/>
      <c r="I49" s="80"/>
      <c r="J49" s="445"/>
      <c r="K49" s="545"/>
      <c r="L49" s="431"/>
      <c r="M49" s="80"/>
      <c r="N49" s="432"/>
      <c r="O49" s="433"/>
      <c r="P49" s="59"/>
      <c r="Q49" s="445"/>
      <c r="R49" s="545"/>
      <c r="S49" s="431"/>
      <c r="T49" s="80"/>
      <c r="U49" s="432"/>
      <c r="V49" s="433"/>
      <c r="W49" s="59"/>
      <c r="X49" s="445"/>
      <c r="Y49" s="545"/>
      <c r="Z49" s="431"/>
      <c r="AA49" s="80"/>
      <c r="AB49" s="432"/>
      <c r="AC49" s="433"/>
      <c r="AD49" s="59"/>
      <c r="AE49" s="445"/>
      <c r="AF49" s="545"/>
      <c r="AG49" s="431"/>
      <c r="AH49" s="80"/>
      <c r="AI49" s="432"/>
      <c r="AJ49" s="433"/>
      <c r="AK49" s="59"/>
      <c r="AL49" s="445"/>
      <c r="AM49" s="545"/>
      <c r="AN49" s="431"/>
      <c r="AO49" s="80"/>
      <c r="AP49" s="432"/>
      <c r="AQ49" s="433"/>
      <c r="AR49" s="434"/>
    </row>
    <row r="50" ht="7.5" customHeight="1">
      <c r="A50" s="59"/>
      <c r="B50" s="351"/>
      <c r="C50" s="426" t="str">
        <f t="shared" si="57"/>
        <v>Large User.</v>
      </c>
      <c r="D50" s="427"/>
      <c r="E50" s="351"/>
      <c r="F50" s="445"/>
      <c r="G50" s="545"/>
      <c r="H50" s="431"/>
      <c r="I50" s="80"/>
      <c r="J50" s="445"/>
      <c r="K50" s="545"/>
      <c r="L50" s="431"/>
      <c r="M50" s="80"/>
      <c r="N50" s="432"/>
      <c r="O50" s="433"/>
      <c r="P50" s="59"/>
      <c r="Q50" s="445"/>
      <c r="R50" s="545"/>
      <c r="S50" s="431"/>
      <c r="T50" s="80"/>
      <c r="U50" s="432"/>
      <c r="V50" s="433"/>
      <c r="W50" s="59"/>
      <c r="X50" s="445"/>
      <c r="Y50" s="545"/>
      <c r="Z50" s="431"/>
      <c r="AA50" s="80"/>
      <c r="AB50" s="432"/>
      <c r="AC50" s="433"/>
      <c r="AD50" s="59"/>
      <c r="AE50" s="445"/>
      <c r="AF50" s="545"/>
      <c r="AG50" s="431"/>
      <c r="AH50" s="80"/>
      <c r="AI50" s="432"/>
      <c r="AJ50" s="433"/>
      <c r="AK50" s="59"/>
      <c r="AL50" s="445"/>
      <c r="AM50" s="545"/>
      <c r="AN50" s="431"/>
      <c r="AO50" s="80"/>
      <c r="AP50" s="432"/>
      <c r="AQ50" s="433"/>
      <c r="AR50" s="434"/>
    </row>
    <row r="51" ht="8.25" customHeight="1">
      <c r="A51" s="59"/>
      <c r="B51" s="465"/>
      <c r="C51" s="602"/>
      <c r="D51" s="466"/>
      <c r="E51" s="466"/>
      <c r="F51" s="467"/>
      <c r="G51" s="509"/>
      <c r="H51" s="469"/>
      <c r="I51" s="471"/>
      <c r="J51" s="467"/>
      <c r="K51" s="468"/>
      <c r="L51" s="469"/>
      <c r="M51" s="471"/>
      <c r="N51" s="472"/>
      <c r="O51" s="473"/>
      <c r="P51" s="59"/>
      <c r="Q51" s="467"/>
      <c r="R51" s="468"/>
      <c r="S51" s="469"/>
      <c r="T51" s="471"/>
      <c r="U51" s="472"/>
      <c r="V51" s="473"/>
      <c r="W51" s="59"/>
      <c r="X51" s="467"/>
      <c r="Y51" s="468"/>
      <c r="Z51" s="469"/>
      <c r="AA51" s="471"/>
      <c r="AB51" s="472"/>
      <c r="AC51" s="473"/>
      <c r="AD51" s="59"/>
      <c r="AE51" s="467"/>
      <c r="AF51" s="468"/>
      <c r="AG51" s="469"/>
      <c r="AH51" s="471"/>
      <c r="AI51" s="472"/>
      <c r="AJ51" s="473"/>
      <c r="AK51" s="59"/>
      <c r="AL51" s="467"/>
      <c r="AM51" s="468"/>
      <c r="AN51" s="469"/>
      <c r="AO51" s="471"/>
      <c r="AP51" s="472"/>
      <c r="AQ51" s="473"/>
      <c r="AR51" s="474"/>
    </row>
    <row r="52" ht="12.75" customHeight="1">
      <c r="A52" s="59"/>
      <c r="B52" s="475" t="s">
        <v>315</v>
      </c>
      <c r="C52" s="603"/>
      <c r="D52" s="351"/>
      <c r="E52" s="351"/>
      <c r="F52" s="476"/>
      <c r="G52" s="523"/>
      <c r="H52" s="478">
        <f>SUM(H43:H48,H42)</f>
        <v>629961.6035</v>
      </c>
      <c r="I52" s="516"/>
      <c r="J52" s="477"/>
      <c r="K52" s="477"/>
      <c r="L52" s="478">
        <f>SUM(L43:L48,L42)</f>
        <v>636063.2554</v>
      </c>
      <c r="M52" s="480"/>
      <c r="N52" s="479">
        <f t="shared" ref="N52:N56" si="58">L52-H52</f>
        <v>6101.651979</v>
      </c>
      <c r="O52" s="481">
        <f t="shared" ref="O52:O56" si="59">IF((H52)=0,"",(N52/H52))</f>
        <v>0.009685752187</v>
      </c>
      <c r="P52" s="59"/>
      <c r="Q52" s="477"/>
      <c r="R52" s="477"/>
      <c r="S52" s="478">
        <f>SUM(S43:S48,S42)</f>
        <v>627706.9794</v>
      </c>
      <c r="T52" s="480"/>
      <c r="U52" s="479">
        <f t="shared" ref="U52:U56" si="60">S52-L52</f>
        <v>-8356.276</v>
      </c>
      <c r="V52" s="481">
        <f t="shared" ref="V52:V56" si="61">IF((L52)=0,"",(U52/L52))</f>
        <v>-0.01313749211</v>
      </c>
      <c r="W52" s="59"/>
      <c r="X52" s="477"/>
      <c r="Y52" s="477"/>
      <c r="Z52" s="478">
        <f>SUM(Z43:Z48,Z42)</f>
        <v>635427.3634</v>
      </c>
      <c r="AA52" s="480"/>
      <c r="AB52" s="479">
        <f t="shared" ref="AB52:AB56" si="62">Z52-S52</f>
        <v>7720.384</v>
      </c>
      <c r="AC52" s="481">
        <f t="shared" ref="AC52:AC56" si="63">IF((S52)=0,"",(AB52/S52))</f>
        <v>0.01229934389</v>
      </c>
      <c r="AD52" s="59"/>
      <c r="AE52" s="477"/>
      <c r="AF52" s="477"/>
      <c r="AG52" s="478">
        <f>SUM(AG43:AG48,AG42)</f>
        <v>641002.1864</v>
      </c>
      <c r="AH52" s="480"/>
      <c r="AI52" s="479">
        <f t="shared" ref="AI52:AI56" si="64">AG52-Z52</f>
        <v>5574.823</v>
      </c>
      <c r="AJ52" s="481">
        <f t="shared" ref="AJ52:AJ56" si="65">IF((Z52)=0,"",(AI52/Z52))</f>
        <v>0.008773344241</v>
      </c>
      <c r="AK52" s="59"/>
      <c r="AL52" s="477"/>
      <c r="AM52" s="477"/>
      <c r="AN52" s="478">
        <f>SUM(AN43:AN48,AN42)</f>
        <v>646399.4964</v>
      </c>
      <c r="AO52" s="480"/>
      <c r="AP52" s="479">
        <f t="shared" ref="AP52:AP56" si="66">AN52-AG52</f>
        <v>5397.31</v>
      </c>
      <c r="AQ52" s="481">
        <f t="shared" ref="AQ52:AQ56" si="67">IF((AG52)=0,"",(AP52/AG52))</f>
        <v>0.008420111685</v>
      </c>
      <c r="AR52" s="482"/>
    </row>
    <row r="53" ht="12.75" customHeight="1">
      <c r="A53" s="59"/>
      <c r="B53" s="483" t="s">
        <v>316</v>
      </c>
      <c r="C53" s="603"/>
      <c r="D53" s="351"/>
      <c r="E53" s="351"/>
      <c r="F53" s="476">
        <v>0.13</v>
      </c>
      <c r="G53" s="80"/>
      <c r="H53" s="524">
        <f>H52*F53</f>
        <v>81895.00845</v>
      </c>
      <c r="I53" s="448"/>
      <c r="J53" s="484">
        <v>0.13</v>
      </c>
      <c r="K53" s="448"/>
      <c r="L53" s="431">
        <f>L52*J53</f>
        <v>82688.22321</v>
      </c>
      <c r="M53" s="80"/>
      <c r="N53" s="432">
        <f t="shared" si="58"/>
        <v>793.2147572</v>
      </c>
      <c r="O53" s="433">
        <f t="shared" si="59"/>
        <v>0.009685752187</v>
      </c>
      <c r="P53" s="59"/>
      <c r="Q53" s="484">
        <v>0.13</v>
      </c>
      <c r="R53" s="448"/>
      <c r="S53" s="431">
        <f>S52*Q53</f>
        <v>81601.90733</v>
      </c>
      <c r="T53" s="80"/>
      <c r="U53" s="432">
        <f t="shared" si="60"/>
        <v>-1086.31588</v>
      </c>
      <c r="V53" s="433">
        <f t="shared" si="61"/>
        <v>-0.01313749211</v>
      </c>
      <c r="W53" s="59"/>
      <c r="X53" s="484">
        <v>0.13</v>
      </c>
      <c r="Y53" s="448"/>
      <c r="Z53" s="431">
        <f>Z52*X53</f>
        <v>82605.55725</v>
      </c>
      <c r="AA53" s="80"/>
      <c r="AB53" s="432">
        <f t="shared" si="62"/>
        <v>1003.64992</v>
      </c>
      <c r="AC53" s="433">
        <f t="shared" si="63"/>
        <v>0.01229934389</v>
      </c>
      <c r="AD53" s="59"/>
      <c r="AE53" s="484">
        <v>0.13</v>
      </c>
      <c r="AF53" s="448"/>
      <c r="AG53" s="431">
        <f>AG52*AE53</f>
        <v>83330.28424</v>
      </c>
      <c r="AH53" s="80"/>
      <c r="AI53" s="432">
        <f t="shared" si="64"/>
        <v>724.72699</v>
      </c>
      <c r="AJ53" s="433">
        <f t="shared" si="65"/>
        <v>0.008773344241</v>
      </c>
      <c r="AK53" s="59"/>
      <c r="AL53" s="484">
        <v>0.13</v>
      </c>
      <c r="AM53" s="448"/>
      <c r="AN53" s="431">
        <f>AN52*AL53</f>
        <v>84031.93454</v>
      </c>
      <c r="AO53" s="80"/>
      <c r="AP53" s="432">
        <f t="shared" si="66"/>
        <v>701.6503</v>
      </c>
      <c r="AQ53" s="433">
        <f t="shared" si="67"/>
        <v>0.008420111685</v>
      </c>
      <c r="AR53" s="434"/>
    </row>
    <row r="54" ht="12.75" customHeight="1">
      <c r="A54" s="59"/>
      <c r="B54" s="525" t="s">
        <v>408</v>
      </c>
      <c r="C54" s="603"/>
      <c r="D54" s="351"/>
      <c r="E54" s="351"/>
      <c r="F54" s="486"/>
      <c r="G54" s="80"/>
      <c r="H54" s="524">
        <f>H52+H53</f>
        <v>711856.6119</v>
      </c>
      <c r="I54" s="448"/>
      <c r="J54" s="448"/>
      <c r="K54" s="448"/>
      <c r="L54" s="431">
        <f>L52+L53</f>
        <v>718751.4787</v>
      </c>
      <c r="M54" s="80"/>
      <c r="N54" s="432">
        <f t="shared" si="58"/>
        <v>6894.866736</v>
      </c>
      <c r="O54" s="433">
        <f t="shared" si="59"/>
        <v>0.009685752187</v>
      </c>
      <c r="P54" s="59"/>
      <c r="Q54" s="448"/>
      <c r="R54" s="448"/>
      <c r="S54" s="431">
        <f>S52+S53</f>
        <v>709308.8868</v>
      </c>
      <c r="T54" s="80"/>
      <c r="U54" s="432">
        <f t="shared" si="60"/>
        <v>-9442.59188</v>
      </c>
      <c r="V54" s="433">
        <f t="shared" si="61"/>
        <v>-0.01313749211</v>
      </c>
      <c r="W54" s="59"/>
      <c r="X54" s="448"/>
      <c r="Y54" s="448"/>
      <c r="Z54" s="431">
        <f>Z52+Z53</f>
        <v>718032.9207</v>
      </c>
      <c r="AA54" s="80"/>
      <c r="AB54" s="432">
        <f t="shared" si="62"/>
        <v>8724.03392</v>
      </c>
      <c r="AC54" s="433">
        <f t="shared" si="63"/>
        <v>0.01229934389</v>
      </c>
      <c r="AD54" s="59"/>
      <c r="AE54" s="448"/>
      <c r="AF54" s="448"/>
      <c r="AG54" s="431">
        <f>AG52+AG53</f>
        <v>724332.4707</v>
      </c>
      <c r="AH54" s="80"/>
      <c r="AI54" s="432">
        <f t="shared" si="64"/>
        <v>6299.54999</v>
      </c>
      <c r="AJ54" s="433">
        <f t="shared" si="65"/>
        <v>0.008773344241</v>
      </c>
      <c r="AK54" s="59"/>
      <c r="AL54" s="448"/>
      <c r="AM54" s="448"/>
      <c r="AN54" s="431">
        <f>AN52+AN53</f>
        <v>730431.431</v>
      </c>
      <c r="AO54" s="80"/>
      <c r="AP54" s="432">
        <f t="shared" si="66"/>
        <v>6098.9603</v>
      </c>
      <c r="AQ54" s="433">
        <f t="shared" si="67"/>
        <v>0.008420111685</v>
      </c>
      <c r="AR54" s="434"/>
    </row>
    <row r="55" ht="15.75" customHeight="1">
      <c r="A55" s="59"/>
      <c r="B55" s="487" t="s">
        <v>273</v>
      </c>
      <c r="E55" s="351"/>
      <c r="F55" s="486"/>
      <c r="G55" s="80"/>
      <c r="H55" s="526">
        <f>F55*H52</f>
        <v>0</v>
      </c>
      <c r="I55" s="448"/>
      <c r="J55" s="448"/>
      <c r="K55" s="448"/>
      <c r="L55" s="546">
        <f>J55*L52</f>
        <v>0</v>
      </c>
      <c r="M55" s="80"/>
      <c r="N55" s="489">
        <f t="shared" si="58"/>
        <v>0</v>
      </c>
      <c r="O55" s="491" t="str">
        <f t="shared" si="59"/>
        <v/>
      </c>
      <c r="P55" s="59"/>
      <c r="Q55" s="448"/>
      <c r="R55" s="448"/>
      <c r="S55" s="546">
        <f>Q55*S52</f>
        <v>0</v>
      </c>
      <c r="T55" s="80"/>
      <c r="U55" s="489">
        <f t="shared" si="60"/>
        <v>0</v>
      </c>
      <c r="V55" s="491" t="str">
        <f t="shared" si="61"/>
        <v/>
      </c>
      <c r="W55" s="59"/>
      <c r="X55" s="448"/>
      <c r="Y55" s="448"/>
      <c r="Z55" s="546">
        <f>X55*Z52</f>
        <v>0</v>
      </c>
      <c r="AA55" s="80"/>
      <c r="AB55" s="489">
        <f t="shared" si="62"/>
        <v>0</v>
      </c>
      <c r="AC55" s="491" t="str">
        <f t="shared" si="63"/>
        <v/>
      </c>
      <c r="AD55" s="59"/>
      <c r="AE55" s="448"/>
      <c r="AF55" s="448"/>
      <c r="AG55" s="546">
        <f>AE55*AG52</f>
        <v>0</v>
      </c>
      <c r="AH55" s="80"/>
      <c r="AI55" s="489">
        <f t="shared" si="64"/>
        <v>0</v>
      </c>
      <c r="AJ55" s="491" t="str">
        <f t="shared" si="65"/>
        <v/>
      </c>
      <c r="AK55" s="59"/>
      <c r="AL55" s="448"/>
      <c r="AM55" s="448"/>
      <c r="AN55" s="546">
        <f>AL55*AN52</f>
        <v>0</v>
      </c>
      <c r="AO55" s="80"/>
      <c r="AP55" s="489">
        <f t="shared" si="66"/>
        <v>0</v>
      </c>
      <c r="AQ55" s="491" t="str">
        <f t="shared" si="67"/>
        <v/>
      </c>
      <c r="AR55" s="492"/>
    </row>
    <row r="56" ht="13.5" customHeight="1">
      <c r="A56" s="59"/>
      <c r="B56" s="493" t="s">
        <v>318</v>
      </c>
      <c r="C56" s="71"/>
      <c r="D56" s="72"/>
      <c r="E56" s="494"/>
      <c r="F56" s="495"/>
      <c r="G56" s="527"/>
      <c r="H56" s="528">
        <f>H54-H55</f>
        <v>711856.6119</v>
      </c>
      <c r="I56" s="496"/>
      <c r="J56" s="496"/>
      <c r="K56" s="496"/>
      <c r="L56" s="497">
        <f>L54-L55</f>
        <v>718751.4787</v>
      </c>
      <c r="M56" s="498"/>
      <c r="N56" s="499">
        <f t="shared" si="58"/>
        <v>6894.866736</v>
      </c>
      <c r="O56" s="500">
        <f t="shared" si="59"/>
        <v>0.009685752187</v>
      </c>
      <c r="P56" s="59"/>
      <c r="Q56" s="496"/>
      <c r="R56" s="496"/>
      <c r="S56" s="497">
        <f>S54-S55</f>
        <v>709308.8868</v>
      </c>
      <c r="T56" s="498"/>
      <c r="U56" s="499">
        <f t="shared" si="60"/>
        <v>-9442.59188</v>
      </c>
      <c r="V56" s="500">
        <f t="shared" si="61"/>
        <v>-0.01313749211</v>
      </c>
      <c r="W56" s="59"/>
      <c r="X56" s="496"/>
      <c r="Y56" s="496"/>
      <c r="Z56" s="497">
        <f>Z54-Z55</f>
        <v>718032.9207</v>
      </c>
      <c r="AA56" s="498"/>
      <c r="AB56" s="499">
        <f t="shared" si="62"/>
        <v>8724.03392</v>
      </c>
      <c r="AC56" s="500">
        <f t="shared" si="63"/>
        <v>0.01229934389</v>
      </c>
      <c r="AD56" s="59"/>
      <c r="AE56" s="496"/>
      <c r="AF56" s="496"/>
      <c r="AG56" s="497">
        <f>AG54-AG55</f>
        <v>724332.4707</v>
      </c>
      <c r="AH56" s="498"/>
      <c r="AI56" s="499">
        <f t="shared" si="64"/>
        <v>6299.54999</v>
      </c>
      <c r="AJ56" s="500">
        <f t="shared" si="65"/>
        <v>0.008773344241</v>
      </c>
      <c r="AK56" s="59"/>
      <c r="AL56" s="496"/>
      <c r="AM56" s="496"/>
      <c r="AN56" s="497">
        <f>AN54-AN55</f>
        <v>730431.431</v>
      </c>
      <c r="AO56" s="498"/>
      <c r="AP56" s="499">
        <f t="shared" si="66"/>
        <v>6098.9603</v>
      </c>
      <c r="AQ56" s="500">
        <f t="shared" si="67"/>
        <v>0.008420111685</v>
      </c>
      <c r="AR56" s="501"/>
    </row>
    <row r="57" ht="8.25" customHeight="1">
      <c r="A57" s="59"/>
      <c r="B57" s="465"/>
      <c r="C57" s="602"/>
      <c r="D57" s="466"/>
      <c r="E57" s="466"/>
      <c r="F57" s="467"/>
      <c r="G57" s="509"/>
      <c r="H57" s="469"/>
      <c r="I57" s="471"/>
      <c r="J57" s="467"/>
      <c r="K57" s="468"/>
      <c r="L57" s="469"/>
      <c r="M57" s="471"/>
      <c r="N57" s="472"/>
      <c r="O57" s="473"/>
      <c r="P57" s="59"/>
      <c r="Q57" s="467"/>
      <c r="R57" s="468"/>
      <c r="S57" s="469"/>
      <c r="T57" s="471"/>
      <c r="U57" s="472"/>
      <c r="V57" s="473"/>
      <c r="W57" s="59"/>
      <c r="X57" s="467"/>
      <c r="Y57" s="468"/>
      <c r="Z57" s="469"/>
      <c r="AA57" s="471"/>
      <c r="AB57" s="472"/>
      <c r="AC57" s="473"/>
      <c r="AD57" s="59"/>
      <c r="AE57" s="467"/>
      <c r="AF57" s="468"/>
      <c r="AG57" s="469"/>
      <c r="AH57" s="471"/>
      <c r="AI57" s="472"/>
      <c r="AJ57" s="473"/>
      <c r="AK57" s="59"/>
      <c r="AL57" s="467"/>
      <c r="AM57" s="468"/>
      <c r="AN57" s="469"/>
      <c r="AO57" s="471"/>
      <c r="AP57" s="472"/>
      <c r="AQ57" s="473"/>
      <c r="AR57" s="474"/>
    </row>
    <row r="58" ht="12.75" customHeight="1">
      <c r="A58" s="547"/>
      <c r="B58" s="548" t="s">
        <v>319</v>
      </c>
      <c r="C58" s="604"/>
      <c r="D58" s="549"/>
      <c r="E58" s="549"/>
      <c r="F58" s="550"/>
      <c r="G58" s="551"/>
      <c r="H58" s="552">
        <f>SUM(H49:H50,H42,H43:H45)</f>
        <v>179227.5486</v>
      </c>
      <c r="I58" s="553"/>
      <c r="J58" s="554"/>
      <c r="K58" s="554"/>
      <c r="L58" s="552">
        <f>SUM(L49:L50,L42,L43:L45)</f>
        <v>185463.7347</v>
      </c>
      <c r="M58" s="555"/>
      <c r="N58" s="556">
        <f t="shared" ref="N58:N62" si="68">L58-H58</f>
        <v>6236.186071</v>
      </c>
      <c r="O58" s="557">
        <f t="shared" ref="O58:O62" si="69">IF((H58)=0,"",(N58/H58))</f>
        <v>0.03479479645</v>
      </c>
      <c r="P58" s="547"/>
      <c r="Q58" s="554"/>
      <c r="R58" s="554"/>
      <c r="S58" s="552">
        <f>SUM(S49:S50,S42,S43:S45)</f>
        <v>177107.4587</v>
      </c>
      <c r="T58" s="555"/>
      <c r="U58" s="556">
        <f t="shared" ref="U58:U62" si="70">S58-L58</f>
        <v>-8356.276</v>
      </c>
      <c r="V58" s="557">
        <f t="shared" ref="V58:V62" si="71">IF((L58)=0,"",(U58/L58))</f>
        <v>-0.04505611847</v>
      </c>
      <c r="W58" s="547"/>
      <c r="X58" s="554"/>
      <c r="Y58" s="554"/>
      <c r="Z58" s="552">
        <f>SUM(Z49:Z50,Z42,Z43:Z45)</f>
        <v>184827.8427</v>
      </c>
      <c r="AA58" s="555"/>
      <c r="AB58" s="556">
        <f t="shared" ref="AB58:AB62" si="72">Z58-S58</f>
        <v>7720.384</v>
      </c>
      <c r="AC58" s="557">
        <f t="shared" ref="AC58:AC62" si="73">IF((S58)=0,"",(AB58/S58))</f>
        <v>0.0435915238</v>
      </c>
      <c r="AD58" s="547"/>
      <c r="AE58" s="554"/>
      <c r="AF58" s="554"/>
      <c r="AG58" s="552">
        <f>SUM(AG49:AG50,AG42,AG43:AG45)</f>
        <v>190402.6657</v>
      </c>
      <c r="AH58" s="555"/>
      <c r="AI58" s="556">
        <f t="shared" ref="AI58:AI62" si="74">AG58-Z58</f>
        <v>5574.823</v>
      </c>
      <c r="AJ58" s="557">
        <f t="shared" ref="AJ58:AJ62" si="75">IF((Z58)=0,"",(AI58/Z58))</f>
        <v>0.03016224677</v>
      </c>
      <c r="AK58" s="547"/>
      <c r="AL58" s="554"/>
      <c r="AM58" s="554"/>
      <c r="AN58" s="552">
        <f>SUM(AN49:AN50,AN42,AN43:AN45)</f>
        <v>195799.9757</v>
      </c>
      <c r="AO58" s="555"/>
      <c r="AP58" s="556">
        <f t="shared" ref="AP58:AP62" si="76">AN58-AG58</f>
        <v>5397.31</v>
      </c>
      <c r="AQ58" s="557">
        <f t="shared" ref="AQ58:AQ62" si="77">IF((AG58)=0,"",(AP58/AG58))</f>
        <v>0.02834681952</v>
      </c>
      <c r="AR58" s="558"/>
    </row>
    <row r="59" ht="12.75" customHeight="1">
      <c r="A59" s="547"/>
      <c r="B59" s="559" t="s">
        <v>316</v>
      </c>
      <c r="C59" s="604"/>
      <c r="D59" s="549"/>
      <c r="E59" s="549"/>
      <c r="F59" s="550">
        <v>0.13</v>
      </c>
      <c r="G59" s="551"/>
      <c r="H59" s="560">
        <f>H58*F59</f>
        <v>23299.58132</v>
      </c>
      <c r="I59" s="561"/>
      <c r="J59" s="550">
        <v>0.13</v>
      </c>
      <c r="K59" s="562"/>
      <c r="L59" s="563">
        <f>L58*J59</f>
        <v>24110.28551</v>
      </c>
      <c r="M59" s="564"/>
      <c r="N59" s="565">
        <f t="shared" si="68"/>
        <v>810.7041893</v>
      </c>
      <c r="O59" s="566">
        <f t="shared" si="69"/>
        <v>0.03479479645</v>
      </c>
      <c r="P59" s="547"/>
      <c r="Q59" s="550">
        <v>0.13</v>
      </c>
      <c r="R59" s="562"/>
      <c r="S59" s="563">
        <f>S58*Q59</f>
        <v>23023.96963</v>
      </c>
      <c r="T59" s="564"/>
      <c r="U59" s="565">
        <f t="shared" si="70"/>
        <v>-1086.31588</v>
      </c>
      <c r="V59" s="566">
        <f t="shared" si="71"/>
        <v>-0.04505611847</v>
      </c>
      <c r="W59" s="547"/>
      <c r="X59" s="550">
        <v>0.13</v>
      </c>
      <c r="Y59" s="562"/>
      <c r="Z59" s="563">
        <f>Z58*X59</f>
        <v>24027.61955</v>
      </c>
      <c r="AA59" s="564"/>
      <c r="AB59" s="565">
        <f t="shared" si="72"/>
        <v>1003.64992</v>
      </c>
      <c r="AC59" s="566">
        <f t="shared" si="73"/>
        <v>0.0435915238</v>
      </c>
      <c r="AD59" s="547"/>
      <c r="AE59" s="550">
        <v>0.13</v>
      </c>
      <c r="AF59" s="562"/>
      <c r="AG59" s="563">
        <f>AG58*AE59</f>
        <v>24752.34654</v>
      </c>
      <c r="AH59" s="564"/>
      <c r="AI59" s="565">
        <f t="shared" si="74"/>
        <v>724.72699</v>
      </c>
      <c r="AJ59" s="566">
        <f t="shared" si="75"/>
        <v>0.03016224677</v>
      </c>
      <c r="AK59" s="547"/>
      <c r="AL59" s="550">
        <v>0.13</v>
      </c>
      <c r="AM59" s="562"/>
      <c r="AN59" s="563">
        <f>AN58*AL59</f>
        <v>25453.99684</v>
      </c>
      <c r="AO59" s="564"/>
      <c r="AP59" s="565">
        <f t="shared" si="76"/>
        <v>701.6503</v>
      </c>
      <c r="AQ59" s="566">
        <f t="shared" si="77"/>
        <v>0.02834681952</v>
      </c>
      <c r="AR59" s="567"/>
    </row>
    <row r="60" ht="12.75" customHeight="1">
      <c r="A60" s="547"/>
      <c r="B60" s="590" t="s">
        <v>409</v>
      </c>
      <c r="C60" s="604"/>
      <c r="D60" s="549"/>
      <c r="E60" s="549"/>
      <c r="F60" s="569"/>
      <c r="G60" s="564"/>
      <c r="H60" s="560">
        <f>H58+H59</f>
        <v>202527.1299</v>
      </c>
      <c r="I60" s="561"/>
      <c r="J60" s="561"/>
      <c r="K60" s="561"/>
      <c r="L60" s="563">
        <f>L58+L59</f>
        <v>209574.0202</v>
      </c>
      <c r="M60" s="564"/>
      <c r="N60" s="565">
        <f t="shared" si="68"/>
        <v>7046.890261</v>
      </c>
      <c r="O60" s="566">
        <f t="shared" si="69"/>
        <v>0.03479479645</v>
      </c>
      <c r="P60" s="547"/>
      <c r="Q60" s="561"/>
      <c r="R60" s="561"/>
      <c r="S60" s="563">
        <f>S58+S59</f>
        <v>200131.4283</v>
      </c>
      <c r="T60" s="564"/>
      <c r="U60" s="565">
        <f t="shared" si="70"/>
        <v>-9442.59188</v>
      </c>
      <c r="V60" s="566">
        <f t="shared" si="71"/>
        <v>-0.04505611847</v>
      </c>
      <c r="W60" s="547"/>
      <c r="X60" s="561"/>
      <c r="Y60" s="561"/>
      <c r="Z60" s="563">
        <f>Z58+Z59</f>
        <v>208855.4622</v>
      </c>
      <c r="AA60" s="564"/>
      <c r="AB60" s="565">
        <f t="shared" si="72"/>
        <v>8724.03392</v>
      </c>
      <c r="AC60" s="566">
        <f t="shared" si="73"/>
        <v>0.0435915238</v>
      </c>
      <c r="AD60" s="547"/>
      <c r="AE60" s="561"/>
      <c r="AF60" s="561"/>
      <c r="AG60" s="563">
        <f>AG58+AG59</f>
        <v>215155.0122</v>
      </c>
      <c r="AH60" s="564"/>
      <c r="AI60" s="565">
        <f t="shared" si="74"/>
        <v>6299.54999</v>
      </c>
      <c r="AJ60" s="566">
        <f t="shared" si="75"/>
        <v>0.03016224677</v>
      </c>
      <c r="AK60" s="547"/>
      <c r="AL60" s="561"/>
      <c r="AM60" s="561"/>
      <c r="AN60" s="563">
        <f>AN58+AN59</f>
        <v>221253.9725</v>
      </c>
      <c r="AO60" s="564"/>
      <c r="AP60" s="565">
        <f t="shared" si="76"/>
        <v>6098.9603</v>
      </c>
      <c r="AQ60" s="566">
        <f t="shared" si="77"/>
        <v>0.02834681952</v>
      </c>
      <c r="AR60" s="567"/>
    </row>
    <row r="61" ht="15.75" customHeight="1">
      <c r="A61" s="547"/>
      <c r="B61" s="570" t="s">
        <v>273</v>
      </c>
      <c r="E61" s="549"/>
      <c r="F61" s="569"/>
      <c r="G61" s="564"/>
      <c r="H61" s="571">
        <f>F61*H58</f>
        <v>0</v>
      </c>
      <c r="I61" s="561"/>
      <c r="J61" s="561"/>
      <c r="K61" s="561"/>
      <c r="L61" s="572">
        <f>J61*L58</f>
        <v>0</v>
      </c>
      <c r="M61" s="564"/>
      <c r="N61" s="573">
        <f t="shared" si="68"/>
        <v>0</v>
      </c>
      <c r="O61" s="574" t="str">
        <f t="shared" si="69"/>
        <v/>
      </c>
      <c r="P61" s="547"/>
      <c r="Q61" s="561"/>
      <c r="R61" s="561"/>
      <c r="S61" s="572">
        <f>Q61*S58</f>
        <v>0</v>
      </c>
      <c r="T61" s="564"/>
      <c r="U61" s="573">
        <f t="shared" si="70"/>
        <v>0</v>
      </c>
      <c r="V61" s="574" t="str">
        <f t="shared" si="71"/>
        <v/>
      </c>
      <c r="W61" s="547"/>
      <c r="X61" s="561"/>
      <c r="Y61" s="561"/>
      <c r="Z61" s="572">
        <f>X61*Z58</f>
        <v>0</v>
      </c>
      <c r="AA61" s="564"/>
      <c r="AB61" s="573">
        <f t="shared" si="72"/>
        <v>0</v>
      </c>
      <c r="AC61" s="574" t="str">
        <f t="shared" si="73"/>
        <v/>
      </c>
      <c r="AD61" s="547"/>
      <c r="AE61" s="561"/>
      <c r="AF61" s="561"/>
      <c r="AG61" s="572">
        <f>AE61*AG58</f>
        <v>0</v>
      </c>
      <c r="AH61" s="564"/>
      <c r="AI61" s="573">
        <f t="shared" si="74"/>
        <v>0</v>
      </c>
      <c r="AJ61" s="574" t="str">
        <f t="shared" si="75"/>
        <v/>
      </c>
      <c r="AK61" s="547"/>
      <c r="AL61" s="561"/>
      <c r="AM61" s="561"/>
      <c r="AN61" s="572">
        <f>AL61*AN58</f>
        <v>0</v>
      </c>
      <c r="AO61" s="564"/>
      <c r="AP61" s="573">
        <f t="shared" si="76"/>
        <v>0</v>
      </c>
      <c r="AQ61" s="574" t="str">
        <f t="shared" si="77"/>
        <v/>
      </c>
      <c r="AR61" s="575"/>
    </row>
    <row r="62" ht="13.5" customHeight="1">
      <c r="A62" s="547"/>
      <c r="B62" s="576" t="s">
        <v>321</v>
      </c>
      <c r="C62" s="71"/>
      <c r="D62" s="72"/>
      <c r="E62" s="577"/>
      <c r="F62" s="578"/>
      <c r="G62" s="579"/>
      <c r="H62" s="580">
        <f>H60-H61</f>
        <v>202527.1299</v>
      </c>
      <c r="I62" s="581"/>
      <c r="J62" s="581"/>
      <c r="K62" s="581"/>
      <c r="L62" s="582">
        <f>L60-L61</f>
        <v>209574.0202</v>
      </c>
      <c r="M62" s="583"/>
      <c r="N62" s="584">
        <f t="shared" si="68"/>
        <v>7046.890261</v>
      </c>
      <c r="O62" s="585">
        <f t="shared" si="69"/>
        <v>0.03479479645</v>
      </c>
      <c r="P62" s="547"/>
      <c r="Q62" s="581"/>
      <c r="R62" s="581"/>
      <c r="S62" s="582">
        <f>S60-S61</f>
        <v>200131.4283</v>
      </c>
      <c r="T62" s="583"/>
      <c r="U62" s="584">
        <f t="shared" si="70"/>
        <v>-9442.59188</v>
      </c>
      <c r="V62" s="585">
        <f t="shared" si="71"/>
        <v>-0.04505611847</v>
      </c>
      <c r="W62" s="547"/>
      <c r="X62" s="581"/>
      <c r="Y62" s="581"/>
      <c r="Z62" s="582">
        <f>Z60-Z61</f>
        <v>208855.4622</v>
      </c>
      <c r="AA62" s="583"/>
      <c r="AB62" s="584">
        <f t="shared" si="72"/>
        <v>8724.03392</v>
      </c>
      <c r="AC62" s="585">
        <f t="shared" si="73"/>
        <v>0.0435915238</v>
      </c>
      <c r="AD62" s="547"/>
      <c r="AE62" s="581"/>
      <c r="AF62" s="581"/>
      <c r="AG62" s="582">
        <f>AG60-AG61</f>
        <v>215155.0122</v>
      </c>
      <c r="AH62" s="583"/>
      <c r="AI62" s="584">
        <f t="shared" si="74"/>
        <v>6299.54999</v>
      </c>
      <c r="AJ62" s="585">
        <f t="shared" si="75"/>
        <v>0.03016224677</v>
      </c>
      <c r="AK62" s="547"/>
      <c r="AL62" s="581"/>
      <c r="AM62" s="581"/>
      <c r="AN62" s="582">
        <f>AN60-AN61</f>
        <v>221253.9725</v>
      </c>
      <c r="AO62" s="583"/>
      <c r="AP62" s="584">
        <f t="shared" si="76"/>
        <v>6098.9603</v>
      </c>
      <c r="AQ62" s="585">
        <f t="shared" si="77"/>
        <v>0.02834681952</v>
      </c>
      <c r="AR62" s="586"/>
    </row>
    <row r="63" ht="8.25" customHeight="1">
      <c r="A63" s="59"/>
      <c r="B63" s="465"/>
      <c r="C63" s="602"/>
      <c r="D63" s="466"/>
      <c r="E63" s="466"/>
      <c r="F63" s="508"/>
      <c r="G63" s="471"/>
      <c r="H63" s="531"/>
      <c r="I63" s="509"/>
      <c r="J63" s="508"/>
      <c r="K63" s="509"/>
      <c r="L63" s="472"/>
      <c r="M63" s="471"/>
      <c r="N63" s="510"/>
      <c r="O63" s="473"/>
      <c r="P63" s="59"/>
      <c r="Q63" s="508"/>
      <c r="R63" s="509"/>
      <c r="S63" s="472"/>
      <c r="T63" s="471"/>
      <c r="U63" s="510"/>
      <c r="V63" s="473"/>
      <c r="W63" s="59"/>
      <c r="X63" s="508"/>
      <c r="Y63" s="509"/>
      <c r="Z63" s="472"/>
      <c r="AA63" s="471"/>
      <c r="AB63" s="510"/>
      <c r="AC63" s="473"/>
      <c r="AD63" s="59"/>
      <c r="AE63" s="508"/>
      <c r="AF63" s="509"/>
      <c r="AG63" s="472"/>
      <c r="AH63" s="471"/>
      <c r="AI63" s="510"/>
      <c r="AJ63" s="473"/>
      <c r="AK63" s="59"/>
      <c r="AL63" s="508"/>
      <c r="AM63" s="509"/>
      <c r="AN63" s="472"/>
      <c r="AO63" s="471"/>
      <c r="AP63" s="510"/>
      <c r="AQ63" s="473"/>
      <c r="AR63" s="474"/>
    </row>
    <row r="64" ht="12.75" customHeight="1">
      <c r="A64" s="59"/>
      <c r="B64" s="59"/>
      <c r="C64" s="596"/>
      <c r="D64" s="59"/>
      <c r="E64" s="59"/>
      <c r="F64" s="59"/>
      <c r="G64" s="59"/>
      <c r="H64" s="59"/>
      <c r="I64" s="59"/>
      <c r="J64" s="59"/>
      <c r="K64" s="59"/>
      <c r="L64" s="140"/>
      <c r="M64" s="59"/>
      <c r="N64" s="59"/>
      <c r="O64" s="59"/>
      <c r="P64" s="59"/>
      <c r="Q64" s="59"/>
      <c r="R64" s="59"/>
      <c r="S64" s="140"/>
      <c r="T64" s="59"/>
      <c r="U64" s="59"/>
      <c r="V64" s="59"/>
      <c r="W64" s="59"/>
      <c r="X64" s="59"/>
      <c r="Y64" s="59"/>
      <c r="Z64" s="140"/>
      <c r="AA64" s="59"/>
      <c r="AB64" s="59"/>
      <c r="AC64" s="59"/>
      <c r="AD64" s="59"/>
      <c r="AE64" s="59"/>
      <c r="AF64" s="59"/>
      <c r="AG64" s="140"/>
      <c r="AH64" s="59"/>
      <c r="AI64" s="59"/>
      <c r="AJ64" s="59"/>
      <c r="AK64" s="59"/>
      <c r="AL64" s="59"/>
      <c r="AM64" s="59"/>
      <c r="AN64" s="140"/>
      <c r="AO64" s="59"/>
      <c r="AP64" s="59"/>
      <c r="AQ64" s="59"/>
      <c r="AR64" s="59"/>
    </row>
    <row r="65" ht="12.75" customHeight="1">
      <c r="A65" s="59"/>
      <c r="B65" s="337" t="s">
        <v>322</v>
      </c>
      <c r="C65" s="596"/>
      <c r="D65" s="59"/>
      <c r="E65" s="59"/>
      <c r="F65" s="511">
        <f>'Proposed Rates'!$E$303</f>
        <v>0.0051</v>
      </c>
      <c r="G65" s="59"/>
      <c r="H65" s="59"/>
      <c r="I65" s="59"/>
      <c r="J65" s="511">
        <f>'Proposed Rates'!$F$303</f>
        <v>0.0048</v>
      </c>
      <c r="K65" s="59"/>
      <c r="L65" s="59"/>
      <c r="M65" s="59"/>
      <c r="N65" s="59"/>
      <c r="O65" s="59"/>
      <c r="P65" s="59"/>
      <c r="Q65" s="511">
        <f>'Proposed Rates'!$G$303</f>
        <v>0.0048</v>
      </c>
      <c r="R65" s="59"/>
      <c r="S65" s="59"/>
      <c r="T65" s="59"/>
      <c r="U65" s="59"/>
      <c r="V65" s="59"/>
      <c r="W65" s="59"/>
      <c r="X65" s="511">
        <f>'Proposed Rates'!$H$303</f>
        <v>0.0048</v>
      </c>
      <c r="Y65" s="59"/>
      <c r="Z65" s="59"/>
      <c r="AA65" s="59"/>
      <c r="AB65" s="59"/>
      <c r="AC65" s="59"/>
      <c r="AD65" s="59"/>
      <c r="AE65" s="511">
        <f>'Proposed Rates'!$I$303</f>
        <v>0.0048</v>
      </c>
      <c r="AF65" s="59"/>
      <c r="AG65" s="59"/>
      <c r="AH65" s="59"/>
      <c r="AI65" s="59"/>
      <c r="AJ65" s="59"/>
      <c r="AK65" s="59"/>
      <c r="AL65" s="511">
        <f>'Proposed Rates'!$J$303</f>
        <v>0.0048</v>
      </c>
      <c r="AM65" s="59"/>
      <c r="AN65" s="59"/>
      <c r="AO65" s="59"/>
      <c r="AP65" s="59"/>
      <c r="AQ65" s="59"/>
      <c r="AR65" s="59"/>
    </row>
    <row r="66" ht="12.75" customHeight="1">
      <c r="A66" s="59"/>
      <c r="B66" s="59"/>
      <c r="C66" s="596"/>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9"/>
      <c r="AR66" s="59"/>
    </row>
    <row r="67" ht="15.75" customHeight="1">
      <c r="A67" s="512" t="s">
        <v>410</v>
      </c>
      <c r="B67" s="59"/>
      <c r="C67" s="596"/>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c r="AP67" s="59"/>
      <c r="AQ67" s="59"/>
      <c r="AR67" s="59"/>
    </row>
    <row r="68" ht="13.5" customHeight="1">
      <c r="A68" s="59"/>
      <c r="B68" s="59"/>
      <c r="C68" s="596"/>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c r="AP68" s="59"/>
      <c r="AQ68" s="59"/>
      <c r="AR68" s="59"/>
    </row>
    <row r="69" ht="8.25" customHeight="1">
      <c r="A69" s="59" t="s">
        <v>324</v>
      </c>
      <c r="B69" s="59"/>
      <c r="C69" s="596"/>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59"/>
      <c r="AM69" s="59"/>
      <c r="AN69" s="59"/>
      <c r="AO69" s="59"/>
      <c r="AP69" s="59"/>
      <c r="AQ69" s="59"/>
      <c r="AR69" s="59"/>
    </row>
    <row r="70" ht="12.75" customHeight="1">
      <c r="A70" s="59" t="s">
        <v>325</v>
      </c>
      <c r="B70" s="59"/>
      <c r="C70" s="596"/>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c r="AP70" s="59"/>
      <c r="AQ70" s="59"/>
      <c r="AR70" s="59"/>
    </row>
    <row r="71" ht="12.75" customHeight="1">
      <c r="A71" s="59"/>
      <c r="B71" s="59"/>
      <c r="C71" s="596"/>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59"/>
      <c r="AO71" s="59"/>
      <c r="AP71" s="59"/>
      <c r="AQ71" s="59"/>
      <c r="AR71" s="59"/>
    </row>
    <row r="72" ht="12.75" customHeight="1">
      <c r="A72" s="59" t="s">
        <v>326</v>
      </c>
      <c r="B72" s="59"/>
      <c r="C72" s="596"/>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N72" s="59"/>
      <c r="AO72" s="59"/>
      <c r="AP72" s="59"/>
      <c r="AQ72" s="59"/>
      <c r="AR72" s="59"/>
    </row>
    <row r="73" ht="12.75" customHeight="1">
      <c r="A73" s="59" t="s">
        <v>327</v>
      </c>
      <c r="B73" s="59"/>
      <c r="C73" s="596"/>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59"/>
      <c r="AK73" s="59"/>
      <c r="AL73" s="59"/>
      <c r="AM73" s="59"/>
      <c r="AN73" s="59"/>
      <c r="AO73" s="59"/>
      <c r="AP73" s="59"/>
      <c r="AQ73" s="59"/>
      <c r="AR73" s="59"/>
    </row>
    <row r="74" ht="12.75" customHeight="1">
      <c r="A74" s="59"/>
      <c r="B74" s="59"/>
      <c r="C74" s="596"/>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9"/>
      <c r="AR74" s="59"/>
    </row>
    <row r="75" ht="12.75" customHeight="1">
      <c r="A75" s="59" t="s">
        <v>328</v>
      </c>
      <c r="B75" s="59"/>
      <c r="C75" s="596"/>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c r="AJ75" s="59"/>
      <c r="AK75" s="59"/>
      <c r="AL75" s="59"/>
      <c r="AM75" s="59"/>
      <c r="AN75" s="59"/>
      <c r="AO75" s="59"/>
      <c r="AP75" s="59"/>
      <c r="AQ75" s="59"/>
      <c r="AR75" s="59"/>
    </row>
    <row r="76" ht="12.75" customHeight="1">
      <c r="A76" s="59" t="s">
        <v>329</v>
      </c>
      <c r="B76" s="59"/>
      <c r="C76" s="596"/>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c r="AJ76" s="59"/>
      <c r="AK76" s="59"/>
      <c r="AL76" s="59"/>
      <c r="AM76" s="59"/>
      <c r="AN76" s="59"/>
      <c r="AO76" s="59"/>
      <c r="AP76" s="59"/>
      <c r="AQ76" s="59"/>
      <c r="AR76" s="59"/>
    </row>
    <row r="77" ht="12.75" customHeight="1">
      <c r="A77" s="59" t="s">
        <v>330</v>
      </c>
      <c r="B77" s="59"/>
      <c r="C77" s="596"/>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c r="AJ77" s="59"/>
      <c r="AK77" s="59"/>
      <c r="AL77" s="59"/>
      <c r="AM77" s="59"/>
      <c r="AN77" s="59"/>
      <c r="AO77" s="59"/>
      <c r="AP77" s="59"/>
      <c r="AQ77" s="59"/>
      <c r="AR77" s="59"/>
    </row>
    <row r="78" ht="12.75" customHeight="1">
      <c r="A78" s="59" t="s">
        <v>331</v>
      </c>
      <c r="B78" s="59"/>
      <c r="C78" s="596"/>
      <c r="D78" s="59"/>
      <c r="E78" s="59"/>
      <c r="F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9"/>
      <c r="AR78" s="59"/>
    </row>
    <row r="79" ht="12.75" customHeight="1">
      <c r="A79" s="59" t="s">
        <v>332</v>
      </c>
      <c r="B79" s="59"/>
      <c r="C79" s="596"/>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59"/>
      <c r="AK79" s="59"/>
      <c r="AL79" s="59"/>
      <c r="AM79" s="59"/>
      <c r="AN79" s="59"/>
      <c r="AO79" s="59"/>
      <c r="AP79" s="59"/>
      <c r="AQ79" s="59"/>
      <c r="AR79" s="59"/>
    </row>
    <row r="80" ht="12.75" customHeight="1">
      <c r="A80" s="59"/>
      <c r="B80" s="59"/>
      <c r="C80" s="596"/>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9"/>
      <c r="AR80" s="59"/>
    </row>
    <row r="81" ht="12.75" customHeight="1">
      <c r="A81" s="513"/>
      <c r="B81" s="59" t="s">
        <v>333</v>
      </c>
      <c r="C81" s="596"/>
      <c r="D81" s="59"/>
      <c r="E81" s="59"/>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c r="AR81" s="59"/>
    </row>
    <row r="82" ht="12.75" customHeight="1">
      <c r="A82" s="59"/>
      <c r="B82" s="59"/>
      <c r="C82" s="596"/>
      <c r="D82" s="59"/>
      <c r="E82" s="59"/>
      <c r="F82" s="59"/>
      <c r="G82" s="59"/>
      <c r="H82" s="59"/>
      <c r="I82" s="59"/>
      <c r="J82" s="59"/>
      <c r="K82" s="59"/>
      <c r="L82" s="59"/>
      <c r="M82" s="59"/>
      <c r="N82" s="59"/>
      <c r="O82" s="59"/>
      <c r="P82" s="59"/>
      <c r="Q82" s="59"/>
      <c r="R82" s="59"/>
      <c r="S82" s="59"/>
      <c r="T82" s="59"/>
      <c r="U82" s="59"/>
      <c r="V82" s="59"/>
      <c r="W82" s="59"/>
      <c r="X82" s="59"/>
      <c r="Y82" s="59"/>
      <c r="Z82" s="59"/>
      <c r="AA82" s="59"/>
      <c r="AB82" s="59"/>
      <c r="AC82" s="59"/>
      <c r="AD82" s="59"/>
      <c r="AE82" s="59"/>
      <c r="AF82" s="59"/>
      <c r="AG82" s="59"/>
      <c r="AH82" s="59"/>
      <c r="AI82" s="59"/>
      <c r="AJ82" s="59"/>
      <c r="AK82" s="59"/>
      <c r="AL82" s="59"/>
      <c r="AM82" s="59"/>
      <c r="AN82" s="59"/>
      <c r="AO82" s="59"/>
      <c r="AP82" s="59"/>
      <c r="AQ82" s="59"/>
      <c r="AR82" s="59"/>
    </row>
    <row r="83" ht="12.75" customHeight="1">
      <c r="A83" s="59"/>
      <c r="B83" s="59" t="s">
        <v>334</v>
      </c>
      <c r="C83" s="596"/>
      <c r="D83" s="59"/>
      <c r="E83" s="59"/>
      <c r="F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83" s="59"/>
      <c r="AN83" s="59"/>
      <c r="AO83" s="59"/>
      <c r="AP83" s="59"/>
      <c r="AQ83" s="59"/>
      <c r="AR83" s="59"/>
    </row>
    <row r="84" ht="12.75" customHeight="1">
      <c r="A84" s="59"/>
      <c r="B84" s="59"/>
      <c r="C84" s="596"/>
      <c r="D84" s="59"/>
      <c r="E84" s="59"/>
      <c r="F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row>
    <row r="85" ht="12.75" customHeight="1">
      <c r="A85" s="59"/>
      <c r="B85" s="59"/>
      <c r="C85" s="596"/>
      <c r="D85" s="59"/>
      <c r="E85" s="59"/>
      <c r="F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row>
    <row r="86" ht="12.75" customHeight="1">
      <c r="A86" s="59"/>
      <c r="B86" s="59"/>
      <c r="C86" s="596"/>
      <c r="D86" s="59"/>
      <c r="E86" s="59"/>
      <c r="F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row>
    <row r="87" ht="12.75" customHeight="1">
      <c r="A87" s="59"/>
      <c r="B87" s="59"/>
      <c r="C87" s="596"/>
      <c r="D87" s="59"/>
      <c r="E87" s="59"/>
      <c r="F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c r="AR87" s="59"/>
    </row>
    <row r="88" ht="12.75" customHeight="1">
      <c r="A88" s="59"/>
      <c r="B88" s="59"/>
      <c r="C88" s="596"/>
      <c r="D88" s="59"/>
      <c r="E88" s="59"/>
      <c r="F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9"/>
      <c r="AR88" s="59"/>
    </row>
    <row r="89" ht="12.75" customHeight="1">
      <c r="A89" s="59"/>
      <c r="B89" s="59"/>
      <c r="C89" s="596"/>
      <c r="D89" s="59"/>
      <c r="E89" s="59"/>
      <c r="F89" s="59"/>
      <c r="G89" s="59"/>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c r="AQ89" s="59"/>
      <c r="AR89" s="59"/>
    </row>
    <row r="90" ht="12.75" customHeight="1">
      <c r="A90" s="59"/>
      <c r="B90" s="59"/>
      <c r="C90" s="596"/>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row>
    <row r="91" ht="12.75" customHeight="1">
      <c r="A91" s="59"/>
      <c r="B91" s="59"/>
      <c r="C91" s="596"/>
      <c r="D91" s="59"/>
      <c r="E91" s="59"/>
      <c r="F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c r="AF91" s="59"/>
      <c r="AG91" s="59"/>
      <c r="AH91" s="59"/>
      <c r="AI91" s="59"/>
      <c r="AJ91" s="59"/>
      <c r="AK91" s="59"/>
      <c r="AL91" s="59"/>
      <c r="AM91" s="59"/>
      <c r="AN91" s="59"/>
      <c r="AO91" s="59"/>
      <c r="AP91" s="59"/>
      <c r="AQ91" s="59"/>
      <c r="AR91" s="59"/>
    </row>
    <row r="92" ht="12.75" customHeight="1">
      <c r="A92" s="59"/>
      <c r="B92" s="59"/>
      <c r="C92" s="596"/>
      <c r="D92" s="59"/>
      <c r="E92" s="59"/>
      <c r="F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c r="AR92" s="59"/>
    </row>
    <row r="93" ht="12.75" customHeight="1">
      <c r="A93" s="59"/>
      <c r="B93" s="59"/>
      <c r="C93" s="596"/>
      <c r="D93" s="59"/>
      <c r="E93" s="59"/>
      <c r="F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c r="AR93" s="59"/>
    </row>
    <row r="94" ht="12.75" customHeight="1">
      <c r="A94" s="59"/>
      <c r="B94" s="59"/>
      <c r="C94" s="596"/>
      <c r="D94" s="59"/>
      <c r="E94" s="59"/>
      <c r="F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c r="AJ94" s="59"/>
      <c r="AK94" s="59"/>
      <c r="AL94" s="59"/>
      <c r="AM94" s="59"/>
      <c r="AN94" s="59"/>
      <c r="AO94" s="59"/>
      <c r="AP94" s="59"/>
      <c r="AQ94" s="59"/>
      <c r="AR94" s="59"/>
    </row>
    <row r="95" ht="12.75" customHeight="1">
      <c r="A95" s="59"/>
      <c r="B95" s="59"/>
      <c r="C95" s="596"/>
      <c r="D95" s="59"/>
      <c r="E95" s="59"/>
      <c r="F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c r="AJ95" s="59"/>
      <c r="AK95" s="59"/>
      <c r="AL95" s="59"/>
      <c r="AM95" s="59"/>
      <c r="AN95" s="59"/>
      <c r="AO95" s="59"/>
      <c r="AP95" s="59"/>
      <c r="AQ95" s="59"/>
      <c r="AR95" s="59"/>
    </row>
    <row r="96" ht="12.75" customHeight="1">
      <c r="A96" s="59"/>
      <c r="B96" s="59"/>
      <c r="C96" s="596"/>
      <c r="D96" s="59"/>
      <c r="E96" s="59"/>
      <c r="F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c r="AQ96" s="59"/>
      <c r="AR96" s="59"/>
    </row>
    <row r="97" ht="12.75" customHeight="1">
      <c r="A97" s="59"/>
      <c r="B97" s="59"/>
      <c r="C97" s="596"/>
      <c r="D97" s="59"/>
      <c r="E97" s="59"/>
      <c r="F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c r="AM97" s="59"/>
      <c r="AN97" s="59"/>
      <c r="AO97" s="59"/>
      <c r="AP97" s="59"/>
      <c r="AQ97" s="59"/>
      <c r="AR97" s="59"/>
    </row>
    <row r="98" ht="12.75" customHeight="1">
      <c r="A98" s="59"/>
      <c r="B98" s="59"/>
      <c r="C98" s="596"/>
      <c r="D98" s="59"/>
      <c r="E98" s="59"/>
      <c r="F98" s="59"/>
      <c r="G98" s="59"/>
      <c r="H98" s="59"/>
      <c r="I98" s="59"/>
      <c r="J98" s="59"/>
      <c r="K98" s="59"/>
      <c r="L98" s="59"/>
      <c r="M98" s="59"/>
      <c r="N98" s="59"/>
      <c r="O98" s="59"/>
      <c r="P98" s="59"/>
      <c r="Q98" s="59"/>
      <c r="R98" s="59"/>
      <c r="S98" s="59"/>
      <c r="T98" s="59"/>
      <c r="U98" s="59"/>
      <c r="V98" s="59"/>
      <c r="W98" s="59"/>
      <c r="X98" s="59"/>
      <c r="Y98" s="59"/>
      <c r="Z98" s="59"/>
      <c r="AA98" s="59"/>
      <c r="AB98" s="59"/>
      <c r="AC98" s="59"/>
      <c r="AD98" s="59"/>
      <c r="AE98" s="59"/>
      <c r="AF98" s="59"/>
      <c r="AG98" s="59"/>
      <c r="AH98" s="59"/>
      <c r="AI98" s="59"/>
      <c r="AJ98" s="59"/>
      <c r="AK98" s="59"/>
      <c r="AL98" s="59"/>
      <c r="AM98" s="59"/>
      <c r="AN98" s="59"/>
      <c r="AO98" s="59"/>
      <c r="AP98" s="59"/>
      <c r="AQ98" s="59"/>
      <c r="AR98" s="59"/>
    </row>
    <row r="99" ht="12.75" customHeight="1">
      <c r="A99" s="59"/>
      <c r="B99" s="59"/>
      <c r="C99" s="596"/>
      <c r="D99" s="59"/>
      <c r="E99" s="59"/>
      <c r="F99" s="59"/>
      <c r="G99" s="59"/>
      <c r="H99" s="59"/>
      <c r="I99" s="59"/>
      <c r="J99" s="59"/>
      <c r="K99" s="59"/>
      <c r="L99" s="59"/>
      <c r="M99" s="59"/>
      <c r="N99" s="59"/>
      <c r="O99" s="59"/>
      <c r="P99" s="59"/>
      <c r="Q99" s="59"/>
      <c r="R99" s="59"/>
      <c r="S99" s="59"/>
      <c r="T99" s="59"/>
      <c r="U99" s="59"/>
      <c r="V99" s="59"/>
      <c r="W99" s="59"/>
      <c r="X99" s="59"/>
      <c r="Y99" s="59"/>
      <c r="Z99" s="59"/>
      <c r="AA99" s="59"/>
      <c r="AB99" s="59"/>
      <c r="AC99" s="59"/>
      <c r="AD99" s="59"/>
      <c r="AE99" s="59"/>
      <c r="AF99" s="59"/>
      <c r="AG99" s="59"/>
      <c r="AH99" s="59"/>
      <c r="AI99" s="59"/>
      <c r="AJ99" s="59"/>
      <c r="AK99" s="59"/>
      <c r="AL99" s="59"/>
      <c r="AM99" s="59"/>
      <c r="AN99" s="59"/>
      <c r="AO99" s="59"/>
      <c r="AP99" s="59"/>
      <c r="AQ99" s="59"/>
      <c r="AR99" s="59"/>
    </row>
    <row r="100" ht="12.75" customHeight="1">
      <c r="A100" s="59"/>
      <c r="B100" s="59"/>
      <c r="C100" s="596"/>
      <c r="D100" s="59"/>
      <c r="E100" s="59"/>
      <c r="F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59"/>
      <c r="AQ100" s="59"/>
      <c r="AR100" s="59"/>
    </row>
    <row r="101" ht="12.75" customHeight="1">
      <c r="A101" s="59"/>
      <c r="B101" s="59"/>
      <c r="C101" s="596"/>
      <c r="D101" s="59"/>
      <c r="E101" s="59"/>
      <c r="F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c r="AH101" s="59"/>
      <c r="AI101" s="59"/>
      <c r="AJ101" s="59"/>
      <c r="AK101" s="59"/>
      <c r="AL101" s="59"/>
      <c r="AM101" s="59"/>
      <c r="AN101" s="59"/>
      <c r="AO101" s="59"/>
      <c r="AP101" s="59"/>
      <c r="AQ101" s="59"/>
      <c r="AR101" s="59"/>
    </row>
    <row r="102" ht="12.75" customHeight="1">
      <c r="A102" s="59"/>
      <c r="B102" s="59"/>
      <c r="C102" s="596"/>
      <c r="D102" s="59"/>
      <c r="E102" s="59"/>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c r="AH102" s="59"/>
      <c r="AI102" s="59"/>
      <c r="AJ102" s="59"/>
      <c r="AK102" s="59"/>
      <c r="AL102" s="59"/>
      <c r="AM102" s="59"/>
      <c r="AN102" s="59"/>
      <c r="AO102" s="59"/>
      <c r="AP102" s="59"/>
      <c r="AQ102" s="59"/>
      <c r="AR102" s="59"/>
    </row>
    <row r="103" ht="12.75" customHeight="1">
      <c r="A103" s="59"/>
      <c r="B103" s="59"/>
      <c r="C103" s="596"/>
      <c r="D103" s="59"/>
      <c r="E103" s="59"/>
      <c r="F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9"/>
      <c r="AJ103" s="59"/>
      <c r="AK103" s="59"/>
      <c r="AL103" s="59"/>
      <c r="AM103" s="59"/>
      <c r="AN103" s="59"/>
      <c r="AO103" s="59"/>
      <c r="AP103" s="59"/>
      <c r="AQ103" s="59"/>
      <c r="AR103" s="59"/>
    </row>
    <row r="104" ht="12.75" customHeight="1">
      <c r="A104" s="59"/>
      <c r="B104" s="59"/>
      <c r="C104" s="596"/>
      <c r="D104" s="59"/>
      <c r="E104" s="59"/>
      <c r="F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c r="AR104" s="59"/>
    </row>
    <row r="105" ht="12.75" customHeight="1">
      <c r="A105" s="59"/>
      <c r="B105" s="59"/>
      <c r="C105" s="596"/>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c r="AL105" s="59"/>
      <c r="AM105" s="59"/>
      <c r="AN105" s="59"/>
      <c r="AO105" s="59"/>
      <c r="AP105" s="59"/>
      <c r="AQ105" s="59"/>
      <c r="AR105" s="59"/>
    </row>
    <row r="106" ht="12.75" customHeight="1">
      <c r="A106" s="59"/>
      <c r="B106" s="59"/>
      <c r="C106" s="596"/>
      <c r="D106" s="59"/>
      <c r="E106" s="59"/>
      <c r="F106" s="59"/>
      <c r="G106" s="59"/>
      <c r="H106" s="59"/>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c r="AH106" s="59"/>
      <c r="AI106" s="59"/>
      <c r="AJ106" s="59"/>
      <c r="AK106" s="59"/>
      <c r="AL106" s="59"/>
      <c r="AM106" s="59"/>
      <c r="AN106" s="59"/>
      <c r="AO106" s="59"/>
      <c r="AP106" s="59"/>
      <c r="AQ106" s="59"/>
      <c r="AR106" s="59"/>
    </row>
    <row r="107" ht="12.75" customHeight="1">
      <c r="A107" s="59"/>
      <c r="B107" s="59"/>
      <c r="C107" s="596"/>
      <c r="D107" s="59"/>
      <c r="E107" s="59"/>
      <c r="F107" s="59"/>
      <c r="G107" s="59"/>
      <c r="H107" s="59"/>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c r="AF107" s="59"/>
      <c r="AG107" s="59"/>
      <c r="AH107" s="59"/>
      <c r="AI107" s="59"/>
      <c r="AJ107" s="59"/>
      <c r="AK107" s="59"/>
      <c r="AL107" s="59"/>
      <c r="AM107" s="59"/>
      <c r="AN107" s="59"/>
      <c r="AO107" s="59"/>
      <c r="AP107" s="59"/>
      <c r="AQ107" s="59"/>
      <c r="AR107" s="59"/>
    </row>
    <row r="108" ht="12.75" customHeight="1">
      <c r="A108" s="59"/>
      <c r="B108" s="59"/>
      <c r="C108" s="596"/>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E108" s="59"/>
      <c r="AF108" s="59"/>
      <c r="AG108" s="59"/>
      <c r="AH108" s="59"/>
      <c r="AI108" s="59"/>
      <c r="AJ108" s="59"/>
      <c r="AK108" s="59"/>
      <c r="AL108" s="59"/>
      <c r="AM108" s="59"/>
      <c r="AN108" s="59"/>
      <c r="AO108" s="59"/>
      <c r="AP108" s="59"/>
      <c r="AQ108" s="59"/>
      <c r="AR108" s="59"/>
    </row>
    <row r="109" ht="12.75" customHeight="1">
      <c r="A109" s="59"/>
      <c r="B109" s="59"/>
      <c r="C109" s="596"/>
      <c r="D109" s="59"/>
      <c r="E109" s="59"/>
      <c r="F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c r="AE109" s="59"/>
      <c r="AF109" s="59"/>
      <c r="AG109" s="59"/>
      <c r="AH109" s="59"/>
      <c r="AI109" s="59"/>
      <c r="AJ109" s="59"/>
      <c r="AK109" s="59"/>
      <c r="AL109" s="59"/>
      <c r="AM109" s="59"/>
      <c r="AN109" s="59"/>
      <c r="AO109" s="59"/>
      <c r="AP109" s="59"/>
      <c r="AQ109" s="59"/>
      <c r="AR109" s="59"/>
    </row>
    <row r="110" ht="12.75" customHeight="1">
      <c r="A110" s="59"/>
      <c r="B110" s="59"/>
      <c r="C110" s="596"/>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c r="AH110" s="59"/>
      <c r="AI110" s="59"/>
      <c r="AJ110" s="59"/>
      <c r="AK110" s="59"/>
      <c r="AL110" s="59"/>
      <c r="AM110" s="59"/>
      <c r="AN110" s="59"/>
      <c r="AO110" s="59"/>
      <c r="AP110" s="59"/>
      <c r="AQ110" s="59"/>
      <c r="AR110" s="59"/>
    </row>
    <row r="111" ht="12.75" customHeight="1">
      <c r="A111" s="59"/>
      <c r="B111" s="59"/>
      <c r="C111" s="596"/>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c r="AH111" s="59"/>
      <c r="AI111" s="59"/>
      <c r="AJ111" s="59"/>
      <c r="AK111" s="59"/>
      <c r="AL111" s="59"/>
      <c r="AM111" s="59"/>
      <c r="AN111" s="59"/>
      <c r="AO111" s="59"/>
      <c r="AP111" s="59"/>
      <c r="AQ111" s="59"/>
      <c r="AR111" s="59"/>
    </row>
    <row r="112" ht="12.75" customHeight="1">
      <c r="A112" s="59"/>
      <c r="B112" s="59"/>
      <c r="C112" s="596"/>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9"/>
      <c r="AM112" s="59"/>
      <c r="AN112" s="59"/>
      <c r="AO112" s="59"/>
      <c r="AP112" s="59"/>
      <c r="AQ112" s="59"/>
      <c r="AR112" s="59"/>
    </row>
    <row r="113" ht="12.75" customHeight="1">
      <c r="A113" s="59"/>
      <c r="B113" s="59"/>
      <c r="C113" s="596"/>
      <c r="D113" s="59"/>
      <c r="E113" s="59"/>
      <c r="F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E113" s="59"/>
      <c r="AF113" s="59"/>
      <c r="AG113" s="59"/>
      <c r="AH113" s="59"/>
      <c r="AI113" s="59"/>
      <c r="AJ113" s="59"/>
      <c r="AK113" s="59"/>
      <c r="AL113" s="59"/>
      <c r="AM113" s="59"/>
      <c r="AN113" s="59"/>
      <c r="AO113" s="59"/>
      <c r="AP113" s="59"/>
      <c r="AQ113" s="59"/>
      <c r="AR113" s="59"/>
    </row>
    <row r="114" ht="12.75" customHeight="1">
      <c r="A114" s="59"/>
      <c r="B114" s="59"/>
      <c r="C114" s="596"/>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c r="AH114" s="59"/>
      <c r="AI114" s="59"/>
      <c r="AJ114" s="59"/>
      <c r="AK114" s="59"/>
      <c r="AL114" s="59"/>
      <c r="AM114" s="59"/>
      <c r="AN114" s="59"/>
      <c r="AO114" s="59"/>
      <c r="AP114" s="59"/>
      <c r="AQ114" s="59"/>
      <c r="AR114" s="59"/>
    </row>
    <row r="115" ht="12.75" customHeight="1">
      <c r="A115" s="59"/>
      <c r="B115" s="59"/>
      <c r="C115" s="596"/>
      <c r="D115" s="59"/>
      <c r="E115" s="59"/>
      <c r="F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c r="AH115" s="59"/>
      <c r="AI115" s="59"/>
      <c r="AJ115" s="59"/>
      <c r="AK115" s="59"/>
      <c r="AL115" s="59"/>
      <c r="AM115" s="59"/>
      <c r="AN115" s="59"/>
      <c r="AO115" s="59"/>
      <c r="AP115" s="59"/>
      <c r="AQ115" s="59"/>
      <c r="AR115" s="59"/>
    </row>
    <row r="116" ht="12.75" customHeight="1">
      <c r="A116" s="59"/>
      <c r="B116" s="59"/>
      <c r="C116" s="596"/>
      <c r="D116" s="59"/>
      <c r="E116" s="59"/>
      <c r="F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9"/>
      <c r="AR116" s="59"/>
    </row>
    <row r="117" ht="12.75" customHeight="1">
      <c r="A117" s="59"/>
      <c r="B117" s="59"/>
      <c r="C117" s="596"/>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c r="AJ117" s="59"/>
      <c r="AK117" s="59"/>
      <c r="AL117" s="59"/>
      <c r="AM117" s="59"/>
      <c r="AN117" s="59"/>
      <c r="AO117" s="59"/>
      <c r="AP117" s="59"/>
      <c r="AQ117" s="59"/>
      <c r="AR117" s="59"/>
    </row>
    <row r="118" ht="12.75" customHeight="1">
      <c r="A118" s="59"/>
      <c r="B118" s="59"/>
      <c r="C118" s="596"/>
      <c r="D118" s="59"/>
      <c r="E118" s="59"/>
      <c r="F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c r="AJ118" s="59"/>
      <c r="AK118" s="59"/>
      <c r="AL118" s="59"/>
      <c r="AM118" s="59"/>
      <c r="AN118" s="59"/>
      <c r="AO118" s="59"/>
      <c r="AP118" s="59"/>
      <c r="AQ118" s="59"/>
      <c r="AR118" s="59"/>
    </row>
    <row r="119" ht="12.75" customHeight="1">
      <c r="A119" s="59"/>
      <c r="B119" s="59"/>
      <c r="C119" s="596"/>
      <c r="D119" s="59"/>
      <c r="E119" s="59"/>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59"/>
      <c r="AL119" s="59"/>
      <c r="AM119" s="59"/>
      <c r="AN119" s="59"/>
      <c r="AO119" s="59"/>
      <c r="AP119" s="59"/>
      <c r="AQ119" s="59"/>
      <c r="AR119" s="59"/>
    </row>
    <row r="120" ht="12.75" customHeight="1">
      <c r="A120" s="59"/>
      <c r="B120" s="59"/>
      <c r="C120" s="596"/>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c r="AJ120" s="59"/>
      <c r="AK120" s="59"/>
      <c r="AL120" s="59"/>
      <c r="AM120" s="59"/>
      <c r="AN120" s="59"/>
      <c r="AO120" s="59"/>
      <c r="AP120" s="59"/>
      <c r="AQ120" s="59"/>
      <c r="AR120" s="59"/>
    </row>
    <row r="121" ht="12.75" customHeight="1">
      <c r="A121" s="59"/>
      <c r="B121" s="59"/>
      <c r="C121" s="596"/>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c r="AJ121" s="59"/>
      <c r="AK121" s="59"/>
      <c r="AL121" s="59"/>
      <c r="AM121" s="59"/>
      <c r="AN121" s="59"/>
      <c r="AO121" s="59"/>
      <c r="AP121" s="59"/>
      <c r="AQ121" s="59"/>
      <c r="AR121" s="59"/>
    </row>
    <row r="122" ht="12.75" customHeight="1">
      <c r="A122" s="59"/>
      <c r="B122" s="59"/>
      <c r="C122" s="596"/>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c r="AH122" s="59"/>
      <c r="AI122" s="59"/>
      <c r="AJ122" s="59"/>
      <c r="AK122" s="59"/>
      <c r="AL122" s="59"/>
      <c r="AM122" s="59"/>
      <c r="AN122" s="59"/>
      <c r="AO122" s="59"/>
      <c r="AP122" s="59"/>
      <c r="AQ122" s="59"/>
      <c r="AR122" s="59"/>
    </row>
    <row r="123" ht="12.75" customHeight="1">
      <c r="A123" s="59"/>
      <c r="B123" s="59"/>
      <c r="C123" s="596"/>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c r="AH123" s="59"/>
      <c r="AI123" s="59"/>
      <c r="AJ123" s="59"/>
      <c r="AK123" s="59"/>
      <c r="AL123" s="59"/>
      <c r="AM123" s="59"/>
      <c r="AN123" s="59"/>
      <c r="AO123" s="59"/>
      <c r="AP123" s="59"/>
      <c r="AQ123" s="59"/>
      <c r="AR123" s="59"/>
    </row>
    <row r="124" ht="12.75" customHeight="1">
      <c r="A124" s="59"/>
      <c r="B124" s="59"/>
      <c r="C124" s="596"/>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c r="AH124" s="59"/>
      <c r="AI124" s="59"/>
      <c r="AJ124" s="59"/>
      <c r="AK124" s="59"/>
      <c r="AL124" s="59"/>
      <c r="AM124" s="59"/>
      <c r="AN124" s="59"/>
      <c r="AO124" s="59"/>
      <c r="AP124" s="59"/>
      <c r="AQ124" s="59"/>
      <c r="AR124" s="59"/>
    </row>
    <row r="125" ht="12.75" customHeight="1">
      <c r="A125" s="59"/>
      <c r="B125" s="59"/>
      <c r="C125" s="596"/>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59"/>
      <c r="AK125" s="59"/>
      <c r="AL125" s="59"/>
      <c r="AM125" s="59"/>
      <c r="AN125" s="59"/>
      <c r="AO125" s="59"/>
      <c r="AP125" s="59"/>
      <c r="AQ125" s="59"/>
      <c r="AR125" s="59"/>
    </row>
    <row r="126" ht="12.75" customHeight="1">
      <c r="A126" s="59"/>
      <c r="B126" s="59"/>
      <c r="C126" s="596"/>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59"/>
      <c r="AK126" s="59"/>
      <c r="AL126" s="59"/>
      <c r="AM126" s="59"/>
      <c r="AN126" s="59"/>
      <c r="AO126" s="59"/>
      <c r="AP126" s="59"/>
      <c r="AQ126" s="59"/>
      <c r="AR126" s="59"/>
    </row>
    <row r="127" ht="12.75" customHeight="1">
      <c r="A127" s="59"/>
      <c r="B127" s="59"/>
      <c r="C127" s="596"/>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c r="AJ127" s="59"/>
      <c r="AK127" s="59"/>
      <c r="AL127" s="59"/>
      <c r="AM127" s="59"/>
      <c r="AN127" s="59"/>
      <c r="AO127" s="59"/>
      <c r="AP127" s="59"/>
      <c r="AQ127" s="59"/>
      <c r="AR127" s="59"/>
    </row>
    <row r="128" ht="12.75" customHeight="1">
      <c r="A128" s="59"/>
      <c r="B128" s="59"/>
      <c r="C128" s="596"/>
      <c r="D128" s="59"/>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59"/>
      <c r="AK128" s="59"/>
      <c r="AL128" s="59"/>
      <c r="AM128" s="59"/>
      <c r="AN128" s="59"/>
      <c r="AO128" s="59"/>
      <c r="AP128" s="59"/>
      <c r="AQ128" s="59"/>
      <c r="AR128" s="59"/>
    </row>
    <row r="129" ht="12.75" customHeight="1">
      <c r="A129" s="59"/>
      <c r="B129" s="59"/>
      <c r="C129" s="596"/>
      <c r="D129" s="59"/>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59"/>
      <c r="AK129" s="59"/>
      <c r="AL129" s="59"/>
      <c r="AM129" s="59"/>
      <c r="AN129" s="59"/>
      <c r="AO129" s="59"/>
      <c r="AP129" s="59"/>
      <c r="AQ129" s="59"/>
      <c r="AR129" s="59"/>
    </row>
    <row r="130" ht="12.75" customHeight="1">
      <c r="A130" s="59"/>
      <c r="B130" s="59"/>
      <c r="C130" s="596"/>
      <c r="D130" s="59"/>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c r="AH130" s="59"/>
      <c r="AI130" s="59"/>
      <c r="AJ130" s="59"/>
      <c r="AK130" s="59"/>
      <c r="AL130" s="59"/>
      <c r="AM130" s="59"/>
      <c r="AN130" s="59"/>
      <c r="AO130" s="59"/>
      <c r="AP130" s="59"/>
      <c r="AQ130" s="59"/>
      <c r="AR130" s="59"/>
    </row>
    <row r="131" ht="12.75" customHeight="1">
      <c r="A131" s="59"/>
      <c r="B131" s="59"/>
      <c r="C131" s="596"/>
      <c r="D131" s="59"/>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59"/>
      <c r="AK131" s="59"/>
      <c r="AL131" s="59"/>
      <c r="AM131" s="59"/>
      <c r="AN131" s="59"/>
      <c r="AO131" s="59"/>
      <c r="AP131" s="59"/>
      <c r="AQ131" s="59"/>
      <c r="AR131" s="59"/>
    </row>
    <row r="132" ht="12.75" customHeight="1">
      <c r="A132" s="59"/>
      <c r="B132" s="59"/>
      <c r="C132" s="596"/>
      <c r="D132" s="59"/>
      <c r="E132" s="59"/>
      <c r="F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c r="AH132" s="59"/>
      <c r="AI132" s="59"/>
      <c r="AJ132" s="59"/>
      <c r="AK132" s="59"/>
      <c r="AL132" s="59"/>
      <c r="AM132" s="59"/>
      <c r="AN132" s="59"/>
      <c r="AO132" s="59"/>
      <c r="AP132" s="59"/>
      <c r="AQ132" s="59"/>
      <c r="AR132" s="59"/>
    </row>
    <row r="133" ht="12.75" customHeight="1">
      <c r="A133" s="59"/>
      <c r="B133" s="59"/>
      <c r="C133" s="596"/>
      <c r="D133" s="59"/>
      <c r="E133" s="59"/>
      <c r="F133" s="59"/>
      <c r="G133" s="59"/>
      <c r="H133" s="59"/>
      <c r="I133" s="59"/>
      <c r="J133" s="59"/>
      <c r="K133" s="59"/>
      <c r="L133" s="59"/>
      <c r="M133" s="59"/>
      <c r="N133" s="59"/>
      <c r="O133" s="59"/>
      <c r="P133" s="59"/>
      <c r="Q133" s="59"/>
      <c r="R133" s="59"/>
      <c r="S133" s="59"/>
      <c r="T133" s="59"/>
      <c r="U133" s="59"/>
      <c r="V133" s="59"/>
      <c r="W133" s="59"/>
      <c r="X133" s="59"/>
      <c r="Y133" s="59"/>
      <c r="Z133" s="59"/>
      <c r="AA133" s="59"/>
      <c r="AB133" s="59"/>
      <c r="AC133" s="59"/>
      <c r="AD133" s="59"/>
      <c r="AE133" s="59"/>
      <c r="AF133" s="59"/>
      <c r="AG133" s="59"/>
      <c r="AH133" s="59"/>
      <c r="AI133" s="59"/>
      <c r="AJ133" s="59"/>
      <c r="AK133" s="59"/>
      <c r="AL133" s="59"/>
      <c r="AM133" s="59"/>
      <c r="AN133" s="59"/>
      <c r="AO133" s="59"/>
      <c r="AP133" s="59"/>
      <c r="AQ133" s="59"/>
      <c r="AR133" s="59"/>
    </row>
    <row r="134" ht="12.75" customHeight="1">
      <c r="A134" s="59"/>
      <c r="B134" s="59"/>
      <c r="C134" s="596"/>
      <c r="D134" s="59"/>
      <c r="E134" s="59"/>
      <c r="F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59"/>
      <c r="AE134" s="59"/>
      <c r="AF134" s="59"/>
      <c r="AG134" s="59"/>
      <c r="AH134" s="59"/>
      <c r="AI134" s="59"/>
      <c r="AJ134" s="59"/>
      <c r="AK134" s="59"/>
      <c r="AL134" s="59"/>
      <c r="AM134" s="59"/>
      <c r="AN134" s="59"/>
      <c r="AO134" s="59"/>
      <c r="AP134" s="59"/>
      <c r="AQ134" s="59"/>
      <c r="AR134" s="59"/>
    </row>
    <row r="135" ht="12.75" customHeight="1">
      <c r="A135" s="59"/>
      <c r="B135" s="59"/>
      <c r="C135" s="596"/>
      <c r="D135" s="59"/>
      <c r="E135" s="59"/>
      <c r="F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c r="AE135" s="59"/>
      <c r="AF135" s="59"/>
      <c r="AG135" s="59"/>
      <c r="AH135" s="59"/>
      <c r="AI135" s="59"/>
      <c r="AJ135" s="59"/>
      <c r="AK135" s="59"/>
      <c r="AL135" s="59"/>
      <c r="AM135" s="59"/>
      <c r="AN135" s="59"/>
      <c r="AO135" s="59"/>
      <c r="AP135" s="59"/>
      <c r="AQ135" s="59"/>
      <c r="AR135" s="59"/>
    </row>
    <row r="136" ht="12.75" customHeight="1">
      <c r="A136" s="59"/>
      <c r="B136" s="59"/>
      <c r="C136" s="596"/>
      <c r="D136" s="59"/>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c r="AH136" s="59"/>
      <c r="AI136" s="59"/>
      <c r="AJ136" s="59"/>
      <c r="AK136" s="59"/>
      <c r="AL136" s="59"/>
      <c r="AM136" s="59"/>
      <c r="AN136" s="59"/>
      <c r="AO136" s="59"/>
      <c r="AP136" s="59"/>
      <c r="AQ136" s="59"/>
      <c r="AR136" s="59"/>
    </row>
    <row r="137" ht="12.75" customHeight="1">
      <c r="A137" s="59"/>
      <c r="B137" s="59"/>
      <c r="C137" s="596"/>
      <c r="D137" s="59"/>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c r="AJ137" s="59"/>
      <c r="AK137" s="59"/>
      <c r="AL137" s="59"/>
      <c r="AM137" s="59"/>
      <c r="AN137" s="59"/>
      <c r="AO137" s="59"/>
      <c r="AP137" s="59"/>
      <c r="AQ137" s="59"/>
      <c r="AR137" s="59"/>
    </row>
    <row r="138" ht="12.75" customHeight="1">
      <c r="A138" s="59"/>
      <c r="B138" s="59"/>
      <c r="C138" s="596"/>
      <c r="D138" s="59"/>
      <c r="E138" s="59"/>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c r="AH138" s="59"/>
      <c r="AI138" s="59"/>
      <c r="AJ138" s="59"/>
      <c r="AK138" s="59"/>
      <c r="AL138" s="59"/>
      <c r="AM138" s="59"/>
      <c r="AN138" s="59"/>
      <c r="AO138" s="59"/>
      <c r="AP138" s="59"/>
      <c r="AQ138" s="59"/>
      <c r="AR138" s="59"/>
    </row>
    <row r="139" ht="12.75" customHeight="1">
      <c r="A139" s="59"/>
      <c r="B139" s="59"/>
      <c r="C139" s="596"/>
      <c r="D139" s="59"/>
      <c r="E139" s="59"/>
      <c r="F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c r="AH139" s="59"/>
      <c r="AI139" s="59"/>
      <c r="AJ139" s="59"/>
      <c r="AK139" s="59"/>
      <c r="AL139" s="59"/>
      <c r="AM139" s="59"/>
      <c r="AN139" s="59"/>
      <c r="AO139" s="59"/>
      <c r="AP139" s="59"/>
      <c r="AQ139" s="59"/>
      <c r="AR139" s="59"/>
    </row>
    <row r="140" ht="12.75" customHeight="1">
      <c r="A140" s="59"/>
      <c r="B140" s="59"/>
      <c r="C140" s="596"/>
      <c r="D140" s="59"/>
      <c r="E140" s="59"/>
      <c r="F140" s="59"/>
      <c r="G140" s="59"/>
      <c r="H140" s="59"/>
      <c r="I140" s="59"/>
      <c r="J140" s="59"/>
      <c r="K140" s="59"/>
      <c r="L140" s="59"/>
      <c r="M140" s="59"/>
      <c r="N140" s="59"/>
      <c r="O140" s="59"/>
      <c r="P140" s="59"/>
      <c r="Q140" s="59"/>
      <c r="R140" s="59"/>
      <c r="S140" s="59"/>
      <c r="T140" s="59"/>
      <c r="U140" s="59"/>
      <c r="V140" s="59"/>
      <c r="W140" s="59"/>
      <c r="X140" s="59"/>
      <c r="Y140" s="59"/>
      <c r="Z140" s="59"/>
      <c r="AA140" s="59"/>
      <c r="AB140" s="59"/>
      <c r="AC140" s="59"/>
      <c r="AD140" s="59"/>
      <c r="AE140" s="59"/>
      <c r="AF140" s="59"/>
      <c r="AG140" s="59"/>
      <c r="AH140" s="59"/>
      <c r="AI140" s="59"/>
      <c r="AJ140" s="59"/>
      <c r="AK140" s="59"/>
      <c r="AL140" s="59"/>
      <c r="AM140" s="59"/>
      <c r="AN140" s="59"/>
      <c r="AO140" s="59"/>
      <c r="AP140" s="59"/>
      <c r="AQ140" s="59"/>
      <c r="AR140" s="59"/>
    </row>
    <row r="141" ht="12.75" customHeight="1">
      <c r="A141" s="59"/>
      <c r="B141" s="59"/>
      <c r="C141" s="596"/>
      <c r="D141" s="59"/>
      <c r="E141" s="59"/>
      <c r="F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c r="AH141" s="59"/>
      <c r="AI141" s="59"/>
      <c r="AJ141" s="59"/>
      <c r="AK141" s="59"/>
      <c r="AL141" s="59"/>
      <c r="AM141" s="59"/>
      <c r="AN141" s="59"/>
      <c r="AO141" s="59"/>
      <c r="AP141" s="59"/>
      <c r="AQ141" s="59"/>
      <c r="AR141" s="59"/>
    </row>
    <row r="142" ht="12.75" customHeight="1">
      <c r="A142" s="59"/>
      <c r="B142" s="59"/>
      <c r="C142" s="596"/>
      <c r="D142" s="59"/>
      <c r="E142" s="59"/>
      <c r="F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c r="AD142" s="59"/>
      <c r="AE142" s="59"/>
      <c r="AF142" s="59"/>
      <c r="AG142" s="59"/>
      <c r="AH142" s="59"/>
      <c r="AI142" s="59"/>
      <c r="AJ142" s="59"/>
      <c r="AK142" s="59"/>
      <c r="AL142" s="59"/>
      <c r="AM142" s="59"/>
      <c r="AN142" s="59"/>
      <c r="AO142" s="59"/>
      <c r="AP142" s="59"/>
      <c r="AQ142" s="59"/>
      <c r="AR142" s="59"/>
    </row>
    <row r="143" ht="12.75" customHeight="1">
      <c r="A143" s="59"/>
      <c r="B143" s="59"/>
      <c r="C143" s="596"/>
      <c r="D143" s="59"/>
      <c r="E143" s="59"/>
      <c r="F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c r="AD143" s="59"/>
      <c r="AE143" s="59"/>
      <c r="AF143" s="59"/>
      <c r="AG143" s="59"/>
      <c r="AH143" s="59"/>
      <c r="AI143" s="59"/>
      <c r="AJ143" s="59"/>
      <c r="AK143" s="59"/>
      <c r="AL143" s="59"/>
      <c r="AM143" s="59"/>
      <c r="AN143" s="59"/>
      <c r="AO143" s="59"/>
      <c r="AP143" s="59"/>
      <c r="AQ143" s="59"/>
      <c r="AR143" s="59"/>
    </row>
    <row r="144" ht="12.75" customHeight="1">
      <c r="A144" s="59"/>
      <c r="B144" s="59"/>
      <c r="C144" s="596"/>
      <c r="D144" s="59"/>
      <c r="E144" s="59"/>
      <c r="F144" s="59"/>
      <c r="G144" s="59"/>
      <c r="H144" s="59"/>
      <c r="I144" s="59"/>
      <c r="J144" s="59"/>
      <c r="K144" s="59"/>
      <c r="L144" s="59"/>
      <c r="M144" s="59"/>
      <c r="N144" s="59"/>
      <c r="O144" s="59"/>
      <c r="P144" s="59"/>
      <c r="Q144" s="59"/>
      <c r="R144" s="59"/>
      <c r="S144" s="59"/>
      <c r="T144" s="59"/>
      <c r="U144" s="59"/>
      <c r="V144" s="59"/>
      <c r="W144" s="59"/>
      <c r="X144" s="59"/>
      <c r="Y144" s="59"/>
      <c r="Z144" s="59"/>
      <c r="AA144" s="59"/>
      <c r="AB144" s="59"/>
      <c r="AC144" s="59"/>
      <c r="AD144" s="59"/>
      <c r="AE144" s="59"/>
      <c r="AF144" s="59"/>
      <c r="AG144" s="59"/>
      <c r="AH144" s="59"/>
      <c r="AI144" s="59"/>
      <c r="AJ144" s="59"/>
      <c r="AK144" s="59"/>
      <c r="AL144" s="59"/>
      <c r="AM144" s="59"/>
      <c r="AN144" s="59"/>
      <c r="AO144" s="59"/>
      <c r="AP144" s="59"/>
      <c r="AQ144" s="59"/>
      <c r="AR144" s="59"/>
    </row>
    <row r="145" ht="12.75" customHeight="1">
      <c r="A145" s="59"/>
      <c r="B145" s="59"/>
      <c r="C145" s="596"/>
      <c r="D145" s="59"/>
      <c r="E145" s="59"/>
      <c r="F145" s="5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c r="AD145" s="59"/>
      <c r="AE145" s="59"/>
      <c r="AF145" s="59"/>
      <c r="AG145" s="59"/>
      <c r="AH145" s="59"/>
      <c r="AI145" s="59"/>
      <c r="AJ145" s="59"/>
      <c r="AK145" s="59"/>
      <c r="AL145" s="59"/>
      <c r="AM145" s="59"/>
      <c r="AN145" s="59"/>
      <c r="AO145" s="59"/>
      <c r="AP145" s="59"/>
      <c r="AQ145" s="59"/>
      <c r="AR145" s="59"/>
    </row>
    <row r="146" ht="12.75" customHeight="1">
      <c r="A146" s="59"/>
      <c r="B146" s="59"/>
      <c r="C146" s="596"/>
      <c r="D146" s="59"/>
      <c r="E146" s="59"/>
      <c r="F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c r="AD146" s="59"/>
      <c r="AE146" s="59"/>
      <c r="AF146" s="59"/>
      <c r="AG146" s="59"/>
      <c r="AH146" s="59"/>
      <c r="AI146" s="59"/>
      <c r="AJ146" s="59"/>
      <c r="AK146" s="59"/>
      <c r="AL146" s="59"/>
      <c r="AM146" s="59"/>
      <c r="AN146" s="59"/>
      <c r="AO146" s="59"/>
      <c r="AP146" s="59"/>
      <c r="AQ146" s="59"/>
      <c r="AR146" s="59"/>
    </row>
    <row r="147" ht="12.75" customHeight="1">
      <c r="A147" s="59"/>
      <c r="B147" s="59"/>
      <c r="C147" s="596"/>
      <c r="D147" s="59"/>
      <c r="E147" s="59"/>
      <c r="F147" s="59"/>
      <c r="G147" s="59"/>
      <c r="H147" s="59"/>
      <c r="I147" s="59"/>
      <c r="J147" s="59"/>
      <c r="K147" s="59"/>
      <c r="L147" s="59"/>
      <c r="M147" s="59"/>
      <c r="N147" s="59"/>
      <c r="O147" s="59"/>
      <c r="P147" s="59"/>
      <c r="Q147" s="59"/>
      <c r="R147" s="59"/>
      <c r="S147" s="59"/>
      <c r="T147" s="59"/>
      <c r="U147" s="59"/>
      <c r="V147" s="59"/>
      <c r="W147" s="59"/>
      <c r="X147" s="59"/>
      <c r="Y147" s="59"/>
      <c r="Z147" s="59"/>
      <c r="AA147" s="59"/>
      <c r="AB147" s="59"/>
      <c r="AC147" s="59"/>
      <c r="AD147" s="59"/>
      <c r="AE147" s="59"/>
      <c r="AF147" s="59"/>
      <c r="AG147" s="59"/>
      <c r="AH147" s="59"/>
      <c r="AI147" s="59"/>
      <c r="AJ147" s="59"/>
      <c r="AK147" s="59"/>
      <c r="AL147" s="59"/>
      <c r="AM147" s="59"/>
      <c r="AN147" s="59"/>
      <c r="AO147" s="59"/>
      <c r="AP147" s="59"/>
      <c r="AQ147" s="59"/>
      <c r="AR147" s="59"/>
    </row>
    <row r="148" ht="12.75" customHeight="1">
      <c r="A148" s="59"/>
      <c r="B148" s="59"/>
      <c r="C148" s="596"/>
      <c r="D148" s="59"/>
      <c r="E148" s="59"/>
      <c r="F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E148" s="59"/>
      <c r="AF148" s="59"/>
      <c r="AG148" s="59"/>
      <c r="AH148" s="59"/>
      <c r="AI148" s="59"/>
      <c r="AJ148" s="59"/>
      <c r="AK148" s="59"/>
      <c r="AL148" s="59"/>
      <c r="AM148" s="59"/>
      <c r="AN148" s="59"/>
      <c r="AO148" s="59"/>
      <c r="AP148" s="59"/>
      <c r="AQ148" s="59"/>
      <c r="AR148" s="59"/>
    </row>
    <row r="149" ht="12.75" customHeight="1">
      <c r="A149" s="59"/>
      <c r="B149" s="59"/>
      <c r="C149" s="596"/>
      <c r="D149" s="59"/>
      <c r="E149" s="59"/>
      <c r="F149" s="59"/>
      <c r="G149" s="59"/>
      <c r="H149" s="59"/>
      <c r="I149" s="59"/>
      <c r="J149" s="59"/>
      <c r="K149" s="59"/>
      <c r="L149" s="59"/>
      <c r="M149" s="59"/>
      <c r="N149" s="59"/>
      <c r="O149" s="59"/>
      <c r="P149" s="59"/>
      <c r="Q149" s="59"/>
      <c r="R149" s="59"/>
      <c r="S149" s="59"/>
      <c r="T149" s="59"/>
      <c r="U149" s="59"/>
      <c r="V149" s="59"/>
      <c r="W149" s="59"/>
      <c r="X149" s="59"/>
      <c r="Y149" s="59"/>
      <c r="Z149" s="59"/>
      <c r="AA149" s="59"/>
      <c r="AB149" s="59"/>
      <c r="AC149" s="59"/>
      <c r="AD149" s="59"/>
      <c r="AE149" s="59"/>
      <c r="AF149" s="59"/>
      <c r="AG149" s="59"/>
      <c r="AH149" s="59"/>
      <c r="AI149" s="59"/>
      <c r="AJ149" s="59"/>
      <c r="AK149" s="59"/>
      <c r="AL149" s="59"/>
      <c r="AM149" s="59"/>
      <c r="AN149" s="59"/>
      <c r="AO149" s="59"/>
      <c r="AP149" s="59"/>
      <c r="AQ149" s="59"/>
      <c r="AR149" s="59"/>
    </row>
    <row r="150" ht="12.75" customHeight="1">
      <c r="A150" s="59"/>
      <c r="B150" s="59"/>
      <c r="C150" s="596"/>
      <c r="D150" s="59"/>
      <c r="E150" s="59"/>
      <c r="F150" s="59"/>
      <c r="G150" s="59"/>
      <c r="H150" s="59"/>
      <c r="I150" s="59"/>
      <c r="J150" s="59"/>
      <c r="K150" s="59"/>
      <c r="L150" s="59"/>
      <c r="M150" s="59"/>
      <c r="N150" s="59"/>
      <c r="O150" s="59"/>
      <c r="P150" s="59"/>
      <c r="Q150" s="59"/>
      <c r="R150" s="59"/>
      <c r="S150" s="59"/>
      <c r="T150" s="59"/>
      <c r="U150" s="59"/>
      <c r="V150" s="59"/>
      <c r="W150" s="59"/>
      <c r="X150" s="59"/>
      <c r="Y150" s="59"/>
      <c r="Z150" s="59"/>
      <c r="AA150" s="59"/>
      <c r="AB150" s="59"/>
      <c r="AC150" s="59"/>
      <c r="AD150" s="59"/>
      <c r="AE150" s="59"/>
      <c r="AF150" s="59"/>
      <c r="AG150" s="59"/>
      <c r="AH150" s="59"/>
      <c r="AI150" s="59"/>
      <c r="AJ150" s="59"/>
      <c r="AK150" s="59"/>
      <c r="AL150" s="59"/>
      <c r="AM150" s="59"/>
      <c r="AN150" s="59"/>
      <c r="AO150" s="59"/>
      <c r="AP150" s="59"/>
      <c r="AQ150" s="59"/>
      <c r="AR150" s="59"/>
    </row>
    <row r="151" ht="12.75" customHeight="1">
      <c r="A151" s="59"/>
      <c r="B151" s="59"/>
      <c r="C151" s="596"/>
      <c r="D151" s="59"/>
      <c r="E151" s="59"/>
      <c r="F151" s="59"/>
      <c r="G151" s="59"/>
      <c r="H151" s="59"/>
      <c r="I151" s="59"/>
      <c r="J151" s="59"/>
      <c r="K151" s="59"/>
      <c r="L151" s="59"/>
      <c r="M151" s="59"/>
      <c r="N151" s="59"/>
      <c r="O151" s="59"/>
      <c r="P151" s="59"/>
      <c r="Q151" s="59"/>
      <c r="R151" s="59"/>
      <c r="S151" s="59"/>
      <c r="T151" s="59"/>
      <c r="U151" s="59"/>
      <c r="V151" s="59"/>
      <c r="W151" s="59"/>
      <c r="X151" s="59"/>
      <c r="Y151" s="59"/>
      <c r="Z151" s="59"/>
      <c r="AA151" s="59"/>
      <c r="AB151" s="59"/>
      <c r="AC151" s="59"/>
      <c r="AD151" s="59"/>
      <c r="AE151" s="59"/>
      <c r="AF151" s="59"/>
      <c r="AG151" s="59"/>
      <c r="AH151" s="59"/>
      <c r="AI151" s="59"/>
      <c r="AJ151" s="59"/>
      <c r="AK151" s="59"/>
      <c r="AL151" s="59"/>
      <c r="AM151" s="59"/>
      <c r="AN151" s="59"/>
      <c r="AO151" s="59"/>
      <c r="AP151" s="59"/>
      <c r="AQ151" s="59"/>
      <c r="AR151" s="59"/>
    </row>
    <row r="152" ht="12.75" customHeight="1">
      <c r="A152" s="59"/>
      <c r="B152" s="59"/>
      <c r="C152" s="596"/>
      <c r="D152" s="59"/>
      <c r="E152" s="59"/>
      <c r="F152" s="59"/>
      <c r="G152" s="59"/>
      <c r="H152" s="59"/>
      <c r="I152" s="59"/>
      <c r="J152" s="59"/>
      <c r="K152" s="59"/>
      <c r="L152" s="59"/>
      <c r="M152" s="59"/>
      <c r="N152" s="59"/>
      <c r="O152" s="59"/>
      <c r="P152" s="59"/>
      <c r="Q152" s="59"/>
      <c r="R152" s="59"/>
      <c r="S152" s="59"/>
      <c r="T152" s="59"/>
      <c r="U152" s="59"/>
      <c r="V152" s="59"/>
      <c r="W152" s="59"/>
      <c r="X152" s="59"/>
      <c r="Y152" s="59"/>
      <c r="Z152" s="59"/>
      <c r="AA152" s="59"/>
      <c r="AB152" s="59"/>
      <c r="AC152" s="59"/>
      <c r="AD152" s="59"/>
      <c r="AE152" s="59"/>
      <c r="AF152" s="59"/>
      <c r="AG152" s="59"/>
      <c r="AH152" s="59"/>
      <c r="AI152" s="59"/>
      <c r="AJ152" s="59"/>
      <c r="AK152" s="59"/>
      <c r="AL152" s="59"/>
      <c r="AM152" s="59"/>
      <c r="AN152" s="59"/>
      <c r="AO152" s="59"/>
      <c r="AP152" s="59"/>
      <c r="AQ152" s="59"/>
      <c r="AR152" s="59"/>
    </row>
    <row r="153" ht="12.75" customHeight="1">
      <c r="A153" s="59"/>
      <c r="B153" s="59"/>
      <c r="C153" s="596"/>
      <c r="D153" s="59"/>
      <c r="E153" s="59"/>
      <c r="F153" s="59"/>
      <c r="G153" s="59"/>
      <c r="H153" s="59"/>
      <c r="I153" s="59"/>
      <c r="J153" s="59"/>
      <c r="K153" s="59"/>
      <c r="L153" s="59"/>
      <c r="M153" s="59"/>
      <c r="N153" s="59"/>
      <c r="O153" s="59"/>
      <c r="P153" s="59"/>
      <c r="Q153" s="59"/>
      <c r="R153" s="59"/>
      <c r="S153" s="59"/>
      <c r="T153" s="59"/>
      <c r="U153" s="59"/>
      <c r="V153" s="59"/>
      <c r="W153" s="59"/>
      <c r="X153" s="59"/>
      <c r="Y153" s="59"/>
      <c r="Z153" s="59"/>
      <c r="AA153" s="59"/>
      <c r="AB153" s="59"/>
      <c r="AC153" s="59"/>
      <c r="AD153" s="59"/>
      <c r="AE153" s="59"/>
      <c r="AF153" s="59"/>
      <c r="AG153" s="59"/>
      <c r="AH153" s="59"/>
      <c r="AI153" s="59"/>
      <c r="AJ153" s="59"/>
      <c r="AK153" s="59"/>
      <c r="AL153" s="59"/>
      <c r="AM153" s="59"/>
      <c r="AN153" s="59"/>
      <c r="AO153" s="59"/>
      <c r="AP153" s="59"/>
      <c r="AQ153" s="59"/>
      <c r="AR153" s="59"/>
    </row>
    <row r="154" ht="12.75" customHeight="1">
      <c r="A154" s="59"/>
      <c r="B154" s="59"/>
      <c r="C154" s="596"/>
      <c r="D154" s="59"/>
      <c r="E154" s="59"/>
      <c r="F154" s="59"/>
      <c r="G154" s="59"/>
      <c r="H154" s="59"/>
      <c r="I154" s="59"/>
      <c r="J154" s="59"/>
      <c r="K154" s="59"/>
      <c r="L154" s="59"/>
      <c r="M154" s="59"/>
      <c r="N154" s="59"/>
      <c r="O154" s="59"/>
      <c r="P154" s="59"/>
      <c r="Q154" s="59"/>
      <c r="R154" s="59"/>
      <c r="S154" s="59"/>
      <c r="T154" s="59"/>
      <c r="U154" s="59"/>
      <c r="V154" s="59"/>
      <c r="W154" s="59"/>
      <c r="X154" s="59"/>
      <c r="Y154" s="59"/>
      <c r="Z154" s="59"/>
      <c r="AA154" s="59"/>
      <c r="AB154" s="59"/>
      <c r="AC154" s="59"/>
      <c r="AD154" s="59"/>
      <c r="AE154" s="59"/>
      <c r="AF154" s="59"/>
      <c r="AG154" s="59"/>
      <c r="AH154" s="59"/>
      <c r="AI154" s="59"/>
      <c r="AJ154" s="59"/>
      <c r="AK154" s="59"/>
      <c r="AL154" s="59"/>
      <c r="AM154" s="59"/>
      <c r="AN154" s="59"/>
      <c r="AO154" s="59"/>
      <c r="AP154" s="59"/>
      <c r="AQ154" s="59"/>
      <c r="AR154" s="59"/>
    </row>
    <row r="155" ht="12.75" customHeight="1">
      <c r="A155" s="59"/>
      <c r="B155" s="59"/>
      <c r="C155" s="596"/>
      <c r="D155" s="59"/>
      <c r="E155" s="59"/>
      <c r="F155" s="59"/>
      <c r="G155" s="59"/>
      <c r="H155" s="59"/>
      <c r="I155" s="59"/>
      <c r="J155" s="59"/>
      <c r="K155" s="59"/>
      <c r="L155" s="59"/>
      <c r="M155" s="59"/>
      <c r="N155" s="59"/>
      <c r="O155" s="59"/>
      <c r="P155" s="59"/>
      <c r="Q155" s="59"/>
      <c r="R155" s="59"/>
      <c r="S155" s="59"/>
      <c r="T155" s="59"/>
      <c r="U155" s="59"/>
      <c r="V155" s="59"/>
      <c r="W155" s="59"/>
      <c r="X155" s="59"/>
      <c r="Y155" s="59"/>
      <c r="Z155" s="59"/>
      <c r="AA155" s="59"/>
      <c r="AB155" s="59"/>
      <c r="AC155" s="59"/>
      <c r="AD155" s="59"/>
      <c r="AE155" s="59"/>
      <c r="AF155" s="59"/>
      <c r="AG155" s="59"/>
      <c r="AH155" s="59"/>
      <c r="AI155" s="59"/>
      <c r="AJ155" s="59"/>
      <c r="AK155" s="59"/>
      <c r="AL155" s="59"/>
      <c r="AM155" s="59"/>
      <c r="AN155" s="59"/>
      <c r="AO155" s="59"/>
      <c r="AP155" s="59"/>
      <c r="AQ155" s="59"/>
      <c r="AR155" s="59"/>
    </row>
    <row r="156" ht="12.75" customHeight="1">
      <c r="A156" s="59"/>
      <c r="B156" s="59"/>
      <c r="C156" s="596"/>
      <c r="D156" s="59"/>
      <c r="E156" s="59"/>
      <c r="F156" s="59"/>
      <c r="G156" s="59"/>
      <c r="H156" s="59"/>
      <c r="I156" s="59"/>
      <c r="J156" s="59"/>
      <c r="K156" s="59"/>
      <c r="L156" s="59"/>
      <c r="M156" s="59"/>
      <c r="N156" s="59"/>
      <c r="O156" s="59"/>
      <c r="P156" s="59"/>
      <c r="Q156" s="59"/>
      <c r="R156" s="59"/>
      <c r="S156" s="59"/>
      <c r="T156" s="59"/>
      <c r="U156" s="59"/>
      <c r="V156" s="59"/>
      <c r="W156" s="59"/>
      <c r="X156" s="59"/>
      <c r="Y156" s="59"/>
      <c r="Z156" s="59"/>
      <c r="AA156" s="59"/>
      <c r="AB156" s="59"/>
      <c r="AC156" s="59"/>
      <c r="AD156" s="59"/>
      <c r="AE156" s="59"/>
      <c r="AF156" s="59"/>
      <c r="AG156" s="59"/>
      <c r="AH156" s="59"/>
      <c r="AI156" s="59"/>
      <c r="AJ156" s="59"/>
      <c r="AK156" s="59"/>
      <c r="AL156" s="59"/>
      <c r="AM156" s="59"/>
      <c r="AN156" s="59"/>
      <c r="AO156" s="59"/>
      <c r="AP156" s="59"/>
      <c r="AQ156" s="59"/>
      <c r="AR156" s="59"/>
    </row>
    <row r="157" ht="12.75" customHeight="1">
      <c r="A157" s="59"/>
      <c r="B157" s="59"/>
      <c r="C157" s="596"/>
      <c r="D157" s="59"/>
      <c r="E157" s="59"/>
      <c r="F157" s="59"/>
      <c r="G157" s="59"/>
      <c r="H157" s="59"/>
      <c r="I157" s="59"/>
      <c r="J157" s="59"/>
      <c r="K157" s="59"/>
      <c r="L157" s="59"/>
      <c r="M157" s="59"/>
      <c r="N157" s="59"/>
      <c r="O157" s="59"/>
      <c r="P157" s="59"/>
      <c r="Q157" s="59"/>
      <c r="R157" s="59"/>
      <c r="S157" s="59"/>
      <c r="T157" s="59"/>
      <c r="U157" s="59"/>
      <c r="V157" s="59"/>
      <c r="W157" s="59"/>
      <c r="X157" s="59"/>
      <c r="Y157" s="59"/>
      <c r="Z157" s="59"/>
      <c r="AA157" s="59"/>
      <c r="AB157" s="59"/>
      <c r="AC157" s="59"/>
      <c r="AD157" s="59"/>
      <c r="AE157" s="59"/>
      <c r="AF157" s="59"/>
      <c r="AG157" s="59"/>
      <c r="AH157" s="59"/>
      <c r="AI157" s="59"/>
      <c r="AJ157" s="59"/>
      <c r="AK157" s="59"/>
      <c r="AL157" s="59"/>
      <c r="AM157" s="59"/>
      <c r="AN157" s="59"/>
      <c r="AO157" s="59"/>
      <c r="AP157" s="59"/>
      <c r="AQ157" s="59"/>
      <c r="AR157" s="59"/>
    </row>
    <row r="158" ht="12.75" customHeight="1">
      <c r="A158" s="59"/>
      <c r="B158" s="59"/>
      <c r="C158" s="596"/>
      <c r="D158" s="59"/>
      <c r="E158" s="59"/>
      <c r="F158" s="59"/>
      <c r="G158" s="59"/>
      <c r="H158" s="59"/>
      <c r="I158" s="59"/>
      <c r="J158" s="59"/>
      <c r="K158" s="59"/>
      <c r="L158" s="59"/>
      <c r="M158" s="59"/>
      <c r="N158" s="59"/>
      <c r="O158" s="59"/>
      <c r="P158" s="59"/>
      <c r="Q158" s="59"/>
      <c r="R158" s="59"/>
      <c r="S158" s="59"/>
      <c r="T158" s="59"/>
      <c r="U158" s="59"/>
      <c r="V158" s="59"/>
      <c r="W158" s="59"/>
      <c r="X158" s="59"/>
      <c r="Y158" s="59"/>
      <c r="Z158" s="59"/>
      <c r="AA158" s="59"/>
      <c r="AB158" s="59"/>
      <c r="AC158" s="59"/>
      <c r="AD158" s="59"/>
      <c r="AE158" s="59"/>
      <c r="AF158" s="59"/>
      <c r="AG158" s="59"/>
      <c r="AH158" s="59"/>
      <c r="AI158" s="59"/>
      <c r="AJ158" s="59"/>
      <c r="AK158" s="59"/>
      <c r="AL158" s="59"/>
      <c r="AM158" s="59"/>
      <c r="AN158" s="59"/>
      <c r="AO158" s="59"/>
      <c r="AP158" s="59"/>
      <c r="AQ158" s="59"/>
      <c r="AR158" s="59"/>
    </row>
    <row r="159" ht="12.75" customHeight="1">
      <c r="A159" s="59"/>
      <c r="B159" s="59"/>
      <c r="C159" s="596"/>
      <c r="D159" s="59"/>
      <c r="E159" s="59"/>
      <c r="F159" s="59"/>
      <c r="G159" s="59"/>
      <c r="H159" s="59"/>
      <c r="I159" s="59"/>
      <c r="J159" s="59"/>
      <c r="K159" s="59"/>
      <c r="L159" s="59"/>
      <c r="M159" s="59"/>
      <c r="N159" s="59"/>
      <c r="O159" s="59"/>
      <c r="P159" s="59"/>
      <c r="Q159" s="59"/>
      <c r="R159" s="59"/>
      <c r="S159" s="59"/>
      <c r="T159" s="59"/>
      <c r="U159" s="59"/>
      <c r="V159" s="59"/>
      <c r="W159" s="59"/>
      <c r="X159" s="59"/>
      <c r="Y159" s="59"/>
      <c r="Z159" s="59"/>
      <c r="AA159" s="59"/>
      <c r="AB159" s="59"/>
      <c r="AC159" s="59"/>
      <c r="AD159" s="59"/>
      <c r="AE159" s="59"/>
      <c r="AF159" s="59"/>
      <c r="AG159" s="59"/>
      <c r="AH159" s="59"/>
      <c r="AI159" s="59"/>
      <c r="AJ159" s="59"/>
      <c r="AK159" s="59"/>
      <c r="AL159" s="59"/>
      <c r="AM159" s="59"/>
      <c r="AN159" s="59"/>
      <c r="AO159" s="59"/>
      <c r="AP159" s="59"/>
      <c r="AQ159" s="59"/>
      <c r="AR159" s="59"/>
    </row>
    <row r="160" ht="12.75" customHeight="1">
      <c r="A160" s="59"/>
      <c r="B160" s="59"/>
      <c r="C160" s="596"/>
      <c r="D160" s="59"/>
      <c r="E160" s="59"/>
      <c r="F160" s="59"/>
      <c r="G160" s="59"/>
      <c r="H160" s="59"/>
      <c r="I160" s="59"/>
      <c r="J160" s="59"/>
      <c r="K160" s="59"/>
      <c r="L160" s="59"/>
      <c r="M160" s="59"/>
      <c r="N160" s="59"/>
      <c r="O160" s="59"/>
      <c r="P160" s="59"/>
      <c r="Q160" s="59"/>
      <c r="R160" s="59"/>
      <c r="S160" s="59"/>
      <c r="T160" s="59"/>
      <c r="U160" s="59"/>
      <c r="V160" s="59"/>
      <c r="W160" s="59"/>
      <c r="X160" s="59"/>
      <c r="Y160" s="59"/>
      <c r="Z160" s="59"/>
      <c r="AA160" s="59"/>
      <c r="AB160" s="59"/>
      <c r="AC160" s="59"/>
      <c r="AD160" s="59"/>
      <c r="AE160" s="59"/>
      <c r="AF160" s="59"/>
      <c r="AG160" s="59"/>
      <c r="AH160" s="59"/>
      <c r="AI160" s="59"/>
      <c r="AJ160" s="59"/>
      <c r="AK160" s="59"/>
      <c r="AL160" s="59"/>
      <c r="AM160" s="59"/>
      <c r="AN160" s="59"/>
      <c r="AO160" s="59"/>
      <c r="AP160" s="59"/>
      <c r="AQ160" s="59"/>
      <c r="AR160" s="59"/>
    </row>
    <row r="161" ht="12.75" customHeight="1">
      <c r="A161" s="59"/>
      <c r="B161" s="59"/>
      <c r="C161" s="596"/>
      <c r="D161" s="59"/>
      <c r="E161" s="59"/>
      <c r="F161" s="59"/>
      <c r="G161" s="59"/>
      <c r="H161" s="59"/>
      <c r="I161" s="59"/>
      <c r="J161" s="59"/>
      <c r="K161" s="59"/>
      <c r="L161" s="59"/>
      <c r="M161" s="59"/>
      <c r="N161" s="59"/>
      <c r="O161" s="59"/>
      <c r="P161" s="59"/>
      <c r="Q161" s="59"/>
      <c r="R161" s="59"/>
      <c r="S161" s="59"/>
      <c r="T161" s="59"/>
      <c r="U161" s="59"/>
      <c r="V161" s="59"/>
      <c r="W161" s="59"/>
      <c r="X161" s="59"/>
      <c r="Y161" s="59"/>
      <c r="Z161" s="59"/>
      <c r="AA161" s="59"/>
      <c r="AB161" s="59"/>
      <c r="AC161" s="59"/>
      <c r="AD161" s="59"/>
      <c r="AE161" s="59"/>
      <c r="AF161" s="59"/>
      <c r="AG161" s="59"/>
      <c r="AH161" s="59"/>
      <c r="AI161" s="59"/>
      <c r="AJ161" s="59"/>
      <c r="AK161" s="59"/>
      <c r="AL161" s="59"/>
      <c r="AM161" s="59"/>
      <c r="AN161" s="59"/>
      <c r="AO161" s="59"/>
      <c r="AP161" s="59"/>
      <c r="AQ161" s="59"/>
      <c r="AR161" s="59"/>
    </row>
    <row r="162" ht="12.75" customHeight="1">
      <c r="A162" s="59"/>
      <c r="B162" s="59"/>
      <c r="C162" s="596"/>
      <c r="D162" s="59"/>
      <c r="E162" s="59"/>
      <c r="F162" s="59"/>
      <c r="G162" s="59"/>
      <c r="H162" s="59"/>
      <c r="I162" s="59"/>
      <c r="J162" s="59"/>
      <c r="K162" s="59"/>
      <c r="L162" s="59"/>
      <c r="M162" s="59"/>
      <c r="N162" s="59"/>
      <c r="O162" s="59"/>
      <c r="P162" s="59"/>
      <c r="Q162" s="59"/>
      <c r="R162" s="59"/>
      <c r="S162" s="59"/>
      <c r="T162" s="59"/>
      <c r="U162" s="59"/>
      <c r="V162" s="59"/>
      <c r="W162" s="59"/>
      <c r="X162" s="59"/>
      <c r="Y162" s="59"/>
      <c r="Z162" s="59"/>
      <c r="AA162" s="59"/>
      <c r="AB162" s="59"/>
      <c r="AC162" s="59"/>
      <c r="AD162" s="59"/>
      <c r="AE162" s="59"/>
      <c r="AF162" s="59"/>
      <c r="AG162" s="59"/>
      <c r="AH162" s="59"/>
      <c r="AI162" s="59"/>
      <c r="AJ162" s="59"/>
      <c r="AK162" s="59"/>
      <c r="AL162" s="59"/>
      <c r="AM162" s="59"/>
      <c r="AN162" s="59"/>
      <c r="AO162" s="59"/>
      <c r="AP162" s="59"/>
      <c r="AQ162" s="59"/>
      <c r="AR162" s="59"/>
    </row>
    <row r="163" ht="12.75" customHeight="1">
      <c r="A163" s="59"/>
      <c r="B163" s="59"/>
      <c r="C163" s="596"/>
      <c r="D163" s="59"/>
      <c r="E163" s="59"/>
      <c r="F163" s="59"/>
      <c r="G163" s="59"/>
      <c r="H163" s="59"/>
      <c r="I163" s="59"/>
      <c r="J163" s="59"/>
      <c r="K163" s="59"/>
      <c r="L163" s="59"/>
      <c r="M163" s="59"/>
      <c r="N163" s="59"/>
      <c r="O163" s="59"/>
      <c r="P163" s="59"/>
      <c r="Q163" s="59"/>
      <c r="R163" s="59"/>
      <c r="S163" s="59"/>
      <c r="T163" s="59"/>
      <c r="U163" s="59"/>
      <c r="V163" s="59"/>
      <c r="W163" s="59"/>
      <c r="X163" s="59"/>
      <c r="Y163" s="59"/>
      <c r="Z163" s="59"/>
      <c r="AA163" s="59"/>
      <c r="AB163" s="59"/>
      <c r="AC163" s="59"/>
      <c r="AD163" s="59"/>
      <c r="AE163" s="59"/>
      <c r="AF163" s="59"/>
      <c r="AG163" s="59"/>
      <c r="AH163" s="59"/>
      <c r="AI163" s="59"/>
      <c r="AJ163" s="59"/>
      <c r="AK163" s="59"/>
      <c r="AL163" s="59"/>
      <c r="AM163" s="59"/>
      <c r="AN163" s="59"/>
      <c r="AO163" s="59"/>
      <c r="AP163" s="59"/>
      <c r="AQ163" s="59"/>
      <c r="AR163" s="59"/>
    </row>
    <row r="164" ht="12.75" customHeight="1">
      <c r="A164" s="59"/>
      <c r="B164" s="59"/>
      <c r="C164" s="596"/>
      <c r="D164" s="59"/>
      <c r="E164" s="59"/>
      <c r="F164" s="59"/>
      <c r="G164" s="59"/>
      <c r="H164" s="59"/>
      <c r="I164" s="59"/>
      <c r="J164" s="59"/>
      <c r="K164" s="59"/>
      <c r="L164" s="59"/>
      <c r="M164" s="59"/>
      <c r="N164" s="59"/>
      <c r="O164" s="59"/>
      <c r="P164" s="59"/>
      <c r="Q164" s="59"/>
      <c r="R164" s="59"/>
      <c r="S164" s="59"/>
      <c r="T164" s="59"/>
      <c r="U164" s="59"/>
      <c r="V164" s="59"/>
      <c r="W164" s="59"/>
      <c r="X164" s="59"/>
      <c r="Y164" s="59"/>
      <c r="Z164" s="59"/>
      <c r="AA164" s="59"/>
      <c r="AB164" s="59"/>
      <c r="AC164" s="59"/>
      <c r="AD164" s="59"/>
      <c r="AE164" s="59"/>
      <c r="AF164" s="59"/>
      <c r="AG164" s="59"/>
      <c r="AH164" s="59"/>
      <c r="AI164" s="59"/>
      <c r="AJ164" s="59"/>
      <c r="AK164" s="59"/>
      <c r="AL164" s="59"/>
      <c r="AM164" s="59"/>
      <c r="AN164" s="59"/>
      <c r="AO164" s="59"/>
      <c r="AP164" s="59"/>
      <c r="AQ164" s="59"/>
      <c r="AR164" s="59"/>
    </row>
    <row r="165" ht="12.75" customHeight="1">
      <c r="A165" s="59"/>
      <c r="B165" s="59"/>
      <c r="C165" s="596"/>
      <c r="D165" s="59"/>
      <c r="E165" s="59"/>
      <c r="F165" s="59"/>
      <c r="G165" s="59"/>
      <c r="H165" s="59"/>
      <c r="I165" s="59"/>
      <c r="J165" s="59"/>
      <c r="K165" s="59"/>
      <c r="L165" s="59"/>
      <c r="M165" s="59"/>
      <c r="N165" s="59"/>
      <c r="O165" s="59"/>
      <c r="P165" s="59"/>
      <c r="Q165" s="59"/>
      <c r="R165" s="59"/>
      <c r="S165" s="59"/>
      <c r="T165" s="59"/>
      <c r="U165" s="59"/>
      <c r="V165" s="59"/>
      <c r="W165" s="59"/>
      <c r="X165" s="59"/>
      <c r="Y165" s="59"/>
      <c r="Z165" s="59"/>
      <c r="AA165" s="59"/>
      <c r="AB165" s="59"/>
      <c r="AC165" s="59"/>
      <c r="AD165" s="59"/>
      <c r="AE165" s="59"/>
      <c r="AF165" s="59"/>
      <c r="AG165" s="59"/>
      <c r="AH165" s="59"/>
      <c r="AI165" s="59"/>
      <c r="AJ165" s="59"/>
      <c r="AK165" s="59"/>
      <c r="AL165" s="59"/>
      <c r="AM165" s="59"/>
      <c r="AN165" s="59"/>
      <c r="AO165" s="59"/>
      <c r="AP165" s="59"/>
      <c r="AQ165" s="59"/>
      <c r="AR165" s="59"/>
    </row>
    <row r="166" ht="12.75" customHeight="1">
      <c r="A166" s="59"/>
      <c r="B166" s="59"/>
      <c r="C166" s="596"/>
      <c r="D166" s="59"/>
      <c r="E166" s="59"/>
      <c r="F166" s="59"/>
      <c r="G166" s="59"/>
      <c r="H166" s="59"/>
      <c r="I166" s="59"/>
      <c r="J166" s="59"/>
      <c r="K166" s="59"/>
      <c r="L166" s="59"/>
      <c r="M166" s="59"/>
      <c r="N166" s="59"/>
      <c r="O166" s="59"/>
      <c r="P166" s="59"/>
      <c r="Q166" s="59"/>
      <c r="R166" s="59"/>
      <c r="S166" s="59"/>
      <c r="T166" s="59"/>
      <c r="U166" s="59"/>
      <c r="V166" s="59"/>
      <c r="W166" s="59"/>
      <c r="X166" s="59"/>
      <c r="Y166" s="59"/>
      <c r="Z166" s="59"/>
      <c r="AA166" s="59"/>
      <c r="AB166" s="59"/>
      <c r="AC166" s="59"/>
      <c r="AD166" s="59"/>
      <c r="AE166" s="59"/>
      <c r="AF166" s="59"/>
      <c r="AG166" s="59"/>
      <c r="AH166" s="59"/>
      <c r="AI166" s="59"/>
      <c r="AJ166" s="59"/>
      <c r="AK166" s="59"/>
      <c r="AL166" s="59"/>
      <c r="AM166" s="59"/>
      <c r="AN166" s="59"/>
      <c r="AO166" s="59"/>
      <c r="AP166" s="59"/>
      <c r="AQ166" s="59"/>
      <c r="AR166" s="59"/>
    </row>
    <row r="167" ht="12.75" customHeight="1">
      <c r="A167" s="59"/>
      <c r="B167" s="59"/>
      <c r="C167" s="596"/>
      <c r="D167" s="59"/>
      <c r="E167" s="59"/>
      <c r="F167" s="59"/>
      <c r="G167" s="59"/>
      <c r="H167" s="59"/>
      <c r="I167" s="59"/>
      <c r="J167" s="59"/>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c r="AH167" s="59"/>
      <c r="AI167" s="59"/>
      <c r="AJ167" s="59"/>
      <c r="AK167" s="59"/>
      <c r="AL167" s="59"/>
      <c r="AM167" s="59"/>
      <c r="AN167" s="59"/>
      <c r="AO167" s="59"/>
      <c r="AP167" s="59"/>
      <c r="AQ167" s="59"/>
      <c r="AR167" s="59"/>
    </row>
    <row r="168" ht="12.75" customHeight="1">
      <c r="A168" s="59"/>
      <c r="B168" s="59"/>
      <c r="C168" s="596"/>
      <c r="D168" s="59"/>
      <c r="E168" s="59"/>
      <c r="F168" s="59"/>
      <c r="G168" s="59"/>
      <c r="H168" s="59"/>
      <c r="I168" s="59"/>
      <c r="J168" s="59"/>
      <c r="K168" s="59"/>
      <c r="L168" s="59"/>
      <c r="M168" s="59"/>
      <c r="N168" s="59"/>
      <c r="O168" s="59"/>
      <c r="P168" s="59"/>
      <c r="Q168" s="59"/>
      <c r="R168" s="59"/>
      <c r="S168" s="59"/>
      <c r="T168" s="59"/>
      <c r="U168" s="59"/>
      <c r="V168" s="59"/>
      <c r="W168" s="59"/>
      <c r="X168" s="59"/>
      <c r="Y168" s="59"/>
      <c r="Z168" s="59"/>
      <c r="AA168" s="59"/>
      <c r="AB168" s="59"/>
      <c r="AC168" s="59"/>
      <c r="AD168" s="59"/>
      <c r="AE168" s="59"/>
      <c r="AF168" s="59"/>
      <c r="AG168" s="59"/>
      <c r="AH168" s="59"/>
      <c r="AI168" s="59"/>
      <c r="AJ168" s="59"/>
      <c r="AK168" s="59"/>
      <c r="AL168" s="59"/>
      <c r="AM168" s="59"/>
      <c r="AN168" s="59"/>
      <c r="AO168" s="59"/>
      <c r="AP168" s="59"/>
      <c r="AQ168" s="59"/>
      <c r="AR168" s="59"/>
    </row>
    <row r="169" ht="12.75" customHeight="1">
      <c r="A169" s="59"/>
      <c r="B169" s="59"/>
      <c r="C169" s="596"/>
      <c r="D169" s="59"/>
      <c r="E169" s="59"/>
      <c r="F169" s="59"/>
      <c r="G169" s="59"/>
      <c r="H169" s="59"/>
      <c r="I169" s="59"/>
      <c r="J169" s="59"/>
      <c r="K169" s="5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9"/>
      <c r="AR169" s="59"/>
    </row>
    <row r="170" ht="12.75" customHeight="1">
      <c r="A170" s="59"/>
      <c r="B170" s="59"/>
      <c r="C170" s="596"/>
      <c r="D170" s="59"/>
      <c r="E170" s="59"/>
      <c r="F170" s="59"/>
      <c r="G170" s="59"/>
      <c r="H170" s="59"/>
      <c r="I170" s="59"/>
      <c r="J170" s="59"/>
      <c r="K170" s="59"/>
      <c r="L170" s="59"/>
      <c r="M170" s="59"/>
      <c r="N170" s="59"/>
      <c r="O170" s="59"/>
      <c r="P170" s="59"/>
      <c r="Q170" s="59"/>
      <c r="R170" s="59"/>
      <c r="S170" s="59"/>
      <c r="T170" s="59"/>
      <c r="U170" s="59"/>
      <c r="V170" s="59"/>
      <c r="W170" s="59"/>
      <c r="X170" s="59"/>
      <c r="Y170" s="59"/>
      <c r="Z170" s="59"/>
      <c r="AA170" s="59"/>
      <c r="AB170" s="59"/>
      <c r="AC170" s="59"/>
      <c r="AD170" s="59"/>
      <c r="AE170" s="59"/>
      <c r="AF170" s="59"/>
      <c r="AG170" s="59"/>
      <c r="AH170" s="59"/>
      <c r="AI170" s="59"/>
      <c r="AJ170" s="59"/>
      <c r="AK170" s="59"/>
      <c r="AL170" s="59"/>
      <c r="AM170" s="59"/>
      <c r="AN170" s="59"/>
      <c r="AO170" s="59"/>
      <c r="AP170" s="59"/>
      <c r="AQ170" s="59"/>
      <c r="AR170" s="59"/>
    </row>
    <row r="171" ht="12.75" customHeight="1">
      <c r="A171" s="59"/>
      <c r="B171" s="59"/>
      <c r="C171" s="596"/>
      <c r="D171" s="59"/>
      <c r="E171" s="59"/>
      <c r="F171" s="59"/>
      <c r="G171" s="59"/>
      <c r="H171" s="59"/>
      <c r="I171" s="59"/>
      <c r="J171" s="59"/>
      <c r="K171" s="59"/>
      <c r="L171" s="59"/>
      <c r="M171" s="59"/>
      <c r="N171" s="59"/>
      <c r="O171" s="59"/>
      <c r="P171" s="59"/>
      <c r="Q171" s="59"/>
      <c r="R171" s="59"/>
      <c r="S171" s="59"/>
      <c r="T171" s="59"/>
      <c r="U171" s="59"/>
      <c r="V171" s="59"/>
      <c r="W171" s="59"/>
      <c r="X171" s="59"/>
      <c r="Y171" s="59"/>
      <c r="Z171" s="59"/>
      <c r="AA171" s="59"/>
      <c r="AB171" s="59"/>
      <c r="AC171" s="59"/>
      <c r="AD171" s="59"/>
      <c r="AE171" s="59"/>
      <c r="AF171" s="59"/>
      <c r="AG171" s="59"/>
      <c r="AH171" s="59"/>
      <c r="AI171" s="59"/>
      <c r="AJ171" s="59"/>
      <c r="AK171" s="59"/>
      <c r="AL171" s="59"/>
      <c r="AM171" s="59"/>
      <c r="AN171" s="59"/>
      <c r="AO171" s="59"/>
      <c r="AP171" s="59"/>
      <c r="AQ171" s="59"/>
      <c r="AR171" s="59"/>
    </row>
    <row r="172" ht="12.75" customHeight="1">
      <c r="A172" s="59"/>
      <c r="B172" s="59"/>
      <c r="C172" s="596"/>
      <c r="D172" s="59"/>
      <c r="E172" s="59"/>
      <c r="F172" s="59"/>
      <c r="G172" s="59"/>
      <c r="H172" s="59"/>
      <c r="I172" s="59"/>
      <c r="J172" s="59"/>
      <c r="K172" s="59"/>
      <c r="L172" s="59"/>
      <c r="M172" s="59"/>
      <c r="N172" s="59"/>
      <c r="O172" s="59"/>
      <c r="P172" s="59"/>
      <c r="Q172" s="59"/>
      <c r="R172" s="59"/>
      <c r="S172" s="59"/>
      <c r="T172" s="59"/>
      <c r="U172" s="59"/>
      <c r="V172" s="59"/>
      <c r="W172" s="59"/>
      <c r="X172" s="59"/>
      <c r="Y172" s="59"/>
      <c r="Z172" s="59"/>
      <c r="AA172" s="59"/>
      <c r="AB172" s="59"/>
      <c r="AC172" s="59"/>
      <c r="AD172" s="59"/>
      <c r="AE172" s="59"/>
      <c r="AF172" s="59"/>
      <c r="AG172" s="59"/>
      <c r="AH172" s="59"/>
      <c r="AI172" s="59"/>
      <c r="AJ172" s="59"/>
      <c r="AK172" s="59"/>
      <c r="AL172" s="59"/>
      <c r="AM172" s="59"/>
      <c r="AN172" s="59"/>
      <c r="AO172" s="59"/>
      <c r="AP172" s="59"/>
      <c r="AQ172" s="59"/>
      <c r="AR172" s="59"/>
    </row>
    <row r="173" ht="12.75" customHeight="1">
      <c r="A173" s="59"/>
      <c r="B173" s="59"/>
      <c r="C173" s="596"/>
      <c r="D173" s="59"/>
      <c r="E173" s="59"/>
      <c r="F173" s="59"/>
      <c r="G173" s="59"/>
      <c r="H173" s="59"/>
      <c r="I173" s="59"/>
      <c r="J173" s="59"/>
      <c r="K173" s="59"/>
      <c r="L173" s="59"/>
      <c r="M173" s="59"/>
      <c r="N173" s="59"/>
      <c r="O173" s="59"/>
      <c r="P173" s="59"/>
      <c r="Q173" s="59"/>
      <c r="R173" s="59"/>
      <c r="S173" s="59"/>
      <c r="T173" s="59"/>
      <c r="U173" s="59"/>
      <c r="V173" s="59"/>
      <c r="W173" s="59"/>
      <c r="X173" s="59"/>
      <c r="Y173" s="59"/>
      <c r="Z173" s="59"/>
      <c r="AA173" s="59"/>
      <c r="AB173" s="59"/>
      <c r="AC173" s="59"/>
      <c r="AD173" s="59"/>
      <c r="AE173" s="59"/>
      <c r="AF173" s="59"/>
      <c r="AG173" s="59"/>
      <c r="AH173" s="59"/>
      <c r="AI173" s="59"/>
      <c r="AJ173" s="59"/>
      <c r="AK173" s="59"/>
      <c r="AL173" s="59"/>
      <c r="AM173" s="59"/>
      <c r="AN173" s="59"/>
      <c r="AO173" s="59"/>
      <c r="AP173" s="59"/>
      <c r="AQ173" s="59"/>
      <c r="AR173" s="59"/>
    </row>
    <row r="174" ht="12.75" customHeight="1">
      <c r="A174" s="59"/>
      <c r="B174" s="59"/>
      <c r="C174" s="596"/>
      <c r="D174" s="59"/>
      <c r="E174" s="59"/>
      <c r="F174" s="59"/>
      <c r="G174" s="59"/>
      <c r="H174" s="59"/>
      <c r="I174" s="59"/>
      <c r="J174" s="59"/>
      <c r="K174" s="59"/>
      <c r="L174" s="59"/>
      <c r="M174" s="59"/>
      <c r="N174" s="59"/>
      <c r="O174" s="59"/>
      <c r="P174" s="59"/>
      <c r="Q174" s="59"/>
      <c r="R174" s="59"/>
      <c r="S174" s="59"/>
      <c r="T174" s="59"/>
      <c r="U174" s="59"/>
      <c r="V174" s="59"/>
      <c r="W174" s="59"/>
      <c r="X174" s="59"/>
      <c r="Y174" s="59"/>
      <c r="Z174" s="59"/>
      <c r="AA174" s="59"/>
      <c r="AB174" s="59"/>
      <c r="AC174" s="59"/>
      <c r="AD174" s="59"/>
      <c r="AE174" s="59"/>
      <c r="AF174" s="59"/>
      <c r="AG174" s="59"/>
      <c r="AH174" s="59"/>
      <c r="AI174" s="59"/>
      <c r="AJ174" s="59"/>
      <c r="AK174" s="59"/>
      <c r="AL174" s="59"/>
      <c r="AM174" s="59"/>
      <c r="AN174" s="59"/>
      <c r="AO174" s="59"/>
      <c r="AP174" s="59"/>
      <c r="AQ174" s="59"/>
      <c r="AR174" s="59"/>
    </row>
    <row r="175" ht="12.75" customHeight="1">
      <c r="A175" s="59"/>
      <c r="B175" s="59"/>
      <c r="C175" s="596"/>
      <c r="D175" s="59"/>
      <c r="E175" s="59"/>
      <c r="F175" s="59"/>
      <c r="G175" s="59"/>
      <c r="H175" s="59"/>
      <c r="I175" s="59"/>
      <c r="J175" s="59"/>
      <c r="K175" s="59"/>
      <c r="L175" s="59"/>
      <c r="M175" s="59"/>
      <c r="N175" s="59"/>
      <c r="O175" s="59"/>
      <c r="P175" s="59"/>
      <c r="Q175" s="59"/>
      <c r="R175" s="59"/>
      <c r="S175" s="59"/>
      <c r="T175" s="59"/>
      <c r="U175" s="59"/>
      <c r="V175" s="59"/>
      <c r="W175" s="59"/>
      <c r="X175" s="59"/>
      <c r="Y175" s="59"/>
      <c r="Z175" s="59"/>
      <c r="AA175" s="59"/>
      <c r="AB175" s="59"/>
      <c r="AC175" s="59"/>
      <c r="AD175" s="59"/>
      <c r="AE175" s="59"/>
      <c r="AF175" s="59"/>
      <c r="AG175" s="59"/>
      <c r="AH175" s="59"/>
      <c r="AI175" s="59"/>
      <c r="AJ175" s="59"/>
      <c r="AK175" s="59"/>
      <c r="AL175" s="59"/>
      <c r="AM175" s="59"/>
      <c r="AN175" s="59"/>
      <c r="AO175" s="59"/>
      <c r="AP175" s="59"/>
      <c r="AQ175" s="59"/>
      <c r="AR175" s="59"/>
    </row>
    <row r="176" ht="12.75" customHeight="1">
      <c r="A176" s="59"/>
      <c r="B176" s="59"/>
      <c r="C176" s="596"/>
      <c r="D176" s="59"/>
      <c r="E176" s="59"/>
      <c r="F176" s="59"/>
      <c r="G176" s="59"/>
      <c r="H176" s="59"/>
      <c r="I176" s="59"/>
      <c r="J176" s="59"/>
      <c r="K176" s="59"/>
      <c r="L176" s="59"/>
      <c r="M176" s="59"/>
      <c r="N176" s="59"/>
      <c r="O176" s="59"/>
      <c r="P176" s="59"/>
      <c r="Q176" s="59"/>
      <c r="R176" s="59"/>
      <c r="S176" s="59"/>
      <c r="T176" s="59"/>
      <c r="U176" s="59"/>
      <c r="V176" s="59"/>
      <c r="W176" s="59"/>
      <c r="X176" s="59"/>
      <c r="Y176" s="59"/>
      <c r="Z176" s="59"/>
      <c r="AA176" s="59"/>
      <c r="AB176" s="59"/>
      <c r="AC176" s="59"/>
      <c r="AD176" s="59"/>
      <c r="AE176" s="59"/>
      <c r="AF176" s="59"/>
      <c r="AG176" s="59"/>
      <c r="AH176" s="59"/>
      <c r="AI176" s="59"/>
      <c r="AJ176" s="59"/>
      <c r="AK176" s="59"/>
      <c r="AL176" s="59"/>
      <c r="AM176" s="59"/>
      <c r="AN176" s="59"/>
      <c r="AO176" s="59"/>
      <c r="AP176" s="59"/>
      <c r="AQ176" s="59"/>
      <c r="AR176" s="59"/>
    </row>
    <row r="177" ht="12.75" customHeight="1">
      <c r="A177" s="59"/>
      <c r="B177" s="59"/>
      <c r="C177" s="596"/>
      <c r="D177" s="59"/>
      <c r="E177" s="59"/>
      <c r="F177" s="59"/>
      <c r="G177" s="59"/>
      <c r="H177" s="59"/>
      <c r="I177" s="59"/>
      <c r="J177" s="59"/>
      <c r="K177" s="59"/>
      <c r="L177" s="59"/>
      <c r="M177" s="59"/>
      <c r="N177" s="59"/>
      <c r="O177" s="59"/>
      <c r="P177" s="59"/>
      <c r="Q177" s="59"/>
      <c r="R177" s="59"/>
      <c r="S177" s="59"/>
      <c r="T177" s="59"/>
      <c r="U177" s="59"/>
      <c r="V177" s="59"/>
      <c r="W177" s="59"/>
      <c r="X177" s="59"/>
      <c r="Y177" s="59"/>
      <c r="Z177" s="59"/>
      <c r="AA177" s="59"/>
      <c r="AB177" s="59"/>
      <c r="AC177" s="59"/>
      <c r="AD177" s="59"/>
      <c r="AE177" s="59"/>
      <c r="AF177" s="59"/>
      <c r="AG177" s="59"/>
      <c r="AH177" s="59"/>
      <c r="AI177" s="59"/>
      <c r="AJ177" s="59"/>
      <c r="AK177" s="59"/>
      <c r="AL177" s="59"/>
      <c r="AM177" s="59"/>
      <c r="AN177" s="59"/>
      <c r="AO177" s="59"/>
      <c r="AP177" s="59"/>
      <c r="AQ177" s="59"/>
      <c r="AR177" s="59"/>
    </row>
    <row r="178" ht="12.75" customHeight="1">
      <c r="A178" s="59"/>
      <c r="B178" s="59"/>
      <c r="C178" s="596"/>
      <c r="D178" s="59"/>
      <c r="E178" s="59"/>
      <c r="F178" s="59"/>
      <c r="G178" s="59"/>
      <c r="H178" s="59"/>
      <c r="I178" s="59"/>
      <c r="J178" s="59"/>
      <c r="K178" s="59"/>
      <c r="L178" s="59"/>
      <c r="M178" s="59"/>
      <c r="N178" s="59"/>
      <c r="O178" s="59"/>
      <c r="P178" s="59"/>
      <c r="Q178" s="59"/>
      <c r="R178" s="59"/>
      <c r="S178" s="59"/>
      <c r="T178" s="59"/>
      <c r="U178" s="59"/>
      <c r="V178" s="59"/>
      <c r="W178" s="59"/>
      <c r="X178" s="59"/>
      <c r="Y178" s="59"/>
      <c r="Z178" s="59"/>
      <c r="AA178" s="59"/>
      <c r="AB178" s="59"/>
      <c r="AC178" s="59"/>
      <c r="AD178" s="59"/>
      <c r="AE178" s="59"/>
      <c r="AF178" s="59"/>
      <c r="AG178" s="59"/>
      <c r="AH178" s="59"/>
      <c r="AI178" s="59"/>
      <c r="AJ178" s="59"/>
      <c r="AK178" s="59"/>
      <c r="AL178" s="59"/>
      <c r="AM178" s="59"/>
      <c r="AN178" s="59"/>
      <c r="AO178" s="59"/>
      <c r="AP178" s="59"/>
      <c r="AQ178" s="59"/>
      <c r="AR178" s="59"/>
    </row>
    <row r="179" ht="12.75" customHeight="1">
      <c r="A179" s="59"/>
      <c r="B179" s="59"/>
      <c r="C179" s="596"/>
      <c r="D179" s="59"/>
      <c r="E179" s="59"/>
      <c r="F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c r="AD179" s="59"/>
      <c r="AE179" s="59"/>
      <c r="AF179" s="59"/>
      <c r="AG179" s="59"/>
      <c r="AH179" s="59"/>
      <c r="AI179" s="59"/>
      <c r="AJ179" s="59"/>
      <c r="AK179" s="59"/>
      <c r="AL179" s="59"/>
      <c r="AM179" s="59"/>
      <c r="AN179" s="59"/>
      <c r="AO179" s="59"/>
      <c r="AP179" s="59"/>
      <c r="AQ179" s="59"/>
      <c r="AR179" s="59"/>
    </row>
    <row r="180" ht="12.75" customHeight="1">
      <c r="A180" s="59"/>
      <c r="B180" s="59"/>
      <c r="C180" s="596"/>
      <c r="D180" s="59"/>
      <c r="E180" s="59"/>
      <c r="F180" s="59"/>
      <c r="G180" s="59"/>
      <c r="H180" s="59"/>
      <c r="I180" s="59"/>
      <c r="J180" s="59"/>
      <c r="K180" s="59"/>
      <c r="L180" s="59"/>
      <c r="M180" s="59"/>
      <c r="N180" s="59"/>
      <c r="O180" s="59"/>
      <c r="P180" s="59"/>
      <c r="Q180" s="59"/>
      <c r="R180" s="59"/>
      <c r="S180" s="59"/>
      <c r="T180" s="59"/>
      <c r="U180" s="59"/>
      <c r="V180" s="59"/>
      <c r="W180" s="59"/>
      <c r="X180" s="59"/>
      <c r="Y180" s="59"/>
      <c r="Z180" s="59"/>
      <c r="AA180" s="59"/>
      <c r="AB180" s="59"/>
      <c r="AC180" s="59"/>
      <c r="AD180" s="59"/>
      <c r="AE180" s="59"/>
      <c r="AF180" s="59"/>
      <c r="AG180" s="59"/>
      <c r="AH180" s="59"/>
      <c r="AI180" s="59"/>
      <c r="AJ180" s="59"/>
      <c r="AK180" s="59"/>
      <c r="AL180" s="59"/>
      <c r="AM180" s="59"/>
      <c r="AN180" s="59"/>
      <c r="AO180" s="59"/>
      <c r="AP180" s="59"/>
      <c r="AQ180" s="59"/>
      <c r="AR180" s="59"/>
    </row>
    <row r="181" ht="12.75" customHeight="1">
      <c r="A181" s="59"/>
      <c r="B181" s="59"/>
      <c r="C181" s="596"/>
      <c r="D181" s="59"/>
      <c r="E181" s="59"/>
      <c r="F181" s="59"/>
      <c r="G181" s="59"/>
      <c r="H181" s="59"/>
      <c r="I181" s="59"/>
      <c r="J181" s="59"/>
      <c r="K181" s="59"/>
      <c r="L181" s="59"/>
      <c r="M181" s="59"/>
      <c r="N181" s="59"/>
      <c r="O181" s="59"/>
      <c r="P181" s="59"/>
      <c r="Q181" s="59"/>
      <c r="R181" s="59"/>
      <c r="S181" s="59"/>
      <c r="T181" s="59"/>
      <c r="U181" s="59"/>
      <c r="V181" s="59"/>
      <c r="W181" s="59"/>
      <c r="X181" s="59"/>
      <c r="Y181" s="59"/>
      <c r="Z181" s="59"/>
      <c r="AA181" s="59"/>
      <c r="AB181" s="59"/>
      <c r="AC181" s="59"/>
      <c r="AD181" s="59"/>
      <c r="AE181" s="59"/>
      <c r="AF181" s="59"/>
      <c r="AG181" s="59"/>
      <c r="AH181" s="59"/>
      <c r="AI181" s="59"/>
      <c r="AJ181" s="59"/>
      <c r="AK181" s="59"/>
      <c r="AL181" s="59"/>
      <c r="AM181" s="59"/>
      <c r="AN181" s="59"/>
      <c r="AO181" s="59"/>
      <c r="AP181" s="59"/>
      <c r="AQ181" s="59"/>
      <c r="AR181" s="59"/>
    </row>
    <row r="182" ht="12.75" customHeight="1">
      <c r="A182" s="59"/>
      <c r="B182" s="59"/>
      <c r="C182" s="596"/>
      <c r="D182" s="59"/>
      <c r="E182" s="59"/>
      <c r="F182" s="59"/>
      <c r="G182" s="59"/>
      <c r="H182" s="59"/>
      <c r="I182" s="59"/>
      <c r="J182" s="59"/>
      <c r="K182" s="59"/>
      <c r="L182" s="59"/>
      <c r="M182" s="59"/>
      <c r="N182" s="59"/>
      <c r="O182" s="59"/>
      <c r="P182" s="59"/>
      <c r="Q182" s="59"/>
      <c r="R182" s="59"/>
      <c r="S182" s="59"/>
      <c r="T182" s="59"/>
      <c r="U182" s="59"/>
      <c r="V182" s="59"/>
      <c r="W182" s="59"/>
      <c r="X182" s="59"/>
      <c r="Y182" s="59"/>
      <c r="Z182" s="59"/>
      <c r="AA182" s="59"/>
      <c r="AB182" s="59"/>
      <c r="AC182" s="59"/>
      <c r="AD182" s="59"/>
      <c r="AE182" s="59"/>
      <c r="AF182" s="59"/>
      <c r="AG182" s="59"/>
      <c r="AH182" s="59"/>
      <c r="AI182" s="59"/>
      <c r="AJ182" s="59"/>
      <c r="AK182" s="59"/>
      <c r="AL182" s="59"/>
      <c r="AM182" s="59"/>
      <c r="AN182" s="59"/>
      <c r="AO182" s="59"/>
      <c r="AP182" s="59"/>
      <c r="AQ182" s="59"/>
      <c r="AR182" s="59"/>
    </row>
    <row r="183" ht="12.75" customHeight="1">
      <c r="A183" s="59"/>
      <c r="B183" s="59"/>
      <c r="C183" s="596"/>
      <c r="D183" s="59"/>
      <c r="E183" s="59"/>
      <c r="F183" s="59"/>
      <c r="G183" s="59"/>
      <c r="H183" s="59"/>
      <c r="I183" s="59"/>
      <c r="J183" s="59"/>
      <c r="K183" s="59"/>
      <c r="L183" s="59"/>
      <c r="M183" s="59"/>
      <c r="N183" s="59"/>
      <c r="O183" s="59"/>
      <c r="P183" s="59"/>
      <c r="Q183" s="59"/>
      <c r="R183" s="59"/>
      <c r="S183" s="59"/>
      <c r="T183" s="59"/>
      <c r="U183" s="59"/>
      <c r="V183" s="59"/>
      <c r="W183" s="59"/>
      <c r="X183" s="59"/>
      <c r="Y183" s="59"/>
      <c r="Z183" s="59"/>
      <c r="AA183" s="59"/>
      <c r="AB183" s="59"/>
      <c r="AC183" s="59"/>
      <c r="AD183" s="59"/>
      <c r="AE183" s="59"/>
      <c r="AF183" s="59"/>
      <c r="AG183" s="59"/>
      <c r="AH183" s="59"/>
      <c r="AI183" s="59"/>
      <c r="AJ183" s="59"/>
      <c r="AK183" s="59"/>
      <c r="AL183" s="59"/>
      <c r="AM183" s="59"/>
      <c r="AN183" s="59"/>
      <c r="AO183" s="59"/>
      <c r="AP183" s="59"/>
      <c r="AQ183" s="59"/>
      <c r="AR183" s="59"/>
    </row>
    <row r="184" ht="12.75" customHeight="1">
      <c r="A184" s="59"/>
      <c r="B184" s="59"/>
      <c r="C184" s="596"/>
      <c r="D184" s="59"/>
      <c r="E184" s="59"/>
      <c r="F184" s="59"/>
      <c r="G184" s="59"/>
      <c r="H184" s="59"/>
      <c r="I184" s="59"/>
      <c r="J184" s="59"/>
      <c r="K184" s="59"/>
      <c r="L184" s="59"/>
      <c r="M184" s="59"/>
      <c r="N184" s="59"/>
      <c r="O184" s="59"/>
      <c r="P184" s="59"/>
      <c r="Q184" s="59"/>
      <c r="R184" s="59"/>
      <c r="S184" s="59"/>
      <c r="T184" s="59"/>
      <c r="U184" s="59"/>
      <c r="V184" s="59"/>
      <c r="W184" s="59"/>
      <c r="X184" s="59"/>
      <c r="Y184" s="59"/>
      <c r="Z184" s="59"/>
      <c r="AA184" s="59"/>
      <c r="AB184" s="59"/>
      <c r="AC184" s="59"/>
      <c r="AD184" s="59"/>
      <c r="AE184" s="59"/>
      <c r="AF184" s="59"/>
      <c r="AG184" s="59"/>
      <c r="AH184" s="59"/>
      <c r="AI184" s="59"/>
      <c r="AJ184" s="59"/>
      <c r="AK184" s="59"/>
      <c r="AL184" s="59"/>
      <c r="AM184" s="59"/>
      <c r="AN184" s="59"/>
      <c r="AO184" s="59"/>
      <c r="AP184" s="59"/>
      <c r="AQ184" s="59"/>
      <c r="AR184" s="59"/>
    </row>
    <row r="185" ht="12.75" customHeight="1">
      <c r="A185" s="59"/>
      <c r="B185" s="59"/>
      <c r="C185" s="596"/>
      <c r="D185" s="59"/>
      <c r="E185" s="59"/>
      <c r="F185" s="59"/>
      <c r="G185" s="59"/>
      <c r="H185" s="59"/>
      <c r="I185" s="59"/>
      <c r="J185" s="59"/>
      <c r="K185" s="59"/>
      <c r="L185" s="59"/>
      <c r="M185" s="59"/>
      <c r="N185" s="59"/>
      <c r="O185" s="59"/>
      <c r="P185" s="59"/>
      <c r="Q185" s="59"/>
      <c r="R185" s="59"/>
      <c r="S185" s="59"/>
      <c r="T185" s="59"/>
      <c r="U185" s="59"/>
      <c r="V185" s="59"/>
      <c r="W185" s="59"/>
      <c r="X185" s="59"/>
      <c r="Y185" s="59"/>
      <c r="Z185" s="59"/>
      <c r="AA185" s="59"/>
      <c r="AB185" s="59"/>
      <c r="AC185" s="59"/>
      <c r="AD185" s="59"/>
      <c r="AE185" s="59"/>
      <c r="AF185" s="59"/>
      <c r="AG185" s="59"/>
      <c r="AH185" s="59"/>
      <c r="AI185" s="59"/>
      <c r="AJ185" s="59"/>
      <c r="AK185" s="59"/>
      <c r="AL185" s="59"/>
      <c r="AM185" s="59"/>
      <c r="AN185" s="59"/>
      <c r="AO185" s="59"/>
      <c r="AP185" s="59"/>
      <c r="AQ185" s="59"/>
      <c r="AR185" s="59"/>
    </row>
    <row r="186" ht="12.75" customHeight="1">
      <c r="A186" s="59"/>
      <c r="B186" s="59"/>
      <c r="C186" s="596"/>
      <c r="D186" s="59"/>
      <c r="E186" s="59"/>
      <c r="F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c r="AE186" s="59"/>
      <c r="AF186" s="59"/>
      <c r="AG186" s="59"/>
      <c r="AH186" s="59"/>
      <c r="AI186" s="59"/>
      <c r="AJ186" s="59"/>
      <c r="AK186" s="59"/>
      <c r="AL186" s="59"/>
      <c r="AM186" s="59"/>
      <c r="AN186" s="59"/>
      <c r="AO186" s="59"/>
      <c r="AP186" s="59"/>
      <c r="AQ186" s="59"/>
      <c r="AR186" s="59"/>
    </row>
    <row r="187" ht="12.75" customHeight="1">
      <c r="A187" s="59"/>
      <c r="B187" s="59"/>
      <c r="C187" s="596"/>
      <c r="D187" s="59"/>
      <c r="E187" s="59"/>
      <c r="F187" s="59"/>
      <c r="G187" s="59"/>
      <c r="H187" s="59"/>
      <c r="I187" s="59"/>
      <c r="J187" s="59"/>
      <c r="K187" s="59"/>
      <c r="L187" s="59"/>
      <c r="M187" s="59"/>
      <c r="N187" s="59"/>
      <c r="O187" s="59"/>
      <c r="P187" s="59"/>
      <c r="Q187" s="59"/>
      <c r="R187" s="59"/>
      <c r="S187" s="59"/>
      <c r="T187" s="59"/>
      <c r="U187" s="59"/>
      <c r="V187" s="59"/>
      <c r="W187" s="59"/>
      <c r="X187" s="59"/>
      <c r="Y187" s="59"/>
      <c r="Z187" s="59"/>
      <c r="AA187" s="59"/>
      <c r="AB187" s="59"/>
      <c r="AC187" s="59"/>
      <c r="AD187" s="59"/>
      <c r="AE187" s="59"/>
      <c r="AF187" s="59"/>
      <c r="AG187" s="59"/>
      <c r="AH187" s="59"/>
      <c r="AI187" s="59"/>
      <c r="AJ187" s="59"/>
      <c r="AK187" s="59"/>
      <c r="AL187" s="59"/>
      <c r="AM187" s="59"/>
      <c r="AN187" s="59"/>
      <c r="AO187" s="59"/>
      <c r="AP187" s="59"/>
      <c r="AQ187" s="59"/>
      <c r="AR187" s="59"/>
    </row>
    <row r="188" ht="12.75" customHeight="1">
      <c r="A188" s="59"/>
      <c r="B188" s="59"/>
      <c r="C188" s="596"/>
      <c r="D188" s="59"/>
      <c r="E188" s="59"/>
      <c r="F188" s="59"/>
      <c r="G188" s="59"/>
      <c r="H188" s="59"/>
      <c r="I188" s="59"/>
      <c r="J188" s="59"/>
      <c r="K188" s="59"/>
      <c r="L188" s="59"/>
      <c r="M188" s="59"/>
      <c r="N188" s="59"/>
      <c r="O188" s="59"/>
      <c r="P188" s="59"/>
      <c r="Q188" s="59"/>
      <c r="R188" s="59"/>
      <c r="S188" s="59"/>
      <c r="T188" s="59"/>
      <c r="U188" s="59"/>
      <c r="V188" s="59"/>
      <c r="W188" s="59"/>
      <c r="X188" s="59"/>
      <c r="Y188" s="59"/>
      <c r="Z188" s="59"/>
      <c r="AA188" s="59"/>
      <c r="AB188" s="59"/>
      <c r="AC188" s="59"/>
      <c r="AD188" s="59"/>
      <c r="AE188" s="59"/>
      <c r="AF188" s="59"/>
      <c r="AG188" s="59"/>
      <c r="AH188" s="59"/>
      <c r="AI188" s="59"/>
      <c r="AJ188" s="59"/>
      <c r="AK188" s="59"/>
      <c r="AL188" s="59"/>
      <c r="AM188" s="59"/>
      <c r="AN188" s="59"/>
      <c r="AO188" s="59"/>
      <c r="AP188" s="59"/>
      <c r="AQ188" s="59"/>
      <c r="AR188" s="59"/>
    </row>
    <row r="189" ht="12.75" customHeight="1">
      <c r="A189" s="59"/>
      <c r="B189" s="59"/>
      <c r="C189" s="596"/>
      <c r="D189" s="59"/>
      <c r="E189" s="59"/>
      <c r="F189" s="59"/>
      <c r="G189" s="59"/>
      <c r="H189" s="59"/>
      <c r="I189" s="59"/>
      <c r="J189" s="59"/>
      <c r="K189" s="59"/>
      <c r="L189" s="59"/>
      <c r="M189" s="59"/>
      <c r="N189" s="59"/>
      <c r="O189" s="59"/>
      <c r="P189" s="59"/>
      <c r="Q189" s="59"/>
      <c r="R189" s="59"/>
      <c r="S189" s="59"/>
      <c r="T189" s="59"/>
      <c r="U189" s="59"/>
      <c r="V189" s="59"/>
      <c r="W189" s="59"/>
      <c r="X189" s="59"/>
      <c r="Y189" s="59"/>
      <c r="Z189" s="59"/>
      <c r="AA189" s="59"/>
      <c r="AB189" s="59"/>
      <c r="AC189" s="59"/>
      <c r="AD189" s="59"/>
      <c r="AE189" s="59"/>
      <c r="AF189" s="59"/>
      <c r="AG189" s="59"/>
      <c r="AH189" s="59"/>
      <c r="AI189" s="59"/>
      <c r="AJ189" s="59"/>
      <c r="AK189" s="59"/>
      <c r="AL189" s="59"/>
      <c r="AM189" s="59"/>
      <c r="AN189" s="59"/>
      <c r="AO189" s="59"/>
      <c r="AP189" s="59"/>
      <c r="AQ189" s="59"/>
      <c r="AR189" s="59"/>
    </row>
    <row r="190" ht="12.75" customHeight="1">
      <c r="A190" s="59"/>
      <c r="B190" s="59"/>
      <c r="C190" s="596"/>
      <c r="D190" s="59"/>
      <c r="E190" s="59"/>
      <c r="F190" s="59"/>
      <c r="G190" s="59"/>
      <c r="H190" s="59"/>
      <c r="I190" s="59"/>
      <c r="J190" s="59"/>
      <c r="K190" s="59"/>
      <c r="L190" s="59"/>
      <c r="M190" s="59"/>
      <c r="N190" s="59"/>
      <c r="O190" s="59"/>
      <c r="P190" s="59"/>
      <c r="Q190" s="59"/>
      <c r="R190" s="59"/>
      <c r="S190" s="59"/>
      <c r="T190" s="59"/>
      <c r="U190" s="59"/>
      <c r="V190" s="59"/>
      <c r="W190" s="59"/>
      <c r="X190" s="59"/>
      <c r="Y190" s="59"/>
      <c r="Z190" s="59"/>
      <c r="AA190" s="59"/>
      <c r="AB190" s="59"/>
      <c r="AC190" s="59"/>
      <c r="AD190" s="59"/>
      <c r="AE190" s="59"/>
      <c r="AF190" s="59"/>
      <c r="AG190" s="59"/>
      <c r="AH190" s="59"/>
      <c r="AI190" s="59"/>
      <c r="AJ190" s="59"/>
      <c r="AK190" s="59"/>
      <c r="AL190" s="59"/>
      <c r="AM190" s="59"/>
      <c r="AN190" s="59"/>
      <c r="AO190" s="59"/>
      <c r="AP190" s="59"/>
      <c r="AQ190" s="59"/>
      <c r="AR190" s="59"/>
    </row>
    <row r="191" ht="12.75" customHeight="1">
      <c r="A191" s="59"/>
      <c r="B191" s="59"/>
      <c r="C191" s="596"/>
      <c r="D191" s="59"/>
      <c r="E191" s="59"/>
      <c r="F191" s="59"/>
      <c r="G191" s="59"/>
      <c r="H191" s="59"/>
      <c r="I191" s="59"/>
      <c r="J191" s="59"/>
      <c r="K191" s="59"/>
      <c r="L191" s="59"/>
      <c r="M191" s="59"/>
      <c r="N191" s="59"/>
      <c r="O191" s="59"/>
      <c r="P191" s="59"/>
      <c r="Q191" s="59"/>
      <c r="R191" s="59"/>
      <c r="S191" s="59"/>
      <c r="T191" s="59"/>
      <c r="U191" s="59"/>
      <c r="V191" s="59"/>
      <c r="W191" s="59"/>
      <c r="X191" s="59"/>
      <c r="Y191" s="59"/>
      <c r="Z191" s="59"/>
      <c r="AA191" s="59"/>
      <c r="AB191" s="59"/>
      <c r="AC191" s="59"/>
      <c r="AD191" s="59"/>
      <c r="AE191" s="59"/>
      <c r="AF191" s="59"/>
      <c r="AG191" s="59"/>
      <c r="AH191" s="59"/>
      <c r="AI191" s="59"/>
      <c r="AJ191" s="59"/>
      <c r="AK191" s="59"/>
      <c r="AL191" s="59"/>
      <c r="AM191" s="59"/>
      <c r="AN191" s="59"/>
      <c r="AO191" s="59"/>
      <c r="AP191" s="59"/>
      <c r="AQ191" s="59"/>
      <c r="AR191" s="59"/>
    </row>
    <row r="192" ht="12.75" customHeight="1">
      <c r="A192" s="59"/>
      <c r="B192" s="59"/>
      <c r="C192" s="596"/>
      <c r="D192" s="59"/>
      <c r="E192" s="59"/>
      <c r="F192" s="59"/>
      <c r="G192" s="59"/>
      <c r="H192" s="59"/>
      <c r="I192" s="59"/>
      <c r="J192" s="59"/>
      <c r="K192" s="59"/>
      <c r="L192" s="59"/>
      <c r="M192" s="59"/>
      <c r="N192" s="59"/>
      <c r="O192" s="59"/>
      <c r="P192" s="59"/>
      <c r="Q192" s="59"/>
      <c r="R192" s="59"/>
      <c r="S192" s="59"/>
      <c r="T192" s="59"/>
      <c r="U192" s="59"/>
      <c r="V192" s="59"/>
      <c r="W192" s="59"/>
      <c r="X192" s="59"/>
      <c r="Y192" s="59"/>
      <c r="Z192" s="59"/>
      <c r="AA192" s="59"/>
      <c r="AB192" s="59"/>
      <c r="AC192" s="59"/>
      <c r="AD192" s="59"/>
      <c r="AE192" s="59"/>
      <c r="AF192" s="59"/>
      <c r="AG192" s="59"/>
      <c r="AH192" s="59"/>
      <c r="AI192" s="59"/>
      <c r="AJ192" s="59"/>
      <c r="AK192" s="59"/>
      <c r="AL192" s="59"/>
      <c r="AM192" s="59"/>
      <c r="AN192" s="59"/>
      <c r="AO192" s="59"/>
      <c r="AP192" s="59"/>
      <c r="AQ192" s="59"/>
      <c r="AR192" s="3"/>
    </row>
    <row r="193" ht="12.75" customHeight="1">
      <c r="A193" s="59"/>
      <c r="B193" s="59"/>
      <c r="C193" s="596"/>
      <c r="D193" s="59"/>
      <c r="E193" s="59"/>
      <c r="F193" s="59"/>
      <c r="G193" s="59"/>
      <c r="H193" s="59"/>
      <c r="I193" s="59"/>
      <c r="J193" s="59"/>
      <c r="K193" s="59"/>
      <c r="L193" s="59"/>
      <c r="M193" s="59"/>
      <c r="N193" s="59"/>
      <c r="O193" s="59"/>
      <c r="P193" s="59"/>
      <c r="Q193" s="59"/>
      <c r="R193" s="59"/>
      <c r="S193" s="59"/>
      <c r="T193" s="59"/>
      <c r="U193" s="59"/>
      <c r="V193" s="59"/>
      <c r="W193" s="59"/>
      <c r="X193" s="59"/>
      <c r="Y193" s="59"/>
      <c r="Z193" s="59"/>
      <c r="AA193" s="59"/>
      <c r="AB193" s="59"/>
      <c r="AC193" s="59"/>
      <c r="AD193" s="59"/>
      <c r="AE193" s="59"/>
      <c r="AF193" s="59"/>
      <c r="AG193" s="59"/>
      <c r="AH193" s="59"/>
      <c r="AI193" s="59"/>
      <c r="AJ193" s="59"/>
      <c r="AK193" s="59"/>
      <c r="AL193" s="59"/>
      <c r="AM193" s="59"/>
      <c r="AN193" s="59"/>
      <c r="AO193" s="59"/>
      <c r="AP193" s="59"/>
      <c r="AQ193" s="59"/>
      <c r="AR193" s="3"/>
    </row>
    <row r="194" ht="12.75" customHeight="1">
      <c r="A194" s="59"/>
      <c r="B194" s="59"/>
      <c r="C194" s="596"/>
      <c r="D194" s="59"/>
      <c r="E194" s="59"/>
      <c r="F194" s="59"/>
      <c r="G194" s="59"/>
      <c r="H194" s="59"/>
      <c r="I194" s="59"/>
      <c r="J194" s="59"/>
      <c r="K194" s="59"/>
      <c r="L194" s="59"/>
      <c r="M194" s="59"/>
      <c r="N194" s="59"/>
      <c r="O194" s="59"/>
      <c r="P194" s="59"/>
      <c r="Q194" s="59"/>
      <c r="R194" s="59"/>
      <c r="S194" s="59"/>
      <c r="T194" s="59"/>
      <c r="U194" s="59"/>
      <c r="V194" s="59"/>
      <c r="W194" s="59"/>
      <c r="X194" s="59"/>
      <c r="Y194" s="59"/>
      <c r="Z194" s="59"/>
      <c r="AA194" s="59"/>
      <c r="AB194" s="59"/>
      <c r="AC194" s="59"/>
      <c r="AD194" s="59"/>
      <c r="AE194" s="59"/>
      <c r="AF194" s="59"/>
      <c r="AG194" s="59"/>
      <c r="AH194" s="59"/>
      <c r="AI194" s="59"/>
      <c r="AJ194" s="59"/>
      <c r="AK194" s="59"/>
      <c r="AL194" s="59"/>
      <c r="AM194" s="59"/>
      <c r="AN194" s="59"/>
      <c r="AO194" s="59"/>
      <c r="AP194" s="59"/>
      <c r="AQ194" s="59"/>
      <c r="AR194" s="3"/>
    </row>
    <row r="195" ht="12.75" customHeight="1">
      <c r="A195" s="59"/>
      <c r="B195" s="59"/>
      <c r="C195" s="596"/>
      <c r="D195" s="59"/>
      <c r="E195" s="59"/>
      <c r="F195" s="59"/>
      <c r="G195" s="59"/>
      <c r="H195" s="59"/>
      <c r="I195" s="59"/>
      <c r="J195" s="59"/>
      <c r="K195" s="59"/>
      <c r="L195" s="59"/>
      <c r="M195" s="59"/>
      <c r="N195" s="59"/>
      <c r="O195" s="59"/>
      <c r="P195" s="59"/>
      <c r="Q195" s="59"/>
      <c r="R195" s="59"/>
      <c r="S195" s="59"/>
      <c r="T195" s="59"/>
      <c r="U195" s="59"/>
      <c r="V195" s="59"/>
      <c r="W195" s="59"/>
      <c r="X195" s="59"/>
      <c r="Y195" s="59"/>
      <c r="Z195" s="59"/>
      <c r="AA195" s="59"/>
      <c r="AB195" s="59"/>
      <c r="AC195" s="59"/>
      <c r="AD195" s="59"/>
      <c r="AE195" s="59"/>
      <c r="AF195" s="59"/>
      <c r="AG195" s="59"/>
      <c r="AH195" s="59"/>
      <c r="AI195" s="59"/>
      <c r="AJ195" s="59"/>
      <c r="AK195" s="59"/>
      <c r="AL195" s="59"/>
      <c r="AM195" s="59"/>
      <c r="AN195" s="59"/>
      <c r="AO195" s="59"/>
      <c r="AP195" s="59"/>
      <c r="AQ195" s="59"/>
      <c r="AR195" s="3"/>
    </row>
    <row r="196" ht="12.75" customHeight="1">
      <c r="A196" s="59"/>
      <c r="B196" s="59"/>
      <c r="C196" s="596"/>
      <c r="D196" s="59"/>
      <c r="E196" s="59"/>
      <c r="F196" s="59"/>
      <c r="G196" s="59"/>
      <c r="H196" s="59"/>
      <c r="I196" s="59"/>
      <c r="J196" s="59"/>
      <c r="K196" s="59"/>
      <c r="L196" s="59"/>
      <c r="M196" s="59"/>
      <c r="N196" s="59"/>
      <c r="O196" s="59"/>
      <c r="P196" s="59"/>
      <c r="Q196" s="59"/>
      <c r="R196" s="59"/>
      <c r="S196" s="59"/>
      <c r="T196" s="59"/>
      <c r="U196" s="59"/>
      <c r="V196" s="59"/>
      <c r="W196" s="59"/>
      <c r="X196" s="59"/>
      <c r="Y196" s="59"/>
      <c r="Z196" s="59"/>
      <c r="AA196" s="59"/>
      <c r="AB196" s="59"/>
      <c r="AC196" s="59"/>
      <c r="AD196" s="59"/>
      <c r="AE196" s="59"/>
      <c r="AF196" s="59"/>
      <c r="AG196" s="59"/>
      <c r="AH196" s="59"/>
      <c r="AI196" s="59"/>
      <c r="AJ196" s="59"/>
      <c r="AK196" s="59"/>
      <c r="AL196" s="59"/>
      <c r="AM196" s="59"/>
      <c r="AN196" s="59"/>
      <c r="AO196" s="59"/>
      <c r="AP196" s="59"/>
      <c r="AQ196" s="59"/>
      <c r="AR196" s="3"/>
    </row>
    <row r="197" ht="12.75" customHeight="1">
      <c r="A197" s="59"/>
      <c r="B197" s="59"/>
      <c r="C197" s="596"/>
      <c r="D197" s="59"/>
      <c r="E197" s="59"/>
      <c r="F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c r="AD197" s="59"/>
      <c r="AE197" s="59"/>
      <c r="AF197" s="59"/>
      <c r="AG197" s="59"/>
      <c r="AH197" s="59"/>
      <c r="AI197" s="59"/>
      <c r="AJ197" s="59"/>
      <c r="AK197" s="59"/>
      <c r="AL197" s="59"/>
      <c r="AM197" s="59"/>
      <c r="AN197" s="59"/>
      <c r="AO197" s="59"/>
      <c r="AP197" s="59"/>
      <c r="AQ197" s="59"/>
      <c r="AR197" s="3"/>
    </row>
    <row r="198" ht="12.75" customHeight="1">
      <c r="A198" s="59"/>
      <c r="B198" s="59"/>
      <c r="C198" s="596"/>
      <c r="D198" s="59"/>
      <c r="E198" s="59"/>
      <c r="F198" s="59"/>
      <c r="G198" s="59"/>
      <c r="H198" s="59"/>
      <c r="I198" s="59"/>
      <c r="J198" s="59"/>
      <c r="K198" s="59"/>
      <c r="L198" s="59"/>
      <c r="M198" s="59"/>
      <c r="N198" s="59"/>
      <c r="O198" s="59"/>
      <c r="P198" s="59"/>
      <c r="Q198" s="59"/>
      <c r="R198" s="59"/>
      <c r="S198" s="59"/>
      <c r="T198" s="59"/>
      <c r="U198" s="59"/>
      <c r="V198" s="59"/>
      <c r="W198" s="59"/>
      <c r="X198" s="59"/>
      <c r="Y198" s="59"/>
      <c r="Z198" s="59"/>
      <c r="AA198" s="59"/>
      <c r="AB198" s="59"/>
      <c r="AC198" s="59"/>
      <c r="AD198" s="59"/>
      <c r="AE198" s="59"/>
      <c r="AF198" s="59"/>
      <c r="AG198" s="59"/>
      <c r="AH198" s="59"/>
      <c r="AI198" s="59"/>
      <c r="AJ198" s="59"/>
      <c r="AK198" s="59"/>
      <c r="AL198" s="59"/>
      <c r="AM198" s="59"/>
      <c r="AN198" s="59"/>
      <c r="AO198" s="59"/>
      <c r="AP198" s="59"/>
      <c r="AQ198" s="59"/>
      <c r="AR198" s="3"/>
    </row>
    <row r="199" ht="12.75" customHeight="1">
      <c r="A199" s="59"/>
      <c r="B199" s="59"/>
      <c r="C199" s="596"/>
      <c r="D199" s="59"/>
      <c r="E199" s="59"/>
      <c r="F199" s="59"/>
      <c r="G199" s="59"/>
      <c r="H199" s="59"/>
      <c r="I199" s="59"/>
      <c r="J199" s="59"/>
      <c r="K199" s="59"/>
      <c r="L199" s="59"/>
      <c r="M199" s="59"/>
      <c r="N199" s="59"/>
      <c r="O199" s="59"/>
      <c r="P199" s="59"/>
      <c r="Q199" s="59"/>
      <c r="R199" s="59"/>
      <c r="S199" s="59"/>
      <c r="T199" s="59"/>
      <c r="U199" s="59"/>
      <c r="V199" s="59"/>
      <c r="W199" s="59"/>
      <c r="X199" s="59"/>
      <c r="Y199" s="59"/>
      <c r="Z199" s="59"/>
      <c r="AA199" s="59"/>
      <c r="AB199" s="59"/>
      <c r="AC199" s="59"/>
      <c r="AD199" s="59"/>
      <c r="AE199" s="59"/>
      <c r="AF199" s="59"/>
      <c r="AG199" s="59"/>
      <c r="AH199" s="59"/>
      <c r="AI199" s="59"/>
      <c r="AJ199" s="59"/>
      <c r="AK199" s="59"/>
      <c r="AL199" s="59"/>
      <c r="AM199" s="59"/>
      <c r="AN199" s="59"/>
      <c r="AO199" s="59"/>
      <c r="AP199" s="59"/>
      <c r="AQ199" s="59"/>
      <c r="AR199" s="3"/>
    </row>
    <row r="200" ht="12.75" customHeight="1">
      <c r="A200" s="59"/>
      <c r="B200" s="59"/>
      <c r="C200" s="596"/>
      <c r="D200" s="59"/>
      <c r="E200" s="59"/>
      <c r="F200" s="59"/>
      <c r="G200" s="59"/>
      <c r="H200" s="59"/>
      <c r="I200" s="59"/>
      <c r="J200" s="59"/>
      <c r="K200" s="59"/>
      <c r="L200" s="59"/>
      <c r="M200" s="59"/>
      <c r="N200" s="59"/>
      <c r="O200" s="59"/>
      <c r="P200" s="59"/>
      <c r="Q200" s="59"/>
      <c r="R200" s="59"/>
      <c r="S200" s="59"/>
      <c r="T200" s="59"/>
      <c r="U200" s="59"/>
      <c r="V200" s="59"/>
      <c r="W200" s="59"/>
      <c r="X200" s="59"/>
      <c r="Y200" s="59"/>
      <c r="Z200" s="59"/>
      <c r="AA200" s="59"/>
      <c r="AB200" s="59"/>
      <c r="AC200" s="59"/>
      <c r="AD200" s="59"/>
      <c r="AE200" s="59"/>
      <c r="AF200" s="59"/>
      <c r="AG200" s="59"/>
      <c r="AH200" s="59"/>
      <c r="AI200" s="59"/>
      <c r="AJ200" s="59"/>
      <c r="AK200" s="59"/>
      <c r="AL200" s="59"/>
      <c r="AM200" s="59"/>
      <c r="AN200" s="59"/>
      <c r="AO200" s="59"/>
      <c r="AP200" s="59"/>
      <c r="AQ200" s="59"/>
      <c r="AR200" s="3"/>
    </row>
    <row r="201" ht="12.75" customHeight="1">
      <c r="A201" s="59"/>
      <c r="B201" s="59"/>
      <c r="C201" s="596"/>
      <c r="D201" s="59"/>
      <c r="E201" s="59"/>
      <c r="F201" s="59"/>
      <c r="G201" s="59"/>
      <c r="H201" s="59"/>
      <c r="I201" s="59"/>
      <c r="J201" s="59"/>
      <c r="K201" s="59"/>
      <c r="L201" s="59"/>
      <c r="M201" s="59"/>
      <c r="N201" s="59"/>
      <c r="O201" s="59"/>
      <c r="P201" s="59"/>
      <c r="Q201" s="59"/>
      <c r="R201" s="59"/>
      <c r="S201" s="59"/>
      <c r="T201" s="59"/>
      <c r="U201" s="59"/>
      <c r="V201" s="59"/>
      <c r="W201" s="59"/>
      <c r="X201" s="59"/>
      <c r="Y201" s="59"/>
      <c r="Z201" s="59"/>
      <c r="AA201" s="59"/>
      <c r="AB201" s="59"/>
      <c r="AC201" s="59"/>
      <c r="AD201" s="59"/>
      <c r="AE201" s="59"/>
      <c r="AF201" s="59"/>
      <c r="AG201" s="59"/>
      <c r="AH201" s="59"/>
      <c r="AI201" s="59"/>
      <c r="AJ201" s="59"/>
      <c r="AK201" s="59"/>
      <c r="AL201" s="59"/>
      <c r="AM201" s="59"/>
      <c r="AN201" s="59"/>
      <c r="AO201" s="59"/>
      <c r="AP201" s="59"/>
      <c r="AQ201" s="59"/>
      <c r="AR201" s="3"/>
    </row>
    <row r="202" ht="12.75" customHeight="1">
      <c r="A202" s="59"/>
      <c r="B202" s="59"/>
      <c r="C202" s="596"/>
      <c r="D202" s="59"/>
      <c r="E202" s="59"/>
      <c r="F202" s="59"/>
      <c r="G202" s="59"/>
      <c r="H202" s="59"/>
      <c r="I202" s="59"/>
      <c r="J202" s="59"/>
      <c r="K202" s="59"/>
      <c r="L202" s="59"/>
      <c r="M202" s="59"/>
      <c r="N202" s="59"/>
      <c r="O202" s="59"/>
      <c r="P202" s="59"/>
      <c r="Q202" s="59"/>
      <c r="R202" s="59"/>
      <c r="S202" s="59"/>
      <c r="T202" s="59"/>
      <c r="U202" s="59"/>
      <c r="V202" s="59"/>
      <c r="W202" s="59"/>
      <c r="X202" s="59"/>
      <c r="Y202" s="59"/>
      <c r="Z202" s="59"/>
      <c r="AA202" s="59"/>
      <c r="AB202" s="59"/>
      <c r="AC202" s="59"/>
      <c r="AD202" s="59"/>
      <c r="AE202" s="59"/>
      <c r="AF202" s="59"/>
      <c r="AG202" s="59"/>
      <c r="AH202" s="59"/>
      <c r="AI202" s="59"/>
      <c r="AJ202" s="59"/>
      <c r="AK202" s="59"/>
      <c r="AL202" s="59"/>
      <c r="AM202" s="59"/>
      <c r="AN202" s="59"/>
      <c r="AO202" s="59"/>
      <c r="AP202" s="59"/>
      <c r="AQ202" s="59"/>
      <c r="AR202" s="3"/>
    </row>
    <row r="203" ht="12.75" customHeight="1">
      <c r="A203" s="59"/>
      <c r="B203" s="59"/>
      <c r="C203" s="596"/>
      <c r="D203" s="59"/>
      <c r="E203" s="59"/>
      <c r="F203" s="59"/>
      <c r="G203" s="59"/>
      <c r="H203" s="59"/>
      <c r="I203" s="59"/>
      <c r="J203" s="59"/>
      <c r="K203" s="59"/>
      <c r="L203" s="59"/>
      <c r="M203" s="59"/>
      <c r="N203" s="59"/>
      <c r="O203" s="59"/>
      <c r="P203" s="59"/>
      <c r="Q203" s="59"/>
      <c r="R203" s="59"/>
      <c r="S203" s="59"/>
      <c r="T203" s="59"/>
      <c r="U203" s="59"/>
      <c r="V203" s="59"/>
      <c r="W203" s="59"/>
      <c r="X203" s="59"/>
      <c r="Y203" s="59"/>
      <c r="Z203" s="59"/>
      <c r="AA203" s="59"/>
      <c r="AB203" s="59"/>
      <c r="AC203" s="59"/>
      <c r="AD203" s="59"/>
      <c r="AE203" s="59"/>
      <c r="AF203" s="59"/>
      <c r="AG203" s="59"/>
      <c r="AH203" s="59"/>
      <c r="AI203" s="59"/>
      <c r="AJ203" s="59"/>
      <c r="AK203" s="59"/>
      <c r="AL203" s="59"/>
      <c r="AM203" s="59"/>
      <c r="AN203" s="59"/>
      <c r="AO203" s="59"/>
      <c r="AP203" s="59"/>
      <c r="AQ203" s="59"/>
      <c r="AR203" s="3"/>
    </row>
    <row r="204" ht="12.75" customHeight="1">
      <c r="A204" s="59"/>
      <c r="B204" s="59"/>
      <c r="C204" s="596"/>
      <c r="D204" s="59"/>
      <c r="E204" s="59"/>
      <c r="F204" s="59"/>
      <c r="G204" s="59"/>
      <c r="H204" s="59"/>
      <c r="I204" s="59"/>
      <c r="J204" s="59"/>
      <c r="K204" s="59"/>
      <c r="L204" s="59"/>
      <c r="M204" s="59"/>
      <c r="N204" s="59"/>
      <c r="O204" s="59"/>
      <c r="P204" s="59"/>
      <c r="Q204" s="59"/>
      <c r="R204" s="59"/>
      <c r="S204" s="59"/>
      <c r="T204" s="59"/>
      <c r="U204" s="59"/>
      <c r="V204" s="59"/>
      <c r="W204" s="59"/>
      <c r="X204" s="59"/>
      <c r="Y204" s="59"/>
      <c r="Z204" s="59"/>
      <c r="AA204" s="59"/>
      <c r="AB204" s="59"/>
      <c r="AC204" s="59"/>
      <c r="AD204" s="59"/>
      <c r="AE204" s="59"/>
      <c r="AF204" s="59"/>
      <c r="AG204" s="59"/>
      <c r="AH204" s="59"/>
      <c r="AI204" s="59"/>
      <c r="AJ204" s="59"/>
      <c r="AK204" s="59"/>
      <c r="AL204" s="59"/>
      <c r="AM204" s="59"/>
      <c r="AN204" s="59"/>
      <c r="AO204" s="59"/>
      <c r="AP204" s="59"/>
      <c r="AQ204" s="59"/>
      <c r="AR204" s="3"/>
    </row>
    <row r="205" ht="12.75" customHeight="1">
      <c r="A205" s="59"/>
      <c r="B205" s="59"/>
      <c r="C205" s="596"/>
      <c r="D205" s="59"/>
      <c r="E205" s="59"/>
      <c r="F205" s="59"/>
      <c r="G205" s="59"/>
      <c r="H205" s="59"/>
      <c r="I205" s="59"/>
      <c r="J205" s="59"/>
      <c r="K205" s="59"/>
      <c r="L205" s="59"/>
      <c r="M205" s="59"/>
      <c r="N205" s="59"/>
      <c r="O205" s="59"/>
      <c r="P205" s="59"/>
      <c r="Q205" s="59"/>
      <c r="R205" s="59"/>
      <c r="S205" s="59"/>
      <c r="T205" s="59"/>
      <c r="U205" s="59"/>
      <c r="V205" s="59"/>
      <c r="W205" s="59"/>
      <c r="X205" s="59"/>
      <c r="Y205" s="59"/>
      <c r="Z205" s="59"/>
      <c r="AA205" s="59"/>
      <c r="AB205" s="59"/>
      <c r="AC205" s="59"/>
      <c r="AD205" s="59"/>
      <c r="AE205" s="59"/>
      <c r="AF205" s="59"/>
      <c r="AG205" s="59"/>
      <c r="AH205" s="59"/>
      <c r="AI205" s="59"/>
      <c r="AJ205" s="59"/>
      <c r="AK205" s="59"/>
      <c r="AL205" s="59"/>
      <c r="AM205" s="59"/>
      <c r="AN205" s="59"/>
      <c r="AO205" s="59"/>
      <c r="AP205" s="59"/>
      <c r="AQ205" s="59"/>
      <c r="AR205" s="3"/>
    </row>
    <row r="206" ht="12.75" customHeight="1">
      <c r="A206" s="59"/>
      <c r="B206" s="59"/>
      <c r="C206" s="596"/>
      <c r="D206" s="59"/>
      <c r="E206" s="59"/>
      <c r="F206" s="59"/>
      <c r="G206" s="59"/>
      <c r="H206" s="59"/>
      <c r="I206" s="59"/>
      <c r="J206" s="59"/>
      <c r="K206" s="59"/>
      <c r="L206" s="59"/>
      <c r="M206" s="59"/>
      <c r="N206" s="59"/>
      <c r="O206" s="59"/>
      <c r="P206" s="59"/>
      <c r="Q206" s="59"/>
      <c r="R206" s="59"/>
      <c r="S206" s="59"/>
      <c r="T206" s="59"/>
      <c r="U206" s="59"/>
      <c r="V206" s="59"/>
      <c r="W206" s="59"/>
      <c r="X206" s="59"/>
      <c r="Y206" s="59"/>
      <c r="Z206" s="59"/>
      <c r="AA206" s="59"/>
      <c r="AB206" s="59"/>
      <c r="AC206" s="59"/>
      <c r="AD206" s="59"/>
      <c r="AE206" s="59"/>
      <c r="AF206" s="59"/>
      <c r="AG206" s="59"/>
      <c r="AH206" s="59"/>
      <c r="AI206" s="59"/>
      <c r="AJ206" s="59"/>
      <c r="AK206" s="59"/>
      <c r="AL206" s="59"/>
      <c r="AM206" s="59"/>
      <c r="AN206" s="59"/>
      <c r="AO206" s="59"/>
      <c r="AP206" s="59"/>
      <c r="AQ206" s="59"/>
      <c r="AR206" s="3"/>
    </row>
    <row r="207" ht="12.75" customHeight="1">
      <c r="A207" s="59"/>
      <c r="B207" s="59"/>
      <c r="C207" s="596"/>
      <c r="D207" s="59"/>
      <c r="E207" s="59"/>
      <c r="F207" s="59"/>
      <c r="G207" s="59"/>
      <c r="H207" s="59"/>
      <c r="I207" s="59"/>
      <c r="J207" s="59"/>
      <c r="K207" s="59"/>
      <c r="L207" s="59"/>
      <c r="M207" s="59"/>
      <c r="N207" s="59"/>
      <c r="O207" s="59"/>
      <c r="P207" s="59"/>
      <c r="Q207" s="59"/>
      <c r="R207" s="59"/>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9"/>
      <c r="AR207" s="3"/>
    </row>
    <row r="208" ht="12.75" customHeight="1">
      <c r="A208" s="59"/>
      <c r="B208" s="59"/>
      <c r="C208" s="596"/>
      <c r="D208" s="59"/>
      <c r="E208" s="59"/>
      <c r="F208" s="59"/>
      <c r="G208" s="59"/>
      <c r="H208" s="59"/>
      <c r="I208" s="59"/>
      <c r="J208" s="59"/>
      <c r="K208" s="59"/>
      <c r="L208" s="59"/>
      <c r="M208" s="59"/>
      <c r="N208" s="59"/>
      <c r="O208" s="59"/>
      <c r="P208" s="59"/>
      <c r="Q208" s="59"/>
      <c r="R208" s="59"/>
      <c r="S208" s="59"/>
      <c r="T208" s="59"/>
      <c r="U208" s="59"/>
      <c r="V208" s="59"/>
      <c r="W208" s="59"/>
      <c r="X208" s="59"/>
      <c r="Y208" s="59"/>
      <c r="Z208" s="59"/>
      <c r="AA208" s="59"/>
      <c r="AB208" s="59"/>
      <c r="AC208" s="59"/>
      <c r="AD208" s="59"/>
      <c r="AE208" s="59"/>
      <c r="AF208" s="59"/>
      <c r="AG208" s="59"/>
      <c r="AH208" s="59"/>
      <c r="AI208" s="59"/>
      <c r="AJ208" s="59"/>
      <c r="AK208" s="59"/>
      <c r="AL208" s="59"/>
      <c r="AM208" s="59"/>
      <c r="AN208" s="59"/>
      <c r="AO208" s="59"/>
      <c r="AP208" s="59"/>
      <c r="AQ208" s="59"/>
      <c r="AR208" s="3"/>
    </row>
    <row r="209" ht="12.75" customHeight="1">
      <c r="A209" s="59"/>
      <c r="B209" s="59"/>
      <c r="C209" s="596"/>
      <c r="D209" s="59"/>
      <c r="E209" s="59"/>
      <c r="F209" s="59"/>
      <c r="G209" s="59"/>
      <c r="H209" s="59"/>
      <c r="I209" s="59"/>
      <c r="J209" s="59"/>
      <c r="K209" s="59"/>
      <c r="L209" s="59"/>
      <c r="M209" s="59"/>
      <c r="N209" s="59"/>
      <c r="O209" s="59"/>
      <c r="P209" s="59"/>
      <c r="Q209" s="59"/>
      <c r="R209" s="59"/>
      <c r="S209" s="59"/>
      <c r="T209" s="59"/>
      <c r="U209" s="59"/>
      <c r="V209" s="59"/>
      <c r="W209" s="59"/>
      <c r="X209" s="59"/>
      <c r="Y209" s="59"/>
      <c r="Z209" s="59"/>
      <c r="AA209" s="59"/>
      <c r="AB209" s="59"/>
      <c r="AC209" s="59"/>
      <c r="AD209" s="59"/>
      <c r="AE209" s="59"/>
      <c r="AF209" s="59"/>
      <c r="AG209" s="59"/>
      <c r="AH209" s="59"/>
      <c r="AI209" s="59"/>
      <c r="AJ209" s="59"/>
      <c r="AK209" s="59"/>
      <c r="AL209" s="59"/>
      <c r="AM209" s="59"/>
      <c r="AN209" s="59"/>
      <c r="AO209" s="59"/>
      <c r="AP209" s="59"/>
      <c r="AQ209" s="59"/>
      <c r="AR209" s="3"/>
    </row>
    <row r="210" ht="12.75" customHeight="1">
      <c r="A210" s="59"/>
      <c r="B210" s="59"/>
      <c r="C210" s="596"/>
      <c r="D210" s="59"/>
      <c r="E210" s="59"/>
      <c r="F210" s="59"/>
      <c r="G210" s="59"/>
      <c r="H210" s="59"/>
      <c r="I210" s="59"/>
      <c r="J210" s="59"/>
      <c r="K210" s="59"/>
      <c r="L210" s="59"/>
      <c r="M210" s="59"/>
      <c r="N210" s="59"/>
      <c r="O210" s="59"/>
      <c r="P210" s="59"/>
      <c r="Q210" s="59"/>
      <c r="R210" s="59"/>
      <c r="S210" s="59"/>
      <c r="T210" s="59"/>
      <c r="U210" s="59"/>
      <c r="V210" s="59"/>
      <c r="W210" s="59"/>
      <c r="X210" s="59"/>
      <c r="Y210" s="59"/>
      <c r="Z210" s="59"/>
      <c r="AA210" s="59"/>
      <c r="AB210" s="59"/>
      <c r="AC210" s="59"/>
      <c r="AD210" s="59"/>
      <c r="AE210" s="59"/>
      <c r="AF210" s="59"/>
      <c r="AG210" s="59"/>
      <c r="AH210" s="59"/>
      <c r="AI210" s="59"/>
      <c r="AJ210" s="59"/>
      <c r="AK210" s="59"/>
      <c r="AL210" s="59"/>
      <c r="AM210" s="59"/>
      <c r="AN210" s="59"/>
      <c r="AO210" s="59"/>
      <c r="AP210" s="59"/>
      <c r="AQ210" s="59"/>
      <c r="AR210" s="3"/>
    </row>
    <row r="211" ht="12.75" customHeight="1">
      <c r="A211" s="59"/>
      <c r="B211" s="59"/>
      <c r="C211" s="596"/>
      <c r="D211" s="59"/>
      <c r="E211" s="59"/>
      <c r="F211" s="59"/>
      <c r="G211" s="59"/>
      <c r="H211" s="59"/>
      <c r="I211" s="59"/>
      <c r="J211" s="59"/>
      <c r="K211" s="59"/>
      <c r="L211" s="59"/>
      <c r="M211" s="59"/>
      <c r="N211" s="59"/>
      <c r="O211" s="59"/>
      <c r="P211" s="59"/>
      <c r="Q211" s="59"/>
      <c r="R211" s="59"/>
      <c r="S211" s="59"/>
      <c r="T211" s="59"/>
      <c r="U211" s="59"/>
      <c r="V211" s="59"/>
      <c r="W211" s="59"/>
      <c r="X211" s="59"/>
      <c r="Y211" s="59"/>
      <c r="Z211" s="59"/>
      <c r="AA211" s="59"/>
      <c r="AB211" s="59"/>
      <c r="AC211" s="59"/>
      <c r="AD211" s="59"/>
      <c r="AE211" s="59"/>
      <c r="AF211" s="59"/>
      <c r="AG211" s="59"/>
      <c r="AH211" s="59"/>
      <c r="AI211" s="59"/>
      <c r="AJ211" s="59"/>
      <c r="AK211" s="59"/>
      <c r="AL211" s="59"/>
      <c r="AM211" s="59"/>
      <c r="AN211" s="59"/>
      <c r="AO211" s="59"/>
      <c r="AP211" s="59"/>
      <c r="AQ211" s="59"/>
      <c r="AR211" s="3"/>
    </row>
    <row r="212" ht="12.75" customHeight="1">
      <c r="A212" s="59"/>
      <c r="B212" s="59"/>
      <c r="C212" s="596"/>
      <c r="D212" s="59"/>
      <c r="E212" s="59"/>
      <c r="F212" s="59"/>
      <c r="G212" s="59"/>
      <c r="H212" s="59"/>
      <c r="I212" s="59"/>
      <c r="J212" s="59"/>
      <c r="K212" s="59"/>
      <c r="L212" s="59"/>
      <c r="M212" s="59"/>
      <c r="N212" s="59"/>
      <c r="O212" s="59"/>
      <c r="P212" s="59"/>
      <c r="Q212" s="59"/>
      <c r="R212" s="59"/>
      <c r="S212" s="59"/>
      <c r="T212" s="59"/>
      <c r="U212" s="59"/>
      <c r="V212" s="59"/>
      <c r="W212" s="59"/>
      <c r="X212" s="59"/>
      <c r="Y212" s="59"/>
      <c r="Z212" s="59"/>
      <c r="AA212" s="59"/>
      <c r="AB212" s="59"/>
      <c r="AC212" s="59"/>
      <c r="AD212" s="59"/>
      <c r="AE212" s="59"/>
      <c r="AF212" s="59"/>
      <c r="AG212" s="59"/>
      <c r="AH212" s="59"/>
      <c r="AI212" s="59"/>
      <c r="AJ212" s="59"/>
      <c r="AK212" s="59"/>
      <c r="AL212" s="59"/>
      <c r="AM212" s="59"/>
      <c r="AN212" s="59"/>
      <c r="AO212" s="59"/>
      <c r="AP212" s="59"/>
      <c r="AQ212" s="59"/>
      <c r="AR212" s="3"/>
    </row>
    <row r="213" ht="12.75" customHeight="1">
      <c r="A213" s="59"/>
      <c r="B213" s="59"/>
      <c r="C213" s="596"/>
      <c r="D213" s="59"/>
      <c r="E213" s="59"/>
      <c r="F213" s="59"/>
      <c r="G213" s="59"/>
      <c r="H213" s="59"/>
      <c r="I213" s="59"/>
      <c r="J213" s="59"/>
      <c r="K213" s="59"/>
      <c r="L213" s="59"/>
      <c r="M213" s="59"/>
      <c r="N213" s="59"/>
      <c r="O213" s="59"/>
      <c r="P213" s="59"/>
      <c r="Q213" s="59"/>
      <c r="R213" s="59"/>
      <c r="S213" s="59"/>
      <c r="T213" s="59"/>
      <c r="U213" s="59"/>
      <c r="V213" s="59"/>
      <c r="W213" s="59"/>
      <c r="X213" s="59"/>
      <c r="Y213" s="59"/>
      <c r="Z213" s="59"/>
      <c r="AA213" s="59"/>
      <c r="AB213" s="59"/>
      <c r="AC213" s="59"/>
      <c r="AD213" s="59"/>
      <c r="AE213" s="59"/>
      <c r="AF213" s="59"/>
      <c r="AG213" s="59"/>
      <c r="AH213" s="59"/>
      <c r="AI213" s="59"/>
      <c r="AJ213" s="59"/>
      <c r="AK213" s="59"/>
      <c r="AL213" s="59"/>
      <c r="AM213" s="59"/>
      <c r="AN213" s="59"/>
      <c r="AO213" s="59"/>
      <c r="AP213" s="59"/>
      <c r="AQ213" s="59"/>
      <c r="AR213" s="3"/>
    </row>
    <row r="214" ht="12.75" customHeight="1">
      <c r="A214" s="59"/>
      <c r="B214" s="59"/>
      <c r="C214" s="596"/>
      <c r="D214" s="59"/>
      <c r="E214" s="59"/>
      <c r="F214" s="59"/>
      <c r="G214" s="59"/>
      <c r="H214" s="59"/>
      <c r="I214" s="59"/>
      <c r="J214" s="59"/>
      <c r="K214" s="59"/>
      <c r="L214" s="59"/>
      <c r="M214" s="59"/>
      <c r="N214" s="59"/>
      <c r="O214" s="59"/>
      <c r="P214" s="59"/>
      <c r="Q214" s="59"/>
      <c r="R214" s="59"/>
      <c r="S214" s="59"/>
      <c r="T214" s="59"/>
      <c r="U214" s="59"/>
      <c r="V214" s="59"/>
      <c r="W214" s="59"/>
      <c r="X214" s="59"/>
      <c r="Y214" s="59"/>
      <c r="Z214" s="59"/>
      <c r="AA214" s="59"/>
      <c r="AB214" s="59"/>
      <c r="AC214" s="59"/>
      <c r="AD214" s="59"/>
      <c r="AE214" s="59"/>
      <c r="AF214" s="59"/>
      <c r="AG214" s="59"/>
      <c r="AH214" s="59"/>
      <c r="AI214" s="59"/>
      <c r="AJ214" s="59"/>
      <c r="AK214" s="59"/>
      <c r="AL214" s="59"/>
      <c r="AM214" s="59"/>
      <c r="AN214" s="59"/>
      <c r="AO214" s="59"/>
      <c r="AP214" s="59"/>
      <c r="AQ214" s="59"/>
      <c r="AR214" s="3"/>
    </row>
    <row r="215" ht="12.75" customHeight="1">
      <c r="A215" s="59"/>
      <c r="B215" s="59"/>
      <c r="C215" s="596"/>
      <c r="D215" s="59"/>
      <c r="E215" s="59"/>
      <c r="F215" s="59"/>
      <c r="G215" s="59"/>
      <c r="H215" s="59"/>
      <c r="I215" s="59"/>
      <c r="J215" s="59"/>
      <c r="K215" s="59"/>
      <c r="L215" s="59"/>
      <c r="M215" s="59"/>
      <c r="N215" s="59"/>
      <c r="O215" s="59"/>
      <c r="P215" s="59"/>
      <c r="Q215" s="59"/>
      <c r="R215" s="59"/>
      <c r="S215" s="59"/>
      <c r="T215" s="59"/>
      <c r="U215" s="59"/>
      <c r="V215" s="59"/>
      <c r="W215" s="59"/>
      <c r="X215" s="59"/>
      <c r="Y215" s="59"/>
      <c r="Z215" s="59"/>
      <c r="AA215" s="59"/>
      <c r="AB215" s="59"/>
      <c r="AC215" s="59"/>
      <c r="AD215" s="59"/>
      <c r="AE215" s="59"/>
      <c r="AF215" s="59"/>
      <c r="AG215" s="59"/>
      <c r="AH215" s="59"/>
      <c r="AI215" s="59"/>
      <c r="AJ215" s="59"/>
      <c r="AK215" s="59"/>
      <c r="AL215" s="59"/>
      <c r="AM215" s="59"/>
      <c r="AN215" s="59"/>
      <c r="AO215" s="59"/>
      <c r="AP215" s="59"/>
      <c r="AQ215" s="59"/>
      <c r="AR215" s="3"/>
    </row>
    <row r="216" ht="12.75" customHeight="1">
      <c r="A216" s="59"/>
      <c r="B216" s="59"/>
      <c r="C216" s="596"/>
      <c r="D216" s="59"/>
      <c r="E216" s="59"/>
      <c r="F216" s="59"/>
      <c r="G216" s="59"/>
      <c r="H216" s="59"/>
      <c r="I216" s="59"/>
      <c r="J216" s="59"/>
      <c r="K216" s="59"/>
      <c r="L216" s="59"/>
      <c r="M216" s="59"/>
      <c r="N216" s="59"/>
      <c r="O216" s="59"/>
      <c r="P216" s="59"/>
      <c r="Q216" s="59"/>
      <c r="R216" s="59"/>
      <c r="S216" s="59"/>
      <c r="T216" s="59"/>
      <c r="U216" s="59"/>
      <c r="V216" s="59"/>
      <c r="W216" s="59"/>
      <c r="X216" s="59"/>
      <c r="Y216" s="59"/>
      <c r="Z216" s="59"/>
      <c r="AA216" s="59"/>
      <c r="AB216" s="59"/>
      <c r="AC216" s="59"/>
      <c r="AD216" s="59"/>
      <c r="AE216" s="59"/>
      <c r="AF216" s="59"/>
      <c r="AG216" s="59"/>
      <c r="AH216" s="59"/>
      <c r="AI216" s="59"/>
      <c r="AJ216" s="59"/>
      <c r="AK216" s="59"/>
      <c r="AL216" s="59"/>
      <c r="AM216" s="59"/>
      <c r="AN216" s="59"/>
      <c r="AO216" s="59"/>
      <c r="AP216" s="59"/>
      <c r="AQ216" s="59"/>
      <c r="AR216" s="3"/>
    </row>
    <row r="217" ht="12.75" customHeight="1">
      <c r="A217" s="59"/>
      <c r="B217" s="59"/>
      <c r="C217" s="596"/>
      <c r="D217" s="59"/>
      <c r="E217" s="59"/>
      <c r="F217" s="59"/>
      <c r="G217" s="59"/>
      <c r="H217" s="59"/>
      <c r="I217" s="59"/>
      <c r="J217" s="59"/>
      <c r="K217" s="59"/>
      <c r="L217" s="59"/>
      <c r="M217" s="59"/>
      <c r="N217" s="59"/>
      <c r="O217" s="59"/>
      <c r="P217" s="59"/>
      <c r="Q217" s="59"/>
      <c r="R217" s="59"/>
      <c r="S217" s="59"/>
      <c r="T217" s="59"/>
      <c r="U217" s="59"/>
      <c r="V217" s="59"/>
      <c r="W217" s="59"/>
      <c r="X217" s="59"/>
      <c r="Y217" s="59"/>
      <c r="Z217" s="59"/>
      <c r="AA217" s="59"/>
      <c r="AB217" s="59"/>
      <c r="AC217" s="59"/>
      <c r="AD217" s="59"/>
      <c r="AE217" s="59"/>
      <c r="AF217" s="59"/>
      <c r="AG217" s="59"/>
      <c r="AH217" s="59"/>
      <c r="AI217" s="59"/>
      <c r="AJ217" s="59"/>
      <c r="AK217" s="59"/>
      <c r="AL217" s="59"/>
      <c r="AM217" s="59"/>
      <c r="AN217" s="59"/>
      <c r="AO217" s="59"/>
      <c r="AP217" s="59"/>
      <c r="AQ217" s="59"/>
      <c r="AR217" s="3"/>
    </row>
    <row r="218" ht="12.75" customHeight="1">
      <c r="A218" s="59"/>
      <c r="B218" s="59"/>
      <c r="C218" s="596"/>
      <c r="D218" s="59"/>
      <c r="E218" s="59"/>
      <c r="F218" s="59"/>
      <c r="G218" s="59"/>
      <c r="H218" s="59"/>
      <c r="I218" s="59"/>
      <c r="J218" s="59"/>
      <c r="K218" s="59"/>
      <c r="L218" s="59"/>
      <c r="M218" s="59"/>
      <c r="N218" s="59"/>
      <c r="O218" s="59"/>
      <c r="P218" s="59"/>
      <c r="Q218" s="59"/>
      <c r="R218" s="59"/>
      <c r="S218" s="59"/>
      <c r="T218" s="59"/>
      <c r="U218" s="59"/>
      <c r="V218" s="59"/>
      <c r="W218" s="59"/>
      <c r="X218" s="59"/>
      <c r="Y218" s="59"/>
      <c r="Z218" s="59"/>
      <c r="AA218" s="59"/>
      <c r="AB218" s="59"/>
      <c r="AC218" s="59"/>
      <c r="AD218" s="59"/>
      <c r="AE218" s="59"/>
      <c r="AF218" s="59"/>
      <c r="AG218" s="59"/>
      <c r="AH218" s="59"/>
      <c r="AI218" s="59"/>
      <c r="AJ218" s="59"/>
      <c r="AK218" s="59"/>
      <c r="AL218" s="59"/>
      <c r="AM218" s="59"/>
      <c r="AN218" s="59"/>
      <c r="AO218" s="59"/>
      <c r="AP218" s="59"/>
      <c r="AQ218" s="59"/>
      <c r="AR218" s="3"/>
    </row>
    <row r="219" ht="12.75" customHeight="1">
      <c r="A219" s="59"/>
      <c r="B219" s="59"/>
      <c r="C219" s="596"/>
      <c r="D219" s="59"/>
      <c r="E219" s="59"/>
      <c r="F219" s="59"/>
      <c r="G219" s="59"/>
      <c r="H219" s="59"/>
      <c r="I219" s="59"/>
      <c r="J219" s="59"/>
      <c r="K219" s="59"/>
      <c r="L219" s="59"/>
      <c r="M219" s="59"/>
      <c r="N219" s="59"/>
      <c r="O219" s="59"/>
      <c r="P219" s="59"/>
      <c r="Q219" s="59"/>
      <c r="R219" s="59"/>
      <c r="S219" s="59"/>
      <c r="T219" s="59"/>
      <c r="U219" s="59"/>
      <c r="V219" s="59"/>
      <c r="W219" s="59"/>
      <c r="X219" s="59"/>
      <c r="Y219" s="59"/>
      <c r="Z219" s="59"/>
      <c r="AA219" s="59"/>
      <c r="AB219" s="59"/>
      <c r="AC219" s="59"/>
      <c r="AD219" s="59"/>
      <c r="AE219" s="59"/>
      <c r="AF219" s="59"/>
      <c r="AG219" s="59"/>
      <c r="AH219" s="59"/>
      <c r="AI219" s="59"/>
      <c r="AJ219" s="59"/>
      <c r="AK219" s="59"/>
      <c r="AL219" s="59"/>
      <c r="AM219" s="59"/>
      <c r="AN219" s="59"/>
      <c r="AO219" s="59"/>
      <c r="AP219" s="59"/>
      <c r="AQ219" s="59"/>
      <c r="AR219" s="3"/>
    </row>
    <row r="220" ht="12.75" customHeight="1">
      <c r="A220" s="59"/>
      <c r="B220" s="59"/>
      <c r="C220" s="596"/>
      <c r="D220" s="59"/>
      <c r="E220" s="59"/>
      <c r="F220" s="59"/>
      <c r="G220" s="59"/>
      <c r="H220" s="59"/>
      <c r="I220" s="59"/>
      <c r="J220" s="59"/>
      <c r="K220" s="59"/>
      <c r="L220" s="59"/>
      <c r="M220" s="59"/>
      <c r="N220" s="59"/>
      <c r="O220" s="59"/>
      <c r="P220" s="59"/>
      <c r="Q220" s="59"/>
      <c r="R220" s="59"/>
      <c r="S220" s="59"/>
      <c r="T220" s="59"/>
      <c r="U220" s="59"/>
      <c r="V220" s="59"/>
      <c r="W220" s="59"/>
      <c r="X220" s="59"/>
      <c r="Y220" s="59"/>
      <c r="Z220" s="59"/>
      <c r="AA220" s="59"/>
      <c r="AB220" s="59"/>
      <c r="AC220" s="59"/>
      <c r="AD220" s="59"/>
      <c r="AE220" s="59"/>
      <c r="AF220" s="59"/>
      <c r="AG220" s="59"/>
      <c r="AH220" s="59"/>
      <c r="AI220" s="59"/>
      <c r="AJ220" s="59"/>
      <c r="AK220" s="59"/>
      <c r="AL220" s="59"/>
      <c r="AM220" s="59"/>
      <c r="AN220" s="59"/>
      <c r="AO220" s="59"/>
      <c r="AP220" s="59"/>
      <c r="AQ220" s="59"/>
      <c r="AR220" s="3"/>
    </row>
    <row r="221" ht="12.75" customHeight="1">
      <c r="A221" s="59"/>
      <c r="B221" s="59"/>
      <c r="C221" s="596"/>
      <c r="D221" s="59"/>
      <c r="E221" s="59"/>
      <c r="F221" s="59"/>
      <c r="G221" s="59"/>
      <c r="H221" s="59"/>
      <c r="I221" s="59"/>
      <c r="J221" s="59"/>
      <c r="K221" s="59"/>
      <c r="L221" s="59"/>
      <c r="M221" s="59"/>
      <c r="N221" s="59"/>
      <c r="O221" s="59"/>
      <c r="P221" s="59"/>
      <c r="Q221" s="59"/>
      <c r="R221" s="59"/>
      <c r="S221" s="59"/>
      <c r="T221" s="59"/>
      <c r="U221" s="59"/>
      <c r="V221" s="59"/>
      <c r="W221" s="59"/>
      <c r="X221" s="59"/>
      <c r="Y221" s="59"/>
      <c r="Z221" s="59"/>
      <c r="AA221" s="59"/>
      <c r="AB221" s="59"/>
      <c r="AC221" s="59"/>
      <c r="AD221" s="59"/>
      <c r="AE221" s="59"/>
      <c r="AF221" s="59"/>
      <c r="AG221" s="59"/>
      <c r="AH221" s="59"/>
      <c r="AI221" s="59"/>
      <c r="AJ221" s="59"/>
      <c r="AK221" s="59"/>
      <c r="AL221" s="59"/>
      <c r="AM221" s="59"/>
      <c r="AN221" s="59"/>
      <c r="AO221" s="59"/>
      <c r="AP221" s="59"/>
      <c r="AQ221" s="59"/>
      <c r="AR221" s="3"/>
    </row>
    <row r="222" ht="12.75" customHeight="1">
      <c r="A222" s="59"/>
      <c r="B222" s="59"/>
      <c r="C222" s="596"/>
      <c r="D222" s="59"/>
      <c r="E222" s="59"/>
      <c r="F222" s="59"/>
      <c r="G222" s="59"/>
      <c r="H222" s="59"/>
      <c r="I222" s="59"/>
      <c r="J222" s="59"/>
      <c r="K222" s="59"/>
      <c r="L222" s="59"/>
      <c r="M222" s="59"/>
      <c r="N222" s="59"/>
      <c r="O222" s="59"/>
      <c r="P222" s="59"/>
      <c r="Q222" s="59"/>
      <c r="R222" s="59"/>
      <c r="S222" s="59"/>
      <c r="T222" s="59"/>
      <c r="U222" s="59"/>
      <c r="V222" s="59"/>
      <c r="W222" s="59"/>
      <c r="X222" s="59"/>
      <c r="Y222" s="59"/>
      <c r="Z222" s="59"/>
      <c r="AA222" s="59"/>
      <c r="AB222" s="59"/>
      <c r="AC222" s="59"/>
      <c r="AD222" s="59"/>
      <c r="AE222" s="59"/>
      <c r="AF222" s="59"/>
      <c r="AG222" s="59"/>
      <c r="AH222" s="59"/>
      <c r="AI222" s="59"/>
      <c r="AJ222" s="59"/>
      <c r="AK222" s="59"/>
      <c r="AL222" s="59"/>
      <c r="AM222" s="59"/>
      <c r="AN222" s="59"/>
      <c r="AO222" s="59"/>
      <c r="AP222" s="59"/>
      <c r="AQ222" s="59"/>
      <c r="AR222" s="3"/>
    </row>
    <row r="223" ht="12.75" customHeight="1">
      <c r="A223" s="59"/>
      <c r="B223" s="59"/>
      <c r="C223" s="596"/>
      <c r="D223" s="59"/>
      <c r="E223" s="59"/>
      <c r="F223" s="59"/>
      <c r="G223" s="59"/>
      <c r="H223" s="59"/>
      <c r="I223" s="59"/>
      <c r="J223" s="59"/>
      <c r="K223" s="59"/>
      <c r="L223" s="59"/>
      <c r="M223" s="59"/>
      <c r="N223" s="59"/>
      <c r="O223" s="59"/>
      <c r="P223" s="59"/>
      <c r="Q223" s="59"/>
      <c r="R223" s="59"/>
      <c r="S223" s="59"/>
      <c r="T223" s="59"/>
      <c r="U223" s="59"/>
      <c r="V223" s="59"/>
      <c r="W223" s="59"/>
      <c r="X223" s="59"/>
      <c r="Y223" s="59"/>
      <c r="Z223" s="59"/>
      <c r="AA223" s="59"/>
      <c r="AB223" s="59"/>
      <c r="AC223" s="59"/>
      <c r="AD223" s="59"/>
      <c r="AE223" s="59"/>
      <c r="AF223" s="59"/>
      <c r="AG223" s="59"/>
      <c r="AH223" s="59"/>
      <c r="AI223" s="59"/>
      <c r="AJ223" s="59"/>
      <c r="AK223" s="59"/>
      <c r="AL223" s="59"/>
      <c r="AM223" s="59"/>
      <c r="AN223" s="59"/>
      <c r="AO223" s="59"/>
      <c r="AP223" s="59"/>
      <c r="AQ223" s="59"/>
      <c r="AR223" s="3"/>
    </row>
    <row r="224" ht="12.75" customHeight="1">
      <c r="A224" s="59"/>
      <c r="B224" s="59"/>
      <c r="C224" s="596"/>
      <c r="D224" s="59"/>
      <c r="E224" s="59"/>
      <c r="F224" s="59"/>
      <c r="G224" s="59"/>
      <c r="H224" s="59"/>
      <c r="I224" s="59"/>
      <c r="J224" s="59"/>
      <c r="K224" s="59"/>
      <c r="L224" s="59"/>
      <c r="M224" s="59"/>
      <c r="N224" s="59"/>
      <c r="O224" s="59"/>
      <c r="P224" s="59"/>
      <c r="Q224" s="59"/>
      <c r="R224" s="59"/>
      <c r="S224" s="59"/>
      <c r="T224" s="59"/>
      <c r="U224" s="59"/>
      <c r="V224" s="59"/>
      <c r="W224" s="59"/>
      <c r="X224" s="59"/>
      <c r="Y224" s="59"/>
      <c r="Z224" s="59"/>
      <c r="AA224" s="59"/>
      <c r="AB224" s="59"/>
      <c r="AC224" s="59"/>
      <c r="AD224" s="59"/>
      <c r="AE224" s="59"/>
      <c r="AF224" s="59"/>
      <c r="AG224" s="59"/>
      <c r="AH224" s="59"/>
      <c r="AI224" s="59"/>
      <c r="AJ224" s="59"/>
      <c r="AK224" s="59"/>
      <c r="AL224" s="59"/>
      <c r="AM224" s="59"/>
      <c r="AN224" s="59"/>
      <c r="AO224" s="59"/>
      <c r="AP224" s="59"/>
      <c r="AQ224" s="59"/>
      <c r="AR224" s="3"/>
    </row>
    <row r="225" ht="12.75" customHeight="1">
      <c r="A225" s="59"/>
      <c r="B225" s="59"/>
      <c r="C225" s="596"/>
      <c r="D225" s="59"/>
      <c r="E225" s="59"/>
      <c r="F225" s="59"/>
      <c r="G225" s="59"/>
      <c r="H225" s="59"/>
      <c r="I225" s="59"/>
      <c r="J225" s="59"/>
      <c r="K225" s="59"/>
      <c r="L225" s="59"/>
      <c r="M225" s="59"/>
      <c r="N225" s="59"/>
      <c r="O225" s="59"/>
      <c r="P225" s="59"/>
      <c r="Q225" s="59"/>
      <c r="R225" s="59"/>
      <c r="S225" s="59"/>
      <c r="T225" s="59"/>
      <c r="U225" s="59"/>
      <c r="V225" s="59"/>
      <c r="W225" s="59"/>
      <c r="X225" s="59"/>
      <c r="Y225" s="59"/>
      <c r="Z225" s="59"/>
      <c r="AA225" s="59"/>
      <c r="AB225" s="59"/>
      <c r="AC225" s="59"/>
      <c r="AD225" s="59"/>
      <c r="AE225" s="59"/>
      <c r="AF225" s="59"/>
      <c r="AG225" s="59"/>
      <c r="AH225" s="59"/>
      <c r="AI225" s="59"/>
      <c r="AJ225" s="59"/>
      <c r="AK225" s="59"/>
      <c r="AL225" s="59"/>
      <c r="AM225" s="59"/>
      <c r="AN225" s="59"/>
      <c r="AO225" s="59"/>
      <c r="AP225" s="59"/>
      <c r="AQ225" s="59"/>
      <c r="AR225" s="3"/>
    </row>
    <row r="226" ht="12.75" customHeight="1">
      <c r="A226" s="59"/>
      <c r="B226" s="59"/>
      <c r="C226" s="596"/>
      <c r="D226" s="59"/>
      <c r="E226" s="59"/>
      <c r="F226" s="59"/>
      <c r="G226" s="59"/>
      <c r="H226" s="59"/>
      <c r="I226" s="59"/>
      <c r="J226" s="59"/>
      <c r="K226" s="59"/>
      <c r="L226" s="59"/>
      <c r="M226" s="59"/>
      <c r="N226" s="59"/>
      <c r="O226" s="59"/>
      <c r="P226" s="59"/>
      <c r="Q226" s="59"/>
      <c r="R226" s="59"/>
      <c r="S226" s="59"/>
      <c r="T226" s="59"/>
      <c r="U226" s="59"/>
      <c r="V226" s="59"/>
      <c r="W226" s="59"/>
      <c r="X226" s="59"/>
      <c r="Y226" s="59"/>
      <c r="Z226" s="59"/>
      <c r="AA226" s="59"/>
      <c r="AB226" s="59"/>
      <c r="AC226" s="59"/>
      <c r="AD226" s="59"/>
      <c r="AE226" s="59"/>
      <c r="AF226" s="59"/>
      <c r="AG226" s="59"/>
      <c r="AH226" s="59"/>
      <c r="AI226" s="59"/>
      <c r="AJ226" s="59"/>
      <c r="AK226" s="59"/>
      <c r="AL226" s="59"/>
      <c r="AM226" s="59"/>
      <c r="AN226" s="59"/>
      <c r="AO226" s="59"/>
      <c r="AP226" s="59"/>
      <c r="AQ226" s="59"/>
      <c r="AR226" s="3"/>
    </row>
    <row r="227" ht="12.75" customHeight="1">
      <c r="A227" s="59"/>
      <c r="B227" s="59"/>
      <c r="C227" s="596"/>
      <c r="D227" s="59"/>
      <c r="E227" s="59"/>
      <c r="F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59"/>
      <c r="AD227" s="59"/>
      <c r="AE227" s="59"/>
      <c r="AF227" s="59"/>
      <c r="AG227" s="59"/>
      <c r="AH227" s="59"/>
      <c r="AI227" s="59"/>
      <c r="AJ227" s="59"/>
      <c r="AK227" s="59"/>
      <c r="AL227" s="59"/>
      <c r="AM227" s="59"/>
      <c r="AN227" s="59"/>
      <c r="AO227" s="59"/>
      <c r="AP227" s="59"/>
      <c r="AQ227" s="59"/>
      <c r="AR227" s="3"/>
    </row>
    <row r="228" ht="12.75" customHeight="1">
      <c r="A228" s="59"/>
      <c r="B228" s="59"/>
      <c r="C228" s="596"/>
      <c r="D228" s="59"/>
      <c r="E228" s="59"/>
      <c r="F228" s="59"/>
      <c r="G228" s="59"/>
      <c r="H228" s="59"/>
      <c r="I228" s="59"/>
      <c r="J228" s="59"/>
      <c r="K228" s="59"/>
      <c r="L228" s="59"/>
      <c r="M228" s="59"/>
      <c r="N228" s="59"/>
      <c r="O228" s="59"/>
      <c r="P228" s="59"/>
      <c r="Q228" s="59"/>
      <c r="R228" s="59"/>
      <c r="S228" s="59"/>
      <c r="T228" s="59"/>
      <c r="U228" s="59"/>
      <c r="V228" s="59"/>
      <c r="W228" s="59"/>
      <c r="X228" s="59"/>
      <c r="Y228" s="59"/>
      <c r="Z228" s="59"/>
      <c r="AA228" s="59"/>
      <c r="AB228" s="59"/>
      <c r="AC228" s="59"/>
      <c r="AD228" s="59"/>
      <c r="AE228" s="59"/>
      <c r="AF228" s="59"/>
      <c r="AG228" s="59"/>
      <c r="AH228" s="59"/>
      <c r="AI228" s="59"/>
      <c r="AJ228" s="59"/>
      <c r="AK228" s="59"/>
      <c r="AL228" s="59"/>
      <c r="AM228" s="59"/>
      <c r="AN228" s="59"/>
      <c r="AO228" s="59"/>
      <c r="AP228" s="59"/>
      <c r="AQ228" s="59"/>
      <c r="AR228" s="3"/>
    </row>
    <row r="229" ht="12.75" customHeight="1">
      <c r="A229" s="59"/>
      <c r="B229" s="59"/>
      <c r="C229" s="596"/>
      <c r="D229" s="59"/>
      <c r="E229" s="59"/>
      <c r="F229" s="59"/>
      <c r="G229" s="59"/>
      <c r="H229" s="59"/>
      <c r="I229" s="59"/>
      <c r="J229" s="59"/>
      <c r="K229" s="59"/>
      <c r="L229" s="59"/>
      <c r="M229" s="59"/>
      <c r="N229" s="59"/>
      <c r="O229" s="59"/>
      <c r="P229" s="59"/>
      <c r="Q229" s="59"/>
      <c r="R229" s="59"/>
      <c r="S229" s="59"/>
      <c r="T229" s="59"/>
      <c r="U229" s="59"/>
      <c r="V229" s="59"/>
      <c r="W229" s="59"/>
      <c r="X229" s="59"/>
      <c r="Y229" s="59"/>
      <c r="Z229" s="59"/>
      <c r="AA229" s="59"/>
      <c r="AB229" s="59"/>
      <c r="AC229" s="59"/>
      <c r="AD229" s="59"/>
      <c r="AE229" s="59"/>
      <c r="AF229" s="59"/>
      <c r="AG229" s="59"/>
      <c r="AH229" s="59"/>
      <c r="AI229" s="59"/>
      <c r="AJ229" s="59"/>
      <c r="AK229" s="59"/>
      <c r="AL229" s="59"/>
      <c r="AM229" s="59"/>
      <c r="AN229" s="59"/>
      <c r="AO229" s="59"/>
      <c r="AP229" s="59"/>
      <c r="AQ229" s="59"/>
      <c r="AR229" s="3"/>
    </row>
    <row r="230" ht="12.75" customHeight="1">
      <c r="A230" s="59"/>
      <c r="B230" s="59"/>
      <c r="C230" s="596"/>
      <c r="D230" s="59"/>
      <c r="E230" s="59"/>
      <c r="F230" s="59"/>
      <c r="G230" s="59"/>
      <c r="H230" s="59"/>
      <c r="I230" s="59"/>
      <c r="J230" s="59"/>
      <c r="K230" s="59"/>
      <c r="L230" s="59"/>
      <c r="M230" s="59"/>
      <c r="N230" s="59"/>
      <c r="O230" s="59"/>
      <c r="P230" s="59"/>
      <c r="Q230" s="59"/>
      <c r="R230" s="59"/>
      <c r="S230" s="59"/>
      <c r="T230" s="59"/>
      <c r="U230" s="59"/>
      <c r="V230" s="59"/>
      <c r="W230" s="59"/>
      <c r="X230" s="59"/>
      <c r="Y230" s="59"/>
      <c r="Z230" s="59"/>
      <c r="AA230" s="59"/>
      <c r="AB230" s="59"/>
      <c r="AC230" s="59"/>
      <c r="AD230" s="59"/>
      <c r="AE230" s="59"/>
      <c r="AF230" s="59"/>
      <c r="AG230" s="59"/>
      <c r="AH230" s="59"/>
      <c r="AI230" s="59"/>
      <c r="AJ230" s="59"/>
      <c r="AK230" s="59"/>
      <c r="AL230" s="59"/>
      <c r="AM230" s="59"/>
      <c r="AN230" s="59"/>
      <c r="AO230" s="59"/>
      <c r="AP230" s="59"/>
      <c r="AQ230" s="59"/>
      <c r="AR230" s="3"/>
    </row>
    <row r="231" ht="12.75" customHeight="1">
      <c r="A231" s="59"/>
      <c r="B231" s="59"/>
      <c r="C231" s="596"/>
      <c r="D231" s="59"/>
      <c r="E231" s="59"/>
      <c r="F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c r="AD231" s="59"/>
      <c r="AE231" s="59"/>
      <c r="AF231" s="59"/>
      <c r="AG231" s="59"/>
      <c r="AH231" s="59"/>
      <c r="AI231" s="59"/>
      <c r="AJ231" s="59"/>
      <c r="AK231" s="59"/>
      <c r="AL231" s="59"/>
      <c r="AM231" s="59"/>
      <c r="AN231" s="59"/>
      <c r="AO231" s="59"/>
      <c r="AP231" s="59"/>
      <c r="AQ231" s="59"/>
      <c r="AR231" s="3"/>
    </row>
    <row r="232" ht="12.75" customHeight="1">
      <c r="A232" s="59"/>
      <c r="B232" s="59"/>
      <c r="C232" s="596"/>
      <c r="D232" s="59"/>
      <c r="E232" s="59"/>
      <c r="F232" s="59"/>
      <c r="G232" s="59"/>
      <c r="H232" s="59"/>
      <c r="I232" s="59"/>
      <c r="J232" s="59"/>
      <c r="K232" s="59"/>
      <c r="L232" s="59"/>
      <c r="M232" s="59"/>
      <c r="N232" s="59"/>
      <c r="O232" s="59"/>
      <c r="P232" s="59"/>
      <c r="Q232" s="59"/>
      <c r="R232" s="59"/>
      <c r="S232" s="59"/>
      <c r="T232" s="59"/>
      <c r="U232" s="59"/>
      <c r="V232" s="59"/>
      <c r="W232" s="59"/>
      <c r="X232" s="59"/>
      <c r="Y232" s="59"/>
      <c r="Z232" s="59"/>
      <c r="AA232" s="59"/>
      <c r="AB232" s="59"/>
      <c r="AC232" s="59"/>
      <c r="AD232" s="59"/>
      <c r="AE232" s="59"/>
      <c r="AF232" s="59"/>
      <c r="AG232" s="59"/>
      <c r="AH232" s="59"/>
      <c r="AI232" s="59"/>
      <c r="AJ232" s="59"/>
      <c r="AK232" s="59"/>
      <c r="AL232" s="59"/>
      <c r="AM232" s="59"/>
      <c r="AN232" s="59"/>
      <c r="AO232" s="59"/>
      <c r="AP232" s="59"/>
      <c r="AQ232" s="59"/>
      <c r="AR232" s="3"/>
    </row>
    <row r="233" ht="12.75" customHeight="1">
      <c r="A233" s="59"/>
      <c r="B233" s="59"/>
      <c r="C233" s="596"/>
      <c r="D233" s="59"/>
      <c r="E233" s="59"/>
      <c r="F233" s="59"/>
      <c r="G233" s="59"/>
      <c r="H233" s="59"/>
      <c r="I233" s="59"/>
      <c r="J233" s="59"/>
      <c r="K233" s="59"/>
      <c r="L233" s="59"/>
      <c r="M233" s="59"/>
      <c r="N233" s="59"/>
      <c r="O233" s="59"/>
      <c r="P233" s="59"/>
      <c r="Q233" s="59"/>
      <c r="R233" s="59"/>
      <c r="S233" s="59"/>
      <c r="T233" s="59"/>
      <c r="U233" s="59"/>
      <c r="V233" s="59"/>
      <c r="W233" s="59"/>
      <c r="X233" s="59"/>
      <c r="Y233" s="59"/>
      <c r="Z233" s="59"/>
      <c r="AA233" s="59"/>
      <c r="AB233" s="59"/>
      <c r="AC233" s="59"/>
      <c r="AD233" s="59"/>
      <c r="AE233" s="59"/>
      <c r="AF233" s="59"/>
      <c r="AG233" s="59"/>
      <c r="AH233" s="59"/>
      <c r="AI233" s="59"/>
      <c r="AJ233" s="59"/>
      <c r="AK233" s="59"/>
      <c r="AL233" s="59"/>
      <c r="AM233" s="59"/>
      <c r="AN233" s="59"/>
      <c r="AO233" s="59"/>
      <c r="AP233" s="59"/>
      <c r="AQ233" s="59"/>
      <c r="AR233" s="3"/>
    </row>
    <row r="234" ht="12.75" customHeight="1">
      <c r="A234" s="59"/>
      <c r="B234" s="59"/>
      <c r="C234" s="596"/>
      <c r="D234" s="59"/>
      <c r="E234" s="59"/>
      <c r="F234" s="59"/>
      <c r="G234" s="59"/>
      <c r="H234" s="59"/>
      <c r="I234" s="59"/>
      <c r="J234" s="59"/>
      <c r="K234" s="59"/>
      <c r="L234" s="59"/>
      <c r="M234" s="59"/>
      <c r="N234" s="59"/>
      <c r="O234" s="59"/>
      <c r="P234" s="59"/>
      <c r="Q234" s="59"/>
      <c r="R234" s="59"/>
      <c r="S234" s="59"/>
      <c r="T234" s="59"/>
      <c r="U234" s="59"/>
      <c r="V234" s="59"/>
      <c r="W234" s="59"/>
      <c r="X234" s="59"/>
      <c r="Y234" s="59"/>
      <c r="Z234" s="59"/>
      <c r="AA234" s="59"/>
      <c r="AB234" s="59"/>
      <c r="AC234" s="59"/>
      <c r="AD234" s="59"/>
      <c r="AE234" s="59"/>
      <c r="AF234" s="59"/>
      <c r="AG234" s="59"/>
      <c r="AH234" s="59"/>
      <c r="AI234" s="59"/>
      <c r="AJ234" s="59"/>
      <c r="AK234" s="59"/>
      <c r="AL234" s="59"/>
      <c r="AM234" s="59"/>
      <c r="AN234" s="59"/>
      <c r="AO234" s="59"/>
      <c r="AP234" s="59"/>
      <c r="AQ234" s="59"/>
      <c r="AR234" s="3"/>
    </row>
    <row r="235" ht="12.75" customHeight="1">
      <c r="A235" s="59"/>
      <c r="B235" s="59"/>
      <c r="C235" s="596"/>
      <c r="D235" s="59"/>
      <c r="E235" s="59"/>
      <c r="F235" s="59"/>
      <c r="G235" s="59"/>
      <c r="H235" s="59"/>
      <c r="I235" s="59"/>
      <c r="J235" s="59"/>
      <c r="K235" s="59"/>
      <c r="L235" s="59"/>
      <c r="M235" s="59"/>
      <c r="N235" s="59"/>
      <c r="O235" s="59"/>
      <c r="P235" s="59"/>
      <c r="Q235" s="59"/>
      <c r="R235" s="59"/>
      <c r="S235" s="59"/>
      <c r="T235" s="59"/>
      <c r="U235" s="59"/>
      <c r="V235" s="59"/>
      <c r="W235" s="59"/>
      <c r="X235" s="59"/>
      <c r="Y235" s="59"/>
      <c r="Z235" s="59"/>
      <c r="AA235" s="59"/>
      <c r="AB235" s="59"/>
      <c r="AC235" s="59"/>
      <c r="AD235" s="59"/>
      <c r="AE235" s="59"/>
      <c r="AF235" s="59"/>
      <c r="AG235" s="59"/>
      <c r="AH235" s="59"/>
      <c r="AI235" s="59"/>
      <c r="AJ235" s="59"/>
      <c r="AK235" s="59"/>
      <c r="AL235" s="59"/>
      <c r="AM235" s="59"/>
      <c r="AN235" s="59"/>
      <c r="AO235" s="59"/>
      <c r="AP235" s="59"/>
      <c r="AQ235" s="59"/>
      <c r="AR235" s="3"/>
    </row>
    <row r="236" ht="12.75" customHeight="1">
      <c r="A236" s="59"/>
      <c r="B236" s="59"/>
      <c r="C236" s="596"/>
      <c r="D236" s="59"/>
      <c r="E236" s="59"/>
      <c r="F236" s="59"/>
      <c r="G236" s="59"/>
      <c r="H236" s="59"/>
      <c r="I236" s="59"/>
      <c r="J236" s="59"/>
      <c r="K236" s="59"/>
      <c r="L236" s="59"/>
      <c r="M236" s="59"/>
      <c r="N236" s="59"/>
      <c r="O236" s="59"/>
      <c r="P236" s="59"/>
      <c r="Q236" s="59"/>
      <c r="R236" s="59"/>
      <c r="S236" s="59"/>
      <c r="T236" s="59"/>
      <c r="U236" s="59"/>
      <c r="V236" s="59"/>
      <c r="W236" s="59"/>
      <c r="X236" s="59"/>
      <c r="Y236" s="59"/>
      <c r="Z236" s="59"/>
      <c r="AA236" s="59"/>
      <c r="AB236" s="59"/>
      <c r="AC236" s="59"/>
      <c r="AD236" s="59"/>
      <c r="AE236" s="59"/>
      <c r="AF236" s="59"/>
      <c r="AG236" s="59"/>
      <c r="AH236" s="59"/>
      <c r="AI236" s="59"/>
      <c r="AJ236" s="59"/>
      <c r="AK236" s="59"/>
      <c r="AL236" s="59"/>
      <c r="AM236" s="59"/>
      <c r="AN236" s="59"/>
      <c r="AO236" s="59"/>
      <c r="AP236" s="59"/>
      <c r="AQ236" s="59"/>
      <c r="AR236" s="3"/>
    </row>
    <row r="237" ht="12.75" customHeight="1">
      <c r="A237" s="59"/>
      <c r="B237" s="59"/>
      <c r="C237" s="596"/>
      <c r="D237" s="59"/>
      <c r="E237" s="59"/>
      <c r="F237" s="59"/>
      <c r="G237" s="59"/>
      <c r="H237" s="59"/>
      <c r="I237" s="59"/>
      <c r="J237" s="59"/>
      <c r="K237" s="59"/>
      <c r="L237" s="59"/>
      <c r="M237" s="59"/>
      <c r="N237" s="59"/>
      <c r="O237" s="59"/>
      <c r="P237" s="59"/>
      <c r="Q237" s="59"/>
      <c r="R237" s="59"/>
      <c r="S237" s="59"/>
      <c r="T237" s="59"/>
      <c r="U237" s="59"/>
      <c r="V237" s="59"/>
      <c r="W237" s="59"/>
      <c r="X237" s="59"/>
      <c r="Y237" s="59"/>
      <c r="Z237" s="59"/>
      <c r="AA237" s="59"/>
      <c r="AB237" s="59"/>
      <c r="AC237" s="59"/>
      <c r="AD237" s="59"/>
      <c r="AE237" s="59"/>
      <c r="AF237" s="59"/>
      <c r="AG237" s="59"/>
      <c r="AH237" s="59"/>
      <c r="AI237" s="59"/>
      <c r="AJ237" s="59"/>
      <c r="AK237" s="59"/>
      <c r="AL237" s="59"/>
      <c r="AM237" s="59"/>
      <c r="AN237" s="59"/>
      <c r="AO237" s="59"/>
      <c r="AP237" s="59"/>
      <c r="AQ237" s="59"/>
      <c r="AR237" s="3"/>
    </row>
    <row r="238" ht="12.75" customHeight="1">
      <c r="A238" s="59"/>
      <c r="B238" s="59"/>
      <c r="C238" s="596"/>
      <c r="D238" s="59"/>
      <c r="E238" s="59"/>
      <c r="F238" s="59"/>
      <c r="G238" s="59"/>
      <c r="H238" s="59"/>
      <c r="I238" s="59"/>
      <c r="J238" s="59"/>
      <c r="K238" s="59"/>
      <c r="L238" s="59"/>
      <c r="M238" s="59"/>
      <c r="N238" s="59"/>
      <c r="O238" s="59"/>
      <c r="P238" s="59"/>
      <c r="Q238" s="59"/>
      <c r="R238" s="59"/>
      <c r="S238" s="59"/>
      <c r="T238" s="59"/>
      <c r="U238" s="59"/>
      <c r="V238" s="59"/>
      <c r="W238" s="59"/>
      <c r="X238" s="59"/>
      <c r="Y238" s="59"/>
      <c r="Z238" s="59"/>
      <c r="AA238" s="59"/>
      <c r="AB238" s="59"/>
      <c r="AC238" s="59"/>
      <c r="AD238" s="59"/>
      <c r="AE238" s="59"/>
      <c r="AF238" s="59"/>
      <c r="AG238" s="59"/>
      <c r="AH238" s="59"/>
      <c r="AI238" s="59"/>
      <c r="AJ238" s="59"/>
      <c r="AK238" s="59"/>
      <c r="AL238" s="59"/>
      <c r="AM238" s="59"/>
      <c r="AN238" s="59"/>
      <c r="AO238" s="59"/>
      <c r="AP238" s="59"/>
      <c r="AQ238" s="59"/>
      <c r="AR238" s="3"/>
    </row>
    <row r="239" ht="12.75" customHeight="1">
      <c r="A239" s="59"/>
      <c r="B239" s="59"/>
      <c r="C239" s="596"/>
      <c r="D239" s="59"/>
      <c r="E239" s="59"/>
      <c r="F239" s="59"/>
      <c r="G239" s="59"/>
      <c r="H239" s="59"/>
      <c r="I239" s="59"/>
      <c r="J239" s="59"/>
      <c r="K239" s="59"/>
      <c r="L239" s="59"/>
      <c r="M239" s="59"/>
      <c r="N239" s="59"/>
      <c r="O239" s="59"/>
      <c r="P239" s="59"/>
      <c r="Q239" s="59"/>
      <c r="R239" s="59"/>
      <c r="S239" s="59"/>
      <c r="T239" s="59"/>
      <c r="U239" s="59"/>
      <c r="V239" s="59"/>
      <c r="W239" s="59"/>
      <c r="X239" s="59"/>
      <c r="Y239" s="59"/>
      <c r="Z239" s="59"/>
      <c r="AA239" s="59"/>
      <c r="AB239" s="59"/>
      <c r="AC239" s="59"/>
      <c r="AD239" s="59"/>
      <c r="AE239" s="59"/>
      <c r="AF239" s="59"/>
      <c r="AG239" s="59"/>
      <c r="AH239" s="59"/>
      <c r="AI239" s="59"/>
      <c r="AJ239" s="59"/>
      <c r="AK239" s="59"/>
      <c r="AL239" s="59"/>
      <c r="AM239" s="59"/>
      <c r="AN239" s="59"/>
      <c r="AO239" s="59"/>
      <c r="AP239" s="59"/>
      <c r="AQ239" s="59"/>
      <c r="AR239" s="3"/>
    </row>
    <row r="240" ht="12.75" customHeight="1">
      <c r="A240" s="59"/>
      <c r="B240" s="59"/>
      <c r="C240" s="596"/>
      <c r="D240" s="59"/>
      <c r="E240" s="59"/>
      <c r="F240" s="59"/>
      <c r="G240" s="59"/>
      <c r="H240" s="59"/>
      <c r="I240" s="59"/>
      <c r="J240" s="59"/>
      <c r="K240" s="59"/>
      <c r="L240" s="59"/>
      <c r="M240" s="59"/>
      <c r="N240" s="59"/>
      <c r="O240" s="59"/>
      <c r="P240" s="59"/>
      <c r="Q240" s="59"/>
      <c r="R240" s="59"/>
      <c r="S240" s="59"/>
      <c r="T240" s="59"/>
      <c r="U240" s="59"/>
      <c r="V240" s="59"/>
      <c r="W240" s="59"/>
      <c r="X240" s="59"/>
      <c r="Y240" s="59"/>
      <c r="Z240" s="59"/>
      <c r="AA240" s="59"/>
      <c r="AB240" s="59"/>
      <c r="AC240" s="59"/>
      <c r="AD240" s="59"/>
      <c r="AE240" s="59"/>
      <c r="AF240" s="59"/>
      <c r="AG240" s="59"/>
      <c r="AH240" s="59"/>
      <c r="AI240" s="59"/>
      <c r="AJ240" s="59"/>
      <c r="AK240" s="59"/>
      <c r="AL240" s="59"/>
      <c r="AM240" s="59"/>
      <c r="AN240" s="59"/>
      <c r="AO240" s="59"/>
      <c r="AP240" s="59"/>
      <c r="AQ240" s="59"/>
      <c r="AR240" s="3"/>
    </row>
    <row r="241" ht="12.75" customHeight="1">
      <c r="A241" s="59"/>
      <c r="B241" s="59"/>
      <c r="C241" s="596"/>
      <c r="D241" s="59"/>
      <c r="E241" s="59"/>
      <c r="F241" s="59"/>
      <c r="G241" s="59"/>
      <c r="H241" s="59"/>
      <c r="I241" s="59"/>
      <c r="J241" s="59"/>
      <c r="K241" s="59"/>
      <c r="L241" s="59"/>
      <c r="M241" s="59"/>
      <c r="N241" s="59"/>
      <c r="O241" s="59"/>
      <c r="P241" s="59"/>
      <c r="Q241" s="59"/>
      <c r="R241" s="59"/>
      <c r="S241" s="59"/>
      <c r="T241" s="59"/>
      <c r="U241" s="59"/>
      <c r="V241" s="59"/>
      <c r="W241" s="59"/>
      <c r="X241" s="59"/>
      <c r="Y241" s="59"/>
      <c r="Z241" s="59"/>
      <c r="AA241" s="59"/>
      <c r="AB241" s="59"/>
      <c r="AC241" s="59"/>
      <c r="AD241" s="59"/>
      <c r="AE241" s="59"/>
      <c r="AF241" s="59"/>
      <c r="AG241" s="59"/>
      <c r="AH241" s="59"/>
      <c r="AI241" s="59"/>
      <c r="AJ241" s="59"/>
      <c r="AK241" s="59"/>
      <c r="AL241" s="59"/>
      <c r="AM241" s="59"/>
      <c r="AN241" s="59"/>
      <c r="AO241" s="59"/>
      <c r="AP241" s="59"/>
      <c r="AQ241" s="59"/>
      <c r="AR241" s="3"/>
    </row>
    <row r="242" ht="12.75" customHeight="1">
      <c r="A242" s="59"/>
      <c r="B242" s="59"/>
      <c r="C242" s="596"/>
      <c r="D242" s="59"/>
      <c r="E242" s="59"/>
      <c r="F242" s="59"/>
      <c r="G242" s="59"/>
      <c r="H242" s="59"/>
      <c r="I242" s="59"/>
      <c r="J242" s="59"/>
      <c r="K242" s="59"/>
      <c r="L242" s="59"/>
      <c r="M242" s="59"/>
      <c r="N242" s="59"/>
      <c r="O242" s="59"/>
      <c r="P242" s="59"/>
      <c r="Q242" s="59"/>
      <c r="R242" s="59"/>
      <c r="S242" s="59"/>
      <c r="T242" s="59"/>
      <c r="U242" s="59"/>
      <c r="V242" s="59"/>
      <c r="W242" s="59"/>
      <c r="X242" s="59"/>
      <c r="Y242" s="59"/>
      <c r="Z242" s="59"/>
      <c r="AA242" s="59"/>
      <c r="AB242" s="59"/>
      <c r="AC242" s="59"/>
      <c r="AD242" s="59"/>
      <c r="AE242" s="59"/>
      <c r="AF242" s="59"/>
      <c r="AG242" s="59"/>
      <c r="AH242" s="59"/>
      <c r="AI242" s="59"/>
      <c r="AJ242" s="59"/>
      <c r="AK242" s="59"/>
      <c r="AL242" s="59"/>
      <c r="AM242" s="59"/>
      <c r="AN242" s="59"/>
      <c r="AO242" s="59"/>
      <c r="AP242" s="59"/>
      <c r="AQ242" s="59"/>
      <c r="AR242" s="3"/>
    </row>
    <row r="243" ht="12.75" customHeight="1">
      <c r="A243" s="59"/>
      <c r="B243" s="59"/>
      <c r="C243" s="596"/>
      <c r="D243" s="59"/>
      <c r="E243" s="59"/>
      <c r="F243" s="59"/>
      <c r="G243" s="59"/>
      <c r="H243" s="59"/>
      <c r="I243" s="59"/>
      <c r="J243" s="59"/>
      <c r="K243" s="59"/>
      <c r="L243" s="59"/>
      <c r="M243" s="59"/>
      <c r="N243" s="59"/>
      <c r="O243" s="59"/>
      <c r="P243" s="59"/>
      <c r="Q243" s="59"/>
      <c r="R243" s="59"/>
      <c r="S243" s="59"/>
      <c r="T243" s="59"/>
      <c r="U243" s="59"/>
      <c r="V243" s="59"/>
      <c r="W243" s="59"/>
      <c r="X243" s="59"/>
      <c r="Y243" s="59"/>
      <c r="Z243" s="59"/>
      <c r="AA243" s="59"/>
      <c r="AB243" s="59"/>
      <c r="AC243" s="59"/>
      <c r="AD243" s="59"/>
      <c r="AE243" s="59"/>
      <c r="AF243" s="59"/>
      <c r="AG243" s="59"/>
      <c r="AH243" s="59"/>
      <c r="AI243" s="59"/>
      <c r="AJ243" s="59"/>
      <c r="AK243" s="59"/>
      <c r="AL243" s="59"/>
      <c r="AM243" s="59"/>
      <c r="AN243" s="59"/>
      <c r="AO243" s="59"/>
      <c r="AP243" s="59"/>
      <c r="AQ243" s="59"/>
      <c r="AR243" s="3"/>
    </row>
    <row r="244" ht="12.75" customHeight="1">
      <c r="A244" s="59"/>
      <c r="B244" s="59"/>
      <c r="C244" s="596"/>
      <c r="D244" s="59"/>
      <c r="E244" s="59"/>
      <c r="F244" s="59"/>
      <c r="G244" s="59"/>
      <c r="H244" s="59"/>
      <c r="I244" s="59"/>
      <c r="J244" s="59"/>
      <c r="K244" s="59"/>
      <c r="L244" s="59"/>
      <c r="M244" s="59"/>
      <c r="N244" s="59"/>
      <c r="O244" s="59"/>
      <c r="P244" s="59"/>
      <c r="Q244" s="59"/>
      <c r="R244" s="59"/>
      <c r="S244" s="59"/>
      <c r="T244" s="59"/>
      <c r="U244" s="59"/>
      <c r="V244" s="59"/>
      <c r="W244" s="59"/>
      <c r="X244" s="59"/>
      <c r="Y244" s="59"/>
      <c r="Z244" s="59"/>
      <c r="AA244" s="59"/>
      <c r="AB244" s="59"/>
      <c r="AC244" s="59"/>
      <c r="AD244" s="59"/>
      <c r="AE244" s="59"/>
      <c r="AF244" s="59"/>
      <c r="AG244" s="59"/>
      <c r="AH244" s="59"/>
      <c r="AI244" s="59"/>
      <c r="AJ244" s="59"/>
      <c r="AK244" s="59"/>
      <c r="AL244" s="59"/>
      <c r="AM244" s="59"/>
      <c r="AN244" s="59"/>
      <c r="AO244" s="59"/>
      <c r="AP244" s="59"/>
      <c r="AQ244" s="59"/>
      <c r="AR244" s="3"/>
    </row>
    <row r="245" ht="12.75" customHeight="1">
      <c r="A245" s="59"/>
      <c r="B245" s="59"/>
      <c r="C245" s="596"/>
      <c r="D245" s="59"/>
      <c r="E245" s="59"/>
      <c r="F245" s="59"/>
      <c r="G245" s="59"/>
      <c r="H245" s="59"/>
      <c r="I245" s="59"/>
      <c r="J245" s="59"/>
      <c r="K245" s="59"/>
      <c r="L245" s="59"/>
      <c r="M245" s="59"/>
      <c r="N245" s="59"/>
      <c r="O245" s="59"/>
      <c r="P245" s="59"/>
      <c r="Q245" s="59"/>
      <c r="R245" s="59"/>
      <c r="S245" s="59"/>
      <c r="T245" s="59"/>
      <c r="U245" s="59"/>
      <c r="V245" s="59"/>
      <c r="W245" s="59"/>
      <c r="X245" s="59"/>
      <c r="Y245" s="59"/>
      <c r="Z245" s="59"/>
      <c r="AA245" s="59"/>
      <c r="AB245" s="59"/>
      <c r="AC245" s="59"/>
      <c r="AD245" s="59"/>
      <c r="AE245" s="59"/>
      <c r="AF245" s="59"/>
      <c r="AG245" s="59"/>
      <c r="AH245" s="59"/>
      <c r="AI245" s="59"/>
      <c r="AJ245" s="59"/>
      <c r="AK245" s="59"/>
      <c r="AL245" s="59"/>
      <c r="AM245" s="59"/>
      <c r="AN245" s="59"/>
      <c r="AO245" s="59"/>
      <c r="AP245" s="59"/>
      <c r="AQ245" s="59"/>
      <c r="AR245" s="3"/>
    </row>
    <row r="246" ht="12.75" customHeight="1">
      <c r="A246" s="59"/>
      <c r="B246" s="59"/>
      <c r="C246" s="596"/>
      <c r="D246" s="59"/>
      <c r="E246" s="59"/>
      <c r="F246" s="59"/>
      <c r="G246" s="59"/>
      <c r="H246" s="59"/>
      <c r="I246" s="59"/>
      <c r="J246" s="59"/>
      <c r="K246" s="59"/>
      <c r="L246" s="59"/>
      <c r="M246" s="59"/>
      <c r="N246" s="59"/>
      <c r="O246" s="59"/>
      <c r="P246" s="59"/>
      <c r="Q246" s="59"/>
      <c r="R246" s="59"/>
      <c r="S246" s="59"/>
      <c r="T246" s="59"/>
      <c r="U246" s="59"/>
      <c r="V246" s="59"/>
      <c r="W246" s="59"/>
      <c r="X246" s="59"/>
      <c r="Y246" s="59"/>
      <c r="Z246" s="59"/>
      <c r="AA246" s="59"/>
      <c r="AB246" s="59"/>
      <c r="AC246" s="59"/>
      <c r="AD246" s="59"/>
      <c r="AE246" s="59"/>
      <c r="AF246" s="59"/>
      <c r="AG246" s="59"/>
      <c r="AH246" s="59"/>
      <c r="AI246" s="59"/>
      <c r="AJ246" s="59"/>
      <c r="AK246" s="59"/>
      <c r="AL246" s="59"/>
      <c r="AM246" s="59"/>
      <c r="AN246" s="59"/>
      <c r="AO246" s="59"/>
      <c r="AP246" s="59"/>
      <c r="AQ246" s="59"/>
      <c r="AR246" s="3"/>
    </row>
    <row r="247" ht="12.75" customHeight="1">
      <c r="A247" s="59"/>
      <c r="B247" s="59"/>
      <c r="C247" s="596"/>
      <c r="D247" s="59"/>
      <c r="E247" s="59"/>
      <c r="F247" s="59"/>
      <c r="G247" s="59"/>
      <c r="H247" s="59"/>
      <c r="I247" s="59"/>
      <c r="J247" s="59"/>
      <c r="K247" s="59"/>
      <c r="L247" s="59"/>
      <c r="M247" s="59"/>
      <c r="N247" s="59"/>
      <c r="O247" s="59"/>
      <c r="P247" s="59"/>
      <c r="Q247" s="59"/>
      <c r="R247" s="59"/>
      <c r="S247" s="59"/>
      <c r="T247" s="59"/>
      <c r="U247" s="59"/>
      <c r="V247" s="59"/>
      <c r="W247" s="59"/>
      <c r="X247" s="59"/>
      <c r="Y247" s="59"/>
      <c r="Z247" s="59"/>
      <c r="AA247" s="59"/>
      <c r="AB247" s="59"/>
      <c r="AC247" s="59"/>
      <c r="AD247" s="59"/>
      <c r="AE247" s="59"/>
      <c r="AF247" s="59"/>
      <c r="AG247" s="59"/>
      <c r="AH247" s="59"/>
      <c r="AI247" s="59"/>
      <c r="AJ247" s="59"/>
      <c r="AK247" s="59"/>
      <c r="AL247" s="59"/>
      <c r="AM247" s="59"/>
      <c r="AN247" s="59"/>
      <c r="AO247" s="59"/>
      <c r="AP247" s="59"/>
      <c r="AQ247" s="59"/>
      <c r="AR247" s="3"/>
    </row>
    <row r="248" ht="12.75" customHeight="1">
      <c r="A248" s="59"/>
      <c r="B248" s="59"/>
      <c r="C248" s="596"/>
      <c r="D248" s="59"/>
      <c r="E248" s="59"/>
      <c r="F248" s="59"/>
      <c r="G248" s="59"/>
      <c r="H248" s="59"/>
      <c r="I248" s="59"/>
      <c r="J248" s="59"/>
      <c r="K248" s="59"/>
      <c r="L248" s="59"/>
      <c r="M248" s="59"/>
      <c r="N248" s="59"/>
      <c r="O248" s="59"/>
      <c r="P248" s="59"/>
      <c r="Q248" s="59"/>
      <c r="R248" s="59"/>
      <c r="S248" s="59"/>
      <c r="T248" s="59"/>
      <c r="U248" s="59"/>
      <c r="V248" s="59"/>
      <c r="W248" s="59"/>
      <c r="X248" s="59"/>
      <c r="Y248" s="59"/>
      <c r="Z248" s="59"/>
      <c r="AA248" s="59"/>
      <c r="AB248" s="59"/>
      <c r="AC248" s="59"/>
      <c r="AD248" s="59"/>
      <c r="AE248" s="59"/>
      <c r="AF248" s="59"/>
      <c r="AG248" s="59"/>
      <c r="AH248" s="59"/>
      <c r="AI248" s="59"/>
      <c r="AJ248" s="59"/>
      <c r="AK248" s="59"/>
      <c r="AL248" s="59"/>
      <c r="AM248" s="59"/>
      <c r="AN248" s="59"/>
      <c r="AO248" s="59"/>
      <c r="AP248" s="59"/>
      <c r="AQ248" s="59"/>
      <c r="AR248" s="3"/>
    </row>
    <row r="249" ht="12.75" customHeight="1">
      <c r="A249" s="59"/>
      <c r="B249" s="59"/>
      <c r="C249" s="596"/>
      <c r="D249" s="59"/>
      <c r="E249" s="59"/>
      <c r="F249" s="59"/>
      <c r="G249" s="59"/>
      <c r="H249" s="59"/>
      <c r="I249" s="59"/>
      <c r="J249" s="59"/>
      <c r="K249" s="59"/>
      <c r="L249" s="59"/>
      <c r="M249" s="59"/>
      <c r="N249" s="59"/>
      <c r="O249" s="59"/>
      <c r="P249" s="59"/>
      <c r="Q249" s="59"/>
      <c r="R249" s="59"/>
      <c r="S249" s="59"/>
      <c r="T249" s="59"/>
      <c r="U249" s="59"/>
      <c r="V249" s="59"/>
      <c r="W249" s="59"/>
      <c r="X249" s="59"/>
      <c r="Y249" s="59"/>
      <c r="Z249" s="59"/>
      <c r="AA249" s="59"/>
      <c r="AB249" s="59"/>
      <c r="AC249" s="59"/>
      <c r="AD249" s="59"/>
      <c r="AE249" s="59"/>
      <c r="AF249" s="59"/>
      <c r="AG249" s="59"/>
      <c r="AH249" s="59"/>
      <c r="AI249" s="59"/>
      <c r="AJ249" s="59"/>
      <c r="AK249" s="59"/>
      <c r="AL249" s="59"/>
      <c r="AM249" s="59"/>
      <c r="AN249" s="59"/>
      <c r="AO249" s="59"/>
      <c r="AP249" s="59"/>
      <c r="AQ249" s="59"/>
      <c r="AR249" s="3"/>
    </row>
    <row r="250" ht="12.75" customHeight="1">
      <c r="A250" s="59"/>
      <c r="B250" s="59"/>
      <c r="C250" s="596"/>
      <c r="D250" s="59"/>
      <c r="E250" s="59"/>
      <c r="F250" s="59"/>
      <c r="G250" s="59"/>
      <c r="H250" s="59"/>
      <c r="I250" s="59"/>
      <c r="J250" s="59"/>
      <c r="K250" s="59"/>
      <c r="L250" s="59"/>
      <c r="M250" s="59"/>
      <c r="N250" s="59"/>
      <c r="O250" s="59"/>
      <c r="P250" s="59"/>
      <c r="Q250" s="59"/>
      <c r="R250" s="59"/>
      <c r="S250" s="59"/>
      <c r="T250" s="59"/>
      <c r="U250" s="59"/>
      <c r="V250" s="59"/>
      <c r="W250" s="59"/>
      <c r="X250" s="59"/>
      <c r="Y250" s="59"/>
      <c r="Z250" s="59"/>
      <c r="AA250" s="59"/>
      <c r="AB250" s="59"/>
      <c r="AC250" s="59"/>
      <c r="AD250" s="59"/>
      <c r="AE250" s="59"/>
      <c r="AF250" s="59"/>
      <c r="AG250" s="59"/>
      <c r="AH250" s="59"/>
      <c r="AI250" s="59"/>
      <c r="AJ250" s="59"/>
      <c r="AK250" s="59"/>
      <c r="AL250" s="59"/>
      <c r="AM250" s="59"/>
      <c r="AN250" s="59"/>
      <c r="AO250" s="59"/>
      <c r="AP250" s="59"/>
      <c r="AQ250" s="59"/>
      <c r="AR250" s="3"/>
    </row>
    <row r="251" ht="12.75" customHeight="1">
      <c r="A251" s="59"/>
      <c r="B251" s="59"/>
      <c r="C251" s="596"/>
      <c r="D251" s="59"/>
      <c r="E251" s="59"/>
      <c r="F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c r="AD251" s="59"/>
      <c r="AE251" s="59"/>
      <c r="AF251" s="59"/>
      <c r="AG251" s="59"/>
      <c r="AH251" s="59"/>
      <c r="AI251" s="59"/>
      <c r="AJ251" s="59"/>
      <c r="AK251" s="59"/>
      <c r="AL251" s="59"/>
      <c r="AM251" s="59"/>
      <c r="AN251" s="59"/>
      <c r="AO251" s="59"/>
      <c r="AP251" s="59"/>
      <c r="AQ251" s="59"/>
      <c r="AR251" s="3"/>
    </row>
    <row r="252" ht="12.75" customHeight="1">
      <c r="A252" s="59"/>
      <c r="B252" s="59"/>
      <c r="C252" s="596"/>
      <c r="D252" s="59"/>
      <c r="E252" s="59"/>
      <c r="F252" s="59"/>
      <c r="G252" s="59"/>
      <c r="H252" s="59"/>
      <c r="I252" s="59"/>
      <c r="J252" s="59"/>
      <c r="K252" s="59"/>
      <c r="L252" s="59"/>
      <c r="M252" s="59"/>
      <c r="N252" s="59"/>
      <c r="O252" s="59"/>
      <c r="P252" s="59"/>
      <c r="Q252" s="59"/>
      <c r="R252" s="59"/>
      <c r="S252" s="59"/>
      <c r="T252" s="59"/>
      <c r="U252" s="59"/>
      <c r="V252" s="59"/>
      <c r="W252" s="59"/>
      <c r="X252" s="59"/>
      <c r="Y252" s="59"/>
      <c r="Z252" s="59"/>
      <c r="AA252" s="59"/>
      <c r="AB252" s="59"/>
      <c r="AC252" s="59"/>
      <c r="AD252" s="59"/>
      <c r="AE252" s="59"/>
      <c r="AF252" s="59"/>
      <c r="AG252" s="59"/>
      <c r="AH252" s="59"/>
      <c r="AI252" s="59"/>
      <c r="AJ252" s="59"/>
      <c r="AK252" s="59"/>
      <c r="AL252" s="59"/>
      <c r="AM252" s="59"/>
      <c r="AN252" s="59"/>
      <c r="AO252" s="59"/>
      <c r="AP252" s="59"/>
      <c r="AQ252" s="59"/>
      <c r="AR252" s="3"/>
    </row>
    <row r="253" ht="12.75" customHeight="1">
      <c r="A253" s="59"/>
      <c r="B253" s="59"/>
      <c r="C253" s="596"/>
      <c r="D253" s="59"/>
      <c r="E253" s="59"/>
      <c r="F253" s="59"/>
      <c r="G253" s="59"/>
      <c r="H253" s="59"/>
      <c r="I253" s="59"/>
      <c r="J253" s="59"/>
      <c r="K253" s="59"/>
      <c r="L253" s="59"/>
      <c r="M253" s="59"/>
      <c r="N253" s="59"/>
      <c r="O253" s="59"/>
      <c r="P253" s="59"/>
      <c r="Q253" s="59"/>
      <c r="R253" s="59"/>
      <c r="S253" s="59"/>
      <c r="T253" s="59"/>
      <c r="U253" s="59"/>
      <c r="V253" s="59"/>
      <c r="W253" s="59"/>
      <c r="X253" s="59"/>
      <c r="Y253" s="59"/>
      <c r="Z253" s="59"/>
      <c r="AA253" s="59"/>
      <c r="AB253" s="59"/>
      <c r="AC253" s="59"/>
      <c r="AD253" s="59"/>
      <c r="AE253" s="59"/>
      <c r="AF253" s="59"/>
      <c r="AG253" s="59"/>
      <c r="AH253" s="59"/>
      <c r="AI253" s="59"/>
      <c r="AJ253" s="59"/>
      <c r="AK253" s="59"/>
      <c r="AL253" s="59"/>
      <c r="AM253" s="59"/>
      <c r="AN253" s="59"/>
      <c r="AO253" s="59"/>
      <c r="AP253" s="59"/>
      <c r="AQ253" s="59"/>
      <c r="AR253" s="3"/>
    </row>
    <row r="254" ht="12.75" customHeight="1">
      <c r="A254" s="59"/>
      <c r="B254" s="59"/>
      <c r="C254" s="596"/>
      <c r="D254" s="59"/>
      <c r="E254" s="59"/>
      <c r="F254" s="59"/>
      <c r="G254" s="59"/>
      <c r="H254" s="59"/>
      <c r="I254" s="59"/>
      <c r="J254" s="59"/>
      <c r="K254" s="59"/>
      <c r="L254" s="59"/>
      <c r="M254" s="59"/>
      <c r="N254" s="59"/>
      <c r="O254" s="59"/>
      <c r="P254" s="59"/>
      <c r="Q254" s="59"/>
      <c r="R254" s="59"/>
      <c r="S254" s="59"/>
      <c r="T254" s="59"/>
      <c r="U254" s="59"/>
      <c r="V254" s="59"/>
      <c r="W254" s="59"/>
      <c r="X254" s="59"/>
      <c r="Y254" s="59"/>
      <c r="Z254" s="59"/>
      <c r="AA254" s="59"/>
      <c r="AB254" s="59"/>
      <c r="AC254" s="59"/>
      <c r="AD254" s="59"/>
      <c r="AE254" s="59"/>
      <c r="AF254" s="59"/>
      <c r="AG254" s="59"/>
      <c r="AH254" s="59"/>
      <c r="AI254" s="59"/>
      <c r="AJ254" s="59"/>
      <c r="AK254" s="59"/>
      <c r="AL254" s="59"/>
      <c r="AM254" s="59"/>
      <c r="AN254" s="59"/>
      <c r="AO254" s="59"/>
      <c r="AP254" s="59"/>
      <c r="AQ254" s="59"/>
      <c r="AR254" s="3"/>
    </row>
    <row r="255" ht="12.75" customHeight="1">
      <c r="A255" s="59"/>
      <c r="B255" s="59"/>
      <c r="C255" s="596"/>
      <c r="D255" s="59"/>
      <c r="E255" s="59"/>
      <c r="F255" s="59"/>
      <c r="G255" s="59"/>
      <c r="H255" s="59"/>
      <c r="I255" s="59"/>
      <c r="J255" s="59"/>
      <c r="K255" s="59"/>
      <c r="L255" s="59"/>
      <c r="M255" s="59"/>
      <c r="N255" s="59"/>
      <c r="O255" s="59"/>
      <c r="P255" s="59"/>
      <c r="Q255" s="59"/>
      <c r="R255" s="59"/>
      <c r="S255" s="59"/>
      <c r="T255" s="59"/>
      <c r="U255" s="59"/>
      <c r="V255" s="59"/>
      <c r="W255" s="59"/>
      <c r="X255" s="59"/>
      <c r="Y255" s="59"/>
      <c r="Z255" s="59"/>
      <c r="AA255" s="59"/>
      <c r="AB255" s="59"/>
      <c r="AC255" s="59"/>
      <c r="AD255" s="59"/>
      <c r="AE255" s="59"/>
      <c r="AF255" s="59"/>
      <c r="AG255" s="59"/>
      <c r="AH255" s="59"/>
      <c r="AI255" s="59"/>
      <c r="AJ255" s="59"/>
      <c r="AK255" s="59"/>
      <c r="AL255" s="59"/>
      <c r="AM255" s="59"/>
      <c r="AN255" s="59"/>
      <c r="AO255" s="59"/>
      <c r="AP255" s="59"/>
      <c r="AQ255" s="59"/>
      <c r="AR255" s="3"/>
    </row>
    <row r="256" ht="12.75" customHeight="1">
      <c r="A256" s="59"/>
      <c r="B256" s="59"/>
      <c r="C256" s="596"/>
      <c r="D256" s="59"/>
      <c r="E256" s="59"/>
      <c r="F256" s="59"/>
      <c r="G256" s="59"/>
      <c r="H256" s="59"/>
      <c r="I256" s="59"/>
      <c r="J256" s="59"/>
      <c r="K256" s="59"/>
      <c r="L256" s="59"/>
      <c r="M256" s="59"/>
      <c r="N256" s="59"/>
      <c r="O256" s="59"/>
      <c r="P256" s="59"/>
      <c r="Q256" s="59"/>
      <c r="R256" s="59"/>
      <c r="S256" s="59"/>
      <c r="T256" s="59"/>
      <c r="U256" s="59"/>
      <c r="V256" s="59"/>
      <c r="W256" s="59"/>
      <c r="X256" s="59"/>
      <c r="Y256" s="59"/>
      <c r="Z256" s="59"/>
      <c r="AA256" s="59"/>
      <c r="AB256" s="59"/>
      <c r="AC256" s="59"/>
      <c r="AD256" s="59"/>
      <c r="AE256" s="59"/>
      <c r="AF256" s="59"/>
      <c r="AG256" s="59"/>
      <c r="AH256" s="59"/>
      <c r="AI256" s="59"/>
      <c r="AJ256" s="59"/>
      <c r="AK256" s="59"/>
      <c r="AL256" s="59"/>
      <c r="AM256" s="59"/>
      <c r="AN256" s="59"/>
      <c r="AO256" s="59"/>
      <c r="AP256" s="59"/>
      <c r="AQ256" s="59"/>
      <c r="AR256" s="3"/>
    </row>
    <row r="257" ht="12.75" customHeight="1">
      <c r="A257" s="59"/>
      <c r="B257" s="59"/>
      <c r="C257" s="596"/>
      <c r="D257" s="59"/>
      <c r="E257" s="59"/>
      <c r="F257" s="59"/>
      <c r="G257" s="59"/>
      <c r="H257" s="59"/>
      <c r="I257" s="59"/>
      <c r="J257" s="59"/>
      <c r="K257" s="59"/>
      <c r="L257" s="59"/>
      <c r="M257" s="59"/>
      <c r="N257" s="59"/>
      <c r="O257" s="59"/>
      <c r="P257" s="59"/>
      <c r="Q257" s="59"/>
      <c r="R257" s="59"/>
      <c r="S257" s="59"/>
      <c r="T257" s="59"/>
      <c r="U257" s="59"/>
      <c r="V257" s="59"/>
      <c r="W257" s="59"/>
      <c r="X257" s="59"/>
      <c r="Y257" s="59"/>
      <c r="Z257" s="59"/>
      <c r="AA257" s="59"/>
      <c r="AB257" s="59"/>
      <c r="AC257" s="59"/>
      <c r="AD257" s="59"/>
      <c r="AE257" s="59"/>
      <c r="AF257" s="59"/>
      <c r="AG257" s="59"/>
      <c r="AH257" s="59"/>
      <c r="AI257" s="59"/>
      <c r="AJ257" s="59"/>
      <c r="AK257" s="59"/>
      <c r="AL257" s="59"/>
      <c r="AM257" s="59"/>
      <c r="AN257" s="59"/>
      <c r="AO257" s="59"/>
      <c r="AP257" s="59"/>
      <c r="AQ257" s="59"/>
      <c r="AR257" s="3"/>
    </row>
    <row r="258" ht="12.75" customHeight="1">
      <c r="A258" s="59"/>
      <c r="B258" s="59"/>
      <c r="C258" s="596"/>
      <c r="D258" s="59"/>
      <c r="E258" s="59"/>
      <c r="F258" s="59"/>
      <c r="G258" s="59"/>
      <c r="H258" s="59"/>
      <c r="I258" s="59"/>
      <c r="J258" s="59"/>
      <c r="K258" s="59"/>
      <c r="L258" s="59"/>
      <c r="M258" s="59"/>
      <c r="N258" s="59"/>
      <c r="O258" s="59"/>
      <c r="P258" s="59"/>
      <c r="Q258" s="59"/>
      <c r="R258" s="59"/>
      <c r="S258" s="59"/>
      <c r="T258" s="59"/>
      <c r="U258" s="59"/>
      <c r="V258" s="59"/>
      <c r="W258" s="59"/>
      <c r="X258" s="59"/>
      <c r="Y258" s="59"/>
      <c r="Z258" s="59"/>
      <c r="AA258" s="59"/>
      <c r="AB258" s="59"/>
      <c r="AC258" s="59"/>
      <c r="AD258" s="59"/>
      <c r="AE258" s="59"/>
      <c r="AF258" s="59"/>
      <c r="AG258" s="59"/>
      <c r="AH258" s="59"/>
      <c r="AI258" s="59"/>
      <c r="AJ258" s="59"/>
      <c r="AK258" s="59"/>
      <c r="AL258" s="59"/>
      <c r="AM258" s="59"/>
      <c r="AN258" s="59"/>
      <c r="AO258" s="59"/>
      <c r="AP258" s="59"/>
      <c r="AQ258" s="59"/>
      <c r="AR258" s="3"/>
    </row>
    <row r="259" ht="12.75" customHeight="1">
      <c r="A259" s="59"/>
      <c r="B259" s="59"/>
      <c r="C259" s="596"/>
      <c r="D259" s="59"/>
      <c r="E259" s="59"/>
      <c r="F259" s="59"/>
      <c r="G259" s="59"/>
      <c r="H259" s="59"/>
      <c r="I259" s="59"/>
      <c r="J259" s="59"/>
      <c r="K259" s="59"/>
      <c r="L259" s="59"/>
      <c r="M259" s="59"/>
      <c r="N259" s="59"/>
      <c r="O259" s="59"/>
      <c r="P259" s="59"/>
      <c r="Q259" s="59"/>
      <c r="R259" s="59"/>
      <c r="S259" s="59"/>
      <c r="T259" s="59"/>
      <c r="U259" s="59"/>
      <c r="V259" s="59"/>
      <c r="W259" s="59"/>
      <c r="X259" s="59"/>
      <c r="Y259" s="59"/>
      <c r="Z259" s="59"/>
      <c r="AA259" s="59"/>
      <c r="AB259" s="59"/>
      <c r="AC259" s="59"/>
      <c r="AD259" s="59"/>
      <c r="AE259" s="59"/>
      <c r="AF259" s="59"/>
      <c r="AG259" s="59"/>
      <c r="AH259" s="59"/>
      <c r="AI259" s="59"/>
      <c r="AJ259" s="59"/>
      <c r="AK259" s="59"/>
      <c r="AL259" s="59"/>
      <c r="AM259" s="59"/>
      <c r="AN259" s="59"/>
      <c r="AO259" s="59"/>
      <c r="AP259" s="59"/>
      <c r="AQ259" s="59"/>
      <c r="AR259" s="3"/>
    </row>
    <row r="260" ht="12.75" customHeight="1">
      <c r="A260" s="59"/>
      <c r="B260" s="59"/>
      <c r="C260" s="596"/>
      <c r="D260" s="59"/>
      <c r="E260" s="59"/>
      <c r="F260" s="59"/>
      <c r="G260" s="59"/>
      <c r="H260" s="59"/>
      <c r="I260" s="59"/>
      <c r="J260" s="59"/>
      <c r="K260" s="59"/>
      <c r="L260" s="59"/>
      <c r="M260" s="59"/>
      <c r="N260" s="59"/>
      <c r="O260" s="59"/>
      <c r="P260" s="59"/>
      <c r="Q260" s="59"/>
      <c r="R260" s="59"/>
      <c r="S260" s="59"/>
      <c r="T260" s="59"/>
      <c r="U260" s="59"/>
      <c r="V260" s="59"/>
      <c r="W260" s="59"/>
      <c r="X260" s="59"/>
      <c r="Y260" s="59"/>
      <c r="Z260" s="59"/>
      <c r="AA260" s="59"/>
      <c r="AB260" s="59"/>
      <c r="AC260" s="59"/>
      <c r="AD260" s="59"/>
      <c r="AE260" s="59"/>
      <c r="AF260" s="59"/>
      <c r="AG260" s="59"/>
      <c r="AH260" s="59"/>
      <c r="AI260" s="59"/>
      <c r="AJ260" s="59"/>
      <c r="AK260" s="59"/>
      <c r="AL260" s="59"/>
      <c r="AM260" s="59"/>
      <c r="AN260" s="59"/>
      <c r="AO260" s="59"/>
      <c r="AP260" s="59"/>
      <c r="AQ260" s="59"/>
      <c r="AR260" s="3"/>
    </row>
    <row r="261" ht="12.75" customHeight="1">
      <c r="A261" s="59"/>
      <c r="B261" s="59"/>
      <c r="C261" s="596"/>
      <c r="D261" s="59"/>
      <c r="E261" s="59"/>
      <c r="F261" s="59"/>
      <c r="G261" s="59"/>
      <c r="H261" s="59"/>
      <c r="I261" s="59"/>
      <c r="J261" s="59"/>
      <c r="K261" s="59"/>
      <c r="L261" s="59"/>
      <c r="M261" s="59"/>
      <c r="N261" s="59"/>
      <c r="O261" s="59"/>
      <c r="P261" s="59"/>
      <c r="Q261" s="59"/>
      <c r="R261" s="59"/>
      <c r="S261" s="59"/>
      <c r="T261" s="59"/>
      <c r="U261" s="59"/>
      <c r="V261" s="59"/>
      <c r="W261" s="59"/>
      <c r="X261" s="59"/>
      <c r="Y261" s="59"/>
      <c r="Z261" s="59"/>
      <c r="AA261" s="59"/>
      <c r="AB261" s="59"/>
      <c r="AC261" s="59"/>
      <c r="AD261" s="59"/>
      <c r="AE261" s="59"/>
      <c r="AF261" s="59"/>
      <c r="AG261" s="59"/>
      <c r="AH261" s="59"/>
      <c r="AI261" s="59"/>
      <c r="AJ261" s="59"/>
      <c r="AK261" s="59"/>
      <c r="AL261" s="59"/>
      <c r="AM261" s="59"/>
      <c r="AN261" s="59"/>
      <c r="AO261" s="59"/>
      <c r="AP261" s="59"/>
      <c r="AQ261" s="59"/>
      <c r="AR261" s="3"/>
    </row>
    <row r="262" ht="12.75" customHeight="1">
      <c r="A262" s="59"/>
      <c r="B262" s="59"/>
      <c r="C262" s="596"/>
      <c r="D262" s="59"/>
      <c r="E262" s="59"/>
      <c r="F262" s="59"/>
      <c r="G262" s="59"/>
      <c r="H262" s="59"/>
      <c r="I262" s="59"/>
      <c r="J262" s="59"/>
      <c r="K262" s="59"/>
      <c r="L262" s="59"/>
      <c r="M262" s="59"/>
      <c r="N262" s="59"/>
      <c r="O262" s="59"/>
      <c r="P262" s="59"/>
      <c r="Q262" s="59"/>
      <c r="R262" s="59"/>
      <c r="S262" s="59"/>
      <c r="T262" s="59"/>
      <c r="U262" s="59"/>
      <c r="V262" s="59"/>
      <c r="W262" s="59"/>
      <c r="X262" s="59"/>
      <c r="Y262" s="59"/>
      <c r="Z262" s="59"/>
      <c r="AA262" s="59"/>
      <c r="AB262" s="59"/>
      <c r="AC262" s="59"/>
      <c r="AD262" s="59"/>
      <c r="AE262" s="59"/>
      <c r="AF262" s="59"/>
      <c r="AG262" s="59"/>
      <c r="AH262" s="59"/>
      <c r="AI262" s="59"/>
      <c r="AJ262" s="59"/>
      <c r="AK262" s="59"/>
      <c r="AL262" s="59"/>
      <c r="AM262" s="59"/>
      <c r="AN262" s="59"/>
      <c r="AO262" s="59"/>
      <c r="AP262" s="59"/>
      <c r="AQ262" s="59"/>
      <c r="AR262" s="3"/>
    </row>
    <row r="263" ht="12.75" customHeight="1">
      <c r="A263" s="59"/>
      <c r="B263" s="59"/>
      <c r="C263" s="596"/>
      <c r="D263" s="59"/>
      <c r="E263" s="59"/>
      <c r="F263" s="59"/>
      <c r="G263" s="59"/>
      <c r="H263" s="59"/>
      <c r="I263" s="59"/>
      <c r="J263" s="59"/>
      <c r="K263" s="59"/>
      <c r="L263" s="59"/>
      <c r="M263" s="59"/>
      <c r="N263" s="59"/>
      <c r="O263" s="59"/>
      <c r="P263" s="59"/>
      <c r="Q263" s="59"/>
      <c r="R263" s="59"/>
      <c r="S263" s="59"/>
      <c r="T263" s="59"/>
      <c r="U263" s="59"/>
      <c r="V263" s="59"/>
      <c r="W263" s="59"/>
      <c r="X263" s="59"/>
      <c r="Y263" s="59"/>
      <c r="Z263" s="59"/>
      <c r="AA263" s="59"/>
      <c r="AB263" s="59"/>
      <c r="AC263" s="59"/>
      <c r="AD263" s="59"/>
      <c r="AE263" s="59"/>
      <c r="AF263" s="59"/>
      <c r="AG263" s="59"/>
      <c r="AH263" s="59"/>
      <c r="AI263" s="59"/>
      <c r="AJ263" s="59"/>
      <c r="AK263" s="59"/>
      <c r="AL263" s="59"/>
      <c r="AM263" s="59"/>
      <c r="AN263" s="59"/>
      <c r="AO263" s="59"/>
      <c r="AP263" s="59"/>
      <c r="AQ263" s="59"/>
      <c r="AR263" s="3"/>
    </row>
    <row r="264" ht="12.75" customHeight="1">
      <c r="A264" s="59"/>
      <c r="B264" s="59"/>
      <c r="C264" s="596"/>
      <c r="D264" s="59"/>
      <c r="E264" s="59"/>
      <c r="F264" s="59"/>
      <c r="G264" s="59"/>
      <c r="H264" s="59"/>
      <c r="I264" s="59"/>
      <c r="J264" s="59"/>
      <c r="K264" s="59"/>
      <c r="L264" s="59"/>
      <c r="M264" s="59"/>
      <c r="N264" s="59"/>
      <c r="O264" s="59"/>
      <c r="P264" s="59"/>
      <c r="Q264" s="59"/>
      <c r="R264" s="59"/>
      <c r="S264" s="59"/>
      <c r="T264" s="59"/>
      <c r="U264" s="59"/>
      <c r="V264" s="59"/>
      <c r="W264" s="59"/>
      <c r="X264" s="59"/>
      <c r="Y264" s="59"/>
      <c r="Z264" s="59"/>
      <c r="AA264" s="59"/>
      <c r="AB264" s="59"/>
      <c r="AC264" s="59"/>
      <c r="AD264" s="59"/>
      <c r="AE264" s="59"/>
      <c r="AF264" s="59"/>
      <c r="AG264" s="59"/>
      <c r="AH264" s="59"/>
      <c r="AI264" s="59"/>
      <c r="AJ264" s="59"/>
      <c r="AK264" s="59"/>
      <c r="AL264" s="59"/>
      <c r="AM264" s="59"/>
      <c r="AN264" s="59"/>
      <c r="AO264" s="59"/>
      <c r="AP264" s="59"/>
      <c r="AQ264" s="59"/>
      <c r="AR264" s="3"/>
    </row>
    <row r="265" ht="12.75" customHeight="1">
      <c r="A265" s="59"/>
      <c r="B265" s="59"/>
      <c r="C265" s="596"/>
      <c r="D265" s="59"/>
      <c r="E265" s="59"/>
      <c r="F265" s="59"/>
      <c r="G265" s="59"/>
      <c r="H265" s="59"/>
      <c r="I265" s="59"/>
      <c r="J265" s="59"/>
      <c r="K265" s="59"/>
      <c r="L265" s="59"/>
      <c r="M265" s="59"/>
      <c r="N265" s="59"/>
      <c r="O265" s="59"/>
      <c r="P265" s="59"/>
      <c r="Q265" s="59"/>
      <c r="R265" s="59"/>
      <c r="S265" s="59"/>
      <c r="T265" s="59"/>
      <c r="U265" s="59"/>
      <c r="V265" s="59"/>
      <c r="W265" s="59"/>
      <c r="X265" s="59"/>
      <c r="Y265" s="59"/>
      <c r="Z265" s="59"/>
      <c r="AA265" s="59"/>
      <c r="AB265" s="59"/>
      <c r="AC265" s="59"/>
      <c r="AD265" s="59"/>
      <c r="AE265" s="59"/>
      <c r="AF265" s="59"/>
      <c r="AG265" s="59"/>
      <c r="AH265" s="59"/>
      <c r="AI265" s="59"/>
      <c r="AJ265" s="59"/>
      <c r="AK265" s="59"/>
      <c r="AL265" s="59"/>
      <c r="AM265" s="59"/>
      <c r="AN265" s="59"/>
      <c r="AO265" s="59"/>
      <c r="AP265" s="59"/>
      <c r="AQ265" s="59"/>
      <c r="AR265" s="3"/>
    </row>
    <row r="266" ht="12.75" customHeight="1">
      <c r="A266" s="59"/>
      <c r="B266" s="59"/>
      <c r="C266" s="596"/>
      <c r="D266" s="59"/>
      <c r="E266" s="59"/>
      <c r="F266" s="59"/>
      <c r="G266" s="59"/>
      <c r="H266" s="59"/>
      <c r="I266" s="59"/>
      <c r="J266" s="59"/>
      <c r="K266" s="59"/>
      <c r="L266" s="59"/>
      <c r="M266" s="59"/>
      <c r="N266" s="59"/>
      <c r="O266" s="59"/>
      <c r="P266" s="59"/>
      <c r="Q266" s="59"/>
      <c r="R266" s="59"/>
      <c r="S266" s="59"/>
      <c r="T266" s="59"/>
      <c r="U266" s="59"/>
      <c r="V266" s="59"/>
      <c r="W266" s="59"/>
      <c r="X266" s="59"/>
      <c r="Y266" s="59"/>
      <c r="Z266" s="59"/>
      <c r="AA266" s="59"/>
      <c r="AB266" s="59"/>
      <c r="AC266" s="59"/>
      <c r="AD266" s="59"/>
      <c r="AE266" s="59"/>
      <c r="AF266" s="59"/>
      <c r="AG266" s="59"/>
      <c r="AH266" s="59"/>
      <c r="AI266" s="59"/>
      <c r="AJ266" s="59"/>
      <c r="AK266" s="59"/>
      <c r="AL266" s="59"/>
      <c r="AM266" s="59"/>
      <c r="AN266" s="59"/>
      <c r="AO266" s="59"/>
      <c r="AP266" s="59"/>
      <c r="AQ266" s="59"/>
      <c r="AR266" s="3"/>
    </row>
    <row r="267" ht="12.75" customHeight="1">
      <c r="A267" s="59"/>
      <c r="B267" s="59"/>
      <c r="C267" s="596"/>
      <c r="D267" s="59"/>
      <c r="E267" s="59"/>
      <c r="F267" s="59"/>
      <c r="G267" s="59"/>
      <c r="H267" s="59"/>
      <c r="I267" s="59"/>
      <c r="J267" s="59"/>
      <c r="K267" s="59"/>
      <c r="L267" s="59"/>
      <c r="M267" s="59"/>
      <c r="N267" s="59"/>
      <c r="O267" s="59"/>
      <c r="P267" s="59"/>
      <c r="Q267" s="59"/>
      <c r="R267" s="59"/>
      <c r="S267" s="59"/>
      <c r="T267" s="59"/>
      <c r="U267" s="59"/>
      <c r="V267" s="59"/>
      <c r="W267" s="59"/>
      <c r="X267" s="59"/>
      <c r="Y267" s="59"/>
      <c r="Z267" s="59"/>
      <c r="AA267" s="59"/>
      <c r="AB267" s="59"/>
      <c r="AC267" s="59"/>
      <c r="AD267" s="59"/>
      <c r="AE267" s="59"/>
      <c r="AF267" s="59"/>
      <c r="AG267" s="59"/>
      <c r="AH267" s="59"/>
      <c r="AI267" s="59"/>
      <c r="AJ267" s="59"/>
      <c r="AK267" s="59"/>
      <c r="AL267" s="59"/>
      <c r="AM267" s="59"/>
      <c r="AN267" s="59"/>
      <c r="AO267" s="59"/>
      <c r="AP267" s="59"/>
      <c r="AQ267" s="59"/>
      <c r="AR267" s="3"/>
    </row>
    <row r="268" ht="12.75" customHeight="1">
      <c r="A268" s="59"/>
      <c r="B268" s="59"/>
      <c r="C268" s="596"/>
      <c r="D268" s="59"/>
      <c r="E268" s="59"/>
      <c r="F268" s="59"/>
      <c r="G268" s="59"/>
      <c r="H268" s="59"/>
      <c r="I268" s="59"/>
      <c r="J268" s="59"/>
      <c r="K268" s="59"/>
      <c r="L268" s="59"/>
      <c r="M268" s="59"/>
      <c r="N268" s="59"/>
      <c r="O268" s="59"/>
      <c r="P268" s="59"/>
      <c r="Q268" s="59"/>
      <c r="R268" s="59"/>
      <c r="S268" s="59"/>
      <c r="T268" s="59"/>
      <c r="U268" s="59"/>
      <c r="V268" s="59"/>
      <c r="W268" s="59"/>
      <c r="X268" s="59"/>
      <c r="Y268" s="59"/>
      <c r="Z268" s="59"/>
      <c r="AA268" s="59"/>
      <c r="AB268" s="59"/>
      <c r="AC268" s="59"/>
      <c r="AD268" s="59"/>
      <c r="AE268" s="59"/>
      <c r="AF268" s="59"/>
      <c r="AG268" s="59"/>
      <c r="AH268" s="59"/>
      <c r="AI268" s="59"/>
      <c r="AJ268" s="59"/>
      <c r="AK268" s="59"/>
      <c r="AL268" s="59"/>
      <c r="AM268" s="59"/>
      <c r="AN268" s="59"/>
      <c r="AO268" s="59"/>
      <c r="AP268" s="59"/>
      <c r="AQ268" s="59"/>
      <c r="AR268" s="3"/>
    </row>
    <row r="269" ht="12.75" customHeight="1">
      <c r="A269" s="59"/>
      <c r="B269" s="59"/>
      <c r="C269" s="596"/>
      <c r="D269" s="59"/>
      <c r="E269" s="59"/>
      <c r="F269" s="59"/>
      <c r="G269" s="59"/>
      <c r="H269" s="59"/>
      <c r="I269" s="59"/>
      <c r="J269" s="59"/>
      <c r="K269" s="59"/>
      <c r="L269" s="59"/>
      <c r="M269" s="59"/>
      <c r="N269" s="59"/>
      <c r="O269" s="59"/>
      <c r="P269" s="59"/>
      <c r="Q269" s="59"/>
      <c r="R269" s="59"/>
      <c r="S269" s="59"/>
      <c r="T269" s="59"/>
      <c r="U269" s="59"/>
      <c r="V269" s="59"/>
      <c r="W269" s="59"/>
      <c r="X269" s="59"/>
      <c r="Y269" s="59"/>
      <c r="Z269" s="59"/>
      <c r="AA269" s="59"/>
      <c r="AB269" s="59"/>
      <c r="AC269" s="59"/>
      <c r="AD269" s="59"/>
      <c r="AE269" s="59"/>
      <c r="AF269" s="59"/>
      <c r="AG269" s="59"/>
      <c r="AH269" s="59"/>
      <c r="AI269" s="59"/>
      <c r="AJ269" s="59"/>
      <c r="AK269" s="59"/>
      <c r="AL269" s="59"/>
      <c r="AM269" s="59"/>
      <c r="AN269" s="59"/>
      <c r="AO269" s="59"/>
      <c r="AP269" s="59"/>
      <c r="AQ269" s="59"/>
      <c r="AR269" s="3"/>
    </row>
    <row r="270" ht="12.75" customHeight="1">
      <c r="A270" s="59"/>
      <c r="B270" s="59"/>
      <c r="C270" s="596"/>
      <c r="D270" s="59"/>
      <c r="E270" s="59"/>
      <c r="F270" s="59"/>
      <c r="G270" s="59"/>
      <c r="H270" s="59"/>
      <c r="I270" s="59"/>
      <c r="J270" s="59"/>
      <c r="K270" s="59"/>
      <c r="L270" s="59"/>
      <c r="M270" s="59"/>
      <c r="N270" s="59"/>
      <c r="O270" s="59"/>
      <c r="P270" s="59"/>
      <c r="Q270" s="59"/>
      <c r="R270" s="59"/>
      <c r="S270" s="59"/>
      <c r="T270" s="59"/>
      <c r="U270" s="59"/>
      <c r="V270" s="59"/>
      <c r="W270" s="59"/>
      <c r="X270" s="59"/>
      <c r="Y270" s="59"/>
      <c r="Z270" s="59"/>
      <c r="AA270" s="59"/>
      <c r="AB270" s="59"/>
      <c r="AC270" s="59"/>
      <c r="AD270" s="59"/>
      <c r="AE270" s="59"/>
      <c r="AF270" s="59"/>
      <c r="AG270" s="59"/>
      <c r="AH270" s="59"/>
      <c r="AI270" s="59"/>
      <c r="AJ270" s="59"/>
      <c r="AK270" s="59"/>
      <c r="AL270" s="59"/>
      <c r="AM270" s="59"/>
      <c r="AN270" s="59"/>
      <c r="AO270" s="59"/>
      <c r="AP270" s="59"/>
      <c r="AQ270" s="59"/>
      <c r="AR270" s="3"/>
    </row>
    <row r="271" ht="12.75" customHeight="1">
      <c r="A271" s="59"/>
      <c r="B271" s="59"/>
      <c r="C271" s="596"/>
      <c r="D271" s="59"/>
      <c r="E271" s="59"/>
      <c r="F271" s="59"/>
      <c r="G271" s="59"/>
      <c r="H271" s="59"/>
      <c r="I271" s="59"/>
      <c r="J271" s="59"/>
      <c r="K271" s="59"/>
      <c r="L271" s="59"/>
      <c r="M271" s="59"/>
      <c r="N271" s="59"/>
      <c r="O271" s="59"/>
      <c r="P271" s="59"/>
      <c r="Q271" s="59"/>
      <c r="R271" s="59"/>
      <c r="S271" s="59"/>
      <c r="T271" s="59"/>
      <c r="U271" s="59"/>
      <c r="V271" s="59"/>
      <c r="W271" s="59"/>
      <c r="X271" s="59"/>
      <c r="Y271" s="59"/>
      <c r="Z271" s="59"/>
      <c r="AA271" s="59"/>
      <c r="AB271" s="59"/>
      <c r="AC271" s="59"/>
      <c r="AD271" s="59"/>
      <c r="AE271" s="59"/>
      <c r="AF271" s="59"/>
      <c r="AG271" s="59"/>
      <c r="AH271" s="59"/>
      <c r="AI271" s="59"/>
      <c r="AJ271" s="59"/>
      <c r="AK271" s="59"/>
      <c r="AL271" s="59"/>
      <c r="AM271" s="59"/>
      <c r="AN271" s="59"/>
      <c r="AO271" s="59"/>
      <c r="AP271" s="59"/>
      <c r="AQ271" s="59"/>
      <c r="AR271" s="3"/>
    </row>
    <row r="272" ht="12.75" customHeight="1">
      <c r="A272" s="59"/>
      <c r="B272" s="59"/>
      <c r="C272" s="596"/>
      <c r="D272" s="59"/>
      <c r="E272" s="59"/>
      <c r="F272" s="59"/>
      <c r="G272" s="59"/>
      <c r="H272" s="59"/>
      <c r="I272" s="59"/>
      <c r="J272" s="59"/>
      <c r="K272" s="59"/>
      <c r="L272" s="59"/>
      <c r="M272" s="59"/>
      <c r="N272" s="59"/>
      <c r="O272" s="59"/>
      <c r="P272" s="59"/>
      <c r="Q272" s="59"/>
      <c r="R272" s="59"/>
      <c r="S272" s="59"/>
      <c r="T272" s="59"/>
      <c r="U272" s="59"/>
      <c r="V272" s="59"/>
      <c r="W272" s="59"/>
      <c r="X272" s="59"/>
      <c r="Y272" s="59"/>
      <c r="Z272" s="59"/>
      <c r="AA272" s="59"/>
      <c r="AB272" s="59"/>
      <c r="AC272" s="59"/>
      <c r="AD272" s="59"/>
      <c r="AE272" s="59"/>
      <c r="AF272" s="59"/>
      <c r="AG272" s="59"/>
      <c r="AH272" s="59"/>
      <c r="AI272" s="59"/>
      <c r="AJ272" s="59"/>
      <c r="AK272" s="59"/>
      <c r="AL272" s="59"/>
      <c r="AM272" s="59"/>
      <c r="AN272" s="59"/>
      <c r="AO272" s="59"/>
      <c r="AP272" s="59"/>
      <c r="AQ272" s="59"/>
      <c r="AR272" s="3"/>
    </row>
    <row r="273" ht="12.75" customHeight="1">
      <c r="A273" s="59"/>
      <c r="B273" s="59"/>
      <c r="C273" s="596"/>
      <c r="D273" s="59"/>
      <c r="E273" s="59"/>
      <c r="F273" s="59"/>
      <c r="G273" s="59"/>
      <c r="H273" s="59"/>
      <c r="I273" s="59"/>
      <c r="J273" s="59"/>
      <c r="K273" s="59"/>
      <c r="L273" s="59"/>
      <c r="M273" s="59"/>
      <c r="N273" s="59"/>
      <c r="O273" s="59"/>
      <c r="P273" s="59"/>
      <c r="Q273" s="59"/>
      <c r="R273" s="59"/>
      <c r="S273" s="59"/>
      <c r="T273" s="59"/>
      <c r="U273" s="59"/>
      <c r="V273" s="59"/>
      <c r="W273" s="59"/>
      <c r="X273" s="59"/>
      <c r="Y273" s="59"/>
      <c r="Z273" s="59"/>
      <c r="AA273" s="59"/>
      <c r="AB273" s="59"/>
      <c r="AC273" s="59"/>
      <c r="AD273" s="59"/>
      <c r="AE273" s="59"/>
      <c r="AF273" s="59"/>
      <c r="AG273" s="59"/>
      <c r="AH273" s="59"/>
      <c r="AI273" s="59"/>
      <c r="AJ273" s="59"/>
      <c r="AK273" s="59"/>
      <c r="AL273" s="59"/>
      <c r="AM273" s="59"/>
      <c r="AN273" s="59"/>
      <c r="AO273" s="59"/>
      <c r="AP273" s="59"/>
      <c r="AQ273" s="59"/>
      <c r="AR273" s="3"/>
    </row>
    <row r="274" ht="12.75" customHeight="1">
      <c r="A274" s="59"/>
      <c r="B274" s="59"/>
      <c r="C274" s="596"/>
      <c r="D274" s="59"/>
      <c r="E274" s="59"/>
      <c r="F274" s="59"/>
      <c r="G274" s="59"/>
      <c r="H274" s="59"/>
      <c r="I274" s="59"/>
      <c r="J274" s="59"/>
      <c r="K274" s="59"/>
      <c r="L274" s="59"/>
      <c r="M274" s="59"/>
      <c r="N274" s="59"/>
      <c r="O274" s="59"/>
      <c r="P274" s="59"/>
      <c r="Q274" s="59"/>
      <c r="R274" s="59"/>
      <c r="S274" s="59"/>
      <c r="T274" s="59"/>
      <c r="U274" s="59"/>
      <c r="V274" s="59"/>
      <c r="W274" s="59"/>
      <c r="X274" s="59"/>
      <c r="Y274" s="59"/>
      <c r="Z274" s="59"/>
      <c r="AA274" s="59"/>
      <c r="AB274" s="59"/>
      <c r="AC274" s="59"/>
      <c r="AD274" s="59"/>
      <c r="AE274" s="59"/>
      <c r="AF274" s="59"/>
      <c r="AG274" s="59"/>
      <c r="AH274" s="59"/>
      <c r="AI274" s="59"/>
      <c r="AJ274" s="59"/>
      <c r="AK274" s="59"/>
      <c r="AL274" s="59"/>
      <c r="AM274" s="59"/>
      <c r="AN274" s="59"/>
      <c r="AO274" s="59"/>
      <c r="AP274" s="59"/>
      <c r="AQ274" s="59"/>
      <c r="AR274" s="3"/>
    </row>
    <row r="275" ht="12.75" customHeight="1">
      <c r="A275" s="59"/>
      <c r="B275" s="59"/>
      <c r="C275" s="596"/>
      <c r="D275" s="59"/>
      <c r="E275" s="59"/>
      <c r="F275" s="59"/>
      <c r="G275" s="59"/>
      <c r="H275" s="59"/>
      <c r="I275" s="59"/>
      <c r="J275" s="59"/>
      <c r="K275" s="59"/>
      <c r="L275" s="59"/>
      <c r="M275" s="59"/>
      <c r="N275" s="59"/>
      <c r="O275" s="59"/>
      <c r="P275" s="59"/>
      <c r="Q275" s="59"/>
      <c r="R275" s="59"/>
      <c r="S275" s="59"/>
      <c r="T275" s="59"/>
      <c r="U275" s="59"/>
      <c r="V275" s="59"/>
      <c r="W275" s="59"/>
      <c r="X275" s="59"/>
      <c r="Y275" s="59"/>
      <c r="Z275" s="59"/>
      <c r="AA275" s="59"/>
      <c r="AB275" s="59"/>
      <c r="AC275" s="59"/>
      <c r="AD275" s="59"/>
      <c r="AE275" s="59"/>
      <c r="AF275" s="59"/>
      <c r="AG275" s="59"/>
      <c r="AH275" s="59"/>
      <c r="AI275" s="59"/>
      <c r="AJ275" s="59"/>
      <c r="AK275" s="59"/>
      <c r="AL275" s="59"/>
      <c r="AM275" s="59"/>
      <c r="AN275" s="59"/>
      <c r="AO275" s="59"/>
      <c r="AP275" s="59"/>
      <c r="AQ275" s="59"/>
      <c r="AR275" s="3"/>
    </row>
    <row r="276" ht="12.75" customHeight="1">
      <c r="A276" s="59"/>
      <c r="B276" s="59"/>
      <c r="C276" s="596"/>
      <c r="D276" s="59"/>
      <c r="E276" s="59"/>
      <c r="F276" s="59"/>
      <c r="G276" s="59"/>
      <c r="H276" s="59"/>
      <c r="I276" s="59"/>
      <c r="J276" s="59"/>
      <c r="K276" s="59"/>
      <c r="L276" s="59"/>
      <c r="M276" s="59"/>
      <c r="N276" s="59"/>
      <c r="O276" s="59"/>
      <c r="P276" s="59"/>
      <c r="Q276" s="59"/>
      <c r="R276" s="59"/>
      <c r="S276" s="59"/>
      <c r="T276" s="59"/>
      <c r="U276" s="59"/>
      <c r="V276" s="59"/>
      <c r="W276" s="59"/>
      <c r="X276" s="59"/>
      <c r="Y276" s="59"/>
      <c r="Z276" s="59"/>
      <c r="AA276" s="59"/>
      <c r="AB276" s="59"/>
      <c r="AC276" s="59"/>
      <c r="AD276" s="59"/>
      <c r="AE276" s="59"/>
      <c r="AF276" s="59"/>
      <c r="AG276" s="59"/>
      <c r="AH276" s="59"/>
      <c r="AI276" s="59"/>
      <c r="AJ276" s="59"/>
      <c r="AK276" s="59"/>
      <c r="AL276" s="59"/>
      <c r="AM276" s="59"/>
      <c r="AN276" s="59"/>
      <c r="AO276" s="59"/>
      <c r="AP276" s="59"/>
      <c r="AQ276" s="59"/>
      <c r="AR276" s="3"/>
    </row>
    <row r="277" ht="12.75" customHeight="1">
      <c r="A277" s="59"/>
      <c r="B277" s="59"/>
      <c r="C277" s="596"/>
      <c r="D277" s="59"/>
      <c r="E277" s="59"/>
      <c r="F277" s="59"/>
      <c r="G277" s="59"/>
      <c r="H277" s="59"/>
      <c r="I277" s="59"/>
      <c r="J277" s="59"/>
      <c r="K277" s="59"/>
      <c r="L277" s="59"/>
      <c r="M277" s="59"/>
      <c r="N277" s="59"/>
      <c r="O277" s="59"/>
      <c r="P277" s="59"/>
      <c r="Q277" s="59"/>
      <c r="R277" s="59"/>
      <c r="S277" s="59"/>
      <c r="T277" s="59"/>
      <c r="U277" s="59"/>
      <c r="V277" s="59"/>
      <c r="W277" s="59"/>
      <c r="X277" s="59"/>
      <c r="Y277" s="59"/>
      <c r="Z277" s="59"/>
      <c r="AA277" s="59"/>
      <c r="AB277" s="59"/>
      <c r="AC277" s="59"/>
      <c r="AD277" s="59"/>
      <c r="AE277" s="59"/>
      <c r="AF277" s="59"/>
      <c r="AG277" s="59"/>
      <c r="AH277" s="59"/>
      <c r="AI277" s="59"/>
      <c r="AJ277" s="59"/>
      <c r="AK277" s="59"/>
      <c r="AL277" s="59"/>
      <c r="AM277" s="59"/>
      <c r="AN277" s="59"/>
      <c r="AO277" s="59"/>
      <c r="AP277" s="59"/>
      <c r="AQ277" s="59"/>
      <c r="AR277" s="3"/>
    </row>
    <row r="278" ht="12.75" customHeight="1">
      <c r="A278" s="59"/>
      <c r="B278" s="59"/>
      <c r="C278" s="596"/>
      <c r="D278" s="59"/>
      <c r="E278" s="59"/>
      <c r="F278" s="59"/>
      <c r="G278" s="59"/>
      <c r="H278" s="59"/>
      <c r="I278" s="59"/>
      <c r="J278" s="59"/>
      <c r="K278" s="59"/>
      <c r="L278" s="59"/>
      <c r="M278" s="59"/>
      <c r="N278" s="59"/>
      <c r="O278" s="59"/>
      <c r="P278" s="59"/>
      <c r="Q278" s="59"/>
      <c r="R278" s="59"/>
      <c r="S278" s="59"/>
      <c r="T278" s="59"/>
      <c r="U278" s="59"/>
      <c r="V278" s="59"/>
      <c r="W278" s="59"/>
      <c r="X278" s="59"/>
      <c r="Y278" s="59"/>
      <c r="Z278" s="59"/>
      <c r="AA278" s="59"/>
      <c r="AB278" s="59"/>
      <c r="AC278" s="59"/>
      <c r="AD278" s="59"/>
      <c r="AE278" s="59"/>
      <c r="AF278" s="59"/>
      <c r="AG278" s="59"/>
      <c r="AH278" s="59"/>
      <c r="AI278" s="59"/>
      <c r="AJ278" s="59"/>
      <c r="AK278" s="59"/>
      <c r="AL278" s="59"/>
      <c r="AM278" s="59"/>
      <c r="AN278" s="59"/>
      <c r="AO278" s="59"/>
      <c r="AP278" s="59"/>
      <c r="AQ278" s="59"/>
      <c r="AR278" s="3"/>
    </row>
    <row r="279" ht="12.75" customHeight="1">
      <c r="A279" s="59"/>
      <c r="B279" s="59"/>
      <c r="C279" s="596"/>
      <c r="D279" s="59"/>
      <c r="E279" s="59"/>
      <c r="F279" s="59"/>
      <c r="G279" s="59"/>
      <c r="H279" s="59"/>
      <c r="I279" s="59"/>
      <c r="J279" s="59"/>
      <c r="K279" s="59"/>
      <c r="L279" s="59"/>
      <c r="M279" s="59"/>
      <c r="N279" s="59"/>
      <c r="O279" s="59"/>
      <c r="P279" s="59"/>
      <c r="Q279" s="59"/>
      <c r="R279" s="59"/>
      <c r="S279" s="59"/>
      <c r="T279" s="59"/>
      <c r="U279" s="59"/>
      <c r="V279" s="59"/>
      <c r="W279" s="59"/>
      <c r="X279" s="59"/>
      <c r="Y279" s="59"/>
      <c r="Z279" s="59"/>
      <c r="AA279" s="59"/>
      <c r="AB279" s="59"/>
      <c r="AC279" s="59"/>
      <c r="AD279" s="59"/>
      <c r="AE279" s="59"/>
      <c r="AF279" s="59"/>
      <c r="AG279" s="59"/>
      <c r="AH279" s="59"/>
      <c r="AI279" s="59"/>
      <c r="AJ279" s="59"/>
      <c r="AK279" s="59"/>
      <c r="AL279" s="59"/>
      <c r="AM279" s="59"/>
      <c r="AN279" s="59"/>
      <c r="AO279" s="59"/>
      <c r="AP279" s="59"/>
      <c r="AQ279" s="59"/>
      <c r="AR279" s="3"/>
    </row>
    <row r="280" ht="12.75" customHeight="1">
      <c r="A280" s="59"/>
      <c r="B280" s="59"/>
      <c r="C280" s="596"/>
      <c r="D280" s="59"/>
      <c r="E280" s="59"/>
      <c r="F280" s="59"/>
      <c r="G280" s="59"/>
      <c r="H280" s="59"/>
      <c r="I280" s="59"/>
      <c r="J280" s="59"/>
      <c r="K280" s="59"/>
      <c r="L280" s="59"/>
      <c r="M280" s="59"/>
      <c r="N280" s="59"/>
      <c r="O280" s="59"/>
      <c r="P280" s="59"/>
      <c r="Q280" s="59"/>
      <c r="R280" s="59"/>
      <c r="S280" s="59"/>
      <c r="T280" s="59"/>
      <c r="U280" s="59"/>
      <c r="V280" s="59"/>
      <c r="W280" s="59"/>
      <c r="X280" s="59"/>
      <c r="Y280" s="59"/>
      <c r="Z280" s="59"/>
      <c r="AA280" s="59"/>
      <c r="AB280" s="59"/>
      <c r="AC280" s="59"/>
      <c r="AD280" s="59"/>
      <c r="AE280" s="59"/>
      <c r="AF280" s="59"/>
      <c r="AG280" s="59"/>
      <c r="AH280" s="59"/>
      <c r="AI280" s="59"/>
      <c r="AJ280" s="59"/>
      <c r="AK280" s="59"/>
      <c r="AL280" s="59"/>
      <c r="AM280" s="59"/>
      <c r="AN280" s="59"/>
      <c r="AO280" s="59"/>
      <c r="AP280" s="59"/>
      <c r="AQ280" s="59"/>
      <c r="AR280" s="3"/>
    </row>
    <row r="281" ht="12.75" customHeight="1">
      <c r="A281" s="59"/>
      <c r="B281" s="59"/>
      <c r="C281" s="596"/>
      <c r="D281" s="59"/>
      <c r="E281" s="59"/>
      <c r="F281" s="59"/>
      <c r="G281" s="59"/>
      <c r="H281" s="59"/>
      <c r="I281" s="59"/>
      <c r="J281" s="59"/>
      <c r="K281" s="59"/>
      <c r="L281" s="59"/>
      <c r="M281" s="59"/>
      <c r="N281" s="59"/>
      <c r="O281" s="59"/>
      <c r="P281" s="59"/>
      <c r="Q281" s="59"/>
      <c r="R281" s="59"/>
      <c r="S281" s="59"/>
      <c r="T281" s="59"/>
      <c r="U281" s="59"/>
      <c r="V281" s="59"/>
      <c r="W281" s="59"/>
      <c r="X281" s="59"/>
      <c r="Y281" s="59"/>
      <c r="Z281" s="59"/>
      <c r="AA281" s="59"/>
      <c r="AB281" s="59"/>
      <c r="AC281" s="59"/>
      <c r="AD281" s="59"/>
      <c r="AE281" s="59"/>
      <c r="AF281" s="59"/>
      <c r="AG281" s="59"/>
      <c r="AH281" s="59"/>
      <c r="AI281" s="59"/>
      <c r="AJ281" s="59"/>
      <c r="AK281" s="59"/>
      <c r="AL281" s="59"/>
      <c r="AM281" s="59"/>
      <c r="AN281" s="59"/>
      <c r="AO281" s="59"/>
      <c r="AP281" s="59"/>
      <c r="AQ281" s="59"/>
      <c r="AR281" s="3"/>
    </row>
    <row r="282" ht="12.75" customHeight="1">
      <c r="A282" s="59"/>
      <c r="B282" s="59"/>
      <c r="C282" s="596"/>
      <c r="D282" s="59"/>
      <c r="E282" s="59"/>
      <c r="F282" s="59"/>
      <c r="G282" s="59"/>
      <c r="H282" s="59"/>
      <c r="I282" s="59"/>
      <c r="J282" s="59"/>
      <c r="K282" s="59"/>
      <c r="L282" s="59"/>
      <c r="M282" s="59"/>
      <c r="N282" s="59"/>
      <c r="O282" s="59"/>
      <c r="P282" s="59"/>
      <c r="Q282" s="59"/>
      <c r="R282" s="59"/>
      <c r="S282" s="59"/>
      <c r="T282" s="59"/>
      <c r="U282" s="59"/>
      <c r="V282" s="59"/>
      <c r="W282" s="59"/>
      <c r="X282" s="59"/>
      <c r="Y282" s="59"/>
      <c r="Z282" s="59"/>
      <c r="AA282" s="59"/>
      <c r="AB282" s="59"/>
      <c r="AC282" s="59"/>
      <c r="AD282" s="59"/>
      <c r="AE282" s="59"/>
      <c r="AF282" s="59"/>
      <c r="AG282" s="59"/>
      <c r="AH282" s="59"/>
      <c r="AI282" s="59"/>
      <c r="AJ282" s="59"/>
      <c r="AK282" s="59"/>
      <c r="AL282" s="59"/>
      <c r="AM282" s="59"/>
      <c r="AN282" s="59"/>
      <c r="AO282" s="59"/>
      <c r="AP282" s="59"/>
      <c r="AQ282" s="59"/>
      <c r="AR282" s="3"/>
    </row>
    <row r="283" ht="12.75" customHeight="1">
      <c r="A283" s="59"/>
      <c r="B283" s="59"/>
      <c r="C283" s="596"/>
      <c r="D283" s="59"/>
      <c r="E283" s="59"/>
      <c r="F283" s="59"/>
      <c r="G283" s="59"/>
      <c r="H283" s="59"/>
      <c r="I283" s="59"/>
      <c r="J283" s="59"/>
      <c r="K283" s="59"/>
      <c r="L283" s="59"/>
      <c r="M283" s="59"/>
      <c r="N283" s="59"/>
      <c r="O283" s="59"/>
      <c r="P283" s="59"/>
      <c r="Q283" s="59"/>
      <c r="R283" s="59"/>
      <c r="S283" s="59"/>
      <c r="T283" s="59"/>
      <c r="U283" s="59"/>
      <c r="V283" s="59"/>
      <c r="W283" s="59"/>
      <c r="X283" s="59"/>
      <c r="Y283" s="59"/>
      <c r="Z283" s="59"/>
      <c r="AA283" s="59"/>
      <c r="AB283" s="59"/>
      <c r="AC283" s="59"/>
      <c r="AD283" s="59"/>
      <c r="AE283" s="59"/>
      <c r="AF283" s="59"/>
      <c r="AG283" s="59"/>
      <c r="AH283" s="59"/>
      <c r="AI283" s="59"/>
      <c r="AJ283" s="59"/>
      <c r="AK283" s="59"/>
      <c r="AL283" s="59"/>
      <c r="AM283" s="59"/>
      <c r="AN283" s="59"/>
      <c r="AO283" s="59"/>
      <c r="AP283" s="59"/>
      <c r="AQ283" s="59"/>
      <c r="AR283" s="3"/>
    </row>
    <row r="284"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row>
    <row r="285"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row>
    <row r="28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row>
    <row r="287"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row>
    <row r="288"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row>
    <row r="289"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row>
    <row r="290"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row>
    <row r="291"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row>
    <row r="292"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row>
    <row r="293"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row>
    <row r="294"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row>
    <row r="295"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row>
    <row r="29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row>
    <row r="297"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row>
    <row r="298"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row>
    <row r="299"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row>
    <row r="300"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row>
    <row r="301"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row>
    <row r="302"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row>
    <row r="303"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row>
    <row r="304"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row>
    <row r="305"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row>
    <row r="30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row>
    <row r="307"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row>
    <row r="308"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row>
    <row r="309"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row>
    <row r="310"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row>
    <row r="311"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row>
    <row r="312"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row>
    <row r="313"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row>
    <row r="314"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row>
    <row r="315"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row>
    <row r="31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row>
    <row r="317"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row>
    <row r="318"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row>
    <row r="319"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row>
    <row r="320"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row>
    <row r="321"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row>
    <row r="322"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row>
    <row r="323"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row>
    <row r="324"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row>
    <row r="325"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row>
    <row r="3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row>
    <row r="327"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row>
    <row r="328"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row>
    <row r="329"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row>
    <row r="330"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row>
    <row r="331"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row>
    <row r="332"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row>
    <row r="333"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row>
    <row r="334"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row>
    <row r="335"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row>
    <row r="33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row>
    <row r="337"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row>
    <row r="338"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row>
    <row r="339"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row>
    <row r="340"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row>
    <row r="341"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row>
    <row r="342"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row>
    <row r="343"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row>
    <row r="344"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row>
    <row r="345"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row>
    <row r="34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row>
    <row r="347"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row>
    <row r="348"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row>
    <row r="349"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row>
    <row r="350"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row>
    <row r="351"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row>
    <row r="352"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row>
    <row r="353"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row>
    <row r="354"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row>
    <row r="355"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row>
    <row r="35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row>
    <row r="357"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row>
    <row r="358"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row>
    <row r="359"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row>
    <row r="360"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row>
    <row r="361"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row>
    <row r="362"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row>
    <row r="363"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row>
    <row r="364"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row>
    <row r="365"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row>
    <row r="36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row>
    <row r="367"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row>
    <row r="368"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row>
    <row r="369"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row>
    <row r="370"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row>
    <row r="371"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row>
    <row r="372"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row>
    <row r="373"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row>
    <row r="374"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row>
    <row r="375"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row>
    <row r="37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row>
    <row r="377"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row>
    <row r="378"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row>
    <row r="379"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row>
    <row r="380"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row>
    <row r="381"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row>
    <row r="382"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row>
    <row r="383"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row>
    <row r="384"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row>
    <row r="385"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row>
    <row r="38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row>
    <row r="387"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row>
    <row r="388"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row>
    <row r="389"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row>
    <row r="390"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row>
    <row r="391"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row>
    <row r="392"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row>
    <row r="393"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row>
    <row r="394"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row>
    <row r="395"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row>
    <row r="39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row>
    <row r="397"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row>
    <row r="398"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row>
    <row r="399"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row>
    <row r="400"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row>
    <row r="401"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row>
    <row r="402"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row>
    <row r="403"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row>
    <row r="404"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row>
    <row r="405"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row>
    <row r="40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row>
    <row r="407"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row>
    <row r="408"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row>
    <row r="409"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row>
    <row r="410"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row>
    <row r="411"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row>
    <row r="412"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row>
    <row r="413"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row>
    <row r="414"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row>
    <row r="415"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row>
    <row r="41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row>
    <row r="417"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row>
    <row r="418"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row>
    <row r="419"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row>
    <row r="420"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row>
    <row r="421"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row>
    <row r="422"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row>
    <row r="423"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row>
    <row r="424"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row>
    <row r="425"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row>
    <row r="4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row>
    <row r="427"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row>
    <row r="428"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row>
    <row r="429"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row>
    <row r="430"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row>
    <row r="431"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row>
    <row r="432"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row>
    <row r="433"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row>
    <row r="434"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row>
    <row r="435"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row>
    <row r="43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row>
    <row r="437"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row>
    <row r="438"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row>
    <row r="439"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row>
    <row r="440"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row>
    <row r="441"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row>
    <row r="442"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row>
    <row r="443"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row>
    <row r="444"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row>
    <row r="445"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row>
    <row r="44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row>
    <row r="447"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row>
    <row r="448"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row>
    <row r="449"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row>
    <row r="450"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row>
    <row r="451"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row>
    <row r="452"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row>
    <row r="453"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row>
    <row r="454"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row>
    <row r="455"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row>
    <row r="45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row>
    <row r="457"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row>
    <row r="458"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row>
    <row r="459"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row>
    <row r="460"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row>
    <row r="461"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row>
    <row r="462"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row>
    <row r="463"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row>
    <row r="464"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row>
    <row r="465"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row>
    <row r="46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row>
    <row r="467"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row>
    <row r="468"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row>
    <row r="469"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row>
    <row r="470"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row>
    <row r="471"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row>
    <row r="472"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row>
    <row r="473"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row>
    <row r="474"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row>
    <row r="475"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row>
    <row r="47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row>
    <row r="477"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row>
    <row r="478"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row>
    <row r="479"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row>
    <row r="480"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row>
    <row r="481"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row>
    <row r="482"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row>
    <row r="483"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row>
    <row r="484"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row>
    <row r="485"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row>
    <row r="48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row>
    <row r="487"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row>
    <row r="488"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row>
    <row r="489"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row>
    <row r="490"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row>
    <row r="491"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row>
    <row r="492"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row>
    <row r="493"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row>
    <row r="494"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row>
    <row r="495"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row>
    <row r="49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row>
    <row r="497"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row>
    <row r="498"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row>
    <row r="499"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row>
    <row r="500"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row>
    <row r="501"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row>
    <row r="502"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row>
    <row r="503"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row>
    <row r="504"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row>
    <row r="505"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row>
    <row r="50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row>
    <row r="507"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row>
    <row r="508"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row>
    <row r="509"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row>
    <row r="510"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row>
    <row r="511"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row>
    <row r="512"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row>
    <row r="513"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row>
    <row r="514"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row>
    <row r="515"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row>
    <row r="51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row>
    <row r="517"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row>
    <row r="518"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row>
    <row r="519"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row>
    <row r="520"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row>
    <row r="521"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row>
    <row r="522"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row>
    <row r="523"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row>
    <row r="524"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row>
    <row r="525"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row>
    <row r="5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row>
    <row r="527"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row>
    <row r="528"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row>
    <row r="529"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row>
    <row r="530"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row>
    <row r="531"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row>
    <row r="532"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row>
    <row r="533"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row>
    <row r="534"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row>
    <row r="535"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row>
    <row r="53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row>
    <row r="537"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row>
    <row r="538"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row>
    <row r="539"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row>
    <row r="540"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row>
    <row r="541"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row>
    <row r="542"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row>
    <row r="543"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row>
    <row r="544"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row>
    <row r="545"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row>
    <row r="54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row>
    <row r="547"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row>
    <row r="548"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row>
    <row r="549"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row>
    <row r="550"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row>
    <row r="551"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row>
    <row r="552"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row>
    <row r="553"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row>
    <row r="554"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row>
    <row r="555"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row>
    <row r="55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row>
    <row r="557"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row>
    <row r="558"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row>
    <row r="559"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row>
    <row r="560"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row>
    <row r="561"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row>
    <row r="562"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row>
    <row r="563"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row>
    <row r="564"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row>
    <row r="565"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row>
    <row r="56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row>
    <row r="567"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row>
    <row r="568"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row>
    <row r="569"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row>
    <row r="570"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row>
    <row r="571"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row>
    <row r="572"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row>
    <row r="573"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row>
    <row r="574"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row>
    <row r="575"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row>
    <row r="57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row>
    <row r="577"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row>
    <row r="578"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row>
    <row r="579"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row>
    <row r="580"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row>
    <row r="581"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row>
    <row r="582"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row>
    <row r="583"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row>
    <row r="584"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row>
    <row r="585"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row>
    <row r="58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row>
    <row r="587"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row>
    <row r="588"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row>
    <row r="589"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row>
    <row r="590"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row>
    <row r="591"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row>
    <row r="592"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row>
    <row r="593"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row>
    <row r="594"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row>
    <row r="595"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row>
    <row r="59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row>
    <row r="597"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row>
    <row r="598"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row>
    <row r="599"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row>
    <row r="600"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row>
    <row r="601"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row>
    <row r="602"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row>
    <row r="603"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row>
    <row r="604"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row>
    <row r="605"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row>
    <row r="60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row>
    <row r="607"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row>
    <row r="608"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row>
    <row r="609"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row>
    <row r="610"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row>
    <row r="611"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row>
    <row r="612"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row>
    <row r="613"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row>
    <row r="614"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row>
    <row r="615"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row>
    <row r="61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row>
    <row r="617"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row>
    <row r="618"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row>
    <row r="619"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row>
    <row r="620"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row>
    <row r="621"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row>
    <row r="622"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row>
    <row r="623"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row>
    <row r="624"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row>
    <row r="625"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row>
    <row r="6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row>
    <row r="627"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row>
    <row r="628"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row>
    <row r="629"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row>
    <row r="630"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row>
    <row r="631"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row>
    <row r="632"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row>
    <row r="633"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row>
    <row r="634"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row>
    <row r="635"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row>
    <row r="63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row>
    <row r="637"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row>
    <row r="638"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row>
    <row r="639"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row>
    <row r="640"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row>
    <row r="641"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row>
    <row r="642"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row>
    <row r="643"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row>
    <row r="644"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row>
    <row r="645"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row>
    <row r="64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row>
    <row r="647"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row>
    <row r="648"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row>
    <row r="649"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row>
    <row r="650"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row>
    <row r="651"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row>
    <row r="652"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row>
    <row r="653"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row>
    <row r="654"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row>
    <row r="655"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row>
    <row r="65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row>
    <row r="657"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row>
    <row r="658"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row>
    <row r="659"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row>
    <row r="660"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row>
    <row r="661"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row>
    <row r="662"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row>
    <row r="663"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row>
    <row r="664"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row>
    <row r="665"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row>
    <row r="66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row>
    <row r="667"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row>
    <row r="668"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row>
    <row r="669"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row>
    <row r="670"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row>
    <row r="671"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row>
    <row r="672"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row>
    <row r="673"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row>
    <row r="674"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row>
    <row r="675"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row>
    <row r="67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row>
    <row r="677"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row>
    <row r="678"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row>
    <row r="679"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row>
    <row r="680"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row>
    <row r="681"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row>
    <row r="682"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row>
    <row r="683"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row>
    <row r="684"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row>
    <row r="685"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row>
    <row r="68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row>
    <row r="687"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row>
    <row r="688"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row>
    <row r="689"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row>
    <row r="690"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row>
    <row r="691"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row>
    <row r="692"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row>
    <row r="693"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row>
    <row r="694"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row>
    <row r="695"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row>
    <row r="69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row>
    <row r="697"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row>
    <row r="698"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row>
    <row r="699"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row>
    <row r="700"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row>
    <row r="701"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row>
    <row r="702"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row>
    <row r="703"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row>
    <row r="704"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row>
    <row r="705"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row>
    <row r="70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row>
    <row r="707"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row>
    <row r="708"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row>
    <row r="709"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row>
    <row r="710"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row>
    <row r="711"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row>
    <row r="712"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row>
    <row r="713"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row>
    <row r="714"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row>
    <row r="715"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row>
    <row r="71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row>
    <row r="717"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row>
    <row r="718"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row>
    <row r="719"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row>
    <row r="720"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row>
    <row r="721"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row>
    <row r="722"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row>
    <row r="723"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row>
    <row r="724"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row>
    <row r="725"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row>
    <row r="7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row>
    <row r="727"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row>
    <row r="728"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row>
    <row r="729"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row>
    <row r="730"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row>
    <row r="731"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row>
    <row r="732"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row>
    <row r="733"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row>
    <row r="734"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row>
    <row r="735"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row>
    <row r="73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row>
    <row r="737"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row>
    <row r="738"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row>
    <row r="739"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row>
    <row r="740"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row>
    <row r="741"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row>
    <row r="742"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row>
    <row r="743"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row>
    <row r="744"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row>
    <row r="745"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row>
    <row r="74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row>
    <row r="747"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row>
    <row r="748"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row>
    <row r="749"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row>
    <row r="750"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row>
    <row r="751"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row>
    <row r="752"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row>
    <row r="753"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row>
    <row r="754"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row>
    <row r="755"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row>
    <row r="75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row>
    <row r="757"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row>
    <row r="758"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row>
    <row r="759"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row>
    <row r="760"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row>
    <row r="761"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row>
    <row r="762"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row>
    <row r="763"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row>
    <row r="764"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row>
    <row r="765"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row>
    <row r="76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row>
    <row r="767"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row>
    <row r="768"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row>
    <row r="769"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row>
    <row r="770"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row>
    <row r="771"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row>
    <row r="772"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row>
    <row r="773"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row>
    <row r="774"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row>
    <row r="775"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row>
    <row r="77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row>
    <row r="777"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row>
    <row r="778"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row>
    <row r="779"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row>
    <row r="780"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row>
    <row r="781"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row>
    <row r="782"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row>
    <row r="783"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row>
    <row r="784"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row>
    <row r="785"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row>
    <row r="78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row>
    <row r="787"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row>
    <row r="788"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row>
    <row r="789"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row>
    <row r="790"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row>
    <row r="791"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row>
    <row r="792"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row>
    <row r="793"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row>
    <row r="794"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row>
    <row r="795"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row>
    <row r="79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row>
    <row r="797"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row>
    <row r="798"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row>
    <row r="799"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row>
    <row r="800"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row>
    <row r="801"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row>
    <row r="802"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row>
    <row r="803"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row>
    <row r="804"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row>
    <row r="805"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row>
    <row r="80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row>
    <row r="807"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row>
    <row r="808"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row>
    <row r="809"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row>
    <row r="810"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row>
    <row r="811"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row>
    <row r="812"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row>
    <row r="813"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row>
    <row r="814"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row>
    <row r="815"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row>
    <row r="81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row>
    <row r="817"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row>
    <row r="818"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row>
    <row r="819"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row>
    <row r="820"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row>
    <row r="821"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row>
    <row r="822"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row>
    <row r="823"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row>
    <row r="824"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row>
    <row r="825"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row>
    <row r="8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row>
    <row r="827"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row>
    <row r="828"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row>
    <row r="829"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row>
    <row r="830"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row>
    <row r="831"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row>
    <row r="832"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row>
    <row r="833"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row>
    <row r="834"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row>
    <row r="835"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row>
    <row r="83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row>
    <row r="837"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row>
    <row r="838"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row>
    <row r="839"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row>
    <row r="840"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row>
    <row r="841"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row>
    <row r="842"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row>
    <row r="843"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row>
    <row r="844"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row>
    <row r="845"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row>
    <row r="84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row>
    <row r="847"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row>
    <row r="848"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row>
    <row r="849"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row>
    <row r="850"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row>
    <row r="851"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row>
    <row r="852"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row>
    <row r="853"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row>
    <row r="854"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row>
    <row r="855"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row>
    <row r="85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row>
    <row r="857"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row>
    <row r="858"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row>
    <row r="859"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row>
    <row r="860"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row>
    <row r="861"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row>
    <row r="862"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row>
    <row r="863"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row>
    <row r="864"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row>
    <row r="865"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row>
    <row r="86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row>
    <row r="867"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row>
    <row r="868"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row>
    <row r="869"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row>
    <row r="870"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row>
    <row r="871"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row>
    <row r="872"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row>
    <row r="873"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row>
    <row r="874"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row>
    <row r="875"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row>
    <row r="87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row>
    <row r="877"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row>
    <row r="878"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row>
    <row r="879"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row>
    <row r="880"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row>
    <row r="881"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row>
    <row r="882"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row>
    <row r="883"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row>
    <row r="884"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row>
    <row r="885"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row>
    <row r="88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row>
    <row r="887"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row>
    <row r="888"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row>
    <row r="889"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row>
    <row r="890"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row>
    <row r="891"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row>
    <row r="892"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row>
    <row r="893"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row>
    <row r="894"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row>
    <row r="895"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row>
    <row r="89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row>
    <row r="897"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row>
    <row r="898"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row>
    <row r="899"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row>
    <row r="900"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row>
    <row r="901"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row>
    <row r="902"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row>
    <row r="903"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row>
    <row r="904"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row>
    <row r="905"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row>
    <row r="90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row>
    <row r="907"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row>
    <row r="908"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row>
    <row r="909"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row>
    <row r="910"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row>
    <row r="911"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row>
    <row r="912"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row>
    <row r="913"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row>
    <row r="914"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row>
    <row r="915"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row>
    <row r="91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row>
    <row r="917"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row>
    <row r="918"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row>
    <row r="919"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row>
    <row r="920"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row>
    <row r="921"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row>
    <row r="922"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row>
    <row r="923"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row>
    <row r="924"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row>
    <row r="925"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row>
    <row r="9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row>
    <row r="927"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row>
    <row r="928"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row>
    <row r="929"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row>
    <row r="930"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row>
    <row r="931"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row>
    <row r="932"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row>
    <row r="933"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row>
    <row r="934"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row>
    <row r="935"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row>
    <row r="93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row>
    <row r="937"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row>
    <row r="938"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row>
    <row r="939"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row>
    <row r="940"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row>
    <row r="941"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row>
    <row r="942"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row>
    <row r="943"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row>
    <row r="944"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row>
    <row r="945"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row>
    <row r="94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row>
    <row r="947"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row>
    <row r="948"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row>
    <row r="949"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row>
    <row r="950"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row>
    <row r="951"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row>
    <row r="952"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row>
    <row r="953"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row>
    <row r="954"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row>
    <row r="955"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row>
    <row r="95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row>
    <row r="957"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row>
    <row r="958"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row>
    <row r="959"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row>
    <row r="960"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row>
    <row r="961"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row>
    <row r="962"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row>
    <row r="963"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row>
    <row r="964"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row>
    <row r="965"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row>
    <row r="96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row>
    <row r="967"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row>
    <row r="968"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row>
    <row r="969"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row>
    <row r="970"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row>
    <row r="971"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row>
    <row r="972"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row>
    <row r="973"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row>
    <row r="974"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row>
    <row r="975"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row>
    <row r="97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row>
    <row r="977"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row>
    <row r="978"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row>
    <row r="979"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row>
    <row r="980"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row>
    <row r="981"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row>
    <row r="982"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row>
    <row r="983"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row>
    <row r="984"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row>
    <row r="985"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row>
    <row r="98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row>
    <row r="987"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row>
    <row r="988"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row>
    <row r="989"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row>
    <row r="990"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row>
    <row r="991"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row>
    <row r="992"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row>
    <row r="993"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row>
    <row r="994"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row>
    <row r="995"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row>
    <row r="99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row>
    <row r="997"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row>
    <row r="998"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row>
    <row r="999"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row>
    <row r="1000"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row>
  </sheetData>
  <mergeCells count="26">
    <mergeCell ref="AE12:AG12"/>
    <mergeCell ref="AI12:AJ12"/>
    <mergeCell ref="AL12:AN12"/>
    <mergeCell ref="AP12:AQ12"/>
    <mergeCell ref="N12:O12"/>
    <mergeCell ref="N13:N14"/>
    <mergeCell ref="O13:O14"/>
    <mergeCell ref="B55:D55"/>
    <mergeCell ref="B56:D56"/>
    <mergeCell ref="B61:D61"/>
    <mergeCell ref="B62:D62"/>
    <mergeCell ref="U13:U14"/>
    <mergeCell ref="V13:V14"/>
    <mergeCell ref="AB13:AB14"/>
    <mergeCell ref="AC13:AC14"/>
    <mergeCell ref="AI13:AI14"/>
    <mergeCell ref="AJ13:AJ14"/>
    <mergeCell ref="AP13:AP14"/>
    <mergeCell ref="AQ13:AQ14"/>
    <mergeCell ref="F12:H12"/>
    <mergeCell ref="J12:L12"/>
    <mergeCell ref="Q12:S12"/>
    <mergeCell ref="U12:V12"/>
    <mergeCell ref="X12:Z12"/>
    <mergeCell ref="AB12:AC12"/>
    <mergeCell ref="D13:D14"/>
  </mergeCells>
  <dataValidations>
    <dataValidation type="list" allowBlank="1" showErrorMessage="1" sqref="D8">
      <formula1>"TOU,non-TOU"</formula1>
    </dataValidation>
    <dataValidation type="list" allowBlank="1" showErrorMessage="1" sqref="E15:E28 E30:E38 E40:E41 E43:E51 E57 E63">
      <formula1>#REF!</formula1>
    </dataValidation>
    <dataValidation type="list" allowBlank="1" showInputMessage="1" showErrorMessage="1" prompt="Select Charge Unit - monthly, per kWh, per kW" sqref="D15:D28 D30:D38 D40:D41 D43:D51 D57 D63">
      <formula1>"Monthly,per kWh,per kW"</formula1>
    </dataValidation>
  </dataValidations>
  <printOptions/>
  <pageMargins bottom="0.984251968503937" footer="0.0" header="0.0" left="0.7480314960629921" right="0.7480314960629921" top="0.984251968503937"/>
  <pageSetup orientation="landscape"/>
  <drawing r:id="rId1"/>
</worksheet>
</file>

<file path=xl/worksheets/sheet3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14.0" topLeftCell="A15" activePane="bottomLeft" state="frozen"/>
      <selection activeCell="B16" sqref="B16" pane="bottomLeft"/>
    </sheetView>
  </sheetViews>
  <sheetFormatPr customHeight="1" defaultColWidth="12.63" defaultRowHeight="15.0"/>
  <cols>
    <col customWidth="1" min="1" max="1" width="2.13"/>
    <col customWidth="1" min="2" max="2" width="26.38"/>
    <col customWidth="1" min="3" max="3" width="2.88"/>
    <col customWidth="1" min="4" max="4" width="11.38"/>
    <col customWidth="1" min="5" max="5" width="1.38"/>
    <col customWidth="1" min="6" max="6" width="13.25"/>
    <col customWidth="1" min="7" max="7" width="11.0"/>
    <col customWidth="1" min="8" max="8" width="13.0"/>
    <col customWidth="1" min="9" max="9" width="1.38"/>
    <col customWidth="1" min="10" max="10" width="12.25"/>
    <col customWidth="1" min="11" max="11" width="11.0"/>
    <col customWidth="1" min="12" max="12" width="13.0"/>
    <col customWidth="1" min="13" max="13" width="1.38"/>
    <col customWidth="1" min="14" max="14" width="12.25"/>
    <col customWidth="1" min="15" max="15" width="10.0"/>
    <col customWidth="1" min="16" max="16" width="1.75"/>
    <col customWidth="1" min="17" max="17" width="12.25"/>
    <col customWidth="1" min="18" max="18" width="11.0"/>
    <col customWidth="1" min="19" max="19" width="13.0"/>
    <col customWidth="1" min="20" max="20" width="0.38"/>
    <col customWidth="1" min="21" max="21" width="12.25"/>
    <col customWidth="1" min="22" max="22" width="10.0"/>
    <col customWidth="1" min="23" max="23" width="2.25"/>
    <col customWidth="1" min="24" max="24" width="12.25"/>
    <col customWidth="1" min="25" max="25" width="11.0"/>
    <col customWidth="1" min="26" max="26" width="13.0"/>
    <col customWidth="1" min="27" max="27" width="0.38"/>
    <col customWidth="1" min="28" max="28" width="12.25"/>
    <col customWidth="1" min="29" max="29" width="10.0"/>
    <col customWidth="1" min="30" max="30" width="2.13"/>
    <col customWidth="1" min="31" max="31" width="12.25"/>
    <col customWidth="1" min="32" max="32" width="11.0"/>
    <col customWidth="1" min="33" max="33" width="13.0"/>
    <col customWidth="1" min="34" max="34" width="0.38"/>
    <col customWidth="1" min="35" max="35" width="11.25"/>
    <col customWidth="1" min="36" max="36" width="10.0"/>
    <col customWidth="1" min="37" max="37" width="0.75"/>
    <col customWidth="1" min="38" max="38" width="12.25"/>
    <col customWidth="1" min="39" max="39" width="11.0"/>
    <col customWidth="1" min="40" max="40" width="13.0"/>
    <col customWidth="1" min="41" max="41" width="1.25"/>
    <col customWidth="1" min="42" max="42" width="12.25"/>
    <col customWidth="1" min="43" max="43" width="10.0"/>
    <col customWidth="1" min="44" max="44" width="1.25"/>
  </cols>
  <sheetData>
    <row r="1" ht="7.5" customHeight="1">
      <c r="A1" s="59"/>
      <c r="B1" s="59"/>
      <c r="C1" s="596"/>
      <c r="D1" s="59"/>
      <c r="E1" s="59"/>
      <c r="F1" s="59"/>
      <c r="G1" s="59"/>
      <c r="H1" s="59"/>
      <c r="I1" s="59"/>
      <c r="J1" s="59"/>
      <c r="K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row>
    <row r="2" ht="18.75" customHeight="1">
      <c r="A2" s="59"/>
      <c r="B2" s="59"/>
      <c r="C2" s="597"/>
      <c r="D2" s="401"/>
      <c r="E2" s="401"/>
      <c r="F2" s="401" t="s">
        <v>291</v>
      </c>
      <c r="G2" s="401"/>
      <c r="H2" s="401"/>
      <c r="I2" s="401"/>
      <c r="J2" s="401"/>
      <c r="K2" s="401"/>
      <c r="L2" s="401"/>
      <c r="M2" s="401"/>
      <c r="N2" s="401"/>
      <c r="O2" s="401"/>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row>
    <row r="3" ht="18.75" customHeight="1">
      <c r="A3" s="59"/>
      <c r="B3" s="59"/>
      <c r="C3" s="597"/>
      <c r="D3" s="401"/>
      <c r="E3" s="401"/>
      <c r="F3" s="401" t="s">
        <v>293</v>
      </c>
      <c r="G3" s="401"/>
      <c r="H3" s="401"/>
      <c r="I3" s="401"/>
      <c r="J3" s="401"/>
      <c r="K3" s="401"/>
      <c r="L3" s="401"/>
      <c r="M3" s="401"/>
      <c r="N3" s="401"/>
      <c r="O3" s="401"/>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row>
    <row r="4" ht="7.5" customHeight="1">
      <c r="A4" s="59"/>
      <c r="B4" s="59"/>
      <c r="C4" s="596"/>
      <c r="D4" s="59"/>
      <c r="E4" s="59"/>
      <c r="F4" s="59"/>
      <c r="G4" s="59"/>
      <c r="H4" s="59"/>
      <c r="I4" s="59"/>
      <c r="J4" s="59"/>
      <c r="K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row>
    <row r="5" ht="7.5" customHeight="1">
      <c r="A5" s="59"/>
      <c r="B5" s="59"/>
      <c r="C5" s="596"/>
      <c r="D5" s="59"/>
      <c r="E5" s="59"/>
      <c r="F5" s="59"/>
      <c r="G5" s="59"/>
      <c r="H5" s="59"/>
      <c r="I5" s="59"/>
      <c r="J5" s="59"/>
      <c r="K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row>
    <row r="6" ht="12.75" customHeight="1">
      <c r="A6" s="59"/>
      <c r="B6" s="350" t="s">
        <v>294</v>
      </c>
      <c r="C6" s="596"/>
      <c r="D6" s="406" t="s">
        <v>223</v>
      </c>
      <c r="E6" s="406"/>
      <c r="F6" s="407"/>
      <c r="G6" s="407"/>
      <c r="H6" s="407"/>
      <c r="I6" s="407"/>
      <c r="J6" s="407"/>
      <c r="K6" s="407"/>
      <c r="L6" s="407"/>
      <c r="M6" s="407"/>
      <c r="N6" s="407"/>
      <c r="O6" s="407"/>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row>
    <row r="7" ht="7.5" customHeight="1">
      <c r="A7" s="59"/>
      <c r="B7" s="408"/>
      <c r="C7" s="596"/>
      <c r="D7" s="409"/>
      <c r="E7" s="409"/>
      <c r="F7" s="409"/>
      <c r="G7" s="409"/>
      <c r="H7" s="409"/>
      <c r="I7" s="409"/>
      <c r="J7" s="409"/>
      <c r="K7" s="409"/>
      <c r="L7" s="409"/>
      <c r="M7" s="409"/>
      <c r="N7" s="409"/>
      <c r="O7" s="40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row>
    <row r="8" ht="12.75" customHeight="1">
      <c r="A8" s="59"/>
      <c r="B8" s="350" t="s">
        <v>295</v>
      </c>
      <c r="C8" s="596"/>
      <c r="D8" s="410" t="s">
        <v>375</v>
      </c>
      <c r="E8" s="409"/>
      <c r="F8" s="409"/>
      <c r="G8" s="409"/>
      <c r="H8" s="409"/>
      <c r="I8" s="409"/>
      <c r="J8" s="409"/>
      <c r="K8" s="409"/>
      <c r="L8" s="409"/>
      <c r="M8" s="409"/>
      <c r="N8" s="409"/>
      <c r="O8" s="40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row>
    <row r="9" ht="12.75" customHeight="1">
      <c r="A9" s="59"/>
      <c r="B9" s="408"/>
      <c r="C9" s="596"/>
      <c r="D9" s="337" t="s">
        <v>297</v>
      </c>
      <c r="E9" s="337"/>
      <c r="F9" s="411">
        <v>4000000.0</v>
      </c>
      <c r="G9" s="337" t="s">
        <v>298</v>
      </c>
      <c r="H9" s="409"/>
      <c r="I9" s="409"/>
      <c r="J9" s="409"/>
      <c r="K9" s="409"/>
      <c r="L9" s="409"/>
      <c r="M9" s="409"/>
      <c r="N9" s="409"/>
      <c r="O9" s="40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row>
    <row r="10" ht="12.75" customHeight="1">
      <c r="A10" s="59"/>
      <c r="B10" s="59"/>
      <c r="C10" s="596"/>
      <c r="D10" s="59"/>
      <c r="E10" s="59"/>
      <c r="F10" s="411">
        <v>10000.0</v>
      </c>
      <c r="G10" s="337" t="s">
        <v>376</v>
      </c>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row>
    <row r="11" ht="12.75" customHeight="1">
      <c r="A11" s="59"/>
      <c r="B11" s="59"/>
      <c r="C11" s="596"/>
      <c r="F11" s="412">
        <v>4.0</v>
      </c>
      <c r="G11" s="412"/>
      <c r="H11" s="412" t="str">
        <f>F12</f>
        <v>2025A</v>
      </c>
      <c r="I11" s="412"/>
      <c r="J11" s="412">
        <v>5.0</v>
      </c>
      <c r="K11" s="412"/>
      <c r="L11" s="412" t="str">
        <f>J12</f>
        <v>2026F</v>
      </c>
      <c r="M11" s="412"/>
      <c r="N11" s="412"/>
      <c r="O11" s="412" t="str">
        <f>L11&amp;"%"</f>
        <v>2026F%</v>
      </c>
      <c r="P11" s="412"/>
      <c r="Q11" s="412">
        <v>6.0</v>
      </c>
      <c r="R11" s="412"/>
      <c r="S11" s="412" t="str">
        <f>Q12</f>
        <v>2027F</v>
      </c>
      <c r="T11" s="412"/>
      <c r="U11" s="412"/>
      <c r="V11" s="412" t="str">
        <f>S11&amp;"%"</f>
        <v>2027F%</v>
      </c>
      <c r="W11" s="412"/>
      <c r="X11" s="412">
        <v>7.0</v>
      </c>
      <c r="Y11" s="412"/>
      <c r="Z11" s="412" t="str">
        <f>X12</f>
        <v>2028F</v>
      </c>
      <c r="AA11" s="412"/>
      <c r="AB11" s="412"/>
      <c r="AC11" s="412" t="str">
        <f>Z11&amp;"%"</f>
        <v>2028F%</v>
      </c>
      <c r="AD11" s="412"/>
      <c r="AE11" s="412">
        <v>8.0</v>
      </c>
      <c r="AF11" s="412"/>
      <c r="AG11" s="412" t="str">
        <f>AE12</f>
        <v>2029F</v>
      </c>
      <c r="AH11" s="412"/>
      <c r="AI11" s="412"/>
      <c r="AJ11" s="412" t="str">
        <f>AG11&amp;"%"</f>
        <v>2029F%</v>
      </c>
      <c r="AK11" s="412"/>
      <c r="AL11" s="412">
        <v>9.0</v>
      </c>
      <c r="AM11" s="412"/>
      <c r="AN11" s="412" t="str">
        <f>AL12</f>
        <v>2030F</v>
      </c>
      <c r="AO11" s="412"/>
      <c r="AP11" s="412"/>
      <c r="AQ11" s="412" t="str">
        <f>AN11&amp;"%"</f>
        <v>2030F%</v>
      </c>
      <c r="AR11" s="412"/>
    </row>
    <row r="12" ht="12.75" customHeight="1">
      <c r="A12" s="59"/>
      <c r="B12" s="59"/>
      <c r="C12" s="596"/>
      <c r="D12" s="337"/>
      <c r="E12" s="337"/>
      <c r="F12" s="413" t="s">
        <v>1</v>
      </c>
      <c r="G12" s="46"/>
      <c r="H12" s="47"/>
      <c r="I12" s="59"/>
      <c r="J12" s="413" t="s">
        <v>2</v>
      </c>
      <c r="K12" s="46"/>
      <c r="L12" s="47"/>
      <c r="M12" s="59"/>
      <c r="N12" s="414" t="str">
        <f>"Impact "&amp;F12&amp;" vs "&amp;J12</f>
        <v>Impact 2025A vs 2026F</v>
      </c>
      <c r="O12" s="47"/>
      <c r="P12" s="59"/>
      <c r="Q12" s="413" t="s">
        <v>3</v>
      </c>
      <c r="R12" s="46"/>
      <c r="S12" s="47"/>
      <c r="T12" s="59"/>
      <c r="U12" s="414" t="str">
        <f>"Impact "&amp;J12&amp;" vs "&amp;Q12</f>
        <v>Impact 2026F vs 2027F</v>
      </c>
      <c r="V12" s="47"/>
      <c r="W12" s="59"/>
      <c r="X12" s="413" t="s">
        <v>4</v>
      </c>
      <c r="Y12" s="46"/>
      <c r="Z12" s="47"/>
      <c r="AA12" s="59"/>
      <c r="AB12" s="414" t="str">
        <f>"Impact "&amp;Q12&amp;" vs "&amp;X12</f>
        <v>Impact 2027F vs 2028F</v>
      </c>
      <c r="AC12" s="47"/>
      <c r="AD12" s="59"/>
      <c r="AE12" s="413" t="s">
        <v>5</v>
      </c>
      <c r="AF12" s="46"/>
      <c r="AG12" s="47"/>
      <c r="AH12" s="59"/>
      <c r="AI12" s="414" t="str">
        <f>"Impact "&amp;X12&amp;" vs "&amp;AE12</f>
        <v>Impact 2028F vs 2029F</v>
      </c>
      <c r="AJ12" s="47"/>
      <c r="AK12" s="59"/>
      <c r="AL12" s="413" t="s">
        <v>6</v>
      </c>
      <c r="AM12" s="46"/>
      <c r="AN12" s="47"/>
      <c r="AO12" s="59"/>
      <c r="AP12" s="414" t="str">
        <f>"Impact "&amp;AE12&amp;" vs "&amp;AL12</f>
        <v>Impact 2029F vs 2030F</v>
      </c>
      <c r="AQ12" s="47"/>
      <c r="AR12" s="340"/>
    </row>
    <row r="13" ht="12.75" customHeight="1">
      <c r="A13" s="59"/>
      <c r="B13" s="59"/>
      <c r="C13" s="596"/>
      <c r="D13" s="415" t="s">
        <v>299</v>
      </c>
      <c r="E13" s="340"/>
      <c r="F13" s="416" t="s">
        <v>300</v>
      </c>
      <c r="G13" s="416" t="s">
        <v>301</v>
      </c>
      <c r="H13" s="418" t="s">
        <v>302</v>
      </c>
      <c r="I13" s="59"/>
      <c r="J13" s="416" t="s">
        <v>300</v>
      </c>
      <c r="K13" s="417" t="s">
        <v>301</v>
      </c>
      <c r="L13" s="418" t="s">
        <v>302</v>
      </c>
      <c r="M13" s="59"/>
      <c r="N13" s="419" t="s">
        <v>303</v>
      </c>
      <c r="O13" s="420" t="s">
        <v>304</v>
      </c>
      <c r="P13" s="59"/>
      <c r="Q13" s="416" t="s">
        <v>300</v>
      </c>
      <c r="R13" s="417" t="s">
        <v>301</v>
      </c>
      <c r="S13" s="418" t="s">
        <v>302</v>
      </c>
      <c r="T13" s="59"/>
      <c r="U13" s="419" t="s">
        <v>303</v>
      </c>
      <c r="V13" s="420" t="s">
        <v>304</v>
      </c>
      <c r="W13" s="59"/>
      <c r="X13" s="416" t="s">
        <v>300</v>
      </c>
      <c r="Y13" s="417" t="s">
        <v>301</v>
      </c>
      <c r="Z13" s="418" t="s">
        <v>302</v>
      </c>
      <c r="AA13" s="59"/>
      <c r="AB13" s="419" t="s">
        <v>303</v>
      </c>
      <c r="AC13" s="420" t="s">
        <v>304</v>
      </c>
      <c r="AD13" s="59"/>
      <c r="AE13" s="416" t="s">
        <v>300</v>
      </c>
      <c r="AF13" s="417" t="s">
        <v>301</v>
      </c>
      <c r="AG13" s="418" t="s">
        <v>302</v>
      </c>
      <c r="AH13" s="59"/>
      <c r="AI13" s="419" t="s">
        <v>303</v>
      </c>
      <c r="AJ13" s="420" t="s">
        <v>304</v>
      </c>
      <c r="AK13" s="59"/>
      <c r="AL13" s="416" t="s">
        <v>300</v>
      </c>
      <c r="AM13" s="417" t="s">
        <v>301</v>
      </c>
      <c r="AN13" s="418" t="s">
        <v>302</v>
      </c>
      <c r="AO13" s="59"/>
      <c r="AP13" s="419" t="s">
        <v>303</v>
      </c>
      <c r="AQ13" s="420" t="s">
        <v>304</v>
      </c>
      <c r="AR13" s="415"/>
    </row>
    <row r="14" ht="12.75" customHeight="1">
      <c r="A14" s="59"/>
      <c r="B14" s="59"/>
      <c r="C14" s="596"/>
      <c r="E14" s="340"/>
      <c r="F14" s="421" t="s">
        <v>305</v>
      </c>
      <c r="G14" s="517"/>
      <c r="H14" s="423" t="s">
        <v>305</v>
      </c>
      <c r="I14" s="59"/>
      <c r="J14" s="421" t="s">
        <v>305</v>
      </c>
      <c r="K14" s="422"/>
      <c r="L14" s="423" t="s">
        <v>305</v>
      </c>
      <c r="M14" s="59"/>
      <c r="N14" s="424"/>
      <c r="O14" s="425"/>
      <c r="P14" s="59"/>
      <c r="Q14" s="421" t="s">
        <v>305</v>
      </c>
      <c r="R14" s="422"/>
      <c r="S14" s="423" t="s">
        <v>305</v>
      </c>
      <c r="T14" s="59"/>
      <c r="U14" s="424"/>
      <c r="V14" s="425"/>
      <c r="W14" s="59"/>
      <c r="X14" s="421" t="s">
        <v>305</v>
      </c>
      <c r="Y14" s="422"/>
      <c r="Z14" s="423" t="s">
        <v>305</v>
      </c>
      <c r="AA14" s="59"/>
      <c r="AB14" s="424"/>
      <c r="AC14" s="425"/>
      <c r="AD14" s="59"/>
      <c r="AE14" s="421" t="s">
        <v>305</v>
      </c>
      <c r="AF14" s="422"/>
      <c r="AG14" s="423" t="s">
        <v>305</v>
      </c>
      <c r="AH14" s="59"/>
      <c r="AI14" s="424"/>
      <c r="AJ14" s="425"/>
      <c r="AK14" s="59"/>
      <c r="AL14" s="421" t="s">
        <v>305</v>
      </c>
      <c r="AM14" s="422"/>
      <c r="AN14" s="423" t="s">
        <v>305</v>
      </c>
      <c r="AO14" s="59"/>
      <c r="AP14" s="424"/>
      <c r="AQ14" s="425"/>
      <c r="AR14" s="415"/>
    </row>
    <row r="15" ht="12.75" customHeight="1">
      <c r="A15" s="59"/>
      <c r="B15" s="351" t="s">
        <v>218</v>
      </c>
      <c r="C15" s="426" t="str">
        <f t="shared" ref="C15:C28" si="1">D$6&amp;"."&amp;B15</f>
        <v>Large User.Monthly Service Charge</v>
      </c>
      <c r="D15" s="427" t="s">
        <v>306</v>
      </c>
      <c r="E15" s="351"/>
      <c r="F15" s="428">
        <f>IFERROR(VLOOKUP($C15,'Proposed Rates'!$B:$J,F$11,FALSE),0)</f>
        <v>14946.93</v>
      </c>
      <c r="G15" s="446">
        <f t="shared" ref="G15:G28" si="2">IF($D15="Monthly",1,IF($D15="per KW",$F$10,IF($D15="per kWh",$F$9,0)))</f>
        <v>1</v>
      </c>
      <c r="H15" s="431">
        <f t="shared" ref="H15:H28" si="3">G15*F15</f>
        <v>14946.93</v>
      </c>
      <c r="I15" s="80"/>
      <c r="J15" s="428">
        <f>IFERROR(VLOOKUP($C15,'Proposed Rates'!$B:$J,J$11,FALSE),0)</f>
        <v>14946.93</v>
      </c>
      <c r="K15" s="446">
        <f t="shared" ref="K15:K28" si="4">IF($D15="Monthly",1,IF($D15="per KW",$F$10,IF($D15="per kWh",$F$9,0)))</f>
        <v>1</v>
      </c>
      <c r="L15" s="431">
        <f t="shared" ref="L15:L28" si="5">K15*J15</f>
        <v>14946.93</v>
      </c>
      <c r="M15" s="80"/>
      <c r="N15" s="432">
        <f t="shared" ref="N15:N46" si="6">L15-H15</f>
        <v>0</v>
      </c>
      <c r="O15" s="433">
        <f t="shared" ref="O15:O46" si="7">IF((H15)=0,"",(N15/H15))</f>
        <v>0</v>
      </c>
      <c r="P15" s="59"/>
      <c r="Q15" s="428">
        <f>IFERROR(VLOOKUP($C15,'Proposed Rates'!$B:$J,Q$11,FALSE),0)</f>
        <v>14946.93</v>
      </c>
      <c r="R15" s="446">
        <f t="shared" ref="R15:R28" si="8">IF($D15="Monthly",1,IF($D15="per KW",$F$10,IF($D15="per kWh",$F$9,0)))</f>
        <v>1</v>
      </c>
      <c r="S15" s="431">
        <f t="shared" ref="S15:S28" si="9">R15*Q15</f>
        <v>14946.93</v>
      </c>
      <c r="T15" s="80"/>
      <c r="U15" s="432">
        <f t="shared" ref="U15:U46" si="10">S15-L15</f>
        <v>0</v>
      </c>
      <c r="V15" s="433">
        <f t="shared" ref="V15:V46" si="11">IF((L15)=0,"",(U15/L15))</f>
        <v>0</v>
      </c>
      <c r="W15" s="59"/>
      <c r="X15" s="428">
        <f>IFERROR(VLOOKUP($C15,'Proposed Rates'!$B:$J,X$11,FALSE),0)</f>
        <v>14946.93</v>
      </c>
      <c r="Y15" s="446">
        <f t="shared" ref="Y15:Y28" si="12">IF($D15="Monthly",1,IF($D15="per KW",$F$10,IF($D15="per kWh",$F$9,0)))</f>
        <v>1</v>
      </c>
      <c r="Z15" s="431">
        <f t="shared" ref="Z15:Z28" si="13">Y15*X15</f>
        <v>14946.93</v>
      </c>
      <c r="AA15" s="80"/>
      <c r="AB15" s="432">
        <f t="shared" ref="AB15:AB46" si="14">Z15-S15</f>
        <v>0</v>
      </c>
      <c r="AC15" s="433">
        <f t="shared" ref="AC15:AC46" si="15">IF((S15)=0,"",(AB15/S15))</f>
        <v>0</v>
      </c>
      <c r="AD15" s="59"/>
      <c r="AE15" s="428">
        <f>IFERROR(VLOOKUP($C15,'Proposed Rates'!$B:$J,AE$11,FALSE),0)</f>
        <v>14946.93</v>
      </c>
      <c r="AF15" s="446">
        <f t="shared" ref="AF15:AF28" si="16">IF($D15="Monthly",1,IF($D15="per KW",$F$10,IF($D15="per kWh",$F$9,0)))</f>
        <v>1</v>
      </c>
      <c r="AG15" s="431">
        <f t="shared" ref="AG15:AG28" si="17">AF15*AE15</f>
        <v>14946.93</v>
      </c>
      <c r="AH15" s="80"/>
      <c r="AI15" s="432">
        <f t="shared" ref="AI15:AI46" si="18">AG15-Z15</f>
        <v>0</v>
      </c>
      <c r="AJ15" s="433">
        <f t="shared" ref="AJ15:AJ46" si="19">IF((Z15)=0,"",(AI15/Z15))</f>
        <v>0</v>
      </c>
      <c r="AK15" s="59"/>
      <c r="AL15" s="428">
        <f>IFERROR(VLOOKUP($C15,'Proposed Rates'!$B:$J,AL$11,FALSE),0)</f>
        <v>14946.93</v>
      </c>
      <c r="AM15" s="446">
        <f t="shared" ref="AM15:AM28" si="20">IF($D15="Monthly",1,IF($D15="per KW",$F$10,IF($D15="per kWh",$F$9,0)))</f>
        <v>1</v>
      </c>
      <c r="AN15" s="431">
        <f t="shared" ref="AN15:AN28" si="21">AM15*AL15</f>
        <v>14946.93</v>
      </c>
      <c r="AO15" s="80"/>
      <c r="AP15" s="432">
        <f t="shared" ref="AP15:AP46" si="22">AN15-AG15</f>
        <v>0</v>
      </c>
      <c r="AQ15" s="433">
        <f t="shared" ref="AQ15:AQ46" si="23">IF((AG15)=0,"",(AP15/AG15))</f>
        <v>0</v>
      </c>
      <c r="AR15" s="434"/>
    </row>
    <row r="16" ht="12.75" customHeight="1">
      <c r="A16" s="59"/>
      <c r="B16" s="351" t="s">
        <v>307</v>
      </c>
      <c r="C16" s="426" t="str">
        <f t="shared" si="1"/>
        <v>Large User.Smart Meter Rate Adder</v>
      </c>
      <c r="D16" s="427" t="s">
        <v>306</v>
      </c>
      <c r="E16" s="351"/>
      <c r="F16" s="428">
        <f>IFERROR(VLOOKUP($C16,'Proposed Rates'!$B:$J,F$11,FALSE),0)</f>
        <v>0</v>
      </c>
      <c r="G16" s="446">
        <f t="shared" si="2"/>
        <v>1</v>
      </c>
      <c r="H16" s="431">
        <f t="shared" si="3"/>
        <v>0</v>
      </c>
      <c r="I16" s="80"/>
      <c r="J16" s="428">
        <f>IFERROR(VLOOKUP($C16,'Proposed Rates'!$B:$J,J$11,FALSE),0)</f>
        <v>0</v>
      </c>
      <c r="K16" s="446">
        <f t="shared" si="4"/>
        <v>1</v>
      </c>
      <c r="L16" s="431">
        <f t="shared" si="5"/>
        <v>0</v>
      </c>
      <c r="M16" s="80"/>
      <c r="N16" s="432">
        <f t="shared" si="6"/>
        <v>0</v>
      </c>
      <c r="O16" s="433" t="str">
        <f t="shared" si="7"/>
        <v/>
      </c>
      <c r="P16" s="59"/>
      <c r="Q16" s="428">
        <f>IFERROR(VLOOKUP($C16,'Proposed Rates'!$B:$J,Q$11,FALSE),0)</f>
        <v>0</v>
      </c>
      <c r="R16" s="446">
        <f t="shared" si="8"/>
        <v>1</v>
      </c>
      <c r="S16" s="431">
        <f t="shared" si="9"/>
        <v>0</v>
      </c>
      <c r="T16" s="80"/>
      <c r="U16" s="432">
        <f t="shared" si="10"/>
        <v>0</v>
      </c>
      <c r="V16" s="433" t="str">
        <f t="shared" si="11"/>
        <v/>
      </c>
      <c r="W16" s="59"/>
      <c r="X16" s="428">
        <f>IFERROR(VLOOKUP($C16,'Proposed Rates'!$B:$J,X$11,FALSE),0)</f>
        <v>0</v>
      </c>
      <c r="Y16" s="446">
        <f t="shared" si="12"/>
        <v>1</v>
      </c>
      <c r="Z16" s="431">
        <f t="shared" si="13"/>
        <v>0</v>
      </c>
      <c r="AA16" s="80"/>
      <c r="AB16" s="432">
        <f t="shared" si="14"/>
        <v>0</v>
      </c>
      <c r="AC16" s="433" t="str">
        <f t="shared" si="15"/>
        <v/>
      </c>
      <c r="AD16" s="59"/>
      <c r="AE16" s="428">
        <f>IFERROR(VLOOKUP($C16,'Proposed Rates'!$B:$J,AE$11,FALSE),0)</f>
        <v>0</v>
      </c>
      <c r="AF16" s="446">
        <f t="shared" si="16"/>
        <v>1</v>
      </c>
      <c r="AG16" s="431">
        <f t="shared" si="17"/>
        <v>0</v>
      </c>
      <c r="AH16" s="80"/>
      <c r="AI16" s="432">
        <f t="shared" si="18"/>
        <v>0</v>
      </c>
      <c r="AJ16" s="433" t="str">
        <f t="shared" si="19"/>
        <v/>
      </c>
      <c r="AK16" s="59"/>
      <c r="AL16" s="428">
        <f>IFERROR(VLOOKUP($C16,'Proposed Rates'!$B:$J,AL$11,FALSE),0)</f>
        <v>0</v>
      </c>
      <c r="AM16" s="446">
        <f t="shared" si="20"/>
        <v>1</v>
      </c>
      <c r="AN16" s="431">
        <f t="shared" si="21"/>
        <v>0</v>
      </c>
      <c r="AO16" s="80"/>
      <c r="AP16" s="432">
        <f t="shared" si="22"/>
        <v>0</v>
      </c>
      <c r="AQ16" s="433" t="str">
        <f t="shared" si="23"/>
        <v/>
      </c>
      <c r="AR16" s="434"/>
    </row>
    <row r="17" ht="12.75" customHeight="1">
      <c r="A17" s="59"/>
      <c r="B17" s="435" t="str">
        <f>'Proposed Rates'!C115</f>
        <v>Rate Rider Calculation for PILs</v>
      </c>
      <c r="C17" s="426" t="str">
        <f t="shared" si="1"/>
        <v>Large User.Rate Rider Calculation for PILs</v>
      </c>
      <c r="D17" s="427" t="s">
        <v>377</v>
      </c>
      <c r="E17" s="351"/>
      <c r="F17" s="428" t="str">
        <f>IFERROR(VLOOKUP($C17,'Proposed Rates'!$B:$J,F$11,FALSE),0)</f>
        <v/>
      </c>
      <c r="G17" s="446">
        <f t="shared" si="2"/>
        <v>10000</v>
      </c>
      <c r="H17" s="431">
        <f t="shared" si="3"/>
        <v>0</v>
      </c>
      <c r="I17" s="80"/>
      <c r="J17" s="428" t="str">
        <f>IFERROR(VLOOKUP($C17,'Proposed Rates'!$B:$J,J$11,FALSE),0)</f>
        <v/>
      </c>
      <c r="K17" s="446">
        <f t="shared" si="4"/>
        <v>10000</v>
      </c>
      <c r="L17" s="431">
        <f t="shared" si="5"/>
        <v>0</v>
      </c>
      <c r="M17" s="80"/>
      <c r="N17" s="432">
        <f t="shared" si="6"/>
        <v>0</v>
      </c>
      <c r="O17" s="433" t="str">
        <f t="shared" si="7"/>
        <v/>
      </c>
      <c r="P17" s="59"/>
      <c r="Q17" s="428" t="str">
        <f>IFERROR(VLOOKUP($C17,'Proposed Rates'!$B:$J,Q$11,FALSE),0)</f>
        <v/>
      </c>
      <c r="R17" s="446">
        <f t="shared" si="8"/>
        <v>10000</v>
      </c>
      <c r="S17" s="431">
        <f t="shared" si="9"/>
        <v>0</v>
      </c>
      <c r="T17" s="80"/>
      <c r="U17" s="432">
        <f t="shared" si="10"/>
        <v>0</v>
      </c>
      <c r="V17" s="433" t="str">
        <f t="shared" si="11"/>
        <v/>
      </c>
      <c r="W17" s="59"/>
      <c r="X17" s="428" t="str">
        <f>IFERROR(VLOOKUP($C17,'Proposed Rates'!$B:$J,X$11,FALSE),0)</f>
        <v/>
      </c>
      <c r="Y17" s="446">
        <f t="shared" si="12"/>
        <v>10000</v>
      </c>
      <c r="Z17" s="431">
        <f t="shared" si="13"/>
        <v>0</v>
      </c>
      <c r="AA17" s="80"/>
      <c r="AB17" s="432">
        <f t="shared" si="14"/>
        <v>0</v>
      </c>
      <c r="AC17" s="433" t="str">
        <f t="shared" si="15"/>
        <v/>
      </c>
      <c r="AD17" s="59"/>
      <c r="AE17" s="428" t="str">
        <f>IFERROR(VLOOKUP($C17,'Proposed Rates'!$B:$J,AE$11,FALSE),0)</f>
        <v/>
      </c>
      <c r="AF17" s="446">
        <f t="shared" si="16"/>
        <v>10000</v>
      </c>
      <c r="AG17" s="431">
        <f t="shared" si="17"/>
        <v>0</v>
      </c>
      <c r="AH17" s="80"/>
      <c r="AI17" s="432">
        <f t="shared" si="18"/>
        <v>0</v>
      </c>
      <c r="AJ17" s="433" t="str">
        <f t="shared" si="19"/>
        <v/>
      </c>
      <c r="AK17" s="59"/>
      <c r="AL17" s="428" t="str">
        <f>IFERROR(VLOOKUP($C17,'Proposed Rates'!$B:$J,AL$11,FALSE),0)</f>
        <v/>
      </c>
      <c r="AM17" s="446">
        <f t="shared" si="20"/>
        <v>10000</v>
      </c>
      <c r="AN17" s="431">
        <f t="shared" si="21"/>
        <v>0</v>
      </c>
      <c r="AO17" s="80"/>
      <c r="AP17" s="432">
        <f t="shared" si="22"/>
        <v>0</v>
      </c>
      <c r="AQ17" s="433" t="str">
        <f t="shared" si="23"/>
        <v/>
      </c>
      <c r="AR17" s="434"/>
    </row>
    <row r="18" ht="12.75" customHeight="1">
      <c r="A18" s="59"/>
      <c r="B18" s="435" t="str">
        <f>'Proposed Rates'!C128</f>
        <v>Rate Rider Calculation for Generic</v>
      </c>
      <c r="C18" s="426" t="str">
        <f t="shared" si="1"/>
        <v>Large User.Rate Rider Calculation for Generic</v>
      </c>
      <c r="D18" s="427" t="s">
        <v>377</v>
      </c>
      <c r="E18" s="351"/>
      <c r="F18" s="428" t="str">
        <f>IFERROR(VLOOKUP($C18,'Proposed Rates'!$B:$J,F$11,FALSE),0)</f>
        <v/>
      </c>
      <c r="G18" s="446">
        <f t="shared" si="2"/>
        <v>10000</v>
      </c>
      <c r="H18" s="431">
        <f t="shared" si="3"/>
        <v>0</v>
      </c>
      <c r="I18" s="80"/>
      <c r="J18" s="428" t="str">
        <f>IFERROR(VLOOKUP($C18,'Proposed Rates'!$B:$J,J$11,FALSE),0)</f>
        <v/>
      </c>
      <c r="K18" s="446">
        <f t="shared" si="4"/>
        <v>10000</v>
      </c>
      <c r="L18" s="431">
        <f t="shared" si="5"/>
        <v>0</v>
      </c>
      <c r="M18" s="80"/>
      <c r="N18" s="432">
        <f t="shared" si="6"/>
        <v>0</v>
      </c>
      <c r="O18" s="433" t="str">
        <f t="shared" si="7"/>
        <v/>
      </c>
      <c r="P18" s="59"/>
      <c r="Q18" s="428" t="str">
        <f>IFERROR(VLOOKUP($C18,'Proposed Rates'!$B:$J,Q$11,FALSE),0)</f>
        <v/>
      </c>
      <c r="R18" s="446">
        <f t="shared" si="8"/>
        <v>10000</v>
      </c>
      <c r="S18" s="431">
        <f t="shared" si="9"/>
        <v>0</v>
      </c>
      <c r="T18" s="80"/>
      <c r="U18" s="432">
        <f t="shared" si="10"/>
        <v>0</v>
      </c>
      <c r="V18" s="433" t="str">
        <f t="shared" si="11"/>
        <v/>
      </c>
      <c r="W18" s="59"/>
      <c r="X18" s="428" t="str">
        <f>IFERROR(VLOOKUP($C18,'Proposed Rates'!$B:$J,X$11,FALSE),0)</f>
        <v/>
      </c>
      <c r="Y18" s="446">
        <f t="shared" si="12"/>
        <v>10000</v>
      </c>
      <c r="Z18" s="431">
        <f t="shared" si="13"/>
        <v>0</v>
      </c>
      <c r="AA18" s="80"/>
      <c r="AB18" s="432">
        <f t="shared" si="14"/>
        <v>0</v>
      </c>
      <c r="AC18" s="433" t="str">
        <f t="shared" si="15"/>
        <v/>
      </c>
      <c r="AD18" s="59"/>
      <c r="AE18" s="428" t="str">
        <f>IFERROR(VLOOKUP($C18,'Proposed Rates'!$B:$J,AE$11,FALSE),0)</f>
        <v/>
      </c>
      <c r="AF18" s="446">
        <f t="shared" si="16"/>
        <v>10000</v>
      </c>
      <c r="AG18" s="431">
        <f t="shared" si="17"/>
        <v>0</v>
      </c>
      <c r="AH18" s="80"/>
      <c r="AI18" s="432">
        <f t="shared" si="18"/>
        <v>0</v>
      </c>
      <c r="AJ18" s="433" t="str">
        <f t="shared" si="19"/>
        <v/>
      </c>
      <c r="AK18" s="59"/>
      <c r="AL18" s="428" t="str">
        <f>IFERROR(VLOOKUP($C18,'Proposed Rates'!$B:$J,AL$11,FALSE),0)</f>
        <v/>
      </c>
      <c r="AM18" s="446">
        <f t="shared" si="20"/>
        <v>10000</v>
      </c>
      <c r="AN18" s="431">
        <f t="shared" si="21"/>
        <v>0</v>
      </c>
      <c r="AO18" s="80"/>
      <c r="AP18" s="432">
        <f t="shared" si="22"/>
        <v>0</v>
      </c>
      <c r="AQ18" s="433" t="str">
        <f t="shared" si="23"/>
        <v/>
      </c>
      <c r="AR18" s="434"/>
    </row>
    <row r="19" ht="12.75" customHeight="1">
      <c r="A19" s="59"/>
      <c r="B19" s="351" t="s">
        <v>116</v>
      </c>
      <c r="C19" s="426" t="str">
        <f t="shared" si="1"/>
        <v>Large User.Distribution Volumetric Rate</v>
      </c>
      <c r="D19" s="427" t="s">
        <v>377</v>
      </c>
      <c r="E19" s="351"/>
      <c r="F19" s="445">
        <f>IFERROR(VLOOKUP($C19,'Proposed Rates'!$B:$J,F$11,FALSE),0)</f>
        <v>6.0316</v>
      </c>
      <c r="G19" s="446">
        <f t="shared" si="2"/>
        <v>10000</v>
      </c>
      <c r="H19" s="431">
        <f t="shared" si="3"/>
        <v>60316</v>
      </c>
      <c r="I19" s="80"/>
      <c r="J19" s="445">
        <f>IFERROR(VLOOKUP($C19,'Proposed Rates'!$B:$J,J$11,FALSE),0)</f>
        <v>7.8597</v>
      </c>
      <c r="K19" s="446">
        <f t="shared" si="4"/>
        <v>10000</v>
      </c>
      <c r="L19" s="431">
        <f t="shared" si="5"/>
        <v>78597</v>
      </c>
      <c r="M19" s="80"/>
      <c r="N19" s="432">
        <f t="shared" si="6"/>
        <v>18281</v>
      </c>
      <c r="O19" s="433">
        <f t="shared" si="7"/>
        <v>0.3030870747</v>
      </c>
      <c r="P19" s="59"/>
      <c r="Q19" s="445">
        <f>IFERROR(VLOOKUP($C19,'Proposed Rates'!$B:$J,Q$11,FALSE),0)</f>
        <v>8.7107</v>
      </c>
      <c r="R19" s="446">
        <f t="shared" si="8"/>
        <v>10000</v>
      </c>
      <c r="S19" s="431">
        <f t="shared" si="9"/>
        <v>87107</v>
      </c>
      <c r="T19" s="80"/>
      <c r="U19" s="432">
        <f t="shared" si="10"/>
        <v>8510</v>
      </c>
      <c r="V19" s="433">
        <f t="shared" si="11"/>
        <v>0.1082738527</v>
      </c>
      <c r="W19" s="59"/>
      <c r="X19" s="445">
        <f>IFERROR(VLOOKUP($C19,'Proposed Rates'!$B:$J,X$11,FALSE),0)</f>
        <v>9.6876</v>
      </c>
      <c r="Y19" s="446">
        <f t="shared" si="12"/>
        <v>10000</v>
      </c>
      <c r="Z19" s="431">
        <f t="shared" si="13"/>
        <v>96876</v>
      </c>
      <c r="AA19" s="80"/>
      <c r="AB19" s="432">
        <f t="shared" si="14"/>
        <v>9769</v>
      </c>
      <c r="AC19" s="433">
        <f t="shared" si="15"/>
        <v>0.1121494254</v>
      </c>
      <c r="AD19" s="59"/>
      <c r="AE19" s="445">
        <f>IFERROR(VLOOKUP($C19,'Proposed Rates'!$B:$J,AE$11,FALSE),0)</f>
        <v>10.3928</v>
      </c>
      <c r="AF19" s="446">
        <f t="shared" si="16"/>
        <v>10000</v>
      </c>
      <c r="AG19" s="431">
        <f t="shared" si="17"/>
        <v>103928</v>
      </c>
      <c r="AH19" s="80"/>
      <c r="AI19" s="432">
        <f t="shared" si="18"/>
        <v>7052</v>
      </c>
      <c r="AJ19" s="433">
        <f t="shared" si="19"/>
        <v>0.07279408729</v>
      </c>
      <c r="AK19" s="59"/>
      <c r="AL19" s="445">
        <f>IFERROR(VLOOKUP($C19,'Proposed Rates'!$B:$J,AL$11,FALSE),0)</f>
        <v>11.0755</v>
      </c>
      <c r="AM19" s="446">
        <f t="shared" si="20"/>
        <v>10000</v>
      </c>
      <c r="AN19" s="431">
        <f t="shared" si="21"/>
        <v>110755</v>
      </c>
      <c r="AO19" s="80"/>
      <c r="AP19" s="432">
        <f t="shared" si="22"/>
        <v>6827</v>
      </c>
      <c r="AQ19" s="433">
        <f t="shared" si="23"/>
        <v>0.06568970826</v>
      </c>
      <c r="AR19" s="434"/>
    </row>
    <row r="20" ht="12.75" customHeight="1">
      <c r="A20" s="59"/>
      <c r="B20" s="351" t="s">
        <v>309</v>
      </c>
      <c r="C20" s="426" t="str">
        <f t="shared" si="1"/>
        <v>Large User.Smart Meter Disposition Rider</v>
      </c>
      <c r="D20" s="427" t="s">
        <v>308</v>
      </c>
      <c r="E20" s="351"/>
      <c r="F20" s="428">
        <f>IFERROR(VLOOKUP($C20,'Proposed Rates'!$B:$J,F$11,FALSE),0)</f>
        <v>0</v>
      </c>
      <c r="G20" s="446">
        <f t="shared" si="2"/>
        <v>4000000</v>
      </c>
      <c r="H20" s="431">
        <f t="shared" si="3"/>
        <v>0</v>
      </c>
      <c r="I20" s="80"/>
      <c r="J20" s="428">
        <f>IFERROR(VLOOKUP($C20,'Proposed Rates'!$B:$J,J$11,FALSE),0)</f>
        <v>0</v>
      </c>
      <c r="K20" s="446">
        <f t="shared" si="4"/>
        <v>4000000</v>
      </c>
      <c r="L20" s="431">
        <f t="shared" si="5"/>
        <v>0</v>
      </c>
      <c r="M20" s="80"/>
      <c r="N20" s="432">
        <f t="shared" si="6"/>
        <v>0</v>
      </c>
      <c r="O20" s="433" t="str">
        <f t="shared" si="7"/>
        <v/>
      </c>
      <c r="P20" s="59"/>
      <c r="Q20" s="428">
        <f>IFERROR(VLOOKUP($C20,'Proposed Rates'!$B:$J,Q$11,FALSE),0)</f>
        <v>0</v>
      </c>
      <c r="R20" s="446">
        <f t="shared" si="8"/>
        <v>4000000</v>
      </c>
      <c r="S20" s="431">
        <f t="shared" si="9"/>
        <v>0</v>
      </c>
      <c r="T20" s="80"/>
      <c r="U20" s="432">
        <f t="shared" si="10"/>
        <v>0</v>
      </c>
      <c r="V20" s="433" t="str">
        <f t="shared" si="11"/>
        <v/>
      </c>
      <c r="W20" s="59"/>
      <c r="X20" s="428">
        <f>IFERROR(VLOOKUP($C20,'Proposed Rates'!$B:$J,X$11,FALSE),0)</f>
        <v>0</v>
      </c>
      <c r="Y20" s="446">
        <f t="shared" si="12"/>
        <v>4000000</v>
      </c>
      <c r="Z20" s="431">
        <f t="shared" si="13"/>
        <v>0</v>
      </c>
      <c r="AA20" s="80"/>
      <c r="AB20" s="432">
        <f t="shared" si="14"/>
        <v>0</v>
      </c>
      <c r="AC20" s="433" t="str">
        <f t="shared" si="15"/>
        <v/>
      </c>
      <c r="AD20" s="59"/>
      <c r="AE20" s="428">
        <f>IFERROR(VLOOKUP($C20,'Proposed Rates'!$B:$J,AE$11,FALSE),0)</f>
        <v>0</v>
      </c>
      <c r="AF20" s="446">
        <f t="shared" si="16"/>
        <v>4000000</v>
      </c>
      <c r="AG20" s="431">
        <f t="shared" si="17"/>
        <v>0</v>
      </c>
      <c r="AH20" s="80"/>
      <c r="AI20" s="432">
        <f t="shared" si="18"/>
        <v>0</v>
      </c>
      <c r="AJ20" s="433" t="str">
        <f t="shared" si="19"/>
        <v/>
      </c>
      <c r="AK20" s="59"/>
      <c r="AL20" s="428">
        <f>IFERROR(VLOOKUP($C20,'Proposed Rates'!$B:$J,AL$11,FALSE),0)</f>
        <v>0</v>
      </c>
      <c r="AM20" s="446">
        <f t="shared" si="20"/>
        <v>4000000</v>
      </c>
      <c r="AN20" s="431">
        <f t="shared" si="21"/>
        <v>0</v>
      </c>
      <c r="AO20" s="80"/>
      <c r="AP20" s="432">
        <f t="shared" si="22"/>
        <v>0</v>
      </c>
      <c r="AQ20" s="433" t="str">
        <f t="shared" si="23"/>
        <v/>
      </c>
      <c r="AR20" s="434"/>
    </row>
    <row r="21" ht="12.75" customHeight="1">
      <c r="A21" s="59"/>
      <c r="B21" s="351" t="s">
        <v>241</v>
      </c>
      <c r="C21" s="426" t="str">
        <f t="shared" si="1"/>
        <v>Large User.LRAM Rate Rider</v>
      </c>
      <c r="D21" s="427" t="s">
        <v>377</v>
      </c>
      <c r="E21" s="351"/>
      <c r="F21" s="445">
        <f>'Proposed Rates'!E81+'Proposed Rates'!E94</f>
        <v>0.2011</v>
      </c>
      <c r="G21" s="446">
        <f t="shared" si="2"/>
        <v>10000</v>
      </c>
      <c r="H21" s="431">
        <f t="shared" si="3"/>
        <v>2011</v>
      </c>
      <c r="I21" s="80"/>
      <c r="J21" s="445">
        <f>'Proposed Rates'!F81+'Proposed Rates'!F94</f>
        <v>-0.4839</v>
      </c>
      <c r="K21" s="446">
        <f t="shared" si="4"/>
        <v>10000</v>
      </c>
      <c r="L21" s="431">
        <f t="shared" si="5"/>
        <v>-4839</v>
      </c>
      <c r="M21" s="80"/>
      <c r="N21" s="432">
        <f t="shared" si="6"/>
        <v>-6850</v>
      </c>
      <c r="O21" s="433">
        <f t="shared" si="7"/>
        <v>-3.40626554</v>
      </c>
      <c r="P21" s="59"/>
      <c r="Q21" s="445">
        <f>'Proposed Rates'!G81+'Proposed Rates'!G94</f>
        <v>0</v>
      </c>
      <c r="R21" s="446">
        <f t="shared" si="8"/>
        <v>10000</v>
      </c>
      <c r="S21" s="431">
        <f t="shared" si="9"/>
        <v>0</v>
      </c>
      <c r="T21" s="80"/>
      <c r="U21" s="432">
        <f t="shared" si="10"/>
        <v>4839</v>
      </c>
      <c r="V21" s="433">
        <f t="shared" si="11"/>
        <v>-1</v>
      </c>
      <c r="W21" s="59"/>
      <c r="X21" s="445">
        <f>IFERROR(VLOOKUP($C21,'Proposed Rates'!$B:$J,X$11,FALSE),0)</f>
        <v>0</v>
      </c>
      <c r="Y21" s="446">
        <f t="shared" si="12"/>
        <v>10000</v>
      </c>
      <c r="Z21" s="431">
        <f t="shared" si="13"/>
        <v>0</v>
      </c>
      <c r="AA21" s="80"/>
      <c r="AB21" s="432">
        <f t="shared" si="14"/>
        <v>0</v>
      </c>
      <c r="AC21" s="433" t="str">
        <f t="shared" si="15"/>
        <v/>
      </c>
      <c r="AD21" s="59"/>
      <c r="AE21" s="445">
        <f>IFERROR(VLOOKUP($C21,'Proposed Rates'!$B:$J,AE$11,FALSE),0)</f>
        <v>0</v>
      </c>
      <c r="AF21" s="446">
        <f t="shared" si="16"/>
        <v>10000</v>
      </c>
      <c r="AG21" s="431">
        <f t="shared" si="17"/>
        <v>0</v>
      </c>
      <c r="AH21" s="80"/>
      <c r="AI21" s="432">
        <f t="shared" si="18"/>
        <v>0</v>
      </c>
      <c r="AJ21" s="433" t="str">
        <f t="shared" si="19"/>
        <v/>
      </c>
      <c r="AK21" s="59"/>
      <c r="AL21" s="445">
        <f>IFERROR(VLOOKUP($C21,'Proposed Rates'!$B:$J,AL$11,FALSE),0)</f>
        <v>0</v>
      </c>
      <c r="AM21" s="446">
        <f t="shared" si="20"/>
        <v>10000</v>
      </c>
      <c r="AN21" s="431">
        <f t="shared" si="21"/>
        <v>0</v>
      </c>
      <c r="AO21" s="80"/>
      <c r="AP21" s="432">
        <f t="shared" si="22"/>
        <v>0</v>
      </c>
      <c r="AQ21" s="433" t="str">
        <f t="shared" si="23"/>
        <v/>
      </c>
      <c r="AR21" s="434"/>
    </row>
    <row r="22" ht="12.75" customHeight="1">
      <c r="A22" s="59"/>
      <c r="B22" s="518" t="s">
        <v>237</v>
      </c>
      <c r="C22" s="426" t="str">
        <f t="shared" si="1"/>
        <v>Large User.Deferral/Variance Account Disposition Rate Rider Group 2</v>
      </c>
      <c r="D22" s="427" t="s">
        <v>377</v>
      </c>
      <c r="E22" s="351"/>
      <c r="F22" s="428">
        <f>IFERROR(VLOOKUP($C22,'Proposed Rates'!$B:$J,F$11,FALSE),0)</f>
        <v>0</v>
      </c>
      <c r="G22" s="446">
        <f t="shared" si="2"/>
        <v>10000</v>
      </c>
      <c r="H22" s="431">
        <f t="shared" si="3"/>
        <v>0</v>
      </c>
      <c r="I22" s="80"/>
      <c r="J22" s="428">
        <f>IFERROR(VLOOKUP($C22,'Proposed Rates'!$B:$J,J$11,FALSE),0)</f>
        <v>-0.129</v>
      </c>
      <c r="K22" s="446">
        <f t="shared" si="4"/>
        <v>10000</v>
      </c>
      <c r="L22" s="431">
        <f t="shared" si="5"/>
        <v>-1290</v>
      </c>
      <c r="M22" s="80"/>
      <c r="N22" s="432">
        <f t="shared" si="6"/>
        <v>-1290</v>
      </c>
      <c r="O22" s="433" t="str">
        <f t="shared" si="7"/>
        <v/>
      </c>
      <c r="P22" s="59"/>
      <c r="Q22" s="428">
        <f>IFERROR(VLOOKUP($C22,'Proposed Rates'!$B:$J,Q$11,FALSE),0)</f>
        <v>0</v>
      </c>
      <c r="R22" s="446">
        <f t="shared" si="8"/>
        <v>10000</v>
      </c>
      <c r="S22" s="431">
        <f t="shared" si="9"/>
        <v>0</v>
      </c>
      <c r="T22" s="80"/>
      <c r="U22" s="432">
        <f t="shared" si="10"/>
        <v>1290</v>
      </c>
      <c r="V22" s="433">
        <f t="shared" si="11"/>
        <v>-1</v>
      </c>
      <c r="W22" s="59"/>
      <c r="X22" s="428">
        <f>IFERROR(VLOOKUP($C22,'Proposed Rates'!$B:$J,X$11,FALSE),0)</f>
        <v>0</v>
      </c>
      <c r="Y22" s="446">
        <f t="shared" si="12"/>
        <v>10000</v>
      </c>
      <c r="Z22" s="431">
        <f t="shared" si="13"/>
        <v>0</v>
      </c>
      <c r="AA22" s="80"/>
      <c r="AB22" s="432">
        <f t="shared" si="14"/>
        <v>0</v>
      </c>
      <c r="AC22" s="433" t="str">
        <f t="shared" si="15"/>
        <v/>
      </c>
      <c r="AD22" s="59"/>
      <c r="AE22" s="428">
        <f>IFERROR(VLOOKUP($C22,'Proposed Rates'!$B:$J,AE$11,FALSE),0)</f>
        <v>0</v>
      </c>
      <c r="AF22" s="446">
        <f t="shared" si="16"/>
        <v>10000</v>
      </c>
      <c r="AG22" s="431">
        <f t="shared" si="17"/>
        <v>0</v>
      </c>
      <c r="AH22" s="80"/>
      <c r="AI22" s="432">
        <f t="shared" si="18"/>
        <v>0</v>
      </c>
      <c r="AJ22" s="433" t="str">
        <f t="shared" si="19"/>
        <v/>
      </c>
      <c r="AK22" s="59"/>
      <c r="AL22" s="428">
        <f>IFERROR(VLOOKUP($C22,'Proposed Rates'!$B:$J,AL$11,FALSE),0)</f>
        <v>0</v>
      </c>
      <c r="AM22" s="446">
        <f t="shared" si="20"/>
        <v>10000</v>
      </c>
      <c r="AN22" s="431">
        <f t="shared" si="21"/>
        <v>0</v>
      </c>
      <c r="AO22" s="80"/>
      <c r="AP22" s="432">
        <f t="shared" si="22"/>
        <v>0</v>
      </c>
      <c r="AQ22" s="433" t="str">
        <f t="shared" si="23"/>
        <v/>
      </c>
      <c r="AR22" s="434"/>
    </row>
    <row r="23" ht="12.75" customHeight="1">
      <c r="A23" s="59"/>
      <c r="B23" s="435"/>
      <c r="C23" s="426" t="str">
        <f t="shared" si="1"/>
        <v>Large User.</v>
      </c>
      <c r="D23" s="427"/>
      <c r="E23" s="351"/>
      <c r="F23" s="428">
        <f>IFERROR(VLOOKUP($C23,'Proposed Rates'!$B:$J,F$11,FALSE),0)</f>
        <v>0</v>
      </c>
      <c r="G23" s="446">
        <f t="shared" si="2"/>
        <v>0</v>
      </c>
      <c r="H23" s="431">
        <f t="shared" si="3"/>
        <v>0</v>
      </c>
      <c r="I23" s="80"/>
      <c r="J23" s="428">
        <f>IFERROR(VLOOKUP($C23,'Proposed Rates'!$B:$J,J$11,FALSE),0)</f>
        <v>0</v>
      </c>
      <c r="K23" s="446">
        <f t="shared" si="4"/>
        <v>0</v>
      </c>
      <c r="L23" s="431">
        <f t="shared" si="5"/>
        <v>0</v>
      </c>
      <c r="M23" s="80"/>
      <c r="N23" s="432">
        <f t="shared" si="6"/>
        <v>0</v>
      </c>
      <c r="O23" s="433" t="str">
        <f t="shared" si="7"/>
        <v/>
      </c>
      <c r="P23" s="59"/>
      <c r="Q23" s="428">
        <f>IFERROR(VLOOKUP($C23,'Proposed Rates'!$B:$J,Q$11,FALSE),0)</f>
        <v>0</v>
      </c>
      <c r="R23" s="446">
        <f t="shared" si="8"/>
        <v>0</v>
      </c>
      <c r="S23" s="431">
        <f t="shared" si="9"/>
        <v>0</v>
      </c>
      <c r="T23" s="80"/>
      <c r="U23" s="432">
        <f t="shared" si="10"/>
        <v>0</v>
      </c>
      <c r="V23" s="433" t="str">
        <f t="shared" si="11"/>
        <v/>
      </c>
      <c r="W23" s="59"/>
      <c r="X23" s="428">
        <f>IFERROR(VLOOKUP($C23,'Proposed Rates'!$B:$J,X$11,FALSE),0)</f>
        <v>0</v>
      </c>
      <c r="Y23" s="446">
        <f t="shared" si="12"/>
        <v>0</v>
      </c>
      <c r="Z23" s="431">
        <f t="shared" si="13"/>
        <v>0</v>
      </c>
      <c r="AA23" s="80"/>
      <c r="AB23" s="432">
        <f t="shared" si="14"/>
        <v>0</v>
      </c>
      <c r="AC23" s="433" t="str">
        <f t="shared" si="15"/>
        <v/>
      </c>
      <c r="AD23" s="59"/>
      <c r="AE23" s="428">
        <f>IFERROR(VLOOKUP($C23,'Proposed Rates'!$B:$J,AE$11,FALSE),0)</f>
        <v>0</v>
      </c>
      <c r="AF23" s="446">
        <f t="shared" si="16"/>
        <v>0</v>
      </c>
      <c r="AG23" s="431">
        <f t="shared" si="17"/>
        <v>0</v>
      </c>
      <c r="AH23" s="80"/>
      <c r="AI23" s="432">
        <f t="shared" si="18"/>
        <v>0</v>
      </c>
      <c r="AJ23" s="433" t="str">
        <f t="shared" si="19"/>
        <v/>
      </c>
      <c r="AK23" s="59"/>
      <c r="AL23" s="428">
        <f>IFERROR(VLOOKUP($C23,'Proposed Rates'!$B:$J,AL$11,FALSE),0)</f>
        <v>0</v>
      </c>
      <c r="AM23" s="446">
        <f t="shared" si="20"/>
        <v>0</v>
      </c>
      <c r="AN23" s="431">
        <f t="shared" si="21"/>
        <v>0</v>
      </c>
      <c r="AO23" s="80"/>
      <c r="AP23" s="432">
        <f t="shared" si="22"/>
        <v>0</v>
      </c>
      <c r="AQ23" s="433" t="str">
        <f t="shared" si="23"/>
        <v/>
      </c>
      <c r="AR23" s="434"/>
    </row>
    <row r="24" ht="12.75" customHeight="1">
      <c r="A24" s="59"/>
      <c r="B24" s="435"/>
      <c r="C24" s="426" t="str">
        <f t="shared" si="1"/>
        <v>Large User.</v>
      </c>
      <c r="D24" s="427"/>
      <c r="E24" s="351"/>
      <c r="F24" s="428">
        <f>IFERROR(VLOOKUP($C24,'Proposed Rates'!$B:$J,F$11,FALSE),0)</f>
        <v>0</v>
      </c>
      <c r="G24" s="446">
        <f t="shared" si="2"/>
        <v>0</v>
      </c>
      <c r="H24" s="431">
        <f t="shared" si="3"/>
        <v>0</v>
      </c>
      <c r="I24" s="80"/>
      <c r="J24" s="428">
        <f>IFERROR(VLOOKUP($C24,'Proposed Rates'!$B:$J,J$11,FALSE),0)</f>
        <v>0</v>
      </c>
      <c r="K24" s="446">
        <f t="shared" si="4"/>
        <v>0</v>
      </c>
      <c r="L24" s="431">
        <f t="shared" si="5"/>
        <v>0</v>
      </c>
      <c r="M24" s="80"/>
      <c r="N24" s="432">
        <f t="shared" si="6"/>
        <v>0</v>
      </c>
      <c r="O24" s="433" t="str">
        <f t="shared" si="7"/>
        <v/>
      </c>
      <c r="P24" s="59"/>
      <c r="Q24" s="428">
        <f>IFERROR(VLOOKUP($C24,'Proposed Rates'!$B:$J,Q$11,FALSE),0)</f>
        <v>0</v>
      </c>
      <c r="R24" s="446">
        <f t="shared" si="8"/>
        <v>0</v>
      </c>
      <c r="S24" s="431">
        <f t="shared" si="9"/>
        <v>0</v>
      </c>
      <c r="T24" s="80"/>
      <c r="U24" s="432">
        <f t="shared" si="10"/>
        <v>0</v>
      </c>
      <c r="V24" s="433" t="str">
        <f t="shared" si="11"/>
        <v/>
      </c>
      <c r="W24" s="59"/>
      <c r="X24" s="428">
        <f>IFERROR(VLOOKUP($C24,'Proposed Rates'!$B:$J,X$11,FALSE),0)</f>
        <v>0</v>
      </c>
      <c r="Y24" s="446">
        <f t="shared" si="12"/>
        <v>0</v>
      </c>
      <c r="Z24" s="431">
        <f t="shared" si="13"/>
        <v>0</v>
      </c>
      <c r="AA24" s="80"/>
      <c r="AB24" s="432">
        <f t="shared" si="14"/>
        <v>0</v>
      </c>
      <c r="AC24" s="433" t="str">
        <f t="shared" si="15"/>
        <v/>
      </c>
      <c r="AD24" s="59"/>
      <c r="AE24" s="428">
        <f>IFERROR(VLOOKUP($C24,'Proposed Rates'!$B:$J,AE$11,FALSE),0)</f>
        <v>0</v>
      </c>
      <c r="AF24" s="446">
        <f t="shared" si="16"/>
        <v>0</v>
      </c>
      <c r="AG24" s="431">
        <f t="shared" si="17"/>
        <v>0</v>
      </c>
      <c r="AH24" s="80"/>
      <c r="AI24" s="432">
        <f t="shared" si="18"/>
        <v>0</v>
      </c>
      <c r="AJ24" s="433" t="str">
        <f t="shared" si="19"/>
        <v/>
      </c>
      <c r="AK24" s="59"/>
      <c r="AL24" s="428">
        <f>IFERROR(VLOOKUP($C24,'Proposed Rates'!$B:$J,AL$11,FALSE),0)</f>
        <v>0</v>
      </c>
      <c r="AM24" s="446">
        <f t="shared" si="20"/>
        <v>0</v>
      </c>
      <c r="AN24" s="431">
        <f t="shared" si="21"/>
        <v>0</v>
      </c>
      <c r="AO24" s="80"/>
      <c r="AP24" s="432">
        <f t="shared" si="22"/>
        <v>0</v>
      </c>
      <c r="AQ24" s="433" t="str">
        <f t="shared" si="23"/>
        <v/>
      </c>
      <c r="AR24" s="434"/>
    </row>
    <row r="25" ht="12.75" customHeight="1">
      <c r="A25" s="59"/>
      <c r="B25" s="435"/>
      <c r="C25" s="426" t="str">
        <f t="shared" si="1"/>
        <v>Large User.</v>
      </c>
      <c r="D25" s="427"/>
      <c r="E25" s="351"/>
      <c r="F25" s="428">
        <f>IFERROR(VLOOKUP($C25,'Proposed Rates'!$B:$J,F$11,FALSE),0)</f>
        <v>0</v>
      </c>
      <c r="G25" s="446">
        <f t="shared" si="2"/>
        <v>0</v>
      </c>
      <c r="H25" s="431">
        <f t="shared" si="3"/>
        <v>0</v>
      </c>
      <c r="I25" s="80"/>
      <c r="J25" s="428">
        <f>IFERROR(VLOOKUP($C25,'Proposed Rates'!$B:$J,J$11,FALSE),0)</f>
        <v>0</v>
      </c>
      <c r="K25" s="446">
        <f t="shared" si="4"/>
        <v>0</v>
      </c>
      <c r="L25" s="431">
        <f t="shared" si="5"/>
        <v>0</v>
      </c>
      <c r="M25" s="80"/>
      <c r="N25" s="432">
        <f t="shared" si="6"/>
        <v>0</v>
      </c>
      <c r="O25" s="433" t="str">
        <f t="shared" si="7"/>
        <v/>
      </c>
      <c r="P25" s="59"/>
      <c r="Q25" s="428">
        <f>IFERROR(VLOOKUP($C25,'Proposed Rates'!$B:$J,Q$11,FALSE),0)</f>
        <v>0</v>
      </c>
      <c r="R25" s="446">
        <f t="shared" si="8"/>
        <v>0</v>
      </c>
      <c r="S25" s="431">
        <f t="shared" si="9"/>
        <v>0</v>
      </c>
      <c r="T25" s="80"/>
      <c r="U25" s="432">
        <f t="shared" si="10"/>
        <v>0</v>
      </c>
      <c r="V25" s="433" t="str">
        <f t="shared" si="11"/>
        <v/>
      </c>
      <c r="W25" s="59"/>
      <c r="X25" s="428">
        <f>IFERROR(VLOOKUP($C25,'Proposed Rates'!$B:$J,X$11,FALSE),0)</f>
        <v>0</v>
      </c>
      <c r="Y25" s="446">
        <f t="shared" si="12"/>
        <v>0</v>
      </c>
      <c r="Z25" s="431">
        <f t="shared" si="13"/>
        <v>0</v>
      </c>
      <c r="AA25" s="80"/>
      <c r="AB25" s="432">
        <f t="shared" si="14"/>
        <v>0</v>
      </c>
      <c r="AC25" s="433" t="str">
        <f t="shared" si="15"/>
        <v/>
      </c>
      <c r="AD25" s="59"/>
      <c r="AE25" s="428">
        <f>IFERROR(VLOOKUP($C25,'Proposed Rates'!$B:$J,AE$11,FALSE),0)</f>
        <v>0</v>
      </c>
      <c r="AF25" s="446">
        <f t="shared" si="16"/>
        <v>0</v>
      </c>
      <c r="AG25" s="431">
        <f t="shared" si="17"/>
        <v>0</v>
      </c>
      <c r="AH25" s="80"/>
      <c r="AI25" s="432">
        <f t="shared" si="18"/>
        <v>0</v>
      </c>
      <c r="AJ25" s="433" t="str">
        <f t="shared" si="19"/>
        <v/>
      </c>
      <c r="AK25" s="59"/>
      <c r="AL25" s="428">
        <f>IFERROR(VLOOKUP($C25,'Proposed Rates'!$B:$J,AL$11,FALSE),0)</f>
        <v>0</v>
      </c>
      <c r="AM25" s="446">
        <f t="shared" si="20"/>
        <v>0</v>
      </c>
      <c r="AN25" s="431">
        <f t="shared" si="21"/>
        <v>0</v>
      </c>
      <c r="AO25" s="80"/>
      <c r="AP25" s="432">
        <f t="shared" si="22"/>
        <v>0</v>
      </c>
      <c r="AQ25" s="433" t="str">
        <f t="shared" si="23"/>
        <v/>
      </c>
      <c r="AR25" s="434"/>
    </row>
    <row r="26" ht="12.75" customHeight="1">
      <c r="A26" s="59"/>
      <c r="B26" s="518"/>
      <c r="C26" s="426" t="str">
        <f t="shared" si="1"/>
        <v>Large User.</v>
      </c>
      <c r="D26" s="427"/>
      <c r="E26" s="351"/>
      <c r="F26" s="428">
        <f>IFERROR(VLOOKUP($C26,'Proposed Rates'!$B:$J,F$11,FALSE),0)</f>
        <v>0</v>
      </c>
      <c r="G26" s="446">
        <f t="shared" si="2"/>
        <v>0</v>
      </c>
      <c r="H26" s="431">
        <f t="shared" si="3"/>
        <v>0</v>
      </c>
      <c r="I26" s="80"/>
      <c r="J26" s="428">
        <f>IFERROR(VLOOKUP($C26,'Proposed Rates'!$B:$J,J$11,FALSE),0)</f>
        <v>0</v>
      </c>
      <c r="K26" s="446">
        <f t="shared" si="4"/>
        <v>0</v>
      </c>
      <c r="L26" s="431">
        <f t="shared" si="5"/>
        <v>0</v>
      </c>
      <c r="M26" s="80"/>
      <c r="N26" s="432">
        <f t="shared" si="6"/>
        <v>0</v>
      </c>
      <c r="O26" s="433" t="str">
        <f t="shared" si="7"/>
        <v/>
      </c>
      <c r="P26" s="59"/>
      <c r="Q26" s="428">
        <f>IFERROR(VLOOKUP($C26,'Proposed Rates'!$B:$J,Q$11,FALSE),0)</f>
        <v>0</v>
      </c>
      <c r="R26" s="446">
        <f t="shared" si="8"/>
        <v>0</v>
      </c>
      <c r="S26" s="431">
        <f t="shared" si="9"/>
        <v>0</v>
      </c>
      <c r="T26" s="80"/>
      <c r="U26" s="432">
        <f t="shared" si="10"/>
        <v>0</v>
      </c>
      <c r="V26" s="433" t="str">
        <f t="shared" si="11"/>
        <v/>
      </c>
      <c r="W26" s="59"/>
      <c r="X26" s="428">
        <f>IFERROR(VLOOKUP($C26,'Proposed Rates'!$B:$J,X$11,FALSE),0)</f>
        <v>0</v>
      </c>
      <c r="Y26" s="446">
        <f t="shared" si="12"/>
        <v>0</v>
      </c>
      <c r="Z26" s="431">
        <f t="shared" si="13"/>
        <v>0</v>
      </c>
      <c r="AA26" s="80"/>
      <c r="AB26" s="432">
        <f t="shared" si="14"/>
        <v>0</v>
      </c>
      <c r="AC26" s="433" t="str">
        <f t="shared" si="15"/>
        <v/>
      </c>
      <c r="AD26" s="59"/>
      <c r="AE26" s="428">
        <f>IFERROR(VLOOKUP($C26,'Proposed Rates'!$B:$J,AE$11,FALSE),0)</f>
        <v>0</v>
      </c>
      <c r="AF26" s="446">
        <f t="shared" si="16"/>
        <v>0</v>
      </c>
      <c r="AG26" s="431">
        <f t="shared" si="17"/>
        <v>0</v>
      </c>
      <c r="AH26" s="80"/>
      <c r="AI26" s="432">
        <f t="shared" si="18"/>
        <v>0</v>
      </c>
      <c r="AJ26" s="433" t="str">
        <f t="shared" si="19"/>
        <v/>
      </c>
      <c r="AK26" s="59"/>
      <c r="AL26" s="428">
        <f>IFERROR(VLOOKUP($C26,'Proposed Rates'!$B:$J,AL$11,FALSE),0)</f>
        <v>0</v>
      </c>
      <c r="AM26" s="446">
        <f t="shared" si="20"/>
        <v>0</v>
      </c>
      <c r="AN26" s="431">
        <f t="shared" si="21"/>
        <v>0</v>
      </c>
      <c r="AO26" s="80"/>
      <c r="AP26" s="432">
        <f t="shared" si="22"/>
        <v>0</v>
      </c>
      <c r="AQ26" s="433" t="str">
        <f t="shared" si="23"/>
        <v/>
      </c>
      <c r="AR26" s="434"/>
    </row>
    <row r="27" ht="12.75" customHeight="1">
      <c r="A27" s="59"/>
      <c r="B27" s="435"/>
      <c r="C27" s="426" t="str">
        <f t="shared" si="1"/>
        <v>Large User.</v>
      </c>
      <c r="D27" s="427"/>
      <c r="E27" s="351"/>
      <c r="F27" s="428">
        <f>IFERROR(VLOOKUP($C27,'Proposed Rates'!$B:$J,F$11,FALSE),0)</f>
        <v>0</v>
      </c>
      <c r="G27" s="446">
        <f t="shared" si="2"/>
        <v>0</v>
      </c>
      <c r="H27" s="431">
        <f t="shared" si="3"/>
        <v>0</v>
      </c>
      <c r="I27" s="80"/>
      <c r="J27" s="428">
        <f>IFERROR(VLOOKUP($C27,'Proposed Rates'!$B:$J,J$11,FALSE),0)</f>
        <v>0</v>
      </c>
      <c r="K27" s="446">
        <f t="shared" si="4"/>
        <v>0</v>
      </c>
      <c r="L27" s="431">
        <f t="shared" si="5"/>
        <v>0</v>
      </c>
      <c r="M27" s="80"/>
      <c r="N27" s="432">
        <f t="shared" si="6"/>
        <v>0</v>
      </c>
      <c r="O27" s="433" t="str">
        <f t="shared" si="7"/>
        <v/>
      </c>
      <c r="P27" s="59"/>
      <c r="Q27" s="428">
        <f>IFERROR(VLOOKUP($C27,'Proposed Rates'!$B:$J,Q$11,FALSE),0)</f>
        <v>0</v>
      </c>
      <c r="R27" s="446">
        <f t="shared" si="8"/>
        <v>0</v>
      </c>
      <c r="S27" s="431">
        <f t="shared" si="9"/>
        <v>0</v>
      </c>
      <c r="T27" s="80"/>
      <c r="U27" s="432">
        <f t="shared" si="10"/>
        <v>0</v>
      </c>
      <c r="V27" s="433" t="str">
        <f t="shared" si="11"/>
        <v/>
      </c>
      <c r="W27" s="59"/>
      <c r="X27" s="428">
        <f>IFERROR(VLOOKUP($C27,'Proposed Rates'!$B:$J,X$11,FALSE),0)</f>
        <v>0</v>
      </c>
      <c r="Y27" s="446">
        <f t="shared" si="12"/>
        <v>0</v>
      </c>
      <c r="Z27" s="431">
        <f t="shared" si="13"/>
        <v>0</v>
      </c>
      <c r="AA27" s="80"/>
      <c r="AB27" s="432">
        <f t="shared" si="14"/>
        <v>0</v>
      </c>
      <c r="AC27" s="433" t="str">
        <f t="shared" si="15"/>
        <v/>
      </c>
      <c r="AD27" s="59"/>
      <c r="AE27" s="428">
        <f>IFERROR(VLOOKUP($C27,'Proposed Rates'!$B:$J,AE$11,FALSE),0)</f>
        <v>0</v>
      </c>
      <c r="AF27" s="446">
        <f t="shared" si="16"/>
        <v>0</v>
      </c>
      <c r="AG27" s="431">
        <f t="shared" si="17"/>
        <v>0</v>
      </c>
      <c r="AH27" s="80"/>
      <c r="AI27" s="432">
        <f t="shared" si="18"/>
        <v>0</v>
      </c>
      <c r="AJ27" s="433" t="str">
        <f t="shared" si="19"/>
        <v/>
      </c>
      <c r="AK27" s="59"/>
      <c r="AL27" s="428">
        <f>IFERROR(VLOOKUP($C27,'Proposed Rates'!$B:$J,AL$11,FALSE),0)</f>
        <v>0</v>
      </c>
      <c r="AM27" s="446">
        <f t="shared" si="20"/>
        <v>0</v>
      </c>
      <c r="AN27" s="431">
        <f t="shared" si="21"/>
        <v>0</v>
      </c>
      <c r="AO27" s="80"/>
      <c r="AP27" s="432">
        <f t="shared" si="22"/>
        <v>0</v>
      </c>
      <c r="AQ27" s="433" t="str">
        <f t="shared" si="23"/>
        <v/>
      </c>
      <c r="AR27" s="434"/>
    </row>
    <row r="28" ht="12.75" customHeight="1">
      <c r="A28" s="59"/>
      <c r="B28" s="435"/>
      <c r="C28" s="426" t="str">
        <f t="shared" si="1"/>
        <v>Large User.</v>
      </c>
      <c r="D28" s="427"/>
      <c r="E28" s="351"/>
      <c r="F28" s="428">
        <f>IFERROR(VLOOKUP($C28,'Proposed Rates'!$B:$J,F$11,FALSE),0)</f>
        <v>0</v>
      </c>
      <c r="G28" s="446">
        <f t="shared" si="2"/>
        <v>0</v>
      </c>
      <c r="H28" s="431">
        <f t="shared" si="3"/>
        <v>0</v>
      </c>
      <c r="I28" s="80"/>
      <c r="J28" s="428">
        <f>IFERROR(VLOOKUP($C28,'Proposed Rates'!$B:$J,J$11,FALSE),0)</f>
        <v>0</v>
      </c>
      <c r="K28" s="446">
        <f t="shared" si="4"/>
        <v>0</v>
      </c>
      <c r="L28" s="431">
        <f t="shared" si="5"/>
        <v>0</v>
      </c>
      <c r="M28" s="80"/>
      <c r="N28" s="432">
        <f t="shared" si="6"/>
        <v>0</v>
      </c>
      <c r="O28" s="433" t="str">
        <f t="shared" si="7"/>
        <v/>
      </c>
      <c r="P28" s="59"/>
      <c r="Q28" s="428">
        <f>IFERROR(VLOOKUP($C28,'Proposed Rates'!$B:$J,Q$11,FALSE),0)</f>
        <v>0</v>
      </c>
      <c r="R28" s="446">
        <f t="shared" si="8"/>
        <v>0</v>
      </c>
      <c r="S28" s="431">
        <f t="shared" si="9"/>
        <v>0</v>
      </c>
      <c r="T28" s="80"/>
      <c r="U28" s="432">
        <f t="shared" si="10"/>
        <v>0</v>
      </c>
      <c r="V28" s="433" t="str">
        <f t="shared" si="11"/>
        <v/>
      </c>
      <c r="W28" s="59"/>
      <c r="X28" s="428">
        <f>IFERROR(VLOOKUP($C28,'Proposed Rates'!$B:$J,X$11,FALSE),0)</f>
        <v>0</v>
      </c>
      <c r="Y28" s="446">
        <f t="shared" si="12"/>
        <v>0</v>
      </c>
      <c r="Z28" s="431">
        <f t="shared" si="13"/>
        <v>0</v>
      </c>
      <c r="AA28" s="80"/>
      <c r="AB28" s="432">
        <f t="shared" si="14"/>
        <v>0</v>
      </c>
      <c r="AC28" s="433" t="str">
        <f t="shared" si="15"/>
        <v/>
      </c>
      <c r="AD28" s="59"/>
      <c r="AE28" s="428">
        <f>IFERROR(VLOOKUP($C28,'Proposed Rates'!$B:$J,AE$11,FALSE),0)</f>
        <v>0</v>
      </c>
      <c r="AF28" s="446">
        <f t="shared" si="16"/>
        <v>0</v>
      </c>
      <c r="AG28" s="431">
        <f t="shared" si="17"/>
        <v>0</v>
      </c>
      <c r="AH28" s="80"/>
      <c r="AI28" s="432">
        <f t="shared" si="18"/>
        <v>0</v>
      </c>
      <c r="AJ28" s="433" t="str">
        <f t="shared" si="19"/>
        <v/>
      </c>
      <c r="AK28" s="59"/>
      <c r="AL28" s="428">
        <f>IFERROR(VLOOKUP($C28,'Proposed Rates'!$B:$J,AL$11,FALSE),0)</f>
        <v>0</v>
      </c>
      <c r="AM28" s="446">
        <f t="shared" si="20"/>
        <v>0</v>
      </c>
      <c r="AN28" s="431">
        <f t="shared" si="21"/>
        <v>0</v>
      </c>
      <c r="AO28" s="80"/>
      <c r="AP28" s="432">
        <f t="shared" si="22"/>
        <v>0</v>
      </c>
      <c r="AQ28" s="433" t="str">
        <f t="shared" si="23"/>
        <v/>
      </c>
      <c r="AR28" s="434"/>
    </row>
    <row r="29" ht="12.75" customHeight="1">
      <c r="A29" s="337"/>
      <c r="B29" s="436" t="s">
        <v>310</v>
      </c>
      <c r="C29" s="598"/>
      <c r="D29" s="437"/>
      <c r="E29" s="437"/>
      <c r="F29" s="438"/>
      <c r="G29" s="534"/>
      <c r="H29" s="440">
        <f>SUM(H15:H28)</f>
        <v>77273.93</v>
      </c>
      <c r="I29" s="441"/>
      <c r="J29" s="438"/>
      <c r="K29" s="534"/>
      <c r="L29" s="440">
        <f>SUM(L15:L28)</f>
        <v>87414.93</v>
      </c>
      <c r="M29" s="441"/>
      <c r="N29" s="442">
        <f t="shared" si="6"/>
        <v>10141</v>
      </c>
      <c r="O29" s="443">
        <f t="shared" si="7"/>
        <v>0.131234428</v>
      </c>
      <c r="P29" s="337"/>
      <c r="Q29" s="438"/>
      <c r="R29" s="534"/>
      <c r="S29" s="440">
        <f>SUM(S15:S28)</f>
        <v>102053.93</v>
      </c>
      <c r="T29" s="441"/>
      <c r="U29" s="442">
        <f t="shared" si="10"/>
        <v>14639</v>
      </c>
      <c r="V29" s="443">
        <f t="shared" si="11"/>
        <v>0.1674656721</v>
      </c>
      <c r="W29" s="337"/>
      <c r="X29" s="438"/>
      <c r="Y29" s="534"/>
      <c r="Z29" s="440">
        <f>SUM(Z15:Z28)</f>
        <v>111822.93</v>
      </c>
      <c r="AA29" s="441"/>
      <c r="AB29" s="442">
        <f t="shared" si="14"/>
        <v>9769</v>
      </c>
      <c r="AC29" s="443">
        <f t="shared" si="15"/>
        <v>0.09572389814</v>
      </c>
      <c r="AD29" s="337"/>
      <c r="AE29" s="438"/>
      <c r="AF29" s="534"/>
      <c r="AG29" s="440">
        <f>SUM(AG15:AG28)</f>
        <v>118874.93</v>
      </c>
      <c r="AH29" s="441"/>
      <c r="AI29" s="442">
        <f t="shared" si="18"/>
        <v>7052</v>
      </c>
      <c r="AJ29" s="443">
        <f t="shared" si="19"/>
        <v>0.06306398875</v>
      </c>
      <c r="AK29" s="337"/>
      <c r="AL29" s="438"/>
      <c r="AM29" s="534"/>
      <c r="AN29" s="440">
        <f>SUM(AN15:AN28)</f>
        <v>125701.93</v>
      </c>
      <c r="AO29" s="441"/>
      <c r="AP29" s="442">
        <f t="shared" si="22"/>
        <v>6827</v>
      </c>
      <c r="AQ29" s="443">
        <f t="shared" si="23"/>
        <v>0.05743010742</v>
      </c>
      <c r="AR29" s="444"/>
    </row>
    <row r="30" ht="12.75" customHeight="1">
      <c r="A30" s="59"/>
      <c r="B30" s="435" t="s">
        <v>234</v>
      </c>
      <c r="C30" s="426" t="str">
        <f t="shared" ref="C30:C38" si="24">D$6&amp;"."&amp;B30</f>
        <v>Large User.DVA Disposition Rate Rider Group 1 -2025</v>
      </c>
      <c r="D30" s="427" t="s">
        <v>377</v>
      </c>
      <c r="E30" s="351"/>
      <c r="F30" s="445">
        <f>IFERROR(VLOOKUP($C30,'Proposed Rates'!$B:$J,F$11,FALSE),0)</f>
        <v>0.0634</v>
      </c>
      <c r="G30" s="446">
        <f t="shared" ref="G30:G36" si="25">IF($D30="Monthly",1,IF($D30="per KW",$F$10,IF($D30="per kWh",$F$9,0)))</f>
        <v>10000</v>
      </c>
      <c r="H30" s="431">
        <f t="shared" ref="H30:H38" si="26">G30*F30</f>
        <v>634</v>
      </c>
      <c r="I30" s="80"/>
      <c r="J30" s="445">
        <f>IFERROR(VLOOKUP($C30,'Proposed Rates'!$B:$J,J$11,FALSE),0)</f>
        <v>-0.193</v>
      </c>
      <c r="K30" s="446">
        <f t="shared" ref="K30:K36" si="27">IF($D30="Monthly",1,IF($D30="per KW",$F$10,IF($D30="per kWh",$F$9,0)))</f>
        <v>10000</v>
      </c>
      <c r="L30" s="431">
        <f t="shared" ref="L30:L38" si="28">K30*J30</f>
        <v>-1930</v>
      </c>
      <c r="M30" s="80"/>
      <c r="N30" s="432">
        <f t="shared" si="6"/>
        <v>-2564</v>
      </c>
      <c r="O30" s="433">
        <f t="shared" si="7"/>
        <v>-4.044164038</v>
      </c>
      <c r="P30" s="59"/>
      <c r="Q30" s="445">
        <f>IFERROR(VLOOKUP($C30,'Proposed Rates'!$B:$J,Q$11,FALSE),0)</f>
        <v>0</v>
      </c>
      <c r="R30" s="446">
        <f t="shared" ref="R30:R36" si="29">IF($D30="Monthly",1,IF($D30="per KW",$F$10,IF($D30="per kWh",$F$9,0)))</f>
        <v>10000</v>
      </c>
      <c r="S30" s="431">
        <f t="shared" ref="S30:S38" si="30">R30*Q30</f>
        <v>0</v>
      </c>
      <c r="T30" s="80"/>
      <c r="U30" s="432">
        <f t="shared" si="10"/>
        <v>1930</v>
      </c>
      <c r="V30" s="433">
        <f t="shared" si="11"/>
        <v>-1</v>
      </c>
      <c r="W30" s="59"/>
      <c r="X30" s="445">
        <f>IFERROR(VLOOKUP($C30,'Proposed Rates'!$B:$J,X$11,FALSE),0)</f>
        <v>0</v>
      </c>
      <c r="Y30" s="446">
        <f t="shared" ref="Y30:Y36" si="31">IF($D30="Monthly",1,IF($D30="per KW",$F$10,IF($D30="per kWh",$F$9,0)))</f>
        <v>10000</v>
      </c>
      <c r="Z30" s="431">
        <f t="shared" ref="Z30:Z38" si="32">Y30*X30</f>
        <v>0</v>
      </c>
      <c r="AA30" s="80"/>
      <c r="AB30" s="432">
        <f t="shared" si="14"/>
        <v>0</v>
      </c>
      <c r="AC30" s="433" t="str">
        <f t="shared" si="15"/>
        <v/>
      </c>
      <c r="AD30" s="59"/>
      <c r="AE30" s="445">
        <f>IFERROR(VLOOKUP($C30,'Proposed Rates'!$B:$J,AE$11,FALSE),0)</f>
        <v>0</v>
      </c>
      <c r="AF30" s="446">
        <f t="shared" ref="AF30:AF36" si="33">IF($D30="Monthly",1,IF($D30="per KW",$F$10,IF($D30="per kWh",$F$9,0)))</f>
        <v>10000</v>
      </c>
      <c r="AG30" s="431">
        <f t="shared" ref="AG30:AG38" si="34">AF30*AE30</f>
        <v>0</v>
      </c>
      <c r="AH30" s="80"/>
      <c r="AI30" s="432">
        <f t="shared" si="18"/>
        <v>0</v>
      </c>
      <c r="AJ30" s="433" t="str">
        <f t="shared" si="19"/>
        <v/>
      </c>
      <c r="AK30" s="59"/>
      <c r="AL30" s="445">
        <f>IFERROR(VLOOKUP($C30,'Proposed Rates'!$B:$J,AL$11,FALSE),0)</f>
        <v>0</v>
      </c>
      <c r="AM30" s="446">
        <f t="shared" ref="AM30:AM36" si="35">IF($D30="Monthly",1,IF($D30="per KW",$F$10,IF($D30="per kWh",$F$9,0)))</f>
        <v>10000</v>
      </c>
      <c r="AN30" s="431">
        <f t="shared" ref="AN30:AN38" si="36">AM30*AL30</f>
        <v>0</v>
      </c>
      <c r="AO30" s="80"/>
      <c r="AP30" s="432">
        <f t="shared" si="22"/>
        <v>0</v>
      </c>
      <c r="AQ30" s="433" t="str">
        <f t="shared" si="23"/>
        <v/>
      </c>
      <c r="AR30" s="434"/>
    </row>
    <row r="31" ht="12.75" customHeight="1">
      <c r="A31" s="59"/>
      <c r="B31" s="518" t="s">
        <v>236</v>
      </c>
      <c r="C31" s="426" t="str">
        <f t="shared" si="24"/>
        <v>Large User.DVA Disposition Rate Rider Group 1 - 2024</v>
      </c>
      <c r="D31" s="427" t="s">
        <v>377</v>
      </c>
      <c r="E31" s="351"/>
      <c r="F31" s="428" t="str">
        <f>IFERROR(VLOOKUP($C31,'Proposed Rates'!$B:$J,F$11,FALSE),0)</f>
        <v/>
      </c>
      <c r="G31" s="446">
        <f t="shared" si="25"/>
        <v>10000</v>
      </c>
      <c r="H31" s="431">
        <f t="shared" si="26"/>
        <v>0</v>
      </c>
      <c r="I31" s="80"/>
      <c r="J31" s="428">
        <f>IFERROR(VLOOKUP($C31,'Proposed Rates'!$B:$J,J$11,FALSE),0)</f>
        <v>0</v>
      </c>
      <c r="K31" s="446">
        <f t="shared" si="27"/>
        <v>10000</v>
      </c>
      <c r="L31" s="431">
        <f t="shared" si="28"/>
        <v>0</v>
      </c>
      <c r="M31" s="80"/>
      <c r="N31" s="432">
        <f t="shared" si="6"/>
        <v>0</v>
      </c>
      <c r="O31" s="433" t="str">
        <f t="shared" si="7"/>
        <v/>
      </c>
      <c r="P31" s="59"/>
      <c r="Q31" s="428">
        <f>IFERROR(VLOOKUP($C31,'Proposed Rates'!$B:$J,Q$11,FALSE),0)</f>
        <v>0</v>
      </c>
      <c r="R31" s="446">
        <f t="shared" si="29"/>
        <v>10000</v>
      </c>
      <c r="S31" s="431">
        <f t="shared" si="30"/>
        <v>0</v>
      </c>
      <c r="T31" s="80"/>
      <c r="U31" s="432">
        <f t="shared" si="10"/>
        <v>0</v>
      </c>
      <c r="V31" s="433" t="str">
        <f t="shared" si="11"/>
        <v/>
      </c>
      <c r="W31" s="59"/>
      <c r="X31" s="428">
        <f>IFERROR(VLOOKUP($C31,'Proposed Rates'!$B:$J,X$11,FALSE),0)</f>
        <v>0</v>
      </c>
      <c r="Y31" s="446">
        <f t="shared" si="31"/>
        <v>10000</v>
      </c>
      <c r="Z31" s="431">
        <f t="shared" si="32"/>
        <v>0</v>
      </c>
      <c r="AA31" s="80"/>
      <c r="AB31" s="432">
        <f t="shared" si="14"/>
        <v>0</v>
      </c>
      <c r="AC31" s="433" t="str">
        <f t="shared" si="15"/>
        <v/>
      </c>
      <c r="AD31" s="59"/>
      <c r="AE31" s="428">
        <f>IFERROR(VLOOKUP($C31,'Proposed Rates'!$B:$J,AE$11,FALSE),0)</f>
        <v>0</v>
      </c>
      <c r="AF31" s="446">
        <f t="shared" si="33"/>
        <v>10000</v>
      </c>
      <c r="AG31" s="431">
        <f t="shared" si="34"/>
        <v>0</v>
      </c>
      <c r="AH31" s="80"/>
      <c r="AI31" s="432">
        <f t="shared" si="18"/>
        <v>0</v>
      </c>
      <c r="AJ31" s="433" t="str">
        <f t="shared" si="19"/>
        <v/>
      </c>
      <c r="AK31" s="59"/>
      <c r="AL31" s="428">
        <f>IFERROR(VLOOKUP($C31,'Proposed Rates'!$B:$J,AL$11,FALSE),0)</f>
        <v>0</v>
      </c>
      <c r="AM31" s="446">
        <f t="shared" si="35"/>
        <v>10000</v>
      </c>
      <c r="AN31" s="431">
        <f t="shared" si="36"/>
        <v>0</v>
      </c>
      <c r="AO31" s="80"/>
      <c r="AP31" s="432">
        <f t="shared" si="22"/>
        <v>0</v>
      </c>
      <c r="AQ31" s="433" t="str">
        <f t="shared" si="23"/>
        <v/>
      </c>
      <c r="AR31" s="434"/>
    </row>
    <row r="32" ht="12.75" customHeight="1">
      <c r="A32" s="59"/>
      <c r="B32" s="518" t="s">
        <v>244</v>
      </c>
      <c r="C32" s="426" t="str">
        <f t="shared" si="24"/>
        <v>Large User.CBR Class B Rate Riders</v>
      </c>
      <c r="D32" s="427" t="s">
        <v>308</v>
      </c>
      <c r="E32" s="351"/>
      <c r="F32" s="445">
        <f>IFERROR(VLOOKUP($C32,'Proposed Rates'!$B:$J,F$11,FALSE),0)</f>
        <v>0.0002</v>
      </c>
      <c r="G32" s="446">
        <f t="shared" si="25"/>
        <v>4000000</v>
      </c>
      <c r="H32" s="431">
        <f t="shared" si="26"/>
        <v>800</v>
      </c>
      <c r="I32" s="519"/>
      <c r="J32" s="445">
        <f>IFERROR(VLOOKUP($C32,'Proposed Rates'!$B:$J,J$11,FALSE),0)</f>
        <v>0.0004</v>
      </c>
      <c r="K32" s="446">
        <f t="shared" si="27"/>
        <v>4000000</v>
      </c>
      <c r="L32" s="431">
        <f t="shared" si="28"/>
        <v>1600</v>
      </c>
      <c r="M32" s="448"/>
      <c r="N32" s="432">
        <f t="shared" si="6"/>
        <v>800</v>
      </c>
      <c r="O32" s="433">
        <f t="shared" si="7"/>
        <v>1</v>
      </c>
      <c r="P32" s="59"/>
      <c r="Q32" s="445">
        <f>IFERROR(VLOOKUP($C32,'Proposed Rates'!$B:$J,Q$11,FALSE),0)</f>
        <v>0</v>
      </c>
      <c r="R32" s="446">
        <f t="shared" si="29"/>
        <v>4000000</v>
      </c>
      <c r="S32" s="431">
        <f t="shared" si="30"/>
        <v>0</v>
      </c>
      <c r="T32" s="448"/>
      <c r="U32" s="432">
        <f t="shared" si="10"/>
        <v>-1600</v>
      </c>
      <c r="V32" s="433">
        <f t="shared" si="11"/>
        <v>-1</v>
      </c>
      <c r="W32" s="59"/>
      <c r="X32" s="445">
        <f>IFERROR(VLOOKUP($C32,'Proposed Rates'!$B:$J,X$11,FALSE),0)</f>
        <v>0</v>
      </c>
      <c r="Y32" s="446">
        <f t="shared" si="31"/>
        <v>4000000</v>
      </c>
      <c r="Z32" s="431">
        <f t="shared" si="32"/>
        <v>0</v>
      </c>
      <c r="AA32" s="80"/>
      <c r="AB32" s="432">
        <f t="shared" si="14"/>
        <v>0</v>
      </c>
      <c r="AC32" s="433" t="str">
        <f t="shared" si="15"/>
        <v/>
      </c>
      <c r="AD32" s="59"/>
      <c r="AE32" s="445">
        <f>IFERROR(VLOOKUP($C32,'Proposed Rates'!$B:$J,AE$11,FALSE),0)</f>
        <v>0</v>
      </c>
      <c r="AF32" s="446">
        <f t="shared" si="33"/>
        <v>4000000</v>
      </c>
      <c r="AG32" s="431">
        <f t="shared" si="34"/>
        <v>0</v>
      </c>
      <c r="AH32" s="80"/>
      <c r="AI32" s="432">
        <f t="shared" si="18"/>
        <v>0</v>
      </c>
      <c r="AJ32" s="433" t="str">
        <f t="shared" si="19"/>
        <v/>
      </c>
      <c r="AK32" s="59"/>
      <c r="AL32" s="445">
        <f>IFERROR(VLOOKUP($C32,'Proposed Rates'!$B:$J,AL$11,FALSE),0)</f>
        <v>0</v>
      </c>
      <c r="AM32" s="446">
        <f t="shared" si="35"/>
        <v>4000000</v>
      </c>
      <c r="AN32" s="431">
        <f t="shared" si="36"/>
        <v>0</v>
      </c>
      <c r="AO32" s="448"/>
      <c r="AP32" s="432">
        <f t="shared" si="22"/>
        <v>0</v>
      </c>
      <c r="AQ32" s="433" t="str">
        <f t="shared" si="23"/>
        <v/>
      </c>
      <c r="AR32" s="434"/>
    </row>
    <row r="33" ht="12.75" customHeight="1">
      <c r="A33" s="59"/>
      <c r="B33" s="518" t="s">
        <v>249</v>
      </c>
      <c r="C33" s="426" t="str">
        <f t="shared" si="24"/>
        <v>Large User.GA Rate Riders</v>
      </c>
      <c r="D33" s="427" t="s">
        <v>308</v>
      </c>
      <c r="E33" s="351"/>
      <c r="F33" s="445">
        <f>IFERROR(VLOOKUP($C33,'Proposed Rates'!$B:$J,F$11,FALSE),0)</f>
        <v>0.0039</v>
      </c>
      <c r="G33" s="446">
        <f t="shared" si="25"/>
        <v>4000000</v>
      </c>
      <c r="H33" s="431">
        <f t="shared" si="26"/>
        <v>15600</v>
      </c>
      <c r="I33" s="519"/>
      <c r="J33" s="445">
        <f>IFERROR(VLOOKUP($C33,'Proposed Rates'!$B:$J,J$11,FALSE),0)</f>
        <v>0.0046</v>
      </c>
      <c r="K33" s="446">
        <f t="shared" si="27"/>
        <v>4000000</v>
      </c>
      <c r="L33" s="431">
        <f t="shared" si="28"/>
        <v>18400</v>
      </c>
      <c r="M33" s="448"/>
      <c r="N33" s="432">
        <f t="shared" si="6"/>
        <v>2800</v>
      </c>
      <c r="O33" s="433">
        <f t="shared" si="7"/>
        <v>0.1794871795</v>
      </c>
      <c r="P33" s="59"/>
      <c r="Q33" s="445">
        <f>IFERROR(VLOOKUP($C33,'Proposed Rates'!$B:$J,Q$11,FALSE),0)</f>
        <v>0</v>
      </c>
      <c r="R33" s="446">
        <f t="shared" si="29"/>
        <v>4000000</v>
      </c>
      <c r="S33" s="431">
        <f t="shared" si="30"/>
        <v>0</v>
      </c>
      <c r="T33" s="448"/>
      <c r="U33" s="432">
        <f t="shared" si="10"/>
        <v>-18400</v>
      </c>
      <c r="V33" s="433">
        <f t="shared" si="11"/>
        <v>-1</v>
      </c>
      <c r="W33" s="59"/>
      <c r="X33" s="445">
        <f>IFERROR(VLOOKUP($C33,'Proposed Rates'!$B:$J,X$11,FALSE),0)</f>
        <v>0</v>
      </c>
      <c r="Y33" s="446">
        <f t="shared" si="31"/>
        <v>4000000</v>
      </c>
      <c r="Z33" s="431">
        <f t="shared" si="32"/>
        <v>0</v>
      </c>
      <c r="AA33" s="448"/>
      <c r="AB33" s="432">
        <f t="shared" si="14"/>
        <v>0</v>
      </c>
      <c r="AC33" s="433" t="str">
        <f t="shared" si="15"/>
        <v/>
      </c>
      <c r="AD33" s="59"/>
      <c r="AE33" s="445">
        <f>IFERROR(VLOOKUP($C33,'Proposed Rates'!$B:$J,AE$11,FALSE),0)</f>
        <v>0</v>
      </c>
      <c r="AF33" s="446">
        <f t="shared" si="33"/>
        <v>4000000</v>
      </c>
      <c r="AG33" s="431">
        <f t="shared" si="34"/>
        <v>0</v>
      </c>
      <c r="AH33" s="448"/>
      <c r="AI33" s="432">
        <f t="shared" si="18"/>
        <v>0</v>
      </c>
      <c r="AJ33" s="433" t="str">
        <f t="shared" si="19"/>
        <v/>
      </c>
      <c r="AK33" s="59"/>
      <c r="AL33" s="445">
        <f>IFERROR(VLOOKUP($C33,'Proposed Rates'!$B:$J,AL$11,FALSE),0)</f>
        <v>0</v>
      </c>
      <c r="AM33" s="446">
        <f t="shared" si="35"/>
        <v>4000000</v>
      </c>
      <c r="AN33" s="431">
        <f t="shared" si="36"/>
        <v>0</v>
      </c>
      <c r="AO33" s="448"/>
      <c r="AP33" s="432">
        <f t="shared" si="22"/>
        <v>0</v>
      </c>
      <c r="AQ33" s="433" t="str">
        <f t="shared" si="23"/>
        <v/>
      </c>
      <c r="AR33" s="434"/>
    </row>
    <row r="34" ht="12.75" customHeight="1">
      <c r="A34" s="59"/>
      <c r="B34" s="518" t="s">
        <v>252</v>
      </c>
      <c r="C34" s="426" t="str">
        <f t="shared" si="24"/>
        <v>Large User.Total Deferral/Variance Account Rate RidersYr2</v>
      </c>
      <c r="D34" s="427" t="s">
        <v>377</v>
      </c>
      <c r="E34" s="351"/>
      <c r="F34" s="428" t="str">
        <f>IFERROR(VLOOKUP($C34,'Proposed Rates'!$B:$J,F$11,FALSE),0)</f>
        <v/>
      </c>
      <c r="G34" s="446">
        <f t="shared" si="25"/>
        <v>10000</v>
      </c>
      <c r="H34" s="431">
        <f t="shared" si="26"/>
        <v>0</v>
      </c>
      <c r="I34" s="519"/>
      <c r="J34" s="428" t="str">
        <f>IFERROR(VLOOKUP($C34,'Proposed Rates'!$B:$J,J$11,FALSE),0)</f>
        <v/>
      </c>
      <c r="K34" s="446">
        <f t="shared" si="27"/>
        <v>10000</v>
      </c>
      <c r="L34" s="431">
        <f t="shared" si="28"/>
        <v>0</v>
      </c>
      <c r="M34" s="448"/>
      <c r="N34" s="432">
        <f t="shared" si="6"/>
        <v>0</v>
      </c>
      <c r="O34" s="433" t="str">
        <f t="shared" si="7"/>
        <v/>
      </c>
      <c r="P34" s="59"/>
      <c r="Q34" s="428" t="str">
        <f>IFERROR(VLOOKUP($C34,'Proposed Rates'!$B:$J,Q$11,FALSE),0)</f>
        <v/>
      </c>
      <c r="R34" s="446">
        <f t="shared" si="29"/>
        <v>10000</v>
      </c>
      <c r="S34" s="431">
        <f t="shared" si="30"/>
        <v>0</v>
      </c>
      <c r="T34" s="448"/>
      <c r="U34" s="432">
        <f t="shared" si="10"/>
        <v>0</v>
      </c>
      <c r="V34" s="433" t="str">
        <f t="shared" si="11"/>
        <v/>
      </c>
      <c r="W34" s="59"/>
      <c r="X34" s="428" t="str">
        <f>IFERROR(VLOOKUP($C34,'Proposed Rates'!$B:$J,X$11,FALSE),0)</f>
        <v/>
      </c>
      <c r="Y34" s="446">
        <f t="shared" si="31"/>
        <v>10000</v>
      </c>
      <c r="Z34" s="431">
        <f t="shared" si="32"/>
        <v>0</v>
      </c>
      <c r="AA34" s="448"/>
      <c r="AB34" s="432">
        <f t="shared" si="14"/>
        <v>0</v>
      </c>
      <c r="AC34" s="433" t="str">
        <f t="shared" si="15"/>
        <v/>
      </c>
      <c r="AD34" s="59"/>
      <c r="AE34" s="428" t="str">
        <f>IFERROR(VLOOKUP($C34,'Proposed Rates'!$B:$J,AE$11,FALSE),0)</f>
        <v/>
      </c>
      <c r="AF34" s="446">
        <f t="shared" si="33"/>
        <v>10000</v>
      </c>
      <c r="AG34" s="431">
        <f t="shared" si="34"/>
        <v>0</v>
      </c>
      <c r="AH34" s="448"/>
      <c r="AI34" s="432">
        <f t="shared" si="18"/>
        <v>0</v>
      </c>
      <c r="AJ34" s="433" t="str">
        <f t="shared" si="19"/>
        <v/>
      </c>
      <c r="AK34" s="59"/>
      <c r="AL34" s="428" t="str">
        <f>IFERROR(VLOOKUP($C34,'Proposed Rates'!$B:$J,AL$11,FALSE),0)</f>
        <v/>
      </c>
      <c r="AM34" s="446">
        <f t="shared" si="35"/>
        <v>10000</v>
      </c>
      <c r="AN34" s="431">
        <f t="shared" si="36"/>
        <v>0</v>
      </c>
      <c r="AO34" s="448"/>
      <c r="AP34" s="432">
        <f t="shared" si="22"/>
        <v>0</v>
      </c>
      <c r="AQ34" s="433" t="str">
        <f t="shared" si="23"/>
        <v/>
      </c>
      <c r="AR34" s="434"/>
    </row>
    <row r="35" ht="12.75" customHeight="1">
      <c r="A35" s="59"/>
      <c r="B35" s="518" t="s">
        <v>254</v>
      </c>
      <c r="C35" s="426" t="str">
        <f t="shared" si="24"/>
        <v>Large User.Total Deferral/Variance Account Rate Riders</v>
      </c>
      <c r="D35" s="427" t="s">
        <v>377</v>
      </c>
      <c r="E35" s="351"/>
      <c r="F35" s="428" t="str">
        <f>IFERROR(VLOOKUP($C35,'Proposed Rates'!$B:$J,F$11,FALSE),0)</f>
        <v/>
      </c>
      <c r="G35" s="446">
        <f t="shared" si="25"/>
        <v>10000</v>
      </c>
      <c r="H35" s="431">
        <f t="shared" si="26"/>
        <v>0</v>
      </c>
      <c r="I35" s="80"/>
      <c r="J35" s="428" t="str">
        <f>IFERROR(VLOOKUP($C35,'Proposed Rates'!$B:$J,J$11,FALSE),0)</f>
        <v/>
      </c>
      <c r="K35" s="446">
        <f t="shared" si="27"/>
        <v>10000</v>
      </c>
      <c r="L35" s="431">
        <f t="shared" si="28"/>
        <v>0</v>
      </c>
      <c r="M35" s="80"/>
      <c r="N35" s="432">
        <f t="shared" si="6"/>
        <v>0</v>
      </c>
      <c r="O35" s="433" t="str">
        <f t="shared" si="7"/>
        <v/>
      </c>
      <c r="P35" s="59"/>
      <c r="Q35" s="428" t="str">
        <f>IFERROR(VLOOKUP($C35,'Proposed Rates'!$B:$J,Q$11,FALSE),0)</f>
        <v/>
      </c>
      <c r="R35" s="446">
        <f t="shared" si="29"/>
        <v>10000</v>
      </c>
      <c r="S35" s="431">
        <f t="shared" si="30"/>
        <v>0</v>
      </c>
      <c r="T35" s="80"/>
      <c r="U35" s="432">
        <f t="shared" si="10"/>
        <v>0</v>
      </c>
      <c r="V35" s="433" t="str">
        <f t="shared" si="11"/>
        <v/>
      </c>
      <c r="W35" s="59"/>
      <c r="X35" s="428" t="str">
        <f>IFERROR(VLOOKUP($C35,'Proposed Rates'!$B:$J,X$11,FALSE),0)</f>
        <v/>
      </c>
      <c r="Y35" s="446">
        <f t="shared" si="31"/>
        <v>10000</v>
      </c>
      <c r="Z35" s="431">
        <f t="shared" si="32"/>
        <v>0</v>
      </c>
      <c r="AA35" s="80"/>
      <c r="AB35" s="432">
        <f t="shared" si="14"/>
        <v>0</v>
      </c>
      <c r="AC35" s="433" t="str">
        <f t="shared" si="15"/>
        <v/>
      </c>
      <c r="AD35" s="59"/>
      <c r="AE35" s="428" t="str">
        <f>IFERROR(VLOOKUP($C35,'Proposed Rates'!$B:$J,AE$11,FALSE),0)</f>
        <v/>
      </c>
      <c r="AF35" s="446">
        <f t="shared" si="33"/>
        <v>10000</v>
      </c>
      <c r="AG35" s="431">
        <f t="shared" si="34"/>
        <v>0</v>
      </c>
      <c r="AH35" s="80"/>
      <c r="AI35" s="432">
        <f t="shared" si="18"/>
        <v>0</v>
      </c>
      <c r="AJ35" s="433" t="str">
        <f t="shared" si="19"/>
        <v/>
      </c>
      <c r="AK35" s="59"/>
      <c r="AL35" s="428" t="str">
        <f>IFERROR(VLOOKUP($C35,'Proposed Rates'!$B:$J,AL$11,FALSE),0)</f>
        <v/>
      </c>
      <c r="AM35" s="446">
        <f t="shared" si="35"/>
        <v>10000</v>
      </c>
      <c r="AN35" s="431">
        <f t="shared" si="36"/>
        <v>0</v>
      </c>
      <c r="AO35" s="80"/>
      <c r="AP35" s="432">
        <f t="shared" si="22"/>
        <v>0</v>
      </c>
      <c r="AQ35" s="433" t="str">
        <f t="shared" si="23"/>
        <v/>
      </c>
      <c r="AR35" s="434"/>
    </row>
    <row r="36" ht="12.75" customHeight="1">
      <c r="A36" s="59"/>
      <c r="B36" s="351" t="s">
        <v>269</v>
      </c>
      <c r="C36" s="426" t="str">
        <f t="shared" si="24"/>
        <v>Large User.Low Voltage Service Charge</v>
      </c>
      <c r="D36" s="427" t="s">
        <v>377</v>
      </c>
      <c r="E36" s="351"/>
      <c r="F36" s="449">
        <f>IFERROR(VLOOKUP($C36,'Proposed Rates'!$B:$J,F$11,FALSE),0)</f>
        <v>0.02482</v>
      </c>
      <c r="G36" s="446">
        <f t="shared" si="25"/>
        <v>10000</v>
      </c>
      <c r="H36" s="431">
        <f t="shared" si="26"/>
        <v>248.2</v>
      </c>
      <c r="I36" s="80"/>
      <c r="J36" s="449">
        <f>IFERROR(VLOOKUP($C36,'Proposed Rates'!$B:$J,J$11,FALSE),0)</f>
        <v>0.02718</v>
      </c>
      <c r="K36" s="446">
        <f t="shared" si="27"/>
        <v>10000</v>
      </c>
      <c r="L36" s="431">
        <f t="shared" si="28"/>
        <v>271.8</v>
      </c>
      <c r="M36" s="80"/>
      <c r="N36" s="432">
        <f t="shared" si="6"/>
        <v>23.6</v>
      </c>
      <c r="O36" s="433">
        <f t="shared" si="7"/>
        <v>0.09508460919</v>
      </c>
      <c r="P36" s="59"/>
      <c r="Q36" s="449">
        <f>IFERROR(VLOOKUP($C36,'Proposed Rates'!$B:$J,Q$11,FALSE),0)</f>
        <v>0.02789</v>
      </c>
      <c r="R36" s="446">
        <f t="shared" si="29"/>
        <v>10000</v>
      </c>
      <c r="S36" s="431">
        <f t="shared" si="30"/>
        <v>278.9</v>
      </c>
      <c r="T36" s="80"/>
      <c r="U36" s="432">
        <f t="shared" si="10"/>
        <v>7.1</v>
      </c>
      <c r="V36" s="433">
        <f t="shared" si="11"/>
        <v>0.02612214864</v>
      </c>
      <c r="W36" s="59"/>
      <c r="X36" s="449">
        <f>IFERROR(VLOOKUP($C36,'Proposed Rates'!$B:$J,X$11,FALSE),0)</f>
        <v>0.02825</v>
      </c>
      <c r="Y36" s="446">
        <f t="shared" si="31"/>
        <v>10000</v>
      </c>
      <c r="Z36" s="431">
        <f t="shared" si="32"/>
        <v>282.5</v>
      </c>
      <c r="AA36" s="80"/>
      <c r="AB36" s="432">
        <f t="shared" si="14"/>
        <v>3.6</v>
      </c>
      <c r="AC36" s="433">
        <f t="shared" si="15"/>
        <v>0.01290785228</v>
      </c>
      <c r="AD36" s="59"/>
      <c r="AE36" s="449">
        <f>IFERROR(VLOOKUP($C36,'Proposed Rates'!$B:$J,AE$11,FALSE),0)</f>
        <v>0.02872</v>
      </c>
      <c r="AF36" s="446">
        <f t="shared" si="33"/>
        <v>10000</v>
      </c>
      <c r="AG36" s="431">
        <f t="shared" si="34"/>
        <v>287.2</v>
      </c>
      <c r="AH36" s="80"/>
      <c r="AI36" s="432">
        <f t="shared" si="18"/>
        <v>4.7</v>
      </c>
      <c r="AJ36" s="433">
        <f t="shared" si="19"/>
        <v>0.01663716814</v>
      </c>
      <c r="AK36" s="59"/>
      <c r="AL36" s="449">
        <f>IFERROR(VLOOKUP($C36,'Proposed Rates'!$B:$J,AL$11,FALSE),0)</f>
        <v>0.02922</v>
      </c>
      <c r="AM36" s="446">
        <f t="shared" si="35"/>
        <v>10000</v>
      </c>
      <c r="AN36" s="431">
        <f t="shared" si="36"/>
        <v>292.2</v>
      </c>
      <c r="AO36" s="80"/>
      <c r="AP36" s="432">
        <f t="shared" si="22"/>
        <v>5</v>
      </c>
      <c r="AQ36" s="433">
        <f t="shared" si="23"/>
        <v>0.01740947075</v>
      </c>
      <c r="AR36" s="434"/>
    </row>
    <row r="37" ht="12.75" customHeight="1">
      <c r="A37" s="59"/>
      <c r="B37" s="351" t="s">
        <v>312</v>
      </c>
      <c r="C37" s="426" t="str">
        <f t="shared" si="24"/>
        <v>Large User.Line Losses on Cost of Power</v>
      </c>
      <c r="D37" s="427" t="s">
        <v>308</v>
      </c>
      <c r="E37" s="351"/>
      <c r="F37" s="599"/>
      <c r="G37" s="541">
        <f>$F$9*(1+F$65)-$F$9</f>
        <v>20400</v>
      </c>
      <c r="H37" s="431">
        <f t="shared" si="26"/>
        <v>0</v>
      </c>
      <c r="I37" s="80"/>
      <c r="J37" s="599"/>
      <c r="K37" s="541">
        <f>$F$9*(1+J$65)-$F$9</f>
        <v>19200</v>
      </c>
      <c r="L37" s="431">
        <f t="shared" si="28"/>
        <v>0</v>
      </c>
      <c r="M37" s="80"/>
      <c r="N37" s="432">
        <f t="shared" si="6"/>
        <v>0</v>
      </c>
      <c r="O37" s="433" t="str">
        <f t="shared" si="7"/>
        <v/>
      </c>
      <c r="P37" s="59"/>
      <c r="Q37" s="599"/>
      <c r="R37" s="541">
        <f>$F$9*(1+Q$65)-$F$9</f>
        <v>19200</v>
      </c>
      <c r="S37" s="431">
        <f t="shared" si="30"/>
        <v>0</v>
      </c>
      <c r="T37" s="80"/>
      <c r="U37" s="432">
        <f t="shared" si="10"/>
        <v>0</v>
      </c>
      <c r="V37" s="433" t="str">
        <f t="shared" si="11"/>
        <v/>
      </c>
      <c r="W37" s="59"/>
      <c r="X37" s="599"/>
      <c r="Y37" s="541">
        <f>$F$9*(1+X$65)-$F$9</f>
        <v>19200</v>
      </c>
      <c r="Z37" s="431">
        <f t="shared" si="32"/>
        <v>0</v>
      </c>
      <c r="AA37" s="80"/>
      <c r="AB37" s="432">
        <f t="shared" si="14"/>
        <v>0</v>
      </c>
      <c r="AC37" s="433" t="str">
        <f t="shared" si="15"/>
        <v/>
      </c>
      <c r="AD37" s="59"/>
      <c r="AE37" s="599"/>
      <c r="AF37" s="541">
        <f>$F$9*(1+AE$65)-$F$9</f>
        <v>19200</v>
      </c>
      <c r="AG37" s="431">
        <f t="shared" si="34"/>
        <v>0</v>
      </c>
      <c r="AH37" s="80"/>
      <c r="AI37" s="432">
        <f t="shared" si="18"/>
        <v>0</v>
      </c>
      <c r="AJ37" s="433" t="str">
        <f t="shared" si="19"/>
        <v/>
      </c>
      <c r="AK37" s="59"/>
      <c r="AL37" s="599"/>
      <c r="AM37" s="541">
        <f>$F$9*(1+AL$65)-$F$9</f>
        <v>19200</v>
      </c>
      <c r="AN37" s="431">
        <f t="shared" si="36"/>
        <v>0</v>
      </c>
      <c r="AO37" s="80"/>
      <c r="AP37" s="432">
        <f t="shared" si="22"/>
        <v>0</v>
      </c>
      <c r="AQ37" s="433" t="str">
        <f t="shared" si="23"/>
        <v/>
      </c>
      <c r="AR37" s="434"/>
    </row>
    <row r="38" ht="12.75" customHeight="1">
      <c r="A38" s="59"/>
      <c r="B38" s="351" t="s">
        <v>271</v>
      </c>
      <c r="C38" s="426" t="str">
        <f t="shared" si="24"/>
        <v>Large User.Smart Meter Entity Charge</v>
      </c>
      <c r="D38" s="427" t="s">
        <v>306</v>
      </c>
      <c r="E38" s="351"/>
      <c r="F38" s="428">
        <f>IFERROR(VLOOKUP($C38,'Proposed Rates'!$B:$J,F$11,FALSE),0)</f>
        <v>0</v>
      </c>
      <c r="G38" s="446">
        <f>IF($D38="Monthly",1,IF($D38="per KW",$F$10,IF($D38="per kWh",$F$9,0)))</f>
        <v>1</v>
      </c>
      <c r="H38" s="431">
        <f t="shared" si="26"/>
        <v>0</v>
      </c>
      <c r="I38" s="80"/>
      <c r="J38" s="428">
        <f>IFERROR(VLOOKUP($C38,'Proposed Rates'!$B:$J,J$11,FALSE),0)</f>
        <v>0</v>
      </c>
      <c r="K38" s="446">
        <f>IF($D38="Monthly",1,IF($D38="per KW",$F$10,IF($D38="per kWh",$F$9,0)))</f>
        <v>1</v>
      </c>
      <c r="L38" s="431">
        <f t="shared" si="28"/>
        <v>0</v>
      </c>
      <c r="M38" s="80"/>
      <c r="N38" s="432">
        <f t="shared" si="6"/>
        <v>0</v>
      </c>
      <c r="O38" s="433" t="str">
        <f t="shared" si="7"/>
        <v/>
      </c>
      <c r="P38" s="59"/>
      <c r="Q38" s="428">
        <f>IFERROR(VLOOKUP($C38,'Proposed Rates'!$B:$J,Q$11,FALSE),0)</f>
        <v>0</v>
      </c>
      <c r="R38" s="446">
        <f>IF($D38="Monthly",1,IF($D38="per KW",$F$10,IF($D38="per kWh",$F$9,0)))</f>
        <v>1</v>
      </c>
      <c r="S38" s="431">
        <f t="shared" si="30"/>
        <v>0</v>
      </c>
      <c r="T38" s="80"/>
      <c r="U38" s="432">
        <f t="shared" si="10"/>
        <v>0</v>
      </c>
      <c r="V38" s="433" t="str">
        <f t="shared" si="11"/>
        <v/>
      </c>
      <c r="W38" s="59"/>
      <c r="X38" s="428">
        <f>IFERROR(VLOOKUP($C38,'Proposed Rates'!$B:$J,X$11,FALSE),0)</f>
        <v>0</v>
      </c>
      <c r="Y38" s="446">
        <f>IF($D38="Monthly",1,IF($D38="per KW",$F$10,IF($D38="per kWh",$F$9,0)))</f>
        <v>1</v>
      </c>
      <c r="Z38" s="431">
        <f t="shared" si="32"/>
        <v>0</v>
      </c>
      <c r="AA38" s="80"/>
      <c r="AB38" s="432">
        <f t="shared" si="14"/>
        <v>0</v>
      </c>
      <c r="AC38" s="433" t="str">
        <f t="shared" si="15"/>
        <v/>
      </c>
      <c r="AD38" s="59"/>
      <c r="AE38" s="428">
        <f>IFERROR(VLOOKUP($C38,'Proposed Rates'!$B:$J,AE$11,FALSE),0)</f>
        <v>0</v>
      </c>
      <c r="AF38" s="446">
        <f>IF($D38="Monthly",1,IF($D38="per KW",$F$10,IF($D38="per kWh",$F$9,0)))</f>
        <v>1</v>
      </c>
      <c r="AG38" s="431">
        <f t="shared" si="34"/>
        <v>0</v>
      </c>
      <c r="AH38" s="80"/>
      <c r="AI38" s="432">
        <f t="shared" si="18"/>
        <v>0</v>
      </c>
      <c r="AJ38" s="433" t="str">
        <f t="shared" si="19"/>
        <v/>
      </c>
      <c r="AK38" s="59"/>
      <c r="AL38" s="428">
        <f>IFERROR(VLOOKUP($C38,'Proposed Rates'!$B:$J,AL$11,FALSE),0)</f>
        <v>0</v>
      </c>
      <c r="AM38" s="446">
        <f>IF($D38="Monthly",1,IF($D38="per KW",$F$10,IF($D38="per kWh",$F$9,0)))</f>
        <v>1</v>
      </c>
      <c r="AN38" s="431">
        <f t="shared" si="36"/>
        <v>0</v>
      </c>
      <c r="AO38" s="80"/>
      <c r="AP38" s="432">
        <f t="shared" si="22"/>
        <v>0</v>
      </c>
      <c r="AQ38" s="433" t="str">
        <f t="shared" si="23"/>
        <v/>
      </c>
      <c r="AR38" s="434"/>
    </row>
    <row r="39" ht="12.75" customHeight="1">
      <c r="A39" s="59"/>
      <c r="B39" s="520" t="s">
        <v>313</v>
      </c>
      <c r="C39" s="600"/>
      <c r="D39" s="453"/>
      <c r="E39" s="453"/>
      <c r="F39" s="454"/>
      <c r="G39" s="535"/>
      <c r="H39" s="440">
        <f>SUM(H30:H38)+H29</f>
        <v>94556.13</v>
      </c>
      <c r="I39" s="456"/>
      <c r="J39" s="454"/>
      <c r="K39" s="535"/>
      <c r="L39" s="440">
        <f>SUM(L30:L38)+L29</f>
        <v>105756.73</v>
      </c>
      <c r="M39" s="456"/>
      <c r="N39" s="442">
        <f t="shared" si="6"/>
        <v>11200.6</v>
      </c>
      <c r="O39" s="443">
        <f t="shared" si="7"/>
        <v>0.1184545095</v>
      </c>
      <c r="P39" s="59"/>
      <c r="Q39" s="454"/>
      <c r="R39" s="535"/>
      <c r="S39" s="440">
        <f>SUM(S30:S38)+S29</f>
        <v>102332.83</v>
      </c>
      <c r="T39" s="456"/>
      <c r="U39" s="442">
        <f t="shared" si="10"/>
        <v>-3423.9</v>
      </c>
      <c r="V39" s="443">
        <f t="shared" si="11"/>
        <v>-0.03237524458</v>
      </c>
      <c r="W39" s="59"/>
      <c r="X39" s="454"/>
      <c r="Y39" s="535"/>
      <c r="Z39" s="440">
        <f>SUM(Z30:Z38)+Z29</f>
        <v>112105.43</v>
      </c>
      <c r="AA39" s="456"/>
      <c r="AB39" s="442">
        <f t="shared" si="14"/>
        <v>9772.6</v>
      </c>
      <c r="AC39" s="443">
        <f t="shared" si="15"/>
        <v>0.09549818958</v>
      </c>
      <c r="AD39" s="59"/>
      <c r="AE39" s="454"/>
      <c r="AF39" s="535"/>
      <c r="AG39" s="440">
        <f>SUM(AG30:AG38)+AG29</f>
        <v>119162.13</v>
      </c>
      <c r="AH39" s="456"/>
      <c r="AI39" s="442">
        <f t="shared" si="18"/>
        <v>7056.7</v>
      </c>
      <c r="AJ39" s="443">
        <f t="shared" si="19"/>
        <v>0.06294699552</v>
      </c>
      <c r="AK39" s="59"/>
      <c r="AL39" s="454"/>
      <c r="AM39" s="535"/>
      <c r="AN39" s="440">
        <f>SUM(AN30:AN38)+AN29</f>
        <v>125994.13</v>
      </c>
      <c r="AO39" s="456"/>
      <c r="AP39" s="442">
        <f t="shared" si="22"/>
        <v>6832</v>
      </c>
      <c r="AQ39" s="443">
        <f t="shared" si="23"/>
        <v>0.05733365122</v>
      </c>
      <c r="AR39" s="444"/>
    </row>
    <row r="40" ht="12.75" customHeight="1">
      <c r="A40" s="59"/>
      <c r="B40" s="80" t="s">
        <v>255</v>
      </c>
      <c r="C40" s="426" t="str">
        <f t="shared" ref="C40:C41" si="37">D$6&amp;"."&amp;B40</f>
        <v>Large User.RTSR - Network</v>
      </c>
      <c r="D40" s="457" t="s">
        <v>377</v>
      </c>
      <c r="E40" s="80"/>
      <c r="F40" s="445">
        <f>IFERROR(VLOOKUP($C40,'Proposed Rates'!$B:$J,F$11,FALSE),0)</f>
        <v>5.5802</v>
      </c>
      <c r="G40" s="446">
        <f t="shared" ref="G40:G41" si="38">IF($D40="Monthly",1,IF($D40="per KW",$F$10,IF($D40="per kWh",$F$9,0)))</f>
        <v>10000</v>
      </c>
      <c r="H40" s="431">
        <f t="shared" ref="H40:H41" si="39">G40*F40</f>
        <v>55802</v>
      </c>
      <c r="I40" s="80"/>
      <c r="J40" s="445">
        <f>IFERROR(VLOOKUP($C40,'Proposed Rates'!$B:$J,J$11,FALSE),0)</f>
        <v>5.4651</v>
      </c>
      <c r="K40" s="446">
        <f t="shared" ref="K40:K41" si="40">IF($D40="Monthly",1,IF($D40="per KW",$F$10,IF($D40="per kWh",$F$9,0)))</f>
        <v>10000</v>
      </c>
      <c r="L40" s="431">
        <f t="shared" ref="L40:L41" si="41">K40*J40</f>
        <v>54651</v>
      </c>
      <c r="M40" s="80"/>
      <c r="N40" s="432">
        <f t="shared" si="6"/>
        <v>-1151</v>
      </c>
      <c r="O40" s="433">
        <f t="shared" si="7"/>
        <v>-0.02062650084</v>
      </c>
      <c r="P40" s="59"/>
      <c r="Q40" s="445">
        <f>IFERROR(VLOOKUP($C40,'Proposed Rates'!$B:$J,Q$11,FALSE),0)</f>
        <v>5.465</v>
      </c>
      <c r="R40" s="446">
        <f t="shared" ref="R40:R41" si="42">IF($D40="Monthly",1,IF($D40="per KW",$F$10,IF($D40="per kWh",$F$9,0)))</f>
        <v>10000</v>
      </c>
      <c r="S40" s="431">
        <f t="shared" ref="S40:S41" si="43">R40*Q40</f>
        <v>54650</v>
      </c>
      <c r="T40" s="80"/>
      <c r="U40" s="432">
        <f t="shared" si="10"/>
        <v>-1</v>
      </c>
      <c r="V40" s="433">
        <f t="shared" si="11"/>
        <v>-0.00001829792684</v>
      </c>
      <c r="W40" s="59"/>
      <c r="X40" s="445">
        <f>IFERROR(VLOOKUP($C40,'Proposed Rates'!$B:$J,X$11,FALSE),0)</f>
        <v>5.465</v>
      </c>
      <c r="Y40" s="446">
        <f t="shared" ref="Y40:Y41" si="44">IF($D40="Monthly",1,IF($D40="per KW",$F$10,IF($D40="per kWh",$F$9,0)))</f>
        <v>10000</v>
      </c>
      <c r="Z40" s="431">
        <f t="shared" ref="Z40:Z41" si="45">Y40*X40</f>
        <v>54650</v>
      </c>
      <c r="AA40" s="80"/>
      <c r="AB40" s="432">
        <f t="shared" si="14"/>
        <v>0</v>
      </c>
      <c r="AC40" s="433">
        <f t="shared" si="15"/>
        <v>0</v>
      </c>
      <c r="AD40" s="59"/>
      <c r="AE40" s="445">
        <f>IFERROR(VLOOKUP($C40,'Proposed Rates'!$B:$J,AE$11,FALSE),0)</f>
        <v>5.465</v>
      </c>
      <c r="AF40" s="446">
        <f t="shared" ref="AF40:AF41" si="46">IF($D40="Monthly",1,IF($D40="per KW",$F$10,IF($D40="per kWh",$F$9,0)))</f>
        <v>10000</v>
      </c>
      <c r="AG40" s="431">
        <f t="shared" ref="AG40:AG41" si="47">AF40*AE40</f>
        <v>54650</v>
      </c>
      <c r="AH40" s="80"/>
      <c r="AI40" s="432">
        <f t="shared" si="18"/>
        <v>0</v>
      </c>
      <c r="AJ40" s="433">
        <f t="shared" si="19"/>
        <v>0</v>
      </c>
      <c r="AK40" s="59"/>
      <c r="AL40" s="445">
        <f>IFERROR(VLOOKUP($C40,'Proposed Rates'!$B:$J,AL$11,FALSE),0)</f>
        <v>5.465</v>
      </c>
      <c r="AM40" s="446">
        <f t="shared" ref="AM40:AM41" si="48">IF($D40="Monthly",1,IF($D40="per KW",$F$10,IF($D40="per kWh",$F$9,0)))</f>
        <v>10000</v>
      </c>
      <c r="AN40" s="431">
        <f t="shared" ref="AN40:AN41" si="49">AM40*AL40</f>
        <v>54650</v>
      </c>
      <c r="AO40" s="80"/>
      <c r="AP40" s="432">
        <f t="shared" si="22"/>
        <v>0</v>
      </c>
      <c r="AQ40" s="433">
        <f t="shared" si="23"/>
        <v>0</v>
      </c>
      <c r="AR40" s="434"/>
    </row>
    <row r="41" ht="12.75" customHeight="1">
      <c r="A41" s="59"/>
      <c r="B41" s="521" t="s">
        <v>256</v>
      </c>
      <c r="C41" s="426" t="str">
        <f t="shared" si="37"/>
        <v>Large User.RTSR - Line and Transformation Connection</v>
      </c>
      <c r="D41" s="457" t="s">
        <v>377</v>
      </c>
      <c r="E41" s="80"/>
      <c r="F41" s="445">
        <f>IFERROR(VLOOKUP($C41,'Proposed Rates'!$B:$J,F$11,FALSE),0)</f>
        <v>3.3924</v>
      </c>
      <c r="G41" s="446">
        <f t="shared" si="38"/>
        <v>10000</v>
      </c>
      <c r="H41" s="431">
        <f t="shared" si="39"/>
        <v>33924</v>
      </c>
      <c r="I41" s="80"/>
      <c r="J41" s="445">
        <f>IFERROR(VLOOKUP($C41,'Proposed Rates'!$B:$J,J$11,FALSE),0)</f>
        <v>3.0489</v>
      </c>
      <c r="K41" s="446">
        <f t="shared" si="40"/>
        <v>10000</v>
      </c>
      <c r="L41" s="431">
        <f t="shared" si="41"/>
        <v>30489</v>
      </c>
      <c r="M41" s="80"/>
      <c r="N41" s="432">
        <f t="shared" si="6"/>
        <v>-3435</v>
      </c>
      <c r="O41" s="433">
        <f t="shared" si="7"/>
        <v>-0.1012557481</v>
      </c>
      <c r="P41" s="59"/>
      <c r="Q41" s="445">
        <f>IFERROR(VLOOKUP($C41,'Proposed Rates'!$B:$J,Q$11,FALSE),0)</f>
        <v>3.0489</v>
      </c>
      <c r="R41" s="446">
        <f t="shared" si="42"/>
        <v>10000</v>
      </c>
      <c r="S41" s="431">
        <f t="shared" si="43"/>
        <v>30489</v>
      </c>
      <c r="T41" s="80"/>
      <c r="U41" s="432">
        <f t="shared" si="10"/>
        <v>0</v>
      </c>
      <c r="V41" s="433">
        <f t="shared" si="11"/>
        <v>0</v>
      </c>
      <c r="W41" s="59"/>
      <c r="X41" s="445">
        <f>IFERROR(VLOOKUP($C41,'Proposed Rates'!$B:$J,X$11,FALSE),0)</f>
        <v>3.0489</v>
      </c>
      <c r="Y41" s="446">
        <f t="shared" si="44"/>
        <v>10000</v>
      </c>
      <c r="Z41" s="431">
        <f t="shared" si="45"/>
        <v>30489</v>
      </c>
      <c r="AA41" s="80"/>
      <c r="AB41" s="432">
        <f t="shared" si="14"/>
        <v>0</v>
      </c>
      <c r="AC41" s="433">
        <f t="shared" si="15"/>
        <v>0</v>
      </c>
      <c r="AD41" s="59"/>
      <c r="AE41" s="445">
        <f>IFERROR(VLOOKUP($C41,'Proposed Rates'!$B:$J,AE$11,FALSE),0)</f>
        <v>3.0489</v>
      </c>
      <c r="AF41" s="446">
        <f t="shared" si="46"/>
        <v>10000</v>
      </c>
      <c r="AG41" s="431">
        <f t="shared" si="47"/>
        <v>30489</v>
      </c>
      <c r="AH41" s="80"/>
      <c r="AI41" s="432">
        <f t="shared" si="18"/>
        <v>0</v>
      </c>
      <c r="AJ41" s="433">
        <f t="shared" si="19"/>
        <v>0</v>
      </c>
      <c r="AK41" s="59"/>
      <c r="AL41" s="445">
        <f>IFERROR(VLOOKUP($C41,'Proposed Rates'!$B:$J,AL$11,FALSE),0)</f>
        <v>3.0489</v>
      </c>
      <c r="AM41" s="446">
        <f t="shared" si="48"/>
        <v>10000</v>
      </c>
      <c r="AN41" s="431">
        <f t="shared" si="49"/>
        <v>30489</v>
      </c>
      <c r="AO41" s="80"/>
      <c r="AP41" s="432">
        <f t="shared" si="22"/>
        <v>0</v>
      </c>
      <c r="AQ41" s="433">
        <f t="shared" si="23"/>
        <v>0</v>
      </c>
      <c r="AR41" s="434"/>
    </row>
    <row r="42" ht="12.75" customHeight="1">
      <c r="A42" s="59"/>
      <c r="B42" s="520" t="s">
        <v>314</v>
      </c>
      <c r="C42" s="601"/>
      <c r="D42" s="458"/>
      <c r="E42" s="458"/>
      <c r="F42" s="459"/>
      <c r="G42" s="535"/>
      <c r="H42" s="440">
        <f>SUM(H39:H41)</f>
        <v>184282.13</v>
      </c>
      <c r="I42" s="441"/>
      <c r="J42" s="459"/>
      <c r="K42" s="535"/>
      <c r="L42" s="440">
        <f>SUM(L39:L41)</f>
        <v>190896.73</v>
      </c>
      <c r="M42" s="441"/>
      <c r="N42" s="442">
        <f t="shared" si="6"/>
        <v>6614.6</v>
      </c>
      <c r="O42" s="443">
        <f t="shared" si="7"/>
        <v>0.03589387642</v>
      </c>
      <c r="P42" s="59"/>
      <c r="Q42" s="459"/>
      <c r="R42" s="535"/>
      <c r="S42" s="440">
        <f>SUM(S39:S41)</f>
        <v>187471.83</v>
      </c>
      <c r="T42" s="441"/>
      <c r="U42" s="442">
        <f t="shared" si="10"/>
        <v>-3424.9</v>
      </c>
      <c r="V42" s="443">
        <f t="shared" si="11"/>
        <v>-0.01794111403</v>
      </c>
      <c r="W42" s="59"/>
      <c r="X42" s="459"/>
      <c r="Y42" s="535"/>
      <c r="Z42" s="440">
        <f>SUM(Z39:Z41)</f>
        <v>197244.43</v>
      </c>
      <c r="AA42" s="441"/>
      <c r="AB42" s="442">
        <f t="shared" si="14"/>
        <v>9772.6</v>
      </c>
      <c r="AC42" s="443">
        <f t="shared" si="15"/>
        <v>0.0521283651</v>
      </c>
      <c r="AD42" s="59"/>
      <c r="AE42" s="459"/>
      <c r="AF42" s="535"/>
      <c r="AG42" s="440">
        <f>SUM(AG39:AG41)</f>
        <v>204301.13</v>
      </c>
      <c r="AH42" s="441"/>
      <c r="AI42" s="442">
        <f t="shared" si="18"/>
        <v>7056.7</v>
      </c>
      <c r="AJ42" s="443">
        <f t="shared" si="19"/>
        <v>0.03577642218</v>
      </c>
      <c r="AK42" s="59"/>
      <c r="AL42" s="459"/>
      <c r="AM42" s="535"/>
      <c r="AN42" s="440">
        <f>SUM(AN39:AN41)</f>
        <v>211133.13</v>
      </c>
      <c r="AO42" s="441"/>
      <c r="AP42" s="442">
        <f t="shared" si="22"/>
        <v>6832</v>
      </c>
      <c r="AQ42" s="443">
        <f t="shared" si="23"/>
        <v>0.03344083315</v>
      </c>
      <c r="AR42" s="444"/>
    </row>
    <row r="43" ht="12.75" customHeight="1">
      <c r="A43" s="59"/>
      <c r="B43" s="522" t="s">
        <v>257</v>
      </c>
      <c r="C43" s="426" t="str">
        <f t="shared" ref="C43:C45" si="50">D$6&amp;"."&amp;B43</f>
        <v>Large User.Wholesale Market Service Charge (WMSC)</v>
      </c>
      <c r="D43" s="427" t="s">
        <v>308</v>
      </c>
      <c r="E43" s="351"/>
      <c r="F43" s="445">
        <f>IFERROR(VLOOKUP($C43,'Proposed Rates'!$B:$J,F$11,FALSE),0)</f>
        <v>0.0045</v>
      </c>
      <c r="G43" s="450">
        <f>$F$9+G$37</f>
        <v>4020400</v>
      </c>
      <c r="H43" s="431">
        <f t="shared" ref="H43:H46" si="51">G43*F43</f>
        <v>18091.8</v>
      </c>
      <c r="I43" s="80"/>
      <c r="J43" s="445">
        <f>IFERROR(VLOOKUP($C43,'Proposed Rates'!$B:$J,J$11,FALSE),0)</f>
        <v>0.0045</v>
      </c>
      <c r="K43" s="450">
        <f>$F$9+K$37</f>
        <v>4019200</v>
      </c>
      <c r="L43" s="431">
        <f t="shared" ref="L43:L46" si="52">K43*J43</f>
        <v>18086.4</v>
      </c>
      <c r="M43" s="80"/>
      <c r="N43" s="432">
        <f t="shared" si="6"/>
        <v>-5.4</v>
      </c>
      <c r="O43" s="433">
        <f t="shared" si="7"/>
        <v>-0.0002984777634</v>
      </c>
      <c r="P43" s="59"/>
      <c r="Q43" s="445">
        <f>IFERROR(VLOOKUP($C43,'Proposed Rates'!$B:$J,Q$11,FALSE),0)</f>
        <v>0.0045</v>
      </c>
      <c r="R43" s="450">
        <f>$F$9+R$37</f>
        <v>4019200</v>
      </c>
      <c r="S43" s="431">
        <f t="shared" ref="S43:S46" si="53">R43*Q43</f>
        <v>18086.4</v>
      </c>
      <c r="T43" s="80"/>
      <c r="U43" s="432">
        <f t="shared" si="10"/>
        <v>0</v>
      </c>
      <c r="V43" s="433">
        <f t="shared" si="11"/>
        <v>0</v>
      </c>
      <c r="W43" s="59"/>
      <c r="X43" s="445">
        <f>IFERROR(VLOOKUP($C43,'Proposed Rates'!$B:$J,X$11,FALSE),0)</f>
        <v>0.0045</v>
      </c>
      <c r="Y43" s="450">
        <f>$F$9+Y$37</f>
        <v>4019200</v>
      </c>
      <c r="Z43" s="431">
        <f t="shared" ref="Z43:Z46" si="54">Y43*X43</f>
        <v>18086.4</v>
      </c>
      <c r="AA43" s="80"/>
      <c r="AB43" s="432">
        <f t="shared" si="14"/>
        <v>0</v>
      </c>
      <c r="AC43" s="433">
        <f t="shared" si="15"/>
        <v>0</v>
      </c>
      <c r="AD43" s="59"/>
      <c r="AE43" s="445">
        <f>IFERROR(VLOOKUP($C43,'Proposed Rates'!$B:$J,AE$11,FALSE),0)</f>
        <v>0.0045</v>
      </c>
      <c r="AF43" s="450">
        <f>$F$9+AF$37</f>
        <v>4019200</v>
      </c>
      <c r="AG43" s="431">
        <f t="shared" ref="AG43:AG46" si="55">AF43*AE43</f>
        <v>18086.4</v>
      </c>
      <c r="AH43" s="80"/>
      <c r="AI43" s="432">
        <f t="shared" si="18"/>
        <v>0</v>
      </c>
      <c r="AJ43" s="433">
        <f t="shared" si="19"/>
        <v>0</v>
      </c>
      <c r="AK43" s="59"/>
      <c r="AL43" s="445">
        <f>IFERROR(VLOOKUP($C43,'Proposed Rates'!$B:$J,AL$11,FALSE),0)</f>
        <v>0.0045</v>
      </c>
      <c r="AM43" s="450">
        <f>$F$9+AM$37</f>
        <v>4019200</v>
      </c>
      <c r="AN43" s="431">
        <f t="shared" ref="AN43:AN46" si="56">AM43*AL43</f>
        <v>18086.4</v>
      </c>
      <c r="AO43" s="80"/>
      <c r="AP43" s="432">
        <f t="shared" si="22"/>
        <v>0</v>
      </c>
      <c r="AQ43" s="433">
        <f t="shared" si="23"/>
        <v>0</v>
      </c>
      <c r="AR43" s="434"/>
    </row>
    <row r="44" ht="12.75" customHeight="1">
      <c r="A44" s="59"/>
      <c r="B44" s="522" t="s">
        <v>258</v>
      </c>
      <c r="C44" s="426" t="str">
        <f t="shared" si="50"/>
        <v>Large User.Rural and Remote Rate Protection (RRRP)</v>
      </c>
      <c r="D44" s="427" t="s">
        <v>308</v>
      </c>
      <c r="E44" s="351"/>
      <c r="F44" s="445">
        <f>IFERROR(VLOOKUP($C44,'Proposed Rates'!$B:$J,F$11,FALSE),0)</f>
        <v>0.0015</v>
      </c>
      <c r="G44" s="450">
        <f>G43</f>
        <v>4020400</v>
      </c>
      <c r="H44" s="431">
        <f t="shared" si="51"/>
        <v>6030.6</v>
      </c>
      <c r="I44" s="80"/>
      <c r="J44" s="445">
        <f>IFERROR(VLOOKUP($C44,'Proposed Rates'!$B:$J,J$11,FALSE),0)</f>
        <v>0.0015</v>
      </c>
      <c r="K44" s="450">
        <f>K43</f>
        <v>4019200</v>
      </c>
      <c r="L44" s="431">
        <f t="shared" si="52"/>
        <v>6028.8</v>
      </c>
      <c r="M44" s="80"/>
      <c r="N44" s="432">
        <f t="shared" si="6"/>
        <v>-1.8</v>
      </c>
      <c r="O44" s="433">
        <f t="shared" si="7"/>
        <v>-0.0002984777634</v>
      </c>
      <c r="P44" s="59"/>
      <c r="Q44" s="445">
        <f>IFERROR(VLOOKUP($C44,'Proposed Rates'!$B:$J,Q$11,FALSE),0)</f>
        <v>0.0015</v>
      </c>
      <c r="R44" s="450">
        <f>R43</f>
        <v>4019200</v>
      </c>
      <c r="S44" s="431">
        <f t="shared" si="53"/>
        <v>6028.8</v>
      </c>
      <c r="T44" s="80"/>
      <c r="U44" s="432">
        <f t="shared" si="10"/>
        <v>0</v>
      </c>
      <c r="V44" s="433">
        <f t="shared" si="11"/>
        <v>0</v>
      </c>
      <c r="W44" s="59"/>
      <c r="X44" s="445">
        <f>IFERROR(VLOOKUP($C44,'Proposed Rates'!$B:$J,X$11,FALSE),0)</f>
        <v>0.0015</v>
      </c>
      <c r="Y44" s="450">
        <f>Y43</f>
        <v>4019200</v>
      </c>
      <c r="Z44" s="431">
        <f t="shared" si="54"/>
        <v>6028.8</v>
      </c>
      <c r="AA44" s="80"/>
      <c r="AB44" s="432">
        <f t="shared" si="14"/>
        <v>0</v>
      </c>
      <c r="AC44" s="433">
        <f t="shared" si="15"/>
        <v>0</v>
      </c>
      <c r="AD44" s="59"/>
      <c r="AE44" s="445">
        <f>IFERROR(VLOOKUP($C44,'Proposed Rates'!$B:$J,AE$11,FALSE),0)</f>
        <v>0.0015</v>
      </c>
      <c r="AF44" s="450">
        <f>AF43</f>
        <v>4019200</v>
      </c>
      <c r="AG44" s="431">
        <f t="shared" si="55"/>
        <v>6028.8</v>
      </c>
      <c r="AH44" s="80"/>
      <c r="AI44" s="432">
        <f t="shared" si="18"/>
        <v>0</v>
      </c>
      <c r="AJ44" s="433">
        <f t="shared" si="19"/>
        <v>0</v>
      </c>
      <c r="AK44" s="59"/>
      <c r="AL44" s="445">
        <f>IFERROR(VLOOKUP($C44,'Proposed Rates'!$B:$J,AL$11,FALSE),0)</f>
        <v>0.0015</v>
      </c>
      <c r="AM44" s="450">
        <f>AM43</f>
        <v>4019200</v>
      </c>
      <c r="AN44" s="431">
        <f t="shared" si="56"/>
        <v>6028.8</v>
      </c>
      <c r="AO44" s="80"/>
      <c r="AP44" s="432">
        <f t="shared" si="22"/>
        <v>0</v>
      </c>
      <c r="AQ44" s="433">
        <f t="shared" si="23"/>
        <v>0</v>
      </c>
      <c r="AR44" s="434"/>
    </row>
    <row r="45" ht="12.75" customHeight="1">
      <c r="A45" s="59"/>
      <c r="B45" s="351" t="s">
        <v>260</v>
      </c>
      <c r="C45" s="426" t="str">
        <f t="shared" si="50"/>
        <v>Large User.Standard Supply Service Charge</v>
      </c>
      <c r="D45" s="427" t="s">
        <v>306</v>
      </c>
      <c r="E45" s="351"/>
      <c r="F45" s="428">
        <f>IFERROR(VLOOKUP($C45,'Proposed Rates'!$B:$J,F$11,FALSE),0)</f>
        <v>0.25</v>
      </c>
      <c r="G45" s="446">
        <f>IF($D45="Monthly",1,IF($D45="per KW",$F$10,IF($D45="per kWh",$F$9,0)))</f>
        <v>1</v>
      </c>
      <c r="H45" s="431">
        <f t="shared" si="51"/>
        <v>0.25</v>
      </c>
      <c r="I45" s="80"/>
      <c r="J45" s="428">
        <f>IFERROR(VLOOKUP($C45,'Proposed Rates'!$B:$J,J$11,FALSE),0)</f>
        <v>1.51</v>
      </c>
      <c r="K45" s="446">
        <f>IF($D45="Monthly",1,IF($D45="per KW",$F$10,IF($D45="per kWh",$F$9,0)))</f>
        <v>1</v>
      </c>
      <c r="L45" s="431">
        <f t="shared" si="52"/>
        <v>1.51</v>
      </c>
      <c r="M45" s="80"/>
      <c r="N45" s="432">
        <f t="shared" si="6"/>
        <v>1.26</v>
      </c>
      <c r="O45" s="433">
        <f t="shared" si="7"/>
        <v>5.04</v>
      </c>
      <c r="P45" s="59"/>
      <c r="Q45" s="428">
        <f>IFERROR(VLOOKUP($C45,'Proposed Rates'!$B:$J,Q$11,FALSE),0)</f>
        <v>1.54</v>
      </c>
      <c r="R45" s="446">
        <f>IF($D45="Monthly",1,IF($D45="per KW",$F$10,IF($D45="per kWh",$F$9,0)))</f>
        <v>1</v>
      </c>
      <c r="S45" s="431">
        <f t="shared" si="53"/>
        <v>1.54</v>
      </c>
      <c r="T45" s="80"/>
      <c r="U45" s="432">
        <f t="shared" si="10"/>
        <v>0.03</v>
      </c>
      <c r="V45" s="433">
        <f t="shared" si="11"/>
        <v>0.01986754967</v>
      </c>
      <c r="W45" s="59"/>
      <c r="X45" s="428">
        <f>IFERROR(VLOOKUP($C45,'Proposed Rates'!$B:$J,X$11,FALSE),0)</f>
        <v>1.57</v>
      </c>
      <c r="Y45" s="446">
        <f>IF($D45="Monthly",1,IF($D45="per KW",$F$10,IF($D45="per kWh",$F$9,0)))</f>
        <v>1</v>
      </c>
      <c r="Z45" s="431">
        <f t="shared" si="54"/>
        <v>1.57</v>
      </c>
      <c r="AA45" s="80"/>
      <c r="AB45" s="432">
        <f t="shared" si="14"/>
        <v>0.03</v>
      </c>
      <c r="AC45" s="433">
        <f t="shared" si="15"/>
        <v>0.01948051948</v>
      </c>
      <c r="AD45" s="59"/>
      <c r="AE45" s="428">
        <f>IFERROR(VLOOKUP($C45,'Proposed Rates'!$B:$J,AE$11,FALSE),0)</f>
        <v>1.6</v>
      </c>
      <c r="AF45" s="446">
        <f>IF($D45="Monthly",1,IF($D45="per KW",$F$10,IF($D45="per kWh",$F$9,0)))</f>
        <v>1</v>
      </c>
      <c r="AG45" s="431">
        <f t="shared" si="55"/>
        <v>1.6</v>
      </c>
      <c r="AH45" s="80"/>
      <c r="AI45" s="432">
        <f t="shared" si="18"/>
        <v>0.03</v>
      </c>
      <c r="AJ45" s="433">
        <f t="shared" si="19"/>
        <v>0.01910828025</v>
      </c>
      <c r="AK45" s="59"/>
      <c r="AL45" s="428">
        <f>IFERROR(VLOOKUP($C45,'Proposed Rates'!$B:$J,AL$11,FALSE),0)</f>
        <v>1.63</v>
      </c>
      <c r="AM45" s="446">
        <f>IF($D45="Monthly",1,IF($D45="per KW",$F$10,IF($D45="per kWh",$F$9,0)))</f>
        <v>1</v>
      </c>
      <c r="AN45" s="431">
        <f t="shared" si="56"/>
        <v>1.63</v>
      </c>
      <c r="AO45" s="80"/>
      <c r="AP45" s="432">
        <f t="shared" si="22"/>
        <v>0.03</v>
      </c>
      <c r="AQ45" s="433">
        <f t="shared" si="23"/>
        <v>0.01875</v>
      </c>
      <c r="AR45" s="434"/>
    </row>
    <row r="46" ht="12.75" customHeight="1">
      <c r="A46" s="59"/>
      <c r="B46" s="351" t="s">
        <v>267</v>
      </c>
      <c r="C46" s="426" t="str">
        <f>B46</f>
        <v>Average IESO Wholesale Market Price</v>
      </c>
      <c r="D46" s="427" t="s">
        <v>308</v>
      </c>
      <c r="E46" s="351"/>
      <c r="F46" s="445">
        <f>IFERROR(VLOOKUP($C46,'Proposed Rates'!$B:$J,F$11,FALSE),0)</f>
        <v>0.10453</v>
      </c>
      <c r="G46" s="450">
        <f>G43</f>
        <v>4020400</v>
      </c>
      <c r="H46" s="431">
        <f t="shared" si="51"/>
        <v>420252.412</v>
      </c>
      <c r="I46" s="80"/>
      <c r="J46" s="445">
        <f>IFERROR(VLOOKUP($C46,'Proposed Rates'!$B:$J,J$11,FALSE),0)</f>
        <v>0.10453</v>
      </c>
      <c r="K46" s="450">
        <f>K43</f>
        <v>4019200</v>
      </c>
      <c r="L46" s="431">
        <f t="shared" si="52"/>
        <v>420126.976</v>
      </c>
      <c r="M46" s="80"/>
      <c r="N46" s="432">
        <f t="shared" si="6"/>
        <v>-125.436</v>
      </c>
      <c r="O46" s="433">
        <f t="shared" si="7"/>
        <v>-0.0002984777634</v>
      </c>
      <c r="P46" s="59"/>
      <c r="Q46" s="445">
        <f>IFERROR(VLOOKUP($C46,'Proposed Rates'!$B:$J,Q$11,FALSE),0)</f>
        <v>0.10453</v>
      </c>
      <c r="R46" s="450">
        <f>R43</f>
        <v>4019200</v>
      </c>
      <c r="S46" s="431">
        <f t="shared" si="53"/>
        <v>420126.976</v>
      </c>
      <c r="T46" s="80"/>
      <c r="U46" s="432">
        <f t="shared" si="10"/>
        <v>0</v>
      </c>
      <c r="V46" s="433">
        <f t="shared" si="11"/>
        <v>0</v>
      </c>
      <c r="W46" s="59"/>
      <c r="X46" s="445">
        <f>IFERROR(VLOOKUP($C46,'Proposed Rates'!$B:$J,X$11,FALSE),0)</f>
        <v>0.10453</v>
      </c>
      <c r="Y46" s="450">
        <f>Y43</f>
        <v>4019200</v>
      </c>
      <c r="Z46" s="431">
        <f t="shared" si="54"/>
        <v>420126.976</v>
      </c>
      <c r="AA46" s="80"/>
      <c r="AB46" s="432">
        <f t="shared" si="14"/>
        <v>0</v>
      </c>
      <c r="AC46" s="433">
        <f t="shared" si="15"/>
        <v>0</v>
      </c>
      <c r="AD46" s="59"/>
      <c r="AE46" s="445">
        <f>IFERROR(VLOOKUP($C46,'Proposed Rates'!$B:$J,AE$11,FALSE),0)</f>
        <v>0.10453</v>
      </c>
      <c r="AF46" s="450">
        <f>AF43</f>
        <v>4019200</v>
      </c>
      <c r="AG46" s="431">
        <f t="shared" si="55"/>
        <v>420126.976</v>
      </c>
      <c r="AH46" s="80"/>
      <c r="AI46" s="432">
        <f t="shared" si="18"/>
        <v>0</v>
      </c>
      <c r="AJ46" s="433">
        <f t="shared" si="19"/>
        <v>0</v>
      </c>
      <c r="AK46" s="59"/>
      <c r="AL46" s="445">
        <f>IFERROR(VLOOKUP($C46,'Proposed Rates'!$B:$J,AL$11,FALSE),0)</f>
        <v>0.10453</v>
      </c>
      <c r="AM46" s="450">
        <f>AM43</f>
        <v>4019200</v>
      </c>
      <c r="AN46" s="431">
        <f t="shared" si="56"/>
        <v>420126.976</v>
      </c>
      <c r="AO46" s="80"/>
      <c r="AP46" s="432">
        <f t="shared" si="22"/>
        <v>0</v>
      </c>
      <c r="AQ46" s="433">
        <f t="shared" si="23"/>
        <v>0</v>
      </c>
      <c r="AR46" s="434"/>
    </row>
    <row r="47" ht="7.5" customHeight="1">
      <c r="A47" s="59"/>
      <c r="B47" s="351"/>
      <c r="C47" s="426" t="str">
        <f t="shared" ref="C47:C50" si="57">D$6&amp;"."&amp;B47</f>
        <v>Large User.</v>
      </c>
      <c r="D47" s="427"/>
      <c r="E47" s="351"/>
      <c r="F47" s="445"/>
      <c r="G47" s="545"/>
      <c r="H47" s="431"/>
      <c r="I47" s="80"/>
      <c r="J47" s="445"/>
      <c r="K47" s="545"/>
      <c r="L47" s="431"/>
      <c r="M47" s="80"/>
      <c r="N47" s="432"/>
      <c r="O47" s="433"/>
      <c r="P47" s="59"/>
      <c r="Q47" s="445"/>
      <c r="R47" s="545"/>
      <c r="S47" s="431"/>
      <c r="T47" s="80"/>
      <c r="U47" s="432"/>
      <c r="V47" s="433"/>
      <c r="W47" s="59"/>
      <c r="X47" s="445"/>
      <c r="Y47" s="545"/>
      <c r="Z47" s="431"/>
      <c r="AA47" s="80"/>
      <c r="AB47" s="432"/>
      <c r="AC47" s="433"/>
      <c r="AD47" s="59"/>
      <c r="AE47" s="445"/>
      <c r="AF47" s="545"/>
      <c r="AG47" s="431"/>
      <c r="AH47" s="80"/>
      <c r="AI47" s="432"/>
      <c r="AJ47" s="433"/>
      <c r="AK47" s="59"/>
      <c r="AL47" s="445"/>
      <c r="AM47" s="545"/>
      <c r="AN47" s="431"/>
      <c r="AO47" s="80"/>
      <c r="AP47" s="432"/>
      <c r="AQ47" s="433"/>
      <c r="AR47" s="434"/>
    </row>
    <row r="48" ht="7.5" customHeight="1">
      <c r="A48" s="59"/>
      <c r="B48" s="59"/>
      <c r="C48" s="426" t="str">
        <f t="shared" si="57"/>
        <v>Large User.</v>
      </c>
      <c r="D48" s="427"/>
      <c r="E48" s="351"/>
      <c r="F48" s="445"/>
      <c r="G48" s="545"/>
      <c r="H48" s="431"/>
      <c r="I48" s="80"/>
      <c r="J48" s="445"/>
      <c r="K48" s="545"/>
      <c r="L48" s="431"/>
      <c r="M48" s="80"/>
      <c r="N48" s="432"/>
      <c r="O48" s="433"/>
      <c r="P48" s="59"/>
      <c r="Q48" s="445"/>
      <c r="R48" s="545"/>
      <c r="S48" s="431"/>
      <c r="T48" s="80"/>
      <c r="U48" s="432"/>
      <c r="V48" s="433"/>
      <c r="W48" s="59"/>
      <c r="X48" s="445"/>
      <c r="Y48" s="545"/>
      <c r="Z48" s="431"/>
      <c r="AA48" s="80"/>
      <c r="AB48" s="432"/>
      <c r="AC48" s="433"/>
      <c r="AD48" s="59"/>
      <c r="AE48" s="445"/>
      <c r="AF48" s="545"/>
      <c r="AG48" s="431"/>
      <c r="AH48" s="80"/>
      <c r="AI48" s="432"/>
      <c r="AJ48" s="433"/>
      <c r="AK48" s="59"/>
      <c r="AL48" s="445"/>
      <c r="AM48" s="545"/>
      <c r="AN48" s="431"/>
      <c r="AO48" s="80"/>
      <c r="AP48" s="432"/>
      <c r="AQ48" s="433"/>
      <c r="AR48" s="434"/>
    </row>
    <row r="49" ht="7.5" customHeight="1">
      <c r="A49" s="59"/>
      <c r="B49" s="351"/>
      <c r="C49" s="426" t="str">
        <f t="shared" si="57"/>
        <v>Large User.</v>
      </c>
      <c r="D49" s="427"/>
      <c r="E49" s="351"/>
      <c r="F49" s="445"/>
      <c r="G49" s="545"/>
      <c r="H49" s="431"/>
      <c r="I49" s="80"/>
      <c r="J49" s="445"/>
      <c r="K49" s="545"/>
      <c r="L49" s="431"/>
      <c r="M49" s="80"/>
      <c r="N49" s="432"/>
      <c r="O49" s="433"/>
      <c r="P49" s="59"/>
      <c r="Q49" s="445"/>
      <c r="R49" s="545"/>
      <c r="S49" s="431"/>
      <c r="T49" s="80"/>
      <c r="U49" s="432"/>
      <c r="V49" s="433"/>
      <c r="W49" s="59"/>
      <c r="X49" s="445"/>
      <c r="Y49" s="545"/>
      <c r="Z49" s="431"/>
      <c r="AA49" s="80"/>
      <c r="AB49" s="432"/>
      <c r="AC49" s="433"/>
      <c r="AD49" s="59"/>
      <c r="AE49" s="445"/>
      <c r="AF49" s="545"/>
      <c r="AG49" s="431"/>
      <c r="AH49" s="80"/>
      <c r="AI49" s="432"/>
      <c r="AJ49" s="433"/>
      <c r="AK49" s="59"/>
      <c r="AL49" s="445"/>
      <c r="AM49" s="545"/>
      <c r="AN49" s="431"/>
      <c r="AO49" s="80"/>
      <c r="AP49" s="432"/>
      <c r="AQ49" s="433"/>
      <c r="AR49" s="434"/>
    </row>
    <row r="50" ht="7.5" customHeight="1">
      <c r="A50" s="59"/>
      <c r="B50" s="351"/>
      <c r="C50" s="426" t="str">
        <f t="shared" si="57"/>
        <v>Large User.</v>
      </c>
      <c r="D50" s="427"/>
      <c r="E50" s="351"/>
      <c r="F50" s="445"/>
      <c r="G50" s="545"/>
      <c r="H50" s="431"/>
      <c r="I50" s="80"/>
      <c r="J50" s="445"/>
      <c r="K50" s="545"/>
      <c r="L50" s="431"/>
      <c r="M50" s="80"/>
      <c r="N50" s="432"/>
      <c r="O50" s="433"/>
      <c r="P50" s="59"/>
      <c r="Q50" s="445"/>
      <c r="R50" s="545"/>
      <c r="S50" s="431"/>
      <c r="T50" s="80"/>
      <c r="U50" s="432"/>
      <c r="V50" s="433"/>
      <c r="W50" s="59"/>
      <c r="X50" s="445"/>
      <c r="Y50" s="545"/>
      <c r="Z50" s="431"/>
      <c r="AA50" s="80"/>
      <c r="AB50" s="432"/>
      <c r="AC50" s="433"/>
      <c r="AD50" s="59"/>
      <c r="AE50" s="445"/>
      <c r="AF50" s="545"/>
      <c r="AG50" s="431"/>
      <c r="AH50" s="80"/>
      <c r="AI50" s="432"/>
      <c r="AJ50" s="433"/>
      <c r="AK50" s="59"/>
      <c r="AL50" s="445"/>
      <c r="AM50" s="545"/>
      <c r="AN50" s="431"/>
      <c r="AO50" s="80"/>
      <c r="AP50" s="432"/>
      <c r="AQ50" s="433"/>
      <c r="AR50" s="434"/>
    </row>
    <row r="51" ht="8.25" customHeight="1">
      <c r="A51" s="59"/>
      <c r="B51" s="465"/>
      <c r="C51" s="602"/>
      <c r="D51" s="466"/>
      <c r="E51" s="466"/>
      <c r="F51" s="467"/>
      <c r="G51" s="509"/>
      <c r="H51" s="469"/>
      <c r="I51" s="471"/>
      <c r="J51" s="467"/>
      <c r="K51" s="468"/>
      <c r="L51" s="469"/>
      <c r="M51" s="471"/>
      <c r="N51" s="472"/>
      <c r="O51" s="473"/>
      <c r="P51" s="59"/>
      <c r="Q51" s="467"/>
      <c r="R51" s="468"/>
      <c r="S51" s="469"/>
      <c r="T51" s="471"/>
      <c r="U51" s="472"/>
      <c r="V51" s="473"/>
      <c r="W51" s="59"/>
      <c r="X51" s="467"/>
      <c r="Y51" s="468"/>
      <c r="Z51" s="469"/>
      <c r="AA51" s="471"/>
      <c r="AB51" s="472"/>
      <c r="AC51" s="473"/>
      <c r="AD51" s="59"/>
      <c r="AE51" s="467"/>
      <c r="AF51" s="468"/>
      <c r="AG51" s="469"/>
      <c r="AH51" s="471"/>
      <c r="AI51" s="472"/>
      <c r="AJ51" s="473"/>
      <c r="AK51" s="59"/>
      <c r="AL51" s="467"/>
      <c r="AM51" s="468"/>
      <c r="AN51" s="469"/>
      <c r="AO51" s="471"/>
      <c r="AP51" s="472"/>
      <c r="AQ51" s="473"/>
      <c r="AR51" s="474"/>
    </row>
    <row r="52" ht="12.75" customHeight="1">
      <c r="A52" s="59"/>
      <c r="B52" s="475" t="s">
        <v>315</v>
      </c>
      <c r="C52" s="603"/>
      <c r="D52" s="351"/>
      <c r="E52" s="351"/>
      <c r="F52" s="476"/>
      <c r="G52" s="523"/>
      <c r="H52" s="478">
        <f>SUM(H43:H48,H42)</f>
        <v>628657.192</v>
      </c>
      <c r="I52" s="516"/>
      <c r="J52" s="477"/>
      <c r="K52" s="477"/>
      <c r="L52" s="478">
        <f>SUM(L43:L48,L42)</f>
        <v>635140.416</v>
      </c>
      <c r="M52" s="480"/>
      <c r="N52" s="479">
        <f t="shared" ref="N52:N56" si="58">L52-H52</f>
        <v>6483.224</v>
      </c>
      <c r="O52" s="481">
        <f t="shared" ref="O52:O56" si="59">IF((H52)=0,"",(N52/H52))</f>
        <v>0.0103128129</v>
      </c>
      <c r="P52" s="59"/>
      <c r="Q52" s="477"/>
      <c r="R52" s="477"/>
      <c r="S52" s="478">
        <f>SUM(S43:S48,S42)</f>
        <v>631715.546</v>
      </c>
      <c r="T52" s="480"/>
      <c r="U52" s="479">
        <f t="shared" ref="U52:U56" si="60">S52-L52</f>
        <v>-3424.87</v>
      </c>
      <c r="V52" s="481">
        <f t="shared" ref="V52:V56" si="61">IF((L52)=0,"",(U52/L52))</f>
        <v>-0.005392303676</v>
      </c>
      <c r="W52" s="59"/>
      <c r="X52" s="477"/>
      <c r="Y52" s="477"/>
      <c r="Z52" s="478">
        <f>SUM(Z43:Z48,Z42)</f>
        <v>641488.176</v>
      </c>
      <c r="AA52" s="480"/>
      <c r="AB52" s="479">
        <f t="shared" ref="AB52:AB56" si="62">Z52-S52</f>
        <v>9772.63</v>
      </c>
      <c r="AC52" s="481">
        <f t="shared" ref="AC52:AC56" si="63">IF((S52)=0,"",(AB52/S52))</f>
        <v>0.01546998497</v>
      </c>
      <c r="AD52" s="59"/>
      <c r="AE52" s="477"/>
      <c r="AF52" s="477"/>
      <c r="AG52" s="478">
        <f>SUM(AG43:AG48,AG42)</f>
        <v>648544.906</v>
      </c>
      <c r="AH52" s="480"/>
      <c r="AI52" s="479">
        <f t="shared" ref="AI52:AI56" si="64">AG52-Z52</f>
        <v>7056.73</v>
      </c>
      <c r="AJ52" s="481">
        <f t="shared" ref="AJ52:AJ56" si="65">IF((Z52)=0,"",(AI52/Z52))</f>
        <v>0.01100056129</v>
      </c>
      <c r="AK52" s="59"/>
      <c r="AL52" s="477"/>
      <c r="AM52" s="477"/>
      <c r="AN52" s="478">
        <f>SUM(AN43:AN48,AN42)</f>
        <v>655376.936</v>
      </c>
      <c r="AO52" s="480"/>
      <c r="AP52" s="479">
        <f t="shared" ref="AP52:AP56" si="66">AN52-AG52</f>
        <v>6832.03</v>
      </c>
      <c r="AQ52" s="481">
        <f t="shared" ref="AQ52:AQ56" si="67">IF((AG52)=0,"",(AP52/AG52))</f>
        <v>0.01053439775</v>
      </c>
      <c r="AR52" s="482"/>
    </row>
    <row r="53" ht="12.75" customHeight="1">
      <c r="A53" s="59"/>
      <c r="B53" s="483" t="s">
        <v>316</v>
      </c>
      <c r="C53" s="603"/>
      <c r="D53" s="351"/>
      <c r="E53" s="351"/>
      <c r="F53" s="476">
        <v>0.13</v>
      </c>
      <c r="G53" s="80"/>
      <c r="H53" s="524">
        <f>H52*F53</f>
        <v>81725.43496</v>
      </c>
      <c r="I53" s="448"/>
      <c r="J53" s="484">
        <v>0.13</v>
      </c>
      <c r="K53" s="448"/>
      <c r="L53" s="431">
        <f>L52*J53</f>
        <v>82568.25408</v>
      </c>
      <c r="M53" s="80"/>
      <c r="N53" s="432">
        <f t="shared" si="58"/>
        <v>842.81912</v>
      </c>
      <c r="O53" s="433">
        <f t="shared" si="59"/>
        <v>0.0103128129</v>
      </c>
      <c r="P53" s="59"/>
      <c r="Q53" s="484">
        <v>0.13</v>
      </c>
      <c r="R53" s="448"/>
      <c r="S53" s="431">
        <f>S52*Q53</f>
        <v>82123.02098</v>
      </c>
      <c r="T53" s="80"/>
      <c r="U53" s="432">
        <f t="shared" si="60"/>
        <v>-445.2331</v>
      </c>
      <c r="V53" s="433">
        <f t="shared" si="61"/>
        <v>-0.005392303676</v>
      </c>
      <c r="W53" s="59"/>
      <c r="X53" s="484">
        <v>0.13</v>
      </c>
      <c r="Y53" s="448"/>
      <c r="Z53" s="431">
        <f>Z52*X53</f>
        <v>83393.46288</v>
      </c>
      <c r="AA53" s="80"/>
      <c r="AB53" s="432">
        <f t="shared" si="62"/>
        <v>1270.4419</v>
      </c>
      <c r="AC53" s="433">
        <f t="shared" si="63"/>
        <v>0.01546998497</v>
      </c>
      <c r="AD53" s="59"/>
      <c r="AE53" s="484">
        <v>0.13</v>
      </c>
      <c r="AF53" s="448"/>
      <c r="AG53" s="431">
        <f>AG52*AE53</f>
        <v>84310.83778</v>
      </c>
      <c r="AH53" s="80"/>
      <c r="AI53" s="432">
        <f t="shared" si="64"/>
        <v>917.3749</v>
      </c>
      <c r="AJ53" s="433">
        <f t="shared" si="65"/>
        <v>0.01100056129</v>
      </c>
      <c r="AK53" s="59"/>
      <c r="AL53" s="484">
        <v>0.13</v>
      </c>
      <c r="AM53" s="448"/>
      <c r="AN53" s="431">
        <f>AN52*AL53</f>
        <v>85199.00168</v>
      </c>
      <c r="AO53" s="80"/>
      <c r="AP53" s="432">
        <f t="shared" si="66"/>
        <v>888.1639</v>
      </c>
      <c r="AQ53" s="433">
        <f t="shared" si="67"/>
        <v>0.01053439775</v>
      </c>
      <c r="AR53" s="434"/>
    </row>
    <row r="54" ht="12.75" customHeight="1">
      <c r="A54" s="59"/>
      <c r="B54" s="525" t="s">
        <v>411</v>
      </c>
      <c r="C54" s="603"/>
      <c r="D54" s="351"/>
      <c r="E54" s="351"/>
      <c r="F54" s="486"/>
      <c r="G54" s="80"/>
      <c r="H54" s="524">
        <f>H52+H53</f>
        <v>710382.627</v>
      </c>
      <c r="I54" s="448"/>
      <c r="J54" s="448"/>
      <c r="K54" s="448"/>
      <c r="L54" s="431">
        <f>L52+L53</f>
        <v>717708.6701</v>
      </c>
      <c r="M54" s="80"/>
      <c r="N54" s="432">
        <f t="shared" si="58"/>
        <v>7326.04312</v>
      </c>
      <c r="O54" s="433">
        <f t="shared" si="59"/>
        <v>0.0103128129</v>
      </c>
      <c r="P54" s="59"/>
      <c r="Q54" s="448"/>
      <c r="R54" s="448"/>
      <c r="S54" s="431">
        <f>S52+S53</f>
        <v>713838.567</v>
      </c>
      <c r="T54" s="80"/>
      <c r="U54" s="432">
        <f t="shared" si="60"/>
        <v>-3870.1031</v>
      </c>
      <c r="V54" s="433">
        <f t="shared" si="61"/>
        <v>-0.005392303676</v>
      </c>
      <c r="W54" s="59"/>
      <c r="X54" s="448"/>
      <c r="Y54" s="448"/>
      <c r="Z54" s="431">
        <f>Z52+Z53</f>
        <v>724881.6389</v>
      </c>
      <c r="AA54" s="80"/>
      <c r="AB54" s="432">
        <f t="shared" si="62"/>
        <v>11043.0719</v>
      </c>
      <c r="AC54" s="433">
        <f t="shared" si="63"/>
        <v>0.01546998497</v>
      </c>
      <c r="AD54" s="59"/>
      <c r="AE54" s="448"/>
      <c r="AF54" s="448"/>
      <c r="AG54" s="431">
        <f>AG52+AG53</f>
        <v>732855.7438</v>
      </c>
      <c r="AH54" s="80"/>
      <c r="AI54" s="432">
        <f t="shared" si="64"/>
        <v>7974.1049</v>
      </c>
      <c r="AJ54" s="433">
        <f t="shared" si="65"/>
        <v>0.01100056129</v>
      </c>
      <c r="AK54" s="59"/>
      <c r="AL54" s="448"/>
      <c r="AM54" s="448"/>
      <c r="AN54" s="431">
        <f>AN52+AN53</f>
        <v>740575.9377</v>
      </c>
      <c r="AO54" s="80"/>
      <c r="AP54" s="432">
        <f t="shared" si="66"/>
        <v>7720.1939</v>
      </c>
      <c r="AQ54" s="433">
        <f t="shared" si="67"/>
        <v>0.01053439775</v>
      </c>
      <c r="AR54" s="434"/>
    </row>
    <row r="55" ht="15.75" customHeight="1">
      <c r="A55" s="59"/>
      <c r="B55" s="487" t="s">
        <v>273</v>
      </c>
      <c r="E55" s="351"/>
      <c r="F55" s="486"/>
      <c r="G55" s="80"/>
      <c r="H55" s="526">
        <f>F55*H52</f>
        <v>0</v>
      </c>
      <c r="I55" s="448"/>
      <c r="J55" s="448"/>
      <c r="K55" s="448"/>
      <c r="L55" s="546">
        <f>J55*L52</f>
        <v>0</v>
      </c>
      <c r="M55" s="80"/>
      <c r="N55" s="489">
        <f t="shared" si="58"/>
        <v>0</v>
      </c>
      <c r="O55" s="491" t="str">
        <f t="shared" si="59"/>
        <v/>
      </c>
      <c r="P55" s="59"/>
      <c r="Q55" s="448"/>
      <c r="R55" s="448"/>
      <c r="S55" s="546">
        <f>Q55*S52</f>
        <v>0</v>
      </c>
      <c r="T55" s="80"/>
      <c r="U55" s="489">
        <f t="shared" si="60"/>
        <v>0</v>
      </c>
      <c r="V55" s="491" t="str">
        <f t="shared" si="61"/>
        <v/>
      </c>
      <c r="W55" s="59"/>
      <c r="X55" s="448"/>
      <c r="Y55" s="448"/>
      <c r="Z55" s="546">
        <f>X55*Z52</f>
        <v>0</v>
      </c>
      <c r="AA55" s="80"/>
      <c r="AB55" s="489">
        <f t="shared" si="62"/>
        <v>0</v>
      </c>
      <c r="AC55" s="491" t="str">
        <f t="shared" si="63"/>
        <v/>
      </c>
      <c r="AD55" s="59"/>
      <c r="AE55" s="448"/>
      <c r="AF55" s="448"/>
      <c r="AG55" s="546">
        <f>AE55*AG52</f>
        <v>0</v>
      </c>
      <c r="AH55" s="80"/>
      <c r="AI55" s="489">
        <f t="shared" si="64"/>
        <v>0</v>
      </c>
      <c r="AJ55" s="491" t="str">
        <f t="shared" si="65"/>
        <v/>
      </c>
      <c r="AK55" s="59"/>
      <c r="AL55" s="448"/>
      <c r="AM55" s="448"/>
      <c r="AN55" s="546">
        <f>AL55*AN52</f>
        <v>0</v>
      </c>
      <c r="AO55" s="80"/>
      <c r="AP55" s="489">
        <f t="shared" si="66"/>
        <v>0</v>
      </c>
      <c r="AQ55" s="491" t="str">
        <f t="shared" si="67"/>
        <v/>
      </c>
      <c r="AR55" s="492"/>
    </row>
    <row r="56" ht="13.5" customHeight="1">
      <c r="A56" s="59"/>
      <c r="B56" s="493" t="s">
        <v>318</v>
      </c>
      <c r="C56" s="71"/>
      <c r="D56" s="72"/>
      <c r="E56" s="494"/>
      <c r="F56" s="495"/>
      <c r="G56" s="527"/>
      <c r="H56" s="528">
        <f>H54-H55</f>
        <v>710382.627</v>
      </c>
      <c r="I56" s="496"/>
      <c r="J56" s="496"/>
      <c r="K56" s="496"/>
      <c r="L56" s="497">
        <f>L54-L55</f>
        <v>717708.6701</v>
      </c>
      <c r="M56" s="498"/>
      <c r="N56" s="499">
        <f t="shared" si="58"/>
        <v>7326.04312</v>
      </c>
      <c r="O56" s="500">
        <f t="shared" si="59"/>
        <v>0.0103128129</v>
      </c>
      <c r="P56" s="59"/>
      <c r="Q56" s="496"/>
      <c r="R56" s="496"/>
      <c r="S56" s="497">
        <f>S54-S55</f>
        <v>713838.567</v>
      </c>
      <c r="T56" s="498"/>
      <c r="U56" s="499">
        <f t="shared" si="60"/>
        <v>-3870.1031</v>
      </c>
      <c r="V56" s="500">
        <f t="shared" si="61"/>
        <v>-0.005392303676</v>
      </c>
      <c r="W56" s="59"/>
      <c r="X56" s="496"/>
      <c r="Y56" s="496"/>
      <c r="Z56" s="497">
        <f>Z54-Z55</f>
        <v>724881.6389</v>
      </c>
      <c r="AA56" s="498"/>
      <c r="AB56" s="499">
        <f t="shared" si="62"/>
        <v>11043.0719</v>
      </c>
      <c r="AC56" s="500">
        <f t="shared" si="63"/>
        <v>0.01546998497</v>
      </c>
      <c r="AD56" s="59"/>
      <c r="AE56" s="496"/>
      <c r="AF56" s="496"/>
      <c r="AG56" s="497">
        <f>AG54-AG55</f>
        <v>732855.7438</v>
      </c>
      <c r="AH56" s="498"/>
      <c r="AI56" s="499">
        <f t="shared" si="64"/>
        <v>7974.1049</v>
      </c>
      <c r="AJ56" s="500">
        <f t="shared" si="65"/>
        <v>0.01100056129</v>
      </c>
      <c r="AK56" s="59"/>
      <c r="AL56" s="496"/>
      <c r="AM56" s="496"/>
      <c r="AN56" s="497">
        <f>AN54-AN55</f>
        <v>740575.9377</v>
      </c>
      <c r="AO56" s="498"/>
      <c r="AP56" s="499">
        <f t="shared" si="66"/>
        <v>7720.1939</v>
      </c>
      <c r="AQ56" s="500">
        <f t="shared" si="67"/>
        <v>0.01053439775</v>
      </c>
      <c r="AR56" s="501"/>
    </row>
    <row r="57" ht="8.25" customHeight="1">
      <c r="A57" s="59"/>
      <c r="B57" s="465"/>
      <c r="C57" s="602"/>
      <c r="D57" s="466"/>
      <c r="E57" s="466"/>
      <c r="F57" s="467"/>
      <c r="G57" s="509"/>
      <c r="H57" s="469"/>
      <c r="I57" s="471"/>
      <c r="J57" s="467"/>
      <c r="K57" s="468"/>
      <c r="L57" s="469"/>
      <c r="M57" s="471"/>
      <c r="N57" s="472"/>
      <c r="O57" s="473"/>
      <c r="P57" s="59"/>
      <c r="Q57" s="467"/>
      <c r="R57" s="468"/>
      <c r="S57" s="469"/>
      <c r="T57" s="471"/>
      <c r="U57" s="472"/>
      <c r="V57" s="473"/>
      <c r="W57" s="59"/>
      <c r="X57" s="467"/>
      <c r="Y57" s="468"/>
      <c r="Z57" s="469"/>
      <c r="AA57" s="471"/>
      <c r="AB57" s="472"/>
      <c r="AC57" s="473"/>
      <c r="AD57" s="59"/>
      <c r="AE57" s="467"/>
      <c r="AF57" s="468"/>
      <c r="AG57" s="469"/>
      <c r="AH57" s="471"/>
      <c r="AI57" s="472"/>
      <c r="AJ57" s="473"/>
      <c r="AK57" s="59"/>
      <c r="AL57" s="467"/>
      <c r="AM57" s="468"/>
      <c r="AN57" s="469"/>
      <c r="AO57" s="471"/>
      <c r="AP57" s="472"/>
      <c r="AQ57" s="473"/>
      <c r="AR57" s="474"/>
    </row>
    <row r="58" ht="12.75" customHeight="1">
      <c r="A58" s="547"/>
      <c r="B58" s="548" t="s">
        <v>319</v>
      </c>
      <c r="C58" s="604"/>
      <c r="D58" s="549"/>
      <c r="E58" s="549"/>
      <c r="F58" s="550"/>
      <c r="G58" s="551"/>
      <c r="H58" s="552">
        <f>SUM(H49:H50,H42,H43:H45)</f>
        <v>208404.78</v>
      </c>
      <c r="I58" s="553"/>
      <c r="J58" s="554"/>
      <c r="K58" s="554"/>
      <c r="L58" s="552">
        <f>SUM(L49:L50,L42,L43:L45)</f>
        <v>215013.44</v>
      </c>
      <c r="M58" s="555"/>
      <c r="N58" s="556">
        <f t="shared" ref="N58:N62" si="68">L58-H58</f>
        <v>6608.66</v>
      </c>
      <c r="O58" s="557">
        <f t="shared" ref="O58:O62" si="69">IF((H58)=0,"",(N58/H58))</f>
        <v>0.03171069301</v>
      </c>
      <c r="P58" s="547"/>
      <c r="Q58" s="554"/>
      <c r="R58" s="554"/>
      <c r="S58" s="552">
        <f>SUM(S49:S50,S42,S43:S45)</f>
        <v>211588.57</v>
      </c>
      <c r="T58" s="555"/>
      <c r="U58" s="556">
        <f t="shared" ref="U58:U62" si="70">S58-L58</f>
        <v>-3424.87</v>
      </c>
      <c r="V58" s="557">
        <f t="shared" ref="V58:V62" si="71">IF((L58)=0,"",(U58/L58))</f>
        <v>-0.01592863218</v>
      </c>
      <c r="W58" s="547"/>
      <c r="X58" s="554"/>
      <c r="Y58" s="554"/>
      <c r="Z58" s="552">
        <f>SUM(Z49:Z50,Z42,Z43:Z45)</f>
        <v>221361.2</v>
      </c>
      <c r="AA58" s="555"/>
      <c r="AB58" s="556">
        <f t="shared" ref="AB58:AB62" si="72">Z58-S58</f>
        <v>9772.63</v>
      </c>
      <c r="AC58" s="557">
        <f t="shared" ref="AC58:AC62" si="73">IF((S58)=0,"",(AB58/S58))</f>
        <v>0.04618694668</v>
      </c>
      <c r="AD58" s="547"/>
      <c r="AE58" s="554"/>
      <c r="AF58" s="554"/>
      <c r="AG58" s="552">
        <f>SUM(AG49:AG50,AG42,AG43:AG45)</f>
        <v>228417.93</v>
      </c>
      <c r="AH58" s="555"/>
      <c r="AI58" s="556">
        <f t="shared" ref="AI58:AI62" si="74">AG58-Z58</f>
        <v>7056.73</v>
      </c>
      <c r="AJ58" s="557">
        <f t="shared" ref="AJ58:AJ62" si="75">IF((Z58)=0,"",(AI58/Z58))</f>
        <v>0.03187880261</v>
      </c>
      <c r="AK58" s="547"/>
      <c r="AL58" s="554"/>
      <c r="AM58" s="554"/>
      <c r="AN58" s="552">
        <f>SUM(AN49:AN50,AN42,AN43:AN45)</f>
        <v>235249.96</v>
      </c>
      <c r="AO58" s="555"/>
      <c r="AP58" s="556">
        <f t="shared" ref="AP58:AP62" si="76">AN58-AG58</f>
        <v>6832.03</v>
      </c>
      <c r="AQ58" s="557">
        <f t="shared" ref="AQ58:AQ62" si="77">IF((AG58)=0,"",(AP58/AG58))</f>
        <v>0.02991021764</v>
      </c>
      <c r="AR58" s="558"/>
    </row>
    <row r="59" ht="12.75" customHeight="1">
      <c r="A59" s="547"/>
      <c r="B59" s="559" t="s">
        <v>316</v>
      </c>
      <c r="C59" s="604"/>
      <c r="D59" s="549"/>
      <c r="E59" s="549"/>
      <c r="F59" s="550">
        <v>0.13</v>
      </c>
      <c r="G59" s="551"/>
      <c r="H59" s="560">
        <f>H58*F59</f>
        <v>27092.6214</v>
      </c>
      <c r="I59" s="561"/>
      <c r="J59" s="550">
        <v>0.13</v>
      </c>
      <c r="K59" s="562"/>
      <c r="L59" s="563">
        <f>L58*J59</f>
        <v>27951.7472</v>
      </c>
      <c r="M59" s="564"/>
      <c r="N59" s="565">
        <f t="shared" si="68"/>
        <v>859.1258</v>
      </c>
      <c r="O59" s="566">
        <f t="shared" si="69"/>
        <v>0.03171069301</v>
      </c>
      <c r="P59" s="547"/>
      <c r="Q59" s="550">
        <v>0.13</v>
      </c>
      <c r="R59" s="562"/>
      <c r="S59" s="563">
        <f>S58*Q59</f>
        <v>27506.5141</v>
      </c>
      <c r="T59" s="564"/>
      <c r="U59" s="565">
        <f t="shared" si="70"/>
        <v>-445.2331</v>
      </c>
      <c r="V59" s="566">
        <f t="shared" si="71"/>
        <v>-0.01592863218</v>
      </c>
      <c r="W59" s="547"/>
      <c r="X59" s="550">
        <v>0.13</v>
      </c>
      <c r="Y59" s="562"/>
      <c r="Z59" s="563">
        <f>Z58*X59</f>
        <v>28776.956</v>
      </c>
      <c r="AA59" s="564"/>
      <c r="AB59" s="565">
        <f t="shared" si="72"/>
        <v>1270.4419</v>
      </c>
      <c r="AC59" s="566">
        <f t="shared" si="73"/>
        <v>0.04618694668</v>
      </c>
      <c r="AD59" s="547"/>
      <c r="AE59" s="550">
        <v>0.13</v>
      </c>
      <c r="AF59" s="562"/>
      <c r="AG59" s="563">
        <f>AG58*AE59</f>
        <v>29694.3309</v>
      </c>
      <c r="AH59" s="564"/>
      <c r="AI59" s="565">
        <f t="shared" si="74"/>
        <v>917.3749</v>
      </c>
      <c r="AJ59" s="566">
        <f t="shared" si="75"/>
        <v>0.03187880261</v>
      </c>
      <c r="AK59" s="547"/>
      <c r="AL59" s="550">
        <v>0.13</v>
      </c>
      <c r="AM59" s="562"/>
      <c r="AN59" s="563">
        <f>AN58*AL59</f>
        <v>30582.4948</v>
      </c>
      <c r="AO59" s="564"/>
      <c r="AP59" s="565">
        <f t="shared" si="76"/>
        <v>888.1639</v>
      </c>
      <c r="AQ59" s="566">
        <f t="shared" si="77"/>
        <v>0.02991021764</v>
      </c>
      <c r="AR59" s="567"/>
    </row>
    <row r="60" ht="12.75" customHeight="1">
      <c r="A60" s="547"/>
      <c r="B60" s="590" t="s">
        <v>412</v>
      </c>
      <c r="C60" s="604"/>
      <c r="D60" s="549"/>
      <c r="E60" s="549"/>
      <c r="F60" s="569"/>
      <c r="G60" s="564"/>
      <c r="H60" s="560">
        <f>H58+H59</f>
        <v>235497.4014</v>
      </c>
      <c r="I60" s="561"/>
      <c r="J60" s="561"/>
      <c r="K60" s="561"/>
      <c r="L60" s="563">
        <f>L58+L59</f>
        <v>242965.1872</v>
      </c>
      <c r="M60" s="564"/>
      <c r="N60" s="565">
        <f t="shared" si="68"/>
        <v>7467.7858</v>
      </c>
      <c r="O60" s="566">
        <f t="shared" si="69"/>
        <v>0.03171069301</v>
      </c>
      <c r="P60" s="547"/>
      <c r="Q60" s="561"/>
      <c r="R60" s="561"/>
      <c r="S60" s="563">
        <f>S58+S59</f>
        <v>239095.0841</v>
      </c>
      <c r="T60" s="564"/>
      <c r="U60" s="565">
        <f t="shared" si="70"/>
        <v>-3870.1031</v>
      </c>
      <c r="V60" s="566">
        <f t="shared" si="71"/>
        <v>-0.01592863218</v>
      </c>
      <c r="W60" s="547"/>
      <c r="X60" s="561"/>
      <c r="Y60" s="561"/>
      <c r="Z60" s="563">
        <f>Z58+Z59</f>
        <v>250138.156</v>
      </c>
      <c r="AA60" s="564"/>
      <c r="AB60" s="565">
        <f t="shared" si="72"/>
        <v>11043.0719</v>
      </c>
      <c r="AC60" s="566">
        <f t="shared" si="73"/>
        <v>0.04618694668</v>
      </c>
      <c r="AD60" s="547"/>
      <c r="AE60" s="561"/>
      <c r="AF60" s="561"/>
      <c r="AG60" s="563">
        <f>AG58+AG59</f>
        <v>258112.2609</v>
      </c>
      <c r="AH60" s="564"/>
      <c r="AI60" s="565">
        <f t="shared" si="74"/>
        <v>7974.1049</v>
      </c>
      <c r="AJ60" s="566">
        <f t="shared" si="75"/>
        <v>0.03187880261</v>
      </c>
      <c r="AK60" s="547"/>
      <c r="AL60" s="561"/>
      <c r="AM60" s="561"/>
      <c r="AN60" s="563">
        <f>AN58+AN59</f>
        <v>265832.4548</v>
      </c>
      <c r="AO60" s="564"/>
      <c r="AP60" s="565">
        <f t="shared" si="76"/>
        <v>7720.1939</v>
      </c>
      <c r="AQ60" s="566">
        <f t="shared" si="77"/>
        <v>0.02991021764</v>
      </c>
      <c r="AR60" s="567"/>
    </row>
    <row r="61" ht="15.75" customHeight="1">
      <c r="A61" s="547"/>
      <c r="B61" s="570" t="s">
        <v>273</v>
      </c>
      <c r="E61" s="549"/>
      <c r="F61" s="569"/>
      <c r="G61" s="564"/>
      <c r="H61" s="571">
        <f>F61*H58</f>
        <v>0</v>
      </c>
      <c r="I61" s="561"/>
      <c r="J61" s="561"/>
      <c r="K61" s="561"/>
      <c r="L61" s="572">
        <f>J61*L58</f>
        <v>0</v>
      </c>
      <c r="M61" s="564"/>
      <c r="N61" s="573">
        <f t="shared" si="68"/>
        <v>0</v>
      </c>
      <c r="O61" s="574" t="str">
        <f t="shared" si="69"/>
        <v/>
      </c>
      <c r="P61" s="547"/>
      <c r="Q61" s="561"/>
      <c r="R61" s="561"/>
      <c r="S61" s="572">
        <f>Q61*S58</f>
        <v>0</v>
      </c>
      <c r="T61" s="564"/>
      <c r="U61" s="573">
        <f t="shared" si="70"/>
        <v>0</v>
      </c>
      <c r="V61" s="574" t="str">
        <f t="shared" si="71"/>
        <v/>
      </c>
      <c r="W61" s="547"/>
      <c r="X61" s="561"/>
      <c r="Y61" s="561"/>
      <c r="Z61" s="572">
        <f>X61*Z58</f>
        <v>0</v>
      </c>
      <c r="AA61" s="564"/>
      <c r="AB61" s="573">
        <f t="shared" si="72"/>
        <v>0</v>
      </c>
      <c r="AC61" s="574" t="str">
        <f t="shared" si="73"/>
        <v/>
      </c>
      <c r="AD61" s="547"/>
      <c r="AE61" s="561"/>
      <c r="AF61" s="561"/>
      <c r="AG61" s="572">
        <f>AE61*AG58</f>
        <v>0</v>
      </c>
      <c r="AH61" s="564"/>
      <c r="AI61" s="573">
        <f t="shared" si="74"/>
        <v>0</v>
      </c>
      <c r="AJ61" s="574" t="str">
        <f t="shared" si="75"/>
        <v/>
      </c>
      <c r="AK61" s="547"/>
      <c r="AL61" s="561"/>
      <c r="AM61" s="561"/>
      <c r="AN61" s="572">
        <f>AL61*AN58</f>
        <v>0</v>
      </c>
      <c r="AO61" s="564"/>
      <c r="AP61" s="573">
        <f t="shared" si="76"/>
        <v>0</v>
      </c>
      <c r="AQ61" s="574" t="str">
        <f t="shared" si="77"/>
        <v/>
      </c>
      <c r="AR61" s="575"/>
    </row>
    <row r="62" ht="13.5" customHeight="1">
      <c r="A62" s="547"/>
      <c r="B62" s="576" t="s">
        <v>321</v>
      </c>
      <c r="C62" s="71"/>
      <c r="D62" s="72"/>
      <c r="E62" s="577"/>
      <c r="F62" s="578"/>
      <c r="G62" s="579"/>
      <c r="H62" s="580">
        <f>H60-H61</f>
        <v>235497.4014</v>
      </c>
      <c r="I62" s="581"/>
      <c r="J62" s="581"/>
      <c r="K62" s="581"/>
      <c r="L62" s="582">
        <f>L60-L61</f>
        <v>242965.1872</v>
      </c>
      <c r="M62" s="583"/>
      <c r="N62" s="584">
        <f t="shared" si="68"/>
        <v>7467.7858</v>
      </c>
      <c r="O62" s="585">
        <f t="shared" si="69"/>
        <v>0.03171069301</v>
      </c>
      <c r="P62" s="547"/>
      <c r="Q62" s="581"/>
      <c r="R62" s="581"/>
      <c r="S62" s="582">
        <f>S60-S61</f>
        <v>239095.0841</v>
      </c>
      <c r="T62" s="583"/>
      <c r="U62" s="584">
        <f t="shared" si="70"/>
        <v>-3870.1031</v>
      </c>
      <c r="V62" s="585">
        <f t="shared" si="71"/>
        <v>-0.01592863218</v>
      </c>
      <c r="W62" s="547"/>
      <c r="X62" s="581"/>
      <c r="Y62" s="581"/>
      <c r="Z62" s="582">
        <f>Z60-Z61</f>
        <v>250138.156</v>
      </c>
      <c r="AA62" s="583"/>
      <c r="AB62" s="584">
        <f t="shared" si="72"/>
        <v>11043.0719</v>
      </c>
      <c r="AC62" s="585">
        <f t="shared" si="73"/>
        <v>0.04618694668</v>
      </c>
      <c r="AD62" s="547"/>
      <c r="AE62" s="581"/>
      <c r="AF62" s="581"/>
      <c r="AG62" s="582">
        <f>AG60-AG61</f>
        <v>258112.2609</v>
      </c>
      <c r="AH62" s="583"/>
      <c r="AI62" s="584">
        <f t="shared" si="74"/>
        <v>7974.1049</v>
      </c>
      <c r="AJ62" s="585">
        <f t="shared" si="75"/>
        <v>0.03187880261</v>
      </c>
      <c r="AK62" s="547"/>
      <c r="AL62" s="581"/>
      <c r="AM62" s="581"/>
      <c r="AN62" s="582">
        <f>AN60-AN61</f>
        <v>265832.4548</v>
      </c>
      <c r="AO62" s="583"/>
      <c r="AP62" s="584">
        <f t="shared" si="76"/>
        <v>7720.1939</v>
      </c>
      <c r="AQ62" s="585">
        <f t="shared" si="77"/>
        <v>0.02991021764</v>
      </c>
      <c r="AR62" s="586"/>
    </row>
    <row r="63" ht="8.25" customHeight="1">
      <c r="A63" s="59"/>
      <c r="B63" s="465"/>
      <c r="C63" s="602"/>
      <c r="D63" s="466"/>
      <c r="E63" s="466"/>
      <c r="F63" s="508"/>
      <c r="G63" s="471"/>
      <c r="H63" s="531"/>
      <c r="I63" s="509"/>
      <c r="J63" s="508"/>
      <c r="K63" s="509"/>
      <c r="L63" s="472"/>
      <c r="M63" s="471"/>
      <c r="N63" s="510"/>
      <c r="O63" s="473"/>
      <c r="P63" s="59"/>
      <c r="Q63" s="508"/>
      <c r="R63" s="509"/>
      <c r="S63" s="472"/>
      <c r="T63" s="471"/>
      <c r="U63" s="510"/>
      <c r="V63" s="473"/>
      <c r="W63" s="59"/>
      <c r="X63" s="508"/>
      <c r="Y63" s="509"/>
      <c r="Z63" s="472"/>
      <c r="AA63" s="471"/>
      <c r="AB63" s="510"/>
      <c r="AC63" s="473"/>
      <c r="AD63" s="59"/>
      <c r="AE63" s="508"/>
      <c r="AF63" s="509"/>
      <c r="AG63" s="472"/>
      <c r="AH63" s="471"/>
      <c r="AI63" s="510"/>
      <c r="AJ63" s="473"/>
      <c r="AK63" s="59"/>
      <c r="AL63" s="508"/>
      <c r="AM63" s="509"/>
      <c r="AN63" s="472"/>
      <c r="AO63" s="471"/>
      <c r="AP63" s="510"/>
      <c r="AQ63" s="473"/>
      <c r="AR63" s="474"/>
    </row>
    <row r="64" ht="12.75" customHeight="1">
      <c r="A64" s="59"/>
      <c r="B64" s="59"/>
      <c r="C64" s="596"/>
      <c r="D64" s="59"/>
      <c r="E64" s="59"/>
      <c r="F64" s="59"/>
      <c r="G64" s="59"/>
      <c r="H64" s="59"/>
      <c r="I64" s="59"/>
      <c r="J64" s="59"/>
      <c r="K64" s="59"/>
      <c r="L64" s="140"/>
      <c r="M64" s="59"/>
      <c r="N64" s="59"/>
      <c r="O64" s="59"/>
      <c r="P64" s="59"/>
      <c r="Q64" s="59"/>
      <c r="R64" s="59"/>
      <c r="S64" s="140"/>
      <c r="T64" s="59"/>
      <c r="U64" s="59"/>
      <c r="V64" s="59"/>
      <c r="W64" s="59"/>
      <c r="X64" s="59"/>
      <c r="Y64" s="59"/>
      <c r="Z64" s="140"/>
      <c r="AA64" s="59"/>
      <c r="AB64" s="59"/>
      <c r="AC64" s="59"/>
      <c r="AD64" s="59"/>
      <c r="AE64" s="59"/>
      <c r="AF64" s="59"/>
      <c r="AG64" s="140"/>
      <c r="AH64" s="59"/>
      <c r="AI64" s="59"/>
      <c r="AJ64" s="59"/>
      <c r="AK64" s="59"/>
      <c r="AL64" s="59"/>
      <c r="AM64" s="59"/>
      <c r="AN64" s="140"/>
      <c r="AO64" s="59"/>
      <c r="AP64" s="59"/>
      <c r="AQ64" s="59"/>
      <c r="AR64" s="59"/>
    </row>
    <row r="65" ht="12.75" customHeight="1">
      <c r="A65" s="59"/>
      <c r="B65" s="337" t="s">
        <v>322</v>
      </c>
      <c r="C65" s="596"/>
      <c r="D65" s="59"/>
      <c r="E65" s="59"/>
      <c r="F65" s="511">
        <f>'Proposed Rates'!$E$303</f>
        <v>0.0051</v>
      </c>
      <c r="G65" s="59"/>
      <c r="H65" s="59"/>
      <c r="I65" s="59"/>
      <c r="J65" s="511">
        <f>'Proposed Rates'!$F$303</f>
        <v>0.0048</v>
      </c>
      <c r="K65" s="59"/>
      <c r="L65" s="59"/>
      <c r="M65" s="59"/>
      <c r="N65" s="59"/>
      <c r="O65" s="59"/>
      <c r="P65" s="59"/>
      <c r="Q65" s="511">
        <f>'Proposed Rates'!$G$303</f>
        <v>0.0048</v>
      </c>
      <c r="R65" s="59"/>
      <c r="S65" s="59"/>
      <c r="T65" s="59"/>
      <c r="U65" s="59"/>
      <c r="V65" s="59"/>
      <c r="W65" s="59"/>
      <c r="X65" s="511">
        <f>'Proposed Rates'!$H$303</f>
        <v>0.0048</v>
      </c>
      <c r="Y65" s="59"/>
      <c r="Z65" s="59"/>
      <c r="AA65" s="59"/>
      <c r="AB65" s="59"/>
      <c r="AC65" s="59"/>
      <c r="AD65" s="59"/>
      <c r="AE65" s="511">
        <f>'Proposed Rates'!$I$303</f>
        <v>0.0048</v>
      </c>
      <c r="AF65" s="59"/>
      <c r="AG65" s="59"/>
      <c r="AH65" s="59"/>
      <c r="AI65" s="59"/>
      <c r="AJ65" s="59"/>
      <c r="AK65" s="59"/>
      <c r="AL65" s="511">
        <f>'Proposed Rates'!$J$303</f>
        <v>0.0048</v>
      </c>
      <c r="AM65" s="59"/>
      <c r="AN65" s="59"/>
      <c r="AO65" s="59"/>
      <c r="AP65" s="59"/>
      <c r="AQ65" s="59"/>
      <c r="AR65" s="59"/>
    </row>
    <row r="66" ht="12.75" customHeight="1">
      <c r="A66" s="59"/>
      <c r="B66" s="59"/>
      <c r="C66" s="596"/>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9"/>
      <c r="AR66" s="59"/>
    </row>
    <row r="67" ht="15.75" customHeight="1">
      <c r="A67" s="512" t="s">
        <v>413</v>
      </c>
      <c r="B67" s="59"/>
      <c r="C67" s="596"/>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c r="AP67" s="59"/>
      <c r="AQ67" s="59"/>
      <c r="AR67" s="59"/>
    </row>
    <row r="68" ht="13.5" customHeight="1">
      <c r="A68" s="59"/>
      <c r="B68" s="59"/>
      <c r="C68" s="596"/>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c r="AP68" s="59"/>
      <c r="AQ68" s="59"/>
      <c r="AR68" s="59"/>
    </row>
    <row r="69" ht="8.25" customHeight="1">
      <c r="A69" s="59" t="s">
        <v>324</v>
      </c>
      <c r="B69" s="59"/>
      <c r="C69" s="596"/>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59"/>
      <c r="AM69" s="59"/>
      <c r="AN69" s="59"/>
      <c r="AO69" s="59"/>
      <c r="AP69" s="59"/>
      <c r="AQ69" s="59"/>
      <c r="AR69" s="59"/>
    </row>
    <row r="70" ht="12.75" customHeight="1">
      <c r="A70" s="59" t="s">
        <v>325</v>
      </c>
      <c r="B70" s="59"/>
      <c r="C70" s="596"/>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c r="AP70" s="59"/>
      <c r="AQ70" s="59"/>
      <c r="AR70" s="59"/>
    </row>
    <row r="71" ht="12.75" customHeight="1">
      <c r="A71" s="59"/>
      <c r="B71" s="59"/>
      <c r="C71" s="596"/>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59"/>
      <c r="AO71" s="59"/>
      <c r="AP71" s="59"/>
      <c r="AQ71" s="59"/>
      <c r="AR71" s="59"/>
    </row>
    <row r="72" ht="12.75" customHeight="1">
      <c r="A72" s="59" t="s">
        <v>326</v>
      </c>
      <c r="B72" s="59"/>
      <c r="C72" s="596"/>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N72" s="59"/>
      <c r="AO72" s="59"/>
      <c r="AP72" s="59"/>
      <c r="AQ72" s="59"/>
      <c r="AR72" s="59"/>
    </row>
    <row r="73" ht="12.75" customHeight="1">
      <c r="A73" s="59" t="s">
        <v>327</v>
      </c>
      <c r="B73" s="59"/>
      <c r="C73" s="596"/>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59"/>
      <c r="AK73" s="59"/>
      <c r="AL73" s="59"/>
      <c r="AM73" s="59"/>
      <c r="AN73" s="59"/>
      <c r="AO73" s="59"/>
      <c r="AP73" s="59"/>
      <c r="AQ73" s="59"/>
      <c r="AR73" s="59"/>
    </row>
    <row r="74" ht="12.75" customHeight="1">
      <c r="A74" s="59"/>
      <c r="B74" s="59"/>
      <c r="C74" s="596"/>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9"/>
      <c r="AR74" s="59"/>
    </row>
    <row r="75" ht="12.75" customHeight="1">
      <c r="A75" s="59" t="s">
        <v>328</v>
      </c>
      <c r="B75" s="59"/>
      <c r="C75" s="596"/>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c r="AJ75" s="59"/>
      <c r="AK75" s="59"/>
      <c r="AL75" s="59"/>
      <c r="AM75" s="59"/>
      <c r="AN75" s="59"/>
      <c r="AO75" s="59"/>
      <c r="AP75" s="59"/>
      <c r="AQ75" s="59"/>
      <c r="AR75" s="59"/>
    </row>
    <row r="76" ht="12.75" customHeight="1">
      <c r="A76" s="59" t="s">
        <v>329</v>
      </c>
      <c r="B76" s="59"/>
      <c r="C76" s="596"/>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c r="AJ76" s="59"/>
      <c r="AK76" s="59"/>
      <c r="AL76" s="59"/>
      <c r="AM76" s="59"/>
      <c r="AN76" s="59"/>
      <c r="AO76" s="59"/>
      <c r="AP76" s="59"/>
      <c r="AQ76" s="59"/>
      <c r="AR76" s="59"/>
    </row>
    <row r="77" ht="12.75" customHeight="1">
      <c r="A77" s="59" t="s">
        <v>330</v>
      </c>
      <c r="B77" s="59"/>
      <c r="C77" s="596"/>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c r="AJ77" s="59"/>
      <c r="AK77" s="59"/>
      <c r="AL77" s="59"/>
      <c r="AM77" s="59"/>
      <c r="AN77" s="59"/>
      <c r="AO77" s="59"/>
      <c r="AP77" s="59"/>
      <c r="AQ77" s="59"/>
      <c r="AR77" s="59"/>
    </row>
    <row r="78" ht="12.75" customHeight="1">
      <c r="A78" s="59" t="s">
        <v>331</v>
      </c>
      <c r="B78" s="59"/>
      <c r="C78" s="596"/>
      <c r="D78" s="59"/>
      <c r="E78" s="59"/>
      <c r="F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9"/>
      <c r="AR78" s="59"/>
    </row>
    <row r="79" ht="12.75" customHeight="1">
      <c r="A79" s="59" t="s">
        <v>332</v>
      </c>
      <c r="B79" s="59"/>
      <c r="C79" s="596"/>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59"/>
      <c r="AK79" s="59"/>
      <c r="AL79" s="59"/>
      <c r="AM79" s="59"/>
      <c r="AN79" s="59"/>
      <c r="AO79" s="59"/>
      <c r="AP79" s="59"/>
      <c r="AQ79" s="59"/>
      <c r="AR79" s="59"/>
    </row>
    <row r="80" ht="12.75" customHeight="1">
      <c r="A80" s="59"/>
      <c r="B80" s="59"/>
      <c r="C80" s="596"/>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9"/>
      <c r="AR80" s="59"/>
    </row>
    <row r="81" ht="12.75" customHeight="1">
      <c r="A81" s="513"/>
      <c r="B81" s="59" t="s">
        <v>333</v>
      </c>
      <c r="C81" s="596"/>
      <c r="D81" s="59"/>
      <c r="E81" s="59"/>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c r="AR81" s="59"/>
    </row>
    <row r="82" ht="12.75" customHeight="1">
      <c r="A82" s="59"/>
      <c r="B82" s="59"/>
      <c r="C82" s="596"/>
      <c r="D82" s="59"/>
      <c r="E82" s="59"/>
      <c r="F82" s="59"/>
      <c r="G82" s="59"/>
      <c r="H82" s="59"/>
      <c r="I82" s="59"/>
      <c r="J82" s="59"/>
      <c r="K82" s="59"/>
      <c r="L82" s="59"/>
      <c r="M82" s="59"/>
      <c r="N82" s="59"/>
      <c r="O82" s="59"/>
      <c r="P82" s="59"/>
      <c r="Q82" s="59"/>
      <c r="R82" s="59"/>
      <c r="S82" s="59"/>
      <c r="T82" s="59"/>
      <c r="U82" s="59"/>
      <c r="V82" s="59"/>
      <c r="W82" s="59"/>
      <c r="X82" s="59"/>
      <c r="Y82" s="59"/>
      <c r="Z82" s="59"/>
      <c r="AA82" s="59"/>
      <c r="AB82" s="59"/>
      <c r="AC82" s="59"/>
      <c r="AD82" s="59"/>
      <c r="AE82" s="59"/>
      <c r="AF82" s="59"/>
      <c r="AG82" s="59"/>
      <c r="AH82" s="59"/>
      <c r="AI82" s="59"/>
      <c r="AJ82" s="59"/>
      <c r="AK82" s="59"/>
      <c r="AL82" s="59"/>
      <c r="AM82" s="59"/>
      <c r="AN82" s="59"/>
      <c r="AO82" s="59"/>
      <c r="AP82" s="59"/>
      <c r="AQ82" s="59"/>
      <c r="AR82" s="59"/>
    </row>
    <row r="83" ht="12.75" customHeight="1">
      <c r="A83" s="59"/>
      <c r="B83" s="59" t="s">
        <v>334</v>
      </c>
      <c r="C83" s="596"/>
      <c r="D83" s="59"/>
      <c r="E83" s="59"/>
      <c r="F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83" s="59"/>
      <c r="AN83" s="59"/>
      <c r="AO83" s="59"/>
      <c r="AP83" s="59"/>
      <c r="AQ83" s="59"/>
      <c r="AR83" s="59"/>
    </row>
    <row r="84" ht="12.75" customHeight="1">
      <c r="A84" s="59"/>
      <c r="B84" s="59"/>
      <c r="C84" s="596"/>
      <c r="D84" s="59"/>
      <c r="E84" s="59"/>
      <c r="F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row>
    <row r="85" ht="12.75" customHeight="1">
      <c r="A85" s="59"/>
      <c r="B85" s="59"/>
      <c r="C85" s="596"/>
      <c r="D85" s="59"/>
      <c r="E85" s="59"/>
      <c r="F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row>
    <row r="86" ht="12.75" customHeight="1">
      <c r="A86" s="59"/>
      <c r="B86" s="59"/>
      <c r="C86" s="596"/>
      <c r="D86" s="59"/>
      <c r="E86" s="59"/>
      <c r="F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row>
    <row r="87" ht="12.75" customHeight="1">
      <c r="A87" s="59"/>
      <c r="B87" s="59"/>
      <c r="C87" s="596"/>
      <c r="D87" s="59"/>
      <c r="E87" s="59"/>
      <c r="F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c r="AR87" s="59"/>
    </row>
    <row r="88" ht="12.75" customHeight="1">
      <c r="A88" s="59"/>
      <c r="B88" s="59"/>
      <c r="C88" s="596"/>
      <c r="D88" s="59"/>
      <c r="E88" s="59"/>
      <c r="F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9"/>
      <c r="AR88" s="59"/>
    </row>
    <row r="89" ht="12.75" customHeight="1">
      <c r="A89" s="59"/>
      <c r="B89" s="59"/>
      <c r="C89" s="596"/>
      <c r="D89" s="59"/>
      <c r="E89" s="59"/>
      <c r="F89" s="59"/>
      <c r="G89" s="59"/>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c r="AQ89" s="59"/>
      <c r="AR89" s="59"/>
    </row>
    <row r="90" ht="12.75" customHeight="1">
      <c r="A90" s="59"/>
      <c r="B90" s="59"/>
      <c r="C90" s="596"/>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row>
    <row r="91" ht="12.75" customHeight="1">
      <c r="A91" s="59"/>
      <c r="B91" s="59"/>
      <c r="C91" s="596"/>
      <c r="D91" s="59"/>
      <c r="E91" s="59"/>
      <c r="F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c r="AF91" s="59"/>
      <c r="AG91" s="59"/>
      <c r="AH91" s="59"/>
      <c r="AI91" s="59"/>
      <c r="AJ91" s="59"/>
      <c r="AK91" s="59"/>
      <c r="AL91" s="59"/>
      <c r="AM91" s="59"/>
      <c r="AN91" s="59"/>
      <c r="AO91" s="59"/>
      <c r="AP91" s="59"/>
      <c r="AQ91" s="59"/>
      <c r="AR91" s="59"/>
    </row>
    <row r="92" ht="12.75" customHeight="1">
      <c r="A92" s="59"/>
      <c r="B92" s="59"/>
      <c r="C92" s="596"/>
      <c r="D92" s="59"/>
      <c r="E92" s="59"/>
      <c r="F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c r="AR92" s="59"/>
    </row>
    <row r="93" ht="12.75" customHeight="1">
      <c r="A93" s="59"/>
      <c r="B93" s="59"/>
      <c r="C93" s="596"/>
      <c r="D93" s="59"/>
      <c r="E93" s="59"/>
      <c r="F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c r="AR93" s="59"/>
    </row>
    <row r="94" ht="12.75" customHeight="1">
      <c r="A94" s="59"/>
      <c r="B94" s="59"/>
      <c r="C94" s="596"/>
      <c r="D94" s="59"/>
      <c r="E94" s="59"/>
      <c r="F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c r="AJ94" s="59"/>
      <c r="AK94" s="59"/>
      <c r="AL94" s="59"/>
      <c r="AM94" s="59"/>
      <c r="AN94" s="59"/>
      <c r="AO94" s="59"/>
      <c r="AP94" s="59"/>
      <c r="AQ94" s="59"/>
      <c r="AR94" s="59"/>
    </row>
    <row r="95" ht="12.75" customHeight="1">
      <c r="A95" s="59"/>
      <c r="B95" s="59"/>
      <c r="C95" s="596"/>
      <c r="D95" s="59"/>
      <c r="E95" s="59"/>
      <c r="F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c r="AJ95" s="59"/>
      <c r="AK95" s="59"/>
      <c r="AL95" s="59"/>
      <c r="AM95" s="59"/>
      <c r="AN95" s="59"/>
      <c r="AO95" s="59"/>
      <c r="AP95" s="59"/>
      <c r="AQ95" s="59"/>
      <c r="AR95" s="59"/>
    </row>
    <row r="96" ht="12.75" customHeight="1">
      <c r="A96" s="59"/>
      <c r="B96" s="59"/>
      <c r="C96" s="596"/>
      <c r="D96" s="59"/>
      <c r="E96" s="59"/>
      <c r="F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c r="AQ96" s="59"/>
      <c r="AR96" s="59"/>
    </row>
    <row r="97" ht="12.75" customHeight="1">
      <c r="A97" s="59"/>
      <c r="B97" s="59"/>
      <c r="C97" s="596"/>
      <c r="D97" s="59"/>
      <c r="E97" s="59"/>
      <c r="F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c r="AM97" s="59"/>
      <c r="AN97" s="59"/>
      <c r="AO97" s="59"/>
      <c r="AP97" s="59"/>
      <c r="AQ97" s="59"/>
      <c r="AR97" s="59"/>
    </row>
    <row r="98" ht="12.75" customHeight="1">
      <c r="A98" s="59"/>
      <c r="B98" s="59"/>
      <c r="C98" s="596"/>
      <c r="D98" s="59"/>
      <c r="E98" s="59"/>
      <c r="F98" s="59"/>
      <c r="G98" s="59"/>
      <c r="H98" s="59"/>
      <c r="I98" s="59"/>
      <c r="J98" s="59"/>
      <c r="K98" s="59"/>
      <c r="L98" s="59"/>
      <c r="M98" s="59"/>
      <c r="N98" s="59"/>
      <c r="O98" s="59"/>
      <c r="P98" s="59"/>
      <c r="Q98" s="59"/>
      <c r="R98" s="59"/>
      <c r="S98" s="59"/>
      <c r="T98" s="59"/>
      <c r="U98" s="59"/>
      <c r="V98" s="59"/>
      <c r="W98" s="59"/>
      <c r="X98" s="59"/>
      <c r="Y98" s="59"/>
      <c r="Z98" s="59"/>
      <c r="AA98" s="59"/>
      <c r="AB98" s="59"/>
      <c r="AC98" s="59"/>
      <c r="AD98" s="59"/>
      <c r="AE98" s="59"/>
      <c r="AF98" s="59"/>
      <c r="AG98" s="59"/>
      <c r="AH98" s="59"/>
      <c r="AI98" s="59"/>
      <c r="AJ98" s="59"/>
      <c r="AK98" s="59"/>
      <c r="AL98" s="59"/>
      <c r="AM98" s="59"/>
      <c r="AN98" s="59"/>
      <c r="AO98" s="59"/>
      <c r="AP98" s="59"/>
      <c r="AQ98" s="59"/>
      <c r="AR98" s="59"/>
    </row>
    <row r="99" ht="12.75" customHeight="1">
      <c r="A99" s="59"/>
      <c r="B99" s="59"/>
      <c r="C99" s="596"/>
      <c r="D99" s="59"/>
      <c r="E99" s="59"/>
      <c r="F99" s="59"/>
      <c r="G99" s="59"/>
      <c r="H99" s="59"/>
      <c r="I99" s="59"/>
      <c r="J99" s="59"/>
      <c r="K99" s="59"/>
      <c r="L99" s="59"/>
      <c r="M99" s="59"/>
      <c r="N99" s="59"/>
      <c r="O99" s="59"/>
      <c r="P99" s="59"/>
      <c r="Q99" s="59"/>
      <c r="R99" s="59"/>
      <c r="S99" s="59"/>
      <c r="T99" s="59"/>
      <c r="U99" s="59"/>
      <c r="V99" s="59"/>
      <c r="W99" s="59"/>
      <c r="X99" s="59"/>
      <c r="Y99" s="59"/>
      <c r="Z99" s="59"/>
      <c r="AA99" s="59"/>
      <c r="AB99" s="59"/>
      <c r="AC99" s="59"/>
      <c r="AD99" s="59"/>
      <c r="AE99" s="59"/>
      <c r="AF99" s="59"/>
      <c r="AG99" s="59"/>
      <c r="AH99" s="59"/>
      <c r="AI99" s="59"/>
      <c r="AJ99" s="59"/>
      <c r="AK99" s="59"/>
      <c r="AL99" s="59"/>
      <c r="AM99" s="59"/>
      <c r="AN99" s="59"/>
      <c r="AO99" s="59"/>
      <c r="AP99" s="59"/>
      <c r="AQ99" s="59"/>
      <c r="AR99" s="59"/>
    </row>
    <row r="100" ht="12.75" customHeight="1">
      <c r="A100" s="59"/>
      <c r="B100" s="59"/>
      <c r="C100" s="596"/>
      <c r="D100" s="59"/>
      <c r="E100" s="59"/>
      <c r="F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59"/>
      <c r="AQ100" s="59"/>
      <c r="AR100" s="59"/>
    </row>
    <row r="101" ht="12.75" customHeight="1">
      <c r="A101" s="59"/>
      <c r="B101" s="59"/>
      <c r="C101" s="596"/>
      <c r="D101" s="59"/>
      <c r="E101" s="59"/>
      <c r="F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c r="AH101" s="59"/>
      <c r="AI101" s="59"/>
      <c r="AJ101" s="59"/>
      <c r="AK101" s="59"/>
      <c r="AL101" s="59"/>
      <c r="AM101" s="59"/>
      <c r="AN101" s="59"/>
      <c r="AO101" s="59"/>
      <c r="AP101" s="59"/>
      <c r="AQ101" s="59"/>
      <c r="AR101" s="59"/>
    </row>
    <row r="102" ht="12.75" customHeight="1">
      <c r="A102" s="59"/>
      <c r="B102" s="59"/>
      <c r="C102" s="596"/>
      <c r="D102" s="59"/>
      <c r="E102" s="59"/>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c r="AH102" s="59"/>
      <c r="AI102" s="59"/>
      <c r="AJ102" s="59"/>
      <c r="AK102" s="59"/>
      <c r="AL102" s="59"/>
      <c r="AM102" s="59"/>
      <c r="AN102" s="59"/>
      <c r="AO102" s="59"/>
      <c r="AP102" s="59"/>
      <c r="AQ102" s="59"/>
      <c r="AR102" s="59"/>
    </row>
    <row r="103" ht="12.75" customHeight="1">
      <c r="A103" s="59"/>
      <c r="B103" s="59"/>
      <c r="C103" s="596"/>
      <c r="D103" s="59"/>
      <c r="E103" s="59"/>
      <c r="F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9"/>
      <c r="AJ103" s="59"/>
      <c r="AK103" s="59"/>
      <c r="AL103" s="59"/>
      <c r="AM103" s="59"/>
      <c r="AN103" s="59"/>
      <c r="AO103" s="59"/>
      <c r="AP103" s="59"/>
      <c r="AQ103" s="59"/>
      <c r="AR103" s="59"/>
    </row>
    <row r="104" ht="12.75" customHeight="1">
      <c r="A104" s="59"/>
      <c r="B104" s="59"/>
      <c r="C104" s="596"/>
      <c r="D104" s="59"/>
      <c r="E104" s="59"/>
      <c r="F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c r="AR104" s="59"/>
    </row>
    <row r="105" ht="12.75" customHeight="1">
      <c r="A105" s="59"/>
      <c r="B105" s="59"/>
      <c r="C105" s="596"/>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c r="AL105" s="59"/>
      <c r="AM105" s="59"/>
      <c r="AN105" s="59"/>
      <c r="AO105" s="59"/>
      <c r="AP105" s="59"/>
      <c r="AQ105" s="59"/>
      <c r="AR105" s="59"/>
    </row>
    <row r="106" ht="12.75" customHeight="1">
      <c r="A106" s="59"/>
      <c r="B106" s="59"/>
      <c r="C106" s="596"/>
      <c r="D106" s="59"/>
      <c r="E106" s="59"/>
      <c r="F106" s="59"/>
      <c r="G106" s="59"/>
      <c r="H106" s="59"/>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c r="AH106" s="59"/>
      <c r="AI106" s="59"/>
      <c r="AJ106" s="59"/>
      <c r="AK106" s="59"/>
      <c r="AL106" s="59"/>
      <c r="AM106" s="59"/>
      <c r="AN106" s="59"/>
      <c r="AO106" s="59"/>
      <c r="AP106" s="59"/>
      <c r="AQ106" s="59"/>
      <c r="AR106" s="59"/>
    </row>
    <row r="107" ht="12.75" customHeight="1">
      <c r="A107" s="59"/>
      <c r="B107" s="59"/>
      <c r="C107" s="596"/>
      <c r="D107" s="59"/>
      <c r="E107" s="59"/>
      <c r="F107" s="59"/>
      <c r="G107" s="59"/>
      <c r="H107" s="59"/>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c r="AF107" s="59"/>
      <c r="AG107" s="59"/>
      <c r="AH107" s="59"/>
      <c r="AI107" s="59"/>
      <c r="AJ107" s="59"/>
      <c r="AK107" s="59"/>
      <c r="AL107" s="59"/>
      <c r="AM107" s="59"/>
      <c r="AN107" s="59"/>
      <c r="AO107" s="59"/>
      <c r="AP107" s="59"/>
      <c r="AQ107" s="59"/>
      <c r="AR107" s="59"/>
    </row>
    <row r="108" ht="12.75" customHeight="1">
      <c r="A108" s="59"/>
      <c r="B108" s="59"/>
      <c r="C108" s="596"/>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E108" s="59"/>
      <c r="AF108" s="59"/>
      <c r="AG108" s="59"/>
      <c r="AH108" s="59"/>
      <c r="AI108" s="59"/>
      <c r="AJ108" s="59"/>
      <c r="AK108" s="59"/>
      <c r="AL108" s="59"/>
      <c r="AM108" s="59"/>
      <c r="AN108" s="59"/>
      <c r="AO108" s="59"/>
      <c r="AP108" s="59"/>
      <c r="AQ108" s="59"/>
      <c r="AR108" s="59"/>
    </row>
    <row r="109" ht="12.75" customHeight="1">
      <c r="A109" s="59"/>
      <c r="B109" s="59"/>
      <c r="C109" s="596"/>
      <c r="D109" s="59"/>
      <c r="E109" s="59"/>
      <c r="F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c r="AE109" s="59"/>
      <c r="AF109" s="59"/>
      <c r="AG109" s="59"/>
      <c r="AH109" s="59"/>
      <c r="AI109" s="59"/>
      <c r="AJ109" s="59"/>
      <c r="AK109" s="59"/>
      <c r="AL109" s="59"/>
      <c r="AM109" s="59"/>
      <c r="AN109" s="59"/>
      <c r="AO109" s="59"/>
      <c r="AP109" s="59"/>
      <c r="AQ109" s="59"/>
      <c r="AR109" s="59"/>
    </row>
    <row r="110" ht="12.75" customHeight="1">
      <c r="A110" s="59"/>
      <c r="B110" s="59"/>
      <c r="C110" s="596"/>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c r="AH110" s="59"/>
      <c r="AI110" s="59"/>
      <c r="AJ110" s="59"/>
      <c r="AK110" s="59"/>
      <c r="AL110" s="59"/>
      <c r="AM110" s="59"/>
      <c r="AN110" s="59"/>
      <c r="AO110" s="59"/>
      <c r="AP110" s="59"/>
      <c r="AQ110" s="59"/>
      <c r="AR110" s="59"/>
    </row>
    <row r="111" ht="12.75" customHeight="1">
      <c r="A111" s="59"/>
      <c r="B111" s="59"/>
      <c r="C111" s="596"/>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c r="AH111" s="59"/>
      <c r="AI111" s="59"/>
      <c r="AJ111" s="59"/>
      <c r="AK111" s="59"/>
      <c r="AL111" s="59"/>
      <c r="AM111" s="59"/>
      <c r="AN111" s="59"/>
      <c r="AO111" s="59"/>
      <c r="AP111" s="59"/>
      <c r="AQ111" s="59"/>
      <c r="AR111" s="59"/>
    </row>
    <row r="112" ht="12.75" customHeight="1">
      <c r="A112" s="59"/>
      <c r="B112" s="59"/>
      <c r="C112" s="596"/>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9"/>
      <c r="AM112" s="59"/>
      <c r="AN112" s="59"/>
      <c r="AO112" s="59"/>
      <c r="AP112" s="59"/>
      <c r="AQ112" s="59"/>
      <c r="AR112" s="59"/>
    </row>
    <row r="113" ht="12.75" customHeight="1">
      <c r="A113" s="59"/>
      <c r="B113" s="59"/>
      <c r="C113" s="596"/>
      <c r="D113" s="59"/>
      <c r="E113" s="59"/>
      <c r="F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E113" s="59"/>
      <c r="AF113" s="59"/>
      <c r="AG113" s="59"/>
      <c r="AH113" s="59"/>
      <c r="AI113" s="59"/>
      <c r="AJ113" s="59"/>
      <c r="AK113" s="59"/>
      <c r="AL113" s="59"/>
      <c r="AM113" s="59"/>
      <c r="AN113" s="59"/>
      <c r="AO113" s="59"/>
      <c r="AP113" s="59"/>
      <c r="AQ113" s="59"/>
      <c r="AR113" s="59"/>
    </row>
    <row r="114" ht="12.75" customHeight="1">
      <c r="A114" s="59"/>
      <c r="B114" s="59"/>
      <c r="C114" s="596"/>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c r="AH114" s="59"/>
      <c r="AI114" s="59"/>
      <c r="AJ114" s="59"/>
      <c r="AK114" s="59"/>
      <c r="AL114" s="59"/>
      <c r="AM114" s="59"/>
      <c r="AN114" s="59"/>
      <c r="AO114" s="59"/>
      <c r="AP114" s="59"/>
      <c r="AQ114" s="59"/>
      <c r="AR114" s="59"/>
    </row>
    <row r="115" ht="12.75" customHeight="1">
      <c r="A115" s="59"/>
      <c r="B115" s="59"/>
      <c r="C115" s="596"/>
      <c r="D115" s="59"/>
      <c r="E115" s="59"/>
      <c r="F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c r="AH115" s="59"/>
      <c r="AI115" s="59"/>
      <c r="AJ115" s="59"/>
      <c r="AK115" s="59"/>
      <c r="AL115" s="59"/>
      <c r="AM115" s="59"/>
      <c r="AN115" s="59"/>
      <c r="AO115" s="59"/>
      <c r="AP115" s="59"/>
      <c r="AQ115" s="59"/>
      <c r="AR115" s="59"/>
    </row>
    <row r="116" ht="12.75" customHeight="1">
      <c r="A116" s="59"/>
      <c r="B116" s="59"/>
      <c r="C116" s="596"/>
      <c r="D116" s="59"/>
      <c r="E116" s="59"/>
      <c r="F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9"/>
      <c r="AR116" s="59"/>
    </row>
    <row r="117" ht="12.75" customHeight="1">
      <c r="A117" s="59"/>
      <c r="B117" s="59"/>
      <c r="C117" s="596"/>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c r="AJ117" s="59"/>
      <c r="AK117" s="59"/>
      <c r="AL117" s="59"/>
      <c r="AM117" s="59"/>
      <c r="AN117" s="59"/>
      <c r="AO117" s="59"/>
      <c r="AP117" s="59"/>
      <c r="AQ117" s="59"/>
      <c r="AR117" s="59"/>
    </row>
    <row r="118" ht="12.75" customHeight="1">
      <c r="A118" s="59"/>
      <c r="B118" s="59"/>
      <c r="C118" s="596"/>
      <c r="D118" s="59"/>
      <c r="E118" s="59"/>
      <c r="F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c r="AJ118" s="59"/>
      <c r="AK118" s="59"/>
      <c r="AL118" s="59"/>
      <c r="AM118" s="59"/>
      <c r="AN118" s="59"/>
      <c r="AO118" s="59"/>
      <c r="AP118" s="59"/>
      <c r="AQ118" s="59"/>
      <c r="AR118" s="59"/>
    </row>
    <row r="119" ht="12.75" customHeight="1">
      <c r="A119" s="59"/>
      <c r="B119" s="59"/>
      <c r="C119" s="596"/>
      <c r="D119" s="59"/>
      <c r="E119" s="59"/>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59"/>
      <c r="AL119" s="59"/>
      <c r="AM119" s="59"/>
      <c r="AN119" s="59"/>
      <c r="AO119" s="59"/>
      <c r="AP119" s="59"/>
      <c r="AQ119" s="59"/>
      <c r="AR119" s="59"/>
    </row>
    <row r="120" ht="12.75" customHeight="1">
      <c r="A120" s="59"/>
      <c r="B120" s="59"/>
      <c r="C120" s="596"/>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c r="AJ120" s="59"/>
      <c r="AK120" s="59"/>
      <c r="AL120" s="59"/>
      <c r="AM120" s="59"/>
      <c r="AN120" s="59"/>
      <c r="AO120" s="59"/>
      <c r="AP120" s="59"/>
      <c r="AQ120" s="59"/>
      <c r="AR120" s="59"/>
    </row>
    <row r="121" ht="12.75" customHeight="1">
      <c r="A121" s="59"/>
      <c r="B121" s="59"/>
      <c r="C121" s="596"/>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c r="AJ121" s="59"/>
      <c r="AK121" s="59"/>
      <c r="AL121" s="59"/>
      <c r="AM121" s="59"/>
      <c r="AN121" s="59"/>
      <c r="AO121" s="59"/>
      <c r="AP121" s="59"/>
      <c r="AQ121" s="59"/>
      <c r="AR121" s="59"/>
    </row>
    <row r="122" ht="12.75" customHeight="1">
      <c r="A122" s="59"/>
      <c r="B122" s="59"/>
      <c r="C122" s="596"/>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c r="AH122" s="59"/>
      <c r="AI122" s="59"/>
      <c r="AJ122" s="59"/>
      <c r="AK122" s="59"/>
      <c r="AL122" s="59"/>
      <c r="AM122" s="59"/>
      <c r="AN122" s="59"/>
      <c r="AO122" s="59"/>
      <c r="AP122" s="59"/>
      <c r="AQ122" s="59"/>
      <c r="AR122" s="59"/>
    </row>
    <row r="123" ht="12.75" customHeight="1">
      <c r="A123" s="59"/>
      <c r="B123" s="59"/>
      <c r="C123" s="596"/>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c r="AH123" s="59"/>
      <c r="AI123" s="59"/>
      <c r="AJ123" s="59"/>
      <c r="AK123" s="59"/>
      <c r="AL123" s="59"/>
      <c r="AM123" s="59"/>
      <c r="AN123" s="59"/>
      <c r="AO123" s="59"/>
      <c r="AP123" s="59"/>
      <c r="AQ123" s="59"/>
      <c r="AR123" s="59"/>
    </row>
    <row r="124" ht="12.75" customHeight="1">
      <c r="A124" s="59"/>
      <c r="B124" s="59"/>
      <c r="C124" s="596"/>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c r="AH124" s="59"/>
      <c r="AI124" s="59"/>
      <c r="AJ124" s="59"/>
      <c r="AK124" s="59"/>
      <c r="AL124" s="59"/>
      <c r="AM124" s="59"/>
      <c r="AN124" s="59"/>
      <c r="AO124" s="59"/>
      <c r="AP124" s="59"/>
      <c r="AQ124" s="59"/>
      <c r="AR124" s="59"/>
    </row>
    <row r="125" ht="12.75" customHeight="1">
      <c r="A125" s="59"/>
      <c r="B125" s="59"/>
      <c r="C125" s="596"/>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59"/>
      <c r="AK125" s="59"/>
      <c r="AL125" s="59"/>
      <c r="AM125" s="59"/>
      <c r="AN125" s="59"/>
      <c r="AO125" s="59"/>
      <c r="AP125" s="59"/>
      <c r="AQ125" s="59"/>
      <c r="AR125" s="59"/>
    </row>
    <row r="126" ht="12.75" customHeight="1">
      <c r="A126" s="59"/>
      <c r="B126" s="59"/>
      <c r="C126" s="596"/>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59"/>
      <c r="AK126" s="59"/>
      <c r="AL126" s="59"/>
      <c r="AM126" s="59"/>
      <c r="AN126" s="59"/>
      <c r="AO126" s="59"/>
      <c r="AP126" s="59"/>
      <c r="AQ126" s="59"/>
      <c r="AR126" s="59"/>
    </row>
    <row r="127" ht="12.75" customHeight="1">
      <c r="A127" s="59"/>
      <c r="B127" s="59"/>
      <c r="C127" s="596"/>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c r="AJ127" s="59"/>
      <c r="AK127" s="59"/>
      <c r="AL127" s="59"/>
      <c r="AM127" s="59"/>
      <c r="AN127" s="59"/>
      <c r="AO127" s="59"/>
      <c r="AP127" s="59"/>
      <c r="AQ127" s="59"/>
      <c r="AR127" s="59"/>
    </row>
    <row r="128" ht="12.75" customHeight="1">
      <c r="A128" s="59"/>
      <c r="B128" s="59"/>
      <c r="C128" s="596"/>
      <c r="D128" s="59"/>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59"/>
      <c r="AK128" s="59"/>
      <c r="AL128" s="59"/>
      <c r="AM128" s="59"/>
      <c r="AN128" s="59"/>
      <c r="AO128" s="59"/>
      <c r="AP128" s="59"/>
      <c r="AQ128" s="59"/>
      <c r="AR128" s="59"/>
    </row>
    <row r="129" ht="12.75" customHeight="1">
      <c r="A129" s="59"/>
      <c r="B129" s="59"/>
      <c r="C129" s="596"/>
      <c r="D129" s="59"/>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59"/>
      <c r="AK129" s="59"/>
      <c r="AL129" s="59"/>
      <c r="AM129" s="59"/>
      <c r="AN129" s="59"/>
      <c r="AO129" s="59"/>
      <c r="AP129" s="59"/>
      <c r="AQ129" s="59"/>
      <c r="AR129" s="59"/>
    </row>
    <row r="130" ht="12.75" customHeight="1">
      <c r="A130" s="59"/>
      <c r="B130" s="59"/>
      <c r="C130" s="596"/>
      <c r="D130" s="59"/>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c r="AH130" s="59"/>
      <c r="AI130" s="59"/>
      <c r="AJ130" s="59"/>
      <c r="AK130" s="59"/>
      <c r="AL130" s="59"/>
      <c r="AM130" s="59"/>
      <c r="AN130" s="59"/>
      <c r="AO130" s="59"/>
      <c r="AP130" s="59"/>
      <c r="AQ130" s="59"/>
      <c r="AR130" s="59"/>
    </row>
    <row r="131" ht="12.75" customHeight="1">
      <c r="A131" s="59"/>
      <c r="B131" s="59"/>
      <c r="C131" s="596"/>
      <c r="D131" s="59"/>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59"/>
      <c r="AK131" s="59"/>
      <c r="AL131" s="59"/>
      <c r="AM131" s="59"/>
      <c r="AN131" s="59"/>
      <c r="AO131" s="59"/>
      <c r="AP131" s="59"/>
      <c r="AQ131" s="59"/>
      <c r="AR131" s="59"/>
    </row>
    <row r="132" ht="12.75" customHeight="1">
      <c r="A132" s="59"/>
      <c r="B132" s="59"/>
      <c r="C132" s="596"/>
      <c r="D132" s="59"/>
      <c r="E132" s="59"/>
      <c r="F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c r="AH132" s="59"/>
      <c r="AI132" s="59"/>
      <c r="AJ132" s="59"/>
      <c r="AK132" s="59"/>
      <c r="AL132" s="59"/>
      <c r="AM132" s="59"/>
      <c r="AN132" s="59"/>
      <c r="AO132" s="59"/>
      <c r="AP132" s="59"/>
      <c r="AQ132" s="59"/>
      <c r="AR132" s="59"/>
    </row>
    <row r="133" ht="12.75" customHeight="1">
      <c r="A133" s="59"/>
      <c r="B133" s="59"/>
      <c r="C133" s="596"/>
      <c r="D133" s="59"/>
      <c r="E133" s="59"/>
      <c r="F133" s="59"/>
      <c r="G133" s="59"/>
      <c r="H133" s="59"/>
      <c r="I133" s="59"/>
      <c r="J133" s="59"/>
      <c r="K133" s="59"/>
      <c r="L133" s="59"/>
      <c r="M133" s="59"/>
      <c r="N133" s="59"/>
      <c r="O133" s="59"/>
      <c r="P133" s="59"/>
      <c r="Q133" s="59"/>
      <c r="R133" s="59"/>
      <c r="S133" s="59"/>
      <c r="T133" s="59"/>
      <c r="U133" s="59"/>
      <c r="V133" s="59"/>
      <c r="W133" s="59"/>
      <c r="X133" s="59"/>
      <c r="Y133" s="59"/>
      <c r="Z133" s="59"/>
      <c r="AA133" s="59"/>
      <c r="AB133" s="59"/>
      <c r="AC133" s="59"/>
      <c r="AD133" s="59"/>
      <c r="AE133" s="59"/>
      <c r="AF133" s="59"/>
      <c r="AG133" s="59"/>
      <c r="AH133" s="59"/>
      <c r="AI133" s="59"/>
      <c r="AJ133" s="59"/>
      <c r="AK133" s="59"/>
      <c r="AL133" s="59"/>
      <c r="AM133" s="59"/>
      <c r="AN133" s="59"/>
      <c r="AO133" s="59"/>
      <c r="AP133" s="59"/>
      <c r="AQ133" s="59"/>
      <c r="AR133" s="59"/>
    </row>
    <row r="134" ht="12.75" customHeight="1">
      <c r="A134" s="59"/>
      <c r="B134" s="59"/>
      <c r="C134" s="596"/>
      <c r="D134" s="59"/>
      <c r="E134" s="59"/>
      <c r="F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59"/>
      <c r="AE134" s="59"/>
      <c r="AF134" s="59"/>
      <c r="AG134" s="59"/>
      <c r="AH134" s="59"/>
      <c r="AI134" s="59"/>
      <c r="AJ134" s="59"/>
      <c r="AK134" s="59"/>
      <c r="AL134" s="59"/>
      <c r="AM134" s="59"/>
      <c r="AN134" s="59"/>
      <c r="AO134" s="59"/>
      <c r="AP134" s="59"/>
      <c r="AQ134" s="59"/>
      <c r="AR134" s="59"/>
    </row>
    <row r="135" ht="12.75" customHeight="1">
      <c r="A135" s="59"/>
      <c r="B135" s="59"/>
      <c r="C135" s="596"/>
      <c r="D135" s="59"/>
      <c r="E135" s="59"/>
      <c r="F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c r="AE135" s="59"/>
      <c r="AF135" s="59"/>
      <c r="AG135" s="59"/>
      <c r="AH135" s="59"/>
      <c r="AI135" s="59"/>
      <c r="AJ135" s="59"/>
      <c r="AK135" s="59"/>
      <c r="AL135" s="59"/>
      <c r="AM135" s="59"/>
      <c r="AN135" s="59"/>
      <c r="AO135" s="59"/>
      <c r="AP135" s="59"/>
      <c r="AQ135" s="59"/>
      <c r="AR135" s="59"/>
    </row>
    <row r="136" ht="12.75" customHeight="1">
      <c r="A136" s="59"/>
      <c r="B136" s="59"/>
      <c r="C136" s="596"/>
      <c r="D136" s="59"/>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c r="AH136" s="59"/>
      <c r="AI136" s="59"/>
      <c r="AJ136" s="59"/>
      <c r="AK136" s="59"/>
      <c r="AL136" s="59"/>
      <c r="AM136" s="59"/>
      <c r="AN136" s="59"/>
      <c r="AO136" s="59"/>
      <c r="AP136" s="59"/>
      <c r="AQ136" s="59"/>
      <c r="AR136" s="59"/>
    </row>
    <row r="137" ht="12.75" customHeight="1">
      <c r="A137" s="59"/>
      <c r="B137" s="59"/>
      <c r="C137" s="596"/>
      <c r="D137" s="59"/>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c r="AJ137" s="59"/>
      <c r="AK137" s="59"/>
      <c r="AL137" s="59"/>
      <c r="AM137" s="59"/>
      <c r="AN137" s="59"/>
      <c r="AO137" s="59"/>
      <c r="AP137" s="59"/>
      <c r="AQ137" s="59"/>
      <c r="AR137" s="59"/>
    </row>
    <row r="138" ht="12.75" customHeight="1">
      <c r="A138" s="59"/>
      <c r="B138" s="59"/>
      <c r="C138" s="596"/>
      <c r="D138" s="59"/>
      <c r="E138" s="59"/>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c r="AH138" s="59"/>
      <c r="AI138" s="59"/>
      <c r="AJ138" s="59"/>
      <c r="AK138" s="59"/>
      <c r="AL138" s="59"/>
      <c r="AM138" s="59"/>
      <c r="AN138" s="59"/>
      <c r="AO138" s="59"/>
      <c r="AP138" s="59"/>
      <c r="AQ138" s="59"/>
      <c r="AR138" s="59"/>
    </row>
    <row r="139" ht="12.75" customHeight="1">
      <c r="A139" s="59"/>
      <c r="B139" s="59"/>
      <c r="C139" s="596"/>
      <c r="D139" s="59"/>
      <c r="E139" s="59"/>
      <c r="F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c r="AH139" s="59"/>
      <c r="AI139" s="59"/>
      <c r="AJ139" s="59"/>
      <c r="AK139" s="59"/>
      <c r="AL139" s="59"/>
      <c r="AM139" s="59"/>
      <c r="AN139" s="59"/>
      <c r="AO139" s="59"/>
      <c r="AP139" s="59"/>
      <c r="AQ139" s="59"/>
      <c r="AR139" s="59"/>
    </row>
    <row r="140" ht="12.75" customHeight="1">
      <c r="A140" s="59"/>
      <c r="B140" s="59"/>
      <c r="C140" s="596"/>
      <c r="D140" s="59"/>
      <c r="E140" s="59"/>
      <c r="F140" s="59"/>
      <c r="G140" s="59"/>
      <c r="H140" s="59"/>
      <c r="I140" s="59"/>
      <c r="J140" s="59"/>
      <c r="K140" s="59"/>
      <c r="L140" s="59"/>
      <c r="M140" s="59"/>
      <c r="N140" s="59"/>
      <c r="O140" s="59"/>
      <c r="P140" s="59"/>
      <c r="Q140" s="59"/>
      <c r="R140" s="59"/>
      <c r="S140" s="59"/>
      <c r="T140" s="59"/>
      <c r="U140" s="59"/>
      <c r="V140" s="59"/>
      <c r="W140" s="59"/>
      <c r="X140" s="59"/>
      <c r="Y140" s="59"/>
      <c r="Z140" s="59"/>
      <c r="AA140" s="59"/>
      <c r="AB140" s="59"/>
      <c r="AC140" s="59"/>
      <c r="AD140" s="59"/>
      <c r="AE140" s="59"/>
      <c r="AF140" s="59"/>
      <c r="AG140" s="59"/>
      <c r="AH140" s="59"/>
      <c r="AI140" s="59"/>
      <c r="AJ140" s="59"/>
      <c r="AK140" s="59"/>
      <c r="AL140" s="59"/>
      <c r="AM140" s="59"/>
      <c r="AN140" s="59"/>
      <c r="AO140" s="59"/>
      <c r="AP140" s="59"/>
      <c r="AQ140" s="59"/>
      <c r="AR140" s="59"/>
    </row>
    <row r="141" ht="12.75" customHeight="1">
      <c r="A141" s="59"/>
      <c r="B141" s="59"/>
      <c r="C141" s="596"/>
      <c r="D141" s="59"/>
      <c r="E141" s="59"/>
      <c r="F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c r="AH141" s="59"/>
      <c r="AI141" s="59"/>
      <c r="AJ141" s="59"/>
      <c r="AK141" s="59"/>
      <c r="AL141" s="59"/>
      <c r="AM141" s="59"/>
      <c r="AN141" s="59"/>
      <c r="AO141" s="59"/>
      <c r="AP141" s="59"/>
      <c r="AQ141" s="59"/>
      <c r="AR141" s="59"/>
    </row>
    <row r="142" ht="12.75" customHeight="1">
      <c r="A142" s="59"/>
      <c r="B142" s="59"/>
      <c r="C142" s="596"/>
      <c r="D142" s="59"/>
      <c r="E142" s="59"/>
      <c r="F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c r="AD142" s="59"/>
      <c r="AE142" s="59"/>
      <c r="AF142" s="59"/>
      <c r="AG142" s="59"/>
      <c r="AH142" s="59"/>
      <c r="AI142" s="59"/>
      <c r="AJ142" s="59"/>
      <c r="AK142" s="59"/>
      <c r="AL142" s="59"/>
      <c r="AM142" s="59"/>
      <c r="AN142" s="59"/>
      <c r="AO142" s="59"/>
      <c r="AP142" s="59"/>
      <c r="AQ142" s="59"/>
      <c r="AR142" s="59"/>
    </row>
    <row r="143" ht="12.75" customHeight="1">
      <c r="A143" s="59"/>
      <c r="B143" s="59"/>
      <c r="C143" s="596"/>
      <c r="D143" s="59"/>
      <c r="E143" s="59"/>
      <c r="F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c r="AD143" s="59"/>
      <c r="AE143" s="59"/>
      <c r="AF143" s="59"/>
      <c r="AG143" s="59"/>
      <c r="AH143" s="59"/>
      <c r="AI143" s="59"/>
      <c r="AJ143" s="59"/>
      <c r="AK143" s="59"/>
      <c r="AL143" s="59"/>
      <c r="AM143" s="59"/>
      <c r="AN143" s="59"/>
      <c r="AO143" s="59"/>
      <c r="AP143" s="59"/>
      <c r="AQ143" s="59"/>
      <c r="AR143" s="59"/>
    </row>
    <row r="144" ht="12.75" customHeight="1">
      <c r="A144" s="59"/>
      <c r="B144" s="59"/>
      <c r="C144" s="596"/>
      <c r="D144" s="59"/>
      <c r="E144" s="59"/>
      <c r="F144" s="59"/>
      <c r="G144" s="59"/>
      <c r="H144" s="59"/>
      <c r="I144" s="59"/>
      <c r="J144" s="59"/>
      <c r="K144" s="59"/>
      <c r="L144" s="59"/>
      <c r="M144" s="59"/>
      <c r="N144" s="59"/>
      <c r="O144" s="59"/>
      <c r="P144" s="59"/>
      <c r="Q144" s="59"/>
      <c r="R144" s="59"/>
      <c r="S144" s="59"/>
      <c r="T144" s="59"/>
      <c r="U144" s="59"/>
      <c r="V144" s="59"/>
      <c r="W144" s="59"/>
      <c r="X144" s="59"/>
      <c r="Y144" s="59"/>
      <c r="Z144" s="59"/>
      <c r="AA144" s="59"/>
      <c r="AB144" s="59"/>
      <c r="AC144" s="59"/>
      <c r="AD144" s="59"/>
      <c r="AE144" s="59"/>
      <c r="AF144" s="59"/>
      <c r="AG144" s="59"/>
      <c r="AH144" s="59"/>
      <c r="AI144" s="59"/>
      <c r="AJ144" s="59"/>
      <c r="AK144" s="59"/>
      <c r="AL144" s="59"/>
      <c r="AM144" s="59"/>
      <c r="AN144" s="59"/>
      <c r="AO144" s="59"/>
      <c r="AP144" s="59"/>
      <c r="AQ144" s="59"/>
      <c r="AR144" s="59"/>
    </row>
    <row r="145" ht="12.75" customHeight="1">
      <c r="A145" s="59"/>
      <c r="B145" s="59"/>
      <c r="C145" s="596"/>
      <c r="D145" s="59"/>
      <c r="E145" s="59"/>
      <c r="F145" s="5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c r="AD145" s="59"/>
      <c r="AE145" s="59"/>
      <c r="AF145" s="59"/>
      <c r="AG145" s="59"/>
      <c r="AH145" s="59"/>
      <c r="AI145" s="59"/>
      <c r="AJ145" s="59"/>
      <c r="AK145" s="59"/>
      <c r="AL145" s="59"/>
      <c r="AM145" s="59"/>
      <c r="AN145" s="59"/>
      <c r="AO145" s="59"/>
      <c r="AP145" s="59"/>
      <c r="AQ145" s="59"/>
      <c r="AR145" s="59"/>
    </row>
    <row r="146" ht="12.75" customHeight="1">
      <c r="A146" s="59"/>
      <c r="B146" s="59"/>
      <c r="C146" s="596"/>
      <c r="D146" s="59"/>
      <c r="E146" s="59"/>
      <c r="F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c r="AD146" s="59"/>
      <c r="AE146" s="59"/>
      <c r="AF146" s="59"/>
      <c r="AG146" s="59"/>
      <c r="AH146" s="59"/>
      <c r="AI146" s="59"/>
      <c r="AJ146" s="59"/>
      <c r="AK146" s="59"/>
      <c r="AL146" s="59"/>
      <c r="AM146" s="59"/>
      <c r="AN146" s="59"/>
      <c r="AO146" s="59"/>
      <c r="AP146" s="59"/>
      <c r="AQ146" s="59"/>
      <c r="AR146" s="59"/>
    </row>
    <row r="147" ht="12.75" customHeight="1">
      <c r="A147" s="59"/>
      <c r="B147" s="59"/>
      <c r="C147" s="596"/>
      <c r="D147" s="59"/>
      <c r="E147" s="59"/>
      <c r="F147" s="59"/>
      <c r="G147" s="59"/>
      <c r="H147" s="59"/>
      <c r="I147" s="59"/>
      <c r="J147" s="59"/>
      <c r="K147" s="59"/>
      <c r="L147" s="59"/>
      <c r="M147" s="59"/>
      <c r="N147" s="59"/>
      <c r="O147" s="59"/>
      <c r="P147" s="59"/>
      <c r="Q147" s="59"/>
      <c r="R147" s="59"/>
      <c r="S147" s="59"/>
      <c r="T147" s="59"/>
      <c r="U147" s="59"/>
      <c r="V147" s="59"/>
      <c r="W147" s="59"/>
      <c r="X147" s="59"/>
      <c r="Y147" s="59"/>
      <c r="Z147" s="59"/>
      <c r="AA147" s="59"/>
      <c r="AB147" s="59"/>
      <c r="AC147" s="59"/>
      <c r="AD147" s="59"/>
      <c r="AE147" s="59"/>
      <c r="AF147" s="59"/>
      <c r="AG147" s="59"/>
      <c r="AH147" s="59"/>
      <c r="AI147" s="59"/>
      <c r="AJ147" s="59"/>
      <c r="AK147" s="59"/>
      <c r="AL147" s="59"/>
      <c r="AM147" s="59"/>
      <c r="AN147" s="59"/>
      <c r="AO147" s="59"/>
      <c r="AP147" s="59"/>
      <c r="AQ147" s="59"/>
      <c r="AR147" s="59"/>
    </row>
    <row r="148" ht="12.75" customHeight="1">
      <c r="A148" s="59"/>
      <c r="B148" s="59"/>
      <c r="C148" s="596"/>
      <c r="D148" s="59"/>
      <c r="E148" s="59"/>
      <c r="F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E148" s="59"/>
      <c r="AF148" s="59"/>
      <c r="AG148" s="59"/>
      <c r="AH148" s="59"/>
      <c r="AI148" s="59"/>
      <c r="AJ148" s="59"/>
      <c r="AK148" s="59"/>
      <c r="AL148" s="59"/>
      <c r="AM148" s="59"/>
      <c r="AN148" s="59"/>
      <c r="AO148" s="59"/>
      <c r="AP148" s="59"/>
      <c r="AQ148" s="59"/>
      <c r="AR148" s="59"/>
    </row>
    <row r="149" ht="12.75" customHeight="1">
      <c r="A149" s="59"/>
      <c r="B149" s="59"/>
      <c r="C149" s="596"/>
      <c r="D149" s="59"/>
      <c r="E149" s="59"/>
      <c r="F149" s="59"/>
      <c r="G149" s="59"/>
      <c r="H149" s="59"/>
      <c r="I149" s="59"/>
      <c r="J149" s="59"/>
      <c r="K149" s="59"/>
      <c r="L149" s="59"/>
      <c r="M149" s="59"/>
      <c r="N149" s="59"/>
      <c r="O149" s="59"/>
      <c r="P149" s="59"/>
      <c r="Q149" s="59"/>
      <c r="R149" s="59"/>
      <c r="S149" s="59"/>
      <c r="T149" s="59"/>
      <c r="U149" s="59"/>
      <c r="V149" s="59"/>
      <c r="W149" s="59"/>
      <c r="X149" s="59"/>
      <c r="Y149" s="59"/>
      <c r="Z149" s="59"/>
      <c r="AA149" s="59"/>
      <c r="AB149" s="59"/>
      <c r="AC149" s="59"/>
      <c r="AD149" s="59"/>
      <c r="AE149" s="59"/>
      <c r="AF149" s="59"/>
      <c r="AG149" s="59"/>
      <c r="AH149" s="59"/>
      <c r="AI149" s="59"/>
      <c r="AJ149" s="59"/>
      <c r="AK149" s="59"/>
      <c r="AL149" s="59"/>
      <c r="AM149" s="59"/>
      <c r="AN149" s="59"/>
      <c r="AO149" s="59"/>
      <c r="AP149" s="59"/>
      <c r="AQ149" s="59"/>
      <c r="AR149" s="59"/>
    </row>
    <row r="150" ht="12.75" customHeight="1">
      <c r="A150" s="59"/>
      <c r="B150" s="59"/>
      <c r="C150" s="596"/>
      <c r="D150" s="59"/>
      <c r="E150" s="59"/>
      <c r="F150" s="59"/>
      <c r="G150" s="59"/>
      <c r="H150" s="59"/>
      <c r="I150" s="59"/>
      <c r="J150" s="59"/>
      <c r="K150" s="59"/>
      <c r="L150" s="59"/>
      <c r="M150" s="59"/>
      <c r="N150" s="59"/>
      <c r="O150" s="59"/>
      <c r="P150" s="59"/>
      <c r="Q150" s="59"/>
      <c r="R150" s="59"/>
      <c r="S150" s="59"/>
      <c r="T150" s="59"/>
      <c r="U150" s="59"/>
      <c r="V150" s="59"/>
      <c r="W150" s="59"/>
      <c r="X150" s="59"/>
      <c r="Y150" s="59"/>
      <c r="Z150" s="59"/>
      <c r="AA150" s="59"/>
      <c r="AB150" s="59"/>
      <c r="AC150" s="59"/>
      <c r="AD150" s="59"/>
      <c r="AE150" s="59"/>
      <c r="AF150" s="59"/>
      <c r="AG150" s="59"/>
      <c r="AH150" s="59"/>
      <c r="AI150" s="59"/>
      <c r="AJ150" s="59"/>
      <c r="AK150" s="59"/>
      <c r="AL150" s="59"/>
      <c r="AM150" s="59"/>
      <c r="AN150" s="59"/>
      <c r="AO150" s="59"/>
      <c r="AP150" s="59"/>
      <c r="AQ150" s="59"/>
      <c r="AR150" s="59"/>
    </row>
    <row r="151" ht="12.75" customHeight="1">
      <c r="A151" s="59"/>
      <c r="B151" s="59"/>
      <c r="C151" s="596"/>
      <c r="D151" s="59"/>
      <c r="E151" s="59"/>
      <c r="F151" s="59"/>
      <c r="G151" s="59"/>
      <c r="H151" s="59"/>
      <c r="I151" s="59"/>
      <c r="J151" s="59"/>
      <c r="K151" s="59"/>
      <c r="L151" s="59"/>
      <c r="M151" s="59"/>
      <c r="N151" s="59"/>
      <c r="O151" s="59"/>
      <c r="P151" s="59"/>
      <c r="Q151" s="59"/>
      <c r="R151" s="59"/>
      <c r="S151" s="59"/>
      <c r="T151" s="59"/>
      <c r="U151" s="59"/>
      <c r="V151" s="59"/>
      <c r="W151" s="59"/>
      <c r="X151" s="59"/>
      <c r="Y151" s="59"/>
      <c r="Z151" s="59"/>
      <c r="AA151" s="59"/>
      <c r="AB151" s="59"/>
      <c r="AC151" s="59"/>
      <c r="AD151" s="59"/>
      <c r="AE151" s="59"/>
      <c r="AF151" s="59"/>
      <c r="AG151" s="59"/>
      <c r="AH151" s="59"/>
      <c r="AI151" s="59"/>
      <c r="AJ151" s="59"/>
      <c r="AK151" s="59"/>
      <c r="AL151" s="59"/>
      <c r="AM151" s="59"/>
      <c r="AN151" s="59"/>
      <c r="AO151" s="59"/>
      <c r="AP151" s="59"/>
      <c r="AQ151" s="59"/>
      <c r="AR151" s="59"/>
    </row>
    <row r="152" ht="12.75" customHeight="1">
      <c r="A152" s="59"/>
      <c r="B152" s="59"/>
      <c r="C152" s="596"/>
      <c r="D152" s="59"/>
      <c r="E152" s="59"/>
      <c r="F152" s="59"/>
      <c r="G152" s="59"/>
      <c r="H152" s="59"/>
      <c r="I152" s="59"/>
      <c r="J152" s="59"/>
      <c r="K152" s="59"/>
      <c r="L152" s="59"/>
      <c r="M152" s="59"/>
      <c r="N152" s="59"/>
      <c r="O152" s="59"/>
      <c r="P152" s="59"/>
      <c r="Q152" s="59"/>
      <c r="R152" s="59"/>
      <c r="S152" s="59"/>
      <c r="T152" s="59"/>
      <c r="U152" s="59"/>
      <c r="V152" s="59"/>
      <c r="W152" s="59"/>
      <c r="X152" s="59"/>
      <c r="Y152" s="59"/>
      <c r="Z152" s="59"/>
      <c r="AA152" s="59"/>
      <c r="AB152" s="59"/>
      <c r="AC152" s="59"/>
      <c r="AD152" s="59"/>
      <c r="AE152" s="59"/>
      <c r="AF152" s="59"/>
      <c r="AG152" s="59"/>
      <c r="AH152" s="59"/>
      <c r="AI152" s="59"/>
      <c r="AJ152" s="59"/>
      <c r="AK152" s="59"/>
      <c r="AL152" s="59"/>
      <c r="AM152" s="59"/>
      <c r="AN152" s="59"/>
      <c r="AO152" s="59"/>
      <c r="AP152" s="59"/>
      <c r="AQ152" s="59"/>
      <c r="AR152" s="59"/>
    </row>
    <row r="153" ht="12.75" customHeight="1">
      <c r="A153" s="59"/>
      <c r="B153" s="59"/>
      <c r="C153" s="596"/>
      <c r="D153" s="59"/>
      <c r="E153" s="59"/>
      <c r="F153" s="59"/>
      <c r="G153" s="59"/>
      <c r="H153" s="59"/>
      <c r="I153" s="59"/>
      <c r="J153" s="59"/>
      <c r="K153" s="59"/>
      <c r="L153" s="59"/>
      <c r="M153" s="59"/>
      <c r="N153" s="59"/>
      <c r="O153" s="59"/>
      <c r="P153" s="59"/>
      <c r="Q153" s="59"/>
      <c r="R153" s="59"/>
      <c r="S153" s="59"/>
      <c r="T153" s="59"/>
      <c r="U153" s="59"/>
      <c r="V153" s="59"/>
      <c r="W153" s="59"/>
      <c r="X153" s="59"/>
      <c r="Y153" s="59"/>
      <c r="Z153" s="59"/>
      <c r="AA153" s="59"/>
      <c r="AB153" s="59"/>
      <c r="AC153" s="59"/>
      <c r="AD153" s="59"/>
      <c r="AE153" s="59"/>
      <c r="AF153" s="59"/>
      <c r="AG153" s="59"/>
      <c r="AH153" s="59"/>
      <c r="AI153" s="59"/>
      <c r="AJ153" s="59"/>
      <c r="AK153" s="59"/>
      <c r="AL153" s="59"/>
      <c r="AM153" s="59"/>
      <c r="AN153" s="59"/>
      <c r="AO153" s="59"/>
      <c r="AP153" s="59"/>
      <c r="AQ153" s="59"/>
      <c r="AR153" s="59"/>
    </row>
    <row r="154" ht="12.75" customHeight="1">
      <c r="A154" s="59"/>
      <c r="B154" s="59"/>
      <c r="C154" s="596"/>
      <c r="D154" s="59"/>
      <c r="E154" s="59"/>
      <c r="F154" s="59"/>
      <c r="G154" s="59"/>
      <c r="H154" s="59"/>
      <c r="I154" s="59"/>
      <c r="J154" s="59"/>
      <c r="K154" s="59"/>
      <c r="L154" s="59"/>
      <c r="M154" s="59"/>
      <c r="N154" s="59"/>
      <c r="O154" s="59"/>
      <c r="P154" s="59"/>
      <c r="Q154" s="59"/>
      <c r="R154" s="59"/>
      <c r="S154" s="59"/>
      <c r="T154" s="59"/>
      <c r="U154" s="59"/>
      <c r="V154" s="59"/>
      <c r="W154" s="59"/>
      <c r="X154" s="59"/>
      <c r="Y154" s="59"/>
      <c r="Z154" s="59"/>
      <c r="AA154" s="59"/>
      <c r="AB154" s="59"/>
      <c r="AC154" s="59"/>
      <c r="AD154" s="59"/>
      <c r="AE154" s="59"/>
      <c r="AF154" s="59"/>
      <c r="AG154" s="59"/>
      <c r="AH154" s="59"/>
      <c r="AI154" s="59"/>
      <c r="AJ154" s="59"/>
      <c r="AK154" s="59"/>
      <c r="AL154" s="59"/>
      <c r="AM154" s="59"/>
      <c r="AN154" s="59"/>
      <c r="AO154" s="59"/>
      <c r="AP154" s="59"/>
      <c r="AQ154" s="59"/>
      <c r="AR154" s="59"/>
    </row>
    <row r="155" ht="12.75" customHeight="1">
      <c r="A155" s="59"/>
      <c r="B155" s="59"/>
      <c r="C155" s="596"/>
      <c r="D155" s="59"/>
      <c r="E155" s="59"/>
      <c r="F155" s="59"/>
      <c r="G155" s="59"/>
      <c r="H155" s="59"/>
      <c r="I155" s="59"/>
      <c r="J155" s="59"/>
      <c r="K155" s="59"/>
      <c r="L155" s="59"/>
      <c r="M155" s="59"/>
      <c r="N155" s="59"/>
      <c r="O155" s="59"/>
      <c r="P155" s="59"/>
      <c r="Q155" s="59"/>
      <c r="R155" s="59"/>
      <c r="S155" s="59"/>
      <c r="T155" s="59"/>
      <c r="U155" s="59"/>
      <c r="V155" s="59"/>
      <c r="W155" s="59"/>
      <c r="X155" s="59"/>
      <c r="Y155" s="59"/>
      <c r="Z155" s="59"/>
      <c r="AA155" s="59"/>
      <c r="AB155" s="59"/>
      <c r="AC155" s="59"/>
      <c r="AD155" s="59"/>
      <c r="AE155" s="59"/>
      <c r="AF155" s="59"/>
      <c r="AG155" s="59"/>
      <c r="AH155" s="59"/>
      <c r="AI155" s="59"/>
      <c r="AJ155" s="59"/>
      <c r="AK155" s="59"/>
      <c r="AL155" s="59"/>
      <c r="AM155" s="59"/>
      <c r="AN155" s="59"/>
      <c r="AO155" s="59"/>
      <c r="AP155" s="59"/>
      <c r="AQ155" s="59"/>
      <c r="AR155" s="59"/>
    </row>
    <row r="156" ht="12.75" customHeight="1">
      <c r="A156" s="59"/>
      <c r="B156" s="59"/>
      <c r="C156" s="596"/>
      <c r="D156" s="59"/>
      <c r="E156" s="59"/>
      <c r="F156" s="59"/>
      <c r="G156" s="59"/>
      <c r="H156" s="59"/>
      <c r="I156" s="59"/>
      <c r="J156" s="59"/>
      <c r="K156" s="59"/>
      <c r="L156" s="59"/>
      <c r="M156" s="59"/>
      <c r="N156" s="59"/>
      <c r="O156" s="59"/>
      <c r="P156" s="59"/>
      <c r="Q156" s="59"/>
      <c r="R156" s="59"/>
      <c r="S156" s="59"/>
      <c r="T156" s="59"/>
      <c r="U156" s="59"/>
      <c r="V156" s="59"/>
      <c r="W156" s="59"/>
      <c r="X156" s="59"/>
      <c r="Y156" s="59"/>
      <c r="Z156" s="59"/>
      <c r="AA156" s="59"/>
      <c r="AB156" s="59"/>
      <c r="AC156" s="59"/>
      <c r="AD156" s="59"/>
      <c r="AE156" s="59"/>
      <c r="AF156" s="59"/>
      <c r="AG156" s="59"/>
      <c r="AH156" s="59"/>
      <c r="AI156" s="59"/>
      <c r="AJ156" s="59"/>
      <c r="AK156" s="59"/>
      <c r="AL156" s="59"/>
      <c r="AM156" s="59"/>
      <c r="AN156" s="59"/>
      <c r="AO156" s="59"/>
      <c r="AP156" s="59"/>
      <c r="AQ156" s="59"/>
      <c r="AR156" s="59"/>
    </row>
    <row r="157" ht="12.75" customHeight="1">
      <c r="A157" s="59"/>
      <c r="B157" s="59"/>
      <c r="C157" s="596"/>
      <c r="D157" s="59"/>
      <c r="E157" s="59"/>
      <c r="F157" s="59"/>
      <c r="G157" s="59"/>
      <c r="H157" s="59"/>
      <c r="I157" s="59"/>
      <c r="J157" s="59"/>
      <c r="K157" s="59"/>
      <c r="L157" s="59"/>
      <c r="M157" s="59"/>
      <c r="N157" s="59"/>
      <c r="O157" s="59"/>
      <c r="P157" s="59"/>
      <c r="Q157" s="59"/>
      <c r="R157" s="59"/>
      <c r="S157" s="59"/>
      <c r="T157" s="59"/>
      <c r="U157" s="59"/>
      <c r="V157" s="59"/>
      <c r="W157" s="59"/>
      <c r="X157" s="59"/>
      <c r="Y157" s="59"/>
      <c r="Z157" s="59"/>
      <c r="AA157" s="59"/>
      <c r="AB157" s="59"/>
      <c r="AC157" s="59"/>
      <c r="AD157" s="59"/>
      <c r="AE157" s="59"/>
      <c r="AF157" s="59"/>
      <c r="AG157" s="59"/>
      <c r="AH157" s="59"/>
      <c r="AI157" s="59"/>
      <c r="AJ157" s="59"/>
      <c r="AK157" s="59"/>
      <c r="AL157" s="59"/>
      <c r="AM157" s="59"/>
      <c r="AN157" s="59"/>
      <c r="AO157" s="59"/>
      <c r="AP157" s="59"/>
      <c r="AQ157" s="59"/>
      <c r="AR157" s="59"/>
    </row>
    <row r="158" ht="12.75" customHeight="1">
      <c r="A158" s="59"/>
      <c r="B158" s="59"/>
      <c r="C158" s="596"/>
      <c r="D158" s="59"/>
      <c r="E158" s="59"/>
      <c r="F158" s="59"/>
      <c r="G158" s="59"/>
      <c r="H158" s="59"/>
      <c r="I158" s="59"/>
      <c r="J158" s="59"/>
      <c r="K158" s="59"/>
      <c r="L158" s="59"/>
      <c r="M158" s="59"/>
      <c r="N158" s="59"/>
      <c r="O158" s="59"/>
      <c r="P158" s="59"/>
      <c r="Q158" s="59"/>
      <c r="R158" s="59"/>
      <c r="S158" s="59"/>
      <c r="T158" s="59"/>
      <c r="U158" s="59"/>
      <c r="V158" s="59"/>
      <c r="W158" s="59"/>
      <c r="X158" s="59"/>
      <c r="Y158" s="59"/>
      <c r="Z158" s="59"/>
      <c r="AA158" s="59"/>
      <c r="AB158" s="59"/>
      <c r="AC158" s="59"/>
      <c r="AD158" s="59"/>
      <c r="AE158" s="59"/>
      <c r="AF158" s="59"/>
      <c r="AG158" s="59"/>
      <c r="AH158" s="59"/>
      <c r="AI158" s="59"/>
      <c r="AJ158" s="59"/>
      <c r="AK158" s="59"/>
      <c r="AL158" s="59"/>
      <c r="AM158" s="59"/>
      <c r="AN158" s="59"/>
      <c r="AO158" s="59"/>
      <c r="AP158" s="59"/>
      <c r="AQ158" s="59"/>
      <c r="AR158" s="59"/>
    </row>
    <row r="159" ht="12.75" customHeight="1">
      <c r="A159" s="59"/>
      <c r="B159" s="59"/>
      <c r="C159" s="596"/>
      <c r="D159" s="59"/>
      <c r="E159" s="59"/>
      <c r="F159" s="59"/>
      <c r="G159" s="59"/>
      <c r="H159" s="59"/>
      <c r="I159" s="59"/>
      <c r="J159" s="59"/>
      <c r="K159" s="59"/>
      <c r="L159" s="59"/>
      <c r="M159" s="59"/>
      <c r="N159" s="59"/>
      <c r="O159" s="59"/>
      <c r="P159" s="59"/>
      <c r="Q159" s="59"/>
      <c r="R159" s="59"/>
      <c r="S159" s="59"/>
      <c r="T159" s="59"/>
      <c r="U159" s="59"/>
      <c r="V159" s="59"/>
      <c r="W159" s="59"/>
      <c r="X159" s="59"/>
      <c r="Y159" s="59"/>
      <c r="Z159" s="59"/>
      <c r="AA159" s="59"/>
      <c r="AB159" s="59"/>
      <c r="AC159" s="59"/>
      <c r="AD159" s="59"/>
      <c r="AE159" s="59"/>
      <c r="AF159" s="59"/>
      <c r="AG159" s="59"/>
      <c r="AH159" s="59"/>
      <c r="AI159" s="59"/>
      <c r="AJ159" s="59"/>
      <c r="AK159" s="59"/>
      <c r="AL159" s="59"/>
      <c r="AM159" s="59"/>
      <c r="AN159" s="59"/>
      <c r="AO159" s="59"/>
      <c r="AP159" s="59"/>
      <c r="AQ159" s="59"/>
      <c r="AR159" s="59"/>
    </row>
    <row r="160" ht="12.75" customHeight="1">
      <c r="A160" s="59"/>
      <c r="B160" s="59"/>
      <c r="C160" s="596"/>
      <c r="D160" s="59"/>
      <c r="E160" s="59"/>
      <c r="F160" s="59"/>
      <c r="G160" s="59"/>
      <c r="H160" s="59"/>
      <c r="I160" s="59"/>
      <c r="J160" s="59"/>
      <c r="K160" s="59"/>
      <c r="L160" s="59"/>
      <c r="M160" s="59"/>
      <c r="N160" s="59"/>
      <c r="O160" s="59"/>
      <c r="P160" s="59"/>
      <c r="Q160" s="59"/>
      <c r="R160" s="59"/>
      <c r="S160" s="59"/>
      <c r="T160" s="59"/>
      <c r="U160" s="59"/>
      <c r="V160" s="59"/>
      <c r="W160" s="59"/>
      <c r="X160" s="59"/>
      <c r="Y160" s="59"/>
      <c r="Z160" s="59"/>
      <c r="AA160" s="59"/>
      <c r="AB160" s="59"/>
      <c r="AC160" s="59"/>
      <c r="AD160" s="59"/>
      <c r="AE160" s="59"/>
      <c r="AF160" s="59"/>
      <c r="AG160" s="59"/>
      <c r="AH160" s="59"/>
      <c r="AI160" s="59"/>
      <c r="AJ160" s="59"/>
      <c r="AK160" s="59"/>
      <c r="AL160" s="59"/>
      <c r="AM160" s="59"/>
      <c r="AN160" s="59"/>
      <c r="AO160" s="59"/>
      <c r="AP160" s="59"/>
      <c r="AQ160" s="59"/>
      <c r="AR160" s="59"/>
    </row>
    <row r="161" ht="12.75" customHeight="1">
      <c r="A161" s="59"/>
      <c r="B161" s="59"/>
      <c r="C161" s="596"/>
      <c r="D161" s="59"/>
      <c r="E161" s="59"/>
      <c r="F161" s="59"/>
      <c r="G161" s="59"/>
      <c r="H161" s="59"/>
      <c r="I161" s="59"/>
      <c r="J161" s="59"/>
      <c r="K161" s="59"/>
      <c r="L161" s="59"/>
      <c r="M161" s="59"/>
      <c r="N161" s="59"/>
      <c r="O161" s="59"/>
      <c r="P161" s="59"/>
      <c r="Q161" s="59"/>
      <c r="R161" s="59"/>
      <c r="S161" s="59"/>
      <c r="T161" s="59"/>
      <c r="U161" s="59"/>
      <c r="V161" s="59"/>
      <c r="W161" s="59"/>
      <c r="X161" s="59"/>
      <c r="Y161" s="59"/>
      <c r="Z161" s="59"/>
      <c r="AA161" s="59"/>
      <c r="AB161" s="59"/>
      <c r="AC161" s="59"/>
      <c r="AD161" s="59"/>
      <c r="AE161" s="59"/>
      <c r="AF161" s="59"/>
      <c r="AG161" s="59"/>
      <c r="AH161" s="59"/>
      <c r="AI161" s="59"/>
      <c r="AJ161" s="59"/>
      <c r="AK161" s="59"/>
      <c r="AL161" s="59"/>
      <c r="AM161" s="59"/>
      <c r="AN161" s="59"/>
      <c r="AO161" s="59"/>
      <c r="AP161" s="59"/>
      <c r="AQ161" s="59"/>
      <c r="AR161" s="59"/>
    </row>
    <row r="162" ht="12.75" customHeight="1">
      <c r="A162" s="59"/>
      <c r="B162" s="59"/>
      <c r="C162" s="596"/>
      <c r="D162" s="59"/>
      <c r="E162" s="59"/>
      <c r="F162" s="59"/>
      <c r="G162" s="59"/>
      <c r="H162" s="59"/>
      <c r="I162" s="59"/>
      <c r="J162" s="59"/>
      <c r="K162" s="59"/>
      <c r="L162" s="59"/>
      <c r="M162" s="59"/>
      <c r="N162" s="59"/>
      <c r="O162" s="59"/>
      <c r="P162" s="59"/>
      <c r="Q162" s="59"/>
      <c r="R162" s="59"/>
      <c r="S162" s="59"/>
      <c r="T162" s="59"/>
      <c r="U162" s="59"/>
      <c r="V162" s="59"/>
      <c r="W162" s="59"/>
      <c r="X162" s="59"/>
      <c r="Y162" s="59"/>
      <c r="Z162" s="59"/>
      <c r="AA162" s="59"/>
      <c r="AB162" s="59"/>
      <c r="AC162" s="59"/>
      <c r="AD162" s="59"/>
      <c r="AE162" s="59"/>
      <c r="AF162" s="59"/>
      <c r="AG162" s="59"/>
      <c r="AH162" s="59"/>
      <c r="AI162" s="59"/>
      <c r="AJ162" s="59"/>
      <c r="AK162" s="59"/>
      <c r="AL162" s="59"/>
      <c r="AM162" s="59"/>
      <c r="AN162" s="59"/>
      <c r="AO162" s="59"/>
      <c r="AP162" s="59"/>
      <c r="AQ162" s="59"/>
      <c r="AR162" s="59"/>
    </row>
    <row r="163" ht="12.75" customHeight="1">
      <c r="A163" s="59"/>
      <c r="B163" s="59"/>
      <c r="C163" s="596"/>
      <c r="D163" s="59"/>
      <c r="E163" s="59"/>
      <c r="F163" s="59"/>
      <c r="G163" s="59"/>
      <c r="H163" s="59"/>
      <c r="I163" s="59"/>
      <c r="J163" s="59"/>
      <c r="K163" s="59"/>
      <c r="L163" s="59"/>
      <c r="M163" s="59"/>
      <c r="N163" s="59"/>
      <c r="O163" s="59"/>
      <c r="P163" s="59"/>
      <c r="Q163" s="59"/>
      <c r="R163" s="59"/>
      <c r="S163" s="59"/>
      <c r="T163" s="59"/>
      <c r="U163" s="59"/>
      <c r="V163" s="59"/>
      <c r="W163" s="59"/>
      <c r="X163" s="59"/>
      <c r="Y163" s="59"/>
      <c r="Z163" s="59"/>
      <c r="AA163" s="59"/>
      <c r="AB163" s="59"/>
      <c r="AC163" s="59"/>
      <c r="AD163" s="59"/>
      <c r="AE163" s="59"/>
      <c r="AF163" s="59"/>
      <c r="AG163" s="59"/>
      <c r="AH163" s="59"/>
      <c r="AI163" s="59"/>
      <c r="AJ163" s="59"/>
      <c r="AK163" s="59"/>
      <c r="AL163" s="59"/>
      <c r="AM163" s="59"/>
      <c r="AN163" s="59"/>
      <c r="AO163" s="59"/>
      <c r="AP163" s="59"/>
      <c r="AQ163" s="59"/>
      <c r="AR163" s="59"/>
    </row>
    <row r="164" ht="12.75" customHeight="1">
      <c r="A164" s="59"/>
      <c r="B164" s="59"/>
      <c r="C164" s="596"/>
      <c r="D164" s="59"/>
      <c r="E164" s="59"/>
      <c r="F164" s="59"/>
      <c r="G164" s="59"/>
      <c r="H164" s="59"/>
      <c r="I164" s="59"/>
      <c r="J164" s="59"/>
      <c r="K164" s="59"/>
      <c r="L164" s="59"/>
      <c r="M164" s="59"/>
      <c r="N164" s="59"/>
      <c r="O164" s="59"/>
      <c r="P164" s="59"/>
      <c r="Q164" s="59"/>
      <c r="R164" s="59"/>
      <c r="S164" s="59"/>
      <c r="T164" s="59"/>
      <c r="U164" s="59"/>
      <c r="V164" s="59"/>
      <c r="W164" s="59"/>
      <c r="X164" s="59"/>
      <c r="Y164" s="59"/>
      <c r="Z164" s="59"/>
      <c r="AA164" s="59"/>
      <c r="AB164" s="59"/>
      <c r="AC164" s="59"/>
      <c r="AD164" s="59"/>
      <c r="AE164" s="59"/>
      <c r="AF164" s="59"/>
      <c r="AG164" s="59"/>
      <c r="AH164" s="59"/>
      <c r="AI164" s="59"/>
      <c r="AJ164" s="59"/>
      <c r="AK164" s="59"/>
      <c r="AL164" s="59"/>
      <c r="AM164" s="59"/>
      <c r="AN164" s="59"/>
      <c r="AO164" s="59"/>
      <c r="AP164" s="59"/>
      <c r="AQ164" s="59"/>
      <c r="AR164" s="59"/>
    </row>
    <row r="165" ht="12.75" customHeight="1">
      <c r="A165" s="59"/>
      <c r="B165" s="59"/>
      <c r="C165" s="596"/>
      <c r="D165" s="59"/>
      <c r="E165" s="59"/>
      <c r="F165" s="59"/>
      <c r="G165" s="59"/>
      <c r="H165" s="59"/>
      <c r="I165" s="59"/>
      <c r="J165" s="59"/>
      <c r="K165" s="59"/>
      <c r="L165" s="59"/>
      <c r="M165" s="59"/>
      <c r="N165" s="59"/>
      <c r="O165" s="59"/>
      <c r="P165" s="59"/>
      <c r="Q165" s="59"/>
      <c r="R165" s="59"/>
      <c r="S165" s="59"/>
      <c r="T165" s="59"/>
      <c r="U165" s="59"/>
      <c r="V165" s="59"/>
      <c r="W165" s="59"/>
      <c r="X165" s="59"/>
      <c r="Y165" s="59"/>
      <c r="Z165" s="59"/>
      <c r="AA165" s="59"/>
      <c r="AB165" s="59"/>
      <c r="AC165" s="59"/>
      <c r="AD165" s="59"/>
      <c r="AE165" s="59"/>
      <c r="AF165" s="59"/>
      <c r="AG165" s="59"/>
      <c r="AH165" s="59"/>
      <c r="AI165" s="59"/>
      <c r="AJ165" s="59"/>
      <c r="AK165" s="59"/>
      <c r="AL165" s="59"/>
      <c r="AM165" s="59"/>
      <c r="AN165" s="59"/>
      <c r="AO165" s="59"/>
      <c r="AP165" s="59"/>
      <c r="AQ165" s="59"/>
      <c r="AR165" s="59"/>
    </row>
    <row r="166" ht="12.75" customHeight="1">
      <c r="A166" s="59"/>
      <c r="B166" s="59"/>
      <c r="C166" s="596"/>
      <c r="D166" s="59"/>
      <c r="E166" s="59"/>
      <c r="F166" s="59"/>
      <c r="G166" s="59"/>
      <c r="H166" s="59"/>
      <c r="I166" s="59"/>
      <c r="J166" s="59"/>
      <c r="K166" s="59"/>
      <c r="L166" s="59"/>
      <c r="M166" s="59"/>
      <c r="N166" s="59"/>
      <c r="O166" s="59"/>
      <c r="P166" s="59"/>
      <c r="Q166" s="59"/>
      <c r="R166" s="59"/>
      <c r="S166" s="59"/>
      <c r="T166" s="59"/>
      <c r="U166" s="59"/>
      <c r="V166" s="59"/>
      <c r="W166" s="59"/>
      <c r="X166" s="59"/>
      <c r="Y166" s="59"/>
      <c r="Z166" s="59"/>
      <c r="AA166" s="59"/>
      <c r="AB166" s="59"/>
      <c r="AC166" s="59"/>
      <c r="AD166" s="59"/>
      <c r="AE166" s="59"/>
      <c r="AF166" s="59"/>
      <c r="AG166" s="59"/>
      <c r="AH166" s="59"/>
      <c r="AI166" s="59"/>
      <c r="AJ166" s="59"/>
      <c r="AK166" s="59"/>
      <c r="AL166" s="59"/>
      <c r="AM166" s="59"/>
      <c r="AN166" s="59"/>
      <c r="AO166" s="59"/>
      <c r="AP166" s="59"/>
      <c r="AQ166" s="59"/>
      <c r="AR166" s="59"/>
    </row>
    <row r="167" ht="12.75" customHeight="1">
      <c r="A167" s="59"/>
      <c r="B167" s="59"/>
      <c r="C167" s="596"/>
      <c r="D167" s="59"/>
      <c r="E167" s="59"/>
      <c r="F167" s="59"/>
      <c r="G167" s="59"/>
      <c r="H167" s="59"/>
      <c r="I167" s="59"/>
      <c r="J167" s="59"/>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c r="AH167" s="59"/>
      <c r="AI167" s="59"/>
      <c r="AJ167" s="59"/>
      <c r="AK167" s="59"/>
      <c r="AL167" s="59"/>
      <c r="AM167" s="59"/>
      <c r="AN167" s="59"/>
      <c r="AO167" s="59"/>
      <c r="AP167" s="59"/>
      <c r="AQ167" s="59"/>
      <c r="AR167" s="59"/>
    </row>
    <row r="168" ht="12.75" customHeight="1">
      <c r="A168" s="59"/>
      <c r="B168" s="59"/>
      <c r="C168" s="596"/>
      <c r="D168" s="59"/>
      <c r="E168" s="59"/>
      <c r="F168" s="59"/>
      <c r="G168" s="59"/>
      <c r="H168" s="59"/>
      <c r="I168" s="59"/>
      <c r="J168" s="59"/>
      <c r="K168" s="59"/>
      <c r="L168" s="59"/>
      <c r="M168" s="59"/>
      <c r="N168" s="59"/>
      <c r="O168" s="59"/>
      <c r="P168" s="59"/>
      <c r="Q168" s="59"/>
      <c r="R168" s="59"/>
      <c r="S168" s="59"/>
      <c r="T168" s="59"/>
      <c r="U168" s="59"/>
      <c r="V168" s="59"/>
      <c r="W168" s="59"/>
      <c r="X168" s="59"/>
      <c r="Y168" s="59"/>
      <c r="Z168" s="59"/>
      <c r="AA168" s="59"/>
      <c r="AB168" s="59"/>
      <c r="AC168" s="59"/>
      <c r="AD168" s="59"/>
      <c r="AE168" s="59"/>
      <c r="AF168" s="59"/>
      <c r="AG168" s="59"/>
      <c r="AH168" s="59"/>
      <c r="AI168" s="59"/>
      <c r="AJ168" s="59"/>
      <c r="AK168" s="59"/>
      <c r="AL168" s="59"/>
      <c r="AM168" s="59"/>
      <c r="AN168" s="59"/>
      <c r="AO168" s="59"/>
      <c r="AP168" s="59"/>
      <c r="AQ168" s="59"/>
      <c r="AR168" s="59"/>
    </row>
    <row r="169" ht="12.75" customHeight="1">
      <c r="A169" s="59"/>
      <c r="B169" s="59"/>
      <c r="C169" s="596"/>
      <c r="D169" s="59"/>
      <c r="E169" s="59"/>
      <c r="F169" s="59"/>
      <c r="G169" s="59"/>
      <c r="H169" s="59"/>
      <c r="I169" s="59"/>
      <c r="J169" s="59"/>
      <c r="K169" s="5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9"/>
      <c r="AR169" s="59"/>
    </row>
    <row r="170" ht="12.75" customHeight="1">
      <c r="A170" s="59"/>
      <c r="B170" s="59"/>
      <c r="C170" s="596"/>
      <c r="D170" s="59"/>
      <c r="E170" s="59"/>
      <c r="F170" s="59"/>
      <c r="G170" s="59"/>
      <c r="H170" s="59"/>
      <c r="I170" s="59"/>
      <c r="J170" s="59"/>
      <c r="K170" s="59"/>
      <c r="L170" s="59"/>
      <c r="M170" s="59"/>
      <c r="N170" s="59"/>
      <c r="O170" s="59"/>
      <c r="P170" s="59"/>
      <c r="Q170" s="59"/>
      <c r="R170" s="59"/>
      <c r="S170" s="59"/>
      <c r="T170" s="59"/>
      <c r="U170" s="59"/>
      <c r="V170" s="59"/>
      <c r="W170" s="59"/>
      <c r="X170" s="59"/>
      <c r="Y170" s="59"/>
      <c r="Z170" s="59"/>
      <c r="AA170" s="59"/>
      <c r="AB170" s="59"/>
      <c r="AC170" s="59"/>
      <c r="AD170" s="59"/>
      <c r="AE170" s="59"/>
      <c r="AF170" s="59"/>
      <c r="AG170" s="59"/>
      <c r="AH170" s="59"/>
      <c r="AI170" s="59"/>
      <c r="AJ170" s="59"/>
      <c r="AK170" s="59"/>
      <c r="AL170" s="59"/>
      <c r="AM170" s="59"/>
      <c r="AN170" s="59"/>
      <c r="AO170" s="59"/>
      <c r="AP170" s="59"/>
      <c r="AQ170" s="59"/>
      <c r="AR170" s="59"/>
    </row>
    <row r="171" ht="12.75" customHeight="1">
      <c r="A171" s="59"/>
      <c r="B171" s="59"/>
      <c r="C171" s="596"/>
      <c r="D171" s="59"/>
      <c r="E171" s="59"/>
      <c r="F171" s="59"/>
      <c r="G171" s="59"/>
      <c r="H171" s="59"/>
      <c r="I171" s="59"/>
      <c r="J171" s="59"/>
      <c r="K171" s="59"/>
      <c r="L171" s="59"/>
      <c r="M171" s="59"/>
      <c r="N171" s="59"/>
      <c r="O171" s="59"/>
      <c r="P171" s="59"/>
      <c r="Q171" s="59"/>
      <c r="R171" s="59"/>
      <c r="S171" s="59"/>
      <c r="T171" s="59"/>
      <c r="U171" s="59"/>
      <c r="V171" s="59"/>
      <c r="W171" s="59"/>
      <c r="X171" s="59"/>
      <c r="Y171" s="59"/>
      <c r="Z171" s="59"/>
      <c r="AA171" s="59"/>
      <c r="AB171" s="59"/>
      <c r="AC171" s="59"/>
      <c r="AD171" s="59"/>
      <c r="AE171" s="59"/>
      <c r="AF171" s="59"/>
      <c r="AG171" s="59"/>
      <c r="AH171" s="59"/>
      <c r="AI171" s="59"/>
      <c r="AJ171" s="59"/>
      <c r="AK171" s="59"/>
      <c r="AL171" s="59"/>
      <c r="AM171" s="59"/>
      <c r="AN171" s="59"/>
      <c r="AO171" s="59"/>
      <c r="AP171" s="59"/>
      <c r="AQ171" s="59"/>
      <c r="AR171" s="59"/>
    </row>
    <row r="172" ht="12.75" customHeight="1">
      <c r="A172" s="59"/>
      <c r="B172" s="59"/>
      <c r="C172" s="596"/>
      <c r="D172" s="59"/>
      <c r="E172" s="59"/>
      <c r="F172" s="59"/>
      <c r="G172" s="59"/>
      <c r="H172" s="59"/>
      <c r="I172" s="59"/>
      <c r="J172" s="59"/>
      <c r="K172" s="59"/>
      <c r="L172" s="59"/>
      <c r="M172" s="59"/>
      <c r="N172" s="59"/>
      <c r="O172" s="59"/>
      <c r="P172" s="59"/>
      <c r="Q172" s="59"/>
      <c r="R172" s="59"/>
      <c r="S172" s="59"/>
      <c r="T172" s="59"/>
      <c r="U172" s="59"/>
      <c r="V172" s="59"/>
      <c r="W172" s="59"/>
      <c r="X172" s="59"/>
      <c r="Y172" s="59"/>
      <c r="Z172" s="59"/>
      <c r="AA172" s="59"/>
      <c r="AB172" s="59"/>
      <c r="AC172" s="59"/>
      <c r="AD172" s="59"/>
      <c r="AE172" s="59"/>
      <c r="AF172" s="59"/>
      <c r="AG172" s="59"/>
      <c r="AH172" s="59"/>
      <c r="AI172" s="59"/>
      <c r="AJ172" s="59"/>
      <c r="AK172" s="59"/>
      <c r="AL172" s="59"/>
      <c r="AM172" s="59"/>
      <c r="AN172" s="59"/>
      <c r="AO172" s="59"/>
      <c r="AP172" s="59"/>
      <c r="AQ172" s="59"/>
      <c r="AR172" s="59"/>
    </row>
    <row r="173" ht="12.75" customHeight="1">
      <c r="A173" s="59"/>
      <c r="B173" s="59"/>
      <c r="C173" s="596"/>
      <c r="D173" s="59"/>
      <c r="E173" s="59"/>
      <c r="F173" s="59"/>
      <c r="G173" s="59"/>
      <c r="H173" s="59"/>
      <c r="I173" s="59"/>
      <c r="J173" s="59"/>
      <c r="K173" s="59"/>
      <c r="L173" s="59"/>
      <c r="M173" s="59"/>
      <c r="N173" s="59"/>
      <c r="O173" s="59"/>
      <c r="P173" s="59"/>
      <c r="Q173" s="59"/>
      <c r="R173" s="59"/>
      <c r="S173" s="59"/>
      <c r="T173" s="59"/>
      <c r="U173" s="59"/>
      <c r="V173" s="59"/>
      <c r="W173" s="59"/>
      <c r="X173" s="59"/>
      <c r="Y173" s="59"/>
      <c r="Z173" s="59"/>
      <c r="AA173" s="59"/>
      <c r="AB173" s="59"/>
      <c r="AC173" s="59"/>
      <c r="AD173" s="59"/>
      <c r="AE173" s="59"/>
      <c r="AF173" s="59"/>
      <c r="AG173" s="59"/>
      <c r="AH173" s="59"/>
      <c r="AI173" s="59"/>
      <c r="AJ173" s="59"/>
      <c r="AK173" s="59"/>
      <c r="AL173" s="59"/>
      <c r="AM173" s="59"/>
      <c r="AN173" s="59"/>
      <c r="AO173" s="59"/>
      <c r="AP173" s="59"/>
      <c r="AQ173" s="59"/>
      <c r="AR173" s="59"/>
    </row>
    <row r="174" ht="12.75" customHeight="1">
      <c r="A174" s="59"/>
      <c r="B174" s="59"/>
      <c r="C174" s="596"/>
      <c r="D174" s="59"/>
      <c r="E174" s="59"/>
      <c r="F174" s="59"/>
      <c r="G174" s="59"/>
      <c r="H174" s="59"/>
      <c r="I174" s="59"/>
      <c r="J174" s="59"/>
      <c r="K174" s="59"/>
      <c r="L174" s="59"/>
      <c r="M174" s="59"/>
      <c r="N174" s="59"/>
      <c r="O174" s="59"/>
      <c r="P174" s="59"/>
      <c r="Q174" s="59"/>
      <c r="R174" s="59"/>
      <c r="S174" s="59"/>
      <c r="T174" s="59"/>
      <c r="U174" s="59"/>
      <c r="V174" s="59"/>
      <c r="W174" s="59"/>
      <c r="X174" s="59"/>
      <c r="Y174" s="59"/>
      <c r="Z174" s="59"/>
      <c r="AA174" s="59"/>
      <c r="AB174" s="59"/>
      <c r="AC174" s="59"/>
      <c r="AD174" s="59"/>
      <c r="AE174" s="59"/>
      <c r="AF174" s="59"/>
      <c r="AG174" s="59"/>
      <c r="AH174" s="59"/>
      <c r="AI174" s="59"/>
      <c r="AJ174" s="59"/>
      <c r="AK174" s="59"/>
      <c r="AL174" s="59"/>
      <c r="AM174" s="59"/>
      <c r="AN174" s="59"/>
      <c r="AO174" s="59"/>
      <c r="AP174" s="59"/>
      <c r="AQ174" s="59"/>
      <c r="AR174" s="59"/>
    </row>
    <row r="175" ht="12.75" customHeight="1">
      <c r="A175" s="59"/>
      <c r="B175" s="59"/>
      <c r="C175" s="596"/>
      <c r="D175" s="59"/>
      <c r="E175" s="59"/>
      <c r="F175" s="59"/>
      <c r="G175" s="59"/>
      <c r="H175" s="59"/>
      <c r="I175" s="59"/>
      <c r="J175" s="59"/>
      <c r="K175" s="59"/>
      <c r="L175" s="59"/>
      <c r="M175" s="59"/>
      <c r="N175" s="59"/>
      <c r="O175" s="59"/>
      <c r="P175" s="59"/>
      <c r="Q175" s="59"/>
      <c r="R175" s="59"/>
      <c r="S175" s="59"/>
      <c r="T175" s="59"/>
      <c r="U175" s="59"/>
      <c r="V175" s="59"/>
      <c r="W175" s="59"/>
      <c r="X175" s="59"/>
      <c r="Y175" s="59"/>
      <c r="Z175" s="59"/>
      <c r="AA175" s="59"/>
      <c r="AB175" s="59"/>
      <c r="AC175" s="59"/>
      <c r="AD175" s="59"/>
      <c r="AE175" s="59"/>
      <c r="AF175" s="59"/>
      <c r="AG175" s="59"/>
      <c r="AH175" s="59"/>
      <c r="AI175" s="59"/>
      <c r="AJ175" s="59"/>
      <c r="AK175" s="59"/>
      <c r="AL175" s="59"/>
      <c r="AM175" s="59"/>
      <c r="AN175" s="59"/>
      <c r="AO175" s="59"/>
      <c r="AP175" s="59"/>
      <c r="AQ175" s="59"/>
      <c r="AR175" s="59"/>
    </row>
    <row r="176" ht="12.75" customHeight="1">
      <c r="A176" s="59"/>
      <c r="B176" s="59"/>
      <c r="C176" s="596"/>
      <c r="D176" s="59"/>
      <c r="E176" s="59"/>
      <c r="F176" s="59"/>
      <c r="G176" s="59"/>
      <c r="H176" s="59"/>
      <c r="I176" s="59"/>
      <c r="J176" s="59"/>
      <c r="K176" s="59"/>
      <c r="L176" s="59"/>
      <c r="M176" s="59"/>
      <c r="N176" s="59"/>
      <c r="O176" s="59"/>
      <c r="P176" s="59"/>
      <c r="Q176" s="59"/>
      <c r="R176" s="59"/>
      <c r="S176" s="59"/>
      <c r="T176" s="59"/>
      <c r="U176" s="59"/>
      <c r="V176" s="59"/>
      <c r="W176" s="59"/>
      <c r="X176" s="59"/>
      <c r="Y176" s="59"/>
      <c r="Z176" s="59"/>
      <c r="AA176" s="59"/>
      <c r="AB176" s="59"/>
      <c r="AC176" s="59"/>
      <c r="AD176" s="59"/>
      <c r="AE176" s="59"/>
      <c r="AF176" s="59"/>
      <c r="AG176" s="59"/>
      <c r="AH176" s="59"/>
      <c r="AI176" s="59"/>
      <c r="AJ176" s="59"/>
      <c r="AK176" s="59"/>
      <c r="AL176" s="59"/>
      <c r="AM176" s="59"/>
      <c r="AN176" s="59"/>
      <c r="AO176" s="59"/>
      <c r="AP176" s="59"/>
      <c r="AQ176" s="59"/>
      <c r="AR176" s="59"/>
    </row>
    <row r="177" ht="12.75" customHeight="1">
      <c r="A177" s="59"/>
      <c r="B177" s="59"/>
      <c r="C177" s="596"/>
      <c r="D177" s="59"/>
      <c r="E177" s="59"/>
      <c r="F177" s="59"/>
      <c r="G177" s="59"/>
      <c r="H177" s="59"/>
      <c r="I177" s="59"/>
      <c r="J177" s="59"/>
      <c r="K177" s="59"/>
      <c r="L177" s="59"/>
      <c r="M177" s="59"/>
      <c r="N177" s="59"/>
      <c r="O177" s="59"/>
      <c r="P177" s="59"/>
      <c r="Q177" s="59"/>
      <c r="R177" s="59"/>
      <c r="S177" s="59"/>
      <c r="T177" s="59"/>
      <c r="U177" s="59"/>
      <c r="V177" s="59"/>
      <c r="W177" s="59"/>
      <c r="X177" s="59"/>
      <c r="Y177" s="59"/>
      <c r="Z177" s="59"/>
      <c r="AA177" s="59"/>
      <c r="AB177" s="59"/>
      <c r="AC177" s="59"/>
      <c r="AD177" s="59"/>
      <c r="AE177" s="59"/>
      <c r="AF177" s="59"/>
      <c r="AG177" s="59"/>
      <c r="AH177" s="59"/>
      <c r="AI177" s="59"/>
      <c r="AJ177" s="59"/>
      <c r="AK177" s="59"/>
      <c r="AL177" s="59"/>
      <c r="AM177" s="59"/>
      <c r="AN177" s="59"/>
      <c r="AO177" s="59"/>
      <c r="AP177" s="59"/>
      <c r="AQ177" s="59"/>
      <c r="AR177" s="59"/>
    </row>
    <row r="178" ht="12.75" customHeight="1">
      <c r="A178" s="59"/>
      <c r="B178" s="59"/>
      <c r="C178" s="596"/>
      <c r="D178" s="59"/>
      <c r="E178" s="59"/>
      <c r="F178" s="59"/>
      <c r="G178" s="59"/>
      <c r="H178" s="59"/>
      <c r="I178" s="59"/>
      <c r="J178" s="59"/>
      <c r="K178" s="59"/>
      <c r="L178" s="59"/>
      <c r="M178" s="59"/>
      <c r="N178" s="59"/>
      <c r="O178" s="59"/>
      <c r="P178" s="59"/>
      <c r="Q178" s="59"/>
      <c r="R178" s="59"/>
      <c r="S178" s="59"/>
      <c r="T178" s="59"/>
      <c r="U178" s="59"/>
      <c r="V178" s="59"/>
      <c r="W178" s="59"/>
      <c r="X178" s="59"/>
      <c r="Y178" s="59"/>
      <c r="Z178" s="59"/>
      <c r="AA178" s="59"/>
      <c r="AB178" s="59"/>
      <c r="AC178" s="59"/>
      <c r="AD178" s="59"/>
      <c r="AE178" s="59"/>
      <c r="AF178" s="59"/>
      <c r="AG178" s="59"/>
      <c r="AH178" s="59"/>
      <c r="AI178" s="59"/>
      <c r="AJ178" s="59"/>
      <c r="AK178" s="59"/>
      <c r="AL178" s="59"/>
      <c r="AM178" s="59"/>
      <c r="AN178" s="59"/>
      <c r="AO178" s="59"/>
      <c r="AP178" s="59"/>
      <c r="AQ178" s="59"/>
      <c r="AR178" s="59"/>
    </row>
    <row r="179" ht="12.75" customHeight="1">
      <c r="A179" s="59"/>
      <c r="B179" s="59"/>
      <c r="C179" s="596"/>
      <c r="D179" s="59"/>
      <c r="E179" s="59"/>
      <c r="F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c r="AD179" s="59"/>
      <c r="AE179" s="59"/>
      <c r="AF179" s="59"/>
      <c r="AG179" s="59"/>
      <c r="AH179" s="59"/>
      <c r="AI179" s="59"/>
      <c r="AJ179" s="59"/>
      <c r="AK179" s="59"/>
      <c r="AL179" s="59"/>
      <c r="AM179" s="59"/>
      <c r="AN179" s="59"/>
      <c r="AO179" s="59"/>
      <c r="AP179" s="59"/>
      <c r="AQ179" s="59"/>
      <c r="AR179" s="59"/>
    </row>
    <row r="180" ht="12.75" customHeight="1">
      <c r="A180" s="59"/>
      <c r="B180" s="59"/>
      <c r="C180" s="596"/>
      <c r="D180" s="59"/>
      <c r="E180" s="59"/>
      <c r="F180" s="59"/>
      <c r="G180" s="59"/>
      <c r="H180" s="59"/>
      <c r="I180" s="59"/>
      <c r="J180" s="59"/>
      <c r="K180" s="59"/>
      <c r="L180" s="59"/>
      <c r="M180" s="59"/>
      <c r="N180" s="59"/>
      <c r="O180" s="59"/>
      <c r="P180" s="59"/>
      <c r="Q180" s="59"/>
      <c r="R180" s="59"/>
      <c r="S180" s="59"/>
      <c r="T180" s="59"/>
      <c r="U180" s="59"/>
      <c r="V180" s="59"/>
      <c r="W180" s="59"/>
      <c r="X180" s="59"/>
      <c r="Y180" s="59"/>
      <c r="Z180" s="59"/>
      <c r="AA180" s="59"/>
      <c r="AB180" s="59"/>
      <c r="AC180" s="59"/>
      <c r="AD180" s="59"/>
      <c r="AE180" s="59"/>
      <c r="AF180" s="59"/>
      <c r="AG180" s="59"/>
      <c r="AH180" s="59"/>
      <c r="AI180" s="59"/>
      <c r="AJ180" s="59"/>
      <c r="AK180" s="59"/>
      <c r="AL180" s="59"/>
      <c r="AM180" s="59"/>
      <c r="AN180" s="59"/>
      <c r="AO180" s="59"/>
      <c r="AP180" s="59"/>
      <c r="AQ180" s="59"/>
      <c r="AR180" s="59"/>
    </row>
    <row r="181" ht="12.75" customHeight="1">
      <c r="A181" s="59"/>
      <c r="B181" s="59"/>
      <c r="C181" s="596"/>
      <c r="D181" s="59"/>
      <c r="E181" s="59"/>
      <c r="F181" s="59"/>
      <c r="G181" s="59"/>
      <c r="H181" s="59"/>
      <c r="I181" s="59"/>
      <c r="J181" s="59"/>
      <c r="K181" s="59"/>
      <c r="L181" s="59"/>
      <c r="M181" s="59"/>
      <c r="N181" s="59"/>
      <c r="O181" s="59"/>
      <c r="P181" s="59"/>
      <c r="Q181" s="59"/>
      <c r="R181" s="59"/>
      <c r="S181" s="59"/>
      <c r="T181" s="59"/>
      <c r="U181" s="59"/>
      <c r="V181" s="59"/>
      <c r="W181" s="59"/>
      <c r="X181" s="59"/>
      <c r="Y181" s="59"/>
      <c r="Z181" s="59"/>
      <c r="AA181" s="59"/>
      <c r="AB181" s="59"/>
      <c r="AC181" s="59"/>
      <c r="AD181" s="59"/>
      <c r="AE181" s="59"/>
      <c r="AF181" s="59"/>
      <c r="AG181" s="59"/>
      <c r="AH181" s="59"/>
      <c r="AI181" s="59"/>
      <c r="AJ181" s="59"/>
      <c r="AK181" s="59"/>
      <c r="AL181" s="59"/>
      <c r="AM181" s="59"/>
      <c r="AN181" s="59"/>
      <c r="AO181" s="59"/>
      <c r="AP181" s="59"/>
      <c r="AQ181" s="59"/>
      <c r="AR181" s="59"/>
    </row>
    <row r="182" ht="12.75" customHeight="1">
      <c r="A182" s="59"/>
      <c r="B182" s="59"/>
      <c r="C182" s="596"/>
      <c r="D182" s="59"/>
      <c r="E182" s="59"/>
      <c r="F182" s="59"/>
      <c r="G182" s="59"/>
      <c r="H182" s="59"/>
      <c r="I182" s="59"/>
      <c r="J182" s="59"/>
      <c r="K182" s="59"/>
      <c r="L182" s="59"/>
      <c r="M182" s="59"/>
      <c r="N182" s="59"/>
      <c r="O182" s="59"/>
      <c r="P182" s="59"/>
      <c r="Q182" s="59"/>
      <c r="R182" s="59"/>
      <c r="S182" s="59"/>
      <c r="T182" s="59"/>
      <c r="U182" s="59"/>
      <c r="V182" s="59"/>
      <c r="W182" s="59"/>
      <c r="X182" s="59"/>
      <c r="Y182" s="59"/>
      <c r="Z182" s="59"/>
      <c r="AA182" s="59"/>
      <c r="AB182" s="59"/>
      <c r="AC182" s="59"/>
      <c r="AD182" s="59"/>
      <c r="AE182" s="59"/>
      <c r="AF182" s="59"/>
      <c r="AG182" s="59"/>
      <c r="AH182" s="59"/>
      <c r="AI182" s="59"/>
      <c r="AJ182" s="59"/>
      <c r="AK182" s="59"/>
      <c r="AL182" s="59"/>
      <c r="AM182" s="59"/>
      <c r="AN182" s="59"/>
      <c r="AO182" s="59"/>
      <c r="AP182" s="59"/>
      <c r="AQ182" s="59"/>
      <c r="AR182" s="59"/>
    </row>
    <row r="183" ht="12.75" customHeight="1">
      <c r="A183" s="59"/>
      <c r="B183" s="59"/>
      <c r="C183" s="596"/>
      <c r="D183" s="59"/>
      <c r="E183" s="59"/>
      <c r="F183" s="59"/>
      <c r="G183" s="59"/>
      <c r="H183" s="59"/>
      <c r="I183" s="59"/>
      <c r="J183" s="59"/>
      <c r="K183" s="59"/>
      <c r="L183" s="59"/>
      <c r="M183" s="59"/>
      <c r="N183" s="59"/>
      <c r="O183" s="59"/>
      <c r="P183" s="59"/>
      <c r="Q183" s="59"/>
      <c r="R183" s="59"/>
      <c r="S183" s="59"/>
      <c r="T183" s="59"/>
      <c r="U183" s="59"/>
      <c r="V183" s="59"/>
      <c r="W183" s="59"/>
      <c r="X183" s="59"/>
      <c r="Y183" s="59"/>
      <c r="Z183" s="59"/>
      <c r="AA183" s="59"/>
      <c r="AB183" s="59"/>
      <c r="AC183" s="59"/>
      <c r="AD183" s="59"/>
      <c r="AE183" s="59"/>
      <c r="AF183" s="59"/>
      <c r="AG183" s="59"/>
      <c r="AH183" s="59"/>
      <c r="AI183" s="59"/>
      <c r="AJ183" s="59"/>
      <c r="AK183" s="59"/>
      <c r="AL183" s="59"/>
      <c r="AM183" s="59"/>
      <c r="AN183" s="59"/>
      <c r="AO183" s="59"/>
      <c r="AP183" s="59"/>
      <c r="AQ183" s="59"/>
      <c r="AR183" s="59"/>
    </row>
    <row r="184" ht="12.75" customHeight="1">
      <c r="A184" s="59"/>
      <c r="B184" s="59"/>
      <c r="C184" s="596"/>
      <c r="D184" s="59"/>
      <c r="E184" s="59"/>
      <c r="F184" s="59"/>
      <c r="G184" s="59"/>
      <c r="H184" s="59"/>
      <c r="I184" s="59"/>
      <c r="J184" s="59"/>
      <c r="K184" s="59"/>
      <c r="L184" s="59"/>
      <c r="M184" s="59"/>
      <c r="N184" s="59"/>
      <c r="O184" s="59"/>
      <c r="P184" s="59"/>
      <c r="Q184" s="59"/>
      <c r="R184" s="59"/>
      <c r="S184" s="59"/>
      <c r="T184" s="59"/>
      <c r="U184" s="59"/>
      <c r="V184" s="59"/>
      <c r="W184" s="59"/>
      <c r="X184" s="59"/>
      <c r="Y184" s="59"/>
      <c r="Z184" s="59"/>
      <c r="AA184" s="59"/>
      <c r="AB184" s="59"/>
      <c r="AC184" s="59"/>
      <c r="AD184" s="59"/>
      <c r="AE184" s="59"/>
      <c r="AF184" s="59"/>
      <c r="AG184" s="59"/>
      <c r="AH184" s="59"/>
      <c r="AI184" s="59"/>
      <c r="AJ184" s="59"/>
      <c r="AK184" s="59"/>
      <c r="AL184" s="59"/>
      <c r="AM184" s="59"/>
      <c r="AN184" s="59"/>
      <c r="AO184" s="59"/>
      <c r="AP184" s="59"/>
      <c r="AQ184" s="59"/>
      <c r="AR184" s="59"/>
    </row>
    <row r="185" ht="12.75" customHeight="1">
      <c r="A185" s="59"/>
      <c r="B185" s="59"/>
      <c r="C185" s="596"/>
      <c r="D185" s="59"/>
      <c r="E185" s="59"/>
      <c r="F185" s="59"/>
      <c r="G185" s="59"/>
      <c r="H185" s="59"/>
      <c r="I185" s="59"/>
      <c r="J185" s="59"/>
      <c r="K185" s="59"/>
      <c r="L185" s="59"/>
      <c r="M185" s="59"/>
      <c r="N185" s="59"/>
      <c r="O185" s="59"/>
      <c r="P185" s="59"/>
      <c r="Q185" s="59"/>
      <c r="R185" s="59"/>
      <c r="S185" s="59"/>
      <c r="T185" s="59"/>
      <c r="U185" s="59"/>
      <c r="V185" s="59"/>
      <c r="W185" s="59"/>
      <c r="X185" s="59"/>
      <c r="Y185" s="59"/>
      <c r="Z185" s="59"/>
      <c r="AA185" s="59"/>
      <c r="AB185" s="59"/>
      <c r="AC185" s="59"/>
      <c r="AD185" s="59"/>
      <c r="AE185" s="59"/>
      <c r="AF185" s="59"/>
      <c r="AG185" s="59"/>
      <c r="AH185" s="59"/>
      <c r="AI185" s="59"/>
      <c r="AJ185" s="59"/>
      <c r="AK185" s="59"/>
      <c r="AL185" s="59"/>
      <c r="AM185" s="59"/>
      <c r="AN185" s="59"/>
      <c r="AO185" s="59"/>
      <c r="AP185" s="59"/>
      <c r="AQ185" s="59"/>
      <c r="AR185" s="59"/>
    </row>
    <row r="186" ht="12.75" customHeight="1">
      <c r="A186" s="59"/>
      <c r="B186" s="59"/>
      <c r="C186" s="596"/>
      <c r="D186" s="59"/>
      <c r="E186" s="59"/>
      <c r="F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c r="AE186" s="59"/>
      <c r="AF186" s="59"/>
      <c r="AG186" s="59"/>
      <c r="AH186" s="59"/>
      <c r="AI186" s="59"/>
      <c r="AJ186" s="59"/>
      <c r="AK186" s="59"/>
      <c r="AL186" s="59"/>
      <c r="AM186" s="59"/>
      <c r="AN186" s="59"/>
      <c r="AO186" s="59"/>
      <c r="AP186" s="59"/>
      <c r="AQ186" s="59"/>
      <c r="AR186" s="59"/>
    </row>
    <row r="187" ht="12.75" customHeight="1">
      <c r="A187" s="59"/>
      <c r="B187" s="59"/>
      <c r="C187" s="596"/>
      <c r="D187" s="59"/>
      <c r="E187" s="59"/>
      <c r="F187" s="59"/>
      <c r="G187" s="59"/>
      <c r="H187" s="59"/>
      <c r="I187" s="59"/>
      <c r="J187" s="59"/>
      <c r="K187" s="59"/>
      <c r="L187" s="59"/>
      <c r="M187" s="59"/>
      <c r="N187" s="59"/>
      <c r="O187" s="59"/>
      <c r="P187" s="59"/>
      <c r="Q187" s="59"/>
      <c r="R187" s="59"/>
      <c r="S187" s="59"/>
      <c r="T187" s="59"/>
      <c r="U187" s="59"/>
      <c r="V187" s="59"/>
      <c r="W187" s="59"/>
      <c r="X187" s="59"/>
      <c r="Y187" s="59"/>
      <c r="Z187" s="59"/>
      <c r="AA187" s="59"/>
      <c r="AB187" s="59"/>
      <c r="AC187" s="59"/>
      <c r="AD187" s="59"/>
      <c r="AE187" s="59"/>
      <c r="AF187" s="59"/>
      <c r="AG187" s="59"/>
      <c r="AH187" s="59"/>
      <c r="AI187" s="59"/>
      <c r="AJ187" s="59"/>
      <c r="AK187" s="59"/>
      <c r="AL187" s="59"/>
      <c r="AM187" s="59"/>
      <c r="AN187" s="59"/>
      <c r="AO187" s="59"/>
      <c r="AP187" s="59"/>
      <c r="AQ187" s="59"/>
      <c r="AR187" s="59"/>
    </row>
    <row r="188" ht="12.75" customHeight="1">
      <c r="A188" s="59"/>
      <c r="B188" s="59"/>
      <c r="C188" s="596"/>
      <c r="D188" s="59"/>
      <c r="E188" s="59"/>
      <c r="F188" s="59"/>
      <c r="G188" s="59"/>
      <c r="H188" s="59"/>
      <c r="I188" s="59"/>
      <c r="J188" s="59"/>
      <c r="K188" s="59"/>
      <c r="L188" s="59"/>
      <c r="M188" s="59"/>
      <c r="N188" s="59"/>
      <c r="O188" s="59"/>
      <c r="P188" s="59"/>
      <c r="Q188" s="59"/>
      <c r="R188" s="59"/>
      <c r="S188" s="59"/>
      <c r="T188" s="59"/>
      <c r="U188" s="59"/>
      <c r="V188" s="59"/>
      <c r="W188" s="59"/>
      <c r="X188" s="59"/>
      <c r="Y188" s="59"/>
      <c r="Z188" s="59"/>
      <c r="AA188" s="59"/>
      <c r="AB188" s="59"/>
      <c r="AC188" s="59"/>
      <c r="AD188" s="59"/>
      <c r="AE188" s="59"/>
      <c r="AF188" s="59"/>
      <c r="AG188" s="59"/>
      <c r="AH188" s="59"/>
      <c r="AI188" s="59"/>
      <c r="AJ188" s="59"/>
      <c r="AK188" s="59"/>
      <c r="AL188" s="59"/>
      <c r="AM188" s="59"/>
      <c r="AN188" s="59"/>
      <c r="AO188" s="59"/>
      <c r="AP188" s="59"/>
      <c r="AQ188" s="59"/>
      <c r="AR188" s="59"/>
    </row>
    <row r="189" ht="12.75" customHeight="1">
      <c r="A189" s="59"/>
      <c r="B189" s="59"/>
      <c r="C189" s="596"/>
      <c r="D189" s="59"/>
      <c r="E189" s="59"/>
      <c r="F189" s="59"/>
      <c r="G189" s="59"/>
      <c r="H189" s="59"/>
      <c r="I189" s="59"/>
      <c r="J189" s="59"/>
      <c r="K189" s="59"/>
      <c r="L189" s="59"/>
      <c r="M189" s="59"/>
      <c r="N189" s="59"/>
      <c r="O189" s="59"/>
      <c r="P189" s="59"/>
      <c r="Q189" s="59"/>
      <c r="R189" s="59"/>
      <c r="S189" s="59"/>
      <c r="T189" s="59"/>
      <c r="U189" s="59"/>
      <c r="V189" s="59"/>
      <c r="W189" s="59"/>
      <c r="X189" s="59"/>
      <c r="Y189" s="59"/>
      <c r="Z189" s="59"/>
      <c r="AA189" s="59"/>
      <c r="AB189" s="59"/>
      <c r="AC189" s="59"/>
      <c r="AD189" s="59"/>
      <c r="AE189" s="59"/>
      <c r="AF189" s="59"/>
      <c r="AG189" s="59"/>
      <c r="AH189" s="59"/>
      <c r="AI189" s="59"/>
      <c r="AJ189" s="59"/>
      <c r="AK189" s="59"/>
      <c r="AL189" s="59"/>
      <c r="AM189" s="59"/>
      <c r="AN189" s="59"/>
      <c r="AO189" s="59"/>
      <c r="AP189" s="59"/>
      <c r="AQ189" s="59"/>
      <c r="AR189" s="59"/>
    </row>
    <row r="190" ht="12.75" customHeight="1">
      <c r="A190" s="59"/>
      <c r="B190" s="59"/>
      <c r="C190" s="596"/>
      <c r="D190" s="59"/>
      <c r="E190" s="59"/>
      <c r="F190" s="59"/>
      <c r="G190" s="59"/>
      <c r="H190" s="59"/>
      <c r="I190" s="59"/>
      <c r="J190" s="59"/>
      <c r="K190" s="59"/>
      <c r="L190" s="59"/>
      <c r="M190" s="59"/>
      <c r="N190" s="59"/>
      <c r="O190" s="59"/>
      <c r="P190" s="59"/>
      <c r="Q190" s="59"/>
      <c r="R190" s="59"/>
      <c r="S190" s="59"/>
      <c r="T190" s="59"/>
      <c r="U190" s="59"/>
      <c r="V190" s="59"/>
      <c r="W190" s="59"/>
      <c r="X190" s="59"/>
      <c r="Y190" s="59"/>
      <c r="Z190" s="59"/>
      <c r="AA190" s="59"/>
      <c r="AB190" s="59"/>
      <c r="AC190" s="59"/>
      <c r="AD190" s="59"/>
      <c r="AE190" s="59"/>
      <c r="AF190" s="59"/>
      <c r="AG190" s="59"/>
      <c r="AH190" s="59"/>
      <c r="AI190" s="59"/>
      <c r="AJ190" s="59"/>
      <c r="AK190" s="59"/>
      <c r="AL190" s="59"/>
      <c r="AM190" s="59"/>
      <c r="AN190" s="59"/>
      <c r="AO190" s="59"/>
      <c r="AP190" s="59"/>
      <c r="AQ190" s="59"/>
      <c r="AR190" s="59"/>
    </row>
    <row r="191" ht="12.75" customHeight="1">
      <c r="A191" s="59"/>
      <c r="B191" s="59"/>
      <c r="C191" s="596"/>
      <c r="D191" s="59"/>
      <c r="E191" s="59"/>
      <c r="F191" s="59"/>
      <c r="G191" s="59"/>
      <c r="H191" s="59"/>
      <c r="I191" s="59"/>
      <c r="J191" s="59"/>
      <c r="K191" s="59"/>
      <c r="L191" s="59"/>
      <c r="M191" s="59"/>
      <c r="N191" s="59"/>
      <c r="O191" s="59"/>
      <c r="P191" s="59"/>
      <c r="Q191" s="59"/>
      <c r="R191" s="59"/>
      <c r="S191" s="59"/>
      <c r="T191" s="59"/>
      <c r="U191" s="59"/>
      <c r="V191" s="59"/>
      <c r="W191" s="59"/>
      <c r="X191" s="59"/>
      <c r="Y191" s="59"/>
      <c r="Z191" s="59"/>
      <c r="AA191" s="59"/>
      <c r="AB191" s="59"/>
      <c r="AC191" s="59"/>
      <c r="AD191" s="59"/>
      <c r="AE191" s="59"/>
      <c r="AF191" s="59"/>
      <c r="AG191" s="59"/>
      <c r="AH191" s="59"/>
      <c r="AI191" s="59"/>
      <c r="AJ191" s="59"/>
      <c r="AK191" s="59"/>
      <c r="AL191" s="59"/>
      <c r="AM191" s="59"/>
      <c r="AN191" s="59"/>
      <c r="AO191" s="59"/>
      <c r="AP191" s="59"/>
      <c r="AQ191" s="59"/>
      <c r="AR191" s="59"/>
    </row>
    <row r="192" ht="12.75" customHeight="1">
      <c r="A192" s="59"/>
      <c r="B192" s="59"/>
      <c r="C192" s="596"/>
      <c r="D192" s="59"/>
      <c r="E192" s="59"/>
      <c r="F192" s="59"/>
      <c r="G192" s="59"/>
      <c r="H192" s="59"/>
      <c r="I192" s="59"/>
      <c r="J192" s="59"/>
      <c r="K192" s="59"/>
      <c r="L192" s="59"/>
      <c r="M192" s="59"/>
      <c r="N192" s="59"/>
      <c r="O192" s="59"/>
      <c r="P192" s="59"/>
      <c r="Q192" s="59"/>
      <c r="R192" s="59"/>
      <c r="S192" s="59"/>
      <c r="T192" s="59"/>
      <c r="U192" s="59"/>
      <c r="V192" s="59"/>
      <c r="W192" s="59"/>
      <c r="X192" s="59"/>
      <c r="Y192" s="59"/>
      <c r="Z192" s="59"/>
      <c r="AA192" s="59"/>
      <c r="AB192" s="59"/>
      <c r="AC192" s="59"/>
      <c r="AD192" s="59"/>
      <c r="AE192" s="59"/>
      <c r="AF192" s="59"/>
      <c r="AG192" s="59"/>
      <c r="AH192" s="59"/>
      <c r="AI192" s="59"/>
      <c r="AJ192" s="59"/>
      <c r="AK192" s="59"/>
      <c r="AL192" s="59"/>
      <c r="AM192" s="59"/>
      <c r="AN192" s="59"/>
      <c r="AO192" s="59"/>
      <c r="AP192" s="59"/>
      <c r="AQ192" s="59"/>
    </row>
    <row r="193" ht="12.75" customHeight="1">
      <c r="A193" s="59"/>
      <c r="B193" s="59"/>
      <c r="C193" s="596"/>
      <c r="D193" s="59"/>
      <c r="E193" s="59"/>
      <c r="F193" s="59"/>
      <c r="G193" s="59"/>
      <c r="H193" s="59"/>
      <c r="I193" s="59"/>
      <c r="J193" s="59"/>
      <c r="K193" s="59"/>
      <c r="L193" s="59"/>
      <c r="M193" s="59"/>
      <c r="N193" s="59"/>
      <c r="O193" s="59"/>
      <c r="P193" s="59"/>
      <c r="Q193" s="59"/>
      <c r="R193" s="59"/>
      <c r="S193" s="59"/>
      <c r="T193" s="59"/>
      <c r="U193" s="59"/>
      <c r="V193" s="59"/>
      <c r="W193" s="59"/>
      <c r="X193" s="59"/>
      <c r="Y193" s="59"/>
      <c r="Z193" s="59"/>
      <c r="AA193" s="59"/>
      <c r="AB193" s="59"/>
      <c r="AC193" s="59"/>
      <c r="AD193" s="59"/>
      <c r="AE193" s="59"/>
      <c r="AF193" s="59"/>
      <c r="AG193" s="59"/>
      <c r="AH193" s="59"/>
      <c r="AI193" s="59"/>
      <c r="AJ193" s="59"/>
      <c r="AK193" s="59"/>
      <c r="AL193" s="59"/>
      <c r="AM193" s="59"/>
      <c r="AN193" s="59"/>
      <c r="AO193" s="59"/>
      <c r="AP193" s="59"/>
      <c r="AQ193" s="59"/>
    </row>
    <row r="194" ht="12.75" customHeight="1">
      <c r="A194" s="59"/>
      <c r="B194" s="59"/>
      <c r="C194" s="596"/>
      <c r="D194" s="59"/>
      <c r="E194" s="59"/>
      <c r="F194" s="59"/>
      <c r="G194" s="59"/>
      <c r="H194" s="59"/>
      <c r="I194" s="59"/>
      <c r="J194" s="59"/>
      <c r="K194" s="59"/>
      <c r="L194" s="59"/>
      <c r="M194" s="59"/>
      <c r="N194" s="59"/>
      <c r="O194" s="59"/>
      <c r="P194" s="59"/>
      <c r="Q194" s="59"/>
      <c r="R194" s="59"/>
      <c r="S194" s="59"/>
      <c r="T194" s="59"/>
      <c r="U194" s="59"/>
      <c r="V194" s="59"/>
      <c r="W194" s="59"/>
      <c r="X194" s="59"/>
      <c r="Y194" s="59"/>
      <c r="Z194" s="59"/>
      <c r="AA194" s="59"/>
      <c r="AB194" s="59"/>
      <c r="AC194" s="59"/>
      <c r="AD194" s="59"/>
      <c r="AE194" s="59"/>
      <c r="AF194" s="59"/>
      <c r="AG194" s="59"/>
      <c r="AH194" s="59"/>
      <c r="AI194" s="59"/>
      <c r="AJ194" s="59"/>
      <c r="AK194" s="59"/>
      <c r="AL194" s="59"/>
      <c r="AM194" s="59"/>
      <c r="AN194" s="59"/>
      <c r="AO194" s="59"/>
      <c r="AP194" s="59"/>
      <c r="AQ194" s="59"/>
    </row>
    <row r="195" ht="12.75" customHeight="1">
      <c r="A195" s="59"/>
      <c r="B195" s="59"/>
      <c r="C195" s="596"/>
      <c r="D195" s="59"/>
      <c r="E195" s="59"/>
      <c r="F195" s="59"/>
      <c r="G195" s="59"/>
      <c r="H195" s="59"/>
      <c r="I195" s="59"/>
      <c r="J195" s="59"/>
      <c r="K195" s="59"/>
      <c r="L195" s="59"/>
      <c r="M195" s="59"/>
      <c r="N195" s="59"/>
      <c r="O195" s="59"/>
      <c r="P195" s="59"/>
      <c r="Q195" s="59"/>
      <c r="R195" s="59"/>
      <c r="S195" s="59"/>
      <c r="T195" s="59"/>
      <c r="U195" s="59"/>
      <c r="V195" s="59"/>
      <c r="W195" s="59"/>
      <c r="X195" s="59"/>
      <c r="Y195" s="59"/>
      <c r="Z195" s="59"/>
      <c r="AA195" s="59"/>
      <c r="AB195" s="59"/>
      <c r="AC195" s="59"/>
      <c r="AD195" s="59"/>
      <c r="AE195" s="59"/>
      <c r="AF195" s="59"/>
      <c r="AG195" s="59"/>
      <c r="AH195" s="59"/>
      <c r="AI195" s="59"/>
      <c r="AJ195" s="59"/>
      <c r="AK195" s="59"/>
      <c r="AL195" s="59"/>
      <c r="AM195" s="59"/>
      <c r="AN195" s="59"/>
      <c r="AO195" s="59"/>
      <c r="AP195" s="59"/>
      <c r="AQ195" s="59"/>
    </row>
    <row r="196" ht="12.75" customHeight="1">
      <c r="A196" s="59"/>
      <c r="B196" s="59"/>
      <c r="C196" s="596"/>
      <c r="D196" s="59"/>
      <c r="E196" s="59"/>
      <c r="F196" s="59"/>
      <c r="G196" s="59"/>
      <c r="H196" s="59"/>
      <c r="I196" s="59"/>
      <c r="J196" s="59"/>
      <c r="K196" s="59"/>
      <c r="L196" s="59"/>
      <c r="M196" s="59"/>
      <c r="N196" s="59"/>
      <c r="O196" s="59"/>
      <c r="P196" s="59"/>
      <c r="Q196" s="59"/>
      <c r="R196" s="59"/>
      <c r="S196" s="59"/>
      <c r="T196" s="59"/>
      <c r="U196" s="59"/>
      <c r="V196" s="59"/>
      <c r="W196" s="59"/>
      <c r="X196" s="59"/>
      <c r="Y196" s="59"/>
      <c r="Z196" s="59"/>
      <c r="AA196" s="59"/>
      <c r="AB196" s="59"/>
      <c r="AC196" s="59"/>
      <c r="AD196" s="59"/>
      <c r="AE196" s="59"/>
      <c r="AF196" s="59"/>
      <c r="AG196" s="59"/>
      <c r="AH196" s="59"/>
      <c r="AI196" s="59"/>
      <c r="AJ196" s="59"/>
      <c r="AK196" s="59"/>
      <c r="AL196" s="59"/>
      <c r="AM196" s="59"/>
      <c r="AN196" s="59"/>
      <c r="AO196" s="59"/>
      <c r="AP196" s="59"/>
      <c r="AQ196" s="59"/>
    </row>
    <row r="197" ht="12.75" customHeight="1">
      <c r="A197" s="59"/>
      <c r="B197" s="59"/>
      <c r="C197" s="596"/>
      <c r="D197" s="59"/>
      <c r="E197" s="59"/>
      <c r="F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c r="AD197" s="59"/>
      <c r="AE197" s="59"/>
      <c r="AF197" s="59"/>
      <c r="AG197" s="59"/>
      <c r="AH197" s="59"/>
      <c r="AI197" s="59"/>
      <c r="AJ197" s="59"/>
      <c r="AK197" s="59"/>
      <c r="AL197" s="59"/>
      <c r="AM197" s="59"/>
      <c r="AN197" s="59"/>
      <c r="AO197" s="59"/>
      <c r="AP197" s="59"/>
      <c r="AQ197" s="59"/>
    </row>
    <row r="198" ht="12.75" customHeight="1">
      <c r="A198" s="59"/>
      <c r="B198" s="59"/>
      <c r="C198" s="596"/>
      <c r="D198" s="59"/>
      <c r="E198" s="59"/>
      <c r="F198" s="59"/>
      <c r="G198" s="59"/>
      <c r="H198" s="59"/>
      <c r="I198" s="59"/>
      <c r="J198" s="59"/>
      <c r="K198" s="59"/>
      <c r="L198" s="59"/>
      <c r="M198" s="59"/>
      <c r="N198" s="59"/>
      <c r="O198" s="59"/>
      <c r="P198" s="59"/>
      <c r="Q198" s="59"/>
      <c r="R198" s="59"/>
      <c r="S198" s="59"/>
      <c r="T198" s="59"/>
      <c r="U198" s="59"/>
      <c r="V198" s="59"/>
      <c r="W198" s="59"/>
      <c r="X198" s="59"/>
      <c r="Y198" s="59"/>
      <c r="Z198" s="59"/>
      <c r="AA198" s="59"/>
      <c r="AB198" s="59"/>
      <c r="AC198" s="59"/>
      <c r="AD198" s="59"/>
      <c r="AE198" s="59"/>
      <c r="AF198" s="59"/>
      <c r="AG198" s="59"/>
      <c r="AH198" s="59"/>
      <c r="AI198" s="59"/>
      <c r="AJ198" s="59"/>
      <c r="AK198" s="59"/>
      <c r="AL198" s="59"/>
      <c r="AM198" s="59"/>
      <c r="AN198" s="59"/>
      <c r="AO198" s="59"/>
      <c r="AP198" s="59"/>
      <c r="AQ198" s="59"/>
    </row>
    <row r="199" ht="12.75" customHeight="1">
      <c r="A199" s="59"/>
      <c r="B199" s="59"/>
      <c r="C199" s="596"/>
      <c r="D199" s="59"/>
      <c r="E199" s="59"/>
      <c r="F199" s="59"/>
      <c r="G199" s="59"/>
      <c r="H199" s="59"/>
      <c r="I199" s="59"/>
      <c r="J199" s="59"/>
      <c r="K199" s="59"/>
      <c r="L199" s="59"/>
      <c r="M199" s="59"/>
      <c r="N199" s="59"/>
      <c r="O199" s="59"/>
      <c r="P199" s="59"/>
      <c r="Q199" s="59"/>
      <c r="R199" s="59"/>
      <c r="S199" s="59"/>
      <c r="T199" s="59"/>
      <c r="U199" s="59"/>
      <c r="V199" s="59"/>
      <c r="W199" s="59"/>
      <c r="X199" s="59"/>
      <c r="Y199" s="59"/>
      <c r="Z199" s="59"/>
      <c r="AA199" s="59"/>
      <c r="AB199" s="59"/>
      <c r="AC199" s="59"/>
      <c r="AD199" s="59"/>
      <c r="AE199" s="59"/>
      <c r="AF199" s="59"/>
      <c r="AG199" s="59"/>
      <c r="AH199" s="59"/>
      <c r="AI199" s="59"/>
      <c r="AJ199" s="59"/>
      <c r="AK199" s="59"/>
      <c r="AL199" s="59"/>
      <c r="AM199" s="59"/>
      <c r="AN199" s="59"/>
      <c r="AO199" s="59"/>
      <c r="AP199" s="59"/>
      <c r="AQ199" s="59"/>
    </row>
    <row r="200" ht="12.75" customHeight="1">
      <c r="A200" s="59"/>
      <c r="B200" s="59"/>
      <c r="C200" s="596"/>
      <c r="D200" s="59"/>
      <c r="E200" s="59"/>
      <c r="F200" s="59"/>
      <c r="G200" s="59"/>
      <c r="H200" s="59"/>
      <c r="I200" s="59"/>
      <c r="J200" s="59"/>
      <c r="K200" s="59"/>
      <c r="L200" s="59"/>
      <c r="M200" s="59"/>
      <c r="N200" s="59"/>
      <c r="O200" s="59"/>
      <c r="P200" s="59"/>
      <c r="Q200" s="59"/>
      <c r="R200" s="59"/>
      <c r="S200" s="59"/>
      <c r="T200" s="59"/>
      <c r="U200" s="59"/>
      <c r="V200" s="59"/>
      <c r="W200" s="59"/>
      <c r="X200" s="59"/>
      <c r="Y200" s="59"/>
      <c r="Z200" s="59"/>
      <c r="AA200" s="59"/>
      <c r="AB200" s="59"/>
      <c r="AC200" s="59"/>
      <c r="AD200" s="59"/>
      <c r="AE200" s="59"/>
      <c r="AF200" s="59"/>
      <c r="AG200" s="59"/>
      <c r="AH200" s="59"/>
      <c r="AI200" s="59"/>
      <c r="AJ200" s="59"/>
      <c r="AK200" s="59"/>
      <c r="AL200" s="59"/>
      <c r="AM200" s="59"/>
      <c r="AN200" s="59"/>
      <c r="AO200" s="59"/>
      <c r="AP200" s="59"/>
      <c r="AQ200" s="59"/>
    </row>
    <row r="201" ht="12.75" customHeight="1">
      <c r="A201" s="59"/>
      <c r="B201" s="59"/>
      <c r="C201" s="596"/>
      <c r="D201" s="59"/>
      <c r="E201" s="59"/>
      <c r="F201" s="59"/>
      <c r="G201" s="59"/>
      <c r="H201" s="59"/>
      <c r="I201" s="59"/>
      <c r="J201" s="59"/>
      <c r="K201" s="59"/>
      <c r="L201" s="59"/>
      <c r="M201" s="59"/>
      <c r="N201" s="59"/>
      <c r="O201" s="59"/>
      <c r="P201" s="59"/>
      <c r="Q201" s="59"/>
      <c r="R201" s="59"/>
      <c r="S201" s="59"/>
      <c r="T201" s="59"/>
      <c r="U201" s="59"/>
      <c r="V201" s="59"/>
      <c r="W201" s="59"/>
      <c r="X201" s="59"/>
      <c r="Y201" s="59"/>
      <c r="Z201" s="59"/>
      <c r="AA201" s="59"/>
      <c r="AB201" s="59"/>
      <c r="AC201" s="59"/>
      <c r="AD201" s="59"/>
      <c r="AE201" s="59"/>
      <c r="AF201" s="59"/>
      <c r="AG201" s="59"/>
      <c r="AH201" s="59"/>
      <c r="AI201" s="59"/>
      <c r="AJ201" s="59"/>
      <c r="AK201" s="59"/>
      <c r="AL201" s="59"/>
      <c r="AM201" s="59"/>
      <c r="AN201" s="59"/>
      <c r="AO201" s="59"/>
      <c r="AP201" s="59"/>
      <c r="AQ201" s="59"/>
    </row>
    <row r="202" ht="12.75" customHeight="1">
      <c r="A202" s="59"/>
      <c r="B202" s="59"/>
      <c r="C202" s="596"/>
      <c r="D202" s="59"/>
      <c r="E202" s="59"/>
      <c r="F202" s="59"/>
      <c r="G202" s="59"/>
      <c r="H202" s="59"/>
      <c r="I202" s="59"/>
      <c r="J202" s="59"/>
      <c r="K202" s="59"/>
      <c r="L202" s="59"/>
      <c r="M202" s="59"/>
      <c r="N202" s="59"/>
      <c r="O202" s="59"/>
      <c r="P202" s="59"/>
      <c r="Q202" s="59"/>
      <c r="R202" s="59"/>
      <c r="S202" s="59"/>
      <c r="T202" s="59"/>
      <c r="U202" s="59"/>
      <c r="V202" s="59"/>
      <c r="W202" s="59"/>
      <c r="X202" s="59"/>
      <c r="Y202" s="59"/>
      <c r="Z202" s="59"/>
      <c r="AA202" s="59"/>
      <c r="AB202" s="59"/>
      <c r="AC202" s="59"/>
      <c r="AD202" s="59"/>
      <c r="AE202" s="59"/>
      <c r="AF202" s="59"/>
      <c r="AG202" s="59"/>
      <c r="AH202" s="59"/>
      <c r="AI202" s="59"/>
      <c r="AJ202" s="59"/>
      <c r="AK202" s="59"/>
      <c r="AL202" s="59"/>
      <c r="AM202" s="59"/>
      <c r="AN202" s="59"/>
      <c r="AO202" s="59"/>
      <c r="AP202" s="59"/>
      <c r="AQ202" s="59"/>
    </row>
    <row r="203" ht="12.75" customHeight="1">
      <c r="A203" s="59"/>
      <c r="B203" s="59"/>
      <c r="C203" s="596"/>
      <c r="D203" s="59"/>
      <c r="E203" s="59"/>
      <c r="F203" s="59"/>
      <c r="G203" s="59"/>
      <c r="H203" s="59"/>
      <c r="I203" s="59"/>
      <c r="J203" s="59"/>
      <c r="K203" s="59"/>
      <c r="L203" s="59"/>
      <c r="M203" s="59"/>
      <c r="N203" s="59"/>
      <c r="O203" s="59"/>
      <c r="P203" s="59"/>
      <c r="Q203" s="59"/>
      <c r="R203" s="59"/>
      <c r="S203" s="59"/>
      <c r="T203" s="59"/>
      <c r="U203" s="59"/>
      <c r="V203" s="59"/>
      <c r="W203" s="59"/>
      <c r="X203" s="59"/>
      <c r="Y203" s="59"/>
      <c r="Z203" s="59"/>
      <c r="AA203" s="59"/>
      <c r="AB203" s="59"/>
      <c r="AC203" s="59"/>
      <c r="AD203" s="59"/>
      <c r="AE203" s="59"/>
      <c r="AF203" s="59"/>
      <c r="AG203" s="59"/>
      <c r="AH203" s="59"/>
      <c r="AI203" s="59"/>
      <c r="AJ203" s="59"/>
      <c r="AK203" s="59"/>
      <c r="AL203" s="59"/>
      <c r="AM203" s="59"/>
      <c r="AN203" s="59"/>
      <c r="AO203" s="59"/>
      <c r="AP203" s="59"/>
      <c r="AQ203" s="59"/>
    </row>
    <row r="204" ht="12.75" customHeight="1">
      <c r="A204" s="59"/>
      <c r="B204" s="59"/>
      <c r="C204" s="596"/>
      <c r="D204" s="59"/>
      <c r="E204" s="59"/>
      <c r="F204" s="59"/>
      <c r="G204" s="59"/>
      <c r="H204" s="59"/>
      <c r="I204" s="59"/>
      <c r="J204" s="59"/>
      <c r="K204" s="59"/>
      <c r="L204" s="59"/>
      <c r="M204" s="59"/>
      <c r="N204" s="59"/>
      <c r="O204" s="59"/>
      <c r="P204" s="59"/>
      <c r="Q204" s="59"/>
      <c r="R204" s="59"/>
      <c r="S204" s="59"/>
      <c r="T204" s="59"/>
      <c r="U204" s="59"/>
      <c r="V204" s="59"/>
      <c r="W204" s="59"/>
      <c r="X204" s="59"/>
      <c r="Y204" s="59"/>
      <c r="Z204" s="59"/>
      <c r="AA204" s="59"/>
      <c r="AB204" s="59"/>
      <c r="AC204" s="59"/>
      <c r="AD204" s="59"/>
      <c r="AE204" s="59"/>
      <c r="AF204" s="59"/>
      <c r="AG204" s="59"/>
      <c r="AH204" s="59"/>
      <c r="AI204" s="59"/>
      <c r="AJ204" s="59"/>
      <c r="AK204" s="59"/>
      <c r="AL204" s="59"/>
      <c r="AM204" s="59"/>
      <c r="AN204" s="59"/>
      <c r="AO204" s="59"/>
      <c r="AP204" s="59"/>
      <c r="AQ204" s="59"/>
    </row>
    <row r="205" ht="12.75" customHeight="1">
      <c r="A205" s="59"/>
      <c r="B205" s="59"/>
      <c r="C205" s="596"/>
      <c r="D205" s="59"/>
      <c r="E205" s="59"/>
      <c r="F205" s="59"/>
      <c r="G205" s="59"/>
      <c r="H205" s="59"/>
      <c r="I205" s="59"/>
      <c r="J205" s="59"/>
      <c r="K205" s="59"/>
      <c r="L205" s="59"/>
      <c r="M205" s="59"/>
      <c r="N205" s="59"/>
      <c r="O205" s="59"/>
      <c r="P205" s="59"/>
      <c r="Q205" s="59"/>
      <c r="R205" s="59"/>
      <c r="S205" s="59"/>
      <c r="T205" s="59"/>
      <c r="U205" s="59"/>
      <c r="V205" s="59"/>
      <c r="W205" s="59"/>
      <c r="X205" s="59"/>
      <c r="Y205" s="59"/>
      <c r="Z205" s="59"/>
      <c r="AA205" s="59"/>
      <c r="AB205" s="59"/>
      <c r="AC205" s="59"/>
      <c r="AD205" s="59"/>
      <c r="AE205" s="59"/>
      <c r="AF205" s="59"/>
      <c r="AG205" s="59"/>
      <c r="AH205" s="59"/>
      <c r="AI205" s="59"/>
      <c r="AJ205" s="59"/>
      <c r="AK205" s="59"/>
      <c r="AL205" s="59"/>
      <c r="AM205" s="59"/>
      <c r="AN205" s="59"/>
      <c r="AO205" s="59"/>
      <c r="AP205" s="59"/>
      <c r="AQ205" s="59"/>
    </row>
    <row r="206" ht="12.75" customHeight="1">
      <c r="A206" s="59"/>
      <c r="B206" s="59"/>
      <c r="C206" s="596"/>
      <c r="D206" s="59"/>
      <c r="E206" s="59"/>
      <c r="F206" s="59"/>
      <c r="G206" s="59"/>
      <c r="H206" s="59"/>
      <c r="I206" s="59"/>
      <c r="J206" s="59"/>
      <c r="K206" s="59"/>
      <c r="L206" s="59"/>
      <c r="M206" s="59"/>
      <c r="N206" s="59"/>
      <c r="O206" s="59"/>
      <c r="P206" s="59"/>
      <c r="Q206" s="59"/>
      <c r="R206" s="59"/>
      <c r="S206" s="59"/>
      <c r="T206" s="59"/>
      <c r="U206" s="59"/>
      <c r="V206" s="59"/>
      <c r="W206" s="59"/>
      <c r="X206" s="59"/>
      <c r="Y206" s="59"/>
      <c r="Z206" s="59"/>
      <c r="AA206" s="59"/>
      <c r="AB206" s="59"/>
      <c r="AC206" s="59"/>
      <c r="AD206" s="59"/>
      <c r="AE206" s="59"/>
      <c r="AF206" s="59"/>
      <c r="AG206" s="59"/>
      <c r="AH206" s="59"/>
      <c r="AI206" s="59"/>
      <c r="AJ206" s="59"/>
      <c r="AK206" s="59"/>
      <c r="AL206" s="59"/>
      <c r="AM206" s="59"/>
      <c r="AN206" s="59"/>
      <c r="AO206" s="59"/>
      <c r="AP206" s="59"/>
      <c r="AQ206" s="59"/>
    </row>
    <row r="207" ht="12.75" customHeight="1">
      <c r="A207" s="59"/>
      <c r="B207" s="59"/>
      <c r="C207" s="596"/>
      <c r="D207" s="59"/>
      <c r="E207" s="59"/>
      <c r="F207" s="59"/>
      <c r="G207" s="59"/>
      <c r="H207" s="59"/>
      <c r="I207" s="59"/>
      <c r="J207" s="59"/>
      <c r="K207" s="59"/>
      <c r="L207" s="59"/>
      <c r="M207" s="59"/>
      <c r="N207" s="59"/>
      <c r="O207" s="59"/>
      <c r="P207" s="59"/>
      <c r="Q207" s="59"/>
      <c r="R207" s="59"/>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9"/>
    </row>
    <row r="208" ht="12.75" customHeight="1">
      <c r="A208" s="59"/>
      <c r="B208" s="59"/>
      <c r="C208" s="596"/>
      <c r="D208" s="59"/>
      <c r="E208" s="59"/>
      <c r="F208" s="59"/>
      <c r="G208" s="59"/>
      <c r="H208" s="59"/>
      <c r="I208" s="59"/>
      <c r="J208" s="59"/>
      <c r="K208" s="59"/>
      <c r="L208" s="59"/>
      <c r="M208" s="59"/>
      <c r="N208" s="59"/>
      <c r="O208" s="59"/>
      <c r="P208" s="59"/>
      <c r="Q208" s="59"/>
      <c r="R208" s="59"/>
      <c r="S208" s="59"/>
      <c r="T208" s="59"/>
      <c r="U208" s="59"/>
      <c r="V208" s="59"/>
      <c r="W208" s="59"/>
      <c r="X208" s="59"/>
      <c r="Y208" s="59"/>
      <c r="Z208" s="59"/>
      <c r="AA208" s="59"/>
      <c r="AB208" s="59"/>
      <c r="AC208" s="59"/>
      <c r="AD208" s="59"/>
      <c r="AE208" s="59"/>
      <c r="AF208" s="59"/>
      <c r="AG208" s="59"/>
      <c r="AH208" s="59"/>
      <c r="AI208" s="59"/>
      <c r="AJ208" s="59"/>
      <c r="AK208" s="59"/>
      <c r="AL208" s="59"/>
      <c r="AM208" s="59"/>
      <c r="AN208" s="59"/>
      <c r="AO208" s="59"/>
      <c r="AP208" s="59"/>
      <c r="AQ208" s="59"/>
    </row>
    <row r="209" ht="12.75" customHeight="1">
      <c r="A209" s="59"/>
      <c r="B209" s="59"/>
      <c r="C209" s="596"/>
      <c r="D209" s="59"/>
      <c r="E209" s="59"/>
      <c r="F209" s="59"/>
      <c r="G209" s="59"/>
      <c r="H209" s="59"/>
      <c r="I209" s="59"/>
      <c r="J209" s="59"/>
      <c r="K209" s="59"/>
      <c r="L209" s="59"/>
      <c r="M209" s="59"/>
      <c r="N209" s="59"/>
      <c r="O209" s="59"/>
      <c r="P209" s="59"/>
      <c r="Q209" s="59"/>
      <c r="R209" s="59"/>
      <c r="S209" s="59"/>
      <c r="T209" s="59"/>
      <c r="U209" s="59"/>
      <c r="V209" s="59"/>
      <c r="W209" s="59"/>
      <c r="X209" s="59"/>
      <c r="Y209" s="59"/>
      <c r="Z209" s="59"/>
      <c r="AA209" s="59"/>
      <c r="AB209" s="59"/>
      <c r="AC209" s="59"/>
      <c r="AD209" s="59"/>
      <c r="AE209" s="59"/>
      <c r="AF209" s="59"/>
      <c r="AG209" s="59"/>
      <c r="AH209" s="59"/>
      <c r="AI209" s="59"/>
      <c r="AJ209" s="59"/>
      <c r="AK209" s="59"/>
      <c r="AL209" s="59"/>
      <c r="AM209" s="59"/>
      <c r="AN209" s="59"/>
      <c r="AO209" s="59"/>
      <c r="AP209" s="59"/>
      <c r="AQ209" s="59"/>
    </row>
    <row r="210" ht="12.75" customHeight="1">
      <c r="A210" s="59"/>
      <c r="B210" s="59"/>
      <c r="C210" s="596"/>
      <c r="D210" s="59"/>
      <c r="E210" s="59"/>
      <c r="F210" s="59"/>
      <c r="G210" s="59"/>
      <c r="H210" s="59"/>
      <c r="I210" s="59"/>
      <c r="J210" s="59"/>
      <c r="K210" s="59"/>
      <c r="L210" s="59"/>
      <c r="M210" s="59"/>
      <c r="N210" s="59"/>
      <c r="O210" s="59"/>
      <c r="P210" s="59"/>
      <c r="Q210" s="59"/>
      <c r="R210" s="59"/>
      <c r="S210" s="59"/>
      <c r="T210" s="59"/>
      <c r="U210" s="59"/>
      <c r="V210" s="59"/>
      <c r="W210" s="59"/>
      <c r="X210" s="59"/>
      <c r="Y210" s="59"/>
      <c r="Z210" s="59"/>
      <c r="AA210" s="59"/>
      <c r="AB210" s="59"/>
      <c r="AC210" s="59"/>
      <c r="AD210" s="59"/>
      <c r="AE210" s="59"/>
      <c r="AF210" s="59"/>
      <c r="AG210" s="59"/>
      <c r="AH210" s="59"/>
      <c r="AI210" s="59"/>
      <c r="AJ210" s="59"/>
      <c r="AK210" s="59"/>
      <c r="AL210" s="59"/>
      <c r="AM210" s="59"/>
      <c r="AN210" s="59"/>
      <c r="AO210" s="59"/>
      <c r="AP210" s="59"/>
      <c r="AQ210" s="59"/>
    </row>
    <row r="211" ht="12.75" customHeight="1">
      <c r="A211" s="59"/>
      <c r="B211" s="59"/>
      <c r="C211" s="596"/>
      <c r="D211" s="59"/>
      <c r="E211" s="59"/>
      <c r="F211" s="59"/>
      <c r="G211" s="59"/>
      <c r="H211" s="59"/>
      <c r="I211" s="59"/>
      <c r="J211" s="59"/>
      <c r="K211" s="59"/>
      <c r="L211" s="59"/>
      <c r="M211" s="59"/>
      <c r="N211" s="59"/>
      <c r="O211" s="59"/>
      <c r="P211" s="59"/>
      <c r="Q211" s="59"/>
      <c r="R211" s="59"/>
      <c r="S211" s="59"/>
      <c r="T211" s="59"/>
      <c r="U211" s="59"/>
      <c r="V211" s="59"/>
      <c r="W211" s="59"/>
      <c r="X211" s="59"/>
      <c r="Y211" s="59"/>
      <c r="Z211" s="59"/>
      <c r="AA211" s="59"/>
      <c r="AB211" s="59"/>
      <c r="AC211" s="59"/>
      <c r="AD211" s="59"/>
      <c r="AE211" s="59"/>
      <c r="AF211" s="59"/>
      <c r="AG211" s="59"/>
      <c r="AH211" s="59"/>
      <c r="AI211" s="59"/>
      <c r="AJ211" s="59"/>
      <c r="AK211" s="59"/>
      <c r="AL211" s="59"/>
      <c r="AM211" s="59"/>
      <c r="AN211" s="59"/>
      <c r="AO211" s="59"/>
      <c r="AP211" s="59"/>
      <c r="AQ211" s="59"/>
    </row>
    <row r="212" ht="12.75" customHeight="1">
      <c r="A212" s="59"/>
      <c r="B212" s="59"/>
      <c r="C212" s="596"/>
      <c r="D212" s="59"/>
      <c r="E212" s="59"/>
      <c r="F212" s="59"/>
      <c r="G212" s="59"/>
      <c r="H212" s="59"/>
      <c r="I212" s="59"/>
      <c r="J212" s="59"/>
      <c r="K212" s="59"/>
      <c r="L212" s="59"/>
      <c r="M212" s="59"/>
      <c r="N212" s="59"/>
      <c r="O212" s="59"/>
      <c r="P212" s="59"/>
      <c r="Q212" s="59"/>
      <c r="R212" s="59"/>
      <c r="S212" s="59"/>
      <c r="T212" s="59"/>
      <c r="U212" s="59"/>
      <c r="V212" s="59"/>
      <c r="W212" s="59"/>
      <c r="X212" s="59"/>
      <c r="Y212" s="59"/>
      <c r="Z212" s="59"/>
      <c r="AA212" s="59"/>
      <c r="AB212" s="59"/>
      <c r="AC212" s="59"/>
      <c r="AD212" s="59"/>
      <c r="AE212" s="59"/>
      <c r="AF212" s="59"/>
      <c r="AG212" s="59"/>
      <c r="AH212" s="59"/>
      <c r="AI212" s="59"/>
      <c r="AJ212" s="59"/>
      <c r="AK212" s="59"/>
      <c r="AL212" s="59"/>
      <c r="AM212" s="59"/>
      <c r="AN212" s="59"/>
      <c r="AO212" s="59"/>
      <c r="AP212" s="59"/>
      <c r="AQ212" s="59"/>
    </row>
    <row r="213" ht="12.75" customHeight="1">
      <c r="A213" s="59"/>
      <c r="B213" s="59"/>
      <c r="C213" s="596"/>
      <c r="D213" s="59"/>
      <c r="E213" s="59"/>
      <c r="F213" s="59"/>
      <c r="G213" s="59"/>
      <c r="H213" s="59"/>
      <c r="I213" s="59"/>
      <c r="J213" s="59"/>
      <c r="K213" s="59"/>
      <c r="L213" s="59"/>
      <c r="M213" s="59"/>
      <c r="N213" s="59"/>
      <c r="O213" s="59"/>
      <c r="P213" s="59"/>
      <c r="Q213" s="59"/>
      <c r="R213" s="59"/>
      <c r="S213" s="59"/>
      <c r="T213" s="59"/>
      <c r="U213" s="59"/>
      <c r="V213" s="59"/>
      <c r="W213" s="59"/>
      <c r="X213" s="59"/>
      <c r="Y213" s="59"/>
      <c r="Z213" s="59"/>
      <c r="AA213" s="59"/>
      <c r="AB213" s="59"/>
      <c r="AC213" s="59"/>
      <c r="AD213" s="59"/>
      <c r="AE213" s="59"/>
      <c r="AF213" s="59"/>
      <c r="AG213" s="59"/>
      <c r="AH213" s="59"/>
      <c r="AI213" s="59"/>
      <c r="AJ213" s="59"/>
      <c r="AK213" s="59"/>
      <c r="AL213" s="59"/>
      <c r="AM213" s="59"/>
      <c r="AN213" s="59"/>
      <c r="AO213" s="59"/>
      <c r="AP213" s="59"/>
      <c r="AQ213" s="59"/>
    </row>
    <row r="214" ht="12.75" customHeight="1">
      <c r="A214" s="59"/>
      <c r="B214" s="59"/>
      <c r="C214" s="596"/>
      <c r="D214" s="59"/>
      <c r="E214" s="59"/>
      <c r="F214" s="59"/>
      <c r="G214" s="59"/>
      <c r="H214" s="59"/>
      <c r="I214" s="59"/>
      <c r="J214" s="59"/>
      <c r="K214" s="59"/>
      <c r="L214" s="59"/>
      <c r="M214" s="59"/>
      <c r="N214" s="59"/>
      <c r="O214" s="59"/>
      <c r="P214" s="59"/>
      <c r="Q214" s="59"/>
      <c r="R214" s="59"/>
      <c r="S214" s="59"/>
      <c r="T214" s="59"/>
      <c r="U214" s="59"/>
      <c r="V214" s="59"/>
      <c r="W214" s="59"/>
      <c r="X214" s="59"/>
      <c r="Y214" s="59"/>
      <c r="Z214" s="59"/>
      <c r="AA214" s="59"/>
      <c r="AB214" s="59"/>
      <c r="AC214" s="59"/>
      <c r="AD214" s="59"/>
      <c r="AE214" s="59"/>
      <c r="AF214" s="59"/>
      <c r="AG214" s="59"/>
      <c r="AH214" s="59"/>
      <c r="AI214" s="59"/>
      <c r="AJ214" s="59"/>
      <c r="AK214" s="59"/>
      <c r="AL214" s="59"/>
      <c r="AM214" s="59"/>
      <c r="AN214" s="59"/>
      <c r="AO214" s="59"/>
      <c r="AP214" s="59"/>
      <c r="AQ214" s="59"/>
    </row>
    <row r="215" ht="12.75" customHeight="1">
      <c r="A215" s="59"/>
      <c r="B215" s="59"/>
      <c r="C215" s="596"/>
      <c r="D215" s="59"/>
      <c r="E215" s="59"/>
      <c r="F215" s="59"/>
      <c r="G215" s="59"/>
      <c r="H215" s="59"/>
      <c r="I215" s="59"/>
      <c r="J215" s="59"/>
      <c r="K215" s="59"/>
      <c r="L215" s="59"/>
      <c r="M215" s="59"/>
      <c r="N215" s="59"/>
      <c r="O215" s="59"/>
      <c r="P215" s="59"/>
      <c r="Q215" s="59"/>
      <c r="R215" s="59"/>
      <c r="S215" s="59"/>
      <c r="T215" s="59"/>
      <c r="U215" s="59"/>
      <c r="V215" s="59"/>
      <c r="W215" s="59"/>
      <c r="X215" s="59"/>
      <c r="Y215" s="59"/>
      <c r="Z215" s="59"/>
      <c r="AA215" s="59"/>
      <c r="AB215" s="59"/>
      <c r="AC215" s="59"/>
      <c r="AD215" s="59"/>
      <c r="AE215" s="59"/>
      <c r="AF215" s="59"/>
      <c r="AG215" s="59"/>
      <c r="AH215" s="59"/>
      <c r="AI215" s="59"/>
      <c r="AJ215" s="59"/>
      <c r="AK215" s="59"/>
      <c r="AL215" s="59"/>
      <c r="AM215" s="59"/>
      <c r="AN215" s="59"/>
      <c r="AO215" s="59"/>
      <c r="AP215" s="59"/>
      <c r="AQ215" s="59"/>
    </row>
    <row r="216" ht="12.75" customHeight="1">
      <c r="A216" s="59"/>
      <c r="B216" s="59"/>
      <c r="C216" s="596"/>
      <c r="D216" s="59"/>
      <c r="E216" s="59"/>
      <c r="F216" s="59"/>
      <c r="G216" s="59"/>
      <c r="H216" s="59"/>
      <c r="I216" s="59"/>
      <c r="J216" s="59"/>
      <c r="K216" s="59"/>
      <c r="L216" s="59"/>
      <c r="M216" s="59"/>
      <c r="N216" s="59"/>
      <c r="O216" s="59"/>
      <c r="P216" s="59"/>
      <c r="Q216" s="59"/>
      <c r="R216" s="59"/>
      <c r="S216" s="59"/>
      <c r="T216" s="59"/>
      <c r="U216" s="59"/>
      <c r="V216" s="59"/>
      <c r="W216" s="59"/>
      <c r="X216" s="59"/>
      <c r="Y216" s="59"/>
      <c r="Z216" s="59"/>
      <c r="AA216" s="59"/>
      <c r="AB216" s="59"/>
      <c r="AC216" s="59"/>
      <c r="AD216" s="59"/>
      <c r="AE216" s="59"/>
      <c r="AF216" s="59"/>
      <c r="AG216" s="59"/>
      <c r="AH216" s="59"/>
      <c r="AI216" s="59"/>
      <c r="AJ216" s="59"/>
      <c r="AK216" s="59"/>
      <c r="AL216" s="59"/>
      <c r="AM216" s="59"/>
      <c r="AN216" s="59"/>
      <c r="AO216" s="59"/>
      <c r="AP216" s="59"/>
      <c r="AQ216" s="59"/>
    </row>
    <row r="217" ht="12.75" customHeight="1">
      <c r="A217" s="59"/>
      <c r="B217" s="59"/>
      <c r="C217" s="596"/>
      <c r="D217" s="59"/>
      <c r="E217" s="59"/>
      <c r="F217" s="59"/>
      <c r="G217" s="59"/>
      <c r="H217" s="59"/>
      <c r="I217" s="59"/>
      <c r="J217" s="59"/>
      <c r="K217" s="59"/>
      <c r="L217" s="59"/>
      <c r="M217" s="59"/>
      <c r="N217" s="59"/>
      <c r="O217" s="59"/>
      <c r="P217" s="59"/>
      <c r="Q217" s="59"/>
      <c r="R217" s="59"/>
      <c r="S217" s="59"/>
      <c r="T217" s="59"/>
      <c r="U217" s="59"/>
      <c r="V217" s="59"/>
      <c r="W217" s="59"/>
      <c r="X217" s="59"/>
      <c r="Y217" s="59"/>
      <c r="Z217" s="59"/>
      <c r="AA217" s="59"/>
      <c r="AB217" s="59"/>
      <c r="AC217" s="59"/>
      <c r="AD217" s="59"/>
      <c r="AE217" s="59"/>
      <c r="AF217" s="59"/>
      <c r="AG217" s="59"/>
      <c r="AH217" s="59"/>
      <c r="AI217" s="59"/>
      <c r="AJ217" s="59"/>
      <c r="AK217" s="59"/>
      <c r="AL217" s="59"/>
      <c r="AM217" s="59"/>
      <c r="AN217" s="59"/>
      <c r="AO217" s="59"/>
      <c r="AP217" s="59"/>
      <c r="AQ217" s="59"/>
    </row>
    <row r="218" ht="12.75" customHeight="1">
      <c r="A218" s="59"/>
      <c r="B218" s="59"/>
      <c r="C218" s="596"/>
      <c r="D218" s="59"/>
      <c r="E218" s="59"/>
      <c r="F218" s="59"/>
      <c r="G218" s="59"/>
      <c r="H218" s="59"/>
      <c r="I218" s="59"/>
      <c r="J218" s="59"/>
      <c r="K218" s="59"/>
      <c r="L218" s="59"/>
      <c r="M218" s="59"/>
      <c r="N218" s="59"/>
      <c r="O218" s="59"/>
      <c r="P218" s="59"/>
      <c r="Q218" s="59"/>
      <c r="R218" s="59"/>
      <c r="S218" s="59"/>
      <c r="T218" s="59"/>
      <c r="U218" s="59"/>
      <c r="V218" s="59"/>
      <c r="W218" s="59"/>
      <c r="X218" s="59"/>
      <c r="Y218" s="59"/>
      <c r="Z218" s="59"/>
      <c r="AA218" s="59"/>
      <c r="AB218" s="59"/>
      <c r="AC218" s="59"/>
      <c r="AD218" s="59"/>
      <c r="AE218" s="59"/>
      <c r="AF218" s="59"/>
      <c r="AG218" s="59"/>
      <c r="AH218" s="59"/>
      <c r="AI218" s="59"/>
      <c r="AJ218" s="59"/>
      <c r="AK218" s="59"/>
      <c r="AL218" s="59"/>
      <c r="AM218" s="59"/>
      <c r="AN218" s="59"/>
      <c r="AO218" s="59"/>
      <c r="AP218" s="59"/>
      <c r="AQ218" s="59"/>
    </row>
    <row r="219" ht="12.75" customHeight="1">
      <c r="A219" s="59"/>
      <c r="B219" s="59"/>
      <c r="C219" s="596"/>
      <c r="D219" s="59"/>
      <c r="E219" s="59"/>
      <c r="F219" s="59"/>
      <c r="G219" s="59"/>
      <c r="H219" s="59"/>
      <c r="I219" s="59"/>
      <c r="J219" s="59"/>
      <c r="K219" s="59"/>
      <c r="L219" s="59"/>
      <c r="M219" s="59"/>
      <c r="N219" s="59"/>
      <c r="O219" s="59"/>
      <c r="P219" s="59"/>
      <c r="Q219" s="59"/>
      <c r="R219" s="59"/>
      <c r="S219" s="59"/>
      <c r="T219" s="59"/>
      <c r="U219" s="59"/>
      <c r="V219" s="59"/>
      <c r="W219" s="59"/>
      <c r="X219" s="59"/>
      <c r="Y219" s="59"/>
      <c r="Z219" s="59"/>
      <c r="AA219" s="59"/>
      <c r="AB219" s="59"/>
      <c r="AC219" s="59"/>
      <c r="AD219" s="59"/>
      <c r="AE219" s="59"/>
      <c r="AF219" s="59"/>
      <c r="AG219" s="59"/>
      <c r="AH219" s="59"/>
      <c r="AI219" s="59"/>
      <c r="AJ219" s="59"/>
      <c r="AK219" s="59"/>
      <c r="AL219" s="59"/>
      <c r="AM219" s="59"/>
      <c r="AN219" s="59"/>
      <c r="AO219" s="59"/>
      <c r="AP219" s="59"/>
      <c r="AQ219" s="59"/>
    </row>
    <row r="220" ht="12.75" customHeight="1">
      <c r="A220" s="59"/>
      <c r="B220" s="59"/>
      <c r="C220" s="596"/>
      <c r="D220" s="59"/>
      <c r="E220" s="59"/>
      <c r="F220" s="59"/>
      <c r="G220" s="59"/>
      <c r="H220" s="59"/>
      <c r="I220" s="59"/>
      <c r="J220" s="59"/>
      <c r="K220" s="59"/>
      <c r="L220" s="59"/>
      <c r="M220" s="59"/>
      <c r="N220" s="59"/>
      <c r="O220" s="59"/>
      <c r="P220" s="59"/>
      <c r="Q220" s="59"/>
      <c r="R220" s="59"/>
      <c r="S220" s="59"/>
      <c r="T220" s="59"/>
      <c r="U220" s="59"/>
      <c r="V220" s="59"/>
      <c r="W220" s="59"/>
      <c r="X220" s="59"/>
      <c r="Y220" s="59"/>
      <c r="Z220" s="59"/>
      <c r="AA220" s="59"/>
      <c r="AB220" s="59"/>
      <c r="AC220" s="59"/>
      <c r="AD220" s="59"/>
      <c r="AE220" s="59"/>
      <c r="AF220" s="59"/>
      <c r="AG220" s="59"/>
      <c r="AH220" s="59"/>
      <c r="AI220" s="59"/>
      <c r="AJ220" s="59"/>
      <c r="AK220" s="59"/>
      <c r="AL220" s="59"/>
      <c r="AM220" s="59"/>
      <c r="AN220" s="59"/>
      <c r="AO220" s="59"/>
      <c r="AP220" s="59"/>
      <c r="AQ220" s="59"/>
    </row>
    <row r="221" ht="12.75" customHeight="1">
      <c r="A221" s="59"/>
      <c r="B221" s="59"/>
      <c r="C221" s="596"/>
      <c r="D221" s="59"/>
      <c r="E221" s="59"/>
      <c r="F221" s="59"/>
      <c r="G221" s="59"/>
      <c r="H221" s="59"/>
      <c r="I221" s="59"/>
      <c r="J221" s="59"/>
      <c r="K221" s="59"/>
      <c r="L221" s="59"/>
      <c r="M221" s="59"/>
      <c r="N221" s="59"/>
      <c r="O221" s="59"/>
      <c r="P221" s="59"/>
      <c r="Q221" s="59"/>
      <c r="R221" s="59"/>
      <c r="S221" s="59"/>
      <c r="T221" s="59"/>
      <c r="U221" s="59"/>
      <c r="V221" s="59"/>
      <c r="W221" s="59"/>
      <c r="X221" s="59"/>
      <c r="Y221" s="59"/>
      <c r="Z221" s="59"/>
      <c r="AA221" s="59"/>
      <c r="AB221" s="59"/>
      <c r="AC221" s="59"/>
      <c r="AD221" s="59"/>
      <c r="AE221" s="59"/>
      <c r="AF221" s="59"/>
      <c r="AG221" s="59"/>
      <c r="AH221" s="59"/>
      <c r="AI221" s="59"/>
      <c r="AJ221" s="59"/>
      <c r="AK221" s="59"/>
      <c r="AL221" s="59"/>
      <c r="AM221" s="59"/>
      <c r="AN221" s="59"/>
      <c r="AO221" s="59"/>
      <c r="AP221" s="59"/>
      <c r="AQ221" s="59"/>
    </row>
    <row r="222" ht="12.75" customHeight="1">
      <c r="A222" s="59"/>
      <c r="B222" s="59"/>
      <c r="C222" s="596"/>
      <c r="D222" s="59"/>
      <c r="E222" s="59"/>
      <c r="F222" s="59"/>
      <c r="G222" s="59"/>
      <c r="H222" s="59"/>
      <c r="I222" s="59"/>
      <c r="J222" s="59"/>
      <c r="K222" s="59"/>
      <c r="L222" s="59"/>
      <c r="M222" s="59"/>
      <c r="N222" s="59"/>
      <c r="O222" s="59"/>
      <c r="P222" s="59"/>
      <c r="Q222" s="59"/>
      <c r="R222" s="59"/>
      <c r="S222" s="59"/>
      <c r="T222" s="59"/>
      <c r="U222" s="59"/>
      <c r="V222" s="59"/>
      <c r="W222" s="59"/>
      <c r="X222" s="59"/>
      <c r="Y222" s="59"/>
      <c r="Z222" s="59"/>
      <c r="AA222" s="59"/>
      <c r="AB222" s="59"/>
      <c r="AC222" s="59"/>
      <c r="AD222" s="59"/>
      <c r="AE222" s="59"/>
      <c r="AF222" s="59"/>
      <c r="AG222" s="59"/>
      <c r="AH222" s="59"/>
      <c r="AI222" s="59"/>
      <c r="AJ222" s="59"/>
      <c r="AK222" s="59"/>
      <c r="AL222" s="59"/>
      <c r="AM222" s="59"/>
      <c r="AN222" s="59"/>
      <c r="AO222" s="59"/>
      <c r="AP222" s="59"/>
      <c r="AQ222" s="59"/>
    </row>
    <row r="223" ht="12.75" customHeight="1">
      <c r="A223" s="59"/>
      <c r="B223" s="59"/>
      <c r="C223" s="596"/>
      <c r="D223" s="59"/>
      <c r="E223" s="59"/>
      <c r="F223" s="59"/>
      <c r="G223" s="59"/>
      <c r="H223" s="59"/>
      <c r="I223" s="59"/>
      <c r="J223" s="59"/>
      <c r="K223" s="59"/>
      <c r="L223" s="59"/>
      <c r="M223" s="59"/>
      <c r="N223" s="59"/>
      <c r="O223" s="59"/>
      <c r="P223" s="59"/>
      <c r="Q223" s="59"/>
      <c r="R223" s="59"/>
      <c r="S223" s="59"/>
      <c r="T223" s="59"/>
      <c r="U223" s="59"/>
      <c r="V223" s="59"/>
      <c r="W223" s="59"/>
      <c r="X223" s="59"/>
      <c r="Y223" s="59"/>
      <c r="Z223" s="59"/>
      <c r="AA223" s="59"/>
      <c r="AB223" s="59"/>
      <c r="AC223" s="59"/>
      <c r="AD223" s="59"/>
      <c r="AE223" s="59"/>
      <c r="AF223" s="59"/>
      <c r="AG223" s="59"/>
      <c r="AH223" s="59"/>
      <c r="AI223" s="59"/>
      <c r="AJ223" s="59"/>
      <c r="AK223" s="59"/>
      <c r="AL223" s="59"/>
      <c r="AM223" s="59"/>
      <c r="AN223" s="59"/>
      <c r="AO223" s="59"/>
      <c r="AP223" s="59"/>
      <c r="AQ223" s="59"/>
    </row>
    <row r="224" ht="12.75" customHeight="1">
      <c r="A224" s="59"/>
      <c r="B224" s="59"/>
      <c r="C224" s="596"/>
      <c r="D224" s="59"/>
      <c r="E224" s="59"/>
      <c r="F224" s="59"/>
      <c r="G224" s="59"/>
      <c r="H224" s="59"/>
      <c r="I224" s="59"/>
      <c r="J224" s="59"/>
      <c r="K224" s="59"/>
      <c r="L224" s="59"/>
      <c r="M224" s="59"/>
      <c r="N224" s="59"/>
      <c r="O224" s="59"/>
      <c r="P224" s="59"/>
      <c r="Q224" s="59"/>
      <c r="R224" s="59"/>
      <c r="S224" s="59"/>
      <c r="T224" s="59"/>
      <c r="U224" s="59"/>
      <c r="V224" s="59"/>
      <c r="W224" s="59"/>
      <c r="X224" s="59"/>
      <c r="Y224" s="59"/>
      <c r="Z224" s="59"/>
      <c r="AA224" s="59"/>
      <c r="AB224" s="59"/>
      <c r="AC224" s="59"/>
      <c r="AD224" s="59"/>
      <c r="AE224" s="59"/>
      <c r="AF224" s="59"/>
      <c r="AG224" s="59"/>
      <c r="AH224" s="59"/>
      <c r="AI224" s="59"/>
      <c r="AJ224" s="59"/>
      <c r="AK224" s="59"/>
      <c r="AL224" s="59"/>
      <c r="AM224" s="59"/>
      <c r="AN224" s="59"/>
      <c r="AO224" s="59"/>
      <c r="AP224" s="59"/>
      <c r="AQ224" s="59"/>
    </row>
    <row r="225" ht="12.75" customHeight="1">
      <c r="A225" s="59"/>
      <c r="B225" s="59"/>
      <c r="C225" s="596"/>
      <c r="D225" s="59"/>
      <c r="E225" s="59"/>
      <c r="F225" s="59"/>
      <c r="G225" s="59"/>
      <c r="H225" s="59"/>
      <c r="I225" s="59"/>
      <c r="J225" s="59"/>
      <c r="K225" s="59"/>
      <c r="L225" s="59"/>
      <c r="M225" s="59"/>
      <c r="N225" s="59"/>
      <c r="O225" s="59"/>
      <c r="P225" s="59"/>
      <c r="Q225" s="59"/>
      <c r="R225" s="59"/>
      <c r="S225" s="59"/>
      <c r="T225" s="59"/>
      <c r="U225" s="59"/>
      <c r="V225" s="59"/>
      <c r="W225" s="59"/>
      <c r="X225" s="59"/>
      <c r="Y225" s="59"/>
      <c r="Z225" s="59"/>
      <c r="AA225" s="59"/>
      <c r="AB225" s="59"/>
      <c r="AC225" s="59"/>
      <c r="AD225" s="59"/>
      <c r="AE225" s="59"/>
      <c r="AF225" s="59"/>
      <c r="AG225" s="59"/>
      <c r="AH225" s="59"/>
      <c r="AI225" s="59"/>
      <c r="AJ225" s="59"/>
      <c r="AK225" s="59"/>
      <c r="AL225" s="59"/>
      <c r="AM225" s="59"/>
      <c r="AN225" s="59"/>
      <c r="AO225" s="59"/>
      <c r="AP225" s="59"/>
      <c r="AQ225" s="59"/>
    </row>
    <row r="226" ht="12.75" customHeight="1">
      <c r="A226" s="59"/>
      <c r="B226" s="59"/>
      <c r="C226" s="596"/>
      <c r="D226" s="59"/>
      <c r="E226" s="59"/>
      <c r="F226" s="59"/>
      <c r="G226" s="59"/>
      <c r="H226" s="59"/>
      <c r="I226" s="59"/>
      <c r="J226" s="59"/>
      <c r="K226" s="59"/>
      <c r="L226" s="59"/>
      <c r="M226" s="59"/>
      <c r="N226" s="59"/>
      <c r="O226" s="59"/>
      <c r="P226" s="59"/>
      <c r="Q226" s="59"/>
      <c r="R226" s="59"/>
      <c r="S226" s="59"/>
      <c r="T226" s="59"/>
      <c r="U226" s="59"/>
      <c r="V226" s="59"/>
      <c r="W226" s="59"/>
      <c r="X226" s="59"/>
      <c r="Y226" s="59"/>
      <c r="Z226" s="59"/>
      <c r="AA226" s="59"/>
      <c r="AB226" s="59"/>
      <c r="AC226" s="59"/>
      <c r="AD226" s="59"/>
      <c r="AE226" s="59"/>
      <c r="AF226" s="59"/>
      <c r="AG226" s="59"/>
      <c r="AH226" s="59"/>
      <c r="AI226" s="59"/>
      <c r="AJ226" s="59"/>
      <c r="AK226" s="59"/>
      <c r="AL226" s="59"/>
      <c r="AM226" s="59"/>
      <c r="AN226" s="59"/>
      <c r="AO226" s="59"/>
      <c r="AP226" s="59"/>
      <c r="AQ226" s="59"/>
    </row>
    <row r="227" ht="12.75" customHeight="1">
      <c r="A227" s="59"/>
      <c r="B227" s="59"/>
      <c r="C227" s="596"/>
      <c r="D227" s="59"/>
      <c r="E227" s="59"/>
      <c r="F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59"/>
      <c r="AD227" s="59"/>
      <c r="AE227" s="59"/>
      <c r="AF227" s="59"/>
      <c r="AG227" s="59"/>
      <c r="AH227" s="59"/>
      <c r="AI227" s="59"/>
      <c r="AJ227" s="59"/>
      <c r="AK227" s="59"/>
      <c r="AL227" s="59"/>
      <c r="AM227" s="59"/>
      <c r="AN227" s="59"/>
      <c r="AO227" s="59"/>
      <c r="AP227" s="59"/>
      <c r="AQ227" s="59"/>
    </row>
    <row r="228" ht="12.75" customHeight="1">
      <c r="A228" s="59"/>
      <c r="B228" s="59"/>
      <c r="C228" s="596"/>
      <c r="D228" s="59"/>
      <c r="E228" s="59"/>
      <c r="F228" s="59"/>
      <c r="G228" s="59"/>
      <c r="H228" s="59"/>
      <c r="I228" s="59"/>
      <c r="J228" s="59"/>
      <c r="K228" s="59"/>
      <c r="L228" s="59"/>
      <c r="M228" s="59"/>
      <c r="N228" s="59"/>
      <c r="O228" s="59"/>
      <c r="P228" s="59"/>
      <c r="Q228" s="59"/>
      <c r="R228" s="59"/>
      <c r="S228" s="59"/>
      <c r="T228" s="59"/>
      <c r="U228" s="59"/>
      <c r="V228" s="59"/>
      <c r="W228" s="59"/>
      <c r="X228" s="59"/>
      <c r="Y228" s="59"/>
      <c r="Z228" s="59"/>
      <c r="AA228" s="59"/>
      <c r="AB228" s="59"/>
      <c r="AC228" s="59"/>
      <c r="AD228" s="59"/>
      <c r="AE228" s="59"/>
      <c r="AF228" s="59"/>
      <c r="AG228" s="59"/>
      <c r="AH228" s="59"/>
      <c r="AI228" s="59"/>
      <c r="AJ228" s="59"/>
      <c r="AK228" s="59"/>
      <c r="AL228" s="59"/>
      <c r="AM228" s="59"/>
      <c r="AN228" s="59"/>
      <c r="AO228" s="59"/>
      <c r="AP228" s="59"/>
      <c r="AQ228" s="59"/>
    </row>
    <row r="229" ht="12.75" customHeight="1">
      <c r="A229" s="59"/>
      <c r="B229" s="59"/>
      <c r="C229" s="596"/>
      <c r="D229" s="59"/>
      <c r="E229" s="59"/>
      <c r="F229" s="59"/>
      <c r="G229" s="59"/>
      <c r="H229" s="59"/>
      <c r="I229" s="59"/>
      <c r="J229" s="59"/>
      <c r="K229" s="59"/>
      <c r="L229" s="59"/>
      <c r="M229" s="59"/>
      <c r="N229" s="59"/>
      <c r="O229" s="59"/>
      <c r="P229" s="59"/>
      <c r="Q229" s="59"/>
      <c r="R229" s="59"/>
      <c r="S229" s="59"/>
      <c r="T229" s="59"/>
      <c r="U229" s="59"/>
      <c r="V229" s="59"/>
      <c r="W229" s="59"/>
      <c r="X229" s="59"/>
      <c r="Y229" s="59"/>
      <c r="Z229" s="59"/>
      <c r="AA229" s="59"/>
      <c r="AB229" s="59"/>
      <c r="AC229" s="59"/>
      <c r="AD229" s="59"/>
      <c r="AE229" s="59"/>
      <c r="AF229" s="59"/>
      <c r="AG229" s="59"/>
      <c r="AH229" s="59"/>
      <c r="AI229" s="59"/>
      <c r="AJ229" s="59"/>
      <c r="AK229" s="59"/>
      <c r="AL229" s="59"/>
      <c r="AM229" s="59"/>
      <c r="AN229" s="59"/>
      <c r="AO229" s="59"/>
      <c r="AP229" s="59"/>
      <c r="AQ229" s="59"/>
    </row>
    <row r="230" ht="12.75" customHeight="1">
      <c r="A230" s="59"/>
      <c r="B230" s="59"/>
      <c r="C230" s="596"/>
      <c r="D230" s="59"/>
      <c r="E230" s="59"/>
      <c r="F230" s="59"/>
      <c r="G230" s="59"/>
      <c r="H230" s="59"/>
      <c r="I230" s="59"/>
      <c r="J230" s="59"/>
      <c r="K230" s="59"/>
      <c r="L230" s="59"/>
      <c r="M230" s="59"/>
      <c r="N230" s="59"/>
      <c r="O230" s="59"/>
      <c r="P230" s="59"/>
      <c r="Q230" s="59"/>
      <c r="R230" s="59"/>
      <c r="S230" s="59"/>
      <c r="T230" s="59"/>
      <c r="U230" s="59"/>
      <c r="V230" s="59"/>
      <c r="W230" s="59"/>
      <c r="X230" s="59"/>
      <c r="Y230" s="59"/>
      <c r="Z230" s="59"/>
      <c r="AA230" s="59"/>
      <c r="AB230" s="59"/>
      <c r="AC230" s="59"/>
      <c r="AD230" s="59"/>
      <c r="AE230" s="59"/>
      <c r="AF230" s="59"/>
      <c r="AG230" s="59"/>
      <c r="AH230" s="59"/>
      <c r="AI230" s="59"/>
      <c r="AJ230" s="59"/>
      <c r="AK230" s="59"/>
      <c r="AL230" s="59"/>
      <c r="AM230" s="59"/>
      <c r="AN230" s="59"/>
      <c r="AO230" s="59"/>
      <c r="AP230" s="59"/>
      <c r="AQ230" s="59"/>
    </row>
    <row r="231" ht="12.75" customHeight="1">
      <c r="A231" s="59"/>
      <c r="B231" s="59"/>
      <c r="C231" s="596"/>
      <c r="D231" s="59"/>
      <c r="E231" s="59"/>
      <c r="F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c r="AD231" s="59"/>
      <c r="AE231" s="59"/>
      <c r="AF231" s="59"/>
      <c r="AG231" s="59"/>
      <c r="AH231" s="59"/>
      <c r="AI231" s="59"/>
      <c r="AJ231" s="59"/>
      <c r="AK231" s="59"/>
      <c r="AL231" s="59"/>
      <c r="AM231" s="59"/>
      <c r="AN231" s="59"/>
      <c r="AO231" s="59"/>
      <c r="AP231" s="59"/>
      <c r="AQ231" s="59"/>
    </row>
    <row r="232" ht="12.75" customHeight="1">
      <c r="A232" s="59"/>
      <c r="B232" s="59"/>
      <c r="C232" s="596"/>
      <c r="D232" s="59"/>
      <c r="E232" s="59"/>
      <c r="F232" s="59"/>
      <c r="G232" s="59"/>
      <c r="H232" s="59"/>
      <c r="I232" s="59"/>
      <c r="J232" s="59"/>
      <c r="K232" s="59"/>
      <c r="L232" s="59"/>
      <c r="M232" s="59"/>
      <c r="N232" s="59"/>
      <c r="O232" s="59"/>
      <c r="P232" s="59"/>
      <c r="Q232" s="59"/>
      <c r="R232" s="59"/>
      <c r="S232" s="59"/>
      <c r="T232" s="59"/>
      <c r="U232" s="59"/>
      <c r="V232" s="59"/>
      <c r="W232" s="59"/>
      <c r="X232" s="59"/>
      <c r="Y232" s="59"/>
      <c r="Z232" s="59"/>
      <c r="AA232" s="59"/>
      <c r="AB232" s="59"/>
      <c r="AC232" s="59"/>
      <c r="AD232" s="59"/>
      <c r="AE232" s="59"/>
      <c r="AF232" s="59"/>
      <c r="AG232" s="59"/>
      <c r="AH232" s="59"/>
      <c r="AI232" s="59"/>
      <c r="AJ232" s="59"/>
      <c r="AK232" s="59"/>
      <c r="AL232" s="59"/>
      <c r="AM232" s="59"/>
      <c r="AN232" s="59"/>
      <c r="AO232" s="59"/>
      <c r="AP232" s="59"/>
      <c r="AQ232" s="59"/>
    </row>
    <row r="233" ht="12.75" customHeight="1">
      <c r="A233" s="59"/>
      <c r="B233" s="59"/>
      <c r="C233" s="596"/>
      <c r="D233" s="59"/>
      <c r="E233" s="59"/>
      <c r="F233" s="59"/>
      <c r="G233" s="59"/>
      <c r="H233" s="59"/>
      <c r="I233" s="59"/>
      <c r="J233" s="59"/>
      <c r="K233" s="59"/>
      <c r="L233" s="59"/>
      <c r="M233" s="59"/>
      <c r="N233" s="59"/>
      <c r="O233" s="59"/>
      <c r="P233" s="59"/>
      <c r="Q233" s="59"/>
      <c r="R233" s="59"/>
      <c r="S233" s="59"/>
      <c r="T233" s="59"/>
      <c r="U233" s="59"/>
      <c r="V233" s="59"/>
      <c r="W233" s="59"/>
      <c r="X233" s="59"/>
      <c r="Y233" s="59"/>
      <c r="Z233" s="59"/>
      <c r="AA233" s="59"/>
      <c r="AB233" s="59"/>
      <c r="AC233" s="59"/>
      <c r="AD233" s="59"/>
      <c r="AE233" s="59"/>
      <c r="AF233" s="59"/>
      <c r="AG233" s="59"/>
      <c r="AH233" s="59"/>
      <c r="AI233" s="59"/>
      <c r="AJ233" s="59"/>
      <c r="AK233" s="59"/>
      <c r="AL233" s="59"/>
      <c r="AM233" s="59"/>
      <c r="AN233" s="59"/>
      <c r="AO233" s="59"/>
      <c r="AP233" s="59"/>
      <c r="AQ233" s="59"/>
    </row>
    <row r="234" ht="12.75" customHeight="1">
      <c r="A234" s="59"/>
      <c r="B234" s="59"/>
      <c r="C234" s="596"/>
      <c r="D234" s="59"/>
      <c r="E234" s="59"/>
      <c r="F234" s="59"/>
      <c r="G234" s="59"/>
      <c r="H234" s="59"/>
      <c r="I234" s="59"/>
      <c r="J234" s="59"/>
      <c r="K234" s="59"/>
      <c r="L234" s="59"/>
      <c r="M234" s="59"/>
      <c r="N234" s="59"/>
      <c r="O234" s="59"/>
      <c r="P234" s="59"/>
      <c r="Q234" s="59"/>
      <c r="R234" s="59"/>
      <c r="S234" s="59"/>
      <c r="T234" s="59"/>
      <c r="U234" s="59"/>
      <c r="V234" s="59"/>
      <c r="W234" s="59"/>
      <c r="X234" s="59"/>
      <c r="Y234" s="59"/>
      <c r="Z234" s="59"/>
      <c r="AA234" s="59"/>
      <c r="AB234" s="59"/>
      <c r="AC234" s="59"/>
      <c r="AD234" s="59"/>
      <c r="AE234" s="59"/>
      <c r="AF234" s="59"/>
      <c r="AG234" s="59"/>
      <c r="AH234" s="59"/>
      <c r="AI234" s="59"/>
      <c r="AJ234" s="59"/>
      <c r="AK234" s="59"/>
      <c r="AL234" s="59"/>
      <c r="AM234" s="59"/>
      <c r="AN234" s="59"/>
      <c r="AO234" s="59"/>
      <c r="AP234" s="59"/>
      <c r="AQ234" s="59"/>
    </row>
    <row r="235" ht="12.75" customHeight="1">
      <c r="A235" s="59"/>
      <c r="B235" s="59"/>
      <c r="C235" s="596"/>
      <c r="D235" s="59"/>
      <c r="E235" s="59"/>
      <c r="F235" s="59"/>
      <c r="G235" s="59"/>
      <c r="H235" s="59"/>
      <c r="I235" s="59"/>
      <c r="J235" s="59"/>
      <c r="K235" s="59"/>
      <c r="L235" s="59"/>
      <c r="M235" s="59"/>
      <c r="N235" s="59"/>
      <c r="O235" s="59"/>
      <c r="P235" s="59"/>
      <c r="Q235" s="59"/>
      <c r="R235" s="59"/>
      <c r="S235" s="59"/>
      <c r="T235" s="59"/>
      <c r="U235" s="59"/>
      <c r="V235" s="59"/>
      <c r="W235" s="59"/>
      <c r="X235" s="59"/>
      <c r="Y235" s="59"/>
      <c r="Z235" s="59"/>
      <c r="AA235" s="59"/>
      <c r="AB235" s="59"/>
      <c r="AC235" s="59"/>
      <c r="AD235" s="59"/>
      <c r="AE235" s="59"/>
      <c r="AF235" s="59"/>
      <c r="AG235" s="59"/>
      <c r="AH235" s="59"/>
      <c r="AI235" s="59"/>
      <c r="AJ235" s="59"/>
      <c r="AK235" s="59"/>
      <c r="AL235" s="59"/>
      <c r="AM235" s="59"/>
      <c r="AN235" s="59"/>
      <c r="AO235" s="59"/>
      <c r="AP235" s="59"/>
      <c r="AQ235" s="59"/>
    </row>
    <row r="236" ht="12.75" customHeight="1">
      <c r="A236" s="59"/>
      <c r="B236" s="59"/>
      <c r="C236" s="596"/>
      <c r="D236" s="59"/>
      <c r="E236" s="59"/>
      <c r="F236" s="59"/>
      <c r="G236" s="59"/>
      <c r="H236" s="59"/>
      <c r="I236" s="59"/>
      <c r="J236" s="59"/>
      <c r="K236" s="59"/>
      <c r="L236" s="59"/>
      <c r="M236" s="59"/>
      <c r="N236" s="59"/>
      <c r="O236" s="59"/>
      <c r="P236" s="59"/>
      <c r="Q236" s="59"/>
      <c r="R236" s="59"/>
      <c r="S236" s="59"/>
      <c r="T236" s="59"/>
      <c r="U236" s="59"/>
      <c r="V236" s="59"/>
      <c r="W236" s="59"/>
      <c r="X236" s="59"/>
      <c r="Y236" s="59"/>
      <c r="Z236" s="59"/>
      <c r="AA236" s="59"/>
      <c r="AB236" s="59"/>
      <c r="AC236" s="59"/>
      <c r="AD236" s="59"/>
      <c r="AE236" s="59"/>
      <c r="AF236" s="59"/>
      <c r="AG236" s="59"/>
      <c r="AH236" s="59"/>
      <c r="AI236" s="59"/>
      <c r="AJ236" s="59"/>
      <c r="AK236" s="59"/>
      <c r="AL236" s="59"/>
      <c r="AM236" s="59"/>
      <c r="AN236" s="59"/>
      <c r="AO236" s="59"/>
      <c r="AP236" s="59"/>
      <c r="AQ236" s="59"/>
    </row>
    <row r="237" ht="12.75" customHeight="1">
      <c r="A237" s="59"/>
      <c r="B237" s="59"/>
      <c r="C237" s="596"/>
      <c r="D237" s="59"/>
      <c r="E237" s="59"/>
      <c r="F237" s="59"/>
      <c r="G237" s="59"/>
      <c r="H237" s="59"/>
      <c r="I237" s="59"/>
      <c r="J237" s="59"/>
      <c r="K237" s="59"/>
      <c r="L237" s="59"/>
      <c r="M237" s="59"/>
      <c r="N237" s="59"/>
      <c r="O237" s="59"/>
      <c r="P237" s="59"/>
      <c r="Q237" s="59"/>
      <c r="R237" s="59"/>
      <c r="S237" s="59"/>
      <c r="T237" s="59"/>
      <c r="U237" s="59"/>
      <c r="V237" s="59"/>
      <c r="W237" s="59"/>
      <c r="X237" s="59"/>
      <c r="Y237" s="59"/>
      <c r="Z237" s="59"/>
      <c r="AA237" s="59"/>
      <c r="AB237" s="59"/>
      <c r="AC237" s="59"/>
      <c r="AD237" s="59"/>
      <c r="AE237" s="59"/>
      <c r="AF237" s="59"/>
      <c r="AG237" s="59"/>
      <c r="AH237" s="59"/>
      <c r="AI237" s="59"/>
      <c r="AJ237" s="59"/>
      <c r="AK237" s="59"/>
      <c r="AL237" s="59"/>
      <c r="AM237" s="59"/>
      <c r="AN237" s="59"/>
      <c r="AO237" s="59"/>
      <c r="AP237" s="59"/>
      <c r="AQ237" s="59"/>
    </row>
    <row r="238" ht="12.75" customHeight="1">
      <c r="A238" s="59"/>
      <c r="B238" s="59"/>
      <c r="C238" s="596"/>
      <c r="D238" s="59"/>
      <c r="E238" s="59"/>
      <c r="F238" s="59"/>
      <c r="G238" s="59"/>
      <c r="H238" s="59"/>
      <c r="I238" s="59"/>
      <c r="J238" s="59"/>
      <c r="K238" s="59"/>
      <c r="L238" s="59"/>
      <c r="M238" s="59"/>
      <c r="N238" s="59"/>
      <c r="O238" s="59"/>
      <c r="P238" s="59"/>
      <c r="Q238" s="59"/>
      <c r="R238" s="59"/>
      <c r="S238" s="59"/>
      <c r="T238" s="59"/>
      <c r="U238" s="59"/>
      <c r="V238" s="59"/>
      <c r="W238" s="59"/>
      <c r="X238" s="59"/>
      <c r="Y238" s="59"/>
      <c r="Z238" s="59"/>
      <c r="AA238" s="59"/>
      <c r="AB238" s="59"/>
      <c r="AC238" s="59"/>
      <c r="AD238" s="59"/>
      <c r="AE238" s="59"/>
      <c r="AF238" s="59"/>
      <c r="AG238" s="59"/>
      <c r="AH238" s="59"/>
      <c r="AI238" s="59"/>
      <c r="AJ238" s="59"/>
      <c r="AK238" s="59"/>
      <c r="AL238" s="59"/>
      <c r="AM238" s="59"/>
      <c r="AN238" s="59"/>
      <c r="AO238" s="59"/>
      <c r="AP238" s="59"/>
      <c r="AQ238" s="59"/>
    </row>
    <row r="239" ht="12.75" customHeight="1">
      <c r="A239" s="59"/>
      <c r="B239" s="59"/>
      <c r="C239" s="596"/>
      <c r="D239" s="59"/>
      <c r="E239" s="59"/>
      <c r="F239" s="59"/>
      <c r="G239" s="59"/>
      <c r="H239" s="59"/>
      <c r="I239" s="59"/>
      <c r="J239" s="59"/>
      <c r="K239" s="59"/>
      <c r="L239" s="59"/>
      <c r="M239" s="59"/>
      <c r="N239" s="59"/>
      <c r="O239" s="59"/>
      <c r="P239" s="59"/>
      <c r="Q239" s="59"/>
      <c r="R239" s="59"/>
      <c r="S239" s="59"/>
      <c r="T239" s="59"/>
      <c r="U239" s="59"/>
      <c r="V239" s="59"/>
      <c r="W239" s="59"/>
      <c r="X239" s="59"/>
      <c r="Y239" s="59"/>
      <c r="Z239" s="59"/>
      <c r="AA239" s="59"/>
      <c r="AB239" s="59"/>
      <c r="AC239" s="59"/>
      <c r="AD239" s="59"/>
      <c r="AE239" s="59"/>
      <c r="AF239" s="59"/>
      <c r="AG239" s="59"/>
      <c r="AH239" s="59"/>
      <c r="AI239" s="59"/>
      <c r="AJ239" s="59"/>
      <c r="AK239" s="59"/>
      <c r="AL239" s="59"/>
      <c r="AM239" s="59"/>
      <c r="AN239" s="59"/>
      <c r="AO239" s="59"/>
      <c r="AP239" s="59"/>
      <c r="AQ239" s="59"/>
    </row>
    <row r="240" ht="12.75" customHeight="1">
      <c r="A240" s="59"/>
      <c r="B240" s="59"/>
      <c r="C240" s="596"/>
      <c r="D240" s="59"/>
      <c r="E240" s="59"/>
      <c r="F240" s="59"/>
      <c r="G240" s="59"/>
      <c r="H240" s="59"/>
      <c r="I240" s="59"/>
      <c r="J240" s="59"/>
      <c r="K240" s="59"/>
      <c r="L240" s="59"/>
      <c r="M240" s="59"/>
      <c r="N240" s="59"/>
      <c r="O240" s="59"/>
      <c r="P240" s="59"/>
      <c r="Q240" s="59"/>
      <c r="R240" s="59"/>
      <c r="S240" s="59"/>
      <c r="T240" s="59"/>
      <c r="U240" s="59"/>
      <c r="V240" s="59"/>
      <c r="W240" s="59"/>
      <c r="X240" s="59"/>
      <c r="Y240" s="59"/>
      <c r="Z240" s="59"/>
      <c r="AA240" s="59"/>
      <c r="AB240" s="59"/>
      <c r="AC240" s="59"/>
      <c r="AD240" s="59"/>
      <c r="AE240" s="59"/>
      <c r="AF240" s="59"/>
      <c r="AG240" s="59"/>
      <c r="AH240" s="59"/>
      <c r="AI240" s="59"/>
      <c r="AJ240" s="59"/>
      <c r="AK240" s="59"/>
      <c r="AL240" s="59"/>
      <c r="AM240" s="59"/>
      <c r="AN240" s="59"/>
      <c r="AO240" s="59"/>
      <c r="AP240" s="59"/>
      <c r="AQ240" s="59"/>
    </row>
    <row r="241" ht="12.75" customHeight="1">
      <c r="A241" s="59"/>
      <c r="B241" s="59"/>
      <c r="C241" s="596"/>
      <c r="D241" s="59"/>
      <c r="E241" s="59"/>
      <c r="F241" s="59"/>
      <c r="G241" s="59"/>
      <c r="H241" s="59"/>
      <c r="I241" s="59"/>
      <c r="J241" s="59"/>
      <c r="K241" s="59"/>
      <c r="L241" s="59"/>
      <c r="M241" s="59"/>
      <c r="N241" s="59"/>
      <c r="O241" s="59"/>
      <c r="P241" s="59"/>
      <c r="Q241" s="59"/>
      <c r="R241" s="59"/>
      <c r="S241" s="59"/>
      <c r="T241" s="59"/>
      <c r="U241" s="59"/>
      <c r="V241" s="59"/>
      <c r="W241" s="59"/>
      <c r="X241" s="59"/>
      <c r="Y241" s="59"/>
      <c r="Z241" s="59"/>
      <c r="AA241" s="59"/>
      <c r="AB241" s="59"/>
      <c r="AC241" s="59"/>
      <c r="AD241" s="59"/>
      <c r="AE241" s="59"/>
      <c r="AF241" s="59"/>
      <c r="AG241" s="59"/>
      <c r="AH241" s="59"/>
      <c r="AI241" s="59"/>
      <c r="AJ241" s="59"/>
      <c r="AK241" s="59"/>
      <c r="AL241" s="59"/>
      <c r="AM241" s="59"/>
      <c r="AN241" s="59"/>
      <c r="AO241" s="59"/>
      <c r="AP241" s="59"/>
      <c r="AQ241" s="59"/>
    </row>
    <row r="242" ht="12.75" customHeight="1">
      <c r="A242" s="59"/>
      <c r="B242" s="59"/>
      <c r="C242" s="596"/>
      <c r="D242" s="59"/>
      <c r="E242" s="59"/>
      <c r="F242" s="59"/>
      <c r="G242" s="59"/>
      <c r="H242" s="59"/>
      <c r="I242" s="59"/>
      <c r="J242" s="59"/>
      <c r="K242" s="59"/>
      <c r="L242" s="59"/>
      <c r="M242" s="59"/>
      <c r="N242" s="59"/>
      <c r="O242" s="59"/>
      <c r="P242" s="59"/>
      <c r="Q242" s="59"/>
      <c r="R242" s="59"/>
      <c r="S242" s="59"/>
      <c r="T242" s="59"/>
      <c r="U242" s="59"/>
      <c r="V242" s="59"/>
      <c r="W242" s="59"/>
      <c r="X242" s="59"/>
      <c r="Y242" s="59"/>
      <c r="Z242" s="59"/>
      <c r="AA242" s="59"/>
      <c r="AB242" s="59"/>
      <c r="AC242" s="59"/>
      <c r="AD242" s="59"/>
      <c r="AE242" s="59"/>
      <c r="AF242" s="59"/>
      <c r="AG242" s="59"/>
      <c r="AH242" s="59"/>
      <c r="AI242" s="59"/>
      <c r="AJ242" s="59"/>
      <c r="AK242" s="59"/>
      <c r="AL242" s="59"/>
      <c r="AM242" s="59"/>
      <c r="AN242" s="59"/>
      <c r="AO242" s="59"/>
      <c r="AP242" s="59"/>
      <c r="AQ242" s="59"/>
    </row>
    <row r="243" ht="12.75" customHeight="1">
      <c r="A243" s="59"/>
      <c r="B243" s="59"/>
      <c r="C243" s="596"/>
      <c r="D243" s="59"/>
      <c r="E243" s="59"/>
      <c r="F243" s="59"/>
      <c r="G243" s="59"/>
      <c r="H243" s="59"/>
      <c r="I243" s="59"/>
      <c r="J243" s="59"/>
      <c r="K243" s="59"/>
      <c r="L243" s="59"/>
      <c r="M243" s="59"/>
      <c r="N243" s="59"/>
      <c r="O243" s="59"/>
      <c r="P243" s="59"/>
      <c r="Q243" s="59"/>
      <c r="R243" s="59"/>
      <c r="S243" s="59"/>
      <c r="T243" s="59"/>
      <c r="U243" s="59"/>
      <c r="V243" s="59"/>
      <c r="W243" s="59"/>
      <c r="X243" s="59"/>
      <c r="Y243" s="59"/>
      <c r="Z243" s="59"/>
      <c r="AA243" s="59"/>
      <c r="AB243" s="59"/>
      <c r="AC243" s="59"/>
      <c r="AD243" s="59"/>
      <c r="AE243" s="59"/>
      <c r="AF243" s="59"/>
      <c r="AG243" s="59"/>
      <c r="AH243" s="59"/>
      <c r="AI243" s="59"/>
      <c r="AJ243" s="59"/>
      <c r="AK243" s="59"/>
      <c r="AL243" s="59"/>
      <c r="AM243" s="59"/>
      <c r="AN243" s="59"/>
      <c r="AO243" s="59"/>
      <c r="AP243" s="59"/>
      <c r="AQ243" s="59"/>
    </row>
    <row r="244" ht="12.75" customHeight="1">
      <c r="A244" s="59"/>
      <c r="B244" s="59"/>
      <c r="C244" s="596"/>
      <c r="D244" s="59"/>
      <c r="E244" s="59"/>
      <c r="F244" s="59"/>
      <c r="G244" s="59"/>
      <c r="H244" s="59"/>
      <c r="I244" s="59"/>
      <c r="J244" s="59"/>
      <c r="K244" s="59"/>
      <c r="L244" s="59"/>
      <c r="M244" s="59"/>
      <c r="N244" s="59"/>
      <c r="O244" s="59"/>
      <c r="P244" s="59"/>
      <c r="Q244" s="59"/>
      <c r="R244" s="59"/>
      <c r="S244" s="59"/>
      <c r="T244" s="59"/>
      <c r="U244" s="59"/>
      <c r="V244" s="59"/>
      <c r="W244" s="59"/>
      <c r="X244" s="59"/>
      <c r="Y244" s="59"/>
      <c r="Z244" s="59"/>
      <c r="AA244" s="59"/>
      <c r="AB244" s="59"/>
      <c r="AC244" s="59"/>
      <c r="AD244" s="59"/>
      <c r="AE244" s="59"/>
      <c r="AF244" s="59"/>
      <c r="AG244" s="59"/>
      <c r="AH244" s="59"/>
      <c r="AI244" s="59"/>
      <c r="AJ244" s="59"/>
      <c r="AK244" s="59"/>
      <c r="AL244" s="59"/>
      <c r="AM244" s="59"/>
      <c r="AN244" s="59"/>
      <c r="AO244" s="59"/>
      <c r="AP244" s="59"/>
      <c r="AQ244" s="59"/>
    </row>
    <row r="245" ht="12.75" customHeight="1">
      <c r="A245" s="59"/>
      <c r="B245" s="59"/>
      <c r="C245" s="596"/>
      <c r="D245" s="59"/>
      <c r="E245" s="59"/>
      <c r="F245" s="59"/>
      <c r="G245" s="59"/>
      <c r="H245" s="59"/>
      <c r="I245" s="59"/>
      <c r="J245" s="59"/>
      <c r="K245" s="59"/>
      <c r="L245" s="59"/>
      <c r="M245" s="59"/>
      <c r="N245" s="59"/>
      <c r="O245" s="59"/>
      <c r="P245" s="59"/>
      <c r="Q245" s="59"/>
      <c r="R245" s="59"/>
      <c r="S245" s="59"/>
      <c r="T245" s="59"/>
      <c r="U245" s="59"/>
      <c r="V245" s="59"/>
      <c r="W245" s="59"/>
      <c r="X245" s="59"/>
      <c r="Y245" s="59"/>
      <c r="Z245" s="59"/>
      <c r="AA245" s="59"/>
      <c r="AB245" s="59"/>
      <c r="AC245" s="59"/>
      <c r="AD245" s="59"/>
      <c r="AE245" s="59"/>
      <c r="AF245" s="59"/>
      <c r="AG245" s="59"/>
      <c r="AH245" s="59"/>
      <c r="AI245" s="59"/>
      <c r="AJ245" s="59"/>
      <c r="AK245" s="59"/>
      <c r="AL245" s="59"/>
      <c r="AM245" s="59"/>
      <c r="AN245" s="59"/>
      <c r="AO245" s="59"/>
      <c r="AP245" s="59"/>
      <c r="AQ245" s="59"/>
    </row>
    <row r="246" ht="12.75" customHeight="1">
      <c r="A246" s="59"/>
      <c r="B246" s="59"/>
      <c r="C246" s="596"/>
      <c r="D246" s="59"/>
      <c r="E246" s="59"/>
      <c r="F246" s="59"/>
      <c r="G246" s="59"/>
      <c r="H246" s="59"/>
      <c r="I246" s="59"/>
      <c r="J246" s="59"/>
      <c r="K246" s="59"/>
      <c r="L246" s="59"/>
      <c r="M246" s="59"/>
      <c r="N246" s="59"/>
      <c r="O246" s="59"/>
      <c r="P246" s="59"/>
      <c r="Q246" s="59"/>
      <c r="R246" s="59"/>
      <c r="S246" s="59"/>
      <c r="T246" s="59"/>
      <c r="U246" s="59"/>
      <c r="V246" s="59"/>
      <c r="W246" s="59"/>
      <c r="X246" s="59"/>
      <c r="Y246" s="59"/>
      <c r="Z246" s="59"/>
      <c r="AA246" s="59"/>
      <c r="AB246" s="59"/>
      <c r="AC246" s="59"/>
      <c r="AD246" s="59"/>
      <c r="AE246" s="59"/>
      <c r="AF246" s="59"/>
      <c r="AG246" s="59"/>
      <c r="AH246" s="59"/>
      <c r="AI246" s="59"/>
      <c r="AJ246" s="59"/>
      <c r="AK246" s="59"/>
      <c r="AL246" s="59"/>
      <c r="AM246" s="59"/>
      <c r="AN246" s="59"/>
      <c r="AO246" s="59"/>
      <c r="AP246" s="59"/>
      <c r="AQ246" s="59"/>
    </row>
    <row r="247" ht="12.75" customHeight="1">
      <c r="A247" s="59"/>
      <c r="B247" s="59"/>
      <c r="C247" s="596"/>
      <c r="D247" s="59"/>
      <c r="E247" s="59"/>
      <c r="F247" s="59"/>
      <c r="G247" s="59"/>
      <c r="H247" s="59"/>
      <c r="I247" s="59"/>
      <c r="J247" s="59"/>
      <c r="K247" s="59"/>
      <c r="L247" s="59"/>
      <c r="M247" s="59"/>
      <c r="N247" s="59"/>
      <c r="O247" s="59"/>
      <c r="P247" s="59"/>
      <c r="Q247" s="59"/>
      <c r="R247" s="59"/>
      <c r="S247" s="59"/>
      <c r="T247" s="59"/>
      <c r="U247" s="59"/>
      <c r="V247" s="59"/>
      <c r="W247" s="59"/>
      <c r="X247" s="59"/>
      <c r="Y247" s="59"/>
      <c r="Z247" s="59"/>
      <c r="AA247" s="59"/>
      <c r="AB247" s="59"/>
      <c r="AC247" s="59"/>
      <c r="AD247" s="59"/>
      <c r="AE247" s="59"/>
      <c r="AF247" s="59"/>
      <c r="AG247" s="59"/>
      <c r="AH247" s="59"/>
      <c r="AI247" s="59"/>
      <c r="AJ247" s="59"/>
      <c r="AK247" s="59"/>
      <c r="AL247" s="59"/>
      <c r="AM247" s="59"/>
      <c r="AN247" s="59"/>
      <c r="AO247" s="59"/>
      <c r="AP247" s="59"/>
      <c r="AQ247" s="59"/>
    </row>
    <row r="248" ht="12.75" customHeight="1">
      <c r="A248" s="59"/>
      <c r="B248" s="59"/>
      <c r="C248" s="596"/>
      <c r="D248" s="59"/>
      <c r="E248" s="59"/>
      <c r="F248" s="59"/>
      <c r="G248" s="59"/>
      <c r="H248" s="59"/>
      <c r="I248" s="59"/>
      <c r="J248" s="59"/>
      <c r="K248" s="59"/>
      <c r="L248" s="59"/>
      <c r="M248" s="59"/>
      <c r="N248" s="59"/>
      <c r="O248" s="59"/>
      <c r="P248" s="59"/>
      <c r="Q248" s="59"/>
      <c r="R248" s="59"/>
      <c r="S248" s="59"/>
      <c r="T248" s="59"/>
      <c r="U248" s="59"/>
      <c r="V248" s="59"/>
      <c r="W248" s="59"/>
      <c r="X248" s="59"/>
      <c r="Y248" s="59"/>
      <c r="Z248" s="59"/>
      <c r="AA248" s="59"/>
      <c r="AB248" s="59"/>
      <c r="AC248" s="59"/>
      <c r="AD248" s="59"/>
      <c r="AE248" s="59"/>
      <c r="AF248" s="59"/>
      <c r="AG248" s="59"/>
      <c r="AH248" s="59"/>
      <c r="AI248" s="59"/>
      <c r="AJ248" s="59"/>
      <c r="AK248" s="59"/>
      <c r="AL248" s="59"/>
      <c r="AM248" s="59"/>
      <c r="AN248" s="59"/>
      <c r="AO248" s="59"/>
      <c r="AP248" s="59"/>
      <c r="AQ248" s="59"/>
    </row>
    <row r="249" ht="12.75" customHeight="1">
      <c r="A249" s="59"/>
      <c r="B249" s="59"/>
      <c r="C249" s="596"/>
      <c r="D249" s="59"/>
      <c r="E249" s="59"/>
      <c r="F249" s="59"/>
      <c r="G249" s="59"/>
      <c r="H249" s="59"/>
      <c r="I249" s="59"/>
      <c r="J249" s="59"/>
      <c r="K249" s="59"/>
      <c r="L249" s="59"/>
      <c r="M249" s="59"/>
      <c r="N249" s="59"/>
      <c r="O249" s="59"/>
      <c r="P249" s="59"/>
      <c r="Q249" s="59"/>
      <c r="R249" s="59"/>
      <c r="S249" s="59"/>
      <c r="T249" s="59"/>
      <c r="U249" s="59"/>
      <c r="V249" s="59"/>
      <c r="W249" s="59"/>
      <c r="X249" s="59"/>
      <c r="Y249" s="59"/>
      <c r="Z249" s="59"/>
      <c r="AA249" s="59"/>
      <c r="AB249" s="59"/>
      <c r="AC249" s="59"/>
      <c r="AD249" s="59"/>
      <c r="AE249" s="59"/>
      <c r="AF249" s="59"/>
      <c r="AG249" s="59"/>
      <c r="AH249" s="59"/>
      <c r="AI249" s="59"/>
      <c r="AJ249" s="59"/>
      <c r="AK249" s="59"/>
      <c r="AL249" s="59"/>
      <c r="AM249" s="59"/>
      <c r="AN249" s="59"/>
      <c r="AO249" s="59"/>
      <c r="AP249" s="59"/>
      <c r="AQ249" s="59"/>
    </row>
    <row r="250" ht="12.75" customHeight="1">
      <c r="A250" s="59"/>
      <c r="B250" s="59"/>
      <c r="C250" s="596"/>
      <c r="D250" s="59"/>
      <c r="E250" s="59"/>
      <c r="F250" s="59"/>
      <c r="G250" s="59"/>
      <c r="H250" s="59"/>
      <c r="I250" s="59"/>
      <c r="J250" s="59"/>
      <c r="K250" s="59"/>
      <c r="L250" s="59"/>
      <c r="M250" s="59"/>
      <c r="N250" s="59"/>
      <c r="O250" s="59"/>
      <c r="P250" s="59"/>
      <c r="Q250" s="59"/>
      <c r="R250" s="59"/>
      <c r="S250" s="59"/>
      <c r="T250" s="59"/>
      <c r="U250" s="59"/>
      <c r="V250" s="59"/>
      <c r="W250" s="59"/>
      <c r="X250" s="59"/>
      <c r="Y250" s="59"/>
      <c r="Z250" s="59"/>
      <c r="AA250" s="59"/>
      <c r="AB250" s="59"/>
      <c r="AC250" s="59"/>
      <c r="AD250" s="59"/>
      <c r="AE250" s="59"/>
      <c r="AF250" s="59"/>
      <c r="AG250" s="59"/>
      <c r="AH250" s="59"/>
      <c r="AI250" s="59"/>
      <c r="AJ250" s="59"/>
      <c r="AK250" s="59"/>
      <c r="AL250" s="59"/>
      <c r="AM250" s="59"/>
      <c r="AN250" s="59"/>
      <c r="AO250" s="59"/>
      <c r="AP250" s="59"/>
      <c r="AQ250" s="59"/>
    </row>
    <row r="251" ht="12.75" customHeight="1">
      <c r="A251" s="59"/>
      <c r="B251" s="59"/>
      <c r="C251" s="596"/>
      <c r="D251" s="59"/>
      <c r="E251" s="59"/>
      <c r="F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c r="AD251" s="59"/>
      <c r="AE251" s="59"/>
      <c r="AF251" s="59"/>
      <c r="AG251" s="59"/>
      <c r="AH251" s="59"/>
      <c r="AI251" s="59"/>
      <c r="AJ251" s="59"/>
      <c r="AK251" s="59"/>
      <c r="AL251" s="59"/>
      <c r="AM251" s="59"/>
      <c r="AN251" s="59"/>
      <c r="AO251" s="59"/>
      <c r="AP251" s="59"/>
      <c r="AQ251" s="59"/>
    </row>
    <row r="252" ht="12.75" customHeight="1">
      <c r="A252" s="59"/>
      <c r="B252" s="59"/>
      <c r="C252" s="596"/>
      <c r="D252" s="59"/>
      <c r="E252" s="59"/>
      <c r="F252" s="59"/>
      <c r="G252" s="59"/>
      <c r="H252" s="59"/>
      <c r="I252" s="59"/>
      <c r="J252" s="59"/>
      <c r="K252" s="59"/>
      <c r="L252" s="59"/>
      <c r="M252" s="59"/>
      <c r="N252" s="59"/>
      <c r="O252" s="59"/>
      <c r="P252" s="59"/>
      <c r="Q252" s="59"/>
      <c r="R252" s="59"/>
      <c r="S252" s="59"/>
      <c r="T252" s="59"/>
      <c r="U252" s="59"/>
      <c r="V252" s="59"/>
      <c r="W252" s="59"/>
      <c r="X252" s="59"/>
      <c r="Y252" s="59"/>
      <c r="Z252" s="59"/>
      <c r="AA252" s="59"/>
      <c r="AB252" s="59"/>
      <c r="AC252" s="59"/>
      <c r="AD252" s="59"/>
      <c r="AE252" s="59"/>
      <c r="AF252" s="59"/>
      <c r="AG252" s="59"/>
      <c r="AH252" s="59"/>
      <c r="AI252" s="59"/>
      <c r="AJ252" s="59"/>
      <c r="AK252" s="59"/>
      <c r="AL252" s="59"/>
      <c r="AM252" s="59"/>
      <c r="AN252" s="59"/>
      <c r="AO252" s="59"/>
      <c r="AP252" s="59"/>
      <c r="AQ252" s="59"/>
    </row>
    <row r="253" ht="12.75" customHeight="1">
      <c r="A253" s="59"/>
      <c r="B253" s="59"/>
      <c r="C253" s="596"/>
      <c r="D253" s="59"/>
      <c r="E253" s="59"/>
      <c r="F253" s="59"/>
      <c r="G253" s="59"/>
      <c r="H253" s="59"/>
      <c r="I253" s="59"/>
      <c r="J253" s="59"/>
      <c r="K253" s="59"/>
      <c r="L253" s="59"/>
      <c r="M253" s="59"/>
      <c r="N253" s="59"/>
      <c r="O253" s="59"/>
      <c r="P253" s="59"/>
      <c r="Q253" s="59"/>
      <c r="R253" s="59"/>
      <c r="S253" s="59"/>
      <c r="T253" s="59"/>
      <c r="U253" s="59"/>
      <c r="V253" s="59"/>
      <c r="W253" s="59"/>
      <c r="X253" s="59"/>
      <c r="Y253" s="59"/>
      <c r="Z253" s="59"/>
      <c r="AA253" s="59"/>
      <c r="AB253" s="59"/>
      <c r="AC253" s="59"/>
      <c r="AD253" s="59"/>
      <c r="AE253" s="59"/>
      <c r="AF253" s="59"/>
      <c r="AG253" s="59"/>
      <c r="AH253" s="59"/>
      <c r="AI253" s="59"/>
      <c r="AJ253" s="59"/>
      <c r="AK253" s="59"/>
      <c r="AL253" s="59"/>
      <c r="AM253" s="59"/>
      <c r="AN253" s="59"/>
      <c r="AO253" s="59"/>
      <c r="AP253" s="59"/>
      <c r="AQ253" s="59"/>
    </row>
    <row r="254" ht="12.75" customHeight="1">
      <c r="A254" s="59"/>
      <c r="B254" s="59"/>
      <c r="C254" s="596"/>
      <c r="D254" s="59"/>
      <c r="E254" s="59"/>
      <c r="F254" s="59"/>
      <c r="G254" s="59"/>
      <c r="H254" s="59"/>
      <c r="I254" s="59"/>
      <c r="J254" s="59"/>
      <c r="K254" s="59"/>
      <c r="L254" s="59"/>
      <c r="M254" s="59"/>
      <c r="N254" s="59"/>
      <c r="O254" s="59"/>
      <c r="P254" s="59"/>
      <c r="Q254" s="59"/>
      <c r="R254" s="59"/>
      <c r="S254" s="59"/>
      <c r="T254" s="59"/>
      <c r="U254" s="59"/>
      <c r="V254" s="59"/>
      <c r="W254" s="59"/>
      <c r="X254" s="59"/>
      <c r="Y254" s="59"/>
      <c r="Z254" s="59"/>
      <c r="AA254" s="59"/>
      <c r="AB254" s="59"/>
      <c r="AC254" s="59"/>
      <c r="AD254" s="59"/>
      <c r="AE254" s="59"/>
      <c r="AF254" s="59"/>
      <c r="AG254" s="59"/>
      <c r="AH254" s="59"/>
      <c r="AI254" s="59"/>
      <c r="AJ254" s="59"/>
      <c r="AK254" s="59"/>
      <c r="AL254" s="59"/>
      <c r="AM254" s="59"/>
      <c r="AN254" s="59"/>
      <c r="AO254" s="59"/>
      <c r="AP254" s="59"/>
      <c r="AQ254" s="59"/>
    </row>
    <row r="255" ht="12.75" customHeight="1">
      <c r="A255" s="59"/>
      <c r="B255" s="59"/>
      <c r="C255" s="596"/>
      <c r="D255" s="59"/>
      <c r="E255" s="59"/>
      <c r="F255" s="59"/>
      <c r="G255" s="59"/>
      <c r="H255" s="59"/>
      <c r="I255" s="59"/>
      <c r="J255" s="59"/>
      <c r="K255" s="59"/>
      <c r="L255" s="59"/>
      <c r="M255" s="59"/>
      <c r="N255" s="59"/>
      <c r="O255" s="59"/>
      <c r="P255" s="59"/>
      <c r="Q255" s="59"/>
      <c r="R255" s="59"/>
      <c r="S255" s="59"/>
      <c r="T255" s="59"/>
      <c r="U255" s="59"/>
      <c r="V255" s="59"/>
      <c r="W255" s="59"/>
      <c r="X255" s="59"/>
      <c r="Y255" s="59"/>
      <c r="Z255" s="59"/>
      <c r="AA255" s="59"/>
      <c r="AB255" s="59"/>
      <c r="AC255" s="59"/>
      <c r="AD255" s="59"/>
      <c r="AE255" s="59"/>
      <c r="AF255" s="59"/>
      <c r="AG255" s="59"/>
      <c r="AH255" s="59"/>
      <c r="AI255" s="59"/>
      <c r="AJ255" s="59"/>
      <c r="AK255" s="59"/>
      <c r="AL255" s="59"/>
      <c r="AM255" s="59"/>
      <c r="AN255" s="59"/>
      <c r="AO255" s="59"/>
      <c r="AP255" s="59"/>
      <c r="AQ255" s="59"/>
    </row>
    <row r="256" ht="12.75" customHeight="1">
      <c r="A256" s="59"/>
      <c r="B256" s="59"/>
      <c r="C256" s="596"/>
      <c r="D256" s="59"/>
      <c r="E256" s="59"/>
      <c r="F256" s="59"/>
      <c r="G256" s="59"/>
      <c r="H256" s="59"/>
      <c r="I256" s="59"/>
      <c r="J256" s="59"/>
      <c r="K256" s="59"/>
      <c r="L256" s="59"/>
      <c r="M256" s="59"/>
      <c r="N256" s="59"/>
      <c r="O256" s="59"/>
      <c r="P256" s="59"/>
      <c r="Q256" s="59"/>
      <c r="R256" s="59"/>
      <c r="S256" s="59"/>
      <c r="T256" s="59"/>
      <c r="U256" s="59"/>
      <c r="V256" s="59"/>
      <c r="W256" s="59"/>
      <c r="X256" s="59"/>
      <c r="Y256" s="59"/>
      <c r="Z256" s="59"/>
      <c r="AA256" s="59"/>
      <c r="AB256" s="59"/>
      <c r="AC256" s="59"/>
      <c r="AD256" s="59"/>
      <c r="AE256" s="59"/>
      <c r="AF256" s="59"/>
      <c r="AG256" s="59"/>
      <c r="AH256" s="59"/>
      <c r="AI256" s="59"/>
      <c r="AJ256" s="59"/>
      <c r="AK256" s="59"/>
      <c r="AL256" s="59"/>
      <c r="AM256" s="59"/>
      <c r="AN256" s="59"/>
      <c r="AO256" s="59"/>
      <c r="AP256" s="59"/>
      <c r="AQ256" s="59"/>
    </row>
    <row r="257" ht="12.75" customHeight="1">
      <c r="A257" s="59"/>
      <c r="B257" s="59"/>
      <c r="C257" s="596"/>
      <c r="D257" s="59"/>
      <c r="E257" s="59"/>
      <c r="F257" s="59"/>
      <c r="G257" s="59"/>
      <c r="H257" s="59"/>
      <c r="I257" s="59"/>
      <c r="J257" s="59"/>
      <c r="K257" s="59"/>
      <c r="L257" s="59"/>
      <c r="M257" s="59"/>
      <c r="N257" s="59"/>
      <c r="O257" s="59"/>
      <c r="P257" s="59"/>
      <c r="Q257" s="59"/>
      <c r="R257" s="59"/>
      <c r="S257" s="59"/>
      <c r="T257" s="59"/>
      <c r="U257" s="59"/>
      <c r="V257" s="59"/>
      <c r="W257" s="59"/>
      <c r="X257" s="59"/>
      <c r="Y257" s="59"/>
      <c r="Z257" s="59"/>
      <c r="AA257" s="59"/>
      <c r="AB257" s="59"/>
      <c r="AC257" s="59"/>
      <c r="AD257" s="59"/>
      <c r="AE257" s="59"/>
      <c r="AF257" s="59"/>
      <c r="AG257" s="59"/>
      <c r="AH257" s="59"/>
      <c r="AI257" s="59"/>
      <c r="AJ257" s="59"/>
      <c r="AK257" s="59"/>
      <c r="AL257" s="59"/>
      <c r="AM257" s="59"/>
      <c r="AN257" s="59"/>
      <c r="AO257" s="59"/>
      <c r="AP257" s="59"/>
      <c r="AQ257" s="59"/>
    </row>
    <row r="258" ht="12.75" customHeight="1">
      <c r="A258" s="59"/>
      <c r="B258" s="59"/>
      <c r="C258" s="596"/>
      <c r="D258" s="59"/>
      <c r="E258" s="59"/>
      <c r="F258" s="59"/>
      <c r="G258" s="59"/>
      <c r="H258" s="59"/>
      <c r="I258" s="59"/>
      <c r="J258" s="59"/>
      <c r="K258" s="59"/>
      <c r="L258" s="59"/>
      <c r="M258" s="59"/>
      <c r="N258" s="59"/>
      <c r="O258" s="59"/>
      <c r="P258" s="59"/>
      <c r="Q258" s="59"/>
      <c r="R258" s="59"/>
      <c r="S258" s="59"/>
      <c r="T258" s="59"/>
      <c r="U258" s="59"/>
      <c r="V258" s="59"/>
      <c r="W258" s="59"/>
      <c r="X258" s="59"/>
      <c r="Y258" s="59"/>
      <c r="Z258" s="59"/>
      <c r="AA258" s="59"/>
      <c r="AB258" s="59"/>
      <c r="AC258" s="59"/>
      <c r="AD258" s="59"/>
      <c r="AE258" s="59"/>
      <c r="AF258" s="59"/>
      <c r="AG258" s="59"/>
      <c r="AH258" s="59"/>
      <c r="AI258" s="59"/>
      <c r="AJ258" s="59"/>
      <c r="AK258" s="59"/>
      <c r="AL258" s="59"/>
      <c r="AM258" s="59"/>
      <c r="AN258" s="59"/>
      <c r="AO258" s="59"/>
      <c r="AP258" s="59"/>
      <c r="AQ258" s="59"/>
    </row>
    <row r="259" ht="12.75" customHeight="1">
      <c r="A259" s="59"/>
      <c r="B259" s="59"/>
      <c r="C259" s="596"/>
      <c r="D259" s="59"/>
      <c r="E259" s="59"/>
      <c r="F259" s="59"/>
      <c r="G259" s="59"/>
      <c r="H259" s="59"/>
      <c r="I259" s="59"/>
      <c r="J259" s="59"/>
      <c r="K259" s="59"/>
      <c r="L259" s="59"/>
      <c r="M259" s="59"/>
      <c r="N259" s="59"/>
      <c r="O259" s="59"/>
      <c r="P259" s="59"/>
      <c r="Q259" s="59"/>
      <c r="R259" s="59"/>
      <c r="S259" s="59"/>
      <c r="T259" s="59"/>
      <c r="U259" s="59"/>
      <c r="V259" s="59"/>
      <c r="W259" s="59"/>
      <c r="X259" s="59"/>
      <c r="Y259" s="59"/>
      <c r="Z259" s="59"/>
      <c r="AA259" s="59"/>
      <c r="AB259" s="59"/>
      <c r="AC259" s="59"/>
      <c r="AD259" s="59"/>
      <c r="AE259" s="59"/>
      <c r="AF259" s="59"/>
      <c r="AG259" s="59"/>
      <c r="AH259" s="59"/>
      <c r="AI259" s="59"/>
      <c r="AJ259" s="59"/>
      <c r="AK259" s="59"/>
      <c r="AL259" s="59"/>
      <c r="AM259" s="59"/>
      <c r="AN259" s="59"/>
      <c r="AO259" s="59"/>
      <c r="AP259" s="59"/>
      <c r="AQ259" s="59"/>
    </row>
    <row r="260" ht="12.75" customHeight="1">
      <c r="A260" s="59"/>
      <c r="B260" s="59"/>
      <c r="C260" s="596"/>
      <c r="D260" s="59"/>
      <c r="E260" s="59"/>
      <c r="F260" s="59"/>
      <c r="G260" s="59"/>
      <c r="H260" s="59"/>
      <c r="I260" s="59"/>
      <c r="J260" s="59"/>
      <c r="K260" s="59"/>
      <c r="L260" s="59"/>
      <c r="M260" s="59"/>
      <c r="N260" s="59"/>
      <c r="O260" s="59"/>
      <c r="P260" s="59"/>
      <c r="Q260" s="59"/>
      <c r="R260" s="59"/>
      <c r="S260" s="59"/>
      <c r="T260" s="59"/>
      <c r="U260" s="59"/>
      <c r="V260" s="59"/>
      <c r="W260" s="59"/>
      <c r="X260" s="59"/>
      <c r="Y260" s="59"/>
      <c r="Z260" s="59"/>
      <c r="AA260" s="59"/>
      <c r="AB260" s="59"/>
      <c r="AC260" s="59"/>
      <c r="AD260" s="59"/>
      <c r="AE260" s="59"/>
      <c r="AF260" s="59"/>
      <c r="AG260" s="59"/>
      <c r="AH260" s="59"/>
      <c r="AI260" s="59"/>
      <c r="AJ260" s="59"/>
      <c r="AK260" s="59"/>
      <c r="AL260" s="59"/>
      <c r="AM260" s="59"/>
      <c r="AN260" s="59"/>
      <c r="AO260" s="59"/>
      <c r="AP260" s="59"/>
      <c r="AQ260" s="59"/>
    </row>
    <row r="261" ht="12.75" customHeight="1">
      <c r="A261" s="59"/>
      <c r="B261" s="59"/>
      <c r="C261" s="596"/>
      <c r="D261" s="59"/>
      <c r="E261" s="59"/>
      <c r="F261" s="59"/>
      <c r="G261" s="59"/>
      <c r="H261" s="59"/>
      <c r="I261" s="59"/>
      <c r="J261" s="59"/>
      <c r="K261" s="59"/>
      <c r="L261" s="59"/>
      <c r="M261" s="59"/>
      <c r="N261" s="59"/>
      <c r="O261" s="59"/>
      <c r="P261" s="59"/>
      <c r="Q261" s="59"/>
      <c r="R261" s="59"/>
      <c r="S261" s="59"/>
      <c r="T261" s="59"/>
      <c r="U261" s="59"/>
      <c r="V261" s="59"/>
      <c r="W261" s="59"/>
      <c r="X261" s="59"/>
      <c r="Y261" s="59"/>
      <c r="Z261" s="59"/>
      <c r="AA261" s="59"/>
      <c r="AB261" s="59"/>
      <c r="AC261" s="59"/>
      <c r="AD261" s="59"/>
      <c r="AE261" s="59"/>
      <c r="AF261" s="59"/>
      <c r="AG261" s="59"/>
      <c r="AH261" s="59"/>
      <c r="AI261" s="59"/>
      <c r="AJ261" s="59"/>
      <c r="AK261" s="59"/>
      <c r="AL261" s="59"/>
      <c r="AM261" s="59"/>
      <c r="AN261" s="59"/>
      <c r="AO261" s="59"/>
      <c r="AP261" s="59"/>
      <c r="AQ261" s="59"/>
    </row>
    <row r="262" ht="12.75" customHeight="1">
      <c r="A262" s="59"/>
      <c r="B262" s="59"/>
      <c r="C262" s="596"/>
      <c r="D262" s="59"/>
      <c r="E262" s="59"/>
      <c r="F262" s="59"/>
      <c r="G262" s="59"/>
      <c r="H262" s="59"/>
      <c r="I262" s="59"/>
      <c r="J262" s="59"/>
      <c r="K262" s="59"/>
      <c r="L262" s="59"/>
      <c r="M262" s="59"/>
      <c r="N262" s="59"/>
      <c r="O262" s="59"/>
      <c r="P262" s="59"/>
      <c r="Q262" s="59"/>
      <c r="R262" s="59"/>
      <c r="S262" s="59"/>
      <c r="T262" s="59"/>
      <c r="U262" s="59"/>
      <c r="V262" s="59"/>
      <c r="W262" s="59"/>
      <c r="X262" s="59"/>
      <c r="Y262" s="59"/>
      <c r="Z262" s="59"/>
      <c r="AA262" s="59"/>
      <c r="AB262" s="59"/>
      <c r="AC262" s="59"/>
      <c r="AD262" s="59"/>
      <c r="AE262" s="59"/>
      <c r="AF262" s="59"/>
      <c r="AG262" s="59"/>
      <c r="AH262" s="59"/>
      <c r="AI262" s="59"/>
      <c r="AJ262" s="59"/>
      <c r="AK262" s="59"/>
      <c r="AL262" s="59"/>
      <c r="AM262" s="59"/>
      <c r="AN262" s="59"/>
      <c r="AO262" s="59"/>
      <c r="AP262" s="59"/>
      <c r="AQ262" s="59"/>
    </row>
    <row r="263" ht="12.75" customHeight="1">
      <c r="A263" s="59"/>
      <c r="B263" s="59"/>
      <c r="C263" s="596"/>
      <c r="D263" s="59"/>
      <c r="E263" s="59"/>
      <c r="F263" s="59"/>
      <c r="G263" s="59"/>
      <c r="H263" s="59"/>
      <c r="I263" s="59"/>
      <c r="J263" s="59"/>
      <c r="K263" s="59"/>
      <c r="L263" s="59"/>
      <c r="M263" s="59"/>
      <c r="N263" s="59"/>
      <c r="O263" s="59"/>
      <c r="P263" s="59"/>
      <c r="Q263" s="59"/>
      <c r="R263" s="59"/>
      <c r="S263" s="59"/>
      <c r="T263" s="59"/>
      <c r="U263" s="59"/>
      <c r="V263" s="59"/>
      <c r="W263" s="59"/>
      <c r="X263" s="59"/>
      <c r="Y263" s="59"/>
      <c r="Z263" s="59"/>
      <c r="AA263" s="59"/>
      <c r="AB263" s="59"/>
      <c r="AC263" s="59"/>
      <c r="AD263" s="59"/>
      <c r="AE263" s="59"/>
      <c r="AF263" s="59"/>
      <c r="AG263" s="59"/>
      <c r="AH263" s="59"/>
      <c r="AI263" s="59"/>
      <c r="AJ263" s="59"/>
      <c r="AK263" s="59"/>
      <c r="AL263" s="59"/>
      <c r="AM263" s="59"/>
      <c r="AN263" s="59"/>
      <c r="AO263" s="59"/>
      <c r="AP263" s="59"/>
      <c r="AQ263" s="59"/>
    </row>
    <row r="264" ht="12.75" customHeight="1">
      <c r="A264" s="59"/>
      <c r="B264" s="59"/>
      <c r="C264" s="596"/>
      <c r="D264" s="59"/>
      <c r="E264" s="59"/>
      <c r="F264" s="59"/>
      <c r="G264" s="59"/>
      <c r="H264" s="59"/>
      <c r="I264" s="59"/>
      <c r="J264" s="59"/>
      <c r="K264" s="59"/>
      <c r="L264" s="59"/>
      <c r="M264" s="59"/>
      <c r="N264" s="59"/>
      <c r="O264" s="59"/>
      <c r="P264" s="59"/>
      <c r="Q264" s="59"/>
      <c r="R264" s="59"/>
      <c r="S264" s="59"/>
      <c r="T264" s="59"/>
      <c r="U264" s="59"/>
      <c r="V264" s="59"/>
      <c r="W264" s="59"/>
      <c r="X264" s="59"/>
      <c r="Y264" s="59"/>
      <c r="Z264" s="59"/>
      <c r="AA264" s="59"/>
      <c r="AB264" s="59"/>
      <c r="AC264" s="59"/>
      <c r="AD264" s="59"/>
      <c r="AE264" s="59"/>
      <c r="AF264" s="59"/>
      <c r="AG264" s="59"/>
      <c r="AH264" s="59"/>
      <c r="AI264" s="59"/>
      <c r="AJ264" s="59"/>
      <c r="AK264" s="59"/>
      <c r="AL264" s="59"/>
      <c r="AM264" s="59"/>
      <c r="AN264" s="59"/>
      <c r="AO264" s="59"/>
      <c r="AP264" s="59"/>
      <c r="AQ264" s="59"/>
    </row>
    <row r="265" ht="12.75" customHeight="1">
      <c r="A265" s="59"/>
      <c r="B265" s="59"/>
      <c r="C265" s="596"/>
      <c r="D265" s="59"/>
      <c r="E265" s="59"/>
      <c r="F265" s="59"/>
      <c r="G265" s="59"/>
      <c r="H265" s="59"/>
      <c r="I265" s="59"/>
      <c r="J265" s="59"/>
      <c r="K265" s="59"/>
      <c r="L265" s="59"/>
      <c r="M265" s="59"/>
      <c r="N265" s="59"/>
      <c r="O265" s="59"/>
      <c r="P265" s="59"/>
      <c r="Q265" s="59"/>
      <c r="R265" s="59"/>
      <c r="S265" s="59"/>
      <c r="T265" s="59"/>
      <c r="U265" s="59"/>
      <c r="V265" s="59"/>
      <c r="W265" s="59"/>
      <c r="X265" s="59"/>
      <c r="Y265" s="59"/>
      <c r="Z265" s="59"/>
      <c r="AA265" s="59"/>
      <c r="AB265" s="59"/>
      <c r="AC265" s="59"/>
      <c r="AD265" s="59"/>
      <c r="AE265" s="59"/>
      <c r="AF265" s="59"/>
      <c r="AG265" s="59"/>
      <c r="AH265" s="59"/>
      <c r="AI265" s="59"/>
      <c r="AJ265" s="59"/>
      <c r="AK265" s="59"/>
      <c r="AL265" s="59"/>
      <c r="AM265" s="59"/>
      <c r="AN265" s="59"/>
      <c r="AO265" s="59"/>
      <c r="AP265" s="59"/>
      <c r="AQ265" s="59"/>
    </row>
    <row r="266" ht="12.75" customHeight="1">
      <c r="A266" s="59"/>
      <c r="B266" s="59"/>
      <c r="C266" s="596"/>
      <c r="D266" s="59"/>
      <c r="E266" s="59"/>
      <c r="F266" s="59"/>
      <c r="G266" s="59"/>
      <c r="H266" s="59"/>
      <c r="I266" s="59"/>
      <c r="J266" s="59"/>
      <c r="K266" s="59"/>
      <c r="L266" s="59"/>
      <c r="M266" s="59"/>
      <c r="N266" s="59"/>
      <c r="O266" s="59"/>
      <c r="P266" s="59"/>
      <c r="Q266" s="59"/>
      <c r="R266" s="59"/>
      <c r="S266" s="59"/>
      <c r="T266" s="59"/>
      <c r="U266" s="59"/>
      <c r="V266" s="59"/>
      <c r="W266" s="59"/>
      <c r="X266" s="59"/>
      <c r="Y266" s="59"/>
      <c r="Z266" s="59"/>
      <c r="AA266" s="59"/>
      <c r="AB266" s="59"/>
      <c r="AC266" s="59"/>
      <c r="AD266" s="59"/>
      <c r="AE266" s="59"/>
      <c r="AF266" s="59"/>
      <c r="AG266" s="59"/>
      <c r="AH266" s="59"/>
      <c r="AI266" s="59"/>
      <c r="AJ266" s="59"/>
      <c r="AK266" s="59"/>
      <c r="AL266" s="59"/>
      <c r="AM266" s="59"/>
      <c r="AN266" s="59"/>
      <c r="AO266" s="59"/>
      <c r="AP266" s="59"/>
      <c r="AQ266" s="59"/>
    </row>
    <row r="267" ht="12.75" customHeight="1">
      <c r="A267" s="59"/>
      <c r="B267" s="59"/>
      <c r="C267" s="596"/>
      <c r="D267" s="59"/>
      <c r="E267" s="59"/>
      <c r="F267" s="59"/>
      <c r="G267" s="59"/>
      <c r="H267" s="59"/>
      <c r="I267" s="59"/>
      <c r="J267" s="59"/>
      <c r="K267" s="59"/>
      <c r="L267" s="59"/>
      <c r="M267" s="59"/>
      <c r="N267" s="59"/>
      <c r="O267" s="59"/>
      <c r="P267" s="59"/>
      <c r="Q267" s="59"/>
      <c r="R267" s="59"/>
      <c r="S267" s="59"/>
      <c r="T267" s="59"/>
      <c r="U267" s="59"/>
      <c r="V267" s="59"/>
      <c r="W267" s="59"/>
      <c r="X267" s="59"/>
      <c r="Y267" s="59"/>
      <c r="Z267" s="59"/>
      <c r="AA267" s="59"/>
      <c r="AB267" s="59"/>
      <c r="AC267" s="59"/>
      <c r="AD267" s="59"/>
      <c r="AE267" s="59"/>
      <c r="AF267" s="59"/>
      <c r="AG267" s="59"/>
      <c r="AH267" s="59"/>
      <c r="AI267" s="59"/>
      <c r="AJ267" s="59"/>
      <c r="AK267" s="59"/>
      <c r="AL267" s="59"/>
      <c r="AM267" s="59"/>
      <c r="AN267" s="59"/>
      <c r="AO267" s="59"/>
      <c r="AP267" s="59"/>
      <c r="AQ267" s="59"/>
    </row>
    <row r="268" ht="12.75" customHeight="1">
      <c r="A268" s="59"/>
      <c r="B268" s="59"/>
      <c r="C268" s="596"/>
      <c r="D268" s="59"/>
      <c r="E268" s="59"/>
      <c r="F268" s="59"/>
      <c r="G268" s="59"/>
      <c r="H268" s="59"/>
      <c r="I268" s="59"/>
      <c r="J268" s="59"/>
      <c r="K268" s="59"/>
      <c r="L268" s="59"/>
      <c r="M268" s="59"/>
      <c r="N268" s="59"/>
      <c r="O268" s="59"/>
      <c r="P268" s="59"/>
      <c r="Q268" s="59"/>
      <c r="R268" s="59"/>
      <c r="S268" s="59"/>
      <c r="T268" s="59"/>
      <c r="U268" s="59"/>
      <c r="V268" s="59"/>
      <c r="W268" s="59"/>
      <c r="X268" s="59"/>
      <c r="Y268" s="59"/>
      <c r="Z268" s="59"/>
      <c r="AA268" s="59"/>
      <c r="AB268" s="59"/>
      <c r="AC268" s="59"/>
      <c r="AD268" s="59"/>
      <c r="AE268" s="59"/>
      <c r="AF268" s="59"/>
      <c r="AG268" s="59"/>
      <c r="AH268" s="59"/>
      <c r="AI268" s="59"/>
      <c r="AJ268" s="59"/>
      <c r="AK268" s="59"/>
      <c r="AL268" s="59"/>
      <c r="AM268" s="59"/>
      <c r="AN268" s="59"/>
      <c r="AO268" s="59"/>
      <c r="AP268" s="59"/>
      <c r="AQ268" s="59"/>
    </row>
    <row r="269" ht="12.75" customHeight="1">
      <c r="A269" s="59"/>
      <c r="B269" s="59"/>
      <c r="C269" s="596"/>
      <c r="D269" s="59"/>
      <c r="E269" s="59"/>
      <c r="F269" s="59"/>
      <c r="G269" s="59"/>
      <c r="H269" s="59"/>
      <c r="I269" s="59"/>
      <c r="J269" s="59"/>
      <c r="K269" s="59"/>
      <c r="L269" s="59"/>
      <c r="M269" s="59"/>
      <c r="N269" s="59"/>
      <c r="O269" s="59"/>
      <c r="P269" s="59"/>
      <c r="Q269" s="59"/>
      <c r="R269" s="59"/>
      <c r="S269" s="59"/>
      <c r="T269" s="59"/>
      <c r="U269" s="59"/>
      <c r="V269" s="59"/>
      <c r="W269" s="59"/>
      <c r="X269" s="59"/>
      <c r="Y269" s="59"/>
      <c r="Z269" s="59"/>
      <c r="AA269" s="59"/>
      <c r="AB269" s="59"/>
      <c r="AC269" s="59"/>
      <c r="AD269" s="59"/>
      <c r="AE269" s="59"/>
      <c r="AF269" s="59"/>
      <c r="AG269" s="59"/>
      <c r="AH269" s="59"/>
      <c r="AI269" s="59"/>
      <c r="AJ269" s="59"/>
      <c r="AK269" s="59"/>
      <c r="AL269" s="59"/>
      <c r="AM269" s="59"/>
      <c r="AN269" s="59"/>
      <c r="AO269" s="59"/>
      <c r="AP269" s="59"/>
      <c r="AQ269" s="59"/>
    </row>
    <row r="270" ht="12.75" customHeight="1">
      <c r="A270" s="59"/>
      <c r="B270" s="59"/>
      <c r="C270" s="596"/>
      <c r="D270" s="59"/>
      <c r="E270" s="59"/>
      <c r="F270" s="59"/>
      <c r="G270" s="59"/>
      <c r="H270" s="59"/>
      <c r="I270" s="59"/>
      <c r="J270" s="59"/>
      <c r="K270" s="59"/>
      <c r="L270" s="59"/>
      <c r="M270" s="59"/>
      <c r="N270" s="59"/>
      <c r="O270" s="59"/>
      <c r="P270" s="59"/>
      <c r="Q270" s="59"/>
      <c r="R270" s="59"/>
      <c r="S270" s="59"/>
      <c r="T270" s="59"/>
      <c r="U270" s="59"/>
      <c r="V270" s="59"/>
      <c r="W270" s="59"/>
      <c r="X270" s="59"/>
      <c r="Y270" s="59"/>
      <c r="Z270" s="59"/>
      <c r="AA270" s="59"/>
      <c r="AB270" s="59"/>
      <c r="AC270" s="59"/>
      <c r="AD270" s="59"/>
      <c r="AE270" s="59"/>
      <c r="AF270" s="59"/>
      <c r="AG270" s="59"/>
      <c r="AH270" s="59"/>
      <c r="AI270" s="59"/>
      <c r="AJ270" s="59"/>
      <c r="AK270" s="59"/>
      <c r="AL270" s="59"/>
      <c r="AM270" s="59"/>
      <c r="AN270" s="59"/>
      <c r="AO270" s="59"/>
      <c r="AP270" s="59"/>
      <c r="AQ270" s="59"/>
    </row>
    <row r="271" ht="12.75" customHeight="1">
      <c r="A271" s="59"/>
      <c r="B271" s="59"/>
      <c r="C271" s="596"/>
      <c r="D271" s="59"/>
      <c r="E271" s="59"/>
      <c r="F271" s="59"/>
      <c r="G271" s="59"/>
      <c r="H271" s="59"/>
      <c r="I271" s="59"/>
      <c r="J271" s="59"/>
      <c r="K271" s="59"/>
      <c r="L271" s="59"/>
      <c r="M271" s="59"/>
      <c r="N271" s="59"/>
      <c r="O271" s="59"/>
      <c r="P271" s="59"/>
      <c r="Q271" s="59"/>
      <c r="R271" s="59"/>
      <c r="S271" s="59"/>
      <c r="T271" s="59"/>
      <c r="U271" s="59"/>
      <c r="V271" s="59"/>
      <c r="W271" s="59"/>
      <c r="X271" s="59"/>
      <c r="Y271" s="59"/>
      <c r="Z271" s="59"/>
      <c r="AA271" s="59"/>
      <c r="AB271" s="59"/>
      <c r="AC271" s="59"/>
      <c r="AD271" s="59"/>
      <c r="AE271" s="59"/>
      <c r="AF271" s="59"/>
      <c r="AG271" s="59"/>
      <c r="AH271" s="59"/>
      <c r="AI271" s="59"/>
      <c r="AJ271" s="59"/>
      <c r="AK271" s="59"/>
      <c r="AL271" s="59"/>
      <c r="AM271" s="59"/>
      <c r="AN271" s="59"/>
      <c r="AO271" s="59"/>
      <c r="AP271" s="59"/>
      <c r="AQ271" s="59"/>
    </row>
    <row r="272" ht="12.75" customHeight="1">
      <c r="A272" s="59"/>
      <c r="B272" s="59"/>
      <c r="C272" s="596"/>
      <c r="D272" s="59"/>
      <c r="E272" s="59"/>
      <c r="F272" s="59"/>
      <c r="G272" s="59"/>
      <c r="H272" s="59"/>
      <c r="I272" s="59"/>
      <c r="J272" s="59"/>
      <c r="K272" s="59"/>
      <c r="L272" s="59"/>
      <c r="M272" s="59"/>
      <c r="N272" s="59"/>
      <c r="O272" s="59"/>
      <c r="P272" s="59"/>
      <c r="Q272" s="59"/>
      <c r="R272" s="59"/>
      <c r="S272" s="59"/>
      <c r="T272" s="59"/>
      <c r="U272" s="59"/>
      <c r="V272" s="59"/>
      <c r="W272" s="59"/>
      <c r="X272" s="59"/>
      <c r="Y272" s="59"/>
      <c r="Z272" s="59"/>
      <c r="AA272" s="59"/>
      <c r="AB272" s="59"/>
      <c r="AC272" s="59"/>
      <c r="AD272" s="59"/>
      <c r="AE272" s="59"/>
      <c r="AF272" s="59"/>
      <c r="AG272" s="59"/>
      <c r="AH272" s="59"/>
      <c r="AI272" s="59"/>
      <c r="AJ272" s="59"/>
      <c r="AK272" s="59"/>
      <c r="AL272" s="59"/>
      <c r="AM272" s="59"/>
      <c r="AN272" s="59"/>
      <c r="AO272" s="59"/>
      <c r="AP272" s="59"/>
      <c r="AQ272" s="59"/>
    </row>
    <row r="273" ht="12.75" customHeight="1">
      <c r="A273" s="59"/>
      <c r="B273" s="59"/>
      <c r="C273" s="596"/>
      <c r="D273" s="59"/>
      <c r="E273" s="59"/>
      <c r="F273" s="59"/>
      <c r="G273" s="59"/>
      <c r="H273" s="59"/>
      <c r="I273" s="59"/>
      <c r="J273" s="59"/>
      <c r="K273" s="59"/>
      <c r="L273" s="59"/>
      <c r="M273" s="59"/>
      <c r="N273" s="59"/>
      <c r="O273" s="59"/>
      <c r="P273" s="59"/>
      <c r="Q273" s="59"/>
      <c r="R273" s="59"/>
      <c r="S273" s="59"/>
      <c r="T273" s="59"/>
      <c r="U273" s="59"/>
      <c r="V273" s="59"/>
      <c r="W273" s="59"/>
      <c r="X273" s="59"/>
      <c r="Y273" s="59"/>
      <c r="Z273" s="59"/>
      <c r="AA273" s="59"/>
      <c r="AB273" s="59"/>
      <c r="AC273" s="59"/>
      <c r="AD273" s="59"/>
      <c r="AE273" s="59"/>
      <c r="AF273" s="59"/>
      <c r="AG273" s="59"/>
      <c r="AH273" s="59"/>
      <c r="AI273" s="59"/>
      <c r="AJ273" s="59"/>
      <c r="AK273" s="59"/>
      <c r="AL273" s="59"/>
      <c r="AM273" s="59"/>
      <c r="AN273" s="59"/>
      <c r="AO273" s="59"/>
      <c r="AP273" s="59"/>
      <c r="AQ273" s="59"/>
    </row>
    <row r="274" ht="12.75" customHeight="1">
      <c r="A274" s="59"/>
      <c r="B274" s="59"/>
      <c r="C274" s="596"/>
      <c r="D274" s="59"/>
      <c r="E274" s="59"/>
      <c r="F274" s="59"/>
      <c r="G274" s="59"/>
      <c r="H274" s="59"/>
      <c r="I274" s="59"/>
      <c r="J274" s="59"/>
      <c r="K274" s="59"/>
      <c r="L274" s="59"/>
      <c r="M274" s="59"/>
      <c r="N274" s="59"/>
      <c r="O274" s="59"/>
      <c r="P274" s="59"/>
      <c r="Q274" s="59"/>
      <c r="R274" s="59"/>
      <c r="S274" s="59"/>
      <c r="T274" s="59"/>
      <c r="U274" s="59"/>
      <c r="V274" s="59"/>
      <c r="W274" s="59"/>
      <c r="X274" s="59"/>
      <c r="Y274" s="59"/>
      <c r="Z274" s="59"/>
      <c r="AA274" s="59"/>
      <c r="AB274" s="59"/>
      <c r="AC274" s="59"/>
      <c r="AD274" s="59"/>
      <c r="AE274" s="59"/>
      <c r="AF274" s="59"/>
      <c r="AG274" s="59"/>
      <c r="AH274" s="59"/>
      <c r="AI274" s="59"/>
      <c r="AJ274" s="59"/>
      <c r="AK274" s="59"/>
      <c r="AL274" s="59"/>
      <c r="AM274" s="59"/>
      <c r="AN274" s="59"/>
      <c r="AO274" s="59"/>
      <c r="AP274" s="59"/>
      <c r="AQ274" s="59"/>
    </row>
    <row r="275" ht="12.75" customHeight="1">
      <c r="A275" s="59"/>
      <c r="B275" s="59"/>
      <c r="C275" s="596"/>
      <c r="D275" s="59"/>
      <c r="E275" s="59"/>
      <c r="F275" s="59"/>
      <c r="G275" s="59"/>
      <c r="H275" s="59"/>
      <c r="I275" s="59"/>
      <c r="J275" s="59"/>
      <c r="K275" s="59"/>
      <c r="L275" s="59"/>
      <c r="M275" s="59"/>
      <c r="N275" s="59"/>
      <c r="O275" s="59"/>
      <c r="P275" s="59"/>
      <c r="Q275" s="59"/>
      <c r="R275" s="59"/>
      <c r="S275" s="59"/>
      <c r="T275" s="59"/>
      <c r="U275" s="59"/>
      <c r="V275" s="59"/>
      <c r="W275" s="59"/>
      <c r="X275" s="59"/>
      <c r="Y275" s="59"/>
      <c r="Z275" s="59"/>
      <c r="AA275" s="59"/>
      <c r="AB275" s="59"/>
      <c r="AC275" s="59"/>
      <c r="AD275" s="59"/>
      <c r="AE275" s="59"/>
      <c r="AF275" s="59"/>
      <c r="AG275" s="59"/>
      <c r="AH275" s="59"/>
      <c r="AI275" s="59"/>
      <c r="AJ275" s="59"/>
      <c r="AK275" s="59"/>
      <c r="AL275" s="59"/>
      <c r="AM275" s="59"/>
      <c r="AN275" s="59"/>
      <c r="AO275" s="59"/>
      <c r="AP275" s="59"/>
      <c r="AQ275" s="59"/>
    </row>
    <row r="276" ht="12.75" customHeight="1">
      <c r="A276" s="59"/>
      <c r="B276" s="59"/>
      <c r="C276" s="596"/>
      <c r="D276" s="59"/>
      <c r="E276" s="59"/>
      <c r="F276" s="59"/>
      <c r="G276" s="59"/>
      <c r="H276" s="59"/>
      <c r="I276" s="59"/>
      <c r="J276" s="59"/>
      <c r="K276" s="59"/>
      <c r="L276" s="59"/>
      <c r="M276" s="59"/>
      <c r="N276" s="59"/>
      <c r="O276" s="59"/>
      <c r="P276" s="59"/>
      <c r="Q276" s="59"/>
      <c r="R276" s="59"/>
      <c r="S276" s="59"/>
      <c r="T276" s="59"/>
      <c r="U276" s="59"/>
      <c r="V276" s="59"/>
      <c r="W276" s="59"/>
      <c r="X276" s="59"/>
      <c r="Y276" s="59"/>
      <c r="Z276" s="59"/>
      <c r="AA276" s="59"/>
      <c r="AB276" s="59"/>
      <c r="AC276" s="59"/>
      <c r="AD276" s="59"/>
      <c r="AE276" s="59"/>
      <c r="AF276" s="59"/>
      <c r="AG276" s="59"/>
      <c r="AH276" s="59"/>
      <c r="AI276" s="59"/>
      <c r="AJ276" s="59"/>
      <c r="AK276" s="59"/>
      <c r="AL276" s="59"/>
      <c r="AM276" s="59"/>
      <c r="AN276" s="59"/>
      <c r="AO276" s="59"/>
      <c r="AP276" s="59"/>
      <c r="AQ276" s="59"/>
    </row>
    <row r="277" ht="12.75" customHeight="1">
      <c r="A277" s="59"/>
      <c r="B277" s="59"/>
      <c r="C277" s="596"/>
      <c r="D277" s="59"/>
      <c r="E277" s="59"/>
      <c r="F277" s="59"/>
      <c r="G277" s="59"/>
      <c r="H277" s="59"/>
      <c r="I277" s="59"/>
      <c r="J277" s="59"/>
      <c r="K277" s="59"/>
      <c r="L277" s="59"/>
      <c r="M277" s="59"/>
      <c r="N277" s="59"/>
      <c r="O277" s="59"/>
      <c r="P277" s="59"/>
      <c r="Q277" s="59"/>
      <c r="R277" s="59"/>
      <c r="S277" s="59"/>
      <c r="T277" s="59"/>
      <c r="U277" s="59"/>
      <c r="V277" s="59"/>
      <c r="W277" s="59"/>
      <c r="X277" s="59"/>
      <c r="Y277" s="59"/>
      <c r="Z277" s="59"/>
      <c r="AA277" s="59"/>
      <c r="AB277" s="59"/>
      <c r="AC277" s="59"/>
      <c r="AD277" s="59"/>
      <c r="AE277" s="59"/>
      <c r="AF277" s="59"/>
      <c r="AG277" s="59"/>
      <c r="AH277" s="59"/>
      <c r="AI277" s="59"/>
      <c r="AJ277" s="59"/>
      <c r="AK277" s="59"/>
      <c r="AL277" s="59"/>
      <c r="AM277" s="59"/>
      <c r="AN277" s="59"/>
      <c r="AO277" s="59"/>
      <c r="AP277" s="59"/>
      <c r="AQ277" s="59"/>
    </row>
    <row r="278" ht="12.75" customHeight="1">
      <c r="A278" s="59"/>
      <c r="B278" s="59"/>
      <c r="C278" s="596"/>
      <c r="D278" s="59"/>
      <c r="E278" s="59"/>
      <c r="F278" s="59"/>
      <c r="G278" s="59"/>
      <c r="H278" s="59"/>
      <c r="I278" s="59"/>
      <c r="J278" s="59"/>
      <c r="K278" s="59"/>
      <c r="L278" s="59"/>
      <c r="M278" s="59"/>
      <c r="N278" s="59"/>
      <c r="O278" s="59"/>
      <c r="P278" s="59"/>
      <c r="Q278" s="59"/>
      <c r="R278" s="59"/>
      <c r="S278" s="59"/>
      <c r="T278" s="59"/>
      <c r="U278" s="59"/>
      <c r="V278" s="59"/>
      <c r="W278" s="59"/>
      <c r="X278" s="59"/>
      <c r="Y278" s="59"/>
      <c r="Z278" s="59"/>
      <c r="AA278" s="59"/>
      <c r="AB278" s="59"/>
      <c r="AC278" s="59"/>
      <c r="AD278" s="59"/>
      <c r="AE278" s="59"/>
      <c r="AF278" s="59"/>
      <c r="AG278" s="59"/>
      <c r="AH278" s="59"/>
      <c r="AI278" s="59"/>
      <c r="AJ278" s="59"/>
      <c r="AK278" s="59"/>
      <c r="AL278" s="59"/>
      <c r="AM278" s="59"/>
      <c r="AN278" s="59"/>
      <c r="AO278" s="59"/>
      <c r="AP278" s="59"/>
      <c r="AQ278" s="59"/>
    </row>
    <row r="279" ht="12.75" customHeight="1">
      <c r="A279" s="59"/>
      <c r="B279" s="59"/>
      <c r="C279" s="596"/>
      <c r="D279" s="59"/>
      <c r="E279" s="59"/>
      <c r="F279" s="59"/>
      <c r="G279" s="59"/>
      <c r="H279" s="59"/>
      <c r="I279" s="59"/>
      <c r="J279" s="59"/>
      <c r="K279" s="59"/>
      <c r="L279" s="59"/>
      <c r="M279" s="59"/>
      <c r="N279" s="59"/>
      <c r="O279" s="59"/>
      <c r="P279" s="59"/>
      <c r="Q279" s="59"/>
      <c r="R279" s="59"/>
      <c r="S279" s="59"/>
      <c r="T279" s="59"/>
      <c r="U279" s="59"/>
      <c r="V279" s="59"/>
      <c r="W279" s="59"/>
      <c r="X279" s="59"/>
      <c r="Y279" s="59"/>
      <c r="Z279" s="59"/>
      <c r="AA279" s="59"/>
      <c r="AB279" s="59"/>
      <c r="AC279" s="59"/>
      <c r="AD279" s="59"/>
      <c r="AE279" s="59"/>
      <c r="AF279" s="59"/>
      <c r="AG279" s="59"/>
      <c r="AH279" s="59"/>
      <c r="AI279" s="59"/>
      <c r="AJ279" s="59"/>
      <c r="AK279" s="59"/>
      <c r="AL279" s="59"/>
      <c r="AM279" s="59"/>
      <c r="AN279" s="59"/>
      <c r="AO279" s="59"/>
      <c r="AP279" s="59"/>
      <c r="AQ279" s="59"/>
    </row>
    <row r="280" ht="12.75" customHeight="1">
      <c r="A280" s="59"/>
      <c r="B280" s="59"/>
      <c r="C280" s="596"/>
      <c r="D280" s="59"/>
      <c r="E280" s="59"/>
      <c r="F280" s="59"/>
      <c r="G280" s="59"/>
      <c r="H280" s="59"/>
      <c r="I280" s="59"/>
      <c r="J280" s="59"/>
      <c r="K280" s="59"/>
      <c r="L280" s="59"/>
      <c r="M280" s="59"/>
      <c r="N280" s="59"/>
      <c r="O280" s="59"/>
      <c r="P280" s="59"/>
      <c r="Q280" s="59"/>
      <c r="R280" s="59"/>
      <c r="S280" s="59"/>
      <c r="T280" s="59"/>
      <c r="U280" s="59"/>
      <c r="V280" s="59"/>
      <c r="W280" s="59"/>
      <c r="X280" s="59"/>
      <c r="Y280" s="59"/>
      <c r="Z280" s="59"/>
      <c r="AA280" s="59"/>
      <c r="AB280" s="59"/>
      <c r="AC280" s="59"/>
      <c r="AD280" s="59"/>
      <c r="AE280" s="59"/>
      <c r="AF280" s="59"/>
      <c r="AG280" s="59"/>
      <c r="AH280" s="59"/>
      <c r="AI280" s="59"/>
      <c r="AJ280" s="59"/>
      <c r="AK280" s="59"/>
      <c r="AL280" s="59"/>
      <c r="AM280" s="59"/>
      <c r="AN280" s="59"/>
      <c r="AO280" s="59"/>
      <c r="AP280" s="59"/>
      <c r="AQ280" s="59"/>
    </row>
    <row r="281" ht="12.75" customHeight="1">
      <c r="A281" s="59"/>
      <c r="B281" s="59"/>
      <c r="C281" s="596"/>
      <c r="D281" s="59"/>
      <c r="E281" s="59"/>
      <c r="F281" s="59"/>
      <c r="G281" s="59"/>
      <c r="H281" s="59"/>
      <c r="I281" s="59"/>
      <c r="J281" s="59"/>
      <c r="K281" s="59"/>
      <c r="L281" s="59"/>
      <c r="M281" s="59"/>
      <c r="N281" s="59"/>
      <c r="O281" s="59"/>
      <c r="P281" s="59"/>
      <c r="Q281" s="59"/>
      <c r="R281" s="59"/>
      <c r="S281" s="59"/>
      <c r="T281" s="59"/>
      <c r="U281" s="59"/>
      <c r="V281" s="59"/>
      <c r="W281" s="59"/>
      <c r="X281" s="59"/>
      <c r="Y281" s="59"/>
      <c r="Z281" s="59"/>
      <c r="AA281" s="59"/>
      <c r="AB281" s="59"/>
      <c r="AC281" s="59"/>
      <c r="AD281" s="59"/>
      <c r="AE281" s="59"/>
      <c r="AF281" s="59"/>
      <c r="AG281" s="59"/>
      <c r="AH281" s="59"/>
      <c r="AI281" s="59"/>
      <c r="AJ281" s="59"/>
      <c r="AK281" s="59"/>
      <c r="AL281" s="59"/>
      <c r="AM281" s="59"/>
      <c r="AN281" s="59"/>
      <c r="AO281" s="59"/>
      <c r="AP281" s="59"/>
      <c r="AQ281" s="59"/>
    </row>
    <row r="282" ht="12.75" customHeight="1">
      <c r="A282" s="59"/>
      <c r="B282" s="59"/>
      <c r="C282" s="596"/>
      <c r="D282" s="59"/>
      <c r="E282" s="59"/>
      <c r="F282" s="59"/>
      <c r="G282" s="59"/>
      <c r="H282" s="59"/>
      <c r="I282" s="59"/>
      <c r="J282" s="59"/>
      <c r="K282" s="59"/>
      <c r="L282" s="59"/>
      <c r="M282" s="59"/>
      <c r="N282" s="59"/>
      <c r="O282" s="59"/>
      <c r="P282" s="59"/>
      <c r="Q282" s="59"/>
      <c r="R282" s="59"/>
      <c r="S282" s="59"/>
      <c r="T282" s="59"/>
      <c r="U282" s="59"/>
      <c r="V282" s="59"/>
      <c r="W282" s="59"/>
      <c r="X282" s="59"/>
      <c r="Y282" s="59"/>
      <c r="Z282" s="59"/>
      <c r="AA282" s="59"/>
      <c r="AB282" s="59"/>
      <c r="AC282" s="59"/>
      <c r="AD282" s="59"/>
      <c r="AE282" s="59"/>
      <c r="AF282" s="59"/>
      <c r="AG282" s="59"/>
      <c r="AH282" s="59"/>
      <c r="AI282" s="59"/>
      <c r="AJ282" s="59"/>
      <c r="AK282" s="59"/>
      <c r="AL282" s="59"/>
      <c r="AM282" s="59"/>
      <c r="AN282" s="59"/>
      <c r="AO282" s="59"/>
      <c r="AP282" s="59"/>
      <c r="AQ282" s="59"/>
    </row>
    <row r="283" ht="12.75" customHeight="1">
      <c r="A283" s="59"/>
      <c r="B283" s="59"/>
      <c r="C283" s="596"/>
      <c r="D283" s="59"/>
      <c r="E283" s="59"/>
      <c r="F283" s="59"/>
      <c r="G283" s="59"/>
      <c r="H283" s="59"/>
      <c r="I283" s="59"/>
      <c r="J283" s="59"/>
      <c r="K283" s="59"/>
      <c r="L283" s="59"/>
      <c r="M283" s="59"/>
      <c r="N283" s="59"/>
      <c r="O283" s="59"/>
      <c r="P283" s="59"/>
      <c r="Q283" s="59"/>
      <c r="R283" s="59"/>
      <c r="S283" s="59"/>
      <c r="T283" s="59"/>
      <c r="U283" s="59"/>
      <c r="V283" s="59"/>
      <c r="W283" s="59"/>
      <c r="X283" s="59"/>
      <c r="Y283" s="59"/>
      <c r="Z283" s="59"/>
      <c r="AA283" s="59"/>
      <c r="AB283" s="59"/>
      <c r="AC283" s="59"/>
      <c r="AD283" s="59"/>
      <c r="AE283" s="59"/>
      <c r="AF283" s="59"/>
      <c r="AG283" s="59"/>
      <c r="AH283" s="59"/>
      <c r="AI283" s="59"/>
      <c r="AJ283" s="59"/>
      <c r="AK283" s="59"/>
      <c r="AL283" s="59"/>
      <c r="AM283" s="59"/>
      <c r="AN283" s="59"/>
      <c r="AO283" s="59"/>
      <c r="AP283" s="59"/>
      <c r="AQ283" s="59"/>
    </row>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AE12:AG12"/>
    <mergeCell ref="AI12:AJ12"/>
    <mergeCell ref="AL12:AN12"/>
    <mergeCell ref="AP12:AQ12"/>
    <mergeCell ref="N12:O12"/>
    <mergeCell ref="N13:N14"/>
    <mergeCell ref="O13:O14"/>
    <mergeCell ref="B55:D55"/>
    <mergeCell ref="B56:D56"/>
    <mergeCell ref="B61:D61"/>
    <mergeCell ref="B62:D62"/>
    <mergeCell ref="U13:U14"/>
    <mergeCell ref="V13:V14"/>
    <mergeCell ref="AB13:AB14"/>
    <mergeCell ref="AC13:AC14"/>
    <mergeCell ref="AI13:AI14"/>
    <mergeCell ref="AJ13:AJ14"/>
    <mergeCell ref="AP13:AP14"/>
    <mergeCell ref="AQ13:AQ14"/>
    <mergeCell ref="F12:H12"/>
    <mergeCell ref="J12:L12"/>
    <mergeCell ref="Q12:S12"/>
    <mergeCell ref="U12:V12"/>
    <mergeCell ref="X12:Z12"/>
    <mergeCell ref="AB12:AC12"/>
    <mergeCell ref="D13:D14"/>
  </mergeCells>
  <dataValidations>
    <dataValidation type="list" allowBlank="1" showErrorMessage="1" sqref="D8">
      <formula1>"TOU,non-TOU"</formula1>
    </dataValidation>
    <dataValidation type="list" allowBlank="1" showErrorMessage="1" sqref="E15:E28 E30:E38 E40:E41 E43:E51 E57 E63">
      <formula1>#REF!</formula1>
    </dataValidation>
    <dataValidation type="list" allowBlank="1" showInputMessage="1" showErrorMessage="1" prompt="Select Charge Unit - monthly, per kWh, per kW" sqref="D15:D28 D30:D38 D40:D41 D43:D51 D57 D63">
      <formula1>"Monthly,per kWh,per kW"</formula1>
    </dataValidation>
  </dataValidations>
  <printOptions/>
  <pageMargins bottom="0.984251968503937" footer="0.0" header="0.0" left="0.7480314960629921" right="0.7480314960629921" top="0.984251968503937"/>
  <pageSetup orientation="landscape"/>
  <drawing r:id="rId1"/>
</worksheet>
</file>

<file path=xl/worksheets/sheet3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14.0" topLeftCell="A15" activePane="bottomLeft" state="frozen"/>
      <selection activeCell="B16" sqref="B16" pane="bottomLeft"/>
    </sheetView>
  </sheetViews>
  <sheetFormatPr customHeight="1" defaultColWidth="12.63" defaultRowHeight="15.0"/>
  <cols>
    <col customWidth="1" min="1" max="1" width="2.13"/>
    <col customWidth="1" min="2" max="2" width="26.38"/>
    <col customWidth="1" min="3" max="3" width="4.38"/>
    <col customWidth="1" min="4" max="4" width="11.38"/>
    <col customWidth="1" min="5" max="5" width="1.38"/>
    <col customWidth="1" min="6" max="6" width="10.63"/>
    <col customWidth="1" min="7" max="7" width="8.0"/>
    <col customWidth="1" min="8" max="8" width="8.25"/>
    <col customWidth="1" min="9" max="9" width="0.75"/>
    <col customWidth="1" min="10" max="10" width="10.38"/>
    <col customWidth="1" min="11" max="11" width="8.0"/>
    <col customWidth="1" min="12" max="12" width="8.25"/>
    <col customWidth="1" min="13" max="13" width="0.75"/>
    <col customWidth="1" min="14" max="14" width="9.38"/>
    <col customWidth="1" min="15" max="15" width="10.0"/>
    <col customWidth="1" min="16" max="16" width="0.38"/>
    <col customWidth="1" min="17" max="17" width="10.38"/>
    <col customWidth="1" min="18" max="18" width="8.0"/>
    <col customWidth="1" min="19" max="19" width="8.25"/>
    <col customWidth="1" min="20" max="20" width="0.88"/>
    <col customWidth="1" min="21" max="21" width="9.38"/>
    <col customWidth="1" min="22" max="22" width="10.0"/>
    <col customWidth="1" min="23" max="23" width="0.38"/>
    <col customWidth="1" min="24" max="24" width="10.38"/>
    <col customWidth="1" min="25" max="25" width="8.0"/>
    <col customWidth="1" min="26" max="26" width="8.25"/>
    <col customWidth="1" min="27" max="27" width="0.38"/>
    <col customWidth="1" min="28" max="28" width="9.38"/>
    <col customWidth="1" min="29" max="29" width="10.0"/>
    <col customWidth="1" min="30" max="30" width="1.88"/>
    <col customWidth="1" min="31" max="31" width="10.38"/>
    <col customWidth="1" min="32" max="32" width="8.0"/>
    <col customWidth="1" min="33" max="33" width="8.25"/>
    <col customWidth="1" min="34" max="34" width="0.38"/>
    <col customWidth="1" min="35" max="35" width="9.38"/>
    <col customWidth="1" min="36" max="36" width="10.0"/>
    <col customWidth="1" min="37" max="37" width="0.75"/>
    <col customWidth="1" min="38" max="38" width="10.38"/>
    <col customWidth="1" min="39" max="39" width="8.0"/>
    <col customWidth="1" min="40" max="40" width="8.25"/>
    <col customWidth="1" min="41" max="41" width="1.25"/>
    <col customWidth="1" min="42" max="42" width="9.38"/>
    <col customWidth="1" min="43" max="43" width="10.0"/>
    <col customWidth="1" min="44" max="44" width="1.25"/>
    <col customWidth="1" min="45" max="45" width="10.88"/>
    <col customWidth="1" min="46" max="46" width="12.38"/>
  </cols>
  <sheetData>
    <row r="1" ht="12.0" customHeight="1">
      <c r="A1" s="59"/>
      <c r="B1" s="59"/>
      <c r="C1" s="59"/>
      <c r="D1" s="59"/>
      <c r="E1" s="59"/>
      <c r="F1" s="59"/>
      <c r="G1" s="59"/>
      <c r="H1" s="59"/>
      <c r="I1" s="59"/>
      <c r="J1" s="59"/>
      <c r="K1" s="59"/>
      <c r="Q1" s="59"/>
      <c r="R1" s="59"/>
      <c r="S1" s="398" t="s">
        <v>290</v>
      </c>
      <c r="T1" s="399"/>
      <c r="U1" s="399"/>
      <c r="V1" s="399"/>
      <c r="W1" s="399"/>
      <c r="X1" s="399"/>
      <c r="Y1" s="400"/>
      <c r="Z1" s="59"/>
      <c r="AA1" s="59"/>
      <c r="AB1" s="59"/>
      <c r="AC1" s="59"/>
      <c r="AD1" s="59"/>
      <c r="AE1" s="59"/>
      <c r="AF1" s="59"/>
      <c r="AG1" s="59"/>
      <c r="AH1" s="59"/>
      <c r="AI1" s="59"/>
      <c r="AJ1" s="59"/>
      <c r="AK1" s="59"/>
      <c r="AL1" s="59"/>
      <c r="AM1" s="59"/>
      <c r="AN1" s="59"/>
      <c r="AO1" s="59"/>
      <c r="AP1" s="59"/>
      <c r="AQ1" s="59"/>
      <c r="AR1" s="59"/>
      <c r="AS1" s="59"/>
    </row>
    <row r="2" ht="12.0" customHeight="1">
      <c r="A2" s="59"/>
      <c r="B2" s="59"/>
      <c r="C2" s="401"/>
      <c r="D2" s="401"/>
      <c r="E2" s="401"/>
      <c r="F2" s="401" t="s">
        <v>291</v>
      </c>
      <c r="G2" s="401"/>
      <c r="H2" s="401"/>
      <c r="I2" s="401"/>
      <c r="J2" s="401"/>
      <c r="K2" s="401"/>
      <c r="L2" s="401"/>
      <c r="M2" s="401"/>
      <c r="N2" s="401"/>
      <c r="O2" s="401"/>
      <c r="Q2" s="59"/>
      <c r="R2" s="59"/>
      <c r="S2" s="402">
        <f>'Res (100)'!$S$2</f>
        <v>1</v>
      </c>
      <c r="T2" s="514" t="s">
        <v>292</v>
      </c>
      <c r="U2" s="399"/>
      <c r="V2" s="399"/>
      <c r="W2" s="399"/>
      <c r="X2" s="399"/>
      <c r="Y2" s="400"/>
      <c r="Z2" s="59"/>
      <c r="AA2" s="59"/>
      <c r="AB2" s="59"/>
      <c r="AC2" s="59"/>
      <c r="AD2" s="59"/>
      <c r="AE2" s="59"/>
      <c r="AF2" s="59"/>
      <c r="AG2" s="59"/>
      <c r="AH2" s="59"/>
      <c r="AI2" s="59"/>
      <c r="AJ2" s="59"/>
      <c r="AK2" s="59"/>
      <c r="AL2" s="59"/>
      <c r="AM2" s="59"/>
      <c r="AN2" s="59"/>
      <c r="AO2" s="59"/>
      <c r="AP2" s="59"/>
      <c r="AQ2" s="59"/>
      <c r="AR2" s="59"/>
      <c r="AS2" s="59"/>
    </row>
    <row r="3" ht="12.0" customHeight="1">
      <c r="A3" s="59"/>
      <c r="B3" s="59"/>
      <c r="C3" s="401"/>
      <c r="D3" s="401"/>
      <c r="E3" s="401"/>
      <c r="F3" s="401" t="s">
        <v>293</v>
      </c>
      <c r="G3" s="401"/>
      <c r="H3" s="401"/>
      <c r="I3" s="401"/>
      <c r="J3" s="401"/>
      <c r="K3" s="401"/>
      <c r="L3" s="401"/>
      <c r="M3" s="401"/>
      <c r="N3" s="401"/>
      <c r="O3" s="401"/>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c r="AS3" s="59"/>
    </row>
    <row r="4" ht="12.0" customHeight="1">
      <c r="A4" s="59"/>
      <c r="B4" s="59"/>
      <c r="C4" s="59"/>
      <c r="D4" s="59"/>
      <c r="E4" s="59"/>
      <c r="F4" s="59"/>
      <c r="G4" s="59"/>
      <c r="H4" s="59"/>
      <c r="I4" s="59"/>
      <c r="J4" s="59"/>
      <c r="K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row>
    <row r="5" ht="12.0" customHeight="1">
      <c r="A5" s="59"/>
      <c r="B5" s="59"/>
      <c r="C5" s="59"/>
      <c r="D5" s="59"/>
      <c r="E5" s="59"/>
      <c r="F5" s="59"/>
      <c r="G5" s="59"/>
      <c r="H5" s="59"/>
      <c r="I5" s="59"/>
      <c r="J5" s="59"/>
      <c r="K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c r="AS5" s="59"/>
    </row>
    <row r="6" ht="12.0" customHeight="1">
      <c r="A6" s="59"/>
      <c r="B6" s="350" t="s">
        <v>294</v>
      </c>
      <c r="C6" s="59"/>
      <c r="D6" s="539" t="s">
        <v>225</v>
      </c>
      <c r="E6" s="540"/>
      <c r="F6" s="540"/>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3"/>
    </row>
    <row r="7" ht="12.0" customHeight="1">
      <c r="A7" s="59"/>
      <c r="B7" s="408"/>
      <c r="C7" s="59"/>
      <c r="D7" s="409"/>
      <c r="E7" s="409"/>
      <c r="F7" s="409"/>
      <c r="G7" s="409"/>
      <c r="H7" s="409"/>
      <c r="I7" s="409"/>
      <c r="J7" s="409"/>
      <c r="K7" s="409"/>
      <c r="L7" s="409"/>
      <c r="M7" s="409"/>
      <c r="N7" s="409"/>
      <c r="O7" s="40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row>
    <row r="8" ht="12.0" customHeight="1">
      <c r="A8" s="59"/>
      <c r="B8" s="350" t="s">
        <v>295</v>
      </c>
      <c r="C8" s="59"/>
      <c r="D8" s="410" t="s">
        <v>296</v>
      </c>
      <c r="E8" s="409"/>
      <c r="F8" s="409"/>
      <c r="G8" s="409"/>
      <c r="H8" s="409"/>
      <c r="I8" s="409"/>
      <c r="J8" s="409"/>
      <c r="K8" s="409"/>
      <c r="L8" s="409"/>
      <c r="M8" s="409"/>
      <c r="N8" s="409"/>
      <c r="O8" s="40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row>
    <row r="9" ht="12.0" customHeight="1">
      <c r="A9" s="59"/>
      <c r="B9" s="408"/>
      <c r="C9" s="59"/>
      <c r="D9" s="337" t="s">
        <v>297</v>
      </c>
      <c r="E9" s="337"/>
      <c r="F9" s="411">
        <v>94.0</v>
      </c>
      <c r="G9" s="337" t="s">
        <v>298</v>
      </c>
      <c r="H9" s="409"/>
      <c r="I9" s="409"/>
      <c r="J9" s="409"/>
      <c r="K9" s="409"/>
      <c r="L9" s="409"/>
      <c r="M9" s="409"/>
      <c r="N9" s="409"/>
      <c r="O9" s="40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row>
    <row r="10" ht="12.0" customHeight="1">
      <c r="A10" s="59"/>
      <c r="B10" s="59"/>
      <c r="C10" s="59"/>
      <c r="D10" s="59"/>
      <c r="E10" s="59"/>
      <c r="F10" s="606">
        <v>0.4</v>
      </c>
      <c r="G10" s="337" t="s">
        <v>376</v>
      </c>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c r="AS10" s="59"/>
    </row>
    <row r="11" ht="12.0" customHeight="1">
      <c r="A11" s="587"/>
      <c r="B11" s="59"/>
      <c r="C11" s="59"/>
      <c r="F11" s="412">
        <v>4.0</v>
      </c>
      <c r="G11" s="412"/>
      <c r="H11" s="412" t="str">
        <f>F12</f>
        <v>2025A</v>
      </c>
      <c r="I11" s="412"/>
      <c r="J11" s="412">
        <v>5.0</v>
      </c>
      <c r="K11" s="412"/>
      <c r="L11" s="412" t="str">
        <f>J12</f>
        <v>2026F</v>
      </c>
      <c r="M11" s="412"/>
      <c r="N11" s="412"/>
      <c r="O11" s="412" t="str">
        <f>L11&amp;"%"</f>
        <v>2026F%</v>
      </c>
      <c r="P11" s="412"/>
      <c r="Q11" s="412">
        <v>6.0</v>
      </c>
      <c r="R11" s="412"/>
      <c r="S11" s="412" t="str">
        <f>Q12</f>
        <v>2027F</v>
      </c>
      <c r="T11" s="412"/>
      <c r="U11" s="412"/>
      <c r="V11" s="412" t="str">
        <f>S11&amp;"%"</f>
        <v>2027F%</v>
      </c>
      <c r="W11" s="412"/>
      <c r="X11" s="412">
        <v>7.0</v>
      </c>
      <c r="Y11" s="412"/>
      <c r="Z11" s="412" t="str">
        <f>X12</f>
        <v>2028F</v>
      </c>
      <c r="AA11" s="412"/>
      <c r="AB11" s="412"/>
      <c r="AC11" s="412" t="str">
        <f>Z11&amp;"%"</f>
        <v>2028F%</v>
      </c>
      <c r="AD11" s="412"/>
      <c r="AE11" s="412">
        <v>8.0</v>
      </c>
      <c r="AF11" s="412"/>
      <c r="AG11" s="412" t="str">
        <f>AE12</f>
        <v>2029F</v>
      </c>
      <c r="AH11" s="412"/>
      <c r="AI11" s="412"/>
      <c r="AJ11" s="412" t="str">
        <f>AG11&amp;"%"</f>
        <v>2029F%</v>
      </c>
      <c r="AK11" s="412"/>
      <c r="AL11" s="412">
        <v>9.0</v>
      </c>
      <c r="AM11" s="412"/>
      <c r="AN11" s="412" t="str">
        <f>AL12</f>
        <v>2030F</v>
      </c>
      <c r="AO11" s="412"/>
      <c r="AP11" s="412"/>
      <c r="AQ11" s="412" t="str">
        <f>AN11&amp;"%"</f>
        <v>2030F%</v>
      </c>
      <c r="AR11" s="412"/>
      <c r="AS11" s="412"/>
    </row>
    <row r="12" ht="12.0" customHeight="1">
      <c r="A12" s="587"/>
      <c r="B12" s="59"/>
      <c r="C12" s="59"/>
      <c r="D12" s="337"/>
      <c r="E12" s="337"/>
      <c r="F12" s="413" t="s">
        <v>1</v>
      </c>
      <c r="G12" s="46"/>
      <c r="H12" s="47"/>
      <c r="I12" s="59"/>
      <c r="J12" s="413" t="s">
        <v>2</v>
      </c>
      <c r="K12" s="46"/>
      <c r="L12" s="47"/>
      <c r="M12" s="59"/>
      <c r="N12" s="414" t="str">
        <f>"Impact "&amp;F12&amp;" vs "&amp;J12</f>
        <v>Impact 2025A vs 2026F</v>
      </c>
      <c r="O12" s="47"/>
      <c r="P12" s="59"/>
      <c r="Q12" s="413" t="s">
        <v>3</v>
      </c>
      <c r="R12" s="46"/>
      <c r="S12" s="47"/>
      <c r="T12" s="59"/>
      <c r="U12" s="414" t="str">
        <f>"Impact "&amp;J12&amp;" vs "&amp;Q12</f>
        <v>Impact 2026F vs 2027F</v>
      </c>
      <c r="V12" s="47"/>
      <c r="W12" s="59"/>
      <c r="X12" s="413" t="s">
        <v>4</v>
      </c>
      <c r="Y12" s="46"/>
      <c r="Z12" s="47"/>
      <c r="AA12" s="59"/>
      <c r="AB12" s="414" t="str">
        <f>"Impact "&amp;Q12&amp;" vs "&amp;X12</f>
        <v>Impact 2027F vs 2028F</v>
      </c>
      <c r="AC12" s="47"/>
      <c r="AD12" s="59"/>
      <c r="AE12" s="413" t="s">
        <v>5</v>
      </c>
      <c r="AF12" s="46"/>
      <c r="AG12" s="47"/>
      <c r="AH12" s="59"/>
      <c r="AI12" s="414" t="str">
        <f>"Impact "&amp;X12&amp;" vs "&amp;AE12</f>
        <v>Impact 2028F vs 2029F</v>
      </c>
      <c r="AJ12" s="47"/>
      <c r="AK12" s="59"/>
      <c r="AL12" s="413" t="s">
        <v>6</v>
      </c>
      <c r="AM12" s="46"/>
      <c r="AN12" s="47"/>
      <c r="AO12" s="59"/>
      <c r="AP12" s="414" t="str">
        <f>"Impact "&amp;AE12&amp;" vs "&amp;AL12</f>
        <v>Impact 2029F vs 2030F</v>
      </c>
      <c r="AQ12" s="47"/>
      <c r="AR12" s="340"/>
      <c r="AS12" s="607"/>
    </row>
    <row r="13" ht="12.0" customHeight="1">
      <c r="A13" s="587"/>
      <c r="B13" s="59"/>
      <c r="C13" s="59"/>
      <c r="D13" s="415" t="s">
        <v>299</v>
      </c>
      <c r="E13" s="340"/>
      <c r="F13" s="416" t="s">
        <v>300</v>
      </c>
      <c r="G13" s="416" t="s">
        <v>301</v>
      </c>
      <c r="H13" s="418" t="s">
        <v>302</v>
      </c>
      <c r="I13" s="59"/>
      <c r="J13" s="416" t="s">
        <v>300</v>
      </c>
      <c r="K13" s="417" t="s">
        <v>301</v>
      </c>
      <c r="L13" s="418" t="s">
        <v>302</v>
      </c>
      <c r="M13" s="59"/>
      <c r="N13" s="419" t="s">
        <v>303</v>
      </c>
      <c r="O13" s="420" t="s">
        <v>304</v>
      </c>
      <c r="P13" s="59"/>
      <c r="Q13" s="416" t="s">
        <v>300</v>
      </c>
      <c r="R13" s="417" t="s">
        <v>301</v>
      </c>
      <c r="S13" s="418" t="s">
        <v>302</v>
      </c>
      <c r="T13" s="59"/>
      <c r="U13" s="419" t="s">
        <v>303</v>
      </c>
      <c r="V13" s="420" t="s">
        <v>304</v>
      </c>
      <c r="W13" s="59"/>
      <c r="X13" s="416" t="s">
        <v>300</v>
      </c>
      <c r="Y13" s="417" t="s">
        <v>301</v>
      </c>
      <c r="Z13" s="418" t="s">
        <v>302</v>
      </c>
      <c r="AA13" s="59"/>
      <c r="AB13" s="419" t="s">
        <v>303</v>
      </c>
      <c r="AC13" s="420" t="s">
        <v>304</v>
      </c>
      <c r="AD13" s="59"/>
      <c r="AE13" s="416" t="s">
        <v>300</v>
      </c>
      <c r="AF13" s="417" t="s">
        <v>301</v>
      </c>
      <c r="AG13" s="418" t="s">
        <v>302</v>
      </c>
      <c r="AH13" s="59"/>
      <c r="AI13" s="419" t="s">
        <v>303</v>
      </c>
      <c r="AJ13" s="420" t="s">
        <v>304</v>
      </c>
      <c r="AK13" s="59"/>
      <c r="AL13" s="416" t="s">
        <v>300</v>
      </c>
      <c r="AM13" s="417" t="s">
        <v>301</v>
      </c>
      <c r="AN13" s="418" t="s">
        <v>302</v>
      </c>
      <c r="AO13" s="59"/>
      <c r="AP13" s="419" t="s">
        <v>303</v>
      </c>
      <c r="AQ13" s="420" t="s">
        <v>304</v>
      </c>
      <c r="AR13" s="415"/>
      <c r="AS13" s="415"/>
    </row>
    <row r="14" ht="12.0" customHeight="1">
      <c r="A14" s="587"/>
      <c r="B14" s="59"/>
      <c r="C14" s="59"/>
      <c r="E14" s="340"/>
      <c r="F14" s="421" t="s">
        <v>305</v>
      </c>
      <c r="G14" s="517"/>
      <c r="H14" s="423" t="s">
        <v>305</v>
      </c>
      <c r="I14" s="59"/>
      <c r="J14" s="421" t="s">
        <v>305</v>
      </c>
      <c r="K14" s="422"/>
      <c r="L14" s="423" t="s">
        <v>305</v>
      </c>
      <c r="M14" s="59"/>
      <c r="N14" s="424"/>
      <c r="O14" s="425"/>
      <c r="P14" s="59"/>
      <c r="Q14" s="421" t="s">
        <v>305</v>
      </c>
      <c r="R14" s="422"/>
      <c r="S14" s="423" t="s">
        <v>305</v>
      </c>
      <c r="T14" s="59"/>
      <c r="U14" s="424"/>
      <c r="V14" s="425"/>
      <c r="W14" s="59"/>
      <c r="X14" s="421" t="s">
        <v>305</v>
      </c>
      <c r="Y14" s="422"/>
      <c r="Z14" s="423" t="s">
        <v>305</v>
      </c>
      <c r="AA14" s="59"/>
      <c r="AB14" s="424"/>
      <c r="AC14" s="425"/>
      <c r="AD14" s="59"/>
      <c r="AE14" s="421" t="s">
        <v>305</v>
      </c>
      <c r="AF14" s="422"/>
      <c r="AG14" s="423" t="s">
        <v>305</v>
      </c>
      <c r="AH14" s="59"/>
      <c r="AI14" s="424"/>
      <c r="AJ14" s="425"/>
      <c r="AK14" s="59"/>
      <c r="AL14" s="421" t="s">
        <v>305</v>
      </c>
      <c r="AM14" s="422"/>
      <c r="AN14" s="423" t="s">
        <v>305</v>
      </c>
      <c r="AO14" s="59"/>
      <c r="AP14" s="424"/>
      <c r="AQ14" s="425"/>
      <c r="AR14" s="415"/>
      <c r="AS14" s="415"/>
    </row>
    <row r="15" ht="12.0" customHeight="1">
      <c r="A15" s="587"/>
      <c r="B15" s="351" t="s">
        <v>218</v>
      </c>
      <c r="C15" s="426" t="str">
        <f t="shared" ref="C15:C28" si="1">D$6&amp;"."&amp;B15</f>
        <v>Sentinel Lights.Monthly Service Charge</v>
      </c>
      <c r="D15" s="427" t="s">
        <v>306</v>
      </c>
      <c r="E15" s="351"/>
      <c r="F15" s="428">
        <f>IFERROR(VLOOKUP($C15,'Proposed Rates'!$B:$J,F$11,FALSE),0)</f>
        <v>7.02</v>
      </c>
      <c r="G15" s="446">
        <f t="shared" ref="G15:G28" si="2">IF($D15="Monthly",1,IF($D15="per KW",$F$10,IF($D15="per kWh",$F$9,0)))</f>
        <v>1</v>
      </c>
      <c r="H15" s="431">
        <f t="shared" ref="H15:H28" si="3">G15*F15</f>
        <v>7.02</v>
      </c>
      <c r="I15" s="80"/>
      <c r="J15" s="428">
        <f>IFERROR(VLOOKUP($C15,'Proposed Rates'!$B:$J,J$11,FALSE),0)</f>
        <v>8.38</v>
      </c>
      <c r="K15" s="446">
        <f t="shared" ref="K15:K28" si="4">IF($D15="Monthly",1,IF($D15="per KW",$F$10,IF($D15="per kWh",$F$9,0)))</f>
        <v>1</v>
      </c>
      <c r="L15" s="431">
        <f t="shared" ref="L15:L28" si="5">K15*J15</f>
        <v>8.38</v>
      </c>
      <c r="M15" s="80"/>
      <c r="N15" s="432">
        <f t="shared" ref="N15:N50" si="6">L15-H15</f>
        <v>1.36</v>
      </c>
      <c r="O15" s="433">
        <f t="shared" ref="O15:O50" si="7">IF((H15)=0,"",(N15/H15))</f>
        <v>0.1937321937</v>
      </c>
      <c r="P15" s="59"/>
      <c r="Q15" s="428">
        <f>IFERROR(VLOOKUP($C15,'Proposed Rates'!$B:$J,Q$11,FALSE),0)</f>
        <v>8.98</v>
      </c>
      <c r="R15" s="446">
        <f t="shared" ref="R15:R28" si="8">IF($D15="Monthly",1,IF($D15="per KW",$F$10,IF($D15="per kWh",$F$9,0)))</f>
        <v>1</v>
      </c>
      <c r="S15" s="431">
        <f t="shared" ref="S15:S28" si="9">R15*Q15</f>
        <v>8.98</v>
      </c>
      <c r="T15" s="80"/>
      <c r="U15" s="432">
        <f t="shared" ref="U15:U50" si="10">S15-L15</f>
        <v>0.6</v>
      </c>
      <c r="V15" s="433">
        <f t="shared" ref="V15:V50" si="11">IF((L15)=0,"",(U15/L15))</f>
        <v>0.07159904535</v>
      </c>
      <c r="W15" s="59"/>
      <c r="X15" s="428">
        <f>IFERROR(VLOOKUP($C15,'Proposed Rates'!$B:$J,X$11,FALSE),0)</f>
        <v>9.76</v>
      </c>
      <c r="Y15" s="446">
        <f t="shared" ref="Y15:Y28" si="12">IF($D15="Monthly",1,IF($D15="per KW",$F$10,IF($D15="per kWh",$F$9,0)))</f>
        <v>1</v>
      </c>
      <c r="Z15" s="431">
        <f t="shared" ref="Z15:Z28" si="13">Y15*X15</f>
        <v>9.76</v>
      </c>
      <c r="AA15" s="80"/>
      <c r="AB15" s="432">
        <f t="shared" ref="AB15:AB50" si="14">Z15-S15</f>
        <v>0.78</v>
      </c>
      <c r="AC15" s="433">
        <f t="shared" ref="AC15:AC50" si="15">IF((S15)=0,"",(AB15/S15))</f>
        <v>0.0868596882</v>
      </c>
      <c r="AD15" s="59"/>
      <c r="AE15" s="428">
        <f>IFERROR(VLOOKUP($C15,'Proposed Rates'!$B:$J,AE$11,FALSE),0)</f>
        <v>10.33</v>
      </c>
      <c r="AF15" s="446">
        <f t="shared" ref="AF15:AF28" si="16">IF($D15="Monthly",1,IF($D15="per KW",$F$10,IF($D15="per kWh",$F$9,0)))</f>
        <v>1</v>
      </c>
      <c r="AG15" s="431">
        <f t="shared" ref="AG15:AG28" si="17">AF15*AE15</f>
        <v>10.33</v>
      </c>
      <c r="AH15" s="80"/>
      <c r="AI15" s="432">
        <f t="shared" ref="AI15:AI50" si="18">AG15-Z15</f>
        <v>0.57</v>
      </c>
      <c r="AJ15" s="433">
        <f t="shared" ref="AJ15:AJ50" si="19">IF((Z15)=0,"",(AI15/Z15))</f>
        <v>0.05840163934</v>
      </c>
      <c r="AK15" s="59"/>
      <c r="AL15" s="428">
        <f>IFERROR(VLOOKUP($C15,'Proposed Rates'!$B:$J,AL$11,FALSE),0)</f>
        <v>10.89</v>
      </c>
      <c r="AM15" s="446">
        <f t="shared" ref="AM15:AM28" si="20">IF($D15="Monthly",1,IF($D15="per KW",$F$10,IF($D15="per kWh",$F$9,0)))</f>
        <v>1</v>
      </c>
      <c r="AN15" s="431">
        <f t="shared" ref="AN15:AN28" si="21">AM15*AL15</f>
        <v>10.89</v>
      </c>
      <c r="AO15" s="80"/>
      <c r="AP15" s="432">
        <f t="shared" ref="AP15:AP50" si="22">AN15-AG15</f>
        <v>0.56</v>
      </c>
      <c r="AQ15" s="433">
        <f t="shared" ref="AQ15:AQ50" si="23">IF((AG15)=0,"",(AP15/AG15))</f>
        <v>0.05421103582</v>
      </c>
      <c r="AR15" s="434"/>
      <c r="AS15" s="434"/>
    </row>
    <row r="16" ht="12.0" customHeight="1">
      <c r="A16" s="587"/>
      <c r="B16" s="351" t="s">
        <v>307</v>
      </c>
      <c r="C16" s="426" t="str">
        <f t="shared" si="1"/>
        <v>Sentinel Lights.Smart Meter Rate Adder</v>
      </c>
      <c r="D16" s="427" t="s">
        <v>306</v>
      </c>
      <c r="E16" s="351"/>
      <c r="F16" s="608">
        <f>IFERROR(VLOOKUP($C16,'Proposed Rates'!$B:$J,F$11,FALSE),0)</f>
        <v>0</v>
      </c>
      <c r="G16" s="446">
        <f t="shared" si="2"/>
        <v>1</v>
      </c>
      <c r="H16" s="431">
        <f t="shared" si="3"/>
        <v>0</v>
      </c>
      <c r="I16" s="80"/>
      <c r="J16" s="608">
        <f>IFERROR(VLOOKUP($C16,'Proposed Rates'!$B:$J,J$11,FALSE),0)</f>
        <v>0</v>
      </c>
      <c r="K16" s="446">
        <f t="shared" si="4"/>
        <v>1</v>
      </c>
      <c r="L16" s="431">
        <f t="shared" si="5"/>
        <v>0</v>
      </c>
      <c r="M16" s="80"/>
      <c r="N16" s="432">
        <f t="shared" si="6"/>
        <v>0</v>
      </c>
      <c r="O16" s="433" t="str">
        <f t="shared" si="7"/>
        <v/>
      </c>
      <c r="P16" s="59"/>
      <c r="Q16" s="608">
        <f>IFERROR(VLOOKUP($C16,'Proposed Rates'!$B:$J,Q$11,FALSE),0)</f>
        <v>0</v>
      </c>
      <c r="R16" s="446">
        <f t="shared" si="8"/>
        <v>1</v>
      </c>
      <c r="S16" s="431">
        <f t="shared" si="9"/>
        <v>0</v>
      </c>
      <c r="T16" s="80"/>
      <c r="U16" s="432">
        <f t="shared" si="10"/>
        <v>0</v>
      </c>
      <c r="V16" s="433" t="str">
        <f t="shared" si="11"/>
        <v/>
      </c>
      <c r="W16" s="59"/>
      <c r="X16" s="608">
        <f>IFERROR(VLOOKUP($C16,'Proposed Rates'!$B:$J,X$11,FALSE),0)</f>
        <v>0</v>
      </c>
      <c r="Y16" s="446">
        <f t="shared" si="12"/>
        <v>1</v>
      </c>
      <c r="Z16" s="431">
        <f t="shared" si="13"/>
        <v>0</v>
      </c>
      <c r="AA16" s="80"/>
      <c r="AB16" s="432">
        <f t="shared" si="14"/>
        <v>0</v>
      </c>
      <c r="AC16" s="433" t="str">
        <f t="shared" si="15"/>
        <v/>
      </c>
      <c r="AD16" s="59"/>
      <c r="AE16" s="608">
        <f>IFERROR(VLOOKUP($C16,'Proposed Rates'!$B:$J,AE$11,FALSE),0)</f>
        <v>0</v>
      </c>
      <c r="AF16" s="446">
        <f t="shared" si="16"/>
        <v>1</v>
      </c>
      <c r="AG16" s="431">
        <f t="shared" si="17"/>
        <v>0</v>
      </c>
      <c r="AH16" s="80"/>
      <c r="AI16" s="432">
        <f t="shared" si="18"/>
        <v>0</v>
      </c>
      <c r="AJ16" s="433" t="str">
        <f t="shared" si="19"/>
        <v/>
      </c>
      <c r="AK16" s="59"/>
      <c r="AL16" s="608">
        <f>IFERROR(VLOOKUP($C16,'Proposed Rates'!$B:$J,AL$11,FALSE),0)</f>
        <v>0</v>
      </c>
      <c r="AM16" s="446">
        <f t="shared" si="20"/>
        <v>1</v>
      </c>
      <c r="AN16" s="431">
        <f t="shared" si="21"/>
        <v>0</v>
      </c>
      <c r="AO16" s="80"/>
      <c r="AP16" s="432">
        <f t="shared" si="22"/>
        <v>0</v>
      </c>
      <c r="AQ16" s="433" t="str">
        <f t="shared" si="23"/>
        <v/>
      </c>
      <c r="AR16" s="434"/>
      <c r="AS16" s="434"/>
    </row>
    <row r="17" ht="12.0" customHeight="1">
      <c r="A17" s="587"/>
      <c r="B17" s="435" t="str">
        <f>'Proposed Rates'!C115</f>
        <v>Rate Rider Calculation for PILs</v>
      </c>
      <c r="C17" s="426" t="str">
        <f t="shared" si="1"/>
        <v>Sentinel Lights.Rate Rider Calculation for PILs</v>
      </c>
      <c r="D17" s="427" t="s">
        <v>377</v>
      </c>
      <c r="E17" s="351"/>
      <c r="F17" s="608" t="str">
        <f>IFERROR(VLOOKUP($C17,'Proposed Rates'!$B:$J,F$11,FALSE),0)</f>
        <v/>
      </c>
      <c r="G17" s="609">
        <f t="shared" si="2"/>
        <v>0.4</v>
      </c>
      <c r="H17" s="431">
        <f t="shared" si="3"/>
        <v>0</v>
      </c>
      <c r="I17" s="80"/>
      <c r="J17" s="608" t="str">
        <f>IFERROR(VLOOKUP($C17,'Proposed Rates'!$B:$J,J$11,FALSE),0)</f>
        <v/>
      </c>
      <c r="K17" s="609">
        <f t="shared" si="4"/>
        <v>0.4</v>
      </c>
      <c r="L17" s="431">
        <f t="shared" si="5"/>
        <v>0</v>
      </c>
      <c r="M17" s="80"/>
      <c r="N17" s="432">
        <f t="shared" si="6"/>
        <v>0</v>
      </c>
      <c r="O17" s="433" t="str">
        <f t="shared" si="7"/>
        <v/>
      </c>
      <c r="P17" s="59"/>
      <c r="Q17" s="608" t="str">
        <f>IFERROR(VLOOKUP($C17,'Proposed Rates'!$B:$J,Q$11,FALSE),0)</f>
        <v/>
      </c>
      <c r="R17" s="609">
        <f t="shared" si="8"/>
        <v>0.4</v>
      </c>
      <c r="S17" s="431">
        <f t="shared" si="9"/>
        <v>0</v>
      </c>
      <c r="T17" s="80"/>
      <c r="U17" s="432">
        <f t="shared" si="10"/>
        <v>0</v>
      </c>
      <c r="V17" s="433" t="str">
        <f t="shared" si="11"/>
        <v/>
      </c>
      <c r="W17" s="59"/>
      <c r="X17" s="608" t="str">
        <f>IFERROR(VLOOKUP($C17,'Proposed Rates'!$B:$J,X$11,FALSE),0)</f>
        <v/>
      </c>
      <c r="Y17" s="609">
        <f t="shared" si="12"/>
        <v>0.4</v>
      </c>
      <c r="Z17" s="431">
        <f t="shared" si="13"/>
        <v>0</v>
      </c>
      <c r="AA17" s="80"/>
      <c r="AB17" s="432">
        <f t="shared" si="14"/>
        <v>0</v>
      </c>
      <c r="AC17" s="433" t="str">
        <f t="shared" si="15"/>
        <v/>
      </c>
      <c r="AD17" s="59"/>
      <c r="AE17" s="608" t="str">
        <f>IFERROR(VLOOKUP($C17,'Proposed Rates'!$B:$J,AE$11,FALSE),0)</f>
        <v/>
      </c>
      <c r="AF17" s="609">
        <f t="shared" si="16"/>
        <v>0.4</v>
      </c>
      <c r="AG17" s="431">
        <f t="shared" si="17"/>
        <v>0</v>
      </c>
      <c r="AH17" s="80"/>
      <c r="AI17" s="432">
        <f t="shared" si="18"/>
        <v>0</v>
      </c>
      <c r="AJ17" s="433" t="str">
        <f t="shared" si="19"/>
        <v/>
      </c>
      <c r="AK17" s="59"/>
      <c r="AL17" s="608" t="str">
        <f>IFERROR(VLOOKUP($C17,'Proposed Rates'!$B:$J,AL$11,FALSE),0)</f>
        <v/>
      </c>
      <c r="AM17" s="609">
        <f t="shared" si="20"/>
        <v>0.4</v>
      </c>
      <c r="AN17" s="431">
        <f t="shared" si="21"/>
        <v>0</v>
      </c>
      <c r="AO17" s="80"/>
      <c r="AP17" s="432">
        <f t="shared" si="22"/>
        <v>0</v>
      </c>
      <c r="AQ17" s="433" t="str">
        <f t="shared" si="23"/>
        <v/>
      </c>
      <c r="AR17" s="434"/>
      <c r="AS17" s="434"/>
    </row>
    <row r="18" ht="12.0" customHeight="1">
      <c r="A18" s="587"/>
      <c r="B18" s="435" t="str">
        <f>'Proposed Rates'!C128</f>
        <v>Rate Rider Calculation for Generic</v>
      </c>
      <c r="C18" s="426" t="str">
        <f t="shared" si="1"/>
        <v>Sentinel Lights.Rate Rider Calculation for Generic</v>
      </c>
      <c r="D18" s="427" t="s">
        <v>377</v>
      </c>
      <c r="E18" s="351"/>
      <c r="F18" s="608" t="str">
        <f>IFERROR(VLOOKUP($C18,'Proposed Rates'!$B:$J,F$11,FALSE),0)</f>
        <v/>
      </c>
      <c r="G18" s="609">
        <f t="shared" si="2"/>
        <v>0.4</v>
      </c>
      <c r="H18" s="431">
        <f t="shared" si="3"/>
        <v>0</v>
      </c>
      <c r="I18" s="80"/>
      <c r="J18" s="608" t="str">
        <f>IFERROR(VLOOKUP($C18,'Proposed Rates'!$B:$J,J$11,FALSE),0)</f>
        <v/>
      </c>
      <c r="K18" s="609">
        <f t="shared" si="4"/>
        <v>0.4</v>
      </c>
      <c r="L18" s="431">
        <f t="shared" si="5"/>
        <v>0</v>
      </c>
      <c r="M18" s="80"/>
      <c r="N18" s="432">
        <f t="shared" si="6"/>
        <v>0</v>
      </c>
      <c r="O18" s="433" t="str">
        <f t="shared" si="7"/>
        <v/>
      </c>
      <c r="P18" s="59"/>
      <c r="Q18" s="608" t="str">
        <f>IFERROR(VLOOKUP($C18,'Proposed Rates'!$B:$J,Q$11,FALSE),0)</f>
        <v/>
      </c>
      <c r="R18" s="609">
        <f t="shared" si="8"/>
        <v>0.4</v>
      </c>
      <c r="S18" s="431">
        <f t="shared" si="9"/>
        <v>0</v>
      </c>
      <c r="T18" s="80"/>
      <c r="U18" s="432">
        <f t="shared" si="10"/>
        <v>0</v>
      </c>
      <c r="V18" s="433" t="str">
        <f t="shared" si="11"/>
        <v/>
      </c>
      <c r="W18" s="59"/>
      <c r="X18" s="608" t="str">
        <f>IFERROR(VLOOKUP($C18,'Proposed Rates'!$B:$J,X$11,FALSE),0)</f>
        <v/>
      </c>
      <c r="Y18" s="609">
        <f t="shared" si="12"/>
        <v>0.4</v>
      </c>
      <c r="Z18" s="431">
        <f t="shared" si="13"/>
        <v>0</v>
      </c>
      <c r="AA18" s="80"/>
      <c r="AB18" s="432">
        <f t="shared" si="14"/>
        <v>0</v>
      </c>
      <c r="AC18" s="433" t="str">
        <f t="shared" si="15"/>
        <v/>
      </c>
      <c r="AD18" s="59"/>
      <c r="AE18" s="608" t="str">
        <f>IFERROR(VLOOKUP($C18,'Proposed Rates'!$B:$J,AE$11,FALSE),0)</f>
        <v/>
      </c>
      <c r="AF18" s="609">
        <f t="shared" si="16"/>
        <v>0.4</v>
      </c>
      <c r="AG18" s="431">
        <f t="shared" si="17"/>
        <v>0</v>
      </c>
      <c r="AH18" s="80"/>
      <c r="AI18" s="432">
        <f t="shared" si="18"/>
        <v>0</v>
      </c>
      <c r="AJ18" s="433" t="str">
        <f t="shared" si="19"/>
        <v/>
      </c>
      <c r="AK18" s="59"/>
      <c r="AL18" s="608" t="str">
        <f>IFERROR(VLOOKUP($C18,'Proposed Rates'!$B:$J,AL$11,FALSE),0)</f>
        <v/>
      </c>
      <c r="AM18" s="609">
        <f t="shared" si="20"/>
        <v>0.4</v>
      </c>
      <c r="AN18" s="431">
        <f t="shared" si="21"/>
        <v>0</v>
      </c>
      <c r="AO18" s="80"/>
      <c r="AP18" s="432">
        <f t="shared" si="22"/>
        <v>0</v>
      </c>
      <c r="AQ18" s="433" t="str">
        <f t="shared" si="23"/>
        <v/>
      </c>
      <c r="AR18" s="434"/>
      <c r="AS18" s="434"/>
    </row>
    <row r="19" ht="12.0" customHeight="1">
      <c r="A19" s="587"/>
      <c r="B19" s="351" t="s">
        <v>116</v>
      </c>
      <c r="C19" s="426" t="str">
        <f t="shared" si="1"/>
        <v>Sentinel Lights.Distribution Volumetric Rate</v>
      </c>
      <c r="D19" s="427" t="s">
        <v>377</v>
      </c>
      <c r="E19" s="351"/>
      <c r="F19" s="428">
        <f>IFERROR(VLOOKUP($C19,'Proposed Rates'!$B:$J,F$11,FALSE),0)</f>
        <v>32.9297</v>
      </c>
      <c r="G19" s="609">
        <f t="shared" si="2"/>
        <v>0.4</v>
      </c>
      <c r="H19" s="431">
        <f t="shared" si="3"/>
        <v>13.17188</v>
      </c>
      <c r="I19" s="80"/>
      <c r="J19" s="428">
        <f>IFERROR(VLOOKUP($C19,'Proposed Rates'!$B:$J,J$11,FALSE),0)</f>
        <v>39.2753</v>
      </c>
      <c r="K19" s="609">
        <f t="shared" si="4"/>
        <v>0.4</v>
      </c>
      <c r="L19" s="431">
        <f t="shared" si="5"/>
        <v>15.71012</v>
      </c>
      <c r="M19" s="80"/>
      <c r="N19" s="432">
        <f t="shared" si="6"/>
        <v>2.53824</v>
      </c>
      <c r="O19" s="433">
        <f t="shared" si="7"/>
        <v>0.1927014215</v>
      </c>
      <c r="P19" s="59"/>
      <c r="Q19" s="428">
        <f>IFERROR(VLOOKUP($C19,'Proposed Rates'!$B:$J,Q$11,FALSE),0)</f>
        <v>42.0761</v>
      </c>
      <c r="R19" s="609">
        <f t="shared" si="8"/>
        <v>0.4</v>
      </c>
      <c r="S19" s="431">
        <f t="shared" si="9"/>
        <v>16.83044</v>
      </c>
      <c r="T19" s="80"/>
      <c r="U19" s="432">
        <f t="shared" si="10"/>
        <v>1.12032</v>
      </c>
      <c r="V19" s="433">
        <f t="shared" si="11"/>
        <v>0.07131199507</v>
      </c>
      <c r="W19" s="59"/>
      <c r="X19" s="428">
        <f>IFERROR(VLOOKUP($C19,'Proposed Rates'!$B:$J,X$11,FALSE),0)</f>
        <v>45.7709</v>
      </c>
      <c r="Y19" s="609">
        <f t="shared" si="12"/>
        <v>0.4</v>
      </c>
      <c r="Z19" s="431">
        <f t="shared" si="13"/>
        <v>18.30836</v>
      </c>
      <c r="AA19" s="80"/>
      <c r="AB19" s="432">
        <f t="shared" si="14"/>
        <v>1.47792</v>
      </c>
      <c r="AC19" s="433">
        <f t="shared" si="15"/>
        <v>0.08781232101</v>
      </c>
      <c r="AD19" s="59"/>
      <c r="AE19" s="428">
        <f>IFERROR(VLOOKUP($C19,'Proposed Rates'!$B:$J,AE$11,FALSE),0)</f>
        <v>48.4387</v>
      </c>
      <c r="AF19" s="609">
        <f t="shared" si="16"/>
        <v>0.4</v>
      </c>
      <c r="AG19" s="431">
        <f t="shared" si="17"/>
        <v>19.37548</v>
      </c>
      <c r="AH19" s="80"/>
      <c r="AI19" s="432">
        <f t="shared" si="18"/>
        <v>1.06712</v>
      </c>
      <c r="AJ19" s="433">
        <f t="shared" si="19"/>
        <v>0.0582859415</v>
      </c>
      <c r="AK19" s="59"/>
      <c r="AL19" s="428">
        <f>IFERROR(VLOOKUP($C19,'Proposed Rates'!$B:$J,AL$11,FALSE),0)</f>
        <v>51.1048</v>
      </c>
      <c r="AM19" s="609">
        <f t="shared" si="20"/>
        <v>0.4</v>
      </c>
      <c r="AN19" s="431">
        <f t="shared" si="21"/>
        <v>20.44192</v>
      </c>
      <c r="AO19" s="80"/>
      <c r="AP19" s="432">
        <f t="shared" si="22"/>
        <v>1.06644</v>
      </c>
      <c r="AQ19" s="433">
        <f t="shared" si="23"/>
        <v>0.05504070093</v>
      </c>
      <c r="AR19" s="434"/>
      <c r="AS19" s="434"/>
    </row>
    <row r="20" ht="12.0" customHeight="1">
      <c r="A20" s="587"/>
      <c r="B20" s="351" t="s">
        <v>309</v>
      </c>
      <c r="C20" s="426" t="str">
        <f t="shared" si="1"/>
        <v>Sentinel Lights.Smart Meter Disposition Rider</v>
      </c>
      <c r="D20" s="427" t="s">
        <v>308</v>
      </c>
      <c r="E20" s="351"/>
      <c r="F20" s="428">
        <f>IFERROR(VLOOKUP($C20,'Proposed Rates'!$B:$J,F$11,FALSE),0)</f>
        <v>0</v>
      </c>
      <c r="G20" s="446">
        <f t="shared" si="2"/>
        <v>94</v>
      </c>
      <c r="H20" s="431">
        <f t="shared" si="3"/>
        <v>0</v>
      </c>
      <c r="I20" s="80"/>
      <c r="J20" s="428">
        <f>IFERROR(VLOOKUP($C20,'Proposed Rates'!$B:$J,J$11,FALSE),0)</f>
        <v>0</v>
      </c>
      <c r="K20" s="446">
        <f t="shared" si="4"/>
        <v>94</v>
      </c>
      <c r="L20" s="431">
        <f t="shared" si="5"/>
        <v>0</v>
      </c>
      <c r="M20" s="80"/>
      <c r="N20" s="432">
        <f t="shared" si="6"/>
        <v>0</v>
      </c>
      <c r="O20" s="433" t="str">
        <f t="shared" si="7"/>
        <v/>
      </c>
      <c r="P20" s="59"/>
      <c r="Q20" s="428">
        <f>IFERROR(VLOOKUP($C20,'Proposed Rates'!$B:$J,Q$11,FALSE),0)</f>
        <v>0</v>
      </c>
      <c r="R20" s="446">
        <f t="shared" si="8"/>
        <v>94</v>
      </c>
      <c r="S20" s="431">
        <f t="shared" si="9"/>
        <v>0</v>
      </c>
      <c r="T20" s="80"/>
      <c r="U20" s="432">
        <f t="shared" si="10"/>
        <v>0</v>
      </c>
      <c r="V20" s="433" t="str">
        <f t="shared" si="11"/>
        <v/>
      </c>
      <c r="W20" s="59"/>
      <c r="X20" s="428">
        <f>IFERROR(VLOOKUP($C20,'Proposed Rates'!$B:$J,X$11,FALSE),0)</f>
        <v>0</v>
      </c>
      <c r="Y20" s="446">
        <f t="shared" si="12"/>
        <v>94</v>
      </c>
      <c r="Z20" s="431">
        <f t="shared" si="13"/>
        <v>0</v>
      </c>
      <c r="AA20" s="80"/>
      <c r="AB20" s="432">
        <f t="shared" si="14"/>
        <v>0</v>
      </c>
      <c r="AC20" s="433" t="str">
        <f t="shared" si="15"/>
        <v/>
      </c>
      <c r="AD20" s="59"/>
      <c r="AE20" s="428">
        <f>IFERROR(VLOOKUP($C20,'Proposed Rates'!$B:$J,AE$11,FALSE),0)</f>
        <v>0</v>
      </c>
      <c r="AF20" s="446">
        <f t="shared" si="16"/>
        <v>94</v>
      </c>
      <c r="AG20" s="431">
        <f t="shared" si="17"/>
        <v>0</v>
      </c>
      <c r="AH20" s="80"/>
      <c r="AI20" s="432">
        <f t="shared" si="18"/>
        <v>0</v>
      </c>
      <c r="AJ20" s="433" t="str">
        <f t="shared" si="19"/>
        <v/>
      </c>
      <c r="AK20" s="59"/>
      <c r="AL20" s="428">
        <f>IFERROR(VLOOKUP($C20,'Proposed Rates'!$B:$J,AL$11,FALSE),0)</f>
        <v>0</v>
      </c>
      <c r="AM20" s="446">
        <f t="shared" si="20"/>
        <v>94</v>
      </c>
      <c r="AN20" s="431">
        <f t="shared" si="21"/>
        <v>0</v>
      </c>
      <c r="AO20" s="80"/>
      <c r="AP20" s="432">
        <f t="shared" si="22"/>
        <v>0</v>
      </c>
      <c r="AQ20" s="433" t="str">
        <f t="shared" si="23"/>
        <v/>
      </c>
      <c r="AR20" s="434"/>
      <c r="AS20" s="434"/>
    </row>
    <row r="21" ht="12.0" customHeight="1">
      <c r="A21" s="587"/>
      <c r="B21" s="351" t="s">
        <v>241</v>
      </c>
      <c r="C21" s="426" t="str">
        <f t="shared" si="1"/>
        <v>Sentinel Lights.LRAM Rate Rider</v>
      </c>
      <c r="D21" s="427" t="s">
        <v>377</v>
      </c>
      <c r="E21" s="351"/>
      <c r="F21" s="445">
        <f>'Proposed Rates'!E83+'Proposed Rates'!E96</f>
        <v>0</v>
      </c>
      <c r="G21" s="609">
        <f t="shared" si="2"/>
        <v>0.4</v>
      </c>
      <c r="H21" s="431">
        <f t="shared" si="3"/>
        <v>0</v>
      </c>
      <c r="I21" s="80"/>
      <c r="J21" s="445">
        <f>'Proposed Rates'!F83+'Proposed Rates'!F96</f>
        <v>0</v>
      </c>
      <c r="K21" s="609">
        <f t="shared" si="4"/>
        <v>0.4</v>
      </c>
      <c r="L21" s="431">
        <f t="shared" si="5"/>
        <v>0</v>
      </c>
      <c r="M21" s="80"/>
      <c r="N21" s="432">
        <f t="shared" si="6"/>
        <v>0</v>
      </c>
      <c r="O21" s="433" t="str">
        <f t="shared" si="7"/>
        <v/>
      </c>
      <c r="P21" s="59"/>
      <c r="Q21" s="445">
        <f>'Proposed Rates'!G83+'Proposed Rates'!G96</f>
        <v>0</v>
      </c>
      <c r="R21" s="609">
        <f t="shared" si="8"/>
        <v>0.4</v>
      </c>
      <c r="S21" s="431">
        <f t="shared" si="9"/>
        <v>0</v>
      </c>
      <c r="T21" s="80"/>
      <c r="U21" s="432">
        <f t="shared" si="10"/>
        <v>0</v>
      </c>
      <c r="V21" s="433" t="str">
        <f t="shared" si="11"/>
        <v/>
      </c>
      <c r="W21" s="59"/>
      <c r="X21" s="428">
        <f>IFERROR(VLOOKUP($C21,'Proposed Rates'!$B:$J,X$11,FALSE),0)</f>
        <v>0</v>
      </c>
      <c r="Y21" s="609">
        <f t="shared" si="12"/>
        <v>0.4</v>
      </c>
      <c r="Z21" s="431">
        <f t="shared" si="13"/>
        <v>0</v>
      </c>
      <c r="AA21" s="80"/>
      <c r="AB21" s="432">
        <f t="shared" si="14"/>
        <v>0</v>
      </c>
      <c r="AC21" s="433" t="str">
        <f t="shared" si="15"/>
        <v/>
      </c>
      <c r="AD21" s="59"/>
      <c r="AE21" s="428">
        <f>IFERROR(VLOOKUP($C21,'Proposed Rates'!$B:$J,AE$11,FALSE),0)</f>
        <v>0</v>
      </c>
      <c r="AF21" s="609">
        <f t="shared" si="16"/>
        <v>0.4</v>
      </c>
      <c r="AG21" s="431">
        <f t="shared" si="17"/>
        <v>0</v>
      </c>
      <c r="AH21" s="80"/>
      <c r="AI21" s="432">
        <f t="shared" si="18"/>
        <v>0</v>
      </c>
      <c r="AJ21" s="433" t="str">
        <f t="shared" si="19"/>
        <v/>
      </c>
      <c r="AK21" s="59"/>
      <c r="AL21" s="428">
        <f>IFERROR(VLOOKUP($C21,'Proposed Rates'!$B:$J,AL$11,FALSE),0)</f>
        <v>0</v>
      </c>
      <c r="AM21" s="609">
        <f t="shared" si="20"/>
        <v>0.4</v>
      </c>
      <c r="AN21" s="431">
        <f t="shared" si="21"/>
        <v>0</v>
      </c>
      <c r="AO21" s="80"/>
      <c r="AP21" s="432">
        <f t="shared" si="22"/>
        <v>0</v>
      </c>
      <c r="AQ21" s="433" t="str">
        <f t="shared" si="23"/>
        <v/>
      </c>
      <c r="AR21" s="434"/>
      <c r="AS21" s="434"/>
    </row>
    <row r="22" ht="12.0" customHeight="1">
      <c r="A22" s="587"/>
      <c r="B22" s="435" t="s">
        <v>237</v>
      </c>
      <c r="C22" s="426" t="str">
        <f t="shared" si="1"/>
        <v>Sentinel Lights.Deferral/Variance Account Disposition Rate Rider Group 2</v>
      </c>
      <c r="D22" s="427" t="s">
        <v>377</v>
      </c>
      <c r="E22" s="351"/>
      <c r="F22" s="428">
        <f>IFERROR(VLOOKUP($C22,'Proposed Rates'!$B:$J,F$11,FALSE),0)</f>
        <v>0</v>
      </c>
      <c r="G22" s="609">
        <f t="shared" si="2"/>
        <v>0.4</v>
      </c>
      <c r="H22" s="431">
        <f t="shared" si="3"/>
        <v>0</v>
      </c>
      <c r="I22" s="80"/>
      <c r="J22" s="428">
        <f>IFERROR(VLOOKUP($C22,'Proposed Rates'!$B:$J,J$11,FALSE),0)</f>
        <v>-0.9569</v>
      </c>
      <c r="K22" s="609">
        <f t="shared" si="4"/>
        <v>0.4</v>
      </c>
      <c r="L22" s="431">
        <f t="shared" si="5"/>
        <v>-0.38276</v>
      </c>
      <c r="M22" s="80"/>
      <c r="N22" s="432">
        <f t="shared" si="6"/>
        <v>-0.38276</v>
      </c>
      <c r="O22" s="433" t="str">
        <f t="shared" si="7"/>
        <v/>
      </c>
      <c r="P22" s="59"/>
      <c r="Q22" s="428">
        <f>IFERROR(VLOOKUP($C22,'Proposed Rates'!$B:$J,Q$11,FALSE),0)</f>
        <v>0</v>
      </c>
      <c r="R22" s="609">
        <f t="shared" si="8"/>
        <v>0.4</v>
      </c>
      <c r="S22" s="431">
        <f t="shared" si="9"/>
        <v>0</v>
      </c>
      <c r="T22" s="80"/>
      <c r="U22" s="432">
        <f t="shared" si="10"/>
        <v>0.38276</v>
      </c>
      <c r="V22" s="433">
        <f t="shared" si="11"/>
        <v>-1</v>
      </c>
      <c r="W22" s="59"/>
      <c r="X22" s="428">
        <f>IFERROR(VLOOKUP($C22,'Proposed Rates'!$B:$J,X$11,FALSE),0)</f>
        <v>0</v>
      </c>
      <c r="Y22" s="609">
        <f t="shared" si="12"/>
        <v>0.4</v>
      </c>
      <c r="Z22" s="431">
        <f t="shared" si="13"/>
        <v>0</v>
      </c>
      <c r="AA22" s="80"/>
      <c r="AB22" s="432">
        <f t="shared" si="14"/>
        <v>0</v>
      </c>
      <c r="AC22" s="433" t="str">
        <f t="shared" si="15"/>
        <v/>
      </c>
      <c r="AD22" s="59"/>
      <c r="AE22" s="428">
        <f>IFERROR(VLOOKUP($C22,'Proposed Rates'!$B:$J,AE$11,FALSE),0)</f>
        <v>0</v>
      </c>
      <c r="AF22" s="609">
        <f t="shared" si="16"/>
        <v>0.4</v>
      </c>
      <c r="AG22" s="431">
        <f t="shared" si="17"/>
        <v>0</v>
      </c>
      <c r="AH22" s="80"/>
      <c r="AI22" s="432">
        <f t="shared" si="18"/>
        <v>0</v>
      </c>
      <c r="AJ22" s="433" t="str">
        <f t="shared" si="19"/>
        <v/>
      </c>
      <c r="AK22" s="59"/>
      <c r="AL22" s="428">
        <f>IFERROR(VLOOKUP($C22,'Proposed Rates'!$B:$J,AL$11,FALSE),0)</f>
        <v>0</v>
      </c>
      <c r="AM22" s="609">
        <f t="shared" si="20"/>
        <v>0.4</v>
      </c>
      <c r="AN22" s="431">
        <f t="shared" si="21"/>
        <v>0</v>
      </c>
      <c r="AO22" s="80"/>
      <c r="AP22" s="432">
        <f t="shared" si="22"/>
        <v>0</v>
      </c>
      <c r="AQ22" s="433" t="str">
        <f t="shared" si="23"/>
        <v/>
      </c>
      <c r="AR22" s="434"/>
      <c r="AS22" s="434"/>
    </row>
    <row r="23" ht="12.0" customHeight="1">
      <c r="A23" s="587"/>
      <c r="B23" s="435"/>
      <c r="C23" s="426" t="str">
        <f t="shared" si="1"/>
        <v>Sentinel Lights.</v>
      </c>
      <c r="D23" s="427"/>
      <c r="E23" s="351"/>
      <c r="F23" s="428">
        <f>IFERROR(VLOOKUP($C23,'Proposed Rates'!$B:$J,F$11,FALSE),0)</f>
        <v>0</v>
      </c>
      <c r="G23" s="446">
        <f t="shared" si="2"/>
        <v>0</v>
      </c>
      <c r="H23" s="431">
        <f t="shared" si="3"/>
        <v>0</v>
      </c>
      <c r="I23" s="80"/>
      <c r="J23" s="428">
        <f>IFERROR(VLOOKUP($C23,'Proposed Rates'!$B:$J,J$11,FALSE),0)</f>
        <v>0</v>
      </c>
      <c r="K23" s="446">
        <f t="shared" si="4"/>
        <v>0</v>
      </c>
      <c r="L23" s="431">
        <f t="shared" si="5"/>
        <v>0</v>
      </c>
      <c r="M23" s="80"/>
      <c r="N23" s="432">
        <f t="shared" si="6"/>
        <v>0</v>
      </c>
      <c r="O23" s="433" t="str">
        <f t="shared" si="7"/>
        <v/>
      </c>
      <c r="P23" s="59"/>
      <c r="Q23" s="428">
        <f>IFERROR(VLOOKUP($C23,'Proposed Rates'!$B:$J,Q$11,FALSE),0)</f>
        <v>0</v>
      </c>
      <c r="R23" s="446">
        <f t="shared" si="8"/>
        <v>0</v>
      </c>
      <c r="S23" s="431">
        <f t="shared" si="9"/>
        <v>0</v>
      </c>
      <c r="T23" s="80"/>
      <c r="U23" s="432">
        <f t="shared" si="10"/>
        <v>0</v>
      </c>
      <c r="V23" s="433" t="str">
        <f t="shared" si="11"/>
        <v/>
      </c>
      <c r="W23" s="59"/>
      <c r="X23" s="428">
        <f>IFERROR(VLOOKUP($C23,'Proposed Rates'!$B:$J,X$11,FALSE),0)</f>
        <v>0</v>
      </c>
      <c r="Y23" s="446">
        <f t="shared" si="12"/>
        <v>0</v>
      </c>
      <c r="Z23" s="431">
        <f t="shared" si="13"/>
        <v>0</v>
      </c>
      <c r="AA23" s="80"/>
      <c r="AB23" s="432">
        <f t="shared" si="14"/>
        <v>0</v>
      </c>
      <c r="AC23" s="433" t="str">
        <f t="shared" si="15"/>
        <v/>
      </c>
      <c r="AD23" s="59"/>
      <c r="AE23" s="428">
        <f>IFERROR(VLOOKUP($C23,'Proposed Rates'!$B:$J,AE$11,FALSE),0)</f>
        <v>0</v>
      </c>
      <c r="AF23" s="446">
        <f t="shared" si="16"/>
        <v>0</v>
      </c>
      <c r="AG23" s="431">
        <f t="shared" si="17"/>
        <v>0</v>
      </c>
      <c r="AH23" s="80"/>
      <c r="AI23" s="432">
        <f t="shared" si="18"/>
        <v>0</v>
      </c>
      <c r="AJ23" s="433" t="str">
        <f t="shared" si="19"/>
        <v/>
      </c>
      <c r="AK23" s="59"/>
      <c r="AL23" s="428">
        <f>IFERROR(VLOOKUP($C23,'Proposed Rates'!$B:$J,AL$11,FALSE),0)</f>
        <v>0</v>
      </c>
      <c r="AM23" s="446">
        <f t="shared" si="20"/>
        <v>0</v>
      </c>
      <c r="AN23" s="431">
        <f t="shared" si="21"/>
        <v>0</v>
      </c>
      <c r="AO23" s="80"/>
      <c r="AP23" s="432">
        <f t="shared" si="22"/>
        <v>0</v>
      </c>
      <c r="AQ23" s="433" t="str">
        <f t="shared" si="23"/>
        <v/>
      </c>
      <c r="AR23" s="434"/>
      <c r="AS23" s="434"/>
    </row>
    <row r="24" ht="12.0" customHeight="1">
      <c r="A24" s="587"/>
      <c r="B24" s="435"/>
      <c r="C24" s="426" t="str">
        <f t="shared" si="1"/>
        <v>Sentinel Lights.</v>
      </c>
      <c r="D24" s="427"/>
      <c r="E24" s="351"/>
      <c r="F24" s="428">
        <f>IFERROR(VLOOKUP($C24,'Proposed Rates'!$B:$J,F$11,FALSE),0)</f>
        <v>0</v>
      </c>
      <c r="G24" s="446">
        <f t="shared" si="2"/>
        <v>0</v>
      </c>
      <c r="H24" s="431">
        <f t="shared" si="3"/>
        <v>0</v>
      </c>
      <c r="I24" s="80"/>
      <c r="J24" s="428">
        <f>IFERROR(VLOOKUP($C24,'Proposed Rates'!$B:$J,J$11,FALSE),0)</f>
        <v>0</v>
      </c>
      <c r="K24" s="446">
        <f t="shared" si="4"/>
        <v>0</v>
      </c>
      <c r="L24" s="431">
        <f t="shared" si="5"/>
        <v>0</v>
      </c>
      <c r="M24" s="80"/>
      <c r="N24" s="432">
        <f t="shared" si="6"/>
        <v>0</v>
      </c>
      <c r="O24" s="433" t="str">
        <f t="shared" si="7"/>
        <v/>
      </c>
      <c r="P24" s="59"/>
      <c r="Q24" s="428">
        <f>IFERROR(VLOOKUP($C24,'Proposed Rates'!$B:$J,Q$11,FALSE),0)</f>
        <v>0</v>
      </c>
      <c r="R24" s="446">
        <f t="shared" si="8"/>
        <v>0</v>
      </c>
      <c r="S24" s="431">
        <f t="shared" si="9"/>
        <v>0</v>
      </c>
      <c r="T24" s="80"/>
      <c r="U24" s="432">
        <f t="shared" si="10"/>
        <v>0</v>
      </c>
      <c r="V24" s="433" t="str">
        <f t="shared" si="11"/>
        <v/>
      </c>
      <c r="W24" s="59"/>
      <c r="X24" s="428">
        <f>IFERROR(VLOOKUP($C24,'Proposed Rates'!$B:$J,X$11,FALSE),0)</f>
        <v>0</v>
      </c>
      <c r="Y24" s="446">
        <f t="shared" si="12"/>
        <v>0</v>
      </c>
      <c r="Z24" s="431">
        <f t="shared" si="13"/>
        <v>0</v>
      </c>
      <c r="AA24" s="80"/>
      <c r="AB24" s="432">
        <f t="shared" si="14"/>
        <v>0</v>
      </c>
      <c r="AC24" s="433" t="str">
        <f t="shared" si="15"/>
        <v/>
      </c>
      <c r="AD24" s="59"/>
      <c r="AE24" s="428">
        <f>IFERROR(VLOOKUP($C24,'Proposed Rates'!$B:$J,AE$11,FALSE),0)</f>
        <v>0</v>
      </c>
      <c r="AF24" s="446">
        <f t="shared" si="16"/>
        <v>0</v>
      </c>
      <c r="AG24" s="431">
        <f t="shared" si="17"/>
        <v>0</v>
      </c>
      <c r="AH24" s="80"/>
      <c r="AI24" s="432">
        <f t="shared" si="18"/>
        <v>0</v>
      </c>
      <c r="AJ24" s="433" t="str">
        <f t="shared" si="19"/>
        <v/>
      </c>
      <c r="AK24" s="59"/>
      <c r="AL24" s="428">
        <f>IFERROR(VLOOKUP($C24,'Proposed Rates'!$B:$J,AL$11,FALSE),0)</f>
        <v>0</v>
      </c>
      <c r="AM24" s="446">
        <f t="shared" si="20"/>
        <v>0</v>
      </c>
      <c r="AN24" s="431">
        <f t="shared" si="21"/>
        <v>0</v>
      </c>
      <c r="AO24" s="80"/>
      <c r="AP24" s="432">
        <f t="shared" si="22"/>
        <v>0</v>
      </c>
      <c r="AQ24" s="433" t="str">
        <f t="shared" si="23"/>
        <v/>
      </c>
      <c r="AR24" s="434"/>
      <c r="AS24" s="434"/>
    </row>
    <row r="25" ht="12.0" customHeight="1">
      <c r="A25" s="587"/>
      <c r="B25" s="435"/>
      <c r="C25" s="426" t="str">
        <f t="shared" si="1"/>
        <v>Sentinel Lights.</v>
      </c>
      <c r="D25" s="427"/>
      <c r="E25" s="351"/>
      <c r="F25" s="428">
        <f>IFERROR(VLOOKUP($C25,'Proposed Rates'!$B:$J,F$11,FALSE),0)</f>
        <v>0</v>
      </c>
      <c r="G25" s="446">
        <f t="shared" si="2"/>
        <v>0</v>
      </c>
      <c r="H25" s="431">
        <f t="shared" si="3"/>
        <v>0</v>
      </c>
      <c r="I25" s="80"/>
      <c r="J25" s="428">
        <f>IFERROR(VLOOKUP($C25,'Proposed Rates'!$B:$J,J$11,FALSE),0)</f>
        <v>0</v>
      </c>
      <c r="K25" s="446">
        <f t="shared" si="4"/>
        <v>0</v>
      </c>
      <c r="L25" s="431">
        <f t="shared" si="5"/>
        <v>0</v>
      </c>
      <c r="M25" s="80"/>
      <c r="N25" s="432">
        <f t="shared" si="6"/>
        <v>0</v>
      </c>
      <c r="O25" s="433" t="str">
        <f t="shared" si="7"/>
        <v/>
      </c>
      <c r="P25" s="59"/>
      <c r="Q25" s="428">
        <f>IFERROR(VLOOKUP($C25,'Proposed Rates'!$B:$J,Q$11,FALSE),0)</f>
        <v>0</v>
      </c>
      <c r="R25" s="446">
        <f t="shared" si="8"/>
        <v>0</v>
      </c>
      <c r="S25" s="431">
        <f t="shared" si="9"/>
        <v>0</v>
      </c>
      <c r="T25" s="80"/>
      <c r="U25" s="432">
        <f t="shared" si="10"/>
        <v>0</v>
      </c>
      <c r="V25" s="433" t="str">
        <f t="shared" si="11"/>
        <v/>
      </c>
      <c r="W25" s="59"/>
      <c r="X25" s="428">
        <f>IFERROR(VLOOKUP($C25,'Proposed Rates'!$B:$J,X$11,FALSE),0)</f>
        <v>0</v>
      </c>
      <c r="Y25" s="446">
        <f t="shared" si="12"/>
        <v>0</v>
      </c>
      <c r="Z25" s="431">
        <f t="shared" si="13"/>
        <v>0</v>
      </c>
      <c r="AA25" s="80"/>
      <c r="AB25" s="432">
        <f t="shared" si="14"/>
        <v>0</v>
      </c>
      <c r="AC25" s="433" t="str">
        <f t="shared" si="15"/>
        <v/>
      </c>
      <c r="AD25" s="59"/>
      <c r="AE25" s="428">
        <f>IFERROR(VLOOKUP($C25,'Proposed Rates'!$B:$J,AE$11,FALSE),0)</f>
        <v>0</v>
      </c>
      <c r="AF25" s="446">
        <f t="shared" si="16"/>
        <v>0</v>
      </c>
      <c r="AG25" s="431">
        <f t="shared" si="17"/>
        <v>0</v>
      </c>
      <c r="AH25" s="80"/>
      <c r="AI25" s="432">
        <f t="shared" si="18"/>
        <v>0</v>
      </c>
      <c r="AJ25" s="433" t="str">
        <f t="shared" si="19"/>
        <v/>
      </c>
      <c r="AK25" s="59"/>
      <c r="AL25" s="428">
        <f>IFERROR(VLOOKUP($C25,'Proposed Rates'!$B:$J,AL$11,FALSE),0)</f>
        <v>0</v>
      </c>
      <c r="AM25" s="446">
        <f t="shared" si="20"/>
        <v>0</v>
      </c>
      <c r="AN25" s="431">
        <f t="shared" si="21"/>
        <v>0</v>
      </c>
      <c r="AO25" s="80"/>
      <c r="AP25" s="432">
        <f t="shared" si="22"/>
        <v>0</v>
      </c>
      <c r="AQ25" s="433" t="str">
        <f t="shared" si="23"/>
        <v/>
      </c>
      <c r="AR25" s="434"/>
      <c r="AS25" s="434"/>
    </row>
    <row r="26" ht="12.0" customHeight="1">
      <c r="A26" s="587"/>
      <c r="B26" s="435"/>
      <c r="C26" s="426" t="str">
        <f t="shared" si="1"/>
        <v>Sentinel Lights.</v>
      </c>
      <c r="D26" s="427"/>
      <c r="E26" s="351"/>
      <c r="F26" s="428">
        <f>IFERROR(VLOOKUP($C26,'Proposed Rates'!$B:$J,F$11,FALSE),0)</f>
        <v>0</v>
      </c>
      <c r="G26" s="446">
        <f t="shared" si="2"/>
        <v>0</v>
      </c>
      <c r="H26" s="431">
        <f t="shared" si="3"/>
        <v>0</v>
      </c>
      <c r="I26" s="80"/>
      <c r="J26" s="428">
        <f>IFERROR(VLOOKUP($C26,'Proposed Rates'!$B:$J,J$11,FALSE),0)</f>
        <v>0</v>
      </c>
      <c r="K26" s="446">
        <f t="shared" si="4"/>
        <v>0</v>
      </c>
      <c r="L26" s="431">
        <f t="shared" si="5"/>
        <v>0</v>
      </c>
      <c r="M26" s="80"/>
      <c r="N26" s="432">
        <f t="shared" si="6"/>
        <v>0</v>
      </c>
      <c r="O26" s="433" t="str">
        <f t="shared" si="7"/>
        <v/>
      </c>
      <c r="P26" s="59"/>
      <c r="Q26" s="428">
        <f>IFERROR(VLOOKUP($C26,'Proposed Rates'!$B:$J,Q$11,FALSE),0)</f>
        <v>0</v>
      </c>
      <c r="R26" s="446">
        <f t="shared" si="8"/>
        <v>0</v>
      </c>
      <c r="S26" s="431">
        <f t="shared" si="9"/>
        <v>0</v>
      </c>
      <c r="T26" s="80"/>
      <c r="U26" s="432">
        <f t="shared" si="10"/>
        <v>0</v>
      </c>
      <c r="V26" s="433" t="str">
        <f t="shared" si="11"/>
        <v/>
      </c>
      <c r="W26" s="59"/>
      <c r="X26" s="428">
        <f>IFERROR(VLOOKUP($C26,'Proposed Rates'!$B:$J,X$11,FALSE),0)</f>
        <v>0</v>
      </c>
      <c r="Y26" s="446">
        <f t="shared" si="12"/>
        <v>0</v>
      </c>
      <c r="Z26" s="431">
        <f t="shared" si="13"/>
        <v>0</v>
      </c>
      <c r="AA26" s="80"/>
      <c r="AB26" s="432">
        <f t="shared" si="14"/>
        <v>0</v>
      </c>
      <c r="AC26" s="433" t="str">
        <f t="shared" si="15"/>
        <v/>
      </c>
      <c r="AD26" s="59"/>
      <c r="AE26" s="428">
        <f>IFERROR(VLOOKUP($C26,'Proposed Rates'!$B:$J,AE$11,FALSE),0)</f>
        <v>0</v>
      </c>
      <c r="AF26" s="446">
        <f t="shared" si="16"/>
        <v>0</v>
      </c>
      <c r="AG26" s="431">
        <f t="shared" si="17"/>
        <v>0</v>
      </c>
      <c r="AH26" s="80"/>
      <c r="AI26" s="432">
        <f t="shared" si="18"/>
        <v>0</v>
      </c>
      <c r="AJ26" s="433" t="str">
        <f t="shared" si="19"/>
        <v/>
      </c>
      <c r="AK26" s="59"/>
      <c r="AL26" s="428">
        <f>IFERROR(VLOOKUP($C26,'Proposed Rates'!$B:$J,AL$11,FALSE),0)</f>
        <v>0</v>
      </c>
      <c r="AM26" s="446">
        <f t="shared" si="20"/>
        <v>0</v>
      </c>
      <c r="AN26" s="431">
        <f t="shared" si="21"/>
        <v>0</v>
      </c>
      <c r="AO26" s="80"/>
      <c r="AP26" s="432">
        <f t="shared" si="22"/>
        <v>0</v>
      </c>
      <c r="AQ26" s="433" t="str">
        <f t="shared" si="23"/>
        <v/>
      </c>
      <c r="AR26" s="434"/>
      <c r="AS26" s="434"/>
    </row>
    <row r="27" ht="12.0" customHeight="1">
      <c r="A27" s="587"/>
      <c r="B27" s="435"/>
      <c r="C27" s="426" t="str">
        <f t="shared" si="1"/>
        <v>Sentinel Lights.</v>
      </c>
      <c r="D27" s="427"/>
      <c r="E27" s="351"/>
      <c r="F27" s="428">
        <f>IFERROR(VLOOKUP($C27,'Proposed Rates'!$B:$J,F$11,FALSE),0)</f>
        <v>0</v>
      </c>
      <c r="G27" s="446">
        <f t="shared" si="2"/>
        <v>0</v>
      </c>
      <c r="H27" s="431">
        <f t="shared" si="3"/>
        <v>0</v>
      </c>
      <c r="I27" s="80"/>
      <c r="J27" s="428">
        <f>IFERROR(VLOOKUP($C27,'Proposed Rates'!$B:$J,J$11,FALSE),0)</f>
        <v>0</v>
      </c>
      <c r="K27" s="446">
        <f t="shared" si="4"/>
        <v>0</v>
      </c>
      <c r="L27" s="431">
        <f t="shared" si="5"/>
        <v>0</v>
      </c>
      <c r="M27" s="80"/>
      <c r="N27" s="432">
        <f t="shared" si="6"/>
        <v>0</v>
      </c>
      <c r="O27" s="433" t="str">
        <f t="shared" si="7"/>
        <v/>
      </c>
      <c r="P27" s="59"/>
      <c r="Q27" s="428">
        <f>IFERROR(VLOOKUP($C27,'Proposed Rates'!$B:$J,Q$11,FALSE),0)</f>
        <v>0</v>
      </c>
      <c r="R27" s="446">
        <f t="shared" si="8"/>
        <v>0</v>
      </c>
      <c r="S27" s="431">
        <f t="shared" si="9"/>
        <v>0</v>
      </c>
      <c r="T27" s="80"/>
      <c r="U27" s="432">
        <f t="shared" si="10"/>
        <v>0</v>
      </c>
      <c r="V27" s="433" t="str">
        <f t="shared" si="11"/>
        <v/>
      </c>
      <c r="W27" s="59"/>
      <c r="X27" s="428">
        <f>IFERROR(VLOOKUP($C27,'Proposed Rates'!$B:$J,X$11,FALSE),0)</f>
        <v>0</v>
      </c>
      <c r="Y27" s="446">
        <f t="shared" si="12"/>
        <v>0</v>
      </c>
      <c r="Z27" s="431">
        <f t="shared" si="13"/>
        <v>0</v>
      </c>
      <c r="AA27" s="80"/>
      <c r="AB27" s="432">
        <f t="shared" si="14"/>
        <v>0</v>
      </c>
      <c r="AC27" s="433" t="str">
        <f t="shared" si="15"/>
        <v/>
      </c>
      <c r="AD27" s="59"/>
      <c r="AE27" s="428">
        <f>IFERROR(VLOOKUP($C27,'Proposed Rates'!$B:$J,AE$11,FALSE),0)</f>
        <v>0</v>
      </c>
      <c r="AF27" s="446">
        <f t="shared" si="16"/>
        <v>0</v>
      </c>
      <c r="AG27" s="431">
        <f t="shared" si="17"/>
        <v>0</v>
      </c>
      <c r="AH27" s="80"/>
      <c r="AI27" s="432">
        <f t="shared" si="18"/>
        <v>0</v>
      </c>
      <c r="AJ27" s="433" t="str">
        <f t="shared" si="19"/>
        <v/>
      </c>
      <c r="AK27" s="59"/>
      <c r="AL27" s="428">
        <f>IFERROR(VLOOKUP($C27,'Proposed Rates'!$B:$J,AL$11,FALSE),0)</f>
        <v>0</v>
      </c>
      <c r="AM27" s="446">
        <f t="shared" si="20"/>
        <v>0</v>
      </c>
      <c r="AN27" s="431">
        <f t="shared" si="21"/>
        <v>0</v>
      </c>
      <c r="AO27" s="80"/>
      <c r="AP27" s="432">
        <f t="shared" si="22"/>
        <v>0</v>
      </c>
      <c r="AQ27" s="433" t="str">
        <f t="shared" si="23"/>
        <v/>
      </c>
      <c r="AR27" s="434"/>
      <c r="AS27" s="434"/>
    </row>
    <row r="28" ht="12.0" customHeight="1">
      <c r="A28" s="587"/>
      <c r="B28" s="435"/>
      <c r="C28" s="426" t="str">
        <f t="shared" si="1"/>
        <v>Sentinel Lights.</v>
      </c>
      <c r="D28" s="427"/>
      <c r="E28" s="351"/>
      <c r="F28" s="428">
        <f>IFERROR(VLOOKUP($C28,'Proposed Rates'!$B:$J,F$11,FALSE),0)</f>
        <v>0</v>
      </c>
      <c r="G28" s="446">
        <f t="shared" si="2"/>
        <v>0</v>
      </c>
      <c r="H28" s="431">
        <f t="shared" si="3"/>
        <v>0</v>
      </c>
      <c r="I28" s="80"/>
      <c r="J28" s="428">
        <f>IFERROR(VLOOKUP($C28,'Proposed Rates'!$B:$J,J$11,FALSE),0)</f>
        <v>0</v>
      </c>
      <c r="K28" s="446">
        <f t="shared" si="4"/>
        <v>0</v>
      </c>
      <c r="L28" s="431">
        <f t="shared" si="5"/>
        <v>0</v>
      </c>
      <c r="M28" s="80"/>
      <c r="N28" s="432">
        <f t="shared" si="6"/>
        <v>0</v>
      </c>
      <c r="O28" s="433" t="str">
        <f t="shared" si="7"/>
        <v/>
      </c>
      <c r="P28" s="59"/>
      <c r="Q28" s="428">
        <f>IFERROR(VLOOKUP($C28,'Proposed Rates'!$B:$J,Q$11,FALSE),0)</f>
        <v>0</v>
      </c>
      <c r="R28" s="446">
        <f t="shared" si="8"/>
        <v>0</v>
      </c>
      <c r="S28" s="431">
        <f t="shared" si="9"/>
        <v>0</v>
      </c>
      <c r="T28" s="80"/>
      <c r="U28" s="432">
        <f t="shared" si="10"/>
        <v>0</v>
      </c>
      <c r="V28" s="433" t="str">
        <f t="shared" si="11"/>
        <v/>
      </c>
      <c r="W28" s="59"/>
      <c r="X28" s="428">
        <f>IFERROR(VLOOKUP($C28,'Proposed Rates'!$B:$J,X$11,FALSE),0)</f>
        <v>0</v>
      </c>
      <c r="Y28" s="446">
        <f t="shared" si="12"/>
        <v>0</v>
      </c>
      <c r="Z28" s="431">
        <f t="shared" si="13"/>
        <v>0</v>
      </c>
      <c r="AA28" s="80"/>
      <c r="AB28" s="432">
        <f t="shared" si="14"/>
        <v>0</v>
      </c>
      <c r="AC28" s="433" t="str">
        <f t="shared" si="15"/>
        <v/>
      </c>
      <c r="AD28" s="59"/>
      <c r="AE28" s="428">
        <f>IFERROR(VLOOKUP($C28,'Proposed Rates'!$B:$J,AE$11,FALSE),0)</f>
        <v>0</v>
      </c>
      <c r="AF28" s="446">
        <f t="shared" si="16"/>
        <v>0</v>
      </c>
      <c r="AG28" s="431">
        <f t="shared" si="17"/>
        <v>0</v>
      </c>
      <c r="AH28" s="80"/>
      <c r="AI28" s="432">
        <f t="shared" si="18"/>
        <v>0</v>
      </c>
      <c r="AJ28" s="433" t="str">
        <f t="shared" si="19"/>
        <v/>
      </c>
      <c r="AK28" s="59"/>
      <c r="AL28" s="428">
        <f>IFERROR(VLOOKUP($C28,'Proposed Rates'!$B:$J,AL$11,FALSE),0)</f>
        <v>0</v>
      </c>
      <c r="AM28" s="446">
        <f t="shared" si="20"/>
        <v>0</v>
      </c>
      <c r="AN28" s="431">
        <f t="shared" si="21"/>
        <v>0</v>
      </c>
      <c r="AO28" s="80"/>
      <c r="AP28" s="432">
        <f t="shared" si="22"/>
        <v>0</v>
      </c>
      <c r="AQ28" s="433" t="str">
        <f t="shared" si="23"/>
        <v/>
      </c>
      <c r="AR28" s="434"/>
      <c r="AS28" s="434"/>
    </row>
    <row r="29" ht="12.0" customHeight="1">
      <c r="A29" s="587"/>
      <c r="B29" s="436" t="s">
        <v>310</v>
      </c>
      <c r="C29" s="437"/>
      <c r="D29" s="437"/>
      <c r="E29" s="437"/>
      <c r="F29" s="438"/>
      <c r="G29" s="534"/>
      <c r="H29" s="440">
        <f>SUM(H15:H28)</f>
        <v>20.19188</v>
      </c>
      <c r="I29" s="441"/>
      <c r="J29" s="438"/>
      <c r="K29" s="534"/>
      <c r="L29" s="440">
        <f>SUM(L15:L28)</f>
        <v>23.70736</v>
      </c>
      <c r="M29" s="441"/>
      <c r="N29" s="442">
        <f t="shared" si="6"/>
        <v>3.51548</v>
      </c>
      <c r="O29" s="443">
        <f t="shared" si="7"/>
        <v>0.1741036496</v>
      </c>
      <c r="P29" s="337"/>
      <c r="Q29" s="438"/>
      <c r="R29" s="534"/>
      <c r="S29" s="440">
        <f>SUM(S15:S28)</f>
        <v>25.81044</v>
      </c>
      <c r="T29" s="441"/>
      <c r="U29" s="442">
        <f t="shared" si="10"/>
        <v>2.10308</v>
      </c>
      <c r="V29" s="443">
        <f t="shared" si="11"/>
        <v>0.08871000398</v>
      </c>
      <c r="W29" s="337"/>
      <c r="X29" s="438"/>
      <c r="Y29" s="534"/>
      <c r="Z29" s="440">
        <f>SUM(Z15:Z28)</f>
        <v>28.06836</v>
      </c>
      <c r="AA29" s="441"/>
      <c r="AB29" s="442">
        <f t="shared" si="14"/>
        <v>2.25792</v>
      </c>
      <c r="AC29" s="443">
        <f t="shared" si="15"/>
        <v>0.08748087983</v>
      </c>
      <c r="AD29" s="337"/>
      <c r="AE29" s="438"/>
      <c r="AF29" s="534"/>
      <c r="AG29" s="440">
        <f>SUM(AG15:AG28)</f>
        <v>29.70548</v>
      </c>
      <c r="AH29" s="441"/>
      <c r="AI29" s="442">
        <f t="shared" si="18"/>
        <v>1.63712</v>
      </c>
      <c r="AJ29" s="443">
        <f t="shared" si="19"/>
        <v>0.05832617225</v>
      </c>
      <c r="AK29" s="337"/>
      <c r="AL29" s="438"/>
      <c r="AM29" s="534"/>
      <c r="AN29" s="440">
        <f>SUM(AN15:AN28)</f>
        <v>31.33192</v>
      </c>
      <c r="AO29" s="441"/>
      <c r="AP29" s="442">
        <f t="shared" si="22"/>
        <v>1.62644</v>
      </c>
      <c r="AQ29" s="443">
        <f t="shared" si="23"/>
        <v>0.05475218714</v>
      </c>
      <c r="AR29" s="444"/>
      <c r="AS29" s="444"/>
    </row>
    <row r="30" ht="12.0" customHeight="1">
      <c r="A30" s="587"/>
      <c r="B30" s="435" t="s">
        <v>234</v>
      </c>
      <c r="C30" s="426" t="str">
        <f t="shared" ref="C30:C38" si="24">D$6&amp;"."&amp;B30</f>
        <v>Sentinel Lights.DVA Disposition Rate Rider Group 1 -2025</v>
      </c>
      <c r="D30" s="427" t="s">
        <v>377</v>
      </c>
      <c r="E30" s="351"/>
      <c r="F30" s="445">
        <f>IFERROR(VLOOKUP($C30,'Proposed Rates'!$B:$J,F$11,FALSE),0)</f>
        <v>0.0414</v>
      </c>
      <c r="G30" s="609">
        <f t="shared" ref="G30:G36" si="25">IF($D30="Monthly",1,IF($D30="per KW",$F$10,IF($D30="per kWh",$F$9,0)))</f>
        <v>0.4</v>
      </c>
      <c r="H30" s="431">
        <f t="shared" ref="H30:H38" si="26">G30*F30</f>
        <v>0.01656</v>
      </c>
      <c r="I30" s="80"/>
      <c r="J30" s="445">
        <f>IFERROR(VLOOKUP($C30,'Proposed Rates'!$B:$J,J$11,FALSE),0)</f>
        <v>-0.111</v>
      </c>
      <c r="K30" s="609">
        <f t="shared" ref="K30:K36" si="27">IF($D30="Monthly",1,IF($D30="per KW",$F$10,IF($D30="per kWh",$F$9,0)))</f>
        <v>0.4</v>
      </c>
      <c r="L30" s="431">
        <f t="shared" ref="L30:L38" si="28">K30*J30</f>
        <v>-0.0444</v>
      </c>
      <c r="M30" s="80"/>
      <c r="N30" s="432">
        <f t="shared" si="6"/>
        <v>-0.06096</v>
      </c>
      <c r="O30" s="433">
        <f t="shared" si="7"/>
        <v>-3.68115942</v>
      </c>
      <c r="P30" s="59"/>
      <c r="Q30" s="445">
        <f>IFERROR(VLOOKUP($C30,'Proposed Rates'!$B:$J,Q$11,FALSE),0)</f>
        <v>0</v>
      </c>
      <c r="R30" s="609">
        <f t="shared" ref="R30:R36" si="29">IF($D30="Monthly",1,IF($D30="per KW",$F$10,IF($D30="per kWh",$F$9,0)))</f>
        <v>0.4</v>
      </c>
      <c r="S30" s="431">
        <f t="shared" ref="S30:S38" si="30">R30*Q30</f>
        <v>0</v>
      </c>
      <c r="T30" s="80"/>
      <c r="U30" s="432">
        <f t="shared" si="10"/>
        <v>0.0444</v>
      </c>
      <c r="V30" s="433">
        <f t="shared" si="11"/>
        <v>-1</v>
      </c>
      <c r="W30" s="59"/>
      <c r="X30" s="445">
        <f>IFERROR(VLOOKUP($C30,'Proposed Rates'!$B:$J,X$11,FALSE),0)</f>
        <v>0</v>
      </c>
      <c r="Y30" s="609">
        <f t="shared" ref="Y30:Y36" si="31">IF($D30="Monthly",1,IF($D30="per KW",$F$10,IF($D30="per kWh",$F$9,0)))</f>
        <v>0.4</v>
      </c>
      <c r="Z30" s="431">
        <f t="shared" ref="Z30:Z38" si="32">Y30*X30</f>
        <v>0</v>
      </c>
      <c r="AA30" s="80"/>
      <c r="AB30" s="432">
        <f t="shared" si="14"/>
        <v>0</v>
      </c>
      <c r="AC30" s="433" t="str">
        <f t="shared" si="15"/>
        <v/>
      </c>
      <c r="AD30" s="59"/>
      <c r="AE30" s="445">
        <f>IFERROR(VLOOKUP($C30,'Proposed Rates'!$B:$J,AE$11,FALSE),0)</f>
        <v>0</v>
      </c>
      <c r="AF30" s="609">
        <f t="shared" ref="AF30:AF36" si="33">IF($D30="Monthly",1,IF($D30="per KW",$F$10,IF($D30="per kWh",$F$9,0)))</f>
        <v>0.4</v>
      </c>
      <c r="AG30" s="431">
        <f t="shared" ref="AG30:AG38" si="34">AF30*AE30</f>
        <v>0</v>
      </c>
      <c r="AH30" s="80"/>
      <c r="AI30" s="432">
        <f t="shared" si="18"/>
        <v>0</v>
      </c>
      <c r="AJ30" s="433" t="str">
        <f t="shared" si="19"/>
        <v/>
      </c>
      <c r="AK30" s="59"/>
      <c r="AL30" s="445">
        <f>IFERROR(VLOOKUP($C30,'Proposed Rates'!$B:$J,AL$11,FALSE),0)</f>
        <v>0</v>
      </c>
      <c r="AM30" s="609">
        <f t="shared" ref="AM30:AM36" si="35">IF($D30="Monthly",1,IF($D30="per KW",$F$10,IF($D30="per kWh",$F$9,0)))</f>
        <v>0.4</v>
      </c>
      <c r="AN30" s="431">
        <f t="shared" ref="AN30:AN38" si="36">AM30*AL30</f>
        <v>0</v>
      </c>
      <c r="AO30" s="80"/>
      <c r="AP30" s="432">
        <f t="shared" si="22"/>
        <v>0</v>
      </c>
      <c r="AQ30" s="433" t="str">
        <f t="shared" si="23"/>
        <v/>
      </c>
      <c r="AR30" s="434"/>
      <c r="AS30" s="434"/>
    </row>
    <row r="31" ht="12.0" customHeight="1">
      <c r="A31" s="587"/>
      <c r="B31" s="435" t="s">
        <v>236</v>
      </c>
      <c r="C31" s="426" t="str">
        <f t="shared" si="24"/>
        <v>Sentinel Lights.DVA Disposition Rate Rider Group 1 - 2024</v>
      </c>
      <c r="D31" s="427" t="s">
        <v>377</v>
      </c>
      <c r="E31" s="351"/>
      <c r="F31" s="428" t="str">
        <f>IFERROR(VLOOKUP($C31,'Proposed Rates'!$B:$J,F$11,FALSE),0)</f>
        <v/>
      </c>
      <c r="G31" s="609">
        <f t="shared" si="25"/>
        <v>0.4</v>
      </c>
      <c r="H31" s="431">
        <f t="shared" si="26"/>
        <v>0</v>
      </c>
      <c r="I31" s="80"/>
      <c r="J31" s="428">
        <f>IFERROR(VLOOKUP($C31,'Proposed Rates'!$B:$J,J$11,FALSE),0)</f>
        <v>0</v>
      </c>
      <c r="K31" s="609">
        <f t="shared" si="27"/>
        <v>0.4</v>
      </c>
      <c r="L31" s="431">
        <f t="shared" si="28"/>
        <v>0</v>
      </c>
      <c r="M31" s="80"/>
      <c r="N31" s="432">
        <f t="shared" si="6"/>
        <v>0</v>
      </c>
      <c r="O31" s="433" t="str">
        <f t="shared" si="7"/>
        <v/>
      </c>
      <c r="P31" s="59"/>
      <c r="Q31" s="428">
        <f>IFERROR(VLOOKUP($C31,'Proposed Rates'!$B:$J,Q$11,FALSE),0)</f>
        <v>0</v>
      </c>
      <c r="R31" s="609">
        <f t="shared" si="29"/>
        <v>0.4</v>
      </c>
      <c r="S31" s="431">
        <f t="shared" si="30"/>
        <v>0</v>
      </c>
      <c r="T31" s="80"/>
      <c r="U31" s="432">
        <f t="shared" si="10"/>
        <v>0</v>
      </c>
      <c r="V31" s="433" t="str">
        <f t="shared" si="11"/>
        <v/>
      </c>
      <c r="W31" s="59"/>
      <c r="X31" s="428">
        <f>IFERROR(VLOOKUP($C31,'Proposed Rates'!$B:$J,X$11,FALSE),0)</f>
        <v>0</v>
      </c>
      <c r="Y31" s="609">
        <f t="shared" si="31"/>
        <v>0.4</v>
      </c>
      <c r="Z31" s="431">
        <f t="shared" si="32"/>
        <v>0</v>
      </c>
      <c r="AA31" s="80"/>
      <c r="AB31" s="432">
        <f t="shared" si="14"/>
        <v>0</v>
      </c>
      <c r="AC31" s="433" t="str">
        <f t="shared" si="15"/>
        <v/>
      </c>
      <c r="AD31" s="59"/>
      <c r="AE31" s="428">
        <f>IFERROR(VLOOKUP($C31,'Proposed Rates'!$B:$J,AE$11,FALSE),0)</f>
        <v>0</v>
      </c>
      <c r="AF31" s="609">
        <f t="shared" si="33"/>
        <v>0.4</v>
      </c>
      <c r="AG31" s="431">
        <f t="shared" si="34"/>
        <v>0</v>
      </c>
      <c r="AH31" s="80"/>
      <c r="AI31" s="432">
        <f t="shared" si="18"/>
        <v>0</v>
      </c>
      <c r="AJ31" s="433" t="str">
        <f t="shared" si="19"/>
        <v/>
      </c>
      <c r="AK31" s="59"/>
      <c r="AL31" s="428">
        <f>IFERROR(VLOOKUP($C31,'Proposed Rates'!$B:$J,AL$11,FALSE),0)</f>
        <v>0</v>
      </c>
      <c r="AM31" s="609">
        <f t="shared" si="35"/>
        <v>0.4</v>
      </c>
      <c r="AN31" s="431">
        <f t="shared" si="36"/>
        <v>0</v>
      </c>
      <c r="AO31" s="80"/>
      <c r="AP31" s="432">
        <f t="shared" si="22"/>
        <v>0</v>
      </c>
      <c r="AQ31" s="433" t="str">
        <f t="shared" si="23"/>
        <v/>
      </c>
      <c r="AR31" s="434"/>
      <c r="AS31" s="434"/>
    </row>
    <row r="32" ht="12.0" customHeight="1">
      <c r="A32" s="587"/>
      <c r="B32" s="435" t="s">
        <v>244</v>
      </c>
      <c r="C32" s="426" t="str">
        <f t="shared" si="24"/>
        <v>Sentinel Lights.CBR Class B Rate Riders</v>
      </c>
      <c r="D32" s="427" t="s">
        <v>308</v>
      </c>
      <c r="E32" s="351"/>
      <c r="F32" s="445">
        <f>IFERROR(VLOOKUP($C32,'Proposed Rates'!$B:$J,F$11,FALSE),0)</f>
        <v>0.0002</v>
      </c>
      <c r="G32" s="446">
        <f t="shared" si="25"/>
        <v>94</v>
      </c>
      <c r="H32" s="431">
        <f t="shared" si="26"/>
        <v>0.0188</v>
      </c>
      <c r="I32" s="519"/>
      <c r="J32" s="445">
        <f>IFERROR(VLOOKUP($C32,'Proposed Rates'!$B:$J,J$11,FALSE),0)</f>
        <v>0.0004</v>
      </c>
      <c r="K32" s="446">
        <f t="shared" si="27"/>
        <v>94</v>
      </c>
      <c r="L32" s="431">
        <f t="shared" si="28"/>
        <v>0.0376</v>
      </c>
      <c r="M32" s="448"/>
      <c r="N32" s="432">
        <f t="shared" si="6"/>
        <v>0.0188</v>
      </c>
      <c r="O32" s="433">
        <f t="shared" si="7"/>
        <v>1</v>
      </c>
      <c r="P32" s="59"/>
      <c r="Q32" s="445">
        <f>IFERROR(VLOOKUP($C32,'Proposed Rates'!$B:$J,Q$11,FALSE),0)</f>
        <v>0</v>
      </c>
      <c r="R32" s="446">
        <f t="shared" si="29"/>
        <v>94</v>
      </c>
      <c r="S32" s="431">
        <f t="shared" si="30"/>
        <v>0</v>
      </c>
      <c r="T32" s="448"/>
      <c r="U32" s="432">
        <f t="shared" si="10"/>
        <v>-0.0376</v>
      </c>
      <c r="V32" s="433">
        <f t="shared" si="11"/>
        <v>-1</v>
      </c>
      <c r="W32" s="59"/>
      <c r="X32" s="445">
        <f>IFERROR(VLOOKUP($C32,'Proposed Rates'!$B:$J,X$11,FALSE),0)</f>
        <v>0</v>
      </c>
      <c r="Y32" s="446">
        <f t="shared" si="31"/>
        <v>94</v>
      </c>
      <c r="Z32" s="431">
        <f t="shared" si="32"/>
        <v>0</v>
      </c>
      <c r="AA32" s="80"/>
      <c r="AB32" s="432">
        <f t="shared" si="14"/>
        <v>0</v>
      </c>
      <c r="AC32" s="433" t="str">
        <f t="shared" si="15"/>
        <v/>
      </c>
      <c r="AD32" s="59"/>
      <c r="AE32" s="445">
        <f>IFERROR(VLOOKUP($C32,'Proposed Rates'!$B:$J,AE$11,FALSE),0)</f>
        <v>0</v>
      </c>
      <c r="AF32" s="446">
        <f t="shared" si="33"/>
        <v>94</v>
      </c>
      <c r="AG32" s="431">
        <f t="shared" si="34"/>
        <v>0</v>
      </c>
      <c r="AH32" s="80"/>
      <c r="AI32" s="432">
        <f t="shared" si="18"/>
        <v>0</v>
      </c>
      <c r="AJ32" s="433" t="str">
        <f t="shared" si="19"/>
        <v/>
      </c>
      <c r="AK32" s="59"/>
      <c r="AL32" s="445">
        <f>IFERROR(VLOOKUP($C32,'Proposed Rates'!$B:$J,AL$11,FALSE),0)</f>
        <v>0</v>
      </c>
      <c r="AM32" s="446">
        <f t="shared" si="35"/>
        <v>94</v>
      </c>
      <c r="AN32" s="431">
        <f t="shared" si="36"/>
        <v>0</v>
      </c>
      <c r="AO32" s="448"/>
      <c r="AP32" s="432">
        <f t="shared" si="22"/>
        <v>0</v>
      </c>
      <c r="AQ32" s="433" t="str">
        <f t="shared" si="23"/>
        <v/>
      </c>
      <c r="AR32" s="434"/>
      <c r="AS32" s="434"/>
    </row>
    <row r="33" ht="12.0" customHeight="1">
      <c r="A33" s="587"/>
      <c r="B33" s="435" t="s">
        <v>249</v>
      </c>
      <c r="C33" s="426" t="str">
        <f t="shared" si="24"/>
        <v>Sentinel Lights.GA Rate Riders</v>
      </c>
      <c r="D33" s="427" t="s">
        <v>308</v>
      </c>
      <c r="E33" s="351"/>
      <c r="F33" s="428">
        <f>IFERROR(VLOOKUP($C33,'Proposed Rates'!$B:$J,F$11,FALSE),0)</f>
        <v>0</v>
      </c>
      <c r="G33" s="446">
        <f t="shared" si="25"/>
        <v>94</v>
      </c>
      <c r="H33" s="431">
        <f t="shared" si="26"/>
        <v>0</v>
      </c>
      <c r="I33" s="519"/>
      <c r="J33" s="428">
        <f>IFERROR(VLOOKUP($C33,'Proposed Rates'!$B:$J,J$11,FALSE),0)</f>
        <v>0</v>
      </c>
      <c r="K33" s="446">
        <f t="shared" si="27"/>
        <v>94</v>
      </c>
      <c r="L33" s="431">
        <f t="shared" si="28"/>
        <v>0</v>
      </c>
      <c r="M33" s="448"/>
      <c r="N33" s="432">
        <f t="shared" si="6"/>
        <v>0</v>
      </c>
      <c r="O33" s="433" t="str">
        <f t="shared" si="7"/>
        <v/>
      </c>
      <c r="P33" s="59"/>
      <c r="Q33" s="428">
        <f>IFERROR(VLOOKUP($C33,'Proposed Rates'!$B:$J,Q$11,FALSE),0)</f>
        <v>0</v>
      </c>
      <c r="R33" s="446">
        <f t="shared" si="29"/>
        <v>94</v>
      </c>
      <c r="S33" s="431">
        <f t="shared" si="30"/>
        <v>0</v>
      </c>
      <c r="T33" s="448"/>
      <c r="U33" s="432">
        <f t="shared" si="10"/>
        <v>0</v>
      </c>
      <c r="V33" s="433" t="str">
        <f t="shared" si="11"/>
        <v/>
      </c>
      <c r="W33" s="59"/>
      <c r="X33" s="428">
        <f>IFERROR(VLOOKUP($C33,'Proposed Rates'!$B:$J,X$11,FALSE),0)</f>
        <v>0</v>
      </c>
      <c r="Y33" s="446">
        <f t="shared" si="31"/>
        <v>94</v>
      </c>
      <c r="Z33" s="431">
        <f t="shared" si="32"/>
        <v>0</v>
      </c>
      <c r="AA33" s="448"/>
      <c r="AB33" s="432">
        <f t="shared" si="14"/>
        <v>0</v>
      </c>
      <c r="AC33" s="433" t="str">
        <f t="shared" si="15"/>
        <v/>
      </c>
      <c r="AD33" s="59"/>
      <c r="AE33" s="428">
        <f>IFERROR(VLOOKUP($C33,'Proposed Rates'!$B:$J,AE$11,FALSE),0)</f>
        <v>0</v>
      </c>
      <c r="AF33" s="446">
        <f t="shared" si="33"/>
        <v>94</v>
      </c>
      <c r="AG33" s="431">
        <f t="shared" si="34"/>
        <v>0</v>
      </c>
      <c r="AH33" s="448"/>
      <c r="AI33" s="432">
        <f t="shared" si="18"/>
        <v>0</v>
      </c>
      <c r="AJ33" s="433" t="str">
        <f t="shared" si="19"/>
        <v/>
      </c>
      <c r="AK33" s="59"/>
      <c r="AL33" s="428">
        <f>IFERROR(VLOOKUP($C33,'Proposed Rates'!$B:$J,AL$11,FALSE),0)</f>
        <v>0</v>
      </c>
      <c r="AM33" s="446">
        <f t="shared" si="35"/>
        <v>94</v>
      </c>
      <c r="AN33" s="431">
        <f t="shared" si="36"/>
        <v>0</v>
      </c>
      <c r="AO33" s="448"/>
      <c r="AP33" s="432">
        <f t="shared" si="22"/>
        <v>0</v>
      </c>
      <c r="AQ33" s="433" t="str">
        <f t="shared" si="23"/>
        <v/>
      </c>
      <c r="AR33" s="434"/>
      <c r="AS33" s="434"/>
    </row>
    <row r="34" ht="12.0" customHeight="1">
      <c r="A34" s="587"/>
      <c r="B34" s="435" t="s">
        <v>252</v>
      </c>
      <c r="C34" s="426" t="str">
        <f t="shared" si="24"/>
        <v>Sentinel Lights.Total Deferral/Variance Account Rate RidersYr2</v>
      </c>
      <c r="D34" s="427" t="s">
        <v>377</v>
      </c>
      <c r="E34" s="351"/>
      <c r="F34" s="428" t="str">
        <f>IFERROR(VLOOKUP($C34,'Proposed Rates'!$B:$J,F$11,FALSE),0)</f>
        <v/>
      </c>
      <c r="G34" s="609">
        <f t="shared" si="25"/>
        <v>0.4</v>
      </c>
      <c r="H34" s="431">
        <f t="shared" si="26"/>
        <v>0</v>
      </c>
      <c r="I34" s="519"/>
      <c r="J34" s="428" t="str">
        <f>IFERROR(VLOOKUP($C34,'Proposed Rates'!$B:$J,J$11,FALSE),0)</f>
        <v/>
      </c>
      <c r="K34" s="609">
        <f t="shared" si="27"/>
        <v>0.4</v>
      </c>
      <c r="L34" s="431">
        <f t="shared" si="28"/>
        <v>0</v>
      </c>
      <c r="M34" s="448"/>
      <c r="N34" s="432">
        <f t="shared" si="6"/>
        <v>0</v>
      </c>
      <c r="O34" s="433" t="str">
        <f t="shared" si="7"/>
        <v/>
      </c>
      <c r="P34" s="59"/>
      <c r="Q34" s="428" t="str">
        <f>IFERROR(VLOOKUP($C34,'Proposed Rates'!$B:$J,Q$11,FALSE),0)</f>
        <v/>
      </c>
      <c r="R34" s="609">
        <f t="shared" si="29"/>
        <v>0.4</v>
      </c>
      <c r="S34" s="431">
        <f t="shared" si="30"/>
        <v>0</v>
      </c>
      <c r="T34" s="448"/>
      <c r="U34" s="432">
        <f t="shared" si="10"/>
        <v>0</v>
      </c>
      <c r="V34" s="433" t="str">
        <f t="shared" si="11"/>
        <v/>
      </c>
      <c r="W34" s="59"/>
      <c r="X34" s="428" t="str">
        <f>IFERROR(VLOOKUP($C34,'Proposed Rates'!$B:$J,X$11,FALSE),0)</f>
        <v/>
      </c>
      <c r="Y34" s="609">
        <f t="shared" si="31"/>
        <v>0.4</v>
      </c>
      <c r="Z34" s="431">
        <f t="shared" si="32"/>
        <v>0</v>
      </c>
      <c r="AA34" s="448"/>
      <c r="AB34" s="432">
        <f t="shared" si="14"/>
        <v>0</v>
      </c>
      <c r="AC34" s="433" t="str">
        <f t="shared" si="15"/>
        <v/>
      </c>
      <c r="AD34" s="59"/>
      <c r="AE34" s="428" t="str">
        <f>IFERROR(VLOOKUP($C34,'Proposed Rates'!$B:$J,AE$11,FALSE),0)</f>
        <v/>
      </c>
      <c r="AF34" s="609">
        <f t="shared" si="33"/>
        <v>0.4</v>
      </c>
      <c r="AG34" s="431">
        <f t="shared" si="34"/>
        <v>0</v>
      </c>
      <c r="AH34" s="448"/>
      <c r="AI34" s="432">
        <f t="shared" si="18"/>
        <v>0</v>
      </c>
      <c r="AJ34" s="433" t="str">
        <f t="shared" si="19"/>
        <v/>
      </c>
      <c r="AK34" s="59"/>
      <c r="AL34" s="428" t="str">
        <f>IFERROR(VLOOKUP($C34,'Proposed Rates'!$B:$J,AL$11,FALSE),0)</f>
        <v/>
      </c>
      <c r="AM34" s="609">
        <f t="shared" si="35"/>
        <v>0.4</v>
      </c>
      <c r="AN34" s="431">
        <f t="shared" si="36"/>
        <v>0</v>
      </c>
      <c r="AO34" s="448"/>
      <c r="AP34" s="432">
        <f t="shared" si="22"/>
        <v>0</v>
      </c>
      <c r="AQ34" s="433" t="str">
        <f t="shared" si="23"/>
        <v/>
      </c>
      <c r="AR34" s="434"/>
      <c r="AS34" s="434"/>
    </row>
    <row r="35" ht="12.0" customHeight="1">
      <c r="A35" s="587"/>
      <c r="B35" s="435" t="s">
        <v>254</v>
      </c>
      <c r="C35" s="426" t="str">
        <f t="shared" si="24"/>
        <v>Sentinel Lights.Total Deferral/Variance Account Rate Riders</v>
      </c>
      <c r="D35" s="427" t="s">
        <v>377</v>
      </c>
      <c r="E35" s="351"/>
      <c r="F35" s="428" t="str">
        <f>IFERROR(VLOOKUP($C35,'Proposed Rates'!$B:$J,F$11,FALSE),0)</f>
        <v/>
      </c>
      <c r="G35" s="609">
        <f t="shared" si="25"/>
        <v>0.4</v>
      </c>
      <c r="H35" s="431">
        <f t="shared" si="26"/>
        <v>0</v>
      </c>
      <c r="I35" s="80"/>
      <c r="J35" s="428" t="str">
        <f>IFERROR(VLOOKUP($C35,'Proposed Rates'!$B:$J,J$11,FALSE),0)</f>
        <v/>
      </c>
      <c r="K35" s="609">
        <f t="shared" si="27"/>
        <v>0.4</v>
      </c>
      <c r="L35" s="431">
        <f t="shared" si="28"/>
        <v>0</v>
      </c>
      <c r="M35" s="80"/>
      <c r="N35" s="432">
        <f t="shared" si="6"/>
        <v>0</v>
      </c>
      <c r="O35" s="433" t="str">
        <f t="shared" si="7"/>
        <v/>
      </c>
      <c r="P35" s="59"/>
      <c r="Q35" s="428" t="str">
        <f>IFERROR(VLOOKUP($C35,'Proposed Rates'!$B:$J,Q$11,FALSE),0)</f>
        <v/>
      </c>
      <c r="R35" s="609">
        <f t="shared" si="29"/>
        <v>0.4</v>
      </c>
      <c r="S35" s="431">
        <f t="shared" si="30"/>
        <v>0</v>
      </c>
      <c r="T35" s="80"/>
      <c r="U35" s="432">
        <f t="shared" si="10"/>
        <v>0</v>
      </c>
      <c r="V35" s="433" t="str">
        <f t="shared" si="11"/>
        <v/>
      </c>
      <c r="W35" s="59"/>
      <c r="X35" s="428" t="str">
        <f>IFERROR(VLOOKUP($C35,'Proposed Rates'!$B:$J,X$11,FALSE),0)</f>
        <v/>
      </c>
      <c r="Y35" s="609">
        <f t="shared" si="31"/>
        <v>0.4</v>
      </c>
      <c r="Z35" s="431">
        <f t="shared" si="32"/>
        <v>0</v>
      </c>
      <c r="AA35" s="80"/>
      <c r="AB35" s="432">
        <f t="shared" si="14"/>
        <v>0</v>
      </c>
      <c r="AC35" s="433" t="str">
        <f t="shared" si="15"/>
        <v/>
      </c>
      <c r="AD35" s="59"/>
      <c r="AE35" s="428" t="str">
        <f>IFERROR(VLOOKUP($C35,'Proposed Rates'!$B:$J,AE$11,FALSE),0)</f>
        <v/>
      </c>
      <c r="AF35" s="609">
        <f t="shared" si="33"/>
        <v>0.4</v>
      </c>
      <c r="AG35" s="431">
        <f t="shared" si="34"/>
        <v>0</v>
      </c>
      <c r="AH35" s="80"/>
      <c r="AI35" s="432">
        <f t="shared" si="18"/>
        <v>0</v>
      </c>
      <c r="AJ35" s="433" t="str">
        <f t="shared" si="19"/>
        <v/>
      </c>
      <c r="AK35" s="59"/>
      <c r="AL35" s="428" t="str">
        <f>IFERROR(VLOOKUP($C35,'Proposed Rates'!$B:$J,AL$11,FALSE),0)</f>
        <v/>
      </c>
      <c r="AM35" s="609">
        <f t="shared" si="35"/>
        <v>0.4</v>
      </c>
      <c r="AN35" s="431">
        <f t="shared" si="36"/>
        <v>0</v>
      </c>
      <c r="AO35" s="80"/>
      <c r="AP35" s="432">
        <f t="shared" si="22"/>
        <v>0</v>
      </c>
      <c r="AQ35" s="433" t="str">
        <f t="shared" si="23"/>
        <v/>
      </c>
      <c r="AR35" s="434"/>
      <c r="AS35" s="434"/>
    </row>
    <row r="36" ht="12.0" customHeight="1">
      <c r="A36" s="587"/>
      <c r="B36" s="351" t="s">
        <v>269</v>
      </c>
      <c r="C36" s="426" t="str">
        <f t="shared" si="24"/>
        <v>Sentinel Lights.Low Voltage Service Charge</v>
      </c>
      <c r="D36" s="427" t="s">
        <v>377</v>
      </c>
      <c r="E36" s="351"/>
      <c r="F36" s="449">
        <f>IFERROR(VLOOKUP($C36,'Proposed Rates'!$B:$J,F$11,FALSE),0)</f>
        <v>0.01532</v>
      </c>
      <c r="G36" s="609">
        <f t="shared" si="25"/>
        <v>0.4</v>
      </c>
      <c r="H36" s="431">
        <f t="shared" si="26"/>
        <v>0.006128</v>
      </c>
      <c r="I36" s="80"/>
      <c r="J36" s="449">
        <f>IFERROR(VLOOKUP($C36,'Proposed Rates'!$B:$J,J$11,FALSE),0)</f>
        <v>0.00435</v>
      </c>
      <c r="K36" s="609">
        <f t="shared" si="27"/>
        <v>0.4</v>
      </c>
      <c r="L36" s="431">
        <f t="shared" si="28"/>
        <v>0.00174</v>
      </c>
      <c r="M36" s="80"/>
      <c r="N36" s="432">
        <f t="shared" si="6"/>
        <v>-0.004388</v>
      </c>
      <c r="O36" s="433">
        <f t="shared" si="7"/>
        <v>-0.7160574413</v>
      </c>
      <c r="P36" s="59"/>
      <c r="Q36" s="449">
        <f>IFERROR(VLOOKUP($C36,'Proposed Rates'!$B:$J,Q$11,FALSE),0)</f>
        <v>0.00447</v>
      </c>
      <c r="R36" s="609">
        <f t="shared" si="29"/>
        <v>0.4</v>
      </c>
      <c r="S36" s="431">
        <f t="shared" si="30"/>
        <v>0.001788</v>
      </c>
      <c r="T36" s="80"/>
      <c r="U36" s="432">
        <f t="shared" si="10"/>
        <v>0.000048</v>
      </c>
      <c r="V36" s="433">
        <f t="shared" si="11"/>
        <v>0.0275862069</v>
      </c>
      <c r="W36" s="59"/>
      <c r="X36" s="449">
        <f>IFERROR(VLOOKUP($C36,'Proposed Rates'!$B:$J,X$11,FALSE),0)</f>
        <v>0.00452</v>
      </c>
      <c r="Y36" s="609">
        <f t="shared" si="31"/>
        <v>0.4</v>
      </c>
      <c r="Z36" s="431">
        <f t="shared" si="32"/>
        <v>0.001808</v>
      </c>
      <c r="AA36" s="80"/>
      <c r="AB36" s="432">
        <f t="shared" si="14"/>
        <v>0.00002</v>
      </c>
      <c r="AC36" s="433">
        <f t="shared" si="15"/>
        <v>0.01118568233</v>
      </c>
      <c r="AD36" s="59"/>
      <c r="AE36" s="449">
        <f>IFERROR(VLOOKUP($C36,'Proposed Rates'!$B:$J,AE$11,FALSE),0)</f>
        <v>0.0046</v>
      </c>
      <c r="AF36" s="609">
        <f t="shared" si="33"/>
        <v>0.4</v>
      </c>
      <c r="AG36" s="431">
        <f t="shared" si="34"/>
        <v>0.00184</v>
      </c>
      <c r="AH36" s="80"/>
      <c r="AI36" s="432">
        <f t="shared" si="18"/>
        <v>0.000032</v>
      </c>
      <c r="AJ36" s="433">
        <f t="shared" si="19"/>
        <v>0.01769911504</v>
      </c>
      <c r="AK36" s="59"/>
      <c r="AL36" s="449">
        <f>IFERROR(VLOOKUP($C36,'Proposed Rates'!$B:$J,AL$11,FALSE),0)</f>
        <v>0.00468</v>
      </c>
      <c r="AM36" s="609">
        <f t="shared" si="35"/>
        <v>0.4</v>
      </c>
      <c r="AN36" s="431">
        <f t="shared" si="36"/>
        <v>0.001872</v>
      </c>
      <c r="AO36" s="80"/>
      <c r="AP36" s="432">
        <f t="shared" si="22"/>
        <v>0.000032</v>
      </c>
      <c r="AQ36" s="433">
        <f t="shared" si="23"/>
        <v>0.01739130435</v>
      </c>
      <c r="AR36" s="434"/>
      <c r="AS36" s="434"/>
    </row>
    <row r="37" ht="12.0" customHeight="1">
      <c r="A37" s="587"/>
      <c r="B37" s="351" t="s">
        <v>312</v>
      </c>
      <c r="C37" s="426" t="str">
        <f t="shared" si="24"/>
        <v>Sentinel Lights.Line Losses on Cost of Power</v>
      </c>
      <c r="D37" s="427" t="s">
        <v>308</v>
      </c>
      <c r="E37" s="351"/>
      <c r="F37" s="599">
        <f>'Res (750)'!F35</f>
        <v>0.09904</v>
      </c>
      <c r="G37" s="541">
        <f>$F$9*(1+F$65)-$F$9</f>
        <v>3.1772</v>
      </c>
      <c r="H37" s="431">
        <f t="shared" si="26"/>
        <v>0.314669888</v>
      </c>
      <c r="I37" s="80"/>
      <c r="J37" s="599">
        <f>'Res (750)'!J35</f>
        <v>0.09904</v>
      </c>
      <c r="K37" s="541">
        <f>$F$9*(1+J$65)-$F$9</f>
        <v>3.149</v>
      </c>
      <c r="L37" s="431">
        <f t="shared" si="28"/>
        <v>0.31187696</v>
      </c>
      <c r="M37" s="80"/>
      <c r="N37" s="432">
        <f t="shared" si="6"/>
        <v>-0.002792928</v>
      </c>
      <c r="O37" s="433">
        <f t="shared" si="7"/>
        <v>-0.008875739645</v>
      </c>
      <c r="P37" s="59"/>
      <c r="Q37" s="599">
        <f>'Res (750)'!Q35</f>
        <v>0.09904</v>
      </c>
      <c r="R37" s="541">
        <f>$F$9*(1+Q$65)-$F$9</f>
        <v>3.149</v>
      </c>
      <c r="S37" s="431">
        <f t="shared" si="30"/>
        <v>0.31187696</v>
      </c>
      <c r="T37" s="80"/>
      <c r="U37" s="432">
        <f t="shared" si="10"/>
        <v>0</v>
      </c>
      <c r="V37" s="433">
        <f t="shared" si="11"/>
        <v>0</v>
      </c>
      <c r="W37" s="59"/>
      <c r="X37" s="599">
        <f>'Res (750)'!X35</f>
        <v>0.09904</v>
      </c>
      <c r="Y37" s="541">
        <f>$F$9*(1+X$65)-$F$9</f>
        <v>3.149</v>
      </c>
      <c r="Z37" s="431">
        <f t="shared" si="32"/>
        <v>0.31187696</v>
      </c>
      <c r="AA37" s="80"/>
      <c r="AB37" s="432">
        <f t="shared" si="14"/>
        <v>0</v>
      </c>
      <c r="AC37" s="433">
        <f t="shared" si="15"/>
        <v>0</v>
      </c>
      <c r="AD37" s="59"/>
      <c r="AE37" s="599">
        <f>'Res (750)'!AE35</f>
        <v>0.09904</v>
      </c>
      <c r="AF37" s="541">
        <f>$F$9*(1+AE$65)-$F$9</f>
        <v>3.149</v>
      </c>
      <c r="AG37" s="431">
        <f t="shared" si="34"/>
        <v>0.31187696</v>
      </c>
      <c r="AH37" s="80"/>
      <c r="AI37" s="432">
        <f t="shared" si="18"/>
        <v>0</v>
      </c>
      <c r="AJ37" s="433">
        <f t="shared" si="19"/>
        <v>0</v>
      </c>
      <c r="AK37" s="59"/>
      <c r="AL37" s="599">
        <f>'Res (750)'!AL35</f>
        <v>0.09904</v>
      </c>
      <c r="AM37" s="541">
        <f>$F$9*(1+AL$65)-$F$9</f>
        <v>3.149</v>
      </c>
      <c r="AN37" s="431">
        <f t="shared" si="36"/>
        <v>0.31187696</v>
      </c>
      <c r="AO37" s="80"/>
      <c r="AP37" s="432">
        <f t="shared" si="22"/>
        <v>0</v>
      </c>
      <c r="AQ37" s="433">
        <f t="shared" si="23"/>
        <v>0</v>
      </c>
      <c r="AR37" s="434"/>
      <c r="AS37" s="434"/>
    </row>
    <row r="38" ht="12.0" customHeight="1">
      <c r="A38" s="587"/>
      <c r="B38" s="351" t="s">
        <v>271</v>
      </c>
      <c r="C38" s="426" t="str">
        <f t="shared" si="24"/>
        <v>Sentinel Lights.Smart Meter Entity Charge</v>
      </c>
      <c r="D38" s="427" t="s">
        <v>306</v>
      </c>
      <c r="E38" s="351"/>
      <c r="F38" s="428">
        <f>IFERROR(VLOOKUP($C38,'Proposed Rates'!$B:$J,F$11,FALSE),0)</f>
        <v>0</v>
      </c>
      <c r="G38" s="446">
        <f>IF($D38="Monthly",1,IF($D38="per KW",$F$10,IF($D38="per kWh",$F$9,0)))</f>
        <v>1</v>
      </c>
      <c r="H38" s="431">
        <f t="shared" si="26"/>
        <v>0</v>
      </c>
      <c r="I38" s="80"/>
      <c r="J38" s="428">
        <f>IFERROR(VLOOKUP($C38,'Proposed Rates'!$B:$J,J$11,FALSE),0)</f>
        <v>0</v>
      </c>
      <c r="K38" s="446">
        <f>IF($D38="Monthly",1,IF($D38="per KW",$F$10,IF($D38="per kWh",$F$9,0)))</f>
        <v>1</v>
      </c>
      <c r="L38" s="431">
        <f t="shared" si="28"/>
        <v>0</v>
      </c>
      <c r="M38" s="80"/>
      <c r="N38" s="432">
        <f t="shared" si="6"/>
        <v>0</v>
      </c>
      <c r="O38" s="433" t="str">
        <f t="shared" si="7"/>
        <v/>
      </c>
      <c r="P38" s="59"/>
      <c r="Q38" s="428">
        <f>IFERROR(VLOOKUP($C38,'Proposed Rates'!$B:$J,Q$11,FALSE),0)</f>
        <v>0</v>
      </c>
      <c r="R38" s="446">
        <f>IF($D38="Monthly",1,IF($D38="per KW",$F$10,IF($D38="per kWh",$F$9,0)))</f>
        <v>1</v>
      </c>
      <c r="S38" s="431">
        <f t="shared" si="30"/>
        <v>0</v>
      </c>
      <c r="T38" s="80"/>
      <c r="U38" s="432">
        <f t="shared" si="10"/>
        <v>0</v>
      </c>
      <c r="V38" s="433" t="str">
        <f t="shared" si="11"/>
        <v/>
      </c>
      <c r="W38" s="59"/>
      <c r="X38" s="428">
        <f>IFERROR(VLOOKUP($C38,'Proposed Rates'!$B:$J,X$11,FALSE),0)</f>
        <v>0</v>
      </c>
      <c r="Y38" s="446">
        <f>IF($D38="Monthly",1,IF($D38="per KW",$F$10,IF($D38="per kWh",$F$9,0)))</f>
        <v>1</v>
      </c>
      <c r="Z38" s="431">
        <f t="shared" si="32"/>
        <v>0</v>
      </c>
      <c r="AA38" s="80"/>
      <c r="AB38" s="432">
        <f t="shared" si="14"/>
        <v>0</v>
      </c>
      <c r="AC38" s="433" t="str">
        <f t="shared" si="15"/>
        <v/>
      </c>
      <c r="AD38" s="59"/>
      <c r="AE38" s="428">
        <f>IFERROR(VLOOKUP($C38,'Proposed Rates'!$B:$J,AE$11,FALSE),0)</f>
        <v>0</v>
      </c>
      <c r="AF38" s="446">
        <f>IF($D38="Monthly",1,IF($D38="per KW",$F$10,IF($D38="per kWh",$F$9,0)))</f>
        <v>1</v>
      </c>
      <c r="AG38" s="431">
        <f t="shared" si="34"/>
        <v>0</v>
      </c>
      <c r="AH38" s="80"/>
      <c r="AI38" s="432">
        <f t="shared" si="18"/>
        <v>0</v>
      </c>
      <c r="AJ38" s="433" t="str">
        <f t="shared" si="19"/>
        <v/>
      </c>
      <c r="AK38" s="59"/>
      <c r="AL38" s="428">
        <f>IFERROR(VLOOKUP($C38,'Proposed Rates'!$B:$J,AL$11,FALSE),0)</f>
        <v>0</v>
      </c>
      <c r="AM38" s="446">
        <f>IF($D38="Monthly",1,IF($D38="per KW",$F$10,IF($D38="per kWh",$F$9,0)))</f>
        <v>1</v>
      </c>
      <c r="AN38" s="431">
        <f t="shared" si="36"/>
        <v>0</v>
      </c>
      <c r="AO38" s="80"/>
      <c r="AP38" s="432">
        <f t="shared" si="22"/>
        <v>0</v>
      </c>
      <c r="AQ38" s="433" t="str">
        <f t="shared" si="23"/>
        <v/>
      </c>
      <c r="AR38" s="434"/>
      <c r="AS38" s="434"/>
    </row>
    <row r="39" ht="12.0" customHeight="1">
      <c r="A39" s="587"/>
      <c r="B39" s="436" t="s">
        <v>313</v>
      </c>
      <c r="C39" s="453"/>
      <c r="D39" s="453"/>
      <c r="E39" s="453"/>
      <c r="F39" s="454"/>
      <c r="G39" s="535"/>
      <c r="H39" s="440">
        <f>SUM(H30:H38)+H29</f>
        <v>20.54803789</v>
      </c>
      <c r="I39" s="456"/>
      <c r="J39" s="454"/>
      <c r="K39" s="535"/>
      <c r="L39" s="440">
        <f>SUM(L30:L38)+L29</f>
        <v>24.01417696</v>
      </c>
      <c r="M39" s="456"/>
      <c r="N39" s="442">
        <f t="shared" si="6"/>
        <v>3.466139072</v>
      </c>
      <c r="O39" s="443">
        <f t="shared" si="7"/>
        <v>0.168684674</v>
      </c>
      <c r="P39" s="59"/>
      <c r="Q39" s="454"/>
      <c r="R39" s="535"/>
      <c r="S39" s="440">
        <f>SUM(S30:S38)+S29</f>
        <v>26.12410496</v>
      </c>
      <c r="T39" s="456"/>
      <c r="U39" s="442">
        <f t="shared" si="10"/>
        <v>2.109928</v>
      </c>
      <c r="V39" s="443">
        <f t="shared" si="11"/>
        <v>0.08786176614</v>
      </c>
      <c r="W39" s="59"/>
      <c r="X39" s="454"/>
      <c r="Y39" s="535"/>
      <c r="Z39" s="440">
        <f>SUM(Z30:Z38)+Z29</f>
        <v>28.38204496</v>
      </c>
      <c r="AA39" s="456"/>
      <c r="AB39" s="442">
        <f t="shared" si="14"/>
        <v>2.25794</v>
      </c>
      <c r="AC39" s="443">
        <f t="shared" si="15"/>
        <v>0.08643128649</v>
      </c>
      <c r="AD39" s="59"/>
      <c r="AE39" s="454"/>
      <c r="AF39" s="535"/>
      <c r="AG39" s="440">
        <f>SUM(AG30:AG38)+AG29</f>
        <v>30.01919696</v>
      </c>
      <c r="AH39" s="456"/>
      <c r="AI39" s="442">
        <f t="shared" si="18"/>
        <v>1.637152</v>
      </c>
      <c r="AJ39" s="443">
        <f t="shared" si="19"/>
        <v>0.0576826653</v>
      </c>
      <c r="AK39" s="59"/>
      <c r="AL39" s="454"/>
      <c r="AM39" s="535"/>
      <c r="AN39" s="440">
        <f>SUM(AN30:AN38)+AN29</f>
        <v>31.64566896</v>
      </c>
      <c r="AO39" s="456"/>
      <c r="AP39" s="442">
        <f t="shared" si="22"/>
        <v>1.626472</v>
      </c>
      <c r="AQ39" s="443">
        <f t="shared" si="23"/>
        <v>0.05418106294</v>
      </c>
      <c r="AR39" s="444"/>
      <c r="AS39" s="444"/>
    </row>
    <row r="40" ht="12.0" customHeight="1">
      <c r="A40" s="587"/>
      <c r="B40" s="80" t="s">
        <v>255</v>
      </c>
      <c r="C40" s="426" t="str">
        <f t="shared" ref="C40:C41" si="37">D$6&amp;"."&amp;B40</f>
        <v>Sentinel Lights.RTSR - Network</v>
      </c>
      <c r="D40" s="457" t="s">
        <v>377</v>
      </c>
      <c r="E40" s="80"/>
      <c r="F40" s="445">
        <f>IFERROR(VLOOKUP($C40,'Proposed Rates'!$B:$J,F$11,FALSE),0)</f>
        <v>3.5788</v>
      </c>
      <c r="G40" s="609">
        <f t="shared" ref="G40:G41" si="38">IF($D40="Monthly",1,IF($D40="per KW",$F$10,IF($D40="per kWh",$F$9,0)))</f>
        <v>0.4</v>
      </c>
      <c r="H40" s="431">
        <f t="shared" ref="H40:H41" si="39">G40*F40</f>
        <v>1.43152</v>
      </c>
      <c r="I40" s="80"/>
      <c r="J40" s="445">
        <f>IFERROR(VLOOKUP($C40,'Proposed Rates'!$B:$J,J$11,FALSE),0)</f>
        <v>0.8755</v>
      </c>
      <c r="K40" s="609">
        <f t="shared" ref="K40:K41" si="40">IF($D40="Monthly",1,IF($D40="per KW",$F$10,IF($D40="per kWh",$F$9,0)))</f>
        <v>0.4</v>
      </c>
      <c r="L40" s="431">
        <f t="shared" ref="L40:L41" si="41">K40*J40</f>
        <v>0.3502</v>
      </c>
      <c r="M40" s="80"/>
      <c r="N40" s="432">
        <f t="shared" si="6"/>
        <v>-1.08132</v>
      </c>
      <c r="O40" s="433">
        <f t="shared" si="7"/>
        <v>-0.7553649268</v>
      </c>
      <c r="P40" s="59"/>
      <c r="Q40" s="445">
        <f>IFERROR(VLOOKUP($C40,'Proposed Rates'!$B:$J,Q$11,FALSE),0)</f>
        <v>0.8755</v>
      </c>
      <c r="R40" s="609">
        <f t="shared" ref="R40:R41" si="42">IF($D40="Monthly",1,IF($D40="per KW",$F$10,IF($D40="per kWh",$F$9,0)))</f>
        <v>0.4</v>
      </c>
      <c r="S40" s="431">
        <f t="shared" ref="S40:S41" si="43">R40*Q40</f>
        <v>0.3502</v>
      </c>
      <c r="T40" s="80"/>
      <c r="U40" s="432">
        <f t="shared" si="10"/>
        <v>0</v>
      </c>
      <c r="V40" s="433">
        <f t="shared" si="11"/>
        <v>0</v>
      </c>
      <c r="W40" s="59"/>
      <c r="X40" s="445">
        <f>IFERROR(VLOOKUP($C40,'Proposed Rates'!$B:$J,X$11,FALSE),0)</f>
        <v>0.8755</v>
      </c>
      <c r="Y40" s="609">
        <f t="shared" ref="Y40:Y41" si="44">IF($D40="Monthly",1,IF($D40="per KW",$F$10,IF($D40="per kWh",$F$9,0)))</f>
        <v>0.4</v>
      </c>
      <c r="Z40" s="431">
        <f t="shared" ref="Z40:Z41" si="45">Y40*X40</f>
        <v>0.3502</v>
      </c>
      <c r="AA40" s="80"/>
      <c r="AB40" s="432">
        <f t="shared" si="14"/>
        <v>0</v>
      </c>
      <c r="AC40" s="433">
        <f t="shared" si="15"/>
        <v>0</v>
      </c>
      <c r="AD40" s="59"/>
      <c r="AE40" s="445">
        <f>IFERROR(VLOOKUP($C40,'Proposed Rates'!$B:$J,AE$11,FALSE),0)</f>
        <v>0.8755</v>
      </c>
      <c r="AF40" s="609">
        <f t="shared" ref="AF40:AF41" si="46">IF($D40="Monthly",1,IF($D40="per KW",$F$10,IF($D40="per kWh",$F$9,0)))</f>
        <v>0.4</v>
      </c>
      <c r="AG40" s="431">
        <f t="shared" ref="AG40:AG41" si="47">AF40*AE40</f>
        <v>0.3502</v>
      </c>
      <c r="AH40" s="80"/>
      <c r="AI40" s="432">
        <f t="shared" si="18"/>
        <v>0</v>
      </c>
      <c r="AJ40" s="433">
        <f t="shared" si="19"/>
        <v>0</v>
      </c>
      <c r="AK40" s="59"/>
      <c r="AL40" s="445">
        <f>IFERROR(VLOOKUP($C40,'Proposed Rates'!$B:$J,AL$11,FALSE),0)</f>
        <v>0.8755</v>
      </c>
      <c r="AM40" s="609">
        <f t="shared" ref="AM40:AM41" si="48">IF($D40="Monthly",1,IF($D40="per KW",$F$10,IF($D40="per kWh",$F$9,0)))</f>
        <v>0.4</v>
      </c>
      <c r="AN40" s="431">
        <f t="shared" ref="AN40:AN41" si="49">AM40*AL40</f>
        <v>0.3502</v>
      </c>
      <c r="AO40" s="80"/>
      <c r="AP40" s="432">
        <f t="shared" si="22"/>
        <v>0</v>
      </c>
      <c r="AQ40" s="433">
        <f t="shared" si="23"/>
        <v>0</v>
      </c>
      <c r="AR40" s="434"/>
      <c r="AS40" s="434"/>
    </row>
    <row r="41" ht="12.0" customHeight="1">
      <c r="A41" s="587"/>
      <c r="B41" s="80" t="s">
        <v>256</v>
      </c>
      <c r="C41" s="426" t="str">
        <f t="shared" si="37"/>
        <v>Sentinel Lights.RTSR - Line and Transformation Connection</v>
      </c>
      <c r="D41" s="457" t="s">
        <v>377</v>
      </c>
      <c r="E41" s="80"/>
      <c r="F41" s="445">
        <f>IFERROR(VLOOKUP($C41,'Proposed Rates'!$B:$J,F$11,FALSE),0)</f>
        <v>2.0942</v>
      </c>
      <c r="G41" s="609">
        <f t="shared" si="38"/>
        <v>0.4</v>
      </c>
      <c r="H41" s="431">
        <f t="shared" si="39"/>
        <v>0.83768</v>
      </c>
      <c r="I41" s="80"/>
      <c r="J41" s="445">
        <f>IFERROR(VLOOKUP($C41,'Proposed Rates'!$B:$J,J$11,FALSE),0)</f>
        <v>0.4884</v>
      </c>
      <c r="K41" s="609">
        <f t="shared" si="40"/>
        <v>0.4</v>
      </c>
      <c r="L41" s="431">
        <f t="shared" si="41"/>
        <v>0.19536</v>
      </c>
      <c r="M41" s="80"/>
      <c r="N41" s="432">
        <f t="shared" si="6"/>
        <v>-0.64232</v>
      </c>
      <c r="O41" s="433">
        <f t="shared" si="7"/>
        <v>-0.7667844523</v>
      </c>
      <c r="P41" s="59"/>
      <c r="Q41" s="445">
        <f>IFERROR(VLOOKUP($C41,'Proposed Rates'!$B:$J,Q$11,FALSE),0)</f>
        <v>0.4884</v>
      </c>
      <c r="R41" s="609">
        <f t="shared" si="42"/>
        <v>0.4</v>
      </c>
      <c r="S41" s="431">
        <f t="shared" si="43"/>
        <v>0.19536</v>
      </c>
      <c r="T41" s="80"/>
      <c r="U41" s="432">
        <f t="shared" si="10"/>
        <v>0</v>
      </c>
      <c r="V41" s="433">
        <f t="shared" si="11"/>
        <v>0</v>
      </c>
      <c r="W41" s="59"/>
      <c r="X41" s="445">
        <f>IFERROR(VLOOKUP($C41,'Proposed Rates'!$B:$J,X$11,FALSE),0)</f>
        <v>0.4884</v>
      </c>
      <c r="Y41" s="609">
        <f t="shared" si="44"/>
        <v>0.4</v>
      </c>
      <c r="Z41" s="431">
        <f t="shared" si="45"/>
        <v>0.19536</v>
      </c>
      <c r="AA41" s="80"/>
      <c r="AB41" s="432">
        <f t="shared" si="14"/>
        <v>0</v>
      </c>
      <c r="AC41" s="433">
        <f t="shared" si="15"/>
        <v>0</v>
      </c>
      <c r="AD41" s="59"/>
      <c r="AE41" s="445">
        <f>IFERROR(VLOOKUP($C41,'Proposed Rates'!$B:$J,AE$11,FALSE),0)</f>
        <v>0.4884</v>
      </c>
      <c r="AF41" s="609">
        <f t="shared" si="46"/>
        <v>0.4</v>
      </c>
      <c r="AG41" s="431">
        <f t="shared" si="47"/>
        <v>0.19536</v>
      </c>
      <c r="AH41" s="80"/>
      <c r="AI41" s="432">
        <f t="shared" si="18"/>
        <v>0</v>
      </c>
      <c r="AJ41" s="433">
        <f t="shared" si="19"/>
        <v>0</v>
      </c>
      <c r="AK41" s="59"/>
      <c r="AL41" s="445">
        <f>IFERROR(VLOOKUP($C41,'Proposed Rates'!$B:$J,AL$11,FALSE),0)</f>
        <v>0.4884</v>
      </c>
      <c r="AM41" s="609">
        <f t="shared" si="48"/>
        <v>0.4</v>
      </c>
      <c r="AN41" s="431">
        <f t="shared" si="49"/>
        <v>0.19536</v>
      </c>
      <c r="AO41" s="80"/>
      <c r="AP41" s="432">
        <f t="shared" si="22"/>
        <v>0</v>
      </c>
      <c r="AQ41" s="433">
        <f t="shared" si="23"/>
        <v>0</v>
      </c>
      <c r="AR41" s="434"/>
      <c r="AS41" s="434"/>
    </row>
    <row r="42" ht="12.0" customHeight="1">
      <c r="A42" s="587"/>
      <c r="B42" s="436" t="s">
        <v>314</v>
      </c>
      <c r="C42" s="458"/>
      <c r="D42" s="458"/>
      <c r="E42" s="458"/>
      <c r="F42" s="459"/>
      <c r="G42" s="535"/>
      <c r="H42" s="440">
        <f>SUM(H39:H41)</f>
        <v>22.81723789</v>
      </c>
      <c r="I42" s="441"/>
      <c r="J42" s="459"/>
      <c r="K42" s="535"/>
      <c r="L42" s="440">
        <f>SUM(L39:L41)</f>
        <v>24.55973696</v>
      </c>
      <c r="M42" s="441"/>
      <c r="N42" s="442">
        <f t="shared" si="6"/>
        <v>1.742499072</v>
      </c>
      <c r="O42" s="443">
        <f t="shared" si="7"/>
        <v>0.0763676603</v>
      </c>
      <c r="P42" s="59"/>
      <c r="Q42" s="459"/>
      <c r="R42" s="535"/>
      <c r="S42" s="440">
        <f>SUM(S39:S41)</f>
        <v>26.66966496</v>
      </c>
      <c r="T42" s="441"/>
      <c r="U42" s="442">
        <f t="shared" si="10"/>
        <v>2.109928</v>
      </c>
      <c r="V42" s="443">
        <f t="shared" si="11"/>
        <v>0.08591004063</v>
      </c>
      <c r="W42" s="59"/>
      <c r="X42" s="459"/>
      <c r="Y42" s="535"/>
      <c r="Z42" s="440">
        <f>SUM(Z39:Z41)</f>
        <v>28.92760496</v>
      </c>
      <c r="AA42" s="441"/>
      <c r="AB42" s="442">
        <f t="shared" si="14"/>
        <v>2.25794</v>
      </c>
      <c r="AC42" s="443">
        <f t="shared" si="15"/>
        <v>0.0846632308</v>
      </c>
      <c r="AD42" s="59"/>
      <c r="AE42" s="459"/>
      <c r="AF42" s="535"/>
      <c r="AG42" s="440">
        <f>SUM(AG39:AG41)</f>
        <v>30.56475696</v>
      </c>
      <c r="AH42" s="441"/>
      <c r="AI42" s="442">
        <f t="shared" si="18"/>
        <v>1.637152</v>
      </c>
      <c r="AJ42" s="443">
        <f t="shared" si="19"/>
        <v>0.05659479941</v>
      </c>
      <c r="AK42" s="59"/>
      <c r="AL42" s="459"/>
      <c r="AM42" s="535"/>
      <c r="AN42" s="440">
        <f>SUM(AN39:AN41)</f>
        <v>32.19122896</v>
      </c>
      <c r="AO42" s="441"/>
      <c r="AP42" s="442">
        <f t="shared" si="22"/>
        <v>1.626472</v>
      </c>
      <c r="AQ42" s="443">
        <f t="shared" si="23"/>
        <v>0.05321396804</v>
      </c>
      <c r="AR42" s="444"/>
      <c r="AS42" s="444"/>
    </row>
    <row r="43" ht="12.0" customHeight="1">
      <c r="A43" s="587"/>
      <c r="B43" s="351" t="s">
        <v>257</v>
      </c>
      <c r="C43" s="426" t="str">
        <f t="shared" ref="C43:C45" si="50">D$6&amp;"."&amp;B43</f>
        <v>Sentinel Lights.Wholesale Market Service Charge (WMSC)</v>
      </c>
      <c r="D43" s="427" t="s">
        <v>308</v>
      </c>
      <c r="E43" s="351"/>
      <c r="F43" s="445">
        <f>IFERROR(VLOOKUP($C43,'Proposed Rates'!$B:$J,F$11,FALSE),0)</f>
        <v>0.0045</v>
      </c>
      <c r="G43" s="542">
        <f t="shared" ref="G43:G44" si="51">$F$9+G$37</f>
        <v>97.1772</v>
      </c>
      <c r="H43" s="431">
        <f t="shared" ref="H43:H50" si="52">G43*F43</f>
        <v>0.4372974</v>
      </c>
      <c r="I43" s="80"/>
      <c r="J43" s="445">
        <f>IFERROR(VLOOKUP($C43,'Proposed Rates'!$B:$J,J$11,FALSE),0)</f>
        <v>0.0045</v>
      </c>
      <c r="K43" s="542">
        <f t="shared" ref="K43:K44" si="53">$F$9+K$37</f>
        <v>97.149</v>
      </c>
      <c r="L43" s="431">
        <f t="shared" ref="L43:L50" si="54">K43*J43</f>
        <v>0.4371705</v>
      </c>
      <c r="M43" s="80"/>
      <c r="N43" s="432">
        <f t="shared" si="6"/>
        <v>-0.0001269</v>
      </c>
      <c r="O43" s="433">
        <f t="shared" si="7"/>
        <v>-0.0002901915264</v>
      </c>
      <c r="P43" s="59"/>
      <c r="Q43" s="445">
        <f>IFERROR(VLOOKUP($C43,'Proposed Rates'!$B:$J,Q$11,FALSE),0)</f>
        <v>0.0045</v>
      </c>
      <c r="R43" s="542">
        <f t="shared" ref="R43:R44" si="55">$F$9+R$37</f>
        <v>97.149</v>
      </c>
      <c r="S43" s="431">
        <f t="shared" ref="S43:S50" si="56">R43*Q43</f>
        <v>0.4371705</v>
      </c>
      <c r="T43" s="80"/>
      <c r="U43" s="432">
        <f t="shared" si="10"/>
        <v>0</v>
      </c>
      <c r="V43" s="433">
        <f t="shared" si="11"/>
        <v>0</v>
      </c>
      <c r="W43" s="59"/>
      <c r="X43" s="445">
        <f>IFERROR(VLOOKUP($C43,'Proposed Rates'!$B:$J,X$11,FALSE),0)</f>
        <v>0.0045</v>
      </c>
      <c r="Y43" s="542">
        <f t="shared" ref="Y43:Y44" si="57">$F$9+Y$37</f>
        <v>97.149</v>
      </c>
      <c r="Z43" s="431">
        <f t="shared" ref="Z43:Z50" si="58">Y43*X43</f>
        <v>0.4371705</v>
      </c>
      <c r="AA43" s="80"/>
      <c r="AB43" s="432">
        <f t="shared" si="14"/>
        <v>0</v>
      </c>
      <c r="AC43" s="433">
        <f t="shared" si="15"/>
        <v>0</v>
      </c>
      <c r="AD43" s="59"/>
      <c r="AE43" s="445">
        <f>IFERROR(VLOOKUP($C43,'Proposed Rates'!$B:$J,AE$11,FALSE),0)</f>
        <v>0.0045</v>
      </c>
      <c r="AF43" s="542">
        <f t="shared" ref="AF43:AF44" si="59">$F$9+AF$37</f>
        <v>97.149</v>
      </c>
      <c r="AG43" s="431">
        <f t="shared" ref="AG43:AG50" si="60">AF43*AE43</f>
        <v>0.4371705</v>
      </c>
      <c r="AH43" s="80"/>
      <c r="AI43" s="432">
        <f t="shared" si="18"/>
        <v>0</v>
      </c>
      <c r="AJ43" s="433">
        <f t="shared" si="19"/>
        <v>0</v>
      </c>
      <c r="AK43" s="59"/>
      <c r="AL43" s="445">
        <f>IFERROR(VLOOKUP($C43,'Proposed Rates'!$B:$J,AL$11,FALSE),0)</f>
        <v>0.0045</v>
      </c>
      <c r="AM43" s="542">
        <f t="shared" ref="AM43:AM44" si="61">$F$9+AM$37</f>
        <v>97.149</v>
      </c>
      <c r="AN43" s="431">
        <f t="shared" ref="AN43:AN50" si="62">AM43*AL43</f>
        <v>0.4371705</v>
      </c>
      <c r="AO43" s="80"/>
      <c r="AP43" s="432">
        <f t="shared" si="22"/>
        <v>0</v>
      </c>
      <c r="AQ43" s="433">
        <f t="shared" si="23"/>
        <v>0</v>
      </c>
      <c r="AR43" s="434"/>
      <c r="AS43" s="434"/>
    </row>
    <row r="44" ht="12.0" customHeight="1">
      <c r="A44" s="587"/>
      <c r="B44" s="351" t="s">
        <v>258</v>
      </c>
      <c r="C44" s="426" t="str">
        <f t="shared" si="50"/>
        <v>Sentinel Lights.Rural and Remote Rate Protection (RRRP)</v>
      </c>
      <c r="D44" s="427" t="s">
        <v>308</v>
      </c>
      <c r="E44" s="351"/>
      <c r="F44" s="445">
        <f>IFERROR(VLOOKUP($C44,'Proposed Rates'!$B:$J,F$11,FALSE),0)</f>
        <v>0.0015</v>
      </c>
      <c r="G44" s="542">
        <f t="shared" si="51"/>
        <v>97.1772</v>
      </c>
      <c r="H44" s="431">
        <f t="shared" si="52"/>
        <v>0.1457658</v>
      </c>
      <c r="I44" s="80"/>
      <c r="J44" s="445">
        <f>IFERROR(VLOOKUP($C44,'Proposed Rates'!$B:$J,J$11,FALSE),0)</f>
        <v>0.0015</v>
      </c>
      <c r="K44" s="542">
        <f t="shared" si="53"/>
        <v>97.149</v>
      </c>
      <c r="L44" s="431">
        <f t="shared" si="54"/>
        <v>0.1457235</v>
      </c>
      <c r="M44" s="80"/>
      <c r="N44" s="432">
        <f t="shared" si="6"/>
        <v>-0.0000423</v>
      </c>
      <c r="O44" s="433">
        <f t="shared" si="7"/>
        <v>-0.0002901915264</v>
      </c>
      <c r="P44" s="59"/>
      <c r="Q44" s="445">
        <f>IFERROR(VLOOKUP($C44,'Proposed Rates'!$B:$J,Q$11,FALSE),0)</f>
        <v>0.0015</v>
      </c>
      <c r="R44" s="542">
        <f t="shared" si="55"/>
        <v>97.149</v>
      </c>
      <c r="S44" s="431">
        <f t="shared" si="56"/>
        <v>0.1457235</v>
      </c>
      <c r="T44" s="80"/>
      <c r="U44" s="432">
        <f t="shared" si="10"/>
        <v>0</v>
      </c>
      <c r="V44" s="433">
        <f t="shared" si="11"/>
        <v>0</v>
      </c>
      <c r="W44" s="59"/>
      <c r="X44" s="445">
        <f>IFERROR(VLOOKUP($C44,'Proposed Rates'!$B:$J,X$11,FALSE),0)</f>
        <v>0.0015</v>
      </c>
      <c r="Y44" s="542">
        <f t="shared" si="57"/>
        <v>97.149</v>
      </c>
      <c r="Z44" s="431">
        <f t="shared" si="58"/>
        <v>0.1457235</v>
      </c>
      <c r="AA44" s="80"/>
      <c r="AB44" s="432">
        <f t="shared" si="14"/>
        <v>0</v>
      </c>
      <c r="AC44" s="433">
        <f t="shared" si="15"/>
        <v>0</v>
      </c>
      <c r="AD44" s="59"/>
      <c r="AE44" s="445">
        <f>IFERROR(VLOOKUP($C44,'Proposed Rates'!$B:$J,AE$11,FALSE),0)</f>
        <v>0.0015</v>
      </c>
      <c r="AF44" s="542">
        <f t="shared" si="59"/>
        <v>97.149</v>
      </c>
      <c r="AG44" s="431">
        <f t="shared" si="60"/>
        <v>0.1457235</v>
      </c>
      <c r="AH44" s="80"/>
      <c r="AI44" s="432">
        <f t="shared" si="18"/>
        <v>0</v>
      </c>
      <c r="AJ44" s="433">
        <f t="shared" si="19"/>
        <v>0</v>
      </c>
      <c r="AK44" s="59"/>
      <c r="AL44" s="445">
        <f>IFERROR(VLOOKUP($C44,'Proposed Rates'!$B:$J,AL$11,FALSE),0)</f>
        <v>0.0015</v>
      </c>
      <c r="AM44" s="542">
        <f t="shared" si="61"/>
        <v>97.149</v>
      </c>
      <c r="AN44" s="431">
        <f t="shared" si="62"/>
        <v>0.1457235</v>
      </c>
      <c r="AO44" s="80"/>
      <c r="AP44" s="432">
        <f t="shared" si="22"/>
        <v>0</v>
      </c>
      <c r="AQ44" s="433">
        <f t="shared" si="23"/>
        <v>0</v>
      </c>
      <c r="AR44" s="434"/>
      <c r="AS44" s="434"/>
    </row>
    <row r="45" ht="12.0" customHeight="1">
      <c r="A45" s="587"/>
      <c r="B45" s="351" t="s">
        <v>260</v>
      </c>
      <c r="C45" s="426" t="str">
        <f t="shared" si="50"/>
        <v>Sentinel Lights.Standard Supply Service Charge</v>
      </c>
      <c r="D45" s="427" t="s">
        <v>306</v>
      </c>
      <c r="E45" s="351"/>
      <c r="F45" s="428">
        <f>IFERROR(VLOOKUP($C45,'Proposed Rates'!$B:$J,F$11,FALSE),0)</f>
        <v>0.25</v>
      </c>
      <c r="G45" s="446">
        <f>IF($D45="Monthly",1,IF($D45="per KW",$F$10,IF($D45="per kWh",$F$9,0)))</f>
        <v>1</v>
      </c>
      <c r="H45" s="431">
        <f t="shared" si="52"/>
        <v>0.25</v>
      </c>
      <c r="I45" s="80"/>
      <c r="J45" s="428">
        <f>IFERROR(VLOOKUP($C45,'Proposed Rates'!$B:$J,J$11,FALSE),0)</f>
        <v>1.51</v>
      </c>
      <c r="K45" s="446">
        <f>IF($D45="Monthly",1,IF($D45="per KW",$F$10,IF($D45="per kWh",$F$9,0)))</f>
        <v>1</v>
      </c>
      <c r="L45" s="431">
        <f t="shared" si="54"/>
        <v>1.51</v>
      </c>
      <c r="M45" s="80"/>
      <c r="N45" s="432">
        <f t="shared" si="6"/>
        <v>1.26</v>
      </c>
      <c r="O45" s="433">
        <f t="shared" si="7"/>
        <v>5.04</v>
      </c>
      <c r="P45" s="59"/>
      <c r="Q45" s="428">
        <f>IFERROR(VLOOKUP($C45,'Proposed Rates'!$B:$J,Q$11,FALSE),0)</f>
        <v>1.54</v>
      </c>
      <c r="R45" s="446">
        <f>IF($D45="Monthly",1,IF($D45="per KW",$F$10,IF($D45="per kWh",$F$9,0)))</f>
        <v>1</v>
      </c>
      <c r="S45" s="431">
        <f t="shared" si="56"/>
        <v>1.54</v>
      </c>
      <c r="T45" s="80"/>
      <c r="U45" s="432">
        <f t="shared" si="10"/>
        <v>0.03</v>
      </c>
      <c r="V45" s="433">
        <f t="shared" si="11"/>
        <v>0.01986754967</v>
      </c>
      <c r="W45" s="59"/>
      <c r="X45" s="428">
        <f>IFERROR(VLOOKUP($C45,'Proposed Rates'!$B:$J,X$11,FALSE),0)</f>
        <v>1.57</v>
      </c>
      <c r="Y45" s="446">
        <f>IF($D45="Monthly",1,IF($D45="per KW",$F$10,IF($D45="per kWh",$F$9,0)))</f>
        <v>1</v>
      </c>
      <c r="Z45" s="431">
        <f t="shared" si="58"/>
        <v>1.57</v>
      </c>
      <c r="AA45" s="80"/>
      <c r="AB45" s="432">
        <f t="shared" si="14"/>
        <v>0.03</v>
      </c>
      <c r="AC45" s="433">
        <f t="shared" si="15"/>
        <v>0.01948051948</v>
      </c>
      <c r="AD45" s="59"/>
      <c r="AE45" s="428">
        <f>IFERROR(VLOOKUP($C45,'Proposed Rates'!$B:$J,AE$11,FALSE),0)</f>
        <v>1.6</v>
      </c>
      <c r="AF45" s="446">
        <f>IF($D45="Monthly",1,IF($D45="per KW",$F$10,IF($D45="per kWh",$F$9,0)))</f>
        <v>1</v>
      </c>
      <c r="AG45" s="431">
        <f t="shared" si="60"/>
        <v>1.6</v>
      </c>
      <c r="AH45" s="80"/>
      <c r="AI45" s="432">
        <f t="shared" si="18"/>
        <v>0.03</v>
      </c>
      <c r="AJ45" s="433">
        <f t="shared" si="19"/>
        <v>0.01910828025</v>
      </c>
      <c r="AK45" s="59"/>
      <c r="AL45" s="428">
        <f>IFERROR(VLOOKUP($C45,'Proposed Rates'!$B:$J,AL$11,FALSE),0)</f>
        <v>1.63</v>
      </c>
      <c r="AM45" s="446">
        <f>IF($D45="Monthly",1,IF($D45="per KW",$F$10,IF($D45="per kWh",$F$9,0)))</f>
        <v>1</v>
      </c>
      <c r="AN45" s="431">
        <f t="shared" si="62"/>
        <v>1.63</v>
      </c>
      <c r="AO45" s="80"/>
      <c r="AP45" s="432">
        <f t="shared" si="22"/>
        <v>0.03</v>
      </c>
      <c r="AQ45" s="433">
        <f t="shared" si="23"/>
        <v>0.01875</v>
      </c>
      <c r="AR45" s="434"/>
      <c r="AS45" s="434"/>
    </row>
    <row r="46" ht="12.0" customHeight="1">
      <c r="A46" s="587"/>
      <c r="B46" s="351" t="s">
        <v>262</v>
      </c>
      <c r="C46" s="426" t="str">
        <f t="shared" ref="C46:C50" si="63">B46</f>
        <v>TOU - Off Peak</v>
      </c>
      <c r="D46" s="427" t="s">
        <v>308</v>
      </c>
      <c r="E46" s="351"/>
      <c r="F46" s="610">
        <f>VLOOKUP($B46,'Proposed Rates'!$D$248:$J$254,+F$11-2,FALSE)</f>
        <v>0.076</v>
      </c>
      <c r="G46" s="452">
        <f>'Proposed Rates'!$K249*$F$9</f>
        <v>60.16</v>
      </c>
      <c r="H46" s="431">
        <f t="shared" si="52"/>
        <v>4.57216</v>
      </c>
      <c r="I46" s="80"/>
      <c r="J46" s="610">
        <f>VLOOKUP($B46,'Proposed Rates'!$D$248:$J$254,+J$11-2,FALSE)</f>
        <v>0.076</v>
      </c>
      <c r="K46" s="452">
        <f>'Proposed Rates'!$K249*$F$9</f>
        <v>60.16</v>
      </c>
      <c r="L46" s="431">
        <f t="shared" si="54"/>
        <v>4.57216</v>
      </c>
      <c r="M46" s="80"/>
      <c r="N46" s="432">
        <f t="shared" si="6"/>
        <v>0</v>
      </c>
      <c r="O46" s="433">
        <f t="shared" si="7"/>
        <v>0</v>
      </c>
      <c r="P46" s="59"/>
      <c r="Q46" s="610">
        <f>VLOOKUP($B46,'Proposed Rates'!$D$248:$J$254,+Q$11-2,FALSE)</f>
        <v>0.076</v>
      </c>
      <c r="R46" s="452">
        <f>'Proposed Rates'!$K249*$F$9</f>
        <v>60.16</v>
      </c>
      <c r="S46" s="431">
        <f t="shared" si="56"/>
        <v>4.57216</v>
      </c>
      <c r="T46" s="80"/>
      <c r="U46" s="432">
        <f t="shared" si="10"/>
        <v>0</v>
      </c>
      <c r="V46" s="433">
        <f t="shared" si="11"/>
        <v>0</v>
      </c>
      <c r="W46" s="59"/>
      <c r="X46" s="610">
        <f>VLOOKUP($B46,'Proposed Rates'!$D$248:$J$254,+X$11-2,FALSE)</f>
        <v>0.076</v>
      </c>
      <c r="Y46" s="452">
        <f>'Proposed Rates'!$K249*$F$9</f>
        <v>60.16</v>
      </c>
      <c r="Z46" s="431">
        <f t="shared" si="58"/>
        <v>4.57216</v>
      </c>
      <c r="AA46" s="80"/>
      <c r="AB46" s="432">
        <f t="shared" si="14"/>
        <v>0</v>
      </c>
      <c r="AC46" s="433">
        <f t="shared" si="15"/>
        <v>0</v>
      </c>
      <c r="AD46" s="59"/>
      <c r="AE46" s="610">
        <f>VLOOKUP($B46,'Proposed Rates'!$D$248:$J$254,+AE$11-2,FALSE)</f>
        <v>0.076</v>
      </c>
      <c r="AF46" s="452">
        <f>'Proposed Rates'!$K249*$F$9</f>
        <v>60.16</v>
      </c>
      <c r="AG46" s="431">
        <f t="shared" si="60"/>
        <v>4.57216</v>
      </c>
      <c r="AH46" s="80"/>
      <c r="AI46" s="432">
        <f t="shared" si="18"/>
        <v>0</v>
      </c>
      <c r="AJ46" s="433">
        <f t="shared" si="19"/>
        <v>0</v>
      </c>
      <c r="AK46" s="59"/>
      <c r="AL46" s="610">
        <f>VLOOKUP($B46,'Proposed Rates'!$D$248:$J$254,+AL$11-2,FALSE)</f>
        <v>0.076</v>
      </c>
      <c r="AM46" s="452">
        <f>'Proposed Rates'!$K249*$F$9</f>
        <v>60.16</v>
      </c>
      <c r="AN46" s="431">
        <f t="shared" si="62"/>
        <v>4.57216</v>
      </c>
      <c r="AO46" s="80"/>
      <c r="AP46" s="432">
        <f t="shared" si="22"/>
        <v>0</v>
      </c>
      <c r="AQ46" s="433">
        <f t="shared" si="23"/>
        <v>0</v>
      </c>
      <c r="AR46" s="434"/>
      <c r="AS46" s="434"/>
    </row>
    <row r="47" ht="12.0" customHeight="1">
      <c r="A47" s="587"/>
      <c r="B47" s="351" t="s">
        <v>263</v>
      </c>
      <c r="C47" s="426" t="str">
        <f t="shared" si="63"/>
        <v>TOU - Mid Peak</v>
      </c>
      <c r="D47" s="427" t="s">
        <v>308</v>
      </c>
      <c r="E47" s="351"/>
      <c r="F47" s="610">
        <f>VLOOKUP($B47,'Proposed Rates'!$D$248:$J$254,+F$11-2,FALSE)</f>
        <v>0.122</v>
      </c>
      <c r="G47" s="452">
        <f>'Proposed Rates'!$K250*$F$9</f>
        <v>16.92</v>
      </c>
      <c r="H47" s="431">
        <f t="shared" si="52"/>
        <v>2.06424</v>
      </c>
      <c r="I47" s="80"/>
      <c r="J47" s="610">
        <f>VLOOKUP($B47,'Proposed Rates'!$D$248:$J$254,+J$11-2,FALSE)</f>
        <v>0.122</v>
      </c>
      <c r="K47" s="452">
        <f>'Proposed Rates'!$K250*$F$9</f>
        <v>16.92</v>
      </c>
      <c r="L47" s="431">
        <f t="shared" si="54"/>
        <v>2.06424</v>
      </c>
      <c r="M47" s="80"/>
      <c r="N47" s="432">
        <f t="shared" si="6"/>
        <v>0</v>
      </c>
      <c r="O47" s="433">
        <f t="shared" si="7"/>
        <v>0</v>
      </c>
      <c r="P47" s="59"/>
      <c r="Q47" s="610">
        <f>VLOOKUP($B47,'Proposed Rates'!$D$248:$J$254,+Q$11-2,FALSE)</f>
        <v>0.122</v>
      </c>
      <c r="R47" s="452">
        <f>'Proposed Rates'!$K250*$F$9</f>
        <v>16.92</v>
      </c>
      <c r="S47" s="431">
        <f t="shared" si="56"/>
        <v>2.06424</v>
      </c>
      <c r="T47" s="80"/>
      <c r="U47" s="432">
        <f t="shared" si="10"/>
        <v>0</v>
      </c>
      <c r="V47" s="433">
        <f t="shared" si="11"/>
        <v>0</v>
      </c>
      <c r="W47" s="59"/>
      <c r="X47" s="610">
        <f>VLOOKUP($B47,'Proposed Rates'!$D$248:$J$254,+X$11-2,FALSE)</f>
        <v>0.122</v>
      </c>
      <c r="Y47" s="452">
        <f>'Proposed Rates'!$K250*$F$9</f>
        <v>16.92</v>
      </c>
      <c r="Z47" s="431">
        <f t="shared" si="58"/>
        <v>2.06424</v>
      </c>
      <c r="AA47" s="80"/>
      <c r="AB47" s="432">
        <f t="shared" si="14"/>
        <v>0</v>
      </c>
      <c r="AC47" s="433">
        <f t="shared" si="15"/>
        <v>0</v>
      </c>
      <c r="AD47" s="59"/>
      <c r="AE47" s="610">
        <f>VLOOKUP($B47,'Proposed Rates'!$D$248:$J$254,+AE$11-2,FALSE)</f>
        <v>0.122</v>
      </c>
      <c r="AF47" s="452">
        <f>'Proposed Rates'!$K250*$F$9</f>
        <v>16.92</v>
      </c>
      <c r="AG47" s="431">
        <f t="shared" si="60"/>
        <v>2.06424</v>
      </c>
      <c r="AH47" s="80"/>
      <c r="AI47" s="432">
        <f t="shared" si="18"/>
        <v>0</v>
      </c>
      <c r="AJ47" s="433">
        <f t="shared" si="19"/>
        <v>0</v>
      </c>
      <c r="AK47" s="59"/>
      <c r="AL47" s="610">
        <f>VLOOKUP($B47,'Proposed Rates'!$D$248:$J$254,+AL$11-2,FALSE)</f>
        <v>0.122</v>
      </c>
      <c r="AM47" s="452">
        <f>'Proposed Rates'!$K250*$F$9</f>
        <v>16.92</v>
      </c>
      <c r="AN47" s="431">
        <f t="shared" si="62"/>
        <v>2.06424</v>
      </c>
      <c r="AO47" s="80"/>
      <c r="AP47" s="432">
        <f t="shared" si="22"/>
        <v>0</v>
      </c>
      <c r="AQ47" s="433">
        <f t="shared" si="23"/>
        <v>0</v>
      </c>
      <c r="AR47" s="434"/>
      <c r="AS47" s="434"/>
    </row>
    <row r="48" ht="12.0" customHeight="1">
      <c r="A48" s="587"/>
      <c r="B48" s="59" t="s">
        <v>264</v>
      </c>
      <c r="C48" s="426" t="str">
        <f t="shared" si="63"/>
        <v>TOU - On Peak</v>
      </c>
      <c r="D48" s="427" t="s">
        <v>308</v>
      </c>
      <c r="E48" s="351"/>
      <c r="F48" s="610">
        <f>VLOOKUP($B48,'Proposed Rates'!$D$248:$J$254,+F$11-2,FALSE)</f>
        <v>0.158</v>
      </c>
      <c r="G48" s="452">
        <f>'Proposed Rates'!$K251*$F$9</f>
        <v>16.92</v>
      </c>
      <c r="H48" s="431">
        <f t="shared" si="52"/>
        <v>2.67336</v>
      </c>
      <c r="I48" s="80"/>
      <c r="J48" s="610">
        <f>VLOOKUP($B48,'Proposed Rates'!$D$248:$J$254,+J$11-2,FALSE)</f>
        <v>0.158</v>
      </c>
      <c r="K48" s="452">
        <f>'Proposed Rates'!$K251*$F$9</f>
        <v>16.92</v>
      </c>
      <c r="L48" s="431">
        <f t="shared" si="54"/>
        <v>2.67336</v>
      </c>
      <c r="M48" s="80"/>
      <c r="N48" s="432">
        <f t="shared" si="6"/>
        <v>0</v>
      </c>
      <c r="O48" s="433">
        <f t="shared" si="7"/>
        <v>0</v>
      </c>
      <c r="P48" s="59"/>
      <c r="Q48" s="610">
        <f>VLOOKUP($B48,'Proposed Rates'!$D$248:$J$254,+Q$11-2,FALSE)</f>
        <v>0.158</v>
      </c>
      <c r="R48" s="452">
        <f>'Proposed Rates'!$K251*$F$9</f>
        <v>16.92</v>
      </c>
      <c r="S48" s="431">
        <f t="shared" si="56"/>
        <v>2.67336</v>
      </c>
      <c r="T48" s="80"/>
      <c r="U48" s="432">
        <f t="shared" si="10"/>
        <v>0</v>
      </c>
      <c r="V48" s="433">
        <f t="shared" si="11"/>
        <v>0</v>
      </c>
      <c r="W48" s="59"/>
      <c r="X48" s="610">
        <f>VLOOKUP($B48,'Proposed Rates'!$D$248:$J$254,+X$11-2,FALSE)</f>
        <v>0.158</v>
      </c>
      <c r="Y48" s="452">
        <f>'Proposed Rates'!$K251*$F$9</f>
        <v>16.92</v>
      </c>
      <c r="Z48" s="431">
        <f t="shared" si="58"/>
        <v>2.67336</v>
      </c>
      <c r="AA48" s="80"/>
      <c r="AB48" s="432">
        <f t="shared" si="14"/>
        <v>0</v>
      </c>
      <c r="AC48" s="433">
        <f t="shared" si="15"/>
        <v>0</v>
      </c>
      <c r="AD48" s="59"/>
      <c r="AE48" s="610">
        <f>VLOOKUP($B48,'Proposed Rates'!$D$248:$J$254,+AE$11-2,FALSE)</f>
        <v>0.158</v>
      </c>
      <c r="AF48" s="452">
        <f>'Proposed Rates'!$K251*$F$9</f>
        <v>16.92</v>
      </c>
      <c r="AG48" s="431">
        <f t="shared" si="60"/>
        <v>2.67336</v>
      </c>
      <c r="AH48" s="80"/>
      <c r="AI48" s="432">
        <f t="shared" si="18"/>
        <v>0</v>
      </c>
      <c r="AJ48" s="433">
        <f t="shared" si="19"/>
        <v>0</v>
      </c>
      <c r="AK48" s="59"/>
      <c r="AL48" s="610">
        <f>VLOOKUP($B48,'Proposed Rates'!$D$248:$J$254,+AL$11-2,FALSE)</f>
        <v>0.158</v>
      </c>
      <c r="AM48" s="452">
        <f>'Proposed Rates'!$K251*$F$9</f>
        <v>16.92</v>
      </c>
      <c r="AN48" s="431">
        <f t="shared" si="62"/>
        <v>2.67336</v>
      </c>
      <c r="AO48" s="80"/>
      <c r="AP48" s="432">
        <f t="shared" si="22"/>
        <v>0</v>
      </c>
      <c r="AQ48" s="433">
        <f t="shared" si="23"/>
        <v>0</v>
      </c>
      <c r="AR48" s="434"/>
      <c r="AS48" s="434"/>
    </row>
    <row r="49" ht="12.0" customHeight="1">
      <c r="A49" s="587"/>
      <c r="B49" s="351" t="s">
        <v>265</v>
      </c>
      <c r="C49" s="426" t="str">
        <f t="shared" si="63"/>
        <v>Energy - RPP - Tier 1</v>
      </c>
      <c r="D49" s="427" t="s">
        <v>308</v>
      </c>
      <c r="E49" s="351"/>
      <c r="F49" s="461">
        <f>VLOOKUP($B49,'Proposed Rates'!$D$248:$J$254,+F$11-2,FALSE)</f>
        <v>0.093</v>
      </c>
      <c r="G49" s="452">
        <f>IF(AND($S$2=1, F9&gt;=600), 600, IF(AND($S$2=1, AND(F9&lt;600, F9&gt;=0)), F9, IF(AND($S$2=2, F9&gt;=1000), 1000, IF(AND($S$2=2, AND(F9&lt;1000, F9&gt;=0)), F9))))</f>
        <v>94</v>
      </c>
      <c r="H49" s="431">
        <f t="shared" si="52"/>
        <v>8.742</v>
      </c>
      <c r="I49" s="80"/>
      <c r="J49" s="461">
        <f>VLOOKUP($B49,'Proposed Rates'!$D$248:$J$254,+J$11-2,FALSE)</f>
        <v>0.093</v>
      </c>
      <c r="K49" s="452">
        <f>IF(AND($S$2=1, F9&gt;=600), 600, IF(AND($S$2=1, AND(F9&lt;600, F9&gt;=0)), F9, IF(AND($S$2=2, F9&gt;=1000), 1000, IF(AND($S$2=2, AND(F9&lt;1000, F9&gt;=0)), F9))))</f>
        <v>94</v>
      </c>
      <c r="L49" s="431">
        <f t="shared" si="54"/>
        <v>8.742</v>
      </c>
      <c r="M49" s="80"/>
      <c r="N49" s="432">
        <f t="shared" si="6"/>
        <v>0</v>
      </c>
      <c r="O49" s="433">
        <f t="shared" si="7"/>
        <v>0</v>
      </c>
      <c r="P49" s="59"/>
      <c r="Q49" s="461">
        <f>VLOOKUP($B49,'Proposed Rates'!$D$248:$J$254,+Q$11-2,FALSE)</f>
        <v>0.093</v>
      </c>
      <c r="R49" s="452">
        <f>IF(AND($S$2=1, F9&gt;=600), 600, IF(AND($S$2=1, AND(F9&lt;600, F9&gt;=0)), F9, IF(AND($S$2=2, F9&gt;=1000), 1000, IF(AND($S$2=2, AND(F9&lt;1000, F9&gt;=0)), F9))))</f>
        <v>94</v>
      </c>
      <c r="S49" s="431">
        <f t="shared" si="56"/>
        <v>8.742</v>
      </c>
      <c r="T49" s="80"/>
      <c r="U49" s="432">
        <f t="shared" si="10"/>
        <v>0</v>
      </c>
      <c r="V49" s="433">
        <f t="shared" si="11"/>
        <v>0</v>
      </c>
      <c r="W49" s="59"/>
      <c r="X49" s="461">
        <f>VLOOKUP($B49,'Proposed Rates'!$D$248:$J$254,+X$11-2,FALSE)</f>
        <v>0.093</v>
      </c>
      <c r="Y49" s="452">
        <f>IF(AND($S$2=1, F9&gt;=600), 600, IF(AND($S$2=1, AND(F9&lt;600, F9&gt;=0)), F9, IF(AND($S$2=2, F9&gt;=1000), 1000, IF(AND($S$2=2, AND(F9&lt;1000, F9&gt;=0)), F9))))</f>
        <v>94</v>
      </c>
      <c r="Z49" s="431">
        <f t="shared" si="58"/>
        <v>8.742</v>
      </c>
      <c r="AA49" s="80"/>
      <c r="AB49" s="432">
        <f t="shared" si="14"/>
        <v>0</v>
      </c>
      <c r="AC49" s="433">
        <f t="shared" si="15"/>
        <v>0</v>
      </c>
      <c r="AD49" s="59"/>
      <c r="AE49" s="461">
        <f>VLOOKUP($B49,'Proposed Rates'!$D$248:$J$254,+AE$11-2,FALSE)</f>
        <v>0.093</v>
      </c>
      <c r="AF49" s="452">
        <f>IF(AND($S$2=1, F9&gt;=600), 600, IF(AND($S$2=1, AND(F9&lt;600, F9&gt;=0)), F9, IF(AND($S$2=2, F9&gt;=1000), 1000, IF(AND($S$2=2, AND(F9&lt;1000, F9&gt;=0)), F9))))</f>
        <v>94</v>
      </c>
      <c r="AG49" s="431">
        <f t="shared" si="60"/>
        <v>8.742</v>
      </c>
      <c r="AH49" s="80"/>
      <c r="AI49" s="432">
        <f t="shared" si="18"/>
        <v>0</v>
      </c>
      <c r="AJ49" s="433">
        <f t="shared" si="19"/>
        <v>0</v>
      </c>
      <c r="AK49" s="59"/>
      <c r="AL49" s="461">
        <f>VLOOKUP($B49,'Proposed Rates'!$D$248:$J$254,+AL$11-2,FALSE)</f>
        <v>0.093</v>
      </c>
      <c r="AM49" s="452">
        <f>IF(AND($S$2=1, F9&gt;=600), 600, IF(AND($S$2=1, AND(F9&lt;600, F9&gt;=0)), F9, IF(AND($S$2=2, F9&gt;=1000), 1000, IF(AND($S$2=2, AND(F9&lt;1000, F9&gt;=0)), F9))))</f>
        <v>94</v>
      </c>
      <c r="AN49" s="431">
        <f t="shared" si="62"/>
        <v>8.742</v>
      </c>
      <c r="AO49" s="80"/>
      <c r="AP49" s="432">
        <f t="shared" si="22"/>
        <v>0</v>
      </c>
      <c r="AQ49" s="433">
        <f t="shared" si="23"/>
        <v>0</v>
      </c>
      <c r="AR49" s="434"/>
      <c r="AS49" s="434"/>
    </row>
    <row r="50" ht="12.0" customHeight="1">
      <c r="A50" s="587"/>
      <c r="B50" s="351" t="s">
        <v>266</v>
      </c>
      <c r="C50" s="426" t="str">
        <f t="shared" si="63"/>
        <v>Energy - RPP - Tier 2</v>
      </c>
      <c r="D50" s="427" t="s">
        <v>308</v>
      </c>
      <c r="E50" s="351"/>
      <c r="F50" s="461">
        <f>VLOOKUP($B50,'Proposed Rates'!$D$248:$J$254,+F$11-2,FALSE)</f>
        <v>0.11</v>
      </c>
      <c r="G50" s="452">
        <f>IF(AND($S$2=1, F9&gt;=600), F9-600, IF(AND($S$2=1, AND(F9&lt;600, F9&gt;=0)), 0, IF(AND($S$2=2, F9&gt;=1000), F9-1000, IF(AND($S$2=2, AND(F9&lt;1000, F9&gt;=0)), 0))))</f>
        <v>0</v>
      </c>
      <c r="H50" s="431">
        <f t="shared" si="52"/>
        <v>0</v>
      </c>
      <c r="I50" s="80"/>
      <c r="J50" s="461">
        <f>VLOOKUP($B50,'Proposed Rates'!$D$248:$J$254,+J$11-2,FALSE)</f>
        <v>0.11</v>
      </c>
      <c r="K50" s="452">
        <f>IF(AND($S$2=1, J9&gt;=600), J9-600, IF(AND($S$2=1, AND(J9&lt;600, J9&gt;=0)), 0, IF(AND($S$2=2, J9&gt;=1000), J9-1000, IF(AND($S$2=2, AND(J9&lt;1000, J9&gt;=0)), 0))))</f>
        <v>0</v>
      </c>
      <c r="L50" s="431">
        <f t="shared" si="54"/>
        <v>0</v>
      </c>
      <c r="M50" s="80"/>
      <c r="N50" s="432">
        <f t="shared" si="6"/>
        <v>0</v>
      </c>
      <c r="O50" s="433" t="str">
        <f t="shared" si="7"/>
        <v/>
      </c>
      <c r="P50" s="59"/>
      <c r="Q50" s="461">
        <f>VLOOKUP($B50,'Proposed Rates'!$D$248:$J$254,+Q$11-2,FALSE)</f>
        <v>0.11</v>
      </c>
      <c r="R50" s="452">
        <f>IF(AND($S$2=1, Q9&gt;=600), Q9-600, IF(AND($S$2=1, AND(Q9&lt;600, Q9&gt;=0)), 0, IF(AND($S$2=2, Q9&gt;=1000), Q9-1000, IF(AND($S$2=2, AND(Q9&lt;1000, Q9&gt;=0)), 0))))</f>
        <v>0</v>
      </c>
      <c r="S50" s="431">
        <f t="shared" si="56"/>
        <v>0</v>
      </c>
      <c r="T50" s="80"/>
      <c r="U50" s="432">
        <f t="shared" si="10"/>
        <v>0</v>
      </c>
      <c r="V50" s="433" t="str">
        <f t="shared" si="11"/>
        <v/>
      </c>
      <c r="W50" s="59"/>
      <c r="X50" s="461">
        <f>VLOOKUP($B50,'Proposed Rates'!$D$248:$J$254,+X$11-2,FALSE)</f>
        <v>0.11</v>
      </c>
      <c r="Y50" s="452">
        <f>IF(AND($S$2=1, X9&gt;=600), X9-600, IF(AND($S$2=1, AND(X9&lt;600, X9&gt;=0)), 0, IF(AND($S$2=2, X9&gt;=1000), X9-1000, IF(AND($S$2=2, AND(X9&lt;1000, X9&gt;=0)), 0))))</f>
        <v>0</v>
      </c>
      <c r="Z50" s="431">
        <f t="shared" si="58"/>
        <v>0</v>
      </c>
      <c r="AA50" s="80"/>
      <c r="AB50" s="432">
        <f t="shared" si="14"/>
        <v>0</v>
      </c>
      <c r="AC50" s="433" t="str">
        <f t="shared" si="15"/>
        <v/>
      </c>
      <c r="AD50" s="59"/>
      <c r="AE50" s="461">
        <f>VLOOKUP($B50,'Proposed Rates'!$D$248:$J$254,+AE$11-2,FALSE)</f>
        <v>0.11</v>
      </c>
      <c r="AF50" s="452">
        <f>IF(AND($S$2=1, AE9&gt;=600), AE9-600, IF(AND($S$2=1, AND(AE9&lt;600, AE9&gt;=0)), 0, IF(AND($S$2=2, AE9&gt;=1000), AE9-1000, IF(AND($S$2=2, AND(AE9&lt;1000, AE9&gt;=0)), 0))))</f>
        <v>0</v>
      </c>
      <c r="AG50" s="431">
        <f t="shared" si="60"/>
        <v>0</v>
      </c>
      <c r="AH50" s="80"/>
      <c r="AI50" s="432">
        <f t="shared" si="18"/>
        <v>0</v>
      </c>
      <c r="AJ50" s="433" t="str">
        <f t="shared" si="19"/>
        <v/>
      </c>
      <c r="AK50" s="59"/>
      <c r="AL50" s="461">
        <f>VLOOKUP($B50,'Proposed Rates'!$D$248:$J$254,+AL$11-2,FALSE)</f>
        <v>0.11</v>
      </c>
      <c r="AM50" s="452">
        <f>IF(AND($S$2=1, AL9&gt;=600), AL9-600, IF(AND($S$2=1, AND(AL9&lt;600, AL9&gt;=0)), 0, IF(AND($S$2=2, AL9&gt;=1000), AL9-1000, IF(AND($S$2=2, AND(AL9&lt;1000, AL9&gt;=0)), 0))))</f>
        <v>0</v>
      </c>
      <c r="AN50" s="431">
        <f t="shared" si="62"/>
        <v>0</v>
      </c>
      <c r="AO50" s="80"/>
      <c r="AP50" s="432">
        <f t="shared" si="22"/>
        <v>0</v>
      </c>
      <c r="AQ50" s="433" t="str">
        <f t="shared" si="23"/>
        <v/>
      </c>
      <c r="AR50" s="434"/>
      <c r="AS50" s="434"/>
    </row>
    <row r="51" ht="12.0" customHeight="1">
      <c r="A51" s="587"/>
      <c r="B51" s="465"/>
      <c r="C51" s="466"/>
      <c r="D51" s="466"/>
      <c r="E51" s="466"/>
      <c r="F51" s="467"/>
      <c r="G51" s="509"/>
      <c r="H51" s="469"/>
      <c r="I51" s="471"/>
      <c r="J51" s="467"/>
      <c r="K51" s="468"/>
      <c r="L51" s="469"/>
      <c r="M51" s="471"/>
      <c r="N51" s="472"/>
      <c r="O51" s="473"/>
      <c r="P51" s="59"/>
      <c r="Q51" s="467"/>
      <c r="R51" s="468"/>
      <c r="S51" s="469"/>
      <c r="T51" s="471"/>
      <c r="U51" s="472"/>
      <c r="V51" s="473"/>
      <c r="W51" s="59"/>
      <c r="X51" s="467"/>
      <c r="Y51" s="468"/>
      <c r="Z51" s="469"/>
      <c r="AA51" s="471"/>
      <c r="AB51" s="472"/>
      <c r="AC51" s="473"/>
      <c r="AD51" s="59"/>
      <c r="AE51" s="467"/>
      <c r="AF51" s="468"/>
      <c r="AG51" s="469"/>
      <c r="AH51" s="471"/>
      <c r="AI51" s="472"/>
      <c r="AJ51" s="473"/>
      <c r="AK51" s="59"/>
      <c r="AL51" s="467"/>
      <c r="AM51" s="468"/>
      <c r="AN51" s="469"/>
      <c r="AO51" s="471"/>
      <c r="AP51" s="472"/>
      <c r="AQ51" s="473"/>
      <c r="AR51" s="474"/>
      <c r="AS51" s="474"/>
    </row>
    <row r="52" ht="12.0" customHeight="1">
      <c r="A52" s="587"/>
      <c r="B52" s="475" t="s">
        <v>315</v>
      </c>
      <c r="C52" s="351"/>
      <c r="D52" s="351"/>
      <c r="E52" s="351"/>
      <c r="F52" s="476"/>
      <c r="G52" s="523"/>
      <c r="H52" s="478">
        <f>SUM(H43:H48,H42)</f>
        <v>32.96006109</v>
      </c>
      <c r="I52" s="516"/>
      <c r="J52" s="477"/>
      <c r="K52" s="477"/>
      <c r="L52" s="478">
        <f>SUM(L43:L48,L42)</f>
        <v>35.96239096</v>
      </c>
      <c r="M52" s="480"/>
      <c r="N52" s="479">
        <f t="shared" ref="N52:N56" si="64">L52-H52</f>
        <v>3.002329872</v>
      </c>
      <c r="O52" s="481">
        <f t="shared" ref="O52:O56" si="65">IF((H52)=0,"",(N52/H52))</f>
        <v>0.09108993651</v>
      </c>
      <c r="P52" s="59"/>
      <c r="Q52" s="477"/>
      <c r="R52" s="477"/>
      <c r="S52" s="478">
        <f>SUM(S43:S48,S42)</f>
        <v>38.10231896</v>
      </c>
      <c r="T52" s="480"/>
      <c r="U52" s="479">
        <f t="shared" ref="U52:U56" si="66">S52-L52</f>
        <v>2.139928</v>
      </c>
      <c r="V52" s="481">
        <f t="shared" ref="V52:V56" si="67">IF((L52)=0,"",(U52/L52))</f>
        <v>0.05950460864</v>
      </c>
      <c r="W52" s="59"/>
      <c r="X52" s="477"/>
      <c r="Y52" s="477"/>
      <c r="Z52" s="478">
        <f>SUM(Z43:Z48,Z42)</f>
        <v>40.39025896</v>
      </c>
      <c r="AA52" s="480"/>
      <c r="AB52" s="479">
        <f t="shared" ref="AB52:AB56" si="68">Z52-S52</f>
        <v>2.28794</v>
      </c>
      <c r="AC52" s="481">
        <f t="shared" ref="AC52:AC56" si="69">IF((S52)=0,"",(AB52/S52))</f>
        <v>0.06004726385</v>
      </c>
      <c r="AD52" s="59"/>
      <c r="AE52" s="477"/>
      <c r="AF52" s="477"/>
      <c r="AG52" s="478">
        <f>SUM(AG43:AG48,AG42)</f>
        <v>42.05741096</v>
      </c>
      <c r="AH52" s="480"/>
      <c r="AI52" s="479">
        <f t="shared" ref="AI52:AI56" si="70">AG52-Z52</f>
        <v>1.667152</v>
      </c>
      <c r="AJ52" s="481">
        <f t="shared" ref="AJ52:AJ56" si="71">IF((Z52)=0,"",(AI52/Z52))</f>
        <v>0.04127609089</v>
      </c>
      <c r="AK52" s="59"/>
      <c r="AL52" s="477"/>
      <c r="AM52" s="477"/>
      <c r="AN52" s="478">
        <f>SUM(AN43:AN48,AN42)</f>
        <v>43.71388296</v>
      </c>
      <c r="AO52" s="480"/>
      <c r="AP52" s="479">
        <f t="shared" ref="AP52:AP56" si="72">AN52-AG52</f>
        <v>1.656472</v>
      </c>
      <c r="AQ52" s="481">
        <f t="shared" ref="AQ52:AQ56" si="73">IF((AG52)=0,"",(AP52/AG52))</f>
        <v>0.03938597175</v>
      </c>
      <c r="AR52" s="482"/>
      <c r="AS52" s="482"/>
    </row>
    <row r="53" ht="12.0" customHeight="1">
      <c r="A53" s="587"/>
      <c r="B53" s="483" t="s">
        <v>316</v>
      </c>
      <c r="C53" s="351"/>
      <c r="D53" s="351"/>
      <c r="E53" s="351"/>
      <c r="F53" s="476">
        <f>'Res (2000)'!F51</f>
        <v>0.13</v>
      </c>
      <c r="G53" s="80"/>
      <c r="H53" s="524">
        <f>H52*F53</f>
        <v>4.284807941</v>
      </c>
      <c r="I53" s="448"/>
      <c r="J53" s="484">
        <v>0.13</v>
      </c>
      <c r="K53" s="448"/>
      <c r="L53" s="431">
        <f>L52*J53</f>
        <v>4.675110825</v>
      </c>
      <c r="M53" s="80"/>
      <c r="N53" s="432">
        <f t="shared" si="64"/>
        <v>0.3903028834</v>
      </c>
      <c r="O53" s="433">
        <f t="shared" si="65"/>
        <v>0.09108993651</v>
      </c>
      <c r="P53" s="59"/>
      <c r="Q53" s="484">
        <v>0.13</v>
      </c>
      <c r="R53" s="448"/>
      <c r="S53" s="431">
        <f>S52*Q53</f>
        <v>4.953301465</v>
      </c>
      <c r="T53" s="80"/>
      <c r="U53" s="432">
        <f t="shared" si="66"/>
        <v>0.27819064</v>
      </c>
      <c r="V53" s="433">
        <f t="shared" si="67"/>
        <v>0.05950460864</v>
      </c>
      <c r="W53" s="59"/>
      <c r="X53" s="484">
        <v>0.13</v>
      </c>
      <c r="Y53" s="448"/>
      <c r="Z53" s="431">
        <f>Z52*X53</f>
        <v>5.250733665</v>
      </c>
      <c r="AA53" s="80"/>
      <c r="AB53" s="432">
        <f t="shared" si="68"/>
        <v>0.2974322</v>
      </c>
      <c r="AC53" s="433">
        <f t="shared" si="69"/>
        <v>0.06004726385</v>
      </c>
      <c r="AD53" s="59"/>
      <c r="AE53" s="484">
        <v>0.13</v>
      </c>
      <c r="AF53" s="448"/>
      <c r="AG53" s="431">
        <f>AG52*AE53</f>
        <v>5.467463425</v>
      </c>
      <c r="AH53" s="80"/>
      <c r="AI53" s="432">
        <f t="shared" si="70"/>
        <v>0.21672976</v>
      </c>
      <c r="AJ53" s="433">
        <f t="shared" si="71"/>
        <v>0.04127609089</v>
      </c>
      <c r="AK53" s="59"/>
      <c r="AL53" s="484">
        <v>0.13</v>
      </c>
      <c r="AM53" s="448"/>
      <c r="AN53" s="431">
        <f>AN52*AL53</f>
        <v>5.682804785</v>
      </c>
      <c r="AO53" s="80"/>
      <c r="AP53" s="432">
        <f t="shared" si="72"/>
        <v>0.21534136</v>
      </c>
      <c r="AQ53" s="433">
        <f t="shared" si="73"/>
        <v>0.03938597175</v>
      </c>
      <c r="AR53" s="434"/>
      <c r="AS53" s="434"/>
    </row>
    <row r="54" ht="12.0" customHeight="1">
      <c r="A54" s="587"/>
      <c r="B54" s="485" t="s">
        <v>414</v>
      </c>
      <c r="C54" s="351"/>
      <c r="D54" s="351"/>
      <c r="E54" s="351"/>
      <c r="F54" s="486"/>
      <c r="G54" s="80"/>
      <c r="H54" s="524">
        <f>H52+H53</f>
        <v>37.24486903</v>
      </c>
      <c r="I54" s="448"/>
      <c r="J54" s="448"/>
      <c r="K54" s="448"/>
      <c r="L54" s="431">
        <f>L52+L53</f>
        <v>40.63750178</v>
      </c>
      <c r="M54" s="80"/>
      <c r="N54" s="432">
        <f t="shared" si="64"/>
        <v>3.392632755</v>
      </c>
      <c r="O54" s="433">
        <f t="shared" si="65"/>
        <v>0.09108993651</v>
      </c>
      <c r="P54" s="59"/>
      <c r="Q54" s="448"/>
      <c r="R54" s="448"/>
      <c r="S54" s="431">
        <f>S52+S53</f>
        <v>43.05562042</v>
      </c>
      <c r="T54" s="80"/>
      <c r="U54" s="432">
        <f t="shared" si="66"/>
        <v>2.41811864</v>
      </c>
      <c r="V54" s="433">
        <f t="shared" si="67"/>
        <v>0.05950460864</v>
      </c>
      <c r="W54" s="59"/>
      <c r="X54" s="448"/>
      <c r="Y54" s="448"/>
      <c r="Z54" s="431">
        <f>Z52+Z53</f>
        <v>45.64099262</v>
      </c>
      <c r="AA54" s="80"/>
      <c r="AB54" s="432">
        <f t="shared" si="68"/>
        <v>2.5853722</v>
      </c>
      <c r="AC54" s="433">
        <f t="shared" si="69"/>
        <v>0.06004726385</v>
      </c>
      <c r="AD54" s="59"/>
      <c r="AE54" s="448"/>
      <c r="AF54" s="448"/>
      <c r="AG54" s="431">
        <f>AG52+AG53</f>
        <v>47.52487438</v>
      </c>
      <c r="AH54" s="80"/>
      <c r="AI54" s="432">
        <f t="shared" si="70"/>
        <v>1.88388176</v>
      </c>
      <c r="AJ54" s="433">
        <f t="shared" si="71"/>
        <v>0.04127609089</v>
      </c>
      <c r="AK54" s="59"/>
      <c r="AL54" s="448"/>
      <c r="AM54" s="448"/>
      <c r="AN54" s="431">
        <f>AN52+AN53</f>
        <v>49.39668774</v>
      </c>
      <c r="AO54" s="80"/>
      <c r="AP54" s="432">
        <f t="shared" si="72"/>
        <v>1.87181336</v>
      </c>
      <c r="AQ54" s="433">
        <f t="shared" si="73"/>
        <v>0.03938597175</v>
      </c>
      <c r="AR54" s="434"/>
      <c r="AS54" s="434"/>
    </row>
    <row r="55" ht="12.0" customHeight="1">
      <c r="A55" s="587"/>
      <c r="B55" s="487" t="s">
        <v>273</v>
      </c>
      <c r="E55" s="351"/>
      <c r="F55" s="488">
        <f>'Res (2000)'!F53</f>
        <v>0.131</v>
      </c>
      <c r="G55" s="80"/>
      <c r="H55" s="546">
        <f>F55*H52</f>
        <v>4.317768003</v>
      </c>
      <c r="I55" s="448"/>
      <c r="J55" s="490">
        <f>F55</f>
        <v>0.131</v>
      </c>
      <c r="K55" s="448"/>
      <c r="L55" s="546">
        <f>J55*L52</f>
        <v>4.711073216</v>
      </c>
      <c r="M55" s="80"/>
      <c r="N55" s="489">
        <f t="shared" si="64"/>
        <v>0.3933052132</v>
      </c>
      <c r="O55" s="491">
        <f t="shared" si="65"/>
        <v>0.09108993651</v>
      </c>
      <c r="P55" s="59"/>
      <c r="Q55" s="490">
        <f>J55</f>
        <v>0.131</v>
      </c>
      <c r="R55" s="448"/>
      <c r="S55" s="546">
        <f>Q55*S52</f>
        <v>4.991403784</v>
      </c>
      <c r="T55" s="80"/>
      <c r="U55" s="489">
        <f t="shared" si="66"/>
        <v>0.280330568</v>
      </c>
      <c r="V55" s="491">
        <f t="shared" si="67"/>
        <v>0.05950460864</v>
      </c>
      <c r="W55" s="59"/>
      <c r="X55" s="490">
        <f>Q55</f>
        <v>0.131</v>
      </c>
      <c r="Y55" s="448"/>
      <c r="Z55" s="546">
        <f>X55*Z52</f>
        <v>5.291123924</v>
      </c>
      <c r="AA55" s="80"/>
      <c r="AB55" s="489">
        <f t="shared" si="68"/>
        <v>0.29972014</v>
      </c>
      <c r="AC55" s="491">
        <f t="shared" si="69"/>
        <v>0.06004726385</v>
      </c>
      <c r="AD55" s="59"/>
      <c r="AE55" s="490">
        <f>X55</f>
        <v>0.131</v>
      </c>
      <c r="AF55" s="448"/>
      <c r="AG55" s="546">
        <f>AE55*AG52</f>
        <v>5.509520836</v>
      </c>
      <c r="AH55" s="80"/>
      <c r="AI55" s="489">
        <f t="shared" si="70"/>
        <v>0.218396912</v>
      </c>
      <c r="AJ55" s="491">
        <f t="shared" si="71"/>
        <v>0.04127609089</v>
      </c>
      <c r="AK55" s="59"/>
      <c r="AL55" s="490">
        <f>AE55</f>
        <v>0.131</v>
      </c>
      <c r="AM55" s="448"/>
      <c r="AN55" s="546">
        <f>AL55*AN52</f>
        <v>5.726518668</v>
      </c>
      <c r="AO55" s="80"/>
      <c r="AP55" s="489">
        <f t="shared" si="72"/>
        <v>0.216997832</v>
      </c>
      <c r="AQ55" s="491">
        <f t="shared" si="73"/>
        <v>0.03938597175</v>
      </c>
      <c r="AR55" s="492"/>
      <c r="AS55" s="492"/>
    </row>
    <row r="56" ht="12.0" customHeight="1">
      <c r="A56" s="587"/>
      <c r="B56" s="493" t="s">
        <v>318</v>
      </c>
      <c r="C56" s="71"/>
      <c r="D56" s="72"/>
      <c r="E56" s="494"/>
      <c r="F56" s="495"/>
      <c r="G56" s="527"/>
      <c r="H56" s="528">
        <f>H54-H55</f>
        <v>32.92710103</v>
      </c>
      <c r="I56" s="496"/>
      <c r="J56" s="496"/>
      <c r="K56" s="496"/>
      <c r="L56" s="497">
        <f>L54-L55</f>
        <v>35.92642857</v>
      </c>
      <c r="M56" s="498"/>
      <c r="N56" s="499">
        <f t="shared" si="64"/>
        <v>2.999327542</v>
      </c>
      <c r="O56" s="500">
        <f t="shared" si="65"/>
        <v>0.09108993651</v>
      </c>
      <c r="P56" s="59"/>
      <c r="Q56" s="496"/>
      <c r="R56" s="496"/>
      <c r="S56" s="497">
        <f>S54-S55</f>
        <v>38.06421664</v>
      </c>
      <c r="T56" s="498"/>
      <c r="U56" s="499">
        <f t="shared" si="66"/>
        <v>2.137788072</v>
      </c>
      <c r="V56" s="500">
        <f t="shared" si="67"/>
        <v>0.05950460864</v>
      </c>
      <c r="W56" s="59"/>
      <c r="X56" s="496"/>
      <c r="Y56" s="496"/>
      <c r="Z56" s="497">
        <f>Z54-Z55</f>
        <v>40.3498687</v>
      </c>
      <c r="AA56" s="498"/>
      <c r="AB56" s="499">
        <f t="shared" si="68"/>
        <v>2.28565206</v>
      </c>
      <c r="AC56" s="500">
        <f t="shared" si="69"/>
        <v>0.06004726385</v>
      </c>
      <c r="AD56" s="59"/>
      <c r="AE56" s="496"/>
      <c r="AF56" s="496"/>
      <c r="AG56" s="497">
        <f>AG54-AG55</f>
        <v>42.01535355</v>
      </c>
      <c r="AH56" s="498"/>
      <c r="AI56" s="499">
        <f t="shared" si="70"/>
        <v>1.665484848</v>
      </c>
      <c r="AJ56" s="500">
        <f t="shared" si="71"/>
        <v>0.04127609089</v>
      </c>
      <c r="AK56" s="59"/>
      <c r="AL56" s="496"/>
      <c r="AM56" s="496"/>
      <c r="AN56" s="497">
        <f>AN54-AN55</f>
        <v>43.67016908</v>
      </c>
      <c r="AO56" s="498"/>
      <c r="AP56" s="499">
        <f t="shared" si="72"/>
        <v>1.654815528</v>
      </c>
      <c r="AQ56" s="500">
        <f t="shared" si="73"/>
        <v>0.03938597175</v>
      </c>
      <c r="AR56" s="501"/>
      <c r="AS56" s="501"/>
    </row>
    <row r="57" ht="12.0" customHeight="1">
      <c r="A57" s="59"/>
      <c r="B57" s="465"/>
      <c r="C57" s="466"/>
      <c r="D57" s="466"/>
      <c r="E57" s="466"/>
      <c r="F57" s="467"/>
      <c r="G57" s="509"/>
      <c r="H57" s="469"/>
      <c r="I57" s="471"/>
      <c r="J57" s="467"/>
      <c r="K57" s="468"/>
      <c r="L57" s="469"/>
      <c r="M57" s="471"/>
      <c r="N57" s="472"/>
      <c r="O57" s="473"/>
      <c r="P57" s="59"/>
      <c r="Q57" s="467"/>
      <c r="R57" s="468"/>
      <c r="S57" s="469"/>
      <c r="T57" s="471"/>
      <c r="U57" s="472"/>
      <c r="V57" s="473"/>
      <c r="W57" s="59"/>
      <c r="X57" s="467"/>
      <c r="Y57" s="468"/>
      <c r="Z57" s="469"/>
      <c r="AA57" s="471"/>
      <c r="AB57" s="472"/>
      <c r="AC57" s="473"/>
      <c r="AD57" s="59"/>
      <c r="AE57" s="467"/>
      <c r="AF57" s="468"/>
      <c r="AG57" s="469"/>
      <c r="AH57" s="471"/>
      <c r="AI57" s="472"/>
      <c r="AJ57" s="473"/>
      <c r="AK57" s="59"/>
      <c r="AL57" s="467"/>
      <c r="AM57" s="468"/>
      <c r="AN57" s="469"/>
      <c r="AO57" s="471"/>
      <c r="AP57" s="472"/>
      <c r="AQ57" s="473"/>
      <c r="AR57" s="474"/>
      <c r="AS57" s="474"/>
    </row>
    <row r="58" ht="12.0" customHeight="1">
      <c r="A58" s="59"/>
      <c r="B58" s="475" t="s">
        <v>319</v>
      </c>
      <c r="C58" s="351"/>
      <c r="D58" s="351"/>
      <c r="E58" s="351"/>
      <c r="F58" s="476"/>
      <c r="G58" s="523"/>
      <c r="H58" s="478">
        <f>SUM(H49:H50,H42,H43:H45)</f>
        <v>32.39230109</v>
      </c>
      <c r="I58" s="516"/>
      <c r="J58" s="477"/>
      <c r="K58" s="477"/>
      <c r="L58" s="478">
        <f>SUM(L49:L50,L42,L43:L45)</f>
        <v>35.39463096</v>
      </c>
      <c r="M58" s="480"/>
      <c r="N58" s="479">
        <f t="shared" ref="N58:N62" si="74">L58-H58</f>
        <v>3.002329872</v>
      </c>
      <c r="O58" s="481">
        <f t="shared" ref="O58:O62" si="75">IF((H58)=0,"",(N58/H58))</f>
        <v>0.09268652646</v>
      </c>
      <c r="P58" s="59"/>
      <c r="Q58" s="477"/>
      <c r="R58" s="477"/>
      <c r="S58" s="478">
        <f>SUM(S49:S50,S42,S43:S45)</f>
        <v>37.53455896</v>
      </c>
      <c r="T58" s="480"/>
      <c r="U58" s="479">
        <f t="shared" ref="U58:U62" si="76">S58-L58</f>
        <v>2.139928</v>
      </c>
      <c r="V58" s="481">
        <f t="shared" ref="V58:V62" si="77">IF((L58)=0,"",(U58/L58))</f>
        <v>0.0604591132</v>
      </c>
      <c r="W58" s="59"/>
      <c r="X58" s="477"/>
      <c r="Y58" s="477"/>
      <c r="Z58" s="478">
        <f>SUM(Z49:Z50,Z42,Z43:Z45)</f>
        <v>39.82249896</v>
      </c>
      <c r="AA58" s="480"/>
      <c r="AB58" s="479">
        <f t="shared" ref="AB58:AB62" si="78">Z58-S58</f>
        <v>2.28794</v>
      </c>
      <c r="AC58" s="481">
        <f t="shared" ref="AC58:AC62" si="79">IF((S58)=0,"",(AB58/S58))</f>
        <v>0.06095555838</v>
      </c>
      <c r="AD58" s="59"/>
      <c r="AE58" s="477"/>
      <c r="AF58" s="477"/>
      <c r="AG58" s="478">
        <f>SUM(AG49:AG50,AG42,AG43:AG45)</f>
        <v>41.48965096</v>
      </c>
      <c r="AH58" s="480"/>
      <c r="AI58" s="479">
        <f t="shared" ref="AI58:AI62" si="80">AG58-Z58</f>
        <v>1.667152</v>
      </c>
      <c r="AJ58" s="481">
        <f t="shared" ref="AJ58:AJ62" si="81">IF((Z58)=0,"",(AI58/Z58))</f>
        <v>0.04186457514</v>
      </c>
      <c r="AK58" s="59"/>
      <c r="AL58" s="477"/>
      <c r="AM58" s="477"/>
      <c r="AN58" s="478">
        <f>SUM(AN49:AN50,AN42,AN43:AN45)</f>
        <v>43.14612296</v>
      </c>
      <c r="AO58" s="480"/>
      <c r="AP58" s="479">
        <f t="shared" ref="AP58:AP62" si="82">AN58-AG58</f>
        <v>1.656472</v>
      </c>
      <c r="AQ58" s="481">
        <f t="shared" ref="AQ58:AQ62" si="83">IF((AG58)=0,"",(AP58/AG58))</f>
        <v>0.03992494421</v>
      </c>
      <c r="AR58" s="482"/>
      <c r="AS58" s="482"/>
    </row>
    <row r="59" ht="12.0" customHeight="1">
      <c r="A59" s="59"/>
      <c r="B59" s="483" t="s">
        <v>316</v>
      </c>
      <c r="C59" s="351"/>
      <c r="D59" s="351"/>
      <c r="E59" s="351"/>
      <c r="F59" s="476">
        <v>0.13</v>
      </c>
      <c r="G59" s="523"/>
      <c r="H59" s="524">
        <f>H58*F59</f>
        <v>4.210999141</v>
      </c>
      <c r="I59" s="448"/>
      <c r="J59" s="476">
        <v>0.13</v>
      </c>
      <c r="K59" s="484"/>
      <c r="L59" s="431">
        <f>L58*J59</f>
        <v>4.601302025</v>
      </c>
      <c r="M59" s="80"/>
      <c r="N59" s="432">
        <f t="shared" si="74"/>
        <v>0.3903028834</v>
      </c>
      <c r="O59" s="433">
        <f t="shared" si="75"/>
        <v>0.09268652646</v>
      </c>
      <c r="P59" s="59"/>
      <c r="Q59" s="476">
        <v>0.13</v>
      </c>
      <c r="R59" s="484"/>
      <c r="S59" s="431">
        <f>S58*Q59</f>
        <v>4.879492665</v>
      </c>
      <c r="T59" s="80"/>
      <c r="U59" s="432">
        <f t="shared" si="76"/>
        <v>0.27819064</v>
      </c>
      <c r="V59" s="433">
        <f t="shared" si="77"/>
        <v>0.0604591132</v>
      </c>
      <c r="W59" s="59"/>
      <c r="X59" s="476">
        <v>0.13</v>
      </c>
      <c r="Y59" s="484"/>
      <c r="Z59" s="431">
        <f>Z58*X59</f>
        <v>5.176924865</v>
      </c>
      <c r="AA59" s="80"/>
      <c r="AB59" s="432">
        <f t="shared" si="78"/>
        <v>0.2974322</v>
      </c>
      <c r="AC59" s="433">
        <f t="shared" si="79"/>
        <v>0.06095555838</v>
      </c>
      <c r="AD59" s="59"/>
      <c r="AE59" s="476">
        <v>0.13</v>
      </c>
      <c r="AF59" s="484"/>
      <c r="AG59" s="431">
        <f>AG58*AE59</f>
        <v>5.393654625</v>
      </c>
      <c r="AH59" s="80"/>
      <c r="AI59" s="432">
        <f t="shared" si="80"/>
        <v>0.21672976</v>
      </c>
      <c r="AJ59" s="433">
        <f t="shared" si="81"/>
        <v>0.04186457514</v>
      </c>
      <c r="AK59" s="59"/>
      <c r="AL59" s="476">
        <v>0.13</v>
      </c>
      <c r="AM59" s="484"/>
      <c r="AN59" s="431">
        <f>AN58*AL59</f>
        <v>5.608995985</v>
      </c>
      <c r="AO59" s="80"/>
      <c r="AP59" s="432">
        <f t="shared" si="82"/>
        <v>0.21534136</v>
      </c>
      <c r="AQ59" s="433">
        <f t="shared" si="83"/>
        <v>0.03992494421</v>
      </c>
      <c r="AR59" s="434"/>
      <c r="AS59" s="434"/>
    </row>
    <row r="60" ht="12.0" customHeight="1">
      <c r="A60" s="59"/>
      <c r="B60" s="485" t="s">
        <v>415</v>
      </c>
      <c r="C60" s="351"/>
      <c r="D60" s="351"/>
      <c r="E60" s="351"/>
      <c r="F60" s="486"/>
      <c r="G60" s="80"/>
      <c r="H60" s="524">
        <f>H58+H59</f>
        <v>36.60330023</v>
      </c>
      <c r="I60" s="448"/>
      <c r="J60" s="448"/>
      <c r="K60" s="448"/>
      <c r="L60" s="431">
        <f>L58+L59</f>
        <v>39.99593298</v>
      </c>
      <c r="M60" s="80"/>
      <c r="N60" s="432">
        <f t="shared" si="74"/>
        <v>3.392632755</v>
      </c>
      <c r="O60" s="433">
        <f t="shared" si="75"/>
        <v>0.09268652646</v>
      </c>
      <c r="P60" s="59"/>
      <c r="Q60" s="448"/>
      <c r="R60" s="448"/>
      <c r="S60" s="431">
        <f>S58+S59</f>
        <v>42.41405162</v>
      </c>
      <c r="T60" s="80"/>
      <c r="U60" s="432">
        <f t="shared" si="76"/>
        <v>2.41811864</v>
      </c>
      <c r="V60" s="433">
        <f t="shared" si="77"/>
        <v>0.0604591132</v>
      </c>
      <c r="W60" s="59"/>
      <c r="X60" s="448"/>
      <c r="Y60" s="448"/>
      <c r="Z60" s="431">
        <f>Z58+Z59</f>
        <v>44.99942382</v>
      </c>
      <c r="AA60" s="80"/>
      <c r="AB60" s="432">
        <f t="shared" si="78"/>
        <v>2.5853722</v>
      </c>
      <c r="AC60" s="433">
        <f t="shared" si="79"/>
        <v>0.06095555838</v>
      </c>
      <c r="AD60" s="59"/>
      <c r="AE60" s="448"/>
      <c r="AF60" s="448"/>
      <c r="AG60" s="431">
        <f>AG58+AG59</f>
        <v>46.88330558</v>
      </c>
      <c r="AH60" s="80"/>
      <c r="AI60" s="432">
        <f t="shared" si="80"/>
        <v>1.88388176</v>
      </c>
      <c r="AJ60" s="433">
        <f t="shared" si="81"/>
        <v>0.04186457514</v>
      </c>
      <c r="AK60" s="59"/>
      <c r="AL60" s="448"/>
      <c r="AM60" s="448"/>
      <c r="AN60" s="431">
        <f>AN58+AN59</f>
        <v>48.75511894</v>
      </c>
      <c r="AO60" s="80"/>
      <c r="AP60" s="432">
        <f t="shared" si="82"/>
        <v>1.87181336</v>
      </c>
      <c r="AQ60" s="433">
        <f t="shared" si="83"/>
        <v>0.03992494421</v>
      </c>
      <c r="AR60" s="434"/>
      <c r="AS60" s="434"/>
    </row>
    <row r="61" ht="12.0" customHeight="1">
      <c r="A61" s="59"/>
      <c r="B61" s="487" t="s">
        <v>273</v>
      </c>
      <c r="E61" s="351"/>
      <c r="F61" s="488">
        <f>F55</f>
        <v>0.131</v>
      </c>
      <c r="G61" s="80"/>
      <c r="H61" s="526">
        <f>F61*H58</f>
        <v>4.243391443</v>
      </c>
      <c r="I61" s="448"/>
      <c r="J61" s="488">
        <f>J55</f>
        <v>0.131</v>
      </c>
      <c r="K61" s="448"/>
      <c r="L61" s="546">
        <f>J61*L58</f>
        <v>4.636696656</v>
      </c>
      <c r="M61" s="80"/>
      <c r="N61" s="489">
        <f t="shared" si="74"/>
        <v>0.3933052132</v>
      </c>
      <c r="O61" s="491">
        <f t="shared" si="75"/>
        <v>0.09268652646</v>
      </c>
      <c r="P61" s="59"/>
      <c r="Q61" s="488">
        <f>Q55</f>
        <v>0.131</v>
      </c>
      <c r="R61" s="448"/>
      <c r="S61" s="546">
        <f>Q61*S58</f>
        <v>4.917027224</v>
      </c>
      <c r="T61" s="80"/>
      <c r="U61" s="489">
        <f t="shared" si="76"/>
        <v>0.280330568</v>
      </c>
      <c r="V61" s="491">
        <f t="shared" si="77"/>
        <v>0.0604591132</v>
      </c>
      <c r="W61" s="59"/>
      <c r="X61" s="488">
        <f>X55</f>
        <v>0.131</v>
      </c>
      <c r="Y61" s="448"/>
      <c r="Z61" s="546">
        <f>X61*Z58</f>
        <v>5.216747364</v>
      </c>
      <c r="AA61" s="80"/>
      <c r="AB61" s="489">
        <f t="shared" si="78"/>
        <v>0.29972014</v>
      </c>
      <c r="AC61" s="491">
        <f t="shared" si="79"/>
        <v>0.06095555838</v>
      </c>
      <c r="AD61" s="59"/>
      <c r="AE61" s="488">
        <f>AE55</f>
        <v>0.131</v>
      </c>
      <c r="AF61" s="448"/>
      <c r="AG61" s="546">
        <f>AE61*AG58</f>
        <v>5.435144276</v>
      </c>
      <c r="AH61" s="80"/>
      <c r="AI61" s="489">
        <f t="shared" si="80"/>
        <v>0.218396912</v>
      </c>
      <c r="AJ61" s="491">
        <f t="shared" si="81"/>
        <v>0.04186457514</v>
      </c>
      <c r="AK61" s="59"/>
      <c r="AL61" s="488">
        <f>AL55</f>
        <v>0.131</v>
      </c>
      <c r="AM61" s="448"/>
      <c r="AN61" s="546">
        <f>AL61*AN58</f>
        <v>5.652142108</v>
      </c>
      <c r="AO61" s="80"/>
      <c r="AP61" s="489">
        <f t="shared" si="82"/>
        <v>0.216997832</v>
      </c>
      <c r="AQ61" s="491">
        <f t="shared" si="83"/>
        <v>0.03992494421</v>
      </c>
      <c r="AR61" s="492"/>
      <c r="AS61" s="492"/>
    </row>
    <row r="62" ht="12.0" customHeight="1">
      <c r="A62" s="59"/>
      <c r="B62" s="493" t="s">
        <v>321</v>
      </c>
      <c r="C62" s="71"/>
      <c r="D62" s="72"/>
      <c r="E62" s="494"/>
      <c r="F62" s="502"/>
      <c r="G62" s="529"/>
      <c r="H62" s="530">
        <f>H60-H61</f>
        <v>32.35990879</v>
      </c>
      <c r="I62" s="503"/>
      <c r="J62" s="503"/>
      <c r="K62" s="503"/>
      <c r="L62" s="504">
        <f>L60-L61</f>
        <v>35.35923633</v>
      </c>
      <c r="M62" s="505"/>
      <c r="N62" s="506">
        <f t="shared" si="74"/>
        <v>2.999327542</v>
      </c>
      <c r="O62" s="507">
        <f t="shared" si="75"/>
        <v>0.09268652646</v>
      </c>
      <c r="P62" s="59"/>
      <c r="Q62" s="503"/>
      <c r="R62" s="503"/>
      <c r="S62" s="504">
        <f>S60-S61</f>
        <v>37.4970244</v>
      </c>
      <c r="T62" s="505"/>
      <c r="U62" s="506">
        <f t="shared" si="76"/>
        <v>2.137788072</v>
      </c>
      <c r="V62" s="507">
        <f t="shared" si="77"/>
        <v>0.0604591132</v>
      </c>
      <c r="W62" s="59"/>
      <c r="X62" s="503"/>
      <c r="Y62" s="503"/>
      <c r="Z62" s="504">
        <f>Z60-Z61</f>
        <v>39.78267646</v>
      </c>
      <c r="AA62" s="505"/>
      <c r="AB62" s="506">
        <f t="shared" si="78"/>
        <v>2.28565206</v>
      </c>
      <c r="AC62" s="507">
        <f t="shared" si="79"/>
        <v>0.06095555838</v>
      </c>
      <c r="AD62" s="59"/>
      <c r="AE62" s="503"/>
      <c r="AF62" s="503"/>
      <c r="AG62" s="504">
        <f>AG60-AG61</f>
        <v>41.44816131</v>
      </c>
      <c r="AH62" s="505"/>
      <c r="AI62" s="506">
        <f t="shared" si="80"/>
        <v>1.665484848</v>
      </c>
      <c r="AJ62" s="507">
        <f t="shared" si="81"/>
        <v>0.04186457514</v>
      </c>
      <c r="AK62" s="59"/>
      <c r="AL62" s="503"/>
      <c r="AM62" s="503"/>
      <c r="AN62" s="504">
        <f>AN60-AN61</f>
        <v>43.10297684</v>
      </c>
      <c r="AO62" s="505"/>
      <c r="AP62" s="506">
        <f t="shared" si="82"/>
        <v>1.654815528</v>
      </c>
      <c r="AQ62" s="507">
        <f t="shared" si="83"/>
        <v>0.03992494421</v>
      </c>
      <c r="AR62" s="501"/>
      <c r="AS62" s="501"/>
    </row>
    <row r="63" ht="12.0" customHeight="1">
      <c r="A63" s="59"/>
      <c r="B63" s="465"/>
      <c r="C63" s="466"/>
      <c r="D63" s="466"/>
      <c r="E63" s="466"/>
      <c r="F63" s="508"/>
      <c r="G63" s="471"/>
      <c r="H63" s="531"/>
      <c r="I63" s="509"/>
      <c r="J63" s="508"/>
      <c r="K63" s="509"/>
      <c r="L63" s="472"/>
      <c r="M63" s="471"/>
      <c r="N63" s="510"/>
      <c r="O63" s="473"/>
      <c r="P63" s="59"/>
      <c r="Q63" s="508"/>
      <c r="R63" s="509"/>
      <c r="S63" s="472"/>
      <c r="T63" s="471"/>
      <c r="U63" s="510"/>
      <c r="V63" s="473"/>
      <c r="W63" s="59"/>
      <c r="X63" s="508"/>
      <c r="Y63" s="509"/>
      <c r="Z63" s="472"/>
      <c r="AA63" s="471"/>
      <c r="AB63" s="510"/>
      <c r="AC63" s="473"/>
      <c r="AD63" s="59"/>
      <c r="AE63" s="508"/>
      <c r="AF63" s="509"/>
      <c r="AG63" s="472"/>
      <c r="AH63" s="471"/>
      <c r="AI63" s="510"/>
      <c r="AJ63" s="473"/>
      <c r="AK63" s="59"/>
      <c r="AL63" s="508"/>
      <c r="AM63" s="509"/>
      <c r="AN63" s="472"/>
      <c r="AO63" s="471"/>
      <c r="AP63" s="510"/>
      <c r="AQ63" s="473"/>
      <c r="AR63" s="474"/>
      <c r="AS63" s="474"/>
    </row>
    <row r="64" ht="12.0" customHeight="1">
      <c r="A64" s="59"/>
      <c r="B64" s="59"/>
      <c r="C64" s="59"/>
      <c r="D64" s="59"/>
      <c r="E64" s="59"/>
      <c r="F64" s="59"/>
      <c r="G64" s="59"/>
      <c r="H64" s="59"/>
      <c r="I64" s="59"/>
      <c r="J64" s="59"/>
      <c r="K64" s="59"/>
      <c r="L64" s="140"/>
      <c r="M64" s="59"/>
      <c r="N64" s="59"/>
      <c r="O64" s="59"/>
      <c r="P64" s="59"/>
      <c r="Q64" s="59"/>
      <c r="R64" s="59"/>
      <c r="S64" s="140"/>
      <c r="T64" s="59"/>
      <c r="U64" s="59"/>
      <c r="V64" s="59"/>
      <c r="W64" s="59"/>
      <c r="X64" s="59"/>
      <c r="Y64" s="59"/>
      <c r="Z64" s="140"/>
      <c r="AA64" s="59"/>
      <c r="AB64" s="59"/>
      <c r="AC64" s="59"/>
      <c r="AD64" s="59"/>
      <c r="AE64" s="59"/>
      <c r="AF64" s="59"/>
      <c r="AG64" s="140"/>
      <c r="AH64" s="59"/>
      <c r="AI64" s="59"/>
      <c r="AJ64" s="59"/>
      <c r="AK64" s="59"/>
      <c r="AL64" s="59"/>
      <c r="AM64" s="59"/>
      <c r="AN64" s="140"/>
      <c r="AO64" s="59"/>
      <c r="AP64" s="59"/>
      <c r="AQ64" s="59"/>
      <c r="AR64" s="59"/>
      <c r="AS64" s="59"/>
    </row>
    <row r="65" ht="12.0" customHeight="1">
      <c r="A65" s="59"/>
      <c r="B65" s="337" t="s">
        <v>322</v>
      </c>
      <c r="C65" s="59"/>
      <c r="D65" s="59"/>
      <c r="E65" s="59"/>
      <c r="F65" s="511">
        <f>'Proposed Rates'!$E$299</f>
        <v>0.0338</v>
      </c>
      <c r="G65" s="59"/>
      <c r="H65" s="59"/>
      <c r="I65" s="59"/>
      <c r="J65" s="511">
        <f>'Proposed Rates'!$F$299</f>
        <v>0.0335</v>
      </c>
      <c r="K65" s="59"/>
      <c r="L65" s="59"/>
      <c r="M65" s="59"/>
      <c r="N65" s="59"/>
      <c r="O65" s="59"/>
      <c r="P65" s="59"/>
      <c r="Q65" s="511">
        <f>'Proposed Rates'!$G$299</f>
        <v>0.0335</v>
      </c>
      <c r="R65" s="59"/>
      <c r="S65" s="59"/>
      <c r="T65" s="59"/>
      <c r="U65" s="59"/>
      <c r="V65" s="59"/>
      <c r="W65" s="59"/>
      <c r="X65" s="511">
        <f>'Proposed Rates'!$H$299</f>
        <v>0.0335</v>
      </c>
      <c r="Y65" s="59"/>
      <c r="Z65" s="59"/>
      <c r="AA65" s="59"/>
      <c r="AB65" s="59"/>
      <c r="AC65" s="59"/>
      <c r="AD65" s="59"/>
      <c r="AE65" s="511">
        <f>'Proposed Rates'!$I$299</f>
        <v>0.0335</v>
      </c>
      <c r="AF65" s="59"/>
      <c r="AG65" s="59"/>
      <c r="AH65" s="59"/>
      <c r="AI65" s="59"/>
      <c r="AJ65" s="59"/>
      <c r="AK65" s="59"/>
      <c r="AL65" s="511">
        <f>'Proposed Rates'!$J$299</f>
        <v>0.0335</v>
      </c>
      <c r="AM65" s="59"/>
      <c r="AN65" s="59"/>
      <c r="AO65" s="59"/>
      <c r="AP65" s="59"/>
      <c r="AQ65" s="59"/>
      <c r="AR65" s="59"/>
      <c r="AS65" s="59"/>
    </row>
    <row r="66" ht="12.0" customHeight="1">
      <c r="A66" s="59"/>
      <c r="B66" s="59"/>
      <c r="C66" s="59"/>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9"/>
      <c r="AR66" s="59"/>
      <c r="AS66" s="59"/>
    </row>
    <row r="67" ht="12.0" customHeight="1">
      <c r="A67" s="512"/>
      <c r="B67" s="59"/>
      <c r="C67" s="59"/>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c r="AP67" s="59"/>
      <c r="AQ67" s="59"/>
      <c r="AR67" s="59"/>
      <c r="AS67" s="59"/>
    </row>
    <row r="68" ht="12.0" customHeight="1">
      <c r="A68" s="59"/>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c r="AP68" s="59"/>
      <c r="AQ68" s="59"/>
      <c r="AR68" s="59"/>
      <c r="AS68" s="59"/>
    </row>
    <row r="69" ht="12.0" customHeight="1">
      <c r="A69" s="59"/>
      <c r="B69" s="59"/>
      <c r="C69" s="59"/>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59"/>
      <c r="AM69" s="59"/>
      <c r="AN69" s="59"/>
      <c r="AO69" s="59"/>
      <c r="AP69" s="59"/>
      <c r="AQ69" s="59"/>
      <c r="AR69" s="59"/>
      <c r="AS69" s="59"/>
    </row>
    <row r="70" ht="12.0" customHeight="1">
      <c r="A70" s="59"/>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c r="AP70" s="59"/>
      <c r="AQ70" s="59"/>
      <c r="AR70" s="59"/>
      <c r="AS70" s="59"/>
    </row>
    <row r="71" ht="12.0" customHeight="1">
      <c r="A71" s="59"/>
      <c r="B71" s="59"/>
      <c r="C71" s="59"/>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59"/>
      <c r="AO71" s="59"/>
      <c r="AP71" s="59"/>
      <c r="AQ71" s="59"/>
      <c r="AR71" s="59"/>
      <c r="AS71" s="59"/>
    </row>
    <row r="72" ht="12.0" customHeight="1">
      <c r="A72" s="59"/>
      <c r="B72" s="59"/>
      <c r="C72" s="59"/>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N72" s="59"/>
      <c r="AO72" s="59"/>
      <c r="AP72" s="59"/>
      <c r="AQ72" s="59"/>
      <c r="AR72" s="59"/>
      <c r="AS72" s="59"/>
    </row>
    <row r="73" ht="12.0" customHeight="1">
      <c r="A73" s="59"/>
      <c r="B73" s="59"/>
      <c r="C73" s="59"/>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59"/>
      <c r="AK73" s="59"/>
      <c r="AL73" s="59"/>
      <c r="AM73" s="59"/>
      <c r="AN73" s="59"/>
      <c r="AO73" s="59"/>
      <c r="AP73" s="59"/>
      <c r="AQ73" s="59"/>
      <c r="AR73" s="59"/>
      <c r="AS73" s="59"/>
    </row>
    <row r="74" ht="12.0" customHeight="1">
      <c r="A74" s="59"/>
      <c r="B74" s="59"/>
      <c r="C74" s="59"/>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9"/>
      <c r="AR74" s="59"/>
      <c r="AS74" s="59"/>
    </row>
    <row r="75" ht="12.0" customHeight="1">
      <c r="A75" s="59"/>
      <c r="B75" s="59"/>
      <c r="C75" s="59"/>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c r="AJ75" s="59"/>
      <c r="AK75" s="59"/>
      <c r="AL75" s="59"/>
      <c r="AM75" s="59"/>
      <c r="AN75" s="59"/>
      <c r="AO75" s="59"/>
      <c r="AP75" s="59"/>
      <c r="AQ75" s="59"/>
      <c r="AR75" s="59"/>
      <c r="AS75" s="59"/>
    </row>
    <row r="76" ht="12.0" customHeight="1">
      <c r="A76" s="59"/>
      <c r="B76" s="59"/>
      <c r="C76" s="59"/>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c r="AJ76" s="59"/>
      <c r="AK76" s="59"/>
      <c r="AL76" s="59"/>
      <c r="AM76" s="59"/>
      <c r="AN76" s="59"/>
      <c r="AO76" s="59"/>
      <c r="AP76" s="59"/>
      <c r="AQ76" s="59"/>
      <c r="AR76" s="59"/>
      <c r="AS76" s="59"/>
    </row>
    <row r="77" ht="12.0" customHeight="1">
      <c r="A77" s="59"/>
      <c r="B77" s="59"/>
      <c r="C77" s="59"/>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c r="AJ77" s="59"/>
      <c r="AK77" s="59"/>
      <c r="AL77" s="59"/>
      <c r="AM77" s="59"/>
      <c r="AN77" s="59"/>
      <c r="AO77" s="59"/>
      <c r="AP77" s="59"/>
      <c r="AQ77" s="59"/>
      <c r="AR77" s="59"/>
      <c r="AS77" s="59"/>
    </row>
    <row r="78" ht="12.0" customHeight="1">
      <c r="A78" s="59"/>
      <c r="B78" s="59"/>
      <c r="C78" s="59"/>
      <c r="D78" s="59"/>
      <c r="E78" s="59"/>
      <c r="F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9"/>
      <c r="AR78" s="59"/>
      <c r="AS78" s="59"/>
    </row>
    <row r="79" ht="12.0" customHeight="1">
      <c r="A79" s="59"/>
      <c r="B79" s="59"/>
      <c r="C79" s="59"/>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59"/>
      <c r="AK79" s="59"/>
      <c r="AL79" s="59"/>
      <c r="AM79" s="59"/>
      <c r="AN79" s="59"/>
      <c r="AO79" s="59"/>
      <c r="AP79" s="59"/>
      <c r="AQ79" s="59"/>
      <c r="AR79" s="59"/>
      <c r="AS79" s="59"/>
    </row>
    <row r="80" ht="12.0" customHeight="1">
      <c r="A80" s="59"/>
      <c r="B80" s="59"/>
      <c r="C80" s="59"/>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9"/>
      <c r="AR80" s="59"/>
      <c r="AS80" s="59"/>
    </row>
    <row r="81" ht="12.0" customHeight="1">
      <c r="A81" s="513"/>
      <c r="B81" s="59" t="s">
        <v>333</v>
      </c>
      <c r="C81" s="59"/>
      <c r="D81" s="59"/>
      <c r="E81" s="59"/>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c r="AR81" s="59"/>
      <c r="AS81" s="59"/>
    </row>
    <row r="82" ht="12.0" customHeight="1">
      <c r="A82" s="59"/>
      <c r="B82" s="59"/>
      <c r="C82" s="59"/>
      <c r="D82" s="59"/>
      <c r="E82" s="59"/>
      <c r="F82" s="59"/>
      <c r="G82" s="59"/>
      <c r="H82" s="59"/>
      <c r="I82" s="59"/>
      <c r="J82" s="59"/>
      <c r="K82" s="59"/>
      <c r="L82" s="59"/>
      <c r="M82" s="59"/>
      <c r="N82" s="59"/>
      <c r="O82" s="59"/>
      <c r="P82" s="59"/>
      <c r="Q82" s="59"/>
      <c r="R82" s="59"/>
      <c r="S82" s="59"/>
      <c r="T82" s="59"/>
      <c r="U82" s="59"/>
      <c r="V82" s="59"/>
      <c r="W82" s="59"/>
      <c r="X82" s="59"/>
      <c r="Y82" s="59"/>
      <c r="Z82" s="59"/>
      <c r="AA82" s="59"/>
      <c r="AB82" s="59"/>
      <c r="AC82" s="59"/>
      <c r="AD82" s="59"/>
      <c r="AE82" s="59"/>
      <c r="AF82" s="59"/>
      <c r="AG82" s="59"/>
      <c r="AH82" s="59"/>
      <c r="AI82" s="59"/>
      <c r="AJ82" s="59"/>
      <c r="AK82" s="59"/>
      <c r="AL82" s="59"/>
      <c r="AM82" s="59"/>
      <c r="AN82" s="59"/>
      <c r="AO82" s="59"/>
      <c r="AP82" s="59"/>
      <c r="AQ82" s="59"/>
      <c r="AR82" s="59"/>
      <c r="AS82" s="59"/>
    </row>
    <row r="83" ht="12.0" customHeight="1">
      <c r="A83" s="59"/>
      <c r="B83" s="59" t="s">
        <v>334</v>
      </c>
      <c r="C83" s="59"/>
      <c r="D83" s="59"/>
      <c r="E83" s="59"/>
      <c r="F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83" s="59"/>
      <c r="AN83" s="59"/>
      <c r="AO83" s="59"/>
      <c r="AP83" s="59"/>
      <c r="AQ83" s="59"/>
      <c r="AR83" s="59"/>
      <c r="AS83" s="59"/>
    </row>
    <row r="84" ht="12.0" customHeight="1">
      <c r="A84" s="59"/>
      <c r="B84" s="59"/>
      <c r="C84" s="59"/>
      <c r="D84" s="59"/>
      <c r="E84" s="59"/>
      <c r="F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c r="AS84" s="59"/>
    </row>
    <row r="85" ht="12.0" customHeight="1">
      <c r="A85" s="59"/>
      <c r="B85" s="59"/>
      <c r="C85" s="59"/>
      <c r="D85" s="59"/>
      <c r="E85" s="59"/>
      <c r="F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c r="AS85" s="59"/>
    </row>
    <row r="86" ht="12.0" customHeight="1">
      <c r="A86" s="59"/>
      <c r="B86" s="59"/>
      <c r="C86" s="59"/>
      <c r="D86" s="59"/>
      <c r="E86" s="59"/>
      <c r="F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c r="AS86" s="59"/>
    </row>
    <row r="87" ht="12.0" customHeight="1">
      <c r="A87" s="59"/>
      <c r="B87" s="59"/>
      <c r="C87" s="59"/>
      <c r="D87" s="59"/>
      <c r="E87" s="59"/>
      <c r="F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c r="AR87" s="59"/>
      <c r="AS87" s="59"/>
    </row>
    <row r="88" ht="12.0" customHeight="1">
      <c r="A88" s="59"/>
      <c r="B88" s="59"/>
      <c r="C88" s="59"/>
      <c r="D88" s="59"/>
      <c r="E88" s="59"/>
      <c r="F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9"/>
      <c r="AR88" s="59"/>
      <c r="AS88" s="59"/>
    </row>
    <row r="89" ht="12.0" customHeight="1">
      <c r="A89" s="59"/>
      <c r="B89" s="59"/>
      <c r="C89" s="59"/>
      <c r="D89" s="59"/>
      <c r="E89" s="59"/>
      <c r="F89" s="59"/>
      <c r="G89" s="59"/>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c r="AQ89" s="59"/>
      <c r="AR89" s="59"/>
      <c r="AS89" s="59"/>
    </row>
    <row r="90" ht="12.0" customHeight="1">
      <c r="A90" s="59"/>
      <c r="B90" s="59"/>
      <c r="C90" s="59"/>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c r="AS90" s="59"/>
    </row>
    <row r="91" ht="12.0" customHeight="1">
      <c r="A91" s="59"/>
      <c r="B91" s="59"/>
      <c r="C91" s="59"/>
      <c r="D91" s="59"/>
      <c r="E91" s="59"/>
      <c r="F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c r="AF91" s="59"/>
      <c r="AG91" s="59"/>
      <c r="AH91" s="59"/>
      <c r="AI91" s="59"/>
      <c r="AJ91" s="59"/>
      <c r="AK91" s="59"/>
      <c r="AL91" s="59"/>
      <c r="AM91" s="59"/>
      <c r="AN91" s="59"/>
      <c r="AO91" s="59"/>
      <c r="AP91" s="59"/>
      <c r="AQ91" s="59"/>
      <c r="AR91" s="59"/>
      <c r="AS91" s="59"/>
    </row>
    <row r="92" ht="12.0" customHeight="1">
      <c r="A92" s="59"/>
      <c r="B92" s="59"/>
      <c r="C92" s="59"/>
      <c r="D92" s="59"/>
      <c r="E92" s="59"/>
      <c r="F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c r="AR92" s="59"/>
      <c r="AS92" s="59"/>
    </row>
    <row r="93" ht="12.0" customHeight="1">
      <c r="A93" s="59"/>
      <c r="B93" s="59"/>
      <c r="C93" s="59"/>
      <c r="D93" s="59"/>
      <c r="E93" s="59"/>
      <c r="F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c r="AR93" s="59"/>
      <c r="AS93" s="59"/>
    </row>
    <row r="94" ht="12.0" customHeight="1">
      <c r="A94" s="59"/>
      <c r="B94" s="59"/>
      <c r="C94" s="59"/>
      <c r="D94" s="59"/>
      <c r="E94" s="59"/>
      <c r="F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c r="AJ94" s="59"/>
      <c r="AK94" s="59"/>
      <c r="AL94" s="59"/>
      <c r="AM94" s="59"/>
      <c r="AN94" s="59"/>
      <c r="AO94" s="59"/>
      <c r="AP94" s="59"/>
      <c r="AQ94" s="59"/>
      <c r="AR94" s="59"/>
      <c r="AS94" s="59"/>
    </row>
    <row r="95" ht="12.0" customHeight="1">
      <c r="A95" s="59"/>
      <c r="B95" s="59"/>
      <c r="C95" s="59"/>
      <c r="D95" s="59"/>
      <c r="E95" s="59"/>
      <c r="F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c r="AJ95" s="59"/>
      <c r="AK95" s="59"/>
      <c r="AL95" s="59"/>
      <c r="AM95" s="59"/>
      <c r="AN95" s="59"/>
      <c r="AO95" s="59"/>
      <c r="AP95" s="59"/>
      <c r="AQ95" s="59"/>
      <c r="AR95" s="59"/>
      <c r="AS95" s="59"/>
    </row>
    <row r="96" ht="12.0" customHeight="1">
      <c r="A96" s="59"/>
      <c r="B96" s="59"/>
      <c r="C96" s="59"/>
      <c r="D96" s="59"/>
      <c r="E96" s="59"/>
      <c r="F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c r="AQ96" s="59"/>
      <c r="AR96" s="59"/>
      <c r="AS96" s="59"/>
    </row>
    <row r="97" ht="12.0" customHeight="1">
      <c r="A97" s="59"/>
      <c r="B97" s="59"/>
      <c r="C97" s="59"/>
      <c r="D97" s="59"/>
      <c r="E97" s="59"/>
      <c r="F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c r="AM97" s="59"/>
      <c r="AN97" s="59"/>
      <c r="AO97" s="59"/>
      <c r="AP97" s="59"/>
      <c r="AQ97" s="59"/>
      <c r="AR97" s="59"/>
      <c r="AS97" s="59"/>
    </row>
    <row r="98" ht="12.0" customHeight="1">
      <c r="A98" s="59"/>
      <c r="B98" s="59"/>
      <c r="C98" s="59"/>
      <c r="D98" s="59"/>
      <c r="E98" s="59"/>
      <c r="F98" s="59"/>
      <c r="G98" s="59"/>
      <c r="H98" s="59"/>
      <c r="I98" s="59"/>
      <c r="J98" s="59"/>
      <c r="K98" s="59"/>
      <c r="L98" s="59"/>
      <c r="M98" s="59"/>
      <c r="N98" s="59"/>
      <c r="O98" s="59"/>
      <c r="P98" s="59"/>
      <c r="Q98" s="59"/>
      <c r="R98" s="59"/>
      <c r="S98" s="59"/>
      <c r="T98" s="59"/>
      <c r="U98" s="59"/>
      <c r="V98" s="59"/>
      <c r="W98" s="59"/>
      <c r="X98" s="59"/>
      <c r="Y98" s="59"/>
      <c r="Z98" s="59"/>
      <c r="AA98" s="59"/>
      <c r="AB98" s="59"/>
      <c r="AC98" s="59"/>
      <c r="AD98" s="59"/>
      <c r="AE98" s="59"/>
      <c r="AF98" s="59"/>
      <c r="AG98" s="59"/>
      <c r="AH98" s="59"/>
      <c r="AI98" s="59"/>
      <c r="AJ98" s="59"/>
      <c r="AK98" s="59"/>
      <c r="AL98" s="59"/>
      <c r="AM98" s="59"/>
      <c r="AN98" s="59"/>
      <c r="AO98" s="59"/>
      <c r="AP98" s="59"/>
      <c r="AQ98" s="59"/>
      <c r="AR98" s="59"/>
      <c r="AS98" s="59"/>
    </row>
    <row r="99" ht="12.0" customHeight="1">
      <c r="A99" s="59"/>
      <c r="B99" s="59"/>
      <c r="C99" s="59"/>
      <c r="D99" s="59"/>
      <c r="E99" s="59"/>
      <c r="F99" s="59"/>
      <c r="G99" s="59"/>
      <c r="H99" s="59"/>
      <c r="I99" s="59"/>
      <c r="J99" s="59"/>
      <c r="K99" s="59"/>
      <c r="L99" s="59"/>
      <c r="M99" s="59"/>
      <c r="N99" s="59"/>
      <c r="O99" s="59"/>
      <c r="P99" s="59"/>
      <c r="Q99" s="59"/>
      <c r="R99" s="59"/>
      <c r="S99" s="59"/>
      <c r="T99" s="59"/>
      <c r="U99" s="59"/>
      <c r="V99" s="59"/>
      <c r="W99" s="59"/>
      <c r="X99" s="59"/>
      <c r="Y99" s="59"/>
      <c r="Z99" s="59"/>
      <c r="AA99" s="59"/>
      <c r="AB99" s="59"/>
      <c r="AC99" s="59"/>
      <c r="AD99" s="59"/>
      <c r="AE99" s="59"/>
      <c r="AF99" s="59"/>
      <c r="AG99" s="59"/>
      <c r="AH99" s="59"/>
      <c r="AI99" s="59"/>
      <c r="AJ99" s="59"/>
      <c r="AK99" s="59"/>
      <c r="AL99" s="59"/>
      <c r="AM99" s="59"/>
      <c r="AN99" s="59"/>
      <c r="AO99" s="59"/>
      <c r="AP99" s="59"/>
      <c r="AQ99" s="59"/>
      <c r="AR99" s="59"/>
      <c r="AS99" s="59"/>
    </row>
    <row r="100" ht="12.0" customHeight="1">
      <c r="A100" s="59"/>
      <c r="B100" s="59"/>
      <c r="C100" s="59"/>
      <c r="D100" s="59"/>
      <c r="E100" s="59"/>
      <c r="F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59"/>
      <c r="AQ100" s="59"/>
      <c r="AR100" s="59"/>
      <c r="AS100" s="59"/>
    </row>
    <row r="101" ht="12.0" customHeight="1">
      <c r="A101" s="59"/>
      <c r="B101" s="59"/>
      <c r="C101" s="59"/>
      <c r="D101" s="59"/>
      <c r="E101" s="59"/>
      <c r="F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c r="AH101" s="59"/>
      <c r="AI101" s="59"/>
      <c r="AJ101" s="59"/>
      <c r="AK101" s="59"/>
      <c r="AL101" s="59"/>
      <c r="AM101" s="59"/>
      <c r="AN101" s="59"/>
      <c r="AO101" s="59"/>
      <c r="AP101" s="59"/>
      <c r="AQ101" s="59"/>
      <c r="AR101" s="59"/>
      <c r="AS101" s="59"/>
    </row>
    <row r="102" ht="12.0" customHeight="1">
      <c r="A102" s="59"/>
      <c r="B102" s="59"/>
      <c r="C102" s="59"/>
      <c r="D102" s="59"/>
      <c r="E102" s="59"/>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c r="AH102" s="59"/>
      <c r="AI102" s="59"/>
      <c r="AJ102" s="59"/>
      <c r="AK102" s="59"/>
      <c r="AL102" s="59"/>
      <c r="AM102" s="59"/>
      <c r="AN102" s="59"/>
      <c r="AO102" s="59"/>
      <c r="AP102" s="59"/>
      <c r="AQ102" s="59"/>
      <c r="AR102" s="59"/>
      <c r="AS102" s="59"/>
    </row>
    <row r="103" ht="12.0" customHeight="1">
      <c r="A103" s="59"/>
      <c r="B103" s="59"/>
      <c r="C103" s="59"/>
      <c r="D103" s="59"/>
      <c r="E103" s="59"/>
      <c r="F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9"/>
      <c r="AJ103" s="59"/>
      <c r="AK103" s="59"/>
      <c r="AL103" s="59"/>
      <c r="AM103" s="59"/>
      <c r="AN103" s="59"/>
      <c r="AO103" s="59"/>
      <c r="AP103" s="59"/>
      <c r="AQ103" s="59"/>
      <c r="AR103" s="59"/>
      <c r="AS103" s="59"/>
    </row>
    <row r="104" ht="12.0" customHeight="1">
      <c r="A104" s="59"/>
      <c r="B104" s="59"/>
      <c r="C104" s="59"/>
      <c r="D104" s="59"/>
      <c r="E104" s="59"/>
      <c r="F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c r="AR104" s="59"/>
      <c r="AS104" s="59"/>
    </row>
    <row r="105" ht="12.0" customHeight="1">
      <c r="A105" s="59"/>
      <c r="B105" s="59"/>
      <c r="C105" s="59"/>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c r="AL105" s="59"/>
      <c r="AM105" s="59"/>
      <c r="AN105" s="59"/>
      <c r="AO105" s="59"/>
      <c r="AP105" s="59"/>
      <c r="AQ105" s="59"/>
      <c r="AR105" s="59"/>
      <c r="AS105" s="59"/>
    </row>
    <row r="106" ht="12.0" customHeight="1">
      <c r="A106" s="59"/>
      <c r="B106" s="59"/>
      <c r="C106" s="59"/>
      <c r="D106" s="59"/>
      <c r="E106" s="59"/>
      <c r="F106" s="59"/>
      <c r="G106" s="59"/>
      <c r="H106" s="59"/>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c r="AH106" s="59"/>
      <c r="AI106" s="59"/>
      <c r="AJ106" s="59"/>
      <c r="AK106" s="59"/>
      <c r="AL106" s="59"/>
      <c r="AM106" s="59"/>
      <c r="AN106" s="59"/>
      <c r="AO106" s="59"/>
      <c r="AP106" s="59"/>
      <c r="AQ106" s="59"/>
      <c r="AR106" s="59"/>
      <c r="AS106" s="59"/>
    </row>
    <row r="107" ht="12.0" customHeight="1">
      <c r="A107" s="59"/>
      <c r="B107" s="59"/>
      <c r="C107" s="59"/>
      <c r="D107" s="59"/>
      <c r="E107" s="59"/>
      <c r="F107" s="59"/>
      <c r="G107" s="59"/>
      <c r="H107" s="59"/>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c r="AF107" s="59"/>
      <c r="AG107" s="59"/>
      <c r="AH107" s="59"/>
      <c r="AI107" s="59"/>
      <c r="AJ107" s="59"/>
      <c r="AK107" s="59"/>
      <c r="AL107" s="59"/>
      <c r="AM107" s="59"/>
      <c r="AN107" s="59"/>
      <c r="AO107" s="59"/>
      <c r="AP107" s="59"/>
      <c r="AQ107" s="59"/>
      <c r="AR107" s="59"/>
      <c r="AS107" s="59"/>
    </row>
    <row r="108" ht="12.0" customHeight="1">
      <c r="A108" s="59"/>
      <c r="B108" s="59"/>
      <c r="C108" s="59"/>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E108" s="59"/>
      <c r="AF108" s="59"/>
      <c r="AG108" s="59"/>
      <c r="AH108" s="59"/>
      <c r="AI108" s="59"/>
      <c r="AJ108" s="59"/>
      <c r="AK108" s="59"/>
      <c r="AL108" s="59"/>
      <c r="AM108" s="59"/>
      <c r="AN108" s="59"/>
      <c r="AO108" s="59"/>
      <c r="AP108" s="59"/>
      <c r="AQ108" s="59"/>
      <c r="AR108" s="59"/>
      <c r="AS108" s="59"/>
    </row>
    <row r="109" ht="12.0" customHeight="1">
      <c r="A109" s="59"/>
      <c r="B109" s="59"/>
      <c r="C109" s="59"/>
      <c r="D109" s="59"/>
      <c r="E109" s="59"/>
      <c r="F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c r="AE109" s="59"/>
      <c r="AF109" s="59"/>
      <c r="AG109" s="59"/>
      <c r="AH109" s="59"/>
      <c r="AI109" s="59"/>
      <c r="AJ109" s="59"/>
      <c r="AK109" s="59"/>
      <c r="AL109" s="59"/>
      <c r="AM109" s="59"/>
      <c r="AN109" s="59"/>
      <c r="AO109" s="59"/>
      <c r="AP109" s="59"/>
      <c r="AQ109" s="59"/>
      <c r="AR109" s="59"/>
      <c r="AS109" s="59"/>
    </row>
    <row r="110" ht="12.0" customHeight="1">
      <c r="A110" s="59"/>
      <c r="B110" s="59"/>
      <c r="C110" s="59"/>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c r="AH110" s="59"/>
      <c r="AI110" s="59"/>
      <c r="AJ110" s="59"/>
      <c r="AK110" s="59"/>
      <c r="AL110" s="59"/>
      <c r="AM110" s="59"/>
      <c r="AN110" s="59"/>
      <c r="AO110" s="59"/>
      <c r="AP110" s="59"/>
      <c r="AQ110" s="59"/>
      <c r="AR110" s="59"/>
      <c r="AS110" s="59"/>
    </row>
    <row r="111" ht="12.0" customHeight="1">
      <c r="A111" s="59"/>
      <c r="B111" s="59"/>
      <c r="C111" s="59"/>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c r="AH111" s="59"/>
      <c r="AI111" s="59"/>
      <c r="AJ111" s="59"/>
      <c r="AK111" s="59"/>
      <c r="AL111" s="59"/>
      <c r="AM111" s="59"/>
      <c r="AN111" s="59"/>
      <c r="AO111" s="59"/>
      <c r="AP111" s="59"/>
      <c r="AQ111" s="59"/>
      <c r="AR111" s="59"/>
      <c r="AS111" s="59"/>
    </row>
    <row r="112" ht="12.0" customHeight="1">
      <c r="A112" s="59"/>
      <c r="B112" s="59"/>
      <c r="C112" s="59"/>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9"/>
      <c r="AM112" s="59"/>
      <c r="AN112" s="59"/>
      <c r="AO112" s="59"/>
      <c r="AP112" s="59"/>
      <c r="AQ112" s="59"/>
      <c r="AR112" s="59"/>
      <c r="AS112" s="59"/>
    </row>
    <row r="113" ht="12.0" customHeight="1">
      <c r="A113" s="59"/>
      <c r="B113" s="59"/>
      <c r="C113" s="59"/>
      <c r="D113" s="59"/>
      <c r="E113" s="59"/>
      <c r="F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E113" s="59"/>
      <c r="AF113" s="59"/>
      <c r="AG113" s="59"/>
      <c r="AH113" s="59"/>
      <c r="AI113" s="59"/>
      <c r="AJ113" s="59"/>
      <c r="AK113" s="59"/>
      <c r="AL113" s="59"/>
      <c r="AM113" s="59"/>
      <c r="AN113" s="59"/>
      <c r="AO113" s="59"/>
      <c r="AP113" s="59"/>
      <c r="AQ113" s="59"/>
      <c r="AR113" s="59"/>
      <c r="AS113" s="59"/>
    </row>
    <row r="114" ht="12.0" customHeight="1">
      <c r="A114" s="59"/>
      <c r="B114" s="59"/>
      <c r="C114" s="59"/>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c r="AH114" s="59"/>
      <c r="AI114" s="59"/>
      <c r="AJ114" s="59"/>
      <c r="AK114" s="59"/>
      <c r="AL114" s="59"/>
      <c r="AM114" s="59"/>
      <c r="AN114" s="59"/>
      <c r="AO114" s="59"/>
      <c r="AP114" s="59"/>
      <c r="AQ114" s="59"/>
      <c r="AR114" s="59"/>
      <c r="AS114" s="59"/>
    </row>
    <row r="115" ht="12.0" customHeight="1">
      <c r="A115" s="59"/>
      <c r="B115" s="59"/>
      <c r="C115" s="59"/>
      <c r="D115" s="59"/>
      <c r="E115" s="59"/>
      <c r="F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c r="AH115" s="59"/>
      <c r="AI115" s="59"/>
      <c r="AJ115" s="59"/>
      <c r="AK115" s="59"/>
      <c r="AL115" s="59"/>
      <c r="AM115" s="59"/>
      <c r="AN115" s="59"/>
      <c r="AO115" s="59"/>
      <c r="AP115" s="59"/>
      <c r="AQ115" s="59"/>
      <c r="AR115" s="59"/>
      <c r="AS115" s="59"/>
    </row>
    <row r="116" ht="12.0" customHeight="1">
      <c r="A116" s="59"/>
      <c r="B116" s="59"/>
      <c r="C116" s="59"/>
      <c r="D116" s="59"/>
      <c r="E116" s="59"/>
      <c r="F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9"/>
      <c r="AR116" s="59"/>
      <c r="AS116" s="59"/>
    </row>
    <row r="117" ht="12.0" customHeight="1">
      <c r="A117" s="59"/>
      <c r="B117" s="59"/>
      <c r="C117" s="59"/>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c r="AJ117" s="59"/>
      <c r="AK117" s="59"/>
      <c r="AL117" s="59"/>
      <c r="AM117" s="59"/>
      <c r="AN117" s="59"/>
      <c r="AO117" s="59"/>
      <c r="AP117" s="59"/>
      <c r="AQ117" s="59"/>
      <c r="AR117" s="59"/>
      <c r="AS117" s="59"/>
    </row>
    <row r="118" ht="12.0" customHeight="1">
      <c r="A118" s="59"/>
      <c r="B118" s="59"/>
      <c r="C118" s="59"/>
      <c r="D118" s="59"/>
      <c r="E118" s="59"/>
      <c r="F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c r="AJ118" s="59"/>
      <c r="AK118" s="59"/>
      <c r="AL118" s="59"/>
      <c r="AM118" s="59"/>
      <c r="AN118" s="59"/>
      <c r="AO118" s="59"/>
      <c r="AP118" s="59"/>
      <c r="AQ118" s="59"/>
      <c r="AR118" s="59"/>
      <c r="AS118" s="59"/>
    </row>
    <row r="119" ht="12.0" customHeight="1">
      <c r="A119" s="59"/>
      <c r="B119" s="59"/>
      <c r="C119" s="59"/>
      <c r="D119" s="59"/>
      <c r="E119" s="59"/>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59"/>
      <c r="AL119" s="59"/>
      <c r="AM119" s="59"/>
      <c r="AN119" s="59"/>
      <c r="AO119" s="59"/>
      <c r="AP119" s="59"/>
      <c r="AQ119" s="59"/>
      <c r="AR119" s="59"/>
      <c r="AS119" s="59"/>
    </row>
    <row r="120" ht="12.0" customHeight="1">
      <c r="A120" s="59"/>
      <c r="B120" s="59"/>
      <c r="C120" s="59"/>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c r="AJ120" s="59"/>
      <c r="AK120" s="59"/>
      <c r="AL120" s="59"/>
      <c r="AM120" s="59"/>
      <c r="AN120" s="59"/>
      <c r="AO120" s="59"/>
      <c r="AP120" s="59"/>
      <c r="AQ120" s="59"/>
      <c r="AR120" s="59"/>
      <c r="AS120" s="59"/>
    </row>
    <row r="121" ht="12.0" customHeight="1">
      <c r="A121" s="59"/>
      <c r="B121" s="59"/>
      <c r="C121" s="59"/>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c r="AJ121" s="59"/>
      <c r="AK121" s="59"/>
      <c r="AL121" s="59"/>
      <c r="AM121" s="59"/>
      <c r="AN121" s="59"/>
      <c r="AO121" s="59"/>
      <c r="AP121" s="59"/>
      <c r="AQ121" s="59"/>
      <c r="AR121" s="59"/>
      <c r="AS121" s="59"/>
    </row>
    <row r="122" ht="12.0" customHeight="1">
      <c r="A122" s="59"/>
      <c r="B122" s="59"/>
      <c r="C122" s="59"/>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c r="AH122" s="59"/>
      <c r="AI122" s="59"/>
      <c r="AJ122" s="59"/>
      <c r="AK122" s="59"/>
      <c r="AL122" s="59"/>
      <c r="AM122" s="59"/>
      <c r="AN122" s="59"/>
      <c r="AO122" s="59"/>
      <c r="AP122" s="59"/>
      <c r="AQ122" s="59"/>
      <c r="AR122" s="59"/>
      <c r="AS122" s="59"/>
    </row>
    <row r="123" ht="12.0" customHeight="1">
      <c r="A123" s="59"/>
      <c r="B123" s="59"/>
      <c r="C123" s="59"/>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c r="AH123" s="59"/>
      <c r="AI123" s="59"/>
      <c r="AJ123" s="59"/>
      <c r="AK123" s="59"/>
      <c r="AL123" s="59"/>
      <c r="AM123" s="59"/>
      <c r="AN123" s="59"/>
      <c r="AO123" s="59"/>
      <c r="AP123" s="59"/>
      <c r="AQ123" s="59"/>
      <c r="AR123" s="59"/>
      <c r="AS123" s="59"/>
    </row>
    <row r="124" ht="12.0" customHeight="1">
      <c r="A124" s="59"/>
      <c r="B124" s="59"/>
      <c r="C124" s="59"/>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c r="AH124" s="59"/>
      <c r="AI124" s="59"/>
      <c r="AJ124" s="59"/>
      <c r="AK124" s="59"/>
      <c r="AL124" s="59"/>
      <c r="AM124" s="59"/>
      <c r="AN124" s="59"/>
      <c r="AO124" s="59"/>
      <c r="AP124" s="59"/>
      <c r="AQ124" s="59"/>
      <c r="AR124" s="59"/>
      <c r="AS124" s="59"/>
    </row>
    <row r="125" ht="12.0" customHeight="1">
      <c r="A125" s="59"/>
      <c r="B125" s="59"/>
      <c r="C125" s="59"/>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59"/>
      <c r="AK125" s="59"/>
      <c r="AL125" s="59"/>
      <c r="AM125" s="59"/>
      <c r="AN125" s="59"/>
      <c r="AO125" s="59"/>
      <c r="AP125" s="59"/>
      <c r="AQ125" s="59"/>
      <c r="AR125" s="59"/>
      <c r="AS125" s="59"/>
    </row>
    <row r="126" ht="12.0" customHeight="1">
      <c r="A126" s="59"/>
      <c r="B126" s="59"/>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59"/>
      <c r="AK126" s="59"/>
      <c r="AL126" s="59"/>
      <c r="AM126" s="59"/>
      <c r="AN126" s="59"/>
      <c r="AO126" s="59"/>
      <c r="AP126" s="59"/>
      <c r="AQ126" s="59"/>
      <c r="AR126" s="59"/>
      <c r="AS126" s="59"/>
    </row>
    <row r="127" ht="12.0" customHeight="1">
      <c r="A127" s="59"/>
      <c r="B127" s="59"/>
      <c r="C127" s="59"/>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c r="AJ127" s="59"/>
      <c r="AK127" s="59"/>
      <c r="AL127" s="59"/>
      <c r="AM127" s="59"/>
      <c r="AN127" s="59"/>
      <c r="AO127" s="59"/>
      <c r="AP127" s="59"/>
      <c r="AQ127" s="59"/>
      <c r="AR127" s="59"/>
      <c r="AS127" s="59"/>
    </row>
    <row r="128" ht="12.0" customHeight="1">
      <c r="A128" s="59"/>
      <c r="B128" s="59"/>
      <c r="C128" s="59"/>
      <c r="D128" s="59"/>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59"/>
      <c r="AK128" s="59"/>
      <c r="AL128" s="59"/>
      <c r="AM128" s="59"/>
      <c r="AN128" s="59"/>
      <c r="AO128" s="59"/>
      <c r="AP128" s="59"/>
      <c r="AQ128" s="59"/>
      <c r="AR128" s="59"/>
      <c r="AS128" s="59"/>
    </row>
    <row r="129" ht="12.0" customHeight="1">
      <c r="A129" s="59"/>
      <c r="B129" s="59"/>
      <c r="C129" s="59"/>
      <c r="D129" s="59"/>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59"/>
      <c r="AK129" s="59"/>
      <c r="AL129" s="59"/>
      <c r="AM129" s="59"/>
      <c r="AN129" s="59"/>
      <c r="AO129" s="59"/>
      <c r="AP129" s="59"/>
      <c r="AQ129" s="59"/>
      <c r="AR129" s="59"/>
      <c r="AS129" s="59"/>
    </row>
    <row r="130" ht="12.0" customHeight="1">
      <c r="A130" s="59"/>
      <c r="B130" s="59"/>
      <c r="C130" s="59"/>
      <c r="D130" s="59"/>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c r="AH130" s="59"/>
      <c r="AI130" s="59"/>
      <c r="AJ130" s="59"/>
      <c r="AK130" s="59"/>
      <c r="AL130" s="59"/>
      <c r="AM130" s="59"/>
      <c r="AN130" s="59"/>
      <c r="AO130" s="59"/>
      <c r="AP130" s="59"/>
      <c r="AQ130" s="59"/>
      <c r="AR130" s="59"/>
      <c r="AS130" s="59"/>
    </row>
    <row r="131" ht="12.0" customHeight="1">
      <c r="A131" s="59"/>
      <c r="B131" s="59"/>
      <c r="C131" s="59"/>
      <c r="D131" s="59"/>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59"/>
      <c r="AK131" s="59"/>
      <c r="AL131" s="59"/>
      <c r="AM131" s="59"/>
      <c r="AN131" s="59"/>
      <c r="AO131" s="59"/>
      <c r="AP131" s="59"/>
      <c r="AQ131" s="59"/>
      <c r="AR131" s="59"/>
      <c r="AS131" s="59"/>
    </row>
    <row r="132" ht="12.0" customHeight="1">
      <c r="A132" s="59"/>
      <c r="B132" s="59"/>
      <c r="C132" s="59"/>
      <c r="D132" s="59"/>
      <c r="E132" s="59"/>
      <c r="F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c r="AH132" s="59"/>
      <c r="AI132" s="59"/>
      <c r="AJ132" s="59"/>
      <c r="AK132" s="59"/>
      <c r="AL132" s="59"/>
      <c r="AM132" s="59"/>
      <c r="AN132" s="59"/>
      <c r="AO132" s="59"/>
      <c r="AP132" s="59"/>
      <c r="AQ132" s="59"/>
      <c r="AR132" s="59"/>
      <c r="AS132" s="59"/>
    </row>
    <row r="133" ht="12.0" customHeight="1">
      <c r="A133" s="59"/>
      <c r="B133" s="59"/>
      <c r="C133" s="59"/>
      <c r="D133" s="59"/>
      <c r="E133" s="59"/>
      <c r="F133" s="59"/>
      <c r="G133" s="59"/>
      <c r="H133" s="59"/>
      <c r="I133" s="59"/>
      <c r="J133" s="59"/>
      <c r="K133" s="59"/>
      <c r="L133" s="59"/>
      <c r="M133" s="59"/>
      <c r="N133" s="59"/>
      <c r="O133" s="59"/>
      <c r="P133" s="59"/>
      <c r="Q133" s="59"/>
      <c r="R133" s="59"/>
      <c r="S133" s="59"/>
      <c r="T133" s="59"/>
      <c r="U133" s="59"/>
      <c r="V133" s="59"/>
      <c r="W133" s="59"/>
      <c r="X133" s="59"/>
      <c r="Y133" s="59"/>
      <c r="Z133" s="59"/>
      <c r="AA133" s="59"/>
      <c r="AB133" s="59"/>
      <c r="AC133" s="59"/>
      <c r="AD133" s="59"/>
      <c r="AE133" s="59"/>
      <c r="AF133" s="59"/>
      <c r="AG133" s="59"/>
      <c r="AH133" s="59"/>
      <c r="AI133" s="59"/>
      <c r="AJ133" s="59"/>
      <c r="AK133" s="59"/>
      <c r="AL133" s="59"/>
      <c r="AM133" s="59"/>
      <c r="AN133" s="59"/>
      <c r="AO133" s="59"/>
      <c r="AP133" s="59"/>
      <c r="AQ133" s="59"/>
      <c r="AR133" s="59"/>
      <c r="AS133" s="59"/>
    </row>
    <row r="134" ht="12.0" customHeight="1">
      <c r="A134" s="59"/>
      <c r="B134" s="59"/>
      <c r="C134" s="59"/>
      <c r="D134" s="59"/>
      <c r="E134" s="59"/>
      <c r="F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59"/>
      <c r="AE134" s="59"/>
      <c r="AF134" s="59"/>
      <c r="AG134" s="59"/>
      <c r="AH134" s="59"/>
      <c r="AI134" s="59"/>
      <c r="AJ134" s="59"/>
      <c r="AK134" s="59"/>
      <c r="AL134" s="59"/>
      <c r="AM134" s="59"/>
      <c r="AN134" s="59"/>
      <c r="AO134" s="59"/>
      <c r="AP134" s="59"/>
      <c r="AQ134" s="59"/>
      <c r="AR134" s="59"/>
      <c r="AS134" s="59"/>
    </row>
    <row r="135" ht="12.0" customHeight="1">
      <c r="A135" s="59"/>
      <c r="B135" s="59"/>
      <c r="C135" s="59"/>
      <c r="D135" s="59"/>
      <c r="E135" s="59"/>
      <c r="F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c r="AE135" s="59"/>
      <c r="AF135" s="59"/>
      <c r="AG135" s="59"/>
      <c r="AH135" s="59"/>
      <c r="AI135" s="59"/>
      <c r="AJ135" s="59"/>
      <c r="AK135" s="59"/>
      <c r="AL135" s="59"/>
      <c r="AM135" s="59"/>
      <c r="AN135" s="59"/>
      <c r="AO135" s="59"/>
      <c r="AP135" s="59"/>
      <c r="AQ135" s="59"/>
      <c r="AR135" s="59"/>
      <c r="AS135" s="59"/>
    </row>
    <row r="136" ht="12.0" customHeight="1">
      <c r="A136" s="59"/>
      <c r="B136" s="59"/>
      <c r="C136" s="59"/>
      <c r="D136" s="59"/>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c r="AH136" s="59"/>
      <c r="AI136" s="59"/>
      <c r="AJ136" s="59"/>
      <c r="AK136" s="59"/>
      <c r="AL136" s="59"/>
      <c r="AM136" s="59"/>
      <c r="AN136" s="59"/>
      <c r="AO136" s="59"/>
      <c r="AP136" s="59"/>
      <c r="AQ136" s="59"/>
      <c r="AR136" s="59"/>
      <c r="AS136" s="59"/>
    </row>
    <row r="137" ht="12.0" customHeight="1">
      <c r="A137" s="59"/>
      <c r="B137" s="59"/>
      <c r="C137" s="59"/>
      <c r="D137" s="59"/>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c r="AJ137" s="59"/>
      <c r="AK137" s="59"/>
      <c r="AL137" s="59"/>
      <c r="AM137" s="59"/>
      <c r="AN137" s="59"/>
      <c r="AO137" s="59"/>
      <c r="AP137" s="59"/>
      <c r="AQ137" s="59"/>
      <c r="AR137" s="59"/>
      <c r="AS137" s="59"/>
    </row>
    <row r="138" ht="12.0" customHeight="1">
      <c r="A138" s="59"/>
      <c r="B138" s="59"/>
      <c r="C138" s="59"/>
      <c r="D138" s="59"/>
      <c r="E138" s="59"/>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c r="AH138" s="59"/>
      <c r="AI138" s="59"/>
      <c r="AJ138" s="59"/>
      <c r="AK138" s="59"/>
      <c r="AL138" s="59"/>
      <c r="AM138" s="59"/>
      <c r="AN138" s="59"/>
      <c r="AO138" s="59"/>
      <c r="AP138" s="59"/>
      <c r="AQ138" s="59"/>
      <c r="AR138" s="59"/>
      <c r="AS138" s="59"/>
    </row>
    <row r="139" ht="12.0" customHeight="1">
      <c r="A139" s="59"/>
      <c r="B139" s="59"/>
      <c r="C139" s="59"/>
      <c r="D139" s="59"/>
      <c r="E139" s="59"/>
      <c r="F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c r="AH139" s="59"/>
      <c r="AI139" s="59"/>
      <c r="AJ139" s="59"/>
      <c r="AK139" s="59"/>
      <c r="AL139" s="59"/>
      <c r="AM139" s="59"/>
      <c r="AN139" s="59"/>
      <c r="AO139" s="59"/>
      <c r="AP139" s="59"/>
      <c r="AQ139" s="59"/>
      <c r="AR139" s="59"/>
      <c r="AS139" s="59"/>
    </row>
    <row r="140" ht="12.0" customHeight="1">
      <c r="A140" s="59"/>
      <c r="B140" s="59"/>
      <c r="C140" s="59"/>
      <c r="D140" s="59"/>
      <c r="E140" s="59"/>
      <c r="F140" s="59"/>
      <c r="G140" s="59"/>
      <c r="H140" s="59"/>
      <c r="I140" s="59"/>
      <c r="J140" s="59"/>
      <c r="K140" s="59"/>
      <c r="L140" s="59"/>
      <c r="M140" s="59"/>
      <c r="N140" s="59"/>
      <c r="O140" s="59"/>
      <c r="P140" s="59"/>
      <c r="Q140" s="59"/>
      <c r="R140" s="59"/>
      <c r="S140" s="59"/>
      <c r="T140" s="59"/>
      <c r="U140" s="59"/>
      <c r="V140" s="59"/>
      <c r="W140" s="59"/>
      <c r="X140" s="59"/>
      <c r="Y140" s="59"/>
      <c r="Z140" s="59"/>
      <c r="AA140" s="59"/>
      <c r="AB140" s="59"/>
      <c r="AC140" s="59"/>
      <c r="AD140" s="59"/>
      <c r="AE140" s="59"/>
      <c r="AF140" s="59"/>
      <c r="AG140" s="59"/>
      <c r="AH140" s="59"/>
      <c r="AI140" s="59"/>
      <c r="AJ140" s="59"/>
      <c r="AK140" s="59"/>
      <c r="AL140" s="59"/>
      <c r="AM140" s="59"/>
      <c r="AN140" s="59"/>
      <c r="AO140" s="59"/>
      <c r="AP140" s="59"/>
      <c r="AQ140" s="59"/>
      <c r="AR140" s="59"/>
      <c r="AS140" s="59"/>
    </row>
    <row r="141" ht="12.0" customHeight="1">
      <c r="A141" s="59"/>
      <c r="B141" s="59"/>
      <c r="C141" s="59"/>
      <c r="D141" s="59"/>
      <c r="E141" s="59"/>
      <c r="F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c r="AH141" s="59"/>
      <c r="AI141" s="59"/>
      <c r="AJ141" s="59"/>
      <c r="AK141" s="59"/>
      <c r="AL141" s="59"/>
      <c r="AM141" s="59"/>
      <c r="AN141" s="59"/>
      <c r="AO141" s="59"/>
      <c r="AP141" s="59"/>
      <c r="AQ141" s="59"/>
      <c r="AR141" s="59"/>
      <c r="AS141" s="59"/>
    </row>
    <row r="142" ht="12.0" customHeight="1">
      <c r="A142" s="59"/>
      <c r="B142" s="59"/>
      <c r="C142" s="59"/>
      <c r="D142" s="59"/>
      <c r="E142" s="59"/>
      <c r="F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c r="AD142" s="59"/>
      <c r="AE142" s="59"/>
      <c r="AF142" s="59"/>
      <c r="AG142" s="59"/>
      <c r="AH142" s="59"/>
      <c r="AI142" s="59"/>
      <c r="AJ142" s="59"/>
      <c r="AK142" s="59"/>
      <c r="AL142" s="59"/>
      <c r="AM142" s="59"/>
      <c r="AN142" s="59"/>
      <c r="AO142" s="59"/>
      <c r="AP142" s="59"/>
      <c r="AQ142" s="59"/>
      <c r="AR142" s="59"/>
      <c r="AS142" s="59"/>
    </row>
    <row r="143" ht="12.0" customHeight="1">
      <c r="A143" s="59"/>
      <c r="B143" s="59"/>
      <c r="C143" s="59"/>
      <c r="D143" s="59"/>
      <c r="E143" s="59"/>
      <c r="F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c r="AD143" s="59"/>
      <c r="AE143" s="59"/>
      <c r="AF143" s="59"/>
      <c r="AG143" s="59"/>
      <c r="AH143" s="59"/>
      <c r="AI143" s="59"/>
      <c r="AJ143" s="59"/>
      <c r="AK143" s="59"/>
      <c r="AL143" s="59"/>
      <c r="AM143" s="59"/>
      <c r="AN143" s="59"/>
      <c r="AO143" s="59"/>
      <c r="AP143" s="59"/>
      <c r="AQ143" s="59"/>
      <c r="AR143" s="59"/>
      <c r="AS143" s="59"/>
    </row>
    <row r="144" ht="12.0" customHeight="1">
      <c r="A144" s="59"/>
      <c r="B144" s="59"/>
      <c r="C144" s="59"/>
      <c r="D144" s="59"/>
      <c r="E144" s="59"/>
      <c r="F144" s="59"/>
      <c r="G144" s="59"/>
      <c r="H144" s="59"/>
      <c r="I144" s="59"/>
      <c r="J144" s="59"/>
      <c r="K144" s="59"/>
      <c r="L144" s="59"/>
      <c r="M144" s="59"/>
      <c r="N144" s="59"/>
      <c r="O144" s="59"/>
      <c r="P144" s="59"/>
      <c r="Q144" s="59"/>
      <c r="R144" s="59"/>
      <c r="S144" s="59"/>
      <c r="T144" s="59"/>
      <c r="U144" s="59"/>
      <c r="V144" s="59"/>
      <c r="W144" s="59"/>
      <c r="X144" s="59"/>
      <c r="Y144" s="59"/>
      <c r="Z144" s="59"/>
      <c r="AA144" s="59"/>
      <c r="AB144" s="59"/>
      <c r="AC144" s="59"/>
      <c r="AD144" s="59"/>
      <c r="AE144" s="59"/>
      <c r="AF144" s="59"/>
      <c r="AG144" s="59"/>
      <c r="AH144" s="59"/>
      <c r="AI144" s="59"/>
      <c r="AJ144" s="59"/>
      <c r="AK144" s="59"/>
      <c r="AL144" s="59"/>
      <c r="AM144" s="59"/>
      <c r="AN144" s="59"/>
      <c r="AO144" s="59"/>
      <c r="AP144" s="59"/>
      <c r="AQ144" s="59"/>
      <c r="AR144" s="59"/>
      <c r="AS144" s="59"/>
    </row>
    <row r="145" ht="12.0" customHeight="1">
      <c r="A145" s="59"/>
      <c r="B145" s="59"/>
      <c r="C145" s="59"/>
      <c r="D145" s="59"/>
      <c r="E145" s="59"/>
      <c r="F145" s="5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c r="AD145" s="59"/>
      <c r="AE145" s="59"/>
      <c r="AF145" s="59"/>
      <c r="AG145" s="59"/>
      <c r="AH145" s="59"/>
      <c r="AI145" s="59"/>
      <c r="AJ145" s="59"/>
      <c r="AK145" s="59"/>
      <c r="AL145" s="59"/>
      <c r="AM145" s="59"/>
      <c r="AN145" s="59"/>
      <c r="AO145" s="59"/>
      <c r="AP145" s="59"/>
      <c r="AQ145" s="59"/>
      <c r="AR145" s="59"/>
      <c r="AS145" s="59"/>
    </row>
    <row r="146" ht="12.0" customHeight="1">
      <c r="A146" s="59"/>
      <c r="B146" s="59"/>
      <c r="C146" s="59"/>
      <c r="D146" s="59"/>
      <c r="E146" s="59"/>
      <c r="F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c r="AD146" s="59"/>
      <c r="AE146" s="59"/>
      <c r="AF146" s="59"/>
      <c r="AG146" s="59"/>
      <c r="AH146" s="59"/>
      <c r="AI146" s="59"/>
      <c r="AJ146" s="59"/>
      <c r="AK146" s="59"/>
      <c r="AL146" s="59"/>
      <c r="AM146" s="59"/>
      <c r="AN146" s="59"/>
      <c r="AO146" s="59"/>
      <c r="AP146" s="59"/>
      <c r="AQ146" s="59"/>
      <c r="AR146" s="59"/>
      <c r="AS146" s="59"/>
    </row>
    <row r="147" ht="12.0" customHeight="1">
      <c r="A147" s="59"/>
      <c r="B147" s="59"/>
      <c r="C147" s="59"/>
      <c r="D147" s="59"/>
      <c r="E147" s="59"/>
      <c r="F147" s="59"/>
      <c r="G147" s="59"/>
      <c r="H147" s="59"/>
      <c r="I147" s="59"/>
      <c r="J147" s="59"/>
      <c r="K147" s="59"/>
      <c r="L147" s="59"/>
      <c r="M147" s="59"/>
      <c r="N147" s="59"/>
      <c r="O147" s="59"/>
      <c r="P147" s="59"/>
      <c r="Q147" s="59"/>
      <c r="R147" s="59"/>
      <c r="S147" s="59"/>
      <c r="T147" s="59"/>
      <c r="U147" s="59"/>
      <c r="V147" s="59"/>
      <c r="W147" s="59"/>
      <c r="X147" s="59"/>
      <c r="Y147" s="59"/>
      <c r="Z147" s="59"/>
      <c r="AA147" s="59"/>
      <c r="AB147" s="59"/>
      <c r="AC147" s="59"/>
      <c r="AD147" s="59"/>
      <c r="AE147" s="59"/>
      <c r="AF147" s="59"/>
      <c r="AG147" s="59"/>
      <c r="AH147" s="59"/>
      <c r="AI147" s="59"/>
      <c r="AJ147" s="59"/>
      <c r="AK147" s="59"/>
      <c r="AL147" s="59"/>
      <c r="AM147" s="59"/>
      <c r="AN147" s="59"/>
      <c r="AO147" s="59"/>
      <c r="AP147" s="59"/>
      <c r="AQ147" s="59"/>
      <c r="AR147" s="59"/>
      <c r="AS147" s="59"/>
    </row>
    <row r="148" ht="12.0" customHeight="1">
      <c r="A148" s="59"/>
      <c r="B148" s="59"/>
      <c r="C148" s="59"/>
      <c r="D148" s="59"/>
      <c r="E148" s="59"/>
      <c r="F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E148" s="59"/>
      <c r="AF148" s="59"/>
      <c r="AG148" s="59"/>
      <c r="AH148" s="59"/>
      <c r="AI148" s="59"/>
      <c r="AJ148" s="59"/>
      <c r="AK148" s="59"/>
      <c r="AL148" s="59"/>
      <c r="AM148" s="59"/>
      <c r="AN148" s="59"/>
      <c r="AO148" s="59"/>
      <c r="AP148" s="59"/>
      <c r="AQ148" s="59"/>
      <c r="AR148" s="59"/>
      <c r="AS148" s="59"/>
    </row>
    <row r="149" ht="12.0" customHeight="1">
      <c r="A149" s="59"/>
      <c r="B149" s="59"/>
      <c r="C149" s="59"/>
      <c r="D149" s="59"/>
      <c r="E149" s="59"/>
      <c r="F149" s="59"/>
      <c r="G149" s="59"/>
      <c r="H149" s="59"/>
      <c r="I149" s="59"/>
      <c r="J149" s="59"/>
      <c r="K149" s="59"/>
      <c r="L149" s="59"/>
      <c r="M149" s="59"/>
      <c r="N149" s="59"/>
      <c r="O149" s="59"/>
      <c r="P149" s="59"/>
      <c r="Q149" s="59"/>
      <c r="R149" s="59"/>
      <c r="S149" s="59"/>
      <c r="T149" s="59"/>
      <c r="U149" s="59"/>
      <c r="V149" s="59"/>
      <c r="W149" s="59"/>
      <c r="X149" s="59"/>
      <c r="Y149" s="59"/>
      <c r="Z149" s="59"/>
      <c r="AA149" s="59"/>
      <c r="AB149" s="59"/>
      <c r="AC149" s="59"/>
      <c r="AD149" s="59"/>
      <c r="AE149" s="59"/>
      <c r="AF149" s="59"/>
      <c r="AG149" s="59"/>
      <c r="AH149" s="59"/>
      <c r="AI149" s="59"/>
      <c r="AJ149" s="59"/>
      <c r="AK149" s="59"/>
      <c r="AL149" s="59"/>
      <c r="AM149" s="59"/>
      <c r="AN149" s="59"/>
      <c r="AO149" s="59"/>
      <c r="AP149" s="59"/>
      <c r="AQ149" s="59"/>
      <c r="AR149" s="59"/>
      <c r="AS149" s="59"/>
    </row>
    <row r="150" ht="12.0" customHeight="1">
      <c r="A150" s="59"/>
      <c r="B150" s="59"/>
      <c r="C150" s="59"/>
      <c r="D150" s="59"/>
      <c r="E150" s="59"/>
      <c r="F150" s="59"/>
      <c r="G150" s="59"/>
      <c r="H150" s="59"/>
      <c r="I150" s="59"/>
      <c r="J150" s="59"/>
      <c r="K150" s="59"/>
      <c r="L150" s="59"/>
      <c r="M150" s="59"/>
      <c r="N150" s="59"/>
      <c r="O150" s="59"/>
      <c r="P150" s="59"/>
      <c r="Q150" s="59"/>
      <c r="R150" s="59"/>
      <c r="S150" s="59"/>
      <c r="T150" s="59"/>
      <c r="U150" s="59"/>
      <c r="V150" s="59"/>
      <c r="W150" s="59"/>
      <c r="X150" s="59"/>
      <c r="Y150" s="59"/>
      <c r="Z150" s="59"/>
      <c r="AA150" s="59"/>
      <c r="AB150" s="59"/>
      <c r="AC150" s="59"/>
      <c r="AD150" s="59"/>
      <c r="AE150" s="59"/>
      <c r="AF150" s="59"/>
      <c r="AG150" s="59"/>
      <c r="AH150" s="59"/>
      <c r="AI150" s="59"/>
      <c r="AJ150" s="59"/>
      <c r="AK150" s="59"/>
      <c r="AL150" s="59"/>
      <c r="AM150" s="59"/>
      <c r="AN150" s="59"/>
      <c r="AO150" s="59"/>
      <c r="AP150" s="59"/>
      <c r="AQ150" s="59"/>
      <c r="AR150" s="59"/>
      <c r="AS150" s="59"/>
    </row>
    <row r="151" ht="12.0" customHeight="1">
      <c r="A151" s="59"/>
      <c r="B151" s="59"/>
      <c r="C151" s="59"/>
      <c r="D151" s="59"/>
      <c r="E151" s="59"/>
      <c r="F151" s="59"/>
      <c r="G151" s="59"/>
      <c r="H151" s="59"/>
      <c r="I151" s="59"/>
      <c r="J151" s="59"/>
      <c r="K151" s="59"/>
      <c r="L151" s="59"/>
      <c r="M151" s="59"/>
      <c r="N151" s="59"/>
      <c r="O151" s="59"/>
      <c r="P151" s="59"/>
      <c r="Q151" s="59"/>
      <c r="R151" s="59"/>
      <c r="S151" s="59"/>
      <c r="T151" s="59"/>
      <c r="U151" s="59"/>
      <c r="V151" s="59"/>
      <c r="W151" s="59"/>
      <c r="X151" s="59"/>
      <c r="Y151" s="59"/>
      <c r="Z151" s="59"/>
      <c r="AA151" s="59"/>
      <c r="AB151" s="59"/>
      <c r="AC151" s="59"/>
      <c r="AD151" s="59"/>
      <c r="AE151" s="59"/>
      <c r="AF151" s="59"/>
      <c r="AG151" s="59"/>
      <c r="AH151" s="59"/>
      <c r="AI151" s="59"/>
      <c r="AJ151" s="59"/>
      <c r="AK151" s="59"/>
      <c r="AL151" s="59"/>
      <c r="AM151" s="59"/>
      <c r="AN151" s="59"/>
      <c r="AO151" s="59"/>
      <c r="AP151" s="59"/>
      <c r="AQ151" s="59"/>
      <c r="AR151" s="59"/>
      <c r="AS151" s="59"/>
    </row>
    <row r="152" ht="12.0" customHeight="1">
      <c r="A152" s="59"/>
      <c r="B152" s="59"/>
      <c r="C152" s="59"/>
      <c r="D152" s="59"/>
      <c r="E152" s="59"/>
      <c r="F152" s="59"/>
      <c r="G152" s="59"/>
      <c r="H152" s="59"/>
      <c r="I152" s="59"/>
      <c r="J152" s="59"/>
      <c r="K152" s="59"/>
      <c r="L152" s="59"/>
      <c r="M152" s="59"/>
      <c r="N152" s="59"/>
      <c r="O152" s="59"/>
      <c r="P152" s="59"/>
      <c r="Q152" s="59"/>
      <c r="R152" s="59"/>
      <c r="S152" s="59"/>
      <c r="T152" s="59"/>
      <c r="U152" s="59"/>
      <c r="V152" s="59"/>
      <c r="W152" s="59"/>
      <c r="X152" s="59"/>
      <c r="Y152" s="59"/>
      <c r="Z152" s="59"/>
      <c r="AA152" s="59"/>
      <c r="AB152" s="59"/>
      <c r="AC152" s="59"/>
      <c r="AD152" s="59"/>
      <c r="AE152" s="59"/>
      <c r="AF152" s="59"/>
      <c r="AG152" s="59"/>
      <c r="AH152" s="59"/>
      <c r="AI152" s="59"/>
      <c r="AJ152" s="59"/>
      <c r="AK152" s="59"/>
      <c r="AL152" s="59"/>
      <c r="AM152" s="59"/>
      <c r="AN152" s="59"/>
      <c r="AO152" s="59"/>
      <c r="AP152" s="59"/>
      <c r="AQ152" s="59"/>
      <c r="AR152" s="59"/>
      <c r="AS152" s="59"/>
    </row>
    <row r="153" ht="12.0" customHeight="1">
      <c r="A153" s="59"/>
      <c r="B153" s="59"/>
      <c r="C153" s="59"/>
      <c r="D153" s="59"/>
      <c r="E153" s="59"/>
      <c r="F153" s="59"/>
      <c r="G153" s="59"/>
      <c r="H153" s="59"/>
      <c r="I153" s="59"/>
      <c r="J153" s="59"/>
      <c r="K153" s="59"/>
      <c r="L153" s="59"/>
      <c r="M153" s="59"/>
      <c r="N153" s="59"/>
      <c r="O153" s="59"/>
      <c r="P153" s="59"/>
      <c r="Q153" s="59"/>
      <c r="R153" s="59"/>
      <c r="S153" s="59"/>
      <c r="T153" s="59"/>
      <c r="U153" s="59"/>
      <c r="V153" s="59"/>
      <c r="W153" s="59"/>
      <c r="X153" s="59"/>
      <c r="Y153" s="59"/>
      <c r="Z153" s="59"/>
      <c r="AA153" s="59"/>
      <c r="AB153" s="59"/>
      <c r="AC153" s="59"/>
      <c r="AD153" s="59"/>
      <c r="AE153" s="59"/>
      <c r="AF153" s="59"/>
      <c r="AG153" s="59"/>
      <c r="AH153" s="59"/>
      <c r="AI153" s="59"/>
      <c r="AJ153" s="59"/>
      <c r="AK153" s="59"/>
      <c r="AL153" s="59"/>
      <c r="AM153" s="59"/>
      <c r="AN153" s="59"/>
      <c r="AO153" s="59"/>
      <c r="AP153" s="59"/>
      <c r="AQ153" s="59"/>
      <c r="AR153" s="59"/>
      <c r="AS153" s="59"/>
    </row>
    <row r="154" ht="12.0" customHeight="1">
      <c r="A154" s="59"/>
      <c r="B154" s="59"/>
      <c r="C154" s="59"/>
      <c r="D154" s="59"/>
      <c r="E154" s="59"/>
      <c r="F154" s="59"/>
      <c r="G154" s="59"/>
      <c r="H154" s="59"/>
      <c r="I154" s="59"/>
      <c r="J154" s="59"/>
      <c r="K154" s="59"/>
      <c r="L154" s="59"/>
      <c r="M154" s="59"/>
      <c r="N154" s="59"/>
      <c r="O154" s="59"/>
      <c r="P154" s="59"/>
      <c r="Q154" s="59"/>
      <c r="R154" s="59"/>
      <c r="S154" s="59"/>
      <c r="T154" s="59"/>
      <c r="U154" s="59"/>
      <c r="V154" s="59"/>
      <c r="W154" s="59"/>
      <c r="X154" s="59"/>
      <c r="Y154" s="59"/>
      <c r="Z154" s="59"/>
      <c r="AA154" s="59"/>
      <c r="AB154" s="59"/>
      <c r="AC154" s="59"/>
      <c r="AD154" s="59"/>
      <c r="AE154" s="59"/>
      <c r="AF154" s="59"/>
      <c r="AG154" s="59"/>
      <c r="AH154" s="59"/>
      <c r="AI154" s="59"/>
      <c r="AJ154" s="59"/>
      <c r="AK154" s="59"/>
      <c r="AL154" s="59"/>
      <c r="AM154" s="59"/>
      <c r="AN154" s="59"/>
      <c r="AO154" s="59"/>
      <c r="AP154" s="59"/>
      <c r="AQ154" s="59"/>
      <c r="AR154" s="59"/>
      <c r="AS154" s="59"/>
    </row>
    <row r="155" ht="12.0" customHeight="1">
      <c r="A155" s="59"/>
      <c r="B155" s="59"/>
      <c r="C155" s="59"/>
      <c r="D155" s="59"/>
      <c r="E155" s="59"/>
      <c r="F155" s="59"/>
      <c r="G155" s="59"/>
      <c r="H155" s="59"/>
      <c r="I155" s="59"/>
      <c r="J155" s="59"/>
      <c r="K155" s="59"/>
      <c r="L155" s="59"/>
      <c r="M155" s="59"/>
      <c r="N155" s="59"/>
      <c r="O155" s="59"/>
      <c r="P155" s="59"/>
      <c r="Q155" s="59"/>
      <c r="R155" s="59"/>
      <c r="S155" s="59"/>
      <c r="T155" s="59"/>
      <c r="U155" s="59"/>
      <c r="V155" s="59"/>
      <c r="W155" s="59"/>
      <c r="X155" s="59"/>
      <c r="Y155" s="59"/>
      <c r="Z155" s="59"/>
      <c r="AA155" s="59"/>
      <c r="AB155" s="59"/>
      <c r="AC155" s="59"/>
      <c r="AD155" s="59"/>
      <c r="AE155" s="59"/>
      <c r="AF155" s="59"/>
      <c r="AG155" s="59"/>
      <c r="AH155" s="59"/>
      <c r="AI155" s="59"/>
      <c r="AJ155" s="59"/>
      <c r="AK155" s="59"/>
      <c r="AL155" s="59"/>
      <c r="AM155" s="59"/>
      <c r="AN155" s="59"/>
      <c r="AO155" s="59"/>
      <c r="AP155" s="59"/>
      <c r="AQ155" s="59"/>
      <c r="AR155" s="59"/>
      <c r="AS155" s="59"/>
    </row>
    <row r="156" ht="12.0" customHeight="1">
      <c r="A156" s="59"/>
      <c r="B156" s="59"/>
      <c r="C156" s="59"/>
      <c r="D156" s="59"/>
      <c r="E156" s="59"/>
      <c r="F156" s="59"/>
      <c r="G156" s="59"/>
      <c r="H156" s="59"/>
      <c r="I156" s="59"/>
      <c r="J156" s="59"/>
      <c r="K156" s="59"/>
      <c r="L156" s="59"/>
      <c r="M156" s="59"/>
      <c r="N156" s="59"/>
      <c r="O156" s="59"/>
      <c r="P156" s="59"/>
      <c r="Q156" s="59"/>
      <c r="R156" s="59"/>
      <c r="S156" s="59"/>
      <c r="T156" s="59"/>
      <c r="U156" s="59"/>
      <c r="V156" s="59"/>
      <c r="W156" s="59"/>
      <c r="X156" s="59"/>
      <c r="Y156" s="59"/>
      <c r="Z156" s="59"/>
      <c r="AA156" s="59"/>
      <c r="AB156" s="59"/>
      <c r="AC156" s="59"/>
      <c r="AD156" s="59"/>
      <c r="AE156" s="59"/>
      <c r="AF156" s="59"/>
      <c r="AG156" s="59"/>
      <c r="AH156" s="59"/>
      <c r="AI156" s="59"/>
      <c r="AJ156" s="59"/>
      <c r="AK156" s="59"/>
      <c r="AL156" s="59"/>
      <c r="AM156" s="59"/>
      <c r="AN156" s="59"/>
      <c r="AO156" s="59"/>
      <c r="AP156" s="59"/>
      <c r="AQ156" s="59"/>
      <c r="AR156" s="59"/>
      <c r="AS156" s="59"/>
    </row>
    <row r="157" ht="12.0" customHeight="1">
      <c r="A157" s="59"/>
      <c r="B157" s="59"/>
      <c r="C157" s="59"/>
      <c r="D157" s="59"/>
      <c r="E157" s="59"/>
      <c r="F157" s="59"/>
      <c r="G157" s="59"/>
      <c r="H157" s="59"/>
      <c r="I157" s="59"/>
      <c r="J157" s="59"/>
      <c r="K157" s="59"/>
      <c r="L157" s="59"/>
      <c r="M157" s="59"/>
      <c r="N157" s="59"/>
      <c r="O157" s="59"/>
      <c r="P157" s="59"/>
      <c r="Q157" s="59"/>
      <c r="R157" s="59"/>
      <c r="S157" s="59"/>
      <c r="T157" s="59"/>
      <c r="U157" s="59"/>
      <c r="V157" s="59"/>
      <c r="W157" s="59"/>
      <c r="X157" s="59"/>
      <c r="Y157" s="59"/>
      <c r="Z157" s="59"/>
      <c r="AA157" s="59"/>
      <c r="AB157" s="59"/>
      <c r="AC157" s="59"/>
      <c r="AD157" s="59"/>
      <c r="AE157" s="59"/>
      <c r="AF157" s="59"/>
      <c r="AG157" s="59"/>
      <c r="AH157" s="59"/>
      <c r="AI157" s="59"/>
      <c r="AJ157" s="59"/>
      <c r="AK157" s="59"/>
      <c r="AL157" s="59"/>
      <c r="AM157" s="59"/>
      <c r="AN157" s="59"/>
      <c r="AO157" s="59"/>
      <c r="AP157" s="59"/>
      <c r="AQ157" s="59"/>
      <c r="AR157" s="59"/>
      <c r="AS157" s="59"/>
    </row>
    <row r="158" ht="12.0" customHeight="1">
      <c r="A158" s="59"/>
      <c r="B158" s="59"/>
      <c r="C158" s="59"/>
      <c r="D158" s="59"/>
      <c r="E158" s="59"/>
      <c r="F158" s="59"/>
      <c r="G158" s="59"/>
      <c r="H158" s="59"/>
      <c r="I158" s="59"/>
      <c r="J158" s="59"/>
      <c r="K158" s="59"/>
      <c r="L158" s="59"/>
      <c r="M158" s="59"/>
      <c r="N158" s="59"/>
      <c r="O158" s="59"/>
      <c r="P158" s="59"/>
      <c r="Q158" s="59"/>
      <c r="R158" s="59"/>
      <c r="S158" s="59"/>
      <c r="T158" s="59"/>
      <c r="U158" s="59"/>
      <c r="V158" s="59"/>
      <c r="W158" s="59"/>
      <c r="X158" s="59"/>
      <c r="Y158" s="59"/>
      <c r="Z158" s="59"/>
      <c r="AA158" s="59"/>
      <c r="AB158" s="59"/>
      <c r="AC158" s="59"/>
      <c r="AD158" s="59"/>
      <c r="AE158" s="59"/>
      <c r="AF158" s="59"/>
      <c r="AG158" s="59"/>
      <c r="AH158" s="59"/>
      <c r="AI158" s="59"/>
      <c r="AJ158" s="59"/>
      <c r="AK158" s="59"/>
      <c r="AL158" s="59"/>
      <c r="AM158" s="59"/>
      <c r="AN158" s="59"/>
      <c r="AO158" s="59"/>
      <c r="AP158" s="59"/>
      <c r="AQ158" s="59"/>
      <c r="AR158" s="59"/>
      <c r="AS158" s="59"/>
    </row>
    <row r="159" ht="12.0" customHeight="1">
      <c r="A159" s="59"/>
      <c r="B159" s="59"/>
      <c r="C159" s="59"/>
      <c r="D159" s="59"/>
      <c r="E159" s="59"/>
      <c r="F159" s="59"/>
      <c r="G159" s="59"/>
      <c r="H159" s="59"/>
      <c r="I159" s="59"/>
      <c r="J159" s="59"/>
      <c r="K159" s="59"/>
      <c r="L159" s="59"/>
      <c r="M159" s="59"/>
      <c r="N159" s="59"/>
      <c r="O159" s="59"/>
      <c r="P159" s="59"/>
      <c r="Q159" s="59"/>
      <c r="R159" s="59"/>
      <c r="S159" s="59"/>
      <c r="T159" s="59"/>
      <c r="U159" s="59"/>
      <c r="V159" s="59"/>
      <c r="W159" s="59"/>
      <c r="X159" s="59"/>
      <c r="Y159" s="59"/>
      <c r="Z159" s="59"/>
      <c r="AA159" s="59"/>
      <c r="AB159" s="59"/>
      <c r="AC159" s="59"/>
      <c r="AD159" s="59"/>
      <c r="AE159" s="59"/>
      <c r="AF159" s="59"/>
      <c r="AG159" s="59"/>
      <c r="AH159" s="59"/>
      <c r="AI159" s="59"/>
      <c r="AJ159" s="59"/>
      <c r="AK159" s="59"/>
      <c r="AL159" s="59"/>
      <c r="AM159" s="59"/>
      <c r="AN159" s="59"/>
      <c r="AO159" s="59"/>
      <c r="AP159" s="59"/>
      <c r="AQ159" s="59"/>
      <c r="AR159" s="59"/>
      <c r="AS159" s="59"/>
    </row>
    <row r="160" ht="12.0" customHeight="1">
      <c r="A160" s="59"/>
      <c r="B160" s="59"/>
      <c r="C160" s="59"/>
      <c r="D160" s="59"/>
      <c r="E160" s="59"/>
      <c r="F160" s="59"/>
      <c r="G160" s="59"/>
      <c r="H160" s="59"/>
      <c r="I160" s="59"/>
      <c r="J160" s="59"/>
      <c r="K160" s="59"/>
      <c r="L160" s="59"/>
      <c r="M160" s="59"/>
      <c r="N160" s="59"/>
      <c r="O160" s="59"/>
      <c r="P160" s="59"/>
      <c r="Q160" s="59"/>
      <c r="R160" s="59"/>
      <c r="S160" s="59"/>
      <c r="T160" s="59"/>
      <c r="U160" s="59"/>
      <c r="V160" s="59"/>
      <c r="W160" s="59"/>
      <c r="X160" s="59"/>
      <c r="Y160" s="59"/>
      <c r="Z160" s="59"/>
      <c r="AA160" s="59"/>
      <c r="AB160" s="59"/>
      <c r="AC160" s="59"/>
      <c r="AD160" s="59"/>
      <c r="AE160" s="59"/>
      <c r="AF160" s="59"/>
      <c r="AG160" s="59"/>
      <c r="AH160" s="59"/>
      <c r="AI160" s="59"/>
      <c r="AJ160" s="59"/>
      <c r="AK160" s="59"/>
      <c r="AL160" s="59"/>
      <c r="AM160" s="59"/>
      <c r="AN160" s="59"/>
      <c r="AO160" s="59"/>
      <c r="AP160" s="59"/>
      <c r="AQ160" s="59"/>
      <c r="AR160" s="59"/>
      <c r="AS160" s="59"/>
    </row>
    <row r="161" ht="12.0" customHeight="1">
      <c r="A161" s="59"/>
      <c r="B161" s="59"/>
      <c r="C161" s="59"/>
      <c r="D161" s="59"/>
      <c r="E161" s="59"/>
      <c r="F161" s="59"/>
      <c r="G161" s="59"/>
      <c r="H161" s="59"/>
      <c r="I161" s="59"/>
      <c r="J161" s="59"/>
      <c r="K161" s="59"/>
      <c r="L161" s="59"/>
      <c r="M161" s="59"/>
      <c r="N161" s="59"/>
      <c r="O161" s="59"/>
      <c r="P161" s="59"/>
      <c r="Q161" s="59"/>
      <c r="R161" s="59"/>
      <c r="S161" s="59"/>
      <c r="T161" s="59"/>
      <c r="U161" s="59"/>
      <c r="V161" s="59"/>
      <c r="W161" s="59"/>
      <c r="X161" s="59"/>
      <c r="Y161" s="59"/>
      <c r="Z161" s="59"/>
      <c r="AA161" s="59"/>
      <c r="AB161" s="59"/>
      <c r="AC161" s="59"/>
      <c r="AD161" s="59"/>
      <c r="AE161" s="59"/>
      <c r="AF161" s="59"/>
      <c r="AG161" s="59"/>
      <c r="AH161" s="59"/>
      <c r="AI161" s="59"/>
      <c r="AJ161" s="59"/>
      <c r="AK161" s="59"/>
      <c r="AL161" s="59"/>
      <c r="AM161" s="59"/>
      <c r="AN161" s="59"/>
      <c r="AO161" s="59"/>
      <c r="AP161" s="59"/>
      <c r="AQ161" s="59"/>
      <c r="AR161" s="59"/>
      <c r="AS161" s="59"/>
    </row>
    <row r="162" ht="12.0" customHeight="1">
      <c r="A162" s="59"/>
      <c r="B162" s="59"/>
      <c r="C162" s="59"/>
      <c r="D162" s="59"/>
      <c r="E162" s="59"/>
      <c r="F162" s="59"/>
      <c r="G162" s="59"/>
      <c r="H162" s="59"/>
      <c r="I162" s="59"/>
      <c r="J162" s="59"/>
      <c r="K162" s="59"/>
      <c r="L162" s="59"/>
      <c r="M162" s="59"/>
      <c r="N162" s="59"/>
      <c r="O162" s="59"/>
      <c r="P162" s="59"/>
      <c r="Q162" s="59"/>
      <c r="R162" s="59"/>
      <c r="S162" s="59"/>
      <c r="T162" s="59"/>
      <c r="U162" s="59"/>
      <c r="V162" s="59"/>
      <c r="W162" s="59"/>
      <c r="X162" s="59"/>
      <c r="Y162" s="59"/>
      <c r="Z162" s="59"/>
      <c r="AA162" s="59"/>
      <c r="AB162" s="59"/>
      <c r="AC162" s="59"/>
      <c r="AD162" s="59"/>
      <c r="AE162" s="59"/>
      <c r="AF162" s="59"/>
      <c r="AG162" s="59"/>
      <c r="AH162" s="59"/>
      <c r="AI162" s="59"/>
      <c r="AJ162" s="59"/>
      <c r="AK162" s="59"/>
      <c r="AL162" s="59"/>
      <c r="AM162" s="59"/>
      <c r="AN162" s="59"/>
      <c r="AO162" s="59"/>
      <c r="AP162" s="59"/>
      <c r="AQ162" s="59"/>
      <c r="AR162" s="59"/>
      <c r="AS162" s="59"/>
    </row>
    <row r="163" ht="12.0" customHeight="1">
      <c r="A163" s="59"/>
      <c r="B163" s="59"/>
      <c r="C163" s="59"/>
      <c r="D163" s="59"/>
      <c r="E163" s="59"/>
      <c r="F163" s="59"/>
      <c r="G163" s="59"/>
      <c r="H163" s="59"/>
      <c r="I163" s="59"/>
      <c r="J163" s="59"/>
      <c r="K163" s="59"/>
      <c r="L163" s="59"/>
      <c r="M163" s="59"/>
      <c r="N163" s="59"/>
      <c r="O163" s="59"/>
      <c r="P163" s="59"/>
      <c r="Q163" s="59"/>
      <c r="R163" s="59"/>
      <c r="S163" s="59"/>
      <c r="T163" s="59"/>
      <c r="U163" s="59"/>
      <c r="V163" s="59"/>
      <c r="W163" s="59"/>
      <c r="X163" s="59"/>
      <c r="Y163" s="59"/>
      <c r="Z163" s="59"/>
      <c r="AA163" s="59"/>
      <c r="AB163" s="59"/>
      <c r="AC163" s="59"/>
      <c r="AD163" s="59"/>
      <c r="AE163" s="59"/>
      <c r="AF163" s="59"/>
      <c r="AG163" s="59"/>
      <c r="AH163" s="59"/>
      <c r="AI163" s="59"/>
      <c r="AJ163" s="59"/>
      <c r="AK163" s="59"/>
      <c r="AL163" s="59"/>
      <c r="AM163" s="59"/>
      <c r="AN163" s="59"/>
      <c r="AO163" s="59"/>
      <c r="AP163" s="59"/>
      <c r="AQ163" s="59"/>
      <c r="AR163" s="59"/>
      <c r="AS163" s="59"/>
    </row>
    <row r="164" ht="12.0" customHeight="1">
      <c r="A164" s="59"/>
      <c r="B164" s="59"/>
      <c r="C164" s="59"/>
      <c r="D164" s="59"/>
      <c r="E164" s="59"/>
      <c r="F164" s="59"/>
      <c r="G164" s="59"/>
      <c r="H164" s="59"/>
      <c r="I164" s="59"/>
      <c r="J164" s="59"/>
      <c r="K164" s="59"/>
      <c r="L164" s="59"/>
      <c r="M164" s="59"/>
      <c r="N164" s="59"/>
      <c r="O164" s="59"/>
      <c r="P164" s="59"/>
      <c r="Q164" s="59"/>
      <c r="R164" s="59"/>
      <c r="S164" s="59"/>
      <c r="T164" s="59"/>
      <c r="U164" s="59"/>
      <c r="V164" s="59"/>
      <c r="W164" s="59"/>
      <c r="X164" s="59"/>
      <c r="Y164" s="59"/>
      <c r="Z164" s="59"/>
      <c r="AA164" s="59"/>
      <c r="AB164" s="59"/>
      <c r="AC164" s="59"/>
      <c r="AD164" s="59"/>
      <c r="AE164" s="59"/>
      <c r="AF164" s="59"/>
      <c r="AG164" s="59"/>
      <c r="AH164" s="59"/>
      <c r="AI164" s="59"/>
      <c r="AJ164" s="59"/>
      <c r="AK164" s="59"/>
      <c r="AL164" s="59"/>
      <c r="AM164" s="59"/>
      <c r="AN164" s="59"/>
      <c r="AO164" s="59"/>
      <c r="AP164" s="59"/>
      <c r="AQ164" s="59"/>
      <c r="AR164" s="59"/>
      <c r="AS164" s="59"/>
    </row>
    <row r="165" ht="12.0" customHeight="1">
      <c r="A165" s="59"/>
      <c r="B165" s="59"/>
      <c r="C165" s="59"/>
      <c r="D165" s="59"/>
      <c r="E165" s="59"/>
      <c r="F165" s="59"/>
      <c r="G165" s="59"/>
      <c r="H165" s="59"/>
      <c r="I165" s="59"/>
      <c r="J165" s="59"/>
      <c r="K165" s="59"/>
      <c r="L165" s="59"/>
      <c r="M165" s="59"/>
      <c r="N165" s="59"/>
      <c r="O165" s="59"/>
      <c r="P165" s="59"/>
      <c r="Q165" s="59"/>
      <c r="R165" s="59"/>
      <c r="S165" s="59"/>
      <c r="T165" s="59"/>
      <c r="U165" s="59"/>
      <c r="V165" s="59"/>
      <c r="W165" s="59"/>
      <c r="X165" s="59"/>
      <c r="Y165" s="59"/>
      <c r="Z165" s="59"/>
      <c r="AA165" s="59"/>
      <c r="AB165" s="59"/>
      <c r="AC165" s="59"/>
      <c r="AD165" s="59"/>
      <c r="AE165" s="59"/>
      <c r="AF165" s="59"/>
      <c r="AG165" s="59"/>
      <c r="AH165" s="59"/>
      <c r="AI165" s="59"/>
      <c r="AJ165" s="59"/>
      <c r="AK165" s="59"/>
      <c r="AL165" s="59"/>
      <c r="AM165" s="59"/>
      <c r="AN165" s="59"/>
      <c r="AO165" s="59"/>
      <c r="AP165" s="59"/>
      <c r="AQ165" s="59"/>
      <c r="AR165" s="59"/>
      <c r="AS165" s="59"/>
    </row>
    <row r="166" ht="12.0" customHeight="1">
      <c r="A166" s="59"/>
      <c r="B166" s="59"/>
      <c r="C166" s="59"/>
      <c r="D166" s="59"/>
      <c r="E166" s="59"/>
      <c r="F166" s="59"/>
      <c r="G166" s="59"/>
      <c r="H166" s="59"/>
      <c r="I166" s="59"/>
      <c r="J166" s="59"/>
      <c r="K166" s="59"/>
      <c r="L166" s="59"/>
      <c r="M166" s="59"/>
      <c r="N166" s="59"/>
      <c r="O166" s="59"/>
      <c r="P166" s="59"/>
      <c r="Q166" s="59"/>
      <c r="R166" s="59"/>
      <c r="S166" s="59"/>
      <c r="T166" s="59"/>
      <c r="U166" s="59"/>
      <c r="V166" s="59"/>
      <c r="W166" s="59"/>
      <c r="X166" s="59"/>
      <c r="Y166" s="59"/>
      <c r="Z166" s="59"/>
      <c r="AA166" s="59"/>
      <c r="AB166" s="59"/>
      <c r="AC166" s="59"/>
      <c r="AD166" s="59"/>
      <c r="AE166" s="59"/>
      <c r="AF166" s="59"/>
      <c r="AG166" s="59"/>
      <c r="AH166" s="59"/>
      <c r="AI166" s="59"/>
      <c r="AJ166" s="59"/>
      <c r="AK166" s="59"/>
      <c r="AL166" s="59"/>
      <c r="AM166" s="59"/>
      <c r="AN166" s="59"/>
      <c r="AO166" s="59"/>
      <c r="AP166" s="59"/>
      <c r="AQ166" s="59"/>
      <c r="AR166" s="59"/>
      <c r="AS166" s="59"/>
    </row>
    <row r="167" ht="12.0" customHeight="1">
      <c r="A167" s="59"/>
      <c r="B167" s="59"/>
      <c r="C167" s="59"/>
      <c r="D167" s="59"/>
      <c r="E167" s="59"/>
      <c r="F167" s="59"/>
      <c r="G167" s="59"/>
      <c r="H167" s="59"/>
      <c r="I167" s="59"/>
      <c r="J167" s="59"/>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c r="AH167" s="59"/>
      <c r="AI167" s="59"/>
      <c r="AJ167" s="59"/>
      <c r="AK167" s="59"/>
      <c r="AL167" s="59"/>
      <c r="AM167" s="59"/>
      <c r="AN167" s="59"/>
      <c r="AO167" s="59"/>
      <c r="AP167" s="59"/>
      <c r="AQ167" s="59"/>
      <c r="AR167" s="59"/>
      <c r="AS167" s="59"/>
    </row>
    <row r="168" ht="12.0" customHeight="1">
      <c r="A168" s="59"/>
      <c r="B168" s="59"/>
      <c r="C168" s="59"/>
      <c r="D168" s="59"/>
      <c r="E168" s="59"/>
      <c r="F168" s="59"/>
      <c r="G168" s="59"/>
      <c r="H168" s="59"/>
      <c r="I168" s="59"/>
      <c r="J168" s="59"/>
      <c r="K168" s="59"/>
      <c r="L168" s="59"/>
      <c r="M168" s="59"/>
      <c r="N168" s="59"/>
      <c r="O168" s="59"/>
      <c r="P168" s="59"/>
      <c r="Q168" s="59"/>
      <c r="R168" s="59"/>
      <c r="S168" s="59"/>
      <c r="T168" s="59"/>
      <c r="U168" s="59"/>
      <c r="V168" s="59"/>
      <c r="W168" s="59"/>
      <c r="X168" s="59"/>
      <c r="Y168" s="59"/>
      <c r="Z168" s="59"/>
      <c r="AA168" s="59"/>
      <c r="AB168" s="59"/>
      <c r="AC168" s="59"/>
      <c r="AD168" s="59"/>
      <c r="AE168" s="59"/>
      <c r="AF168" s="59"/>
      <c r="AG168" s="59"/>
      <c r="AH168" s="59"/>
      <c r="AI168" s="59"/>
      <c r="AJ168" s="59"/>
      <c r="AK168" s="59"/>
      <c r="AL168" s="59"/>
      <c r="AM168" s="59"/>
      <c r="AN168" s="59"/>
      <c r="AO168" s="59"/>
      <c r="AP168" s="59"/>
      <c r="AQ168" s="59"/>
      <c r="AR168" s="59"/>
      <c r="AS168" s="59"/>
    </row>
    <row r="169" ht="12.0" customHeight="1">
      <c r="A169" s="59"/>
      <c r="B169" s="59"/>
      <c r="C169" s="59"/>
      <c r="D169" s="59"/>
      <c r="E169" s="59"/>
      <c r="F169" s="59"/>
      <c r="G169" s="59"/>
      <c r="H169" s="59"/>
      <c r="I169" s="59"/>
      <c r="J169" s="59"/>
      <c r="K169" s="5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9"/>
      <c r="AR169" s="59"/>
      <c r="AS169" s="59"/>
    </row>
    <row r="170" ht="12.0" customHeight="1">
      <c r="A170" s="59"/>
      <c r="B170" s="59"/>
      <c r="C170" s="59"/>
      <c r="D170" s="59"/>
      <c r="E170" s="59"/>
      <c r="F170" s="59"/>
      <c r="G170" s="59"/>
      <c r="H170" s="59"/>
      <c r="I170" s="59"/>
      <c r="J170" s="59"/>
      <c r="K170" s="59"/>
      <c r="L170" s="59"/>
      <c r="M170" s="59"/>
      <c r="N170" s="59"/>
      <c r="O170" s="59"/>
      <c r="P170" s="59"/>
      <c r="Q170" s="59"/>
      <c r="R170" s="59"/>
      <c r="S170" s="59"/>
      <c r="T170" s="59"/>
      <c r="U170" s="59"/>
      <c r="V170" s="59"/>
      <c r="W170" s="59"/>
      <c r="X170" s="59"/>
      <c r="Y170" s="59"/>
      <c r="Z170" s="59"/>
      <c r="AA170" s="59"/>
      <c r="AB170" s="59"/>
      <c r="AC170" s="59"/>
      <c r="AD170" s="59"/>
      <c r="AE170" s="59"/>
      <c r="AF170" s="59"/>
      <c r="AG170" s="59"/>
      <c r="AH170" s="59"/>
      <c r="AI170" s="59"/>
      <c r="AJ170" s="59"/>
      <c r="AK170" s="59"/>
      <c r="AL170" s="59"/>
      <c r="AM170" s="59"/>
      <c r="AN170" s="59"/>
      <c r="AO170" s="59"/>
      <c r="AP170" s="59"/>
      <c r="AQ170" s="59"/>
      <c r="AR170" s="59"/>
      <c r="AS170" s="59"/>
    </row>
    <row r="171" ht="12.0" customHeight="1">
      <c r="A171" s="59"/>
      <c r="B171" s="59"/>
      <c r="C171" s="59"/>
      <c r="D171" s="59"/>
      <c r="E171" s="59"/>
      <c r="F171" s="59"/>
      <c r="G171" s="59"/>
      <c r="H171" s="59"/>
      <c r="I171" s="59"/>
      <c r="J171" s="59"/>
      <c r="K171" s="59"/>
      <c r="L171" s="59"/>
      <c r="M171" s="59"/>
      <c r="N171" s="59"/>
      <c r="O171" s="59"/>
      <c r="P171" s="59"/>
      <c r="Q171" s="59"/>
      <c r="R171" s="59"/>
      <c r="S171" s="59"/>
      <c r="T171" s="59"/>
      <c r="U171" s="59"/>
      <c r="V171" s="59"/>
      <c r="W171" s="59"/>
      <c r="X171" s="59"/>
      <c r="Y171" s="59"/>
      <c r="Z171" s="59"/>
      <c r="AA171" s="59"/>
      <c r="AB171" s="59"/>
      <c r="AC171" s="59"/>
      <c r="AD171" s="59"/>
      <c r="AE171" s="59"/>
      <c r="AF171" s="59"/>
      <c r="AG171" s="59"/>
      <c r="AH171" s="59"/>
      <c r="AI171" s="59"/>
      <c r="AJ171" s="59"/>
      <c r="AK171" s="59"/>
      <c r="AL171" s="59"/>
      <c r="AM171" s="59"/>
      <c r="AN171" s="59"/>
      <c r="AO171" s="59"/>
      <c r="AP171" s="59"/>
      <c r="AQ171" s="59"/>
      <c r="AR171" s="59"/>
      <c r="AS171" s="59"/>
    </row>
    <row r="172" ht="12.0" customHeight="1">
      <c r="A172" s="59"/>
      <c r="B172" s="59"/>
      <c r="C172" s="59"/>
      <c r="D172" s="59"/>
      <c r="E172" s="59"/>
      <c r="F172" s="59"/>
      <c r="G172" s="59"/>
      <c r="H172" s="59"/>
      <c r="I172" s="59"/>
      <c r="J172" s="59"/>
      <c r="K172" s="59"/>
      <c r="L172" s="59"/>
      <c r="M172" s="59"/>
      <c r="N172" s="59"/>
      <c r="O172" s="59"/>
      <c r="P172" s="59"/>
      <c r="Q172" s="59"/>
      <c r="R172" s="59"/>
      <c r="S172" s="59"/>
      <c r="T172" s="59"/>
      <c r="U172" s="59"/>
      <c r="V172" s="59"/>
      <c r="W172" s="59"/>
      <c r="X172" s="59"/>
      <c r="Y172" s="59"/>
      <c r="Z172" s="59"/>
      <c r="AA172" s="59"/>
      <c r="AB172" s="59"/>
      <c r="AC172" s="59"/>
      <c r="AD172" s="59"/>
      <c r="AE172" s="59"/>
      <c r="AF172" s="59"/>
      <c r="AG172" s="59"/>
      <c r="AH172" s="59"/>
      <c r="AI172" s="59"/>
      <c r="AJ172" s="59"/>
      <c r="AK172" s="59"/>
      <c r="AL172" s="59"/>
      <c r="AM172" s="59"/>
      <c r="AN172" s="59"/>
      <c r="AO172" s="59"/>
      <c r="AP172" s="59"/>
      <c r="AQ172" s="59"/>
      <c r="AR172" s="59"/>
      <c r="AS172" s="59"/>
    </row>
    <row r="173" ht="12.0" customHeight="1">
      <c r="A173" s="59"/>
      <c r="B173" s="59"/>
      <c r="C173" s="59"/>
      <c r="D173" s="59"/>
      <c r="E173" s="59"/>
      <c r="F173" s="59"/>
      <c r="G173" s="59"/>
      <c r="H173" s="59"/>
      <c r="I173" s="59"/>
      <c r="J173" s="59"/>
      <c r="K173" s="59"/>
      <c r="L173" s="59"/>
      <c r="M173" s="59"/>
      <c r="N173" s="59"/>
      <c r="O173" s="59"/>
      <c r="P173" s="59"/>
      <c r="Q173" s="59"/>
      <c r="R173" s="59"/>
      <c r="S173" s="59"/>
      <c r="T173" s="59"/>
      <c r="U173" s="59"/>
      <c r="V173" s="59"/>
      <c r="W173" s="59"/>
      <c r="X173" s="59"/>
      <c r="Y173" s="59"/>
      <c r="Z173" s="59"/>
      <c r="AA173" s="59"/>
      <c r="AB173" s="59"/>
      <c r="AC173" s="59"/>
      <c r="AD173" s="59"/>
      <c r="AE173" s="59"/>
      <c r="AF173" s="59"/>
      <c r="AG173" s="59"/>
      <c r="AH173" s="59"/>
      <c r="AI173" s="59"/>
      <c r="AJ173" s="59"/>
      <c r="AK173" s="59"/>
      <c r="AL173" s="59"/>
      <c r="AM173" s="59"/>
      <c r="AN173" s="59"/>
      <c r="AO173" s="59"/>
      <c r="AP173" s="59"/>
      <c r="AQ173" s="59"/>
      <c r="AR173" s="59"/>
      <c r="AS173" s="59"/>
    </row>
    <row r="174" ht="12.0" customHeight="1">
      <c r="A174" s="59"/>
      <c r="B174" s="59"/>
      <c r="C174" s="59"/>
      <c r="D174" s="59"/>
      <c r="E174" s="59"/>
      <c r="F174" s="59"/>
      <c r="G174" s="59"/>
      <c r="H174" s="59"/>
      <c r="I174" s="59"/>
      <c r="J174" s="59"/>
      <c r="K174" s="59"/>
      <c r="L174" s="59"/>
      <c r="M174" s="59"/>
      <c r="N174" s="59"/>
      <c r="O174" s="59"/>
      <c r="P174" s="59"/>
      <c r="Q174" s="59"/>
      <c r="R174" s="59"/>
      <c r="S174" s="59"/>
      <c r="T174" s="59"/>
      <c r="U174" s="59"/>
      <c r="V174" s="59"/>
      <c r="W174" s="59"/>
      <c r="X174" s="59"/>
      <c r="Y174" s="59"/>
      <c r="Z174" s="59"/>
      <c r="AA174" s="59"/>
      <c r="AB174" s="59"/>
      <c r="AC174" s="59"/>
      <c r="AD174" s="59"/>
      <c r="AE174" s="59"/>
      <c r="AF174" s="59"/>
      <c r="AG174" s="59"/>
      <c r="AH174" s="59"/>
      <c r="AI174" s="59"/>
      <c r="AJ174" s="59"/>
      <c r="AK174" s="59"/>
      <c r="AL174" s="59"/>
      <c r="AM174" s="59"/>
      <c r="AN174" s="59"/>
      <c r="AO174" s="59"/>
      <c r="AP174" s="59"/>
      <c r="AQ174" s="59"/>
      <c r="AR174" s="59"/>
      <c r="AS174" s="59"/>
    </row>
    <row r="175" ht="12.0" customHeight="1">
      <c r="A175" s="59"/>
      <c r="B175" s="59"/>
      <c r="C175" s="59"/>
      <c r="D175" s="59"/>
      <c r="E175" s="59"/>
      <c r="F175" s="59"/>
      <c r="G175" s="59"/>
      <c r="H175" s="59"/>
      <c r="I175" s="59"/>
      <c r="J175" s="59"/>
      <c r="K175" s="59"/>
      <c r="L175" s="59"/>
      <c r="M175" s="59"/>
      <c r="N175" s="59"/>
      <c r="O175" s="59"/>
      <c r="P175" s="59"/>
      <c r="Q175" s="59"/>
      <c r="R175" s="59"/>
      <c r="S175" s="59"/>
      <c r="T175" s="59"/>
      <c r="U175" s="59"/>
      <c r="V175" s="59"/>
      <c r="W175" s="59"/>
      <c r="X175" s="59"/>
      <c r="Y175" s="59"/>
      <c r="Z175" s="59"/>
      <c r="AA175" s="59"/>
      <c r="AB175" s="59"/>
      <c r="AC175" s="59"/>
      <c r="AD175" s="59"/>
      <c r="AE175" s="59"/>
      <c r="AF175" s="59"/>
      <c r="AG175" s="59"/>
      <c r="AH175" s="59"/>
      <c r="AI175" s="59"/>
      <c r="AJ175" s="59"/>
      <c r="AK175" s="59"/>
      <c r="AL175" s="59"/>
      <c r="AM175" s="59"/>
      <c r="AN175" s="59"/>
      <c r="AO175" s="59"/>
      <c r="AP175" s="59"/>
      <c r="AQ175" s="59"/>
      <c r="AR175" s="59"/>
      <c r="AS175" s="59"/>
    </row>
    <row r="176" ht="12.0" customHeight="1">
      <c r="A176" s="59"/>
      <c r="B176" s="59"/>
      <c r="C176" s="59"/>
      <c r="D176" s="59"/>
      <c r="E176" s="59"/>
      <c r="F176" s="59"/>
      <c r="G176" s="59"/>
      <c r="H176" s="59"/>
      <c r="I176" s="59"/>
      <c r="J176" s="59"/>
      <c r="K176" s="59"/>
      <c r="L176" s="59"/>
      <c r="M176" s="59"/>
      <c r="N176" s="59"/>
      <c r="O176" s="59"/>
      <c r="P176" s="59"/>
      <c r="Q176" s="59"/>
      <c r="R176" s="59"/>
      <c r="S176" s="59"/>
      <c r="T176" s="59"/>
      <c r="U176" s="59"/>
      <c r="V176" s="59"/>
      <c r="W176" s="59"/>
      <c r="X176" s="59"/>
      <c r="Y176" s="59"/>
      <c r="Z176" s="59"/>
      <c r="AA176" s="59"/>
      <c r="AB176" s="59"/>
      <c r="AC176" s="59"/>
      <c r="AD176" s="59"/>
      <c r="AE176" s="59"/>
      <c r="AF176" s="59"/>
      <c r="AG176" s="59"/>
      <c r="AH176" s="59"/>
      <c r="AI176" s="59"/>
      <c r="AJ176" s="59"/>
      <c r="AK176" s="59"/>
      <c r="AL176" s="59"/>
      <c r="AM176" s="59"/>
      <c r="AN176" s="59"/>
      <c r="AO176" s="59"/>
      <c r="AP176" s="59"/>
      <c r="AQ176" s="59"/>
      <c r="AR176" s="59"/>
      <c r="AS176" s="59"/>
    </row>
    <row r="177" ht="12.0" customHeight="1">
      <c r="A177" s="59"/>
      <c r="B177" s="59"/>
      <c r="C177" s="59"/>
      <c r="D177" s="59"/>
      <c r="E177" s="59"/>
      <c r="F177" s="59"/>
      <c r="G177" s="59"/>
      <c r="H177" s="59"/>
      <c r="I177" s="59"/>
      <c r="J177" s="59"/>
      <c r="K177" s="59"/>
      <c r="L177" s="59"/>
      <c r="M177" s="59"/>
      <c r="N177" s="59"/>
      <c r="O177" s="59"/>
      <c r="P177" s="59"/>
      <c r="Q177" s="59"/>
      <c r="R177" s="59"/>
      <c r="S177" s="59"/>
      <c r="T177" s="59"/>
      <c r="U177" s="59"/>
      <c r="V177" s="59"/>
      <c r="W177" s="59"/>
      <c r="X177" s="59"/>
      <c r="Y177" s="59"/>
      <c r="Z177" s="59"/>
      <c r="AA177" s="59"/>
      <c r="AB177" s="59"/>
      <c r="AC177" s="59"/>
      <c r="AD177" s="59"/>
      <c r="AE177" s="59"/>
      <c r="AF177" s="59"/>
      <c r="AG177" s="59"/>
      <c r="AH177" s="59"/>
      <c r="AI177" s="59"/>
      <c r="AJ177" s="59"/>
      <c r="AK177" s="59"/>
      <c r="AL177" s="59"/>
      <c r="AM177" s="59"/>
      <c r="AN177" s="59"/>
      <c r="AO177" s="59"/>
      <c r="AP177" s="59"/>
      <c r="AQ177" s="59"/>
      <c r="AR177" s="59"/>
      <c r="AS177" s="59"/>
    </row>
    <row r="178" ht="12.0" customHeight="1">
      <c r="A178" s="59"/>
      <c r="B178" s="59"/>
      <c r="C178" s="59"/>
      <c r="D178" s="59"/>
      <c r="E178" s="59"/>
      <c r="F178" s="59"/>
      <c r="G178" s="59"/>
      <c r="H178" s="59"/>
      <c r="I178" s="59"/>
      <c r="J178" s="59"/>
      <c r="K178" s="59"/>
      <c r="L178" s="59"/>
      <c r="M178" s="59"/>
      <c r="N178" s="59"/>
      <c r="O178" s="59"/>
      <c r="P178" s="59"/>
      <c r="Q178" s="59"/>
      <c r="R178" s="59"/>
      <c r="S178" s="59"/>
      <c r="T178" s="59"/>
      <c r="U178" s="59"/>
      <c r="V178" s="59"/>
      <c r="W178" s="59"/>
      <c r="X178" s="59"/>
      <c r="Y178" s="59"/>
      <c r="Z178" s="59"/>
      <c r="AA178" s="59"/>
      <c r="AB178" s="59"/>
      <c r="AC178" s="59"/>
      <c r="AD178" s="59"/>
      <c r="AE178" s="59"/>
      <c r="AF178" s="59"/>
      <c r="AG178" s="59"/>
      <c r="AH178" s="59"/>
      <c r="AI178" s="59"/>
      <c r="AJ178" s="59"/>
      <c r="AK178" s="59"/>
      <c r="AL178" s="59"/>
      <c r="AM178" s="59"/>
      <c r="AN178" s="59"/>
      <c r="AO178" s="59"/>
      <c r="AP178" s="59"/>
      <c r="AQ178" s="59"/>
      <c r="AR178" s="59"/>
      <c r="AS178" s="59"/>
    </row>
    <row r="179" ht="12.0" customHeight="1">
      <c r="A179" s="59"/>
      <c r="B179" s="59"/>
      <c r="C179" s="59"/>
      <c r="D179" s="59"/>
      <c r="E179" s="59"/>
      <c r="F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c r="AD179" s="59"/>
      <c r="AE179" s="59"/>
      <c r="AF179" s="59"/>
      <c r="AG179" s="59"/>
      <c r="AH179" s="59"/>
      <c r="AI179" s="59"/>
      <c r="AJ179" s="59"/>
      <c r="AK179" s="59"/>
      <c r="AL179" s="59"/>
      <c r="AM179" s="59"/>
      <c r="AN179" s="59"/>
      <c r="AO179" s="59"/>
      <c r="AP179" s="59"/>
      <c r="AQ179" s="59"/>
      <c r="AR179" s="59"/>
      <c r="AS179" s="59"/>
    </row>
    <row r="180" ht="12.0" customHeight="1">
      <c r="A180" s="59"/>
      <c r="B180" s="59"/>
      <c r="C180" s="59"/>
      <c r="D180" s="59"/>
      <c r="E180" s="59"/>
      <c r="F180" s="59"/>
      <c r="G180" s="59"/>
      <c r="H180" s="59"/>
      <c r="I180" s="59"/>
      <c r="J180" s="59"/>
      <c r="K180" s="59"/>
      <c r="L180" s="59"/>
      <c r="M180" s="59"/>
      <c r="N180" s="59"/>
      <c r="O180" s="59"/>
      <c r="P180" s="59"/>
      <c r="Q180" s="59"/>
      <c r="R180" s="59"/>
      <c r="S180" s="59"/>
      <c r="T180" s="59"/>
      <c r="U180" s="59"/>
      <c r="V180" s="59"/>
      <c r="W180" s="59"/>
      <c r="X180" s="59"/>
      <c r="Y180" s="59"/>
      <c r="Z180" s="59"/>
      <c r="AA180" s="59"/>
      <c r="AB180" s="59"/>
      <c r="AC180" s="59"/>
      <c r="AD180" s="59"/>
      <c r="AE180" s="59"/>
      <c r="AF180" s="59"/>
      <c r="AG180" s="59"/>
      <c r="AH180" s="59"/>
      <c r="AI180" s="59"/>
      <c r="AJ180" s="59"/>
      <c r="AK180" s="59"/>
      <c r="AL180" s="59"/>
      <c r="AM180" s="59"/>
      <c r="AN180" s="59"/>
      <c r="AO180" s="59"/>
      <c r="AP180" s="59"/>
      <c r="AQ180" s="59"/>
      <c r="AR180" s="59"/>
      <c r="AS180" s="59"/>
    </row>
    <row r="181" ht="12.0" customHeight="1">
      <c r="A181" s="59"/>
      <c r="B181" s="59"/>
      <c r="C181" s="59"/>
      <c r="D181" s="59"/>
      <c r="E181" s="59"/>
      <c r="F181" s="59"/>
      <c r="G181" s="59"/>
      <c r="H181" s="59"/>
      <c r="I181" s="59"/>
      <c r="J181" s="59"/>
      <c r="K181" s="59"/>
      <c r="L181" s="59"/>
      <c r="M181" s="59"/>
      <c r="N181" s="59"/>
      <c r="O181" s="59"/>
      <c r="P181" s="59"/>
      <c r="Q181" s="59"/>
      <c r="R181" s="59"/>
      <c r="S181" s="59"/>
      <c r="T181" s="59"/>
      <c r="U181" s="59"/>
      <c r="V181" s="59"/>
      <c r="W181" s="59"/>
      <c r="X181" s="59"/>
      <c r="Y181" s="59"/>
      <c r="Z181" s="59"/>
      <c r="AA181" s="59"/>
      <c r="AB181" s="59"/>
      <c r="AC181" s="59"/>
      <c r="AD181" s="59"/>
      <c r="AE181" s="59"/>
      <c r="AF181" s="59"/>
      <c r="AG181" s="59"/>
      <c r="AH181" s="59"/>
      <c r="AI181" s="59"/>
      <c r="AJ181" s="59"/>
      <c r="AK181" s="59"/>
      <c r="AL181" s="59"/>
      <c r="AM181" s="59"/>
      <c r="AN181" s="59"/>
      <c r="AO181" s="59"/>
      <c r="AP181" s="59"/>
      <c r="AQ181" s="59"/>
      <c r="AR181" s="59"/>
      <c r="AS181" s="59"/>
    </row>
    <row r="182" ht="12.0" customHeight="1">
      <c r="A182" s="59"/>
      <c r="B182" s="59"/>
      <c r="C182" s="59"/>
      <c r="D182" s="59"/>
      <c r="E182" s="59"/>
      <c r="F182" s="59"/>
      <c r="G182" s="59"/>
      <c r="H182" s="59"/>
      <c r="I182" s="59"/>
      <c r="J182" s="59"/>
      <c r="K182" s="59"/>
      <c r="L182" s="59"/>
      <c r="M182" s="59"/>
      <c r="N182" s="59"/>
      <c r="O182" s="59"/>
      <c r="P182" s="59"/>
      <c r="Q182" s="59"/>
      <c r="R182" s="59"/>
      <c r="S182" s="59"/>
      <c r="T182" s="59"/>
      <c r="U182" s="59"/>
      <c r="V182" s="59"/>
      <c r="W182" s="59"/>
      <c r="X182" s="59"/>
      <c r="Y182" s="59"/>
      <c r="Z182" s="59"/>
      <c r="AA182" s="59"/>
      <c r="AB182" s="59"/>
      <c r="AC182" s="59"/>
      <c r="AD182" s="59"/>
      <c r="AE182" s="59"/>
      <c r="AF182" s="59"/>
      <c r="AG182" s="59"/>
      <c r="AH182" s="59"/>
      <c r="AI182" s="59"/>
      <c r="AJ182" s="59"/>
      <c r="AK182" s="59"/>
      <c r="AL182" s="59"/>
      <c r="AM182" s="59"/>
      <c r="AN182" s="59"/>
      <c r="AO182" s="59"/>
      <c r="AP182" s="59"/>
      <c r="AQ182" s="59"/>
      <c r="AR182" s="59"/>
      <c r="AS182" s="59"/>
    </row>
    <row r="183" ht="12.0" customHeight="1">
      <c r="A183" s="59"/>
      <c r="B183" s="59"/>
      <c r="C183" s="59"/>
      <c r="D183" s="59"/>
      <c r="E183" s="59"/>
      <c r="F183" s="59"/>
      <c r="G183" s="59"/>
      <c r="H183" s="59"/>
      <c r="I183" s="59"/>
      <c r="J183" s="59"/>
      <c r="K183" s="59"/>
      <c r="L183" s="59"/>
      <c r="M183" s="59"/>
      <c r="N183" s="59"/>
      <c r="O183" s="59"/>
      <c r="P183" s="59"/>
      <c r="Q183" s="59"/>
      <c r="R183" s="59"/>
      <c r="S183" s="59"/>
      <c r="T183" s="59"/>
      <c r="U183" s="59"/>
      <c r="V183" s="59"/>
      <c r="W183" s="59"/>
      <c r="X183" s="59"/>
      <c r="Y183" s="59"/>
      <c r="Z183" s="59"/>
      <c r="AA183" s="59"/>
      <c r="AB183" s="59"/>
      <c r="AC183" s="59"/>
      <c r="AD183" s="59"/>
      <c r="AE183" s="59"/>
      <c r="AF183" s="59"/>
      <c r="AG183" s="59"/>
      <c r="AH183" s="59"/>
      <c r="AI183" s="59"/>
      <c r="AJ183" s="59"/>
      <c r="AK183" s="59"/>
      <c r="AL183" s="59"/>
      <c r="AM183" s="59"/>
      <c r="AN183" s="59"/>
      <c r="AO183" s="59"/>
      <c r="AP183" s="59"/>
      <c r="AQ183" s="59"/>
      <c r="AR183" s="59"/>
      <c r="AS183" s="59"/>
    </row>
    <row r="184" ht="12.0" customHeight="1">
      <c r="A184" s="59"/>
      <c r="B184" s="59"/>
      <c r="C184" s="59"/>
      <c r="D184" s="59"/>
      <c r="E184" s="59"/>
      <c r="F184" s="59"/>
      <c r="G184" s="59"/>
      <c r="H184" s="59"/>
      <c r="I184" s="59"/>
      <c r="J184" s="59"/>
      <c r="K184" s="59"/>
      <c r="L184" s="59"/>
      <c r="M184" s="59"/>
      <c r="N184" s="59"/>
      <c r="O184" s="59"/>
      <c r="P184" s="59"/>
      <c r="Q184" s="59"/>
      <c r="R184" s="59"/>
      <c r="S184" s="59"/>
      <c r="T184" s="59"/>
      <c r="U184" s="59"/>
      <c r="V184" s="59"/>
      <c r="W184" s="59"/>
      <c r="X184" s="59"/>
      <c r="Y184" s="59"/>
      <c r="Z184" s="59"/>
      <c r="AA184" s="59"/>
      <c r="AB184" s="59"/>
      <c r="AC184" s="59"/>
      <c r="AD184" s="59"/>
      <c r="AE184" s="59"/>
      <c r="AF184" s="59"/>
      <c r="AG184" s="59"/>
      <c r="AH184" s="59"/>
      <c r="AI184" s="59"/>
      <c r="AJ184" s="59"/>
      <c r="AK184" s="59"/>
      <c r="AL184" s="59"/>
      <c r="AM184" s="59"/>
      <c r="AN184" s="59"/>
      <c r="AO184" s="59"/>
      <c r="AP184" s="59"/>
      <c r="AQ184" s="59"/>
      <c r="AR184" s="59"/>
      <c r="AS184" s="59"/>
    </row>
    <row r="185" ht="12.0" customHeight="1">
      <c r="A185" s="59"/>
      <c r="B185" s="59"/>
      <c r="C185" s="59"/>
      <c r="D185" s="59"/>
      <c r="E185" s="59"/>
      <c r="F185" s="59"/>
      <c r="G185" s="59"/>
      <c r="H185" s="59"/>
      <c r="I185" s="59"/>
      <c r="J185" s="59"/>
      <c r="K185" s="59"/>
      <c r="L185" s="59"/>
      <c r="M185" s="59"/>
      <c r="N185" s="59"/>
      <c r="O185" s="59"/>
      <c r="P185" s="59"/>
      <c r="Q185" s="59"/>
      <c r="R185" s="59"/>
      <c r="S185" s="59"/>
      <c r="T185" s="59"/>
      <c r="U185" s="59"/>
      <c r="V185" s="59"/>
      <c r="W185" s="59"/>
      <c r="X185" s="59"/>
      <c r="Y185" s="59"/>
      <c r="Z185" s="59"/>
      <c r="AA185" s="59"/>
      <c r="AB185" s="59"/>
      <c r="AC185" s="59"/>
      <c r="AD185" s="59"/>
      <c r="AE185" s="59"/>
      <c r="AF185" s="59"/>
      <c r="AG185" s="59"/>
      <c r="AH185" s="59"/>
      <c r="AI185" s="59"/>
      <c r="AJ185" s="59"/>
      <c r="AK185" s="59"/>
      <c r="AL185" s="59"/>
      <c r="AM185" s="59"/>
      <c r="AN185" s="59"/>
      <c r="AO185" s="59"/>
      <c r="AP185" s="59"/>
      <c r="AQ185" s="59"/>
      <c r="AR185" s="59"/>
      <c r="AS185" s="59"/>
    </row>
    <row r="186" ht="12.0" customHeight="1">
      <c r="A186" s="59"/>
      <c r="B186" s="59"/>
      <c r="C186" s="59"/>
      <c r="D186" s="59"/>
      <c r="E186" s="59"/>
      <c r="F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c r="AE186" s="59"/>
      <c r="AF186" s="59"/>
      <c r="AG186" s="59"/>
      <c r="AH186" s="59"/>
      <c r="AI186" s="59"/>
      <c r="AJ186" s="59"/>
      <c r="AK186" s="59"/>
      <c r="AL186" s="59"/>
      <c r="AM186" s="59"/>
      <c r="AN186" s="59"/>
      <c r="AO186" s="59"/>
      <c r="AP186" s="59"/>
      <c r="AQ186" s="59"/>
      <c r="AR186" s="59"/>
      <c r="AS186" s="59"/>
    </row>
    <row r="187" ht="12.0" customHeight="1">
      <c r="A187" s="59"/>
      <c r="B187" s="59"/>
      <c r="C187" s="59"/>
      <c r="D187" s="59"/>
      <c r="E187" s="59"/>
      <c r="F187" s="59"/>
      <c r="G187" s="59"/>
      <c r="H187" s="59"/>
      <c r="I187" s="59"/>
      <c r="J187" s="59"/>
      <c r="K187" s="59"/>
      <c r="L187" s="59"/>
      <c r="M187" s="59"/>
      <c r="N187" s="59"/>
      <c r="O187" s="59"/>
      <c r="P187" s="59"/>
      <c r="Q187" s="59"/>
      <c r="R187" s="59"/>
      <c r="S187" s="59"/>
      <c r="T187" s="59"/>
      <c r="U187" s="59"/>
      <c r="V187" s="59"/>
      <c r="W187" s="59"/>
      <c r="X187" s="59"/>
      <c r="Y187" s="59"/>
      <c r="Z187" s="59"/>
      <c r="AA187" s="59"/>
      <c r="AB187" s="59"/>
      <c r="AC187" s="59"/>
      <c r="AD187" s="59"/>
      <c r="AE187" s="59"/>
      <c r="AF187" s="59"/>
      <c r="AG187" s="59"/>
      <c r="AH187" s="59"/>
      <c r="AI187" s="59"/>
      <c r="AJ187" s="59"/>
      <c r="AK187" s="59"/>
      <c r="AL187" s="59"/>
      <c r="AM187" s="59"/>
      <c r="AN187" s="59"/>
      <c r="AO187" s="59"/>
      <c r="AP187" s="59"/>
      <c r="AQ187" s="59"/>
      <c r="AR187" s="59"/>
      <c r="AS187" s="59"/>
    </row>
    <row r="188" ht="12.0" customHeight="1">
      <c r="A188" s="59"/>
      <c r="B188" s="59"/>
      <c r="C188" s="59"/>
      <c r="D188" s="59"/>
      <c r="E188" s="59"/>
      <c r="F188" s="59"/>
      <c r="G188" s="59"/>
      <c r="H188" s="59"/>
      <c r="I188" s="59"/>
      <c r="J188" s="59"/>
      <c r="K188" s="59"/>
      <c r="L188" s="59"/>
      <c r="M188" s="59"/>
      <c r="N188" s="59"/>
      <c r="O188" s="59"/>
      <c r="P188" s="59"/>
      <c r="Q188" s="59"/>
      <c r="R188" s="59"/>
      <c r="S188" s="59"/>
      <c r="T188" s="59"/>
      <c r="U188" s="59"/>
      <c r="V188" s="59"/>
      <c r="W188" s="59"/>
      <c r="X188" s="59"/>
      <c r="Y188" s="59"/>
      <c r="Z188" s="59"/>
      <c r="AA188" s="59"/>
      <c r="AB188" s="59"/>
      <c r="AC188" s="59"/>
      <c r="AD188" s="59"/>
      <c r="AE188" s="59"/>
      <c r="AF188" s="59"/>
      <c r="AG188" s="59"/>
      <c r="AH188" s="59"/>
      <c r="AI188" s="59"/>
      <c r="AJ188" s="59"/>
      <c r="AK188" s="59"/>
      <c r="AL188" s="59"/>
      <c r="AM188" s="59"/>
      <c r="AN188" s="59"/>
      <c r="AO188" s="59"/>
      <c r="AP188" s="59"/>
      <c r="AQ188" s="59"/>
      <c r="AR188" s="59"/>
      <c r="AS188" s="59"/>
    </row>
    <row r="189" ht="12.0" customHeight="1">
      <c r="A189" s="59"/>
      <c r="B189" s="59"/>
      <c r="C189" s="59"/>
      <c r="D189" s="59"/>
      <c r="E189" s="59"/>
      <c r="F189" s="59"/>
      <c r="G189" s="59"/>
      <c r="H189" s="59"/>
      <c r="I189" s="59"/>
      <c r="J189" s="59"/>
      <c r="K189" s="59"/>
      <c r="L189" s="59"/>
      <c r="M189" s="59"/>
      <c r="N189" s="59"/>
      <c r="O189" s="59"/>
      <c r="P189" s="59"/>
      <c r="Q189" s="59"/>
      <c r="R189" s="59"/>
      <c r="S189" s="59"/>
      <c r="T189" s="59"/>
      <c r="U189" s="59"/>
      <c r="V189" s="59"/>
      <c r="W189" s="59"/>
      <c r="X189" s="59"/>
      <c r="Y189" s="59"/>
      <c r="Z189" s="59"/>
      <c r="AA189" s="59"/>
      <c r="AB189" s="59"/>
      <c r="AC189" s="59"/>
      <c r="AD189" s="59"/>
      <c r="AE189" s="59"/>
      <c r="AF189" s="59"/>
      <c r="AG189" s="59"/>
      <c r="AH189" s="59"/>
      <c r="AI189" s="59"/>
      <c r="AJ189" s="59"/>
      <c r="AK189" s="59"/>
      <c r="AL189" s="59"/>
      <c r="AM189" s="59"/>
      <c r="AN189" s="59"/>
      <c r="AO189" s="59"/>
      <c r="AP189" s="59"/>
      <c r="AQ189" s="59"/>
      <c r="AR189" s="59"/>
      <c r="AS189" s="59"/>
    </row>
    <row r="190" ht="12.0" customHeight="1">
      <c r="A190" s="59"/>
      <c r="B190" s="59"/>
      <c r="C190" s="59"/>
      <c r="D190" s="59"/>
      <c r="E190" s="59"/>
      <c r="F190" s="59"/>
      <c r="G190" s="59"/>
      <c r="H190" s="59"/>
      <c r="I190" s="59"/>
      <c r="J190" s="59"/>
      <c r="K190" s="59"/>
      <c r="L190" s="59"/>
      <c r="M190" s="59"/>
      <c r="N190" s="59"/>
      <c r="O190" s="59"/>
      <c r="P190" s="59"/>
      <c r="Q190" s="59"/>
      <c r="R190" s="59"/>
      <c r="S190" s="59"/>
      <c r="T190" s="59"/>
      <c r="U190" s="59"/>
      <c r="V190" s="59"/>
      <c r="W190" s="59"/>
      <c r="X190" s="59"/>
      <c r="Y190" s="59"/>
      <c r="Z190" s="59"/>
      <c r="AA190" s="59"/>
      <c r="AB190" s="59"/>
      <c r="AC190" s="59"/>
      <c r="AD190" s="59"/>
      <c r="AE190" s="59"/>
      <c r="AF190" s="59"/>
      <c r="AG190" s="59"/>
      <c r="AH190" s="59"/>
      <c r="AI190" s="59"/>
      <c r="AJ190" s="59"/>
      <c r="AK190" s="59"/>
      <c r="AL190" s="59"/>
      <c r="AM190" s="59"/>
      <c r="AN190" s="59"/>
      <c r="AO190" s="59"/>
      <c r="AP190" s="59"/>
      <c r="AQ190" s="59"/>
      <c r="AR190" s="59"/>
      <c r="AS190" s="59"/>
    </row>
    <row r="191" ht="12.0" customHeight="1">
      <c r="A191" s="59"/>
      <c r="B191" s="59"/>
      <c r="C191" s="59"/>
      <c r="D191" s="59"/>
      <c r="E191" s="59"/>
      <c r="F191" s="59"/>
      <c r="G191" s="59"/>
      <c r="H191" s="59"/>
      <c r="I191" s="59"/>
      <c r="J191" s="59"/>
      <c r="K191" s="59"/>
      <c r="L191" s="59"/>
      <c r="M191" s="59"/>
      <c r="N191" s="59"/>
      <c r="O191" s="59"/>
      <c r="P191" s="59"/>
      <c r="Q191" s="59"/>
      <c r="R191" s="59"/>
      <c r="S191" s="59"/>
      <c r="T191" s="59"/>
      <c r="U191" s="59"/>
      <c r="V191" s="59"/>
      <c r="W191" s="59"/>
      <c r="X191" s="59"/>
      <c r="Y191" s="59"/>
      <c r="Z191" s="59"/>
      <c r="AA191" s="59"/>
      <c r="AB191" s="59"/>
      <c r="AC191" s="59"/>
      <c r="AD191" s="59"/>
      <c r="AE191" s="59"/>
      <c r="AF191" s="59"/>
      <c r="AG191" s="59"/>
      <c r="AH191" s="59"/>
      <c r="AI191" s="59"/>
      <c r="AJ191" s="59"/>
      <c r="AK191" s="59"/>
      <c r="AL191" s="59"/>
      <c r="AM191" s="59"/>
      <c r="AN191" s="59"/>
      <c r="AO191" s="59"/>
      <c r="AP191" s="59"/>
      <c r="AQ191" s="59"/>
      <c r="AR191" s="59"/>
      <c r="AS191" s="59"/>
    </row>
    <row r="192" ht="12.0" customHeight="1">
      <c r="A192" s="59"/>
      <c r="B192" s="59"/>
      <c r="C192" s="59"/>
      <c r="D192" s="59"/>
      <c r="E192" s="59"/>
      <c r="F192" s="59"/>
      <c r="G192" s="59"/>
      <c r="H192" s="59"/>
      <c r="I192" s="59"/>
      <c r="J192" s="59"/>
      <c r="K192" s="59"/>
      <c r="L192" s="59"/>
      <c r="M192" s="59"/>
      <c r="N192" s="59"/>
      <c r="O192" s="59"/>
      <c r="P192" s="59"/>
      <c r="Q192" s="59"/>
      <c r="R192" s="59"/>
      <c r="S192" s="59"/>
      <c r="T192" s="59"/>
      <c r="U192" s="59"/>
      <c r="V192" s="59"/>
      <c r="W192" s="59"/>
      <c r="X192" s="59"/>
      <c r="Y192" s="59"/>
      <c r="Z192" s="59"/>
      <c r="AA192" s="59"/>
      <c r="AB192" s="59"/>
      <c r="AC192" s="59"/>
      <c r="AD192" s="59"/>
      <c r="AE192" s="59"/>
      <c r="AF192" s="59"/>
      <c r="AG192" s="59"/>
      <c r="AH192" s="59"/>
      <c r="AI192" s="59"/>
      <c r="AJ192" s="59"/>
      <c r="AK192" s="59"/>
      <c r="AL192" s="59"/>
      <c r="AM192" s="59"/>
      <c r="AN192" s="59"/>
      <c r="AO192" s="59"/>
      <c r="AP192" s="59"/>
      <c r="AQ192" s="59"/>
    </row>
    <row r="193" ht="12.0" customHeight="1">
      <c r="A193" s="59"/>
      <c r="B193" s="59"/>
      <c r="C193" s="59"/>
      <c r="D193" s="59"/>
      <c r="E193" s="59"/>
      <c r="F193" s="59"/>
      <c r="G193" s="59"/>
      <c r="H193" s="59"/>
      <c r="I193" s="59"/>
      <c r="J193" s="59"/>
      <c r="K193" s="59"/>
      <c r="L193" s="59"/>
      <c r="M193" s="59"/>
      <c r="N193" s="59"/>
      <c r="O193" s="59"/>
      <c r="P193" s="59"/>
      <c r="Q193" s="59"/>
      <c r="R193" s="59"/>
      <c r="S193" s="59"/>
      <c r="T193" s="59"/>
      <c r="U193" s="59"/>
      <c r="V193" s="59"/>
      <c r="W193" s="59"/>
      <c r="X193" s="59"/>
      <c r="Y193" s="59"/>
      <c r="Z193" s="59"/>
      <c r="AA193" s="59"/>
      <c r="AB193" s="59"/>
      <c r="AC193" s="59"/>
      <c r="AD193" s="59"/>
      <c r="AE193" s="59"/>
      <c r="AF193" s="59"/>
      <c r="AG193" s="59"/>
      <c r="AH193" s="59"/>
      <c r="AI193" s="59"/>
      <c r="AJ193" s="59"/>
      <c r="AK193" s="59"/>
      <c r="AL193" s="59"/>
      <c r="AM193" s="59"/>
      <c r="AN193" s="59"/>
      <c r="AO193" s="59"/>
      <c r="AP193" s="59"/>
      <c r="AQ193" s="59"/>
    </row>
    <row r="194" ht="12.0" customHeight="1">
      <c r="A194" s="59"/>
      <c r="B194" s="59"/>
      <c r="C194" s="59"/>
      <c r="D194" s="59"/>
      <c r="E194" s="59"/>
      <c r="F194" s="59"/>
      <c r="G194" s="59"/>
      <c r="H194" s="59"/>
      <c r="I194" s="59"/>
      <c r="J194" s="59"/>
      <c r="K194" s="59"/>
      <c r="L194" s="59"/>
      <c r="M194" s="59"/>
      <c r="N194" s="59"/>
      <c r="O194" s="59"/>
      <c r="P194" s="59"/>
      <c r="Q194" s="59"/>
      <c r="R194" s="59"/>
      <c r="S194" s="59"/>
      <c r="T194" s="59"/>
      <c r="U194" s="59"/>
      <c r="V194" s="59"/>
      <c r="W194" s="59"/>
      <c r="X194" s="59"/>
      <c r="Y194" s="59"/>
      <c r="Z194" s="59"/>
      <c r="AA194" s="59"/>
      <c r="AB194" s="59"/>
      <c r="AC194" s="59"/>
      <c r="AD194" s="59"/>
      <c r="AE194" s="59"/>
      <c r="AF194" s="59"/>
      <c r="AG194" s="59"/>
      <c r="AH194" s="59"/>
      <c r="AI194" s="59"/>
      <c r="AJ194" s="59"/>
      <c r="AK194" s="59"/>
      <c r="AL194" s="59"/>
      <c r="AM194" s="59"/>
      <c r="AN194" s="59"/>
      <c r="AO194" s="59"/>
      <c r="AP194" s="59"/>
      <c r="AQ194" s="59"/>
    </row>
    <row r="195" ht="12.0" customHeight="1">
      <c r="A195" s="59"/>
      <c r="B195" s="59"/>
      <c r="C195" s="59"/>
      <c r="D195" s="59"/>
      <c r="E195" s="59"/>
      <c r="F195" s="59"/>
      <c r="G195" s="59"/>
      <c r="H195" s="59"/>
      <c r="I195" s="59"/>
      <c r="J195" s="59"/>
      <c r="K195" s="59"/>
      <c r="L195" s="59"/>
      <c r="M195" s="59"/>
      <c r="N195" s="59"/>
      <c r="O195" s="59"/>
      <c r="P195" s="59"/>
      <c r="Q195" s="59"/>
      <c r="R195" s="59"/>
      <c r="S195" s="59"/>
      <c r="T195" s="59"/>
      <c r="U195" s="59"/>
      <c r="V195" s="59"/>
      <c r="W195" s="59"/>
      <c r="X195" s="59"/>
      <c r="Y195" s="59"/>
      <c r="Z195" s="59"/>
      <c r="AA195" s="59"/>
      <c r="AB195" s="59"/>
      <c r="AC195" s="59"/>
      <c r="AD195" s="59"/>
      <c r="AE195" s="59"/>
      <c r="AF195" s="59"/>
      <c r="AG195" s="59"/>
      <c r="AH195" s="59"/>
      <c r="AI195" s="59"/>
      <c r="AJ195" s="59"/>
      <c r="AK195" s="59"/>
      <c r="AL195" s="59"/>
      <c r="AM195" s="59"/>
      <c r="AN195" s="59"/>
      <c r="AO195" s="59"/>
      <c r="AP195" s="59"/>
      <c r="AQ195" s="59"/>
    </row>
    <row r="196" ht="12.0" customHeight="1">
      <c r="A196" s="59"/>
      <c r="B196" s="59"/>
      <c r="C196" s="59"/>
      <c r="D196" s="59"/>
      <c r="E196" s="59"/>
      <c r="F196" s="59"/>
      <c r="G196" s="59"/>
      <c r="H196" s="59"/>
      <c r="I196" s="59"/>
      <c r="J196" s="59"/>
      <c r="K196" s="59"/>
      <c r="L196" s="59"/>
      <c r="M196" s="59"/>
      <c r="N196" s="59"/>
      <c r="O196" s="59"/>
      <c r="P196" s="59"/>
      <c r="Q196" s="59"/>
      <c r="R196" s="59"/>
      <c r="S196" s="59"/>
      <c r="T196" s="59"/>
      <c r="U196" s="59"/>
      <c r="V196" s="59"/>
      <c r="W196" s="59"/>
      <c r="X196" s="59"/>
      <c r="Y196" s="59"/>
      <c r="Z196" s="59"/>
      <c r="AA196" s="59"/>
      <c r="AB196" s="59"/>
      <c r="AC196" s="59"/>
      <c r="AD196" s="59"/>
      <c r="AE196" s="59"/>
      <c r="AF196" s="59"/>
      <c r="AG196" s="59"/>
      <c r="AH196" s="59"/>
      <c r="AI196" s="59"/>
      <c r="AJ196" s="59"/>
      <c r="AK196" s="59"/>
      <c r="AL196" s="59"/>
      <c r="AM196" s="59"/>
      <c r="AN196" s="59"/>
      <c r="AO196" s="59"/>
      <c r="AP196" s="59"/>
      <c r="AQ196" s="59"/>
    </row>
    <row r="197" ht="12.0" customHeight="1">
      <c r="A197" s="59"/>
      <c r="B197" s="59"/>
      <c r="C197" s="59"/>
      <c r="D197" s="59"/>
      <c r="E197" s="59"/>
      <c r="F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c r="AD197" s="59"/>
      <c r="AE197" s="59"/>
      <c r="AF197" s="59"/>
      <c r="AG197" s="59"/>
      <c r="AH197" s="59"/>
      <c r="AI197" s="59"/>
      <c r="AJ197" s="59"/>
      <c r="AK197" s="59"/>
      <c r="AL197" s="59"/>
      <c r="AM197" s="59"/>
      <c r="AN197" s="59"/>
      <c r="AO197" s="59"/>
      <c r="AP197" s="59"/>
      <c r="AQ197" s="59"/>
    </row>
    <row r="198" ht="12.0" customHeight="1">
      <c r="A198" s="59"/>
      <c r="B198" s="59"/>
      <c r="C198" s="59"/>
      <c r="D198" s="59"/>
      <c r="E198" s="59"/>
      <c r="F198" s="59"/>
      <c r="G198" s="59"/>
      <c r="H198" s="59"/>
      <c r="I198" s="59"/>
      <c r="J198" s="59"/>
      <c r="K198" s="59"/>
      <c r="L198" s="59"/>
      <c r="M198" s="59"/>
      <c r="N198" s="59"/>
      <c r="O198" s="59"/>
      <c r="P198" s="59"/>
      <c r="Q198" s="59"/>
      <c r="R198" s="59"/>
      <c r="S198" s="59"/>
      <c r="T198" s="59"/>
      <c r="U198" s="59"/>
      <c r="V198" s="59"/>
      <c r="W198" s="59"/>
      <c r="X198" s="59"/>
      <c r="Y198" s="59"/>
      <c r="Z198" s="59"/>
      <c r="AA198" s="59"/>
      <c r="AB198" s="59"/>
      <c r="AC198" s="59"/>
      <c r="AD198" s="59"/>
      <c r="AE198" s="59"/>
      <c r="AF198" s="59"/>
      <c r="AG198" s="59"/>
      <c r="AH198" s="59"/>
      <c r="AI198" s="59"/>
      <c r="AJ198" s="59"/>
      <c r="AK198" s="59"/>
      <c r="AL198" s="59"/>
      <c r="AM198" s="59"/>
      <c r="AN198" s="59"/>
      <c r="AO198" s="59"/>
      <c r="AP198" s="59"/>
      <c r="AQ198" s="59"/>
    </row>
    <row r="199" ht="12.0" customHeight="1">
      <c r="A199" s="59"/>
      <c r="B199" s="59"/>
      <c r="C199" s="59"/>
      <c r="D199" s="59"/>
      <c r="E199" s="59"/>
      <c r="F199" s="59"/>
      <c r="G199" s="59"/>
      <c r="H199" s="59"/>
      <c r="I199" s="59"/>
      <c r="J199" s="59"/>
      <c r="K199" s="59"/>
      <c r="L199" s="59"/>
      <c r="M199" s="59"/>
      <c r="N199" s="59"/>
      <c r="O199" s="59"/>
      <c r="P199" s="59"/>
      <c r="Q199" s="59"/>
      <c r="R199" s="59"/>
      <c r="S199" s="59"/>
      <c r="T199" s="59"/>
      <c r="U199" s="59"/>
      <c r="V199" s="59"/>
      <c r="W199" s="59"/>
      <c r="X199" s="59"/>
      <c r="Y199" s="59"/>
      <c r="Z199" s="59"/>
      <c r="AA199" s="59"/>
      <c r="AB199" s="59"/>
      <c r="AC199" s="59"/>
      <c r="AD199" s="59"/>
      <c r="AE199" s="59"/>
      <c r="AF199" s="59"/>
      <c r="AG199" s="59"/>
      <c r="AH199" s="59"/>
      <c r="AI199" s="59"/>
      <c r="AJ199" s="59"/>
      <c r="AK199" s="59"/>
      <c r="AL199" s="59"/>
      <c r="AM199" s="59"/>
      <c r="AN199" s="59"/>
      <c r="AO199" s="59"/>
      <c r="AP199" s="59"/>
      <c r="AQ199" s="59"/>
    </row>
    <row r="200" ht="12.0" customHeight="1">
      <c r="A200" s="59"/>
      <c r="B200" s="59"/>
      <c r="C200" s="59"/>
      <c r="D200" s="59"/>
      <c r="E200" s="59"/>
      <c r="F200" s="59"/>
      <c r="G200" s="59"/>
      <c r="H200" s="59"/>
      <c r="I200" s="59"/>
      <c r="J200" s="59"/>
      <c r="K200" s="59"/>
      <c r="L200" s="59"/>
      <c r="M200" s="59"/>
      <c r="N200" s="59"/>
      <c r="O200" s="59"/>
      <c r="P200" s="59"/>
      <c r="Q200" s="59"/>
      <c r="R200" s="59"/>
      <c r="S200" s="59"/>
      <c r="T200" s="59"/>
      <c r="U200" s="59"/>
      <c r="V200" s="59"/>
      <c r="W200" s="59"/>
      <c r="X200" s="59"/>
      <c r="Y200" s="59"/>
      <c r="Z200" s="59"/>
      <c r="AA200" s="59"/>
      <c r="AB200" s="59"/>
      <c r="AC200" s="59"/>
      <c r="AD200" s="59"/>
      <c r="AE200" s="59"/>
      <c r="AF200" s="59"/>
      <c r="AG200" s="59"/>
      <c r="AH200" s="59"/>
      <c r="AI200" s="59"/>
      <c r="AJ200" s="59"/>
      <c r="AK200" s="59"/>
      <c r="AL200" s="59"/>
      <c r="AM200" s="59"/>
      <c r="AN200" s="59"/>
      <c r="AO200" s="59"/>
      <c r="AP200" s="59"/>
      <c r="AQ200" s="59"/>
    </row>
    <row r="201" ht="12.0" customHeight="1">
      <c r="A201" s="59"/>
      <c r="B201" s="59"/>
      <c r="C201" s="59"/>
      <c r="D201" s="59"/>
      <c r="E201" s="59"/>
      <c r="F201" s="59"/>
      <c r="G201" s="59"/>
      <c r="H201" s="59"/>
      <c r="I201" s="59"/>
      <c r="J201" s="59"/>
      <c r="K201" s="59"/>
      <c r="L201" s="59"/>
      <c r="M201" s="59"/>
      <c r="N201" s="59"/>
      <c r="O201" s="59"/>
      <c r="P201" s="59"/>
      <c r="Q201" s="59"/>
      <c r="R201" s="59"/>
      <c r="S201" s="59"/>
      <c r="T201" s="59"/>
      <c r="U201" s="59"/>
      <c r="V201" s="59"/>
      <c r="W201" s="59"/>
      <c r="X201" s="59"/>
      <c r="Y201" s="59"/>
      <c r="Z201" s="59"/>
      <c r="AA201" s="59"/>
      <c r="AB201" s="59"/>
      <c r="AC201" s="59"/>
      <c r="AD201" s="59"/>
      <c r="AE201" s="59"/>
      <c r="AF201" s="59"/>
      <c r="AG201" s="59"/>
      <c r="AH201" s="59"/>
      <c r="AI201" s="59"/>
      <c r="AJ201" s="59"/>
      <c r="AK201" s="59"/>
      <c r="AL201" s="59"/>
      <c r="AM201" s="59"/>
      <c r="AN201" s="59"/>
      <c r="AO201" s="59"/>
      <c r="AP201" s="59"/>
      <c r="AQ201" s="59"/>
    </row>
    <row r="202" ht="12.0" customHeight="1">
      <c r="A202" s="59"/>
      <c r="B202" s="59"/>
      <c r="C202" s="59"/>
      <c r="D202" s="59"/>
      <c r="E202" s="59"/>
      <c r="F202" s="59"/>
      <c r="G202" s="59"/>
      <c r="H202" s="59"/>
      <c r="I202" s="59"/>
      <c r="J202" s="59"/>
      <c r="K202" s="59"/>
      <c r="L202" s="59"/>
      <c r="M202" s="59"/>
      <c r="N202" s="59"/>
      <c r="O202" s="59"/>
      <c r="P202" s="59"/>
      <c r="Q202" s="59"/>
      <c r="R202" s="59"/>
      <c r="S202" s="59"/>
      <c r="T202" s="59"/>
      <c r="U202" s="59"/>
      <c r="V202" s="59"/>
      <c r="W202" s="59"/>
      <c r="X202" s="59"/>
      <c r="Y202" s="59"/>
      <c r="Z202" s="59"/>
      <c r="AA202" s="59"/>
      <c r="AB202" s="59"/>
      <c r="AC202" s="59"/>
      <c r="AD202" s="59"/>
      <c r="AE202" s="59"/>
      <c r="AF202" s="59"/>
      <c r="AG202" s="59"/>
      <c r="AH202" s="59"/>
      <c r="AI202" s="59"/>
      <c r="AJ202" s="59"/>
      <c r="AK202" s="59"/>
      <c r="AL202" s="59"/>
      <c r="AM202" s="59"/>
      <c r="AN202" s="59"/>
      <c r="AO202" s="59"/>
      <c r="AP202" s="59"/>
      <c r="AQ202" s="59"/>
    </row>
    <row r="203" ht="12.0" customHeight="1">
      <c r="A203" s="59"/>
      <c r="B203" s="59"/>
      <c r="C203" s="59"/>
      <c r="D203" s="59"/>
      <c r="E203" s="59"/>
      <c r="F203" s="59"/>
      <c r="G203" s="59"/>
      <c r="H203" s="59"/>
      <c r="I203" s="59"/>
      <c r="J203" s="59"/>
      <c r="K203" s="59"/>
      <c r="L203" s="59"/>
      <c r="M203" s="59"/>
      <c r="N203" s="59"/>
      <c r="O203" s="59"/>
      <c r="P203" s="59"/>
      <c r="Q203" s="59"/>
      <c r="R203" s="59"/>
      <c r="S203" s="59"/>
      <c r="T203" s="59"/>
      <c r="U203" s="59"/>
      <c r="V203" s="59"/>
      <c r="W203" s="59"/>
      <c r="X203" s="59"/>
      <c r="Y203" s="59"/>
      <c r="Z203" s="59"/>
      <c r="AA203" s="59"/>
      <c r="AB203" s="59"/>
      <c r="AC203" s="59"/>
      <c r="AD203" s="59"/>
      <c r="AE203" s="59"/>
      <c r="AF203" s="59"/>
      <c r="AG203" s="59"/>
      <c r="AH203" s="59"/>
      <c r="AI203" s="59"/>
      <c r="AJ203" s="59"/>
      <c r="AK203" s="59"/>
      <c r="AL203" s="59"/>
      <c r="AM203" s="59"/>
      <c r="AN203" s="59"/>
      <c r="AO203" s="59"/>
      <c r="AP203" s="59"/>
      <c r="AQ203" s="59"/>
    </row>
    <row r="204" ht="12.0" customHeight="1">
      <c r="A204" s="59"/>
      <c r="B204" s="59"/>
      <c r="C204" s="59"/>
      <c r="D204" s="59"/>
      <c r="E204" s="59"/>
      <c r="F204" s="59"/>
      <c r="G204" s="59"/>
      <c r="H204" s="59"/>
      <c r="I204" s="59"/>
      <c r="J204" s="59"/>
      <c r="K204" s="59"/>
      <c r="L204" s="59"/>
      <c r="M204" s="59"/>
      <c r="N204" s="59"/>
      <c r="O204" s="59"/>
      <c r="P204" s="59"/>
      <c r="Q204" s="59"/>
      <c r="R204" s="59"/>
      <c r="S204" s="59"/>
      <c r="T204" s="59"/>
      <c r="U204" s="59"/>
      <c r="V204" s="59"/>
      <c r="W204" s="59"/>
      <c r="X204" s="59"/>
      <c r="Y204" s="59"/>
      <c r="Z204" s="59"/>
      <c r="AA204" s="59"/>
      <c r="AB204" s="59"/>
      <c r="AC204" s="59"/>
      <c r="AD204" s="59"/>
      <c r="AE204" s="59"/>
      <c r="AF204" s="59"/>
      <c r="AG204" s="59"/>
      <c r="AH204" s="59"/>
      <c r="AI204" s="59"/>
      <c r="AJ204" s="59"/>
      <c r="AK204" s="59"/>
      <c r="AL204" s="59"/>
      <c r="AM204" s="59"/>
      <c r="AN204" s="59"/>
      <c r="AO204" s="59"/>
      <c r="AP204" s="59"/>
      <c r="AQ204" s="59"/>
    </row>
    <row r="205" ht="12.0" customHeight="1">
      <c r="A205" s="59"/>
      <c r="B205" s="59"/>
      <c r="C205" s="59"/>
      <c r="D205" s="59"/>
      <c r="E205" s="59"/>
      <c r="F205" s="59"/>
      <c r="G205" s="59"/>
      <c r="H205" s="59"/>
      <c r="I205" s="59"/>
      <c r="J205" s="59"/>
      <c r="K205" s="59"/>
      <c r="L205" s="59"/>
      <c r="M205" s="59"/>
      <c r="N205" s="59"/>
      <c r="O205" s="59"/>
      <c r="P205" s="59"/>
      <c r="Q205" s="59"/>
      <c r="R205" s="59"/>
      <c r="S205" s="59"/>
      <c r="T205" s="59"/>
      <c r="U205" s="59"/>
      <c r="V205" s="59"/>
      <c r="W205" s="59"/>
      <c r="X205" s="59"/>
      <c r="Y205" s="59"/>
      <c r="Z205" s="59"/>
      <c r="AA205" s="59"/>
      <c r="AB205" s="59"/>
      <c r="AC205" s="59"/>
      <c r="AD205" s="59"/>
      <c r="AE205" s="59"/>
      <c r="AF205" s="59"/>
      <c r="AG205" s="59"/>
      <c r="AH205" s="59"/>
      <c r="AI205" s="59"/>
      <c r="AJ205" s="59"/>
      <c r="AK205" s="59"/>
      <c r="AL205" s="59"/>
      <c r="AM205" s="59"/>
      <c r="AN205" s="59"/>
      <c r="AO205" s="59"/>
      <c r="AP205" s="59"/>
      <c r="AQ205" s="59"/>
    </row>
    <row r="206" ht="12.0" customHeight="1">
      <c r="A206" s="59"/>
      <c r="B206" s="59"/>
      <c r="C206" s="59"/>
      <c r="D206" s="59"/>
      <c r="E206" s="59"/>
      <c r="F206" s="59"/>
      <c r="G206" s="59"/>
      <c r="H206" s="59"/>
      <c r="I206" s="59"/>
      <c r="J206" s="59"/>
      <c r="K206" s="59"/>
      <c r="L206" s="59"/>
      <c r="M206" s="59"/>
      <c r="N206" s="59"/>
      <c r="O206" s="59"/>
      <c r="P206" s="59"/>
      <c r="Q206" s="59"/>
      <c r="R206" s="59"/>
      <c r="S206" s="59"/>
      <c r="T206" s="59"/>
      <c r="U206" s="59"/>
      <c r="V206" s="59"/>
      <c r="W206" s="59"/>
      <c r="X206" s="59"/>
      <c r="Y206" s="59"/>
      <c r="Z206" s="59"/>
      <c r="AA206" s="59"/>
      <c r="AB206" s="59"/>
      <c r="AC206" s="59"/>
      <c r="AD206" s="59"/>
      <c r="AE206" s="59"/>
      <c r="AF206" s="59"/>
      <c r="AG206" s="59"/>
      <c r="AH206" s="59"/>
      <c r="AI206" s="59"/>
      <c r="AJ206" s="59"/>
      <c r="AK206" s="59"/>
      <c r="AL206" s="59"/>
      <c r="AM206" s="59"/>
      <c r="AN206" s="59"/>
      <c r="AO206" s="59"/>
      <c r="AP206" s="59"/>
      <c r="AQ206" s="59"/>
    </row>
    <row r="207" ht="12.0" customHeight="1">
      <c r="A207" s="59"/>
      <c r="B207" s="59"/>
      <c r="C207" s="59"/>
      <c r="D207" s="59"/>
      <c r="E207" s="59"/>
      <c r="F207" s="59"/>
      <c r="G207" s="59"/>
      <c r="H207" s="59"/>
      <c r="I207" s="59"/>
      <c r="J207" s="59"/>
      <c r="K207" s="59"/>
      <c r="L207" s="59"/>
      <c r="M207" s="59"/>
      <c r="N207" s="59"/>
      <c r="O207" s="59"/>
      <c r="P207" s="59"/>
      <c r="Q207" s="59"/>
      <c r="R207" s="59"/>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9"/>
    </row>
    <row r="208" ht="12.0" customHeight="1">
      <c r="A208" s="59"/>
      <c r="B208" s="59"/>
      <c r="C208" s="59"/>
      <c r="D208" s="59"/>
      <c r="E208" s="59"/>
      <c r="F208" s="59"/>
      <c r="G208" s="59"/>
      <c r="H208" s="59"/>
      <c r="I208" s="59"/>
      <c r="J208" s="59"/>
      <c r="K208" s="59"/>
      <c r="L208" s="59"/>
      <c r="M208" s="59"/>
      <c r="N208" s="59"/>
      <c r="O208" s="59"/>
      <c r="P208" s="59"/>
      <c r="Q208" s="59"/>
      <c r="R208" s="59"/>
      <c r="S208" s="59"/>
      <c r="T208" s="59"/>
      <c r="U208" s="59"/>
      <c r="V208" s="59"/>
      <c r="W208" s="59"/>
      <c r="X208" s="59"/>
      <c r="Y208" s="59"/>
      <c r="Z208" s="59"/>
      <c r="AA208" s="59"/>
      <c r="AB208" s="59"/>
      <c r="AC208" s="59"/>
      <c r="AD208" s="59"/>
      <c r="AE208" s="59"/>
      <c r="AF208" s="59"/>
      <c r="AG208" s="59"/>
      <c r="AH208" s="59"/>
      <c r="AI208" s="59"/>
      <c r="AJ208" s="59"/>
      <c r="AK208" s="59"/>
      <c r="AL208" s="59"/>
      <c r="AM208" s="59"/>
      <c r="AN208" s="59"/>
      <c r="AO208" s="59"/>
      <c r="AP208" s="59"/>
      <c r="AQ208" s="59"/>
    </row>
    <row r="209" ht="12.0" customHeight="1">
      <c r="A209" s="59"/>
      <c r="B209" s="59"/>
      <c r="C209" s="59"/>
      <c r="D209" s="59"/>
      <c r="E209" s="59"/>
      <c r="F209" s="59"/>
      <c r="G209" s="59"/>
      <c r="H209" s="59"/>
      <c r="I209" s="59"/>
      <c r="J209" s="59"/>
      <c r="K209" s="59"/>
      <c r="L209" s="59"/>
      <c r="M209" s="59"/>
      <c r="N209" s="59"/>
      <c r="O209" s="59"/>
      <c r="P209" s="59"/>
      <c r="Q209" s="59"/>
      <c r="R209" s="59"/>
      <c r="S209" s="59"/>
      <c r="T209" s="59"/>
      <c r="U209" s="59"/>
      <c r="V209" s="59"/>
      <c r="W209" s="59"/>
      <c r="X209" s="59"/>
      <c r="Y209" s="59"/>
      <c r="Z209" s="59"/>
      <c r="AA209" s="59"/>
      <c r="AB209" s="59"/>
      <c r="AC209" s="59"/>
      <c r="AD209" s="59"/>
      <c r="AE209" s="59"/>
      <c r="AF209" s="59"/>
      <c r="AG209" s="59"/>
      <c r="AH209" s="59"/>
      <c r="AI209" s="59"/>
      <c r="AJ209" s="59"/>
      <c r="AK209" s="59"/>
      <c r="AL209" s="59"/>
      <c r="AM209" s="59"/>
      <c r="AN209" s="59"/>
      <c r="AO209" s="59"/>
      <c r="AP209" s="59"/>
      <c r="AQ209" s="59"/>
    </row>
    <row r="210" ht="12.0" customHeight="1">
      <c r="A210" s="59"/>
      <c r="B210" s="59"/>
      <c r="C210" s="59"/>
      <c r="D210" s="59"/>
      <c r="E210" s="59"/>
      <c r="F210" s="59"/>
      <c r="G210" s="59"/>
      <c r="H210" s="59"/>
      <c r="I210" s="59"/>
      <c r="J210" s="59"/>
      <c r="K210" s="59"/>
      <c r="L210" s="59"/>
      <c r="M210" s="59"/>
      <c r="N210" s="59"/>
      <c r="O210" s="59"/>
      <c r="P210" s="59"/>
      <c r="Q210" s="59"/>
      <c r="R210" s="59"/>
      <c r="S210" s="59"/>
      <c r="T210" s="59"/>
      <c r="U210" s="59"/>
      <c r="V210" s="59"/>
      <c r="W210" s="59"/>
      <c r="X210" s="59"/>
      <c r="Y210" s="59"/>
      <c r="Z210" s="59"/>
      <c r="AA210" s="59"/>
      <c r="AB210" s="59"/>
      <c r="AC210" s="59"/>
      <c r="AD210" s="59"/>
      <c r="AE210" s="59"/>
      <c r="AF210" s="59"/>
      <c r="AG210" s="59"/>
      <c r="AH210" s="59"/>
      <c r="AI210" s="59"/>
      <c r="AJ210" s="59"/>
      <c r="AK210" s="59"/>
      <c r="AL210" s="59"/>
      <c r="AM210" s="59"/>
      <c r="AN210" s="59"/>
      <c r="AO210" s="59"/>
      <c r="AP210" s="59"/>
      <c r="AQ210" s="59"/>
    </row>
    <row r="211" ht="12.0" customHeight="1">
      <c r="A211" s="59"/>
      <c r="B211" s="59"/>
      <c r="C211" s="59"/>
      <c r="D211" s="59"/>
      <c r="E211" s="59"/>
      <c r="F211" s="59"/>
      <c r="G211" s="59"/>
      <c r="H211" s="59"/>
      <c r="I211" s="59"/>
      <c r="J211" s="59"/>
      <c r="K211" s="59"/>
      <c r="L211" s="59"/>
      <c r="M211" s="59"/>
      <c r="N211" s="59"/>
      <c r="O211" s="59"/>
      <c r="P211" s="59"/>
      <c r="Q211" s="59"/>
      <c r="R211" s="59"/>
      <c r="S211" s="59"/>
      <c r="T211" s="59"/>
      <c r="U211" s="59"/>
      <c r="V211" s="59"/>
      <c r="W211" s="59"/>
      <c r="X211" s="59"/>
      <c r="Y211" s="59"/>
      <c r="Z211" s="59"/>
      <c r="AA211" s="59"/>
      <c r="AB211" s="59"/>
      <c r="AC211" s="59"/>
      <c r="AD211" s="59"/>
      <c r="AE211" s="59"/>
      <c r="AF211" s="59"/>
      <c r="AG211" s="59"/>
      <c r="AH211" s="59"/>
      <c r="AI211" s="59"/>
      <c r="AJ211" s="59"/>
      <c r="AK211" s="59"/>
      <c r="AL211" s="59"/>
      <c r="AM211" s="59"/>
      <c r="AN211" s="59"/>
      <c r="AO211" s="59"/>
      <c r="AP211" s="59"/>
      <c r="AQ211" s="59"/>
    </row>
    <row r="212" ht="12.0" customHeight="1">
      <c r="A212" s="59"/>
      <c r="B212" s="59"/>
      <c r="C212" s="59"/>
      <c r="D212" s="59"/>
      <c r="E212" s="59"/>
      <c r="F212" s="59"/>
      <c r="G212" s="59"/>
      <c r="H212" s="59"/>
      <c r="I212" s="59"/>
      <c r="J212" s="59"/>
      <c r="K212" s="59"/>
      <c r="L212" s="59"/>
      <c r="M212" s="59"/>
      <c r="N212" s="59"/>
      <c r="O212" s="59"/>
      <c r="P212" s="59"/>
      <c r="Q212" s="59"/>
      <c r="R212" s="59"/>
      <c r="S212" s="59"/>
      <c r="T212" s="59"/>
      <c r="U212" s="59"/>
      <c r="V212" s="59"/>
      <c r="W212" s="59"/>
      <c r="X212" s="59"/>
      <c r="Y212" s="59"/>
      <c r="Z212" s="59"/>
      <c r="AA212" s="59"/>
      <c r="AB212" s="59"/>
      <c r="AC212" s="59"/>
      <c r="AD212" s="59"/>
      <c r="AE212" s="59"/>
      <c r="AF212" s="59"/>
      <c r="AG212" s="59"/>
      <c r="AH212" s="59"/>
      <c r="AI212" s="59"/>
      <c r="AJ212" s="59"/>
      <c r="AK212" s="59"/>
      <c r="AL212" s="59"/>
      <c r="AM212" s="59"/>
      <c r="AN212" s="59"/>
      <c r="AO212" s="59"/>
      <c r="AP212" s="59"/>
      <c r="AQ212" s="59"/>
    </row>
    <row r="213" ht="12.0" customHeight="1">
      <c r="A213" s="59"/>
      <c r="B213" s="59"/>
      <c r="C213" s="59"/>
      <c r="D213" s="59"/>
      <c r="E213" s="59"/>
      <c r="F213" s="59"/>
      <c r="G213" s="59"/>
      <c r="H213" s="59"/>
      <c r="I213" s="59"/>
      <c r="J213" s="59"/>
      <c r="K213" s="59"/>
      <c r="L213" s="59"/>
      <c r="M213" s="59"/>
      <c r="N213" s="59"/>
      <c r="O213" s="59"/>
      <c r="P213" s="59"/>
      <c r="Q213" s="59"/>
      <c r="R213" s="59"/>
      <c r="S213" s="59"/>
      <c r="T213" s="59"/>
      <c r="U213" s="59"/>
      <c r="V213" s="59"/>
      <c r="W213" s="59"/>
      <c r="X213" s="59"/>
      <c r="Y213" s="59"/>
      <c r="Z213" s="59"/>
      <c r="AA213" s="59"/>
      <c r="AB213" s="59"/>
      <c r="AC213" s="59"/>
      <c r="AD213" s="59"/>
      <c r="AE213" s="59"/>
      <c r="AF213" s="59"/>
      <c r="AG213" s="59"/>
      <c r="AH213" s="59"/>
      <c r="AI213" s="59"/>
      <c r="AJ213" s="59"/>
      <c r="AK213" s="59"/>
      <c r="AL213" s="59"/>
      <c r="AM213" s="59"/>
      <c r="AN213" s="59"/>
      <c r="AO213" s="59"/>
      <c r="AP213" s="59"/>
      <c r="AQ213" s="59"/>
    </row>
    <row r="214" ht="12.0" customHeight="1">
      <c r="A214" s="59"/>
      <c r="B214" s="59"/>
      <c r="C214" s="59"/>
      <c r="D214" s="59"/>
      <c r="E214" s="59"/>
      <c r="F214" s="59"/>
      <c r="G214" s="59"/>
      <c r="H214" s="59"/>
      <c r="I214" s="59"/>
      <c r="J214" s="59"/>
      <c r="K214" s="59"/>
      <c r="L214" s="59"/>
      <c r="M214" s="59"/>
      <c r="N214" s="59"/>
      <c r="O214" s="59"/>
      <c r="P214" s="59"/>
      <c r="Q214" s="59"/>
      <c r="R214" s="59"/>
      <c r="S214" s="59"/>
      <c r="T214" s="59"/>
      <c r="U214" s="59"/>
      <c r="V214" s="59"/>
      <c r="W214" s="59"/>
      <c r="X214" s="59"/>
      <c r="Y214" s="59"/>
      <c r="Z214" s="59"/>
      <c r="AA214" s="59"/>
      <c r="AB214" s="59"/>
      <c r="AC214" s="59"/>
      <c r="AD214" s="59"/>
      <c r="AE214" s="59"/>
      <c r="AF214" s="59"/>
      <c r="AG214" s="59"/>
      <c r="AH214" s="59"/>
      <c r="AI214" s="59"/>
      <c r="AJ214" s="59"/>
      <c r="AK214" s="59"/>
      <c r="AL214" s="59"/>
      <c r="AM214" s="59"/>
      <c r="AN214" s="59"/>
      <c r="AO214" s="59"/>
      <c r="AP214" s="59"/>
      <c r="AQ214" s="59"/>
    </row>
    <row r="215" ht="12.0" customHeight="1">
      <c r="A215" s="59"/>
      <c r="B215" s="59"/>
      <c r="C215" s="59"/>
      <c r="D215" s="59"/>
      <c r="E215" s="59"/>
      <c r="F215" s="59"/>
      <c r="G215" s="59"/>
      <c r="H215" s="59"/>
      <c r="I215" s="59"/>
      <c r="J215" s="59"/>
      <c r="K215" s="59"/>
      <c r="L215" s="59"/>
      <c r="M215" s="59"/>
      <c r="N215" s="59"/>
      <c r="O215" s="59"/>
      <c r="P215" s="59"/>
      <c r="Q215" s="59"/>
      <c r="R215" s="59"/>
      <c r="S215" s="59"/>
      <c r="T215" s="59"/>
      <c r="U215" s="59"/>
      <c r="V215" s="59"/>
      <c r="W215" s="59"/>
      <c r="X215" s="59"/>
      <c r="Y215" s="59"/>
      <c r="Z215" s="59"/>
      <c r="AA215" s="59"/>
      <c r="AB215" s="59"/>
      <c r="AC215" s="59"/>
      <c r="AD215" s="59"/>
      <c r="AE215" s="59"/>
      <c r="AF215" s="59"/>
      <c r="AG215" s="59"/>
      <c r="AH215" s="59"/>
      <c r="AI215" s="59"/>
      <c r="AJ215" s="59"/>
      <c r="AK215" s="59"/>
      <c r="AL215" s="59"/>
      <c r="AM215" s="59"/>
      <c r="AN215" s="59"/>
      <c r="AO215" s="59"/>
      <c r="AP215" s="59"/>
      <c r="AQ215" s="59"/>
    </row>
    <row r="216" ht="12.0" customHeight="1">
      <c r="A216" s="59"/>
      <c r="B216" s="59"/>
      <c r="C216" s="59"/>
      <c r="D216" s="59"/>
      <c r="E216" s="59"/>
      <c r="F216" s="59"/>
      <c r="G216" s="59"/>
      <c r="H216" s="59"/>
      <c r="I216" s="59"/>
      <c r="J216" s="59"/>
      <c r="K216" s="59"/>
      <c r="L216" s="59"/>
      <c r="M216" s="59"/>
      <c r="N216" s="59"/>
      <c r="O216" s="59"/>
      <c r="P216" s="59"/>
      <c r="Q216" s="59"/>
      <c r="R216" s="59"/>
      <c r="S216" s="59"/>
      <c r="T216" s="59"/>
      <c r="U216" s="59"/>
      <c r="V216" s="59"/>
      <c r="W216" s="59"/>
      <c r="X216" s="59"/>
      <c r="Y216" s="59"/>
      <c r="Z216" s="59"/>
      <c r="AA216" s="59"/>
      <c r="AB216" s="59"/>
      <c r="AC216" s="59"/>
      <c r="AD216" s="59"/>
      <c r="AE216" s="59"/>
      <c r="AF216" s="59"/>
      <c r="AG216" s="59"/>
      <c r="AH216" s="59"/>
      <c r="AI216" s="59"/>
      <c r="AJ216" s="59"/>
      <c r="AK216" s="59"/>
      <c r="AL216" s="59"/>
      <c r="AM216" s="59"/>
      <c r="AN216" s="59"/>
      <c r="AO216" s="59"/>
      <c r="AP216" s="59"/>
      <c r="AQ216" s="59"/>
    </row>
    <row r="217" ht="12.0" customHeight="1">
      <c r="A217" s="59"/>
      <c r="B217" s="59"/>
      <c r="C217" s="59"/>
      <c r="D217" s="59"/>
      <c r="E217" s="59"/>
      <c r="F217" s="59"/>
      <c r="G217" s="59"/>
      <c r="H217" s="59"/>
      <c r="I217" s="59"/>
      <c r="J217" s="59"/>
      <c r="K217" s="59"/>
      <c r="L217" s="59"/>
      <c r="M217" s="59"/>
      <c r="N217" s="59"/>
      <c r="O217" s="59"/>
      <c r="P217" s="59"/>
      <c r="Q217" s="59"/>
      <c r="R217" s="59"/>
      <c r="S217" s="59"/>
      <c r="T217" s="59"/>
      <c r="U217" s="59"/>
      <c r="V217" s="59"/>
      <c r="W217" s="59"/>
      <c r="X217" s="59"/>
      <c r="Y217" s="59"/>
      <c r="Z217" s="59"/>
      <c r="AA217" s="59"/>
      <c r="AB217" s="59"/>
      <c r="AC217" s="59"/>
      <c r="AD217" s="59"/>
      <c r="AE217" s="59"/>
      <c r="AF217" s="59"/>
      <c r="AG217" s="59"/>
      <c r="AH217" s="59"/>
      <c r="AI217" s="59"/>
      <c r="AJ217" s="59"/>
      <c r="AK217" s="59"/>
      <c r="AL217" s="59"/>
      <c r="AM217" s="59"/>
      <c r="AN217" s="59"/>
      <c r="AO217" s="59"/>
      <c r="AP217" s="59"/>
      <c r="AQ217" s="59"/>
    </row>
    <row r="218" ht="12.0" customHeight="1">
      <c r="A218" s="59"/>
      <c r="B218" s="59"/>
      <c r="C218" s="59"/>
      <c r="D218" s="59"/>
      <c r="E218" s="59"/>
      <c r="F218" s="59"/>
      <c r="G218" s="59"/>
      <c r="H218" s="59"/>
      <c r="I218" s="59"/>
      <c r="J218" s="59"/>
      <c r="K218" s="59"/>
      <c r="L218" s="59"/>
      <c r="M218" s="59"/>
      <c r="N218" s="59"/>
      <c r="O218" s="59"/>
      <c r="P218" s="59"/>
      <c r="Q218" s="59"/>
      <c r="R218" s="59"/>
      <c r="S218" s="59"/>
      <c r="T218" s="59"/>
      <c r="U218" s="59"/>
      <c r="V218" s="59"/>
      <c r="W218" s="59"/>
      <c r="X218" s="59"/>
      <c r="Y218" s="59"/>
      <c r="Z218" s="59"/>
      <c r="AA218" s="59"/>
      <c r="AB218" s="59"/>
      <c r="AC218" s="59"/>
      <c r="AD218" s="59"/>
      <c r="AE218" s="59"/>
      <c r="AF218" s="59"/>
      <c r="AG218" s="59"/>
      <c r="AH218" s="59"/>
      <c r="AI218" s="59"/>
      <c r="AJ218" s="59"/>
      <c r="AK218" s="59"/>
      <c r="AL218" s="59"/>
      <c r="AM218" s="59"/>
      <c r="AN218" s="59"/>
      <c r="AO218" s="59"/>
      <c r="AP218" s="59"/>
      <c r="AQ218" s="59"/>
    </row>
    <row r="219" ht="12.0" customHeight="1">
      <c r="A219" s="59"/>
      <c r="B219" s="59"/>
      <c r="C219" s="59"/>
      <c r="D219" s="59"/>
      <c r="E219" s="59"/>
      <c r="F219" s="59"/>
      <c r="G219" s="59"/>
      <c r="H219" s="59"/>
      <c r="I219" s="59"/>
      <c r="J219" s="59"/>
      <c r="K219" s="59"/>
      <c r="L219" s="59"/>
      <c r="M219" s="59"/>
      <c r="N219" s="59"/>
      <c r="O219" s="59"/>
      <c r="P219" s="59"/>
      <c r="Q219" s="59"/>
      <c r="R219" s="59"/>
      <c r="S219" s="59"/>
      <c r="T219" s="59"/>
      <c r="U219" s="59"/>
      <c r="V219" s="59"/>
      <c r="W219" s="59"/>
      <c r="X219" s="59"/>
      <c r="Y219" s="59"/>
      <c r="Z219" s="59"/>
      <c r="AA219" s="59"/>
      <c r="AB219" s="59"/>
      <c r="AC219" s="59"/>
      <c r="AD219" s="59"/>
      <c r="AE219" s="59"/>
      <c r="AF219" s="59"/>
      <c r="AG219" s="59"/>
      <c r="AH219" s="59"/>
      <c r="AI219" s="59"/>
      <c r="AJ219" s="59"/>
      <c r="AK219" s="59"/>
      <c r="AL219" s="59"/>
      <c r="AM219" s="59"/>
      <c r="AN219" s="59"/>
      <c r="AO219" s="59"/>
      <c r="AP219" s="59"/>
      <c r="AQ219" s="59"/>
    </row>
    <row r="220" ht="12.0" customHeight="1">
      <c r="A220" s="59"/>
      <c r="B220" s="59"/>
      <c r="C220" s="59"/>
      <c r="D220" s="59"/>
      <c r="E220" s="59"/>
      <c r="F220" s="59"/>
      <c r="G220" s="59"/>
      <c r="H220" s="59"/>
      <c r="I220" s="59"/>
      <c r="J220" s="59"/>
      <c r="K220" s="59"/>
      <c r="L220" s="59"/>
      <c r="M220" s="59"/>
      <c r="N220" s="59"/>
      <c r="O220" s="59"/>
      <c r="P220" s="59"/>
      <c r="Q220" s="59"/>
      <c r="R220" s="59"/>
      <c r="S220" s="59"/>
      <c r="T220" s="59"/>
      <c r="U220" s="59"/>
      <c r="V220" s="59"/>
      <c r="W220" s="59"/>
      <c r="X220" s="59"/>
      <c r="Y220" s="59"/>
      <c r="Z220" s="59"/>
      <c r="AA220" s="59"/>
      <c r="AB220" s="59"/>
      <c r="AC220" s="59"/>
      <c r="AD220" s="59"/>
      <c r="AE220" s="59"/>
      <c r="AF220" s="59"/>
      <c r="AG220" s="59"/>
      <c r="AH220" s="59"/>
      <c r="AI220" s="59"/>
      <c r="AJ220" s="59"/>
      <c r="AK220" s="59"/>
      <c r="AL220" s="59"/>
      <c r="AM220" s="59"/>
      <c r="AN220" s="59"/>
      <c r="AO220" s="59"/>
      <c r="AP220" s="59"/>
      <c r="AQ220" s="59"/>
    </row>
    <row r="221" ht="12.0" customHeight="1">
      <c r="A221" s="59"/>
      <c r="B221" s="59"/>
      <c r="C221" s="59"/>
      <c r="D221" s="59"/>
      <c r="E221" s="59"/>
      <c r="F221" s="59"/>
      <c r="G221" s="59"/>
      <c r="H221" s="59"/>
      <c r="I221" s="59"/>
      <c r="J221" s="59"/>
      <c r="K221" s="59"/>
      <c r="L221" s="59"/>
      <c r="M221" s="59"/>
      <c r="N221" s="59"/>
      <c r="O221" s="59"/>
      <c r="P221" s="59"/>
      <c r="Q221" s="59"/>
      <c r="R221" s="59"/>
      <c r="S221" s="59"/>
      <c r="T221" s="59"/>
      <c r="U221" s="59"/>
      <c r="V221" s="59"/>
      <c r="W221" s="59"/>
      <c r="X221" s="59"/>
      <c r="Y221" s="59"/>
      <c r="Z221" s="59"/>
      <c r="AA221" s="59"/>
      <c r="AB221" s="59"/>
      <c r="AC221" s="59"/>
      <c r="AD221" s="59"/>
      <c r="AE221" s="59"/>
      <c r="AF221" s="59"/>
      <c r="AG221" s="59"/>
      <c r="AH221" s="59"/>
      <c r="AI221" s="59"/>
      <c r="AJ221" s="59"/>
      <c r="AK221" s="59"/>
      <c r="AL221" s="59"/>
      <c r="AM221" s="59"/>
      <c r="AN221" s="59"/>
      <c r="AO221" s="59"/>
      <c r="AP221" s="59"/>
      <c r="AQ221" s="59"/>
    </row>
    <row r="222" ht="12.0" customHeight="1">
      <c r="A222" s="59"/>
      <c r="B222" s="59"/>
      <c r="C222" s="59"/>
      <c r="D222" s="59"/>
      <c r="E222" s="59"/>
      <c r="F222" s="59"/>
      <c r="G222" s="59"/>
      <c r="H222" s="59"/>
      <c r="I222" s="59"/>
      <c r="J222" s="59"/>
      <c r="K222" s="59"/>
      <c r="L222" s="59"/>
      <c r="M222" s="59"/>
      <c r="N222" s="59"/>
      <c r="O222" s="59"/>
      <c r="P222" s="59"/>
      <c r="Q222" s="59"/>
      <c r="R222" s="59"/>
      <c r="S222" s="59"/>
      <c r="T222" s="59"/>
      <c r="U222" s="59"/>
      <c r="V222" s="59"/>
      <c r="W222" s="59"/>
      <c r="X222" s="59"/>
      <c r="Y222" s="59"/>
      <c r="Z222" s="59"/>
      <c r="AA222" s="59"/>
      <c r="AB222" s="59"/>
      <c r="AC222" s="59"/>
      <c r="AD222" s="59"/>
      <c r="AE222" s="59"/>
      <c r="AF222" s="59"/>
      <c r="AG222" s="59"/>
      <c r="AH222" s="59"/>
      <c r="AI222" s="59"/>
      <c r="AJ222" s="59"/>
      <c r="AK222" s="59"/>
      <c r="AL222" s="59"/>
      <c r="AM222" s="59"/>
      <c r="AN222" s="59"/>
      <c r="AO222" s="59"/>
      <c r="AP222" s="59"/>
      <c r="AQ222" s="59"/>
    </row>
    <row r="223" ht="12.0" customHeight="1">
      <c r="A223" s="59"/>
      <c r="B223" s="59"/>
      <c r="C223" s="59"/>
      <c r="D223" s="59"/>
      <c r="E223" s="59"/>
      <c r="F223" s="59"/>
      <c r="G223" s="59"/>
      <c r="H223" s="59"/>
      <c r="I223" s="59"/>
      <c r="J223" s="59"/>
      <c r="K223" s="59"/>
      <c r="L223" s="59"/>
      <c r="M223" s="59"/>
      <c r="N223" s="59"/>
      <c r="O223" s="59"/>
      <c r="P223" s="59"/>
      <c r="Q223" s="59"/>
      <c r="R223" s="59"/>
      <c r="S223" s="59"/>
      <c r="T223" s="59"/>
      <c r="U223" s="59"/>
      <c r="V223" s="59"/>
      <c r="W223" s="59"/>
      <c r="X223" s="59"/>
      <c r="Y223" s="59"/>
      <c r="Z223" s="59"/>
      <c r="AA223" s="59"/>
      <c r="AB223" s="59"/>
      <c r="AC223" s="59"/>
      <c r="AD223" s="59"/>
      <c r="AE223" s="59"/>
      <c r="AF223" s="59"/>
      <c r="AG223" s="59"/>
      <c r="AH223" s="59"/>
      <c r="AI223" s="59"/>
      <c r="AJ223" s="59"/>
      <c r="AK223" s="59"/>
      <c r="AL223" s="59"/>
      <c r="AM223" s="59"/>
      <c r="AN223" s="59"/>
      <c r="AO223" s="59"/>
      <c r="AP223" s="59"/>
      <c r="AQ223" s="59"/>
    </row>
    <row r="224" ht="12.0" customHeight="1">
      <c r="A224" s="59"/>
      <c r="B224" s="59"/>
      <c r="C224" s="59"/>
      <c r="D224" s="59"/>
      <c r="E224" s="59"/>
      <c r="F224" s="59"/>
      <c r="G224" s="59"/>
      <c r="H224" s="59"/>
      <c r="I224" s="59"/>
      <c r="J224" s="59"/>
      <c r="K224" s="59"/>
      <c r="L224" s="59"/>
      <c r="M224" s="59"/>
      <c r="N224" s="59"/>
      <c r="O224" s="59"/>
      <c r="P224" s="59"/>
      <c r="Q224" s="59"/>
      <c r="R224" s="59"/>
      <c r="S224" s="59"/>
      <c r="T224" s="59"/>
      <c r="U224" s="59"/>
      <c r="V224" s="59"/>
      <c r="W224" s="59"/>
      <c r="X224" s="59"/>
      <c r="Y224" s="59"/>
      <c r="Z224" s="59"/>
      <c r="AA224" s="59"/>
      <c r="AB224" s="59"/>
      <c r="AC224" s="59"/>
      <c r="AD224" s="59"/>
      <c r="AE224" s="59"/>
      <c r="AF224" s="59"/>
      <c r="AG224" s="59"/>
      <c r="AH224" s="59"/>
      <c r="AI224" s="59"/>
      <c r="AJ224" s="59"/>
      <c r="AK224" s="59"/>
      <c r="AL224" s="59"/>
      <c r="AM224" s="59"/>
      <c r="AN224" s="59"/>
      <c r="AO224" s="59"/>
      <c r="AP224" s="59"/>
      <c r="AQ224" s="59"/>
    </row>
    <row r="225" ht="12.0" customHeight="1">
      <c r="A225" s="59"/>
      <c r="B225" s="59"/>
      <c r="C225" s="59"/>
      <c r="D225" s="59"/>
      <c r="E225" s="59"/>
      <c r="F225" s="59"/>
      <c r="G225" s="59"/>
      <c r="H225" s="59"/>
      <c r="I225" s="59"/>
      <c r="J225" s="59"/>
      <c r="K225" s="59"/>
      <c r="L225" s="59"/>
      <c r="M225" s="59"/>
      <c r="N225" s="59"/>
      <c r="O225" s="59"/>
      <c r="P225" s="59"/>
      <c r="Q225" s="59"/>
      <c r="R225" s="59"/>
      <c r="S225" s="59"/>
      <c r="T225" s="59"/>
      <c r="U225" s="59"/>
      <c r="V225" s="59"/>
      <c r="W225" s="59"/>
      <c r="X225" s="59"/>
      <c r="Y225" s="59"/>
      <c r="Z225" s="59"/>
      <c r="AA225" s="59"/>
      <c r="AB225" s="59"/>
      <c r="AC225" s="59"/>
      <c r="AD225" s="59"/>
      <c r="AE225" s="59"/>
      <c r="AF225" s="59"/>
      <c r="AG225" s="59"/>
      <c r="AH225" s="59"/>
      <c r="AI225" s="59"/>
      <c r="AJ225" s="59"/>
      <c r="AK225" s="59"/>
      <c r="AL225" s="59"/>
      <c r="AM225" s="59"/>
      <c r="AN225" s="59"/>
      <c r="AO225" s="59"/>
      <c r="AP225" s="59"/>
      <c r="AQ225" s="59"/>
    </row>
    <row r="226" ht="12.0" customHeight="1">
      <c r="A226" s="59"/>
      <c r="B226" s="59"/>
      <c r="C226" s="59"/>
      <c r="D226" s="59"/>
      <c r="E226" s="59"/>
      <c r="F226" s="59"/>
      <c r="G226" s="59"/>
      <c r="H226" s="59"/>
      <c r="I226" s="59"/>
      <c r="J226" s="59"/>
      <c r="K226" s="59"/>
      <c r="L226" s="59"/>
      <c r="M226" s="59"/>
      <c r="N226" s="59"/>
      <c r="O226" s="59"/>
      <c r="P226" s="59"/>
      <c r="Q226" s="59"/>
      <c r="R226" s="59"/>
      <c r="S226" s="59"/>
      <c r="T226" s="59"/>
      <c r="U226" s="59"/>
      <c r="V226" s="59"/>
      <c r="W226" s="59"/>
      <c r="X226" s="59"/>
      <c r="Y226" s="59"/>
      <c r="Z226" s="59"/>
      <c r="AA226" s="59"/>
      <c r="AB226" s="59"/>
      <c r="AC226" s="59"/>
      <c r="AD226" s="59"/>
      <c r="AE226" s="59"/>
      <c r="AF226" s="59"/>
      <c r="AG226" s="59"/>
      <c r="AH226" s="59"/>
      <c r="AI226" s="59"/>
      <c r="AJ226" s="59"/>
      <c r="AK226" s="59"/>
      <c r="AL226" s="59"/>
      <c r="AM226" s="59"/>
      <c r="AN226" s="59"/>
      <c r="AO226" s="59"/>
      <c r="AP226" s="59"/>
      <c r="AQ226" s="59"/>
    </row>
    <row r="227" ht="12.0" customHeight="1">
      <c r="A227" s="59"/>
      <c r="B227" s="59"/>
      <c r="C227" s="59"/>
      <c r="D227" s="59"/>
      <c r="E227" s="59"/>
      <c r="F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59"/>
      <c r="AD227" s="59"/>
      <c r="AE227" s="59"/>
      <c r="AF227" s="59"/>
      <c r="AG227" s="59"/>
      <c r="AH227" s="59"/>
      <c r="AI227" s="59"/>
      <c r="AJ227" s="59"/>
      <c r="AK227" s="59"/>
      <c r="AL227" s="59"/>
      <c r="AM227" s="59"/>
      <c r="AN227" s="59"/>
      <c r="AO227" s="59"/>
      <c r="AP227" s="59"/>
      <c r="AQ227" s="59"/>
    </row>
    <row r="228" ht="12.0" customHeight="1">
      <c r="A228" s="59"/>
      <c r="B228" s="59"/>
      <c r="C228" s="59"/>
      <c r="D228" s="59"/>
      <c r="E228" s="59"/>
      <c r="F228" s="59"/>
      <c r="G228" s="59"/>
      <c r="H228" s="59"/>
      <c r="I228" s="59"/>
      <c r="J228" s="59"/>
      <c r="K228" s="59"/>
      <c r="L228" s="59"/>
      <c r="M228" s="59"/>
      <c r="N228" s="59"/>
      <c r="O228" s="59"/>
      <c r="P228" s="59"/>
      <c r="Q228" s="59"/>
      <c r="R228" s="59"/>
      <c r="S228" s="59"/>
      <c r="T228" s="59"/>
      <c r="U228" s="59"/>
      <c r="V228" s="59"/>
      <c r="W228" s="59"/>
      <c r="X228" s="59"/>
      <c r="Y228" s="59"/>
      <c r="Z228" s="59"/>
      <c r="AA228" s="59"/>
      <c r="AB228" s="59"/>
      <c r="AC228" s="59"/>
      <c r="AD228" s="59"/>
      <c r="AE228" s="59"/>
      <c r="AF228" s="59"/>
      <c r="AG228" s="59"/>
      <c r="AH228" s="59"/>
      <c r="AI228" s="59"/>
      <c r="AJ228" s="59"/>
      <c r="AK228" s="59"/>
      <c r="AL228" s="59"/>
      <c r="AM228" s="59"/>
      <c r="AN228" s="59"/>
      <c r="AO228" s="59"/>
      <c r="AP228" s="59"/>
      <c r="AQ228" s="59"/>
    </row>
    <row r="229" ht="12.0" customHeight="1">
      <c r="A229" s="59"/>
      <c r="B229" s="59"/>
      <c r="C229" s="59"/>
      <c r="D229" s="59"/>
      <c r="E229" s="59"/>
      <c r="F229" s="59"/>
      <c r="G229" s="59"/>
      <c r="H229" s="59"/>
      <c r="I229" s="59"/>
      <c r="J229" s="59"/>
      <c r="K229" s="59"/>
      <c r="L229" s="59"/>
      <c r="M229" s="59"/>
      <c r="N229" s="59"/>
      <c r="O229" s="59"/>
      <c r="P229" s="59"/>
      <c r="Q229" s="59"/>
      <c r="R229" s="59"/>
      <c r="S229" s="59"/>
      <c r="T229" s="59"/>
      <c r="U229" s="59"/>
      <c r="V229" s="59"/>
      <c r="W229" s="59"/>
      <c r="X229" s="59"/>
      <c r="Y229" s="59"/>
      <c r="Z229" s="59"/>
      <c r="AA229" s="59"/>
      <c r="AB229" s="59"/>
      <c r="AC229" s="59"/>
      <c r="AD229" s="59"/>
      <c r="AE229" s="59"/>
      <c r="AF229" s="59"/>
      <c r="AG229" s="59"/>
      <c r="AH229" s="59"/>
      <c r="AI229" s="59"/>
      <c r="AJ229" s="59"/>
      <c r="AK229" s="59"/>
      <c r="AL229" s="59"/>
      <c r="AM229" s="59"/>
      <c r="AN229" s="59"/>
      <c r="AO229" s="59"/>
      <c r="AP229" s="59"/>
      <c r="AQ229" s="59"/>
    </row>
    <row r="230" ht="12.0" customHeight="1">
      <c r="A230" s="59"/>
      <c r="B230" s="59"/>
      <c r="C230" s="59"/>
      <c r="D230" s="59"/>
      <c r="E230" s="59"/>
      <c r="F230" s="59"/>
      <c r="G230" s="59"/>
      <c r="H230" s="59"/>
      <c r="I230" s="59"/>
      <c r="J230" s="59"/>
      <c r="K230" s="59"/>
      <c r="L230" s="59"/>
      <c r="M230" s="59"/>
      <c r="N230" s="59"/>
      <c r="O230" s="59"/>
      <c r="P230" s="59"/>
      <c r="Q230" s="59"/>
      <c r="R230" s="59"/>
      <c r="S230" s="59"/>
      <c r="T230" s="59"/>
      <c r="U230" s="59"/>
      <c r="V230" s="59"/>
      <c r="W230" s="59"/>
      <c r="X230" s="59"/>
      <c r="Y230" s="59"/>
      <c r="Z230" s="59"/>
      <c r="AA230" s="59"/>
      <c r="AB230" s="59"/>
      <c r="AC230" s="59"/>
      <c r="AD230" s="59"/>
      <c r="AE230" s="59"/>
      <c r="AF230" s="59"/>
      <c r="AG230" s="59"/>
      <c r="AH230" s="59"/>
      <c r="AI230" s="59"/>
      <c r="AJ230" s="59"/>
      <c r="AK230" s="59"/>
      <c r="AL230" s="59"/>
      <c r="AM230" s="59"/>
      <c r="AN230" s="59"/>
      <c r="AO230" s="59"/>
      <c r="AP230" s="59"/>
      <c r="AQ230" s="59"/>
    </row>
    <row r="231" ht="12.0" customHeight="1">
      <c r="A231" s="59"/>
      <c r="B231" s="59"/>
      <c r="C231" s="59"/>
      <c r="D231" s="59"/>
      <c r="E231" s="59"/>
      <c r="F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c r="AD231" s="59"/>
      <c r="AE231" s="59"/>
      <c r="AF231" s="59"/>
      <c r="AG231" s="59"/>
      <c r="AH231" s="59"/>
      <c r="AI231" s="59"/>
      <c r="AJ231" s="59"/>
      <c r="AK231" s="59"/>
      <c r="AL231" s="59"/>
      <c r="AM231" s="59"/>
      <c r="AN231" s="59"/>
      <c r="AO231" s="59"/>
      <c r="AP231" s="59"/>
      <c r="AQ231" s="59"/>
    </row>
    <row r="232" ht="12.0" customHeight="1">
      <c r="A232" s="59"/>
      <c r="B232" s="59"/>
      <c r="C232" s="59"/>
      <c r="D232" s="59"/>
      <c r="E232" s="59"/>
      <c r="F232" s="59"/>
      <c r="G232" s="59"/>
      <c r="H232" s="59"/>
      <c r="I232" s="59"/>
      <c r="J232" s="59"/>
      <c r="K232" s="59"/>
      <c r="L232" s="59"/>
      <c r="M232" s="59"/>
      <c r="N232" s="59"/>
      <c r="O232" s="59"/>
      <c r="P232" s="59"/>
      <c r="Q232" s="59"/>
      <c r="R232" s="59"/>
      <c r="S232" s="59"/>
      <c r="T232" s="59"/>
      <c r="U232" s="59"/>
      <c r="V232" s="59"/>
      <c r="W232" s="59"/>
      <c r="X232" s="59"/>
      <c r="Y232" s="59"/>
      <c r="Z232" s="59"/>
      <c r="AA232" s="59"/>
      <c r="AB232" s="59"/>
      <c r="AC232" s="59"/>
      <c r="AD232" s="59"/>
      <c r="AE232" s="59"/>
      <c r="AF232" s="59"/>
      <c r="AG232" s="59"/>
      <c r="AH232" s="59"/>
      <c r="AI232" s="59"/>
      <c r="AJ232" s="59"/>
      <c r="AK232" s="59"/>
      <c r="AL232" s="59"/>
      <c r="AM232" s="59"/>
      <c r="AN232" s="59"/>
      <c r="AO232" s="59"/>
      <c r="AP232" s="59"/>
      <c r="AQ232" s="59"/>
    </row>
    <row r="233" ht="12.0" customHeight="1">
      <c r="A233" s="59"/>
      <c r="B233" s="59"/>
      <c r="C233" s="59"/>
      <c r="D233" s="59"/>
      <c r="E233" s="59"/>
      <c r="F233" s="59"/>
      <c r="G233" s="59"/>
      <c r="H233" s="59"/>
      <c r="I233" s="59"/>
      <c r="J233" s="59"/>
      <c r="K233" s="59"/>
      <c r="L233" s="59"/>
      <c r="M233" s="59"/>
      <c r="N233" s="59"/>
      <c r="O233" s="59"/>
      <c r="P233" s="59"/>
      <c r="Q233" s="59"/>
      <c r="R233" s="59"/>
      <c r="S233" s="59"/>
      <c r="T233" s="59"/>
      <c r="U233" s="59"/>
      <c r="V233" s="59"/>
      <c r="W233" s="59"/>
      <c r="X233" s="59"/>
      <c r="Y233" s="59"/>
      <c r="Z233" s="59"/>
      <c r="AA233" s="59"/>
      <c r="AB233" s="59"/>
      <c r="AC233" s="59"/>
      <c r="AD233" s="59"/>
      <c r="AE233" s="59"/>
      <c r="AF233" s="59"/>
      <c r="AG233" s="59"/>
      <c r="AH233" s="59"/>
      <c r="AI233" s="59"/>
      <c r="AJ233" s="59"/>
      <c r="AK233" s="59"/>
      <c r="AL233" s="59"/>
      <c r="AM233" s="59"/>
      <c r="AN233" s="59"/>
      <c r="AO233" s="59"/>
      <c r="AP233" s="59"/>
      <c r="AQ233" s="59"/>
    </row>
    <row r="234" ht="12.0" customHeight="1">
      <c r="A234" s="59"/>
      <c r="B234" s="59"/>
      <c r="C234" s="59"/>
      <c r="D234" s="59"/>
      <c r="E234" s="59"/>
      <c r="F234" s="59"/>
      <c r="G234" s="59"/>
      <c r="H234" s="59"/>
      <c r="I234" s="59"/>
      <c r="J234" s="59"/>
      <c r="K234" s="59"/>
      <c r="L234" s="59"/>
      <c r="M234" s="59"/>
      <c r="N234" s="59"/>
      <c r="O234" s="59"/>
      <c r="P234" s="59"/>
      <c r="Q234" s="59"/>
      <c r="R234" s="59"/>
      <c r="S234" s="59"/>
      <c r="T234" s="59"/>
      <c r="U234" s="59"/>
      <c r="V234" s="59"/>
      <c r="W234" s="59"/>
      <c r="X234" s="59"/>
      <c r="Y234" s="59"/>
      <c r="Z234" s="59"/>
      <c r="AA234" s="59"/>
      <c r="AB234" s="59"/>
      <c r="AC234" s="59"/>
      <c r="AD234" s="59"/>
      <c r="AE234" s="59"/>
      <c r="AF234" s="59"/>
      <c r="AG234" s="59"/>
      <c r="AH234" s="59"/>
      <c r="AI234" s="59"/>
      <c r="AJ234" s="59"/>
      <c r="AK234" s="59"/>
      <c r="AL234" s="59"/>
      <c r="AM234" s="59"/>
      <c r="AN234" s="59"/>
      <c r="AO234" s="59"/>
      <c r="AP234" s="59"/>
      <c r="AQ234" s="59"/>
    </row>
    <row r="235" ht="12.0" customHeight="1">
      <c r="A235" s="59"/>
      <c r="B235" s="59"/>
      <c r="C235" s="59"/>
      <c r="D235" s="59"/>
      <c r="E235" s="59"/>
      <c r="F235" s="59"/>
      <c r="G235" s="59"/>
      <c r="H235" s="59"/>
      <c r="I235" s="59"/>
      <c r="J235" s="59"/>
      <c r="K235" s="59"/>
      <c r="L235" s="59"/>
      <c r="M235" s="59"/>
      <c r="N235" s="59"/>
      <c r="O235" s="59"/>
      <c r="P235" s="59"/>
      <c r="Q235" s="59"/>
      <c r="R235" s="59"/>
      <c r="S235" s="59"/>
      <c r="T235" s="59"/>
      <c r="U235" s="59"/>
      <c r="V235" s="59"/>
      <c r="W235" s="59"/>
      <c r="X235" s="59"/>
      <c r="Y235" s="59"/>
      <c r="Z235" s="59"/>
      <c r="AA235" s="59"/>
      <c r="AB235" s="59"/>
      <c r="AC235" s="59"/>
      <c r="AD235" s="59"/>
      <c r="AE235" s="59"/>
      <c r="AF235" s="59"/>
      <c r="AG235" s="59"/>
      <c r="AH235" s="59"/>
      <c r="AI235" s="59"/>
      <c r="AJ235" s="59"/>
      <c r="AK235" s="59"/>
      <c r="AL235" s="59"/>
      <c r="AM235" s="59"/>
      <c r="AN235" s="59"/>
      <c r="AO235" s="59"/>
      <c r="AP235" s="59"/>
      <c r="AQ235" s="59"/>
    </row>
    <row r="236" ht="12.0" customHeight="1">
      <c r="A236" s="59"/>
      <c r="B236" s="59"/>
      <c r="C236" s="59"/>
      <c r="D236" s="59"/>
      <c r="E236" s="59"/>
      <c r="F236" s="59"/>
      <c r="G236" s="59"/>
      <c r="H236" s="59"/>
      <c r="I236" s="59"/>
      <c r="J236" s="59"/>
      <c r="K236" s="59"/>
      <c r="L236" s="59"/>
      <c r="M236" s="59"/>
      <c r="N236" s="59"/>
      <c r="O236" s="59"/>
      <c r="P236" s="59"/>
      <c r="Q236" s="59"/>
      <c r="R236" s="59"/>
      <c r="S236" s="59"/>
      <c r="T236" s="59"/>
      <c r="U236" s="59"/>
      <c r="V236" s="59"/>
      <c r="W236" s="59"/>
      <c r="X236" s="59"/>
      <c r="Y236" s="59"/>
      <c r="Z236" s="59"/>
      <c r="AA236" s="59"/>
      <c r="AB236" s="59"/>
      <c r="AC236" s="59"/>
      <c r="AD236" s="59"/>
      <c r="AE236" s="59"/>
      <c r="AF236" s="59"/>
      <c r="AG236" s="59"/>
      <c r="AH236" s="59"/>
      <c r="AI236" s="59"/>
      <c r="AJ236" s="59"/>
      <c r="AK236" s="59"/>
      <c r="AL236" s="59"/>
      <c r="AM236" s="59"/>
      <c r="AN236" s="59"/>
      <c r="AO236" s="59"/>
      <c r="AP236" s="59"/>
      <c r="AQ236" s="59"/>
    </row>
    <row r="237" ht="12.0" customHeight="1">
      <c r="A237" s="59"/>
      <c r="B237" s="59"/>
      <c r="C237" s="59"/>
      <c r="D237" s="59"/>
      <c r="E237" s="59"/>
      <c r="F237" s="59"/>
      <c r="G237" s="59"/>
      <c r="H237" s="59"/>
      <c r="I237" s="59"/>
      <c r="J237" s="59"/>
      <c r="K237" s="59"/>
      <c r="L237" s="59"/>
      <c r="M237" s="59"/>
      <c r="N237" s="59"/>
      <c r="O237" s="59"/>
      <c r="P237" s="59"/>
      <c r="Q237" s="59"/>
      <c r="R237" s="59"/>
      <c r="S237" s="59"/>
      <c r="T237" s="59"/>
      <c r="U237" s="59"/>
      <c r="V237" s="59"/>
      <c r="W237" s="59"/>
      <c r="X237" s="59"/>
      <c r="Y237" s="59"/>
      <c r="Z237" s="59"/>
      <c r="AA237" s="59"/>
      <c r="AB237" s="59"/>
      <c r="AC237" s="59"/>
      <c r="AD237" s="59"/>
      <c r="AE237" s="59"/>
      <c r="AF237" s="59"/>
      <c r="AG237" s="59"/>
      <c r="AH237" s="59"/>
      <c r="AI237" s="59"/>
      <c r="AJ237" s="59"/>
      <c r="AK237" s="59"/>
      <c r="AL237" s="59"/>
      <c r="AM237" s="59"/>
      <c r="AN237" s="59"/>
      <c r="AO237" s="59"/>
      <c r="AP237" s="59"/>
      <c r="AQ237" s="59"/>
    </row>
    <row r="238" ht="12.0" customHeight="1">
      <c r="A238" s="59"/>
      <c r="B238" s="59"/>
      <c r="C238" s="59"/>
      <c r="D238" s="59"/>
      <c r="E238" s="59"/>
      <c r="F238" s="59"/>
      <c r="G238" s="59"/>
      <c r="H238" s="59"/>
      <c r="I238" s="59"/>
      <c r="J238" s="59"/>
      <c r="K238" s="59"/>
      <c r="L238" s="59"/>
      <c r="M238" s="59"/>
      <c r="N238" s="59"/>
      <c r="O238" s="59"/>
      <c r="P238" s="59"/>
      <c r="Q238" s="59"/>
      <c r="R238" s="59"/>
      <c r="S238" s="59"/>
      <c r="T238" s="59"/>
      <c r="U238" s="59"/>
      <c r="V238" s="59"/>
      <c r="W238" s="59"/>
      <c r="X238" s="59"/>
      <c r="Y238" s="59"/>
      <c r="Z238" s="59"/>
      <c r="AA238" s="59"/>
      <c r="AB238" s="59"/>
      <c r="AC238" s="59"/>
      <c r="AD238" s="59"/>
      <c r="AE238" s="59"/>
      <c r="AF238" s="59"/>
      <c r="AG238" s="59"/>
      <c r="AH238" s="59"/>
      <c r="AI238" s="59"/>
      <c r="AJ238" s="59"/>
      <c r="AK238" s="59"/>
      <c r="AL238" s="59"/>
      <c r="AM238" s="59"/>
      <c r="AN238" s="59"/>
      <c r="AO238" s="59"/>
      <c r="AP238" s="59"/>
      <c r="AQ238" s="59"/>
    </row>
    <row r="239" ht="12.0" customHeight="1">
      <c r="A239" s="59"/>
      <c r="B239" s="59"/>
      <c r="C239" s="59"/>
      <c r="D239" s="59"/>
      <c r="E239" s="59"/>
      <c r="F239" s="59"/>
      <c r="G239" s="59"/>
      <c r="H239" s="59"/>
      <c r="I239" s="59"/>
      <c r="J239" s="59"/>
      <c r="K239" s="59"/>
      <c r="L239" s="59"/>
      <c r="M239" s="59"/>
      <c r="N239" s="59"/>
      <c r="O239" s="59"/>
      <c r="P239" s="59"/>
      <c r="Q239" s="59"/>
      <c r="R239" s="59"/>
      <c r="S239" s="59"/>
      <c r="T239" s="59"/>
      <c r="U239" s="59"/>
      <c r="V239" s="59"/>
      <c r="W239" s="59"/>
      <c r="X239" s="59"/>
      <c r="Y239" s="59"/>
      <c r="Z239" s="59"/>
      <c r="AA239" s="59"/>
      <c r="AB239" s="59"/>
      <c r="AC239" s="59"/>
      <c r="AD239" s="59"/>
      <c r="AE239" s="59"/>
      <c r="AF239" s="59"/>
      <c r="AG239" s="59"/>
      <c r="AH239" s="59"/>
      <c r="AI239" s="59"/>
      <c r="AJ239" s="59"/>
      <c r="AK239" s="59"/>
      <c r="AL239" s="59"/>
      <c r="AM239" s="59"/>
      <c r="AN239" s="59"/>
      <c r="AO239" s="59"/>
      <c r="AP239" s="59"/>
      <c r="AQ239" s="59"/>
    </row>
    <row r="240" ht="12.0" customHeight="1">
      <c r="A240" s="59"/>
      <c r="B240" s="59"/>
      <c r="C240" s="59"/>
      <c r="D240" s="59"/>
      <c r="E240" s="59"/>
      <c r="F240" s="59"/>
      <c r="G240" s="59"/>
      <c r="H240" s="59"/>
      <c r="I240" s="59"/>
      <c r="J240" s="59"/>
      <c r="K240" s="59"/>
      <c r="L240" s="59"/>
      <c r="M240" s="59"/>
      <c r="N240" s="59"/>
      <c r="O240" s="59"/>
      <c r="P240" s="59"/>
      <c r="Q240" s="59"/>
      <c r="R240" s="59"/>
      <c r="S240" s="59"/>
      <c r="T240" s="59"/>
      <c r="U240" s="59"/>
      <c r="V240" s="59"/>
      <c r="W240" s="59"/>
      <c r="X240" s="59"/>
      <c r="Y240" s="59"/>
      <c r="Z240" s="59"/>
      <c r="AA240" s="59"/>
      <c r="AB240" s="59"/>
      <c r="AC240" s="59"/>
      <c r="AD240" s="59"/>
      <c r="AE240" s="59"/>
      <c r="AF240" s="59"/>
      <c r="AG240" s="59"/>
      <c r="AH240" s="59"/>
      <c r="AI240" s="59"/>
      <c r="AJ240" s="59"/>
      <c r="AK240" s="59"/>
      <c r="AL240" s="59"/>
      <c r="AM240" s="59"/>
      <c r="AN240" s="59"/>
      <c r="AO240" s="59"/>
      <c r="AP240" s="59"/>
      <c r="AQ240" s="59"/>
    </row>
    <row r="241" ht="12.0" customHeight="1">
      <c r="A241" s="59"/>
      <c r="B241" s="59"/>
      <c r="C241" s="59"/>
      <c r="D241" s="59"/>
      <c r="E241" s="59"/>
      <c r="F241" s="59"/>
      <c r="G241" s="59"/>
      <c r="H241" s="59"/>
      <c r="I241" s="59"/>
      <c r="J241" s="59"/>
      <c r="K241" s="59"/>
      <c r="L241" s="59"/>
      <c r="M241" s="59"/>
      <c r="N241" s="59"/>
      <c r="O241" s="59"/>
      <c r="P241" s="59"/>
      <c r="Q241" s="59"/>
      <c r="R241" s="59"/>
      <c r="S241" s="59"/>
      <c r="T241" s="59"/>
      <c r="U241" s="59"/>
      <c r="V241" s="59"/>
      <c r="W241" s="59"/>
      <c r="X241" s="59"/>
      <c r="Y241" s="59"/>
      <c r="Z241" s="59"/>
      <c r="AA241" s="59"/>
      <c r="AB241" s="59"/>
      <c r="AC241" s="59"/>
      <c r="AD241" s="59"/>
      <c r="AE241" s="59"/>
      <c r="AF241" s="59"/>
      <c r="AG241" s="59"/>
      <c r="AH241" s="59"/>
      <c r="AI241" s="59"/>
      <c r="AJ241" s="59"/>
      <c r="AK241" s="59"/>
      <c r="AL241" s="59"/>
      <c r="AM241" s="59"/>
      <c r="AN241" s="59"/>
      <c r="AO241" s="59"/>
      <c r="AP241" s="59"/>
      <c r="AQ241" s="59"/>
    </row>
    <row r="242" ht="12.0" customHeight="1">
      <c r="A242" s="59"/>
      <c r="B242" s="59"/>
      <c r="C242" s="59"/>
      <c r="D242" s="59"/>
      <c r="E242" s="59"/>
      <c r="F242" s="59"/>
      <c r="G242" s="59"/>
      <c r="H242" s="59"/>
      <c r="I242" s="59"/>
      <c r="J242" s="59"/>
      <c r="K242" s="59"/>
      <c r="L242" s="59"/>
      <c r="M242" s="59"/>
      <c r="N242" s="59"/>
      <c r="O242" s="59"/>
      <c r="P242" s="59"/>
      <c r="Q242" s="59"/>
      <c r="R242" s="59"/>
      <c r="S242" s="59"/>
      <c r="T242" s="59"/>
      <c r="U242" s="59"/>
      <c r="V242" s="59"/>
      <c r="W242" s="59"/>
      <c r="X242" s="59"/>
      <c r="Y242" s="59"/>
      <c r="Z242" s="59"/>
      <c r="AA242" s="59"/>
      <c r="AB242" s="59"/>
      <c r="AC242" s="59"/>
      <c r="AD242" s="59"/>
      <c r="AE242" s="59"/>
      <c r="AF242" s="59"/>
      <c r="AG242" s="59"/>
      <c r="AH242" s="59"/>
      <c r="AI242" s="59"/>
      <c r="AJ242" s="59"/>
      <c r="AK242" s="59"/>
      <c r="AL242" s="59"/>
      <c r="AM242" s="59"/>
      <c r="AN242" s="59"/>
      <c r="AO242" s="59"/>
      <c r="AP242" s="59"/>
      <c r="AQ242" s="59"/>
    </row>
    <row r="243" ht="12.0" customHeight="1">
      <c r="A243" s="59"/>
      <c r="B243" s="59"/>
      <c r="C243" s="59"/>
      <c r="D243" s="59"/>
      <c r="E243" s="59"/>
      <c r="F243" s="59"/>
      <c r="G243" s="59"/>
      <c r="H243" s="59"/>
      <c r="I243" s="59"/>
      <c r="J243" s="59"/>
      <c r="K243" s="59"/>
      <c r="L243" s="59"/>
      <c r="M243" s="59"/>
      <c r="N243" s="59"/>
      <c r="O243" s="59"/>
      <c r="P243" s="59"/>
      <c r="Q243" s="59"/>
      <c r="R243" s="59"/>
      <c r="S243" s="59"/>
      <c r="T243" s="59"/>
      <c r="U243" s="59"/>
      <c r="V243" s="59"/>
      <c r="W243" s="59"/>
      <c r="X243" s="59"/>
      <c r="Y243" s="59"/>
      <c r="Z243" s="59"/>
      <c r="AA243" s="59"/>
      <c r="AB243" s="59"/>
      <c r="AC243" s="59"/>
      <c r="AD243" s="59"/>
      <c r="AE243" s="59"/>
      <c r="AF243" s="59"/>
      <c r="AG243" s="59"/>
      <c r="AH243" s="59"/>
      <c r="AI243" s="59"/>
      <c r="AJ243" s="59"/>
      <c r="AK243" s="59"/>
      <c r="AL243" s="59"/>
      <c r="AM243" s="59"/>
      <c r="AN243" s="59"/>
      <c r="AO243" s="59"/>
      <c r="AP243" s="59"/>
      <c r="AQ243" s="59"/>
    </row>
    <row r="244" ht="12.0" customHeight="1">
      <c r="A244" s="59"/>
      <c r="B244" s="59"/>
      <c r="C244" s="59"/>
      <c r="D244" s="59"/>
      <c r="E244" s="59"/>
      <c r="F244" s="59"/>
      <c r="G244" s="59"/>
      <c r="H244" s="59"/>
      <c r="I244" s="59"/>
      <c r="J244" s="59"/>
      <c r="K244" s="59"/>
      <c r="L244" s="59"/>
      <c r="M244" s="59"/>
      <c r="N244" s="59"/>
      <c r="O244" s="59"/>
      <c r="P244" s="59"/>
      <c r="Q244" s="59"/>
      <c r="R244" s="59"/>
      <c r="S244" s="59"/>
      <c r="T244" s="59"/>
      <c r="U244" s="59"/>
      <c r="V244" s="59"/>
      <c r="W244" s="59"/>
      <c r="X244" s="59"/>
      <c r="Y244" s="59"/>
      <c r="Z244" s="59"/>
      <c r="AA244" s="59"/>
      <c r="AB244" s="59"/>
      <c r="AC244" s="59"/>
      <c r="AD244" s="59"/>
      <c r="AE244" s="59"/>
      <c r="AF244" s="59"/>
      <c r="AG244" s="59"/>
      <c r="AH244" s="59"/>
      <c r="AI244" s="59"/>
      <c r="AJ244" s="59"/>
      <c r="AK244" s="59"/>
      <c r="AL244" s="59"/>
      <c r="AM244" s="59"/>
      <c r="AN244" s="59"/>
      <c r="AO244" s="59"/>
      <c r="AP244" s="59"/>
      <c r="AQ244" s="59"/>
    </row>
    <row r="245" ht="12.0" customHeight="1">
      <c r="A245" s="59"/>
      <c r="B245" s="59"/>
      <c r="C245" s="59"/>
      <c r="D245" s="59"/>
      <c r="E245" s="59"/>
      <c r="F245" s="59"/>
      <c r="G245" s="59"/>
      <c r="H245" s="59"/>
      <c r="I245" s="59"/>
      <c r="J245" s="59"/>
      <c r="K245" s="59"/>
      <c r="L245" s="59"/>
      <c r="M245" s="59"/>
      <c r="N245" s="59"/>
      <c r="O245" s="59"/>
      <c r="P245" s="59"/>
      <c r="Q245" s="59"/>
      <c r="R245" s="59"/>
      <c r="S245" s="59"/>
      <c r="T245" s="59"/>
      <c r="U245" s="59"/>
      <c r="V245" s="59"/>
      <c r="W245" s="59"/>
      <c r="X245" s="59"/>
      <c r="Y245" s="59"/>
      <c r="Z245" s="59"/>
      <c r="AA245" s="59"/>
      <c r="AB245" s="59"/>
      <c r="AC245" s="59"/>
      <c r="AD245" s="59"/>
      <c r="AE245" s="59"/>
      <c r="AF245" s="59"/>
      <c r="AG245" s="59"/>
      <c r="AH245" s="59"/>
      <c r="AI245" s="59"/>
      <c r="AJ245" s="59"/>
      <c r="AK245" s="59"/>
      <c r="AL245" s="59"/>
      <c r="AM245" s="59"/>
      <c r="AN245" s="59"/>
      <c r="AO245" s="59"/>
      <c r="AP245" s="59"/>
      <c r="AQ245" s="59"/>
    </row>
    <row r="246" ht="12.0" customHeight="1">
      <c r="A246" s="59"/>
      <c r="B246" s="59"/>
      <c r="C246" s="59"/>
      <c r="D246" s="59"/>
      <c r="E246" s="59"/>
      <c r="F246" s="59"/>
      <c r="G246" s="59"/>
      <c r="H246" s="59"/>
      <c r="I246" s="59"/>
      <c r="J246" s="59"/>
      <c r="K246" s="59"/>
      <c r="L246" s="59"/>
      <c r="M246" s="59"/>
      <c r="N246" s="59"/>
      <c r="O246" s="59"/>
      <c r="P246" s="59"/>
      <c r="Q246" s="59"/>
      <c r="R246" s="59"/>
      <c r="S246" s="59"/>
      <c r="T246" s="59"/>
      <c r="U246" s="59"/>
      <c r="V246" s="59"/>
      <c r="W246" s="59"/>
      <c r="X246" s="59"/>
      <c r="Y246" s="59"/>
      <c r="Z246" s="59"/>
      <c r="AA246" s="59"/>
      <c r="AB246" s="59"/>
      <c r="AC246" s="59"/>
      <c r="AD246" s="59"/>
      <c r="AE246" s="59"/>
      <c r="AF246" s="59"/>
      <c r="AG246" s="59"/>
      <c r="AH246" s="59"/>
      <c r="AI246" s="59"/>
      <c r="AJ246" s="59"/>
      <c r="AK246" s="59"/>
      <c r="AL246" s="59"/>
      <c r="AM246" s="59"/>
      <c r="AN246" s="59"/>
      <c r="AO246" s="59"/>
      <c r="AP246" s="59"/>
      <c r="AQ246" s="59"/>
    </row>
    <row r="247" ht="12.0" customHeight="1">
      <c r="A247" s="59"/>
      <c r="B247" s="59"/>
      <c r="C247" s="59"/>
      <c r="D247" s="59"/>
      <c r="E247" s="59"/>
      <c r="F247" s="59"/>
      <c r="G247" s="59"/>
      <c r="H247" s="59"/>
      <c r="I247" s="59"/>
      <c r="J247" s="59"/>
      <c r="K247" s="59"/>
      <c r="L247" s="59"/>
      <c r="M247" s="59"/>
      <c r="N247" s="59"/>
      <c r="O247" s="59"/>
      <c r="P247" s="59"/>
      <c r="Q247" s="59"/>
      <c r="R247" s="59"/>
      <c r="S247" s="59"/>
      <c r="T247" s="59"/>
      <c r="U247" s="59"/>
      <c r="V247" s="59"/>
      <c r="W247" s="59"/>
      <c r="X247" s="59"/>
      <c r="Y247" s="59"/>
      <c r="Z247" s="59"/>
      <c r="AA247" s="59"/>
      <c r="AB247" s="59"/>
      <c r="AC247" s="59"/>
      <c r="AD247" s="59"/>
      <c r="AE247" s="59"/>
      <c r="AF247" s="59"/>
      <c r="AG247" s="59"/>
      <c r="AH247" s="59"/>
      <c r="AI247" s="59"/>
      <c r="AJ247" s="59"/>
      <c r="AK247" s="59"/>
      <c r="AL247" s="59"/>
      <c r="AM247" s="59"/>
      <c r="AN247" s="59"/>
      <c r="AO247" s="59"/>
      <c r="AP247" s="59"/>
      <c r="AQ247" s="59"/>
    </row>
    <row r="248" ht="12.0" customHeight="1">
      <c r="A248" s="59"/>
      <c r="B248" s="59"/>
      <c r="C248" s="59"/>
      <c r="D248" s="59"/>
      <c r="E248" s="59"/>
      <c r="F248" s="59"/>
      <c r="G248" s="59"/>
      <c r="H248" s="59"/>
      <c r="I248" s="59"/>
      <c r="J248" s="59"/>
      <c r="K248" s="59"/>
      <c r="L248" s="59"/>
      <c r="M248" s="59"/>
      <c r="N248" s="59"/>
      <c r="O248" s="59"/>
      <c r="P248" s="59"/>
      <c r="Q248" s="59"/>
      <c r="R248" s="59"/>
      <c r="S248" s="59"/>
      <c r="T248" s="59"/>
      <c r="U248" s="59"/>
      <c r="V248" s="59"/>
      <c r="W248" s="59"/>
      <c r="X248" s="59"/>
      <c r="Y248" s="59"/>
      <c r="Z248" s="59"/>
      <c r="AA248" s="59"/>
      <c r="AB248" s="59"/>
      <c r="AC248" s="59"/>
      <c r="AD248" s="59"/>
      <c r="AE248" s="59"/>
      <c r="AF248" s="59"/>
      <c r="AG248" s="59"/>
      <c r="AH248" s="59"/>
      <c r="AI248" s="59"/>
      <c r="AJ248" s="59"/>
      <c r="AK248" s="59"/>
      <c r="AL248" s="59"/>
      <c r="AM248" s="59"/>
      <c r="AN248" s="59"/>
      <c r="AO248" s="59"/>
      <c r="AP248" s="59"/>
      <c r="AQ248" s="59"/>
    </row>
    <row r="249" ht="12.0" customHeight="1">
      <c r="A249" s="59"/>
      <c r="B249" s="59"/>
      <c r="C249" s="59"/>
      <c r="D249" s="59"/>
      <c r="E249" s="59"/>
      <c r="F249" s="59"/>
      <c r="G249" s="59"/>
      <c r="H249" s="59"/>
      <c r="I249" s="59"/>
      <c r="J249" s="59"/>
      <c r="K249" s="59"/>
      <c r="L249" s="59"/>
      <c r="M249" s="59"/>
      <c r="N249" s="59"/>
      <c r="O249" s="59"/>
      <c r="P249" s="59"/>
      <c r="Q249" s="59"/>
      <c r="R249" s="59"/>
      <c r="S249" s="59"/>
      <c r="T249" s="59"/>
      <c r="U249" s="59"/>
      <c r="V249" s="59"/>
      <c r="W249" s="59"/>
      <c r="X249" s="59"/>
      <c r="Y249" s="59"/>
      <c r="Z249" s="59"/>
      <c r="AA249" s="59"/>
      <c r="AB249" s="59"/>
      <c r="AC249" s="59"/>
      <c r="AD249" s="59"/>
      <c r="AE249" s="59"/>
      <c r="AF249" s="59"/>
      <c r="AG249" s="59"/>
      <c r="AH249" s="59"/>
      <c r="AI249" s="59"/>
      <c r="AJ249" s="59"/>
      <c r="AK249" s="59"/>
      <c r="AL249" s="59"/>
      <c r="AM249" s="59"/>
      <c r="AN249" s="59"/>
      <c r="AO249" s="59"/>
      <c r="AP249" s="59"/>
      <c r="AQ249" s="59"/>
    </row>
    <row r="250" ht="12.0" customHeight="1">
      <c r="A250" s="59"/>
      <c r="B250" s="59"/>
      <c r="C250" s="59"/>
      <c r="D250" s="59"/>
      <c r="E250" s="59"/>
      <c r="F250" s="59"/>
      <c r="G250" s="59"/>
      <c r="H250" s="59"/>
      <c r="I250" s="59"/>
      <c r="J250" s="59"/>
      <c r="K250" s="59"/>
      <c r="L250" s="59"/>
      <c r="M250" s="59"/>
      <c r="N250" s="59"/>
      <c r="O250" s="59"/>
      <c r="P250" s="59"/>
      <c r="Q250" s="59"/>
      <c r="R250" s="59"/>
      <c r="S250" s="59"/>
      <c r="T250" s="59"/>
      <c r="U250" s="59"/>
      <c r="V250" s="59"/>
      <c r="W250" s="59"/>
      <c r="X250" s="59"/>
      <c r="Y250" s="59"/>
      <c r="Z250" s="59"/>
      <c r="AA250" s="59"/>
      <c r="AB250" s="59"/>
      <c r="AC250" s="59"/>
      <c r="AD250" s="59"/>
      <c r="AE250" s="59"/>
      <c r="AF250" s="59"/>
      <c r="AG250" s="59"/>
      <c r="AH250" s="59"/>
      <c r="AI250" s="59"/>
      <c r="AJ250" s="59"/>
      <c r="AK250" s="59"/>
      <c r="AL250" s="59"/>
      <c r="AM250" s="59"/>
      <c r="AN250" s="59"/>
      <c r="AO250" s="59"/>
      <c r="AP250" s="59"/>
      <c r="AQ250" s="59"/>
    </row>
    <row r="251" ht="12.0" customHeight="1">
      <c r="A251" s="59"/>
      <c r="B251" s="59"/>
      <c r="C251" s="59"/>
      <c r="D251" s="59"/>
      <c r="E251" s="59"/>
      <c r="F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c r="AD251" s="59"/>
      <c r="AE251" s="59"/>
      <c r="AF251" s="59"/>
      <c r="AG251" s="59"/>
      <c r="AH251" s="59"/>
      <c r="AI251" s="59"/>
      <c r="AJ251" s="59"/>
      <c r="AK251" s="59"/>
      <c r="AL251" s="59"/>
      <c r="AM251" s="59"/>
      <c r="AN251" s="59"/>
      <c r="AO251" s="59"/>
      <c r="AP251" s="59"/>
      <c r="AQ251" s="59"/>
    </row>
    <row r="252" ht="12.0" customHeight="1">
      <c r="A252" s="59"/>
      <c r="B252" s="59"/>
      <c r="C252" s="59"/>
      <c r="D252" s="59"/>
      <c r="E252" s="59"/>
      <c r="F252" s="59"/>
      <c r="G252" s="59"/>
      <c r="H252" s="59"/>
      <c r="I252" s="59"/>
      <c r="J252" s="59"/>
      <c r="K252" s="59"/>
      <c r="L252" s="59"/>
      <c r="M252" s="59"/>
      <c r="N252" s="59"/>
      <c r="O252" s="59"/>
      <c r="P252" s="59"/>
      <c r="Q252" s="59"/>
      <c r="R252" s="59"/>
      <c r="S252" s="59"/>
      <c r="T252" s="59"/>
      <c r="U252" s="59"/>
      <c r="V252" s="59"/>
      <c r="W252" s="59"/>
      <c r="X252" s="59"/>
      <c r="Y252" s="59"/>
      <c r="Z252" s="59"/>
      <c r="AA252" s="59"/>
      <c r="AB252" s="59"/>
      <c r="AC252" s="59"/>
      <c r="AD252" s="59"/>
      <c r="AE252" s="59"/>
      <c r="AF252" s="59"/>
      <c r="AG252" s="59"/>
      <c r="AH252" s="59"/>
      <c r="AI252" s="59"/>
      <c r="AJ252" s="59"/>
      <c r="AK252" s="59"/>
      <c r="AL252" s="59"/>
      <c r="AM252" s="59"/>
      <c r="AN252" s="59"/>
      <c r="AO252" s="59"/>
      <c r="AP252" s="59"/>
      <c r="AQ252" s="59"/>
    </row>
    <row r="253" ht="12.0" customHeight="1">
      <c r="A253" s="59"/>
      <c r="B253" s="59"/>
      <c r="C253" s="59"/>
      <c r="D253" s="59"/>
      <c r="E253" s="59"/>
      <c r="F253" s="59"/>
      <c r="G253" s="59"/>
      <c r="H253" s="59"/>
      <c r="I253" s="59"/>
      <c r="J253" s="59"/>
      <c r="K253" s="59"/>
      <c r="L253" s="59"/>
      <c r="M253" s="59"/>
      <c r="N253" s="59"/>
      <c r="O253" s="59"/>
      <c r="P253" s="59"/>
      <c r="Q253" s="59"/>
      <c r="R253" s="59"/>
      <c r="S253" s="59"/>
      <c r="T253" s="59"/>
      <c r="U253" s="59"/>
      <c r="V253" s="59"/>
      <c r="W253" s="59"/>
      <c r="X253" s="59"/>
      <c r="Y253" s="59"/>
      <c r="Z253" s="59"/>
      <c r="AA253" s="59"/>
      <c r="AB253" s="59"/>
      <c r="AC253" s="59"/>
      <c r="AD253" s="59"/>
      <c r="AE253" s="59"/>
      <c r="AF253" s="59"/>
      <c r="AG253" s="59"/>
      <c r="AH253" s="59"/>
      <c r="AI253" s="59"/>
      <c r="AJ253" s="59"/>
      <c r="AK253" s="59"/>
      <c r="AL253" s="59"/>
      <c r="AM253" s="59"/>
      <c r="AN253" s="59"/>
      <c r="AO253" s="59"/>
      <c r="AP253" s="59"/>
      <c r="AQ253" s="59"/>
    </row>
    <row r="254" ht="12.0" customHeight="1">
      <c r="A254" s="59"/>
      <c r="B254" s="59"/>
      <c r="C254" s="59"/>
      <c r="D254" s="59"/>
      <c r="E254" s="59"/>
      <c r="F254" s="59"/>
      <c r="G254" s="59"/>
      <c r="H254" s="59"/>
      <c r="I254" s="59"/>
      <c r="J254" s="59"/>
      <c r="K254" s="59"/>
      <c r="L254" s="59"/>
      <c r="M254" s="59"/>
      <c r="N254" s="59"/>
      <c r="O254" s="59"/>
      <c r="P254" s="59"/>
      <c r="Q254" s="59"/>
      <c r="R254" s="59"/>
      <c r="S254" s="59"/>
      <c r="T254" s="59"/>
      <c r="U254" s="59"/>
      <c r="V254" s="59"/>
      <c r="W254" s="59"/>
      <c r="X254" s="59"/>
      <c r="Y254" s="59"/>
      <c r="Z254" s="59"/>
      <c r="AA254" s="59"/>
      <c r="AB254" s="59"/>
      <c r="AC254" s="59"/>
      <c r="AD254" s="59"/>
      <c r="AE254" s="59"/>
      <c r="AF254" s="59"/>
      <c r="AG254" s="59"/>
      <c r="AH254" s="59"/>
      <c r="AI254" s="59"/>
      <c r="AJ254" s="59"/>
      <c r="AK254" s="59"/>
      <c r="AL254" s="59"/>
      <c r="AM254" s="59"/>
      <c r="AN254" s="59"/>
      <c r="AO254" s="59"/>
      <c r="AP254" s="59"/>
      <c r="AQ254" s="59"/>
    </row>
    <row r="255" ht="12.0" customHeight="1">
      <c r="A255" s="59"/>
      <c r="B255" s="59"/>
      <c r="C255" s="59"/>
      <c r="D255" s="59"/>
      <c r="E255" s="59"/>
      <c r="F255" s="59"/>
      <c r="G255" s="59"/>
      <c r="H255" s="59"/>
      <c r="I255" s="59"/>
      <c r="J255" s="59"/>
      <c r="K255" s="59"/>
      <c r="L255" s="59"/>
      <c r="M255" s="59"/>
      <c r="N255" s="59"/>
      <c r="O255" s="59"/>
      <c r="P255" s="59"/>
      <c r="Q255" s="59"/>
      <c r="R255" s="59"/>
      <c r="S255" s="59"/>
      <c r="T255" s="59"/>
      <c r="U255" s="59"/>
      <c r="V255" s="59"/>
      <c r="W255" s="59"/>
      <c r="X255" s="59"/>
      <c r="Y255" s="59"/>
      <c r="Z255" s="59"/>
      <c r="AA255" s="59"/>
      <c r="AB255" s="59"/>
      <c r="AC255" s="59"/>
      <c r="AD255" s="59"/>
      <c r="AE255" s="59"/>
      <c r="AF255" s="59"/>
      <c r="AG255" s="59"/>
      <c r="AH255" s="59"/>
      <c r="AI255" s="59"/>
      <c r="AJ255" s="59"/>
      <c r="AK255" s="59"/>
      <c r="AL255" s="59"/>
      <c r="AM255" s="59"/>
      <c r="AN255" s="59"/>
      <c r="AO255" s="59"/>
      <c r="AP255" s="59"/>
      <c r="AQ255" s="59"/>
    </row>
    <row r="256" ht="12.0" customHeight="1">
      <c r="A256" s="59"/>
      <c r="B256" s="59"/>
      <c r="C256" s="59"/>
      <c r="D256" s="59"/>
      <c r="E256" s="59"/>
      <c r="F256" s="59"/>
      <c r="G256" s="59"/>
      <c r="H256" s="59"/>
      <c r="I256" s="59"/>
      <c r="J256" s="59"/>
      <c r="K256" s="59"/>
      <c r="L256" s="59"/>
      <c r="M256" s="59"/>
      <c r="N256" s="59"/>
      <c r="O256" s="59"/>
      <c r="P256" s="59"/>
      <c r="Q256" s="59"/>
      <c r="R256" s="59"/>
      <c r="S256" s="59"/>
      <c r="T256" s="59"/>
      <c r="U256" s="59"/>
      <c r="V256" s="59"/>
      <c r="W256" s="59"/>
      <c r="X256" s="59"/>
      <c r="Y256" s="59"/>
      <c r="Z256" s="59"/>
      <c r="AA256" s="59"/>
      <c r="AB256" s="59"/>
      <c r="AC256" s="59"/>
      <c r="AD256" s="59"/>
      <c r="AE256" s="59"/>
      <c r="AF256" s="59"/>
      <c r="AG256" s="59"/>
      <c r="AH256" s="59"/>
      <c r="AI256" s="59"/>
      <c r="AJ256" s="59"/>
      <c r="AK256" s="59"/>
      <c r="AL256" s="59"/>
      <c r="AM256" s="59"/>
      <c r="AN256" s="59"/>
      <c r="AO256" s="59"/>
      <c r="AP256" s="59"/>
      <c r="AQ256" s="59"/>
    </row>
    <row r="257" ht="12.0" customHeight="1">
      <c r="A257" s="59"/>
      <c r="B257" s="59"/>
      <c r="C257" s="59"/>
      <c r="D257" s="59"/>
      <c r="E257" s="59"/>
      <c r="F257" s="59"/>
      <c r="G257" s="59"/>
      <c r="H257" s="59"/>
      <c r="I257" s="59"/>
      <c r="J257" s="59"/>
      <c r="K257" s="59"/>
      <c r="L257" s="59"/>
      <c r="M257" s="59"/>
      <c r="N257" s="59"/>
      <c r="O257" s="59"/>
      <c r="P257" s="59"/>
      <c r="Q257" s="59"/>
      <c r="R257" s="59"/>
      <c r="S257" s="59"/>
      <c r="T257" s="59"/>
      <c r="U257" s="59"/>
      <c r="V257" s="59"/>
      <c r="W257" s="59"/>
      <c r="X257" s="59"/>
      <c r="Y257" s="59"/>
      <c r="Z257" s="59"/>
      <c r="AA257" s="59"/>
      <c r="AB257" s="59"/>
      <c r="AC257" s="59"/>
      <c r="AD257" s="59"/>
      <c r="AE257" s="59"/>
      <c r="AF257" s="59"/>
      <c r="AG257" s="59"/>
      <c r="AH257" s="59"/>
      <c r="AI257" s="59"/>
      <c r="AJ257" s="59"/>
      <c r="AK257" s="59"/>
      <c r="AL257" s="59"/>
      <c r="AM257" s="59"/>
      <c r="AN257" s="59"/>
      <c r="AO257" s="59"/>
      <c r="AP257" s="59"/>
      <c r="AQ257" s="59"/>
    </row>
    <row r="258" ht="12.0" customHeight="1">
      <c r="A258" s="59"/>
      <c r="B258" s="59"/>
      <c r="C258" s="59"/>
      <c r="D258" s="59"/>
      <c r="E258" s="59"/>
      <c r="F258" s="59"/>
      <c r="G258" s="59"/>
      <c r="H258" s="59"/>
      <c r="I258" s="59"/>
      <c r="J258" s="59"/>
      <c r="K258" s="59"/>
      <c r="L258" s="59"/>
      <c r="M258" s="59"/>
      <c r="N258" s="59"/>
      <c r="O258" s="59"/>
      <c r="P258" s="59"/>
      <c r="Q258" s="59"/>
      <c r="R258" s="59"/>
      <c r="S258" s="59"/>
      <c r="T258" s="59"/>
      <c r="U258" s="59"/>
      <c r="V258" s="59"/>
      <c r="W258" s="59"/>
      <c r="X258" s="59"/>
      <c r="Y258" s="59"/>
      <c r="Z258" s="59"/>
      <c r="AA258" s="59"/>
      <c r="AB258" s="59"/>
      <c r="AC258" s="59"/>
      <c r="AD258" s="59"/>
      <c r="AE258" s="59"/>
      <c r="AF258" s="59"/>
      <c r="AG258" s="59"/>
      <c r="AH258" s="59"/>
      <c r="AI258" s="59"/>
      <c r="AJ258" s="59"/>
      <c r="AK258" s="59"/>
      <c r="AL258" s="59"/>
      <c r="AM258" s="59"/>
      <c r="AN258" s="59"/>
      <c r="AO258" s="59"/>
      <c r="AP258" s="59"/>
      <c r="AQ258" s="59"/>
    </row>
    <row r="259" ht="12.0" customHeight="1">
      <c r="A259" s="59"/>
      <c r="B259" s="59"/>
      <c r="C259" s="59"/>
      <c r="D259" s="59"/>
      <c r="E259" s="59"/>
      <c r="F259" s="59"/>
      <c r="G259" s="59"/>
      <c r="H259" s="59"/>
      <c r="I259" s="59"/>
      <c r="J259" s="59"/>
      <c r="K259" s="59"/>
      <c r="L259" s="59"/>
      <c r="M259" s="59"/>
      <c r="N259" s="59"/>
      <c r="O259" s="59"/>
      <c r="P259" s="59"/>
      <c r="Q259" s="59"/>
      <c r="R259" s="59"/>
      <c r="S259" s="59"/>
      <c r="T259" s="59"/>
      <c r="U259" s="59"/>
      <c r="V259" s="59"/>
      <c r="W259" s="59"/>
      <c r="X259" s="59"/>
      <c r="Y259" s="59"/>
      <c r="Z259" s="59"/>
      <c r="AA259" s="59"/>
      <c r="AB259" s="59"/>
      <c r="AC259" s="59"/>
      <c r="AD259" s="59"/>
      <c r="AE259" s="59"/>
      <c r="AF259" s="59"/>
      <c r="AG259" s="59"/>
      <c r="AH259" s="59"/>
      <c r="AI259" s="59"/>
      <c r="AJ259" s="59"/>
      <c r="AK259" s="59"/>
      <c r="AL259" s="59"/>
      <c r="AM259" s="59"/>
      <c r="AN259" s="59"/>
      <c r="AO259" s="59"/>
      <c r="AP259" s="59"/>
      <c r="AQ259" s="59"/>
    </row>
    <row r="260" ht="12.0" customHeight="1">
      <c r="A260" s="59"/>
      <c r="B260" s="59"/>
      <c r="C260" s="59"/>
      <c r="D260" s="59"/>
      <c r="E260" s="59"/>
      <c r="F260" s="59"/>
      <c r="G260" s="59"/>
      <c r="H260" s="59"/>
      <c r="I260" s="59"/>
      <c r="J260" s="59"/>
      <c r="K260" s="59"/>
      <c r="L260" s="59"/>
      <c r="M260" s="59"/>
      <c r="N260" s="59"/>
      <c r="O260" s="59"/>
      <c r="P260" s="59"/>
      <c r="Q260" s="59"/>
      <c r="R260" s="59"/>
      <c r="S260" s="59"/>
      <c r="T260" s="59"/>
      <c r="U260" s="59"/>
      <c r="V260" s="59"/>
      <c r="W260" s="59"/>
      <c r="X260" s="59"/>
      <c r="Y260" s="59"/>
      <c r="Z260" s="59"/>
      <c r="AA260" s="59"/>
      <c r="AB260" s="59"/>
      <c r="AC260" s="59"/>
      <c r="AD260" s="59"/>
      <c r="AE260" s="59"/>
      <c r="AF260" s="59"/>
      <c r="AG260" s="59"/>
      <c r="AH260" s="59"/>
      <c r="AI260" s="59"/>
      <c r="AJ260" s="59"/>
      <c r="AK260" s="59"/>
      <c r="AL260" s="59"/>
      <c r="AM260" s="59"/>
      <c r="AN260" s="59"/>
      <c r="AO260" s="59"/>
      <c r="AP260" s="59"/>
      <c r="AQ260" s="59"/>
    </row>
    <row r="261" ht="12.0" customHeight="1">
      <c r="A261" s="59"/>
      <c r="B261" s="59"/>
      <c r="C261" s="59"/>
      <c r="D261" s="59"/>
      <c r="E261" s="59"/>
      <c r="F261" s="59"/>
      <c r="G261" s="59"/>
      <c r="H261" s="59"/>
      <c r="I261" s="59"/>
      <c r="J261" s="59"/>
      <c r="K261" s="59"/>
      <c r="L261" s="59"/>
      <c r="M261" s="59"/>
      <c r="N261" s="59"/>
      <c r="O261" s="59"/>
      <c r="P261" s="59"/>
      <c r="Q261" s="59"/>
      <c r="R261" s="59"/>
      <c r="S261" s="59"/>
      <c r="T261" s="59"/>
      <c r="U261" s="59"/>
      <c r="V261" s="59"/>
      <c r="W261" s="59"/>
      <c r="X261" s="59"/>
      <c r="Y261" s="59"/>
      <c r="Z261" s="59"/>
      <c r="AA261" s="59"/>
      <c r="AB261" s="59"/>
      <c r="AC261" s="59"/>
      <c r="AD261" s="59"/>
      <c r="AE261" s="59"/>
      <c r="AF261" s="59"/>
      <c r="AG261" s="59"/>
      <c r="AH261" s="59"/>
      <c r="AI261" s="59"/>
      <c r="AJ261" s="59"/>
      <c r="AK261" s="59"/>
      <c r="AL261" s="59"/>
      <c r="AM261" s="59"/>
      <c r="AN261" s="59"/>
      <c r="AO261" s="59"/>
      <c r="AP261" s="59"/>
      <c r="AQ261" s="59"/>
    </row>
    <row r="262" ht="12.0" customHeight="1">
      <c r="A262" s="59"/>
      <c r="B262" s="59"/>
      <c r="C262" s="59"/>
      <c r="D262" s="59"/>
      <c r="E262" s="59"/>
      <c r="F262" s="59"/>
      <c r="G262" s="59"/>
      <c r="H262" s="59"/>
      <c r="I262" s="59"/>
      <c r="J262" s="59"/>
      <c r="K262" s="59"/>
      <c r="L262" s="59"/>
      <c r="M262" s="59"/>
      <c r="N262" s="59"/>
      <c r="O262" s="59"/>
      <c r="P262" s="59"/>
      <c r="Q262" s="59"/>
      <c r="R262" s="59"/>
      <c r="S262" s="59"/>
      <c r="T262" s="59"/>
      <c r="U262" s="59"/>
      <c r="V262" s="59"/>
      <c r="W262" s="59"/>
      <c r="X262" s="59"/>
      <c r="Y262" s="59"/>
      <c r="Z262" s="59"/>
      <c r="AA262" s="59"/>
      <c r="AB262" s="59"/>
      <c r="AC262" s="59"/>
      <c r="AD262" s="59"/>
      <c r="AE262" s="59"/>
      <c r="AF262" s="59"/>
      <c r="AG262" s="59"/>
      <c r="AH262" s="59"/>
      <c r="AI262" s="59"/>
      <c r="AJ262" s="59"/>
      <c r="AK262" s="59"/>
      <c r="AL262" s="59"/>
      <c r="AM262" s="59"/>
      <c r="AN262" s="59"/>
      <c r="AO262" s="59"/>
      <c r="AP262" s="59"/>
      <c r="AQ262" s="59"/>
    </row>
    <row r="263" ht="12.0" customHeight="1">
      <c r="A263" s="59"/>
      <c r="B263" s="59"/>
      <c r="C263" s="59"/>
      <c r="D263" s="59"/>
      <c r="E263" s="59"/>
      <c r="F263" s="59"/>
      <c r="G263" s="59"/>
      <c r="H263" s="59"/>
      <c r="I263" s="59"/>
      <c r="J263" s="59"/>
      <c r="K263" s="59"/>
      <c r="L263" s="59"/>
      <c r="M263" s="59"/>
      <c r="N263" s="59"/>
      <c r="O263" s="59"/>
      <c r="P263" s="59"/>
      <c r="Q263" s="59"/>
      <c r="R263" s="59"/>
      <c r="S263" s="59"/>
      <c r="T263" s="59"/>
      <c r="U263" s="59"/>
      <c r="V263" s="59"/>
      <c r="W263" s="59"/>
      <c r="X263" s="59"/>
      <c r="Y263" s="59"/>
      <c r="Z263" s="59"/>
      <c r="AA263" s="59"/>
      <c r="AB263" s="59"/>
      <c r="AC263" s="59"/>
      <c r="AD263" s="59"/>
      <c r="AE263" s="59"/>
      <c r="AF263" s="59"/>
      <c r="AG263" s="59"/>
      <c r="AH263" s="59"/>
      <c r="AI263" s="59"/>
      <c r="AJ263" s="59"/>
      <c r="AK263" s="59"/>
      <c r="AL263" s="59"/>
      <c r="AM263" s="59"/>
      <c r="AN263" s="59"/>
      <c r="AO263" s="59"/>
      <c r="AP263" s="59"/>
      <c r="AQ263" s="59"/>
    </row>
    <row r="264" ht="12.0" customHeight="1">
      <c r="A264" s="59"/>
      <c r="B264" s="59"/>
      <c r="C264" s="59"/>
      <c r="D264" s="59"/>
      <c r="E264" s="59"/>
      <c r="F264" s="59"/>
      <c r="G264" s="59"/>
      <c r="H264" s="59"/>
      <c r="I264" s="59"/>
      <c r="J264" s="59"/>
      <c r="K264" s="59"/>
      <c r="L264" s="59"/>
      <c r="M264" s="59"/>
      <c r="N264" s="59"/>
      <c r="O264" s="59"/>
      <c r="P264" s="59"/>
      <c r="Q264" s="59"/>
      <c r="R264" s="59"/>
      <c r="S264" s="59"/>
      <c r="T264" s="59"/>
      <c r="U264" s="59"/>
      <c r="V264" s="59"/>
      <c r="W264" s="59"/>
      <c r="X264" s="59"/>
      <c r="Y264" s="59"/>
      <c r="Z264" s="59"/>
      <c r="AA264" s="59"/>
      <c r="AB264" s="59"/>
      <c r="AC264" s="59"/>
      <c r="AD264" s="59"/>
      <c r="AE264" s="59"/>
      <c r="AF264" s="59"/>
      <c r="AG264" s="59"/>
      <c r="AH264" s="59"/>
      <c r="AI264" s="59"/>
      <c r="AJ264" s="59"/>
      <c r="AK264" s="59"/>
      <c r="AL264" s="59"/>
      <c r="AM264" s="59"/>
      <c r="AN264" s="59"/>
      <c r="AO264" s="59"/>
      <c r="AP264" s="59"/>
      <c r="AQ264" s="59"/>
    </row>
    <row r="265" ht="12.0" customHeight="1">
      <c r="A265" s="59"/>
      <c r="B265" s="59"/>
      <c r="C265" s="59"/>
      <c r="D265" s="59"/>
      <c r="E265" s="59"/>
      <c r="F265" s="59"/>
      <c r="G265" s="59"/>
      <c r="H265" s="59"/>
      <c r="I265" s="59"/>
      <c r="J265" s="59"/>
      <c r="K265" s="59"/>
      <c r="L265" s="59"/>
      <c r="M265" s="59"/>
      <c r="N265" s="59"/>
      <c r="O265" s="59"/>
      <c r="P265" s="59"/>
      <c r="Q265" s="59"/>
      <c r="R265" s="59"/>
      <c r="S265" s="59"/>
      <c r="T265" s="59"/>
      <c r="U265" s="59"/>
      <c r="V265" s="59"/>
      <c r="W265" s="59"/>
      <c r="X265" s="59"/>
      <c r="Y265" s="59"/>
      <c r="Z265" s="59"/>
      <c r="AA265" s="59"/>
      <c r="AB265" s="59"/>
      <c r="AC265" s="59"/>
      <c r="AD265" s="59"/>
      <c r="AE265" s="59"/>
      <c r="AF265" s="59"/>
      <c r="AG265" s="59"/>
      <c r="AH265" s="59"/>
      <c r="AI265" s="59"/>
      <c r="AJ265" s="59"/>
      <c r="AK265" s="59"/>
      <c r="AL265" s="59"/>
      <c r="AM265" s="59"/>
      <c r="AN265" s="59"/>
      <c r="AO265" s="59"/>
      <c r="AP265" s="59"/>
      <c r="AQ265" s="59"/>
    </row>
    <row r="266" ht="12.0" customHeight="1">
      <c r="A266" s="59"/>
      <c r="B266" s="59"/>
      <c r="C266" s="59"/>
      <c r="D266" s="59"/>
      <c r="E266" s="59"/>
      <c r="F266" s="59"/>
      <c r="G266" s="59"/>
      <c r="H266" s="59"/>
      <c r="I266" s="59"/>
      <c r="J266" s="59"/>
      <c r="K266" s="59"/>
      <c r="L266" s="59"/>
      <c r="M266" s="59"/>
      <c r="N266" s="59"/>
      <c r="O266" s="59"/>
      <c r="P266" s="59"/>
      <c r="Q266" s="59"/>
      <c r="R266" s="59"/>
      <c r="S266" s="59"/>
      <c r="T266" s="59"/>
      <c r="U266" s="59"/>
      <c r="V266" s="59"/>
      <c r="W266" s="59"/>
      <c r="X266" s="59"/>
      <c r="Y266" s="59"/>
      <c r="Z266" s="59"/>
      <c r="AA266" s="59"/>
      <c r="AB266" s="59"/>
      <c r="AC266" s="59"/>
      <c r="AD266" s="59"/>
      <c r="AE266" s="59"/>
      <c r="AF266" s="59"/>
      <c r="AG266" s="59"/>
      <c r="AH266" s="59"/>
      <c r="AI266" s="59"/>
      <c r="AJ266" s="59"/>
      <c r="AK266" s="59"/>
      <c r="AL266" s="59"/>
      <c r="AM266" s="59"/>
      <c r="AN266" s="59"/>
      <c r="AO266" s="59"/>
      <c r="AP266" s="59"/>
      <c r="AQ266" s="59"/>
    </row>
    <row r="267" ht="12.0" customHeight="1">
      <c r="A267" s="59"/>
      <c r="B267" s="59"/>
      <c r="C267" s="59"/>
      <c r="D267" s="59"/>
      <c r="E267" s="59"/>
      <c r="F267" s="59"/>
      <c r="G267" s="59"/>
      <c r="H267" s="59"/>
      <c r="I267" s="59"/>
      <c r="J267" s="59"/>
      <c r="K267" s="59"/>
      <c r="L267" s="59"/>
      <c r="M267" s="59"/>
      <c r="N267" s="59"/>
      <c r="O267" s="59"/>
      <c r="P267" s="59"/>
      <c r="Q267" s="59"/>
      <c r="R267" s="59"/>
      <c r="S267" s="59"/>
      <c r="T267" s="59"/>
      <c r="U267" s="59"/>
      <c r="V267" s="59"/>
      <c r="W267" s="59"/>
      <c r="X267" s="59"/>
      <c r="Y267" s="59"/>
      <c r="Z267" s="59"/>
      <c r="AA267" s="59"/>
      <c r="AB267" s="59"/>
      <c r="AC267" s="59"/>
      <c r="AD267" s="59"/>
      <c r="AE267" s="59"/>
      <c r="AF267" s="59"/>
      <c r="AG267" s="59"/>
      <c r="AH267" s="59"/>
      <c r="AI267" s="59"/>
      <c r="AJ267" s="59"/>
      <c r="AK267" s="59"/>
      <c r="AL267" s="59"/>
      <c r="AM267" s="59"/>
      <c r="AN267" s="59"/>
      <c r="AO267" s="59"/>
      <c r="AP267" s="59"/>
      <c r="AQ267" s="59"/>
    </row>
    <row r="268" ht="12.0" customHeight="1">
      <c r="A268" s="59"/>
      <c r="B268" s="59"/>
      <c r="C268" s="59"/>
      <c r="D268" s="59"/>
      <c r="E268" s="59"/>
      <c r="F268" s="59"/>
      <c r="G268" s="59"/>
      <c r="H268" s="59"/>
      <c r="I268" s="59"/>
      <c r="J268" s="59"/>
      <c r="K268" s="59"/>
      <c r="L268" s="59"/>
      <c r="M268" s="59"/>
      <c r="N268" s="59"/>
      <c r="O268" s="59"/>
      <c r="P268" s="59"/>
      <c r="Q268" s="59"/>
      <c r="R268" s="59"/>
      <c r="S268" s="59"/>
      <c r="T268" s="59"/>
      <c r="U268" s="59"/>
      <c r="V268" s="59"/>
      <c r="W268" s="59"/>
      <c r="X268" s="59"/>
      <c r="Y268" s="59"/>
      <c r="Z268" s="59"/>
      <c r="AA268" s="59"/>
      <c r="AB268" s="59"/>
      <c r="AC268" s="59"/>
      <c r="AD268" s="59"/>
      <c r="AE268" s="59"/>
      <c r="AF268" s="59"/>
      <c r="AG268" s="59"/>
      <c r="AH268" s="59"/>
      <c r="AI268" s="59"/>
      <c r="AJ268" s="59"/>
      <c r="AK268" s="59"/>
      <c r="AL268" s="59"/>
      <c r="AM268" s="59"/>
      <c r="AN268" s="59"/>
      <c r="AO268" s="59"/>
      <c r="AP268" s="59"/>
      <c r="AQ268" s="59"/>
    </row>
    <row r="269" ht="12.0" customHeight="1">
      <c r="A269" s="59"/>
      <c r="B269" s="59"/>
      <c r="C269" s="59"/>
      <c r="D269" s="59"/>
      <c r="E269" s="59"/>
      <c r="F269" s="59"/>
      <c r="G269" s="59"/>
      <c r="H269" s="59"/>
      <c r="I269" s="59"/>
      <c r="J269" s="59"/>
      <c r="K269" s="59"/>
      <c r="L269" s="59"/>
      <c r="M269" s="59"/>
      <c r="N269" s="59"/>
      <c r="O269" s="59"/>
      <c r="P269" s="59"/>
      <c r="Q269" s="59"/>
      <c r="R269" s="59"/>
      <c r="S269" s="59"/>
      <c r="T269" s="59"/>
      <c r="U269" s="59"/>
      <c r="V269" s="59"/>
      <c r="W269" s="59"/>
      <c r="X269" s="59"/>
      <c r="Y269" s="59"/>
      <c r="Z269" s="59"/>
      <c r="AA269" s="59"/>
      <c r="AB269" s="59"/>
      <c r="AC269" s="59"/>
      <c r="AD269" s="59"/>
      <c r="AE269" s="59"/>
      <c r="AF269" s="59"/>
      <c r="AG269" s="59"/>
      <c r="AH269" s="59"/>
      <c r="AI269" s="59"/>
      <c r="AJ269" s="59"/>
      <c r="AK269" s="59"/>
      <c r="AL269" s="59"/>
      <c r="AM269" s="59"/>
      <c r="AN269" s="59"/>
      <c r="AO269" s="59"/>
      <c r="AP269" s="59"/>
      <c r="AQ269" s="59"/>
    </row>
    <row r="270" ht="12.0" customHeight="1">
      <c r="A270" s="59"/>
      <c r="B270" s="59"/>
      <c r="C270" s="59"/>
      <c r="D270" s="59"/>
      <c r="E270" s="59"/>
      <c r="F270" s="59"/>
      <c r="G270" s="59"/>
      <c r="H270" s="59"/>
      <c r="I270" s="59"/>
      <c r="J270" s="59"/>
      <c r="K270" s="59"/>
      <c r="L270" s="59"/>
      <c r="M270" s="59"/>
      <c r="N270" s="59"/>
      <c r="O270" s="59"/>
      <c r="P270" s="59"/>
      <c r="Q270" s="59"/>
      <c r="R270" s="59"/>
      <c r="S270" s="59"/>
      <c r="T270" s="59"/>
      <c r="U270" s="59"/>
      <c r="V270" s="59"/>
      <c r="W270" s="59"/>
      <c r="X270" s="59"/>
      <c r="Y270" s="59"/>
      <c r="Z270" s="59"/>
      <c r="AA270" s="59"/>
      <c r="AB270" s="59"/>
      <c r="AC270" s="59"/>
      <c r="AD270" s="59"/>
      <c r="AE270" s="59"/>
      <c r="AF270" s="59"/>
      <c r="AG270" s="59"/>
      <c r="AH270" s="59"/>
      <c r="AI270" s="59"/>
      <c r="AJ270" s="59"/>
      <c r="AK270" s="59"/>
      <c r="AL270" s="59"/>
      <c r="AM270" s="59"/>
      <c r="AN270" s="59"/>
      <c r="AO270" s="59"/>
      <c r="AP270" s="59"/>
      <c r="AQ270" s="59"/>
    </row>
    <row r="271" ht="12.0" customHeight="1">
      <c r="A271" s="59"/>
      <c r="B271" s="59"/>
      <c r="C271" s="59"/>
      <c r="D271" s="59"/>
      <c r="E271" s="59"/>
      <c r="F271" s="59"/>
      <c r="G271" s="59"/>
      <c r="H271" s="59"/>
      <c r="I271" s="59"/>
      <c r="J271" s="59"/>
      <c r="K271" s="59"/>
      <c r="L271" s="59"/>
      <c r="M271" s="59"/>
      <c r="N271" s="59"/>
      <c r="O271" s="59"/>
      <c r="P271" s="59"/>
      <c r="Q271" s="59"/>
      <c r="R271" s="59"/>
      <c r="S271" s="59"/>
      <c r="T271" s="59"/>
      <c r="U271" s="59"/>
      <c r="V271" s="59"/>
      <c r="W271" s="59"/>
      <c r="X271" s="59"/>
      <c r="Y271" s="59"/>
      <c r="Z271" s="59"/>
      <c r="AA271" s="59"/>
      <c r="AB271" s="59"/>
      <c r="AC271" s="59"/>
      <c r="AD271" s="59"/>
      <c r="AE271" s="59"/>
      <c r="AF271" s="59"/>
      <c r="AG271" s="59"/>
      <c r="AH271" s="59"/>
      <c r="AI271" s="59"/>
      <c r="AJ271" s="59"/>
      <c r="AK271" s="59"/>
      <c r="AL271" s="59"/>
      <c r="AM271" s="59"/>
      <c r="AN271" s="59"/>
      <c r="AO271" s="59"/>
      <c r="AP271" s="59"/>
      <c r="AQ271" s="59"/>
    </row>
    <row r="272" ht="12.0" customHeight="1">
      <c r="A272" s="59"/>
      <c r="B272" s="59"/>
      <c r="C272" s="59"/>
      <c r="D272" s="59"/>
      <c r="E272" s="59"/>
      <c r="F272" s="59"/>
      <c r="G272" s="59"/>
      <c r="H272" s="59"/>
      <c r="I272" s="59"/>
      <c r="J272" s="59"/>
      <c r="K272" s="59"/>
      <c r="L272" s="59"/>
      <c r="M272" s="59"/>
      <c r="N272" s="59"/>
      <c r="O272" s="59"/>
      <c r="P272" s="59"/>
      <c r="Q272" s="59"/>
      <c r="R272" s="59"/>
      <c r="S272" s="59"/>
      <c r="T272" s="59"/>
      <c r="U272" s="59"/>
      <c r="V272" s="59"/>
      <c r="W272" s="59"/>
      <c r="X272" s="59"/>
      <c r="Y272" s="59"/>
      <c r="Z272" s="59"/>
      <c r="AA272" s="59"/>
      <c r="AB272" s="59"/>
      <c r="AC272" s="59"/>
      <c r="AD272" s="59"/>
      <c r="AE272" s="59"/>
      <c r="AF272" s="59"/>
      <c r="AG272" s="59"/>
      <c r="AH272" s="59"/>
      <c r="AI272" s="59"/>
      <c r="AJ272" s="59"/>
      <c r="AK272" s="59"/>
      <c r="AL272" s="59"/>
      <c r="AM272" s="59"/>
      <c r="AN272" s="59"/>
      <c r="AO272" s="59"/>
      <c r="AP272" s="59"/>
      <c r="AQ272" s="59"/>
    </row>
    <row r="273" ht="12.0" customHeight="1">
      <c r="A273" s="59"/>
      <c r="B273" s="59"/>
      <c r="C273" s="59"/>
      <c r="D273" s="59"/>
      <c r="E273" s="59"/>
      <c r="F273" s="59"/>
      <c r="G273" s="59"/>
      <c r="H273" s="59"/>
      <c r="I273" s="59"/>
      <c r="J273" s="59"/>
      <c r="K273" s="59"/>
      <c r="L273" s="59"/>
      <c r="M273" s="59"/>
      <c r="N273" s="59"/>
      <c r="O273" s="59"/>
      <c r="P273" s="59"/>
      <c r="Q273" s="59"/>
      <c r="R273" s="59"/>
      <c r="S273" s="59"/>
      <c r="T273" s="59"/>
      <c r="U273" s="59"/>
      <c r="V273" s="59"/>
      <c r="W273" s="59"/>
      <c r="X273" s="59"/>
      <c r="Y273" s="59"/>
      <c r="Z273" s="59"/>
      <c r="AA273" s="59"/>
      <c r="AB273" s="59"/>
      <c r="AC273" s="59"/>
      <c r="AD273" s="59"/>
      <c r="AE273" s="59"/>
      <c r="AF273" s="59"/>
      <c r="AG273" s="59"/>
      <c r="AH273" s="59"/>
      <c r="AI273" s="59"/>
      <c r="AJ273" s="59"/>
      <c r="AK273" s="59"/>
      <c r="AL273" s="59"/>
      <c r="AM273" s="59"/>
      <c r="AN273" s="59"/>
      <c r="AO273" s="59"/>
      <c r="AP273" s="59"/>
      <c r="AQ273" s="59"/>
    </row>
    <row r="274" ht="12.0" customHeight="1">
      <c r="A274" s="59"/>
      <c r="B274" s="59"/>
      <c r="C274" s="59"/>
      <c r="D274" s="59"/>
      <c r="E274" s="59"/>
      <c r="F274" s="59"/>
      <c r="G274" s="59"/>
      <c r="H274" s="59"/>
      <c r="I274" s="59"/>
      <c r="J274" s="59"/>
      <c r="K274" s="59"/>
      <c r="L274" s="59"/>
      <c r="M274" s="59"/>
      <c r="N274" s="59"/>
      <c r="O274" s="59"/>
      <c r="P274" s="59"/>
      <c r="Q274" s="59"/>
      <c r="R274" s="59"/>
      <c r="S274" s="59"/>
      <c r="T274" s="59"/>
      <c r="U274" s="59"/>
      <c r="V274" s="59"/>
      <c r="W274" s="59"/>
      <c r="X274" s="59"/>
      <c r="Y274" s="59"/>
      <c r="Z274" s="59"/>
      <c r="AA274" s="59"/>
      <c r="AB274" s="59"/>
      <c r="AC274" s="59"/>
      <c r="AD274" s="59"/>
      <c r="AE274" s="59"/>
      <c r="AF274" s="59"/>
      <c r="AG274" s="59"/>
      <c r="AH274" s="59"/>
      <c r="AI274" s="59"/>
      <c r="AJ274" s="59"/>
      <c r="AK274" s="59"/>
      <c r="AL274" s="59"/>
      <c r="AM274" s="59"/>
      <c r="AN274" s="59"/>
      <c r="AO274" s="59"/>
      <c r="AP274" s="59"/>
      <c r="AQ274" s="59"/>
    </row>
    <row r="275" ht="12.0" customHeight="1">
      <c r="A275" s="59"/>
      <c r="B275" s="59"/>
      <c r="C275" s="59"/>
      <c r="D275" s="59"/>
      <c r="E275" s="59"/>
      <c r="F275" s="59"/>
      <c r="G275" s="59"/>
      <c r="H275" s="59"/>
      <c r="I275" s="59"/>
      <c r="J275" s="59"/>
      <c r="K275" s="59"/>
      <c r="L275" s="59"/>
      <c r="M275" s="59"/>
      <c r="N275" s="59"/>
      <c r="O275" s="59"/>
      <c r="P275" s="59"/>
      <c r="Q275" s="59"/>
      <c r="R275" s="59"/>
      <c r="S275" s="59"/>
      <c r="T275" s="59"/>
      <c r="U275" s="59"/>
      <c r="V275" s="59"/>
      <c r="W275" s="59"/>
      <c r="X275" s="59"/>
      <c r="Y275" s="59"/>
      <c r="Z275" s="59"/>
      <c r="AA275" s="59"/>
      <c r="AB275" s="59"/>
      <c r="AC275" s="59"/>
      <c r="AD275" s="59"/>
      <c r="AE275" s="59"/>
      <c r="AF275" s="59"/>
      <c r="AG275" s="59"/>
      <c r="AH275" s="59"/>
      <c r="AI275" s="59"/>
      <c r="AJ275" s="59"/>
      <c r="AK275" s="59"/>
      <c r="AL275" s="59"/>
      <c r="AM275" s="59"/>
      <c r="AN275" s="59"/>
      <c r="AO275" s="59"/>
      <c r="AP275" s="59"/>
      <c r="AQ275" s="59"/>
    </row>
    <row r="276" ht="12.0" customHeight="1">
      <c r="A276" s="59"/>
      <c r="B276" s="59"/>
      <c r="C276" s="59"/>
      <c r="D276" s="59"/>
      <c r="E276" s="59"/>
      <c r="F276" s="59"/>
      <c r="G276" s="59"/>
      <c r="H276" s="59"/>
      <c r="I276" s="59"/>
      <c r="J276" s="59"/>
      <c r="K276" s="59"/>
      <c r="L276" s="59"/>
      <c r="M276" s="59"/>
      <c r="N276" s="59"/>
      <c r="O276" s="59"/>
      <c r="P276" s="59"/>
      <c r="Q276" s="59"/>
      <c r="R276" s="59"/>
      <c r="S276" s="59"/>
      <c r="T276" s="59"/>
      <c r="U276" s="59"/>
      <c r="V276" s="59"/>
      <c r="W276" s="59"/>
      <c r="X276" s="59"/>
      <c r="Y276" s="59"/>
      <c r="Z276" s="59"/>
      <c r="AA276" s="59"/>
      <c r="AB276" s="59"/>
      <c r="AC276" s="59"/>
      <c r="AD276" s="59"/>
      <c r="AE276" s="59"/>
      <c r="AF276" s="59"/>
      <c r="AG276" s="59"/>
      <c r="AH276" s="59"/>
      <c r="AI276" s="59"/>
      <c r="AJ276" s="59"/>
      <c r="AK276" s="59"/>
      <c r="AL276" s="59"/>
      <c r="AM276" s="59"/>
      <c r="AN276" s="59"/>
      <c r="AO276" s="59"/>
      <c r="AP276" s="59"/>
      <c r="AQ276" s="59"/>
    </row>
    <row r="277" ht="12.0" customHeight="1">
      <c r="A277" s="59"/>
      <c r="B277" s="59"/>
      <c r="C277" s="59"/>
      <c r="D277" s="59"/>
      <c r="E277" s="59"/>
      <c r="F277" s="59"/>
      <c r="G277" s="59"/>
      <c r="H277" s="59"/>
      <c r="I277" s="59"/>
      <c r="J277" s="59"/>
      <c r="K277" s="59"/>
      <c r="L277" s="59"/>
      <c r="M277" s="59"/>
      <c r="N277" s="59"/>
      <c r="O277" s="59"/>
      <c r="P277" s="59"/>
      <c r="Q277" s="59"/>
      <c r="R277" s="59"/>
      <c r="S277" s="59"/>
      <c r="T277" s="59"/>
      <c r="U277" s="59"/>
      <c r="V277" s="59"/>
      <c r="W277" s="59"/>
      <c r="X277" s="59"/>
      <c r="Y277" s="59"/>
      <c r="Z277" s="59"/>
      <c r="AA277" s="59"/>
      <c r="AB277" s="59"/>
      <c r="AC277" s="59"/>
      <c r="AD277" s="59"/>
      <c r="AE277" s="59"/>
      <c r="AF277" s="59"/>
      <c r="AG277" s="59"/>
      <c r="AH277" s="59"/>
      <c r="AI277" s="59"/>
      <c r="AJ277" s="59"/>
      <c r="AK277" s="59"/>
      <c r="AL277" s="59"/>
      <c r="AM277" s="59"/>
      <c r="AN277" s="59"/>
      <c r="AO277" s="59"/>
      <c r="AP277" s="59"/>
      <c r="AQ277" s="59"/>
    </row>
    <row r="278" ht="12.0" customHeight="1">
      <c r="A278" s="59"/>
      <c r="B278" s="59"/>
      <c r="C278" s="59"/>
      <c r="D278" s="59"/>
      <c r="E278" s="59"/>
      <c r="F278" s="59"/>
      <c r="G278" s="59"/>
      <c r="H278" s="59"/>
      <c r="I278" s="59"/>
      <c r="J278" s="59"/>
      <c r="K278" s="59"/>
      <c r="L278" s="59"/>
      <c r="M278" s="59"/>
      <c r="N278" s="59"/>
      <c r="O278" s="59"/>
      <c r="P278" s="59"/>
      <c r="Q278" s="59"/>
      <c r="R278" s="59"/>
      <c r="S278" s="59"/>
      <c r="T278" s="59"/>
      <c r="U278" s="59"/>
      <c r="V278" s="59"/>
      <c r="W278" s="59"/>
      <c r="X278" s="59"/>
      <c r="Y278" s="59"/>
      <c r="Z278" s="59"/>
      <c r="AA278" s="59"/>
      <c r="AB278" s="59"/>
      <c r="AC278" s="59"/>
      <c r="AD278" s="59"/>
      <c r="AE278" s="59"/>
      <c r="AF278" s="59"/>
      <c r="AG278" s="59"/>
      <c r="AH278" s="59"/>
      <c r="AI278" s="59"/>
      <c r="AJ278" s="59"/>
      <c r="AK278" s="59"/>
      <c r="AL278" s="59"/>
      <c r="AM278" s="59"/>
      <c r="AN278" s="59"/>
      <c r="AO278" s="59"/>
      <c r="AP278" s="59"/>
      <c r="AQ278" s="59"/>
    </row>
    <row r="279" ht="12.0" customHeight="1">
      <c r="A279" s="59"/>
      <c r="B279" s="59"/>
      <c r="C279" s="59"/>
      <c r="D279" s="59"/>
      <c r="E279" s="59"/>
      <c r="F279" s="59"/>
      <c r="G279" s="59"/>
      <c r="H279" s="59"/>
      <c r="I279" s="59"/>
      <c r="J279" s="59"/>
      <c r="K279" s="59"/>
      <c r="L279" s="59"/>
      <c r="M279" s="59"/>
      <c r="N279" s="59"/>
      <c r="O279" s="59"/>
      <c r="P279" s="59"/>
      <c r="Q279" s="59"/>
      <c r="R279" s="59"/>
      <c r="S279" s="59"/>
      <c r="T279" s="59"/>
      <c r="U279" s="59"/>
      <c r="V279" s="59"/>
      <c r="W279" s="59"/>
      <c r="X279" s="59"/>
      <c r="Y279" s="59"/>
      <c r="Z279" s="59"/>
      <c r="AA279" s="59"/>
      <c r="AB279" s="59"/>
      <c r="AC279" s="59"/>
      <c r="AD279" s="59"/>
      <c r="AE279" s="59"/>
      <c r="AF279" s="59"/>
      <c r="AG279" s="59"/>
      <c r="AH279" s="59"/>
      <c r="AI279" s="59"/>
      <c r="AJ279" s="59"/>
      <c r="AK279" s="59"/>
      <c r="AL279" s="59"/>
      <c r="AM279" s="59"/>
      <c r="AN279" s="59"/>
      <c r="AO279" s="59"/>
      <c r="AP279" s="59"/>
      <c r="AQ279" s="59"/>
    </row>
    <row r="280" ht="12.0" customHeight="1">
      <c r="A280" s="59"/>
      <c r="B280" s="59"/>
      <c r="C280" s="59"/>
      <c r="D280" s="59"/>
      <c r="E280" s="59"/>
      <c r="F280" s="59"/>
      <c r="G280" s="59"/>
      <c r="H280" s="59"/>
      <c r="I280" s="59"/>
      <c r="J280" s="59"/>
      <c r="K280" s="59"/>
      <c r="L280" s="59"/>
      <c r="M280" s="59"/>
      <c r="N280" s="59"/>
      <c r="O280" s="59"/>
      <c r="P280" s="59"/>
      <c r="Q280" s="59"/>
      <c r="R280" s="59"/>
      <c r="S280" s="59"/>
      <c r="T280" s="59"/>
      <c r="U280" s="59"/>
      <c r="V280" s="59"/>
      <c r="W280" s="59"/>
      <c r="X280" s="59"/>
      <c r="Y280" s="59"/>
      <c r="Z280" s="59"/>
      <c r="AA280" s="59"/>
      <c r="AB280" s="59"/>
      <c r="AC280" s="59"/>
      <c r="AD280" s="59"/>
      <c r="AE280" s="59"/>
      <c r="AF280" s="59"/>
      <c r="AG280" s="59"/>
      <c r="AH280" s="59"/>
      <c r="AI280" s="59"/>
      <c r="AJ280" s="59"/>
      <c r="AK280" s="59"/>
      <c r="AL280" s="59"/>
      <c r="AM280" s="59"/>
      <c r="AN280" s="59"/>
      <c r="AO280" s="59"/>
      <c r="AP280" s="59"/>
      <c r="AQ280" s="59"/>
    </row>
    <row r="281" ht="12.0" customHeight="1">
      <c r="A281" s="59"/>
      <c r="B281" s="59"/>
      <c r="C281" s="59"/>
      <c r="D281" s="59"/>
      <c r="E281" s="59"/>
      <c r="F281" s="59"/>
      <c r="G281" s="59"/>
      <c r="H281" s="59"/>
      <c r="I281" s="59"/>
      <c r="J281" s="59"/>
      <c r="K281" s="59"/>
      <c r="L281" s="59"/>
      <c r="M281" s="59"/>
      <c r="N281" s="59"/>
      <c r="O281" s="59"/>
      <c r="P281" s="59"/>
      <c r="Q281" s="59"/>
      <c r="R281" s="59"/>
      <c r="S281" s="59"/>
      <c r="T281" s="59"/>
      <c r="U281" s="59"/>
      <c r="V281" s="59"/>
      <c r="W281" s="59"/>
      <c r="X281" s="59"/>
      <c r="Y281" s="59"/>
      <c r="Z281" s="59"/>
      <c r="AA281" s="59"/>
      <c r="AB281" s="59"/>
      <c r="AC281" s="59"/>
      <c r="AD281" s="59"/>
      <c r="AE281" s="59"/>
      <c r="AF281" s="59"/>
      <c r="AG281" s="59"/>
      <c r="AH281" s="59"/>
      <c r="AI281" s="59"/>
      <c r="AJ281" s="59"/>
      <c r="AK281" s="59"/>
      <c r="AL281" s="59"/>
      <c r="AM281" s="59"/>
      <c r="AN281" s="59"/>
      <c r="AO281" s="59"/>
      <c r="AP281" s="59"/>
      <c r="AQ281" s="59"/>
    </row>
    <row r="282" ht="12.0" customHeight="1">
      <c r="A282" s="59"/>
      <c r="B282" s="59"/>
      <c r="C282" s="59"/>
      <c r="D282" s="59"/>
      <c r="E282" s="59"/>
      <c r="F282" s="59"/>
      <c r="G282" s="59"/>
      <c r="H282" s="59"/>
      <c r="I282" s="59"/>
      <c r="J282" s="59"/>
      <c r="K282" s="59"/>
      <c r="L282" s="59"/>
      <c r="M282" s="59"/>
      <c r="N282" s="59"/>
      <c r="O282" s="59"/>
      <c r="P282" s="59"/>
      <c r="Q282" s="59"/>
      <c r="R282" s="59"/>
      <c r="S282" s="59"/>
      <c r="T282" s="59"/>
      <c r="U282" s="59"/>
      <c r="V282" s="59"/>
      <c r="W282" s="59"/>
      <c r="X282" s="59"/>
      <c r="Y282" s="59"/>
      <c r="Z282" s="59"/>
      <c r="AA282" s="59"/>
      <c r="AB282" s="59"/>
      <c r="AC282" s="59"/>
      <c r="AD282" s="59"/>
      <c r="AE282" s="59"/>
      <c r="AF282" s="59"/>
      <c r="AG282" s="59"/>
      <c r="AH282" s="59"/>
      <c r="AI282" s="59"/>
      <c r="AJ282" s="59"/>
      <c r="AK282" s="59"/>
      <c r="AL282" s="59"/>
      <c r="AM282" s="59"/>
      <c r="AN282" s="59"/>
      <c r="AO282" s="59"/>
      <c r="AP282" s="59"/>
      <c r="AQ282" s="59"/>
    </row>
    <row r="283" ht="12.0" customHeight="1">
      <c r="A283" s="59"/>
      <c r="B283" s="59"/>
      <c r="C283" s="59"/>
      <c r="D283" s="59"/>
      <c r="E283" s="59"/>
      <c r="F283" s="59"/>
      <c r="G283" s="59"/>
      <c r="H283" s="59"/>
      <c r="I283" s="59"/>
      <c r="J283" s="59"/>
      <c r="K283" s="59"/>
      <c r="L283" s="59"/>
      <c r="M283" s="59"/>
      <c r="N283" s="59"/>
      <c r="O283" s="59"/>
      <c r="P283" s="59"/>
      <c r="Q283" s="59"/>
      <c r="R283" s="59"/>
      <c r="S283" s="59"/>
      <c r="T283" s="59"/>
      <c r="U283" s="59"/>
      <c r="V283" s="59"/>
      <c r="W283" s="59"/>
      <c r="X283" s="59"/>
      <c r="Y283" s="59"/>
      <c r="Z283" s="59"/>
      <c r="AA283" s="59"/>
      <c r="AB283" s="59"/>
      <c r="AC283" s="59"/>
      <c r="AD283" s="59"/>
      <c r="AE283" s="59"/>
      <c r="AF283" s="59"/>
      <c r="AG283" s="59"/>
      <c r="AH283" s="59"/>
      <c r="AI283" s="59"/>
      <c r="AJ283" s="59"/>
      <c r="AK283" s="59"/>
      <c r="AL283" s="59"/>
      <c r="AM283" s="59"/>
      <c r="AN283" s="59"/>
      <c r="AO283" s="59"/>
      <c r="AP283" s="59"/>
      <c r="AQ283" s="59"/>
    </row>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X12:Z12"/>
    <mergeCell ref="AB12:AC12"/>
    <mergeCell ref="AE12:AG12"/>
    <mergeCell ref="AI12:AJ12"/>
    <mergeCell ref="AL12:AN12"/>
    <mergeCell ref="AP12:AQ12"/>
    <mergeCell ref="N12:O12"/>
    <mergeCell ref="N13:N14"/>
    <mergeCell ref="O13:O14"/>
    <mergeCell ref="B55:D55"/>
    <mergeCell ref="B56:D56"/>
    <mergeCell ref="B61:D61"/>
    <mergeCell ref="B62:D62"/>
    <mergeCell ref="U13:U14"/>
    <mergeCell ref="V13:V14"/>
    <mergeCell ref="AB13:AB14"/>
    <mergeCell ref="AC13:AC14"/>
    <mergeCell ref="AI13:AI14"/>
    <mergeCell ref="AJ13:AJ14"/>
    <mergeCell ref="AP13:AP14"/>
    <mergeCell ref="AQ13:AQ14"/>
    <mergeCell ref="S1:Y1"/>
    <mergeCell ref="T2:Y2"/>
    <mergeCell ref="F12:H12"/>
    <mergeCell ref="J12:L12"/>
    <mergeCell ref="Q12:S12"/>
    <mergeCell ref="U12:V12"/>
    <mergeCell ref="D13:D14"/>
  </mergeCells>
  <dataValidations>
    <dataValidation type="list" allowBlank="1" showErrorMessage="1" sqref="D8">
      <formula1>"TOU,non-TOU"</formula1>
    </dataValidation>
    <dataValidation type="list" allowBlank="1" showErrorMessage="1" sqref="E15:E28 E30:E38 E40:E41 E43:E51 E57 E63">
      <formula1>#REF!</formula1>
    </dataValidation>
    <dataValidation type="list" allowBlank="1" showInputMessage="1" showErrorMessage="1" prompt="Select Charge Unit - monthly, per kWh, per kW" sqref="D15:D28 D30:D38 D40:D41 D43:D51 D57 D63">
      <formula1>"Monthly,per kWh,per kW"</formula1>
    </dataValidation>
  </dataValidations>
  <printOptions/>
  <pageMargins bottom="0.984251968503937" footer="0.0" header="0.0" left="0.7480314960629921" right="0.7480314960629921" top="0.984251968503937"/>
  <pageSetup orientation="landscape"/>
  <drawing r:id="rId2"/>
  <legacyDrawing r:id="rId3"/>
</worksheet>
</file>

<file path=xl/worksheets/sheet3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14.0" topLeftCell="A15" activePane="bottomLeft" state="frozen"/>
      <selection activeCell="B16" sqref="B16" pane="bottomLeft"/>
    </sheetView>
  </sheetViews>
  <sheetFormatPr customHeight="1" defaultColWidth="12.63" defaultRowHeight="15.0"/>
  <cols>
    <col customWidth="1" min="1" max="1" width="2.13"/>
    <col customWidth="1" min="2" max="2" width="26.38"/>
    <col customWidth="1" min="3" max="3" width="2.88"/>
    <col customWidth="1" min="4" max="4" width="11.38"/>
    <col customWidth="1" min="5" max="5" width="2.25"/>
    <col customWidth="1" min="6" max="6" width="10.25"/>
    <col customWidth="1" min="7" max="7" width="8.0"/>
    <col customWidth="1" min="8" max="8" width="8.75"/>
    <col customWidth="1" min="9" max="9" width="0.75"/>
    <col customWidth="1" min="10" max="10" width="10.38"/>
    <col customWidth="1" min="11" max="11" width="8.0"/>
    <col customWidth="1" min="12" max="12" width="8.25"/>
    <col customWidth="1" min="13" max="13" width="0.75"/>
    <col customWidth="1" min="14" max="14" width="9.38"/>
    <col customWidth="1" min="15" max="15" width="10.0"/>
    <col customWidth="1" min="16" max="16" width="1.75"/>
    <col customWidth="1" min="17" max="17" width="10.38"/>
    <col customWidth="1" min="18" max="18" width="8.0"/>
    <col customWidth="1" min="19" max="19" width="8.25"/>
    <col customWidth="1" min="20" max="20" width="0.38"/>
    <col customWidth="1" min="21" max="21" width="9.38"/>
    <col customWidth="1" min="22" max="22" width="10.0"/>
    <col customWidth="1" min="23" max="23" width="0.88"/>
    <col customWidth="1" min="24" max="24" width="10.38"/>
    <col customWidth="1" min="25" max="25" width="8.0"/>
    <col customWidth="1" min="26" max="26" width="8.25"/>
    <col customWidth="1" min="27" max="27" width="0.38"/>
    <col customWidth="1" min="28" max="28" width="9.38"/>
    <col customWidth="1" min="29" max="29" width="10.0"/>
    <col customWidth="1" min="30" max="30" width="0.75"/>
    <col customWidth="1" min="31" max="31" width="10.38"/>
    <col customWidth="1" min="32" max="32" width="8.0"/>
    <col customWidth="1" min="33" max="33" width="8.25"/>
    <col customWidth="1" min="34" max="34" width="1.0"/>
    <col customWidth="1" min="35" max="35" width="9.38"/>
    <col customWidth="1" min="36" max="36" width="10.0"/>
    <col customWidth="1" min="37" max="37" width="0.75"/>
    <col customWidth="1" min="38" max="38" width="10.38"/>
    <col customWidth="1" min="39" max="39" width="8.0"/>
    <col customWidth="1" min="40" max="40" width="8.25"/>
    <col customWidth="1" min="41" max="41" width="0.38"/>
    <col customWidth="1" min="42" max="42" width="9.38"/>
    <col customWidth="1" min="43" max="43" width="10.0"/>
    <col customWidth="1" min="44" max="44" width="1.25"/>
    <col customWidth="1" min="45" max="45" width="10.88"/>
    <col customWidth="1" min="46" max="48" width="12.38"/>
  </cols>
  <sheetData>
    <row r="1" ht="7.5" customHeight="1">
      <c r="A1" s="59"/>
      <c r="B1" s="59"/>
      <c r="C1" s="596"/>
      <c r="D1" s="59"/>
      <c r="E1" s="59"/>
      <c r="F1" s="59"/>
      <c r="G1" s="59"/>
      <c r="H1" s="59"/>
      <c r="I1" s="59"/>
      <c r="J1" s="59"/>
      <c r="K1" s="59"/>
      <c r="L1" s="3"/>
      <c r="M1" s="3"/>
      <c r="N1" s="3"/>
      <c r="O1" s="3"/>
      <c r="P1" s="3"/>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row>
    <row r="2" ht="18.75" customHeight="1">
      <c r="A2" s="59"/>
      <c r="B2" s="59"/>
      <c r="C2" s="597"/>
      <c r="D2" s="401"/>
      <c r="E2" s="401"/>
      <c r="F2" s="401" t="s">
        <v>291</v>
      </c>
      <c r="G2" s="401"/>
      <c r="H2" s="401"/>
      <c r="I2" s="401"/>
      <c r="J2" s="80"/>
      <c r="K2" s="6"/>
      <c r="L2" s="401"/>
      <c r="M2" s="401"/>
      <c r="N2" s="401"/>
      <c r="O2" s="401"/>
      <c r="P2" s="3"/>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row>
    <row r="3" ht="18.75" customHeight="1">
      <c r="A3" s="59"/>
      <c r="B3" s="59"/>
      <c r="C3" s="597"/>
      <c r="D3" s="401"/>
      <c r="E3" s="401"/>
      <c r="F3" s="401" t="s">
        <v>293</v>
      </c>
      <c r="G3" s="401"/>
      <c r="H3" s="401"/>
      <c r="I3" s="401"/>
      <c r="J3" s="80"/>
      <c r="K3" s="6"/>
      <c r="L3" s="401"/>
      <c r="M3" s="401"/>
      <c r="N3" s="401"/>
      <c r="O3" s="401"/>
      <c r="P3" s="3"/>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c r="AS3" s="59"/>
    </row>
    <row r="4" ht="7.5" customHeight="1">
      <c r="A4" s="59"/>
      <c r="B4" s="59"/>
      <c r="C4" s="596"/>
      <c r="D4" s="59"/>
      <c r="E4" s="59"/>
      <c r="F4" s="59"/>
      <c r="G4" s="59"/>
      <c r="H4" s="59"/>
      <c r="I4" s="59"/>
      <c r="J4" s="59"/>
      <c r="K4" s="59"/>
      <c r="L4" s="3"/>
      <c r="M4" s="3"/>
      <c r="N4" s="3"/>
      <c r="O4" s="3"/>
      <c r="P4" s="3"/>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3"/>
      <c r="AU4" s="3"/>
      <c r="AV4" s="3"/>
    </row>
    <row r="5" ht="7.5" customHeight="1">
      <c r="A5" s="59"/>
      <c r="B5" s="59"/>
      <c r="C5" s="596"/>
      <c r="D5" s="59"/>
      <c r="E5" s="59"/>
      <c r="F5" s="59"/>
      <c r="G5" s="59"/>
      <c r="H5" s="59"/>
      <c r="I5" s="59"/>
      <c r="J5" s="59"/>
      <c r="K5" s="59"/>
      <c r="L5" s="3"/>
      <c r="M5" s="3"/>
      <c r="N5" s="3"/>
      <c r="O5" s="3"/>
      <c r="P5" s="3"/>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c r="AS5" s="59"/>
      <c r="AT5" s="3"/>
      <c r="AU5" s="3"/>
      <c r="AV5" s="3"/>
    </row>
    <row r="6" ht="12.75" customHeight="1">
      <c r="A6" s="59"/>
      <c r="B6" s="350" t="s">
        <v>294</v>
      </c>
      <c r="C6" s="596"/>
      <c r="D6" s="406" t="s">
        <v>224</v>
      </c>
      <c r="E6" s="406"/>
      <c r="F6" s="407"/>
      <c r="G6" s="407"/>
      <c r="H6" s="407"/>
      <c r="I6" s="407"/>
      <c r="J6" s="407"/>
      <c r="K6" s="407"/>
      <c r="L6" s="611"/>
      <c r="M6" s="612"/>
      <c r="N6" s="613"/>
      <c r="O6" s="407"/>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3"/>
      <c r="AU6" s="3"/>
      <c r="AV6" s="3"/>
    </row>
    <row r="7" ht="21.75" customHeight="1">
      <c r="A7" s="59"/>
      <c r="B7" s="408"/>
      <c r="C7" s="596"/>
      <c r="D7" s="409"/>
      <c r="E7" s="409"/>
      <c r="F7" s="409"/>
      <c r="G7" s="409"/>
      <c r="H7" s="409"/>
      <c r="I7" s="409"/>
      <c r="J7" s="409"/>
      <c r="K7" s="409"/>
      <c r="L7" s="611"/>
      <c r="M7" s="614"/>
      <c r="N7" s="613"/>
      <c r="O7" s="40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row>
    <row r="8" ht="12.75" customHeight="1">
      <c r="A8" s="59"/>
      <c r="B8" s="350" t="s">
        <v>295</v>
      </c>
      <c r="C8" s="596"/>
      <c r="D8" s="410" t="s">
        <v>296</v>
      </c>
      <c r="E8" s="409"/>
      <c r="F8" s="409"/>
      <c r="G8" s="409"/>
      <c r="H8" s="409"/>
      <c r="I8" s="409"/>
      <c r="J8" s="409"/>
      <c r="K8" s="409"/>
      <c r="L8" s="409"/>
      <c r="M8" s="409"/>
      <c r="N8" s="409"/>
      <c r="O8" s="40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row>
    <row r="9" ht="12.75" customHeight="1">
      <c r="A9" s="59"/>
      <c r="B9" s="408"/>
      <c r="C9" s="596"/>
      <c r="D9" s="337" t="s">
        <v>297</v>
      </c>
      <c r="E9" s="337"/>
      <c r="F9" s="411">
        <v>150.0</v>
      </c>
      <c r="G9" s="337" t="s">
        <v>298</v>
      </c>
      <c r="H9" s="409"/>
      <c r="I9" s="409"/>
      <c r="J9" s="409"/>
      <c r="K9" s="409"/>
      <c r="L9" s="409"/>
      <c r="M9" s="409"/>
      <c r="N9" s="409"/>
      <c r="O9" s="409"/>
      <c r="P9" s="59"/>
      <c r="Q9" s="59"/>
      <c r="R9" s="80"/>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row>
    <row r="10" ht="12.75" customHeight="1">
      <c r="A10" s="59"/>
      <c r="B10" s="59"/>
      <c r="C10" s="596"/>
      <c r="D10" s="59"/>
      <c r="E10" s="59"/>
      <c r="F10" s="411">
        <v>1.0</v>
      </c>
      <c r="G10" s="337" t="s">
        <v>376</v>
      </c>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c r="AS10" s="59"/>
    </row>
    <row r="11" ht="12.75" customHeight="1">
      <c r="A11" s="59"/>
      <c r="B11" s="59"/>
      <c r="C11" s="596"/>
      <c r="F11" s="412">
        <v>4.0</v>
      </c>
      <c r="G11" s="412"/>
      <c r="H11" s="412" t="str">
        <f>F12</f>
        <v>2025A</v>
      </c>
      <c r="I11" s="412"/>
      <c r="J11" s="412">
        <v>5.0</v>
      </c>
      <c r="K11" s="412"/>
      <c r="L11" s="412" t="str">
        <f>J12</f>
        <v>2026F</v>
      </c>
      <c r="M11" s="412"/>
      <c r="N11" s="412"/>
      <c r="O11" s="412" t="str">
        <f>L11&amp;"%"</f>
        <v>2026F%</v>
      </c>
      <c r="P11" s="412"/>
      <c r="Q11" s="412">
        <v>6.0</v>
      </c>
      <c r="R11" s="412"/>
      <c r="S11" s="412" t="str">
        <f>Q12</f>
        <v>2027F</v>
      </c>
      <c r="T11" s="412"/>
      <c r="U11" s="412"/>
      <c r="V11" s="412" t="str">
        <f>S11&amp;"%"</f>
        <v>2027F%</v>
      </c>
      <c r="W11" s="412"/>
      <c r="X11" s="412">
        <v>7.0</v>
      </c>
      <c r="Y11" s="412"/>
      <c r="Z11" s="412" t="str">
        <f>X12</f>
        <v>2028F</v>
      </c>
      <c r="AA11" s="412"/>
      <c r="AB11" s="412"/>
      <c r="AC11" s="412" t="str">
        <f>Z11&amp;"%"</f>
        <v>2028F%</v>
      </c>
      <c r="AD11" s="412"/>
      <c r="AE11" s="412">
        <v>8.0</v>
      </c>
      <c r="AF11" s="412"/>
      <c r="AG11" s="412" t="str">
        <f>AE12</f>
        <v>2029F</v>
      </c>
      <c r="AH11" s="412"/>
      <c r="AI11" s="412"/>
      <c r="AJ11" s="412" t="str">
        <f>AG11&amp;"%"</f>
        <v>2029F%</v>
      </c>
      <c r="AK11" s="412"/>
      <c r="AL11" s="412">
        <v>9.0</v>
      </c>
      <c r="AM11" s="412"/>
      <c r="AN11" s="412" t="str">
        <f>AL12</f>
        <v>2030F</v>
      </c>
      <c r="AO11" s="412"/>
      <c r="AP11" s="412"/>
      <c r="AQ11" s="412" t="str">
        <f>AN11&amp;"%"</f>
        <v>2030F%</v>
      </c>
      <c r="AR11" s="412"/>
      <c r="AS11" s="412"/>
    </row>
    <row r="12" ht="12.75" customHeight="1">
      <c r="A12" s="59"/>
      <c r="B12" s="59"/>
      <c r="C12" s="596"/>
      <c r="D12" s="337"/>
      <c r="E12" s="337"/>
      <c r="F12" s="413" t="s">
        <v>1</v>
      </c>
      <c r="G12" s="46"/>
      <c r="H12" s="47"/>
      <c r="I12" s="59"/>
      <c r="J12" s="413" t="s">
        <v>2</v>
      </c>
      <c r="K12" s="46"/>
      <c r="L12" s="47"/>
      <c r="M12" s="59"/>
      <c r="N12" s="414" t="str">
        <f>"Impact "&amp;F12&amp;" vs "&amp;J12</f>
        <v>Impact 2025A vs 2026F</v>
      </c>
      <c r="O12" s="47"/>
      <c r="P12" s="59"/>
      <c r="Q12" s="413" t="s">
        <v>3</v>
      </c>
      <c r="R12" s="46"/>
      <c r="S12" s="47"/>
      <c r="T12" s="59"/>
      <c r="U12" s="414" t="str">
        <f>"Impact "&amp;J12&amp;" vs "&amp;Q12</f>
        <v>Impact 2026F vs 2027F</v>
      </c>
      <c r="V12" s="47"/>
      <c r="W12" s="59"/>
      <c r="X12" s="413" t="s">
        <v>4</v>
      </c>
      <c r="Y12" s="46"/>
      <c r="Z12" s="47"/>
      <c r="AA12" s="59"/>
      <c r="AB12" s="414" t="str">
        <f>"Impact "&amp;Q12&amp;" vs "&amp;X12</f>
        <v>Impact 2027F vs 2028F</v>
      </c>
      <c r="AC12" s="47"/>
      <c r="AD12" s="59"/>
      <c r="AE12" s="413" t="s">
        <v>5</v>
      </c>
      <c r="AF12" s="46"/>
      <c r="AG12" s="47"/>
      <c r="AH12" s="59"/>
      <c r="AI12" s="414" t="str">
        <f>"Impact "&amp;X12&amp;" vs "&amp;AE12</f>
        <v>Impact 2028F vs 2029F</v>
      </c>
      <c r="AJ12" s="47"/>
      <c r="AK12" s="59"/>
      <c r="AL12" s="413" t="s">
        <v>6</v>
      </c>
      <c r="AM12" s="46"/>
      <c r="AN12" s="47"/>
      <c r="AO12" s="59"/>
      <c r="AP12" s="414" t="str">
        <f>"Impact "&amp;AE12&amp;" vs "&amp;AL12</f>
        <v>Impact 2029F vs 2030F</v>
      </c>
      <c r="AQ12" s="47"/>
      <c r="AR12" s="340"/>
      <c r="AS12" s="607"/>
    </row>
    <row r="13" ht="12.75" customHeight="1">
      <c r="A13" s="59"/>
      <c r="B13" s="59"/>
      <c r="C13" s="596"/>
      <c r="D13" s="415" t="s">
        <v>299</v>
      </c>
      <c r="E13" s="340"/>
      <c r="F13" s="416" t="s">
        <v>300</v>
      </c>
      <c r="G13" s="416" t="s">
        <v>301</v>
      </c>
      <c r="H13" s="418" t="s">
        <v>302</v>
      </c>
      <c r="I13" s="59"/>
      <c r="J13" s="416" t="s">
        <v>300</v>
      </c>
      <c r="K13" s="417" t="s">
        <v>301</v>
      </c>
      <c r="L13" s="418" t="s">
        <v>302</v>
      </c>
      <c r="M13" s="59"/>
      <c r="N13" s="419" t="s">
        <v>303</v>
      </c>
      <c r="O13" s="420" t="s">
        <v>304</v>
      </c>
      <c r="P13" s="59"/>
      <c r="Q13" s="416" t="s">
        <v>300</v>
      </c>
      <c r="R13" s="417" t="s">
        <v>301</v>
      </c>
      <c r="S13" s="418" t="s">
        <v>302</v>
      </c>
      <c r="T13" s="59"/>
      <c r="U13" s="419" t="s">
        <v>303</v>
      </c>
      <c r="V13" s="420" t="s">
        <v>304</v>
      </c>
      <c r="W13" s="59"/>
      <c r="X13" s="416" t="s">
        <v>300</v>
      </c>
      <c r="Y13" s="417" t="s">
        <v>301</v>
      </c>
      <c r="Z13" s="418" t="s">
        <v>302</v>
      </c>
      <c r="AA13" s="59"/>
      <c r="AB13" s="419" t="s">
        <v>303</v>
      </c>
      <c r="AC13" s="420" t="s">
        <v>304</v>
      </c>
      <c r="AD13" s="59"/>
      <c r="AE13" s="416" t="s">
        <v>300</v>
      </c>
      <c r="AF13" s="417" t="s">
        <v>301</v>
      </c>
      <c r="AG13" s="418" t="s">
        <v>302</v>
      </c>
      <c r="AH13" s="59"/>
      <c r="AI13" s="419" t="s">
        <v>303</v>
      </c>
      <c r="AJ13" s="420" t="s">
        <v>304</v>
      </c>
      <c r="AK13" s="59"/>
      <c r="AL13" s="416" t="s">
        <v>300</v>
      </c>
      <c r="AM13" s="417" t="s">
        <v>301</v>
      </c>
      <c r="AN13" s="418" t="s">
        <v>302</v>
      </c>
      <c r="AO13" s="59"/>
      <c r="AP13" s="419" t="s">
        <v>303</v>
      </c>
      <c r="AQ13" s="420" t="s">
        <v>304</v>
      </c>
      <c r="AR13" s="415"/>
      <c r="AS13" s="415"/>
    </row>
    <row r="14" ht="12.75" customHeight="1">
      <c r="A14" s="59"/>
      <c r="B14" s="59"/>
      <c r="C14" s="596"/>
      <c r="E14" s="340"/>
      <c r="F14" s="421" t="s">
        <v>305</v>
      </c>
      <c r="G14" s="517"/>
      <c r="H14" s="423" t="s">
        <v>305</v>
      </c>
      <c r="I14" s="59"/>
      <c r="J14" s="421" t="s">
        <v>305</v>
      </c>
      <c r="K14" s="422"/>
      <c r="L14" s="423" t="s">
        <v>305</v>
      </c>
      <c r="M14" s="59"/>
      <c r="N14" s="424"/>
      <c r="O14" s="425"/>
      <c r="P14" s="59"/>
      <c r="Q14" s="421" t="s">
        <v>305</v>
      </c>
      <c r="R14" s="422"/>
      <c r="S14" s="423" t="s">
        <v>305</v>
      </c>
      <c r="T14" s="59"/>
      <c r="U14" s="424"/>
      <c r="V14" s="425"/>
      <c r="W14" s="59"/>
      <c r="X14" s="421" t="s">
        <v>305</v>
      </c>
      <c r="Y14" s="422"/>
      <c r="Z14" s="423" t="s">
        <v>305</v>
      </c>
      <c r="AA14" s="59"/>
      <c r="AB14" s="424"/>
      <c r="AC14" s="425"/>
      <c r="AD14" s="59"/>
      <c r="AE14" s="421" t="s">
        <v>305</v>
      </c>
      <c r="AF14" s="422"/>
      <c r="AG14" s="423" t="s">
        <v>305</v>
      </c>
      <c r="AH14" s="59"/>
      <c r="AI14" s="424"/>
      <c r="AJ14" s="425"/>
      <c r="AK14" s="59"/>
      <c r="AL14" s="421" t="s">
        <v>305</v>
      </c>
      <c r="AM14" s="422"/>
      <c r="AN14" s="423" t="s">
        <v>305</v>
      </c>
      <c r="AO14" s="59"/>
      <c r="AP14" s="424"/>
      <c r="AQ14" s="425"/>
      <c r="AR14" s="415"/>
      <c r="AS14" s="415"/>
    </row>
    <row r="15" ht="12.75" customHeight="1">
      <c r="A15" s="59"/>
      <c r="B15" s="351" t="s">
        <v>218</v>
      </c>
      <c r="C15" s="426" t="str">
        <f t="shared" ref="C15:C28" si="1">D$6&amp;"."&amp;B15</f>
        <v>Street Light.Monthly Service Charge</v>
      </c>
      <c r="D15" s="427" t="s">
        <v>306</v>
      </c>
      <c r="E15" s="351"/>
      <c r="F15" s="428">
        <f>IFERROR(VLOOKUP($C15,'Proposed Rates'!$B:$J,F$11,FALSE),0)</f>
        <v>1.12</v>
      </c>
      <c r="G15" s="446">
        <f t="shared" ref="G15:G28" si="2">IF($D15="Monthly",1,IF($D15="per KW",$F$10,IF($D15="per kWh",$F$9,0)))</f>
        <v>1</v>
      </c>
      <c r="H15" s="431">
        <f t="shared" ref="H15:H28" si="3">G15*F15</f>
        <v>1.12</v>
      </c>
      <c r="I15" s="80"/>
      <c r="J15" s="428">
        <f>IFERROR(VLOOKUP($C15,'Proposed Rates'!$B:$J,J$11,FALSE),0)</f>
        <v>1.24</v>
      </c>
      <c r="K15" s="446">
        <f t="shared" ref="K15:K28" si="4">IF($D15="Monthly",1,IF($D15="per KW",$F$10,IF($D15="per kWh",$F$9,0)))</f>
        <v>1</v>
      </c>
      <c r="L15" s="431">
        <f t="shared" ref="L15:L28" si="5">K15*J15</f>
        <v>1.24</v>
      </c>
      <c r="M15" s="80"/>
      <c r="N15" s="432">
        <f t="shared" ref="N15:N46" si="6">L15-H15</f>
        <v>0.12</v>
      </c>
      <c r="O15" s="433">
        <f t="shared" ref="O15:O46" si="7">IF((H15)=0,"",(N15/H15))</f>
        <v>0.1071428571</v>
      </c>
      <c r="P15" s="59"/>
      <c r="Q15" s="428">
        <f>IFERROR(VLOOKUP($C15,'Proposed Rates'!$B:$J,Q$11,FALSE),0)</f>
        <v>1.2</v>
      </c>
      <c r="R15" s="446">
        <f t="shared" ref="R15:R28" si="8">IF($D15="Monthly",1,IF($D15="per KW",$F$10,IF($D15="per kWh",$F$9,0)))</f>
        <v>1</v>
      </c>
      <c r="S15" s="431">
        <f t="shared" ref="S15:S28" si="9">R15*Q15</f>
        <v>1.2</v>
      </c>
      <c r="T15" s="80"/>
      <c r="U15" s="432">
        <f t="shared" ref="U15:U46" si="10">S15-L15</f>
        <v>-0.04</v>
      </c>
      <c r="V15" s="433">
        <f t="shared" ref="V15:V46" si="11">IF((L15)=0,"",(U15/L15))</f>
        <v>-0.03225806452</v>
      </c>
      <c r="W15" s="59"/>
      <c r="X15" s="428">
        <f>IFERROR(VLOOKUP($C15,'Proposed Rates'!$B:$J,X$11,FALSE),0)</f>
        <v>1.26</v>
      </c>
      <c r="Y15" s="446">
        <f t="shared" ref="Y15:Y28" si="12">IF($D15="Monthly",1,IF($D15="per KW",$F$10,IF($D15="per kWh",$F$9,0)))</f>
        <v>1</v>
      </c>
      <c r="Z15" s="431">
        <f t="shared" ref="Z15:Z28" si="13">Y15*X15</f>
        <v>1.26</v>
      </c>
      <c r="AA15" s="80"/>
      <c r="AB15" s="432">
        <f t="shared" ref="AB15:AB46" si="14">Z15-S15</f>
        <v>0.06</v>
      </c>
      <c r="AC15" s="433">
        <f t="shared" ref="AC15:AC46" si="15">IF((S15)=0,"",(AB15/S15))</f>
        <v>0.05</v>
      </c>
      <c r="AD15" s="59"/>
      <c r="AE15" s="428">
        <f>IFERROR(VLOOKUP($C15,'Proposed Rates'!$B:$J,AE$11,FALSE),0)</f>
        <v>1.3</v>
      </c>
      <c r="AF15" s="446">
        <f t="shared" ref="AF15:AF28" si="16">IF($D15="Monthly",1,IF($D15="per KW",$F$10,IF($D15="per kWh",$F$9,0)))</f>
        <v>1</v>
      </c>
      <c r="AG15" s="431">
        <f t="shared" ref="AG15:AG28" si="17">AF15*AE15</f>
        <v>1.3</v>
      </c>
      <c r="AH15" s="80"/>
      <c r="AI15" s="432">
        <f t="shared" ref="AI15:AI46" si="18">AG15-Z15</f>
        <v>0.04</v>
      </c>
      <c r="AJ15" s="433">
        <f t="shared" ref="AJ15:AJ46" si="19">IF((Z15)=0,"",(AI15/Z15))</f>
        <v>0.03174603175</v>
      </c>
      <c r="AK15" s="59"/>
      <c r="AL15" s="428">
        <f>IFERROR(VLOOKUP($C15,'Proposed Rates'!$B:$J,AL$11,FALSE),0)</f>
        <v>1.34</v>
      </c>
      <c r="AM15" s="446">
        <f t="shared" ref="AM15:AM28" si="20">IF($D15="Monthly",1,IF($D15="per KW",$F$10,IF($D15="per kWh",$F$9,0)))</f>
        <v>1</v>
      </c>
      <c r="AN15" s="431">
        <f t="shared" ref="AN15:AN28" si="21">AM15*AL15</f>
        <v>1.34</v>
      </c>
      <c r="AO15" s="80"/>
      <c r="AP15" s="432">
        <f t="shared" ref="AP15:AP46" si="22">AN15-AG15</f>
        <v>0.04</v>
      </c>
      <c r="AQ15" s="433">
        <f t="shared" ref="AQ15:AQ46" si="23">IF((AG15)=0,"",(AP15/AG15))</f>
        <v>0.03076923077</v>
      </c>
      <c r="AR15" s="434"/>
      <c r="AS15" s="434"/>
    </row>
    <row r="16" ht="12.75" customHeight="1">
      <c r="A16" s="59"/>
      <c r="B16" s="351" t="s">
        <v>307</v>
      </c>
      <c r="C16" s="426" t="str">
        <f t="shared" si="1"/>
        <v>Street Light.Smart Meter Rate Adder</v>
      </c>
      <c r="D16" s="427" t="s">
        <v>306</v>
      </c>
      <c r="E16" s="351"/>
      <c r="F16" s="428">
        <f>IFERROR(VLOOKUP($C16,'Proposed Rates'!$B:$J,F$11,FALSE),0)</f>
        <v>0</v>
      </c>
      <c r="G16" s="446">
        <f t="shared" si="2"/>
        <v>1</v>
      </c>
      <c r="H16" s="431">
        <f t="shared" si="3"/>
        <v>0</v>
      </c>
      <c r="I16" s="80"/>
      <c r="J16" s="428">
        <f>IFERROR(VLOOKUP($C16,'Proposed Rates'!$B:$J,J$11,FALSE),0)</f>
        <v>0</v>
      </c>
      <c r="K16" s="446">
        <f t="shared" si="4"/>
        <v>1</v>
      </c>
      <c r="L16" s="431">
        <f t="shared" si="5"/>
        <v>0</v>
      </c>
      <c r="M16" s="80"/>
      <c r="N16" s="432">
        <f t="shared" si="6"/>
        <v>0</v>
      </c>
      <c r="O16" s="433" t="str">
        <f t="shared" si="7"/>
        <v/>
      </c>
      <c r="P16" s="59"/>
      <c r="Q16" s="428">
        <f>IFERROR(VLOOKUP($C16,'Proposed Rates'!$B:$J,Q$11,FALSE),0)</f>
        <v>0</v>
      </c>
      <c r="R16" s="446">
        <f t="shared" si="8"/>
        <v>1</v>
      </c>
      <c r="S16" s="431">
        <f t="shared" si="9"/>
        <v>0</v>
      </c>
      <c r="T16" s="80"/>
      <c r="U16" s="432">
        <f t="shared" si="10"/>
        <v>0</v>
      </c>
      <c r="V16" s="433" t="str">
        <f t="shared" si="11"/>
        <v/>
      </c>
      <c r="W16" s="59"/>
      <c r="X16" s="428">
        <f>IFERROR(VLOOKUP($C16,'Proposed Rates'!$B:$J,X$11,FALSE),0)</f>
        <v>0</v>
      </c>
      <c r="Y16" s="446">
        <f t="shared" si="12"/>
        <v>1</v>
      </c>
      <c r="Z16" s="431">
        <f t="shared" si="13"/>
        <v>0</v>
      </c>
      <c r="AA16" s="80"/>
      <c r="AB16" s="432">
        <f t="shared" si="14"/>
        <v>0</v>
      </c>
      <c r="AC16" s="433" t="str">
        <f t="shared" si="15"/>
        <v/>
      </c>
      <c r="AD16" s="59"/>
      <c r="AE16" s="428">
        <f>IFERROR(VLOOKUP($C16,'Proposed Rates'!$B:$J,AE$11,FALSE),0)</f>
        <v>0</v>
      </c>
      <c r="AF16" s="446">
        <f t="shared" si="16"/>
        <v>1</v>
      </c>
      <c r="AG16" s="431">
        <f t="shared" si="17"/>
        <v>0</v>
      </c>
      <c r="AH16" s="80"/>
      <c r="AI16" s="432">
        <f t="shared" si="18"/>
        <v>0</v>
      </c>
      <c r="AJ16" s="433" t="str">
        <f t="shared" si="19"/>
        <v/>
      </c>
      <c r="AK16" s="59"/>
      <c r="AL16" s="428">
        <f>IFERROR(VLOOKUP($C16,'Proposed Rates'!$B:$J,AL$11,FALSE),0)</f>
        <v>0</v>
      </c>
      <c r="AM16" s="446">
        <f t="shared" si="20"/>
        <v>1</v>
      </c>
      <c r="AN16" s="431">
        <f t="shared" si="21"/>
        <v>0</v>
      </c>
      <c r="AO16" s="80"/>
      <c r="AP16" s="432">
        <f t="shared" si="22"/>
        <v>0</v>
      </c>
      <c r="AQ16" s="433" t="str">
        <f t="shared" si="23"/>
        <v/>
      </c>
      <c r="AR16" s="434"/>
      <c r="AS16" s="434"/>
    </row>
    <row r="17" ht="12.75" customHeight="1">
      <c r="A17" s="59"/>
      <c r="B17" s="435" t="str">
        <f>'Proposed Rates'!C115</f>
        <v>Rate Rider Calculation for PILs</v>
      </c>
      <c r="C17" s="426" t="str">
        <f t="shared" si="1"/>
        <v>Street Light.Rate Rider Calculation for PILs</v>
      </c>
      <c r="D17" s="427" t="s">
        <v>377</v>
      </c>
      <c r="E17" s="351"/>
      <c r="F17" s="428" t="str">
        <f>IFERROR(VLOOKUP($C17,'Proposed Rates'!$B:$J,F$11,FALSE),0)</f>
        <v/>
      </c>
      <c r="G17" s="446">
        <f t="shared" si="2"/>
        <v>1</v>
      </c>
      <c r="H17" s="431">
        <f t="shared" si="3"/>
        <v>0</v>
      </c>
      <c r="I17" s="80"/>
      <c r="J17" s="428" t="str">
        <f>IFERROR(VLOOKUP($C17,'Proposed Rates'!$B:$J,J$11,FALSE),0)</f>
        <v/>
      </c>
      <c r="K17" s="446">
        <f t="shared" si="4"/>
        <v>1</v>
      </c>
      <c r="L17" s="431">
        <f t="shared" si="5"/>
        <v>0</v>
      </c>
      <c r="M17" s="80"/>
      <c r="N17" s="432">
        <f t="shared" si="6"/>
        <v>0</v>
      </c>
      <c r="O17" s="433" t="str">
        <f t="shared" si="7"/>
        <v/>
      </c>
      <c r="P17" s="59"/>
      <c r="Q17" s="428" t="str">
        <f>IFERROR(VLOOKUP($C17,'Proposed Rates'!$B:$J,Q$11,FALSE),0)</f>
        <v/>
      </c>
      <c r="R17" s="446">
        <f t="shared" si="8"/>
        <v>1</v>
      </c>
      <c r="S17" s="431">
        <f t="shared" si="9"/>
        <v>0</v>
      </c>
      <c r="T17" s="80"/>
      <c r="U17" s="432">
        <f t="shared" si="10"/>
        <v>0</v>
      </c>
      <c r="V17" s="433" t="str">
        <f t="shared" si="11"/>
        <v/>
      </c>
      <c r="W17" s="59"/>
      <c r="X17" s="428" t="str">
        <f>IFERROR(VLOOKUP($C17,'Proposed Rates'!$B:$J,X$11,FALSE),0)</f>
        <v/>
      </c>
      <c r="Y17" s="446">
        <f t="shared" si="12"/>
        <v>1</v>
      </c>
      <c r="Z17" s="431">
        <f t="shared" si="13"/>
        <v>0</v>
      </c>
      <c r="AA17" s="80"/>
      <c r="AB17" s="432">
        <f t="shared" si="14"/>
        <v>0</v>
      </c>
      <c r="AC17" s="433" t="str">
        <f t="shared" si="15"/>
        <v/>
      </c>
      <c r="AD17" s="59"/>
      <c r="AE17" s="428" t="str">
        <f>IFERROR(VLOOKUP($C17,'Proposed Rates'!$B:$J,AE$11,FALSE),0)</f>
        <v/>
      </c>
      <c r="AF17" s="446">
        <f t="shared" si="16"/>
        <v>1</v>
      </c>
      <c r="AG17" s="431">
        <f t="shared" si="17"/>
        <v>0</v>
      </c>
      <c r="AH17" s="80"/>
      <c r="AI17" s="432">
        <f t="shared" si="18"/>
        <v>0</v>
      </c>
      <c r="AJ17" s="433" t="str">
        <f t="shared" si="19"/>
        <v/>
      </c>
      <c r="AK17" s="59"/>
      <c r="AL17" s="428" t="str">
        <f>IFERROR(VLOOKUP($C17,'Proposed Rates'!$B:$J,AL$11,FALSE),0)</f>
        <v/>
      </c>
      <c r="AM17" s="446">
        <f t="shared" si="20"/>
        <v>1</v>
      </c>
      <c r="AN17" s="431">
        <f t="shared" si="21"/>
        <v>0</v>
      </c>
      <c r="AO17" s="80"/>
      <c r="AP17" s="432">
        <f t="shared" si="22"/>
        <v>0</v>
      </c>
      <c r="AQ17" s="433" t="str">
        <f t="shared" si="23"/>
        <v/>
      </c>
      <c r="AR17" s="434"/>
      <c r="AS17" s="434"/>
    </row>
    <row r="18" ht="12.75" customHeight="1">
      <c r="A18" s="59"/>
      <c r="B18" s="435" t="str">
        <f>'Proposed Rates'!C128</f>
        <v>Rate Rider Calculation for Generic</v>
      </c>
      <c r="C18" s="426" t="str">
        <f t="shared" si="1"/>
        <v>Street Light.Rate Rider Calculation for Generic</v>
      </c>
      <c r="D18" s="427" t="s">
        <v>377</v>
      </c>
      <c r="E18" s="351"/>
      <c r="F18" s="428" t="str">
        <f>IFERROR(VLOOKUP($C18,'Proposed Rates'!$B:$J,F$11,FALSE),0)</f>
        <v/>
      </c>
      <c r="G18" s="446">
        <f t="shared" si="2"/>
        <v>1</v>
      </c>
      <c r="H18" s="431">
        <f t="shared" si="3"/>
        <v>0</v>
      </c>
      <c r="I18" s="80"/>
      <c r="J18" s="428" t="str">
        <f>IFERROR(VLOOKUP($C18,'Proposed Rates'!$B:$J,J$11,FALSE),0)</f>
        <v/>
      </c>
      <c r="K18" s="446">
        <f t="shared" si="4"/>
        <v>1</v>
      </c>
      <c r="L18" s="431">
        <f t="shared" si="5"/>
        <v>0</v>
      </c>
      <c r="M18" s="80"/>
      <c r="N18" s="432">
        <f t="shared" si="6"/>
        <v>0</v>
      </c>
      <c r="O18" s="433" t="str">
        <f t="shared" si="7"/>
        <v/>
      </c>
      <c r="P18" s="59"/>
      <c r="Q18" s="428" t="str">
        <f>IFERROR(VLOOKUP($C18,'Proposed Rates'!$B:$J,Q$11,FALSE),0)</f>
        <v/>
      </c>
      <c r="R18" s="446">
        <f t="shared" si="8"/>
        <v>1</v>
      </c>
      <c r="S18" s="431">
        <f t="shared" si="9"/>
        <v>0</v>
      </c>
      <c r="T18" s="80"/>
      <c r="U18" s="432">
        <f t="shared" si="10"/>
        <v>0</v>
      </c>
      <c r="V18" s="433" t="str">
        <f t="shared" si="11"/>
        <v/>
      </c>
      <c r="W18" s="59"/>
      <c r="X18" s="428" t="str">
        <f>IFERROR(VLOOKUP($C18,'Proposed Rates'!$B:$J,X$11,FALSE),0)</f>
        <v/>
      </c>
      <c r="Y18" s="446">
        <f t="shared" si="12"/>
        <v>1</v>
      </c>
      <c r="Z18" s="431">
        <f t="shared" si="13"/>
        <v>0</v>
      </c>
      <c r="AA18" s="80"/>
      <c r="AB18" s="432">
        <f t="shared" si="14"/>
        <v>0</v>
      </c>
      <c r="AC18" s="433" t="str">
        <f t="shared" si="15"/>
        <v/>
      </c>
      <c r="AD18" s="59"/>
      <c r="AE18" s="428" t="str">
        <f>IFERROR(VLOOKUP($C18,'Proposed Rates'!$B:$J,AE$11,FALSE),0)</f>
        <v/>
      </c>
      <c r="AF18" s="446">
        <f t="shared" si="16"/>
        <v>1</v>
      </c>
      <c r="AG18" s="431">
        <f t="shared" si="17"/>
        <v>0</v>
      </c>
      <c r="AH18" s="80"/>
      <c r="AI18" s="432">
        <f t="shared" si="18"/>
        <v>0</v>
      </c>
      <c r="AJ18" s="433" t="str">
        <f t="shared" si="19"/>
        <v/>
      </c>
      <c r="AK18" s="59"/>
      <c r="AL18" s="428" t="str">
        <f>IFERROR(VLOOKUP($C18,'Proposed Rates'!$B:$J,AL$11,FALSE),0)</f>
        <v/>
      </c>
      <c r="AM18" s="446">
        <f t="shared" si="20"/>
        <v>1</v>
      </c>
      <c r="AN18" s="431">
        <f t="shared" si="21"/>
        <v>0</v>
      </c>
      <c r="AO18" s="80"/>
      <c r="AP18" s="432">
        <f t="shared" si="22"/>
        <v>0</v>
      </c>
      <c r="AQ18" s="433" t="str">
        <f t="shared" si="23"/>
        <v/>
      </c>
      <c r="AR18" s="434"/>
      <c r="AS18" s="434"/>
    </row>
    <row r="19" ht="12.75" customHeight="1">
      <c r="A19" s="59"/>
      <c r="B19" s="351" t="s">
        <v>116</v>
      </c>
      <c r="C19" s="426" t="str">
        <f t="shared" si="1"/>
        <v>Street Light.Distribution Volumetric Rate</v>
      </c>
      <c r="D19" s="427" t="s">
        <v>377</v>
      </c>
      <c r="E19" s="351"/>
      <c r="F19" s="445">
        <f>IFERROR(VLOOKUP($C19,'Proposed Rates'!$B:$J,F$11,FALSE),0)</f>
        <v>7.8164</v>
      </c>
      <c r="G19" s="446">
        <f t="shared" si="2"/>
        <v>1</v>
      </c>
      <c r="H19" s="431">
        <f t="shared" si="3"/>
        <v>7.8164</v>
      </c>
      <c r="I19" s="80"/>
      <c r="J19" s="445">
        <f>IFERROR(VLOOKUP($C19,'Proposed Rates'!$B:$J,J$11,FALSE),0)</f>
        <v>8.6722</v>
      </c>
      <c r="K19" s="446">
        <f t="shared" si="4"/>
        <v>1</v>
      </c>
      <c r="L19" s="431">
        <f t="shared" si="5"/>
        <v>8.6722</v>
      </c>
      <c r="M19" s="80"/>
      <c r="N19" s="432">
        <f t="shared" si="6"/>
        <v>0.8558</v>
      </c>
      <c r="O19" s="433">
        <f t="shared" si="7"/>
        <v>0.1094877437</v>
      </c>
      <c r="P19" s="59"/>
      <c r="Q19" s="445">
        <f>IFERROR(VLOOKUP($C19,'Proposed Rates'!$B:$J,Q$11,FALSE),0)</f>
        <v>8.422</v>
      </c>
      <c r="R19" s="446">
        <f t="shared" si="8"/>
        <v>1</v>
      </c>
      <c r="S19" s="431">
        <f t="shared" si="9"/>
        <v>8.422</v>
      </c>
      <c r="T19" s="80"/>
      <c r="U19" s="432">
        <f t="shared" si="10"/>
        <v>-0.2502</v>
      </c>
      <c r="V19" s="433">
        <f t="shared" si="11"/>
        <v>-0.02885081064</v>
      </c>
      <c r="W19" s="59"/>
      <c r="X19" s="445">
        <f>IFERROR(VLOOKUP($C19,'Proposed Rates'!$B:$J,X$11,FALSE),0)</f>
        <v>8.8929</v>
      </c>
      <c r="Y19" s="446">
        <f t="shared" si="12"/>
        <v>1</v>
      </c>
      <c r="Z19" s="431">
        <f t="shared" si="13"/>
        <v>8.8929</v>
      </c>
      <c r="AA19" s="80"/>
      <c r="AB19" s="432">
        <f t="shared" si="14"/>
        <v>0.4709</v>
      </c>
      <c r="AC19" s="433">
        <f t="shared" si="15"/>
        <v>0.05591308478</v>
      </c>
      <c r="AD19" s="59"/>
      <c r="AE19" s="445">
        <f>IFERROR(VLOOKUP($C19,'Proposed Rates'!$B:$J,AE$11,FALSE),0)</f>
        <v>9.0974</v>
      </c>
      <c r="AF19" s="446">
        <f t="shared" si="16"/>
        <v>1</v>
      </c>
      <c r="AG19" s="431">
        <f t="shared" si="17"/>
        <v>9.0974</v>
      </c>
      <c r="AH19" s="80"/>
      <c r="AI19" s="432">
        <f t="shared" si="18"/>
        <v>0.2045</v>
      </c>
      <c r="AJ19" s="433">
        <f t="shared" si="19"/>
        <v>0.02299587311</v>
      </c>
      <c r="AK19" s="59"/>
      <c r="AL19" s="445">
        <f>IFERROR(VLOOKUP($C19,'Proposed Rates'!$B:$J,AL$11,FALSE),0)</f>
        <v>9.4537</v>
      </c>
      <c r="AM19" s="446">
        <f t="shared" si="20"/>
        <v>1</v>
      </c>
      <c r="AN19" s="431">
        <f t="shared" si="21"/>
        <v>9.4537</v>
      </c>
      <c r="AO19" s="80"/>
      <c r="AP19" s="432">
        <f t="shared" si="22"/>
        <v>0.3563</v>
      </c>
      <c r="AQ19" s="433">
        <f t="shared" si="23"/>
        <v>0.03916503616</v>
      </c>
      <c r="AR19" s="434"/>
      <c r="AS19" s="434"/>
    </row>
    <row r="20" ht="12.75" customHeight="1">
      <c r="A20" s="59"/>
      <c r="B20" s="351" t="s">
        <v>309</v>
      </c>
      <c r="C20" s="426" t="str">
        <f t="shared" si="1"/>
        <v>Street Light.Smart Meter Disposition Rider</v>
      </c>
      <c r="D20" s="427" t="s">
        <v>308</v>
      </c>
      <c r="E20" s="351"/>
      <c r="F20" s="428">
        <f>IFERROR(VLOOKUP($C20,'Proposed Rates'!$B:$J,F$11,FALSE),0)</f>
        <v>0</v>
      </c>
      <c r="G20" s="446">
        <f t="shared" si="2"/>
        <v>150</v>
      </c>
      <c r="H20" s="431">
        <f t="shared" si="3"/>
        <v>0</v>
      </c>
      <c r="I20" s="80"/>
      <c r="J20" s="428">
        <f>IFERROR(VLOOKUP($C20,'Proposed Rates'!$B:$J,J$11,FALSE),0)</f>
        <v>0</v>
      </c>
      <c r="K20" s="446">
        <f t="shared" si="4"/>
        <v>150</v>
      </c>
      <c r="L20" s="431">
        <f t="shared" si="5"/>
        <v>0</v>
      </c>
      <c r="M20" s="80"/>
      <c r="N20" s="432">
        <f t="shared" si="6"/>
        <v>0</v>
      </c>
      <c r="O20" s="433" t="str">
        <f t="shared" si="7"/>
        <v/>
      </c>
      <c r="P20" s="59"/>
      <c r="Q20" s="428">
        <f>IFERROR(VLOOKUP($C20,'Proposed Rates'!$B:$J,Q$11,FALSE),0)</f>
        <v>0</v>
      </c>
      <c r="R20" s="446">
        <f t="shared" si="8"/>
        <v>150</v>
      </c>
      <c r="S20" s="431">
        <f t="shared" si="9"/>
        <v>0</v>
      </c>
      <c r="T20" s="80"/>
      <c r="U20" s="432">
        <f t="shared" si="10"/>
        <v>0</v>
      </c>
      <c r="V20" s="433" t="str">
        <f t="shared" si="11"/>
        <v/>
      </c>
      <c r="W20" s="59"/>
      <c r="X20" s="428">
        <f>IFERROR(VLOOKUP($C20,'Proposed Rates'!$B:$J,X$11,FALSE),0)</f>
        <v>0</v>
      </c>
      <c r="Y20" s="446">
        <f t="shared" si="12"/>
        <v>150</v>
      </c>
      <c r="Z20" s="431">
        <f t="shared" si="13"/>
        <v>0</v>
      </c>
      <c r="AA20" s="80"/>
      <c r="AB20" s="432">
        <f t="shared" si="14"/>
        <v>0</v>
      </c>
      <c r="AC20" s="433" t="str">
        <f t="shared" si="15"/>
        <v/>
      </c>
      <c r="AD20" s="59"/>
      <c r="AE20" s="428">
        <f>IFERROR(VLOOKUP($C20,'Proposed Rates'!$B:$J,AE$11,FALSE),0)</f>
        <v>0</v>
      </c>
      <c r="AF20" s="446">
        <f t="shared" si="16"/>
        <v>150</v>
      </c>
      <c r="AG20" s="431">
        <f t="shared" si="17"/>
        <v>0</v>
      </c>
      <c r="AH20" s="80"/>
      <c r="AI20" s="432">
        <f t="shared" si="18"/>
        <v>0</v>
      </c>
      <c r="AJ20" s="433" t="str">
        <f t="shared" si="19"/>
        <v/>
      </c>
      <c r="AK20" s="59"/>
      <c r="AL20" s="428">
        <f>IFERROR(VLOOKUP($C20,'Proposed Rates'!$B:$J,AL$11,FALSE),0)</f>
        <v>0</v>
      </c>
      <c r="AM20" s="446">
        <f t="shared" si="20"/>
        <v>150</v>
      </c>
      <c r="AN20" s="431">
        <f t="shared" si="21"/>
        <v>0</v>
      </c>
      <c r="AO20" s="80"/>
      <c r="AP20" s="432">
        <f t="shared" si="22"/>
        <v>0</v>
      </c>
      <c r="AQ20" s="433" t="str">
        <f t="shared" si="23"/>
        <v/>
      </c>
      <c r="AR20" s="434"/>
      <c r="AS20" s="434"/>
    </row>
    <row r="21" ht="12.75" customHeight="1">
      <c r="A21" s="59"/>
      <c r="B21" s="351" t="s">
        <v>241</v>
      </c>
      <c r="C21" s="426" t="str">
        <f t="shared" si="1"/>
        <v>Street Light.LRAM Rate Rider</v>
      </c>
      <c r="D21" s="427" t="s">
        <v>377</v>
      </c>
      <c r="E21" s="351"/>
      <c r="F21" s="445">
        <f>'Proposed Rates'!E82+'Proposed Rates'!E95</f>
        <v>4.8925</v>
      </c>
      <c r="G21" s="446">
        <f t="shared" si="2"/>
        <v>1</v>
      </c>
      <c r="H21" s="431">
        <f t="shared" si="3"/>
        <v>4.8925</v>
      </c>
      <c r="I21" s="80"/>
      <c r="J21" s="445">
        <f>'Proposed Rates'!F82+'Proposed Rates'!F95</f>
        <v>4.2886</v>
      </c>
      <c r="K21" s="446">
        <f t="shared" si="4"/>
        <v>1</v>
      </c>
      <c r="L21" s="431">
        <f t="shared" si="5"/>
        <v>4.2886</v>
      </c>
      <c r="M21" s="80"/>
      <c r="N21" s="432">
        <f t="shared" si="6"/>
        <v>-0.6039</v>
      </c>
      <c r="O21" s="433">
        <f t="shared" si="7"/>
        <v>-0.1234338273</v>
      </c>
      <c r="P21" s="59"/>
      <c r="Q21" s="445">
        <f>'Proposed Rates'!G82+'Proposed Rates'!G95</f>
        <v>0</v>
      </c>
      <c r="R21" s="446">
        <f t="shared" si="8"/>
        <v>1</v>
      </c>
      <c r="S21" s="431">
        <f t="shared" si="9"/>
        <v>0</v>
      </c>
      <c r="T21" s="80"/>
      <c r="U21" s="432">
        <f t="shared" si="10"/>
        <v>-4.2886</v>
      </c>
      <c r="V21" s="433">
        <f t="shared" si="11"/>
        <v>-1</v>
      </c>
      <c r="W21" s="59"/>
      <c r="X21" s="445">
        <f>IFERROR(VLOOKUP($C21,'Proposed Rates'!$B:$J,X$11,FALSE),0)</f>
        <v>0</v>
      </c>
      <c r="Y21" s="446">
        <f t="shared" si="12"/>
        <v>1</v>
      </c>
      <c r="Z21" s="431">
        <f t="shared" si="13"/>
        <v>0</v>
      </c>
      <c r="AA21" s="80"/>
      <c r="AB21" s="432">
        <f t="shared" si="14"/>
        <v>0</v>
      </c>
      <c r="AC21" s="433" t="str">
        <f t="shared" si="15"/>
        <v/>
      </c>
      <c r="AD21" s="59"/>
      <c r="AE21" s="445">
        <f>IFERROR(VLOOKUP($C21,'Proposed Rates'!$B:$J,AE$11,FALSE),0)</f>
        <v>0</v>
      </c>
      <c r="AF21" s="446">
        <f t="shared" si="16"/>
        <v>1</v>
      </c>
      <c r="AG21" s="431">
        <f t="shared" si="17"/>
        <v>0</v>
      </c>
      <c r="AH21" s="80"/>
      <c r="AI21" s="432">
        <f t="shared" si="18"/>
        <v>0</v>
      </c>
      <c r="AJ21" s="433" t="str">
        <f t="shared" si="19"/>
        <v/>
      </c>
      <c r="AK21" s="59"/>
      <c r="AL21" s="445">
        <f>IFERROR(VLOOKUP($C21,'Proposed Rates'!$B:$J,AL$11,FALSE),0)</f>
        <v>0</v>
      </c>
      <c r="AM21" s="446">
        <f t="shared" si="20"/>
        <v>1</v>
      </c>
      <c r="AN21" s="431">
        <f t="shared" si="21"/>
        <v>0</v>
      </c>
      <c r="AO21" s="80"/>
      <c r="AP21" s="432">
        <f t="shared" si="22"/>
        <v>0</v>
      </c>
      <c r="AQ21" s="433" t="str">
        <f t="shared" si="23"/>
        <v/>
      </c>
      <c r="AR21" s="434"/>
      <c r="AS21" s="434"/>
    </row>
    <row r="22" ht="12.75" customHeight="1">
      <c r="A22" s="59"/>
      <c r="B22" s="435" t="s">
        <v>237</v>
      </c>
      <c r="C22" s="426" t="str">
        <f t="shared" si="1"/>
        <v>Street Light.Deferral/Variance Account Disposition Rate Rider Group 2</v>
      </c>
      <c r="D22" s="427" t="s">
        <v>377</v>
      </c>
      <c r="E22" s="351"/>
      <c r="F22" s="428">
        <f>IFERROR(VLOOKUP($C22,'Proposed Rates'!$B:$J,F$11,FALSE),0)</f>
        <v>0</v>
      </c>
      <c r="G22" s="446">
        <f t="shared" si="2"/>
        <v>1</v>
      </c>
      <c r="H22" s="431">
        <f t="shared" si="3"/>
        <v>0</v>
      </c>
      <c r="I22" s="80"/>
      <c r="J22" s="428">
        <f>IFERROR(VLOOKUP($C22,'Proposed Rates'!$B:$J,J$11,FALSE),0)</f>
        <v>-0.3359</v>
      </c>
      <c r="K22" s="446">
        <f t="shared" si="4"/>
        <v>1</v>
      </c>
      <c r="L22" s="431">
        <f t="shared" si="5"/>
        <v>-0.3359</v>
      </c>
      <c r="M22" s="80"/>
      <c r="N22" s="432">
        <f t="shared" si="6"/>
        <v>-0.3359</v>
      </c>
      <c r="O22" s="433" t="str">
        <f t="shared" si="7"/>
        <v/>
      </c>
      <c r="P22" s="59"/>
      <c r="Q22" s="428">
        <f>IFERROR(VLOOKUP($C22,'Proposed Rates'!$B:$J,Q$11,FALSE),0)</f>
        <v>0</v>
      </c>
      <c r="R22" s="446">
        <f t="shared" si="8"/>
        <v>1</v>
      </c>
      <c r="S22" s="431">
        <f t="shared" si="9"/>
        <v>0</v>
      </c>
      <c r="T22" s="80"/>
      <c r="U22" s="432">
        <f t="shared" si="10"/>
        <v>0.3359</v>
      </c>
      <c r="V22" s="433">
        <f t="shared" si="11"/>
        <v>-1</v>
      </c>
      <c r="W22" s="59"/>
      <c r="X22" s="428">
        <f>IFERROR(VLOOKUP($C22,'Proposed Rates'!$B:$J,X$11,FALSE),0)</f>
        <v>0</v>
      </c>
      <c r="Y22" s="446">
        <f t="shared" si="12"/>
        <v>1</v>
      </c>
      <c r="Z22" s="431">
        <f t="shared" si="13"/>
        <v>0</v>
      </c>
      <c r="AA22" s="80"/>
      <c r="AB22" s="432">
        <f t="shared" si="14"/>
        <v>0</v>
      </c>
      <c r="AC22" s="433" t="str">
        <f t="shared" si="15"/>
        <v/>
      </c>
      <c r="AD22" s="59"/>
      <c r="AE22" s="428">
        <f>IFERROR(VLOOKUP($C22,'Proposed Rates'!$B:$J,AE$11,FALSE),0)</f>
        <v>0</v>
      </c>
      <c r="AF22" s="446">
        <f t="shared" si="16"/>
        <v>1</v>
      </c>
      <c r="AG22" s="431">
        <f t="shared" si="17"/>
        <v>0</v>
      </c>
      <c r="AH22" s="80"/>
      <c r="AI22" s="432">
        <f t="shared" si="18"/>
        <v>0</v>
      </c>
      <c r="AJ22" s="433" t="str">
        <f t="shared" si="19"/>
        <v/>
      </c>
      <c r="AK22" s="59"/>
      <c r="AL22" s="428">
        <f>IFERROR(VLOOKUP($C22,'Proposed Rates'!$B:$J,AL$11,FALSE),0)</f>
        <v>0</v>
      </c>
      <c r="AM22" s="446">
        <f t="shared" si="20"/>
        <v>1</v>
      </c>
      <c r="AN22" s="431">
        <f t="shared" si="21"/>
        <v>0</v>
      </c>
      <c r="AO22" s="80"/>
      <c r="AP22" s="432">
        <f t="shared" si="22"/>
        <v>0</v>
      </c>
      <c r="AQ22" s="433" t="str">
        <f t="shared" si="23"/>
        <v/>
      </c>
      <c r="AR22" s="434"/>
      <c r="AS22" s="434"/>
    </row>
    <row r="23" ht="12.75" customHeight="1">
      <c r="A23" s="59"/>
      <c r="B23" s="435"/>
      <c r="C23" s="426" t="str">
        <f t="shared" si="1"/>
        <v>Street Light.</v>
      </c>
      <c r="D23" s="427"/>
      <c r="E23" s="351"/>
      <c r="F23" s="428">
        <f>IFERROR(VLOOKUP($C23,'Proposed Rates'!$B:$J,F$11,FALSE),0)</f>
        <v>0</v>
      </c>
      <c r="G23" s="446">
        <f t="shared" si="2"/>
        <v>0</v>
      </c>
      <c r="H23" s="431">
        <f t="shared" si="3"/>
        <v>0</v>
      </c>
      <c r="I23" s="80"/>
      <c r="J23" s="428">
        <f>IFERROR(VLOOKUP($C23,'Proposed Rates'!$B:$J,J$11,FALSE),0)</f>
        <v>0</v>
      </c>
      <c r="K23" s="446">
        <f t="shared" si="4"/>
        <v>0</v>
      </c>
      <c r="L23" s="431">
        <f t="shared" si="5"/>
        <v>0</v>
      </c>
      <c r="M23" s="80"/>
      <c r="N23" s="432">
        <f t="shared" si="6"/>
        <v>0</v>
      </c>
      <c r="O23" s="433" t="str">
        <f t="shared" si="7"/>
        <v/>
      </c>
      <c r="P23" s="59"/>
      <c r="Q23" s="428">
        <f>IFERROR(VLOOKUP($C23,'Proposed Rates'!$B:$J,Q$11,FALSE),0)</f>
        <v>0</v>
      </c>
      <c r="R23" s="446">
        <f t="shared" si="8"/>
        <v>0</v>
      </c>
      <c r="S23" s="431">
        <f t="shared" si="9"/>
        <v>0</v>
      </c>
      <c r="T23" s="80"/>
      <c r="U23" s="432">
        <f t="shared" si="10"/>
        <v>0</v>
      </c>
      <c r="V23" s="433" t="str">
        <f t="shared" si="11"/>
        <v/>
      </c>
      <c r="W23" s="59"/>
      <c r="X23" s="428">
        <f>IFERROR(VLOOKUP($C23,'Proposed Rates'!$B:$J,X$11,FALSE),0)</f>
        <v>0</v>
      </c>
      <c r="Y23" s="446">
        <f t="shared" si="12"/>
        <v>0</v>
      </c>
      <c r="Z23" s="431">
        <f t="shared" si="13"/>
        <v>0</v>
      </c>
      <c r="AA23" s="80"/>
      <c r="AB23" s="432">
        <f t="shared" si="14"/>
        <v>0</v>
      </c>
      <c r="AC23" s="433" t="str">
        <f t="shared" si="15"/>
        <v/>
      </c>
      <c r="AD23" s="59"/>
      <c r="AE23" s="428">
        <f>IFERROR(VLOOKUP($C23,'Proposed Rates'!$B:$J,AE$11,FALSE),0)</f>
        <v>0</v>
      </c>
      <c r="AF23" s="446">
        <f t="shared" si="16"/>
        <v>0</v>
      </c>
      <c r="AG23" s="431">
        <f t="shared" si="17"/>
        <v>0</v>
      </c>
      <c r="AH23" s="80"/>
      <c r="AI23" s="432">
        <f t="shared" si="18"/>
        <v>0</v>
      </c>
      <c r="AJ23" s="433" t="str">
        <f t="shared" si="19"/>
        <v/>
      </c>
      <c r="AK23" s="59"/>
      <c r="AL23" s="428">
        <f>IFERROR(VLOOKUP($C23,'Proposed Rates'!$B:$J,AL$11,FALSE),0)</f>
        <v>0</v>
      </c>
      <c r="AM23" s="446">
        <f t="shared" si="20"/>
        <v>0</v>
      </c>
      <c r="AN23" s="431">
        <f t="shared" si="21"/>
        <v>0</v>
      </c>
      <c r="AO23" s="80"/>
      <c r="AP23" s="432">
        <f t="shared" si="22"/>
        <v>0</v>
      </c>
      <c r="AQ23" s="433" t="str">
        <f t="shared" si="23"/>
        <v/>
      </c>
      <c r="AR23" s="434"/>
      <c r="AS23" s="434"/>
    </row>
    <row r="24" ht="12.75" customHeight="1">
      <c r="A24" s="59"/>
      <c r="B24" s="435"/>
      <c r="C24" s="426" t="str">
        <f t="shared" si="1"/>
        <v>Street Light.</v>
      </c>
      <c r="D24" s="427"/>
      <c r="E24" s="351"/>
      <c r="F24" s="428">
        <f>IFERROR(VLOOKUP($C24,'Proposed Rates'!$B:$J,F$11,FALSE),0)</f>
        <v>0</v>
      </c>
      <c r="G24" s="446">
        <f t="shared" si="2"/>
        <v>0</v>
      </c>
      <c r="H24" s="431">
        <f t="shared" si="3"/>
        <v>0</v>
      </c>
      <c r="I24" s="80"/>
      <c r="J24" s="428">
        <f>IFERROR(VLOOKUP($C24,'Proposed Rates'!$B:$J,J$11,FALSE),0)</f>
        <v>0</v>
      </c>
      <c r="K24" s="446">
        <f t="shared" si="4"/>
        <v>0</v>
      </c>
      <c r="L24" s="431">
        <f t="shared" si="5"/>
        <v>0</v>
      </c>
      <c r="M24" s="80"/>
      <c r="N24" s="432">
        <f t="shared" si="6"/>
        <v>0</v>
      </c>
      <c r="O24" s="433" t="str">
        <f t="shared" si="7"/>
        <v/>
      </c>
      <c r="P24" s="59"/>
      <c r="Q24" s="428">
        <f>IFERROR(VLOOKUP($C24,'Proposed Rates'!$B:$J,Q$11,FALSE),0)</f>
        <v>0</v>
      </c>
      <c r="R24" s="446">
        <f t="shared" si="8"/>
        <v>0</v>
      </c>
      <c r="S24" s="431">
        <f t="shared" si="9"/>
        <v>0</v>
      </c>
      <c r="T24" s="80"/>
      <c r="U24" s="432">
        <f t="shared" si="10"/>
        <v>0</v>
      </c>
      <c r="V24" s="433" t="str">
        <f t="shared" si="11"/>
        <v/>
      </c>
      <c r="W24" s="59"/>
      <c r="X24" s="428">
        <f>IFERROR(VLOOKUP($C24,'Proposed Rates'!$B:$J,X$11,FALSE),0)</f>
        <v>0</v>
      </c>
      <c r="Y24" s="446">
        <f t="shared" si="12"/>
        <v>0</v>
      </c>
      <c r="Z24" s="431">
        <f t="shared" si="13"/>
        <v>0</v>
      </c>
      <c r="AA24" s="80"/>
      <c r="AB24" s="432">
        <f t="shared" si="14"/>
        <v>0</v>
      </c>
      <c r="AC24" s="433" t="str">
        <f t="shared" si="15"/>
        <v/>
      </c>
      <c r="AD24" s="59"/>
      <c r="AE24" s="428">
        <f>IFERROR(VLOOKUP($C24,'Proposed Rates'!$B:$J,AE$11,FALSE),0)</f>
        <v>0</v>
      </c>
      <c r="AF24" s="446">
        <f t="shared" si="16"/>
        <v>0</v>
      </c>
      <c r="AG24" s="431">
        <f t="shared" si="17"/>
        <v>0</v>
      </c>
      <c r="AH24" s="80"/>
      <c r="AI24" s="432">
        <f t="shared" si="18"/>
        <v>0</v>
      </c>
      <c r="AJ24" s="433" t="str">
        <f t="shared" si="19"/>
        <v/>
      </c>
      <c r="AK24" s="59"/>
      <c r="AL24" s="428">
        <f>IFERROR(VLOOKUP($C24,'Proposed Rates'!$B:$J,AL$11,FALSE),0)</f>
        <v>0</v>
      </c>
      <c r="AM24" s="446">
        <f t="shared" si="20"/>
        <v>0</v>
      </c>
      <c r="AN24" s="431">
        <f t="shared" si="21"/>
        <v>0</v>
      </c>
      <c r="AO24" s="80"/>
      <c r="AP24" s="432">
        <f t="shared" si="22"/>
        <v>0</v>
      </c>
      <c r="AQ24" s="433" t="str">
        <f t="shared" si="23"/>
        <v/>
      </c>
      <c r="AR24" s="434"/>
      <c r="AS24" s="434"/>
    </row>
    <row r="25" ht="12.75" customHeight="1">
      <c r="A25" s="59"/>
      <c r="B25" s="435"/>
      <c r="C25" s="426" t="str">
        <f t="shared" si="1"/>
        <v>Street Light.</v>
      </c>
      <c r="D25" s="427"/>
      <c r="E25" s="351"/>
      <c r="F25" s="428">
        <f>IFERROR(VLOOKUP($C25,'Proposed Rates'!$B:$J,F$11,FALSE),0)</f>
        <v>0</v>
      </c>
      <c r="G25" s="446">
        <f t="shared" si="2"/>
        <v>0</v>
      </c>
      <c r="H25" s="431">
        <f t="shared" si="3"/>
        <v>0</v>
      </c>
      <c r="I25" s="80"/>
      <c r="J25" s="428">
        <f>IFERROR(VLOOKUP($C25,'Proposed Rates'!$B:$J,J$11,FALSE),0)</f>
        <v>0</v>
      </c>
      <c r="K25" s="446">
        <f t="shared" si="4"/>
        <v>0</v>
      </c>
      <c r="L25" s="431">
        <f t="shared" si="5"/>
        <v>0</v>
      </c>
      <c r="M25" s="80"/>
      <c r="N25" s="432">
        <f t="shared" si="6"/>
        <v>0</v>
      </c>
      <c r="O25" s="433" t="str">
        <f t="shared" si="7"/>
        <v/>
      </c>
      <c r="P25" s="59"/>
      <c r="Q25" s="428">
        <f>IFERROR(VLOOKUP($C25,'Proposed Rates'!$B:$J,Q$11,FALSE),0)</f>
        <v>0</v>
      </c>
      <c r="R25" s="446">
        <f t="shared" si="8"/>
        <v>0</v>
      </c>
      <c r="S25" s="431">
        <f t="shared" si="9"/>
        <v>0</v>
      </c>
      <c r="T25" s="80"/>
      <c r="U25" s="432">
        <f t="shared" si="10"/>
        <v>0</v>
      </c>
      <c r="V25" s="433" t="str">
        <f t="shared" si="11"/>
        <v/>
      </c>
      <c r="W25" s="59"/>
      <c r="X25" s="428">
        <f>IFERROR(VLOOKUP($C25,'Proposed Rates'!$B:$J,X$11,FALSE),0)</f>
        <v>0</v>
      </c>
      <c r="Y25" s="446">
        <f t="shared" si="12"/>
        <v>0</v>
      </c>
      <c r="Z25" s="431">
        <f t="shared" si="13"/>
        <v>0</v>
      </c>
      <c r="AA25" s="80"/>
      <c r="AB25" s="432">
        <f t="shared" si="14"/>
        <v>0</v>
      </c>
      <c r="AC25" s="433" t="str">
        <f t="shared" si="15"/>
        <v/>
      </c>
      <c r="AD25" s="59"/>
      <c r="AE25" s="428">
        <f>IFERROR(VLOOKUP($C25,'Proposed Rates'!$B:$J,AE$11,FALSE),0)</f>
        <v>0</v>
      </c>
      <c r="AF25" s="446">
        <f t="shared" si="16"/>
        <v>0</v>
      </c>
      <c r="AG25" s="431">
        <f t="shared" si="17"/>
        <v>0</v>
      </c>
      <c r="AH25" s="80"/>
      <c r="AI25" s="432">
        <f t="shared" si="18"/>
        <v>0</v>
      </c>
      <c r="AJ25" s="433" t="str">
        <f t="shared" si="19"/>
        <v/>
      </c>
      <c r="AK25" s="59"/>
      <c r="AL25" s="428">
        <f>IFERROR(VLOOKUP($C25,'Proposed Rates'!$B:$J,AL$11,FALSE),0)</f>
        <v>0</v>
      </c>
      <c r="AM25" s="446">
        <f t="shared" si="20"/>
        <v>0</v>
      </c>
      <c r="AN25" s="431">
        <f t="shared" si="21"/>
        <v>0</v>
      </c>
      <c r="AO25" s="80"/>
      <c r="AP25" s="432">
        <f t="shared" si="22"/>
        <v>0</v>
      </c>
      <c r="AQ25" s="433" t="str">
        <f t="shared" si="23"/>
        <v/>
      </c>
      <c r="AR25" s="434"/>
      <c r="AS25" s="434"/>
    </row>
    <row r="26" ht="12.75" customHeight="1">
      <c r="A26" s="59"/>
      <c r="B26" s="435"/>
      <c r="C26" s="426" t="str">
        <f t="shared" si="1"/>
        <v>Street Light.</v>
      </c>
      <c r="D26" s="427"/>
      <c r="E26" s="351"/>
      <c r="F26" s="428">
        <f>IFERROR(VLOOKUP($C26,'Proposed Rates'!$B:$J,F$11,FALSE),0)</f>
        <v>0</v>
      </c>
      <c r="G26" s="446">
        <f t="shared" si="2"/>
        <v>0</v>
      </c>
      <c r="H26" s="431">
        <f t="shared" si="3"/>
        <v>0</v>
      </c>
      <c r="I26" s="80"/>
      <c r="J26" s="428">
        <f>IFERROR(VLOOKUP($C26,'Proposed Rates'!$B:$J,J$11,FALSE),0)</f>
        <v>0</v>
      </c>
      <c r="K26" s="446">
        <f t="shared" si="4"/>
        <v>0</v>
      </c>
      <c r="L26" s="431">
        <f t="shared" si="5"/>
        <v>0</v>
      </c>
      <c r="M26" s="80"/>
      <c r="N26" s="432">
        <f t="shared" si="6"/>
        <v>0</v>
      </c>
      <c r="O26" s="433" t="str">
        <f t="shared" si="7"/>
        <v/>
      </c>
      <c r="P26" s="59"/>
      <c r="Q26" s="428">
        <f>IFERROR(VLOOKUP($C26,'Proposed Rates'!$B:$J,Q$11,FALSE),0)</f>
        <v>0</v>
      </c>
      <c r="R26" s="446">
        <f t="shared" si="8"/>
        <v>0</v>
      </c>
      <c r="S26" s="431">
        <f t="shared" si="9"/>
        <v>0</v>
      </c>
      <c r="T26" s="80"/>
      <c r="U26" s="432">
        <f t="shared" si="10"/>
        <v>0</v>
      </c>
      <c r="V26" s="433" t="str">
        <f t="shared" si="11"/>
        <v/>
      </c>
      <c r="W26" s="59"/>
      <c r="X26" s="428">
        <f>IFERROR(VLOOKUP($C26,'Proposed Rates'!$B:$J,X$11,FALSE),0)</f>
        <v>0</v>
      </c>
      <c r="Y26" s="446">
        <f t="shared" si="12"/>
        <v>0</v>
      </c>
      <c r="Z26" s="431">
        <f t="shared" si="13"/>
        <v>0</v>
      </c>
      <c r="AA26" s="80"/>
      <c r="AB26" s="432">
        <f t="shared" si="14"/>
        <v>0</v>
      </c>
      <c r="AC26" s="433" t="str">
        <f t="shared" si="15"/>
        <v/>
      </c>
      <c r="AD26" s="59"/>
      <c r="AE26" s="428">
        <f>IFERROR(VLOOKUP($C26,'Proposed Rates'!$B:$J,AE$11,FALSE),0)</f>
        <v>0</v>
      </c>
      <c r="AF26" s="446">
        <f t="shared" si="16"/>
        <v>0</v>
      </c>
      <c r="AG26" s="431">
        <f t="shared" si="17"/>
        <v>0</v>
      </c>
      <c r="AH26" s="80"/>
      <c r="AI26" s="432">
        <f t="shared" si="18"/>
        <v>0</v>
      </c>
      <c r="AJ26" s="433" t="str">
        <f t="shared" si="19"/>
        <v/>
      </c>
      <c r="AK26" s="59"/>
      <c r="AL26" s="428">
        <f>IFERROR(VLOOKUP($C26,'Proposed Rates'!$B:$J,AL$11,FALSE),0)</f>
        <v>0</v>
      </c>
      <c r="AM26" s="446">
        <f t="shared" si="20"/>
        <v>0</v>
      </c>
      <c r="AN26" s="431">
        <f t="shared" si="21"/>
        <v>0</v>
      </c>
      <c r="AO26" s="80"/>
      <c r="AP26" s="432">
        <f t="shared" si="22"/>
        <v>0</v>
      </c>
      <c r="AQ26" s="433" t="str">
        <f t="shared" si="23"/>
        <v/>
      </c>
      <c r="AR26" s="434"/>
      <c r="AS26" s="434"/>
    </row>
    <row r="27" ht="12.75" customHeight="1">
      <c r="A27" s="59"/>
      <c r="B27" s="435"/>
      <c r="C27" s="426" t="str">
        <f t="shared" si="1"/>
        <v>Street Light.</v>
      </c>
      <c r="D27" s="427"/>
      <c r="E27" s="351"/>
      <c r="F27" s="428">
        <f>IFERROR(VLOOKUP($C27,'Proposed Rates'!$B:$J,F$11,FALSE),0)</f>
        <v>0</v>
      </c>
      <c r="G27" s="446">
        <f t="shared" si="2"/>
        <v>0</v>
      </c>
      <c r="H27" s="431">
        <f t="shared" si="3"/>
        <v>0</v>
      </c>
      <c r="I27" s="80"/>
      <c r="J27" s="428">
        <f>IFERROR(VLOOKUP($C27,'Proposed Rates'!$B:$J,J$11,FALSE),0)</f>
        <v>0</v>
      </c>
      <c r="K27" s="446">
        <f t="shared" si="4"/>
        <v>0</v>
      </c>
      <c r="L27" s="431">
        <f t="shared" si="5"/>
        <v>0</v>
      </c>
      <c r="M27" s="80"/>
      <c r="N27" s="432">
        <f t="shared" si="6"/>
        <v>0</v>
      </c>
      <c r="O27" s="433" t="str">
        <f t="shared" si="7"/>
        <v/>
      </c>
      <c r="P27" s="59"/>
      <c r="Q27" s="428">
        <f>IFERROR(VLOOKUP($C27,'Proposed Rates'!$B:$J,Q$11,FALSE),0)</f>
        <v>0</v>
      </c>
      <c r="R27" s="446">
        <f t="shared" si="8"/>
        <v>0</v>
      </c>
      <c r="S27" s="431">
        <f t="shared" si="9"/>
        <v>0</v>
      </c>
      <c r="T27" s="80"/>
      <c r="U27" s="432">
        <f t="shared" si="10"/>
        <v>0</v>
      </c>
      <c r="V27" s="433" t="str">
        <f t="shared" si="11"/>
        <v/>
      </c>
      <c r="W27" s="59"/>
      <c r="X27" s="428">
        <f>IFERROR(VLOOKUP($C27,'Proposed Rates'!$B:$J,X$11,FALSE),0)</f>
        <v>0</v>
      </c>
      <c r="Y27" s="446">
        <f t="shared" si="12"/>
        <v>0</v>
      </c>
      <c r="Z27" s="431">
        <f t="shared" si="13"/>
        <v>0</v>
      </c>
      <c r="AA27" s="80"/>
      <c r="AB27" s="432">
        <f t="shared" si="14"/>
        <v>0</v>
      </c>
      <c r="AC27" s="433" t="str">
        <f t="shared" si="15"/>
        <v/>
      </c>
      <c r="AD27" s="59"/>
      <c r="AE27" s="428">
        <f>IFERROR(VLOOKUP($C27,'Proposed Rates'!$B:$J,AE$11,FALSE),0)</f>
        <v>0</v>
      </c>
      <c r="AF27" s="446">
        <f t="shared" si="16"/>
        <v>0</v>
      </c>
      <c r="AG27" s="431">
        <f t="shared" si="17"/>
        <v>0</v>
      </c>
      <c r="AH27" s="80"/>
      <c r="AI27" s="432">
        <f t="shared" si="18"/>
        <v>0</v>
      </c>
      <c r="AJ27" s="433" t="str">
        <f t="shared" si="19"/>
        <v/>
      </c>
      <c r="AK27" s="59"/>
      <c r="AL27" s="428">
        <f>IFERROR(VLOOKUP($C27,'Proposed Rates'!$B:$J,AL$11,FALSE),0)</f>
        <v>0</v>
      </c>
      <c r="AM27" s="446">
        <f t="shared" si="20"/>
        <v>0</v>
      </c>
      <c r="AN27" s="431">
        <f t="shared" si="21"/>
        <v>0</v>
      </c>
      <c r="AO27" s="80"/>
      <c r="AP27" s="432">
        <f t="shared" si="22"/>
        <v>0</v>
      </c>
      <c r="AQ27" s="433" t="str">
        <f t="shared" si="23"/>
        <v/>
      </c>
      <c r="AR27" s="434"/>
      <c r="AS27" s="434"/>
    </row>
    <row r="28" ht="12.75" customHeight="1">
      <c r="A28" s="59"/>
      <c r="B28" s="435"/>
      <c r="C28" s="426" t="str">
        <f t="shared" si="1"/>
        <v>Street Light.</v>
      </c>
      <c r="D28" s="427"/>
      <c r="E28" s="351"/>
      <c r="F28" s="428">
        <f>IFERROR(VLOOKUP($C28,'Proposed Rates'!$B:$J,F$11,FALSE),0)</f>
        <v>0</v>
      </c>
      <c r="G28" s="446">
        <f t="shared" si="2"/>
        <v>0</v>
      </c>
      <c r="H28" s="431">
        <f t="shared" si="3"/>
        <v>0</v>
      </c>
      <c r="I28" s="80"/>
      <c r="J28" s="428">
        <f>IFERROR(VLOOKUP($C28,'Proposed Rates'!$B:$J,J$11,FALSE),0)</f>
        <v>0</v>
      </c>
      <c r="K28" s="446">
        <f t="shared" si="4"/>
        <v>0</v>
      </c>
      <c r="L28" s="431">
        <f t="shared" si="5"/>
        <v>0</v>
      </c>
      <c r="M28" s="80"/>
      <c r="N28" s="432">
        <f t="shared" si="6"/>
        <v>0</v>
      </c>
      <c r="O28" s="433" t="str">
        <f t="shared" si="7"/>
        <v/>
      </c>
      <c r="P28" s="59"/>
      <c r="Q28" s="428">
        <f>IFERROR(VLOOKUP($C28,'Proposed Rates'!$B:$J,Q$11,FALSE),0)</f>
        <v>0</v>
      </c>
      <c r="R28" s="446">
        <f t="shared" si="8"/>
        <v>0</v>
      </c>
      <c r="S28" s="431">
        <f t="shared" si="9"/>
        <v>0</v>
      </c>
      <c r="T28" s="80"/>
      <c r="U28" s="432">
        <f t="shared" si="10"/>
        <v>0</v>
      </c>
      <c r="V28" s="433" t="str">
        <f t="shared" si="11"/>
        <v/>
      </c>
      <c r="W28" s="59"/>
      <c r="X28" s="428">
        <f>IFERROR(VLOOKUP($C28,'Proposed Rates'!$B:$J,X$11,FALSE),0)</f>
        <v>0</v>
      </c>
      <c r="Y28" s="446">
        <f t="shared" si="12"/>
        <v>0</v>
      </c>
      <c r="Z28" s="431">
        <f t="shared" si="13"/>
        <v>0</v>
      </c>
      <c r="AA28" s="80"/>
      <c r="AB28" s="432">
        <f t="shared" si="14"/>
        <v>0</v>
      </c>
      <c r="AC28" s="433" t="str">
        <f t="shared" si="15"/>
        <v/>
      </c>
      <c r="AD28" s="59"/>
      <c r="AE28" s="428">
        <f>IFERROR(VLOOKUP($C28,'Proposed Rates'!$B:$J,AE$11,FALSE),0)</f>
        <v>0</v>
      </c>
      <c r="AF28" s="446">
        <f t="shared" si="16"/>
        <v>0</v>
      </c>
      <c r="AG28" s="431">
        <f t="shared" si="17"/>
        <v>0</v>
      </c>
      <c r="AH28" s="80"/>
      <c r="AI28" s="432">
        <f t="shared" si="18"/>
        <v>0</v>
      </c>
      <c r="AJ28" s="433" t="str">
        <f t="shared" si="19"/>
        <v/>
      </c>
      <c r="AK28" s="59"/>
      <c r="AL28" s="428">
        <f>IFERROR(VLOOKUP($C28,'Proposed Rates'!$B:$J,AL$11,FALSE),0)</f>
        <v>0</v>
      </c>
      <c r="AM28" s="446">
        <f t="shared" si="20"/>
        <v>0</v>
      </c>
      <c r="AN28" s="431">
        <f t="shared" si="21"/>
        <v>0</v>
      </c>
      <c r="AO28" s="80"/>
      <c r="AP28" s="432">
        <f t="shared" si="22"/>
        <v>0</v>
      </c>
      <c r="AQ28" s="433" t="str">
        <f t="shared" si="23"/>
        <v/>
      </c>
      <c r="AR28" s="434"/>
      <c r="AS28" s="434"/>
    </row>
    <row r="29" ht="12.75" customHeight="1">
      <c r="A29" s="337"/>
      <c r="B29" s="436" t="s">
        <v>310</v>
      </c>
      <c r="C29" s="598"/>
      <c r="D29" s="437"/>
      <c r="E29" s="437"/>
      <c r="F29" s="438"/>
      <c r="G29" s="534"/>
      <c r="H29" s="440">
        <f>SUM(H15:H28)</f>
        <v>13.8289</v>
      </c>
      <c r="I29" s="441"/>
      <c r="J29" s="438"/>
      <c r="K29" s="534"/>
      <c r="L29" s="440">
        <f>SUM(L15:L28)</f>
        <v>13.8649</v>
      </c>
      <c r="M29" s="441"/>
      <c r="N29" s="442">
        <f t="shared" si="6"/>
        <v>0.036</v>
      </c>
      <c r="O29" s="443">
        <f t="shared" si="7"/>
        <v>0.002603243931</v>
      </c>
      <c r="P29" s="337"/>
      <c r="Q29" s="438"/>
      <c r="R29" s="534"/>
      <c r="S29" s="440">
        <f>SUM(S15:S28)</f>
        <v>9.622</v>
      </c>
      <c r="T29" s="441"/>
      <c r="U29" s="442">
        <f t="shared" si="10"/>
        <v>-4.2429</v>
      </c>
      <c r="V29" s="443">
        <f t="shared" si="11"/>
        <v>-0.3060173532</v>
      </c>
      <c r="W29" s="337"/>
      <c r="X29" s="438"/>
      <c r="Y29" s="534"/>
      <c r="Z29" s="440">
        <f>SUM(Z15:Z28)</f>
        <v>10.1529</v>
      </c>
      <c r="AA29" s="441"/>
      <c r="AB29" s="442">
        <f t="shared" si="14"/>
        <v>0.5309</v>
      </c>
      <c r="AC29" s="443">
        <f t="shared" si="15"/>
        <v>0.05517563916</v>
      </c>
      <c r="AD29" s="337"/>
      <c r="AE29" s="438"/>
      <c r="AF29" s="534"/>
      <c r="AG29" s="440">
        <f>SUM(AG15:AG28)</f>
        <v>10.3974</v>
      </c>
      <c r="AH29" s="441"/>
      <c r="AI29" s="442">
        <f t="shared" si="18"/>
        <v>0.2445</v>
      </c>
      <c r="AJ29" s="443">
        <f t="shared" si="19"/>
        <v>0.02408178944</v>
      </c>
      <c r="AK29" s="337"/>
      <c r="AL29" s="438"/>
      <c r="AM29" s="534"/>
      <c r="AN29" s="440">
        <f>SUM(AN15:AN28)</f>
        <v>10.7937</v>
      </c>
      <c r="AO29" s="441"/>
      <c r="AP29" s="442">
        <f t="shared" si="22"/>
        <v>0.3963</v>
      </c>
      <c r="AQ29" s="443">
        <f t="shared" si="23"/>
        <v>0.03811529806</v>
      </c>
      <c r="AR29" s="444"/>
      <c r="AS29" s="444"/>
    </row>
    <row r="30" ht="12.75" customHeight="1">
      <c r="A30" s="59"/>
      <c r="B30" s="435" t="s">
        <v>234</v>
      </c>
      <c r="C30" s="426" t="str">
        <f t="shared" ref="C30:C38" si="24">D$6&amp;"."&amp;B30</f>
        <v>Street Light.DVA Disposition Rate Rider Group 1 -2025</v>
      </c>
      <c r="D30" s="427" t="s">
        <v>377</v>
      </c>
      <c r="E30" s="351"/>
      <c r="F30" s="445">
        <f>IFERROR(VLOOKUP($C30,'Proposed Rates'!$B:$J,F$11,FALSE),0)</f>
        <v>0.041</v>
      </c>
      <c r="G30" s="446">
        <f t="shared" ref="G30:G36" si="25">IF($D30="Monthly",1,IF($D30="per KW",$F$10,IF($D30="per kWh",$F$9,0)))</f>
        <v>1</v>
      </c>
      <c r="H30" s="431">
        <f t="shared" ref="H30:H38" si="26">G30*F30</f>
        <v>0.041</v>
      </c>
      <c r="I30" s="80"/>
      <c r="J30" s="608">
        <f>IFERROR(VLOOKUP($C30,'Proposed Rates'!$B:$J,J$11,FALSE),0)</f>
        <v>-0.1752</v>
      </c>
      <c r="K30" s="446">
        <f t="shared" ref="K30:K36" si="27">IF($D30="Monthly",1,IF($D30="per KW",$F$10,IF($D30="per kWh",$F$9,0)))</f>
        <v>1</v>
      </c>
      <c r="L30" s="431">
        <f t="shared" ref="L30:L38" si="28">K30*J30</f>
        <v>-0.1752</v>
      </c>
      <c r="M30" s="80"/>
      <c r="N30" s="432">
        <f t="shared" si="6"/>
        <v>-0.2162</v>
      </c>
      <c r="O30" s="433">
        <f t="shared" si="7"/>
        <v>-5.273170732</v>
      </c>
      <c r="P30" s="59"/>
      <c r="Q30" s="608">
        <f>IFERROR(VLOOKUP($C30,'Proposed Rates'!$B:$J,Q$11,FALSE),0)</f>
        <v>0</v>
      </c>
      <c r="R30" s="446">
        <f t="shared" ref="R30:R36" si="29">IF($D30="Monthly",1,IF($D30="per KW",$F$10,IF($D30="per kWh",$F$9,0)))</f>
        <v>1</v>
      </c>
      <c r="S30" s="431">
        <f t="shared" ref="S30:S38" si="30">R30*Q30</f>
        <v>0</v>
      </c>
      <c r="T30" s="80"/>
      <c r="U30" s="432">
        <f t="shared" si="10"/>
        <v>0.1752</v>
      </c>
      <c r="V30" s="433">
        <f t="shared" si="11"/>
        <v>-1</v>
      </c>
      <c r="W30" s="59"/>
      <c r="X30" s="608">
        <f>IFERROR(VLOOKUP($C30,'Proposed Rates'!$B:$J,X$11,FALSE),0)</f>
        <v>0</v>
      </c>
      <c r="Y30" s="446">
        <f t="shared" ref="Y30:Y36" si="31">IF($D30="Monthly",1,IF($D30="per KW",$F$10,IF($D30="per kWh",$F$9,0)))</f>
        <v>1</v>
      </c>
      <c r="Z30" s="431">
        <f t="shared" ref="Z30:Z38" si="32">Y30*X30</f>
        <v>0</v>
      </c>
      <c r="AA30" s="80"/>
      <c r="AB30" s="432">
        <f t="shared" si="14"/>
        <v>0</v>
      </c>
      <c r="AC30" s="433" t="str">
        <f t="shared" si="15"/>
        <v/>
      </c>
      <c r="AD30" s="59"/>
      <c r="AE30" s="608">
        <f>IFERROR(VLOOKUP($C30,'Proposed Rates'!$B:$J,AE$11,FALSE),0)</f>
        <v>0</v>
      </c>
      <c r="AF30" s="446">
        <f t="shared" ref="AF30:AF36" si="33">IF($D30="Monthly",1,IF($D30="per KW",$F$10,IF($D30="per kWh",$F$9,0)))</f>
        <v>1</v>
      </c>
      <c r="AG30" s="431">
        <f t="shared" ref="AG30:AG38" si="34">AF30*AE30</f>
        <v>0</v>
      </c>
      <c r="AH30" s="80"/>
      <c r="AI30" s="432">
        <f t="shared" si="18"/>
        <v>0</v>
      </c>
      <c r="AJ30" s="433" t="str">
        <f t="shared" si="19"/>
        <v/>
      </c>
      <c r="AK30" s="59"/>
      <c r="AL30" s="608">
        <f>IFERROR(VLOOKUP($C30,'Proposed Rates'!$B:$J,AL$11,FALSE),0)</f>
        <v>0</v>
      </c>
      <c r="AM30" s="446">
        <f t="shared" ref="AM30:AM36" si="35">IF($D30="Monthly",1,IF($D30="per KW",$F$10,IF($D30="per kWh",$F$9,0)))</f>
        <v>1</v>
      </c>
      <c r="AN30" s="431">
        <f t="shared" ref="AN30:AN38" si="36">AM30*AL30</f>
        <v>0</v>
      </c>
      <c r="AO30" s="80"/>
      <c r="AP30" s="432">
        <f t="shared" si="22"/>
        <v>0</v>
      </c>
      <c r="AQ30" s="433" t="str">
        <f t="shared" si="23"/>
        <v/>
      </c>
      <c r="AR30" s="434"/>
      <c r="AS30" s="434"/>
    </row>
    <row r="31" ht="12.75" customHeight="1">
      <c r="A31" s="59"/>
      <c r="B31" s="435" t="s">
        <v>236</v>
      </c>
      <c r="C31" s="426" t="str">
        <f t="shared" si="24"/>
        <v>Street Light.DVA Disposition Rate Rider Group 1 - 2024</v>
      </c>
      <c r="D31" s="427" t="s">
        <v>377</v>
      </c>
      <c r="E31" s="351"/>
      <c r="F31" s="428" t="str">
        <f>IFERROR(VLOOKUP($C31,'Proposed Rates'!$B:$J,F$11,FALSE),0)</f>
        <v/>
      </c>
      <c r="G31" s="446">
        <f t="shared" si="25"/>
        <v>1</v>
      </c>
      <c r="H31" s="431">
        <f t="shared" si="26"/>
        <v>0</v>
      </c>
      <c r="I31" s="80"/>
      <c r="J31" s="428">
        <f>IFERROR(VLOOKUP($C31,'Proposed Rates'!$B:$J,J$11,FALSE),0)</f>
        <v>0</v>
      </c>
      <c r="K31" s="446">
        <f t="shared" si="27"/>
        <v>1</v>
      </c>
      <c r="L31" s="431">
        <f t="shared" si="28"/>
        <v>0</v>
      </c>
      <c r="M31" s="80"/>
      <c r="N31" s="432">
        <f t="shared" si="6"/>
        <v>0</v>
      </c>
      <c r="O31" s="433" t="str">
        <f t="shared" si="7"/>
        <v/>
      </c>
      <c r="P31" s="59"/>
      <c r="Q31" s="428">
        <f>IFERROR(VLOOKUP($C31,'Proposed Rates'!$B:$J,Q$11,FALSE),0)</f>
        <v>0</v>
      </c>
      <c r="R31" s="446">
        <f t="shared" si="29"/>
        <v>1</v>
      </c>
      <c r="S31" s="431">
        <f t="shared" si="30"/>
        <v>0</v>
      </c>
      <c r="T31" s="80"/>
      <c r="U31" s="432">
        <f t="shared" si="10"/>
        <v>0</v>
      </c>
      <c r="V31" s="433" t="str">
        <f t="shared" si="11"/>
        <v/>
      </c>
      <c r="W31" s="59"/>
      <c r="X31" s="428">
        <f>IFERROR(VLOOKUP($C31,'Proposed Rates'!$B:$J,X$11,FALSE),0)</f>
        <v>0</v>
      </c>
      <c r="Y31" s="446">
        <f t="shared" si="31"/>
        <v>1</v>
      </c>
      <c r="Z31" s="431">
        <f t="shared" si="32"/>
        <v>0</v>
      </c>
      <c r="AA31" s="80"/>
      <c r="AB31" s="432">
        <f t="shared" si="14"/>
        <v>0</v>
      </c>
      <c r="AC31" s="433" t="str">
        <f t="shared" si="15"/>
        <v/>
      </c>
      <c r="AD31" s="59"/>
      <c r="AE31" s="428">
        <f>IFERROR(VLOOKUP($C31,'Proposed Rates'!$B:$J,AE$11,FALSE),0)</f>
        <v>0</v>
      </c>
      <c r="AF31" s="446">
        <f t="shared" si="33"/>
        <v>1</v>
      </c>
      <c r="AG31" s="431">
        <f t="shared" si="34"/>
        <v>0</v>
      </c>
      <c r="AH31" s="80"/>
      <c r="AI31" s="432">
        <f t="shared" si="18"/>
        <v>0</v>
      </c>
      <c r="AJ31" s="433" t="str">
        <f t="shared" si="19"/>
        <v/>
      </c>
      <c r="AK31" s="59"/>
      <c r="AL31" s="428">
        <f>IFERROR(VLOOKUP($C31,'Proposed Rates'!$B:$J,AL$11,FALSE),0)</f>
        <v>0</v>
      </c>
      <c r="AM31" s="446">
        <f t="shared" si="35"/>
        <v>1</v>
      </c>
      <c r="AN31" s="431">
        <f t="shared" si="36"/>
        <v>0</v>
      </c>
      <c r="AO31" s="80"/>
      <c r="AP31" s="432">
        <f t="shared" si="22"/>
        <v>0</v>
      </c>
      <c r="AQ31" s="433" t="str">
        <f t="shared" si="23"/>
        <v/>
      </c>
      <c r="AR31" s="434"/>
      <c r="AS31" s="434"/>
    </row>
    <row r="32" ht="12.75" customHeight="1">
      <c r="A32" s="59"/>
      <c r="B32" s="435" t="s">
        <v>244</v>
      </c>
      <c r="C32" s="426" t="str">
        <f t="shared" si="24"/>
        <v>Street Light.CBR Class B Rate Riders</v>
      </c>
      <c r="D32" s="427" t="s">
        <v>308</v>
      </c>
      <c r="E32" s="351"/>
      <c r="F32" s="445">
        <f>IFERROR(VLOOKUP($C32,'Proposed Rates'!$B:$J,F$11,FALSE),0)</f>
        <v>0.0002</v>
      </c>
      <c r="G32" s="446">
        <f t="shared" si="25"/>
        <v>150</v>
      </c>
      <c r="H32" s="431">
        <f t="shared" si="26"/>
        <v>0.03</v>
      </c>
      <c r="I32" s="519"/>
      <c r="J32" s="445">
        <f>IFERROR(VLOOKUP($C32,'Proposed Rates'!$B:$J,J$11,FALSE),0)</f>
        <v>0.0004</v>
      </c>
      <c r="K32" s="446">
        <f t="shared" si="27"/>
        <v>150</v>
      </c>
      <c r="L32" s="431">
        <f t="shared" si="28"/>
        <v>0.06</v>
      </c>
      <c r="M32" s="448"/>
      <c r="N32" s="432">
        <f t="shared" si="6"/>
        <v>0.03</v>
      </c>
      <c r="O32" s="433">
        <f t="shared" si="7"/>
        <v>1</v>
      </c>
      <c r="P32" s="59"/>
      <c r="Q32" s="445">
        <f>IFERROR(VLOOKUP($C32,'Proposed Rates'!$B:$J,Q$11,FALSE),0)</f>
        <v>0</v>
      </c>
      <c r="R32" s="446">
        <f t="shared" si="29"/>
        <v>150</v>
      </c>
      <c r="S32" s="431">
        <f t="shared" si="30"/>
        <v>0</v>
      </c>
      <c r="T32" s="80"/>
      <c r="U32" s="432">
        <f t="shared" si="10"/>
        <v>-0.06</v>
      </c>
      <c r="V32" s="433">
        <f t="shared" si="11"/>
        <v>-1</v>
      </c>
      <c r="W32" s="59"/>
      <c r="X32" s="445">
        <f>IFERROR(VLOOKUP($C32,'Proposed Rates'!$B:$J,X$11,FALSE),0)</f>
        <v>0</v>
      </c>
      <c r="Y32" s="446">
        <f t="shared" si="31"/>
        <v>150</v>
      </c>
      <c r="Z32" s="431">
        <f t="shared" si="32"/>
        <v>0</v>
      </c>
      <c r="AA32" s="80"/>
      <c r="AB32" s="432">
        <f t="shared" si="14"/>
        <v>0</v>
      </c>
      <c r="AC32" s="433" t="str">
        <f t="shared" si="15"/>
        <v/>
      </c>
      <c r="AD32" s="59"/>
      <c r="AE32" s="445">
        <f>IFERROR(VLOOKUP($C32,'Proposed Rates'!$B:$J,AE$11,FALSE),0)</f>
        <v>0</v>
      </c>
      <c r="AF32" s="446">
        <f t="shared" si="33"/>
        <v>150</v>
      </c>
      <c r="AG32" s="431">
        <f t="shared" si="34"/>
        <v>0</v>
      </c>
      <c r="AH32" s="80"/>
      <c r="AI32" s="432">
        <f t="shared" si="18"/>
        <v>0</v>
      </c>
      <c r="AJ32" s="433" t="str">
        <f t="shared" si="19"/>
        <v/>
      </c>
      <c r="AK32" s="59"/>
      <c r="AL32" s="445">
        <f>IFERROR(VLOOKUP($C32,'Proposed Rates'!$B:$J,AL$11,FALSE),0)</f>
        <v>0</v>
      </c>
      <c r="AM32" s="446">
        <f t="shared" si="35"/>
        <v>150</v>
      </c>
      <c r="AN32" s="431">
        <f t="shared" si="36"/>
        <v>0</v>
      </c>
      <c r="AO32" s="80"/>
      <c r="AP32" s="432">
        <f t="shared" si="22"/>
        <v>0</v>
      </c>
      <c r="AQ32" s="433" t="str">
        <f t="shared" si="23"/>
        <v/>
      </c>
      <c r="AR32" s="434"/>
      <c r="AS32" s="434"/>
    </row>
    <row r="33" ht="12.75" customHeight="1">
      <c r="A33" s="59"/>
      <c r="B33" s="435" t="s">
        <v>249</v>
      </c>
      <c r="C33" s="426" t="str">
        <f t="shared" si="24"/>
        <v>Street Light.GA Rate Riders</v>
      </c>
      <c r="D33" s="427" t="s">
        <v>308</v>
      </c>
      <c r="E33" s="351"/>
      <c r="F33" s="445">
        <f>IFERROR(VLOOKUP($C33,'Proposed Rates'!$B:$J,F$11,FALSE),0)</f>
        <v>0.0039</v>
      </c>
      <c r="G33" s="446">
        <f t="shared" si="25"/>
        <v>150</v>
      </c>
      <c r="H33" s="431">
        <f t="shared" si="26"/>
        <v>0.585</v>
      </c>
      <c r="I33" s="519"/>
      <c r="J33" s="445">
        <f>IFERROR(VLOOKUP($C33,'Proposed Rates'!$B:$J,J$11,FALSE),0)</f>
        <v>0.0046</v>
      </c>
      <c r="K33" s="446">
        <f t="shared" si="27"/>
        <v>150</v>
      </c>
      <c r="L33" s="431">
        <f t="shared" si="28"/>
        <v>0.69</v>
      </c>
      <c r="M33" s="448"/>
      <c r="N33" s="432">
        <f t="shared" si="6"/>
        <v>0.105</v>
      </c>
      <c r="O33" s="433">
        <f t="shared" si="7"/>
        <v>0.1794871795</v>
      </c>
      <c r="P33" s="59"/>
      <c r="Q33" s="445">
        <f>IFERROR(VLOOKUP($C33,'Proposed Rates'!$B:$J,Q$11,FALSE),0)</f>
        <v>0</v>
      </c>
      <c r="R33" s="446">
        <f t="shared" si="29"/>
        <v>150</v>
      </c>
      <c r="S33" s="431">
        <f t="shared" si="30"/>
        <v>0</v>
      </c>
      <c r="T33" s="80"/>
      <c r="U33" s="432">
        <f t="shared" si="10"/>
        <v>-0.69</v>
      </c>
      <c r="V33" s="433">
        <f t="shared" si="11"/>
        <v>-1</v>
      </c>
      <c r="W33" s="59"/>
      <c r="X33" s="445">
        <f>IFERROR(VLOOKUP($C33,'Proposed Rates'!$B:$J,X$11,FALSE),0)</f>
        <v>0</v>
      </c>
      <c r="Y33" s="446">
        <f t="shared" si="31"/>
        <v>150</v>
      </c>
      <c r="Z33" s="431">
        <f t="shared" si="32"/>
        <v>0</v>
      </c>
      <c r="AA33" s="80"/>
      <c r="AB33" s="432">
        <f t="shared" si="14"/>
        <v>0</v>
      </c>
      <c r="AC33" s="433" t="str">
        <f t="shared" si="15"/>
        <v/>
      </c>
      <c r="AD33" s="59"/>
      <c r="AE33" s="445">
        <f>IFERROR(VLOOKUP($C33,'Proposed Rates'!$B:$J,AE$11,FALSE),0)</f>
        <v>0</v>
      </c>
      <c r="AF33" s="446">
        <f t="shared" si="33"/>
        <v>150</v>
      </c>
      <c r="AG33" s="431">
        <f t="shared" si="34"/>
        <v>0</v>
      </c>
      <c r="AH33" s="80"/>
      <c r="AI33" s="432">
        <f t="shared" si="18"/>
        <v>0</v>
      </c>
      <c r="AJ33" s="433" t="str">
        <f t="shared" si="19"/>
        <v/>
      </c>
      <c r="AK33" s="59"/>
      <c r="AL33" s="445">
        <f>IFERROR(VLOOKUP($C33,'Proposed Rates'!$B:$J,AL$11,FALSE),0)</f>
        <v>0</v>
      </c>
      <c r="AM33" s="446">
        <f t="shared" si="35"/>
        <v>150</v>
      </c>
      <c r="AN33" s="431">
        <f t="shared" si="36"/>
        <v>0</v>
      </c>
      <c r="AO33" s="80"/>
      <c r="AP33" s="432">
        <f t="shared" si="22"/>
        <v>0</v>
      </c>
      <c r="AQ33" s="433" t="str">
        <f t="shared" si="23"/>
        <v/>
      </c>
      <c r="AR33" s="434"/>
      <c r="AS33" s="434"/>
    </row>
    <row r="34" ht="12.75" customHeight="1">
      <c r="A34" s="59"/>
      <c r="B34" s="435" t="s">
        <v>252</v>
      </c>
      <c r="C34" s="426" t="str">
        <f t="shared" si="24"/>
        <v>Street Light.Total Deferral/Variance Account Rate RidersYr2</v>
      </c>
      <c r="D34" s="427" t="s">
        <v>377</v>
      </c>
      <c r="E34" s="351"/>
      <c r="F34" s="428" t="str">
        <f>IFERROR(VLOOKUP($C34,'Proposed Rates'!$B:$J,F$11,FALSE),0)</f>
        <v/>
      </c>
      <c r="G34" s="446">
        <f t="shared" si="25"/>
        <v>1</v>
      </c>
      <c r="H34" s="431">
        <f t="shared" si="26"/>
        <v>0</v>
      </c>
      <c r="I34" s="519"/>
      <c r="J34" s="428" t="str">
        <f>IFERROR(VLOOKUP($C34,'Proposed Rates'!$B:$J,J$11,FALSE),0)</f>
        <v/>
      </c>
      <c r="K34" s="446">
        <f t="shared" si="27"/>
        <v>1</v>
      </c>
      <c r="L34" s="431">
        <f t="shared" si="28"/>
        <v>0</v>
      </c>
      <c r="M34" s="448"/>
      <c r="N34" s="432">
        <f t="shared" si="6"/>
        <v>0</v>
      </c>
      <c r="O34" s="433" t="str">
        <f t="shared" si="7"/>
        <v/>
      </c>
      <c r="P34" s="59"/>
      <c r="Q34" s="428" t="str">
        <f>IFERROR(VLOOKUP($C34,'Proposed Rates'!$B:$J,Q$11,FALSE),0)</f>
        <v/>
      </c>
      <c r="R34" s="446">
        <f t="shared" si="29"/>
        <v>1</v>
      </c>
      <c r="S34" s="431">
        <f t="shared" si="30"/>
        <v>0</v>
      </c>
      <c r="T34" s="80"/>
      <c r="U34" s="432">
        <f t="shared" si="10"/>
        <v>0</v>
      </c>
      <c r="V34" s="433" t="str">
        <f t="shared" si="11"/>
        <v/>
      </c>
      <c r="W34" s="59"/>
      <c r="X34" s="428" t="str">
        <f>IFERROR(VLOOKUP($C34,'Proposed Rates'!$B:$J,X$11,FALSE),0)</f>
        <v/>
      </c>
      <c r="Y34" s="446">
        <f t="shared" si="31"/>
        <v>1</v>
      </c>
      <c r="Z34" s="431">
        <f t="shared" si="32"/>
        <v>0</v>
      </c>
      <c r="AA34" s="80"/>
      <c r="AB34" s="432">
        <f t="shared" si="14"/>
        <v>0</v>
      </c>
      <c r="AC34" s="433" t="str">
        <f t="shared" si="15"/>
        <v/>
      </c>
      <c r="AD34" s="59"/>
      <c r="AE34" s="428" t="str">
        <f>IFERROR(VLOOKUP($C34,'Proposed Rates'!$B:$J,AE$11,FALSE),0)</f>
        <v/>
      </c>
      <c r="AF34" s="446">
        <f t="shared" si="33"/>
        <v>1</v>
      </c>
      <c r="AG34" s="431">
        <f t="shared" si="34"/>
        <v>0</v>
      </c>
      <c r="AH34" s="80"/>
      <c r="AI34" s="432">
        <f t="shared" si="18"/>
        <v>0</v>
      </c>
      <c r="AJ34" s="433" t="str">
        <f t="shared" si="19"/>
        <v/>
      </c>
      <c r="AK34" s="59"/>
      <c r="AL34" s="428" t="str">
        <f>IFERROR(VLOOKUP($C34,'Proposed Rates'!$B:$J,AL$11,FALSE),0)</f>
        <v/>
      </c>
      <c r="AM34" s="446">
        <f t="shared" si="35"/>
        <v>1</v>
      </c>
      <c r="AN34" s="431">
        <f t="shared" si="36"/>
        <v>0</v>
      </c>
      <c r="AO34" s="80"/>
      <c r="AP34" s="432">
        <f t="shared" si="22"/>
        <v>0</v>
      </c>
      <c r="AQ34" s="433" t="str">
        <f t="shared" si="23"/>
        <v/>
      </c>
      <c r="AR34" s="434"/>
      <c r="AS34" s="434"/>
    </row>
    <row r="35" ht="12.75" customHeight="1">
      <c r="A35" s="59"/>
      <c r="B35" s="435" t="s">
        <v>254</v>
      </c>
      <c r="C35" s="426" t="str">
        <f t="shared" si="24"/>
        <v>Street Light.Total Deferral/Variance Account Rate Riders</v>
      </c>
      <c r="D35" s="427" t="s">
        <v>377</v>
      </c>
      <c r="E35" s="351"/>
      <c r="F35" s="428" t="str">
        <f>IFERROR(VLOOKUP($C35,'Proposed Rates'!$B:$J,F$11,FALSE),0)</f>
        <v/>
      </c>
      <c r="G35" s="446">
        <f t="shared" si="25"/>
        <v>1</v>
      </c>
      <c r="H35" s="431">
        <f t="shared" si="26"/>
        <v>0</v>
      </c>
      <c r="I35" s="80"/>
      <c r="J35" s="428" t="str">
        <f>IFERROR(VLOOKUP($C35,'Proposed Rates'!$B:$J,J$11,FALSE),0)</f>
        <v/>
      </c>
      <c r="K35" s="446">
        <f t="shared" si="27"/>
        <v>1</v>
      </c>
      <c r="L35" s="431">
        <f t="shared" si="28"/>
        <v>0</v>
      </c>
      <c r="M35" s="80"/>
      <c r="N35" s="432">
        <f t="shared" si="6"/>
        <v>0</v>
      </c>
      <c r="O35" s="433" t="str">
        <f t="shared" si="7"/>
        <v/>
      </c>
      <c r="P35" s="59"/>
      <c r="Q35" s="428" t="str">
        <f>IFERROR(VLOOKUP($C35,'Proposed Rates'!$B:$J,Q$11,FALSE),0)</f>
        <v/>
      </c>
      <c r="R35" s="446">
        <f t="shared" si="29"/>
        <v>1</v>
      </c>
      <c r="S35" s="431">
        <f t="shared" si="30"/>
        <v>0</v>
      </c>
      <c r="T35" s="80"/>
      <c r="U35" s="432">
        <f t="shared" si="10"/>
        <v>0</v>
      </c>
      <c r="V35" s="433" t="str">
        <f t="shared" si="11"/>
        <v/>
      </c>
      <c r="W35" s="59"/>
      <c r="X35" s="428" t="str">
        <f>IFERROR(VLOOKUP($C35,'Proposed Rates'!$B:$J,X$11,FALSE),0)</f>
        <v/>
      </c>
      <c r="Y35" s="446">
        <f t="shared" si="31"/>
        <v>1</v>
      </c>
      <c r="Z35" s="431">
        <f t="shared" si="32"/>
        <v>0</v>
      </c>
      <c r="AA35" s="80"/>
      <c r="AB35" s="432">
        <f t="shared" si="14"/>
        <v>0</v>
      </c>
      <c r="AC35" s="433" t="str">
        <f t="shared" si="15"/>
        <v/>
      </c>
      <c r="AD35" s="59"/>
      <c r="AE35" s="428" t="str">
        <f>IFERROR(VLOOKUP($C35,'Proposed Rates'!$B:$J,AE$11,FALSE),0)</f>
        <v/>
      </c>
      <c r="AF35" s="446">
        <f t="shared" si="33"/>
        <v>1</v>
      </c>
      <c r="AG35" s="431">
        <f t="shared" si="34"/>
        <v>0</v>
      </c>
      <c r="AH35" s="80"/>
      <c r="AI35" s="432">
        <f t="shared" si="18"/>
        <v>0</v>
      </c>
      <c r="AJ35" s="433" t="str">
        <f t="shared" si="19"/>
        <v/>
      </c>
      <c r="AK35" s="59"/>
      <c r="AL35" s="428" t="str">
        <f>IFERROR(VLOOKUP($C35,'Proposed Rates'!$B:$J,AL$11,FALSE),0)</f>
        <v/>
      </c>
      <c r="AM35" s="446">
        <f t="shared" si="35"/>
        <v>1</v>
      </c>
      <c r="AN35" s="431">
        <f t="shared" si="36"/>
        <v>0</v>
      </c>
      <c r="AO35" s="80"/>
      <c r="AP35" s="432">
        <f t="shared" si="22"/>
        <v>0</v>
      </c>
      <c r="AQ35" s="433" t="str">
        <f t="shared" si="23"/>
        <v/>
      </c>
      <c r="AR35" s="434"/>
      <c r="AS35" s="434"/>
    </row>
    <row r="36" ht="12.75" customHeight="1">
      <c r="A36" s="59"/>
      <c r="B36" s="351" t="s">
        <v>269</v>
      </c>
      <c r="C36" s="426" t="str">
        <f t="shared" si="24"/>
        <v>Street Light.Low Voltage Service Charge</v>
      </c>
      <c r="D36" s="427" t="s">
        <v>377</v>
      </c>
      <c r="E36" s="351"/>
      <c r="F36" s="449">
        <f>IFERROR(VLOOKUP($C36,'Proposed Rates'!$B:$J,F$11,FALSE),0)</f>
        <v>0.01564</v>
      </c>
      <c r="G36" s="446">
        <f t="shared" si="25"/>
        <v>1</v>
      </c>
      <c r="H36" s="431">
        <f t="shared" si="26"/>
        <v>0.01564</v>
      </c>
      <c r="I36" s="80"/>
      <c r="J36" s="449">
        <f>IFERROR(VLOOKUP($C36,'Proposed Rates'!$B:$J,J$11,FALSE),0)</f>
        <v>0.011</v>
      </c>
      <c r="K36" s="446">
        <f t="shared" si="27"/>
        <v>1</v>
      </c>
      <c r="L36" s="431">
        <f t="shared" si="28"/>
        <v>0.011</v>
      </c>
      <c r="M36" s="80"/>
      <c r="N36" s="432">
        <f t="shared" si="6"/>
        <v>-0.00464</v>
      </c>
      <c r="O36" s="433">
        <f t="shared" si="7"/>
        <v>-0.2966751918</v>
      </c>
      <c r="P36" s="59"/>
      <c r="Q36" s="449">
        <f>IFERROR(VLOOKUP($C36,'Proposed Rates'!$B:$J,Q$11,FALSE),0)</f>
        <v>0.01128</v>
      </c>
      <c r="R36" s="446">
        <f t="shared" si="29"/>
        <v>1</v>
      </c>
      <c r="S36" s="431">
        <f t="shared" si="30"/>
        <v>0.01128</v>
      </c>
      <c r="T36" s="80"/>
      <c r="U36" s="432">
        <f t="shared" si="10"/>
        <v>0.00028</v>
      </c>
      <c r="V36" s="433">
        <f t="shared" si="11"/>
        <v>0.02545454545</v>
      </c>
      <c r="W36" s="59"/>
      <c r="X36" s="449">
        <f>IFERROR(VLOOKUP($C36,'Proposed Rates'!$B:$J,X$11,FALSE),0)</f>
        <v>0.01143</v>
      </c>
      <c r="Y36" s="446">
        <f t="shared" si="31"/>
        <v>1</v>
      </c>
      <c r="Z36" s="431">
        <f t="shared" si="32"/>
        <v>0.01143</v>
      </c>
      <c r="AA36" s="80"/>
      <c r="AB36" s="432">
        <f t="shared" si="14"/>
        <v>0.00015</v>
      </c>
      <c r="AC36" s="433">
        <f t="shared" si="15"/>
        <v>0.01329787234</v>
      </c>
      <c r="AD36" s="59"/>
      <c r="AE36" s="449">
        <f>IFERROR(VLOOKUP($C36,'Proposed Rates'!$B:$J,AE$11,FALSE),0)</f>
        <v>0.01162</v>
      </c>
      <c r="AF36" s="446">
        <f t="shared" si="33"/>
        <v>1</v>
      </c>
      <c r="AG36" s="431">
        <f t="shared" si="34"/>
        <v>0.01162</v>
      </c>
      <c r="AH36" s="80"/>
      <c r="AI36" s="432">
        <f t="shared" si="18"/>
        <v>0.00019</v>
      </c>
      <c r="AJ36" s="433">
        <f t="shared" si="19"/>
        <v>0.01662292213</v>
      </c>
      <c r="AK36" s="59"/>
      <c r="AL36" s="449">
        <f>IFERROR(VLOOKUP($C36,'Proposed Rates'!$B:$J,AL$11,FALSE),0)</f>
        <v>0.01182</v>
      </c>
      <c r="AM36" s="446">
        <f t="shared" si="35"/>
        <v>1</v>
      </c>
      <c r="AN36" s="431">
        <f t="shared" si="36"/>
        <v>0.01182</v>
      </c>
      <c r="AO36" s="80"/>
      <c r="AP36" s="432">
        <f t="shared" si="22"/>
        <v>0.0002</v>
      </c>
      <c r="AQ36" s="433">
        <f t="shared" si="23"/>
        <v>0.01721170396</v>
      </c>
      <c r="AR36" s="434"/>
      <c r="AS36" s="434"/>
    </row>
    <row r="37" ht="12.75" customHeight="1">
      <c r="A37" s="59"/>
      <c r="B37" s="351" t="s">
        <v>312</v>
      </c>
      <c r="C37" s="426" t="str">
        <f t="shared" si="24"/>
        <v>Street Light.Line Losses on Cost of Power</v>
      </c>
      <c r="D37" s="427" t="s">
        <v>308</v>
      </c>
      <c r="E37" s="351"/>
      <c r="F37" s="451">
        <f>F46</f>
        <v>0.10453</v>
      </c>
      <c r="G37" s="541">
        <f>$F$9*(1+F$65)-$F$9</f>
        <v>5.07</v>
      </c>
      <c r="H37" s="431">
        <f t="shared" si="26"/>
        <v>0.5299671</v>
      </c>
      <c r="I37" s="80"/>
      <c r="J37" s="451">
        <f>J46</f>
        <v>0.10453</v>
      </c>
      <c r="K37" s="541">
        <f>$F$9*(1+J$65)-$F$9</f>
        <v>5.025</v>
      </c>
      <c r="L37" s="431">
        <f t="shared" si="28"/>
        <v>0.52526325</v>
      </c>
      <c r="M37" s="80"/>
      <c r="N37" s="432">
        <f t="shared" si="6"/>
        <v>-0.00470385</v>
      </c>
      <c r="O37" s="433">
        <f t="shared" si="7"/>
        <v>-0.008875739645</v>
      </c>
      <c r="P37" s="59"/>
      <c r="Q37" s="451">
        <f>Q46</f>
        <v>0.10453</v>
      </c>
      <c r="R37" s="541">
        <f>$F$9*(1+Q$65)-$F$9</f>
        <v>5.025</v>
      </c>
      <c r="S37" s="431">
        <f t="shared" si="30"/>
        <v>0.52526325</v>
      </c>
      <c r="T37" s="80"/>
      <c r="U37" s="432">
        <f t="shared" si="10"/>
        <v>0</v>
      </c>
      <c r="V37" s="433">
        <f t="shared" si="11"/>
        <v>0</v>
      </c>
      <c r="W37" s="59"/>
      <c r="X37" s="451">
        <f>X46</f>
        <v>0.10453</v>
      </c>
      <c r="Y37" s="541">
        <f>$F$9*(1+X$65)-$F$9</f>
        <v>5.025</v>
      </c>
      <c r="Z37" s="431">
        <f t="shared" si="32"/>
        <v>0.52526325</v>
      </c>
      <c r="AA37" s="80"/>
      <c r="AB37" s="432">
        <f t="shared" si="14"/>
        <v>0</v>
      </c>
      <c r="AC37" s="433">
        <f t="shared" si="15"/>
        <v>0</v>
      </c>
      <c r="AD37" s="59"/>
      <c r="AE37" s="451">
        <f>AE46</f>
        <v>0.10453</v>
      </c>
      <c r="AF37" s="541">
        <f>$F$9*(1+AE$65)-$F$9</f>
        <v>5.025</v>
      </c>
      <c r="AG37" s="431">
        <f t="shared" si="34"/>
        <v>0.52526325</v>
      </c>
      <c r="AH37" s="80"/>
      <c r="AI37" s="432">
        <f t="shared" si="18"/>
        <v>0</v>
      </c>
      <c r="AJ37" s="433">
        <f t="shared" si="19"/>
        <v>0</v>
      </c>
      <c r="AK37" s="59"/>
      <c r="AL37" s="451">
        <f>AL46</f>
        <v>0.10453</v>
      </c>
      <c r="AM37" s="541">
        <f>$F$9*(1+AL$65)-$F$9</f>
        <v>5.025</v>
      </c>
      <c r="AN37" s="431">
        <f t="shared" si="36"/>
        <v>0.52526325</v>
      </c>
      <c r="AO37" s="80"/>
      <c r="AP37" s="432">
        <f t="shared" si="22"/>
        <v>0</v>
      </c>
      <c r="AQ37" s="433">
        <f t="shared" si="23"/>
        <v>0</v>
      </c>
      <c r="AR37" s="434"/>
      <c r="AS37" s="434"/>
    </row>
    <row r="38" ht="12.75" customHeight="1">
      <c r="A38" s="59"/>
      <c r="B38" s="351" t="s">
        <v>271</v>
      </c>
      <c r="C38" s="426" t="str">
        <f t="shared" si="24"/>
        <v>Street Light.Smart Meter Entity Charge</v>
      </c>
      <c r="D38" s="427" t="s">
        <v>306</v>
      </c>
      <c r="E38" s="351"/>
      <c r="F38" s="445">
        <f>IFERROR(VLOOKUP($C38,'Proposed Rates'!$B:$J,F$11,FALSE),0)</f>
        <v>0</v>
      </c>
      <c r="G38" s="446">
        <f>IF($D38="Monthly",1,IF($D38="per KW",$F$10,IF($D38="per kWh",$F$9,0)))</f>
        <v>1</v>
      </c>
      <c r="H38" s="431">
        <f t="shared" si="26"/>
        <v>0</v>
      </c>
      <c r="I38" s="80"/>
      <c r="J38" s="445">
        <f>IFERROR(VLOOKUP($C38,'Proposed Rates'!$B:$J,J$11,FALSE),0)</f>
        <v>0</v>
      </c>
      <c r="K38" s="446">
        <f>IF($D38="Monthly",1,IF($D38="per KW",$F$10,IF($D38="per kWh",$F$9,0)))</f>
        <v>1</v>
      </c>
      <c r="L38" s="431">
        <f t="shared" si="28"/>
        <v>0</v>
      </c>
      <c r="M38" s="80"/>
      <c r="N38" s="432">
        <f t="shared" si="6"/>
        <v>0</v>
      </c>
      <c r="O38" s="433" t="str">
        <f t="shared" si="7"/>
        <v/>
      </c>
      <c r="P38" s="59"/>
      <c r="Q38" s="445">
        <f>IFERROR(VLOOKUP($C38,'Proposed Rates'!$B:$J,Q$11,FALSE),0)</f>
        <v>0</v>
      </c>
      <c r="R38" s="446">
        <f>IF($D38="Monthly",1,IF($D38="per KW",$F$10,IF($D38="per kWh",$F$9,0)))</f>
        <v>1</v>
      </c>
      <c r="S38" s="431">
        <f t="shared" si="30"/>
        <v>0</v>
      </c>
      <c r="T38" s="80"/>
      <c r="U38" s="432">
        <f t="shared" si="10"/>
        <v>0</v>
      </c>
      <c r="V38" s="433" t="str">
        <f t="shared" si="11"/>
        <v/>
      </c>
      <c r="W38" s="59"/>
      <c r="X38" s="445">
        <f>IFERROR(VLOOKUP($C38,'Proposed Rates'!$B:$J,X$11,FALSE),0)</f>
        <v>0</v>
      </c>
      <c r="Y38" s="446">
        <f>IF($D38="Monthly",1,IF($D38="per KW",$F$10,IF($D38="per kWh",$F$9,0)))</f>
        <v>1</v>
      </c>
      <c r="Z38" s="431">
        <f t="shared" si="32"/>
        <v>0</v>
      </c>
      <c r="AA38" s="80"/>
      <c r="AB38" s="432">
        <f t="shared" si="14"/>
        <v>0</v>
      </c>
      <c r="AC38" s="433" t="str">
        <f t="shared" si="15"/>
        <v/>
      </c>
      <c r="AD38" s="59"/>
      <c r="AE38" s="445">
        <f>IFERROR(VLOOKUP($C38,'Proposed Rates'!$B:$J,AE$11,FALSE),0)</f>
        <v>0</v>
      </c>
      <c r="AF38" s="446">
        <f>IF($D38="Monthly",1,IF($D38="per KW",$F$10,IF($D38="per kWh",$F$9,0)))</f>
        <v>1</v>
      </c>
      <c r="AG38" s="431">
        <f t="shared" si="34"/>
        <v>0</v>
      </c>
      <c r="AH38" s="80"/>
      <c r="AI38" s="432">
        <f t="shared" si="18"/>
        <v>0</v>
      </c>
      <c r="AJ38" s="433" t="str">
        <f t="shared" si="19"/>
        <v/>
      </c>
      <c r="AK38" s="59"/>
      <c r="AL38" s="445">
        <f>IFERROR(VLOOKUP($C38,'Proposed Rates'!$B:$J,AL$11,FALSE),0)</f>
        <v>0</v>
      </c>
      <c r="AM38" s="446">
        <f>IF($D38="Monthly",1,IF($D38="per KW",$F$10,IF($D38="per kWh",$F$9,0)))</f>
        <v>1</v>
      </c>
      <c r="AN38" s="431">
        <f t="shared" si="36"/>
        <v>0</v>
      </c>
      <c r="AO38" s="80"/>
      <c r="AP38" s="432">
        <f t="shared" si="22"/>
        <v>0</v>
      </c>
      <c r="AQ38" s="433" t="str">
        <f t="shared" si="23"/>
        <v/>
      </c>
      <c r="AR38" s="434"/>
      <c r="AS38" s="434"/>
    </row>
    <row r="39" ht="12.75" customHeight="1">
      <c r="A39" s="59"/>
      <c r="B39" s="436" t="s">
        <v>313</v>
      </c>
      <c r="C39" s="600"/>
      <c r="D39" s="453"/>
      <c r="E39" s="453"/>
      <c r="F39" s="454"/>
      <c r="G39" s="535"/>
      <c r="H39" s="440">
        <f>SUM(H30:H38)+H29</f>
        <v>15.0305071</v>
      </c>
      <c r="I39" s="456"/>
      <c r="J39" s="454"/>
      <c r="K39" s="535"/>
      <c r="L39" s="440">
        <f>SUM(L30:L38)+L29</f>
        <v>14.97596325</v>
      </c>
      <c r="M39" s="456"/>
      <c r="N39" s="442">
        <f t="shared" si="6"/>
        <v>-0.05454385</v>
      </c>
      <c r="O39" s="443">
        <f t="shared" si="7"/>
        <v>-0.003628876234</v>
      </c>
      <c r="P39" s="59"/>
      <c r="Q39" s="454"/>
      <c r="R39" s="535"/>
      <c r="S39" s="440">
        <f>SUM(S30:S38)+S29</f>
        <v>10.15854325</v>
      </c>
      <c r="T39" s="456"/>
      <c r="U39" s="442">
        <f t="shared" si="10"/>
        <v>-4.81742</v>
      </c>
      <c r="V39" s="443">
        <f t="shared" si="11"/>
        <v>-0.3216768043</v>
      </c>
      <c r="W39" s="59"/>
      <c r="X39" s="454"/>
      <c r="Y39" s="535"/>
      <c r="Z39" s="440">
        <f>SUM(Z30:Z38)+Z29</f>
        <v>10.68959325</v>
      </c>
      <c r="AA39" s="456"/>
      <c r="AB39" s="442">
        <f t="shared" si="14"/>
        <v>0.53105</v>
      </c>
      <c r="AC39" s="443">
        <f t="shared" si="15"/>
        <v>0.0522761962</v>
      </c>
      <c r="AD39" s="59"/>
      <c r="AE39" s="454"/>
      <c r="AF39" s="535"/>
      <c r="AG39" s="440">
        <f>SUM(AG30:AG38)+AG29</f>
        <v>10.93428325</v>
      </c>
      <c r="AH39" s="456"/>
      <c r="AI39" s="442">
        <f t="shared" si="18"/>
        <v>0.24469</v>
      </c>
      <c r="AJ39" s="443">
        <f t="shared" si="19"/>
        <v>0.02289048744</v>
      </c>
      <c r="AK39" s="59"/>
      <c r="AL39" s="454"/>
      <c r="AM39" s="535"/>
      <c r="AN39" s="440">
        <f>SUM(AN30:AN38)+AN29</f>
        <v>11.33078325</v>
      </c>
      <c r="AO39" s="456"/>
      <c r="AP39" s="442">
        <f t="shared" si="22"/>
        <v>0.3965</v>
      </c>
      <c r="AQ39" s="443">
        <f t="shared" si="23"/>
        <v>0.03626209336</v>
      </c>
      <c r="AR39" s="444"/>
      <c r="AS39" s="444"/>
    </row>
    <row r="40" ht="12.75" customHeight="1">
      <c r="A40" s="59"/>
      <c r="B40" s="80" t="s">
        <v>255</v>
      </c>
      <c r="C40" s="426" t="str">
        <f t="shared" ref="C40:C41" si="37">D$6&amp;"."&amp;B40</f>
        <v>Street Light.RTSR - Network</v>
      </c>
      <c r="D40" s="457" t="s">
        <v>377</v>
      </c>
      <c r="E40" s="80"/>
      <c r="F40" s="445">
        <f>IFERROR(VLOOKUP($C40,'Proposed Rates'!$B:$J,F$11,FALSE),0)</f>
        <v>3.597</v>
      </c>
      <c r="G40" s="446">
        <f t="shared" ref="G40:G41" si="38">IF($D40="Monthly",1,IF($D40="per KW",$F$10,IF($D40="per kWh",$F$9,0)))</f>
        <v>1</v>
      </c>
      <c r="H40" s="431">
        <f t="shared" ref="H40:H41" si="39">G40*F40</f>
        <v>3.597</v>
      </c>
      <c r="I40" s="80"/>
      <c r="J40" s="445">
        <f>IFERROR(VLOOKUP($C40,'Proposed Rates'!$B:$J,J$11,FALSE),0)</f>
        <v>2.2106</v>
      </c>
      <c r="K40" s="446">
        <f t="shared" ref="K40:K41" si="40">IF($D40="Monthly",1,IF($D40="per KW",$F$10,IF($D40="per kWh",$F$9,0)))</f>
        <v>1</v>
      </c>
      <c r="L40" s="431">
        <f t="shared" ref="L40:L41" si="41">K40*J40</f>
        <v>2.2106</v>
      </c>
      <c r="M40" s="80"/>
      <c r="N40" s="432">
        <f t="shared" si="6"/>
        <v>-1.3864</v>
      </c>
      <c r="O40" s="433">
        <f t="shared" si="7"/>
        <v>-0.3854323047</v>
      </c>
      <c r="P40" s="59"/>
      <c r="Q40" s="445">
        <f>IFERROR(VLOOKUP($C40,'Proposed Rates'!$B:$J,Q$11,FALSE),0)</f>
        <v>2.2106</v>
      </c>
      <c r="R40" s="446">
        <f t="shared" ref="R40:R41" si="42">IF($D40="Monthly",1,IF($D40="per KW",$F$10,IF($D40="per kWh",$F$9,0)))</f>
        <v>1</v>
      </c>
      <c r="S40" s="431">
        <f t="shared" ref="S40:S41" si="43">R40*Q40</f>
        <v>2.2106</v>
      </c>
      <c r="T40" s="80"/>
      <c r="U40" s="432">
        <f t="shared" si="10"/>
        <v>0</v>
      </c>
      <c r="V40" s="433">
        <f t="shared" si="11"/>
        <v>0</v>
      </c>
      <c r="W40" s="59"/>
      <c r="X40" s="445">
        <f>IFERROR(VLOOKUP($C40,'Proposed Rates'!$B:$J,X$11,FALSE),0)</f>
        <v>2.2106</v>
      </c>
      <c r="Y40" s="446">
        <f t="shared" ref="Y40:Y41" si="44">IF($D40="Monthly",1,IF($D40="per KW",$F$10,IF($D40="per kWh",$F$9,0)))</f>
        <v>1</v>
      </c>
      <c r="Z40" s="431">
        <f t="shared" ref="Z40:Z41" si="45">Y40*X40</f>
        <v>2.2106</v>
      </c>
      <c r="AA40" s="80"/>
      <c r="AB40" s="432">
        <f t="shared" si="14"/>
        <v>0</v>
      </c>
      <c r="AC40" s="433">
        <f t="shared" si="15"/>
        <v>0</v>
      </c>
      <c r="AD40" s="59"/>
      <c r="AE40" s="445">
        <f>IFERROR(VLOOKUP($C40,'Proposed Rates'!$B:$J,AE$11,FALSE),0)</f>
        <v>2.2106</v>
      </c>
      <c r="AF40" s="446">
        <f t="shared" ref="AF40:AF41" si="46">IF($D40="Monthly",1,IF($D40="per KW",$F$10,IF($D40="per kWh",$F$9,0)))</f>
        <v>1</v>
      </c>
      <c r="AG40" s="431">
        <f t="shared" ref="AG40:AG41" si="47">AF40*AE40</f>
        <v>2.2106</v>
      </c>
      <c r="AH40" s="80"/>
      <c r="AI40" s="432">
        <f t="shared" si="18"/>
        <v>0</v>
      </c>
      <c r="AJ40" s="433">
        <f t="shared" si="19"/>
        <v>0</v>
      </c>
      <c r="AK40" s="59"/>
      <c r="AL40" s="445">
        <f>IFERROR(VLOOKUP($C40,'Proposed Rates'!$B:$J,AL$11,FALSE),0)</f>
        <v>2.2106</v>
      </c>
      <c r="AM40" s="446">
        <f t="shared" ref="AM40:AM41" si="48">IF($D40="Monthly",1,IF($D40="per KW",$F$10,IF($D40="per kWh",$F$9,0)))</f>
        <v>1</v>
      </c>
      <c r="AN40" s="431">
        <f t="shared" ref="AN40:AN41" si="49">AM40*AL40</f>
        <v>2.2106</v>
      </c>
      <c r="AO40" s="80"/>
      <c r="AP40" s="432">
        <f t="shared" si="22"/>
        <v>0</v>
      </c>
      <c r="AQ40" s="433">
        <f t="shared" si="23"/>
        <v>0</v>
      </c>
      <c r="AR40" s="434"/>
      <c r="AS40" s="434"/>
    </row>
    <row r="41" ht="12.75" customHeight="1">
      <c r="A41" s="59"/>
      <c r="B41" s="80" t="s">
        <v>256</v>
      </c>
      <c r="C41" s="426" t="str">
        <f t="shared" si="37"/>
        <v>Street Light.RTSR - Line and Transformation Connection</v>
      </c>
      <c r="D41" s="457" t="s">
        <v>377</v>
      </c>
      <c r="E41" s="80"/>
      <c r="F41" s="445">
        <f>IFERROR(VLOOKUP($C41,'Proposed Rates'!$B:$J,F$11,FALSE),0)</f>
        <v>2.1377</v>
      </c>
      <c r="G41" s="446">
        <f t="shared" si="38"/>
        <v>1</v>
      </c>
      <c r="H41" s="431">
        <f t="shared" si="39"/>
        <v>2.1377</v>
      </c>
      <c r="I41" s="80"/>
      <c r="J41" s="445">
        <f>IFERROR(VLOOKUP($C41,'Proposed Rates'!$B:$J,J$11,FALSE),0)</f>
        <v>1.2333</v>
      </c>
      <c r="K41" s="446">
        <f t="shared" si="40"/>
        <v>1</v>
      </c>
      <c r="L41" s="431">
        <f t="shared" si="41"/>
        <v>1.2333</v>
      </c>
      <c r="M41" s="80"/>
      <c r="N41" s="432">
        <f t="shared" si="6"/>
        <v>-0.9044</v>
      </c>
      <c r="O41" s="433">
        <f t="shared" si="7"/>
        <v>-0.4230715255</v>
      </c>
      <c r="P41" s="59"/>
      <c r="Q41" s="445">
        <f>IFERROR(VLOOKUP($C41,'Proposed Rates'!$B:$J,Q$11,FALSE),0)</f>
        <v>1.2333</v>
      </c>
      <c r="R41" s="446">
        <f t="shared" si="42"/>
        <v>1</v>
      </c>
      <c r="S41" s="431">
        <f t="shared" si="43"/>
        <v>1.2333</v>
      </c>
      <c r="T41" s="80"/>
      <c r="U41" s="432">
        <f t="shared" si="10"/>
        <v>0</v>
      </c>
      <c r="V41" s="433">
        <f t="shared" si="11"/>
        <v>0</v>
      </c>
      <c r="W41" s="59"/>
      <c r="X41" s="445">
        <f>IFERROR(VLOOKUP($C41,'Proposed Rates'!$B:$J,X$11,FALSE),0)</f>
        <v>1.2333</v>
      </c>
      <c r="Y41" s="446">
        <f t="shared" si="44"/>
        <v>1</v>
      </c>
      <c r="Z41" s="431">
        <f t="shared" si="45"/>
        <v>1.2333</v>
      </c>
      <c r="AA41" s="80"/>
      <c r="AB41" s="432">
        <f t="shared" si="14"/>
        <v>0</v>
      </c>
      <c r="AC41" s="433">
        <f t="shared" si="15"/>
        <v>0</v>
      </c>
      <c r="AD41" s="59"/>
      <c r="AE41" s="445">
        <f>IFERROR(VLOOKUP($C41,'Proposed Rates'!$B:$J,AE$11,FALSE),0)</f>
        <v>1.2333</v>
      </c>
      <c r="AF41" s="446">
        <f t="shared" si="46"/>
        <v>1</v>
      </c>
      <c r="AG41" s="431">
        <f t="shared" si="47"/>
        <v>1.2333</v>
      </c>
      <c r="AH41" s="80"/>
      <c r="AI41" s="432">
        <f t="shared" si="18"/>
        <v>0</v>
      </c>
      <c r="AJ41" s="433">
        <f t="shared" si="19"/>
        <v>0</v>
      </c>
      <c r="AK41" s="59"/>
      <c r="AL41" s="445">
        <f>IFERROR(VLOOKUP($C41,'Proposed Rates'!$B:$J,AL$11,FALSE),0)</f>
        <v>1.2333</v>
      </c>
      <c r="AM41" s="446">
        <f t="shared" si="48"/>
        <v>1</v>
      </c>
      <c r="AN41" s="431">
        <f t="shared" si="49"/>
        <v>1.2333</v>
      </c>
      <c r="AO41" s="80"/>
      <c r="AP41" s="432">
        <f t="shared" si="22"/>
        <v>0</v>
      </c>
      <c r="AQ41" s="433">
        <f t="shared" si="23"/>
        <v>0</v>
      </c>
      <c r="AR41" s="434"/>
      <c r="AS41" s="434"/>
    </row>
    <row r="42" ht="12.75" customHeight="1">
      <c r="A42" s="59"/>
      <c r="B42" s="436" t="s">
        <v>314</v>
      </c>
      <c r="C42" s="601"/>
      <c r="D42" s="458"/>
      <c r="E42" s="458"/>
      <c r="F42" s="459"/>
      <c r="G42" s="535"/>
      <c r="H42" s="440">
        <f>SUM(H39:H41)</f>
        <v>20.7652071</v>
      </c>
      <c r="I42" s="441"/>
      <c r="J42" s="459"/>
      <c r="K42" s="535"/>
      <c r="L42" s="440">
        <f>SUM(L39:L41)</f>
        <v>18.41986325</v>
      </c>
      <c r="M42" s="441"/>
      <c r="N42" s="442">
        <f t="shared" si="6"/>
        <v>-2.34534385</v>
      </c>
      <c r="O42" s="443">
        <f t="shared" si="7"/>
        <v>-0.1129458444</v>
      </c>
      <c r="P42" s="59"/>
      <c r="Q42" s="459"/>
      <c r="R42" s="535"/>
      <c r="S42" s="440">
        <f>SUM(S39:S41)</f>
        <v>13.60244325</v>
      </c>
      <c r="T42" s="441"/>
      <c r="U42" s="442">
        <f t="shared" si="10"/>
        <v>-4.81742</v>
      </c>
      <c r="V42" s="443">
        <f t="shared" si="11"/>
        <v>-0.261533972</v>
      </c>
      <c r="W42" s="59"/>
      <c r="X42" s="459"/>
      <c r="Y42" s="535"/>
      <c r="Z42" s="440">
        <f>SUM(Z39:Z41)</f>
        <v>14.13349325</v>
      </c>
      <c r="AA42" s="441"/>
      <c r="AB42" s="442">
        <f t="shared" si="14"/>
        <v>0.53105</v>
      </c>
      <c r="AC42" s="443">
        <f t="shared" si="15"/>
        <v>0.03904078041</v>
      </c>
      <c r="AD42" s="59"/>
      <c r="AE42" s="459"/>
      <c r="AF42" s="535"/>
      <c r="AG42" s="440">
        <f>SUM(AG39:AG41)</f>
        <v>14.37818325</v>
      </c>
      <c r="AH42" s="441"/>
      <c r="AI42" s="442">
        <f t="shared" si="18"/>
        <v>0.24469</v>
      </c>
      <c r="AJ42" s="443">
        <f t="shared" si="19"/>
        <v>0.01731277581</v>
      </c>
      <c r="AK42" s="59"/>
      <c r="AL42" s="459"/>
      <c r="AM42" s="535"/>
      <c r="AN42" s="440">
        <f>SUM(AN39:AN41)</f>
        <v>14.77468325</v>
      </c>
      <c r="AO42" s="441"/>
      <c r="AP42" s="442">
        <f t="shared" si="22"/>
        <v>0.3965</v>
      </c>
      <c r="AQ42" s="443">
        <f t="shared" si="23"/>
        <v>0.02757650206</v>
      </c>
      <c r="AR42" s="444"/>
      <c r="AS42" s="444"/>
    </row>
    <row r="43" ht="12.75" customHeight="1">
      <c r="A43" s="59"/>
      <c r="B43" s="351" t="s">
        <v>257</v>
      </c>
      <c r="C43" s="426" t="str">
        <f t="shared" ref="C43:C45" si="50">D$6&amp;"."&amp;B43</f>
        <v>Street Light.Wholesale Market Service Charge (WMSC)</v>
      </c>
      <c r="D43" s="427" t="s">
        <v>308</v>
      </c>
      <c r="E43" s="351"/>
      <c r="F43" s="445">
        <f>IFERROR(VLOOKUP($C43,'Proposed Rates'!$B:$J,F$11,FALSE),0)</f>
        <v>0.0045</v>
      </c>
      <c r="G43" s="615">
        <f t="shared" ref="G43:G44" si="51">$F$9+G$37</f>
        <v>155.07</v>
      </c>
      <c r="H43" s="431">
        <f t="shared" ref="H43:H46" si="52">G43*F43</f>
        <v>0.697815</v>
      </c>
      <c r="I43" s="80"/>
      <c r="J43" s="445">
        <f>IFERROR(VLOOKUP($C43,'Proposed Rates'!$B:$J,J$11,FALSE),0)</f>
        <v>0.0045</v>
      </c>
      <c r="K43" s="615">
        <f t="shared" ref="K43:K44" si="53">$F$9+K$37</f>
        <v>155.025</v>
      </c>
      <c r="L43" s="431">
        <f t="shared" ref="L43:L46" si="54">K43*J43</f>
        <v>0.6976125</v>
      </c>
      <c r="M43" s="80"/>
      <c r="N43" s="432">
        <f t="shared" si="6"/>
        <v>-0.0002025</v>
      </c>
      <c r="O43" s="433">
        <f t="shared" si="7"/>
        <v>-0.0002901915264</v>
      </c>
      <c r="P43" s="59"/>
      <c r="Q43" s="445">
        <f>IFERROR(VLOOKUP($C43,'Proposed Rates'!$B:$J,Q$11,FALSE),0)</f>
        <v>0.0045</v>
      </c>
      <c r="R43" s="615">
        <f t="shared" ref="R43:R44" si="55">$F$9+R$37</f>
        <v>155.025</v>
      </c>
      <c r="S43" s="431">
        <f t="shared" ref="S43:S46" si="56">R43*Q43</f>
        <v>0.6976125</v>
      </c>
      <c r="T43" s="80"/>
      <c r="U43" s="432">
        <f t="shared" si="10"/>
        <v>0</v>
      </c>
      <c r="V43" s="433">
        <f t="shared" si="11"/>
        <v>0</v>
      </c>
      <c r="W43" s="59"/>
      <c r="X43" s="445">
        <f>IFERROR(VLOOKUP($C43,'Proposed Rates'!$B:$J,X$11,FALSE),0)</f>
        <v>0.0045</v>
      </c>
      <c r="Y43" s="615">
        <f t="shared" ref="Y43:Y44" si="57">$F$9+Y$37</f>
        <v>155.025</v>
      </c>
      <c r="Z43" s="431">
        <f t="shared" ref="Z43:Z46" si="58">Y43*X43</f>
        <v>0.6976125</v>
      </c>
      <c r="AA43" s="80"/>
      <c r="AB43" s="432">
        <f t="shared" si="14"/>
        <v>0</v>
      </c>
      <c r="AC43" s="433">
        <f t="shared" si="15"/>
        <v>0</v>
      </c>
      <c r="AD43" s="59"/>
      <c r="AE43" s="445">
        <f>IFERROR(VLOOKUP($C43,'Proposed Rates'!$B:$J,AE$11,FALSE),0)</f>
        <v>0.0045</v>
      </c>
      <c r="AF43" s="615">
        <f t="shared" ref="AF43:AF44" si="59">$F$9+AF$37</f>
        <v>155.025</v>
      </c>
      <c r="AG43" s="431">
        <f t="shared" ref="AG43:AG46" si="60">AF43*AE43</f>
        <v>0.6976125</v>
      </c>
      <c r="AH43" s="80"/>
      <c r="AI43" s="432">
        <f t="shared" si="18"/>
        <v>0</v>
      </c>
      <c r="AJ43" s="433">
        <f t="shared" si="19"/>
        <v>0</v>
      </c>
      <c r="AK43" s="59"/>
      <c r="AL43" s="445">
        <f>IFERROR(VLOOKUP($C43,'Proposed Rates'!$B:$J,AL$11,FALSE),0)</f>
        <v>0.0045</v>
      </c>
      <c r="AM43" s="615">
        <f t="shared" ref="AM43:AM44" si="61">$F$9+AM$37</f>
        <v>155.025</v>
      </c>
      <c r="AN43" s="431">
        <f t="shared" ref="AN43:AN46" si="62">AM43*AL43</f>
        <v>0.6976125</v>
      </c>
      <c r="AO43" s="80"/>
      <c r="AP43" s="432">
        <f t="shared" si="22"/>
        <v>0</v>
      </c>
      <c r="AQ43" s="433">
        <f t="shared" si="23"/>
        <v>0</v>
      </c>
      <c r="AR43" s="434"/>
      <c r="AS43" s="434"/>
    </row>
    <row r="44" ht="12.75" customHeight="1">
      <c r="A44" s="59"/>
      <c r="B44" s="351" t="s">
        <v>258</v>
      </c>
      <c r="C44" s="426" t="str">
        <f t="shared" si="50"/>
        <v>Street Light.Rural and Remote Rate Protection (RRRP)</v>
      </c>
      <c r="D44" s="427" t="s">
        <v>308</v>
      </c>
      <c r="E44" s="351"/>
      <c r="F44" s="445">
        <f>IFERROR(VLOOKUP($C44,'Proposed Rates'!$B:$J,F$11,FALSE),0)</f>
        <v>0.0015</v>
      </c>
      <c r="G44" s="615">
        <f t="shared" si="51"/>
        <v>155.07</v>
      </c>
      <c r="H44" s="431">
        <f t="shared" si="52"/>
        <v>0.232605</v>
      </c>
      <c r="I44" s="80"/>
      <c r="J44" s="445">
        <f>IFERROR(VLOOKUP($C44,'Proposed Rates'!$B:$J,J$11,FALSE),0)</f>
        <v>0.0015</v>
      </c>
      <c r="K44" s="615">
        <f t="shared" si="53"/>
        <v>155.025</v>
      </c>
      <c r="L44" s="431">
        <f t="shared" si="54"/>
        <v>0.2325375</v>
      </c>
      <c r="M44" s="80"/>
      <c r="N44" s="432">
        <f t="shared" si="6"/>
        <v>-0.0000675</v>
      </c>
      <c r="O44" s="433">
        <f t="shared" si="7"/>
        <v>-0.0002901915264</v>
      </c>
      <c r="P44" s="59"/>
      <c r="Q44" s="445">
        <f>IFERROR(VLOOKUP($C44,'Proposed Rates'!$B:$J,Q$11,FALSE),0)</f>
        <v>0.0015</v>
      </c>
      <c r="R44" s="615">
        <f t="shared" si="55"/>
        <v>155.025</v>
      </c>
      <c r="S44" s="431">
        <f t="shared" si="56"/>
        <v>0.2325375</v>
      </c>
      <c r="T44" s="80"/>
      <c r="U44" s="432">
        <f t="shared" si="10"/>
        <v>0</v>
      </c>
      <c r="V44" s="433">
        <f t="shared" si="11"/>
        <v>0</v>
      </c>
      <c r="W44" s="59"/>
      <c r="X44" s="445">
        <f>IFERROR(VLOOKUP($C44,'Proposed Rates'!$B:$J,X$11,FALSE),0)</f>
        <v>0.0015</v>
      </c>
      <c r="Y44" s="615">
        <f t="shared" si="57"/>
        <v>155.025</v>
      </c>
      <c r="Z44" s="431">
        <f t="shared" si="58"/>
        <v>0.2325375</v>
      </c>
      <c r="AA44" s="80"/>
      <c r="AB44" s="432">
        <f t="shared" si="14"/>
        <v>0</v>
      </c>
      <c r="AC44" s="433">
        <f t="shared" si="15"/>
        <v>0</v>
      </c>
      <c r="AD44" s="59"/>
      <c r="AE44" s="445">
        <f>IFERROR(VLOOKUP($C44,'Proposed Rates'!$B:$J,AE$11,FALSE),0)</f>
        <v>0.0015</v>
      </c>
      <c r="AF44" s="615">
        <f t="shared" si="59"/>
        <v>155.025</v>
      </c>
      <c r="AG44" s="431">
        <f t="shared" si="60"/>
        <v>0.2325375</v>
      </c>
      <c r="AH44" s="80"/>
      <c r="AI44" s="432">
        <f t="shared" si="18"/>
        <v>0</v>
      </c>
      <c r="AJ44" s="433">
        <f t="shared" si="19"/>
        <v>0</v>
      </c>
      <c r="AK44" s="59"/>
      <c r="AL44" s="445">
        <f>IFERROR(VLOOKUP($C44,'Proposed Rates'!$B:$J,AL$11,FALSE),0)</f>
        <v>0.0015</v>
      </c>
      <c r="AM44" s="615">
        <f t="shared" si="61"/>
        <v>155.025</v>
      </c>
      <c r="AN44" s="431">
        <f t="shared" si="62"/>
        <v>0.2325375</v>
      </c>
      <c r="AO44" s="80"/>
      <c r="AP44" s="432">
        <f t="shared" si="22"/>
        <v>0</v>
      </c>
      <c r="AQ44" s="433">
        <f t="shared" si="23"/>
        <v>0</v>
      </c>
      <c r="AR44" s="434"/>
      <c r="AS44" s="434"/>
    </row>
    <row r="45" ht="12.75" customHeight="1">
      <c r="A45" s="59"/>
      <c r="B45" s="351" t="s">
        <v>260</v>
      </c>
      <c r="C45" s="426" t="str">
        <f t="shared" si="50"/>
        <v>Street Light.Standard Supply Service Charge</v>
      </c>
      <c r="D45" s="427" t="s">
        <v>306</v>
      </c>
      <c r="E45" s="351"/>
      <c r="F45" s="445">
        <f>IFERROR(VLOOKUP($C45,'Proposed Rates'!$B:$J,F$11,FALSE),0)</f>
        <v>0.25</v>
      </c>
      <c r="G45" s="448">
        <v>1.0</v>
      </c>
      <c r="H45" s="431">
        <f t="shared" si="52"/>
        <v>0.25</v>
      </c>
      <c r="I45" s="80"/>
      <c r="J45" s="445">
        <f>IFERROR(VLOOKUP($C45,'Proposed Rates'!$B:$J,J$11,FALSE),0)</f>
        <v>1.51</v>
      </c>
      <c r="K45" s="448">
        <v>1.0</v>
      </c>
      <c r="L45" s="431">
        <f t="shared" si="54"/>
        <v>1.51</v>
      </c>
      <c r="M45" s="80"/>
      <c r="N45" s="432">
        <f t="shared" si="6"/>
        <v>1.26</v>
      </c>
      <c r="O45" s="433">
        <f t="shared" si="7"/>
        <v>5.04</v>
      </c>
      <c r="P45" s="59"/>
      <c r="Q45" s="445">
        <f>IFERROR(VLOOKUP($C45,'Proposed Rates'!$B:$J,Q$11,FALSE),0)</f>
        <v>1.54</v>
      </c>
      <c r="R45" s="448">
        <v>1.0</v>
      </c>
      <c r="S45" s="431">
        <f t="shared" si="56"/>
        <v>1.54</v>
      </c>
      <c r="T45" s="80"/>
      <c r="U45" s="432">
        <f t="shared" si="10"/>
        <v>0.03</v>
      </c>
      <c r="V45" s="433">
        <f t="shared" si="11"/>
        <v>0.01986754967</v>
      </c>
      <c r="W45" s="59"/>
      <c r="X45" s="445">
        <f>IFERROR(VLOOKUP($C45,'Proposed Rates'!$B:$J,X$11,FALSE),0)</f>
        <v>1.57</v>
      </c>
      <c r="Y45" s="448">
        <v>1.0</v>
      </c>
      <c r="Z45" s="431">
        <f t="shared" si="58"/>
        <v>1.57</v>
      </c>
      <c r="AA45" s="80"/>
      <c r="AB45" s="432">
        <f t="shared" si="14"/>
        <v>0.03</v>
      </c>
      <c r="AC45" s="433">
        <f t="shared" si="15"/>
        <v>0.01948051948</v>
      </c>
      <c r="AD45" s="59"/>
      <c r="AE45" s="445">
        <f>IFERROR(VLOOKUP($C45,'Proposed Rates'!$B:$J,AE$11,FALSE),0)</f>
        <v>1.6</v>
      </c>
      <c r="AF45" s="448">
        <v>1.0</v>
      </c>
      <c r="AG45" s="431">
        <f t="shared" si="60"/>
        <v>1.6</v>
      </c>
      <c r="AH45" s="80"/>
      <c r="AI45" s="432">
        <f t="shared" si="18"/>
        <v>0.03</v>
      </c>
      <c r="AJ45" s="433">
        <f t="shared" si="19"/>
        <v>0.01910828025</v>
      </c>
      <c r="AK45" s="59"/>
      <c r="AL45" s="445">
        <f>IFERROR(VLOOKUP($C45,'Proposed Rates'!$B:$J,AL$11,FALSE),0)</f>
        <v>1.63</v>
      </c>
      <c r="AM45" s="448">
        <v>1.0</v>
      </c>
      <c r="AN45" s="431">
        <f t="shared" si="62"/>
        <v>1.63</v>
      </c>
      <c r="AO45" s="80"/>
      <c r="AP45" s="432">
        <f t="shared" si="22"/>
        <v>0.03</v>
      </c>
      <c r="AQ45" s="433">
        <f t="shared" si="23"/>
        <v>0.01875</v>
      </c>
      <c r="AR45" s="434"/>
      <c r="AS45" s="434"/>
    </row>
    <row r="46" ht="15.75" customHeight="1">
      <c r="A46" s="59"/>
      <c r="B46" s="351" t="s">
        <v>267</v>
      </c>
      <c r="C46" s="426" t="str">
        <f>B46</f>
        <v>Average IESO Wholesale Market Price</v>
      </c>
      <c r="D46" s="427" t="s">
        <v>308</v>
      </c>
      <c r="E46" s="351"/>
      <c r="F46" s="445">
        <f>IFERROR(VLOOKUP($C46,'Proposed Rates'!$B:$J,F$11,FALSE),0)</f>
        <v>0.10453</v>
      </c>
      <c r="G46" s="616">
        <f>$F$9</f>
        <v>150</v>
      </c>
      <c r="H46" s="431">
        <f t="shared" si="52"/>
        <v>15.6795</v>
      </c>
      <c r="I46" s="80"/>
      <c r="J46" s="445">
        <f>IFERROR(VLOOKUP($C46,'Proposed Rates'!$B:$J,J$11,FALSE),0)</f>
        <v>0.10453</v>
      </c>
      <c r="K46" s="616">
        <f>$F$9</f>
        <v>150</v>
      </c>
      <c r="L46" s="431">
        <f t="shared" si="54"/>
        <v>15.6795</v>
      </c>
      <c r="M46" s="80"/>
      <c r="N46" s="432">
        <f t="shared" si="6"/>
        <v>0</v>
      </c>
      <c r="O46" s="433">
        <f t="shared" si="7"/>
        <v>0</v>
      </c>
      <c r="P46" s="59"/>
      <c r="Q46" s="445">
        <f>IFERROR(VLOOKUP($C46,'Proposed Rates'!$B:$J,Q$11,FALSE),0)</f>
        <v>0.10453</v>
      </c>
      <c r="R46" s="616">
        <f>$F$9</f>
        <v>150</v>
      </c>
      <c r="S46" s="431">
        <f t="shared" si="56"/>
        <v>15.6795</v>
      </c>
      <c r="T46" s="80"/>
      <c r="U46" s="432">
        <f t="shared" si="10"/>
        <v>0</v>
      </c>
      <c r="V46" s="433">
        <f t="shared" si="11"/>
        <v>0</v>
      </c>
      <c r="W46" s="59"/>
      <c r="X46" s="445">
        <f>IFERROR(VLOOKUP($C46,'Proposed Rates'!$B:$J,X$11,FALSE),0)</f>
        <v>0.10453</v>
      </c>
      <c r="Y46" s="616">
        <f>$F$9</f>
        <v>150</v>
      </c>
      <c r="Z46" s="431">
        <f t="shared" si="58"/>
        <v>15.6795</v>
      </c>
      <c r="AA46" s="80"/>
      <c r="AB46" s="432">
        <f t="shared" si="14"/>
        <v>0</v>
      </c>
      <c r="AC46" s="433">
        <f t="shared" si="15"/>
        <v>0</v>
      </c>
      <c r="AD46" s="59"/>
      <c r="AE46" s="445">
        <f>IFERROR(VLOOKUP($C46,'Proposed Rates'!$B:$J,AE$11,FALSE),0)</f>
        <v>0.10453</v>
      </c>
      <c r="AF46" s="616">
        <f>$F$9</f>
        <v>150</v>
      </c>
      <c r="AG46" s="431">
        <f t="shared" si="60"/>
        <v>15.6795</v>
      </c>
      <c r="AH46" s="80"/>
      <c r="AI46" s="432">
        <f t="shared" si="18"/>
        <v>0</v>
      </c>
      <c r="AJ46" s="433">
        <f t="shared" si="19"/>
        <v>0</v>
      </c>
      <c r="AK46" s="59"/>
      <c r="AL46" s="445">
        <f>IFERROR(VLOOKUP($C46,'Proposed Rates'!$B:$J,AL$11,FALSE),0)</f>
        <v>0.10453</v>
      </c>
      <c r="AM46" s="616">
        <f>$F$9</f>
        <v>150</v>
      </c>
      <c r="AN46" s="431">
        <f t="shared" si="62"/>
        <v>15.6795</v>
      </c>
      <c r="AO46" s="80"/>
      <c r="AP46" s="432">
        <f t="shared" si="22"/>
        <v>0</v>
      </c>
      <c r="AQ46" s="433">
        <f t="shared" si="23"/>
        <v>0</v>
      </c>
      <c r="AR46" s="434"/>
      <c r="AS46" s="434"/>
    </row>
    <row r="47" ht="15.75" customHeight="1">
      <c r="A47" s="59"/>
      <c r="B47" s="351"/>
      <c r="C47" s="426" t="str">
        <f t="shared" ref="C47:C50" si="63">D$6&amp;"."&amp;B47</f>
        <v>Street Light.</v>
      </c>
      <c r="D47" s="427"/>
      <c r="E47" s="351"/>
      <c r="F47" s="461"/>
      <c r="G47" s="616"/>
      <c r="H47" s="431"/>
      <c r="I47" s="80"/>
      <c r="J47" s="461"/>
      <c r="K47" s="616"/>
      <c r="L47" s="431"/>
      <c r="M47" s="80"/>
      <c r="N47" s="432"/>
      <c r="O47" s="433"/>
      <c r="P47" s="59"/>
      <c r="Q47" s="461"/>
      <c r="R47" s="616"/>
      <c r="S47" s="431"/>
      <c r="T47" s="80"/>
      <c r="U47" s="432"/>
      <c r="V47" s="433"/>
      <c r="W47" s="59"/>
      <c r="X47" s="461"/>
      <c r="Y47" s="616"/>
      <c r="Z47" s="431"/>
      <c r="AA47" s="80"/>
      <c r="AB47" s="432"/>
      <c r="AC47" s="433"/>
      <c r="AD47" s="59"/>
      <c r="AE47" s="461"/>
      <c r="AF47" s="616"/>
      <c r="AG47" s="431"/>
      <c r="AH47" s="80"/>
      <c r="AI47" s="432"/>
      <c r="AJ47" s="433"/>
      <c r="AK47" s="59"/>
      <c r="AL47" s="461"/>
      <c r="AM47" s="616"/>
      <c r="AN47" s="431"/>
      <c r="AO47" s="80"/>
      <c r="AP47" s="432"/>
      <c r="AQ47" s="433"/>
      <c r="AR47" s="434"/>
      <c r="AS47" s="434"/>
    </row>
    <row r="48" ht="15.75" customHeight="1">
      <c r="A48" s="59"/>
      <c r="B48" s="351"/>
      <c r="C48" s="426" t="str">
        <f t="shared" si="63"/>
        <v>Street Light.</v>
      </c>
      <c r="D48" s="427"/>
      <c r="E48" s="351"/>
      <c r="F48" s="461"/>
      <c r="G48" s="616"/>
      <c r="H48" s="431"/>
      <c r="I48" s="80"/>
      <c r="J48" s="461"/>
      <c r="K48" s="616"/>
      <c r="L48" s="431"/>
      <c r="M48" s="80"/>
      <c r="N48" s="432"/>
      <c r="O48" s="433"/>
      <c r="P48" s="59"/>
      <c r="Q48" s="461"/>
      <c r="R48" s="616"/>
      <c r="S48" s="431"/>
      <c r="T48" s="80"/>
      <c r="U48" s="432"/>
      <c r="V48" s="433"/>
      <c r="W48" s="59"/>
      <c r="X48" s="461"/>
      <c r="Y48" s="616"/>
      <c r="Z48" s="431"/>
      <c r="AA48" s="80"/>
      <c r="AB48" s="432"/>
      <c r="AC48" s="433"/>
      <c r="AD48" s="59"/>
      <c r="AE48" s="461"/>
      <c r="AF48" s="616"/>
      <c r="AG48" s="431"/>
      <c r="AH48" s="80"/>
      <c r="AI48" s="432"/>
      <c r="AJ48" s="433"/>
      <c r="AK48" s="59"/>
      <c r="AL48" s="461"/>
      <c r="AM48" s="616"/>
      <c r="AN48" s="431"/>
      <c r="AO48" s="80"/>
      <c r="AP48" s="432"/>
      <c r="AQ48" s="433"/>
      <c r="AR48" s="434"/>
      <c r="AS48" s="434"/>
    </row>
    <row r="49" ht="15.75" customHeight="1">
      <c r="A49" s="59"/>
      <c r="B49" s="351"/>
      <c r="C49" s="426" t="str">
        <f t="shared" si="63"/>
        <v>Street Light.</v>
      </c>
      <c r="D49" s="427"/>
      <c r="E49" s="351"/>
      <c r="F49" s="461"/>
      <c r="G49" s="616"/>
      <c r="H49" s="431"/>
      <c r="I49" s="80"/>
      <c r="J49" s="461"/>
      <c r="K49" s="616"/>
      <c r="L49" s="431"/>
      <c r="M49" s="80"/>
      <c r="N49" s="432"/>
      <c r="O49" s="433"/>
      <c r="P49" s="59"/>
      <c r="Q49" s="461"/>
      <c r="R49" s="616"/>
      <c r="S49" s="431"/>
      <c r="T49" s="80"/>
      <c r="U49" s="432"/>
      <c r="V49" s="433"/>
      <c r="W49" s="59"/>
      <c r="X49" s="461"/>
      <c r="Y49" s="616"/>
      <c r="Z49" s="431"/>
      <c r="AA49" s="80"/>
      <c r="AB49" s="432"/>
      <c r="AC49" s="433"/>
      <c r="AD49" s="59"/>
      <c r="AE49" s="461"/>
      <c r="AF49" s="616"/>
      <c r="AG49" s="431"/>
      <c r="AH49" s="80"/>
      <c r="AI49" s="432"/>
      <c r="AJ49" s="433"/>
      <c r="AK49" s="59"/>
      <c r="AL49" s="461"/>
      <c r="AM49" s="616"/>
      <c r="AN49" s="431"/>
      <c r="AO49" s="80"/>
      <c r="AP49" s="432"/>
      <c r="AQ49" s="433"/>
      <c r="AR49" s="434"/>
      <c r="AS49" s="434"/>
    </row>
    <row r="50" ht="15.75" customHeight="1">
      <c r="A50" s="59"/>
      <c r="B50" s="351"/>
      <c r="C50" s="426" t="str">
        <f t="shared" si="63"/>
        <v>Street Light.</v>
      </c>
      <c r="D50" s="427"/>
      <c r="E50" s="351"/>
      <c r="F50" s="461"/>
      <c r="G50" s="616"/>
      <c r="H50" s="431"/>
      <c r="I50" s="80"/>
      <c r="J50" s="461"/>
      <c r="K50" s="616"/>
      <c r="L50" s="431"/>
      <c r="M50" s="80"/>
      <c r="N50" s="432"/>
      <c r="O50" s="433"/>
      <c r="P50" s="59"/>
      <c r="Q50" s="461"/>
      <c r="R50" s="616"/>
      <c r="S50" s="431"/>
      <c r="T50" s="80"/>
      <c r="U50" s="432"/>
      <c r="V50" s="433"/>
      <c r="W50" s="59"/>
      <c r="X50" s="461"/>
      <c r="Y50" s="616"/>
      <c r="Z50" s="431"/>
      <c r="AA50" s="80"/>
      <c r="AB50" s="432"/>
      <c r="AC50" s="433"/>
      <c r="AD50" s="59"/>
      <c r="AE50" s="461"/>
      <c r="AF50" s="616"/>
      <c r="AG50" s="431"/>
      <c r="AH50" s="80"/>
      <c r="AI50" s="432"/>
      <c r="AJ50" s="433"/>
      <c r="AK50" s="59"/>
      <c r="AL50" s="461"/>
      <c r="AM50" s="616"/>
      <c r="AN50" s="431"/>
      <c r="AO50" s="80"/>
      <c r="AP50" s="432"/>
      <c r="AQ50" s="433"/>
      <c r="AR50" s="434"/>
      <c r="AS50" s="434"/>
    </row>
    <row r="51" ht="15.75" customHeight="1">
      <c r="A51" s="59"/>
      <c r="B51" s="465"/>
      <c r="C51" s="602"/>
      <c r="D51" s="466"/>
      <c r="E51" s="466"/>
      <c r="F51" s="467"/>
      <c r="G51" s="509"/>
      <c r="H51" s="469"/>
      <c r="I51" s="471"/>
      <c r="J51" s="467"/>
      <c r="K51" s="468"/>
      <c r="L51" s="469"/>
      <c r="M51" s="471"/>
      <c r="N51" s="472"/>
      <c r="O51" s="473"/>
      <c r="P51" s="59"/>
      <c r="Q51" s="467"/>
      <c r="R51" s="468"/>
      <c r="S51" s="469"/>
      <c r="T51" s="471"/>
      <c r="U51" s="472"/>
      <c r="V51" s="473"/>
      <c r="W51" s="59"/>
      <c r="X51" s="467"/>
      <c r="Y51" s="468"/>
      <c r="Z51" s="469"/>
      <c r="AA51" s="471"/>
      <c r="AB51" s="472"/>
      <c r="AC51" s="473"/>
      <c r="AD51" s="59"/>
      <c r="AE51" s="467"/>
      <c r="AF51" s="468"/>
      <c r="AG51" s="469"/>
      <c r="AH51" s="471"/>
      <c r="AI51" s="472"/>
      <c r="AJ51" s="473"/>
      <c r="AK51" s="59"/>
      <c r="AL51" s="467"/>
      <c r="AM51" s="468"/>
      <c r="AN51" s="469"/>
      <c r="AO51" s="471"/>
      <c r="AP51" s="472"/>
      <c r="AQ51" s="473"/>
      <c r="AR51" s="474"/>
      <c r="AS51" s="474"/>
    </row>
    <row r="52" ht="12.75" customHeight="1">
      <c r="A52" s="59"/>
      <c r="B52" s="475" t="s">
        <v>315</v>
      </c>
      <c r="C52" s="603"/>
      <c r="D52" s="351"/>
      <c r="E52" s="351"/>
      <c r="F52" s="476"/>
      <c r="G52" s="523"/>
      <c r="H52" s="478">
        <f>SUM(H43:H48,H42)</f>
        <v>37.6251271</v>
      </c>
      <c r="I52" s="516"/>
      <c r="J52" s="477"/>
      <c r="K52" s="477"/>
      <c r="L52" s="478">
        <f>SUM(L43:L48,L42)</f>
        <v>36.53951325</v>
      </c>
      <c r="M52" s="480"/>
      <c r="N52" s="479">
        <f t="shared" ref="N52:N56" si="64">L52-H52</f>
        <v>-1.08561385</v>
      </c>
      <c r="O52" s="481">
        <f t="shared" ref="O52:O56" si="65">IF((H52)=0,"",(N52/H52))</f>
        <v>-0.02885342678</v>
      </c>
      <c r="P52" s="59"/>
      <c r="Q52" s="477"/>
      <c r="R52" s="477"/>
      <c r="S52" s="478">
        <f>SUM(S43:S48,S42)</f>
        <v>31.75209325</v>
      </c>
      <c r="T52" s="480"/>
      <c r="U52" s="479">
        <f t="shared" ref="U52:U56" si="66">S52-L52</f>
        <v>-4.78742</v>
      </c>
      <c r="V52" s="481">
        <f t="shared" ref="V52:V56" si="67">IF((L52)=0,"",(U52/L52))</f>
        <v>-0.1310203551</v>
      </c>
      <c r="W52" s="59"/>
      <c r="X52" s="477"/>
      <c r="Y52" s="477"/>
      <c r="Z52" s="478">
        <f>SUM(Z43:Z48,Z42)</f>
        <v>32.31314325</v>
      </c>
      <c r="AA52" s="480"/>
      <c r="AB52" s="479">
        <f t="shared" ref="AB52:AB56" si="68">Z52-S52</f>
        <v>0.56105</v>
      </c>
      <c r="AC52" s="481">
        <f t="shared" ref="AC52:AC56" si="69">IF((S52)=0,"",(AB52/S52))</f>
        <v>0.01766970119</v>
      </c>
      <c r="AD52" s="59"/>
      <c r="AE52" s="477"/>
      <c r="AF52" s="477"/>
      <c r="AG52" s="478">
        <f>SUM(AG43:AG48,AG42)</f>
        <v>32.58783325</v>
      </c>
      <c r="AH52" s="480"/>
      <c r="AI52" s="479">
        <f t="shared" ref="AI52:AI56" si="70">AG52-Z52</f>
        <v>0.27469</v>
      </c>
      <c r="AJ52" s="481">
        <f t="shared" ref="AJ52:AJ56" si="71">IF((Z52)=0,"",(AI52/Z52))</f>
        <v>0.008500875259</v>
      </c>
      <c r="AK52" s="59"/>
      <c r="AL52" s="477"/>
      <c r="AM52" s="477"/>
      <c r="AN52" s="478">
        <f>SUM(AN43:AN48,AN42)</f>
        <v>33.01433325</v>
      </c>
      <c r="AO52" s="480"/>
      <c r="AP52" s="479">
        <f t="shared" ref="AP52:AP56" si="72">AN52-AG52</f>
        <v>0.4265</v>
      </c>
      <c r="AQ52" s="481">
        <f t="shared" ref="AQ52:AQ56" si="73">IF((AG52)=0,"",(AP52/AG52))</f>
        <v>0.01308770659</v>
      </c>
      <c r="AR52" s="482"/>
      <c r="AS52" s="482"/>
    </row>
    <row r="53" ht="12.75" customHeight="1">
      <c r="A53" s="59"/>
      <c r="B53" s="483" t="s">
        <v>316</v>
      </c>
      <c r="C53" s="603"/>
      <c r="D53" s="351"/>
      <c r="E53" s="351"/>
      <c r="F53" s="476">
        <v>0.13</v>
      </c>
      <c r="G53" s="80"/>
      <c r="H53" s="524">
        <f>H52*F53</f>
        <v>4.891266523</v>
      </c>
      <c r="I53" s="448"/>
      <c r="J53" s="484">
        <v>0.13</v>
      </c>
      <c r="K53" s="448"/>
      <c r="L53" s="431">
        <f>L52*J53</f>
        <v>4.750136723</v>
      </c>
      <c r="M53" s="80"/>
      <c r="N53" s="432">
        <f t="shared" si="64"/>
        <v>-0.1411298005</v>
      </c>
      <c r="O53" s="433">
        <f t="shared" si="65"/>
        <v>-0.02885342678</v>
      </c>
      <c r="P53" s="59"/>
      <c r="Q53" s="484">
        <v>0.13</v>
      </c>
      <c r="R53" s="448"/>
      <c r="S53" s="431">
        <f>S52*Q53</f>
        <v>4.127772123</v>
      </c>
      <c r="T53" s="80"/>
      <c r="U53" s="432">
        <f t="shared" si="66"/>
        <v>-0.6223646</v>
      </c>
      <c r="V53" s="433">
        <f t="shared" si="67"/>
        <v>-0.1310203551</v>
      </c>
      <c r="W53" s="59"/>
      <c r="X53" s="484">
        <v>0.13</v>
      </c>
      <c r="Y53" s="448"/>
      <c r="Z53" s="431">
        <f>Z52*X53</f>
        <v>4.200708623</v>
      </c>
      <c r="AA53" s="80"/>
      <c r="AB53" s="432">
        <f t="shared" si="68"/>
        <v>0.0729365</v>
      </c>
      <c r="AC53" s="433">
        <f t="shared" si="69"/>
        <v>0.01766970119</v>
      </c>
      <c r="AD53" s="59"/>
      <c r="AE53" s="484">
        <v>0.13</v>
      </c>
      <c r="AF53" s="448"/>
      <c r="AG53" s="431">
        <f>AG52*AE53</f>
        <v>4.236418323</v>
      </c>
      <c r="AH53" s="80"/>
      <c r="AI53" s="432">
        <f t="shared" si="70"/>
        <v>0.0357097</v>
      </c>
      <c r="AJ53" s="433">
        <f t="shared" si="71"/>
        <v>0.008500875259</v>
      </c>
      <c r="AK53" s="59"/>
      <c r="AL53" s="484">
        <v>0.13</v>
      </c>
      <c r="AM53" s="448"/>
      <c r="AN53" s="431">
        <f>AN52*AL53</f>
        <v>4.291863323</v>
      </c>
      <c r="AO53" s="80"/>
      <c r="AP53" s="432">
        <f t="shared" si="72"/>
        <v>0.055445</v>
      </c>
      <c r="AQ53" s="433">
        <f t="shared" si="73"/>
        <v>0.01308770659</v>
      </c>
      <c r="AR53" s="434"/>
      <c r="AS53" s="434"/>
    </row>
    <row r="54" ht="12.75" customHeight="1">
      <c r="A54" s="59"/>
      <c r="B54" s="485" t="s">
        <v>416</v>
      </c>
      <c r="C54" s="603"/>
      <c r="D54" s="351"/>
      <c r="E54" s="351"/>
      <c r="F54" s="486"/>
      <c r="G54" s="80"/>
      <c r="H54" s="524">
        <f>H52+H53</f>
        <v>42.51639362</v>
      </c>
      <c r="I54" s="448"/>
      <c r="J54" s="448"/>
      <c r="K54" s="448"/>
      <c r="L54" s="431">
        <f>L52+L53</f>
        <v>41.28964997</v>
      </c>
      <c r="M54" s="80"/>
      <c r="N54" s="432">
        <f t="shared" si="64"/>
        <v>-1.226743651</v>
      </c>
      <c r="O54" s="433">
        <f t="shared" si="65"/>
        <v>-0.02885342678</v>
      </c>
      <c r="P54" s="59"/>
      <c r="Q54" s="448"/>
      <c r="R54" s="448"/>
      <c r="S54" s="431">
        <f>S52+S53</f>
        <v>35.87986537</v>
      </c>
      <c r="T54" s="80"/>
      <c r="U54" s="432">
        <f t="shared" si="66"/>
        <v>-5.4097846</v>
      </c>
      <c r="V54" s="433">
        <f t="shared" si="67"/>
        <v>-0.1310203551</v>
      </c>
      <c r="W54" s="59"/>
      <c r="X54" s="448"/>
      <c r="Y54" s="448"/>
      <c r="Z54" s="431">
        <f>Z52+Z53</f>
        <v>36.51385187</v>
      </c>
      <c r="AA54" s="80"/>
      <c r="AB54" s="432">
        <f t="shared" si="68"/>
        <v>0.6339865</v>
      </c>
      <c r="AC54" s="433">
        <f t="shared" si="69"/>
        <v>0.01766970119</v>
      </c>
      <c r="AD54" s="59"/>
      <c r="AE54" s="448"/>
      <c r="AF54" s="448"/>
      <c r="AG54" s="431">
        <f>AG52+AG53</f>
        <v>36.82425157</v>
      </c>
      <c r="AH54" s="80"/>
      <c r="AI54" s="432">
        <f t="shared" si="70"/>
        <v>0.3103997</v>
      </c>
      <c r="AJ54" s="433">
        <f t="shared" si="71"/>
        <v>0.008500875259</v>
      </c>
      <c r="AK54" s="59"/>
      <c r="AL54" s="448"/>
      <c r="AM54" s="448"/>
      <c r="AN54" s="431">
        <f>AN52+AN53</f>
        <v>37.30619657</v>
      </c>
      <c r="AO54" s="80"/>
      <c r="AP54" s="432">
        <f t="shared" si="72"/>
        <v>0.481945</v>
      </c>
      <c r="AQ54" s="433">
        <f t="shared" si="73"/>
        <v>0.01308770659</v>
      </c>
      <c r="AR54" s="434"/>
      <c r="AS54" s="434"/>
    </row>
    <row r="55" ht="15.75" customHeight="1">
      <c r="A55" s="59"/>
      <c r="B55" s="487" t="s">
        <v>273</v>
      </c>
      <c r="E55" s="351"/>
      <c r="F55" s="486"/>
      <c r="G55" s="80"/>
      <c r="H55" s="526">
        <f>F55*H52</f>
        <v>0</v>
      </c>
      <c r="I55" s="448"/>
      <c r="J55" s="448"/>
      <c r="K55" s="448"/>
      <c r="L55" s="546">
        <f>J55*L52</f>
        <v>0</v>
      </c>
      <c r="M55" s="80"/>
      <c r="N55" s="489">
        <f t="shared" si="64"/>
        <v>0</v>
      </c>
      <c r="O55" s="491" t="str">
        <f t="shared" si="65"/>
        <v/>
      </c>
      <c r="P55" s="59"/>
      <c r="Q55" s="448"/>
      <c r="R55" s="448"/>
      <c r="S55" s="546">
        <f>Q55*S52</f>
        <v>0</v>
      </c>
      <c r="T55" s="80"/>
      <c r="U55" s="489">
        <f t="shared" si="66"/>
        <v>0</v>
      </c>
      <c r="V55" s="491" t="str">
        <f t="shared" si="67"/>
        <v/>
      </c>
      <c r="W55" s="59"/>
      <c r="X55" s="448"/>
      <c r="Y55" s="448"/>
      <c r="Z55" s="546">
        <f>X55*Z52</f>
        <v>0</v>
      </c>
      <c r="AA55" s="80"/>
      <c r="AB55" s="489">
        <f t="shared" si="68"/>
        <v>0</v>
      </c>
      <c r="AC55" s="491" t="str">
        <f t="shared" si="69"/>
        <v/>
      </c>
      <c r="AD55" s="59"/>
      <c r="AE55" s="448"/>
      <c r="AF55" s="448"/>
      <c r="AG55" s="546">
        <f>AE55*AG52</f>
        <v>0</v>
      </c>
      <c r="AH55" s="80"/>
      <c r="AI55" s="489">
        <f t="shared" si="70"/>
        <v>0</v>
      </c>
      <c r="AJ55" s="491" t="str">
        <f t="shared" si="71"/>
        <v/>
      </c>
      <c r="AK55" s="59"/>
      <c r="AL55" s="448"/>
      <c r="AM55" s="448"/>
      <c r="AN55" s="546">
        <f>AL55*AN52</f>
        <v>0</v>
      </c>
      <c r="AO55" s="80"/>
      <c r="AP55" s="489">
        <f t="shared" si="72"/>
        <v>0</v>
      </c>
      <c r="AQ55" s="491" t="str">
        <f t="shared" si="73"/>
        <v/>
      </c>
      <c r="AR55" s="492"/>
      <c r="AS55" s="492"/>
    </row>
    <row r="56" ht="13.5" customHeight="1">
      <c r="A56" s="59"/>
      <c r="B56" s="493" t="s">
        <v>318</v>
      </c>
      <c r="C56" s="71"/>
      <c r="D56" s="72"/>
      <c r="E56" s="494"/>
      <c r="F56" s="495"/>
      <c r="G56" s="527"/>
      <c r="H56" s="528">
        <f>H54-H55</f>
        <v>42.51639362</v>
      </c>
      <c r="I56" s="496"/>
      <c r="J56" s="496"/>
      <c r="K56" s="496"/>
      <c r="L56" s="497">
        <f>L54-L55</f>
        <v>41.28964997</v>
      </c>
      <c r="M56" s="498"/>
      <c r="N56" s="499">
        <f t="shared" si="64"/>
        <v>-1.226743651</v>
      </c>
      <c r="O56" s="500">
        <f t="shared" si="65"/>
        <v>-0.02885342678</v>
      </c>
      <c r="P56" s="59"/>
      <c r="Q56" s="496"/>
      <c r="R56" s="496"/>
      <c r="S56" s="497">
        <f>S54-S55</f>
        <v>35.87986537</v>
      </c>
      <c r="T56" s="498"/>
      <c r="U56" s="499">
        <f t="shared" si="66"/>
        <v>-5.4097846</v>
      </c>
      <c r="V56" s="500">
        <f t="shared" si="67"/>
        <v>-0.1310203551</v>
      </c>
      <c r="W56" s="59"/>
      <c r="X56" s="496"/>
      <c r="Y56" s="496"/>
      <c r="Z56" s="497">
        <f>Z54-Z55</f>
        <v>36.51385187</v>
      </c>
      <c r="AA56" s="498"/>
      <c r="AB56" s="499">
        <f t="shared" si="68"/>
        <v>0.6339865</v>
      </c>
      <c r="AC56" s="500">
        <f t="shared" si="69"/>
        <v>0.01766970119</v>
      </c>
      <c r="AD56" s="59"/>
      <c r="AE56" s="496"/>
      <c r="AF56" s="496"/>
      <c r="AG56" s="497">
        <f>AG54-AG55</f>
        <v>36.82425157</v>
      </c>
      <c r="AH56" s="498"/>
      <c r="AI56" s="499">
        <f t="shared" si="70"/>
        <v>0.3103997</v>
      </c>
      <c r="AJ56" s="500">
        <f t="shared" si="71"/>
        <v>0.008500875259</v>
      </c>
      <c r="AK56" s="59"/>
      <c r="AL56" s="496"/>
      <c r="AM56" s="496"/>
      <c r="AN56" s="497">
        <f>AN54-AN55</f>
        <v>37.30619657</v>
      </c>
      <c r="AO56" s="498"/>
      <c r="AP56" s="499">
        <f t="shared" si="72"/>
        <v>0.481945</v>
      </c>
      <c r="AQ56" s="500">
        <f t="shared" si="73"/>
        <v>0.01308770659</v>
      </c>
      <c r="AR56" s="501"/>
      <c r="AS56" s="501"/>
    </row>
    <row r="57" ht="8.25" customHeight="1">
      <c r="A57" s="59"/>
      <c r="B57" s="465"/>
      <c r="C57" s="602"/>
      <c r="D57" s="466"/>
      <c r="E57" s="466"/>
      <c r="F57" s="467"/>
      <c r="G57" s="509"/>
      <c r="H57" s="469"/>
      <c r="I57" s="471"/>
      <c r="J57" s="467"/>
      <c r="K57" s="468"/>
      <c r="L57" s="469"/>
      <c r="M57" s="471"/>
      <c r="N57" s="472"/>
      <c r="O57" s="473"/>
      <c r="P57" s="59"/>
      <c r="Q57" s="467"/>
      <c r="R57" s="468"/>
      <c r="S57" s="469"/>
      <c r="T57" s="471"/>
      <c r="U57" s="472"/>
      <c r="V57" s="473"/>
      <c r="W57" s="59"/>
      <c r="X57" s="467"/>
      <c r="Y57" s="468"/>
      <c r="Z57" s="469"/>
      <c r="AA57" s="471"/>
      <c r="AB57" s="472"/>
      <c r="AC57" s="473"/>
      <c r="AD57" s="59"/>
      <c r="AE57" s="467"/>
      <c r="AF57" s="468"/>
      <c r="AG57" s="469"/>
      <c r="AH57" s="471"/>
      <c r="AI57" s="472"/>
      <c r="AJ57" s="473"/>
      <c r="AK57" s="59"/>
      <c r="AL57" s="467"/>
      <c r="AM57" s="468"/>
      <c r="AN57" s="469"/>
      <c r="AO57" s="471"/>
      <c r="AP57" s="472"/>
      <c r="AQ57" s="473"/>
      <c r="AR57" s="474"/>
      <c r="AS57" s="474"/>
    </row>
    <row r="58" ht="12.75" customHeight="1">
      <c r="A58" s="59"/>
      <c r="B58" s="548" t="s">
        <v>319</v>
      </c>
      <c r="C58" s="604"/>
      <c r="D58" s="549"/>
      <c r="E58" s="549"/>
      <c r="F58" s="550"/>
      <c r="G58" s="551"/>
      <c r="H58" s="552">
        <f>SUM(H49:H50,H42,H43:H45)</f>
        <v>21.9456271</v>
      </c>
      <c r="I58" s="553"/>
      <c r="J58" s="554"/>
      <c r="K58" s="554"/>
      <c r="L58" s="552">
        <f>SUM(L49:L50,L42,L43:L45)</f>
        <v>20.86001325</v>
      </c>
      <c r="M58" s="555"/>
      <c r="N58" s="556">
        <f t="shared" ref="N58:N62" si="74">L58-H58</f>
        <v>-1.08561385</v>
      </c>
      <c r="O58" s="557">
        <f t="shared" ref="O58:O62" si="75">IF((H58)=0,"",(N58/H58))</f>
        <v>-0.04946834488</v>
      </c>
      <c r="P58" s="547"/>
      <c r="Q58" s="554"/>
      <c r="R58" s="554"/>
      <c r="S58" s="552">
        <f>SUM(S49:S50,S42,S43:S45)</f>
        <v>16.07259325</v>
      </c>
      <c r="T58" s="555"/>
      <c r="U58" s="556">
        <f t="shared" ref="U58:U62" si="76">S58-L58</f>
        <v>-4.78742</v>
      </c>
      <c r="V58" s="557">
        <f t="shared" ref="V58:V62" si="77">IF((L58)=0,"",(U58/L58))</f>
        <v>-0.2295022512</v>
      </c>
      <c r="W58" s="547"/>
      <c r="X58" s="554"/>
      <c r="Y58" s="554"/>
      <c r="Z58" s="552">
        <f>SUM(Z49:Z50,Z42,Z43:Z45)</f>
        <v>16.63364325</v>
      </c>
      <c r="AA58" s="555"/>
      <c r="AB58" s="556">
        <f t="shared" ref="AB58:AB62" si="78">Z58-S58</f>
        <v>0.56105</v>
      </c>
      <c r="AC58" s="557">
        <f t="shared" ref="AC58:AC62" si="79">IF((S58)=0,"",(AB58/S58))</f>
        <v>0.03490724809</v>
      </c>
      <c r="AD58" s="547"/>
      <c r="AE58" s="554"/>
      <c r="AF58" s="554"/>
      <c r="AG58" s="552">
        <f>SUM(AG49:AG50,AG42,AG43:AG45)</f>
        <v>16.90833325</v>
      </c>
      <c r="AH58" s="555"/>
      <c r="AI58" s="556">
        <f t="shared" ref="AI58:AI62" si="80">AG58-Z58</f>
        <v>0.27469</v>
      </c>
      <c r="AJ58" s="557">
        <f t="shared" ref="AJ58:AJ62" si="81">IF((Z58)=0,"",(AI58/Z58))</f>
        <v>0.01651412116</v>
      </c>
      <c r="AK58" s="547"/>
      <c r="AL58" s="554"/>
      <c r="AM58" s="554"/>
      <c r="AN58" s="552">
        <f>SUM(AN49:AN50,AN42,AN43:AN45)</f>
        <v>17.33483325</v>
      </c>
      <c r="AO58" s="555"/>
      <c r="AP58" s="556">
        <f t="shared" ref="AP58:AP62" si="82">AN58-AG58</f>
        <v>0.4265</v>
      </c>
      <c r="AQ58" s="557">
        <f t="shared" ref="AQ58:AQ62" si="83">IF((AG58)=0,"",(AP58/AG58))</f>
        <v>0.02522424852</v>
      </c>
      <c r="AR58" s="482"/>
      <c r="AS58" s="482"/>
    </row>
    <row r="59" ht="12.75" customHeight="1">
      <c r="A59" s="59"/>
      <c r="B59" s="559" t="s">
        <v>316</v>
      </c>
      <c r="C59" s="604"/>
      <c r="D59" s="549"/>
      <c r="E59" s="549"/>
      <c r="F59" s="550">
        <v>0.13</v>
      </c>
      <c r="G59" s="551"/>
      <c r="H59" s="560">
        <f>H58*F59</f>
        <v>2.852931523</v>
      </c>
      <c r="I59" s="561"/>
      <c r="J59" s="550">
        <v>0.13</v>
      </c>
      <c r="K59" s="562"/>
      <c r="L59" s="563">
        <f>L58*J59</f>
        <v>2.711801723</v>
      </c>
      <c r="M59" s="564"/>
      <c r="N59" s="565">
        <f t="shared" si="74"/>
        <v>-0.1411298005</v>
      </c>
      <c r="O59" s="566">
        <f t="shared" si="75"/>
        <v>-0.04946834488</v>
      </c>
      <c r="P59" s="547"/>
      <c r="Q59" s="550">
        <v>0.13</v>
      </c>
      <c r="R59" s="562"/>
      <c r="S59" s="563">
        <f>S58*Q59</f>
        <v>2.089437123</v>
      </c>
      <c r="T59" s="564"/>
      <c r="U59" s="565">
        <f t="shared" si="76"/>
        <v>-0.6223646</v>
      </c>
      <c r="V59" s="566">
        <f t="shared" si="77"/>
        <v>-0.2295022512</v>
      </c>
      <c r="W59" s="547"/>
      <c r="X59" s="550">
        <v>0.13</v>
      </c>
      <c r="Y59" s="562"/>
      <c r="Z59" s="563">
        <f>Z58*X59</f>
        <v>2.162373623</v>
      </c>
      <c r="AA59" s="564"/>
      <c r="AB59" s="565">
        <f t="shared" si="78"/>
        <v>0.0729365</v>
      </c>
      <c r="AC59" s="566">
        <f t="shared" si="79"/>
        <v>0.03490724809</v>
      </c>
      <c r="AD59" s="547"/>
      <c r="AE59" s="550">
        <v>0.13</v>
      </c>
      <c r="AF59" s="562"/>
      <c r="AG59" s="563">
        <f>AG58*AE59</f>
        <v>2.198083323</v>
      </c>
      <c r="AH59" s="564"/>
      <c r="AI59" s="565">
        <f t="shared" si="80"/>
        <v>0.0357097</v>
      </c>
      <c r="AJ59" s="566">
        <f t="shared" si="81"/>
        <v>0.01651412116</v>
      </c>
      <c r="AK59" s="547"/>
      <c r="AL59" s="550">
        <v>0.13</v>
      </c>
      <c r="AM59" s="562"/>
      <c r="AN59" s="563">
        <f>AN58*AL59</f>
        <v>2.253528323</v>
      </c>
      <c r="AO59" s="564"/>
      <c r="AP59" s="565">
        <f t="shared" si="82"/>
        <v>0.055445</v>
      </c>
      <c r="AQ59" s="566">
        <f t="shared" si="83"/>
        <v>0.02522424852</v>
      </c>
      <c r="AR59" s="434"/>
      <c r="AS59" s="434"/>
    </row>
    <row r="60" ht="12.75" customHeight="1">
      <c r="A60" s="59"/>
      <c r="B60" s="568" t="s">
        <v>417</v>
      </c>
      <c r="C60" s="604"/>
      <c r="D60" s="549"/>
      <c r="E60" s="549"/>
      <c r="F60" s="569"/>
      <c r="G60" s="564"/>
      <c r="H60" s="560">
        <f>H58+H59</f>
        <v>24.79855862</v>
      </c>
      <c r="I60" s="561"/>
      <c r="J60" s="561"/>
      <c r="K60" s="561"/>
      <c r="L60" s="563">
        <f>L58+L59</f>
        <v>23.57181497</v>
      </c>
      <c r="M60" s="564"/>
      <c r="N60" s="565">
        <f t="shared" si="74"/>
        <v>-1.226743651</v>
      </c>
      <c r="O60" s="566">
        <f t="shared" si="75"/>
        <v>-0.04946834488</v>
      </c>
      <c r="P60" s="547"/>
      <c r="Q60" s="561"/>
      <c r="R60" s="561"/>
      <c r="S60" s="563">
        <f>S58+S59</f>
        <v>18.16203037</v>
      </c>
      <c r="T60" s="564"/>
      <c r="U60" s="565">
        <f t="shared" si="76"/>
        <v>-5.4097846</v>
      </c>
      <c r="V60" s="566">
        <f t="shared" si="77"/>
        <v>-0.2295022512</v>
      </c>
      <c r="W60" s="547"/>
      <c r="X60" s="561"/>
      <c r="Y60" s="561"/>
      <c r="Z60" s="563">
        <f>Z58+Z59</f>
        <v>18.79601687</v>
      </c>
      <c r="AA60" s="564"/>
      <c r="AB60" s="565">
        <f t="shared" si="78"/>
        <v>0.6339865</v>
      </c>
      <c r="AC60" s="566">
        <f t="shared" si="79"/>
        <v>0.03490724809</v>
      </c>
      <c r="AD60" s="547"/>
      <c r="AE60" s="561"/>
      <c r="AF60" s="561"/>
      <c r="AG60" s="563">
        <f>AG58+AG59</f>
        <v>19.10641657</v>
      </c>
      <c r="AH60" s="564"/>
      <c r="AI60" s="565">
        <f t="shared" si="80"/>
        <v>0.3103997</v>
      </c>
      <c r="AJ60" s="566">
        <f t="shared" si="81"/>
        <v>0.01651412116</v>
      </c>
      <c r="AK60" s="547"/>
      <c r="AL60" s="561"/>
      <c r="AM60" s="561"/>
      <c r="AN60" s="563">
        <f>AN58+AN59</f>
        <v>19.58836157</v>
      </c>
      <c r="AO60" s="564"/>
      <c r="AP60" s="565">
        <f t="shared" si="82"/>
        <v>0.481945</v>
      </c>
      <c r="AQ60" s="566">
        <f t="shared" si="83"/>
        <v>0.02522424852</v>
      </c>
      <c r="AR60" s="434"/>
      <c r="AS60" s="434"/>
    </row>
    <row r="61" ht="15.75" customHeight="1">
      <c r="A61" s="59"/>
      <c r="B61" s="570" t="s">
        <v>273</v>
      </c>
      <c r="E61" s="549"/>
      <c r="F61" s="569"/>
      <c r="G61" s="564"/>
      <c r="H61" s="571">
        <f>F61*H58</f>
        <v>0</v>
      </c>
      <c r="I61" s="561"/>
      <c r="J61" s="561"/>
      <c r="K61" s="561"/>
      <c r="L61" s="572">
        <f>J61*L58</f>
        <v>0</v>
      </c>
      <c r="M61" s="564"/>
      <c r="N61" s="573">
        <f t="shared" si="74"/>
        <v>0</v>
      </c>
      <c r="O61" s="574" t="str">
        <f t="shared" si="75"/>
        <v/>
      </c>
      <c r="P61" s="547"/>
      <c r="Q61" s="561"/>
      <c r="R61" s="561"/>
      <c r="S61" s="572">
        <f>Q61*S58</f>
        <v>0</v>
      </c>
      <c r="T61" s="564"/>
      <c r="U61" s="573">
        <f t="shared" si="76"/>
        <v>0</v>
      </c>
      <c r="V61" s="574" t="str">
        <f t="shared" si="77"/>
        <v/>
      </c>
      <c r="W61" s="547"/>
      <c r="X61" s="561"/>
      <c r="Y61" s="561"/>
      <c r="Z61" s="572">
        <f>X61*Z58</f>
        <v>0</v>
      </c>
      <c r="AA61" s="564"/>
      <c r="AB61" s="573">
        <f t="shared" si="78"/>
        <v>0</v>
      </c>
      <c r="AC61" s="574" t="str">
        <f t="shared" si="79"/>
        <v/>
      </c>
      <c r="AD61" s="547"/>
      <c r="AE61" s="561"/>
      <c r="AF61" s="561"/>
      <c r="AG61" s="572">
        <f>AE61*AG58</f>
        <v>0</v>
      </c>
      <c r="AH61" s="564"/>
      <c r="AI61" s="573">
        <f t="shared" si="80"/>
        <v>0</v>
      </c>
      <c r="AJ61" s="574" t="str">
        <f t="shared" si="81"/>
        <v/>
      </c>
      <c r="AK61" s="547"/>
      <c r="AL61" s="561"/>
      <c r="AM61" s="561"/>
      <c r="AN61" s="572">
        <f>AL61*AN58</f>
        <v>0</v>
      </c>
      <c r="AO61" s="564"/>
      <c r="AP61" s="573">
        <f t="shared" si="82"/>
        <v>0</v>
      </c>
      <c r="AQ61" s="574" t="str">
        <f t="shared" si="83"/>
        <v/>
      </c>
      <c r="AR61" s="492"/>
      <c r="AS61" s="492"/>
    </row>
    <row r="62" ht="13.5" customHeight="1">
      <c r="A62" s="59"/>
      <c r="B62" s="576" t="s">
        <v>321</v>
      </c>
      <c r="C62" s="71"/>
      <c r="D62" s="72"/>
      <c r="E62" s="577"/>
      <c r="F62" s="578"/>
      <c r="G62" s="579"/>
      <c r="H62" s="580">
        <f>H60-H61</f>
        <v>24.79855862</v>
      </c>
      <c r="I62" s="581"/>
      <c r="J62" s="581"/>
      <c r="K62" s="581"/>
      <c r="L62" s="582">
        <f>L60-L61</f>
        <v>23.57181497</v>
      </c>
      <c r="M62" s="583"/>
      <c r="N62" s="584">
        <f t="shared" si="74"/>
        <v>-1.226743651</v>
      </c>
      <c r="O62" s="585">
        <f t="shared" si="75"/>
        <v>-0.04946834488</v>
      </c>
      <c r="P62" s="547"/>
      <c r="Q62" s="581"/>
      <c r="R62" s="581"/>
      <c r="S62" s="582">
        <f>S60-S61</f>
        <v>18.16203037</v>
      </c>
      <c r="T62" s="583"/>
      <c r="U62" s="584">
        <f t="shared" si="76"/>
        <v>-5.4097846</v>
      </c>
      <c r="V62" s="585">
        <f t="shared" si="77"/>
        <v>-0.2295022512</v>
      </c>
      <c r="W62" s="547"/>
      <c r="X62" s="581"/>
      <c r="Y62" s="581"/>
      <c r="Z62" s="582">
        <f>Z60-Z61</f>
        <v>18.79601687</v>
      </c>
      <c r="AA62" s="583"/>
      <c r="AB62" s="584">
        <f t="shared" si="78"/>
        <v>0.6339865</v>
      </c>
      <c r="AC62" s="585">
        <f t="shared" si="79"/>
        <v>0.03490724809</v>
      </c>
      <c r="AD62" s="547"/>
      <c r="AE62" s="581"/>
      <c r="AF62" s="581"/>
      <c r="AG62" s="582">
        <f>AG60-AG61</f>
        <v>19.10641657</v>
      </c>
      <c r="AH62" s="583"/>
      <c r="AI62" s="584">
        <f t="shared" si="80"/>
        <v>0.3103997</v>
      </c>
      <c r="AJ62" s="585">
        <f t="shared" si="81"/>
        <v>0.01651412116</v>
      </c>
      <c r="AK62" s="547"/>
      <c r="AL62" s="581"/>
      <c r="AM62" s="581"/>
      <c r="AN62" s="582">
        <f>AN60-AN61</f>
        <v>19.58836157</v>
      </c>
      <c r="AO62" s="583"/>
      <c r="AP62" s="584">
        <f t="shared" si="82"/>
        <v>0.481945</v>
      </c>
      <c r="AQ62" s="585">
        <f t="shared" si="83"/>
        <v>0.02522424852</v>
      </c>
      <c r="AR62" s="501"/>
      <c r="AS62" s="501"/>
    </row>
    <row r="63" ht="8.25" customHeight="1">
      <c r="A63" s="59"/>
      <c r="B63" s="465"/>
      <c r="C63" s="602"/>
      <c r="D63" s="466"/>
      <c r="E63" s="466"/>
      <c r="F63" s="508"/>
      <c r="G63" s="471"/>
      <c r="H63" s="531"/>
      <c r="I63" s="509"/>
      <c r="J63" s="508"/>
      <c r="K63" s="509"/>
      <c r="L63" s="472"/>
      <c r="M63" s="471"/>
      <c r="N63" s="510"/>
      <c r="O63" s="473"/>
      <c r="P63" s="59"/>
      <c r="Q63" s="508"/>
      <c r="R63" s="509"/>
      <c r="S63" s="472"/>
      <c r="T63" s="471"/>
      <c r="U63" s="510"/>
      <c r="V63" s="473"/>
      <c r="W63" s="59"/>
      <c r="X63" s="508"/>
      <c r="Y63" s="509"/>
      <c r="Z63" s="472"/>
      <c r="AA63" s="471"/>
      <c r="AB63" s="510"/>
      <c r="AC63" s="473"/>
      <c r="AD63" s="59"/>
      <c r="AE63" s="508"/>
      <c r="AF63" s="509"/>
      <c r="AG63" s="472"/>
      <c r="AH63" s="471"/>
      <c r="AI63" s="510"/>
      <c r="AJ63" s="473"/>
      <c r="AK63" s="59"/>
      <c r="AL63" s="508"/>
      <c r="AM63" s="509"/>
      <c r="AN63" s="472"/>
      <c r="AO63" s="471"/>
      <c r="AP63" s="510"/>
      <c r="AQ63" s="473"/>
      <c r="AR63" s="474"/>
      <c r="AS63" s="474"/>
    </row>
    <row r="64" ht="12.75" customHeight="1">
      <c r="A64" s="59"/>
      <c r="B64" s="59"/>
      <c r="C64" s="596"/>
      <c r="D64" s="59"/>
      <c r="E64" s="59"/>
      <c r="F64" s="59"/>
      <c r="G64" s="59"/>
      <c r="H64" s="59"/>
      <c r="I64" s="59"/>
      <c r="J64" s="59"/>
      <c r="K64" s="59"/>
      <c r="L64" s="140"/>
      <c r="M64" s="59"/>
      <c r="N64" s="59"/>
      <c r="O64" s="59"/>
      <c r="P64" s="59"/>
      <c r="Q64" s="59"/>
      <c r="R64" s="59"/>
      <c r="S64" s="140"/>
      <c r="T64" s="59"/>
      <c r="U64" s="59"/>
      <c r="V64" s="59"/>
      <c r="W64" s="59"/>
      <c r="X64" s="59"/>
      <c r="Y64" s="59"/>
      <c r="Z64" s="140"/>
      <c r="AA64" s="59"/>
      <c r="AB64" s="59"/>
      <c r="AC64" s="59"/>
      <c r="AD64" s="59"/>
      <c r="AE64" s="59"/>
      <c r="AF64" s="59"/>
      <c r="AG64" s="140"/>
      <c r="AH64" s="59"/>
      <c r="AI64" s="59"/>
      <c r="AJ64" s="59"/>
      <c r="AK64" s="59"/>
      <c r="AL64" s="59"/>
      <c r="AM64" s="59"/>
      <c r="AN64" s="140"/>
      <c r="AO64" s="59"/>
      <c r="AP64" s="59"/>
      <c r="AQ64" s="59"/>
      <c r="AR64" s="59"/>
      <c r="AS64" s="59"/>
    </row>
    <row r="65" ht="12.75" customHeight="1">
      <c r="A65" s="59"/>
      <c r="B65" s="337" t="s">
        <v>322</v>
      </c>
      <c r="C65" s="596"/>
      <c r="D65" s="59"/>
      <c r="E65" s="59"/>
      <c r="F65" s="511">
        <f>'Proposed Rates'!$E$299</f>
        <v>0.0338</v>
      </c>
      <c r="G65" s="59"/>
      <c r="H65" s="59"/>
      <c r="I65" s="59"/>
      <c r="J65" s="511">
        <f>'Proposed Rates'!$F$299</f>
        <v>0.0335</v>
      </c>
      <c r="K65" s="59"/>
      <c r="L65" s="59"/>
      <c r="M65" s="59"/>
      <c r="N65" s="59"/>
      <c r="O65" s="59"/>
      <c r="P65" s="59"/>
      <c r="Q65" s="511">
        <f>'Proposed Rates'!$G$299</f>
        <v>0.0335</v>
      </c>
      <c r="R65" s="59"/>
      <c r="S65" s="59"/>
      <c r="T65" s="59"/>
      <c r="U65" s="59"/>
      <c r="V65" s="59"/>
      <c r="W65" s="59"/>
      <c r="X65" s="511">
        <f>'Proposed Rates'!$H$299</f>
        <v>0.0335</v>
      </c>
      <c r="Y65" s="59"/>
      <c r="Z65" s="59"/>
      <c r="AA65" s="59"/>
      <c r="AB65" s="59"/>
      <c r="AC65" s="59"/>
      <c r="AD65" s="59"/>
      <c r="AE65" s="511">
        <f>'Proposed Rates'!$I$299</f>
        <v>0.0335</v>
      </c>
      <c r="AF65" s="59"/>
      <c r="AG65" s="59"/>
      <c r="AH65" s="59"/>
      <c r="AI65" s="59"/>
      <c r="AJ65" s="59"/>
      <c r="AK65" s="59"/>
      <c r="AL65" s="511">
        <f>'Proposed Rates'!$J$299</f>
        <v>0.0335</v>
      </c>
      <c r="AM65" s="59"/>
      <c r="AN65" s="59"/>
      <c r="AO65" s="59"/>
      <c r="AP65" s="59"/>
      <c r="AQ65" s="59"/>
      <c r="AR65" s="59"/>
      <c r="AS65" s="59"/>
    </row>
    <row r="66" ht="12.75" customHeight="1">
      <c r="A66" s="59"/>
      <c r="B66" s="59"/>
      <c r="C66" s="596"/>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9"/>
      <c r="AR66" s="59"/>
      <c r="AS66" s="59"/>
    </row>
    <row r="67" ht="15.75" customHeight="1">
      <c r="A67" s="512" t="s">
        <v>418</v>
      </c>
      <c r="B67" s="59"/>
      <c r="C67" s="596"/>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c r="AP67" s="59"/>
      <c r="AQ67" s="59"/>
      <c r="AR67" s="59"/>
      <c r="AS67" s="59"/>
    </row>
    <row r="68" ht="13.5" customHeight="1">
      <c r="A68" s="59"/>
      <c r="B68" s="59"/>
      <c r="C68" s="596"/>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c r="AP68" s="59"/>
      <c r="AQ68" s="59"/>
      <c r="AR68" s="59"/>
      <c r="AS68" s="59"/>
    </row>
    <row r="69" ht="8.25" customHeight="1">
      <c r="A69" s="59" t="s">
        <v>324</v>
      </c>
      <c r="B69" s="59"/>
      <c r="C69" s="596"/>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59"/>
      <c r="AM69" s="59"/>
      <c r="AN69" s="59"/>
      <c r="AO69" s="59"/>
      <c r="AP69" s="59"/>
      <c r="AQ69" s="59"/>
      <c r="AR69" s="59"/>
      <c r="AS69" s="59"/>
    </row>
    <row r="70" ht="12.75" customHeight="1">
      <c r="A70" s="59" t="s">
        <v>325</v>
      </c>
      <c r="B70" s="59"/>
      <c r="C70" s="596"/>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c r="AP70" s="59"/>
      <c r="AQ70" s="59"/>
      <c r="AR70" s="59"/>
      <c r="AS70" s="59"/>
    </row>
    <row r="71" ht="12.75" customHeight="1">
      <c r="A71" s="59"/>
      <c r="B71" s="59"/>
      <c r="C71" s="596"/>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59"/>
      <c r="AO71" s="59"/>
      <c r="AP71" s="59"/>
      <c r="AQ71" s="59"/>
      <c r="AR71" s="59"/>
      <c r="AS71" s="59"/>
    </row>
    <row r="72" ht="12.75" customHeight="1">
      <c r="A72" s="59" t="s">
        <v>326</v>
      </c>
      <c r="B72" s="59"/>
      <c r="C72" s="596"/>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N72" s="59"/>
      <c r="AO72" s="59"/>
      <c r="AP72" s="59"/>
      <c r="AQ72" s="59"/>
      <c r="AR72" s="59"/>
      <c r="AS72" s="59"/>
    </row>
    <row r="73" ht="12.75" customHeight="1">
      <c r="A73" s="59" t="s">
        <v>327</v>
      </c>
      <c r="B73" s="59"/>
      <c r="C73" s="596"/>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59"/>
      <c r="AK73" s="59"/>
      <c r="AL73" s="59"/>
      <c r="AM73" s="59"/>
      <c r="AN73" s="59"/>
      <c r="AO73" s="59"/>
      <c r="AP73" s="59"/>
      <c r="AQ73" s="59"/>
      <c r="AR73" s="59"/>
      <c r="AS73" s="59"/>
    </row>
    <row r="74" ht="12.75" customHeight="1">
      <c r="A74" s="59"/>
      <c r="B74" s="59"/>
      <c r="C74" s="596"/>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9"/>
      <c r="AR74" s="59"/>
      <c r="AS74" s="59"/>
    </row>
    <row r="75" ht="12.75" customHeight="1">
      <c r="A75" s="59" t="s">
        <v>328</v>
      </c>
      <c r="B75" s="59"/>
      <c r="C75" s="596"/>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c r="AJ75" s="59"/>
      <c r="AK75" s="59"/>
      <c r="AL75" s="59"/>
      <c r="AM75" s="59"/>
      <c r="AN75" s="59"/>
      <c r="AO75" s="59"/>
      <c r="AP75" s="59"/>
      <c r="AQ75" s="59"/>
      <c r="AR75" s="59"/>
      <c r="AS75" s="59"/>
    </row>
    <row r="76" ht="12.75" customHeight="1">
      <c r="A76" s="59" t="s">
        <v>329</v>
      </c>
      <c r="B76" s="59"/>
      <c r="C76" s="596"/>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c r="AJ76" s="59"/>
      <c r="AK76" s="59"/>
      <c r="AL76" s="59"/>
      <c r="AM76" s="59"/>
      <c r="AN76" s="59"/>
      <c r="AO76" s="59"/>
      <c r="AP76" s="59"/>
      <c r="AQ76" s="59"/>
      <c r="AR76" s="59"/>
      <c r="AS76" s="59"/>
    </row>
    <row r="77" ht="12.75" customHeight="1">
      <c r="A77" s="59" t="s">
        <v>330</v>
      </c>
      <c r="B77" s="59"/>
      <c r="C77" s="596"/>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c r="AJ77" s="59"/>
      <c r="AK77" s="59"/>
      <c r="AL77" s="59"/>
      <c r="AM77" s="59"/>
      <c r="AN77" s="59"/>
      <c r="AO77" s="59"/>
      <c r="AP77" s="59"/>
      <c r="AQ77" s="59"/>
      <c r="AR77" s="59"/>
      <c r="AS77" s="59"/>
    </row>
    <row r="78" ht="12.75" customHeight="1">
      <c r="A78" s="59" t="s">
        <v>331</v>
      </c>
      <c r="B78" s="59"/>
      <c r="C78" s="596"/>
      <c r="D78" s="59"/>
      <c r="E78" s="59"/>
      <c r="F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9"/>
      <c r="AR78" s="59"/>
      <c r="AS78" s="59"/>
    </row>
    <row r="79" ht="12.75" customHeight="1">
      <c r="A79" s="59" t="s">
        <v>332</v>
      </c>
      <c r="B79" s="59"/>
      <c r="C79" s="596"/>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59"/>
      <c r="AK79" s="59"/>
      <c r="AL79" s="59"/>
      <c r="AM79" s="59"/>
      <c r="AN79" s="59"/>
      <c r="AO79" s="59"/>
      <c r="AP79" s="59"/>
      <c r="AQ79" s="59"/>
      <c r="AR79" s="59"/>
      <c r="AS79" s="59"/>
    </row>
    <row r="80" ht="12.75" customHeight="1">
      <c r="A80" s="59"/>
      <c r="B80" s="59"/>
      <c r="C80" s="596"/>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9"/>
      <c r="AR80" s="59"/>
      <c r="AS80" s="59"/>
    </row>
    <row r="81" ht="12.75" customHeight="1">
      <c r="A81" s="513"/>
      <c r="B81" s="59" t="s">
        <v>333</v>
      </c>
      <c r="C81" s="596"/>
      <c r="D81" s="59"/>
      <c r="E81" s="59"/>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c r="AR81" s="59"/>
      <c r="AS81" s="59"/>
    </row>
    <row r="82" ht="12.75" customHeight="1">
      <c r="A82" s="59"/>
      <c r="B82" s="59"/>
      <c r="C82" s="596"/>
      <c r="D82" s="59"/>
      <c r="E82" s="59"/>
      <c r="F82" s="59"/>
      <c r="G82" s="59"/>
      <c r="H82" s="59"/>
      <c r="I82" s="59"/>
      <c r="J82" s="59"/>
      <c r="K82" s="59"/>
      <c r="L82" s="59"/>
      <c r="M82" s="59"/>
      <c r="N82" s="59"/>
      <c r="O82" s="59"/>
      <c r="P82" s="59"/>
      <c r="Q82" s="59"/>
      <c r="R82" s="59"/>
      <c r="S82" s="59"/>
      <c r="T82" s="59"/>
      <c r="U82" s="59"/>
      <c r="V82" s="59"/>
      <c r="W82" s="59"/>
      <c r="X82" s="59"/>
      <c r="Y82" s="59"/>
      <c r="Z82" s="59"/>
      <c r="AA82" s="59"/>
      <c r="AB82" s="59"/>
      <c r="AC82" s="59"/>
      <c r="AD82" s="59"/>
      <c r="AE82" s="59"/>
      <c r="AF82" s="59"/>
      <c r="AG82" s="59"/>
      <c r="AH82" s="59"/>
      <c r="AI82" s="59"/>
      <c r="AJ82" s="59"/>
      <c r="AK82" s="59"/>
      <c r="AL82" s="59"/>
      <c r="AM82" s="59"/>
      <c r="AN82" s="59"/>
      <c r="AO82" s="59"/>
      <c r="AP82" s="59"/>
      <c r="AQ82" s="59"/>
      <c r="AR82" s="59"/>
      <c r="AS82" s="59"/>
    </row>
    <row r="83" ht="12.75" customHeight="1">
      <c r="A83" s="59"/>
      <c r="B83" s="59" t="s">
        <v>334</v>
      </c>
      <c r="C83" s="596"/>
      <c r="D83" s="59"/>
      <c r="E83" s="59"/>
      <c r="F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83" s="59"/>
      <c r="AN83" s="59"/>
      <c r="AO83" s="59"/>
      <c r="AP83" s="59"/>
      <c r="AQ83" s="59"/>
      <c r="AR83" s="59"/>
      <c r="AS83" s="59"/>
    </row>
    <row r="84" ht="12.75" customHeight="1">
      <c r="A84" s="59"/>
      <c r="B84" s="59"/>
      <c r="C84" s="596"/>
      <c r="D84" s="59"/>
      <c r="E84" s="59"/>
      <c r="F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c r="AS84" s="59"/>
    </row>
    <row r="85" ht="12.75" customHeight="1">
      <c r="A85" s="59"/>
      <c r="B85" s="59"/>
      <c r="C85" s="596"/>
      <c r="D85" s="59"/>
      <c r="E85" s="59"/>
      <c r="F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c r="AS85" s="59"/>
    </row>
    <row r="86" ht="12.75" customHeight="1">
      <c r="A86" s="59"/>
      <c r="B86" s="59"/>
      <c r="C86" s="596"/>
      <c r="D86" s="59"/>
      <c r="E86" s="59"/>
      <c r="F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c r="AS86" s="59"/>
    </row>
    <row r="87" ht="12.75" customHeight="1">
      <c r="A87" s="59"/>
      <c r="B87" s="59"/>
      <c r="C87" s="596"/>
      <c r="D87" s="59"/>
      <c r="E87" s="59"/>
      <c r="F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c r="AR87" s="59"/>
      <c r="AS87" s="59"/>
    </row>
    <row r="88" ht="12.75" customHeight="1">
      <c r="A88" s="59"/>
      <c r="B88" s="59"/>
      <c r="C88" s="596"/>
      <c r="D88" s="59"/>
      <c r="E88" s="59"/>
      <c r="F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9"/>
      <c r="AR88" s="59"/>
      <c r="AS88" s="59"/>
    </row>
    <row r="89" ht="12.75" customHeight="1">
      <c r="A89" s="59"/>
      <c r="B89" s="59"/>
      <c r="C89" s="596"/>
      <c r="D89" s="59"/>
      <c r="E89" s="59"/>
      <c r="F89" s="59"/>
      <c r="G89" s="59"/>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c r="AQ89" s="59"/>
      <c r="AR89" s="59"/>
      <c r="AS89" s="59"/>
    </row>
    <row r="90" ht="12.75" customHeight="1">
      <c r="A90" s="59"/>
      <c r="B90" s="59"/>
      <c r="C90" s="596"/>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c r="AS90" s="59"/>
    </row>
    <row r="91" ht="12.75" customHeight="1">
      <c r="A91" s="59"/>
      <c r="B91" s="59"/>
      <c r="C91" s="596"/>
      <c r="D91" s="59"/>
      <c r="E91" s="59"/>
      <c r="F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c r="AF91" s="59"/>
      <c r="AG91" s="59"/>
      <c r="AH91" s="59"/>
      <c r="AI91" s="59"/>
      <c r="AJ91" s="59"/>
      <c r="AK91" s="59"/>
      <c r="AL91" s="59"/>
      <c r="AM91" s="59"/>
      <c r="AN91" s="59"/>
      <c r="AO91" s="59"/>
      <c r="AP91" s="59"/>
      <c r="AQ91" s="59"/>
      <c r="AR91" s="59"/>
      <c r="AS91" s="59"/>
    </row>
    <row r="92" ht="12.75" customHeight="1">
      <c r="A92" s="59"/>
      <c r="B92" s="59"/>
      <c r="C92" s="596"/>
      <c r="D92" s="59"/>
      <c r="E92" s="59"/>
      <c r="F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c r="AR92" s="59"/>
      <c r="AS92" s="59"/>
    </row>
    <row r="93" ht="12.75" customHeight="1">
      <c r="A93" s="59"/>
      <c r="B93" s="59"/>
      <c r="C93" s="596"/>
      <c r="D93" s="59"/>
      <c r="E93" s="59"/>
      <c r="F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c r="AR93" s="59"/>
      <c r="AS93" s="59"/>
    </row>
    <row r="94" ht="12.75" customHeight="1">
      <c r="A94" s="59"/>
      <c r="B94" s="59"/>
      <c r="C94" s="596"/>
      <c r="D94" s="59"/>
      <c r="E94" s="59"/>
      <c r="F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c r="AJ94" s="59"/>
      <c r="AK94" s="59"/>
      <c r="AL94" s="59"/>
      <c r="AM94" s="59"/>
      <c r="AN94" s="59"/>
      <c r="AO94" s="59"/>
      <c r="AP94" s="59"/>
      <c r="AQ94" s="59"/>
      <c r="AR94" s="59"/>
      <c r="AS94" s="59"/>
    </row>
    <row r="95" ht="12.75" customHeight="1">
      <c r="A95" s="59"/>
      <c r="B95" s="59"/>
      <c r="C95" s="596"/>
      <c r="D95" s="59"/>
      <c r="E95" s="59"/>
      <c r="F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c r="AJ95" s="59"/>
      <c r="AK95" s="59"/>
      <c r="AL95" s="59"/>
      <c r="AM95" s="59"/>
      <c r="AN95" s="59"/>
      <c r="AO95" s="59"/>
      <c r="AP95" s="59"/>
      <c r="AQ95" s="59"/>
      <c r="AR95" s="59"/>
      <c r="AS95" s="59"/>
    </row>
    <row r="96" ht="12.75" customHeight="1">
      <c r="A96" s="59"/>
      <c r="B96" s="59"/>
      <c r="C96" s="596"/>
      <c r="D96" s="59"/>
      <c r="E96" s="59"/>
      <c r="F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c r="AQ96" s="59"/>
      <c r="AR96" s="59"/>
      <c r="AS96" s="59"/>
    </row>
    <row r="97" ht="12.75" customHeight="1">
      <c r="A97" s="59"/>
      <c r="B97" s="59"/>
      <c r="C97" s="596"/>
      <c r="D97" s="59"/>
      <c r="E97" s="59"/>
      <c r="F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c r="AM97" s="59"/>
      <c r="AN97" s="59"/>
      <c r="AO97" s="59"/>
      <c r="AP97" s="59"/>
      <c r="AQ97" s="59"/>
      <c r="AR97" s="59"/>
      <c r="AS97" s="59"/>
    </row>
    <row r="98" ht="12.75" customHeight="1">
      <c r="A98" s="59"/>
      <c r="B98" s="59"/>
      <c r="C98" s="596"/>
      <c r="D98" s="59"/>
      <c r="E98" s="59"/>
      <c r="F98" s="59"/>
      <c r="G98" s="59"/>
      <c r="H98" s="59"/>
      <c r="I98" s="59"/>
      <c r="J98" s="59"/>
      <c r="K98" s="59"/>
      <c r="L98" s="59"/>
      <c r="M98" s="59"/>
      <c r="N98" s="59"/>
      <c r="O98" s="59"/>
      <c r="P98" s="59"/>
      <c r="Q98" s="59"/>
      <c r="R98" s="59"/>
      <c r="S98" s="59"/>
      <c r="T98" s="59"/>
      <c r="U98" s="59"/>
      <c r="V98" s="59"/>
      <c r="W98" s="59"/>
      <c r="X98" s="59"/>
      <c r="Y98" s="59"/>
      <c r="Z98" s="59"/>
      <c r="AA98" s="59"/>
      <c r="AB98" s="59"/>
      <c r="AC98" s="59"/>
      <c r="AD98" s="59"/>
      <c r="AE98" s="59"/>
      <c r="AF98" s="59"/>
      <c r="AG98" s="59"/>
      <c r="AH98" s="59"/>
      <c r="AI98" s="59"/>
      <c r="AJ98" s="59"/>
      <c r="AK98" s="59"/>
      <c r="AL98" s="59"/>
      <c r="AM98" s="59"/>
      <c r="AN98" s="59"/>
      <c r="AO98" s="59"/>
      <c r="AP98" s="59"/>
      <c r="AQ98" s="59"/>
      <c r="AR98" s="59"/>
      <c r="AS98" s="59"/>
    </row>
    <row r="99" ht="12.75" customHeight="1">
      <c r="A99" s="59"/>
      <c r="B99" s="59"/>
      <c r="C99" s="596"/>
      <c r="D99" s="59"/>
      <c r="E99" s="59"/>
      <c r="F99" s="59"/>
      <c r="G99" s="59"/>
      <c r="H99" s="59"/>
      <c r="I99" s="59"/>
      <c r="J99" s="59"/>
      <c r="K99" s="59"/>
      <c r="L99" s="59"/>
      <c r="M99" s="59"/>
      <c r="N99" s="59"/>
      <c r="O99" s="59"/>
      <c r="P99" s="59"/>
      <c r="Q99" s="59"/>
      <c r="R99" s="59"/>
      <c r="S99" s="59"/>
      <c r="T99" s="59"/>
      <c r="U99" s="59"/>
      <c r="V99" s="59"/>
      <c r="W99" s="59"/>
      <c r="X99" s="59"/>
      <c r="Y99" s="59"/>
      <c r="Z99" s="59"/>
      <c r="AA99" s="59"/>
      <c r="AB99" s="59"/>
      <c r="AC99" s="59"/>
      <c r="AD99" s="59"/>
      <c r="AE99" s="59"/>
      <c r="AF99" s="59"/>
      <c r="AG99" s="59"/>
      <c r="AH99" s="59"/>
      <c r="AI99" s="59"/>
      <c r="AJ99" s="59"/>
      <c r="AK99" s="59"/>
      <c r="AL99" s="59"/>
      <c r="AM99" s="59"/>
      <c r="AN99" s="59"/>
      <c r="AO99" s="59"/>
      <c r="AP99" s="59"/>
      <c r="AQ99" s="59"/>
      <c r="AR99" s="59"/>
      <c r="AS99" s="59"/>
    </row>
    <row r="100" ht="12.75" customHeight="1">
      <c r="A100" s="59"/>
      <c r="B100" s="59"/>
      <c r="C100" s="596"/>
      <c r="D100" s="59"/>
      <c r="E100" s="59"/>
      <c r="F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59"/>
      <c r="AQ100" s="59"/>
      <c r="AR100" s="59"/>
      <c r="AS100" s="59"/>
    </row>
    <row r="101" ht="12.75" customHeight="1">
      <c r="A101" s="59"/>
      <c r="B101" s="59"/>
      <c r="C101" s="596"/>
      <c r="D101" s="59"/>
      <c r="E101" s="59"/>
      <c r="F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c r="AH101" s="59"/>
      <c r="AI101" s="59"/>
      <c r="AJ101" s="59"/>
      <c r="AK101" s="59"/>
      <c r="AL101" s="59"/>
      <c r="AM101" s="59"/>
      <c r="AN101" s="59"/>
      <c r="AO101" s="59"/>
      <c r="AP101" s="59"/>
      <c r="AQ101" s="59"/>
      <c r="AR101" s="59"/>
      <c r="AS101" s="59"/>
    </row>
    <row r="102" ht="12.75" customHeight="1">
      <c r="A102" s="59"/>
      <c r="B102" s="59"/>
      <c r="C102" s="596"/>
      <c r="D102" s="59"/>
      <c r="E102" s="59"/>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c r="AH102" s="59"/>
      <c r="AI102" s="59"/>
      <c r="AJ102" s="59"/>
      <c r="AK102" s="59"/>
      <c r="AL102" s="59"/>
      <c r="AM102" s="59"/>
      <c r="AN102" s="59"/>
      <c r="AO102" s="59"/>
      <c r="AP102" s="59"/>
      <c r="AQ102" s="59"/>
      <c r="AR102" s="59"/>
      <c r="AS102" s="59"/>
    </row>
    <row r="103" ht="12.75" customHeight="1">
      <c r="A103" s="59"/>
      <c r="B103" s="59"/>
      <c r="C103" s="596"/>
      <c r="D103" s="59"/>
      <c r="E103" s="59"/>
      <c r="F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9"/>
      <c r="AJ103" s="59"/>
      <c r="AK103" s="59"/>
      <c r="AL103" s="59"/>
      <c r="AM103" s="59"/>
      <c r="AN103" s="59"/>
      <c r="AO103" s="59"/>
      <c r="AP103" s="59"/>
      <c r="AQ103" s="59"/>
      <c r="AR103" s="59"/>
      <c r="AS103" s="59"/>
    </row>
    <row r="104" ht="12.75" customHeight="1">
      <c r="A104" s="59"/>
      <c r="B104" s="59"/>
      <c r="C104" s="596"/>
      <c r="D104" s="59"/>
      <c r="E104" s="59"/>
      <c r="F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c r="AR104" s="59"/>
      <c r="AS104" s="59"/>
    </row>
    <row r="105" ht="12.75" customHeight="1">
      <c r="A105" s="59"/>
      <c r="B105" s="59"/>
      <c r="C105" s="596"/>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c r="AL105" s="59"/>
      <c r="AM105" s="59"/>
      <c r="AN105" s="59"/>
      <c r="AO105" s="59"/>
      <c r="AP105" s="59"/>
      <c r="AQ105" s="59"/>
      <c r="AR105" s="59"/>
      <c r="AS105" s="59"/>
    </row>
    <row r="106" ht="12.75" customHeight="1">
      <c r="A106" s="59"/>
      <c r="B106" s="59"/>
      <c r="C106" s="596"/>
      <c r="D106" s="59"/>
      <c r="E106" s="59"/>
      <c r="F106" s="59"/>
      <c r="G106" s="59"/>
      <c r="H106" s="59"/>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c r="AH106" s="59"/>
      <c r="AI106" s="59"/>
      <c r="AJ106" s="59"/>
      <c r="AK106" s="59"/>
      <c r="AL106" s="59"/>
      <c r="AM106" s="59"/>
      <c r="AN106" s="59"/>
      <c r="AO106" s="59"/>
      <c r="AP106" s="59"/>
      <c r="AQ106" s="59"/>
      <c r="AR106" s="59"/>
      <c r="AS106" s="59"/>
    </row>
    <row r="107" ht="12.75" customHeight="1">
      <c r="A107" s="59"/>
      <c r="B107" s="59"/>
      <c r="C107" s="596"/>
      <c r="D107" s="59"/>
      <c r="E107" s="59"/>
      <c r="F107" s="59"/>
      <c r="G107" s="59"/>
      <c r="H107" s="59"/>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c r="AF107" s="59"/>
      <c r="AG107" s="59"/>
      <c r="AH107" s="59"/>
      <c r="AI107" s="59"/>
      <c r="AJ107" s="59"/>
      <c r="AK107" s="59"/>
      <c r="AL107" s="59"/>
      <c r="AM107" s="59"/>
      <c r="AN107" s="59"/>
      <c r="AO107" s="59"/>
      <c r="AP107" s="59"/>
      <c r="AQ107" s="59"/>
      <c r="AR107" s="59"/>
      <c r="AS107" s="59"/>
    </row>
    <row r="108" ht="12.75" customHeight="1">
      <c r="A108" s="59"/>
      <c r="B108" s="59"/>
      <c r="C108" s="596"/>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E108" s="59"/>
      <c r="AF108" s="59"/>
      <c r="AG108" s="59"/>
      <c r="AH108" s="59"/>
      <c r="AI108" s="59"/>
      <c r="AJ108" s="59"/>
      <c r="AK108" s="59"/>
      <c r="AL108" s="59"/>
      <c r="AM108" s="59"/>
      <c r="AN108" s="59"/>
      <c r="AO108" s="59"/>
      <c r="AP108" s="59"/>
      <c r="AQ108" s="59"/>
      <c r="AR108" s="59"/>
      <c r="AS108" s="59"/>
    </row>
    <row r="109" ht="12.75" customHeight="1">
      <c r="A109" s="59"/>
      <c r="B109" s="59"/>
      <c r="C109" s="596"/>
      <c r="D109" s="59"/>
      <c r="E109" s="59"/>
      <c r="F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c r="AE109" s="59"/>
      <c r="AF109" s="59"/>
      <c r="AG109" s="59"/>
      <c r="AH109" s="59"/>
      <c r="AI109" s="59"/>
      <c r="AJ109" s="59"/>
      <c r="AK109" s="59"/>
      <c r="AL109" s="59"/>
      <c r="AM109" s="59"/>
      <c r="AN109" s="59"/>
      <c r="AO109" s="59"/>
      <c r="AP109" s="59"/>
      <c r="AQ109" s="59"/>
      <c r="AR109" s="59"/>
      <c r="AS109" s="59"/>
    </row>
    <row r="110" ht="12.75" customHeight="1">
      <c r="A110" s="59"/>
      <c r="B110" s="59"/>
      <c r="C110" s="596"/>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c r="AH110" s="59"/>
      <c r="AI110" s="59"/>
      <c r="AJ110" s="59"/>
      <c r="AK110" s="59"/>
      <c r="AL110" s="59"/>
      <c r="AM110" s="59"/>
      <c r="AN110" s="59"/>
      <c r="AO110" s="59"/>
      <c r="AP110" s="59"/>
      <c r="AQ110" s="59"/>
      <c r="AR110" s="59"/>
      <c r="AS110" s="59"/>
    </row>
    <row r="111" ht="12.75" customHeight="1">
      <c r="A111" s="59"/>
      <c r="B111" s="59"/>
      <c r="C111" s="596"/>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c r="AH111" s="59"/>
      <c r="AI111" s="59"/>
      <c r="AJ111" s="59"/>
      <c r="AK111" s="59"/>
      <c r="AL111" s="59"/>
      <c r="AM111" s="59"/>
      <c r="AN111" s="59"/>
      <c r="AO111" s="59"/>
      <c r="AP111" s="59"/>
      <c r="AQ111" s="59"/>
      <c r="AR111" s="59"/>
      <c r="AS111" s="59"/>
    </row>
    <row r="112" ht="12.75" customHeight="1">
      <c r="A112" s="59"/>
      <c r="B112" s="59"/>
      <c r="C112" s="596"/>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9"/>
      <c r="AM112" s="59"/>
      <c r="AN112" s="59"/>
      <c r="AO112" s="59"/>
      <c r="AP112" s="59"/>
      <c r="AQ112" s="59"/>
      <c r="AR112" s="59"/>
      <c r="AS112" s="59"/>
    </row>
    <row r="113" ht="12.75" customHeight="1">
      <c r="A113" s="59"/>
      <c r="B113" s="59"/>
      <c r="C113" s="596"/>
      <c r="D113" s="59"/>
      <c r="E113" s="59"/>
      <c r="F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E113" s="59"/>
      <c r="AF113" s="59"/>
      <c r="AG113" s="59"/>
      <c r="AH113" s="59"/>
      <c r="AI113" s="59"/>
      <c r="AJ113" s="59"/>
      <c r="AK113" s="59"/>
      <c r="AL113" s="59"/>
      <c r="AM113" s="59"/>
      <c r="AN113" s="59"/>
      <c r="AO113" s="59"/>
      <c r="AP113" s="59"/>
      <c r="AQ113" s="59"/>
      <c r="AR113" s="59"/>
      <c r="AS113" s="59"/>
    </row>
    <row r="114" ht="12.75" customHeight="1">
      <c r="A114" s="59"/>
      <c r="B114" s="59"/>
      <c r="C114" s="596"/>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c r="AH114" s="59"/>
      <c r="AI114" s="59"/>
      <c r="AJ114" s="59"/>
      <c r="AK114" s="59"/>
      <c r="AL114" s="59"/>
      <c r="AM114" s="59"/>
      <c r="AN114" s="59"/>
      <c r="AO114" s="59"/>
      <c r="AP114" s="59"/>
      <c r="AQ114" s="59"/>
      <c r="AR114" s="59"/>
      <c r="AS114" s="59"/>
    </row>
    <row r="115" ht="12.75" customHeight="1">
      <c r="A115" s="59"/>
      <c r="B115" s="59"/>
      <c r="C115" s="596"/>
      <c r="D115" s="59"/>
      <c r="E115" s="59"/>
      <c r="F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c r="AH115" s="59"/>
      <c r="AI115" s="59"/>
      <c r="AJ115" s="59"/>
      <c r="AK115" s="59"/>
      <c r="AL115" s="59"/>
      <c r="AM115" s="59"/>
      <c r="AN115" s="59"/>
      <c r="AO115" s="59"/>
      <c r="AP115" s="59"/>
      <c r="AQ115" s="59"/>
      <c r="AR115" s="59"/>
      <c r="AS115" s="59"/>
    </row>
    <row r="116" ht="12.75" customHeight="1">
      <c r="A116" s="59"/>
      <c r="B116" s="59"/>
      <c r="C116" s="596"/>
      <c r="D116" s="59"/>
      <c r="E116" s="59"/>
      <c r="F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9"/>
      <c r="AR116" s="59"/>
      <c r="AS116" s="59"/>
    </row>
    <row r="117" ht="12.75" customHeight="1">
      <c r="A117" s="59"/>
      <c r="B117" s="59"/>
      <c r="C117" s="596"/>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c r="AJ117" s="59"/>
      <c r="AK117" s="59"/>
      <c r="AL117" s="59"/>
      <c r="AM117" s="59"/>
      <c r="AN117" s="59"/>
      <c r="AO117" s="59"/>
      <c r="AP117" s="59"/>
      <c r="AQ117" s="59"/>
      <c r="AR117" s="59"/>
      <c r="AS117" s="59"/>
    </row>
    <row r="118" ht="12.75" customHeight="1">
      <c r="A118" s="59"/>
      <c r="B118" s="59"/>
      <c r="C118" s="596"/>
      <c r="D118" s="59"/>
      <c r="E118" s="59"/>
      <c r="F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c r="AJ118" s="59"/>
      <c r="AK118" s="59"/>
      <c r="AL118" s="59"/>
      <c r="AM118" s="59"/>
      <c r="AN118" s="59"/>
      <c r="AO118" s="59"/>
      <c r="AP118" s="59"/>
      <c r="AQ118" s="59"/>
      <c r="AR118" s="59"/>
      <c r="AS118" s="59"/>
    </row>
    <row r="119" ht="12.75" customHeight="1">
      <c r="A119" s="59"/>
      <c r="B119" s="59"/>
      <c r="C119" s="596"/>
      <c r="D119" s="59"/>
      <c r="E119" s="59"/>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59"/>
      <c r="AL119" s="59"/>
      <c r="AM119" s="59"/>
      <c r="AN119" s="59"/>
      <c r="AO119" s="59"/>
      <c r="AP119" s="59"/>
      <c r="AQ119" s="59"/>
      <c r="AR119" s="59"/>
      <c r="AS119" s="59"/>
    </row>
    <row r="120" ht="12.75" customHeight="1">
      <c r="A120" s="59"/>
      <c r="B120" s="59"/>
      <c r="C120" s="596"/>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c r="AJ120" s="59"/>
      <c r="AK120" s="59"/>
      <c r="AL120" s="59"/>
      <c r="AM120" s="59"/>
      <c r="AN120" s="59"/>
      <c r="AO120" s="59"/>
      <c r="AP120" s="59"/>
      <c r="AQ120" s="59"/>
      <c r="AR120" s="59"/>
      <c r="AS120" s="59"/>
    </row>
    <row r="121" ht="12.75" customHeight="1">
      <c r="A121" s="59"/>
      <c r="B121" s="59"/>
      <c r="C121" s="596"/>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c r="AJ121" s="59"/>
      <c r="AK121" s="59"/>
      <c r="AL121" s="59"/>
      <c r="AM121" s="59"/>
      <c r="AN121" s="59"/>
      <c r="AO121" s="59"/>
      <c r="AP121" s="59"/>
      <c r="AQ121" s="59"/>
      <c r="AR121" s="59"/>
      <c r="AS121" s="59"/>
    </row>
    <row r="122" ht="12.75" customHeight="1">
      <c r="A122" s="59"/>
      <c r="B122" s="59"/>
      <c r="C122" s="596"/>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c r="AH122" s="59"/>
      <c r="AI122" s="59"/>
      <c r="AJ122" s="59"/>
      <c r="AK122" s="59"/>
      <c r="AL122" s="59"/>
      <c r="AM122" s="59"/>
      <c r="AN122" s="59"/>
      <c r="AO122" s="59"/>
      <c r="AP122" s="59"/>
      <c r="AQ122" s="59"/>
      <c r="AR122" s="59"/>
      <c r="AS122" s="59"/>
    </row>
    <row r="123" ht="12.75" customHeight="1">
      <c r="A123" s="59"/>
      <c r="B123" s="59"/>
      <c r="C123" s="596"/>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c r="AH123" s="59"/>
      <c r="AI123" s="59"/>
      <c r="AJ123" s="59"/>
      <c r="AK123" s="59"/>
      <c r="AL123" s="59"/>
      <c r="AM123" s="59"/>
      <c r="AN123" s="59"/>
      <c r="AO123" s="59"/>
      <c r="AP123" s="59"/>
      <c r="AQ123" s="59"/>
      <c r="AR123" s="59"/>
      <c r="AS123" s="59"/>
    </row>
    <row r="124" ht="12.75" customHeight="1">
      <c r="A124" s="59"/>
      <c r="B124" s="59"/>
      <c r="C124" s="596"/>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c r="AH124" s="59"/>
      <c r="AI124" s="59"/>
      <c r="AJ124" s="59"/>
      <c r="AK124" s="59"/>
      <c r="AL124" s="59"/>
      <c r="AM124" s="59"/>
      <c r="AN124" s="59"/>
      <c r="AO124" s="59"/>
      <c r="AP124" s="59"/>
      <c r="AQ124" s="59"/>
      <c r="AR124" s="59"/>
      <c r="AS124" s="59"/>
    </row>
    <row r="125" ht="12.75" customHeight="1">
      <c r="A125" s="59"/>
      <c r="B125" s="59"/>
      <c r="C125" s="596"/>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59"/>
      <c r="AK125" s="59"/>
      <c r="AL125" s="59"/>
      <c r="AM125" s="59"/>
      <c r="AN125" s="59"/>
      <c r="AO125" s="59"/>
      <c r="AP125" s="59"/>
      <c r="AQ125" s="59"/>
      <c r="AR125" s="59"/>
      <c r="AS125" s="59"/>
    </row>
    <row r="126" ht="12.75" customHeight="1">
      <c r="A126" s="59"/>
      <c r="B126" s="59"/>
      <c r="C126" s="596"/>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59"/>
      <c r="AK126" s="59"/>
      <c r="AL126" s="59"/>
      <c r="AM126" s="59"/>
      <c r="AN126" s="59"/>
      <c r="AO126" s="59"/>
      <c r="AP126" s="59"/>
      <c r="AQ126" s="59"/>
      <c r="AR126" s="59"/>
      <c r="AS126" s="59"/>
    </row>
    <row r="127" ht="12.75" customHeight="1">
      <c r="A127" s="59"/>
      <c r="B127" s="59"/>
      <c r="C127" s="596"/>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c r="AJ127" s="59"/>
      <c r="AK127" s="59"/>
      <c r="AL127" s="59"/>
      <c r="AM127" s="59"/>
      <c r="AN127" s="59"/>
      <c r="AO127" s="59"/>
      <c r="AP127" s="59"/>
      <c r="AQ127" s="59"/>
      <c r="AR127" s="59"/>
      <c r="AS127" s="59"/>
    </row>
    <row r="128" ht="12.75" customHeight="1">
      <c r="A128" s="59"/>
      <c r="B128" s="59"/>
      <c r="C128" s="596"/>
      <c r="D128" s="59"/>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59"/>
      <c r="AK128" s="59"/>
      <c r="AL128" s="59"/>
      <c r="AM128" s="59"/>
      <c r="AN128" s="59"/>
      <c r="AO128" s="59"/>
      <c r="AP128" s="59"/>
      <c r="AQ128" s="59"/>
      <c r="AR128" s="59"/>
      <c r="AS128" s="59"/>
    </row>
    <row r="129" ht="12.75" customHeight="1">
      <c r="A129" s="59"/>
      <c r="B129" s="59"/>
      <c r="C129" s="596"/>
      <c r="D129" s="59"/>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59"/>
      <c r="AK129" s="59"/>
      <c r="AL129" s="59"/>
      <c r="AM129" s="59"/>
      <c r="AN129" s="59"/>
      <c r="AO129" s="59"/>
      <c r="AP129" s="59"/>
      <c r="AQ129" s="59"/>
      <c r="AR129" s="59"/>
      <c r="AS129" s="59"/>
    </row>
    <row r="130" ht="12.75" customHeight="1">
      <c r="A130" s="59"/>
      <c r="B130" s="59"/>
      <c r="C130" s="596"/>
      <c r="D130" s="59"/>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c r="AH130" s="59"/>
      <c r="AI130" s="59"/>
      <c r="AJ130" s="59"/>
      <c r="AK130" s="59"/>
      <c r="AL130" s="59"/>
      <c r="AM130" s="59"/>
      <c r="AN130" s="59"/>
      <c r="AO130" s="59"/>
      <c r="AP130" s="59"/>
      <c r="AQ130" s="59"/>
      <c r="AR130" s="59"/>
      <c r="AS130" s="59"/>
    </row>
    <row r="131" ht="12.75" customHeight="1">
      <c r="A131" s="59"/>
      <c r="B131" s="59"/>
      <c r="C131" s="596"/>
      <c r="D131" s="59"/>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59"/>
      <c r="AK131" s="59"/>
      <c r="AL131" s="59"/>
      <c r="AM131" s="59"/>
      <c r="AN131" s="59"/>
      <c r="AO131" s="59"/>
      <c r="AP131" s="59"/>
      <c r="AQ131" s="59"/>
      <c r="AR131" s="59"/>
      <c r="AS131" s="59"/>
    </row>
    <row r="132" ht="12.75" customHeight="1">
      <c r="A132" s="59"/>
      <c r="B132" s="59"/>
      <c r="C132" s="596"/>
      <c r="D132" s="59"/>
      <c r="E132" s="59"/>
      <c r="F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c r="AH132" s="59"/>
      <c r="AI132" s="59"/>
      <c r="AJ132" s="59"/>
      <c r="AK132" s="59"/>
      <c r="AL132" s="59"/>
      <c r="AM132" s="59"/>
      <c r="AN132" s="59"/>
      <c r="AO132" s="59"/>
      <c r="AP132" s="59"/>
      <c r="AQ132" s="59"/>
      <c r="AR132" s="59"/>
      <c r="AS132" s="59"/>
    </row>
    <row r="133" ht="12.75" customHeight="1">
      <c r="A133" s="59"/>
      <c r="B133" s="59"/>
      <c r="C133" s="596"/>
      <c r="D133" s="59"/>
      <c r="E133" s="59"/>
      <c r="F133" s="59"/>
      <c r="G133" s="59"/>
      <c r="H133" s="59"/>
      <c r="I133" s="59"/>
      <c r="J133" s="59"/>
      <c r="K133" s="59"/>
      <c r="L133" s="59"/>
      <c r="M133" s="59"/>
      <c r="N133" s="59"/>
      <c r="O133" s="59"/>
      <c r="P133" s="59"/>
      <c r="Q133" s="59"/>
      <c r="R133" s="59"/>
      <c r="S133" s="59"/>
      <c r="T133" s="59"/>
      <c r="U133" s="59"/>
      <c r="V133" s="59"/>
      <c r="W133" s="59"/>
      <c r="X133" s="59"/>
      <c r="Y133" s="59"/>
      <c r="Z133" s="59"/>
      <c r="AA133" s="59"/>
      <c r="AB133" s="59"/>
      <c r="AC133" s="59"/>
      <c r="AD133" s="59"/>
      <c r="AE133" s="59"/>
      <c r="AF133" s="59"/>
      <c r="AG133" s="59"/>
      <c r="AH133" s="59"/>
      <c r="AI133" s="59"/>
      <c r="AJ133" s="59"/>
      <c r="AK133" s="59"/>
      <c r="AL133" s="59"/>
      <c r="AM133" s="59"/>
      <c r="AN133" s="59"/>
      <c r="AO133" s="59"/>
      <c r="AP133" s="59"/>
      <c r="AQ133" s="59"/>
      <c r="AR133" s="59"/>
      <c r="AS133" s="59"/>
    </row>
    <row r="134" ht="12.75" customHeight="1">
      <c r="A134" s="59"/>
      <c r="B134" s="59"/>
      <c r="C134" s="596"/>
      <c r="D134" s="59"/>
      <c r="E134" s="59"/>
      <c r="F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59"/>
      <c r="AE134" s="59"/>
      <c r="AF134" s="59"/>
      <c r="AG134" s="59"/>
      <c r="AH134" s="59"/>
      <c r="AI134" s="59"/>
      <c r="AJ134" s="59"/>
      <c r="AK134" s="59"/>
      <c r="AL134" s="59"/>
      <c r="AM134" s="59"/>
      <c r="AN134" s="59"/>
      <c r="AO134" s="59"/>
      <c r="AP134" s="59"/>
      <c r="AQ134" s="59"/>
      <c r="AR134" s="59"/>
      <c r="AS134" s="59"/>
    </row>
    <row r="135" ht="12.75" customHeight="1">
      <c r="A135" s="59"/>
      <c r="B135" s="59"/>
      <c r="C135" s="596"/>
      <c r="D135" s="59"/>
      <c r="E135" s="59"/>
      <c r="F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c r="AE135" s="59"/>
      <c r="AF135" s="59"/>
      <c r="AG135" s="59"/>
      <c r="AH135" s="59"/>
      <c r="AI135" s="59"/>
      <c r="AJ135" s="59"/>
      <c r="AK135" s="59"/>
      <c r="AL135" s="59"/>
      <c r="AM135" s="59"/>
      <c r="AN135" s="59"/>
      <c r="AO135" s="59"/>
      <c r="AP135" s="59"/>
      <c r="AQ135" s="59"/>
      <c r="AR135" s="59"/>
      <c r="AS135" s="59"/>
    </row>
    <row r="136" ht="12.75" customHeight="1">
      <c r="A136" s="59"/>
      <c r="B136" s="59"/>
      <c r="C136" s="596"/>
      <c r="D136" s="59"/>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c r="AH136" s="59"/>
      <c r="AI136" s="59"/>
      <c r="AJ136" s="59"/>
      <c r="AK136" s="59"/>
      <c r="AL136" s="59"/>
      <c r="AM136" s="59"/>
      <c r="AN136" s="59"/>
      <c r="AO136" s="59"/>
      <c r="AP136" s="59"/>
      <c r="AQ136" s="59"/>
      <c r="AR136" s="59"/>
      <c r="AS136" s="59"/>
    </row>
    <row r="137" ht="12.75" customHeight="1">
      <c r="A137" s="59"/>
      <c r="B137" s="59"/>
      <c r="C137" s="596"/>
      <c r="D137" s="59"/>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c r="AJ137" s="59"/>
      <c r="AK137" s="59"/>
      <c r="AL137" s="59"/>
      <c r="AM137" s="59"/>
      <c r="AN137" s="59"/>
      <c r="AO137" s="59"/>
      <c r="AP137" s="59"/>
      <c r="AQ137" s="59"/>
      <c r="AR137" s="59"/>
      <c r="AS137" s="59"/>
    </row>
    <row r="138" ht="12.75" customHeight="1">
      <c r="A138" s="59"/>
      <c r="B138" s="59"/>
      <c r="C138" s="596"/>
      <c r="D138" s="59"/>
      <c r="E138" s="59"/>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c r="AH138" s="59"/>
      <c r="AI138" s="59"/>
      <c r="AJ138" s="59"/>
      <c r="AK138" s="59"/>
      <c r="AL138" s="59"/>
      <c r="AM138" s="59"/>
      <c r="AN138" s="59"/>
      <c r="AO138" s="59"/>
      <c r="AP138" s="59"/>
      <c r="AQ138" s="59"/>
      <c r="AR138" s="59"/>
      <c r="AS138" s="59"/>
    </row>
    <row r="139" ht="12.75" customHeight="1">
      <c r="A139" s="59"/>
      <c r="B139" s="59"/>
      <c r="C139" s="596"/>
      <c r="D139" s="59"/>
      <c r="E139" s="59"/>
      <c r="F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c r="AH139" s="59"/>
      <c r="AI139" s="59"/>
      <c r="AJ139" s="59"/>
      <c r="AK139" s="59"/>
      <c r="AL139" s="59"/>
      <c r="AM139" s="59"/>
      <c r="AN139" s="59"/>
      <c r="AO139" s="59"/>
      <c r="AP139" s="59"/>
      <c r="AQ139" s="59"/>
      <c r="AR139" s="59"/>
      <c r="AS139" s="59"/>
    </row>
    <row r="140" ht="12.75" customHeight="1">
      <c r="A140" s="59"/>
      <c r="B140" s="59"/>
      <c r="C140" s="596"/>
      <c r="D140" s="59"/>
      <c r="E140" s="59"/>
      <c r="F140" s="59"/>
      <c r="G140" s="59"/>
      <c r="H140" s="59"/>
      <c r="I140" s="59"/>
      <c r="J140" s="59"/>
      <c r="K140" s="59"/>
      <c r="L140" s="59"/>
      <c r="M140" s="59"/>
      <c r="N140" s="59"/>
      <c r="O140" s="59"/>
      <c r="P140" s="59"/>
      <c r="Q140" s="59"/>
      <c r="R140" s="59"/>
      <c r="S140" s="59"/>
      <c r="T140" s="59"/>
      <c r="U140" s="59"/>
      <c r="V140" s="59"/>
      <c r="W140" s="59"/>
      <c r="X140" s="59"/>
      <c r="Y140" s="59"/>
      <c r="Z140" s="59"/>
      <c r="AA140" s="59"/>
      <c r="AB140" s="59"/>
      <c r="AC140" s="59"/>
      <c r="AD140" s="59"/>
      <c r="AE140" s="59"/>
      <c r="AF140" s="59"/>
      <c r="AG140" s="59"/>
      <c r="AH140" s="59"/>
      <c r="AI140" s="59"/>
      <c r="AJ140" s="59"/>
      <c r="AK140" s="59"/>
      <c r="AL140" s="59"/>
      <c r="AM140" s="59"/>
      <c r="AN140" s="59"/>
      <c r="AO140" s="59"/>
      <c r="AP140" s="59"/>
      <c r="AQ140" s="59"/>
      <c r="AR140" s="59"/>
      <c r="AS140" s="59"/>
    </row>
    <row r="141" ht="12.75" customHeight="1">
      <c r="A141" s="59"/>
      <c r="B141" s="59"/>
      <c r="C141" s="596"/>
      <c r="D141" s="59"/>
      <c r="E141" s="59"/>
      <c r="F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c r="AH141" s="59"/>
      <c r="AI141" s="59"/>
      <c r="AJ141" s="59"/>
      <c r="AK141" s="59"/>
      <c r="AL141" s="59"/>
      <c r="AM141" s="59"/>
      <c r="AN141" s="59"/>
      <c r="AO141" s="59"/>
      <c r="AP141" s="59"/>
      <c r="AQ141" s="59"/>
      <c r="AR141" s="59"/>
      <c r="AS141" s="59"/>
    </row>
    <row r="142" ht="12.75" customHeight="1">
      <c r="A142" s="59"/>
      <c r="B142" s="59"/>
      <c r="C142" s="596"/>
      <c r="D142" s="59"/>
      <c r="E142" s="59"/>
      <c r="F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c r="AD142" s="59"/>
      <c r="AE142" s="59"/>
      <c r="AF142" s="59"/>
      <c r="AG142" s="59"/>
      <c r="AH142" s="59"/>
      <c r="AI142" s="59"/>
      <c r="AJ142" s="59"/>
      <c r="AK142" s="59"/>
      <c r="AL142" s="59"/>
      <c r="AM142" s="59"/>
      <c r="AN142" s="59"/>
      <c r="AO142" s="59"/>
      <c r="AP142" s="59"/>
      <c r="AQ142" s="59"/>
      <c r="AR142" s="59"/>
      <c r="AS142" s="59"/>
    </row>
    <row r="143" ht="12.75" customHeight="1">
      <c r="A143" s="59"/>
      <c r="B143" s="59"/>
      <c r="C143" s="596"/>
      <c r="D143" s="59"/>
      <c r="E143" s="59"/>
      <c r="F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c r="AD143" s="59"/>
      <c r="AE143" s="59"/>
      <c r="AF143" s="59"/>
      <c r="AG143" s="59"/>
      <c r="AH143" s="59"/>
      <c r="AI143" s="59"/>
      <c r="AJ143" s="59"/>
      <c r="AK143" s="59"/>
      <c r="AL143" s="59"/>
      <c r="AM143" s="59"/>
      <c r="AN143" s="59"/>
      <c r="AO143" s="59"/>
      <c r="AP143" s="59"/>
      <c r="AQ143" s="59"/>
      <c r="AR143" s="59"/>
      <c r="AS143" s="59"/>
    </row>
    <row r="144" ht="12.75" customHeight="1">
      <c r="A144" s="59"/>
      <c r="B144" s="59"/>
      <c r="C144" s="596"/>
      <c r="D144" s="59"/>
      <c r="E144" s="59"/>
      <c r="F144" s="59"/>
      <c r="G144" s="59"/>
      <c r="H144" s="59"/>
      <c r="I144" s="59"/>
      <c r="J144" s="59"/>
      <c r="K144" s="59"/>
      <c r="L144" s="59"/>
      <c r="M144" s="59"/>
      <c r="N144" s="59"/>
      <c r="O144" s="59"/>
      <c r="P144" s="59"/>
      <c r="Q144" s="59"/>
      <c r="R144" s="59"/>
      <c r="S144" s="59"/>
      <c r="T144" s="59"/>
      <c r="U144" s="59"/>
      <c r="V144" s="59"/>
      <c r="W144" s="59"/>
      <c r="X144" s="59"/>
      <c r="Y144" s="59"/>
      <c r="Z144" s="59"/>
      <c r="AA144" s="59"/>
      <c r="AB144" s="59"/>
      <c r="AC144" s="59"/>
      <c r="AD144" s="59"/>
      <c r="AE144" s="59"/>
      <c r="AF144" s="59"/>
      <c r="AG144" s="59"/>
      <c r="AH144" s="59"/>
      <c r="AI144" s="59"/>
      <c r="AJ144" s="59"/>
      <c r="AK144" s="59"/>
      <c r="AL144" s="59"/>
      <c r="AM144" s="59"/>
      <c r="AN144" s="59"/>
      <c r="AO144" s="59"/>
      <c r="AP144" s="59"/>
      <c r="AQ144" s="59"/>
      <c r="AR144" s="59"/>
      <c r="AS144" s="59"/>
    </row>
    <row r="145" ht="12.75" customHeight="1">
      <c r="A145" s="59"/>
      <c r="B145" s="59"/>
      <c r="C145" s="596"/>
      <c r="D145" s="59"/>
      <c r="E145" s="59"/>
      <c r="F145" s="5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c r="AD145" s="59"/>
      <c r="AE145" s="59"/>
      <c r="AF145" s="59"/>
      <c r="AG145" s="59"/>
      <c r="AH145" s="59"/>
      <c r="AI145" s="59"/>
      <c r="AJ145" s="59"/>
      <c r="AK145" s="59"/>
      <c r="AL145" s="59"/>
      <c r="AM145" s="59"/>
      <c r="AN145" s="59"/>
      <c r="AO145" s="59"/>
      <c r="AP145" s="59"/>
      <c r="AQ145" s="59"/>
      <c r="AR145" s="59"/>
      <c r="AS145" s="59"/>
    </row>
    <row r="146" ht="12.75" customHeight="1">
      <c r="A146" s="59"/>
      <c r="B146" s="59"/>
      <c r="C146" s="596"/>
      <c r="D146" s="59"/>
      <c r="E146" s="59"/>
      <c r="F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c r="AD146" s="59"/>
      <c r="AE146" s="59"/>
      <c r="AF146" s="59"/>
      <c r="AG146" s="59"/>
      <c r="AH146" s="59"/>
      <c r="AI146" s="59"/>
      <c r="AJ146" s="59"/>
      <c r="AK146" s="59"/>
      <c r="AL146" s="59"/>
      <c r="AM146" s="59"/>
      <c r="AN146" s="59"/>
      <c r="AO146" s="59"/>
      <c r="AP146" s="59"/>
      <c r="AQ146" s="59"/>
      <c r="AR146" s="59"/>
      <c r="AS146" s="59"/>
    </row>
    <row r="147" ht="12.75" customHeight="1">
      <c r="A147" s="59"/>
      <c r="B147" s="59"/>
      <c r="C147" s="596"/>
      <c r="D147" s="59"/>
      <c r="E147" s="59"/>
      <c r="F147" s="59"/>
      <c r="G147" s="59"/>
      <c r="H147" s="59"/>
      <c r="I147" s="59"/>
      <c r="J147" s="59"/>
      <c r="K147" s="59"/>
      <c r="L147" s="59"/>
      <c r="M147" s="59"/>
      <c r="N147" s="59"/>
      <c r="O147" s="59"/>
      <c r="P147" s="59"/>
      <c r="Q147" s="59"/>
      <c r="R147" s="59"/>
      <c r="S147" s="59"/>
      <c r="T147" s="59"/>
      <c r="U147" s="59"/>
      <c r="V147" s="59"/>
      <c r="W147" s="59"/>
      <c r="X147" s="59"/>
      <c r="Y147" s="59"/>
      <c r="Z147" s="59"/>
      <c r="AA147" s="59"/>
      <c r="AB147" s="59"/>
      <c r="AC147" s="59"/>
      <c r="AD147" s="59"/>
      <c r="AE147" s="59"/>
      <c r="AF147" s="59"/>
      <c r="AG147" s="59"/>
      <c r="AH147" s="59"/>
      <c r="AI147" s="59"/>
      <c r="AJ147" s="59"/>
      <c r="AK147" s="59"/>
      <c r="AL147" s="59"/>
      <c r="AM147" s="59"/>
      <c r="AN147" s="59"/>
      <c r="AO147" s="59"/>
      <c r="AP147" s="59"/>
      <c r="AQ147" s="59"/>
      <c r="AR147" s="59"/>
      <c r="AS147" s="59"/>
    </row>
    <row r="148" ht="12.75" customHeight="1">
      <c r="A148" s="59"/>
      <c r="B148" s="59"/>
      <c r="C148" s="596"/>
      <c r="D148" s="59"/>
      <c r="E148" s="59"/>
      <c r="F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E148" s="59"/>
      <c r="AF148" s="59"/>
      <c r="AG148" s="59"/>
      <c r="AH148" s="59"/>
      <c r="AI148" s="59"/>
      <c r="AJ148" s="59"/>
      <c r="AK148" s="59"/>
      <c r="AL148" s="59"/>
      <c r="AM148" s="59"/>
      <c r="AN148" s="59"/>
      <c r="AO148" s="59"/>
      <c r="AP148" s="59"/>
      <c r="AQ148" s="59"/>
      <c r="AR148" s="59"/>
      <c r="AS148" s="59"/>
    </row>
    <row r="149" ht="12.75" customHeight="1">
      <c r="A149" s="59"/>
      <c r="B149" s="59"/>
      <c r="C149" s="596"/>
      <c r="D149" s="59"/>
      <c r="E149" s="59"/>
      <c r="F149" s="59"/>
      <c r="G149" s="59"/>
      <c r="H149" s="59"/>
      <c r="I149" s="59"/>
      <c r="J149" s="59"/>
      <c r="K149" s="59"/>
      <c r="L149" s="59"/>
      <c r="M149" s="59"/>
      <c r="N149" s="59"/>
      <c r="O149" s="59"/>
      <c r="P149" s="59"/>
      <c r="Q149" s="59"/>
      <c r="R149" s="59"/>
      <c r="S149" s="59"/>
      <c r="T149" s="59"/>
      <c r="U149" s="59"/>
      <c r="V149" s="59"/>
      <c r="W149" s="59"/>
      <c r="X149" s="59"/>
      <c r="Y149" s="59"/>
      <c r="Z149" s="59"/>
      <c r="AA149" s="59"/>
      <c r="AB149" s="59"/>
      <c r="AC149" s="59"/>
      <c r="AD149" s="59"/>
      <c r="AE149" s="59"/>
      <c r="AF149" s="59"/>
      <c r="AG149" s="59"/>
      <c r="AH149" s="59"/>
      <c r="AI149" s="59"/>
      <c r="AJ149" s="59"/>
      <c r="AK149" s="59"/>
      <c r="AL149" s="59"/>
      <c r="AM149" s="59"/>
      <c r="AN149" s="59"/>
      <c r="AO149" s="59"/>
      <c r="AP149" s="59"/>
      <c r="AQ149" s="59"/>
      <c r="AR149" s="59"/>
      <c r="AS149" s="59"/>
    </row>
    <row r="150" ht="12.75" customHeight="1">
      <c r="A150" s="59"/>
      <c r="B150" s="59"/>
      <c r="C150" s="596"/>
      <c r="D150" s="59"/>
      <c r="E150" s="59"/>
      <c r="F150" s="59"/>
      <c r="G150" s="59"/>
      <c r="H150" s="59"/>
      <c r="I150" s="59"/>
      <c r="J150" s="59"/>
      <c r="K150" s="59"/>
      <c r="L150" s="59"/>
      <c r="M150" s="59"/>
      <c r="N150" s="59"/>
      <c r="O150" s="59"/>
      <c r="P150" s="59"/>
      <c r="Q150" s="59"/>
      <c r="R150" s="59"/>
      <c r="S150" s="59"/>
      <c r="T150" s="59"/>
      <c r="U150" s="59"/>
      <c r="V150" s="59"/>
      <c r="W150" s="59"/>
      <c r="X150" s="59"/>
      <c r="Y150" s="59"/>
      <c r="Z150" s="59"/>
      <c r="AA150" s="59"/>
      <c r="AB150" s="59"/>
      <c r="AC150" s="59"/>
      <c r="AD150" s="59"/>
      <c r="AE150" s="59"/>
      <c r="AF150" s="59"/>
      <c r="AG150" s="59"/>
      <c r="AH150" s="59"/>
      <c r="AI150" s="59"/>
      <c r="AJ150" s="59"/>
      <c r="AK150" s="59"/>
      <c r="AL150" s="59"/>
      <c r="AM150" s="59"/>
      <c r="AN150" s="59"/>
      <c r="AO150" s="59"/>
      <c r="AP150" s="59"/>
      <c r="AQ150" s="59"/>
      <c r="AR150" s="59"/>
      <c r="AS150" s="59"/>
    </row>
    <row r="151" ht="12.75" customHeight="1">
      <c r="A151" s="59"/>
      <c r="B151" s="59"/>
      <c r="C151" s="596"/>
      <c r="D151" s="59"/>
      <c r="E151" s="59"/>
      <c r="F151" s="59"/>
      <c r="G151" s="59"/>
      <c r="H151" s="59"/>
      <c r="I151" s="59"/>
      <c r="J151" s="59"/>
      <c r="K151" s="59"/>
      <c r="L151" s="59"/>
      <c r="M151" s="59"/>
      <c r="N151" s="59"/>
      <c r="O151" s="59"/>
      <c r="P151" s="59"/>
      <c r="Q151" s="59"/>
      <c r="R151" s="59"/>
      <c r="S151" s="59"/>
      <c r="T151" s="59"/>
      <c r="U151" s="59"/>
      <c r="V151" s="59"/>
      <c r="W151" s="59"/>
      <c r="X151" s="59"/>
      <c r="Y151" s="59"/>
      <c r="Z151" s="59"/>
      <c r="AA151" s="59"/>
      <c r="AB151" s="59"/>
      <c r="AC151" s="59"/>
      <c r="AD151" s="59"/>
      <c r="AE151" s="59"/>
      <c r="AF151" s="59"/>
      <c r="AG151" s="59"/>
      <c r="AH151" s="59"/>
      <c r="AI151" s="59"/>
      <c r="AJ151" s="59"/>
      <c r="AK151" s="59"/>
      <c r="AL151" s="59"/>
      <c r="AM151" s="59"/>
      <c r="AN151" s="59"/>
      <c r="AO151" s="59"/>
      <c r="AP151" s="59"/>
      <c r="AQ151" s="59"/>
      <c r="AR151" s="59"/>
      <c r="AS151" s="59"/>
    </row>
    <row r="152" ht="12.75" customHeight="1">
      <c r="A152" s="59"/>
      <c r="B152" s="59"/>
      <c r="C152" s="596"/>
      <c r="D152" s="59"/>
      <c r="E152" s="59"/>
      <c r="F152" s="59"/>
      <c r="G152" s="59"/>
      <c r="H152" s="59"/>
      <c r="I152" s="59"/>
      <c r="J152" s="59"/>
      <c r="K152" s="59"/>
      <c r="L152" s="59"/>
      <c r="M152" s="59"/>
      <c r="N152" s="59"/>
      <c r="O152" s="59"/>
      <c r="P152" s="59"/>
      <c r="Q152" s="59"/>
      <c r="R152" s="59"/>
      <c r="S152" s="59"/>
      <c r="T152" s="59"/>
      <c r="U152" s="59"/>
      <c r="V152" s="59"/>
      <c r="W152" s="59"/>
      <c r="X152" s="59"/>
      <c r="Y152" s="59"/>
      <c r="Z152" s="59"/>
      <c r="AA152" s="59"/>
      <c r="AB152" s="59"/>
      <c r="AC152" s="59"/>
      <c r="AD152" s="59"/>
      <c r="AE152" s="59"/>
      <c r="AF152" s="59"/>
      <c r="AG152" s="59"/>
      <c r="AH152" s="59"/>
      <c r="AI152" s="59"/>
      <c r="AJ152" s="59"/>
      <c r="AK152" s="59"/>
      <c r="AL152" s="59"/>
      <c r="AM152" s="59"/>
      <c r="AN152" s="59"/>
      <c r="AO152" s="59"/>
      <c r="AP152" s="59"/>
      <c r="AQ152" s="59"/>
      <c r="AR152" s="59"/>
      <c r="AS152" s="59"/>
    </row>
    <row r="153" ht="12.75" customHeight="1">
      <c r="A153" s="59"/>
      <c r="B153" s="59"/>
      <c r="C153" s="596"/>
      <c r="D153" s="59"/>
      <c r="E153" s="59"/>
      <c r="F153" s="59"/>
      <c r="G153" s="59"/>
      <c r="H153" s="59"/>
      <c r="I153" s="59"/>
      <c r="J153" s="59"/>
      <c r="K153" s="59"/>
      <c r="L153" s="59"/>
      <c r="M153" s="59"/>
      <c r="N153" s="59"/>
      <c r="O153" s="59"/>
      <c r="P153" s="59"/>
      <c r="Q153" s="59"/>
      <c r="R153" s="59"/>
      <c r="S153" s="59"/>
      <c r="T153" s="59"/>
      <c r="U153" s="59"/>
      <c r="V153" s="59"/>
      <c r="W153" s="59"/>
      <c r="X153" s="59"/>
      <c r="Y153" s="59"/>
      <c r="Z153" s="59"/>
      <c r="AA153" s="59"/>
      <c r="AB153" s="59"/>
      <c r="AC153" s="59"/>
      <c r="AD153" s="59"/>
      <c r="AE153" s="59"/>
      <c r="AF153" s="59"/>
      <c r="AG153" s="59"/>
      <c r="AH153" s="59"/>
      <c r="AI153" s="59"/>
      <c r="AJ153" s="59"/>
      <c r="AK153" s="59"/>
      <c r="AL153" s="59"/>
      <c r="AM153" s="59"/>
      <c r="AN153" s="59"/>
      <c r="AO153" s="59"/>
      <c r="AP153" s="59"/>
      <c r="AQ153" s="59"/>
      <c r="AR153" s="59"/>
      <c r="AS153" s="59"/>
    </row>
    <row r="154" ht="12.75" customHeight="1">
      <c r="A154" s="59"/>
      <c r="B154" s="59"/>
      <c r="C154" s="596"/>
      <c r="D154" s="59"/>
      <c r="E154" s="59"/>
      <c r="F154" s="59"/>
      <c r="G154" s="59"/>
      <c r="H154" s="59"/>
      <c r="I154" s="59"/>
      <c r="J154" s="59"/>
      <c r="K154" s="59"/>
      <c r="L154" s="59"/>
      <c r="M154" s="59"/>
      <c r="N154" s="59"/>
      <c r="O154" s="59"/>
      <c r="P154" s="59"/>
      <c r="Q154" s="59"/>
      <c r="R154" s="59"/>
      <c r="S154" s="59"/>
      <c r="T154" s="59"/>
      <c r="U154" s="59"/>
      <c r="V154" s="59"/>
      <c r="W154" s="59"/>
      <c r="X154" s="59"/>
      <c r="Y154" s="59"/>
      <c r="Z154" s="59"/>
      <c r="AA154" s="59"/>
      <c r="AB154" s="59"/>
      <c r="AC154" s="59"/>
      <c r="AD154" s="59"/>
      <c r="AE154" s="59"/>
      <c r="AF154" s="59"/>
      <c r="AG154" s="59"/>
      <c r="AH154" s="59"/>
      <c r="AI154" s="59"/>
      <c r="AJ154" s="59"/>
      <c r="AK154" s="59"/>
      <c r="AL154" s="59"/>
      <c r="AM154" s="59"/>
      <c r="AN154" s="59"/>
      <c r="AO154" s="59"/>
      <c r="AP154" s="59"/>
      <c r="AQ154" s="59"/>
      <c r="AR154" s="59"/>
      <c r="AS154" s="59"/>
    </row>
    <row r="155" ht="12.75" customHeight="1">
      <c r="A155" s="59"/>
      <c r="B155" s="59"/>
      <c r="C155" s="596"/>
      <c r="D155" s="59"/>
      <c r="E155" s="59"/>
      <c r="F155" s="59"/>
      <c r="G155" s="59"/>
      <c r="H155" s="59"/>
      <c r="I155" s="59"/>
      <c r="J155" s="59"/>
      <c r="K155" s="59"/>
      <c r="L155" s="59"/>
      <c r="M155" s="59"/>
      <c r="N155" s="59"/>
      <c r="O155" s="59"/>
      <c r="P155" s="59"/>
      <c r="Q155" s="59"/>
      <c r="R155" s="59"/>
      <c r="S155" s="59"/>
      <c r="T155" s="59"/>
      <c r="U155" s="59"/>
      <c r="V155" s="59"/>
      <c r="W155" s="59"/>
      <c r="X155" s="59"/>
      <c r="Y155" s="59"/>
      <c r="Z155" s="59"/>
      <c r="AA155" s="59"/>
      <c r="AB155" s="59"/>
      <c r="AC155" s="59"/>
      <c r="AD155" s="59"/>
      <c r="AE155" s="59"/>
      <c r="AF155" s="59"/>
      <c r="AG155" s="59"/>
      <c r="AH155" s="59"/>
      <c r="AI155" s="59"/>
      <c r="AJ155" s="59"/>
      <c r="AK155" s="59"/>
      <c r="AL155" s="59"/>
      <c r="AM155" s="59"/>
      <c r="AN155" s="59"/>
      <c r="AO155" s="59"/>
      <c r="AP155" s="59"/>
      <c r="AQ155" s="59"/>
      <c r="AR155" s="59"/>
      <c r="AS155" s="59"/>
    </row>
    <row r="156" ht="12.75" customHeight="1">
      <c r="A156" s="59"/>
      <c r="B156" s="59"/>
      <c r="C156" s="596"/>
      <c r="D156" s="59"/>
      <c r="E156" s="59"/>
      <c r="F156" s="59"/>
      <c r="G156" s="59"/>
      <c r="H156" s="59"/>
      <c r="I156" s="59"/>
      <c r="J156" s="59"/>
      <c r="K156" s="59"/>
      <c r="L156" s="59"/>
      <c r="M156" s="59"/>
      <c r="N156" s="59"/>
      <c r="O156" s="59"/>
      <c r="P156" s="59"/>
      <c r="Q156" s="59"/>
      <c r="R156" s="59"/>
      <c r="S156" s="59"/>
      <c r="T156" s="59"/>
      <c r="U156" s="59"/>
      <c r="V156" s="59"/>
      <c r="W156" s="59"/>
      <c r="X156" s="59"/>
      <c r="Y156" s="59"/>
      <c r="Z156" s="59"/>
      <c r="AA156" s="59"/>
      <c r="AB156" s="59"/>
      <c r="AC156" s="59"/>
      <c r="AD156" s="59"/>
      <c r="AE156" s="59"/>
      <c r="AF156" s="59"/>
      <c r="AG156" s="59"/>
      <c r="AH156" s="59"/>
      <c r="AI156" s="59"/>
      <c r="AJ156" s="59"/>
      <c r="AK156" s="59"/>
      <c r="AL156" s="59"/>
      <c r="AM156" s="59"/>
      <c r="AN156" s="59"/>
      <c r="AO156" s="59"/>
      <c r="AP156" s="59"/>
      <c r="AQ156" s="59"/>
      <c r="AR156" s="59"/>
      <c r="AS156" s="59"/>
    </row>
    <row r="157" ht="12.75" customHeight="1">
      <c r="A157" s="59"/>
      <c r="B157" s="59"/>
      <c r="C157" s="596"/>
      <c r="D157" s="59"/>
      <c r="E157" s="59"/>
      <c r="F157" s="59"/>
      <c r="G157" s="59"/>
      <c r="H157" s="59"/>
      <c r="I157" s="59"/>
      <c r="J157" s="59"/>
      <c r="K157" s="59"/>
      <c r="L157" s="59"/>
      <c r="M157" s="59"/>
      <c r="N157" s="59"/>
      <c r="O157" s="59"/>
      <c r="P157" s="59"/>
      <c r="Q157" s="59"/>
      <c r="R157" s="59"/>
      <c r="S157" s="59"/>
      <c r="T157" s="59"/>
      <c r="U157" s="59"/>
      <c r="V157" s="59"/>
      <c r="W157" s="59"/>
      <c r="X157" s="59"/>
      <c r="Y157" s="59"/>
      <c r="Z157" s="59"/>
      <c r="AA157" s="59"/>
      <c r="AB157" s="59"/>
      <c r="AC157" s="59"/>
      <c r="AD157" s="59"/>
      <c r="AE157" s="59"/>
      <c r="AF157" s="59"/>
      <c r="AG157" s="59"/>
      <c r="AH157" s="59"/>
      <c r="AI157" s="59"/>
      <c r="AJ157" s="59"/>
      <c r="AK157" s="59"/>
      <c r="AL157" s="59"/>
      <c r="AM157" s="59"/>
      <c r="AN157" s="59"/>
      <c r="AO157" s="59"/>
      <c r="AP157" s="59"/>
      <c r="AQ157" s="59"/>
      <c r="AR157" s="59"/>
      <c r="AS157" s="59"/>
    </row>
    <row r="158" ht="12.75" customHeight="1">
      <c r="A158" s="59"/>
      <c r="B158" s="59"/>
      <c r="C158" s="596"/>
      <c r="D158" s="59"/>
      <c r="E158" s="59"/>
      <c r="F158" s="59"/>
      <c r="G158" s="59"/>
      <c r="H158" s="59"/>
      <c r="I158" s="59"/>
      <c r="J158" s="59"/>
      <c r="K158" s="59"/>
      <c r="L158" s="59"/>
      <c r="M158" s="59"/>
      <c r="N158" s="59"/>
      <c r="O158" s="59"/>
      <c r="P158" s="59"/>
      <c r="Q158" s="59"/>
      <c r="R158" s="59"/>
      <c r="S158" s="59"/>
      <c r="T158" s="59"/>
      <c r="U158" s="59"/>
      <c r="V158" s="59"/>
      <c r="W158" s="59"/>
      <c r="X158" s="59"/>
      <c r="Y158" s="59"/>
      <c r="Z158" s="59"/>
      <c r="AA158" s="59"/>
      <c r="AB158" s="59"/>
      <c r="AC158" s="59"/>
      <c r="AD158" s="59"/>
      <c r="AE158" s="59"/>
      <c r="AF158" s="59"/>
      <c r="AG158" s="59"/>
      <c r="AH158" s="59"/>
      <c r="AI158" s="59"/>
      <c r="AJ158" s="59"/>
      <c r="AK158" s="59"/>
      <c r="AL158" s="59"/>
      <c r="AM158" s="59"/>
      <c r="AN158" s="59"/>
      <c r="AO158" s="59"/>
      <c r="AP158" s="59"/>
      <c r="AQ158" s="59"/>
      <c r="AR158" s="59"/>
      <c r="AS158" s="59"/>
    </row>
    <row r="159" ht="12.75" customHeight="1">
      <c r="A159" s="59"/>
      <c r="B159" s="59"/>
      <c r="C159" s="596"/>
      <c r="D159" s="59"/>
      <c r="E159" s="59"/>
      <c r="F159" s="59"/>
      <c r="G159" s="59"/>
      <c r="H159" s="59"/>
      <c r="I159" s="59"/>
      <c r="J159" s="59"/>
      <c r="K159" s="59"/>
      <c r="L159" s="59"/>
      <c r="M159" s="59"/>
      <c r="N159" s="59"/>
      <c r="O159" s="59"/>
      <c r="P159" s="59"/>
      <c r="Q159" s="59"/>
      <c r="R159" s="59"/>
      <c r="S159" s="59"/>
      <c r="T159" s="59"/>
      <c r="U159" s="59"/>
      <c r="V159" s="59"/>
      <c r="W159" s="59"/>
      <c r="X159" s="59"/>
      <c r="Y159" s="59"/>
      <c r="Z159" s="59"/>
      <c r="AA159" s="59"/>
      <c r="AB159" s="59"/>
      <c r="AC159" s="59"/>
      <c r="AD159" s="59"/>
      <c r="AE159" s="59"/>
      <c r="AF159" s="59"/>
      <c r="AG159" s="59"/>
      <c r="AH159" s="59"/>
      <c r="AI159" s="59"/>
      <c r="AJ159" s="59"/>
      <c r="AK159" s="59"/>
      <c r="AL159" s="59"/>
      <c r="AM159" s="59"/>
      <c r="AN159" s="59"/>
      <c r="AO159" s="59"/>
      <c r="AP159" s="59"/>
      <c r="AQ159" s="59"/>
      <c r="AR159" s="59"/>
      <c r="AS159" s="59"/>
    </row>
    <row r="160" ht="12.75" customHeight="1">
      <c r="A160" s="59"/>
      <c r="B160" s="59"/>
      <c r="C160" s="596"/>
      <c r="D160" s="59"/>
      <c r="E160" s="59"/>
      <c r="F160" s="59"/>
      <c r="G160" s="59"/>
      <c r="H160" s="59"/>
      <c r="I160" s="59"/>
      <c r="J160" s="59"/>
      <c r="K160" s="59"/>
      <c r="L160" s="59"/>
      <c r="M160" s="59"/>
      <c r="N160" s="59"/>
      <c r="O160" s="59"/>
      <c r="P160" s="59"/>
      <c r="Q160" s="59"/>
      <c r="R160" s="59"/>
      <c r="S160" s="59"/>
      <c r="T160" s="59"/>
      <c r="U160" s="59"/>
      <c r="V160" s="59"/>
      <c r="W160" s="59"/>
      <c r="X160" s="59"/>
      <c r="Y160" s="59"/>
      <c r="Z160" s="59"/>
      <c r="AA160" s="59"/>
      <c r="AB160" s="59"/>
      <c r="AC160" s="59"/>
      <c r="AD160" s="59"/>
      <c r="AE160" s="59"/>
      <c r="AF160" s="59"/>
      <c r="AG160" s="59"/>
      <c r="AH160" s="59"/>
      <c r="AI160" s="59"/>
      <c r="AJ160" s="59"/>
      <c r="AK160" s="59"/>
      <c r="AL160" s="59"/>
      <c r="AM160" s="59"/>
      <c r="AN160" s="59"/>
      <c r="AO160" s="59"/>
      <c r="AP160" s="59"/>
      <c r="AQ160" s="59"/>
      <c r="AR160" s="59"/>
      <c r="AS160" s="59"/>
    </row>
    <row r="161" ht="12.75" customHeight="1">
      <c r="A161" s="59"/>
      <c r="B161" s="59"/>
      <c r="C161" s="596"/>
      <c r="D161" s="59"/>
      <c r="E161" s="59"/>
      <c r="F161" s="59"/>
      <c r="G161" s="59"/>
      <c r="H161" s="59"/>
      <c r="I161" s="59"/>
      <c r="J161" s="59"/>
      <c r="K161" s="59"/>
      <c r="L161" s="59"/>
      <c r="M161" s="59"/>
      <c r="N161" s="59"/>
      <c r="O161" s="59"/>
      <c r="P161" s="59"/>
      <c r="Q161" s="59"/>
      <c r="R161" s="59"/>
      <c r="S161" s="59"/>
      <c r="T161" s="59"/>
      <c r="U161" s="59"/>
      <c r="V161" s="59"/>
      <c r="W161" s="59"/>
      <c r="X161" s="59"/>
      <c r="Y161" s="59"/>
      <c r="Z161" s="59"/>
      <c r="AA161" s="59"/>
      <c r="AB161" s="59"/>
      <c r="AC161" s="59"/>
      <c r="AD161" s="59"/>
      <c r="AE161" s="59"/>
      <c r="AF161" s="59"/>
      <c r="AG161" s="59"/>
      <c r="AH161" s="59"/>
      <c r="AI161" s="59"/>
      <c r="AJ161" s="59"/>
      <c r="AK161" s="59"/>
      <c r="AL161" s="59"/>
      <c r="AM161" s="59"/>
      <c r="AN161" s="59"/>
      <c r="AO161" s="59"/>
      <c r="AP161" s="59"/>
      <c r="AQ161" s="59"/>
      <c r="AR161" s="59"/>
      <c r="AS161" s="59"/>
    </row>
    <row r="162" ht="12.75" customHeight="1">
      <c r="A162" s="59"/>
      <c r="B162" s="59"/>
      <c r="C162" s="596"/>
      <c r="D162" s="59"/>
      <c r="E162" s="59"/>
      <c r="F162" s="59"/>
      <c r="G162" s="59"/>
      <c r="H162" s="59"/>
      <c r="I162" s="59"/>
      <c r="J162" s="59"/>
      <c r="K162" s="59"/>
      <c r="L162" s="59"/>
      <c r="M162" s="59"/>
      <c r="N162" s="59"/>
      <c r="O162" s="59"/>
      <c r="P162" s="59"/>
      <c r="Q162" s="59"/>
      <c r="R162" s="59"/>
      <c r="S162" s="59"/>
      <c r="T162" s="59"/>
      <c r="U162" s="59"/>
      <c r="V162" s="59"/>
      <c r="W162" s="59"/>
      <c r="X162" s="59"/>
      <c r="Y162" s="59"/>
      <c r="Z162" s="59"/>
      <c r="AA162" s="59"/>
      <c r="AB162" s="59"/>
      <c r="AC162" s="59"/>
      <c r="AD162" s="59"/>
      <c r="AE162" s="59"/>
      <c r="AF162" s="59"/>
      <c r="AG162" s="59"/>
      <c r="AH162" s="59"/>
      <c r="AI162" s="59"/>
      <c r="AJ162" s="59"/>
      <c r="AK162" s="59"/>
      <c r="AL162" s="59"/>
      <c r="AM162" s="59"/>
      <c r="AN162" s="59"/>
      <c r="AO162" s="59"/>
      <c r="AP162" s="59"/>
      <c r="AQ162" s="59"/>
      <c r="AR162" s="59"/>
      <c r="AS162" s="59"/>
    </row>
    <row r="163" ht="12.75" customHeight="1">
      <c r="A163" s="59"/>
      <c r="B163" s="59"/>
      <c r="C163" s="596"/>
      <c r="D163" s="59"/>
      <c r="E163" s="59"/>
      <c r="F163" s="59"/>
      <c r="G163" s="59"/>
      <c r="H163" s="59"/>
      <c r="I163" s="59"/>
      <c r="J163" s="59"/>
      <c r="K163" s="59"/>
      <c r="L163" s="59"/>
      <c r="M163" s="59"/>
      <c r="N163" s="59"/>
      <c r="O163" s="59"/>
      <c r="P163" s="59"/>
      <c r="Q163" s="59"/>
      <c r="R163" s="59"/>
      <c r="S163" s="59"/>
      <c r="T163" s="59"/>
      <c r="U163" s="59"/>
      <c r="V163" s="59"/>
      <c r="W163" s="59"/>
      <c r="X163" s="59"/>
      <c r="Y163" s="59"/>
      <c r="Z163" s="59"/>
      <c r="AA163" s="59"/>
      <c r="AB163" s="59"/>
      <c r="AC163" s="59"/>
      <c r="AD163" s="59"/>
      <c r="AE163" s="59"/>
      <c r="AF163" s="59"/>
      <c r="AG163" s="59"/>
      <c r="AH163" s="59"/>
      <c r="AI163" s="59"/>
      <c r="AJ163" s="59"/>
      <c r="AK163" s="59"/>
      <c r="AL163" s="59"/>
      <c r="AM163" s="59"/>
      <c r="AN163" s="59"/>
      <c r="AO163" s="59"/>
      <c r="AP163" s="59"/>
      <c r="AQ163" s="59"/>
      <c r="AR163" s="59"/>
      <c r="AS163" s="59"/>
    </row>
    <row r="164" ht="12.75" customHeight="1">
      <c r="A164" s="59"/>
      <c r="B164" s="59"/>
      <c r="C164" s="596"/>
      <c r="D164" s="59"/>
      <c r="E164" s="59"/>
      <c r="F164" s="59"/>
      <c r="G164" s="59"/>
      <c r="H164" s="59"/>
      <c r="I164" s="59"/>
      <c r="J164" s="59"/>
      <c r="K164" s="59"/>
      <c r="L164" s="59"/>
      <c r="M164" s="59"/>
      <c r="N164" s="59"/>
      <c r="O164" s="59"/>
      <c r="P164" s="59"/>
      <c r="Q164" s="59"/>
      <c r="R164" s="59"/>
      <c r="S164" s="59"/>
      <c r="T164" s="59"/>
      <c r="U164" s="59"/>
      <c r="V164" s="59"/>
      <c r="W164" s="59"/>
      <c r="X164" s="59"/>
      <c r="Y164" s="59"/>
      <c r="Z164" s="59"/>
      <c r="AA164" s="59"/>
      <c r="AB164" s="59"/>
      <c r="AC164" s="59"/>
      <c r="AD164" s="59"/>
      <c r="AE164" s="59"/>
      <c r="AF164" s="59"/>
      <c r="AG164" s="59"/>
      <c r="AH164" s="59"/>
      <c r="AI164" s="59"/>
      <c r="AJ164" s="59"/>
      <c r="AK164" s="59"/>
      <c r="AL164" s="59"/>
      <c r="AM164" s="59"/>
      <c r="AN164" s="59"/>
      <c r="AO164" s="59"/>
      <c r="AP164" s="59"/>
      <c r="AQ164" s="59"/>
      <c r="AR164" s="59"/>
      <c r="AS164" s="59"/>
    </row>
    <row r="165" ht="12.75" customHeight="1">
      <c r="A165" s="59"/>
      <c r="B165" s="59"/>
      <c r="C165" s="596"/>
      <c r="D165" s="59"/>
      <c r="E165" s="59"/>
      <c r="F165" s="59"/>
      <c r="G165" s="59"/>
      <c r="H165" s="59"/>
      <c r="I165" s="59"/>
      <c r="J165" s="59"/>
      <c r="K165" s="59"/>
      <c r="L165" s="59"/>
      <c r="M165" s="59"/>
      <c r="N165" s="59"/>
      <c r="O165" s="59"/>
      <c r="P165" s="59"/>
      <c r="Q165" s="59"/>
      <c r="R165" s="59"/>
      <c r="S165" s="59"/>
      <c r="T165" s="59"/>
      <c r="U165" s="59"/>
      <c r="V165" s="59"/>
      <c r="W165" s="59"/>
      <c r="X165" s="59"/>
      <c r="Y165" s="59"/>
      <c r="Z165" s="59"/>
      <c r="AA165" s="59"/>
      <c r="AB165" s="59"/>
      <c r="AC165" s="59"/>
      <c r="AD165" s="59"/>
      <c r="AE165" s="59"/>
      <c r="AF165" s="59"/>
      <c r="AG165" s="59"/>
      <c r="AH165" s="59"/>
      <c r="AI165" s="59"/>
      <c r="AJ165" s="59"/>
      <c r="AK165" s="59"/>
      <c r="AL165" s="59"/>
      <c r="AM165" s="59"/>
      <c r="AN165" s="59"/>
      <c r="AO165" s="59"/>
      <c r="AP165" s="59"/>
      <c r="AQ165" s="59"/>
      <c r="AR165" s="59"/>
      <c r="AS165" s="59"/>
    </row>
    <row r="166" ht="12.75" customHeight="1">
      <c r="A166" s="59"/>
      <c r="B166" s="59"/>
      <c r="C166" s="596"/>
      <c r="D166" s="59"/>
      <c r="E166" s="59"/>
      <c r="F166" s="59"/>
      <c r="G166" s="59"/>
      <c r="H166" s="59"/>
      <c r="I166" s="59"/>
      <c r="J166" s="59"/>
      <c r="K166" s="59"/>
      <c r="L166" s="59"/>
      <c r="M166" s="59"/>
      <c r="N166" s="59"/>
      <c r="O166" s="59"/>
      <c r="P166" s="59"/>
      <c r="Q166" s="59"/>
      <c r="R166" s="59"/>
      <c r="S166" s="59"/>
      <c r="T166" s="59"/>
      <c r="U166" s="59"/>
      <c r="V166" s="59"/>
      <c r="W166" s="59"/>
      <c r="X166" s="59"/>
      <c r="Y166" s="59"/>
      <c r="Z166" s="59"/>
      <c r="AA166" s="59"/>
      <c r="AB166" s="59"/>
      <c r="AC166" s="59"/>
      <c r="AD166" s="59"/>
      <c r="AE166" s="59"/>
      <c r="AF166" s="59"/>
      <c r="AG166" s="59"/>
      <c r="AH166" s="59"/>
      <c r="AI166" s="59"/>
      <c r="AJ166" s="59"/>
      <c r="AK166" s="59"/>
      <c r="AL166" s="59"/>
      <c r="AM166" s="59"/>
      <c r="AN166" s="59"/>
      <c r="AO166" s="59"/>
      <c r="AP166" s="59"/>
      <c r="AQ166" s="59"/>
      <c r="AR166" s="59"/>
      <c r="AS166" s="59"/>
    </row>
    <row r="167" ht="12.75" customHeight="1">
      <c r="A167" s="59"/>
      <c r="B167" s="59"/>
      <c r="C167" s="596"/>
      <c r="D167" s="59"/>
      <c r="E167" s="59"/>
      <c r="F167" s="59"/>
      <c r="G167" s="59"/>
      <c r="H167" s="59"/>
      <c r="I167" s="59"/>
      <c r="J167" s="59"/>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c r="AH167" s="59"/>
      <c r="AI167" s="59"/>
      <c r="AJ167" s="59"/>
      <c r="AK167" s="59"/>
      <c r="AL167" s="59"/>
      <c r="AM167" s="59"/>
      <c r="AN167" s="59"/>
      <c r="AO167" s="59"/>
      <c r="AP167" s="59"/>
      <c r="AQ167" s="59"/>
      <c r="AR167" s="59"/>
      <c r="AS167" s="59"/>
    </row>
    <row r="168" ht="12.75" customHeight="1">
      <c r="A168" s="59"/>
      <c r="B168" s="59"/>
      <c r="C168" s="596"/>
      <c r="D168" s="59"/>
      <c r="E168" s="59"/>
      <c r="F168" s="59"/>
      <c r="G168" s="59"/>
      <c r="H168" s="59"/>
      <c r="I168" s="59"/>
      <c r="J168" s="59"/>
      <c r="K168" s="59"/>
      <c r="L168" s="59"/>
      <c r="M168" s="59"/>
      <c r="N168" s="59"/>
      <c r="O168" s="59"/>
      <c r="P168" s="59"/>
      <c r="Q168" s="59"/>
      <c r="R168" s="59"/>
      <c r="S168" s="59"/>
      <c r="T168" s="59"/>
      <c r="U168" s="59"/>
      <c r="V168" s="59"/>
      <c r="W168" s="59"/>
      <c r="X168" s="59"/>
      <c r="Y168" s="59"/>
      <c r="Z168" s="59"/>
      <c r="AA168" s="59"/>
      <c r="AB168" s="59"/>
      <c r="AC168" s="59"/>
      <c r="AD168" s="59"/>
      <c r="AE168" s="59"/>
      <c r="AF168" s="59"/>
      <c r="AG168" s="59"/>
      <c r="AH168" s="59"/>
      <c r="AI168" s="59"/>
      <c r="AJ168" s="59"/>
      <c r="AK168" s="59"/>
      <c r="AL168" s="59"/>
      <c r="AM168" s="59"/>
      <c r="AN168" s="59"/>
      <c r="AO168" s="59"/>
      <c r="AP168" s="59"/>
      <c r="AQ168" s="59"/>
      <c r="AR168" s="59"/>
      <c r="AS168" s="59"/>
    </row>
    <row r="169" ht="12.75" customHeight="1">
      <c r="A169" s="59"/>
      <c r="B169" s="59"/>
      <c r="C169" s="596"/>
      <c r="D169" s="59"/>
      <c r="E169" s="59"/>
      <c r="F169" s="59"/>
      <c r="G169" s="59"/>
      <c r="H169" s="59"/>
      <c r="I169" s="59"/>
      <c r="J169" s="59"/>
      <c r="K169" s="5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9"/>
      <c r="AR169" s="59"/>
      <c r="AS169" s="59"/>
    </row>
    <row r="170" ht="12.75" customHeight="1">
      <c r="A170" s="59"/>
      <c r="B170" s="59"/>
      <c r="C170" s="596"/>
      <c r="D170" s="59"/>
      <c r="E170" s="59"/>
      <c r="F170" s="59"/>
      <c r="G170" s="59"/>
      <c r="H170" s="59"/>
      <c r="I170" s="59"/>
      <c r="J170" s="59"/>
      <c r="K170" s="59"/>
      <c r="L170" s="59"/>
      <c r="M170" s="59"/>
      <c r="N170" s="59"/>
      <c r="O170" s="59"/>
      <c r="P170" s="59"/>
      <c r="Q170" s="59"/>
      <c r="R170" s="59"/>
      <c r="S170" s="59"/>
      <c r="T170" s="59"/>
      <c r="U170" s="59"/>
      <c r="V170" s="59"/>
      <c r="W170" s="59"/>
      <c r="X170" s="59"/>
      <c r="Y170" s="59"/>
      <c r="Z170" s="59"/>
      <c r="AA170" s="59"/>
      <c r="AB170" s="59"/>
      <c r="AC170" s="59"/>
      <c r="AD170" s="59"/>
      <c r="AE170" s="59"/>
      <c r="AF170" s="59"/>
      <c r="AG170" s="59"/>
      <c r="AH170" s="59"/>
      <c r="AI170" s="59"/>
      <c r="AJ170" s="59"/>
      <c r="AK170" s="59"/>
      <c r="AL170" s="59"/>
      <c r="AM170" s="59"/>
      <c r="AN170" s="59"/>
      <c r="AO170" s="59"/>
      <c r="AP170" s="59"/>
      <c r="AQ170" s="59"/>
      <c r="AR170" s="59"/>
      <c r="AS170" s="59"/>
    </row>
    <row r="171" ht="12.75" customHeight="1">
      <c r="A171" s="59"/>
      <c r="B171" s="59"/>
      <c r="C171" s="596"/>
      <c r="D171" s="59"/>
      <c r="E171" s="59"/>
      <c r="F171" s="59"/>
      <c r="G171" s="59"/>
      <c r="H171" s="59"/>
      <c r="I171" s="59"/>
      <c r="J171" s="59"/>
      <c r="K171" s="59"/>
      <c r="L171" s="59"/>
      <c r="M171" s="59"/>
      <c r="N171" s="59"/>
      <c r="O171" s="59"/>
      <c r="P171" s="59"/>
      <c r="Q171" s="59"/>
      <c r="R171" s="59"/>
      <c r="S171" s="59"/>
      <c r="T171" s="59"/>
      <c r="U171" s="59"/>
      <c r="V171" s="59"/>
      <c r="W171" s="59"/>
      <c r="X171" s="59"/>
      <c r="Y171" s="59"/>
      <c r="Z171" s="59"/>
      <c r="AA171" s="59"/>
      <c r="AB171" s="59"/>
      <c r="AC171" s="59"/>
      <c r="AD171" s="59"/>
      <c r="AE171" s="59"/>
      <c r="AF171" s="59"/>
      <c r="AG171" s="59"/>
      <c r="AH171" s="59"/>
      <c r="AI171" s="59"/>
      <c r="AJ171" s="59"/>
      <c r="AK171" s="59"/>
      <c r="AL171" s="59"/>
      <c r="AM171" s="59"/>
      <c r="AN171" s="59"/>
      <c r="AO171" s="59"/>
      <c r="AP171" s="59"/>
      <c r="AQ171" s="59"/>
      <c r="AR171" s="59"/>
      <c r="AS171" s="59"/>
    </row>
    <row r="172" ht="12.75" customHeight="1">
      <c r="A172" s="59"/>
      <c r="B172" s="59"/>
      <c r="C172" s="596"/>
      <c r="D172" s="59"/>
      <c r="E172" s="59"/>
      <c r="F172" s="59"/>
      <c r="G172" s="59"/>
      <c r="H172" s="59"/>
      <c r="I172" s="59"/>
      <c r="J172" s="59"/>
      <c r="K172" s="59"/>
      <c r="L172" s="59"/>
      <c r="M172" s="59"/>
      <c r="N172" s="59"/>
      <c r="O172" s="59"/>
      <c r="P172" s="59"/>
      <c r="Q172" s="59"/>
      <c r="R172" s="59"/>
      <c r="S172" s="59"/>
      <c r="T172" s="59"/>
      <c r="U172" s="59"/>
      <c r="V172" s="59"/>
      <c r="W172" s="59"/>
      <c r="X172" s="59"/>
      <c r="Y172" s="59"/>
      <c r="Z172" s="59"/>
      <c r="AA172" s="59"/>
      <c r="AB172" s="59"/>
      <c r="AC172" s="59"/>
      <c r="AD172" s="59"/>
      <c r="AE172" s="59"/>
      <c r="AF172" s="59"/>
      <c r="AG172" s="59"/>
      <c r="AH172" s="59"/>
      <c r="AI172" s="59"/>
      <c r="AJ172" s="59"/>
      <c r="AK172" s="59"/>
      <c r="AL172" s="59"/>
      <c r="AM172" s="59"/>
      <c r="AN172" s="59"/>
      <c r="AO172" s="59"/>
      <c r="AP172" s="59"/>
      <c r="AQ172" s="59"/>
      <c r="AR172" s="59"/>
      <c r="AS172" s="59"/>
    </row>
    <row r="173" ht="12.75" customHeight="1">
      <c r="A173" s="59"/>
      <c r="B173" s="59"/>
      <c r="C173" s="596"/>
      <c r="D173" s="59"/>
      <c r="E173" s="59"/>
      <c r="F173" s="59"/>
      <c r="G173" s="59"/>
      <c r="H173" s="59"/>
      <c r="I173" s="59"/>
      <c r="J173" s="59"/>
      <c r="K173" s="59"/>
      <c r="L173" s="59"/>
      <c r="M173" s="59"/>
      <c r="N173" s="59"/>
      <c r="O173" s="59"/>
      <c r="P173" s="59"/>
      <c r="Q173" s="59"/>
      <c r="R173" s="59"/>
      <c r="S173" s="59"/>
      <c r="T173" s="59"/>
      <c r="U173" s="59"/>
      <c r="V173" s="59"/>
      <c r="W173" s="59"/>
      <c r="X173" s="59"/>
      <c r="Y173" s="59"/>
      <c r="Z173" s="59"/>
      <c r="AA173" s="59"/>
      <c r="AB173" s="59"/>
      <c r="AC173" s="59"/>
      <c r="AD173" s="59"/>
      <c r="AE173" s="59"/>
      <c r="AF173" s="59"/>
      <c r="AG173" s="59"/>
      <c r="AH173" s="59"/>
      <c r="AI173" s="59"/>
      <c r="AJ173" s="59"/>
      <c r="AK173" s="59"/>
      <c r="AL173" s="59"/>
      <c r="AM173" s="59"/>
      <c r="AN173" s="59"/>
      <c r="AO173" s="59"/>
      <c r="AP173" s="59"/>
      <c r="AQ173" s="59"/>
      <c r="AR173" s="59"/>
      <c r="AS173" s="59"/>
    </row>
    <row r="174" ht="12.75" customHeight="1">
      <c r="A174" s="59"/>
      <c r="B174" s="59"/>
      <c r="C174" s="596"/>
      <c r="D174" s="59"/>
      <c r="E174" s="59"/>
      <c r="F174" s="59"/>
      <c r="G174" s="59"/>
      <c r="H174" s="59"/>
      <c r="I174" s="59"/>
      <c r="J174" s="59"/>
      <c r="K174" s="59"/>
      <c r="L174" s="59"/>
      <c r="M174" s="59"/>
      <c r="N174" s="59"/>
      <c r="O174" s="59"/>
      <c r="P174" s="59"/>
      <c r="Q174" s="59"/>
      <c r="R174" s="59"/>
      <c r="S174" s="59"/>
      <c r="T174" s="59"/>
      <c r="U174" s="59"/>
      <c r="V174" s="59"/>
      <c r="W174" s="59"/>
      <c r="X174" s="59"/>
      <c r="Y174" s="59"/>
      <c r="Z174" s="59"/>
      <c r="AA174" s="59"/>
      <c r="AB174" s="59"/>
      <c r="AC174" s="59"/>
      <c r="AD174" s="59"/>
      <c r="AE174" s="59"/>
      <c r="AF174" s="59"/>
      <c r="AG174" s="59"/>
      <c r="AH174" s="59"/>
      <c r="AI174" s="59"/>
      <c r="AJ174" s="59"/>
      <c r="AK174" s="59"/>
      <c r="AL174" s="59"/>
      <c r="AM174" s="59"/>
      <c r="AN174" s="59"/>
      <c r="AO174" s="59"/>
      <c r="AP174" s="59"/>
      <c r="AQ174" s="59"/>
      <c r="AR174" s="59"/>
      <c r="AS174" s="59"/>
    </row>
    <row r="175" ht="12.75" customHeight="1">
      <c r="A175" s="59"/>
      <c r="B175" s="59"/>
      <c r="C175" s="596"/>
      <c r="D175" s="59"/>
      <c r="E175" s="59"/>
      <c r="F175" s="59"/>
      <c r="G175" s="59"/>
      <c r="H175" s="59"/>
      <c r="I175" s="59"/>
      <c r="J175" s="59"/>
      <c r="K175" s="59"/>
      <c r="L175" s="59"/>
      <c r="M175" s="59"/>
      <c r="N175" s="59"/>
      <c r="O175" s="59"/>
      <c r="P175" s="59"/>
      <c r="Q175" s="59"/>
      <c r="R175" s="59"/>
      <c r="S175" s="59"/>
      <c r="T175" s="59"/>
      <c r="U175" s="59"/>
      <c r="V175" s="59"/>
      <c r="W175" s="59"/>
      <c r="X175" s="59"/>
      <c r="Y175" s="59"/>
      <c r="Z175" s="59"/>
      <c r="AA175" s="59"/>
      <c r="AB175" s="59"/>
      <c r="AC175" s="59"/>
      <c r="AD175" s="59"/>
      <c r="AE175" s="59"/>
      <c r="AF175" s="59"/>
      <c r="AG175" s="59"/>
      <c r="AH175" s="59"/>
      <c r="AI175" s="59"/>
      <c r="AJ175" s="59"/>
      <c r="AK175" s="59"/>
      <c r="AL175" s="59"/>
      <c r="AM175" s="59"/>
      <c r="AN175" s="59"/>
      <c r="AO175" s="59"/>
      <c r="AP175" s="59"/>
      <c r="AQ175" s="59"/>
      <c r="AR175" s="59"/>
      <c r="AS175" s="59"/>
    </row>
    <row r="176" ht="12.75" customHeight="1">
      <c r="A176" s="59"/>
      <c r="B176" s="59"/>
      <c r="C176" s="596"/>
      <c r="D176" s="59"/>
      <c r="E176" s="59"/>
      <c r="F176" s="59"/>
      <c r="G176" s="59"/>
      <c r="H176" s="59"/>
      <c r="I176" s="59"/>
      <c r="J176" s="59"/>
      <c r="K176" s="59"/>
      <c r="L176" s="59"/>
      <c r="M176" s="59"/>
      <c r="N176" s="59"/>
      <c r="O176" s="59"/>
      <c r="P176" s="59"/>
      <c r="Q176" s="59"/>
      <c r="R176" s="59"/>
      <c r="S176" s="59"/>
      <c r="T176" s="59"/>
      <c r="U176" s="59"/>
      <c r="V176" s="59"/>
      <c r="W176" s="59"/>
      <c r="X176" s="59"/>
      <c r="Y176" s="59"/>
      <c r="Z176" s="59"/>
      <c r="AA176" s="59"/>
      <c r="AB176" s="59"/>
      <c r="AC176" s="59"/>
      <c r="AD176" s="59"/>
      <c r="AE176" s="59"/>
      <c r="AF176" s="59"/>
      <c r="AG176" s="59"/>
      <c r="AH176" s="59"/>
      <c r="AI176" s="59"/>
      <c r="AJ176" s="59"/>
      <c r="AK176" s="59"/>
      <c r="AL176" s="59"/>
      <c r="AM176" s="59"/>
      <c r="AN176" s="59"/>
      <c r="AO176" s="59"/>
      <c r="AP176" s="59"/>
      <c r="AQ176" s="59"/>
      <c r="AR176" s="59"/>
      <c r="AS176" s="59"/>
    </row>
    <row r="177" ht="12.75" customHeight="1">
      <c r="A177" s="59"/>
      <c r="B177" s="59"/>
      <c r="C177" s="596"/>
      <c r="D177" s="59"/>
      <c r="E177" s="59"/>
      <c r="F177" s="59"/>
      <c r="G177" s="59"/>
      <c r="H177" s="59"/>
      <c r="I177" s="59"/>
      <c r="J177" s="59"/>
      <c r="K177" s="59"/>
      <c r="L177" s="59"/>
      <c r="M177" s="59"/>
      <c r="N177" s="59"/>
      <c r="O177" s="59"/>
      <c r="P177" s="59"/>
      <c r="Q177" s="59"/>
      <c r="R177" s="59"/>
      <c r="S177" s="59"/>
      <c r="T177" s="59"/>
      <c r="U177" s="59"/>
      <c r="V177" s="59"/>
      <c r="W177" s="59"/>
      <c r="X177" s="59"/>
      <c r="Y177" s="59"/>
      <c r="Z177" s="59"/>
      <c r="AA177" s="59"/>
      <c r="AB177" s="59"/>
      <c r="AC177" s="59"/>
      <c r="AD177" s="59"/>
      <c r="AE177" s="59"/>
      <c r="AF177" s="59"/>
      <c r="AG177" s="59"/>
      <c r="AH177" s="59"/>
      <c r="AI177" s="59"/>
      <c r="AJ177" s="59"/>
      <c r="AK177" s="59"/>
      <c r="AL177" s="59"/>
      <c r="AM177" s="59"/>
      <c r="AN177" s="59"/>
      <c r="AO177" s="59"/>
      <c r="AP177" s="59"/>
      <c r="AQ177" s="59"/>
      <c r="AR177" s="59"/>
      <c r="AS177" s="59"/>
    </row>
    <row r="178" ht="12.75" customHeight="1">
      <c r="A178" s="59"/>
      <c r="B178" s="59"/>
      <c r="C178" s="596"/>
      <c r="D178" s="59"/>
      <c r="E178" s="59"/>
      <c r="F178" s="59"/>
      <c r="G178" s="59"/>
      <c r="H178" s="59"/>
      <c r="I178" s="59"/>
      <c r="J178" s="59"/>
      <c r="K178" s="59"/>
      <c r="L178" s="59"/>
      <c r="M178" s="59"/>
      <c r="N178" s="59"/>
      <c r="O178" s="59"/>
      <c r="P178" s="59"/>
      <c r="Q178" s="59"/>
      <c r="R178" s="59"/>
      <c r="S178" s="59"/>
      <c r="T178" s="59"/>
      <c r="U178" s="59"/>
      <c r="V178" s="59"/>
      <c r="W178" s="59"/>
      <c r="X178" s="59"/>
      <c r="Y178" s="59"/>
      <c r="Z178" s="59"/>
      <c r="AA178" s="59"/>
      <c r="AB178" s="59"/>
      <c r="AC178" s="59"/>
      <c r="AD178" s="59"/>
      <c r="AE178" s="59"/>
      <c r="AF178" s="59"/>
      <c r="AG178" s="59"/>
      <c r="AH178" s="59"/>
      <c r="AI178" s="59"/>
      <c r="AJ178" s="59"/>
      <c r="AK178" s="59"/>
      <c r="AL178" s="59"/>
      <c r="AM178" s="59"/>
      <c r="AN178" s="59"/>
      <c r="AO178" s="59"/>
      <c r="AP178" s="59"/>
      <c r="AQ178" s="59"/>
      <c r="AR178" s="59"/>
      <c r="AS178" s="59"/>
    </row>
    <row r="179" ht="12.75" customHeight="1">
      <c r="A179" s="59"/>
      <c r="B179" s="59"/>
      <c r="C179" s="596"/>
      <c r="D179" s="59"/>
      <c r="E179" s="59"/>
      <c r="F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c r="AD179" s="59"/>
      <c r="AE179" s="59"/>
      <c r="AF179" s="59"/>
      <c r="AG179" s="59"/>
      <c r="AH179" s="59"/>
      <c r="AI179" s="59"/>
      <c r="AJ179" s="59"/>
      <c r="AK179" s="59"/>
      <c r="AL179" s="59"/>
      <c r="AM179" s="59"/>
      <c r="AN179" s="59"/>
      <c r="AO179" s="59"/>
      <c r="AP179" s="59"/>
      <c r="AQ179" s="59"/>
      <c r="AR179" s="59"/>
      <c r="AS179" s="59"/>
    </row>
    <row r="180" ht="12.75" customHeight="1">
      <c r="A180" s="59"/>
      <c r="B180" s="59"/>
      <c r="C180" s="596"/>
      <c r="D180" s="59"/>
      <c r="E180" s="59"/>
      <c r="F180" s="59"/>
      <c r="G180" s="59"/>
      <c r="H180" s="59"/>
      <c r="I180" s="59"/>
      <c r="J180" s="59"/>
      <c r="K180" s="59"/>
      <c r="L180" s="59"/>
      <c r="M180" s="59"/>
      <c r="N180" s="59"/>
      <c r="O180" s="59"/>
      <c r="P180" s="59"/>
      <c r="Q180" s="59"/>
      <c r="R180" s="59"/>
      <c r="S180" s="59"/>
      <c r="T180" s="59"/>
      <c r="U180" s="59"/>
      <c r="V180" s="59"/>
      <c r="W180" s="59"/>
      <c r="X180" s="59"/>
      <c r="Y180" s="59"/>
      <c r="Z180" s="59"/>
      <c r="AA180" s="59"/>
      <c r="AB180" s="59"/>
      <c r="AC180" s="59"/>
      <c r="AD180" s="59"/>
      <c r="AE180" s="59"/>
      <c r="AF180" s="59"/>
      <c r="AG180" s="59"/>
      <c r="AH180" s="59"/>
      <c r="AI180" s="59"/>
      <c r="AJ180" s="59"/>
      <c r="AK180" s="59"/>
      <c r="AL180" s="59"/>
      <c r="AM180" s="59"/>
      <c r="AN180" s="59"/>
      <c r="AO180" s="59"/>
      <c r="AP180" s="59"/>
      <c r="AQ180" s="59"/>
      <c r="AR180" s="59"/>
      <c r="AS180" s="59"/>
    </row>
    <row r="181" ht="12.75" customHeight="1">
      <c r="A181" s="59"/>
      <c r="B181" s="59"/>
      <c r="C181" s="596"/>
      <c r="D181" s="59"/>
      <c r="E181" s="59"/>
      <c r="F181" s="59"/>
      <c r="G181" s="59"/>
      <c r="H181" s="59"/>
      <c r="I181" s="59"/>
      <c r="J181" s="59"/>
      <c r="K181" s="59"/>
      <c r="L181" s="59"/>
      <c r="M181" s="59"/>
      <c r="N181" s="59"/>
      <c r="O181" s="59"/>
      <c r="P181" s="59"/>
      <c r="Q181" s="59"/>
      <c r="R181" s="59"/>
      <c r="S181" s="59"/>
      <c r="T181" s="59"/>
      <c r="U181" s="59"/>
      <c r="V181" s="59"/>
      <c r="W181" s="59"/>
      <c r="X181" s="59"/>
      <c r="Y181" s="59"/>
      <c r="Z181" s="59"/>
      <c r="AA181" s="59"/>
      <c r="AB181" s="59"/>
      <c r="AC181" s="59"/>
      <c r="AD181" s="59"/>
      <c r="AE181" s="59"/>
      <c r="AF181" s="59"/>
      <c r="AG181" s="59"/>
      <c r="AH181" s="59"/>
      <c r="AI181" s="59"/>
      <c r="AJ181" s="59"/>
      <c r="AK181" s="59"/>
      <c r="AL181" s="59"/>
      <c r="AM181" s="59"/>
      <c r="AN181" s="59"/>
      <c r="AO181" s="59"/>
      <c r="AP181" s="59"/>
      <c r="AQ181" s="59"/>
      <c r="AR181" s="59"/>
      <c r="AS181" s="59"/>
    </row>
    <row r="182" ht="12.75" customHeight="1">
      <c r="A182" s="59"/>
      <c r="B182" s="59"/>
      <c r="C182" s="596"/>
      <c r="D182" s="59"/>
      <c r="E182" s="59"/>
      <c r="F182" s="59"/>
      <c r="G182" s="59"/>
      <c r="H182" s="59"/>
      <c r="I182" s="59"/>
      <c r="J182" s="59"/>
      <c r="K182" s="59"/>
      <c r="L182" s="59"/>
      <c r="M182" s="59"/>
      <c r="N182" s="59"/>
      <c r="O182" s="59"/>
      <c r="P182" s="59"/>
      <c r="Q182" s="59"/>
      <c r="R182" s="59"/>
      <c r="S182" s="59"/>
      <c r="T182" s="59"/>
      <c r="U182" s="59"/>
      <c r="V182" s="59"/>
      <c r="W182" s="59"/>
      <c r="X182" s="59"/>
      <c r="Y182" s="59"/>
      <c r="Z182" s="59"/>
      <c r="AA182" s="59"/>
      <c r="AB182" s="59"/>
      <c r="AC182" s="59"/>
      <c r="AD182" s="59"/>
      <c r="AE182" s="59"/>
      <c r="AF182" s="59"/>
      <c r="AG182" s="59"/>
      <c r="AH182" s="59"/>
      <c r="AI182" s="59"/>
      <c r="AJ182" s="59"/>
      <c r="AK182" s="59"/>
      <c r="AL182" s="59"/>
      <c r="AM182" s="59"/>
      <c r="AN182" s="59"/>
      <c r="AO182" s="59"/>
      <c r="AP182" s="59"/>
      <c r="AQ182" s="59"/>
      <c r="AR182" s="59"/>
      <c r="AS182" s="59"/>
    </row>
    <row r="183" ht="12.75" customHeight="1">
      <c r="A183" s="59"/>
      <c r="B183" s="59"/>
      <c r="C183" s="596"/>
      <c r="D183" s="59"/>
      <c r="E183" s="59"/>
      <c r="F183" s="59"/>
      <c r="G183" s="59"/>
      <c r="H183" s="59"/>
      <c r="I183" s="59"/>
      <c r="J183" s="59"/>
      <c r="K183" s="59"/>
      <c r="L183" s="59"/>
      <c r="M183" s="59"/>
      <c r="N183" s="59"/>
      <c r="O183" s="59"/>
      <c r="P183" s="59"/>
      <c r="Q183" s="59"/>
      <c r="R183" s="59"/>
      <c r="S183" s="59"/>
      <c r="T183" s="59"/>
      <c r="U183" s="59"/>
      <c r="V183" s="59"/>
      <c r="W183" s="59"/>
      <c r="X183" s="59"/>
      <c r="Y183" s="59"/>
      <c r="Z183" s="59"/>
      <c r="AA183" s="59"/>
      <c r="AB183" s="59"/>
      <c r="AC183" s="59"/>
      <c r="AD183" s="59"/>
      <c r="AE183" s="59"/>
      <c r="AF183" s="59"/>
      <c r="AG183" s="59"/>
      <c r="AH183" s="59"/>
      <c r="AI183" s="59"/>
      <c r="AJ183" s="59"/>
      <c r="AK183" s="59"/>
      <c r="AL183" s="59"/>
      <c r="AM183" s="59"/>
      <c r="AN183" s="59"/>
      <c r="AO183" s="59"/>
      <c r="AP183" s="59"/>
      <c r="AQ183" s="59"/>
      <c r="AR183" s="59"/>
      <c r="AS183" s="59"/>
    </row>
    <row r="184" ht="12.75" customHeight="1">
      <c r="A184" s="59"/>
      <c r="B184" s="59"/>
      <c r="C184" s="596"/>
      <c r="D184" s="59"/>
      <c r="E184" s="59"/>
      <c r="F184" s="59"/>
      <c r="G184" s="59"/>
      <c r="H184" s="59"/>
      <c r="I184" s="59"/>
      <c r="J184" s="59"/>
      <c r="K184" s="59"/>
      <c r="L184" s="59"/>
      <c r="M184" s="59"/>
      <c r="N184" s="59"/>
      <c r="O184" s="59"/>
      <c r="P184" s="59"/>
      <c r="Q184" s="59"/>
      <c r="R184" s="59"/>
      <c r="S184" s="59"/>
      <c r="T184" s="59"/>
      <c r="U184" s="59"/>
      <c r="V184" s="59"/>
      <c r="W184" s="59"/>
      <c r="X184" s="59"/>
      <c r="Y184" s="59"/>
      <c r="Z184" s="59"/>
      <c r="AA184" s="59"/>
      <c r="AB184" s="59"/>
      <c r="AC184" s="59"/>
      <c r="AD184" s="59"/>
      <c r="AE184" s="59"/>
      <c r="AF184" s="59"/>
      <c r="AG184" s="59"/>
      <c r="AH184" s="59"/>
      <c r="AI184" s="59"/>
      <c r="AJ184" s="59"/>
      <c r="AK184" s="59"/>
      <c r="AL184" s="59"/>
      <c r="AM184" s="59"/>
      <c r="AN184" s="59"/>
      <c r="AO184" s="59"/>
      <c r="AP184" s="59"/>
      <c r="AQ184" s="59"/>
      <c r="AR184" s="59"/>
      <c r="AS184" s="59"/>
    </row>
    <row r="185" ht="12.75" customHeight="1">
      <c r="A185" s="59"/>
      <c r="B185" s="59"/>
      <c r="C185" s="596"/>
      <c r="D185" s="59"/>
      <c r="E185" s="59"/>
      <c r="F185" s="59"/>
      <c r="G185" s="59"/>
      <c r="H185" s="59"/>
      <c r="I185" s="59"/>
      <c r="J185" s="59"/>
      <c r="K185" s="59"/>
      <c r="L185" s="59"/>
      <c r="M185" s="59"/>
      <c r="N185" s="59"/>
      <c r="O185" s="59"/>
      <c r="P185" s="59"/>
      <c r="Q185" s="59"/>
      <c r="R185" s="59"/>
      <c r="S185" s="59"/>
      <c r="T185" s="59"/>
      <c r="U185" s="59"/>
      <c r="V185" s="59"/>
      <c r="W185" s="59"/>
      <c r="X185" s="59"/>
      <c r="Y185" s="59"/>
      <c r="Z185" s="59"/>
      <c r="AA185" s="59"/>
      <c r="AB185" s="59"/>
      <c r="AC185" s="59"/>
      <c r="AD185" s="59"/>
      <c r="AE185" s="59"/>
      <c r="AF185" s="59"/>
      <c r="AG185" s="59"/>
      <c r="AH185" s="59"/>
      <c r="AI185" s="59"/>
      <c r="AJ185" s="59"/>
      <c r="AK185" s="59"/>
      <c r="AL185" s="59"/>
      <c r="AM185" s="59"/>
      <c r="AN185" s="59"/>
      <c r="AO185" s="59"/>
      <c r="AP185" s="59"/>
      <c r="AQ185" s="59"/>
      <c r="AR185" s="59"/>
      <c r="AS185" s="59"/>
    </row>
    <row r="186" ht="12.75" customHeight="1">
      <c r="A186" s="59"/>
      <c r="B186" s="59"/>
      <c r="C186" s="596"/>
      <c r="D186" s="59"/>
      <c r="E186" s="59"/>
      <c r="F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c r="AE186" s="59"/>
      <c r="AF186" s="59"/>
      <c r="AG186" s="59"/>
      <c r="AH186" s="59"/>
      <c r="AI186" s="59"/>
      <c r="AJ186" s="59"/>
      <c r="AK186" s="59"/>
      <c r="AL186" s="59"/>
      <c r="AM186" s="59"/>
      <c r="AN186" s="59"/>
      <c r="AO186" s="59"/>
      <c r="AP186" s="59"/>
      <c r="AQ186" s="59"/>
      <c r="AR186" s="59"/>
      <c r="AS186" s="59"/>
    </row>
    <row r="187" ht="12.75" customHeight="1">
      <c r="A187" s="59"/>
      <c r="B187" s="59"/>
      <c r="C187" s="596"/>
      <c r="D187" s="59"/>
      <c r="E187" s="59"/>
      <c r="F187" s="59"/>
      <c r="G187" s="59"/>
      <c r="H187" s="59"/>
      <c r="I187" s="59"/>
      <c r="J187" s="59"/>
      <c r="K187" s="59"/>
      <c r="L187" s="59"/>
      <c r="M187" s="59"/>
      <c r="N187" s="59"/>
      <c r="O187" s="59"/>
      <c r="P187" s="59"/>
      <c r="Q187" s="59"/>
      <c r="R187" s="59"/>
      <c r="S187" s="59"/>
      <c r="T187" s="59"/>
      <c r="U187" s="59"/>
      <c r="V187" s="59"/>
      <c r="W187" s="59"/>
      <c r="X187" s="59"/>
      <c r="Y187" s="59"/>
      <c r="Z187" s="59"/>
      <c r="AA187" s="59"/>
      <c r="AB187" s="59"/>
      <c r="AC187" s="59"/>
      <c r="AD187" s="59"/>
      <c r="AE187" s="59"/>
      <c r="AF187" s="59"/>
      <c r="AG187" s="59"/>
      <c r="AH187" s="59"/>
      <c r="AI187" s="59"/>
      <c r="AJ187" s="59"/>
      <c r="AK187" s="59"/>
      <c r="AL187" s="59"/>
      <c r="AM187" s="59"/>
      <c r="AN187" s="59"/>
      <c r="AO187" s="59"/>
      <c r="AP187" s="59"/>
      <c r="AQ187" s="59"/>
      <c r="AR187" s="59"/>
      <c r="AS187" s="59"/>
    </row>
    <row r="188" ht="12.75" customHeight="1">
      <c r="A188" s="59"/>
      <c r="B188" s="59"/>
      <c r="C188" s="596"/>
      <c r="D188" s="59"/>
      <c r="E188" s="59"/>
      <c r="F188" s="59"/>
      <c r="G188" s="59"/>
      <c r="H188" s="59"/>
      <c r="I188" s="59"/>
      <c r="J188" s="59"/>
      <c r="K188" s="59"/>
      <c r="L188" s="59"/>
      <c r="M188" s="59"/>
      <c r="N188" s="59"/>
      <c r="O188" s="59"/>
      <c r="P188" s="59"/>
      <c r="Q188" s="59"/>
      <c r="R188" s="59"/>
      <c r="S188" s="59"/>
      <c r="T188" s="59"/>
      <c r="U188" s="59"/>
      <c r="V188" s="59"/>
      <c r="W188" s="59"/>
      <c r="X188" s="59"/>
      <c r="Y188" s="59"/>
      <c r="Z188" s="59"/>
      <c r="AA188" s="59"/>
      <c r="AB188" s="59"/>
      <c r="AC188" s="59"/>
      <c r="AD188" s="59"/>
      <c r="AE188" s="59"/>
      <c r="AF188" s="59"/>
      <c r="AG188" s="59"/>
      <c r="AH188" s="59"/>
      <c r="AI188" s="59"/>
      <c r="AJ188" s="59"/>
      <c r="AK188" s="59"/>
      <c r="AL188" s="59"/>
      <c r="AM188" s="59"/>
      <c r="AN188" s="59"/>
      <c r="AO188" s="59"/>
      <c r="AP188" s="59"/>
      <c r="AQ188" s="59"/>
      <c r="AR188" s="59"/>
      <c r="AS188" s="59"/>
    </row>
    <row r="189" ht="12.75" customHeight="1">
      <c r="A189" s="59"/>
      <c r="B189" s="59"/>
      <c r="C189" s="596"/>
      <c r="D189" s="59"/>
      <c r="E189" s="59"/>
      <c r="F189" s="59"/>
      <c r="G189" s="59"/>
      <c r="H189" s="59"/>
      <c r="I189" s="59"/>
      <c r="J189" s="59"/>
      <c r="K189" s="59"/>
      <c r="L189" s="59"/>
      <c r="M189" s="59"/>
      <c r="N189" s="59"/>
      <c r="O189" s="59"/>
      <c r="P189" s="59"/>
      <c r="Q189" s="59"/>
      <c r="R189" s="59"/>
      <c r="S189" s="59"/>
      <c r="T189" s="59"/>
      <c r="U189" s="59"/>
      <c r="V189" s="59"/>
      <c r="W189" s="59"/>
      <c r="X189" s="59"/>
      <c r="Y189" s="59"/>
      <c r="Z189" s="59"/>
      <c r="AA189" s="59"/>
      <c r="AB189" s="59"/>
      <c r="AC189" s="59"/>
      <c r="AD189" s="59"/>
      <c r="AE189" s="59"/>
      <c r="AF189" s="59"/>
      <c r="AG189" s="59"/>
      <c r="AH189" s="59"/>
      <c r="AI189" s="59"/>
      <c r="AJ189" s="59"/>
      <c r="AK189" s="59"/>
      <c r="AL189" s="59"/>
      <c r="AM189" s="59"/>
      <c r="AN189" s="59"/>
      <c r="AO189" s="59"/>
      <c r="AP189" s="59"/>
      <c r="AQ189" s="59"/>
      <c r="AR189" s="59"/>
      <c r="AS189" s="59"/>
    </row>
    <row r="190" ht="12.75" customHeight="1">
      <c r="A190" s="59"/>
      <c r="B190" s="59"/>
      <c r="C190" s="596"/>
      <c r="D190" s="59"/>
      <c r="E190" s="59"/>
      <c r="F190" s="59"/>
      <c r="G190" s="59"/>
      <c r="H190" s="59"/>
      <c r="I190" s="59"/>
      <c r="J190" s="59"/>
      <c r="K190" s="59"/>
      <c r="L190" s="59"/>
      <c r="M190" s="59"/>
      <c r="N190" s="59"/>
      <c r="O190" s="59"/>
      <c r="P190" s="59"/>
      <c r="Q190" s="59"/>
      <c r="R190" s="59"/>
      <c r="S190" s="59"/>
      <c r="T190" s="59"/>
      <c r="U190" s="59"/>
      <c r="V190" s="59"/>
      <c r="W190" s="59"/>
      <c r="X190" s="59"/>
      <c r="Y190" s="59"/>
      <c r="Z190" s="59"/>
      <c r="AA190" s="59"/>
      <c r="AB190" s="59"/>
      <c r="AC190" s="59"/>
      <c r="AD190" s="59"/>
      <c r="AE190" s="59"/>
      <c r="AF190" s="59"/>
      <c r="AG190" s="59"/>
      <c r="AH190" s="59"/>
      <c r="AI190" s="59"/>
      <c r="AJ190" s="59"/>
      <c r="AK190" s="59"/>
      <c r="AL190" s="59"/>
      <c r="AM190" s="59"/>
      <c r="AN190" s="59"/>
      <c r="AO190" s="59"/>
      <c r="AP190" s="59"/>
      <c r="AQ190" s="59"/>
      <c r="AR190" s="59"/>
      <c r="AS190" s="59"/>
    </row>
    <row r="191" ht="12.75" customHeight="1">
      <c r="A191" s="59"/>
      <c r="B191" s="59"/>
      <c r="C191" s="596"/>
      <c r="D191" s="59"/>
      <c r="E191" s="59"/>
      <c r="F191" s="59"/>
      <c r="G191" s="59"/>
      <c r="H191" s="59"/>
      <c r="I191" s="59"/>
      <c r="J191" s="59"/>
      <c r="K191" s="59"/>
      <c r="L191" s="59"/>
      <c r="M191" s="59"/>
      <c r="N191" s="59"/>
      <c r="O191" s="59"/>
      <c r="P191" s="59"/>
      <c r="Q191" s="59"/>
      <c r="R191" s="59"/>
      <c r="S191" s="59"/>
      <c r="T191" s="59"/>
      <c r="U191" s="59"/>
      <c r="V191" s="59"/>
      <c r="W191" s="59"/>
      <c r="X191" s="59"/>
      <c r="Y191" s="59"/>
      <c r="Z191" s="59"/>
      <c r="AA191" s="59"/>
      <c r="AB191" s="59"/>
      <c r="AC191" s="59"/>
      <c r="AD191" s="59"/>
      <c r="AE191" s="59"/>
      <c r="AF191" s="59"/>
      <c r="AG191" s="59"/>
      <c r="AH191" s="59"/>
      <c r="AI191" s="59"/>
      <c r="AJ191" s="59"/>
      <c r="AK191" s="59"/>
      <c r="AL191" s="59"/>
      <c r="AM191" s="59"/>
      <c r="AN191" s="59"/>
      <c r="AO191" s="59"/>
      <c r="AP191" s="59"/>
      <c r="AQ191" s="59"/>
      <c r="AR191" s="59"/>
      <c r="AS191" s="59"/>
    </row>
    <row r="192" ht="12.75" customHeight="1">
      <c r="A192" s="59"/>
      <c r="B192" s="59"/>
      <c r="C192" s="596"/>
      <c r="D192" s="59"/>
      <c r="E192" s="59"/>
      <c r="F192" s="59"/>
      <c r="G192" s="59"/>
      <c r="H192" s="59"/>
      <c r="I192" s="59"/>
      <c r="J192" s="59"/>
      <c r="K192" s="59"/>
      <c r="L192" s="59"/>
      <c r="M192" s="59"/>
      <c r="N192" s="59"/>
      <c r="O192" s="59"/>
      <c r="P192" s="59"/>
      <c r="Q192" s="59"/>
      <c r="R192" s="59"/>
      <c r="S192" s="59"/>
      <c r="T192" s="59"/>
      <c r="U192" s="59"/>
      <c r="V192" s="59"/>
      <c r="W192" s="59"/>
      <c r="X192" s="59"/>
      <c r="Y192" s="59"/>
      <c r="Z192" s="59"/>
      <c r="AA192" s="59"/>
      <c r="AB192" s="59"/>
      <c r="AC192" s="59"/>
      <c r="AD192" s="59"/>
      <c r="AE192" s="59"/>
      <c r="AF192" s="59"/>
      <c r="AG192" s="59"/>
      <c r="AH192" s="59"/>
      <c r="AI192" s="59"/>
      <c r="AJ192" s="59"/>
      <c r="AK192" s="59"/>
      <c r="AL192" s="59"/>
      <c r="AM192" s="59"/>
      <c r="AN192" s="59"/>
      <c r="AO192" s="59"/>
      <c r="AP192" s="59"/>
      <c r="AQ192" s="59"/>
    </row>
    <row r="193" ht="12.75" customHeight="1">
      <c r="A193" s="59"/>
      <c r="B193" s="59"/>
      <c r="C193" s="596"/>
      <c r="D193" s="59"/>
      <c r="E193" s="59"/>
      <c r="F193" s="59"/>
      <c r="G193" s="59"/>
      <c r="H193" s="59"/>
      <c r="I193" s="59"/>
      <c r="J193" s="59"/>
      <c r="K193" s="59"/>
      <c r="L193" s="59"/>
      <c r="M193" s="59"/>
      <c r="N193" s="59"/>
      <c r="O193" s="59"/>
      <c r="P193" s="59"/>
      <c r="Q193" s="59"/>
      <c r="R193" s="59"/>
      <c r="S193" s="59"/>
      <c r="T193" s="59"/>
      <c r="U193" s="59"/>
      <c r="V193" s="59"/>
      <c r="W193" s="59"/>
      <c r="X193" s="59"/>
      <c r="Y193" s="59"/>
      <c r="Z193" s="59"/>
      <c r="AA193" s="59"/>
      <c r="AB193" s="59"/>
      <c r="AC193" s="59"/>
      <c r="AD193" s="59"/>
      <c r="AE193" s="59"/>
      <c r="AF193" s="59"/>
      <c r="AG193" s="59"/>
      <c r="AH193" s="59"/>
      <c r="AI193" s="59"/>
      <c r="AJ193" s="59"/>
      <c r="AK193" s="59"/>
      <c r="AL193" s="59"/>
      <c r="AM193" s="59"/>
      <c r="AN193" s="59"/>
      <c r="AO193" s="59"/>
      <c r="AP193" s="59"/>
      <c r="AQ193" s="59"/>
    </row>
    <row r="194" ht="12.75" customHeight="1">
      <c r="A194" s="59"/>
      <c r="B194" s="59"/>
      <c r="C194" s="596"/>
      <c r="D194" s="59"/>
      <c r="E194" s="59"/>
      <c r="F194" s="59"/>
      <c r="G194" s="59"/>
      <c r="H194" s="59"/>
      <c r="I194" s="59"/>
      <c r="J194" s="59"/>
      <c r="K194" s="59"/>
      <c r="L194" s="59"/>
      <c r="M194" s="59"/>
      <c r="N194" s="59"/>
      <c r="O194" s="59"/>
      <c r="P194" s="59"/>
      <c r="Q194" s="59"/>
      <c r="R194" s="59"/>
      <c r="S194" s="59"/>
      <c r="T194" s="59"/>
      <c r="U194" s="59"/>
      <c r="V194" s="59"/>
      <c r="W194" s="59"/>
      <c r="X194" s="59"/>
      <c r="Y194" s="59"/>
      <c r="Z194" s="59"/>
      <c r="AA194" s="59"/>
      <c r="AB194" s="59"/>
      <c r="AC194" s="59"/>
      <c r="AD194" s="59"/>
      <c r="AE194" s="59"/>
      <c r="AF194" s="59"/>
      <c r="AG194" s="59"/>
      <c r="AH194" s="59"/>
      <c r="AI194" s="59"/>
      <c r="AJ194" s="59"/>
      <c r="AK194" s="59"/>
      <c r="AL194" s="59"/>
      <c r="AM194" s="59"/>
      <c r="AN194" s="59"/>
      <c r="AO194" s="59"/>
      <c r="AP194" s="59"/>
      <c r="AQ194" s="59"/>
    </row>
    <row r="195" ht="12.75" customHeight="1">
      <c r="A195" s="59"/>
      <c r="B195" s="59"/>
      <c r="C195" s="596"/>
      <c r="D195" s="59"/>
      <c r="E195" s="59"/>
      <c r="F195" s="59"/>
      <c r="G195" s="59"/>
      <c r="H195" s="59"/>
      <c r="I195" s="59"/>
      <c r="J195" s="59"/>
      <c r="K195" s="59"/>
      <c r="L195" s="59"/>
      <c r="M195" s="59"/>
      <c r="N195" s="59"/>
      <c r="O195" s="59"/>
      <c r="P195" s="59"/>
      <c r="Q195" s="59"/>
      <c r="R195" s="59"/>
      <c r="S195" s="59"/>
      <c r="T195" s="59"/>
      <c r="U195" s="59"/>
      <c r="V195" s="59"/>
      <c r="W195" s="59"/>
      <c r="X195" s="59"/>
      <c r="Y195" s="59"/>
      <c r="Z195" s="59"/>
      <c r="AA195" s="59"/>
      <c r="AB195" s="59"/>
      <c r="AC195" s="59"/>
      <c r="AD195" s="59"/>
      <c r="AE195" s="59"/>
      <c r="AF195" s="59"/>
      <c r="AG195" s="59"/>
      <c r="AH195" s="59"/>
      <c r="AI195" s="59"/>
      <c r="AJ195" s="59"/>
      <c r="AK195" s="59"/>
      <c r="AL195" s="59"/>
      <c r="AM195" s="59"/>
      <c r="AN195" s="59"/>
      <c r="AO195" s="59"/>
      <c r="AP195" s="59"/>
      <c r="AQ195" s="59"/>
    </row>
    <row r="196" ht="12.75" customHeight="1">
      <c r="A196" s="59"/>
      <c r="B196" s="59"/>
      <c r="C196" s="596"/>
      <c r="D196" s="59"/>
      <c r="E196" s="59"/>
      <c r="F196" s="59"/>
      <c r="G196" s="59"/>
      <c r="H196" s="59"/>
      <c r="I196" s="59"/>
      <c r="J196" s="59"/>
      <c r="K196" s="59"/>
      <c r="L196" s="59"/>
      <c r="M196" s="59"/>
      <c r="N196" s="59"/>
      <c r="O196" s="59"/>
      <c r="P196" s="59"/>
      <c r="Q196" s="59"/>
      <c r="R196" s="59"/>
      <c r="S196" s="59"/>
      <c r="T196" s="59"/>
      <c r="U196" s="59"/>
      <c r="V196" s="59"/>
      <c r="W196" s="59"/>
      <c r="X196" s="59"/>
      <c r="Y196" s="59"/>
      <c r="Z196" s="59"/>
      <c r="AA196" s="59"/>
      <c r="AB196" s="59"/>
      <c r="AC196" s="59"/>
      <c r="AD196" s="59"/>
      <c r="AE196" s="59"/>
      <c r="AF196" s="59"/>
      <c r="AG196" s="59"/>
      <c r="AH196" s="59"/>
      <c r="AI196" s="59"/>
      <c r="AJ196" s="59"/>
      <c r="AK196" s="59"/>
      <c r="AL196" s="59"/>
      <c r="AM196" s="59"/>
      <c r="AN196" s="59"/>
      <c r="AO196" s="59"/>
      <c r="AP196" s="59"/>
      <c r="AQ196" s="59"/>
    </row>
    <row r="197" ht="12.75" customHeight="1">
      <c r="A197" s="59"/>
      <c r="B197" s="59"/>
      <c r="C197" s="596"/>
      <c r="D197" s="59"/>
      <c r="E197" s="59"/>
      <c r="F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c r="AD197" s="59"/>
      <c r="AE197" s="59"/>
      <c r="AF197" s="59"/>
      <c r="AG197" s="59"/>
      <c r="AH197" s="59"/>
      <c r="AI197" s="59"/>
      <c r="AJ197" s="59"/>
      <c r="AK197" s="59"/>
      <c r="AL197" s="59"/>
      <c r="AM197" s="59"/>
      <c r="AN197" s="59"/>
      <c r="AO197" s="59"/>
      <c r="AP197" s="59"/>
      <c r="AQ197" s="59"/>
    </row>
    <row r="198" ht="12.75" customHeight="1">
      <c r="A198" s="59"/>
      <c r="B198" s="59"/>
      <c r="C198" s="596"/>
      <c r="D198" s="59"/>
      <c r="E198" s="59"/>
      <c r="F198" s="59"/>
      <c r="G198" s="59"/>
      <c r="H198" s="59"/>
      <c r="I198" s="59"/>
      <c r="J198" s="59"/>
      <c r="K198" s="59"/>
      <c r="L198" s="59"/>
      <c r="M198" s="59"/>
      <c r="N198" s="59"/>
      <c r="O198" s="59"/>
      <c r="P198" s="59"/>
      <c r="Q198" s="59"/>
      <c r="R198" s="59"/>
      <c r="S198" s="59"/>
      <c r="T198" s="59"/>
      <c r="U198" s="59"/>
      <c r="V198" s="59"/>
      <c r="W198" s="59"/>
      <c r="X198" s="59"/>
      <c r="Y198" s="59"/>
      <c r="Z198" s="59"/>
      <c r="AA198" s="59"/>
      <c r="AB198" s="59"/>
      <c r="AC198" s="59"/>
      <c r="AD198" s="59"/>
      <c r="AE198" s="59"/>
      <c r="AF198" s="59"/>
      <c r="AG198" s="59"/>
      <c r="AH198" s="59"/>
      <c r="AI198" s="59"/>
      <c r="AJ198" s="59"/>
      <c r="AK198" s="59"/>
      <c r="AL198" s="59"/>
      <c r="AM198" s="59"/>
      <c r="AN198" s="59"/>
      <c r="AO198" s="59"/>
      <c r="AP198" s="59"/>
      <c r="AQ198" s="59"/>
    </row>
    <row r="199" ht="12.75" customHeight="1">
      <c r="A199" s="59"/>
      <c r="B199" s="59"/>
      <c r="C199" s="596"/>
      <c r="D199" s="59"/>
      <c r="E199" s="59"/>
      <c r="F199" s="59"/>
      <c r="G199" s="59"/>
      <c r="H199" s="59"/>
      <c r="I199" s="59"/>
      <c r="J199" s="59"/>
      <c r="K199" s="59"/>
      <c r="L199" s="59"/>
      <c r="M199" s="59"/>
      <c r="N199" s="59"/>
      <c r="O199" s="59"/>
      <c r="P199" s="59"/>
      <c r="Q199" s="59"/>
      <c r="R199" s="59"/>
      <c r="S199" s="59"/>
      <c r="T199" s="59"/>
      <c r="U199" s="59"/>
      <c r="V199" s="59"/>
      <c r="W199" s="59"/>
      <c r="X199" s="59"/>
      <c r="Y199" s="59"/>
      <c r="Z199" s="59"/>
      <c r="AA199" s="59"/>
      <c r="AB199" s="59"/>
      <c r="AC199" s="59"/>
      <c r="AD199" s="59"/>
      <c r="AE199" s="59"/>
      <c r="AF199" s="59"/>
      <c r="AG199" s="59"/>
      <c r="AH199" s="59"/>
      <c r="AI199" s="59"/>
      <c r="AJ199" s="59"/>
      <c r="AK199" s="59"/>
      <c r="AL199" s="59"/>
      <c r="AM199" s="59"/>
      <c r="AN199" s="59"/>
      <c r="AO199" s="59"/>
      <c r="AP199" s="59"/>
      <c r="AQ199" s="59"/>
    </row>
    <row r="200" ht="12.75" customHeight="1">
      <c r="A200" s="59"/>
      <c r="B200" s="59"/>
      <c r="C200" s="596"/>
      <c r="D200" s="59"/>
      <c r="E200" s="59"/>
      <c r="F200" s="59"/>
      <c r="G200" s="59"/>
      <c r="H200" s="59"/>
      <c r="I200" s="59"/>
      <c r="J200" s="59"/>
      <c r="K200" s="59"/>
      <c r="L200" s="59"/>
      <c r="M200" s="59"/>
      <c r="N200" s="59"/>
      <c r="O200" s="59"/>
      <c r="P200" s="59"/>
      <c r="Q200" s="59"/>
      <c r="R200" s="59"/>
      <c r="S200" s="59"/>
      <c r="T200" s="59"/>
      <c r="U200" s="59"/>
      <c r="V200" s="59"/>
      <c r="W200" s="59"/>
      <c r="X200" s="59"/>
      <c r="Y200" s="59"/>
      <c r="Z200" s="59"/>
      <c r="AA200" s="59"/>
      <c r="AB200" s="59"/>
      <c r="AC200" s="59"/>
      <c r="AD200" s="59"/>
      <c r="AE200" s="59"/>
      <c r="AF200" s="59"/>
      <c r="AG200" s="59"/>
      <c r="AH200" s="59"/>
      <c r="AI200" s="59"/>
      <c r="AJ200" s="59"/>
      <c r="AK200" s="59"/>
      <c r="AL200" s="59"/>
      <c r="AM200" s="59"/>
      <c r="AN200" s="59"/>
      <c r="AO200" s="59"/>
      <c r="AP200" s="59"/>
      <c r="AQ200" s="59"/>
    </row>
    <row r="201" ht="12.75" customHeight="1">
      <c r="A201" s="59"/>
      <c r="B201" s="59"/>
      <c r="C201" s="596"/>
      <c r="D201" s="59"/>
      <c r="E201" s="59"/>
      <c r="F201" s="59"/>
      <c r="G201" s="59"/>
      <c r="H201" s="59"/>
      <c r="I201" s="59"/>
      <c r="J201" s="59"/>
      <c r="K201" s="59"/>
      <c r="L201" s="59"/>
      <c r="M201" s="59"/>
      <c r="N201" s="59"/>
      <c r="O201" s="59"/>
      <c r="P201" s="59"/>
      <c r="Q201" s="59"/>
      <c r="R201" s="59"/>
      <c r="S201" s="59"/>
      <c r="T201" s="59"/>
      <c r="U201" s="59"/>
      <c r="V201" s="59"/>
      <c r="W201" s="59"/>
      <c r="X201" s="59"/>
      <c r="Y201" s="59"/>
      <c r="Z201" s="59"/>
      <c r="AA201" s="59"/>
      <c r="AB201" s="59"/>
      <c r="AC201" s="59"/>
      <c r="AD201" s="59"/>
      <c r="AE201" s="59"/>
      <c r="AF201" s="59"/>
      <c r="AG201" s="59"/>
      <c r="AH201" s="59"/>
      <c r="AI201" s="59"/>
      <c r="AJ201" s="59"/>
      <c r="AK201" s="59"/>
      <c r="AL201" s="59"/>
      <c r="AM201" s="59"/>
      <c r="AN201" s="59"/>
      <c r="AO201" s="59"/>
      <c r="AP201" s="59"/>
      <c r="AQ201" s="59"/>
    </row>
    <row r="202" ht="12.75" customHeight="1">
      <c r="A202" s="59"/>
      <c r="B202" s="59"/>
      <c r="C202" s="596"/>
      <c r="D202" s="59"/>
      <c r="E202" s="59"/>
      <c r="F202" s="59"/>
      <c r="G202" s="59"/>
      <c r="H202" s="59"/>
      <c r="I202" s="59"/>
      <c r="J202" s="59"/>
      <c r="K202" s="59"/>
      <c r="L202" s="59"/>
      <c r="M202" s="59"/>
      <c r="N202" s="59"/>
      <c r="O202" s="59"/>
      <c r="P202" s="59"/>
      <c r="Q202" s="59"/>
      <c r="R202" s="59"/>
      <c r="S202" s="59"/>
      <c r="T202" s="59"/>
      <c r="U202" s="59"/>
      <c r="V202" s="59"/>
      <c r="W202" s="59"/>
      <c r="X202" s="59"/>
      <c r="Y202" s="59"/>
      <c r="Z202" s="59"/>
      <c r="AA202" s="59"/>
      <c r="AB202" s="59"/>
      <c r="AC202" s="59"/>
      <c r="AD202" s="59"/>
      <c r="AE202" s="59"/>
      <c r="AF202" s="59"/>
      <c r="AG202" s="59"/>
      <c r="AH202" s="59"/>
      <c r="AI202" s="59"/>
      <c r="AJ202" s="59"/>
      <c r="AK202" s="59"/>
      <c r="AL202" s="59"/>
      <c r="AM202" s="59"/>
      <c r="AN202" s="59"/>
      <c r="AO202" s="59"/>
      <c r="AP202" s="59"/>
      <c r="AQ202" s="59"/>
    </row>
    <row r="203" ht="12.75" customHeight="1">
      <c r="A203" s="59"/>
      <c r="B203" s="59"/>
      <c r="C203" s="596"/>
      <c r="D203" s="59"/>
      <c r="E203" s="59"/>
      <c r="F203" s="59"/>
      <c r="G203" s="59"/>
      <c r="H203" s="59"/>
      <c r="I203" s="59"/>
      <c r="J203" s="59"/>
      <c r="K203" s="59"/>
      <c r="L203" s="59"/>
      <c r="M203" s="59"/>
      <c r="N203" s="59"/>
      <c r="O203" s="59"/>
      <c r="P203" s="59"/>
      <c r="Q203" s="59"/>
      <c r="R203" s="59"/>
      <c r="S203" s="59"/>
      <c r="T203" s="59"/>
      <c r="U203" s="59"/>
      <c r="V203" s="59"/>
      <c r="W203" s="59"/>
      <c r="X203" s="59"/>
      <c r="Y203" s="59"/>
      <c r="Z203" s="59"/>
      <c r="AA203" s="59"/>
      <c r="AB203" s="59"/>
      <c r="AC203" s="59"/>
      <c r="AD203" s="59"/>
      <c r="AE203" s="59"/>
      <c r="AF203" s="59"/>
      <c r="AG203" s="59"/>
      <c r="AH203" s="59"/>
      <c r="AI203" s="59"/>
      <c r="AJ203" s="59"/>
      <c r="AK203" s="59"/>
      <c r="AL203" s="59"/>
      <c r="AM203" s="59"/>
      <c r="AN203" s="59"/>
      <c r="AO203" s="59"/>
      <c r="AP203" s="59"/>
      <c r="AQ203" s="59"/>
    </row>
    <row r="204" ht="12.75" customHeight="1">
      <c r="A204" s="59"/>
      <c r="B204" s="59"/>
      <c r="C204" s="596"/>
      <c r="D204" s="59"/>
      <c r="E204" s="59"/>
      <c r="F204" s="59"/>
      <c r="G204" s="59"/>
      <c r="H204" s="59"/>
      <c r="I204" s="59"/>
      <c r="J204" s="59"/>
      <c r="K204" s="59"/>
      <c r="L204" s="59"/>
      <c r="M204" s="59"/>
      <c r="N204" s="59"/>
      <c r="O204" s="59"/>
      <c r="P204" s="59"/>
      <c r="Q204" s="59"/>
      <c r="R204" s="59"/>
      <c r="S204" s="59"/>
      <c r="T204" s="59"/>
      <c r="U204" s="59"/>
      <c r="V204" s="59"/>
      <c r="W204" s="59"/>
      <c r="X204" s="59"/>
      <c r="Y204" s="59"/>
      <c r="Z204" s="59"/>
      <c r="AA204" s="59"/>
      <c r="AB204" s="59"/>
      <c r="AC204" s="59"/>
      <c r="AD204" s="59"/>
      <c r="AE204" s="59"/>
      <c r="AF204" s="59"/>
      <c r="AG204" s="59"/>
      <c r="AH204" s="59"/>
      <c r="AI204" s="59"/>
      <c r="AJ204" s="59"/>
      <c r="AK204" s="59"/>
      <c r="AL204" s="59"/>
      <c r="AM204" s="59"/>
      <c r="AN204" s="59"/>
      <c r="AO204" s="59"/>
      <c r="AP204" s="59"/>
      <c r="AQ204" s="59"/>
    </row>
    <row r="205" ht="12.75" customHeight="1">
      <c r="A205" s="59"/>
      <c r="B205" s="59"/>
      <c r="C205" s="596"/>
      <c r="D205" s="59"/>
      <c r="E205" s="59"/>
      <c r="F205" s="59"/>
      <c r="G205" s="59"/>
      <c r="H205" s="59"/>
      <c r="I205" s="59"/>
      <c r="J205" s="59"/>
      <c r="K205" s="59"/>
      <c r="L205" s="59"/>
      <c r="M205" s="59"/>
      <c r="N205" s="59"/>
      <c r="O205" s="59"/>
      <c r="P205" s="59"/>
      <c r="Q205" s="59"/>
      <c r="R205" s="59"/>
      <c r="S205" s="59"/>
      <c r="T205" s="59"/>
      <c r="U205" s="59"/>
      <c r="V205" s="59"/>
      <c r="W205" s="59"/>
      <c r="X205" s="59"/>
      <c r="Y205" s="59"/>
      <c r="Z205" s="59"/>
      <c r="AA205" s="59"/>
      <c r="AB205" s="59"/>
      <c r="AC205" s="59"/>
      <c r="AD205" s="59"/>
      <c r="AE205" s="59"/>
      <c r="AF205" s="59"/>
      <c r="AG205" s="59"/>
      <c r="AH205" s="59"/>
      <c r="AI205" s="59"/>
      <c r="AJ205" s="59"/>
      <c r="AK205" s="59"/>
      <c r="AL205" s="59"/>
      <c r="AM205" s="59"/>
      <c r="AN205" s="59"/>
      <c r="AO205" s="59"/>
      <c r="AP205" s="59"/>
      <c r="AQ205" s="59"/>
    </row>
    <row r="206" ht="12.75" customHeight="1">
      <c r="A206" s="59"/>
      <c r="B206" s="59"/>
      <c r="C206" s="596"/>
      <c r="D206" s="59"/>
      <c r="E206" s="59"/>
      <c r="F206" s="59"/>
      <c r="G206" s="59"/>
      <c r="H206" s="59"/>
      <c r="I206" s="59"/>
      <c r="J206" s="59"/>
      <c r="K206" s="59"/>
      <c r="L206" s="59"/>
      <c r="M206" s="59"/>
      <c r="N206" s="59"/>
      <c r="O206" s="59"/>
      <c r="P206" s="59"/>
      <c r="Q206" s="59"/>
      <c r="R206" s="59"/>
      <c r="S206" s="59"/>
      <c r="T206" s="59"/>
      <c r="U206" s="59"/>
      <c r="V206" s="59"/>
      <c r="W206" s="59"/>
      <c r="X206" s="59"/>
      <c r="Y206" s="59"/>
      <c r="Z206" s="59"/>
      <c r="AA206" s="59"/>
      <c r="AB206" s="59"/>
      <c r="AC206" s="59"/>
      <c r="AD206" s="59"/>
      <c r="AE206" s="59"/>
      <c r="AF206" s="59"/>
      <c r="AG206" s="59"/>
      <c r="AH206" s="59"/>
      <c r="AI206" s="59"/>
      <c r="AJ206" s="59"/>
      <c r="AK206" s="59"/>
      <c r="AL206" s="59"/>
      <c r="AM206" s="59"/>
      <c r="AN206" s="59"/>
      <c r="AO206" s="59"/>
      <c r="AP206" s="59"/>
      <c r="AQ206" s="59"/>
    </row>
    <row r="207" ht="12.75" customHeight="1">
      <c r="A207" s="59"/>
      <c r="B207" s="59"/>
      <c r="C207" s="596"/>
      <c r="D207" s="59"/>
      <c r="E207" s="59"/>
      <c r="F207" s="59"/>
      <c r="G207" s="59"/>
      <c r="H207" s="59"/>
      <c r="I207" s="59"/>
      <c r="J207" s="59"/>
      <c r="K207" s="59"/>
      <c r="L207" s="59"/>
      <c r="M207" s="59"/>
      <c r="N207" s="59"/>
      <c r="O207" s="59"/>
      <c r="P207" s="59"/>
      <c r="Q207" s="59"/>
      <c r="R207" s="59"/>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9"/>
    </row>
    <row r="208" ht="12.75" customHeight="1">
      <c r="A208" s="59"/>
      <c r="B208" s="59"/>
      <c r="C208" s="596"/>
      <c r="D208" s="59"/>
      <c r="E208" s="59"/>
      <c r="F208" s="59"/>
      <c r="G208" s="59"/>
      <c r="H208" s="59"/>
      <c r="I208" s="59"/>
      <c r="J208" s="59"/>
      <c r="K208" s="59"/>
      <c r="L208" s="59"/>
      <c r="M208" s="59"/>
      <c r="N208" s="59"/>
      <c r="O208" s="59"/>
      <c r="P208" s="59"/>
      <c r="Q208" s="59"/>
      <c r="R208" s="59"/>
      <c r="S208" s="59"/>
      <c r="T208" s="59"/>
      <c r="U208" s="59"/>
      <c r="V208" s="59"/>
      <c r="W208" s="59"/>
      <c r="X208" s="59"/>
      <c r="Y208" s="59"/>
      <c r="Z208" s="59"/>
      <c r="AA208" s="59"/>
      <c r="AB208" s="59"/>
      <c r="AC208" s="59"/>
      <c r="AD208" s="59"/>
      <c r="AE208" s="59"/>
      <c r="AF208" s="59"/>
      <c r="AG208" s="59"/>
      <c r="AH208" s="59"/>
      <c r="AI208" s="59"/>
      <c r="AJ208" s="59"/>
      <c r="AK208" s="59"/>
      <c r="AL208" s="59"/>
      <c r="AM208" s="59"/>
      <c r="AN208" s="59"/>
      <c r="AO208" s="59"/>
      <c r="AP208" s="59"/>
      <c r="AQ208" s="59"/>
    </row>
    <row r="209" ht="12.75" customHeight="1">
      <c r="A209" s="59"/>
      <c r="B209" s="59"/>
      <c r="C209" s="596"/>
      <c r="D209" s="59"/>
      <c r="E209" s="59"/>
      <c r="F209" s="59"/>
      <c r="G209" s="59"/>
      <c r="H209" s="59"/>
      <c r="I209" s="59"/>
      <c r="J209" s="59"/>
      <c r="K209" s="59"/>
      <c r="L209" s="59"/>
      <c r="M209" s="59"/>
      <c r="N209" s="59"/>
      <c r="O209" s="59"/>
      <c r="P209" s="59"/>
      <c r="Q209" s="59"/>
      <c r="R209" s="59"/>
      <c r="S209" s="59"/>
      <c r="T209" s="59"/>
      <c r="U209" s="59"/>
      <c r="V209" s="59"/>
      <c r="W209" s="59"/>
      <c r="X209" s="59"/>
      <c r="Y209" s="59"/>
      <c r="Z209" s="59"/>
      <c r="AA209" s="59"/>
      <c r="AB209" s="59"/>
      <c r="AC209" s="59"/>
      <c r="AD209" s="59"/>
      <c r="AE209" s="59"/>
      <c r="AF209" s="59"/>
      <c r="AG209" s="59"/>
      <c r="AH209" s="59"/>
      <c r="AI209" s="59"/>
      <c r="AJ209" s="59"/>
      <c r="AK209" s="59"/>
      <c r="AL209" s="59"/>
      <c r="AM209" s="59"/>
      <c r="AN209" s="59"/>
      <c r="AO209" s="59"/>
      <c r="AP209" s="59"/>
      <c r="AQ209" s="59"/>
    </row>
    <row r="210" ht="12.75" customHeight="1">
      <c r="A210" s="59"/>
      <c r="B210" s="59"/>
      <c r="C210" s="596"/>
      <c r="D210" s="59"/>
      <c r="E210" s="59"/>
      <c r="F210" s="59"/>
      <c r="G210" s="59"/>
      <c r="H210" s="59"/>
      <c r="I210" s="59"/>
      <c r="J210" s="59"/>
      <c r="K210" s="59"/>
      <c r="L210" s="59"/>
      <c r="M210" s="59"/>
      <c r="N210" s="59"/>
      <c r="O210" s="59"/>
      <c r="P210" s="59"/>
      <c r="Q210" s="59"/>
      <c r="R210" s="59"/>
      <c r="S210" s="59"/>
      <c r="T210" s="59"/>
      <c r="U210" s="59"/>
      <c r="V210" s="59"/>
      <c r="W210" s="59"/>
      <c r="X210" s="59"/>
      <c r="Y210" s="59"/>
      <c r="Z210" s="59"/>
      <c r="AA210" s="59"/>
      <c r="AB210" s="59"/>
      <c r="AC210" s="59"/>
      <c r="AD210" s="59"/>
      <c r="AE210" s="59"/>
      <c r="AF210" s="59"/>
      <c r="AG210" s="59"/>
      <c r="AH210" s="59"/>
      <c r="AI210" s="59"/>
      <c r="AJ210" s="59"/>
      <c r="AK210" s="59"/>
      <c r="AL210" s="59"/>
      <c r="AM210" s="59"/>
      <c r="AN210" s="59"/>
      <c r="AO210" s="59"/>
      <c r="AP210" s="59"/>
      <c r="AQ210" s="59"/>
    </row>
    <row r="211" ht="12.75" customHeight="1">
      <c r="A211" s="59"/>
      <c r="B211" s="59"/>
      <c r="C211" s="596"/>
      <c r="D211" s="59"/>
      <c r="E211" s="59"/>
      <c r="F211" s="59"/>
      <c r="G211" s="59"/>
      <c r="H211" s="59"/>
      <c r="I211" s="59"/>
      <c r="J211" s="59"/>
      <c r="K211" s="59"/>
      <c r="L211" s="59"/>
      <c r="M211" s="59"/>
      <c r="N211" s="59"/>
      <c r="O211" s="59"/>
      <c r="P211" s="59"/>
      <c r="Q211" s="59"/>
      <c r="R211" s="59"/>
      <c r="S211" s="59"/>
      <c r="T211" s="59"/>
      <c r="U211" s="59"/>
      <c r="V211" s="59"/>
      <c r="W211" s="59"/>
      <c r="X211" s="59"/>
      <c r="Y211" s="59"/>
      <c r="Z211" s="59"/>
      <c r="AA211" s="59"/>
      <c r="AB211" s="59"/>
      <c r="AC211" s="59"/>
      <c r="AD211" s="59"/>
      <c r="AE211" s="59"/>
      <c r="AF211" s="59"/>
      <c r="AG211" s="59"/>
      <c r="AH211" s="59"/>
      <c r="AI211" s="59"/>
      <c r="AJ211" s="59"/>
      <c r="AK211" s="59"/>
      <c r="AL211" s="59"/>
      <c r="AM211" s="59"/>
      <c r="AN211" s="59"/>
      <c r="AO211" s="59"/>
      <c r="AP211" s="59"/>
      <c r="AQ211" s="59"/>
    </row>
    <row r="212" ht="12.75" customHeight="1">
      <c r="A212" s="59"/>
      <c r="B212" s="59"/>
      <c r="C212" s="596"/>
      <c r="D212" s="59"/>
      <c r="E212" s="59"/>
      <c r="F212" s="59"/>
      <c r="G212" s="59"/>
      <c r="H212" s="59"/>
      <c r="I212" s="59"/>
      <c r="J212" s="59"/>
      <c r="K212" s="59"/>
      <c r="L212" s="59"/>
      <c r="M212" s="59"/>
      <c r="N212" s="59"/>
      <c r="O212" s="59"/>
      <c r="P212" s="59"/>
      <c r="Q212" s="59"/>
      <c r="R212" s="59"/>
      <c r="S212" s="59"/>
      <c r="T212" s="59"/>
      <c r="U212" s="59"/>
      <c r="V212" s="59"/>
      <c r="W212" s="59"/>
      <c r="X212" s="59"/>
      <c r="Y212" s="59"/>
      <c r="Z212" s="59"/>
      <c r="AA212" s="59"/>
      <c r="AB212" s="59"/>
      <c r="AC212" s="59"/>
      <c r="AD212" s="59"/>
      <c r="AE212" s="59"/>
      <c r="AF212" s="59"/>
      <c r="AG212" s="59"/>
      <c r="AH212" s="59"/>
      <c r="AI212" s="59"/>
      <c r="AJ212" s="59"/>
      <c r="AK212" s="59"/>
      <c r="AL212" s="59"/>
      <c r="AM212" s="59"/>
      <c r="AN212" s="59"/>
      <c r="AO212" s="59"/>
      <c r="AP212" s="59"/>
      <c r="AQ212" s="59"/>
    </row>
    <row r="213" ht="12.75" customHeight="1">
      <c r="A213" s="59"/>
      <c r="B213" s="59"/>
      <c r="C213" s="596"/>
      <c r="D213" s="59"/>
      <c r="E213" s="59"/>
      <c r="F213" s="59"/>
      <c r="G213" s="59"/>
      <c r="H213" s="59"/>
      <c r="I213" s="59"/>
      <c r="J213" s="59"/>
      <c r="K213" s="59"/>
      <c r="L213" s="59"/>
      <c r="M213" s="59"/>
      <c r="N213" s="59"/>
      <c r="O213" s="59"/>
      <c r="P213" s="59"/>
      <c r="Q213" s="59"/>
      <c r="R213" s="59"/>
      <c r="S213" s="59"/>
      <c r="T213" s="59"/>
      <c r="U213" s="59"/>
      <c r="V213" s="59"/>
      <c r="W213" s="59"/>
      <c r="X213" s="59"/>
      <c r="Y213" s="59"/>
      <c r="Z213" s="59"/>
      <c r="AA213" s="59"/>
      <c r="AB213" s="59"/>
      <c r="AC213" s="59"/>
      <c r="AD213" s="59"/>
      <c r="AE213" s="59"/>
      <c r="AF213" s="59"/>
      <c r="AG213" s="59"/>
      <c r="AH213" s="59"/>
      <c r="AI213" s="59"/>
      <c r="AJ213" s="59"/>
      <c r="AK213" s="59"/>
      <c r="AL213" s="59"/>
      <c r="AM213" s="59"/>
      <c r="AN213" s="59"/>
      <c r="AO213" s="59"/>
      <c r="AP213" s="59"/>
      <c r="AQ213" s="59"/>
    </row>
    <row r="214" ht="12.75" customHeight="1">
      <c r="A214" s="59"/>
      <c r="B214" s="59"/>
      <c r="C214" s="596"/>
      <c r="D214" s="59"/>
      <c r="E214" s="59"/>
      <c r="F214" s="59"/>
      <c r="G214" s="59"/>
      <c r="H214" s="59"/>
      <c r="I214" s="59"/>
      <c r="J214" s="59"/>
      <c r="K214" s="59"/>
      <c r="L214" s="59"/>
      <c r="M214" s="59"/>
      <c r="N214" s="59"/>
      <c r="O214" s="59"/>
      <c r="P214" s="59"/>
      <c r="Q214" s="59"/>
      <c r="R214" s="59"/>
      <c r="S214" s="59"/>
      <c r="T214" s="59"/>
      <c r="U214" s="59"/>
      <c r="V214" s="59"/>
      <c r="W214" s="59"/>
      <c r="X214" s="59"/>
      <c r="Y214" s="59"/>
      <c r="Z214" s="59"/>
      <c r="AA214" s="59"/>
      <c r="AB214" s="59"/>
      <c r="AC214" s="59"/>
      <c r="AD214" s="59"/>
      <c r="AE214" s="59"/>
      <c r="AF214" s="59"/>
      <c r="AG214" s="59"/>
      <c r="AH214" s="59"/>
      <c r="AI214" s="59"/>
      <c r="AJ214" s="59"/>
      <c r="AK214" s="59"/>
      <c r="AL214" s="59"/>
      <c r="AM214" s="59"/>
      <c r="AN214" s="59"/>
      <c r="AO214" s="59"/>
      <c r="AP214" s="59"/>
      <c r="AQ214" s="59"/>
    </row>
    <row r="215" ht="12.75" customHeight="1">
      <c r="A215" s="59"/>
      <c r="B215" s="59"/>
      <c r="C215" s="596"/>
      <c r="D215" s="59"/>
      <c r="E215" s="59"/>
      <c r="F215" s="59"/>
      <c r="G215" s="59"/>
      <c r="H215" s="59"/>
      <c r="I215" s="59"/>
      <c r="J215" s="59"/>
      <c r="K215" s="59"/>
      <c r="L215" s="59"/>
      <c r="M215" s="59"/>
      <c r="N215" s="59"/>
      <c r="O215" s="59"/>
      <c r="P215" s="59"/>
      <c r="Q215" s="59"/>
      <c r="R215" s="59"/>
      <c r="S215" s="59"/>
      <c r="T215" s="59"/>
      <c r="U215" s="59"/>
      <c r="V215" s="59"/>
      <c r="W215" s="59"/>
      <c r="X215" s="59"/>
      <c r="Y215" s="59"/>
      <c r="Z215" s="59"/>
      <c r="AA215" s="59"/>
      <c r="AB215" s="59"/>
      <c r="AC215" s="59"/>
      <c r="AD215" s="59"/>
      <c r="AE215" s="59"/>
      <c r="AF215" s="59"/>
      <c r="AG215" s="59"/>
      <c r="AH215" s="59"/>
      <c r="AI215" s="59"/>
      <c r="AJ215" s="59"/>
      <c r="AK215" s="59"/>
      <c r="AL215" s="59"/>
      <c r="AM215" s="59"/>
      <c r="AN215" s="59"/>
      <c r="AO215" s="59"/>
      <c r="AP215" s="59"/>
      <c r="AQ215" s="59"/>
    </row>
    <row r="216" ht="12.75" customHeight="1">
      <c r="A216" s="59"/>
      <c r="B216" s="59"/>
      <c r="C216" s="596"/>
      <c r="D216" s="59"/>
      <c r="E216" s="59"/>
      <c r="F216" s="59"/>
      <c r="G216" s="59"/>
      <c r="H216" s="59"/>
      <c r="I216" s="59"/>
      <c r="J216" s="59"/>
      <c r="K216" s="59"/>
      <c r="L216" s="59"/>
      <c r="M216" s="59"/>
      <c r="N216" s="59"/>
      <c r="O216" s="59"/>
      <c r="P216" s="59"/>
      <c r="Q216" s="59"/>
      <c r="R216" s="59"/>
      <c r="S216" s="59"/>
      <c r="T216" s="59"/>
      <c r="U216" s="59"/>
      <c r="V216" s="59"/>
      <c r="W216" s="59"/>
      <c r="X216" s="59"/>
      <c r="Y216" s="59"/>
      <c r="Z216" s="59"/>
      <c r="AA216" s="59"/>
      <c r="AB216" s="59"/>
      <c r="AC216" s="59"/>
      <c r="AD216" s="59"/>
      <c r="AE216" s="59"/>
      <c r="AF216" s="59"/>
      <c r="AG216" s="59"/>
      <c r="AH216" s="59"/>
      <c r="AI216" s="59"/>
      <c r="AJ216" s="59"/>
      <c r="AK216" s="59"/>
      <c r="AL216" s="59"/>
      <c r="AM216" s="59"/>
      <c r="AN216" s="59"/>
      <c r="AO216" s="59"/>
      <c r="AP216" s="59"/>
      <c r="AQ216" s="59"/>
    </row>
    <row r="217" ht="12.75" customHeight="1">
      <c r="A217" s="59"/>
      <c r="B217" s="59"/>
      <c r="C217" s="596"/>
      <c r="D217" s="59"/>
      <c r="E217" s="59"/>
      <c r="F217" s="59"/>
      <c r="G217" s="59"/>
      <c r="H217" s="59"/>
      <c r="I217" s="59"/>
      <c r="J217" s="59"/>
      <c r="K217" s="59"/>
      <c r="L217" s="59"/>
      <c r="M217" s="59"/>
      <c r="N217" s="59"/>
      <c r="O217" s="59"/>
      <c r="P217" s="59"/>
      <c r="Q217" s="59"/>
      <c r="R217" s="59"/>
      <c r="S217" s="59"/>
      <c r="T217" s="59"/>
      <c r="U217" s="59"/>
      <c r="V217" s="59"/>
      <c r="W217" s="59"/>
      <c r="X217" s="59"/>
      <c r="Y217" s="59"/>
      <c r="Z217" s="59"/>
      <c r="AA217" s="59"/>
      <c r="AB217" s="59"/>
      <c r="AC217" s="59"/>
      <c r="AD217" s="59"/>
      <c r="AE217" s="59"/>
      <c r="AF217" s="59"/>
      <c r="AG217" s="59"/>
      <c r="AH217" s="59"/>
      <c r="AI217" s="59"/>
      <c r="AJ217" s="59"/>
      <c r="AK217" s="59"/>
      <c r="AL217" s="59"/>
      <c r="AM217" s="59"/>
      <c r="AN217" s="59"/>
      <c r="AO217" s="59"/>
      <c r="AP217" s="59"/>
      <c r="AQ217" s="59"/>
    </row>
    <row r="218" ht="12.75" customHeight="1">
      <c r="A218" s="59"/>
      <c r="B218" s="59"/>
      <c r="C218" s="596"/>
      <c r="D218" s="59"/>
      <c r="E218" s="59"/>
      <c r="F218" s="59"/>
      <c r="G218" s="59"/>
      <c r="H218" s="59"/>
      <c r="I218" s="59"/>
      <c r="J218" s="59"/>
      <c r="K218" s="59"/>
      <c r="L218" s="59"/>
      <c r="M218" s="59"/>
      <c r="N218" s="59"/>
      <c r="O218" s="59"/>
      <c r="P218" s="59"/>
      <c r="Q218" s="59"/>
      <c r="R218" s="59"/>
      <c r="S218" s="59"/>
      <c r="T218" s="59"/>
      <c r="U218" s="59"/>
      <c r="V218" s="59"/>
      <c r="W218" s="59"/>
      <c r="X218" s="59"/>
      <c r="Y218" s="59"/>
      <c r="Z218" s="59"/>
      <c r="AA218" s="59"/>
      <c r="AB218" s="59"/>
      <c r="AC218" s="59"/>
      <c r="AD218" s="59"/>
      <c r="AE218" s="59"/>
      <c r="AF218" s="59"/>
      <c r="AG218" s="59"/>
      <c r="AH218" s="59"/>
      <c r="AI218" s="59"/>
      <c r="AJ218" s="59"/>
      <c r="AK218" s="59"/>
      <c r="AL218" s="59"/>
      <c r="AM218" s="59"/>
      <c r="AN218" s="59"/>
      <c r="AO218" s="59"/>
      <c r="AP218" s="59"/>
      <c r="AQ218" s="59"/>
    </row>
    <row r="219" ht="12.75" customHeight="1">
      <c r="A219" s="59"/>
      <c r="B219" s="59"/>
      <c r="C219" s="596"/>
      <c r="D219" s="59"/>
      <c r="E219" s="59"/>
      <c r="F219" s="59"/>
      <c r="G219" s="59"/>
      <c r="H219" s="59"/>
      <c r="I219" s="59"/>
      <c r="J219" s="59"/>
      <c r="K219" s="59"/>
      <c r="L219" s="59"/>
      <c r="M219" s="59"/>
      <c r="N219" s="59"/>
      <c r="O219" s="59"/>
      <c r="P219" s="59"/>
      <c r="Q219" s="59"/>
      <c r="R219" s="59"/>
      <c r="S219" s="59"/>
      <c r="T219" s="59"/>
      <c r="U219" s="59"/>
      <c r="V219" s="59"/>
      <c r="W219" s="59"/>
      <c r="X219" s="59"/>
      <c r="Y219" s="59"/>
      <c r="Z219" s="59"/>
      <c r="AA219" s="59"/>
      <c r="AB219" s="59"/>
      <c r="AC219" s="59"/>
      <c r="AD219" s="59"/>
      <c r="AE219" s="59"/>
      <c r="AF219" s="59"/>
      <c r="AG219" s="59"/>
      <c r="AH219" s="59"/>
      <c r="AI219" s="59"/>
      <c r="AJ219" s="59"/>
      <c r="AK219" s="59"/>
      <c r="AL219" s="59"/>
      <c r="AM219" s="59"/>
      <c r="AN219" s="59"/>
      <c r="AO219" s="59"/>
      <c r="AP219" s="59"/>
      <c r="AQ219" s="59"/>
    </row>
    <row r="220" ht="12.75" customHeight="1">
      <c r="A220" s="59"/>
      <c r="B220" s="59"/>
      <c r="C220" s="596"/>
      <c r="D220" s="59"/>
      <c r="E220" s="59"/>
      <c r="F220" s="59"/>
      <c r="G220" s="59"/>
      <c r="H220" s="59"/>
      <c r="I220" s="59"/>
      <c r="J220" s="59"/>
      <c r="K220" s="59"/>
      <c r="L220" s="59"/>
      <c r="M220" s="59"/>
      <c r="N220" s="59"/>
      <c r="O220" s="59"/>
      <c r="P220" s="59"/>
      <c r="Q220" s="59"/>
      <c r="R220" s="59"/>
      <c r="S220" s="59"/>
      <c r="T220" s="59"/>
      <c r="U220" s="59"/>
      <c r="V220" s="59"/>
      <c r="W220" s="59"/>
      <c r="X220" s="59"/>
      <c r="Y220" s="59"/>
      <c r="Z220" s="59"/>
      <c r="AA220" s="59"/>
      <c r="AB220" s="59"/>
      <c r="AC220" s="59"/>
      <c r="AD220" s="59"/>
      <c r="AE220" s="59"/>
      <c r="AF220" s="59"/>
      <c r="AG220" s="59"/>
      <c r="AH220" s="59"/>
      <c r="AI220" s="59"/>
      <c r="AJ220" s="59"/>
      <c r="AK220" s="59"/>
      <c r="AL220" s="59"/>
      <c r="AM220" s="59"/>
      <c r="AN220" s="59"/>
      <c r="AO220" s="59"/>
      <c r="AP220" s="59"/>
      <c r="AQ220" s="59"/>
    </row>
    <row r="221" ht="12.75" customHeight="1">
      <c r="A221" s="59"/>
      <c r="B221" s="59"/>
      <c r="C221" s="596"/>
      <c r="D221" s="59"/>
      <c r="E221" s="59"/>
      <c r="F221" s="59"/>
      <c r="G221" s="59"/>
      <c r="H221" s="59"/>
      <c r="I221" s="59"/>
      <c r="J221" s="59"/>
      <c r="K221" s="59"/>
      <c r="L221" s="59"/>
      <c r="M221" s="59"/>
      <c r="N221" s="59"/>
      <c r="O221" s="59"/>
      <c r="P221" s="59"/>
      <c r="Q221" s="59"/>
      <c r="R221" s="59"/>
      <c r="S221" s="59"/>
      <c r="T221" s="59"/>
      <c r="U221" s="59"/>
      <c r="V221" s="59"/>
      <c r="W221" s="59"/>
      <c r="X221" s="59"/>
      <c r="Y221" s="59"/>
      <c r="Z221" s="59"/>
      <c r="AA221" s="59"/>
      <c r="AB221" s="59"/>
      <c r="AC221" s="59"/>
      <c r="AD221" s="59"/>
      <c r="AE221" s="59"/>
      <c r="AF221" s="59"/>
      <c r="AG221" s="59"/>
      <c r="AH221" s="59"/>
      <c r="AI221" s="59"/>
      <c r="AJ221" s="59"/>
      <c r="AK221" s="59"/>
      <c r="AL221" s="59"/>
      <c r="AM221" s="59"/>
      <c r="AN221" s="59"/>
      <c r="AO221" s="59"/>
      <c r="AP221" s="59"/>
      <c r="AQ221" s="59"/>
    </row>
    <row r="222" ht="12.75" customHeight="1">
      <c r="A222" s="59"/>
      <c r="B222" s="59"/>
      <c r="C222" s="596"/>
      <c r="D222" s="59"/>
      <c r="E222" s="59"/>
      <c r="F222" s="59"/>
      <c r="G222" s="59"/>
      <c r="H222" s="59"/>
      <c r="I222" s="59"/>
      <c r="J222" s="59"/>
      <c r="K222" s="59"/>
      <c r="L222" s="59"/>
      <c r="M222" s="59"/>
      <c r="N222" s="59"/>
      <c r="O222" s="59"/>
      <c r="P222" s="59"/>
      <c r="Q222" s="59"/>
      <c r="R222" s="59"/>
      <c r="S222" s="59"/>
      <c r="T222" s="59"/>
      <c r="U222" s="59"/>
      <c r="V222" s="59"/>
      <c r="W222" s="59"/>
      <c r="X222" s="59"/>
      <c r="Y222" s="59"/>
      <c r="Z222" s="59"/>
      <c r="AA222" s="59"/>
      <c r="AB222" s="59"/>
      <c r="AC222" s="59"/>
      <c r="AD222" s="59"/>
      <c r="AE222" s="59"/>
      <c r="AF222" s="59"/>
      <c r="AG222" s="59"/>
      <c r="AH222" s="59"/>
      <c r="AI222" s="59"/>
      <c r="AJ222" s="59"/>
      <c r="AK222" s="59"/>
      <c r="AL222" s="59"/>
      <c r="AM222" s="59"/>
      <c r="AN222" s="59"/>
      <c r="AO222" s="59"/>
      <c r="AP222" s="59"/>
      <c r="AQ222" s="59"/>
    </row>
    <row r="223" ht="12.75" customHeight="1">
      <c r="A223" s="59"/>
      <c r="B223" s="59"/>
      <c r="C223" s="596"/>
      <c r="D223" s="59"/>
      <c r="E223" s="59"/>
      <c r="F223" s="59"/>
      <c r="G223" s="59"/>
      <c r="H223" s="59"/>
      <c r="I223" s="59"/>
      <c r="J223" s="59"/>
      <c r="K223" s="59"/>
      <c r="L223" s="59"/>
      <c r="M223" s="59"/>
      <c r="N223" s="59"/>
      <c r="O223" s="59"/>
      <c r="P223" s="59"/>
      <c r="Q223" s="59"/>
      <c r="R223" s="59"/>
      <c r="S223" s="59"/>
      <c r="T223" s="59"/>
      <c r="U223" s="59"/>
      <c r="V223" s="59"/>
      <c r="W223" s="59"/>
      <c r="X223" s="59"/>
      <c r="Y223" s="59"/>
      <c r="Z223" s="59"/>
      <c r="AA223" s="59"/>
      <c r="AB223" s="59"/>
      <c r="AC223" s="59"/>
      <c r="AD223" s="59"/>
      <c r="AE223" s="59"/>
      <c r="AF223" s="59"/>
      <c r="AG223" s="59"/>
      <c r="AH223" s="59"/>
      <c r="AI223" s="59"/>
      <c r="AJ223" s="59"/>
      <c r="AK223" s="59"/>
      <c r="AL223" s="59"/>
      <c r="AM223" s="59"/>
      <c r="AN223" s="59"/>
      <c r="AO223" s="59"/>
      <c r="AP223" s="59"/>
      <c r="AQ223" s="59"/>
    </row>
    <row r="224" ht="12.75" customHeight="1">
      <c r="A224" s="59"/>
      <c r="B224" s="59"/>
      <c r="C224" s="596"/>
      <c r="D224" s="59"/>
      <c r="E224" s="59"/>
      <c r="F224" s="59"/>
      <c r="G224" s="59"/>
      <c r="H224" s="59"/>
      <c r="I224" s="59"/>
      <c r="J224" s="59"/>
      <c r="K224" s="59"/>
      <c r="L224" s="59"/>
      <c r="M224" s="59"/>
      <c r="N224" s="59"/>
      <c r="O224" s="59"/>
      <c r="P224" s="59"/>
      <c r="Q224" s="59"/>
      <c r="R224" s="59"/>
      <c r="S224" s="59"/>
      <c r="T224" s="59"/>
      <c r="U224" s="59"/>
      <c r="V224" s="59"/>
      <c r="W224" s="59"/>
      <c r="X224" s="59"/>
      <c r="Y224" s="59"/>
      <c r="Z224" s="59"/>
      <c r="AA224" s="59"/>
      <c r="AB224" s="59"/>
      <c r="AC224" s="59"/>
      <c r="AD224" s="59"/>
      <c r="AE224" s="59"/>
      <c r="AF224" s="59"/>
      <c r="AG224" s="59"/>
      <c r="AH224" s="59"/>
      <c r="AI224" s="59"/>
      <c r="AJ224" s="59"/>
      <c r="AK224" s="59"/>
      <c r="AL224" s="59"/>
      <c r="AM224" s="59"/>
      <c r="AN224" s="59"/>
      <c r="AO224" s="59"/>
      <c r="AP224" s="59"/>
      <c r="AQ224" s="59"/>
    </row>
    <row r="225" ht="12.75" customHeight="1">
      <c r="A225" s="59"/>
      <c r="B225" s="59"/>
      <c r="C225" s="596"/>
      <c r="D225" s="59"/>
      <c r="E225" s="59"/>
      <c r="F225" s="59"/>
      <c r="G225" s="59"/>
      <c r="H225" s="59"/>
      <c r="I225" s="59"/>
      <c r="J225" s="59"/>
      <c r="K225" s="59"/>
      <c r="L225" s="59"/>
      <c r="M225" s="59"/>
      <c r="N225" s="59"/>
      <c r="O225" s="59"/>
      <c r="P225" s="59"/>
      <c r="Q225" s="59"/>
      <c r="R225" s="59"/>
      <c r="S225" s="59"/>
      <c r="T225" s="59"/>
      <c r="U225" s="59"/>
      <c r="V225" s="59"/>
      <c r="W225" s="59"/>
      <c r="X225" s="59"/>
      <c r="Y225" s="59"/>
      <c r="Z225" s="59"/>
      <c r="AA225" s="59"/>
      <c r="AB225" s="59"/>
      <c r="AC225" s="59"/>
      <c r="AD225" s="59"/>
      <c r="AE225" s="59"/>
      <c r="AF225" s="59"/>
      <c r="AG225" s="59"/>
      <c r="AH225" s="59"/>
      <c r="AI225" s="59"/>
      <c r="AJ225" s="59"/>
      <c r="AK225" s="59"/>
      <c r="AL225" s="59"/>
      <c r="AM225" s="59"/>
      <c r="AN225" s="59"/>
      <c r="AO225" s="59"/>
      <c r="AP225" s="59"/>
      <c r="AQ225" s="59"/>
    </row>
    <row r="226" ht="12.75" customHeight="1">
      <c r="A226" s="59"/>
      <c r="B226" s="59"/>
      <c r="C226" s="596"/>
      <c r="D226" s="59"/>
      <c r="E226" s="59"/>
      <c r="F226" s="59"/>
      <c r="G226" s="59"/>
      <c r="H226" s="59"/>
      <c r="I226" s="59"/>
      <c r="J226" s="59"/>
      <c r="K226" s="59"/>
      <c r="L226" s="59"/>
      <c r="M226" s="59"/>
      <c r="N226" s="59"/>
      <c r="O226" s="59"/>
      <c r="P226" s="59"/>
      <c r="Q226" s="59"/>
      <c r="R226" s="59"/>
      <c r="S226" s="59"/>
      <c r="T226" s="59"/>
      <c r="U226" s="59"/>
      <c r="V226" s="59"/>
      <c r="W226" s="59"/>
      <c r="X226" s="59"/>
      <c r="Y226" s="59"/>
      <c r="Z226" s="59"/>
      <c r="AA226" s="59"/>
      <c r="AB226" s="59"/>
      <c r="AC226" s="59"/>
      <c r="AD226" s="59"/>
      <c r="AE226" s="59"/>
      <c r="AF226" s="59"/>
      <c r="AG226" s="59"/>
      <c r="AH226" s="59"/>
      <c r="AI226" s="59"/>
      <c r="AJ226" s="59"/>
      <c r="AK226" s="59"/>
      <c r="AL226" s="59"/>
      <c r="AM226" s="59"/>
      <c r="AN226" s="59"/>
      <c r="AO226" s="59"/>
      <c r="AP226" s="59"/>
      <c r="AQ226" s="59"/>
    </row>
    <row r="227" ht="12.75" customHeight="1">
      <c r="A227" s="59"/>
      <c r="B227" s="59"/>
      <c r="C227" s="596"/>
      <c r="D227" s="59"/>
      <c r="E227" s="59"/>
      <c r="F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59"/>
      <c r="AD227" s="59"/>
      <c r="AE227" s="59"/>
      <c r="AF227" s="59"/>
      <c r="AG227" s="59"/>
      <c r="AH227" s="59"/>
      <c r="AI227" s="59"/>
      <c r="AJ227" s="59"/>
      <c r="AK227" s="59"/>
      <c r="AL227" s="59"/>
      <c r="AM227" s="59"/>
      <c r="AN227" s="59"/>
      <c r="AO227" s="59"/>
      <c r="AP227" s="59"/>
      <c r="AQ227" s="59"/>
    </row>
    <row r="228" ht="12.75" customHeight="1">
      <c r="A228" s="59"/>
      <c r="B228" s="59"/>
      <c r="C228" s="596"/>
      <c r="D228" s="59"/>
      <c r="E228" s="59"/>
      <c r="F228" s="59"/>
      <c r="G228" s="59"/>
      <c r="H228" s="59"/>
      <c r="I228" s="59"/>
      <c r="J228" s="59"/>
      <c r="K228" s="59"/>
      <c r="L228" s="59"/>
      <c r="M228" s="59"/>
      <c r="N228" s="59"/>
      <c r="O228" s="59"/>
      <c r="P228" s="59"/>
      <c r="Q228" s="59"/>
      <c r="R228" s="59"/>
      <c r="S228" s="59"/>
      <c r="T228" s="59"/>
      <c r="U228" s="59"/>
      <c r="V228" s="59"/>
      <c r="W228" s="59"/>
      <c r="X228" s="59"/>
      <c r="Y228" s="59"/>
      <c r="Z228" s="59"/>
      <c r="AA228" s="59"/>
      <c r="AB228" s="59"/>
      <c r="AC228" s="59"/>
      <c r="AD228" s="59"/>
      <c r="AE228" s="59"/>
      <c r="AF228" s="59"/>
      <c r="AG228" s="59"/>
      <c r="AH228" s="59"/>
      <c r="AI228" s="59"/>
      <c r="AJ228" s="59"/>
      <c r="AK228" s="59"/>
      <c r="AL228" s="59"/>
      <c r="AM228" s="59"/>
      <c r="AN228" s="59"/>
      <c r="AO228" s="59"/>
      <c r="AP228" s="59"/>
      <c r="AQ228" s="59"/>
    </row>
    <row r="229" ht="12.75" customHeight="1">
      <c r="A229" s="59"/>
      <c r="B229" s="59"/>
      <c r="C229" s="596"/>
      <c r="D229" s="59"/>
      <c r="E229" s="59"/>
      <c r="F229" s="59"/>
      <c r="G229" s="59"/>
      <c r="H229" s="59"/>
      <c r="I229" s="59"/>
      <c r="J229" s="59"/>
      <c r="K229" s="59"/>
      <c r="L229" s="59"/>
      <c r="M229" s="59"/>
      <c r="N229" s="59"/>
      <c r="O229" s="59"/>
      <c r="P229" s="59"/>
      <c r="Q229" s="59"/>
      <c r="R229" s="59"/>
      <c r="S229" s="59"/>
      <c r="T229" s="59"/>
      <c r="U229" s="59"/>
      <c r="V229" s="59"/>
      <c r="W229" s="59"/>
      <c r="X229" s="59"/>
      <c r="Y229" s="59"/>
      <c r="Z229" s="59"/>
      <c r="AA229" s="59"/>
      <c r="AB229" s="59"/>
      <c r="AC229" s="59"/>
      <c r="AD229" s="59"/>
      <c r="AE229" s="59"/>
      <c r="AF229" s="59"/>
      <c r="AG229" s="59"/>
      <c r="AH229" s="59"/>
      <c r="AI229" s="59"/>
      <c r="AJ229" s="59"/>
      <c r="AK229" s="59"/>
      <c r="AL229" s="59"/>
      <c r="AM229" s="59"/>
      <c r="AN229" s="59"/>
      <c r="AO229" s="59"/>
      <c r="AP229" s="59"/>
      <c r="AQ229" s="59"/>
    </row>
    <row r="230" ht="12.75" customHeight="1">
      <c r="A230" s="59"/>
      <c r="B230" s="59"/>
      <c r="C230" s="596"/>
      <c r="D230" s="59"/>
      <c r="E230" s="59"/>
      <c r="F230" s="59"/>
      <c r="G230" s="59"/>
      <c r="H230" s="59"/>
      <c r="I230" s="59"/>
      <c r="J230" s="59"/>
      <c r="K230" s="59"/>
      <c r="L230" s="59"/>
      <c r="M230" s="59"/>
      <c r="N230" s="59"/>
      <c r="O230" s="59"/>
      <c r="P230" s="59"/>
      <c r="Q230" s="59"/>
      <c r="R230" s="59"/>
      <c r="S230" s="59"/>
      <c r="T230" s="59"/>
      <c r="U230" s="59"/>
      <c r="V230" s="59"/>
      <c r="W230" s="59"/>
      <c r="X230" s="59"/>
      <c r="Y230" s="59"/>
      <c r="Z230" s="59"/>
      <c r="AA230" s="59"/>
      <c r="AB230" s="59"/>
      <c r="AC230" s="59"/>
      <c r="AD230" s="59"/>
      <c r="AE230" s="59"/>
      <c r="AF230" s="59"/>
      <c r="AG230" s="59"/>
      <c r="AH230" s="59"/>
      <c r="AI230" s="59"/>
      <c r="AJ230" s="59"/>
      <c r="AK230" s="59"/>
      <c r="AL230" s="59"/>
      <c r="AM230" s="59"/>
      <c r="AN230" s="59"/>
      <c r="AO230" s="59"/>
      <c r="AP230" s="59"/>
      <c r="AQ230" s="59"/>
    </row>
    <row r="231" ht="12.75" customHeight="1">
      <c r="A231" s="59"/>
      <c r="B231" s="59"/>
      <c r="C231" s="596"/>
      <c r="D231" s="59"/>
      <c r="E231" s="59"/>
      <c r="F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c r="AD231" s="59"/>
      <c r="AE231" s="59"/>
      <c r="AF231" s="59"/>
      <c r="AG231" s="59"/>
      <c r="AH231" s="59"/>
      <c r="AI231" s="59"/>
      <c r="AJ231" s="59"/>
      <c r="AK231" s="59"/>
      <c r="AL231" s="59"/>
      <c r="AM231" s="59"/>
      <c r="AN231" s="59"/>
      <c r="AO231" s="59"/>
      <c r="AP231" s="59"/>
      <c r="AQ231" s="59"/>
    </row>
    <row r="232" ht="12.75" customHeight="1">
      <c r="A232" s="59"/>
      <c r="B232" s="59"/>
      <c r="C232" s="596"/>
      <c r="D232" s="59"/>
      <c r="E232" s="59"/>
      <c r="F232" s="59"/>
      <c r="G232" s="59"/>
      <c r="H232" s="59"/>
      <c r="I232" s="59"/>
      <c r="J232" s="59"/>
      <c r="K232" s="59"/>
      <c r="L232" s="59"/>
      <c r="M232" s="59"/>
      <c r="N232" s="59"/>
      <c r="O232" s="59"/>
      <c r="P232" s="59"/>
      <c r="Q232" s="59"/>
      <c r="R232" s="59"/>
      <c r="S232" s="59"/>
      <c r="T232" s="59"/>
      <c r="U232" s="59"/>
      <c r="V232" s="59"/>
      <c r="W232" s="59"/>
      <c r="X232" s="59"/>
      <c r="Y232" s="59"/>
      <c r="Z232" s="59"/>
      <c r="AA232" s="59"/>
      <c r="AB232" s="59"/>
      <c r="AC232" s="59"/>
      <c r="AD232" s="59"/>
      <c r="AE232" s="59"/>
      <c r="AF232" s="59"/>
      <c r="AG232" s="59"/>
      <c r="AH232" s="59"/>
      <c r="AI232" s="59"/>
      <c r="AJ232" s="59"/>
      <c r="AK232" s="59"/>
      <c r="AL232" s="59"/>
      <c r="AM232" s="59"/>
      <c r="AN232" s="59"/>
      <c r="AO232" s="59"/>
      <c r="AP232" s="59"/>
      <c r="AQ232" s="59"/>
    </row>
    <row r="233" ht="12.75" customHeight="1">
      <c r="A233" s="59"/>
      <c r="B233" s="59"/>
      <c r="C233" s="596"/>
      <c r="D233" s="59"/>
      <c r="E233" s="59"/>
      <c r="F233" s="59"/>
      <c r="G233" s="59"/>
      <c r="H233" s="59"/>
      <c r="I233" s="59"/>
      <c r="J233" s="59"/>
      <c r="K233" s="59"/>
      <c r="L233" s="59"/>
      <c r="M233" s="59"/>
      <c r="N233" s="59"/>
      <c r="O233" s="59"/>
      <c r="P233" s="59"/>
      <c r="Q233" s="59"/>
      <c r="R233" s="59"/>
      <c r="S233" s="59"/>
      <c r="T233" s="59"/>
      <c r="U233" s="59"/>
      <c r="V233" s="59"/>
      <c r="W233" s="59"/>
      <c r="X233" s="59"/>
      <c r="Y233" s="59"/>
      <c r="Z233" s="59"/>
      <c r="AA233" s="59"/>
      <c r="AB233" s="59"/>
      <c r="AC233" s="59"/>
      <c r="AD233" s="59"/>
      <c r="AE233" s="59"/>
      <c r="AF233" s="59"/>
      <c r="AG233" s="59"/>
      <c r="AH233" s="59"/>
      <c r="AI233" s="59"/>
      <c r="AJ233" s="59"/>
      <c r="AK233" s="59"/>
      <c r="AL233" s="59"/>
      <c r="AM233" s="59"/>
      <c r="AN233" s="59"/>
      <c r="AO233" s="59"/>
      <c r="AP233" s="59"/>
      <c r="AQ233" s="59"/>
    </row>
    <row r="234" ht="12.75" customHeight="1">
      <c r="A234" s="59"/>
      <c r="B234" s="59"/>
      <c r="C234" s="596"/>
      <c r="D234" s="59"/>
      <c r="E234" s="59"/>
      <c r="F234" s="59"/>
      <c r="G234" s="59"/>
      <c r="H234" s="59"/>
      <c r="I234" s="59"/>
      <c r="J234" s="59"/>
      <c r="K234" s="59"/>
      <c r="L234" s="59"/>
      <c r="M234" s="59"/>
      <c r="N234" s="59"/>
      <c r="O234" s="59"/>
      <c r="P234" s="59"/>
      <c r="Q234" s="59"/>
      <c r="R234" s="59"/>
      <c r="S234" s="59"/>
      <c r="T234" s="59"/>
      <c r="U234" s="59"/>
      <c r="V234" s="59"/>
      <c r="W234" s="59"/>
      <c r="X234" s="59"/>
      <c r="Y234" s="59"/>
      <c r="Z234" s="59"/>
      <c r="AA234" s="59"/>
      <c r="AB234" s="59"/>
      <c r="AC234" s="59"/>
      <c r="AD234" s="59"/>
      <c r="AE234" s="59"/>
      <c r="AF234" s="59"/>
      <c r="AG234" s="59"/>
      <c r="AH234" s="59"/>
      <c r="AI234" s="59"/>
      <c r="AJ234" s="59"/>
      <c r="AK234" s="59"/>
      <c r="AL234" s="59"/>
      <c r="AM234" s="59"/>
      <c r="AN234" s="59"/>
      <c r="AO234" s="59"/>
      <c r="AP234" s="59"/>
      <c r="AQ234" s="59"/>
    </row>
    <row r="235" ht="12.75" customHeight="1">
      <c r="A235" s="59"/>
      <c r="B235" s="59"/>
      <c r="C235" s="596"/>
      <c r="D235" s="59"/>
      <c r="E235" s="59"/>
      <c r="F235" s="59"/>
      <c r="G235" s="59"/>
      <c r="H235" s="59"/>
      <c r="I235" s="59"/>
      <c r="J235" s="59"/>
      <c r="K235" s="59"/>
      <c r="L235" s="59"/>
      <c r="M235" s="59"/>
      <c r="N235" s="59"/>
      <c r="O235" s="59"/>
      <c r="P235" s="59"/>
      <c r="Q235" s="59"/>
      <c r="R235" s="59"/>
      <c r="S235" s="59"/>
      <c r="T235" s="59"/>
      <c r="U235" s="59"/>
      <c r="V235" s="59"/>
      <c r="W235" s="59"/>
      <c r="X235" s="59"/>
      <c r="Y235" s="59"/>
      <c r="Z235" s="59"/>
      <c r="AA235" s="59"/>
      <c r="AB235" s="59"/>
      <c r="AC235" s="59"/>
      <c r="AD235" s="59"/>
      <c r="AE235" s="59"/>
      <c r="AF235" s="59"/>
      <c r="AG235" s="59"/>
      <c r="AH235" s="59"/>
      <c r="AI235" s="59"/>
      <c r="AJ235" s="59"/>
      <c r="AK235" s="59"/>
      <c r="AL235" s="59"/>
      <c r="AM235" s="59"/>
      <c r="AN235" s="59"/>
      <c r="AO235" s="59"/>
      <c r="AP235" s="59"/>
      <c r="AQ235" s="59"/>
    </row>
    <row r="236" ht="12.75" customHeight="1">
      <c r="A236" s="59"/>
      <c r="B236" s="59"/>
      <c r="C236" s="596"/>
      <c r="D236" s="59"/>
      <c r="E236" s="59"/>
      <c r="F236" s="59"/>
      <c r="G236" s="59"/>
      <c r="H236" s="59"/>
      <c r="I236" s="59"/>
      <c r="J236" s="59"/>
      <c r="K236" s="59"/>
      <c r="L236" s="59"/>
      <c r="M236" s="59"/>
      <c r="N236" s="59"/>
      <c r="O236" s="59"/>
      <c r="P236" s="59"/>
      <c r="Q236" s="59"/>
      <c r="R236" s="59"/>
      <c r="S236" s="59"/>
      <c r="T236" s="59"/>
      <c r="U236" s="59"/>
      <c r="V236" s="59"/>
      <c r="W236" s="59"/>
      <c r="X236" s="59"/>
      <c r="Y236" s="59"/>
      <c r="Z236" s="59"/>
      <c r="AA236" s="59"/>
      <c r="AB236" s="59"/>
      <c r="AC236" s="59"/>
      <c r="AD236" s="59"/>
      <c r="AE236" s="59"/>
      <c r="AF236" s="59"/>
      <c r="AG236" s="59"/>
      <c r="AH236" s="59"/>
      <c r="AI236" s="59"/>
      <c r="AJ236" s="59"/>
      <c r="AK236" s="59"/>
      <c r="AL236" s="59"/>
      <c r="AM236" s="59"/>
      <c r="AN236" s="59"/>
      <c r="AO236" s="59"/>
      <c r="AP236" s="59"/>
      <c r="AQ236" s="59"/>
    </row>
    <row r="237" ht="12.75" customHeight="1">
      <c r="A237" s="59"/>
      <c r="B237" s="59"/>
      <c r="C237" s="596"/>
      <c r="D237" s="59"/>
      <c r="E237" s="59"/>
      <c r="F237" s="59"/>
      <c r="G237" s="59"/>
      <c r="H237" s="59"/>
      <c r="I237" s="59"/>
      <c r="J237" s="59"/>
      <c r="K237" s="59"/>
      <c r="L237" s="59"/>
      <c r="M237" s="59"/>
      <c r="N237" s="59"/>
      <c r="O237" s="59"/>
      <c r="P237" s="59"/>
      <c r="Q237" s="59"/>
      <c r="R237" s="59"/>
      <c r="S237" s="59"/>
      <c r="T237" s="59"/>
      <c r="U237" s="59"/>
      <c r="V237" s="59"/>
      <c r="W237" s="59"/>
      <c r="X237" s="59"/>
      <c r="Y237" s="59"/>
      <c r="Z237" s="59"/>
      <c r="AA237" s="59"/>
      <c r="AB237" s="59"/>
      <c r="AC237" s="59"/>
      <c r="AD237" s="59"/>
      <c r="AE237" s="59"/>
      <c r="AF237" s="59"/>
      <c r="AG237" s="59"/>
      <c r="AH237" s="59"/>
      <c r="AI237" s="59"/>
      <c r="AJ237" s="59"/>
      <c r="AK237" s="59"/>
      <c r="AL237" s="59"/>
      <c r="AM237" s="59"/>
      <c r="AN237" s="59"/>
      <c r="AO237" s="59"/>
      <c r="AP237" s="59"/>
      <c r="AQ237" s="59"/>
    </row>
    <row r="238" ht="12.75" customHeight="1">
      <c r="A238" s="59"/>
      <c r="B238" s="59"/>
      <c r="C238" s="596"/>
      <c r="D238" s="59"/>
      <c r="E238" s="59"/>
      <c r="F238" s="59"/>
      <c r="G238" s="59"/>
      <c r="H238" s="59"/>
      <c r="I238" s="59"/>
      <c r="J238" s="59"/>
      <c r="K238" s="59"/>
      <c r="L238" s="59"/>
      <c r="M238" s="59"/>
      <c r="N238" s="59"/>
      <c r="O238" s="59"/>
      <c r="P238" s="59"/>
      <c r="Q238" s="59"/>
      <c r="R238" s="59"/>
      <c r="S238" s="59"/>
      <c r="T238" s="59"/>
      <c r="U238" s="59"/>
      <c r="V238" s="59"/>
      <c r="W238" s="59"/>
      <c r="X238" s="59"/>
      <c r="Y238" s="59"/>
      <c r="Z238" s="59"/>
      <c r="AA238" s="59"/>
      <c r="AB238" s="59"/>
      <c r="AC238" s="59"/>
      <c r="AD238" s="59"/>
      <c r="AE238" s="59"/>
      <c r="AF238" s="59"/>
      <c r="AG238" s="59"/>
      <c r="AH238" s="59"/>
      <c r="AI238" s="59"/>
      <c r="AJ238" s="59"/>
      <c r="AK238" s="59"/>
      <c r="AL238" s="59"/>
      <c r="AM238" s="59"/>
      <c r="AN238" s="59"/>
      <c r="AO238" s="59"/>
      <c r="AP238" s="59"/>
      <c r="AQ238" s="59"/>
    </row>
    <row r="239" ht="12.75" customHeight="1">
      <c r="A239" s="59"/>
      <c r="B239" s="59"/>
      <c r="C239" s="596"/>
      <c r="D239" s="59"/>
      <c r="E239" s="59"/>
      <c r="F239" s="59"/>
      <c r="G239" s="59"/>
      <c r="H239" s="59"/>
      <c r="I239" s="59"/>
      <c r="J239" s="59"/>
      <c r="K239" s="59"/>
      <c r="L239" s="59"/>
      <c r="M239" s="59"/>
      <c r="N239" s="59"/>
      <c r="O239" s="59"/>
      <c r="P239" s="59"/>
      <c r="Q239" s="59"/>
      <c r="R239" s="59"/>
      <c r="S239" s="59"/>
      <c r="T239" s="59"/>
      <c r="U239" s="59"/>
      <c r="V239" s="59"/>
      <c r="W239" s="59"/>
      <c r="X239" s="59"/>
      <c r="Y239" s="59"/>
      <c r="Z239" s="59"/>
      <c r="AA239" s="59"/>
      <c r="AB239" s="59"/>
      <c r="AC239" s="59"/>
      <c r="AD239" s="59"/>
      <c r="AE239" s="59"/>
      <c r="AF239" s="59"/>
      <c r="AG239" s="59"/>
      <c r="AH239" s="59"/>
      <c r="AI239" s="59"/>
      <c r="AJ239" s="59"/>
      <c r="AK239" s="59"/>
      <c r="AL239" s="59"/>
      <c r="AM239" s="59"/>
      <c r="AN239" s="59"/>
      <c r="AO239" s="59"/>
      <c r="AP239" s="59"/>
      <c r="AQ239" s="59"/>
    </row>
    <row r="240" ht="12.75" customHeight="1">
      <c r="A240" s="59"/>
      <c r="B240" s="59"/>
      <c r="C240" s="596"/>
      <c r="D240" s="59"/>
      <c r="E240" s="59"/>
      <c r="F240" s="59"/>
      <c r="G240" s="59"/>
      <c r="H240" s="59"/>
      <c r="I240" s="59"/>
      <c r="J240" s="59"/>
      <c r="K240" s="59"/>
      <c r="L240" s="59"/>
      <c r="M240" s="59"/>
      <c r="N240" s="59"/>
      <c r="O240" s="59"/>
      <c r="P240" s="59"/>
      <c r="Q240" s="59"/>
      <c r="R240" s="59"/>
      <c r="S240" s="59"/>
      <c r="T240" s="59"/>
      <c r="U240" s="59"/>
      <c r="V240" s="59"/>
      <c r="W240" s="59"/>
      <c r="X240" s="59"/>
      <c r="Y240" s="59"/>
      <c r="Z240" s="59"/>
      <c r="AA240" s="59"/>
      <c r="AB240" s="59"/>
      <c r="AC240" s="59"/>
      <c r="AD240" s="59"/>
      <c r="AE240" s="59"/>
      <c r="AF240" s="59"/>
      <c r="AG240" s="59"/>
      <c r="AH240" s="59"/>
      <c r="AI240" s="59"/>
      <c r="AJ240" s="59"/>
      <c r="AK240" s="59"/>
      <c r="AL240" s="59"/>
      <c r="AM240" s="59"/>
      <c r="AN240" s="59"/>
      <c r="AO240" s="59"/>
      <c r="AP240" s="59"/>
      <c r="AQ240" s="59"/>
    </row>
    <row r="241" ht="12.75" customHeight="1">
      <c r="A241" s="59"/>
      <c r="B241" s="59"/>
      <c r="C241" s="596"/>
      <c r="D241" s="59"/>
      <c r="E241" s="59"/>
      <c r="F241" s="59"/>
      <c r="G241" s="59"/>
      <c r="H241" s="59"/>
      <c r="I241" s="59"/>
      <c r="J241" s="59"/>
      <c r="K241" s="59"/>
      <c r="L241" s="59"/>
      <c r="M241" s="59"/>
      <c r="N241" s="59"/>
      <c r="O241" s="59"/>
      <c r="P241" s="59"/>
      <c r="Q241" s="59"/>
      <c r="R241" s="59"/>
      <c r="S241" s="59"/>
      <c r="T241" s="59"/>
      <c r="U241" s="59"/>
      <c r="V241" s="59"/>
      <c r="W241" s="59"/>
      <c r="X241" s="59"/>
      <c r="Y241" s="59"/>
      <c r="Z241" s="59"/>
      <c r="AA241" s="59"/>
      <c r="AB241" s="59"/>
      <c r="AC241" s="59"/>
      <c r="AD241" s="59"/>
      <c r="AE241" s="59"/>
      <c r="AF241" s="59"/>
      <c r="AG241" s="59"/>
      <c r="AH241" s="59"/>
      <c r="AI241" s="59"/>
      <c r="AJ241" s="59"/>
      <c r="AK241" s="59"/>
      <c r="AL241" s="59"/>
      <c r="AM241" s="59"/>
      <c r="AN241" s="59"/>
      <c r="AO241" s="59"/>
      <c r="AP241" s="59"/>
      <c r="AQ241" s="59"/>
    </row>
    <row r="242" ht="12.75" customHeight="1">
      <c r="A242" s="59"/>
      <c r="B242" s="59"/>
      <c r="C242" s="596"/>
      <c r="D242" s="59"/>
      <c r="E242" s="59"/>
      <c r="F242" s="59"/>
      <c r="G242" s="59"/>
      <c r="H242" s="59"/>
      <c r="I242" s="59"/>
      <c r="J242" s="59"/>
      <c r="K242" s="59"/>
      <c r="L242" s="59"/>
      <c r="M242" s="59"/>
      <c r="N242" s="59"/>
      <c r="O242" s="59"/>
      <c r="P242" s="59"/>
      <c r="Q242" s="59"/>
      <c r="R242" s="59"/>
      <c r="S242" s="59"/>
      <c r="T242" s="59"/>
      <c r="U242" s="59"/>
      <c r="V242" s="59"/>
      <c r="W242" s="59"/>
      <c r="X242" s="59"/>
      <c r="Y242" s="59"/>
      <c r="Z242" s="59"/>
      <c r="AA242" s="59"/>
      <c r="AB242" s="59"/>
      <c r="AC242" s="59"/>
      <c r="AD242" s="59"/>
      <c r="AE242" s="59"/>
      <c r="AF242" s="59"/>
      <c r="AG242" s="59"/>
      <c r="AH242" s="59"/>
      <c r="AI242" s="59"/>
      <c r="AJ242" s="59"/>
      <c r="AK242" s="59"/>
      <c r="AL242" s="59"/>
      <c r="AM242" s="59"/>
      <c r="AN242" s="59"/>
      <c r="AO242" s="59"/>
      <c r="AP242" s="59"/>
      <c r="AQ242" s="59"/>
    </row>
    <row r="243" ht="12.75" customHeight="1">
      <c r="A243" s="59"/>
      <c r="B243" s="59"/>
      <c r="C243" s="596"/>
      <c r="D243" s="59"/>
      <c r="E243" s="59"/>
      <c r="F243" s="59"/>
      <c r="G243" s="59"/>
      <c r="H243" s="59"/>
      <c r="I243" s="59"/>
      <c r="J243" s="59"/>
      <c r="K243" s="59"/>
      <c r="L243" s="59"/>
      <c r="M243" s="59"/>
      <c r="N243" s="59"/>
      <c r="O243" s="59"/>
      <c r="P243" s="59"/>
      <c r="Q243" s="59"/>
      <c r="R243" s="59"/>
      <c r="S243" s="59"/>
      <c r="T243" s="59"/>
      <c r="U243" s="59"/>
      <c r="V243" s="59"/>
      <c r="W243" s="59"/>
      <c r="X243" s="59"/>
      <c r="Y243" s="59"/>
      <c r="Z243" s="59"/>
      <c r="AA243" s="59"/>
      <c r="AB243" s="59"/>
      <c r="AC243" s="59"/>
      <c r="AD243" s="59"/>
      <c r="AE243" s="59"/>
      <c r="AF243" s="59"/>
      <c r="AG243" s="59"/>
      <c r="AH243" s="59"/>
      <c r="AI243" s="59"/>
      <c r="AJ243" s="59"/>
      <c r="AK243" s="59"/>
      <c r="AL243" s="59"/>
      <c r="AM243" s="59"/>
      <c r="AN243" s="59"/>
      <c r="AO243" s="59"/>
      <c r="AP243" s="59"/>
      <c r="AQ243" s="59"/>
    </row>
    <row r="244" ht="12.75" customHeight="1">
      <c r="A244" s="59"/>
      <c r="B244" s="59"/>
      <c r="C244" s="596"/>
      <c r="D244" s="59"/>
      <c r="E244" s="59"/>
      <c r="F244" s="59"/>
      <c r="G244" s="59"/>
      <c r="H244" s="59"/>
      <c r="I244" s="59"/>
      <c r="J244" s="59"/>
      <c r="K244" s="59"/>
      <c r="L244" s="59"/>
      <c r="M244" s="59"/>
      <c r="N244" s="59"/>
      <c r="O244" s="59"/>
      <c r="P244" s="59"/>
      <c r="Q244" s="59"/>
      <c r="R244" s="59"/>
      <c r="S244" s="59"/>
      <c r="T244" s="59"/>
      <c r="U244" s="59"/>
      <c r="V244" s="59"/>
      <c r="W244" s="59"/>
      <c r="X244" s="59"/>
      <c r="Y244" s="59"/>
      <c r="Z244" s="59"/>
      <c r="AA244" s="59"/>
      <c r="AB244" s="59"/>
      <c r="AC244" s="59"/>
      <c r="AD244" s="59"/>
      <c r="AE244" s="59"/>
      <c r="AF244" s="59"/>
      <c r="AG244" s="59"/>
      <c r="AH244" s="59"/>
      <c r="AI244" s="59"/>
      <c r="AJ244" s="59"/>
      <c r="AK244" s="59"/>
      <c r="AL244" s="59"/>
      <c r="AM244" s="59"/>
      <c r="AN244" s="59"/>
      <c r="AO244" s="59"/>
      <c r="AP244" s="59"/>
      <c r="AQ244" s="59"/>
    </row>
    <row r="245" ht="12.75" customHeight="1">
      <c r="A245" s="59"/>
      <c r="B245" s="59"/>
      <c r="C245" s="596"/>
      <c r="D245" s="59"/>
      <c r="E245" s="59"/>
      <c r="F245" s="59"/>
      <c r="G245" s="59"/>
      <c r="H245" s="59"/>
      <c r="I245" s="59"/>
      <c r="J245" s="59"/>
      <c r="K245" s="59"/>
      <c r="L245" s="59"/>
      <c r="M245" s="59"/>
      <c r="N245" s="59"/>
      <c r="O245" s="59"/>
      <c r="P245" s="59"/>
      <c r="Q245" s="59"/>
      <c r="R245" s="59"/>
      <c r="S245" s="59"/>
      <c r="T245" s="59"/>
      <c r="U245" s="59"/>
      <c r="V245" s="59"/>
      <c r="W245" s="59"/>
      <c r="X245" s="59"/>
      <c r="Y245" s="59"/>
      <c r="Z245" s="59"/>
      <c r="AA245" s="59"/>
      <c r="AB245" s="59"/>
      <c r="AC245" s="59"/>
      <c r="AD245" s="59"/>
      <c r="AE245" s="59"/>
      <c r="AF245" s="59"/>
      <c r="AG245" s="59"/>
      <c r="AH245" s="59"/>
      <c r="AI245" s="59"/>
      <c r="AJ245" s="59"/>
      <c r="AK245" s="59"/>
      <c r="AL245" s="59"/>
      <c r="AM245" s="59"/>
      <c r="AN245" s="59"/>
      <c r="AO245" s="59"/>
      <c r="AP245" s="59"/>
      <c r="AQ245" s="59"/>
    </row>
    <row r="246" ht="12.75" customHeight="1">
      <c r="A246" s="59"/>
      <c r="B246" s="59"/>
      <c r="C246" s="596"/>
      <c r="D246" s="59"/>
      <c r="E246" s="59"/>
      <c r="F246" s="59"/>
      <c r="G246" s="59"/>
      <c r="H246" s="59"/>
      <c r="I246" s="59"/>
      <c r="J246" s="59"/>
      <c r="K246" s="59"/>
      <c r="L246" s="59"/>
      <c r="M246" s="59"/>
      <c r="N246" s="59"/>
      <c r="O246" s="59"/>
      <c r="P246" s="59"/>
      <c r="Q246" s="59"/>
      <c r="R246" s="59"/>
      <c r="S246" s="59"/>
      <c r="T246" s="59"/>
      <c r="U246" s="59"/>
      <c r="V246" s="59"/>
      <c r="W246" s="59"/>
      <c r="X246" s="59"/>
      <c r="Y246" s="59"/>
      <c r="Z246" s="59"/>
      <c r="AA246" s="59"/>
      <c r="AB246" s="59"/>
      <c r="AC246" s="59"/>
      <c r="AD246" s="59"/>
      <c r="AE246" s="59"/>
      <c r="AF246" s="59"/>
      <c r="AG246" s="59"/>
      <c r="AH246" s="59"/>
      <c r="AI246" s="59"/>
      <c r="AJ246" s="59"/>
      <c r="AK246" s="59"/>
      <c r="AL246" s="59"/>
      <c r="AM246" s="59"/>
      <c r="AN246" s="59"/>
      <c r="AO246" s="59"/>
      <c r="AP246" s="59"/>
      <c r="AQ246" s="59"/>
    </row>
    <row r="247" ht="12.75" customHeight="1">
      <c r="A247" s="59"/>
      <c r="B247" s="59"/>
      <c r="C247" s="596"/>
      <c r="D247" s="59"/>
      <c r="E247" s="59"/>
      <c r="F247" s="59"/>
      <c r="G247" s="59"/>
      <c r="H247" s="59"/>
      <c r="I247" s="59"/>
      <c r="J247" s="59"/>
      <c r="K247" s="59"/>
      <c r="L247" s="59"/>
      <c r="M247" s="59"/>
      <c r="N247" s="59"/>
      <c r="O247" s="59"/>
      <c r="P247" s="59"/>
      <c r="Q247" s="59"/>
      <c r="R247" s="59"/>
      <c r="S247" s="59"/>
      <c r="T247" s="59"/>
      <c r="U247" s="59"/>
      <c r="V247" s="59"/>
      <c r="W247" s="59"/>
      <c r="X247" s="59"/>
      <c r="Y247" s="59"/>
      <c r="Z247" s="59"/>
      <c r="AA247" s="59"/>
      <c r="AB247" s="59"/>
      <c r="AC247" s="59"/>
      <c r="AD247" s="59"/>
      <c r="AE247" s="59"/>
      <c r="AF247" s="59"/>
      <c r="AG247" s="59"/>
      <c r="AH247" s="59"/>
      <c r="AI247" s="59"/>
      <c r="AJ247" s="59"/>
      <c r="AK247" s="59"/>
      <c r="AL247" s="59"/>
      <c r="AM247" s="59"/>
      <c r="AN247" s="59"/>
      <c r="AO247" s="59"/>
      <c r="AP247" s="59"/>
      <c r="AQ247" s="59"/>
    </row>
    <row r="248" ht="12.75" customHeight="1">
      <c r="A248" s="59"/>
      <c r="B248" s="59"/>
      <c r="C248" s="596"/>
      <c r="D248" s="59"/>
      <c r="E248" s="59"/>
      <c r="F248" s="59"/>
      <c r="G248" s="59"/>
      <c r="H248" s="59"/>
      <c r="I248" s="59"/>
      <c r="J248" s="59"/>
      <c r="K248" s="59"/>
      <c r="L248" s="59"/>
      <c r="M248" s="59"/>
      <c r="N248" s="59"/>
      <c r="O248" s="59"/>
      <c r="P248" s="59"/>
      <c r="Q248" s="59"/>
      <c r="R248" s="59"/>
      <c r="S248" s="59"/>
      <c r="T248" s="59"/>
      <c r="U248" s="59"/>
      <c r="V248" s="59"/>
      <c r="W248" s="59"/>
      <c r="X248" s="59"/>
      <c r="Y248" s="59"/>
      <c r="Z248" s="59"/>
      <c r="AA248" s="59"/>
      <c r="AB248" s="59"/>
      <c r="AC248" s="59"/>
      <c r="AD248" s="59"/>
      <c r="AE248" s="59"/>
      <c r="AF248" s="59"/>
      <c r="AG248" s="59"/>
      <c r="AH248" s="59"/>
      <c r="AI248" s="59"/>
      <c r="AJ248" s="59"/>
      <c r="AK248" s="59"/>
      <c r="AL248" s="59"/>
      <c r="AM248" s="59"/>
      <c r="AN248" s="59"/>
      <c r="AO248" s="59"/>
      <c r="AP248" s="59"/>
      <c r="AQ248" s="59"/>
    </row>
    <row r="249" ht="12.75" customHeight="1">
      <c r="A249" s="59"/>
      <c r="B249" s="59"/>
      <c r="C249" s="596"/>
      <c r="D249" s="59"/>
      <c r="E249" s="59"/>
      <c r="F249" s="59"/>
      <c r="G249" s="59"/>
      <c r="H249" s="59"/>
      <c r="I249" s="59"/>
      <c r="J249" s="59"/>
      <c r="K249" s="59"/>
      <c r="L249" s="59"/>
      <c r="M249" s="59"/>
      <c r="N249" s="59"/>
      <c r="O249" s="59"/>
      <c r="P249" s="59"/>
      <c r="Q249" s="59"/>
      <c r="R249" s="59"/>
      <c r="S249" s="59"/>
      <c r="T249" s="59"/>
      <c r="U249" s="59"/>
      <c r="V249" s="59"/>
      <c r="W249" s="59"/>
      <c r="X249" s="59"/>
      <c r="Y249" s="59"/>
      <c r="Z249" s="59"/>
      <c r="AA249" s="59"/>
      <c r="AB249" s="59"/>
      <c r="AC249" s="59"/>
      <c r="AD249" s="59"/>
      <c r="AE249" s="59"/>
      <c r="AF249" s="59"/>
      <c r="AG249" s="59"/>
      <c r="AH249" s="59"/>
      <c r="AI249" s="59"/>
      <c r="AJ249" s="59"/>
      <c r="AK249" s="59"/>
      <c r="AL249" s="59"/>
      <c r="AM249" s="59"/>
      <c r="AN249" s="59"/>
      <c r="AO249" s="59"/>
      <c r="AP249" s="59"/>
      <c r="AQ249" s="59"/>
    </row>
    <row r="250" ht="12.75" customHeight="1">
      <c r="A250" s="59"/>
      <c r="B250" s="59"/>
      <c r="C250" s="596"/>
      <c r="D250" s="59"/>
      <c r="E250" s="59"/>
      <c r="F250" s="59"/>
      <c r="G250" s="59"/>
      <c r="H250" s="59"/>
      <c r="I250" s="59"/>
      <c r="J250" s="59"/>
      <c r="K250" s="59"/>
      <c r="L250" s="59"/>
      <c r="M250" s="59"/>
      <c r="N250" s="59"/>
      <c r="O250" s="59"/>
      <c r="P250" s="59"/>
      <c r="Q250" s="59"/>
      <c r="R250" s="59"/>
      <c r="S250" s="59"/>
      <c r="T250" s="59"/>
      <c r="U250" s="59"/>
      <c r="V250" s="59"/>
      <c r="W250" s="59"/>
      <c r="X250" s="59"/>
      <c r="Y250" s="59"/>
      <c r="Z250" s="59"/>
      <c r="AA250" s="59"/>
      <c r="AB250" s="59"/>
      <c r="AC250" s="59"/>
      <c r="AD250" s="59"/>
      <c r="AE250" s="59"/>
      <c r="AF250" s="59"/>
      <c r="AG250" s="59"/>
      <c r="AH250" s="59"/>
      <c r="AI250" s="59"/>
      <c r="AJ250" s="59"/>
      <c r="AK250" s="59"/>
      <c r="AL250" s="59"/>
      <c r="AM250" s="59"/>
      <c r="AN250" s="59"/>
      <c r="AO250" s="59"/>
      <c r="AP250" s="59"/>
      <c r="AQ250" s="59"/>
    </row>
    <row r="251" ht="12.75" customHeight="1">
      <c r="A251" s="59"/>
      <c r="B251" s="59"/>
      <c r="C251" s="596"/>
      <c r="D251" s="59"/>
      <c r="E251" s="59"/>
      <c r="F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c r="AD251" s="59"/>
      <c r="AE251" s="59"/>
      <c r="AF251" s="59"/>
      <c r="AG251" s="59"/>
      <c r="AH251" s="59"/>
      <c r="AI251" s="59"/>
      <c r="AJ251" s="59"/>
      <c r="AK251" s="59"/>
      <c r="AL251" s="59"/>
      <c r="AM251" s="59"/>
      <c r="AN251" s="59"/>
      <c r="AO251" s="59"/>
      <c r="AP251" s="59"/>
      <c r="AQ251" s="59"/>
    </row>
    <row r="252" ht="12.75" customHeight="1">
      <c r="A252" s="59"/>
      <c r="B252" s="59"/>
      <c r="C252" s="596"/>
      <c r="D252" s="59"/>
      <c r="E252" s="59"/>
      <c r="F252" s="59"/>
      <c r="G252" s="59"/>
      <c r="H252" s="59"/>
      <c r="I252" s="59"/>
      <c r="J252" s="59"/>
      <c r="K252" s="59"/>
      <c r="L252" s="59"/>
      <c r="M252" s="59"/>
      <c r="N252" s="59"/>
      <c r="O252" s="59"/>
      <c r="P252" s="59"/>
      <c r="Q252" s="59"/>
      <c r="R252" s="59"/>
      <c r="S252" s="59"/>
      <c r="T252" s="59"/>
      <c r="U252" s="59"/>
      <c r="V252" s="59"/>
      <c r="W252" s="59"/>
      <c r="X252" s="59"/>
      <c r="Y252" s="59"/>
      <c r="Z252" s="59"/>
      <c r="AA252" s="59"/>
      <c r="AB252" s="59"/>
      <c r="AC252" s="59"/>
      <c r="AD252" s="59"/>
      <c r="AE252" s="59"/>
      <c r="AF252" s="59"/>
      <c r="AG252" s="59"/>
      <c r="AH252" s="59"/>
      <c r="AI252" s="59"/>
      <c r="AJ252" s="59"/>
      <c r="AK252" s="59"/>
      <c r="AL252" s="59"/>
      <c r="AM252" s="59"/>
      <c r="AN252" s="59"/>
      <c r="AO252" s="59"/>
      <c r="AP252" s="59"/>
      <c r="AQ252" s="59"/>
    </row>
    <row r="253" ht="12.75" customHeight="1">
      <c r="A253" s="59"/>
      <c r="B253" s="59"/>
      <c r="C253" s="596"/>
      <c r="D253" s="59"/>
      <c r="E253" s="59"/>
      <c r="F253" s="59"/>
      <c r="G253" s="59"/>
      <c r="H253" s="59"/>
      <c r="I253" s="59"/>
      <c r="J253" s="59"/>
      <c r="K253" s="59"/>
      <c r="L253" s="59"/>
      <c r="M253" s="59"/>
      <c r="N253" s="59"/>
      <c r="O253" s="59"/>
      <c r="P253" s="59"/>
      <c r="Q253" s="59"/>
      <c r="R253" s="59"/>
      <c r="S253" s="59"/>
      <c r="T253" s="59"/>
      <c r="U253" s="59"/>
      <c r="V253" s="59"/>
      <c r="W253" s="59"/>
      <c r="X253" s="59"/>
      <c r="Y253" s="59"/>
      <c r="Z253" s="59"/>
      <c r="AA253" s="59"/>
      <c r="AB253" s="59"/>
      <c r="AC253" s="59"/>
      <c r="AD253" s="59"/>
      <c r="AE253" s="59"/>
      <c r="AF253" s="59"/>
      <c r="AG253" s="59"/>
      <c r="AH253" s="59"/>
      <c r="AI253" s="59"/>
      <c r="AJ253" s="59"/>
      <c r="AK253" s="59"/>
      <c r="AL253" s="59"/>
      <c r="AM253" s="59"/>
      <c r="AN253" s="59"/>
      <c r="AO253" s="59"/>
      <c r="AP253" s="59"/>
      <c r="AQ253" s="59"/>
    </row>
    <row r="254" ht="12.75" customHeight="1">
      <c r="A254" s="59"/>
      <c r="B254" s="59"/>
      <c r="C254" s="596"/>
      <c r="D254" s="59"/>
      <c r="E254" s="59"/>
      <c r="F254" s="59"/>
      <c r="G254" s="59"/>
      <c r="H254" s="59"/>
      <c r="I254" s="59"/>
      <c r="J254" s="59"/>
      <c r="K254" s="59"/>
      <c r="L254" s="59"/>
      <c r="M254" s="59"/>
      <c r="N254" s="59"/>
      <c r="O254" s="59"/>
      <c r="P254" s="59"/>
      <c r="Q254" s="59"/>
      <c r="R254" s="59"/>
      <c r="S254" s="59"/>
      <c r="T254" s="59"/>
      <c r="U254" s="59"/>
      <c r="V254" s="59"/>
      <c r="W254" s="59"/>
      <c r="X254" s="59"/>
      <c r="Y254" s="59"/>
      <c r="Z254" s="59"/>
      <c r="AA254" s="59"/>
      <c r="AB254" s="59"/>
      <c r="AC254" s="59"/>
      <c r="AD254" s="59"/>
      <c r="AE254" s="59"/>
      <c r="AF254" s="59"/>
      <c r="AG254" s="59"/>
      <c r="AH254" s="59"/>
      <c r="AI254" s="59"/>
      <c r="AJ254" s="59"/>
      <c r="AK254" s="59"/>
      <c r="AL254" s="59"/>
      <c r="AM254" s="59"/>
      <c r="AN254" s="59"/>
      <c r="AO254" s="59"/>
      <c r="AP254" s="59"/>
      <c r="AQ254" s="59"/>
    </row>
    <row r="255" ht="12.75" customHeight="1">
      <c r="A255" s="59"/>
      <c r="B255" s="59"/>
      <c r="C255" s="596"/>
      <c r="D255" s="59"/>
      <c r="E255" s="59"/>
      <c r="F255" s="59"/>
      <c r="G255" s="59"/>
      <c r="H255" s="59"/>
      <c r="I255" s="59"/>
      <c r="J255" s="59"/>
      <c r="K255" s="59"/>
      <c r="L255" s="59"/>
      <c r="M255" s="59"/>
      <c r="N255" s="59"/>
      <c r="O255" s="59"/>
      <c r="P255" s="59"/>
      <c r="Q255" s="59"/>
      <c r="R255" s="59"/>
      <c r="S255" s="59"/>
      <c r="T255" s="59"/>
      <c r="U255" s="59"/>
      <c r="V255" s="59"/>
      <c r="W255" s="59"/>
      <c r="X255" s="59"/>
      <c r="Y255" s="59"/>
      <c r="Z255" s="59"/>
      <c r="AA255" s="59"/>
      <c r="AB255" s="59"/>
      <c r="AC255" s="59"/>
      <c r="AD255" s="59"/>
      <c r="AE255" s="59"/>
      <c r="AF255" s="59"/>
      <c r="AG255" s="59"/>
      <c r="AH255" s="59"/>
      <c r="AI255" s="59"/>
      <c r="AJ255" s="59"/>
      <c r="AK255" s="59"/>
      <c r="AL255" s="59"/>
      <c r="AM255" s="59"/>
      <c r="AN255" s="59"/>
      <c r="AO255" s="59"/>
      <c r="AP255" s="59"/>
      <c r="AQ255" s="59"/>
    </row>
    <row r="256" ht="12.75" customHeight="1">
      <c r="A256" s="59"/>
      <c r="B256" s="59"/>
      <c r="C256" s="596"/>
      <c r="D256" s="59"/>
      <c r="E256" s="59"/>
      <c r="F256" s="59"/>
      <c r="G256" s="59"/>
      <c r="H256" s="59"/>
      <c r="I256" s="59"/>
      <c r="J256" s="59"/>
      <c r="K256" s="59"/>
      <c r="L256" s="59"/>
      <c r="M256" s="59"/>
      <c r="N256" s="59"/>
      <c r="O256" s="59"/>
      <c r="P256" s="59"/>
      <c r="Q256" s="59"/>
      <c r="R256" s="59"/>
      <c r="S256" s="59"/>
      <c r="T256" s="59"/>
      <c r="U256" s="59"/>
      <c r="V256" s="59"/>
      <c r="W256" s="59"/>
      <c r="X256" s="59"/>
      <c r="Y256" s="59"/>
      <c r="Z256" s="59"/>
      <c r="AA256" s="59"/>
      <c r="AB256" s="59"/>
      <c r="AC256" s="59"/>
      <c r="AD256" s="59"/>
      <c r="AE256" s="59"/>
      <c r="AF256" s="59"/>
      <c r="AG256" s="59"/>
      <c r="AH256" s="59"/>
      <c r="AI256" s="59"/>
      <c r="AJ256" s="59"/>
      <c r="AK256" s="59"/>
      <c r="AL256" s="59"/>
      <c r="AM256" s="59"/>
      <c r="AN256" s="59"/>
      <c r="AO256" s="59"/>
      <c r="AP256" s="59"/>
      <c r="AQ256" s="59"/>
    </row>
    <row r="257" ht="12.75" customHeight="1">
      <c r="A257" s="59"/>
      <c r="B257" s="59"/>
      <c r="C257" s="596"/>
      <c r="D257" s="59"/>
      <c r="E257" s="59"/>
      <c r="F257" s="59"/>
      <c r="G257" s="59"/>
      <c r="H257" s="59"/>
      <c r="I257" s="59"/>
      <c r="J257" s="59"/>
      <c r="K257" s="59"/>
      <c r="L257" s="59"/>
      <c r="M257" s="59"/>
      <c r="N257" s="59"/>
      <c r="O257" s="59"/>
      <c r="P257" s="59"/>
      <c r="Q257" s="59"/>
      <c r="R257" s="59"/>
      <c r="S257" s="59"/>
      <c r="T257" s="59"/>
      <c r="U257" s="59"/>
      <c r="V257" s="59"/>
      <c r="W257" s="59"/>
      <c r="X257" s="59"/>
      <c r="Y257" s="59"/>
      <c r="Z257" s="59"/>
      <c r="AA257" s="59"/>
      <c r="AB257" s="59"/>
      <c r="AC257" s="59"/>
      <c r="AD257" s="59"/>
      <c r="AE257" s="59"/>
      <c r="AF257" s="59"/>
      <c r="AG257" s="59"/>
      <c r="AH257" s="59"/>
      <c r="AI257" s="59"/>
      <c r="AJ257" s="59"/>
      <c r="AK257" s="59"/>
      <c r="AL257" s="59"/>
      <c r="AM257" s="59"/>
      <c r="AN257" s="59"/>
      <c r="AO257" s="59"/>
      <c r="AP257" s="59"/>
      <c r="AQ257" s="59"/>
    </row>
    <row r="258" ht="12.75" customHeight="1">
      <c r="A258" s="59"/>
      <c r="B258" s="59"/>
      <c r="C258" s="596"/>
      <c r="D258" s="59"/>
      <c r="E258" s="59"/>
      <c r="F258" s="59"/>
      <c r="G258" s="59"/>
      <c r="H258" s="59"/>
      <c r="I258" s="59"/>
      <c r="J258" s="59"/>
      <c r="K258" s="59"/>
      <c r="L258" s="59"/>
      <c r="M258" s="59"/>
      <c r="N258" s="59"/>
      <c r="O258" s="59"/>
      <c r="P258" s="59"/>
      <c r="Q258" s="59"/>
      <c r="R258" s="59"/>
      <c r="S258" s="59"/>
      <c r="T258" s="59"/>
      <c r="U258" s="59"/>
      <c r="V258" s="59"/>
      <c r="W258" s="59"/>
      <c r="X258" s="59"/>
      <c r="Y258" s="59"/>
      <c r="Z258" s="59"/>
      <c r="AA258" s="59"/>
      <c r="AB258" s="59"/>
      <c r="AC258" s="59"/>
      <c r="AD258" s="59"/>
      <c r="AE258" s="59"/>
      <c r="AF258" s="59"/>
      <c r="AG258" s="59"/>
      <c r="AH258" s="59"/>
      <c r="AI258" s="59"/>
      <c r="AJ258" s="59"/>
      <c r="AK258" s="59"/>
      <c r="AL258" s="59"/>
      <c r="AM258" s="59"/>
      <c r="AN258" s="59"/>
      <c r="AO258" s="59"/>
      <c r="AP258" s="59"/>
      <c r="AQ258" s="59"/>
    </row>
    <row r="259" ht="12.75" customHeight="1">
      <c r="A259" s="59"/>
      <c r="B259" s="59"/>
      <c r="C259" s="596"/>
      <c r="D259" s="59"/>
      <c r="E259" s="59"/>
      <c r="F259" s="59"/>
      <c r="G259" s="59"/>
      <c r="H259" s="59"/>
      <c r="I259" s="59"/>
      <c r="J259" s="59"/>
      <c r="K259" s="59"/>
      <c r="L259" s="59"/>
      <c r="M259" s="59"/>
      <c r="N259" s="59"/>
      <c r="O259" s="59"/>
      <c r="P259" s="59"/>
      <c r="Q259" s="59"/>
      <c r="R259" s="59"/>
      <c r="S259" s="59"/>
      <c r="T259" s="59"/>
      <c r="U259" s="59"/>
      <c r="V259" s="59"/>
      <c r="W259" s="59"/>
      <c r="X259" s="59"/>
      <c r="Y259" s="59"/>
      <c r="Z259" s="59"/>
      <c r="AA259" s="59"/>
      <c r="AB259" s="59"/>
      <c r="AC259" s="59"/>
      <c r="AD259" s="59"/>
      <c r="AE259" s="59"/>
      <c r="AF259" s="59"/>
      <c r="AG259" s="59"/>
      <c r="AH259" s="59"/>
      <c r="AI259" s="59"/>
      <c r="AJ259" s="59"/>
      <c r="AK259" s="59"/>
      <c r="AL259" s="59"/>
      <c r="AM259" s="59"/>
      <c r="AN259" s="59"/>
      <c r="AO259" s="59"/>
      <c r="AP259" s="59"/>
      <c r="AQ259" s="59"/>
    </row>
    <row r="260" ht="12.75" customHeight="1">
      <c r="A260" s="59"/>
      <c r="B260" s="59"/>
      <c r="C260" s="596"/>
      <c r="D260" s="59"/>
      <c r="E260" s="59"/>
      <c r="F260" s="59"/>
      <c r="G260" s="59"/>
      <c r="H260" s="59"/>
      <c r="I260" s="59"/>
      <c r="J260" s="59"/>
      <c r="K260" s="59"/>
      <c r="L260" s="59"/>
      <c r="M260" s="59"/>
      <c r="N260" s="59"/>
      <c r="O260" s="59"/>
      <c r="P260" s="59"/>
      <c r="Q260" s="59"/>
      <c r="R260" s="59"/>
      <c r="S260" s="59"/>
      <c r="T260" s="59"/>
      <c r="U260" s="59"/>
      <c r="V260" s="59"/>
      <c r="W260" s="59"/>
      <c r="X260" s="59"/>
      <c r="Y260" s="59"/>
      <c r="Z260" s="59"/>
      <c r="AA260" s="59"/>
      <c r="AB260" s="59"/>
      <c r="AC260" s="59"/>
      <c r="AD260" s="59"/>
      <c r="AE260" s="59"/>
      <c r="AF260" s="59"/>
      <c r="AG260" s="59"/>
      <c r="AH260" s="59"/>
      <c r="AI260" s="59"/>
      <c r="AJ260" s="59"/>
      <c r="AK260" s="59"/>
      <c r="AL260" s="59"/>
      <c r="AM260" s="59"/>
      <c r="AN260" s="59"/>
      <c r="AO260" s="59"/>
      <c r="AP260" s="59"/>
      <c r="AQ260" s="59"/>
    </row>
    <row r="261" ht="12.75" customHeight="1">
      <c r="A261" s="59"/>
      <c r="B261" s="59"/>
      <c r="C261" s="596"/>
      <c r="D261" s="59"/>
      <c r="E261" s="59"/>
      <c r="F261" s="59"/>
      <c r="G261" s="59"/>
      <c r="H261" s="59"/>
      <c r="I261" s="59"/>
      <c r="J261" s="59"/>
      <c r="K261" s="59"/>
      <c r="L261" s="59"/>
      <c r="M261" s="59"/>
      <c r="N261" s="59"/>
      <c r="O261" s="59"/>
      <c r="P261" s="59"/>
      <c r="Q261" s="59"/>
      <c r="R261" s="59"/>
      <c r="S261" s="59"/>
      <c r="T261" s="59"/>
      <c r="U261" s="59"/>
      <c r="V261" s="59"/>
      <c r="W261" s="59"/>
      <c r="X261" s="59"/>
      <c r="Y261" s="59"/>
      <c r="Z261" s="59"/>
      <c r="AA261" s="59"/>
      <c r="AB261" s="59"/>
      <c r="AC261" s="59"/>
      <c r="AD261" s="59"/>
      <c r="AE261" s="59"/>
      <c r="AF261" s="59"/>
      <c r="AG261" s="59"/>
      <c r="AH261" s="59"/>
      <c r="AI261" s="59"/>
      <c r="AJ261" s="59"/>
      <c r="AK261" s="59"/>
      <c r="AL261" s="59"/>
      <c r="AM261" s="59"/>
      <c r="AN261" s="59"/>
      <c r="AO261" s="59"/>
      <c r="AP261" s="59"/>
      <c r="AQ261" s="59"/>
    </row>
    <row r="262" ht="12.75" customHeight="1">
      <c r="A262" s="59"/>
      <c r="B262" s="59"/>
      <c r="C262" s="596"/>
      <c r="D262" s="59"/>
      <c r="E262" s="59"/>
      <c r="F262" s="59"/>
      <c r="G262" s="59"/>
      <c r="H262" s="59"/>
      <c r="I262" s="59"/>
      <c r="J262" s="59"/>
      <c r="K262" s="59"/>
      <c r="L262" s="59"/>
      <c r="M262" s="59"/>
      <c r="N262" s="59"/>
      <c r="O262" s="59"/>
      <c r="P262" s="59"/>
      <c r="Q262" s="59"/>
      <c r="R262" s="59"/>
      <c r="S262" s="59"/>
      <c r="T262" s="59"/>
      <c r="U262" s="59"/>
      <c r="V262" s="59"/>
      <c r="W262" s="59"/>
      <c r="X262" s="59"/>
      <c r="Y262" s="59"/>
      <c r="Z262" s="59"/>
      <c r="AA262" s="59"/>
      <c r="AB262" s="59"/>
      <c r="AC262" s="59"/>
      <c r="AD262" s="59"/>
      <c r="AE262" s="59"/>
      <c r="AF262" s="59"/>
      <c r="AG262" s="59"/>
      <c r="AH262" s="59"/>
      <c r="AI262" s="59"/>
      <c r="AJ262" s="59"/>
      <c r="AK262" s="59"/>
      <c r="AL262" s="59"/>
      <c r="AM262" s="59"/>
      <c r="AN262" s="59"/>
      <c r="AO262" s="59"/>
      <c r="AP262" s="59"/>
      <c r="AQ262" s="59"/>
    </row>
    <row r="263" ht="12.75" customHeight="1">
      <c r="A263" s="59"/>
      <c r="B263" s="59"/>
      <c r="C263" s="596"/>
      <c r="D263" s="59"/>
      <c r="E263" s="59"/>
      <c r="F263" s="59"/>
      <c r="G263" s="59"/>
      <c r="H263" s="59"/>
      <c r="I263" s="59"/>
      <c r="J263" s="59"/>
      <c r="K263" s="59"/>
      <c r="L263" s="59"/>
      <c r="M263" s="59"/>
      <c r="N263" s="59"/>
      <c r="O263" s="59"/>
      <c r="P263" s="59"/>
      <c r="Q263" s="59"/>
      <c r="R263" s="59"/>
      <c r="S263" s="59"/>
      <c r="T263" s="59"/>
      <c r="U263" s="59"/>
      <c r="V263" s="59"/>
      <c r="W263" s="59"/>
      <c r="X263" s="59"/>
      <c r="Y263" s="59"/>
      <c r="Z263" s="59"/>
      <c r="AA263" s="59"/>
      <c r="AB263" s="59"/>
      <c r="AC263" s="59"/>
      <c r="AD263" s="59"/>
      <c r="AE263" s="59"/>
      <c r="AF263" s="59"/>
      <c r="AG263" s="59"/>
      <c r="AH263" s="59"/>
      <c r="AI263" s="59"/>
      <c r="AJ263" s="59"/>
      <c r="AK263" s="59"/>
      <c r="AL263" s="59"/>
      <c r="AM263" s="59"/>
      <c r="AN263" s="59"/>
      <c r="AO263" s="59"/>
      <c r="AP263" s="59"/>
      <c r="AQ263" s="59"/>
    </row>
    <row r="264" ht="12.75" customHeight="1">
      <c r="A264" s="59"/>
      <c r="B264" s="59"/>
      <c r="C264" s="596"/>
      <c r="D264" s="59"/>
      <c r="E264" s="59"/>
      <c r="F264" s="59"/>
      <c r="G264" s="59"/>
      <c r="H264" s="59"/>
      <c r="I264" s="59"/>
      <c r="J264" s="59"/>
      <c r="K264" s="59"/>
      <c r="L264" s="59"/>
      <c r="M264" s="59"/>
      <c r="N264" s="59"/>
      <c r="O264" s="59"/>
      <c r="P264" s="59"/>
      <c r="Q264" s="59"/>
      <c r="R264" s="59"/>
      <c r="S264" s="59"/>
      <c r="T264" s="59"/>
      <c r="U264" s="59"/>
      <c r="V264" s="59"/>
      <c r="W264" s="59"/>
      <c r="X264" s="59"/>
      <c r="Y264" s="59"/>
      <c r="Z264" s="59"/>
      <c r="AA264" s="59"/>
      <c r="AB264" s="59"/>
      <c r="AC264" s="59"/>
      <c r="AD264" s="59"/>
      <c r="AE264" s="59"/>
      <c r="AF264" s="59"/>
      <c r="AG264" s="59"/>
      <c r="AH264" s="59"/>
      <c r="AI264" s="59"/>
      <c r="AJ264" s="59"/>
      <c r="AK264" s="59"/>
      <c r="AL264" s="59"/>
      <c r="AM264" s="59"/>
      <c r="AN264" s="59"/>
      <c r="AO264" s="59"/>
      <c r="AP264" s="59"/>
      <c r="AQ264" s="59"/>
    </row>
    <row r="265" ht="12.75" customHeight="1">
      <c r="A265" s="59"/>
      <c r="B265" s="59"/>
      <c r="C265" s="596"/>
      <c r="D265" s="59"/>
      <c r="E265" s="59"/>
      <c r="F265" s="59"/>
      <c r="G265" s="59"/>
      <c r="H265" s="59"/>
      <c r="I265" s="59"/>
      <c r="J265" s="59"/>
      <c r="K265" s="59"/>
      <c r="L265" s="59"/>
      <c r="M265" s="59"/>
      <c r="N265" s="59"/>
      <c r="O265" s="59"/>
      <c r="P265" s="59"/>
      <c r="Q265" s="59"/>
      <c r="R265" s="59"/>
      <c r="S265" s="59"/>
      <c r="T265" s="59"/>
      <c r="U265" s="59"/>
      <c r="V265" s="59"/>
      <c r="W265" s="59"/>
      <c r="X265" s="59"/>
      <c r="Y265" s="59"/>
      <c r="Z265" s="59"/>
      <c r="AA265" s="59"/>
      <c r="AB265" s="59"/>
      <c r="AC265" s="59"/>
      <c r="AD265" s="59"/>
      <c r="AE265" s="59"/>
      <c r="AF265" s="59"/>
      <c r="AG265" s="59"/>
      <c r="AH265" s="59"/>
      <c r="AI265" s="59"/>
      <c r="AJ265" s="59"/>
      <c r="AK265" s="59"/>
      <c r="AL265" s="59"/>
      <c r="AM265" s="59"/>
      <c r="AN265" s="59"/>
      <c r="AO265" s="59"/>
      <c r="AP265" s="59"/>
      <c r="AQ265" s="59"/>
    </row>
    <row r="266" ht="12.75" customHeight="1">
      <c r="A266" s="59"/>
      <c r="B266" s="59"/>
      <c r="C266" s="596"/>
      <c r="D266" s="59"/>
      <c r="E266" s="59"/>
      <c r="F266" s="59"/>
      <c r="G266" s="59"/>
      <c r="H266" s="59"/>
      <c r="I266" s="59"/>
      <c r="J266" s="59"/>
      <c r="K266" s="59"/>
      <c r="L266" s="59"/>
      <c r="M266" s="59"/>
      <c r="N266" s="59"/>
      <c r="O266" s="59"/>
      <c r="P266" s="59"/>
      <c r="Q266" s="59"/>
      <c r="R266" s="59"/>
      <c r="S266" s="59"/>
      <c r="T266" s="59"/>
      <c r="U266" s="59"/>
      <c r="V266" s="59"/>
      <c r="W266" s="59"/>
      <c r="X266" s="59"/>
      <c r="Y266" s="59"/>
      <c r="Z266" s="59"/>
      <c r="AA266" s="59"/>
      <c r="AB266" s="59"/>
      <c r="AC266" s="59"/>
      <c r="AD266" s="59"/>
      <c r="AE266" s="59"/>
      <c r="AF266" s="59"/>
      <c r="AG266" s="59"/>
      <c r="AH266" s="59"/>
      <c r="AI266" s="59"/>
      <c r="AJ266" s="59"/>
      <c r="AK266" s="59"/>
      <c r="AL266" s="59"/>
      <c r="AM266" s="59"/>
      <c r="AN266" s="59"/>
      <c r="AO266" s="59"/>
      <c r="AP266" s="59"/>
      <c r="AQ266" s="59"/>
    </row>
    <row r="267" ht="12.75" customHeight="1">
      <c r="A267" s="59"/>
      <c r="B267" s="59"/>
      <c r="C267" s="596"/>
      <c r="D267" s="59"/>
      <c r="E267" s="59"/>
      <c r="F267" s="59"/>
      <c r="G267" s="59"/>
      <c r="H267" s="59"/>
      <c r="I267" s="59"/>
      <c r="J267" s="59"/>
      <c r="K267" s="59"/>
      <c r="L267" s="59"/>
      <c r="M267" s="59"/>
      <c r="N267" s="59"/>
      <c r="O267" s="59"/>
      <c r="P267" s="59"/>
      <c r="Q267" s="59"/>
      <c r="R267" s="59"/>
      <c r="S267" s="59"/>
      <c r="T267" s="59"/>
      <c r="U267" s="59"/>
      <c r="V267" s="59"/>
      <c r="W267" s="59"/>
      <c r="X267" s="59"/>
      <c r="Y267" s="59"/>
      <c r="Z267" s="59"/>
      <c r="AA267" s="59"/>
      <c r="AB267" s="59"/>
      <c r="AC267" s="59"/>
      <c r="AD267" s="59"/>
      <c r="AE267" s="59"/>
      <c r="AF267" s="59"/>
      <c r="AG267" s="59"/>
      <c r="AH267" s="59"/>
      <c r="AI267" s="59"/>
      <c r="AJ267" s="59"/>
      <c r="AK267" s="59"/>
      <c r="AL267" s="59"/>
      <c r="AM267" s="59"/>
      <c r="AN267" s="59"/>
      <c r="AO267" s="59"/>
      <c r="AP267" s="59"/>
      <c r="AQ267" s="59"/>
    </row>
    <row r="268" ht="12.75" customHeight="1">
      <c r="A268" s="59"/>
      <c r="B268" s="59"/>
      <c r="C268" s="596"/>
      <c r="D268" s="59"/>
      <c r="E268" s="59"/>
      <c r="F268" s="59"/>
      <c r="G268" s="59"/>
      <c r="H268" s="59"/>
      <c r="I268" s="59"/>
      <c r="J268" s="59"/>
      <c r="K268" s="59"/>
      <c r="L268" s="59"/>
      <c r="M268" s="59"/>
      <c r="N268" s="59"/>
      <c r="O268" s="59"/>
      <c r="P268" s="59"/>
      <c r="Q268" s="59"/>
      <c r="R268" s="59"/>
      <c r="S268" s="59"/>
      <c r="T268" s="59"/>
      <c r="U268" s="59"/>
      <c r="V268" s="59"/>
      <c r="W268" s="59"/>
      <c r="X268" s="59"/>
      <c r="Y268" s="59"/>
      <c r="Z268" s="59"/>
      <c r="AA268" s="59"/>
      <c r="AB268" s="59"/>
      <c r="AC268" s="59"/>
      <c r="AD268" s="59"/>
      <c r="AE268" s="59"/>
      <c r="AF268" s="59"/>
      <c r="AG268" s="59"/>
      <c r="AH268" s="59"/>
      <c r="AI268" s="59"/>
      <c r="AJ268" s="59"/>
      <c r="AK268" s="59"/>
      <c r="AL268" s="59"/>
      <c r="AM268" s="59"/>
      <c r="AN268" s="59"/>
      <c r="AO268" s="59"/>
      <c r="AP268" s="59"/>
      <c r="AQ268" s="59"/>
    </row>
    <row r="269" ht="12.75" customHeight="1">
      <c r="A269" s="59"/>
      <c r="B269" s="59"/>
      <c r="C269" s="596"/>
      <c r="D269" s="59"/>
      <c r="E269" s="59"/>
      <c r="F269" s="59"/>
      <c r="G269" s="59"/>
      <c r="H269" s="59"/>
      <c r="I269" s="59"/>
      <c r="J269" s="59"/>
      <c r="K269" s="59"/>
      <c r="L269" s="59"/>
      <c r="M269" s="59"/>
      <c r="N269" s="59"/>
      <c r="O269" s="59"/>
      <c r="P269" s="59"/>
      <c r="Q269" s="59"/>
      <c r="R269" s="59"/>
      <c r="S269" s="59"/>
      <c r="T269" s="59"/>
      <c r="U269" s="59"/>
      <c r="V269" s="59"/>
      <c r="W269" s="59"/>
      <c r="X269" s="59"/>
      <c r="Y269" s="59"/>
      <c r="Z269" s="59"/>
      <c r="AA269" s="59"/>
      <c r="AB269" s="59"/>
      <c r="AC269" s="59"/>
      <c r="AD269" s="59"/>
      <c r="AE269" s="59"/>
      <c r="AF269" s="59"/>
      <c r="AG269" s="59"/>
      <c r="AH269" s="59"/>
      <c r="AI269" s="59"/>
      <c r="AJ269" s="59"/>
      <c r="AK269" s="59"/>
      <c r="AL269" s="59"/>
      <c r="AM269" s="59"/>
      <c r="AN269" s="59"/>
      <c r="AO269" s="59"/>
      <c r="AP269" s="59"/>
      <c r="AQ269" s="59"/>
    </row>
    <row r="270" ht="12.75" customHeight="1">
      <c r="A270" s="59"/>
      <c r="B270" s="59"/>
      <c r="C270" s="596"/>
      <c r="D270" s="59"/>
      <c r="E270" s="59"/>
      <c r="F270" s="59"/>
      <c r="G270" s="59"/>
      <c r="H270" s="59"/>
      <c r="I270" s="59"/>
      <c r="J270" s="59"/>
      <c r="K270" s="59"/>
      <c r="L270" s="59"/>
      <c r="M270" s="59"/>
      <c r="N270" s="59"/>
      <c r="O270" s="59"/>
      <c r="P270" s="59"/>
      <c r="Q270" s="59"/>
      <c r="R270" s="59"/>
      <c r="S270" s="59"/>
      <c r="T270" s="59"/>
      <c r="U270" s="59"/>
      <c r="V270" s="59"/>
      <c r="W270" s="59"/>
      <c r="X270" s="59"/>
      <c r="Y270" s="59"/>
      <c r="Z270" s="59"/>
      <c r="AA270" s="59"/>
      <c r="AB270" s="59"/>
      <c r="AC270" s="59"/>
      <c r="AD270" s="59"/>
      <c r="AE270" s="59"/>
      <c r="AF270" s="59"/>
      <c r="AG270" s="59"/>
      <c r="AH270" s="59"/>
      <c r="AI270" s="59"/>
      <c r="AJ270" s="59"/>
      <c r="AK270" s="59"/>
      <c r="AL270" s="59"/>
      <c r="AM270" s="59"/>
      <c r="AN270" s="59"/>
      <c r="AO270" s="59"/>
      <c r="AP270" s="59"/>
      <c r="AQ270" s="59"/>
    </row>
    <row r="271" ht="12.75" customHeight="1">
      <c r="A271" s="59"/>
      <c r="B271" s="59"/>
      <c r="C271" s="596"/>
      <c r="D271" s="59"/>
      <c r="E271" s="59"/>
      <c r="F271" s="59"/>
      <c r="G271" s="59"/>
      <c r="H271" s="59"/>
      <c r="I271" s="59"/>
      <c r="J271" s="59"/>
      <c r="K271" s="59"/>
      <c r="L271" s="59"/>
      <c r="M271" s="59"/>
      <c r="N271" s="59"/>
      <c r="O271" s="59"/>
      <c r="P271" s="59"/>
      <c r="Q271" s="59"/>
      <c r="R271" s="59"/>
      <c r="S271" s="59"/>
      <c r="T271" s="59"/>
      <c r="U271" s="59"/>
      <c r="V271" s="59"/>
      <c r="W271" s="59"/>
      <c r="X271" s="59"/>
      <c r="Y271" s="59"/>
      <c r="Z271" s="59"/>
      <c r="AA271" s="59"/>
      <c r="AB271" s="59"/>
      <c r="AC271" s="59"/>
      <c r="AD271" s="59"/>
      <c r="AE271" s="59"/>
      <c r="AF271" s="59"/>
      <c r="AG271" s="59"/>
      <c r="AH271" s="59"/>
      <c r="AI271" s="59"/>
      <c r="AJ271" s="59"/>
      <c r="AK271" s="59"/>
      <c r="AL271" s="59"/>
      <c r="AM271" s="59"/>
      <c r="AN271" s="59"/>
      <c r="AO271" s="59"/>
      <c r="AP271" s="59"/>
      <c r="AQ271" s="59"/>
    </row>
    <row r="272" ht="12.75" customHeight="1">
      <c r="A272" s="59"/>
      <c r="B272" s="59"/>
      <c r="C272" s="596"/>
      <c r="D272" s="59"/>
      <c r="E272" s="59"/>
      <c r="F272" s="59"/>
      <c r="G272" s="59"/>
      <c r="H272" s="59"/>
      <c r="I272" s="59"/>
      <c r="J272" s="59"/>
      <c r="K272" s="59"/>
      <c r="L272" s="59"/>
      <c r="M272" s="59"/>
      <c r="N272" s="59"/>
      <c r="O272" s="59"/>
      <c r="P272" s="59"/>
      <c r="Q272" s="59"/>
      <c r="R272" s="59"/>
      <c r="S272" s="59"/>
      <c r="T272" s="59"/>
      <c r="U272" s="59"/>
      <c r="V272" s="59"/>
      <c r="W272" s="59"/>
      <c r="X272" s="59"/>
      <c r="Y272" s="59"/>
      <c r="Z272" s="59"/>
      <c r="AA272" s="59"/>
      <c r="AB272" s="59"/>
      <c r="AC272" s="59"/>
      <c r="AD272" s="59"/>
      <c r="AE272" s="59"/>
      <c r="AF272" s="59"/>
      <c r="AG272" s="59"/>
      <c r="AH272" s="59"/>
      <c r="AI272" s="59"/>
      <c r="AJ272" s="59"/>
      <c r="AK272" s="59"/>
      <c r="AL272" s="59"/>
      <c r="AM272" s="59"/>
      <c r="AN272" s="59"/>
      <c r="AO272" s="59"/>
      <c r="AP272" s="59"/>
      <c r="AQ272" s="59"/>
    </row>
    <row r="273" ht="12.75" customHeight="1">
      <c r="A273" s="59"/>
      <c r="B273" s="59"/>
      <c r="C273" s="596"/>
      <c r="D273" s="59"/>
      <c r="E273" s="59"/>
      <c r="F273" s="59"/>
      <c r="G273" s="59"/>
      <c r="H273" s="59"/>
      <c r="I273" s="59"/>
      <c r="J273" s="59"/>
      <c r="K273" s="59"/>
      <c r="L273" s="59"/>
      <c r="M273" s="59"/>
      <c r="N273" s="59"/>
      <c r="O273" s="59"/>
      <c r="P273" s="59"/>
      <c r="Q273" s="59"/>
      <c r="R273" s="59"/>
      <c r="S273" s="59"/>
      <c r="T273" s="59"/>
      <c r="U273" s="59"/>
      <c r="V273" s="59"/>
      <c r="W273" s="59"/>
      <c r="X273" s="59"/>
      <c r="Y273" s="59"/>
      <c r="Z273" s="59"/>
      <c r="AA273" s="59"/>
      <c r="AB273" s="59"/>
      <c r="AC273" s="59"/>
      <c r="AD273" s="59"/>
      <c r="AE273" s="59"/>
      <c r="AF273" s="59"/>
      <c r="AG273" s="59"/>
      <c r="AH273" s="59"/>
      <c r="AI273" s="59"/>
      <c r="AJ273" s="59"/>
      <c r="AK273" s="59"/>
      <c r="AL273" s="59"/>
      <c r="AM273" s="59"/>
      <c r="AN273" s="59"/>
      <c r="AO273" s="59"/>
      <c r="AP273" s="59"/>
      <c r="AQ273" s="59"/>
    </row>
    <row r="274" ht="12.75" customHeight="1">
      <c r="A274" s="59"/>
      <c r="B274" s="59"/>
      <c r="C274" s="596"/>
      <c r="D274" s="59"/>
      <c r="E274" s="59"/>
      <c r="F274" s="59"/>
      <c r="G274" s="59"/>
      <c r="H274" s="59"/>
      <c r="I274" s="59"/>
      <c r="J274" s="59"/>
      <c r="K274" s="59"/>
      <c r="L274" s="59"/>
      <c r="M274" s="59"/>
      <c r="N274" s="59"/>
      <c r="O274" s="59"/>
      <c r="P274" s="59"/>
      <c r="Q274" s="59"/>
      <c r="R274" s="59"/>
      <c r="S274" s="59"/>
      <c r="T274" s="59"/>
      <c r="U274" s="59"/>
      <c r="V274" s="59"/>
      <c r="W274" s="59"/>
      <c r="X274" s="59"/>
      <c r="Y274" s="59"/>
      <c r="Z274" s="59"/>
      <c r="AA274" s="59"/>
      <c r="AB274" s="59"/>
      <c r="AC274" s="59"/>
      <c r="AD274" s="59"/>
      <c r="AE274" s="59"/>
      <c r="AF274" s="59"/>
      <c r="AG274" s="59"/>
      <c r="AH274" s="59"/>
      <c r="AI274" s="59"/>
      <c r="AJ274" s="59"/>
      <c r="AK274" s="59"/>
      <c r="AL274" s="59"/>
      <c r="AM274" s="59"/>
      <c r="AN274" s="59"/>
      <c r="AO274" s="59"/>
      <c r="AP274" s="59"/>
      <c r="AQ274" s="59"/>
    </row>
    <row r="275" ht="12.75" customHeight="1">
      <c r="A275" s="59"/>
      <c r="B275" s="59"/>
      <c r="C275" s="596"/>
      <c r="D275" s="59"/>
      <c r="E275" s="59"/>
      <c r="F275" s="59"/>
      <c r="G275" s="59"/>
      <c r="H275" s="59"/>
      <c r="I275" s="59"/>
      <c r="J275" s="59"/>
      <c r="K275" s="59"/>
      <c r="L275" s="59"/>
      <c r="M275" s="59"/>
      <c r="N275" s="59"/>
      <c r="O275" s="59"/>
      <c r="P275" s="59"/>
      <c r="Q275" s="59"/>
      <c r="R275" s="59"/>
      <c r="S275" s="59"/>
      <c r="T275" s="59"/>
      <c r="U275" s="59"/>
      <c r="V275" s="59"/>
      <c r="W275" s="59"/>
      <c r="X275" s="59"/>
      <c r="Y275" s="59"/>
      <c r="Z275" s="59"/>
      <c r="AA275" s="59"/>
      <c r="AB275" s="59"/>
      <c r="AC275" s="59"/>
      <c r="AD275" s="59"/>
      <c r="AE275" s="59"/>
      <c r="AF275" s="59"/>
      <c r="AG275" s="59"/>
      <c r="AH275" s="59"/>
      <c r="AI275" s="59"/>
      <c r="AJ275" s="59"/>
      <c r="AK275" s="59"/>
      <c r="AL275" s="59"/>
      <c r="AM275" s="59"/>
      <c r="AN275" s="59"/>
      <c r="AO275" s="59"/>
      <c r="AP275" s="59"/>
      <c r="AQ275" s="59"/>
    </row>
    <row r="276" ht="12.75" customHeight="1">
      <c r="A276" s="59"/>
      <c r="B276" s="59"/>
      <c r="C276" s="596"/>
      <c r="D276" s="59"/>
      <c r="E276" s="59"/>
      <c r="F276" s="59"/>
      <c r="G276" s="59"/>
      <c r="H276" s="59"/>
      <c r="I276" s="59"/>
      <c r="J276" s="59"/>
      <c r="K276" s="59"/>
      <c r="L276" s="59"/>
      <c r="M276" s="59"/>
      <c r="N276" s="59"/>
      <c r="O276" s="59"/>
      <c r="P276" s="59"/>
      <c r="Q276" s="59"/>
      <c r="R276" s="59"/>
      <c r="S276" s="59"/>
      <c r="T276" s="59"/>
      <c r="U276" s="59"/>
      <c r="V276" s="59"/>
      <c r="W276" s="59"/>
      <c r="X276" s="59"/>
      <c r="Y276" s="59"/>
      <c r="Z276" s="59"/>
      <c r="AA276" s="59"/>
      <c r="AB276" s="59"/>
      <c r="AC276" s="59"/>
      <c r="AD276" s="59"/>
      <c r="AE276" s="59"/>
      <c r="AF276" s="59"/>
      <c r="AG276" s="59"/>
      <c r="AH276" s="59"/>
      <c r="AI276" s="59"/>
      <c r="AJ276" s="59"/>
      <c r="AK276" s="59"/>
      <c r="AL276" s="59"/>
      <c r="AM276" s="59"/>
      <c r="AN276" s="59"/>
      <c r="AO276" s="59"/>
      <c r="AP276" s="59"/>
      <c r="AQ276" s="59"/>
    </row>
    <row r="277" ht="12.75" customHeight="1">
      <c r="A277" s="59"/>
      <c r="B277" s="59"/>
      <c r="C277" s="596"/>
      <c r="D277" s="59"/>
      <c r="E277" s="59"/>
      <c r="F277" s="59"/>
      <c r="G277" s="59"/>
      <c r="H277" s="59"/>
      <c r="I277" s="59"/>
      <c r="J277" s="59"/>
      <c r="K277" s="59"/>
      <c r="L277" s="59"/>
      <c r="M277" s="59"/>
      <c r="N277" s="59"/>
      <c r="O277" s="59"/>
      <c r="P277" s="59"/>
      <c r="Q277" s="59"/>
      <c r="R277" s="59"/>
      <c r="S277" s="59"/>
      <c r="T277" s="59"/>
      <c r="U277" s="59"/>
      <c r="V277" s="59"/>
      <c r="W277" s="59"/>
      <c r="X277" s="59"/>
      <c r="Y277" s="59"/>
      <c r="Z277" s="59"/>
      <c r="AA277" s="59"/>
      <c r="AB277" s="59"/>
      <c r="AC277" s="59"/>
      <c r="AD277" s="59"/>
      <c r="AE277" s="59"/>
      <c r="AF277" s="59"/>
      <c r="AG277" s="59"/>
      <c r="AH277" s="59"/>
      <c r="AI277" s="59"/>
      <c r="AJ277" s="59"/>
      <c r="AK277" s="59"/>
      <c r="AL277" s="59"/>
      <c r="AM277" s="59"/>
      <c r="AN277" s="59"/>
      <c r="AO277" s="59"/>
      <c r="AP277" s="59"/>
      <c r="AQ277" s="59"/>
    </row>
    <row r="278" ht="12.75" customHeight="1">
      <c r="A278" s="59"/>
      <c r="B278" s="59"/>
      <c r="C278" s="596"/>
      <c r="D278" s="59"/>
      <c r="E278" s="59"/>
      <c r="F278" s="59"/>
      <c r="G278" s="59"/>
      <c r="H278" s="59"/>
      <c r="I278" s="59"/>
      <c r="J278" s="59"/>
      <c r="K278" s="59"/>
      <c r="L278" s="59"/>
      <c r="M278" s="59"/>
      <c r="N278" s="59"/>
      <c r="O278" s="59"/>
      <c r="P278" s="59"/>
      <c r="Q278" s="59"/>
      <c r="R278" s="59"/>
      <c r="S278" s="59"/>
      <c r="T278" s="59"/>
      <c r="U278" s="59"/>
      <c r="V278" s="59"/>
      <c r="W278" s="59"/>
      <c r="X278" s="59"/>
      <c r="Y278" s="59"/>
      <c r="Z278" s="59"/>
      <c r="AA278" s="59"/>
      <c r="AB278" s="59"/>
      <c r="AC278" s="59"/>
      <c r="AD278" s="59"/>
      <c r="AE278" s="59"/>
      <c r="AF278" s="59"/>
      <c r="AG278" s="59"/>
      <c r="AH278" s="59"/>
      <c r="AI278" s="59"/>
      <c r="AJ278" s="59"/>
      <c r="AK278" s="59"/>
      <c r="AL278" s="59"/>
      <c r="AM278" s="59"/>
      <c r="AN278" s="59"/>
      <c r="AO278" s="59"/>
      <c r="AP278" s="59"/>
      <c r="AQ278" s="59"/>
    </row>
    <row r="279" ht="12.75" customHeight="1">
      <c r="A279" s="59"/>
      <c r="B279" s="59"/>
      <c r="C279" s="596"/>
      <c r="D279" s="59"/>
      <c r="E279" s="59"/>
      <c r="F279" s="59"/>
      <c r="G279" s="59"/>
      <c r="H279" s="59"/>
      <c r="I279" s="59"/>
      <c r="J279" s="59"/>
      <c r="K279" s="59"/>
      <c r="L279" s="59"/>
      <c r="M279" s="59"/>
      <c r="N279" s="59"/>
      <c r="O279" s="59"/>
      <c r="P279" s="59"/>
      <c r="Q279" s="59"/>
      <c r="R279" s="59"/>
      <c r="S279" s="59"/>
      <c r="T279" s="59"/>
      <c r="U279" s="59"/>
      <c r="V279" s="59"/>
      <c r="W279" s="59"/>
      <c r="X279" s="59"/>
      <c r="Y279" s="59"/>
      <c r="Z279" s="59"/>
      <c r="AA279" s="59"/>
      <c r="AB279" s="59"/>
      <c r="AC279" s="59"/>
      <c r="AD279" s="59"/>
      <c r="AE279" s="59"/>
      <c r="AF279" s="59"/>
      <c r="AG279" s="59"/>
      <c r="AH279" s="59"/>
      <c r="AI279" s="59"/>
      <c r="AJ279" s="59"/>
      <c r="AK279" s="59"/>
      <c r="AL279" s="59"/>
      <c r="AM279" s="59"/>
      <c r="AN279" s="59"/>
      <c r="AO279" s="59"/>
      <c r="AP279" s="59"/>
      <c r="AQ279" s="59"/>
    </row>
    <row r="280" ht="12.75" customHeight="1">
      <c r="A280" s="59"/>
      <c r="B280" s="59"/>
      <c r="C280" s="596"/>
      <c r="D280" s="59"/>
      <c r="E280" s="59"/>
      <c r="F280" s="59"/>
      <c r="G280" s="59"/>
      <c r="H280" s="59"/>
      <c r="I280" s="59"/>
      <c r="J280" s="59"/>
      <c r="K280" s="59"/>
      <c r="L280" s="59"/>
      <c r="M280" s="59"/>
      <c r="N280" s="59"/>
      <c r="O280" s="59"/>
      <c r="P280" s="59"/>
      <c r="Q280" s="59"/>
      <c r="R280" s="59"/>
      <c r="S280" s="59"/>
      <c r="T280" s="59"/>
      <c r="U280" s="59"/>
      <c r="V280" s="59"/>
      <c r="W280" s="59"/>
      <c r="X280" s="59"/>
      <c r="Y280" s="59"/>
      <c r="Z280" s="59"/>
      <c r="AA280" s="59"/>
      <c r="AB280" s="59"/>
      <c r="AC280" s="59"/>
      <c r="AD280" s="59"/>
      <c r="AE280" s="59"/>
      <c r="AF280" s="59"/>
      <c r="AG280" s="59"/>
      <c r="AH280" s="59"/>
      <c r="AI280" s="59"/>
      <c r="AJ280" s="59"/>
      <c r="AK280" s="59"/>
      <c r="AL280" s="59"/>
      <c r="AM280" s="59"/>
      <c r="AN280" s="59"/>
      <c r="AO280" s="59"/>
      <c r="AP280" s="59"/>
      <c r="AQ280" s="59"/>
    </row>
    <row r="281" ht="12.75" customHeight="1">
      <c r="A281" s="59"/>
      <c r="B281" s="59"/>
      <c r="C281" s="596"/>
      <c r="D281" s="59"/>
      <c r="E281" s="59"/>
      <c r="F281" s="59"/>
      <c r="G281" s="59"/>
      <c r="H281" s="59"/>
      <c r="I281" s="59"/>
      <c r="J281" s="59"/>
      <c r="K281" s="59"/>
      <c r="L281" s="59"/>
      <c r="M281" s="59"/>
      <c r="N281" s="59"/>
      <c r="O281" s="59"/>
      <c r="P281" s="59"/>
      <c r="Q281" s="59"/>
      <c r="R281" s="59"/>
      <c r="S281" s="59"/>
      <c r="T281" s="59"/>
      <c r="U281" s="59"/>
      <c r="V281" s="59"/>
      <c r="W281" s="59"/>
      <c r="X281" s="59"/>
      <c r="Y281" s="59"/>
      <c r="Z281" s="59"/>
      <c r="AA281" s="59"/>
      <c r="AB281" s="59"/>
      <c r="AC281" s="59"/>
      <c r="AD281" s="59"/>
      <c r="AE281" s="59"/>
      <c r="AF281" s="59"/>
      <c r="AG281" s="59"/>
      <c r="AH281" s="59"/>
      <c r="AI281" s="59"/>
      <c r="AJ281" s="59"/>
      <c r="AK281" s="59"/>
      <c r="AL281" s="59"/>
      <c r="AM281" s="59"/>
      <c r="AN281" s="59"/>
      <c r="AO281" s="59"/>
      <c r="AP281" s="59"/>
      <c r="AQ281" s="59"/>
    </row>
    <row r="282" ht="12.75" customHeight="1">
      <c r="A282" s="59"/>
      <c r="B282" s="59"/>
      <c r="C282" s="596"/>
      <c r="D282" s="59"/>
      <c r="E282" s="59"/>
      <c r="F282" s="59"/>
      <c r="G282" s="59"/>
      <c r="H282" s="59"/>
      <c r="I282" s="59"/>
      <c r="J282" s="59"/>
      <c r="K282" s="59"/>
      <c r="L282" s="59"/>
      <c r="M282" s="59"/>
      <c r="N282" s="59"/>
      <c r="O282" s="59"/>
      <c r="P282" s="59"/>
      <c r="Q282" s="59"/>
      <c r="R282" s="59"/>
      <c r="S282" s="59"/>
      <c r="T282" s="59"/>
      <c r="U282" s="59"/>
      <c r="V282" s="59"/>
      <c r="W282" s="59"/>
      <c r="X282" s="59"/>
      <c r="Y282" s="59"/>
      <c r="Z282" s="59"/>
      <c r="AA282" s="59"/>
      <c r="AB282" s="59"/>
      <c r="AC282" s="59"/>
      <c r="AD282" s="59"/>
      <c r="AE282" s="59"/>
      <c r="AF282" s="59"/>
      <c r="AG282" s="59"/>
      <c r="AH282" s="59"/>
      <c r="AI282" s="59"/>
      <c r="AJ282" s="59"/>
      <c r="AK282" s="59"/>
      <c r="AL282" s="59"/>
      <c r="AM282" s="59"/>
      <c r="AN282" s="59"/>
      <c r="AO282" s="59"/>
      <c r="AP282" s="59"/>
      <c r="AQ282" s="59"/>
    </row>
    <row r="283" ht="12.75" customHeight="1">
      <c r="A283" s="59"/>
      <c r="B283" s="59"/>
      <c r="C283" s="596"/>
      <c r="D283" s="59"/>
      <c r="E283" s="59"/>
      <c r="F283" s="59"/>
      <c r="G283" s="59"/>
      <c r="H283" s="59"/>
      <c r="I283" s="59"/>
      <c r="J283" s="59"/>
      <c r="K283" s="59"/>
      <c r="L283" s="59"/>
      <c r="M283" s="59"/>
      <c r="N283" s="59"/>
      <c r="O283" s="59"/>
      <c r="P283" s="59"/>
      <c r="Q283" s="59"/>
      <c r="R283" s="59"/>
      <c r="S283" s="59"/>
      <c r="T283" s="59"/>
      <c r="U283" s="59"/>
      <c r="V283" s="59"/>
      <c r="W283" s="59"/>
      <c r="X283" s="59"/>
      <c r="Y283" s="59"/>
      <c r="Z283" s="59"/>
      <c r="AA283" s="59"/>
      <c r="AB283" s="59"/>
      <c r="AC283" s="59"/>
      <c r="AD283" s="59"/>
      <c r="AE283" s="59"/>
      <c r="AF283" s="59"/>
      <c r="AG283" s="59"/>
      <c r="AH283" s="59"/>
      <c r="AI283" s="59"/>
      <c r="AJ283" s="59"/>
      <c r="AK283" s="59"/>
      <c r="AL283" s="59"/>
      <c r="AM283" s="59"/>
      <c r="AN283" s="59"/>
      <c r="AO283" s="59"/>
      <c r="AP283" s="59"/>
      <c r="AQ283" s="59"/>
    </row>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AE12:AG12"/>
    <mergeCell ref="AI12:AJ12"/>
    <mergeCell ref="AL12:AN12"/>
    <mergeCell ref="AP12:AQ12"/>
    <mergeCell ref="N12:O12"/>
    <mergeCell ref="N13:N14"/>
    <mergeCell ref="O13:O14"/>
    <mergeCell ref="B55:D55"/>
    <mergeCell ref="B56:D56"/>
    <mergeCell ref="B61:D61"/>
    <mergeCell ref="B62:D62"/>
    <mergeCell ref="U13:U14"/>
    <mergeCell ref="V13:V14"/>
    <mergeCell ref="AB13:AB14"/>
    <mergeCell ref="AC13:AC14"/>
    <mergeCell ref="AI13:AI14"/>
    <mergeCell ref="AJ13:AJ14"/>
    <mergeCell ref="AP13:AP14"/>
    <mergeCell ref="AQ13:AQ14"/>
    <mergeCell ref="F12:H12"/>
    <mergeCell ref="J12:L12"/>
    <mergeCell ref="Q12:S12"/>
    <mergeCell ref="U12:V12"/>
    <mergeCell ref="X12:Z12"/>
    <mergeCell ref="AB12:AC12"/>
    <mergeCell ref="D13:D14"/>
  </mergeCells>
  <dataValidations>
    <dataValidation type="list" allowBlank="1" showErrorMessage="1" sqref="D8">
      <formula1>"TOU,non-TOU"</formula1>
    </dataValidation>
    <dataValidation type="list" allowBlank="1" showErrorMessage="1" sqref="E15:E28 E30:E38 E40:E41 E43:E51 E57 E63">
      <formula1>#REF!</formula1>
    </dataValidation>
    <dataValidation type="list" allowBlank="1" showInputMessage="1" showErrorMessage="1" prompt="Select Charge Unit - monthly, per kWh, per kW" sqref="D15:D28 D30:D38 D40:D41 D43:D51 D57 D63">
      <formula1>"Monthly,per kWh,per kW"</formula1>
    </dataValidation>
  </dataValidations>
  <printOptions/>
  <pageMargins bottom="0.984251968503937" footer="0.0" header="0.0" left="0.7480314960629921" right="0.7480314960629921" top="0.984251968503937"/>
  <pageSetup orientation="landscape"/>
  <drawing r:id="rId1"/>
</worksheet>
</file>

<file path=xl/worksheets/sheet3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14.0" topLeftCell="A15" activePane="bottomLeft" state="frozen"/>
      <selection activeCell="B16" sqref="B16" pane="bottomLeft"/>
    </sheetView>
  </sheetViews>
  <sheetFormatPr customHeight="1" defaultColWidth="12.63" defaultRowHeight="15.0"/>
  <cols>
    <col customWidth="1" min="1" max="1" width="2.13"/>
    <col customWidth="1" min="2" max="2" width="26.38"/>
    <col customWidth="1" min="3" max="3" width="2.88"/>
    <col customWidth="1" min="4" max="4" width="11.38"/>
    <col customWidth="1" min="5" max="5" width="2.75"/>
    <col customWidth="1" min="6" max="6" width="10.75"/>
    <col customWidth="1" min="7" max="7" width="8.88"/>
    <col customWidth="1" min="8" max="8" width="11.0"/>
    <col customWidth="1" min="9" max="9" width="0.75"/>
    <col customWidth="1" min="10" max="10" width="10.38"/>
    <col customWidth="1" min="11" max="11" width="8.88"/>
    <col customWidth="1" min="12" max="12" width="11.0"/>
    <col customWidth="1" min="13" max="13" width="0.38"/>
    <col customWidth="1" min="14" max="14" width="9.38"/>
    <col customWidth="1" min="15" max="15" width="10.0"/>
    <col customWidth="1" min="16" max="16" width="0.75"/>
    <col customWidth="1" min="17" max="17" width="10.38"/>
    <col customWidth="1" min="18" max="18" width="8.88"/>
    <col customWidth="1" min="19" max="19" width="11.0"/>
    <col customWidth="1" min="20" max="20" width="0.38"/>
    <col customWidth="1" min="21" max="21" width="9.38"/>
    <col customWidth="1" min="22" max="22" width="10.0"/>
    <col customWidth="1" min="23" max="23" width="0.38"/>
    <col customWidth="1" min="24" max="24" width="10.38"/>
    <col customWidth="1" min="25" max="25" width="8.88"/>
    <col customWidth="1" min="26" max="26" width="11.0"/>
    <col customWidth="1" min="27" max="27" width="0.38"/>
    <col customWidth="1" min="28" max="28" width="9.38"/>
    <col customWidth="1" min="29" max="29" width="10.0"/>
    <col customWidth="1" min="30" max="30" width="2.13"/>
    <col customWidth="1" min="31" max="31" width="10.38"/>
    <col customWidth="1" min="32" max="32" width="8.88"/>
    <col customWidth="1" min="33" max="33" width="11.0"/>
    <col customWidth="1" min="34" max="34" width="0.38"/>
    <col customWidth="1" min="35" max="35" width="9.38"/>
    <col customWidth="1" min="36" max="36" width="10.0"/>
    <col customWidth="1" min="37" max="37" width="0.75"/>
    <col customWidth="1" min="38" max="38" width="10.38"/>
    <col customWidth="1" min="39" max="39" width="8.88"/>
    <col customWidth="1" min="40" max="40" width="11.0"/>
    <col customWidth="1" min="41" max="41" width="0.75"/>
    <col customWidth="1" min="42" max="42" width="9.38"/>
    <col customWidth="1" min="43" max="43" width="10.0"/>
    <col customWidth="1" min="44" max="44" width="1.25"/>
    <col customWidth="1" min="45" max="45" width="10.88"/>
  </cols>
  <sheetData>
    <row r="1" ht="7.5" customHeight="1">
      <c r="A1" s="59"/>
      <c r="B1" s="59"/>
      <c r="C1" s="596"/>
      <c r="D1" s="59"/>
      <c r="E1" s="59"/>
      <c r="F1" s="59"/>
      <c r="G1" s="59"/>
      <c r="H1" s="59"/>
      <c r="I1" s="59"/>
      <c r="J1" s="59"/>
      <c r="K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row>
    <row r="2" ht="18.75" customHeight="1">
      <c r="A2" s="59"/>
      <c r="B2" s="59"/>
      <c r="C2" s="597"/>
      <c r="D2" s="401"/>
      <c r="E2" s="401"/>
      <c r="F2" s="401" t="s">
        <v>291</v>
      </c>
      <c r="G2" s="401"/>
      <c r="H2" s="401"/>
      <c r="I2" s="401"/>
      <c r="J2" s="80"/>
      <c r="K2" s="6"/>
      <c r="L2" s="401"/>
      <c r="M2" s="401"/>
      <c r="N2" s="401"/>
      <c r="O2" s="401"/>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row>
    <row r="3" ht="18.75" customHeight="1">
      <c r="A3" s="59"/>
      <c r="B3" s="59"/>
      <c r="C3" s="597"/>
      <c r="D3" s="401"/>
      <c r="E3" s="401"/>
      <c r="F3" s="401" t="s">
        <v>293</v>
      </c>
      <c r="G3" s="401"/>
      <c r="H3" s="401"/>
      <c r="I3" s="401"/>
      <c r="J3" s="80"/>
      <c r="K3" s="6"/>
      <c r="L3" s="401"/>
      <c r="M3" s="401"/>
      <c r="N3" s="401"/>
      <c r="O3" s="401"/>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c r="AS3" s="59"/>
    </row>
    <row r="4" ht="7.5" customHeight="1">
      <c r="A4" s="59"/>
      <c r="B4" s="59"/>
      <c r="C4" s="596"/>
      <c r="D4" s="59"/>
      <c r="E4" s="59"/>
      <c r="F4" s="59"/>
      <c r="G4" s="59"/>
      <c r="H4" s="59"/>
      <c r="I4" s="59"/>
      <c r="J4" s="59"/>
      <c r="K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row>
    <row r="5" ht="7.5" customHeight="1">
      <c r="A5" s="59"/>
      <c r="B5" s="59"/>
      <c r="C5" s="596"/>
      <c r="D5" s="59"/>
      <c r="E5" s="59"/>
      <c r="F5" s="59"/>
      <c r="G5" s="59"/>
      <c r="H5" s="59"/>
      <c r="I5" s="59"/>
      <c r="J5" s="59"/>
      <c r="K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c r="AS5" s="59"/>
    </row>
    <row r="6" ht="12.75" customHeight="1">
      <c r="A6" s="59"/>
      <c r="B6" s="350" t="s">
        <v>294</v>
      </c>
      <c r="C6" s="596"/>
      <c r="D6" s="406" t="s">
        <v>224</v>
      </c>
      <c r="E6" s="406"/>
      <c r="F6" s="407"/>
      <c r="G6" s="407"/>
      <c r="H6" s="407"/>
      <c r="I6" s="407"/>
      <c r="J6" s="407"/>
      <c r="K6" s="407"/>
      <c r="L6" s="407"/>
      <c r="M6" s="407"/>
      <c r="N6" s="407"/>
      <c r="O6" s="407"/>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row>
    <row r="7" ht="15.75" customHeight="1">
      <c r="A7" s="59"/>
      <c r="B7" s="408"/>
      <c r="C7" s="596"/>
      <c r="D7" s="409"/>
      <c r="E7" s="409"/>
      <c r="F7" s="409"/>
      <c r="G7" s="409"/>
      <c r="H7" s="409"/>
      <c r="I7" s="409"/>
      <c r="J7" s="409"/>
      <c r="L7" s="617">
        <v>262.0</v>
      </c>
      <c r="M7" s="613" t="s">
        <v>419</v>
      </c>
      <c r="N7" s="409"/>
      <c r="O7" s="40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row>
    <row r="8" ht="12.75" customHeight="1">
      <c r="A8" s="59"/>
      <c r="B8" s="350" t="s">
        <v>295</v>
      </c>
      <c r="C8" s="596"/>
      <c r="D8" s="410" t="s">
        <v>296</v>
      </c>
      <c r="E8" s="409"/>
      <c r="F8" s="409"/>
      <c r="G8" s="409"/>
      <c r="H8" s="409"/>
      <c r="I8" s="409"/>
      <c r="J8" s="409"/>
      <c r="L8" s="617">
        <v>63264.0</v>
      </c>
      <c r="M8" s="613" t="s">
        <v>420</v>
      </c>
      <c r="N8" s="409"/>
      <c r="O8" s="40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row>
    <row r="9" ht="12.75" customHeight="1">
      <c r="A9" s="59"/>
      <c r="B9" s="408"/>
      <c r="C9" s="596"/>
      <c r="D9" s="337" t="s">
        <v>297</v>
      </c>
      <c r="E9" s="337"/>
      <c r="F9" s="411">
        <v>17860.0</v>
      </c>
      <c r="G9" s="337" t="s">
        <v>298</v>
      </c>
      <c r="H9" s="409"/>
      <c r="I9" s="409"/>
      <c r="J9" s="409"/>
      <c r="K9" s="409"/>
      <c r="L9" s="409"/>
      <c r="M9" s="409"/>
      <c r="N9" s="409"/>
      <c r="O9" s="409"/>
      <c r="P9" s="59"/>
      <c r="Q9" s="59"/>
      <c r="R9" s="80"/>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row>
    <row r="10" ht="12.75" customHeight="1">
      <c r="A10" s="59"/>
      <c r="B10" s="59"/>
      <c r="C10" s="596"/>
      <c r="D10" s="59"/>
      <c r="E10" s="59"/>
      <c r="F10" s="411">
        <v>50.0</v>
      </c>
      <c r="G10" s="337" t="s">
        <v>376</v>
      </c>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c r="AS10" s="59"/>
    </row>
    <row r="11" ht="12.75" customHeight="1">
      <c r="A11" s="59"/>
      <c r="B11" s="59"/>
      <c r="C11" s="596"/>
      <c r="F11" s="412">
        <v>4.0</v>
      </c>
      <c r="G11" s="412"/>
      <c r="H11" s="412" t="str">
        <f>F12</f>
        <v>2025A</v>
      </c>
      <c r="I11" s="412"/>
      <c r="J11" s="412">
        <v>5.0</v>
      </c>
      <c r="K11" s="412"/>
      <c r="L11" s="412" t="str">
        <f>J12</f>
        <v>2026F</v>
      </c>
      <c r="M11" s="412"/>
      <c r="N11" s="412"/>
      <c r="O11" s="412" t="str">
        <f>L11&amp;"%"</f>
        <v>2026F%</v>
      </c>
      <c r="P11" s="412"/>
      <c r="Q11" s="412">
        <v>6.0</v>
      </c>
      <c r="R11" s="412"/>
      <c r="S11" s="412" t="str">
        <f>Q12</f>
        <v>2027F</v>
      </c>
      <c r="T11" s="412"/>
      <c r="U11" s="412"/>
      <c r="V11" s="412" t="str">
        <f>S11&amp;"%"</f>
        <v>2027F%</v>
      </c>
      <c r="W11" s="412"/>
      <c r="X11" s="412">
        <v>7.0</v>
      </c>
      <c r="Y11" s="412"/>
      <c r="Z11" s="412" t="str">
        <f>X12</f>
        <v>2028F</v>
      </c>
      <c r="AA11" s="412"/>
      <c r="AB11" s="412"/>
      <c r="AC11" s="412" t="str">
        <f>Z11&amp;"%"</f>
        <v>2028F%</v>
      </c>
      <c r="AD11" s="412"/>
      <c r="AE11" s="412">
        <v>8.0</v>
      </c>
      <c r="AF11" s="412"/>
      <c r="AG11" s="412" t="str">
        <f>AE12</f>
        <v>2029F</v>
      </c>
      <c r="AH11" s="412"/>
      <c r="AI11" s="412"/>
      <c r="AJ11" s="412" t="str">
        <f>AG11&amp;"%"</f>
        <v>2029F%</v>
      </c>
      <c r="AK11" s="412"/>
      <c r="AL11" s="412">
        <v>9.0</v>
      </c>
      <c r="AM11" s="412"/>
      <c r="AN11" s="412" t="str">
        <f>AL12</f>
        <v>2030F</v>
      </c>
      <c r="AO11" s="412"/>
      <c r="AP11" s="412"/>
      <c r="AQ11" s="412" t="str">
        <f>AN11&amp;"%"</f>
        <v>2030F%</v>
      </c>
      <c r="AR11" s="412"/>
      <c r="AS11" s="412"/>
    </row>
    <row r="12" ht="12.75" customHeight="1">
      <c r="A12" s="59"/>
      <c r="B12" s="59"/>
      <c r="C12" s="596"/>
      <c r="D12" s="337"/>
      <c r="E12" s="337"/>
      <c r="F12" s="413" t="s">
        <v>1</v>
      </c>
      <c r="G12" s="46"/>
      <c r="H12" s="47"/>
      <c r="I12" s="59"/>
      <c r="J12" s="413" t="s">
        <v>2</v>
      </c>
      <c r="K12" s="46"/>
      <c r="L12" s="47"/>
      <c r="M12" s="59"/>
      <c r="N12" s="414" t="str">
        <f>"Impact "&amp;F12&amp;" vs "&amp;J12</f>
        <v>Impact 2025A vs 2026F</v>
      </c>
      <c r="O12" s="47"/>
      <c r="P12" s="59"/>
      <c r="Q12" s="413" t="s">
        <v>3</v>
      </c>
      <c r="R12" s="46"/>
      <c r="S12" s="47"/>
      <c r="T12" s="59"/>
      <c r="U12" s="414" t="str">
        <f>"Impact "&amp;J12&amp;" vs "&amp;Q12</f>
        <v>Impact 2026F vs 2027F</v>
      </c>
      <c r="V12" s="47"/>
      <c r="W12" s="59"/>
      <c r="X12" s="413" t="s">
        <v>4</v>
      </c>
      <c r="Y12" s="46"/>
      <c r="Z12" s="47"/>
      <c r="AA12" s="59"/>
      <c r="AB12" s="414" t="str">
        <f>"Impact "&amp;Q12&amp;" vs "&amp;X12</f>
        <v>Impact 2027F vs 2028F</v>
      </c>
      <c r="AC12" s="47"/>
      <c r="AD12" s="59"/>
      <c r="AE12" s="413" t="s">
        <v>5</v>
      </c>
      <c r="AF12" s="46"/>
      <c r="AG12" s="47"/>
      <c r="AH12" s="59"/>
      <c r="AI12" s="414" t="str">
        <f>"Impact "&amp;X12&amp;" vs "&amp;AE12</f>
        <v>Impact 2028F vs 2029F</v>
      </c>
      <c r="AJ12" s="47"/>
      <c r="AK12" s="59"/>
      <c r="AL12" s="413" t="s">
        <v>6</v>
      </c>
      <c r="AM12" s="46"/>
      <c r="AN12" s="47"/>
      <c r="AO12" s="59"/>
      <c r="AP12" s="414" t="str">
        <f>"Impact "&amp;AE12&amp;" vs "&amp;AL12</f>
        <v>Impact 2029F vs 2030F</v>
      </c>
      <c r="AQ12" s="47"/>
      <c r="AR12" s="340"/>
      <c r="AS12" s="607"/>
    </row>
    <row r="13" ht="12.75" customHeight="1">
      <c r="A13" s="59"/>
      <c r="B13" s="59"/>
      <c r="C13" s="596"/>
      <c r="D13" s="415" t="s">
        <v>299</v>
      </c>
      <c r="E13" s="340"/>
      <c r="F13" s="416" t="s">
        <v>300</v>
      </c>
      <c r="G13" s="416" t="s">
        <v>301</v>
      </c>
      <c r="H13" s="418" t="s">
        <v>302</v>
      </c>
      <c r="I13" s="59"/>
      <c r="J13" s="416" t="s">
        <v>300</v>
      </c>
      <c r="K13" s="417" t="s">
        <v>301</v>
      </c>
      <c r="L13" s="418" t="s">
        <v>302</v>
      </c>
      <c r="M13" s="59"/>
      <c r="N13" s="419" t="s">
        <v>303</v>
      </c>
      <c r="O13" s="420" t="s">
        <v>304</v>
      </c>
      <c r="P13" s="59"/>
      <c r="Q13" s="416" t="s">
        <v>300</v>
      </c>
      <c r="R13" s="417" t="s">
        <v>301</v>
      </c>
      <c r="S13" s="418" t="s">
        <v>302</v>
      </c>
      <c r="T13" s="59"/>
      <c r="U13" s="419" t="s">
        <v>303</v>
      </c>
      <c r="V13" s="420" t="s">
        <v>304</v>
      </c>
      <c r="W13" s="59"/>
      <c r="X13" s="416" t="s">
        <v>300</v>
      </c>
      <c r="Y13" s="417" t="s">
        <v>301</v>
      </c>
      <c r="Z13" s="418" t="s">
        <v>302</v>
      </c>
      <c r="AA13" s="59"/>
      <c r="AB13" s="419" t="s">
        <v>303</v>
      </c>
      <c r="AC13" s="420" t="s">
        <v>304</v>
      </c>
      <c r="AD13" s="59"/>
      <c r="AE13" s="416" t="s">
        <v>300</v>
      </c>
      <c r="AF13" s="417" t="s">
        <v>301</v>
      </c>
      <c r="AG13" s="418" t="s">
        <v>302</v>
      </c>
      <c r="AH13" s="59"/>
      <c r="AI13" s="419" t="s">
        <v>303</v>
      </c>
      <c r="AJ13" s="420" t="s">
        <v>304</v>
      </c>
      <c r="AK13" s="59"/>
      <c r="AL13" s="416" t="s">
        <v>300</v>
      </c>
      <c r="AM13" s="417" t="s">
        <v>301</v>
      </c>
      <c r="AN13" s="418" t="s">
        <v>302</v>
      </c>
      <c r="AO13" s="59"/>
      <c r="AP13" s="419" t="s">
        <v>303</v>
      </c>
      <c r="AQ13" s="420" t="s">
        <v>304</v>
      </c>
      <c r="AR13" s="415"/>
      <c r="AS13" s="415"/>
    </row>
    <row r="14" ht="12.75" customHeight="1">
      <c r="A14" s="59"/>
      <c r="B14" s="59"/>
      <c r="C14" s="596"/>
      <c r="E14" s="340"/>
      <c r="F14" s="421" t="s">
        <v>305</v>
      </c>
      <c r="G14" s="517"/>
      <c r="H14" s="423" t="s">
        <v>305</v>
      </c>
      <c r="I14" s="59"/>
      <c r="J14" s="421" t="s">
        <v>305</v>
      </c>
      <c r="K14" s="422"/>
      <c r="L14" s="423" t="s">
        <v>305</v>
      </c>
      <c r="M14" s="59"/>
      <c r="N14" s="424"/>
      <c r="O14" s="425"/>
      <c r="P14" s="59"/>
      <c r="Q14" s="421" t="s">
        <v>305</v>
      </c>
      <c r="R14" s="422"/>
      <c r="S14" s="423" t="s">
        <v>305</v>
      </c>
      <c r="T14" s="59"/>
      <c r="U14" s="424"/>
      <c r="V14" s="425"/>
      <c r="W14" s="59"/>
      <c r="X14" s="421" t="s">
        <v>305</v>
      </c>
      <c r="Y14" s="422"/>
      <c r="Z14" s="423" t="s">
        <v>305</v>
      </c>
      <c r="AA14" s="59"/>
      <c r="AB14" s="424"/>
      <c r="AC14" s="425"/>
      <c r="AD14" s="59"/>
      <c r="AE14" s="421" t="s">
        <v>305</v>
      </c>
      <c r="AF14" s="422"/>
      <c r="AG14" s="423" t="s">
        <v>305</v>
      </c>
      <c r="AH14" s="59"/>
      <c r="AI14" s="424"/>
      <c r="AJ14" s="425"/>
      <c r="AK14" s="59"/>
      <c r="AL14" s="421" t="s">
        <v>305</v>
      </c>
      <c r="AM14" s="422"/>
      <c r="AN14" s="423" t="s">
        <v>305</v>
      </c>
      <c r="AO14" s="59"/>
      <c r="AP14" s="424"/>
      <c r="AQ14" s="425"/>
      <c r="AR14" s="415"/>
      <c r="AS14" s="415"/>
    </row>
    <row r="15" ht="12.75" customHeight="1">
      <c r="A15" s="59"/>
      <c r="B15" s="351" t="s">
        <v>218</v>
      </c>
      <c r="C15" s="426" t="str">
        <f t="shared" ref="C15:C28" si="1">D$6&amp;"."&amp;B15</f>
        <v>Street Light.Monthly Service Charge</v>
      </c>
      <c r="D15" s="427" t="s">
        <v>306</v>
      </c>
      <c r="E15" s="351"/>
      <c r="F15" s="428">
        <f>IFERROR(VLOOKUP($C15,'Proposed Rates'!$B:$J,F$11,FALSE),0)</f>
        <v>1.12</v>
      </c>
      <c r="G15" s="446">
        <f>L7</f>
        <v>262</v>
      </c>
      <c r="H15" s="431">
        <f t="shared" ref="H15:H28" si="2">G15*F15</f>
        <v>293.44</v>
      </c>
      <c r="I15" s="80"/>
      <c r="J15" s="428">
        <f>IFERROR(VLOOKUP($C15,'Proposed Rates'!$B:$J,J$11,FALSE),0)</f>
        <v>1.24</v>
      </c>
      <c r="K15" s="446">
        <f>G15</f>
        <v>262</v>
      </c>
      <c r="L15" s="431">
        <f t="shared" ref="L15:L28" si="3">K15*J15</f>
        <v>324.88</v>
      </c>
      <c r="M15" s="80"/>
      <c r="N15" s="432">
        <f t="shared" ref="N15:N34" si="4">L15-H15</f>
        <v>31.44</v>
      </c>
      <c r="O15" s="433">
        <f t="shared" ref="O15:O31" si="5">IF((H15)=0,"",(N15/H15))</f>
        <v>0.1071428571</v>
      </c>
      <c r="P15" s="59"/>
      <c r="Q15" s="428">
        <f>IFERROR(VLOOKUP($C15,'Proposed Rates'!$B:$J,Q$11,FALSE),0)</f>
        <v>1.2</v>
      </c>
      <c r="R15" s="446">
        <f>$L$7</f>
        <v>262</v>
      </c>
      <c r="S15" s="431">
        <f t="shared" ref="S15:S28" si="6">R15*Q15</f>
        <v>314.4</v>
      </c>
      <c r="T15" s="80"/>
      <c r="U15" s="432">
        <f t="shared" ref="U15:U31" si="7">S15-L15</f>
        <v>-10.48</v>
      </c>
      <c r="V15" s="433">
        <f t="shared" ref="V15:V31" si="8">IF((L15)=0,"",(U15/L15))</f>
        <v>-0.03225806452</v>
      </c>
      <c r="W15" s="59"/>
      <c r="X15" s="428">
        <f>IFERROR(VLOOKUP($C15,'Proposed Rates'!$B:$J,X$11,FALSE),0)</f>
        <v>1.26</v>
      </c>
      <c r="Y15" s="446">
        <f>$L$7</f>
        <v>262</v>
      </c>
      <c r="Z15" s="431">
        <f t="shared" ref="Z15:Z28" si="9">Y15*X15</f>
        <v>330.12</v>
      </c>
      <c r="AA15" s="80"/>
      <c r="AB15" s="432">
        <f t="shared" ref="AB15:AB34" si="10">Z15-S15</f>
        <v>15.72</v>
      </c>
      <c r="AC15" s="433">
        <f t="shared" ref="AC15:AC34" si="11">IF((S15)=0,"",(AB15/S15))</f>
        <v>0.05</v>
      </c>
      <c r="AD15" s="59"/>
      <c r="AE15" s="428">
        <f>IFERROR(VLOOKUP($C15,'Proposed Rates'!$B:$J,AE$11,FALSE),0)</f>
        <v>1.3</v>
      </c>
      <c r="AF15" s="446">
        <f>$L$7</f>
        <v>262</v>
      </c>
      <c r="AG15" s="431">
        <f t="shared" ref="AG15:AG28" si="12">AF15*AE15</f>
        <v>340.6</v>
      </c>
      <c r="AH15" s="80"/>
      <c r="AI15" s="432">
        <f t="shared" ref="AI15:AI37" si="13">AG15-Z15</f>
        <v>10.48</v>
      </c>
      <c r="AJ15" s="433">
        <f t="shared" ref="AJ15:AJ37" si="14">IF((Z15)=0,"",(AI15/Z15))</f>
        <v>0.03174603175</v>
      </c>
      <c r="AK15" s="59"/>
      <c r="AL15" s="428">
        <f>IFERROR(VLOOKUP($C15,'Proposed Rates'!$B:$J,AL$11,FALSE),0)</f>
        <v>1.34</v>
      </c>
      <c r="AM15" s="446">
        <f>$L$7</f>
        <v>262</v>
      </c>
      <c r="AN15" s="431">
        <f t="shared" ref="AN15:AN28" si="15">AM15*AL15</f>
        <v>351.08</v>
      </c>
      <c r="AO15" s="80"/>
      <c r="AP15" s="432">
        <f t="shared" ref="AP15:AP31" si="16">AN15-AG15</f>
        <v>10.48</v>
      </c>
      <c r="AQ15" s="433">
        <f t="shared" ref="AQ15:AQ31" si="17">IF((AG15)=0,"",(AP15/AG15))</f>
        <v>0.03076923077</v>
      </c>
      <c r="AR15" s="434"/>
      <c r="AS15" s="434"/>
    </row>
    <row r="16" ht="12.75" customHeight="1">
      <c r="A16" s="59"/>
      <c r="B16" s="351" t="s">
        <v>307</v>
      </c>
      <c r="C16" s="426" t="str">
        <f t="shared" si="1"/>
        <v>Street Light.Smart Meter Rate Adder</v>
      </c>
      <c r="D16" s="427" t="s">
        <v>306</v>
      </c>
      <c r="E16" s="351"/>
      <c r="F16" s="428">
        <f>IFERROR(VLOOKUP($C16,'Proposed Rates'!$B:$J,F$11,FALSE),0)</f>
        <v>0</v>
      </c>
      <c r="G16" s="446">
        <f t="shared" ref="G16:G28" si="18">IF($D16="Monthly",1,IF($D16="per KW",$F$10,IF($D16="per kWh",$F$9,0)))</f>
        <v>1</v>
      </c>
      <c r="H16" s="431">
        <f t="shared" si="2"/>
        <v>0</v>
      </c>
      <c r="I16" s="80"/>
      <c r="J16" s="428">
        <f>IFERROR(VLOOKUP($C16,'Proposed Rates'!$B:$J,J$11,FALSE),0)</f>
        <v>0</v>
      </c>
      <c r="K16" s="446">
        <f t="shared" ref="K16:K28" si="19">IF($D16="Monthly",1,IF($D16="per KW",$F$10,IF($D16="per kWh",$F$9,0)))</f>
        <v>1</v>
      </c>
      <c r="L16" s="431">
        <f t="shared" si="3"/>
        <v>0</v>
      </c>
      <c r="M16" s="80"/>
      <c r="N16" s="432">
        <f t="shared" si="4"/>
        <v>0</v>
      </c>
      <c r="O16" s="433" t="str">
        <f t="shared" si="5"/>
        <v/>
      </c>
      <c r="P16" s="59"/>
      <c r="Q16" s="428">
        <f>IFERROR(VLOOKUP($C16,'Proposed Rates'!$B:$J,Q$11,FALSE),0)</f>
        <v>0</v>
      </c>
      <c r="R16" s="446">
        <f t="shared" ref="R16:R28" si="20">IF($D16="Monthly",1,IF($D16="per KW",$F$10,IF($D16="per kWh",$F$9,0)))</f>
        <v>1</v>
      </c>
      <c r="S16" s="431">
        <f t="shared" si="6"/>
        <v>0</v>
      </c>
      <c r="T16" s="80"/>
      <c r="U16" s="432">
        <f t="shared" si="7"/>
        <v>0</v>
      </c>
      <c r="V16" s="433" t="str">
        <f t="shared" si="8"/>
        <v/>
      </c>
      <c r="W16" s="59"/>
      <c r="X16" s="428">
        <f>IFERROR(VLOOKUP($C16,'Proposed Rates'!$B:$J,X$11,FALSE),0)</f>
        <v>0</v>
      </c>
      <c r="Y16" s="446">
        <f t="shared" ref="Y16:Y28" si="21">IF($D16="Monthly",1,IF($D16="per KW",$F$10,IF($D16="per kWh",$F$9,0)))</f>
        <v>1</v>
      </c>
      <c r="Z16" s="431">
        <f t="shared" si="9"/>
        <v>0</v>
      </c>
      <c r="AA16" s="80"/>
      <c r="AB16" s="432">
        <f t="shared" si="10"/>
        <v>0</v>
      </c>
      <c r="AC16" s="433" t="str">
        <f t="shared" si="11"/>
        <v/>
      </c>
      <c r="AD16" s="59"/>
      <c r="AE16" s="428">
        <f>IFERROR(VLOOKUP($C16,'Proposed Rates'!$B:$J,AE$11,FALSE),0)</f>
        <v>0</v>
      </c>
      <c r="AF16" s="446">
        <f t="shared" ref="AF16:AF28" si="22">IF($D16="Monthly",1,IF($D16="per KW",$F$10,IF($D16="per kWh",$F$9,0)))</f>
        <v>1</v>
      </c>
      <c r="AG16" s="431">
        <f t="shared" si="12"/>
        <v>0</v>
      </c>
      <c r="AH16" s="80"/>
      <c r="AI16" s="432">
        <f t="shared" si="13"/>
        <v>0</v>
      </c>
      <c r="AJ16" s="433" t="str">
        <f t="shared" si="14"/>
        <v/>
      </c>
      <c r="AK16" s="59"/>
      <c r="AL16" s="428">
        <f>IFERROR(VLOOKUP($C16,'Proposed Rates'!$B:$J,AL$11,FALSE),0)</f>
        <v>0</v>
      </c>
      <c r="AM16" s="446">
        <f t="shared" ref="AM16:AM28" si="23">IF($D16="Monthly",1,IF($D16="per KW",$F$10,IF($D16="per kWh",$F$9,0)))</f>
        <v>1</v>
      </c>
      <c r="AN16" s="431">
        <f t="shared" si="15"/>
        <v>0</v>
      </c>
      <c r="AO16" s="80"/>
      <c r="AP16" s="432">
        <f t="shared" si="16"/>
        <v>0</v>
      </c>
      <c r="AQ16" s="433" t="str">
        <f t="shared" si="17"/>
        <v/>
      </c>
      <c r="AR16" s="434"/>
      <c r="AS16" s="434"/>
    </row>
    <row r="17" ht="12.75" customHeight="1">
      <c r="A17" s="59"/>
      <c r="B17" s="435" t="str">
        <f>'Proposed Rates'!C115</f>
        <v>Rate Rider Calculation for PILs</v>
      </c>
      <c r="C17" s="426" t="str">
        <f t="shared" si="1"/>
        <v>Street Light.Rate Rider Calculation for PILs</v>
      </c>
      <c r="D17" s="427" t="s">
        <v>377</v>
      </c>
      <c r="E17" s="351"/>
      <c r="F17" s="428" t="str">
        <f>IFERROR(VLOOKUP($C17,'Proposed Rates'!$B:$J,F$11,FALSE),0)</f>
        <v/>
      </c>
      <c r="G17" s="446">
        <f t="shared" si="18"/>
        <v>50</v>
      </c>
      <c r="H17" s="431">
        <f t="shared" si="2"/>
        <v>0</v>
      </c>
      <c r="I17" s="80"/>
      <c r="J17" s="428" t="str">
        <f>IFERROR(VLOOKUP($C17,'Proposed Rates'!$B:$J,J$11,FALSE),0)</f>
        <v/>
      </c>
      <c r="K17" s="446">
        <f t="shared" si="19"/>
        <v>50</v>
      </c>
      <c r="L17" s="431">
        <f t="shared" si="3"/>
        <v>0</v>
      </c>
      <c r="M17" s="80"/>
      <c r="N17" s="432">
        <f t="shared" si="4"/>
        <v>0</v>
      </c>
      <c r="O17" s="433" t="str">
        <f t="shared" si="5"/>
        <v/>
      </c>
      <c r="P17" s="59"/>
      <c r="Q17" s="428" t="str">
        <f>IFERROR(VLOOKUP($C17,'Proposed Rates'!$B:$J,Q$11,FALSE),0)</f>
        <v/>
      </c>
      <c r="R17" s="446">
        <f t="shared" si="20"/>
        <v>50</v>
      </c>
      <c r="S17" s="431">
        <f t="shared" si="6"/>
        <v>0</v>
      </c>
      <c r="T17" s="80"/>
      <c r="U17" s="432">
        <f t="shared" si="7"/>
        <v>0</v>
      </c>
      <c r="V17" s="433" t="str">
        <f t="shared" si="8"/>
        <v/>
      </c>
      <c r="W17" s="59"/>
      <c r="X17" s="428" t="str">
        <f>IFERROR(VLOOKUP($C17,'Proposed Rates'!$B:$J,X$11,FALSE),0)</f>
        <v/>
      </c>
      <c r="Y17" s="446">
        <f t="shared" si="21"/>
        <v>50</v>
      </c>
      <c r="Z17" s="431">
        <f t="shared" si="9"/>
        <v>0</v>
      </c>
      <c r="AA17" s="80"/>
      <c r="AB17" s="432">
        <f t="shared" si="10"/>
        <v>0</v>
      </c>
      <c r="AC17" s="433" t="str">
        <f t="shared" si="11"/>
        <v/>
      </c>
      <c r="AD17" s="59"/>
      <c r="AE17" s="428" t="str">
        <f>IFERROR(VLOOKUP($C17,'Proposed Rates'!$B:$J,AE$11,FALSE),0)</f>
        <v/>
      </c>
      <c r="AF17" s="446">
        <f t="shared" si="22"/>
        <v>50</v>
      </c>
      <c r="AG17" s="431">
        <f t="shared" si="12"/>
        <v>0</v>
      </c>
      <c r="AH17" s="80"/>
      <c r="AI17" s="432">
        <f t="shared" si="13"/>
        <v>0</v>
      </c>
      <c r="AJ17" s="433" t="str">
        <f t="shared" si="14"/>
        <v/>
      </c>
      <c r="AK17" s="59"/>
      <c r="AL17" s="428" t="str">
        <f>IFERROR(VLOOKUP($C17,'Proposed Rates'!$B:$J,AL$11,FALSE),0)</f>
        <v/>
      </c>
      <c r="AM17" s="446">
        <f t="shared" si="23"/>
        <v>50</v>
      </c>
      <c r="AN17" s="431">
        <f t="shared" si="15"/>
        <v>0</v>
      </c>
      <c r="AO17" s="80"/>
      <c r="AP17" s="432">
        <f t="shared" si="16"/>
        <v>0</v>
      </c>
      <c r="AQ17" s="433" t="str">
        <f t="shared" si="17"/>
        <v/>
      </c>
      <c r="AR17" s="434"/>
      <c r="AS17" s="434"/>
    </row>
    <row r="18" ht="12.75" customHeight="1">
      <c r="A18" s="59"/>
      <c r="B18" s="435" t="str">
        <f>'Proposed Rates'!C128</f>
        <v>Rate Rider Calculation for Generic</v>
      </c>
      <c r="C18" s="426" t="str">
        <f t="shared" si="1"/>
        <v>Street Light.Rate Rider Calculation for Generic</v>
      </c>
      <c r="D18" s="427" t="s">
        <v>377</v>
      </c>
      <c r="E18" s="351"/>
      <c r="F18" s="428" t="str">
        <f>IFERROR(VLOOKUP($C18,'Proposed Rates'!$B:$J,F$11,FALSE),0)</f>
        <v/>
      </c>
      <c r="G18" s="446">
        <f t="shared" si="18"/>
        <v>50</v>
      </c>
      <c r="H18" s="431">
        <f t="shared" si="2"/>
        <v>0</v>
      </c>
      <c r="I18" s="80"/>
      <c r="J18" s="428" t="str">
        <f>IFERROR(VLOOKUP($C18,'Proposed Rates'!$B:$J,J$11,FALSE),0)</f>
        <v/>
      </c>
      <c r="K18" s="446">
        <f t="shared" si="19"/>
        <v>50</v>
      </c>
      <c r="L18" s="431">
        <f t="shared" si="3"/>
        <v>0</v>
      </c>
      <c r="M18" s="80"/>
      <c r="N18" s="432">
        <f t="shared" si="4"/>
        <v>0</v>
      </c>
      <c r="O18" s="433" t="str">
        <f t="shared" si="5"/>
        <v/>
      </c>
      <c r="P18" s="59"/>
      <c r="Q18" s="428" t="str">
        <f>IFERROR(VLOOKUP($C18,'Proposed Rates'!$B:$J,Q$11,FALSE),0)</f>
        <v/>
      </c>
      <c r="R18" s="446">
        <f t="shared" si="20"/>
        <v>50</v>
      </c>
      <c r="S18" s="431">
        <f t="shared" si="6"/>
        <v>0</v>
      </c>
      <c r="T18" s="80"/>
      <c r="U18" s="432">
        <f t="shared" si="7"/>
        <v>0</v>
      </c>
      <c r="V18" s="433" t="str">
        <f t="shared" si="8"/>
        <v/>
      </c>
      <c r="W18" s="59"/>
      <c r="X18" s="428" t="str">
        <f>IFERROR(VLOOKUP($C18,'Proposed Rates'!$B:$J,X$11,FALSE),0)</f>
        <v/>
      </c>
      <c r="Y18" s="446">
        <f t="shared" si="21"/>
        <v>50</v>
      </c>
      <c r="Z18" s="431">
        <f t="shared" si="9"/>
        <v>0</v>
      </c>
      <c r="AA18" s="80"/>
      <c r="AB18" s="432">
        <f t="shared" si="10"/>
        <v>0</v>
      </c>
      <c r="AC18" s="433" t="str">
        <f t="shared" si="11"/>
        <v/>
      </c>
      <c r="AD18" s="59"/>
      <c r="AE18" s="428" t="str">
        <f>IFERROR(VLOOKUP($C18,'Proposed Rates'!$B:$J,AE$11,FALSE),0)</f>
        <v/>
      </c>
      <c r="AF18" s="446">
        <f t="shared" si="22"/>
        <v>50</v>
      </c>
      <c r="AG18" s="431">
        <f t="shared" si="12"/>
        <v>0</v>
      </c>
      <c r="AH18" s="80"/>
      <c r="AI18" s="432">
        <f t="shared" si="13"/>
        <v>0</v>
      </c>
      <c r="AJ18" s="433" t="str">
        <f t="shared" si="14"/>
        <v/>
      </c>
      <c r="AK18" s="59"/>
      <c r="AL18" s="428" t="str">
        <f>IFERROR(VLOOKUP($C18,'Proposed Rates'!$B:$J,AL$11,FALSE),0)</f>
        <v/>
      </c>
      <c r="AM18" s="446">
        <f t="shared" si="23"/>
        <v>50</v>
      </c>
      <c r="AN18" s="431">
        <f t="shared" si="15"/>
        <v>0</v>
      </c>
      <c r="AO18" s="80"/>
      <c r="AP18" s="432">
        <f t="shared" si="16"/>
        <v>0</v>
      </c>
      <c r="AQ18" s="433" t="str">
        <f t="shared" si="17"/>
        <v/>
      </c>
      <c r="AR18" s="434"/>
      <c r="AS18" s="434"/>
    </row>
    <row r="19" ht="12.75" customHeight="1">
      <c r="A19" s="59"/>
      <c r="B19" s="351" t="s">
        <v>116</v>
      </c>
      <c r="C19" s="426" t="str">
        <f t="shared" si="1"/>
        <v>Street Light.Distribution Volumetric Rate</v>
      </c>
      <c r="D19" s="427" t="s">
        <v>377</v>
      </c>
      <c r="E19" s="351"/>
      <c r="F19" s="445">
        <f>IFERROR(VLOOKUP($C19,'Proposed Rates'!$B:$J,F$11,FALSE),0)</f>
        <v>7.8164</v>
      </c>
      <c r="G19" s="446">
        <f t="shared" si="18"/>
        <v>50</v>
      </c>
      <c r="H19" s="431">
        <f t="shared" si="2"/>
        <v>390.82</v>
      </c>
      <c r="I19" s="80"/>
      <c r="J19" s="445">
        <f>IFERROR(VLOOKUP($C19,'Proposed Rates'!$B:$J,J$11,FALSE),0)</f>
        <v>8.6722</v>
      </c>
      <c r="K19" s="446">
        <f t="shared" si="19"/>
        <v>50</v>
      </c>
      <c r="L19" s="431">
        <f t="shared" si="3"/>
        <v>433.61</v>
      </c>
      <c r="M19" s="80"/>
      <c r="N19" s="432">
        <f t="shared" si="4"/>
        <v>42.79</v>
      </c>
      <c r="O19" s="433">
        <f t="shared" si="5"/>
        <v>0.1094877437</v>
      </c>
      <c r="P19" s="59"/>
      <c r="Q19" s="445">
        <f>IFERROR(VLOOKUP($C19,'Proposed Rates'!$B:$J,Q$11,FALSE),0)</f>
        <v>8.422</v>
      </c>
      <c r="R19" s="446">
        <f t="shared" si="20"/>
        <v>50</v>
      </c>
      <c r="S19" s="431">
        <f t="shared" si="6"/>
        <v>421.1</v>
      </c>
      <c r="T19" s="80"/>
      <c r="U19" s="432">
        <f t="shared" si="7"/>
        <v>-12.51</v>
      </c>
      <c r="V19" s="433">
        <f t="shared" si="8"/>
        <v>-0.02885081064</v>
      </c>
      <c r="W19" s="59"/>
      <c r="X19" s="445">
        <f>IFERROR(VLOOKUP($C19,'Proposed Rates'!$B:$J,X$11,FALSE),0)</f>
        <v>8.8929</v>
      </c>
      <c r="Y19" s="446">
        <f t="shared" si="21"/>
        <v>50</v>
      </c>
      <c r="Z19" s="431">
        <f t="shared" si="9"/>
        <v>444.645</v>
      </c>
      <c r="AA19" s="80"/>
      <c r="AB19" s="432">
        <f t="shared" si="10"/>
        <v>23.545</v>
      </c>
      <c r="AC19" s="433">
        <f t="shared" si="11"/>
        <v>0.05591308478</v>
      </c>
      <c r="AD19" s="59"/>
      <c r="AE19" s="445">
        <f>IFERROR(VLOOKUP($C19,'Proposed Rates'!$B:$J,AE$11,FALSE),0)</f>
        <v>9.0974</v>
      </c>
      <c r="AF19" s="446">
        <f t="shared" si="22"/>
        <v>50</v>
      </c>
      <c r="AG19" s="431">
        <f t="shared" si="12"/>
        <v>454.87</v>
      </c>
      <c r="AH19" s="80"/>
      <c r="AI19" s="432">
        <f t="shared" si="13"/>
        <v>10.225</v>
      </c>
      <c r="AJ19" s="433">
        <f t="shared" si="14"/>
        <v>0.02299587311</v>
      </c>
      <c r="AK19" s="59"/>
      <c r="AL19" s="445">
        <f>IFERROR(VLOOKUP($C19,'Proposed Rates'!$B:$J,AL$11,FALSE),0)</f>
        <v>9.4537</v>
      </c>
      <c r="AM19" s="446">
        <f t="shared" si="23"/>
        <v>50</v>
      </c>
      <c r="AN19" s="431">
        <f t="shared" si="15"/>
        <v>472.685</v>
      </c>
      <c r="AO19" s="80"/>
      <c r="AP19" s="432">
        <f t="shared" si="16"/>
        <v>17.815</v>
      </c>
      <c r="AQ19" s="433">
        <f t="shared" si="17"/>
        <v>0.03916503616</v>
      </c>
      <c r="AR19" s="434"/>
      <c r="AS19" s="434"/>
    </row>
    <row r="20" ht="12.75" customHeight="1">
      <c r="A20" s="59"/>
      <c r="B20" s="351" t="s">
        <v>309</v>
      </c>
      <c r="C20" s="426" t="str">
        <f t="shared" si="1"/>
        <v>Street Light.Smart Meter Disposition Rider</v>
      </c>
      <c r="D20" s="427" t="s">
        <v>308</v>
      </c>
      <c r="E20" s="351"/>
      <c r="F20" s="428">
        <f>IFERROR(VLOOKUP($C20,'Proposed Rates'!$B:$J,F$11,FALSE),0)</f>
        <v>0</v>
      </c>
      <c r="G20" s="446">
        <f t="shared" si="18"/>
        <v>17860</v>
      </c>
      <c r="H20" s="431">
        <f t="shared" si="2"/>
        <v>0</v>
      </c>
      <c r="I20" s="80"/>
      <c r="J20" s="428">
        <f>IFERROR(VLOOKUP($C20,'Proposed Rates'!$B:$J,J$11,FALSE),0)</f>
        <v>0</v>
      </c>
      <c r="K20" s="446">
        <f t="shared" si="19"/>
        <v>17860</v>
      </c>
      <c r="L20" s="431">
        <f t="shared" si="3"/>
        <v>0</v>
      </c>
      <c r="M20" s="80"/>
      <c r="N20" s="432">
        <f t="shared" si="4"/>
        <v>0</v>
      </c>
      <c r="O20" s="433" t="str">
        <f t="shared" si="5"/>
        <v/>
      </c>
      <c r="P20" s="59"/>
      <c r="Q20" s="428">
        <f>IFERROR(VLOOKUP($C20,'Proposed Rates'!$B:$J,Q$11,FALSE),0)</f>
        <v>0</v>
      </c>
      <c r="R20" s="446">
        <f t="shared" si="20"/>
        <v>17860</v>
      </c>
      <c r="S20" s="431">
        <f t="shared" si="6"/>
        <v>0</v>
      </c>
      <c r="T20" s="80"/>
      <c r="U20" s="432">
        <f t="shared" si="7"/>
        <v>0</v>
      </c>
      <c r="V20" s="433" t="str">
        <f t="shared" si="8"/>
        <v/>
      </c>
      <c r="W20" s="59"/>
      <c r="X20" s="428">
        <f>IFERROR(VLOOKUP($C20,'Proposed Rates'!$B:$J,X$11,FALSE),0)</f>
        <v>0</v>
      </c>
      <c r="Y20" s="446">
        <f t="shared" si="21"/>
        <v>17860</v>
      </c>
      <c r="Z20" s="431">
        <f t="shared" si="9"/>
        <v>0</v>
      </c>
      <c r="AA20" s="80"/>
      <c r="AB20" s="432">
        <f t="shared" si="10"/>
        <v>0</v>
      </c>
      <c r="AC20" s="433" t="str">
        <f t="shared" si="11"/>
        <v/>
      </c>
      <c r="AD20" s="59"/>
      <c r="AE20" s="428">
        <f>IFERROR(VLOOKUP($C20,'Proposed Rates'!$B:$J,AE$11,FALSE),0)</f>
        <v>0</v>
      </c>
      <c r="AF20" s="446">
        <f t="shared" si="22"/>
        <v>17860</v>
      </c>
      <c r="AG20" s="431">
        <f t="shared" si="12"/>
        <v>0</v>
      </c>
      <c r="AH20" s="80"/>
      <c r="AI20" s="432">
        <f t="shared" si="13"/>
        <v>0</v>
      </c>
      <c r="AJ20" s="433" t="str">
        <f t="shared" si="14"/>
        <v/>
      </c>
      <c r="AK20" s="59"/>
      <c r="AL20" s="428">
        <f>IFERROR(VLOOKUP($C20,'Proposed Rates'!$B:$J,AL$11,FALSE),0)</f>
        <v>0</v>
      </c>
      <c r="AM20" s="446">
        <f t="shared" si="23"/>
        <v>17860</v>
      </c>
      <c r="AN20" s="431">
        <f t="shared" si="15"/>
        <v>0</v>
      </c>
      <c r="AO20" s="80"/>
      <c r="AP20" s="432">
        <f t="shared" si="16"/>
        <v>0</v>
      </c>
      <c r="AQ20" s="433" t="str">
        <f t="shared" si="17"/>
        <v/>
      </c>
      <c r="AR20" s="434"/>
      <c r="AS20" s="434"/>
    </row>
    <row r="21" ht="12.75" customHeight="1">
      <c r="A21" s="59"/>
      <c r="B21" s="351" t="s">
        <v>241</v>
      </c>
      <c r="C21" s="426" t="str">
        <f t="shared" si="1"/>
        <v>Street Light.LRAM Rate Rider</v>
      </c>
      <c r="D21" s="427" t="s">
        <v>377</v>
      </c>
      <c r="E21" s="351"/>
      <c r="F21" s="445">
        <f>'Proposed Rates'!E82+'Proposed Rates'!E95</f>
        <v>4.8925</v>
      </c>
      <c r="G21" s="446">
        <f t="shared" si="18"/>
        <v>50</v>
      </c>
      <c r="H21" s="431">
        <f t="shared" si="2"/>
        <v>244.625</v>
      </c>
      <c r="I21" s="80"/>
      <c r="J21" s="445">
        <f>'Proposed Rates'!F82+'Proposed Rates'!F95</f>
        <v>4.2886</v>
      </c>
      <c r="K21" s="446">
        <f t="shared" si="19"/>
        <v>50</v>
      </c>
      <c r="L21" s="431">
        <f t="shared" si="3"/>
        <v>214.43</v>
      </c>
      <c r="M21" s="80"/>
      <c r="N21" s="432">
        <f t="shared" si="4"/>
        <v>-30.195</v>
      </c>
      <c r="O21" s="433">
        <f t="shared" si="5"/>
        <v>-0.1234338273</v>
      </c>
      <c r="P21" s="59"/>
      <c r="Q21" s="445">
        <f>'Proposed Rates'!G82+'Proposed Rates'!G95</f>
        <v>0</v>
      </c>
      <c r="R21" s="446">
        <f t="shared" si="20"/>
        <v>50</v>
      </c>
      <c r="S21" s="431">
        <f t="shared" si="6"/>
        <v>0</v>
      </c>
      <c r="T21" s="80"/>
      <c r="U21" s="432">
        <f t="shared" si="7"/>
        <v>-214.43</v>
      </c>
      <c r="V21" s="433">
        <f t="shared" si="8"/>
        <v>-1</v>
      </c>
      <c r="W21" s="59"/>
      <c r="X21" s="445">
        <f>IFERROR(VLOOKUP($C21,'Proposed Rates'!$B:$J,X$11,FALSE),0)</f>
        <v>0</v>
      </c>
      <c r="Y21" s="446">
        <f t="shared" si="21"/>
        <v>50</v>
      </c>
      <c r="Z21" s="431">
        <f t="shared" si="9"/>
        <v>0</v>
      </c>
      <c r="AA21" s="80"/>
      <c r="AB21" s="432">
        <f t="shared" si="10"/>
        <v>0</v>
      </c>
      <c r="AC21" s="433" t="str">
        <f t="shared" si="11"/>
        <v/>
      </c>
      <c r="AD21" s="59"/>
      <c r="AE21" s="445">
        <f>IFERROR(VLOOKUP($C21,'Proposed Rates'!$B:$J,AE$11,FALSE),0)</f>
        <v>0</v>
      </c>
      <c r="AF21" s="446">
        <f t="shared" si="22"/>
        <v>50</v>
      </c>
      <c r="AG21" s="431">
        <f t="shared" si="12"/>
        <v>0</v>
      </c>
      <c r="AH21" s="80"/>
      <c r="AI21" s="432">
        <f t="shared" si="13"/>
        <v>0</v>
      </c>
      <c r="AJ21" s="433" t="str">
        <f t="shared" si="14"/>
        <v/>
      </c>
      <c r="AK21" s="59"/>
      <c r="AL21" s="445">
        <f>IFERROR(VLOOKUP($C21,'Proposed Rates'!$B:$J,AL$11,FALSE),0)</f>
        <v>0</v>
      </c>
      <c r="AM21" s="446">
        <f t="shared" si="23"/>
        <v>50</v>
      </c>
      <c r="AN21" s="431">
        <f t="shared" si="15"/>
        <v>0</v>
      </c>
      <c r="AO21" s="80"/>
      <c r="AP21" s="432">
        <f t="shared" si="16"/>
        <v>0</v>
      </c>
      <c r="AQ21" s="433" t="str">
        <f t="shared" si="17"/>
        <v/>
      </c>
      <c r="AR21" s="434"/>
      <c r="AS21" s="434"/>
    </row>
    <row r="22" ht="12.75" customHeight="1">
      <c r="A22" s="59"/>
      <c r="B22" s="435" t="s">
        <v>237</v>
      </c>
      <c r="C22" s="426" t="str">
        <f t="shared" si="1"/>
        <v>Street Light.Deferral/Variance Account Disposition Rate Rider Group 2</v>
      </c>
      <c r="D22" s="427" t="s">
        <v>377</v>
      </c>
      <c r="E22" s="351"/>
      <c r="F22" s="428">
        <f>IFERROR(VLOOKUP($C22,'Proposed Rates'!$B:$J,F$11,FALSE),0)</f>
        <v>0</v>
      </c>
      <c r="G22" s="446">
        <f t="shared" si="18"/>
        <v>50</v>
      </c>
      <c r="H22" s="431">
        <f t="shared" si="2"/>
        <v>0</v>
      </c>
      <c r="I22" s="80"/>
      <c r="J22" s="428">
        <f>IFERROR(VLOOKUP($C22,'Proposed Rates'!$B:$J,J$11,FALSE),0)</f>
        <v>-0.3359</v>
      </c>
      <c r="K22" s="446">
        <f t="shared" si="19"/>
        <v>50</v>
      </c>
      <c r="L22" s="431">
        <f t="shared" si="3"/>
        <v>-16.795</v>
      </c>
      <c r="M22" s="80"/>
      <c r="N22" s="432">
        <f t="shared" si="4"/>
        <v>-16.795</v>
      </c>
      <c r="O22" s="433" t="str">
        <f t="shared" si="5"/>
        <v/>
      </c>
      <c r="P22" s="59"/>
      <c r="Q22" s="428">
        <f>IFERROR(VLOOKUP($C22,'Proposed Rates'!$B:$J,Q$11,FALSE),0)</f>
        <v>0</v>
      </c>
      <c r="R22" s="446">
        <f t="shared" si="20"/>
        <v>50</v>
      </c>
      <c r="S22" s="431">
        <f t="shared" si="6"/>
        <v>0</v>
      </c>
      <c r="T22" s="80"/>
      <c r="U22" s="432">
        <f t="shared" si="7"/>
        <v>16.795</v>
      </c>
      <c r="V22" s="433">
        <f t="shared" si="8"/>
        <v>-1</v>
      </c>
      <c r="W22" s="59"/>
      <c r="X22" s="428">
        <f>IFERROR(VLOOKUP($C22,'Proposed Rates'!$B:$J,X$11,FALSE),0)</f>
        <v>0</v>
      </c>
      <c r="Y22" s="446">
        <f t="shared" si="21"/>
        <v>50</v>
      </c>
      <c r="Z22" s="431">
        <f t="shared" si="9"/>
        <v>0</v>
      </c>
      <c r="AA22" s="80"/>
      <c r="AB22" s="432">
        <f t="shared" si="10"/>
        <v>0</v>
      </c>
      <c r="AC22" s="433" t="str">
        <f t="shared" si="11"/>
        <v/>
      </c>
      <c r="AD22" s="59"/>
      <c r="AE22" s="428">
        <f>IFERROR(VLOOKUP($C22,'Proposed Rates'!$B:$J,AE$11,FALSE),0)</f>
        <v>0</v>
      </c>
      <c r="AF22" s="446">
        <f t="shared" si="22"/>
        <v>50</v>
      </c>
      <c r="AG22" s="431">
        <f t="shared" si="12"/>
        <v>0</v>
      </c>
      <c r="AH22" s="80"/>
      <c r="AI22" s="432">
        <f t="shared" si="13"/>
        <v>0</v>
      </c>
      <c r="AJ22" s="433" t="str">
        <f t="shared" si="14"/>
        <v/>
      </c>
      <c r="AK22" s="59"/>
      <c r="AL22" s="428">
        <f>IFERROR(VLOOKUP($C22,'Proposed Rates'!$B:$J,AL$11,FALSE),0)</f>
        <v>0</v>
      </c>
      <c r="AM22" s="446">
        <f t="shared" si="23"/>
        <v>50</v>
      </c>
      <c r="AN22" s="431">
        <f t="shared" si="15"/>
        <v>0</v>
      </c>
      <c r="AO22" s="80"/>
      <c r="AP22" s="432">
        <f t="shared" si="16"/>
        <v>0</v>
      </c>
      <c r="AQ22" s="433" t="str">
        <f t="shared" si="17"/>
        <v/>
      </c>
      <c r="AR22" s="434"/>
      <c r="AS22" s="434"/>
    </row>
    <row r="23" ht="12.75" customHeight="1">
      <c r="A23" s="59"/>
      <c r="B23" s="435"/>
      <c r="C23" s="426" t="str">
        <f t="shared" si="1"/>
        <v>Street Light.</v>
      </c>
      <c r="D23" s="427"/>
      <c r="E23" s="351"/>
      <c r="F23" s="428">
        <f>IFERROR(VLOOKUP($C23,'Proposed Rates'!$B:$J,F$11,FALSE),0)</f>
        <v>0</v>
      </c>
      <c r="G23" s="446">
        <f t="shared" si="18"/>
        <v>0</v>
      </c>
      <c r="H23" s="431">
        <f t="shared" si="2"/>
        <v>0</v>
      </c>
      <c r="I23" s="80"/>
      <c r="J23" s="428">
        <f>IFERROR(VLOOKUP($C23,'Proposed Rates'!$B:$J,J$11,FALSE),0)</f>
        <v>0</v>
      </c>
      <c r="K23" s="446">
        <f t="shared" si="19"/>
        <v>0</v>
      </c>
      <c r="L23" s="431">
        <f t="shared" si="3"/>
        <v>0</v>
      </c>
      <c r="M23" s="80"/>
      <c r="N23" s="432">
        <f t="shared" si="4"/>
        <v>0</v>
      </c>
      <c r="O23" s="433" t="str">
        <f t="shared" si="5"/>
        <v/>
      </c>
      <c r="P23" s="59"/>
      <c r="Q23" s="428">
        <f>IFERROR(VLOOKUP($C23,'Proposed Rates'!$B:$J,Q$11,FALSE),0)</f>
        <v>0</v>
      </c>
      <c r="R23" s="446">
        <f t="shared" si="20"/>
        <v>0</v>
      </c>
      <c r="S23" s="431">
        <f t="shared" si="6"/>
        <v>0</v>
      </c>
      <c r="T23" s="80"/>
      <c r="U23" s="432">
        <f t="shared" si="7"/>
        <v>0</v>
      </c>
      <c r="V23" s="433" t="str">
        <f t="shared" si="8"/>
        <v/>
      </c>
      <c r="W23" s="59"/>
      <c r="X23" s="428">
        <f>IFERROR(VLOOKUP($C23,'Proposed Rates'!$B:$J,X$11,FALSE),0)</f>
        <v>0</v>
      </c>
      <c r="Y23" s="446">
        <f t="shared" si="21"/>
        <v>0</v>
      </c>
      <c r="Z23" s="431">
        <f t="shared" si="9"/>
        <v>0</v>
      </c>
      <c r="AA23" s="80"/>
      <c r="AB23" s="432">
        <f t="shared" si="10"/>
        <v>0</v>
      </c>
      <c r="AC23" s="433" t="str">
        <f t="shared" si="11"/>
        <v/>
      </c>
      <c r="AD23" s="59"/>
      <c r="AE23" s="428">
        <f>IFERROR(VLOOKUP($C23,'Proposed Rates'!$B:$J,AE$11,FALSE),0)</f>
        <v>0</v>
      </c>
      <c r="AF23" s="446">
        <f t="shared" si="22"/>
        <v>0</v>
      </c>
      <c r="AG23" s="431">
        <f t="shared" si="12"/>
        <v>0</v>
      </c>
      <c r="AH23" s="80"/>
      <c r="AI23" s="432">
        <f t="shared" si="13"/>
        <v>0</v>
      </c>
      <c r="AJ23" s="433" t="str">
        <f t="shared" si="14"/>
        <v/>
      </c>
      <c r="AK23" s="59"/>
      <c r="AL23" s="428">
        <f>IFERROR(VLOOKUP($C23,'Proposed Rates'!$B:$J,AL$11,FALSE),0)</f>
        <v>0</v>
      </c>
      <c r="AM23" s="446">
        <f t="shared" si="23"/>
        <v>0</v>
      </c>
      <c r="AN23" s="431">
        <f t="shared" si="15"/>
        <v>0</v>
      </c>
      <c r="AO23" s="80"/>
      <c r="AP23" s="432">
        <f t="shared" si="16"/>
        <v>0</v>
      </c>
      <c r="AQ23" s="433" t="str">
        <f t="shared" si="17"/>
        <v/>
      </c>
      <c r="AR23" s="434"/>
      <c r="AS23" s="434"/>
    </row>
    <row r="24" ht="12.75" customHeight="1">
      <c r="A24" s="59"/>
      <c r="B24" s="435"/>
      <c r="C24" s="426" t="str">
        <f t="shared" si="1"/>
        <v>Street Light.</v>
      </c>
      <c r="D24" s="427"/>
      <c r="E24" s="351"/>
      <c r="F24" s="428">
        <f>IFERROR(VLOOKUP($C24,'Proposed Rates'!$B:$J,F$11,FALSE),0)</f>
        <v>0</v>
      </c>
      <c r="G24" s="446">
        <f t="shared" si="18"/>
        <v>0</v>
      </c>
      <c r="H24" s="431">
        <f t="shared" si="2"/>
        <v>0</v>
      </c>
      <c r="I24" s="80"/>
      <c r="J24" s="428">
        <f>IFERROR(VLOOKUP($C24,'Proposed Rates'!$B:$J,J$11,FALSE),0)</f>
        <v>0</v>
      </c>
      <c r="K24" s="446">
        <f t="shared" si="19"/>
        <v>0</v>
      </c>
      <c r="L24" s="431">
        <f t="shared" si="3"/>
        <v>0</v>
      </c>
      <c r="M24" s="80"/>
      <c r="N24" s="432">
        <f t="shared" si="4"/>
        <v>0</v>
      </c>
      <c r="O24" s="433" t="str">
        <f t="shared" si="5"/>
        <v/>
      </c>
      <c r="P24" s="59"/>
      <c r="Q24" s="428">
        <f>IFERROR(VLOOKUP($C24,'Proposed Rates'!$B:$J,Q$11,FALSE),0)</f>
        <v>0</v>
      </c>
      <c r="R24" s="446">
        <f t="shared" si="20"/>
        <v>0</v>
      </c>
      <c r="S24" s="431">
        <f t="shared" si="6"/>
        <v>0</v>
      </c>
      <c r="T24" s="80"/>
      <c r="U24" s="432">
        <f t="shared" si="7"/>
        <v>0</v>
      </c>
      <c r="V24" s="433" t="str">
        <f t="shared" si="8"/>
        <v/>
      </c>
      <c r="W24" s="59"/>
      <c r="X24" s="428">
        <f>IFERROR(VLOOKUP($C24,'Proposed Rates'!$B:$J,X$11,FALSE),0)</f>
        <v>0</v>
      </c>
      <c r="Y24" s="446">
        <f t="shared" si="21"/>
        <v>0</v>
      </c>
      <c r="Z24" s="431">
        <f t="shared" si="9"/>
        <v>0</v>
      </c>
      <c r="AA24" s="80"/>
      <c r="AB24" s="432">
        <f t="shared" si="10"/>
        <v>0</v>
      </c>
      <c r="AC24" s="433" t="str">
        <f t="shared" si="11"/>
        <v/>
      </c>
      <c r="AD24" s="59"/>
      <c r="AE24" s="428">
        <f>IFERROR(VLOOKUP($C24,'Proposed Rates'!$B:$J,AE$11,FALSE),0)</f>
        <v>0</v>
      </c>
      <c r="AF24" s="446">
        <f t="shared" si="22"/>
        <v>0</v>
      </c>
      <c r="AG24" s="431">
        <f t="shared" si="12"/>
        <v>0</v>
      </c>
      <c r="AH24" s="80"/>
      <c r="AI24" s="432">
        <f t="shared" si="13"/>
        <v>0</v>
      </c>
      <c r="AJ24" s="433" t="str">
        <f t="shared" si="14"/>
        <v/>
      </c>
      <c r="AK24" s="59"/>
      <c r="AL24" s="428">
        <f>IFERROR(VLOOKUP($C24,'Proposed Rates'!$B:$J,AL$11,FALSE),0)</f>
        <v>0</v>
      </c>
      <c r="AM24" s="446">
        <f t="shared" si="23"/>
        <v>0</v>
      </c>
      <c r="AN24" s="431">
        <f t="shared" si="15"/>
        <v>0</v>
      </c>
      <c r="AO24" s="80"/>
      <c r="AP24" s="432">
        <f t="shared" si="16"/>
        <v>0</v>
      </c>
      <c r="AQ24" s="433" t="str">
        <f t="shared" si="17"/>
        <v/>
      </c>
      <c r="AR24" s="434"/>
      <c r="AS24" s="434"/>
    </row>
    <row r="25" ht="12.75" customHeight="1">
      <c r="A25" s="59"/>
      <c r="B25" s="435"/>
      <c r="C25" s="426" t="str">
        <f t="shared" si="1"/>
        <v>Street Light.</v>
      </c>
      <c r="D25" s="427"/>
      <c r="E25" s="351"/>
      <c r="F25" s="428">
        <f>IFERROR(VLOOKUP($C25,'Proposed Rates'!$B:$J,F$11,FALSE),0)</f>
        <v>0</v>
      </c>
      <c r="G25" s="446">
        <f t="shared" si="18"/>
        <v>0</v>
      </c>
      <c r="H25" s="431">
        <f t="shared" si="2"/>
        <v>0</v>
      </c>
      <c r="I25" s="80"/>
      <c r="J25" s="428">
        <f>IFERROR(VLOOKUP($C25,'Proposed Rates'!$B:$J,J$11,FALSE),0)</f>
        <v>0</v>
      </c>
      <c r="K25" s="446">
        <f t="shared" si="19"/>
        <v>0</v>
      </c>
      <c r="L25" s="431">
        <f t="shared" si="3"/>
        <v>0</v>
      </c>
      <c r="M25" s="80"/>
      <c r="N25" s="432">
        <f t="shared" si="4"/>
        <v>0</v>
      </c>
      <c r="O25" s="433" t="str">
        <f t="shared" si="5"/>
        <v/>
      </c>
      <c r="P25" s="59"/>
      <c r="Q25" s="428">
        <f>IFERROR(VLOOKUP($C25,'Proposed Rates'!$B:$J,Q$11,FALSE),0)</f>
        <v>0</v>
      </c>
      <c r="R25" s="446">
        <f t="shared" si="20"/>
        <v>0</v>
      </c>
      <c r="S25" s="431">
        <f t="shared" si="6"/>
        <v>0</v>
      </c>
      <c r="T25" s="80"/>
      <c r="U25" s="432">
        <f t="shared" si="7"/>
        <v>0</v>
      </c>
      <c r="V25" s="433" t="str">
        <f t="shared" si="8"/>
        <v/>
      </c>
      <c r="W25" s="59"/>
      <c r="X25" s="428">
        <f>IFERROR(VLOOKUP($C25,'Proposed Rates'!$B:$J,X$11,FALSE),0)</f>
        <v>0</v>
      </c>
      <c r="Y25" s="446">
        <f t="shared" si="21"/>
        <v>0</v>
      </c>
      <c r="Z25" s="431">
        <f t="shared" si="9"/>
        <v>0</v>
      </c>
      <c r="AA25" s="80"/>
      <c r="AB25" s="432">
        <f t="shared" si="10"/>
        <v>0</v>
      </c>
      <c r="AC25" s="433" t="str">
        <f t="shared" si="11"/>
        <v/>
      </c>
      <c r="AD25" s="59"/>
      <c r="AE25" s="428">
        <f>IFERROR(VLOOKUP($C25,'Proposed Rates'!$B:$J,AE$11,FALSE),0)</f>
        <v>0</v>
      </c>
      <c r="AF25" s="446">
        <f t="shared" si="22"/>
        <v>0</v>
      </c>
      <c r="AG25" s="431">
        <f t="shared" si="12"/>
        <v>0</v>
      </c>
      <c r="AH25" s="80"/>
      <c r="AI25" s="432">
        <f t="shared" si="13"/>
        <v>0</v>
      </c>
      <c r="AJ25" s="433" t="str">
        <f t="shared" si="14"/>
        <v/>
      </c>
      <c r="AK25" s="59"/>
      <c r="AL25" s="428">
        <f>IFERROR(VLOOKUP($C25,'Proposed Rates'!$B:$J,AL$11,FALSE),0)</f>
        <v>0</v>
      </c>
      <c r="AM25" s="446">
        <f t="shared" si="23"/>
        <v>0</v>
      </c>
      <c r="AN25" s="431">
        <f t="shared" si="15"/>
        <v>0</v>
      </c>
      <c r="AO25" s="80"/>
      <c r="AP25" s="432">
        <f t="shared" si="16"/>
        <v>0</v>
      </c>
      <c r="AQ25" s="433" t="str">
        <f t="shared" si="17"/>
        <v/>
      </c>
      <c r="AR25" s="434"/>
      <c r="AS25" s="434"/>
    </row>
    <row r="26" ht="12.75" customHeight="1">
      <c r="A26" s="59"/>
      <c r="B26" s="435"/>
      <c r="C26" s="426" t="str">
        <f t="shared" si="1"/>
        <v>Street Light.</v>
      </c>
      <c r="D26" s="427"/>
      <c r="E26" s="351"/>
      <c r="F26" s="428">
        <f>IFERROR(VLOOKUP($C26,'Proposed Rates'!$B:$J,F$11,FALSE),0)</f>
        <v>0</v>
      </c>
      <c r="G26" s="446">
        <f t="shared" si="18"/>
        <v>0</v>
      </c>
      <c r="H26" s="431">
        <f t="shared" si="2"/>
        <v>0</v>
      </c>
      <c r="I26" s="80"/>
      <c r="J26" s="428">
        <f>IFERROR(VLOOKUP($C26,'Proposed Rates'!$B:$J,J$11,FALSE),0)</f>
        <v>0</v>
      </c>
      <c r="K26" s="446">
        <f t="shared" si="19"/>
        <v>0</v>
      </c>
      <c r="L26" s="431">
        <f t="shared" si="3"/>
        <v>0</v>
      </c>
      <c r="M26" s="80"/>
      <c r="N26" s="432">
        <f t="shared" si="4"/>
        <v>0</v>
      </c>
      <c r="O26" s="433" t="str">
        <f t="shared" si="5"/>
        <v/>
      </c>
      <c r="P26" s="59"/>
      <c r="Q26" s="428">
        <f>IFERROR(VLOOKUP($C26,'Proposed Rates'!$B:$J,Q$11,FALSE),0)</f>
        <v>0</v>
      </c>
      <c r="R26" s="446">
        <f t="shared" si="20"/>
        <v>0</v>
      </c>
      <c r="S26" s="431">
        <f t="shared" si="6"/>
        <v>0</v>
      </c>
      <c r="T26" s="80"/>
      <c r="U26" s="432">
        <f t="shared" si="7"/>
        <v>0</v>
      </c>
      <c r="V26" s="433" t="str">
        <f t="shared" si="8"/>
        <v/>
      </c>
      <c r="W26" s="59"/>
      <c r="X26" s="428">
        <f>IFERROR(VLOOKUP($C26,'Proposed Rates'!$B:$J,X$11,FALSE),0)</f>
        <v>0</v>
      </c>
      <c r="Y26" s="446">
        <f t="shared" si="21"/>
        <v>0</v>
      </c>
      <c r="Z26" s="431">
        <f t="shared" si="9"/>
        <v>0</v>
      </c>
      <c r="AA26" s="80"/>
      <c r="AB26" s="432">
        <f t="shared" si="10"/>
        <v>0</v>
      </c>
      <c r="AC26" s="433" t="str">
        <f t="shared" si="11"/>
        <v/>
      </c>
      <c r="AD26" s="59"/>
      <c r="AE26" s="428">
        <f>IFERROR(VLOOKUP($C26,'Proposed Rates'!$B:$J,AE$11,FALSE),0)</f>
        <v>0</v>
      </c>
      <c r="AF26" s="446">
        <f t="shared" si="22"/>
        <v>0</v>
      </c>
      <c r="AG26" s="431">
        <f t="shared" si="12"/>
        <v>0</v>
      </c>
      <c r="AH26" s="80"/>
      <c r="AI26" s="432">
        <f t="shared" si="13"/>
        <v>0</v>
      </c>
      <c r="AJ26" s="433" t="str">
        <f t="shared" si="14"/>
        <v/>
      </c>
      <c r="AK26" s="59"/>
      <c r="AL26" s="428">
        <f>IFERROR(VLOOKUP($C26,'Proposed Rates'!$B:$J,AL$11,FALSE),0)</f>
        <v>0</v>
      </c>
      <c r="AM26" s="446">
        <f t="shared" si="23"/>
        <v>0</v>
      </c>
      <c r="AN26" s="431">
        <f t="shared" si="15"/>
        <v>0</v>
      </c>
      <c r="AO26" s="80"/>
      <c r="AP26" s="432">
        <f t="shared" si="16"/>
        <v>0</v>
      </c>
      <c r="AQ26" s="433" t="str">
        <f t="shared" si="17"/>
        <v/>
      </c>
      <c r="AR26" s="434"/>
      <c r="AS26" s="434"/>
    </row>
    <row r="27" ht="12.75" customHeight="1">
      <c r="A27" s="59"/>
      <c r="B27" s="435"/>
      <c r="C27" s="426" t="str">
        <f t="shared" si="1"/>
        <v>Street Light.</v>
      </c>
      <c r="D27" s="427"/>
      <c r="E27" s="351"/>
      <c r="F27" s="428">
        <f>IFERROR(VLOOKUP($C27,'Proposed Rates'!$B:$J,F$11,FALSE),0)</f>
        <v>0</v>
      </c>
      <c r="G27" s="446">
        <f t="shared" si="18"/>
        <v>0</v>
      </c>
      <c r="H27" s="431">
        <f t="shared" si="2"/>
        <v>0</v>
      </c>
      <c r="I27" s="80"/>
      <c r="J27" s="428">
        <f>IFERROR(VLOOKUP($C27,'Proposed Rates'!$B:$J,J$11,FALSE),0)</f>
        <v>0</v>
      </c>
      <c r="K27" s="446">
        <f t="shared" si="19"/>
        <v>0</v>
      </c>
      <c r="L27" s="431">
        <f t="shared" si="3"/>
        <v>0</v>
      </c>
      <c r="M27" s="80"/>
      <c r="N27" s="432">
        <f t="shared" si="4"/>
        <v>0</v>
      </c>
      <c r="O27" s="433" t="str">
        <f t="shared" si="5"/>
        <v/>
      </c>
      <c r="P27" s="59"/>
      <c r="Q27" s="428">
        <f>IFERROR(VLOOKUP($C27,'Proposed Rates'!$B:$J,Q$11,FALSE),0)</f>
        <v>0</v>
      </c>
      <c r="R27" s="446">
        <f t="shared" si="20"/>
        <v>0</v>
      </c>
      <c r="S27" s="431">
        <f t="shared" si="6"/>
        <v>0</v>
      </c>
      <c r="T27" s="80"/>
      <c r="U27" s="432">
        <f t="shared" si="7"/>
        <v>0</v>
      </c>
      <c r="V27" s="433" t="str">
        <f t="shared" si="8"/>
        <v/>
      </c>
      <c r="W27" s="59"/>
      <c r="X27" s="428">
        <f>IFERROR(VLOOKUP($C27,'Proposed Rates'!$B:$J,X$11,FALSE),0)</f>
        <v>0</v>
      </c>
      <c r="Y27" s="446">
        <f t="shared" si="21"/>
        <v>0</v>
      </c>
      <c r="Z27" s="431">
        <f t="shared" si="9"/>
        <v>0</v>
      </c>
      <c r="AA27" s="80"/>
      <c r="AB27" s="432">
        <f t="shared" si="10"/>
        <v>0</v>
      </c>
      <c r="AC27" s="433" t="str">
        <f t="shared" si="11"/>
        <v/>
      </c>
      <c r="AD27" s="59"/>
      <c r="AE27" s="428">
        <f>IFERROR(VLOOKUP($C27,'Proposed Rates'!$B:$J,AE$11,FALSE),0)</f>
        <v>0</v>
      </c>
      <c r="AF27" s="446">
        <f t="shared" si="22"/>
        <v>0</v>
      </c>
      <c r="AG27" s="431">
        <f t="shared" si="12"/>
        <v>0</v>
      </c>
      <c r="AH27" s="80"/>
      <c r="AI27" s="432">
        <f t="shared" si="13"/>
        <v>0</v>
      </c>
      <c r="AJ27" s="433" t="str">
        <f t="shared" si="14"/>
        <v/>
      </c>
      <c r="AK27" s="59"/>
      <c r="AL27" s="428">
        <f>IFERROR(VLOOKUP($C27,'Proposed Rates'!$B:$J,AL$11,FALSE),0)</f>
        <v>0</v>
      </c>
      <c r="AM27" s="446">
        <f t="shared" si="23"/>
        <v>0</v>
      </c>
      <c r="AN27" s="431">
        <f t="shared" si="15"/>
        <v>0</v>
      </c>
      <c r="AO27" s="80"/>
      <c r="AP27" s="432">
        <f t="shared" si="16"/>
        <v>0</v>
      </c>
      <c r="AQ27" s="433" t="str">
        <f t="shared" si="17"/>
        <v/>
      </c>
      <c r="AR27" s="434"/>
      <c r="AS27" s="434"/>
    </row>
    <row r="28" ht="12.75" customHeight="1">
      <c r="A28" s="59"/>
      <c r="B28" s="435"/>
      <c r="C28" s="426" t="str">
        <f t="shared" si="1"/>
        <v>Street Light.</v>
      </c>
      <c r="D28" s="427"/>
      <c r="E28" s="351"/>
      <c r="F28" s="428">
        <f>IFERROR(VLOOKUP($C28,'Proposed Rates'!$B:$J,F$11,FALSE),0)</f>
        <v>0</v>
      </c>
      <c r="G28" s="446">
        <f t="shared" si="18"/>
        <v>0</v>
      </c>
      <c r="H28" s="431">
        <f t="shared" si="2"/>
        <v>0</v>
      </c>
      <c r="I28" s="80"/>
      <c r="J28" s="428">
        <f>IFERROR(VLOOKUP($C28,'Proposed Rates'!$B:$J,J$11,FALSE),0)</f>
        <v>0</v>
      </c>
      <c r="K28" s="446">
        <f t="shared" si="19"/>
        <v>0</v>
      </c>
      <c r="L28" s="431">
        <f t="shared" si="3"/>
        <v>0</v>
      </c>
      <c r="M28" s="80"/>
      <c r="N28" s="432">
        <f t="shared" si="4"/>
        <v>0</v>
      </c>
      <c r="O28" s="433" t="str">
        <f t="shared" si="5"/>
        <v/>
      </c>
      <c r="P28" s="59"/>
      <c r="Q28" s="428">
        <f>IFERROR(VLOOKUP($C28,'Proposed Rates'!$B:$J,Q$11,FALSE),0)</f>
        <v>0</v>
      </c>
      <c r="R28" s="446">
        <f t="shared" si="20"/>
        <v>0</v>
      </c>
      <c r="S28" s="431">
        <f t="shared" si="6"/>
        <v>0</v>
      </c>
      <c r="T28" s="80"/>
      <c r="U28" s="432">
        <f t="shared" si="7"/>
        <v>0</v>
      </c>
      <c r="V28" s="433" t="str">
        <f t="shared" si="8"/>
        <v/>
      </c>
      <c r="W28" s="59"/>
      <c r="X28" s="428">
        <f>IFERROR(VLOOKUP($C28,'Proposed Rates'!$B:$J,X$11,FALSE),0)</f>
        <v>0</v>
      </c>
      <c r="Y28" s="446">
        <f t="shared" si="21"/>
        <v>0</v>
      </c>
      <c r="Z28" s="431">
        <f t="shared" si="9"/>
        <v>0</v>
      </c>
      <c r="AA28" s="80"/>
      <c r="AB28" s="432">
        <f t="shared" si="10"/>
        <v>0</v>
      </c>
      <c r="AC28" s="433" t="str">
        <f t="shared" si="11"/>
        <v/>
      </c>
      <c r="AD28" s="59"/>
      <c r="AE28" s="428">
        <f>IFERROR(VLOOKUP($C28,'Proposed Rates'!$B:$J,AE$11,FALSE),0)</f>
        <v>0</v>
      </c>
      <c r="AF28" s="446">
        <f t="shared" si="22"/>
        <v>0</v>
      </c>
      <c r="AG28" s="431">
        <f t="shared" si="12"/>
        <v>0</v>
      </c>
      <c r="AH28" s="80"/>
      <c r="AI28" s="432">
        <f t="shared" si="13"/>
        <v>0</v>
      </c>
      <c r="AJ28" s="433" t="str">
        <f t="shared" si="14"/>
        <v/>
      </c>
      <c r="AK28" s="59"/>
      <c r="AL28" s="428">
        <f>IFERROR(VLOOKUP($C28,'Proposed Rates'!$B:$J,AL$11,FALSE),0)</f>
        <v>0</v>
      </c>
      <c r="AM28" s="446">
        <f t="shared" si="23"/>
        <v>0</v>
      </c>
      <c r="AN28" s="431">
        <f t="shared" si="15"/>
        <v>0</v>
      </c>
      <c r="AO28" s="80"/>
      <c r="AP28" s="432">
        <f t="shared" si="16"/>
        <v>0</v>
      </c>
      <c r="AQ28" s="433" t="str">
        <f t="shared" si="17"/>
        <v/>
      </c>
      <c r="AR28" s="434"/>
      <c r="AS28" s="434"/>
    </row>
    <row r="29" ht="12.75" customHeight="1">
      <c r="A29" s="337"/>
      <c r="B29" s="436" t="s">
        <v>310</v>
      </c>
      <c r="C29" s="598"/>
      <c r="D29" s="437"/>
      <c r="E29" s="437"/>
      <c r="F29" s="438"/>
      <c r="G29" s="534"/>
      <c r="H29" s="440">
        <f>SUM(H15:H28)</f>
        <v>928.885</v>
      </c>
      <c r="I29" s="441"/>
      <c r="J29" s="438"/>
      <c r="K29" s="534"/>
      <c r="L29" s="440">
        <f>SUM(L15:L28)</f>
        <v>956.125</v>
      </c>
      <c r="M29" s="441"/>
      <c r="N29" s="442">
        <f t="shared" si="4"/>
        <v>27.24</v>
      </c>
      <c r="O29" s="443">
        <f t="shared" si="5"/>
        <v>0.02932548163</v>
      </c>
      <c r="P29" s="337"/>
      <c r="Q29" s="438"/>
      <c r="R29" s="534"/>
      <c r="S29" s="440">
        <f>SUM(S15:S28)</f>
        <v>735.5</v>
      </c>
      <c r="T29" s="441"/>
      <c r="U29" s="442">
        <f t="shared" si="7"/>
        <v>-220.625</v>
      </c>
      <c r="V29" s="443">
        <f t="shared" si="8"/>
        <v>-0.2307491175</v>
      </c>
      <c r="W29" s="337"/>
      <c r="X29" s="438"/>
      <c r="Y29" s="534"/>
      <c r="Z29" s="440">
        <f>SUM(Z15:Z28)</f>
        <v>774.765</v>
      </c>
      <c r="AA29" s="441"/>
      <c r="AB29" s="442">
        <f t="shared" si="10"/>
        <v>39.265</v>
      </c>
      <c r="AC29" s="443">
        <f t="shared" si="11"/>
        <v>0.05338545207</v>
      </c>
      <c r="AD29" s="337"/>
      <c r="AE29" s="438"/>
      <c r="AF29" s="534"/>
      <c r="AG29" s="440">
        <f>SUM(AG15:AG28)</f>
        <v>795.47</v>
      </c>
      <c r="AH29" s="441"/>
      <c r="AI29" s="442">
        <f t="shared" si="13"/>
        <v>20.705</v>
      </c>
      <c r="AJ29" s="443">
        <f t="shared" si="14"/>
        <v>0.02672423251</v>
      </c>
      <c r="AK29" s="337"/>
      <c r="AL29" s="438"/>
      <c r="AM29" s="534"/>
      <c r="AN29" s="440">
        <f>SUM(AN15:AN28)</f>
        <v>823.765</v>
      </c>
      <c r="AO29" s="441"/>
      <c r="AP29" s="442">
        <f t="shared" si="16"/>
        <v>28.295</v>
      </c>
      <c r="AQ29" s="443">
        <f t="shared" si="17"/>
        <v>0.03557016607</v>
      </c>
      <c r="AR29" s="444"/>
      <c r="AS29" s="444"/>
    </row>
    <row r="30" ht="12.75" customHeight="1">
      <c r="A30" s="59"/>
      <c r="B30" s="435" t="s">
        <v>234</v>
      </c>
      <c r="C30" s="426" t="str">
        <f t="shared" ref="C30:C38" si="24">D$6&amp;"."&amp;B30</f>
        <v>Street Light.DVA Disposition Rate Rider Group 1 -2025</v>
      </c>
      <c r="D30" s="427" t="s">
        <v>377</v>
      </c>
      <c r="E30" s="351"/>
      <c r="F30" s="608">
        <f>IFERROR(VLOOKUP($C30,'Proposed Rates'!$B:$J,F$11,FALSE),0)</f>
        <v>0.041</v>
      </c>
      <c r="G30" s="446">
        <f t="shared" ref="G30:G36" si="25">IF($D30="Monthly",1,IF($D30="per KW",$F$10,IF($D30="per kWh",$F$9,0)))</f>
        <v>50</v>
      </c>
      <c r="H30" s="431">
        <f t="shared" ref="H30:H38" si="26">G30*F30</f>
        <v>2.05</v>
      </c>
      <c r="I30" s="80"/>
      <c r="J30" s="608">
        <f>IFERROR(VLOOKUP($C30,'Proposed Rates'!$B:$J,J$11,FALSE),0)</f>
        <v>-0.1752</v>
      </c>
      <c r="K30" s="446">
        <f t="shared" ref="K30:K36" si="27">IF($D30="Monthly",1,IF($D30="per KW",$F$10,IF($D30="per kWh",$F$9,0)))</f>
        <v>50</v>
      </c>
      <c r="L30" s="431">
        <f t="shared" ref="L30:L38" si="28">K30*J30</f>
        <v>-8.76</v>
      </c>
      <c r="M30" s="80"/>
      <c r="N30" s="432">
        <f t="shared" si="4"/>
        <v>-10.81</v>
      </c>
      <c r="O30" s="433">
        <f t="shared" si="5"/>
        <v>-5.273170732</v>
      </c>
      <c r="P30" s="59"/>
      <c r="Q30" s="608">
        <f>IFERROR(VLOOKUP($C30,'Proposed Rates'!$B:$J,Q$11,FALSE),0)</f>
        <v>0</v>
      </c>
      <c r="R30" s="446">
        <f t="shared" ref="R30:R36" si="29">IF($D30="Monthly",1,IF($D30="per KW",$F$10,IF($D30="per kWh",$F$9,0)))</f>
        <v>50</v>
      </c>
      <c r="S30" s="431">
        <f t="shared" ref="S30:S38" si="30">R30*Q30</f>
        <v>0</v>
      </c>
      <c r="T30" s="80"/>
      <c r="U30" s="432">
        <f t="shared" si="7"/>
        <v>8.76</v>
      </c>
      <c r="V30" s="433">
        <f t="shared" si="8"/>
        <v>-1</v>
      </c>
      <c r="W30" s="59"/>
      <c r="X30" s="608">
        <f>IFERROR(VLOOKUP($C30,'Proposed Rates'!$B:$J,X$11,FALSE),0)</f>
        <v>0</v>
      </c>
      <c r="Y30" s="446">
        <f t="shared" ref="Y30:Y36" si="31">IF($D30="Monthly",1,IF($D30="per KW",$F$10,IF($D30="per kWh",$F$9,0)))</f>
        <v>50</v>
      </c>
      <c r="Z30" s="431">
        <f t="shared" ref="Z30:Z38" si="32">Y30*X30</f>
        <v>0</v>
      </c>
      <c r="AA30" s="80"/>
      <c r="AB30" s="432">
        <f t="shared" si="10"/>
        <v>0</v>
      </c>
      <c r="AC30" s="433" t="str">
        <f t="shared" si="11"/>
        <v/>
      </c>
      <c r="AD30" s="59"/>
      <c r="AE30" s="608">
        <f>IFERROR(VLOOKUP($C30,'Proposed Rates'!$B:$J,AE$11,FALSE),0)</f>
        <v>0</v>
      </c>
      <c r="AF30" s="446">
        <f t="shared" ref="AF30:AF36" si="33">IF($D30="Monthly",1,IF($D30="per KW",$F$10,IF($D30="per kWh",$F$9,0)))</f>
        <v>50</v>
      </c>
      <c r="AG30" s="431">
        <f t="shared" ref="AG30:AG38" si="34">AF30*AE30</f>
        <v>0</v>
      </c>
      <c r="AH30" s="80"/>
      <c r="AI30" s="432">
        <f t="shared" si="13"/>
        <v>0</v>
      </c>
      <c r="AJ30" s="433" t="str">
        <f t="shared" si="14"/>
        <v/>
      </c>
      <c r="AK30" s="59"/>
      <c r="AL30" s="608">
        <f>IFERROR(VLOOKUP($C30,'Proposed Rates'!$B:$J,AL$11,FALSE),0)</f>
        <v>0</v>
      </c>
      <c r="AM30" s="446">
        <f t="shared" ref="AM30:AM36" si="35">IF($D30="Monthly",1,IF($D30="per KW",$F$10,IF($D30="per kWh",$F$9,0)))</f>
        <v>50</v>
      </c>
      <c r="AN30" s="431">
        <f t="shared" ref="AN30:AN38" si="36">AM30*AL30</f>
        <v>0</v>
      </c>
      <c r="AO30" s="80"/>
      <c r="AP30" s="432">
        <f t="shared" si="16"/>
        <v>0</v>
      </c>
      <c r="AQ30" s="433" t="str">
        <f t="shared" si="17"/>
        <v/>
      </c>
      <c r="AR30" s="434"/>
      <c r="AS30" s="434"/>
    </row>
    <row r="31" ht="12.75" customHeight="1">
      <c r="A31" s="59"/>
      <c r="B31" s="435" t="s">
        <v>236</v>
      </c>
      <c r="C31" s="426" t="str">
        <f t="shared" si="24"/>
        <v>Street Light.DVA Disposition Rate Rider Group 1 - 2024</v>
      </c>
      <c r="D31" s="427" t="s">
        <v>377</v>
      </c>
      <c r="E31" s="351"/>
      <c r="F31" s="428" t="str">
        <f>IFERROR(VLOOKUP($C31,'Proposed Rates'!$B:$J,F$11,FALSE),0)</f>
        <v/>
      </c>
      <c r="G31" s="446">
        <f t="shared" si="25"/>
        <v>50</v>
      </c>
      <c r="H31" s="431">
        <f t="shared" si="26"/>
        <v>0</v>
      </c>
      <c r="I31" s="80"/>
      <c r="J31" s="428">
        <f>IFERROR(VLOOKUP($C31,'Proposed Rates'!$B:$J,J$11,FALSE),0)</f>
        <v>0</v>
      </c>
      <c r="K31" s="446">
        <f t="shared" si="27"/>
        <v>50</v>
      </c>
      <c r="L31" s="431">
        <f t="shared" si="28"/>
        <v>0</v>
      </c>
      <c r="M31" s="80"/>
      <c r="N31" s="432">
        <f t="shared" si="4"/>
        <v>0</v>
      </c>
      <c r="O31" s="433" t="str">
        <f t="shared" si="5"/>
        <v/>
      </c>
      <c r="P31" s="59"/>
      <c r="Q31" s="428">
        <f>IFERROR(VLOOKUP($C31,'Proposed Rates'!$B:$J,Q$11,FALSE),0)</f>
        <v>0</v>
      </c>
      <c r="R31" s="446">
        <f t="shared" si="29"/>
        <v>50</v>
      </c>
      <c r="S31" s="431">
        <f t="shared" si="30"/>
        <v>0</v>
      </c>
      <c r="T31" s="80"/>
      <c r="U31" s="432">
        <f t="shared" si="7"/>
        <v>0</v>
      </c>
      <c r="V31" s="433" t="str">
        <f t="shared" si="8"/>
        <v/>
      </c>
      <c r="W31" s="59"/>
      <c r="X31" s="428">
        <f>IFERROR(VLOOKUP($C31,'Proposed Rates'!$B:$J,X$11,FALSE),0)</f>
        <v>0</v>
      </c>
      <c r="Y31" s="446">
        <f t="shared" si="31"/>
        <v>50</v>
      </c>
      <c r="Z31" s="431">
        <f t="shared" si="32"/>
        <v>0</v>
      </c>
      <c r="AA31" s="80"/>
      <c r="AB31" s="432">
        <f t="shared" si="10"/>
        <v>0</v>
      </c>
      <c r="AC31" s="433" t="str">
        <f t="shared" si="11"/>
        <v/>
      </c>
      <c r="AD31" s="59"/>
      <c r="AE31" s="428">
        <f>IFERROR(VLOOKUP($C31,'Proposed Rates'!$B:$J,AE$11,FALSE),0)</f>
        <v>0</v>
      </c>
      <c r="AF31" s="446">
        <f t="shared" si="33"/>
        <v>50</v>
      </c>
      <c r="AG31" s="431">
        <f t="shared" si="34"/>
        <v>0</v>
      </c>
      <c r="AH31" s="80"/>
      <c r="AI31" s="432">
        <f t="shared" si="13"/>
        <v>0</v>
      </c>
      <c r="AJ31" s="433" t="str">
        <f t="shared" si="14"/>
        <v/>
      </c>
      <c r="AK31" s="59"/>
      <c r="AL31" s="428">
        <f>IFERROR(VLOOKUP($C31,'Proposed Rates'!$B:$J,AL$11,FALSE),0)</f>
        <v>0</v>
      </c>
      <c r="AM31" s="446">
        <f t="shared" si="35"/>
        <v>50</v>
      </c>
      <c r="AN31" s="431">
        <f t="shared" si="36"/>
        <v>0</v>
      </c>
      <c r="AO31" s="80"/>
      <c r="AP31" s="432">
        <f t="shared" si="16"/>
        <v>0</v>
      </c>
      <c r="AQ31" s="433" t="str">
        <f t="shared" si="17"/>
        <v/>
      </c>
      <c r="AR31" s="434"/>
      <c r="AS31" s="434"/>
    </row>
    <row r="32" ht="12.75" customHeight="1">
      <c r="A32" s="59"/>
      <c r="B32" s="435" t="s">
        <v>244</v>
      </c>
      <c r="C32" s="426" t="str">
        <f t="shared" si="24"/>
        <v>Street Light.CBR Class B Rate Riders</v>
      </c>
      <c r="D32" s="427" t="s">
        <v>308</v>
      </c>
      <c r="E32" s="351"/>
      <c r="F32" s="445">
        <f>IFERROR(VLOOKUP($C32,'Proposed Rates'!$B:$J,F$11,FALSE),0)</f>
        <v>0.0002</v>
      </c>
      <c r="G32" s="446">
        <f t="shared" si="25"/>
        <v>17860</v>
      </c>
      <c r="H32" s="431">
        <f t="shared" si="26"/>
        <v>3.572</v>
      </c>
      <c r="I32" s="519"/>
      <c r="J32" s="445">
        <f>IFERROR(VLOOKUP($C32,'Proposed Rates'!$B:$J,J$11,FALSE),0)</f>
        <v>0.0004</v>
      </c>
      <c r="K32" s="446">
        <f t="shared" si="27"/>
        <v>17860</v>
      </c>
      <c r="L32" s="431">
        <f t="shared" si="28"/>
        <v>7.144</v>
      </c>
      <c r="M32" s="448"/>
      <c r="N32" s="432">
        <f t="shared" si="4"/>
        <v>3.572</v>
      </c>
      <c r="O32" s="433"/>
      <c r="P32" s="59"/>
      <c r="Q32" s="445">
        <f>IFERROR(VLOOKUP($C32,'Proposed Rates'!$B:$J,Q$11,FALSE),0)</f>
        <v>0</v>
      </c>
      <c r="R32" s="446">
        <f t="shared" si="29"/>
        <v>17860</v>
      </c>
      <c r="S32" s="431">
        <f t="shared" si="30"/>
        <v>0</v>
      </c>
      <c r="T32" s="448"/>
      <c r="U32" s="432"/>
      <c r="V32" s="433"/>
      <c r="W32" s="59"/>
      <c r="X32" s="445">
        <f>IFERROR(VLOOKUP($C32,'Proposed Rates'!$B:$J,X$11,FALSE),0)</f>
        <v>0</v>
      </c>
      <c r="Y32" s="446">
        <f t="shared" si="31"/>
        <v>17860</v>
      </c>
      <c r="Z32" s="431">
        <f t="shared" si="32"/>
        <v>0</v>
      </c>
      <c r="AA32" s="80"/>
      <c r="AB32" s="432">
        <f t="shared" si="10"/>
        <v>0</v>
      </c>
      <c r="AC32" s="433" t="str">
        <f t="shared" si="11"/>
        <v/>
      </c>
      <c r="AD32" s="59"/>
      <c r="AE32" s="445">
        <f>IFERROR(VLOOKUP($C32,'Proposed Rates'!$B:$J,AE$11,FALSE),0)</f>
        <v>0</v>
      </c>
      <c r="AF32" s="446">
        <f t="shared" si="33"/>
        <v>17860</v>
      </c>
      <c r="AG32" s="431">
        <f t="shared" si="34"/>
        <v>0</v>
      </c>
      <c r="AH32" s="80"/>
      <c r="AI32" s="432">
        <f t="shared" si="13"/>
        <v>0</v>
      </c>
      <c r="AJ32" s="433" t="str">
        <f t="shared" si="14"/>
        <v/>
      </c>
      <c r="AK32" s="59"/>
      <c r="AL32" s="445">
        <f>IFERROR(VLOOKUP($C32,'Proposed Rates'!$B:$J,AL$11,FALSE),0)</f>
        <v>0</v>
      </c>
      <c r="AM32" s="446">
        <f t="shared" si="35"/>
        <v>17860</v>
      </c>
      <c r="AN32" s="431">
        <f t="shared" si="36"/>
        <v>0</v>
      </c>
      <c r="AO32" s="448"/>
      <c r="AP32" s="432"/>
      <c r="AQ32" s="433"/>
      <c r="AR32" s="434"/>
      <c r="AS32" s="434"/>
    </row>
    <row r="33" ht="12.75" customHeight="1">
      <c r="A33" s="59"/>
      <c r="B33" s="435" t="s">
        <v>249</v>
      </c>
      <c r="C33" s="426" t="str">
        <f t="shared" si="24"/>
        <v>Street Light.GA Rate Riders</v>
      </c>
      <c r="D33" s="427" t="s">
        <v>308</v>
      </c>
      <c r="E33" s="351"/>
      <c r="F33" s="445">
        <f>IFERROR(VLOOKUP($C33,'Proposed Rates'!$B:$J,F$11,FALSE),0)</f>
        <v>0.0039</v>
      </c>
      <c r="G33" s="446">
        <f t="shared" si="25"/>
        <v>17860</v>
      </c>
      <c r="H33" s="431">
        <f t="shared" si="26"/>
        <v>69.654</v>
      </c>
      <c r="I33" s="519"/>
      <c r="J33" s="445">
        <f>IFERROR(VLOOKUP($C33,'Proposed Rates'!$B:$J,J$11,FALSE),0)</f>
        <v>0.0046</v>
      </c>
      <c r="K33" s="446">
        <f t="shared" si="27"/>
        <v>17860</v>
      </c>
      <c r="L33" s="431">
        <f t="shared" si="28"/>
        <v>82.156</v>
      </c>
      <c r="M33" s="448"/>
      <c r="N33" s="432">
        <f t="shared" si="4"/>
        <v>12.502</v>
      </c>
      <c r="O33" s="433">
        <f t="shared" ref="O33:O34" si="37">IF((H33)=0,"",(N33/H33))</f>
        <v>0.1794871795</v>
      </c>
      <c r="P33" s="59"/>
      <c r="Q33" s="445">
        <f>IFERROR(VLOOKUP($C33,'Proposed Rates'!$B:$J,Q$11,FALSE),0)</f>
        <v>0</v>
      </c>
      <c r="R33" s="446">
        <f t="shared" si="29"/>
        <v>17860</v>
      </c>
      <c r="S33" s="431">
        <f t="shared" si="30"/>
        <v>0</v>
      </c>
      <c r="T33" s="448"/>
      <c r="U33" s="432">
        <f t="shared" ref="U33:U34" si="38">S33-L33</f>
        <v>-82.156</v>
      </c>
      <c r="V33" s="433">
        <f t="shared" ref="V33:V34" si="39">IF((L33)=0,"",(U33/L33))</f>
        <v>-1</v>
      </c>
      <c r="W33" s="59"/>
      <c r="X33" s="445">
        <f>IFERROR(VLOOKUP($C33,'Proposed Rates'!$B:$J,X$11,FALSE),0)</f>
        <v>0</v>
      </c>
      <c r="Y33" s="446">
        <f t="shared" si="31"/>
        <v>17860</v>
      </c>
      <c r="Z33" s="431">
        <f t="shared" si="32"/>
        <v>0</v>
      </c>
      <c r="AA33" s="448"/>
      <c r="AB33" s="432">
        <f t="shared" si="10"/>
        <v>0</v>
      </c>
      <c r="AC33" s="433" t="str">
        <f t="shared" si="11"/>
        <v/>
      </c>
      <c r="AD33" s="59"/>
      <c r="AE33" s="445">
        <f>IFERROR(VLOOKUP($C33,'Proposed Rates'!$B:$J,AE$11,FALSE),0)</f>
        <v>0</v>
      </c>
      <c r="AF33" s="446">
        <f t="shared" si="33"/>
        <v>17860</v>
      </c>
      <c r="AG33" s="431">
        <f t="shared" si="34"/>
        <v>0</v>
      </c>
      <c r="AH33" s="448"/>
      <c r="AI33" s="432">
        <f t="shared" si="13"/>
        <v>0</v>
      </c>
      <c r="AJ33" s="433" t="str">
        <f t="shared" si="14"/>
        <v/>
      </c>
      <c r="AK33" s="59"/>
      <c r="AL33" s="445">
        <f>IFERROR(VLOOKUP($C33,'Proposed Rates'!$B:$J,AL$11,FALSE),0)</f>
        <v>0</v>
      </c>
      <c r="AM33" s="446">
        <f t="shared" si="35"/>
        <v>17860</v>
      </c>
      <c r="AN33" s="431">
        <f t="shared" si="36"/>
        <v>0</v>
      </c>
      <c r="AO33" s="448"/>
      <c r="AP33" s="432">
        <f t="shared" ref="AP33:AP34" si="40">AN33-AG33</f>
        <v>0</v>
      </c>
      <c r="AQ33" s="433" t="str">
        <f t="shared" ref="AQ33:AQ34" si="41">IF((AG33)=0,"",(AP33/AG33))</f>
        <v/>
      </c>
      <c r="AR33" s="434"/>
      <c r="AS33" s="434"/>
    </row>
    <row r="34" ht="12.75" customHeight="1">
      <c r="A34" s="59"/>
      <c r="B34" s="435" t="s">
        <v>252</v>
      </c>
      <c r="C34" s="426" t="str">
        <f t="shared" si="24"/>
        <v>Street Light.Total Deferral/Variance Account Rate RidersYr2</v>
      </c>
      <c r="D34" s="427" t="s">
        <v>377</v>
      </c>
      <c r="E34" s="351"/>
      <c r="F34" s="428" t="str">
        <f>IFERROR(VLOOKUP($C34,'Proposed Rates'!$B:$J,F$11,FALSE),0)</f>
        <v/>
      </c>
      <c r="G34" s="446">
        <f t="shared" si="25"/>
        <v>50</v>
      </c>
      <c r="H34" s="431">
        <f t="shared" si="26"/>
        <v>0</v>
      </c>
      <c r="I34" s="519"/>
      <c r="J34" s="428" t="str">
        <f>IFERROR(VLOOKUP($C34,'Proposed Rates'!$B:$J,J$11,FALSE),0)</f>
        <v/>
      </c>
      <c r="K34" s="446">
        <f t="shared" si="27"/>
        <v>50</v>
      </c>
      <c r="L34" s="431">
        <f t="shared" si="28"/>
        <v>0</v>
      </c>
      <c r="M34" s="448"/>
      <c r="N34" s="432">
        <f t="shared" si="4"/>
        <v>0</v>
      </c>
      <c r="O34" s="433" t="str">
        <f t="shared" si="37"/>
        <v/>
      </c>
      <c r="P34" s="59"/>
      <c r="Q34" s="428" t="str">
        <f>IFERROR(VLOOKUP($C34,'Proposed Rates'!$B:$J,Q$11,FALSE),0)</f>
        <v/>
      </c>
      <c r="R34" s="446">
        <f t="shared" si="29"/>
        <v>50</v>
      </c>
      <c r="S34" s="431">
        <f t="shared" si="30"/>
        <v>0</v>
      </c>
      <c r="T34" s="448"/>
      <c r="U34" s="432">
        <f t="shared" si="38"/>
        <v>0</v>
      </c>
      <c r="V34" s="433" t="str">
        <f t="shared" si="39"/>
        <v/>
      </c>
      <c r="W34" s="59"/>
      <c r="X34" s="428" t="str">
        <f>IFERROR(VLOOKUP($C34,'Proposed Rates'!$B:$J,X$11,FALSE),0)</f>
        <v/>
      </c>
      <c r="Y34" s="446">
        <f t="shared" si="31"/>
        <v>50</v>
      </c>
      <c r="Z34" s="431">
        <f t="shared" si="32"/>
        <v>0</v>
      </c>
      <c r="AA34" s="448"/>
      <c r="AB34" s="432">
        <f t="shared" si="10"/>
        <v>0</v>
      </c>
      <c r="AC34" s="433" t="str">
        <f t="shared" si="11"/>
        <v/>
      </c>
      <c r="AD34" s="59"/>
      <c r="AE34" s="428" t="str">
        <f>IFERROR(VLOOKUP($C34,'Proposed Rates'!$B:$J,AE$11,FALSE),0)</f>
        <v/>
      </c>
      <c r="AF34" s="446">
        <f t="shared" si="33"/>
        <v>50</v>
      </c>
      <c r="AG34" s="431">
        <f t="shared" si="34"/>
        <v>0</v>
      </c>
      <c r="AH34" s="448"/>
      <c r="AI34" s="432">
        <f t="shared" si="13"/>
        <v>0</v>
      </c>
      <c r="AJ34" s="433" t="str">
        <f t="shared" si="14"/>
        <v/>
      </c>
      <c r="AK34" s="59"/>
      <c r="AL34" s="428" t="str">
        <f>IFERROR(VLOOKUP($C34,'Proposed Rates'!$B:$J,AL$11,FALSE),0)</f>
        <v/>
      </c>
      <c r="AM34" s="446">
        <f t="shared" si="35"/>
        <v>50</v>
      </c>
      <c r="AN34" s="431">
        <f t="shared" si="36"/>
        <v>0</v>
      </c>
      <c r="AO34" s="448"/>
      <c r="AP34" s="432">
        <f t="shared" si="40"/>
        <v>0</v>
      </c>
      <c r="AQ34" s="433" t="str">
        <f t="shared" si="41"/>
        <v/>
      </c>
      <c r="AR34" s="434"/>
      <c r="AS34" s="434"/>
    </row>
    <row r="35" ht="12.75" customHeight="1">
      <c r="A35" s="59"/>
      <c r="B35" s="435" t="s">
        <v>254</v>
      </c>
      <c r="C35" s="426" t="str">
        <f t="shared" si="24"/>
        <v>Street Light.Total Deferral/Variance Account Rate Riders</v>
      </c>
      <c r="D35" s="427" t="s">
        <v>377</v>
      </c>
      <c r="E35" s="351"/>
      <c r="F35" s="428" t="str">
        <f>IFERROR(VLOOKUP($C35,'Proposed Rates'!$B:$J,F$11,FALSE),0)</f>
        <v/>
      </c>
      <c r="G35" s="446">
        <f t="shared" si="25"/>
        <v>50</v>
      </c>
      <c r="H35" s="431">
        <f t="shared" si="26"/>
        <v>0</v>
      </c>
      <c r="I35" s="80"/>
      <c r="J35" s="428" t="str">
        <f>IFERROR(VLOOKUP($C35,'Proposed Rates'!$B:$J,J$11,FALSE),0)</f>
        <v/>
      </c>
      <c r="K35" s="446">
        <f t="shared" si="27"/>
        <v>50</v>
      </c>
      <c r="L35" s="431">
        <f t="shared" si="28"/>
        <v>0</v>
      </c>
      <c r="M35" s="80"/>
      <c r="N35" s="432"/>
      <c r="O35" s="433"/>
      <c r="P35" s="59"/>
      <c r="Q35" s="428" t="str">
        <f>IFERROR(VLOOKUP($C35,'Proposed Rates'!$B:$J,Q$11,FALSE),0)</f>
        <v/>
      </c>
      <c r="R35" s="446">
        <f t="shared" si="29"/>
        <v>50</v>
      </c>
      <c r="S35" s="431">
        <f t="shared" si="30"/>
        <v>0</v>
      </c>
      <c r="T35" s="80"/>
      <c r="U35" s="432"/>
      <c r="V35" s="433"/>
      <c r="W35" s="59"/>
      <c r="X35" s="428" t="str">
        <f>IFERROR(VLOOKUP($C35,'Proposed Rates'!$B:$J,X$11,FALSE),0)</f>
        <v/>
      </c>
      <c r="Y35" s="446">
        <f t="shared" si="31"/>
        <v>50</v>
      </c>
      <c r="Z35" s="431">
        <f t="shared" si="32"/>
        <v>0</v>
      </c>
      <c r="AA35" s="80"/>
      <c r="AB35" s="432"/>
      <c r="AC35" s="433"/>
      <c r="AD35" s="59"/>
      <c r="AE35" s="428" t="str">
        <f>IFERROR(VLOOKUP($C35,'Proposed Rates'!$B:$J,AE$11,FALSE),0)</f>
        <v/>
      </c>
      <c r="AF35" s="446">
        <f t="shared" si="33"/>
        <v>50</v>
      </c>
      <c r="AG35" s="431">
        <f t="shared" si="34"/>
        <v>0</v>
      </c>
      <c r="AH35" s="80"/>
      <c r="AI35" s="432">
        <f t="shared" si="13"/>
        <v>0</v>
      </c>
      <c r="AJ35" s="433" t="str">
        <f t="shared" si="14"/>
        <v/>
      </c>
      <c r="AK35" s="59"/>
      <c r="AL35" s="428" t="str">
        <f>IFERROR(VLOOKUP($C35,'Proposed Rates'!$B:$J,AL$11,FALSE),0)</f>
        <v/>
      </c>
      <c r="AM35" s="446">
        <f t="shared" si="35"/>
        <v>50</v>
      </c>
      <c r="AN35" s="431">
        <f t="shared" si="36"/>
        <v>0</v>
      </c>
      <c r="AO35" s="80"/>
      <c r="AP35" s="432"/>
      <c r="AQ35" s="433"/>
      <c r="AR35" s="434"/>
      <c r="AS35" s="434"/>
    </row>
    <row r="36" ht="12.75" customHeight="1">
      <c r="A36" s="59"/>
      <c r="B36" s="351" t="s">
        <v>269</v>
      </c>
      <c r="C36" s="426" t="str">
        <f t="shared" si="24"/>
        <v>Street Light.Low Voltage Service Charge</v>
      </c>
      <c r="D36" s="427" t="s">
        <v>377</v>
      </c>
      <c r="E36" s="351"/>
      <c r="F36" s="449">
        <f>IFERROR(VLOOKUP($C36,'Proposed Rates'!$B:$J,F$11,FALSE),0)</f>
        <v>0.01564</v>
      </c>
      <c r="G36" s="446">
        <f t="shared" si="25"/>
        <v>50</v>
      </c>
      <c r="H36" s="431">
        <f t="shared" si="26"/>
        <v>0.782</v>
      </c>
      <c r="I36" s="80"/>
      <c r="J36" s="449">
        <f>IFERROR(VLOOKUP($C36,'Proposed Rates'!$B:$J,J$11,FALSE),0)</f>
        <v>0.011</v>
      </c>
      <c r="K36" s="446">
        <f t="shared" si="27"/>
        <v>50</v>
      </c>
      <c r="L36" s="431">
        <f t="shared" si="28"/>
        <v>0.55</v>
      </c>
      <c r="M36" s="80"/>
      <c r="N36" s="432">
        <f t="shared" ref="N36:N37" si="42">L36-H36</f>
        <v>-0.232</v>
      </c>
      <c r="O36" s="433">
        <f t="shared" ref="O36:O37" si="43">IF((H36)=0,"",(N36/H36))</f>
        <v>-0.2966751918</v>
      </c>
      <c r="P36" s="59"/>
      <c r="Q36" s="449">
        <f>IFERROR(VLOOKUP($C36,'Proposed Rates'!$B:$J,Q$11,FALSE),0)</f>
        <v>0.01128</v>
      </c>
      <c r="R36" s="446">
        <f t="shared" si="29"/>
        <v>50</v>
      </c>
      <c r="S36" s="431">
        <f t="shared" si="30"/>
        <v>0.564</v>
      </c>
      <c r="T36" s="80"/>
      <c r="U36" s="432">
        <f t="shared" ref="U36:U37" si="44">S36-L36</f>
        <v>0.014</v>
      </c>
      <c r="V36" s="433">
        <f t="shared" ref="V36:V37" si="45">IF((L36)=0,"",(U36/L36))</f>
        <v>0.02545454545</v>
      </c>
      <c r="W36" s="59"/>
      <c r="X36" s="449">
        <f>IFERROR(VLOOKUP($C36,'Proposed Rates'!$B:$J,X$11,FALSE),0)</f>
        <v>0.01143</v>
      </c>
      <c r="Y36" s="446">
        <f t="shared" si="31"/>
        <v>50</v>
      </c>
      <c r="Z36" s="431">
        <f t="shared" si="32"/>
        <v>0.5715</v>
      </c>
      <c r="AA36" s="80"/>
      <c r="AB36" s="432">
        <f t="shared" ref="AB36:AB37" si="46">Z36-S36</f>
        <v>0.0075</v>
      </c>
      <c r="AC36" s="433">
        <f t="shared" ref="AC36:AC37" si="47">IF((S36)=0,"",(AB36/S36))</f>
        <v>0.01329787234</v>
      </c>
      <c r="AD36" s="59"/>
      <c r="AE36" s="449">
        <f>IFERROR(VLOOKUP($C36,'Proposed Rates'!$B:$J,AE$11,FALSE),0)</f>
        <v>0.01162</v>
      </c>
      <c r="AF36" s="446">
        <f t="shared" si="33"/>
        <v>50</v>
      </c>
      <c r="AG36" s="431">
        <f t="shared" si="34"/>
        <v>0.581</v>
      </c>
      <c r="AH36" s="80"/>
      <c r="AI36" s="432">
        <f t="shared" si="13"/>
        <v>0.0095</v>
      </c>
      <c r="AJ36" s="433">
        <f t="shared" si="14"/>
        <v>0.01662292213</v>
      </c>
      <c r="AK36" s="59"/>
      <c r="AL36" s="449">
        <f>IFERROR(VLOOKUP($C36,'Proposed Rates'!$B:$J,AL$11,FALSE),0)</f>
        <v>0.01182</v>
      </c>
      <c r="AM36" s="446">
        <f t="shared" si="35"/>
        <v>50</v>
      </c>
      <c r="AN36" s="431">
        <f t="shared" si="36"/>
        <v>0.591</v>
      </c>
      <c r="AO36" s="80"/>
      <c r="AP36" s="432">
        <f t="shared" ref="AP36:AP37" si="48">AN36-AG36</f>
        <v>0.01</v>
      </c>
      <c r="AQ36" s="433">
        <f t="shared" ref="AQ36:AQ37" si="49">IF((AG36)=0,"",(AP36/AG36))</f>
        <v>0.01721170396</v>
      </c>
      <c r="AR36" s="434"/>
      <c r="AS36" s="434"/>
    </row>
    <row r="37" ht="12.75" customHeight="1">
      <c r="A37" s="59"/>
      <c r="B37" s="351" t="s">
        <v>312</v>
      </c>
      <c r="C37" s="426" t="str">
        <f t="shared" si="24"/>
        <v>Street Light.Line Losses on Cost of Power</v>
      </c>
      <c r="D37" s="427" t="s">
        <v>308</v>
      </c>
      <c r="E37" s="351"/>
      <c r="F37" s="451">
        <f>F46</f>
        <v>0.10453</v>
      </c>
      <c r="G37" s="541">
        <f>$F$9*(1+F$65)-$F$9</f>
        <v>603.668</v>
      </c>
      <c r="H37" s="431">
        <f t="shared" si="26"/>
        <v>63.10141604</v>
      </c>
      <c r="I37" s="80"/>
      <c r="J37" s="451">
        <f>J46</f>
        <v>0.10453</v>
      </c>
      <c r="K37" s="541">
        <f>$F$9*(1+J$65)-$F$9</f>
        <v>598.31</v>
      </c>
      <c r="L37" s="431">
        <f t="shared" si="28"/>
        <v>62.5413443</v>
      </c>
      <c r="M37" s="80"/>
      <c r="N37" s="432">
        <f t="shared" si="42"/>
        <v>-0.56007174</v>
      </c>
      <c r="O37" s="433">
        <f t="shared" si="43"/>
        <v>-0.008875739645</v>
      </c>
      <c r="P37" s="59"/>
      <c r="Q37" s="451">
        <f>Q46</f>
        <v>0.10453</v>
      </c>
      <c r="R37" s="541">
        <f>$F$9*(1+Q$65)-$F$9</f>
        <v>598.31</v>
      </c>
      <c r="S37" s="431">
        <f t="shared" si="30"/>
        <v>62.5413443</v>
      </c>
      <c r="T37" s="80"/>
      <c r="U37" s="432">
        <f t="shared" si="44"/>
        <v>0</v>
      </c>
      <c r="V37" s="433">
        <f t="shared" si="45"/>
        <v>0</v>
      </c>
      <c r="W37" s="59"/>
      <c r="X37" s="451">
        <f>X46</f>
        <v>0.10453</v>
      </c>
      <c r="Y37" s="541">
        <f>$F$9*(1+X$65)-$F$9</f>
        <v>598.31</v>
      </c>
      <c r="Z37" s="431">
        <f t="shared" si="32"/>
        <v>62.5413443</v>
      </c>
      <c r="AA37" s="80"/>
      <c r="AB37" s="432">
        <f t="shared" si="46"/>
        <v>0</v>
      </c>
      <c r="AC37" s="433">
        <f t="shared" si="47"/>
        <v>0</v>
      </c>
      <c r="AD37" s="59"/>
      <c r="AE37" s="451">
        <f>AE46</f>
        <v>0.10453</v>
      </c>
      <c r="AF37" s="541">
        <f>$F$9*(1+AE$65)-$F$9</f>
        <v>598.31</v>
      </c>
      <c r="AG37" s="431">
        <f t="shared" si="34"/>
        <v>62.5413443</v>
      </c>
      <c r="AH37" s="80"/>
      <c r="AI37" s="432">
        <f t="shared" si="13"/>
        <v>0</v>
      </c>
      <c r="AJ37" s="433">
        <f t="shared" si="14"/>
        <v>0</v>
      </c>
      <c r="AK37" s="59"/>
      <c r="AL37" s="451">
        <f>AL46</f>
        <v>0.10453</v>
      </c>
      <c r="AM37" s="541">
        <f>$F$9*(1+AL$65)-$F$9</f>
        <v>598.31</v>
      </c>
      <c r="AN37" s="431">
        <f t="shared" si="36"/>
        <v>62.5413443</v>
      </c>
      <c r="AO37" s="80"/>
      <c r="AP37" s="432">
        <f t="shared" si="48"/>
        <v>0</v>
      </c>
      <c r="AQ37" s="433">
        <f t="shared" si="49"/>
        <v>0</v>
      </c>
      <c r="AR37" s="434"/>
      <c r="AS37" s="434"/>
    </row>
    <row r="38" ht="12.75" customHeight="1">
      <c r="A38" s="59"/>
      <c r="B38" s="351" t="s">
        <v>271</v>
      </c>
      <c r="C38" s="426" t="str">
        <f t="shared" si="24"/>
        <v>Street Light.Smart Meter Entity Charge</v>
      </c>
      <c r="D38" s="427" t="s">
        <v>306</v>
      </c>
      <c r="E38" s="351"/>
      <c r="F38" s="445">
        <f>IFERROR(VLOOKUP($C38,'Proposed Rates'!$B:$J,F$11,FALSE),0)</f>
        <v>0</v>
      </c>
      <c r="G38" s="446">
        <f>IF($D38="Monthly",1,IF($D38="per KW",$F$10,IF($D38="per kWh",$F$9,0)))</f>
        <v>1</v>
      </c>
      <c r="H38" s="431">
        <f t="shared" si="26"/>
        <v>0</v>
      </c>
      <c r="I38" s="80"/>
      <c r="J38" s="445">
        <f>IFERROR(VLOOKUP($C38,'Proposed Rates'!$B:$J,J$11,FALSE),0)</f>
        <v>0</v>
      </c>
      <c r="K38" s="446">
        <f>IF($D38="Monthly",1,IF($D38="per KW",$F$10,IF($D38="per kWh",$F$9,0)))</f>
        <v>1</v>
      </c>
      <c r="L38" s="431">
        <f t="shared" si="28"/>
        <v>0</v>
      </c>
      <c r="M38" s="80"/>
      <c r="N38" s="432"/>
      <c r="O38" s="433"/>
      <c r="P38" s="59"/>
      <c r="Q38" s="445">
        <f>IFERROR(VLOOKUP($C38,'Proposed Rates'!$B:$J,Q$11,FALSE),0)</f>
        <v>0</v>
      </c>
      <c r="R38" s="446">
        <f>IF($D38="Monthly",1,IF($D38="per KW",$F$10,IF($D38="per kWh",$F$9,0)))</f>
        <v>1</v>
      </c>
      <c r="S38" s="431">
        <f t="shared" si="30"/>
        <v>0</v>
      </c>
      <c r="T38" s="80"/>
      <c r="U38" s="432"/>
      <c r="V38" s="433"/>
      <c r="W38" s="59"/>
      <c r="X38" s="445">
        <f>IFERROR(VLOOKUP($C38,'Proposed Rates'!$B:$J,X$11,FALSE),0)</f>
        <v>0</v>
      </c>
      <c r="Y38" s="446">
        <f>IF($D38="Monthly",1,IF($D38="per KW",$F$10,IF($D38="per kWh",$F$9,0)))</f>
        <v>1</v>
      </c>
      <c r="Z38" s="431">
        <f t="shared" si="32"/>
        <v>0</v>
      </c>
      <c r="AA38" s="80"/>
      <c r="AB38" s="432"/>
      <c r="AC38" s="433"/>
      <c r="AD38" s="59"/>
      <c r="AE38" s="445">
        <f>IFERROR(VLOOKUP($C38,'Proposed Rates'!$B:$J,AE$11,FALSE),0)</f>
        <v>0</v>
      </c>
      <c r="AF38" s="446">
        <f>IF($D38="Monthly",1,IF($D38="per KW",$F$10,IF($D38="per kWh",$F$9,0)))</f>
        <v>1</v>
      </c>
      <c r="AG38" s="431">
        <f t="shared" si="34"/>
        <v>0</v>
      </c>
      <c r="AH38" s="80"/>
      <c r="AI38" s="432"/>
      <c r="AJ38" s="433"/>
      <c r="AK38" s="59"/>
      <c r="AL38" s="445">
        <f>IFERROR(VLOOKUP($C38,'Proposed Rates'!$B:$J,AL$11,FALSE),0)</f>
        <v>0</v>
      </c>
      <c r="AM38" s="446">
        <f>IF($D38="Monthly",1,IF($D38="per KW",$F$10,IF($D38="per kWh",$F$9,0)))</f>
        <v>1</v>
      </c>
      <c r="AN38" s="431">
        <f t="shared" si="36"/>
        <v>0</v>
      </c>
      <c r="AO38" s="80"/>
      <c r="AP38" s="432"/>
      <c r="AQ38" s="433"/>
      <c r="AR38" s="434"/>
      <c r="AS38" s="434"/>
    </row>
    <row r="39" ht="12.75" customHeight="1">
      <c r="A39" s="59"/>
      <c r="B39" s="436" t="s">
        <v>313</v>
      </c>
      <c r="C39" s="600"/>
      <c r="D39" s="453"/>
      <c r="E39" s="453"/>
      <c r="F39" s="454"/>
      <c r="G39" s="535"/>
      <c r="H39" s="440">
        <f>SUM(H30:H38)+H29</f>
        <v>1068.044416</v>
      </c>
      <c r="I39" s="456"/>
      <c r="J39" s="454"/>
      <c r="K39" s="535"/>
      <c r="L39" s="440">
        <f>SUM(L30:L38)+L29</f>
        <v>1099.756344</v>
      </c>
      <c r="M39" s="456"/>
      <c r="N39" s="442">
        <f t="shared" ref="N39:N46" si="50">L39-H39</f>
        <v>31.71192826</v>
      </c>
      <c r="O39" s="443">
        <f t="shared" ref="O39:O46" si="51">IF((H39)=0,"",(N39/H39))</f>
        <v>0.02969158191</v>
      </c>
      <c r="P39" s="59"/>
      <c r="Q39" s="454"/>
      <c r="R39" s="535"/>
      <c r="S39" s="440">
        <f>SUM(S30:S38)+S29</f>
        <v>798.6053443</v>
      </c>
      <c r="T39" s="456"/>
      <c r="U39" s="442">
        <f t="shared" ref="U39:U46" si="52">S39-L39</f>
        <v>-301.151</v>
      </c>
      <c r="V39" s="443">
        <f t="shared" ref="V39:V46" si="53">IF((L39)=0,"",(U39/L39))</f>
        <v>-0.2738342921</v>
      </c>
      <c r="W39" s="59"/>
      <c r="X39" s="454"/>
      <c r="Y39" s="535"/>
      <c r="Z39" s="440">
        <f>SUM(Z30:Z38)+Z29</f>
        <v>837.8778443</v>
      </c>
      <c r="AA39" s="456"/>
      <c r="AB39" s="442">
        <f t="shared" ref="AB39:AB46" si="54">Z39-S39</f>
        <v>39.2725</v>
      </c>
      <c r="AC39" s="443">
        <f t="shared" ref="AC39:AC46" si="55">IF((S39)=0,"",(AB39/S39))</f>
        <v>0.0491763551</v>
      </c>
      <c r="AD39" s="59"/>
      <c r="AE39" s="454"/>
      <c r="AF39" s="535"/>
      <c r="AG39" s="440">
        <f>SUM(AG30:AG38)+AG29</f>
        <v>858.5923443</v>
      </c>
      <c r="AH39" s="456"/>
      <c r="AI39" s="442">
        <f t="shared" ref="AI39:AI46" si="56">AG39-Z39</f>
        <v>20.7145</v>
      </c>
      <c r="AJ39" s="443">
        <f t="shared" ref="AJ39:AJ46" si="57">IF((Z39)=0,"",(AI39/Z39))</f>
        <v>0.02472257757</v>
      </c>
      <c r="AK39" s="59"/>
      <c r="AL39" s="454"/>
      <c r="AM39" s="535"/>
      <c r="AN39" s="440">
        <f>SUM(AN30:AN38)+AN29</f>
        <v>886.8973443</v>
      </c>
      <c r="AO39" s="456"/>
      <c r="AP39" s="442">
        <f t="shared" ref="AP39:AP46" si="58">AN39-AG39</f>
        <v>28.305</v>
      </c>
      <c r="AQ39" s="443">
        <f t="shared" ref="AQ39:AQ46" si="59">IF((AG39)=0,"",(AP39/AG39))</f>
        <v>0.03296675097</v>
      </c>
      <c r="AR39" s="444"/>
      <c r="AS39" s="444"/>
    </row>
    <row r="40" ht="12.75" customHeight="1">
      <c r="A40" s="59"/>
      <c r="B40" s="80" t="s">
        <v>255</v>
      </c>
      <c r="C40" s="426" t="str">
        <f t="shared" ref="C40:C41" si="60">D$6&amp;"."&amp;B40</f>
        <v>Street Light.RTSR - Network</v>
      </c>
      <c r="D40" s="457" t="s">
        <v>377</v>
      </c>
      <c r="E40" s="80"/>
      <c r="F40" s="445">
        <f>IFERROR(VLOOKUP($C40,'Proposed Rates'!$B:$J,F$11,FALSE),0)</f>
        <v>3.597</v>
      </c>
      <c r="G40" s="446">
        <f t="shared" ref="G40:G41" si="61">IF($D40="Monthly",1,IF($D40="per KW",$F$10,IF($D40="per kWh",$F$9,0)))</f>
        <v>50</v>
      </c>
      <c r="H40" s="431">
        <f t="shared" ref="H40:H41" si="62">G40*F40</f>
        <v>179.85</v>
      </c>
      <c r="I40" s="80"/>
      <c r="J40" s="445">
        <f>IFERROR(VLOOKUP($C40,'Proposed Rates'!$B:$J,J$11,FALSE),0)</f>
        <v>2.2106</v>
      </c>
      <c r="K40" s="446">
        <f t="shared" ref="K40:K41" si="63">IF($D40="Monthly",1,IF($D40="per KW",$F$10,IF($D40="per kWh",$F$9,0)))</f>
        <v>50</v>
      </c>
      <c r="L40" s="431">
        <f t="shared" ref="L40:L41" si="64">K40*J40</f>
        <v>110.53</v>
      </c>
      <c r="M40" s="80"/>
      <c r="N40" s="432">
        <f t="shared" si="50"/>
        <v>-69.32</v>
      </c>
      <c r="O40" s="433">
        <f t="shared" si="51"/>
        <v>-0.3854323047</v>
      </c>
      <c r="P40" s="59"/>
      <c r="Q40" s="445">
        <f>IFERROR(VLOOKUP($C40,'Proposed Rates'!$B:$J,Q$11,FALSE),0)</f>
        <v>2.2106</v>
      </c>
      <c r="R40" s="446">
        <f t="shared" ref="R40:R41" si="65">IF($D40="Monthly",1,IF($D40="per KW",$F$10,IF($D40="per kWh",$F$9,0)))</f>
        <v>50</v>
      </c>
      <c r="S40" s="431">
        <f t="shared" ref="S40:S41" si="66">R40*Q40</f>
        <v>110.53</v>
      </c>
      <c r="T40" s="80"/>
      <c r="U40" s="432">
        <f t="shared" si="52"/>
        <v>0</v>
      </c>
      <c r="V40" s="433">
        <f t="shared" si="53"/>
        <v>0</v>
      </c>
      <c r="W40" s="59"/>
      <c r="X40" s="445">
        <f>IFERROR(VLOOKUP($C40,'Proposed Rates'!$B:$J,X$11,FALSE),0)</f>
        <v>2.2106</v>
      </c>
      <c r="Y40" s="446">
        <f t="shared" ref="Y40:Y41" si="67">IF($D40="Monthly",1,IF($D40="per KW",$F$10,IF($D40="per kWh",$F$9,0)))</f>
        <v>50</v>
      </c>
      <c r="Z40" s="431">
        <f t="shared" ref="Z40:Z41" si="68">Y40*X40</f>
        <v>110.53</v>
      </c>
      <c r="AA40" s="80"/>
      <c r="AB40" s="432">
        <f t="shared" si="54"/>
        <v>0</v>
      </c>
      <c r="AC40" s="433">
        <f t="shared" si="55"/>
        <v>0</v>
      </c>
      <c r="AD40" s="59"/>
      <c r="AE40" s="445">
        <f>IFERROR(VLOOKUP($C40,'Proposed Rates'!$B:$J,AE$11,FALSE),0)</f>
        <v>2.2106</v>
      </c>
      <c r="AF40" s="446">
        <f t="shared" ref="AF40:AF41" si="69">IF($D40="Monthly",1,IF($D40="per KW",$F$10,IF($D40="per kWh",$F$9,0)))</f>
        <v>50</v>
      </c>
      <c r="AG40" s="431">
        <f t="shared" ref="AG40:AG41" si="70">AF40*AE40</f>
        <v>110.53</v>
      </c>
      <c r="AH40" s="80"/>
      <c r="AI40" s="432">
        <f t="shared" si="56"/>
        <v>0</v>
      </c>
      <c r="AJ40" s="433">
        <f t="shared" si="57"/>
        <v>0</v>
      </c>
      <c r="AK40" s="59"/>
      <c r="AL40" s="445">
        <f>IFERROR(VLOOKUP($C40,'Proposed Rates'!$B:$J,AL$11,FALSE),0)</f>
        <v>2.2106</v>
      </c>
      <c r="AM40" s="446">
        <f t="shared" ref="AM40:AM41" si="71">IF($D40="Monthly",1,IF($D40="per KW",$F$10,IF($D40="per kWh",$F$9,0)))</f>
        <v>50</v>
      </c>
      <c r="AN40" s="431">
        <f t="shared" ref="AN40:AN41" si="72">AM40*AL40</f>
        <v>110.53</v>
      </c>
      <c r="AO40" s="80"/>
      <c r="AP40" s="432">
        <f t="shared" si="58"/>
        <v>0</v>
      </c>
      <c r="AQ40" s="433">
        <f t="shared" si="59"/>
        <v>0</v>
      </c>
      <c r="AR40" s="434"/>
      <c r="AS40" s="434"/>
    </row>
    <row r="41" ht="12.75" customHeight="1">
      <c r="A41" s="59"/>
      <c r="B41" s="80" t="s">
        <v>256</v>
      </c>
      <c r="C41" s="426" t="str">
        <f t="shared" si="60"/>
        <v>Street Light.RTSR - Line and Transformation Connection</v>
      </c>
      <c r="D41" s="457" t="s">
        <v>377</v>
      </c>
      <c r="E41" s="80"/>
      <c r="F41" s="445">
        <f>IFERROR(VLOOKUP($C41,'Proposed Rates'!$B:$J,F$11,FALSE),0)</f>
        <v>2.1377</v>
      </c>
      <c r="G41" s="446">
        <f t="shared" si="61"/>
        <v>50</v>
      </c>
      <c r="H41" s="431">
        <f t="shared" si="62"/>
        <v>106.885</v>
      </c>
      <c r="I41" s="80"/>
      <c r="J41" s="445">
        <f>IFERROR(VLOOKUP($C41,'Proposed Rates'!$B:$J,J$11,FALSE),0)</f>
        <v>1.2333</v>
      </c>
      <c r="K41" s="446">
        <f t="shared" si="63"/>
        <v>50</v>
      </c>
      <c r="L41" s="431">
        <f t="shared" si="64"/>
        <v>61.665</v>
      </c>
      <c r="M41" s="80"/>
      <c r="N41" s="432">
        <f t="shared" si="50"/>
        <v>-45.22</v>
      </c>
      <c r="O41" s="433">
        <f t="shared" si="51"/>
        <v>-0.4230715255</v>
      </c>
      <c r="P41" s="59"/>
      <c r="Q41" s="445">
        <f>IFERROR(VLOOKUP($C41,'Proposed Rates'!$B:$J,Q$11,FALSE),0)</f>
        <v>1.2333</v>
      </c>
      <c r="R41" s="446">
        <f t="shared" si="65"/>
        <v>50</v>
      </c>
      <c r="S41" s="431">
        <f t="shared" si="66"/>
        <v>61.665</v>
      </c>
      <c r="T41" s="80"/>
      <c r="U41" s="432">
        <f t="shared" si="52"/>
        <v>0</v>
      </c>
      <c r="V41" s="433">
        <f t="shared" si="53"/>
        <v>0</v>
      </c>
      <c r="W41" s="59"/>
      <c r="X41" s="445">
        <f>IFERROR(VLOOKUP($C41,'Proposed Rates'!$B:$J,X$11,FALSE),0)</f>
        <v>1.2333</v>
      </c>
      <c r="Y41" s="446">
        <f t="shared" si="67"/>
        <v>50</v>
      </c>
      <c r="Z41" s="431">
        <f t="shared" si="68"/>
        <v>61.665</v>
      </c>
      <c r="AA41" s="80"/>
      <c r="AB41" s="432">
        <f t="shared" si="54"/>
        <v>0</v>
      </c>
      <c r="AC41" s="433">
        <f t="shared" si="55"/>
        <v>0</v>
      </c>
      <c r="AD41" s="59"/>
      <c r="AE41" s="445">
        <f>IFERROR(VLOOKUP($C41,'Proposed Rates'!$B:$J,AE$11,FALSE),0)</f>
        <v>1.2333</v>
      </c>
      <c r="AF41" s="446">
        <f t="shared" si="69"/>
        <v>50</v>
      </c>
      <c r="AG41" s="431">
        <f t="shared" si="70"/>
        <v>61.665</v>
      </c>
      <c r="AH41" s="80"/>
      <c r="AI41" s="432">
        <f t="shared" si="56"/>
        <v>0</v>
      </c>
      <c r="AJ41" s="433">
        <f t="shared" si="57"/>
        <v>0</v>
      </c>
      <c r="AK41" s="59"/>
      <c r="AL41" s="445">
        <f>IFERROR(VLOOKUP($C41,'Proposed Rates'!$B:$J,AL$11,FALSE),0)</f>
        <v>1.2333</v>
      </c>
      <c r="AM41" s="446">
        <f t="shared" si="71"/>
        <v>50</v>
      </c>
      <c r="AN41" s="431">
        <f t="shared" si="72"/>
        <v>61.665</v>
      </c>
      <c r="AO41" s="80"/>
      <c r="AP41" s="432">
        <f t="shared" si="58"/>
        <v>0</v>
      </c>
      <c r="AQ41" s="433">
        <f t="shared" si="59"/>
        <v>0</v>
      </c>
      <c r="AR41" s="434"/>
      <c r="AS41" s="434"/>
    </row>
    <row r="42" ht="12.75" customHeight="1">
      <c r="A42" s="59"/>
      <c r="B42" s="436" t="s">
        <v>314</v>
      </c>
      <c r="C42" s="601"/>
      <c r="D42" s="458"/>
      <c r="E42" s="458"/>
      <c r="F42" s="459"/>
      <c r="G42" s="535"/>
      <c r="H42" s="440">
        <f>SUM(H39:H41)</f>
        <v>1354.779416</v>
      </c>
      <c r="I42" s="441"/>
      <c r="J42" s="459"/>
      <c r="K42" s="535"/>
      <c r="L42" s="440">
        <f>SUM(L39:L41)</f>
        <v>1271.951344</v>
      </c>
      <c r="M42" s="441"/>
      <c r="N42" s="442">
        <f t="shared" si="50"/>
        <v>-82.82807174</v>
      </c>
      <c r="O42" s="443">
        <f t="shared" si="51"/>
        <v>-0.06113768098</v>
      </c>
      <c r="P42" s="59"/>
      <c r="Q42" s="459"/>
      <c r="R42" s="535"/>
      <c r="S42" s="440">
        <f>SUM(S39:S41)</f>
        <v>970.8003443</v>
      </c>
      <c r="T42" s="441"/>
      <c r="U42" s="442">
        <f t="shared" si="52"/>
        <v>-301.151</v>
      </c>
      <c r="V42" s="443">
        <f t="shared" si="53"/>
        <v>-0.2367629873</v>
      </c>
      <c r="W42" s="59"/>
      <c r="X42" s="459"/>
      <c r="Y42" s="535"/>
      <c r="Z42" s="440">
        <f>SUM(Z39:Z41)</f>
        <v>1010.072844</v>
      </c>
      <c r="AA42" s="441"/>
      <c r="AB42" s="442">
        <f t="shared" si="54"/>
        <v>39.2725</v>
      </c>
      <c r="AC42" s="443">
        <f t="shared" si="55"/>
        <v>0.04045373514</v>
      </c>
      <c r="AD42" s="59"/>
      <c r="AE42" s="459"/>
      <c r="AF42" s="535"/>
      <c r="AG42" s="440">
        <f>SUM(AG39:AG41)</f>
        <v>1030.787344</v>
      </c>
      <c r="AH42" s="441"/>
      <c r="AI42" s="442">
        <f t="shared" si="56"/>
        <v>20.7145</v>
      </c>
      <c r="AJ42" s="443">
        <f t="shared" si="57"/>
        <v>0.02050792685</v>
      </c>
      <c r="AK42" s="59"/>
      <c r="AL42" s="459"/>
      <c r="AM42" s="535"/>
      <c r="AN42" s="440">
        <f>SUM(AN39:AN41)</f>
        <v>1059.092344</v>
      </c>
      <c r="AO42" s="441"/>
      <c r="AP42" s="442">
        <f t="shared" si="58"/>
        <v>28.305</v>
      </c>
      <c r="AQ42" s="443">
        <f t="shared" si="59"/>
        <v>0.02745959208</v>
      </c>
      <c r="AR42" s="444"/>
      <c r="AS42" s="444"/>
    </row>
    <row r="43" ht="12.75" customHeight="1">
      <c r="A43" s="59"/>
      <c r="B43" s="351" t="s">
        <v>257</v>
      </c>
      <c r="C43" s="426" t="str">
        <f t="shared" ref="C43:C45" si="73">D$6&amp;"."&amp;B43</f>
        <v>Street Light.Wholesale Market Service Charge (WMSC)</v>
      </c>
      <c r="D43" s="427" t="s">
        <v>308</v>
      </c>
      <c r="E43" s="351"/>
      <c r="F43" s="445">
        <f>IFERROR(VLOOKUP($C43,'Proposed Rates'!$B:$J,F$11,FALSE),0)</f>
        <v>0.0045</v>
      </c>
      <c r="G43" s="615">
        <f t="shared" ref="G43:G44" si="74">$F$9+G$37</f>
        <v>18463.668</v>
      </c>
      <c r="H43" s="431">
        <f t="shared" ref="H43:H46" si="75">G43*F43</f>
        <v>83.086506</v>
      </c>
      <c r="I43" s="80"/>
      <c r="J43" s="445">
        <f>IFERROR(VLOOKUP($C43,'Proposed Rates'!$B:$J,J$11,FALSE),0)</f>
        <v>0.0045</v>
      </c>
      <c r="K43" s="615">
        <f t="shared" ref="K43:K44" si="76">$F$9+K$37</f>
        <v>18458.31</v>
      </c>
      <c r="L43" s="431">
        <f t="shared" ref="L43:L46" si="77">K43*J43</f>
        <v>83.062395</v>
      </c>
      <c r="M43" s="80"/>
      <c r="N43" s="432">
        <f t="shared" si="50"/>
        <v>-0.024111</v>
      </c>
      <c r="O43" s="433">
        <f t="shared" si="51"/>
        <v>-0.0002901915264</v>
      </c>
      <c r="P43" s="59"/>
      <c r="Q43" s="445">
        <f>IFERROR(VLOOKUP($C43,'Proposed Rates'!$B:$J,Q$11,FALSE),0)</f>
        <v>0.0045</v>
      </c>
      <c r="R43" s="615">
        <f t="shared" ref="R43:R44" si="78">$F$9+R$37</f>
        <v>18458.31</v>
      </c>
      <c r="S43" s="431">
        <f t="shared" ref="S43:S46" si="79">R43*Q43</f>
        <v>83.062395</v>
      </c>
      <c r="T43" s="80"/>
      <c r="U43" s="432">
        <f t="shared" si="52"/>
        <v>0</v>
      </c>
      <c r="V43" s="433">
        <f t="shared" si="53"/>
        <v>0</v>
      </c>
      <c r="W43" s="59"/>
      <c r="X43" s="445">
        <f>IFERROR(VLOOKUP($C43,'Proposed Rates'!$B:$J,X$11,FALSE),0)</f>
        <v>0.0045</v>
      </c>
      <c r="Y43" s="615">
        <f t="shared" ref="Y43:Y44" si="80">$F$9+Y$37</f>
        <v>18458.31</v>
      </c>
      <c r="Z43" s="431">
        <f t="shared" ref="Z43:Z46" si="81">Y43*X43</f>
        <v>83.062395</v>
      </c>
      <c r="AA43" s="80"/>
      <c r="AB43" s="432">
        <f t="shared" si="54"/>
        <v>0</v>
      </c>
      <c r="AC43" s="433">
        <f t="shared" si="55"/>
        <v>0</v>
      </c>
      <c r="AD43" s="59"/>
      <c r="AE43" s="445">
        <f>IFERROR(VLOOKUP($C43,'Proposed Rates'!$B:$J,AE$11,FALSE),0)</f>
        <v>0.0045</v>
      </c>
      <c r="AF43" s="615">
        <f t="shared" ref="AF43:AF44" si="82">$F$9+AF$37</f>
        <v>18458.31</v>
      </c>
      <c r="AG43" s="431">
        <f t="shared" ref="AG43:AG46" si="83">AF43*AE43</f>
        <v>83.062395</v>
      </c>
      <c r="AH43" s="80"/>
      <c r="AI43" s="432">
        <f t="shared" si="56"/>
        <v>0</v>
      </c>
      <c r="AJ43" s="433">
        <f t="shared" si="57"/>
        <v>0</v>
      </c>
      <c r="AK43" s="59"/>
      <c r="AL43" s="445">
        <f>IFERROR(VLOOKUP($C43,'Proposed Rates'!$B:$J,AL$11,FALSE),0)</f>
        <v>0.0045</v>
      </c>
      <c r="AM43" s="615">
        <f t="shared" ref="AM43:AM44" si="84">$F$9+AM$37</f>
        <v>18458.31</v>
      </c>
      <c r="AN43" s="431">
        <f t="shared" ref="AN43:AN46" si="85">AM43*AL43</f>
        <v>83.062395</v>
      </c>
      <c r="AO43" s="80"/>
      <c r="AP43" s="432">
        <f t="shared" si="58"/>
        <v>0</v>
      </c>
      <c r="AQ43" s="433">
        <f t="shared" si="59"/>
        <v>0</v>
      </c>
      <c r="AR43" s="434"/>
      <c r="AS43" s="434"/>
    </row>
    <row r="44" ht="12.75" customHeight="1">
      <c r="A44" s="59"/>
      <c r="B44" s="351" t="s">
        <v>258</v>
      </c>
      <c r="C44" s="426" t="str">
        <f t="shared" si="73"/>
        <v>Street Light.Rural and Remote Rate Protection (RRRP)</v>
      </c>
      <c r="D44" s="427" t="s">
        <v>308</v>
      </c>
      <c r="E44" s="351"/>
      <c r="F44" s="445">
        <f>IFERROR(VLOOKUP($C44,'Proposed Rates'!$B:$J,F$11,FALSE),0)</f>
        <v>0.0015</v>
      </c>
      <c r="G44" s="615">
        <f t="shared" si="74"/>
        <v>18463.668</v>
      </c>
      <c r="H44" s="431">
        <f t="shared" si="75"/>
        <v>27.695502</v>
      </c>
      <c r="I44" s="80"/>
      <c r="J44" s="445">
        <f>IFERROR(VLOOKUP($C44,'Proposed Rates'!$B:$J,J$11,FALSE),0)</f>
        <v>0.0015</v>
      </c>
      <c r="K44" s="615">
        <f t="shared" si="76"/>
        <v>18458.31</v>
      </c>
      <c r="L44" s="431">
        <f t="shared" si="77"/>
        <v>27.687465</v>
      </c>
      <c r="M44" s="80"/>
      <c r="N44" s="432">
        <f t="shared" si="50"/>
        <v>-0.008037</v>
      </c>
      <c r="O44" s="433">
        <f t="shared" si="51"/>
        <v>-0.0002901915264</v>
      </c>
      <c r="P44" s="59"/>
      <c r="Q44" s="445">
        <f>IFERROR(VLOOKUP($C44,'Proposed Rates'!$B:$J,Q$11,FALSE),0)</f>
        <v>0.0015</v>
      </c>
      <c r="R44" s="615">
        <f t="shared" si="78"/>
        <v>18458.31</v>
      </c>
      <c r="S44" s="431">
        <f t="shared" si="79"/>
        <v>27.687465</v>
      </c>
      <c r="T44" s="80"/>
      <c r="U44" s="432">
        <f t="shared" si="52"/>
        <v>0</v>
      </c>
      <c r="V44" s="433">
        <f t="shared" si="53"/>
        <v>0</v>
      </c>
      <c r="W44" s="59"/>
      <c r="X44" s="445">
        <f>IFERROR(VLOOKUP($C44,'Proposed Rates'!$B:$J,X$11,FALSE),0)</f>
        <v>0.0015</v>
      </c>
      <c r="Y44" s="615">
        <f t="shared" si="80"/>
        <v>18458.31</v>
      </c>
      <c r="Z44" s="431">
        <f t="shared" si="81"/>
        <v>27.687465</v>
      </c>
      <c r="AA44" s="80"/>
      <c r="AB44" s="432">
        <f t="shared" si="54"/>
        <v>0</v>
      </c>
      <c r="AC44" s="433">
        <f t="shared" si="55"/>
        <v>0</v>
      </c>
      <c r="AD44" s="59"/>
      <c r="AE44" s="445">
        <f>IFERROR(VLOOKUP($C44,'Proposed Rates'!$B:$J,AE$11,FALSE),0)</f>
        <v>0.0015</v>
      </c>
      <c r="AF44" s="615">
        <f t="shared" si="82"/>
        <v>18458.31</v>
      </c>
      <c r="AG44" s="431">
        <f t="shared" si="83"/>
        <v>27.687465</v>
      </c>
      <c r="AH44" s="80"/>
      <c r="AI44" s="432">
        <f t="shared" si="56"/>
        <v>0</v>
      </c>
      <c r="AJ44" s="433">
        <f t="shared" si="57"/>
        <v>0</v>
      </c>
      <c r="AK44" s="59"/>
      <c r="AL44" s="445">
        <f>IFERROR(VLOOKUP($C44,'Proposed Rates'!$B:$J,AL$11,FALSE),0)</f>
        <v>0.0015</v>
      </c>
      <c r="AM44" s="615">
        <f t="shared" si="84"/>
        <v>18458.31</v>
      </c>
      <c r="AN44" s="431">
        <f t="shared" si="85"/>
        <v>27.687465</v>
      </c>
      <c r="AO44" s="80"/>
      <c r="AP44" s="432">
        <f t="shared" si="58"/>
        <v>0</v>
      </c>
      <c r="AQ44" s="433">
        <f t="shared" si="59"/>
        <v>0</v>
      </c>
      <c r="AR44" s="434"/>
      <c r="AS44" s="434"/>
    </row>
    <row r="45" ht="12.75" customHeight="1">
      <c r="A45" s="59"/>
      <c r="B45" s="351" t="s">
        <v>260</v>
      </c>
      <c r="C45" s="426" t="str">
        <f t="shared" si="73"/>
        <v>Street Light.Standard Supply Service Charge</v>
      </c>
      <c r="D45" s="427" t="s">
        <v>306</v>
      </c>
      <c r="E45" s="351"/>
      <c r="F45" s="445">
        <f>IFERROR(VLOOKUP($C45,'Proposed Rates'!$B:$J,F$11,FALSE),0)</f>
        <v>0.25</v>
      </c>
      <c r="G45" s="448">
        <v>1.0</v>
      </c>
      <c r="H45" s="431">
        <f t="shared" si="75"/>
        <v>0.25</v>
      </c>
      <c r="I45" s="80"/>
      <c r="J45" s="445">
        <f>IFERROR(VLOOKUP($C45,'Proposed Rates'!$B:$J,J$11,FALSE),0)</f>
        <v>1.51</v>
      </c>
      <c r="K45" s="448">
        <v>1.0</v>
      </c>
      <c r="L45" s="431">
        <f t="shared" si="77"/>
        <v>1.51</v>
      </c>
      <c r="M45" s="80"/>
      <c r="N45" s="432">
        <f t="shared" si="50"/>
        <v>1.26</v>
      </c>
      <c r="O45" s="433">
        <f t="shared" si="51"/>
        <v>5.04</v>
      </c>
      <c r="P45" s="59"/>
      <c r="Q45" s="445">
        <f>IFERROR(VLOOKUP($C45,'Proposed Rates'!$B:$J,Q$11,FALSE),0)</f>
        <v>1.54</v>
      </c>
      <c r="R45" s="448">
        <v>1.0</v>
      </c>
      <c r="S45" s="431">
        <f t="shared" si="79"/>
        <v>1.54</v>
      </c>
      <c r="T45" s="80"/>
      <c r="U45" s="432">
        <f t="shared" si="52"/>
        <v>0.03</v>
      </c>
      <c r="V45" s="433">
        <f t="shared" si="53"/>
        <v>0.01986754967</v>
      </c>
      <c r="W45" s="59"/>
      <c r="X45" s="445">
        <f>IFERROR(VLOOKUP($C45,'Proposed Rates'!$B:$J,X$11,FALSE),0)</f>
        <v>1.57</v>
      </c>
      <c r="Y45" s="448">
        <v>1.0</v>
      </c>
      <c r="Z45" s="431">
        <f t="shared" si="81"/>
        <v>1.57</v>
      </c>
      <c r="AA45" s="80"/>
      <c r="AB45" s="432">
        <f t="shared" si="54"/>
        <v>0.03</v>
      </c>
      <c r="AC45" s="433">
        <f t="shared" si="55"/>
        <v>0.01948051948</v>
      </c>
      <c r="AD45" s="59"/>
      <c r="AE45" s="445">
        <f>IFERROR(VLOOKUP($C45,'Proposed Rates'!$B:$J,AE$11,FALSE),0)</f>
        <v>1.6</v>
      </c>
      <c r="AF45" s="448">
        <v>1.0</v>
      </c>
      <c r="AG45" s="431">
        <f t="shared" si="83"/>
        <v>1.6</v>
      </c>
      <c r="AH45" s="80"/>
      <c r="AI45" s="432">
        <f t="shared" si="56"/>
        <v>0.03</v>
      </c>
      <c r="AJ45" s="433">
        <f t="shared" si="57"/>
        <v>0.01910828025</v>
      </c>
      <c r="AK45" s="59"/>
      <c r="AL45" s="445">
        <f>IFERROR(VLOOKUP($C45,'Proposed Rates'!$B:$J,AL$11,FALSE),0)</f>
        <v>1.63</v>
      </c>
      <c r="AM45" s="448">
        <v>1.0</v>
      </c>
      <c r="AN45" s="431">
        <f t="shared" si="85"/>
        <v>1.63</v>
      </c>
      <c r="AO45" s="80"/>
      <c r="AP45" s="432">
        <f t="shared" si="58"/>
        <v>0.03</v>
      </c>
      <c r="AQ45" s="433">
        <f t="shared" si="59"/>
        <v>0.01875</v>
      </c>
      <c r="AR45" s="434"/>
      <c r="AS45" s="434"/>
    </row>
    <row r="46" ht="15.75" customHeight="1">
      <c r="A46" s="59"/>
      <c r="B46" s="351" t="s">
        <v>267</v>
      </c>
      <c r="C46" s="426" t="str">
        <f>B46</f>
        <v>Average IESO Wholesale Market Price</v>
      </c>
      <c r="D46" s="427" t="s">
        <v>308</v>
      </c>
      <c r="E46" s="351"/>
      <c r="F46" s="445">
        <f>IFERROR(VLOOKUP($C46,'Proposed Rates'!$B:$J,F$11,FALSE),0)</f>
        <v>0.10453</v>
      </c>
      <c r="G46" s="616">
        <f>$F$9</f>
        <v>17860</v>
      </c>
      <c r="H46" s="431">
        <f t="shared" si="75"/>
        <v>1866.9058</v>
      </c>
      <c r="I46" s="80"/>
      <c r="J46" s="445">
        <f>IFERROR(VLOOKUP($C46,'Proposed Rates'!$B:$J,J$11,FALSE),0)</f>
        <v>0.10453</v>
      </c>
      <c r="K46" s="616">
        <f>$F$9</f>
        <v>17860</v>
      </c>
      <c r="L46" s="431">
        <f t="shared" si="77"/>
        <v>1866.9058</v>
      </c>
      <c r="M46" s="80"/>
      <c r="N46" s="432">
        <f t="shared" si="50"/>
        <v>0</v>
      </c>
      <c r="O46" s="433">
        <f t="shared" si="51"/>
        <v>0</v>
      </c>
      <c r="P46" s="59"/>
      <c r="Q46" s="445">
        <f>IFERROR(VLOOKUP($C46,'Proposed Rates'!$B:$J,Q$11,FALSE),0)</f>
        <v>0.10453</v>
      </c>
      <c r="R46" s="616">
        <f>$F$9</f>
        <v>17860</v>
      </c>
      <c r="S46" s="431">
        <f t="shared" si="79"/>
        <v>1866.9058</v>
      </c>
      <c r="T46" s="80"/>
      <c r="U46" s="432">
        <f t="shared" si="52"/>
        <v>0</v>
      </c>
      <c r="V46" s="433">
        <f t="shared" si="53"/>
        <v>0</v>
      </c>
      <c r="W46" s="59"/>
      <c r="X46" s="445">
        <f>IFERROR(VLOOKUP($C46,'Proposed Rates'!$B:$J,X$11,FALSE),0)</f>
        <v>0.10453</v>
      </c>
      <c r="Y46" s="616">
        <f>$F$9</f>
        <v>17860</v>
      </c>
      <c r="Z46" s="431">
        <f t="shared" si="81"/>
        <v>1866.9058</v>
      </c>
      <c r="AA46" s="80"/>
      <c r="AB46" s="432">
        <f t="shared" si="54"/>
        <v>0</v>
      </c>
      <c r="AC46" s="433">
        <f t="shared" si="55"/>
        <v>0</v>
      </c>
      <c r="AD46" s="59"/>
      <c r="AE46" s="445">
        <f>IFERROR(VLOOKUP($C46,'Proposed Rates'!$B:$J,AE$11,FALSE),0)</f>
        <v>0.10453</v>
      </c>
      <c r="AF46" s="616">
        <f>$F$9</f>
        <v>17860</v>
      </c>
      <c r="AG46" s="431">
        <f t="shared" si="83"/>
        <v>1866.9058</v>
      </c>
      <c r="AH46" s="80"/>
      <c r="AI46" s="432">
        <f t="shared" si="56"/>
        <v>0</v>
      </c>
      <c r="AJ46" s="433">
        <f t="shared" si="57"/>
        <v>0</v>
      </c>
      <c r="AK46" s="59"/>
      <c r="AL46" s="445">
        <f>IFERROR(VLOOKUP($C46,'Proposed Rates'!$B:$J,AL$11,FALSE),0)</f>
        <v>0.10453</v>
      </c>
      <c r="AM46" s="616">
        <f>$F$9</f>
        <v>17860</v>
      </c>
      <c r="AN46" s="431">
        <f t="shared" si="85"/>
        <v>1866.9058</v>
      </c>
      <c r="AO46" s="80"/>
      <c r="AP46" s="432">
        <f t="shared" si="58"/>
        <v>0</v>
      </c>
      <c r="AQ46" s="433">
        <f t="shared" si="59"/>
        <v>0</v>
      </c>
      <c r="AR46" s="434"/>
      <c r="AS46" s="434"/>
    </row>
    <row r="47" ht="15.75" customHeight="1">
      <c r="A47" s="59"/>
      <c r="B47" s="351"/>
      <c r="C47" s="426" t="str">
        <f t="shared" ref="C47:C50" si="86">D$6&amp;"."&amp;B47</f>
        <v>Street Light.</v>
      </c>
      <c r="D47" s="427"/>
      <c r="E47" s="351"/>
      <c r="F47" s="461"/>
      <c r="G47" s="616"/>
      <c r="H47" s="431"/>
      <c r="I47" s="80"/>
      <c r="J47" s="461"/>
      <c r="K47" s="616"/>
      <c r="L47" s="431"/>
      <c r="M47" s="80"/>
      <c r="N47" s="432"/>
      <c r="O47" s="433"/>
      <c r="P47" s="59"/>
      <c r="Q47" s="461"/>
      <c r="R47" s="616"/>
      <c r="S47" s="431"/>
      <c r="T47" s="80"/>
      <c r="U47" s="432"/>
      <c r="V47" s="433"/>
      <c r="W47" s="59"/>
      <c r="X47" s="461"/>
      <c r="Y47" s="616"/>
      <c r="Z47" s="431"/>
      <c r="AA47" s="80"/>
      <c r="AB47" s="432"/>
      <c r="AC47" s="433"/>
      <c r="AD47" s="59"/>
      <c r="AE47" s="461"/>
      <c r="AF47" s="616"/>
      <c r="AG47" s="431"/>
      <c r="AH47" s="80"/>
      <c r="AI47" s="432"/>
      <c r="AJ47" s="433"/>
      <c r="AK47" s="59"/>
      <c r="AL47" s="461"/>
      <c r="AM47" s="616"/>
      <c r="AN47" s="431"/>
      <c r="AO47" s="80"/>
      <c r="AP47" s="432"/>
      <c r="AQ47" s="433"/>
      <c r="AR47" s="434"/>
      <c r="AS47" s="434"/>
    </row>
    <row r="48" ht="15.75" customHeight="1">
      <c r="A48" s="59"/>
      <c r="B48" s="351"/>
      <c r="C48" s="426" t="str">
        <f t="shared" si="86"/>
        <v>Street Light.</v>
      </c>
      <c r="D48" s="427"/>
      <c r="E48" s="351"/>
      <c r="F48" s="461"/>
      <c r="G48" s="616"/>
      <c r="H48" s="431"/>
      <c r="I48" s="80"/>
      <c r="J48" s="461"/>
      <c r="K48" s="616"/>
      <c r="L48" s="431"/>
      <c r="M48" s="80"/>
      <c r="N48" s="432"/>
      <c r="O48" s="433"/>
      <c r="P48" s="59"/>
      <c r="Q48" s="461"/>
      <c r="R48" s="616"/>
      <c r="S48" s="431"/>
      <c r="T48" s="80"/>
      <c r="U48" s="432"/>
      <c r="V48" s="433"/>
      <c r="W48" s="59"/>
      <c r="X48" s="461"/>
      <c r="Y48" s="616"/>
      <c r="Z48" s="431"/>
      <c r="AA48" s="80"/>
      <c r="AB48" s="432"/>
      <c r="AC48" s="433"/>
      <c r="AD48" s="59"/>
      <c r="AE48" s="461"/>
      <c r="AF48" s="616"/>
      <c r="AG48" s="431"/>
      <c r="AH48" s="80"/>
      <c r="AI48" s="432"/>
      <c r="AJ48" s="433"/>
      <c r="AK48" s="59"/>
      <c r="AL48" s="461"/>
      <c r="AM48" s="616"/>
      <c r="AN48" s="431"/>
      <c r="AO48" s="80"/>
      <c r="AP48" s="432"/>
      <c r="AQ48" s="433"/>
      <c r="AR48" s="434"/>
      <c r="AS48" s="434"/>
    </row>
    <row r="49" ht="15.75" customHeight="1">
      <c r="A49" s="59"/>
      <c r="B49" s="351"/>
      <c r="C49" s="426" t="str">
        <f t="shared" si="86"/>
        <v>Street Light.</v>
      </c>
      <c r="D49" s="427"/>
      <c r="E49" s="351"/>
      <c r="F49" s="461"/>
      <c r="G49" s="616"/>
      <c r="H49" s="431"/>
      <c r="I49" s="80"/>
      <c r="J49" s="461"/>
      <c r="K49" s="616"/>
      <c r="L49" s="431"/>
      <c r="M49" s="80"/>
      <c r="N49" s="432"/>
      <c r="O49" s="433"/>
      <c r="P49" s="59"/>
      <c r="Q49" s="461"/>
      <c r="R49" s="616"/>
      <c r="S49" s="431"/>
      <c r="T49" s="80"/>
      <c r="U49" s="432"/>
      <c r="V49" s="433"/>
      <c r="W49" s="59"/>
      <c r="X49" s="461"/>
      <c r="Y49" s="616"/>
      <c r="Z49" s="431"/>
      <c r="AA49" s="80"/>
      <c r="AB49" s="432"/>
      <c r="AC49" s="433"/>
      <c r="AD49" s="59"/>
      <c r="AE49" s="461"/>
      <c r="AF49" s="616"/>
      <c r="AG49" s="431"/>
      <c r="AH49" s="80"/>
      <c r="AI49" s="432"/>
      <c r="AJ49" s="433"/>
      <c r="AK49" s="59"/>
      <c r="AL49" s="461"/>
      <c r="AM49" s="616"/>
      <c r="AN49" s="431"/>
      <c r="AO49" s="80"/>
      <c r="AP49" s="432"/>
      <c r="AQ49" s="433"/>
      <c r="AR49" s="434"/>
      <c r="AS49" s="434"/>
    </row>
    <row r="50" ht="15.75" customHeight="1">
      <c r="A50" s="59"/>
      <c r="B50" s="351"/>
      <c r="C50" s="426" t="str">
        <f t="shared" si="86"/>
        <v>Street Light.</v>
      </c>
      <c r="D50" s="427"/>
      <c r="E50" s="351"/>
      <c r="F50" s="461"/>
      <c r="G50" s="616"/>
      <c r="H50" s="431"/>
      <c r="I50" s="80"/>
      <c r="J50" s="461"/>
      <c r="K50" s="616"/>
      <c r="L50" s="431"/>
      <c r="M50" s="80"/>
      <c r="N50" s="432"/>
      <c r="O50" s="433"/>
      <c r="P50" s="59"/>
      <c r="Q50" s="461"/>
      <c r="R50" s="616"/>
      <c r="S50" s="431"/>
      <c r="T50" s="80"/>
      <c r="U50" s="432"/>
      <c r="V50" s="433"/>
      <c r="W50" s="59"/>
      <c r="X50" s="461"/>
      <c r="Y50" s="616"/>
      <c r="Z50" s="431"/>
      <c r="AA50" s="80"/>
      <c r="AB50" s="432"/>
      <c r="AC50" s="433"/>
      <c r="AD50" s="59"/>
      <c r="AE50" s="461"/>
      <c r="AF50" s="616"/>
      <c r="AG50" s="431"/>
      <c r="AH50" s="80"/>
      <c r="AI50" s="432"/>
      <c r="AJ50" s="433"/>
      <c r="AK50" s="59"/>
      <c r="AL50" s="461"/>
      <c r="AM50" s="616"/>
      <c r="AN50" s="431"/>
      <c r="AO50" s="80"/>
      <c r="AP50" s="432"/>
      <c r="AQ50" s="433"/>
      <c r="AR50" s="434"/>
      <c r="AS50" s="434"/>
    </row>
    <row r="51" ht="15.75" customHeight="1">
      <c r="A51" s="59"/>
      <c r="B51" s="465"/>
      <c r="C51" s="602"/>
      <c r="D51" s="466"/>
      <c r="E51" s="466"/>
      <c r="F51" s="467"/>
      <c r="G51" s="509"/>
      <c r="H51" s="469"/>
      <c r="I51" s="471"/>
      <c r="J51" s="467"/>
      <c r="K51" s="468"/>
      <c r="L51" s="469"/>
      <c r="M51" s="471"/>
      <c r="N51" s="472"/>
      <c r="O51" s="473"/>
      <c r="P51" s="59"/>
      <c r="Q51" s="467"/>
      <c r="R51" s="468"/>
      <c r="S51" s="469"/>
      <c r="T51" s="471"/>
      <c r="U51" s="472"/>
      <c r="V51" s="473"/>
      <c r="W51" s="59"/>
      <c r="X51" s="467"/>
      <c r="Y51" s="468"/>
      <c r="Z51" s="469"/>
      <c r="AA51" s="471"/>
      <c r="AB51" s="472"/>
      <c r="AC51" s="473"/>
      <c r="AD51" s="59"/>
      <c r="AE51" s="467"/>
      <c r="AF51" s="468"/>
      <c r="AG51" s="469"/>
      <c r="AH51" s="471"/>
      <c r="AI51" s="472"/>
      <c r="AJ51" s="473"/>
      <c r="AK51" s="59"/>
      <c r="AL51" s="467"/>
      <c r="AM51" s="468"/>
      <c r="AN51" s="469"/>
      <c r="AO51" s="471"/>
      <c r="AP51" s="472"/>
      <c r="AQ51" s="473"/>
      <c r="AR51" s="474"/>
      <c r="AS51" s="474"/>
    </row>
    <row r="52" ht="12.75" customHeight="1">
      <c r="A52" s="59"/>
      <c r="B52" s="475" t="s">
        <v>315</v>
      </c>
      <c r="C52" s="603"/>
      <c r="D52" s="351"/>
      <c r="E52" s="351"/>
      <c r="F52" s="476"/>
      <c r="G52" s="523"/>
      <c r="H52" s="478">
        <f>SUM(H43:H48,H42)</f>
        <v>3332.717224</v>
      </c>
      <c r="I52" s="516"/>
      <c r="J52" s="477"/>
      <c r="K52" s="477"/>
      <c r="L52" s="478">
        <f>SUM(L43:L48,L42)</f>
        <v>3251.117004</v>
      </c>
      <c r="M52" s="480"/>
      <c r="N52" s="479">
        <f t="shared" ref="N52:N56" si="87">L52-H52</f>
        <v>-81.60021974</v>
      </c>
      <c r="O52" s="481">
        <f t="shared" ref="O52:O56" si="88">IF((H52)=0,"",(N52/H52))</f>
        <v>-0.02448459148</v>
      </c>
      <c r="P52" s="59"/>
      <c r="Q52" s="477"/>
      <c r="R52" s="477"/>
      <c r="S52" s="478">
        <f>SUM(S43:S48,S42)</f>
        <v>2949.996004</v>
      </c>
      <c r="T52" s="480"/>
      <c r="U52" s="479">
        <f t="shared" ref="U52:U56" si="89">S52-L52</f>
        <v>-301.121</v>
      </c>
      <c r="V52" s="481">
        <f t="shared" ref="V52:V56" si="90">IF((L52)=0,"",(U52/L52))</f>
        <v>-0.09262078221</v>
      </c>
      <c r="W52" s="59"/>
      <c r="X52" s="477"/>
      <c r="Y52" s="477"/>
      <c r="Z52" s="478">
        <f>SUM(Z43:Z48,Z42)</f>
        <v>2989.298504</v>
      </c>
      <c r="AA52" s="480"/>
      <c r="AB52" s="479">
        <f t="shared" ref="AB52:AB56" si="91">Z52-S52</f>
        <v>39.3025</v>
      </c>
      <c r="AC52" s="481">
        <f t="shared" ref="AC52:AC56" si="92">IF((S52)=0,"",(AB52/S52))</f>
        <v>0.0133228994</v>
      </c>
      <c r="AD52" s="59"/>
      <c r="AE52" s="477"/>
      <c r="AF52" s="477"/>
      <c r="AG52" s="478">
        <f>SUM(AG43:AG48,AG42)</f>
        <v>3010.043004</v>
      </c>
      <c r="AH52" s="480"/>
      <c r="AI52" s="479">
        <f t="shared" ref="AI52:AI56" si="93">AG52-Z52</f>
        <v>20.7445</v>
      </c>
      <c r="AJ52" s="481">
        <f t="shared" ref="AJ52:AJ56" si="94">IF((Z52)=0,"",(AI52/Z52))</f>
        <v>0.00693958799</v>
      </c>
      <c r="AK52" s="59"/>
      <c r="AL52" s="477"/>
      <c r="AM52" s="477"/>
      <c r="AN52" s="478">
        <f>SUM(AN43:AN48,AN42)</f>
        <v>3038.378004</v>
      </c>
      <c r="AO52" s="480"/>
      <c r="AP52" s="479">
        <f t="shared" ref="AP52:AP56" si="95">AN52-AG52</f>
        <v>28.335</v>
      </c>
      <c r="AQ52" s="481">
        <f t="shared" ref="AQ52:AQ56" si="96">IF((AG52)=0,"",(AP52/AG52))</f>
        <v>0.009413486771</v>
      </c>
      <c r="AR52" s="482"/>
      <c r="AS52" s="482"/>
    </row>
    <row r="53" ht="12.75" customHeight="1">
      <c r="A53" s="59"/>
      <c r="B53" s="483" t="s">
        <v>316</v>
      </c>
      <c r="C53" s="603"/>
      <c r="D53" s="351"/>
      <c r="E53" s="351"/>
      <c r="F53" s="476">
        <v>0.13</v>
      </c>
      <c r="G53" s="80"/>
      <c r="H53" s="524">
        <f>H52*F53</f>
        <v>433.2532391</v>
      </c>
      <c r="I53" s="448"/>
      <c r="J53" s="484">
        <v>0.13</v>
      </c>
      <c r="K53" s="448"/>
      <c r="L53" s="431">
        <f>L52*J53</f>
        <v>422.6452106</v>
      </c>
      <c r="M53" s="80"/>
      <c r="N53" s="432">
        <f t="shared" si="87"/>
        <v>-10.60802857</v>
      </c>
      <c r="O53" s="433">
        <f t="shared" si="88"/>
        <v>-0.02448459148</v>
      </c>
      <c r="P53" s="59"/>
      <c r="Q53" s="484">
        <v>0.13</v>
      </c>
      <c r="R53" s="448"/>
      <c r="S53" s="431">
        <f>S52*Q53</f>
        <v>383.4994806</v>
      </c>
      <c r="T53" s="80"/>
      <c r="U53" s="432">
        <f t="shared" si="89"/>
        <v>-39.14573</v>
      </c>
      <c r="V53" s="433">
        <f t="shared" si="90"/>
        <v>-0.09262078221</v>
      </c>
      <c r="W53" s="59"/>
      <c r="X53" s="484">
        <v>0.13</v>
      </c>
      <c r="Y53" s="448"/>
      <c r="Z53" s="431">
        <f>Z52*X53</f>
        <v>388.6088056</v>
      </c>
      <c r="AA53" s="80"/>
      <c r="AB53" s="432">
        <f t="shared" si="91"/>
        <v>5.109325</v>
      </c>
      <c r="AC53" s="433">
        <f t="shared" si="92"/>
        <v>0.0133228994</v>
      </c>
      <c r="AD53" s="59"/>
      <c r="AE53" s="484">
        <v>0.13</v>
      </c>
      <c r="AF53" s="448"/>
      <c r="AG53" s="431">
        <f>AG52*AE53</f>
        <v>391.3055906</v>
      </c>
      <c r="AH53" s="80"/>
      <c r="AI53" s="432">
        <f t="shared" si="93"/>
        <v>2.696785</v>
      </c>
      <c r="AJ53" s="433">
        <f t="shared" si="94"/>
        <v>0.00693958799</v>
      </c>
      <c r="AK53" s="59"/>
      <c r="AL53" s="484">
        <v>0.13</v>
      </c>
      <c r="AM53" s="448"/>
      <c r="AN53" s="431">
        <f>AN52*AL53</f>
        <v>394.9891406</v>
      </c>
      <c r="AO53" s="80"/>
      <c r="AP53" s="432">
        <f t="shared" si="95"/>
        <v>3.68355</v>
      </c>
      <c r="AQ53" s="433">
        <f t="shared" si="96"/>
        <v>0.009413486771</v>
      </c>
      <c r="AR53" s="434"/>
      <c r="AS53" s="434"/>
    </row>
    <row r="54" ht="12.75" customHeight="1">
      <c r="A54" s="59"/>
      <c r="B54" s="485" t="s">
        <v>421</v>
      </c>
      <c r="C54" s="603"/>
      <c r="D54" s="351"/>
      <c r="E54" s="351"/>
      <c r="F54" s="486"/>
      <c r="G54" s="80"/>
      <c r="H54" s="524">
        <f>H52+H53</f>
        <v>3765.970463</v>
      </c>
      <c r="I54" s="448"/>
      <c r="J54" s="448"/>
      <c r="K54" s="448"/>
      <c r="L54" s="431">
        <f>L52+L53</f>
        <v>3673.762215</v>
      </c>
      <c r="M54" s="80"/>
      <c r="N54" s="432">
        <f t="shared" si="87"/>
        <v>-92.20824831</v>
      </c>
      <c r="O54" s="433">
        <f t="shared" si="88"/>
        <v>-0.02448459148</v>
      </c>
      <c r="P54" s="59"/>
      <c r="Q54" s="448"/>
      <c r="R54" s="448"/>
      <c r="S54" s="431">
        <f>S52+S53</f>
        <v>3333.495485</v>
      </c>
      <c r="T54" s="80"/>
      <c r="U54" s="432">
        <f t="shared" si="89"/>
        <v>-340.26673</v>
      </c>
      <c r="V54" s="433">
        <f t="shared" si="90"/>
        <v>-0.09262078221</v>
      </c>
      <c r="W54" s="59"/>
      <c r="X54" s="448"/>
      <c r="Y54" s="448"/>
      <c r="Z54" s="431">
        <f>Z52+Z53</f>
        <v>3377.90731</v>
      </c>
      <c r="AA54" s="80"/>
      <c r="AB54" s="432">
        <f t="shared" si="91"/>
        <v>44.411825</v>
      </c>
      <c r="AC54" s="433">
        <f t="shared" si="92"/>
        <v>0.0133228994</v>
      </c>
      <c r="AD54" s="59"/>
      <c r="AE54" s="448"/>
      <c r="AF54" s="448"/>
      <c r="AG54" s="431">
        <f>AG52+AG53</f>
        <v>3401.348595</v>
      </c>
      <c r="AH54" s="80"/>
      <c r="AI54" s="432">
        <f t="shared" si="93"/>
        <v>23.441285</v>
      </c>
      <c r="AJ54" s="433">
        <f t="shared" si="94"/>
        <v>0.00693958799</v>
      </c>
      <c r="AK54" s="59"/>
      <c r="AL54" s="448"/>
      <c r="AM54" s="448"/>
      <c r="AN54" s="431">
        <f>AN52+AN53</f>
        <v>3433.367145</v>
      </c>
      <c r="AO54" s="80"/>
      <c r="AP54" s="432">
        <f t="shared" si="95"/>
        <v>32.01855</v>
      </c>
      <c r="AQ54" s="433">
        <f t="shared" si="96"/>
        <v>0.009413486771</v>
      </c>
      <c r="AR54" s="434"/>
      <c r="AS54" s="434"/>
    </row>
    <row r="55" ht="15.75" customHeight="1">
      <c r="A55" s="59"/>
      <c r="B55" s="487" t="s">
        <v>273</v>
      </c>
      <c r="E55" s="351"/>
      <c r="F55" s="486"/>
      <c r="G55" s="80"/>
      <c r="H55" s="526">
        <f>F55*H52</f>
        <v>0</v>
      </c>
      <c r="I55" s="448"/>
      <c r="J55" s="448"/>
      <c r="K55" s="448"/>
      <c r="L55" s="546">
        <f>J55*L52</f>
        <v>0</v>
      </c>
      <c r="M55" s="80"/>
      <c r="N55" s="489">
        <f t="shared" si="87"/>
        <v>0</v>
      </c>
      <c r="O55" s="491" t="str">
        <f t="shared" si="88"/>
        <v/>
      </c>
      <c r="P55" s="59"/>
      <c r="Q55" s="448"/>
      <c r="R55" s="448"/>
      <c r="S55" s="546">
        <f>Q55*S52</f>
        <v>0</v>
      </c>
      <c r="T55" s="80"/>
      <c r="U55" s="489">
        <f t="shared" si="89"/>
        <v>0</v>
      </c>
      <c r="V55" s="491" t="str">
        <f t="shared" si="90"/>
        <v/>
      </c>
      <c r="W55" s="59"/>
      <c r="X55" s="448"/>
      <c r="Y55" s="448"/>
      <c r="Z55" s="546">
        <f>X55*Z52</f>
        <v>0</v>
      </c>
      <c r="AA55" s="80"/>
      <c r="AB55" s="489">
        <f t="shared" si="91"/>
        <v>0</v>
      </c>
      <c r="AC55" s="491" t="str">
        <f t="shared" si="92"/>
        <v/>
      </c>
      <c r="AD55" s="59"/>
      <c r="AE55" s="448"/>
      <c r="AF55" s="448"/>
      <c r="AG55" s="546">
        <f>AE55*AG52</f>
        <v>0</v>
      </c>
      <c r="AH55" s="80"/>
      <c r="AI55" s="489">
        <f t="shared" si="93"/>
        <v>0</v>
      </c>
      <c r="AJ55" s="491" t="str">
        <f t="shared" si="94"/>
        <v/>
      </c>
      <c r="AK55" s="59"/>
      <c r="AL55" s="448"/>
      <c r="AM55" s="448"/>
      <c r="AN55" s="546">
        <f>AL55*AN52</f>
        <v>0</v>
      </c>
      <c r="AO55" s="80"/>
      <c r="AP55" s="489">
        <f t="shared" si="95"/>
        <v>0</v>
      </c>
      <c r="AQ55" s="491" t="str">
        <f t="shared" si="96"/>
        <v/>
      </c>
      <c r="AR55" s="492"/>
      <c r="AS55" s="492"/>
    </row>
    <row r="56" ht="13.5" customHeight="1">
      <c r="A56" s="59"/>
      <c r="B56" s="493" t="s">
        <v>318</v>
      </c>
      <c r="C56" s="71"/>
      <c r="D56" s="72"/>
      <c r="E56" s="494"/>
      <c r="F56" s="495"/>
      <c r="G56" s="527"/>
      <c r="H56" s="528">
        <f>H54-H55</f>
        <v>3765.970463</v>
      </c>
      <c r="I56" s="496"/>
      <c r="J56" s="496"/>
      <c r="K56" s="496"/>
      <c r="L56" s="497">
        <f>L54-L55</f>
        <v>3673.762215</v>
      </c>
      <c r="M56" s="498"/>
      <c r="N56" s="499">
        <f t="shared" si="87"/>
        <v>-92.20824831</v>
      </c>
      <c r="O56" s="500">
        <f t="shared" si="88"/>
        <v>-0.02448459148</v>
      </c>
      <c r="P56" s="59"/>
      <c r="Q56" s="496"/>
      <c r="R56" s="496"/>
      <c r="S56" s="497">
        <f>S54-S55</f>
        <v>3333.495485</v>
      </c>
      <c r="T56" s="498"/>
      <c r="U56" s="499">
        <f t="shared" si="89"/>
        <v>-340.26673</v>
      </c>
      <c r="V56" s="500">
        <f t="shared" si="90"/>
        <v>-0.09262078221</v>
      </c>
      <c r="W56" s="59"/>
      <c r="X56" s="496"/>
      <c r="Y56" s="496"/>
      <c r="Z56" s="497">
        <f>Z54-Z55</f>
        <v>3377.90731</v>
      </c>
      <c r="AA56" s="498"/>
      <c r="AB56" s="499">
        <f t="shared" si="91"/>
        <v>44.411825</v>
      </c>
      <c r="AC56" s="500">
        <f t="shared" si="92"/>
        <v>0.0133228994</v>
      </c>
      <c r="AD56" s="59"/>
      <c r="AE56" s="496"/>
      <c r="AF56" s="496"/>
      <c r="AG56" s="497">
        <f>AG54-AG55</f>
        <v>3401.348595</v>
      </c>
      <c r="AH56" s="498"/>
      <c r="AI56" s="499">
        <f t="shared" si="93"/>
        <v>23.441285</v>
      </c>
      <c r="AJ56" s="500">
        <f t="shared" si="94"/>
        <v>0.00693958799</v>
      </c>
      <c r="AK56" s="59"/>
      <c r="AL56" s="496"/>
      <c r="AM56" s="496"/>
      <c r="AN56" s="497">
        <f>AN54-AN55</f>
        <v>3433.367145</v>
      </c>
      <c r="AO56" s="498"/>
      <c r="AP56" s="499">
        <f t="shared" si="95"/>
        <v>32.01855</v>
      </c>
      <c r="AQ56" s="500">
        <f t="shared" si="96"/>
        <v>0.009413486771</v>
      </c>
      <c r="AR56" s="501"/>
      <c r="AS56" s="501"/>
    </row>
    <row r="57" ht="8.25" customHeight="1">
      <c r="A57" s="59"/>
      <c r="B57" s="465"/>
      <c r="C57" s="602"/>
      <c r="D57" s="466"/>
      <c r="E57" s="466"/>
      <c r="F57" s="467"/>
      <c r="G57" s="509"/>
      <c r="H57" s="469"/>
      <c r="I57" s="471"/>
      <c r="J57" s="467"/>
      <c r="K57" s="468"/>
      <c r="L57" s="469"/>
      <c r="M57" s="471"/>
      <c r="N57" s="472"/>
      <c r="O57" s="473"/>
      <c r="P57" s="59"/>
      <c r="Q57" s="467"/>
      <c r="R57" s="468"/>
      <c r="S57" s="469"/>
      <c r="T57" s="471"/>
      <c r="U57" s="472"/>
      <c r="V57" s="473"/>
      <c r="W57" s="59"/>
      <c r="X57" s="467"/>
      <c r="Y57" s="468"/>
      <c r="Z57" s="469"/>
      <c r="AA57" s="471"/>
      <c r="AB57" s="472"/>
      <c r="AC57" s="473"/>
      <c r="AD57" s="59"/>
      <c r="AE57" s="467"/>
      <c r="AF57" s="468"/>
      <c r="AG57" s="469"/>
      <c r="AH57" s="471"/>
      <c r="AI57" s="472"/>
      <c r="AJ57" s="473"/>
      <c r="AK57" s="59"/>
      <c r="AL57" s="467"/>
      <c r="AM57" s="468"/>
      <c r="AN57" s="469"/>
      <c r="AO57" s="471"/>
      <c r="AP57" s="472"/>
      <c r="AQ57" s="473"/>
      <c r="AR57" s="474"/>
      <c r="AS57" s="474"/>
    </row>
    <row r="58" ht="12.75" customHeight="1">
      <c r="A58" s="59"/>
      <c r="B58" s="548" t="s">
        <v>319</v>
      </c>
      <c r="C58" s="604"/>
      <c r="D58" s="549"/>
      <c r="E58" s="549"/>
      <c r="F58" s="550"/>
      <c r="G58" s="551"/>
      <c r="H58" s="552">
        <f>SUM(H49:H50,H42,H43:H45)</f>
        <v>1465.811424</v>
      </c>
      <c r="I58" s="553"/>
      <c r="J58" s="554"/>
      <c r="K58" s="554"/>
      <c r="L58" s="552">
        <f>SUM(L49:L50,L42,L43:L45)</f>
        <v>1384.211204</v>
      </c>
      <c r="M58" s="555"/>
      <c r="N58" s="556">
        <f t="shared" ref="N58:N62" si="97">L58-H58</f>
        <v>-81.60021974</v>
      </c>
      <c r="O58" s="557">
        <f t="shared" ref="O58:O62" si="98">IF((H58)=0,"",(N58/H58))</f>
        <v>-0.05566897515</v>
      </c>
      <c r="P58" s="547"/>
      <c r="Q58" s="554"/>
      <c r="R58" s="554"/>
      <c r="S58" s="552">
        <f>SUM(S49:S50,S42,S43:S45)</f>
        <v>1083.090204</v>
      </c>
      <c r="T58" s="555"/>
      <c r="U58" s="556">
        <f t="shared" ref="U58:U62" si="99">S58-L58</f>
        <v>-301.121</v>
      </c>
      <c r="V58" s="557">
        <f t="shared" ref="V58:V62" si="100">IF((L58)=0,"",(U58/L58))</f>
        <v>-0.2175397794</v>
      </c>
      <c r="W58" s="547"/>
      <c r="X58" s="554"/>
      <c r="Y58" s="554"/>
      <c r="Z58" s="552">
        <f>SUM(Z49:Z50,Z42,Z43:Z45)</f>
        <v>1122.392704</v>
      </c>
      <c r="AA58" s="555"/>
      <c r="AB58" s="556">
        <f t="shared" ref="AB58:AB62" si="101">Z58-S58</f>
        <v>39.3025</v>
      </c>
      <c r="AC58" s="557">
        <f t="shared" ref="AC58:AC62" si="102">IF((S58)=0,"",(AB58/S58))</f>
        <v>0.03628737463</v>
      </c>
      <c r="AD58" s="547"/>
      <c r="AE58" s="554"/>
      <c r="AF58" s="554"/>
      <c r="AG58" s="552">
        <f>SUM(AG49:AG50,AG42,AG43:AG45)</f>
        <v>1143.137204</v>
      </c>
      <c r="AH58" s="555"/>
      <c r="AI58" s="556">
        <f t="shared" ref="AI58:AI62" si="103">AG58-Z58</f>
        <v>20.7445</v>
      </c>
      <c r="AJ58" s="557">
        <f t="shared" ref="AJ58:AJ62" si="104">IF((Z58)=0,"",(AI58/Z58))</f>
        <v>0.01848239027</v>
      </c>
      <c r="AK58" s="547"/>
      <c r="AL58" s="554"/>
      <c r="AM58" s="554"/>
      <c r="AN58" s="552">
        <f>SUM(AN49:AN50,AN42,AN43:AN45)</f>
        <v>1171.472204</v>
      </c>
      <c r="AO58" s="555"/>
      <c r="AP58" s="556">
        <f t="shared" ref="AP58:AP62" si="105">AN58-AG58</f>
        <v>28.335</v>
      </c>
      <c r="AQ58" s="557">
        <f t="shared" ref="AQ58:AQ62" si="106">IF((AG58)=0,"",(AP58/AG58))</f>
        <v>0.02478705084</v>
      </c>
      <c r="AR58" s="482"/>
      <c r="AS58" s="482"/>
    </row>
    <row r="59" ht="12.75" customHeight="1">
      <c r="A59" s="59"/>
      <c r="B59" s="559" t="s">
        <v>316</v>
      </c>
      <c r="C59" s="604"/>
      <c r="D59" s="549"/>
      <c r="E59" s="549"/>
      <c r="F59" s="550">
        <v>0.13</v>
      </c>
      <c r="G59" s="551"/>
      <c r="H59" s="560">
        <f>H58*F59</f>
        <v>190.5554851</v>
      </c>
      <c r="I59" s="561"/>
      <c r="J59" s="550">
        <v>0.13</v>
      </c>
      <c r="K59" s="562"/>
      <c r="L59" s="563">
        <f>L58*J59</f>
        <v>179.9474566</v>
      </c>
      <c r="M59" s="564"/>
      <c r="N59" s="565">
        <f t="shared" si="97"/>
        <v>-10.60802857</v>
      </c>
      <c r="O59" s="566">
        <f t="shared" si="98"/>
        <v>-0.05566897515</v>
      </c>
      <c r="P59" s="547"/>
      <c r="Q59" s="550">
        <v>0.13</v>
      </c>
      <c r="R59" s="562"/>
      <c r="S59" s="563">
        <f>S58*Q59</f>
        <v>140.8017266</v>
      </c>
      <c r="T59" s="564"/>
      <c r="U59" s="565">
        <f t="shared" si="99"/>
        <v>-39.14573</v>
      </c>
      <c r="V59" s="566">
        <f t="shared" si="100"/>
        <v>-0.2175397794</v>
      </c>
      <c r="W59" s="547"/>
      <c r="X59" s="550">
        <v>0.13</v>
      </c>
      <c r="Y59" s="562"/>
      <c r="Z59" s="563">
        <f>Z58*X59</f>
        <v>145.9110516</v>
      </c>
      <c r="AA59" s="564"/>
      <c r="AB59" s="565">
        <f t="shared" si="101"/>
        <v>5.109325</v>
      </c>
      <c r="AC59" s="566">
        <f t="shared" si="102"/>
        <v>0.03628737463</v>
      </c>
      <c r="AD59" s="547"/>
      <c r="AE59" s="550">
        <v>0.13</v>
      </c>
      <c r="AF59" s="562"/>
      <c r="AG59" s="563">
        <f>AG58*AE59</f>
        <v>148.6078366</v>
      </c>
      <c r="AH59" s="564"/>
      <c r="AI59" s="565">
        <f t="shared" si="103"/>
        <v>2.696785</v>
      </c>
      <c r="AJ59" s="566">
        <f t="shared" si="104"/>
        <v>0.01848239027</v>
      </c>
      <c r="AK59" s="547"/>
      <c r="AL59" s="550">
        <v>0.13</v>
      </c>
      <c r="AM59" s="562"/>
      <c r="AN59" s="563">
        <f>AN58*AL59</f>
        <v>152.2913866</v>
      </c>
      <c r="AO59" s="564"/>
      <c r="AP59" s="565">
        <f t="shared" si="105"/>
        <v>3.68355</v>
      </c>
      <c r="AQ59" s="566">
        <f t="shared" si="106"/>
        <v>0.02478705084</v>
      </c>
      <c r="AR59" s="434"/>
      <c r="AS59" s="434"/>
    </row>
    <row r="60" ht="12.75" customHeight="1">
      <c r="A60" s="59"/>
      <c r="B60" s="568" t="s">
        <v>422</v>
      </c>
      <c r="C60" s="604"/>
      <c r="D60" s="549"/>
      <c r="E60" s="549"/>
      <c r="F60" s="569"/>
      <c r="G60" s="564"/>
      <c r="H60" s="560">
        <f>H58+H59</f>
        <v>1656.366909</v>
      </c>
      <c r="I60" s="561"/>
      <c r="J60" s="561"/>
      <c r="K60" s="561"/>
      <c r="L60" s="563">
        <f>L58+L59</f>
        <v>1564.158661</v>
      </c>
      <c r="M60" s="564"/>
      <c r="N60" s="565">
        <f t="shared" si="97"/>
        <v>-92.20824831</v>
      </c>
      <c r="O60" s="566">
        <f t="shared" si="98"/>
        <v>-0.05566897515</v>
      </c>
      <c r="P60" s="547"/>
      <c r="Q60" s="561"/>
      <c r="R60" s="561"/>
      <c r="S60" s="563">
        <f>S58+S59</f>
        <v>1223.891931</v>
      </c>
      <c r="T60" s="564"/>
      <c r="U60" s="565">
        <f t="shared" si="99"/>
        <v>-340.26673</v>
      </c>
      <c r="V60" s="566">
        <f t="shared" si="100"/>
        <v>-0.2175397794</v>
      </c>
      <c r="W60" s="547"/>
      <c r="X60" s="561"/>
      <c r="Y60" s="561"/>
      <c r="Z60" s="563">
        <f>Z58+Z59</f>
        <v>1268.303756</v>
      </c>
      <c r="AA60" s="564"/>
      <c r="AB60" s="565">
        <f t="shared" si="101"/>
        <v>44.411825</v>
      </c>
      <c r="AC60" s="566">
        <f t="shared" si="102"/>
        <v>0.03628737463</v>
      </c>
      <c r="AD60" s="547"/>
      <c r="AE60" s="561"/>
      <c r="AF60" s="561"/>
      <c r="AG60" s="563">
        <f>AG58+AG59</f>
        <v>1291.745041</v>
      </c>
      <c r="AH60" s="564"/>
      <c r="AI60" s="565">
        <f t="shared" si="103"/>
        <v>23.441285</v>
      </c>
      <c r="AJ60" s="566">
        <f t="shared" si="104"/>
        <v>0.01848239027</v>
      </c>
      <c r="AK60" s="547"/>
      <c r="AL60" s="561"/>
      <c r="AM60" s="561"/>
      <c r="AN60" s="563">
        <f>AN58+AN59</f>
        <v>1323.763591</v>
      </c>
      <c r="AO60" s="564"/>
      <c r="AP60" s="565">
        <f t="shared" si="105"/>
        <v>32.01855</v>
      </c>
      <c r="AQ60" s="566">
        <f t="shared" si="106"/>
        <v>0.02478705084</v>
      </c>
      <c r="AR60" s="434"/>
      <c r="AS60" s="434"/>
    </row>
    <row r="61" ht="15.75" customHeight="1">
      <c r="A61" s="59"/>
      <c r="B61" s="570" t="s">
        <v>273</v>
      </c>
      <c r="E61" s="549"/>
      <c r="F61" s="569"/>
      <c r="G61" s="564"/>
      <c r="H61" s="571">
        <f>F61*H58</f>
        <v>0</v>
      </c>
      <c r="I61" s="561"/>
      <c r="J61" s="561"/>
      <c r="K61" s="561"/>
      <c r="L61" s="572">
        <f>J61*L58</f>
        <v>0</v>
      </c>
      <c r="M61" s="564"/>
      <c r="N61" s="573">
        <f t="shared" si="97"/>
        <v>0</v>
      </c>
      <c r="O61" s="574" t="str">
        <f t="shared" si="98"/>
        <v/>
      </c>
      <c r="P61" s="547"/>
      <c r="Q61" s="561"/>
      <c r="R61" s="561"/>
      <c r="S61" s="572">
        <f>Q61*S58</f>
        <v>0</v>
      </c>
      <c r="T61" s="564"/>
      <c r="U61" s="573">
        <f t="shared" si="99"/>
        <v>0</v>
      </c>
      <c r="V61" s="574" t="str">
        <f t="shared" si="100"/>
        <v/>
      </c>
      <c r="W61" s="547"/>
      <c r="X61" s="561"/>
      <c r="Y61" s="561"/>
      <c r="Z61" s="572">
        <f>X61*Z58</f>
        <v>0</v>
      </c>
      <c r="AA61" s="564"/>
      <c r="AB61" s="573">
        <f t="shared" si="101"/>
        <v>0</v>
      </c>
      <c r="AC61" s="574" t="str">
        <f t="shared" si="102"/>
        <v/>
      </c>
      <c r="AD61" s="547"/>
      <c r="AE61" s="561"/>
      <c r="AF61" s="561"/>
      <c r="AG61" s="572">
        <f>AE61*AG58</f>
        <v>0</v>
      </c>
      <c r="AH61" s="564"/>
      <c r="AI61" s="573">
        <f t="shared" si="103"/>
        <v>0</v>
      </c>
      <c r="AJ61" s="574" t="str">
        <f t="shared" si="104"/>
        <v/>
      </c>
      <c r="AK61" s="547"/>
      <c r="AL61" s="561"/>
      <c r="AM61" s="561"/>
      <c r="AN61" s="572">
        <f>AL61*AN58</f>
        <v>0</v>
      </c>
      <c r="AO61" s="564"/>
      <c r="AP61" s="573">
        <f t="shared" si="105"/>
        <v>0</v>
      </c>
      <c r="AQ61" s="574" t="str">
        <f t="shared" si="106"/>
        <v/>
      </c>
      <c r="AR61" s="492"/>
      <c r="AS61" s="492"/>
    </row>
    <row r="62" ht="13.5" customHeight="1">
      <c r="A62" s="59"/>
      <c r="B62" s="576" t="s">
        <v>321</v>
      </c>
      <c r="C62" s="71"/>
      <c r="D62" s="72"/>
      <c r="E62" s="577"/>
      <c r="F62" s="578"/>
      <c r="G62" s="579"/>
      <c r="H62" s="580">
        <f>H60-H61</f>
        <v>1656.366909</v>
      </c>
      <c r="I62" s="581"/>
      <c r="J62" s="581"/>
      <c r="K62" s="581"/>
      <c r="L62" s="582">
        <f>L60-L61</f>
        <v>1564.158661</v>
      </c>
      <c r="M62" s="583"/>
      <c r="N62" s="584">
        <f t="shared" si="97"/>
        <v>-92.20824831</v>
      </c>
      <c r="O62" s="585">
        <f t="shared" si="98"/>
        <v>-0.05566897515</v>
      </c>
      <c r="P62" s="547"/>
      <c r="Q62" s="581"/>
      <c r="R62" s="581"/>
      <c r="S62" s="582">
        <f>S60-S61</f>
        <v>1223.891931</v>
      </c>
      <c r="T62" s="583"/>
      <c r="U62" s="584">
        <f t="shared" si="99"/>
        <v>-340.26673</v>
      </c>
      <c r="V62" s="585">
        <f t="shared" si="100"/>
        <v>-0.2175397794</v>
      </c>
      <c r="W62" s="547"/>
      <c r="X62" s="581"/>
      <c r="Y62" s="581"/>
      <c r="Z62" s="582">
        <f>Z60-Z61</f>
        <v>1268.303756</v>
      </c>
      <c r="AA62" s="583"/>
      <c r="AB62" s="584">
        <f t="shared" si="101"/>
        <v>44.411825</v>
      </c>
      <c r="AC62" s="585">
        <f t="shared" si="102"/>
        <v>0.03628737463</v>
      </c>
      <c r="AD62" s="547"/>
      <c r="AE62" s="581"/>
      <c r="AF62" s="581"/>
      <c r="AG62" s="582">
        <f>AG60-AG61</f>
        <v>1291.745041</v>
      </c>
      <c r="AH62" s="583"/>
      <c r="AI62" s="584">
        <f t="shared" si="103"/>
        <v>23.441285</v>
      </c>
      <c r="AJ62" s="585">
        <f t="shared" si="104"/>
        <v>0.01848239027</v>
      </c>
      <c r="AK62" s="547"/>
      <c r="AL62" s="581"/>
      <c r="AM62" s="581"/>
      <c r="AN62" s="582">
        <f>AN60-AN61</f>
        <v>1323.763591</v>
      </c>
      <c r="AO62" s="583"/>
      <c r="AP62" s="584">
        <f t="shared" si="105"/>
        <v>32.01855</v>
      </c>
      <c r="AQ62" s="585">
        <f t="shared" si="106"/>
        <v>0.02478705084</v>
      </c>
      <c r="AR62" s="501"/>
      <c r="AS62" s="501"/>
    </row>
    <row r="63" ht="8.25" customHeight="1">
      <c r="A63" s="59"/>
      <c r="B63" s="465"/>
      <c r="C63" s="602"/>
      <c r="D63" s="466"/>
      <c r="E63" s="466"/>
      <c r="F63" s="508"/>
      <c r="G63" s="471"/>
      <c r="H63" s="531"/>
      <c r="I63" s="509"/>
      <c r="J63" s="508"/>
      <c r="K63" s="509"/>
      <c r="L63" s="472"/>
      <c r="M63" s="471"/>
      <c r="N63" s="510"/>
      <c r="O63" s="473"/>
      <c r="P63" s="59"/>
      <c r="Q63" s="508"/>
      <c r="R63" s="509"/>
      <c r="S63" s="472"/>
      <c r="T63" s="471"/>
      <c r="U63" s="510"/>
      <c r="V63" s="473"/>
      <c r="W63" s="59"/>
      <c r="X63" s="508"/>
      <c r="Y63" s="509"/>
      <c r="Z63" s="472"/>
      <c r="AA63" s="471"/>
      <c r="AB63" s="510"/>
      <c r="AC63" s="473"/>
      <c r="AD63" s="59"/>
      <c r="AE63" s="508"/>
      <c r="AF63" s="509"/>
      <c r="AG63" s="472"/>
      <c r="AH63" s="471"/>
      <c r="AI63" s="510"/>
      <c r="AJ63" s="473"/>
      <c r="AK63" s="59"/>
      <c r="AL63" s="508"/>
      <c r="AM63" s="509"/>
      <c r="AN63" s="472"/>
      <c r="AO63" s="471"/>
      <c r="AP63" s="510"/>
      <c r="AQ63" s="473"/>
      <c r="AR63" s="474"/>
      <c r="AS63" s="474"/>
    </row>
    <row r="64" ht="12.75" customHeight="1">
      <c r="A64" s="59"/>
      <c r="B64" s="59"/>
      <c r="C64" s="596"/>
      <c r="D64" s="59"/>
      <c r="E64" s="59"/>
      <c r="F64" s="59"/>
      <c r="G64" s="59"/>
      <c r="H64" s="59"/>
      <c r="I64" s="59"/>
      <c r="J64" s="59"/>
      <c r="K64" s="59"/>
      <c r="L64" s="140"/>
      <c r="M64" s="59"/>
      <c r="N64" s="59"/>
      <c r="O64" s="59"/>
      <c r="P64" s="59"/>
      <c r="Q64" s="59"/>
      <c r="R64" s="59"/>
      <c r="S64" s="140"/>
      <c r="T64" s="59"/>
      <c r="U64" s="59"/>
      <c r="V64" s="59"/>
      <c r="W64" s="59"/>
      <c r="X64" s="59"/>
      <c r="Y64" s="59"/>
      <c r="Z64" s="140"/>
      <c r="AA64" s="59"/>
      <c r="AB64" s="59"/>
      <c r="AC64" s="59"/>
      <c r="AD64" s="59"/>
      <c r="AE64" s="59"/>
      <c r="AF64" s="59"/>
      <c r="AG64" s="140"/>
      <c r="AH64" s="59"/>
      <c r="AI64" s="59"/>
      <c r="AJ64" s="59"/>
      <c r="AK64" s="59"/>
      <c r="AL64" s="59"/>
      <c r="AM64" s="59"/>
      <c r="AN64" s="140"/>
      <c r="AO64" s="59"/>
      <c r="AP64" s="59"/>
      <c r="AQ64" s="59"/>
      <c r="AR64" s="59"/>
      <c r="AS64" s="59"/>
    </row>
    <row r="65" ht="12.75" customHeight="1">
      <c r="A65" s="59"/>
      <c r="B65" s="337" t="s">
        <v>322</v>
      </c>
      <c r="C65" s="596"/>
      <c r="D65" s="59"/>
      <c r="E65" s="59"/>
      <c r="F65" s="511">
        <f>'Proposed Rates'!$E$299</f>
        <v>0.0338</v>
      </c>
      <c r="G65" s="59"/>
      <c r="H65" s="59"/>
      <c r="I65" s="59"/>
      <c r="J65" s="511">
        <f>'Proposed Rates'!$F$299</f>
        <v>0.0335</v>
      </c>
      <c r="K65" s="59"/>
      <c r="L65" s="59"/>
      <c r="M65" s="59"/>
      <c r="N65" s="59"/>
      <c r="O65" s="59"/>
      <c r="P65" s="59"/>
      <c r="Q65" s="511">
        <f>'Proposed Rates'!$G$299</f>
        <v>0.0335</v>
      </c>
      <c r="R65" s="59"/>
      <c r="S65" s="59"/>
      <c r="T65" s="59"/>
      <c r="U65" s="59"/>
      <c r="V65" s="59"/>
      <c r="W65" s="59"/>
      <c r="X65" s="511">
        <f>'Proposed Rates'!$H$299</f>
        <v>0.0335</v>
      </c>
      <c r="Y65" s="59"/>
      <c r="Z65" s="59"/>
      <c r="AA65" s="59"/>
      <c r="AB65" s="59"/>
      <c r="AC65" s="59"/>
      <c r="AD65" s="59"/>
      <c r="AE65" s="511">
        <f>'Proposed Rates'!$I$299</f>
        <v>0.0335</v>
      </c>
      <c r="AF65" s="59"/>
      <c r="AG65" s="59"/>
      <c r="AH65" s="59"/>
      <c r="AI65" s="59"/>
      <c r="AJ65" s="59"/>
      <c r="AK65" s="59"/>
      <c r="AL65" s="511">
        <f>'Proposed Rates'!$J$299</f>
        <v>0.0335</v>
      </c>
      <c r="AM65" s="59"/>
      <c r="AN65" s="59"/>
      <c r="AO65" s="59"/>
      <c r="AP65" s="59"/>
      <c r="AQ65" s="59"/>
      <c r="AR65" s="59"/>
      <c r="AS65" s="59"/>
    </row>
    <row r="66" ht="12.75" customHeight="1">
      <c r="A66" s="59"/>
      <c r="B66" s="59"/>
      <c r="C66" s="596"/>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9"/>
      <c r="AR66" s="59"/>
      <c r="AS66" s="59"/>
    </row>
    <row r="67" ht="15.75" customHeight="1">
      <c r="A67" s="512" t="s">
        <v>423</v>
      </c>
      <c r="B67" s="59"/>
      <c r="C67" s="596"/>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c r="AP67" s="59"/>
      <c r="AQ67" s="59"/>
      <c r="AR67" s="59"/>
      <c r="AS67" s="59"/>
    </row>
    <row r="68" ht="13.5" customHeight="1">
      <c r="A68" s="59"/>
      <c r="B68" s="59"/>
      <c r="C68" s="596"/>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c r="AP68" s="59"/>
      <c r="AQ68" s="59"/>
      <c r="AR68" s="59"/>
      <c r="AS68" s="59"/>
    </row>
    <row r="69" ht="8.25" customHeight="1">
      <c r="A69" s="59" t="s">
        <v>324</v>
      </c>
      <c r="B69" s="59"/>
      <c r="C69" s="596"/>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59"/>
      <c r="AM69" s="59"/>
      <c r="AN69" s="59"/>
      <c r="AO69" s="59"/>
      <c r="AP69" s="59"/>
      <c r="AQ69" s="59"/>
      <c r="AR69" s="59"/>
      <c r="AS69" s="59"/>
    </row>
    <row r="70" ht="12.75" customHeight="1">
      <c r="A70" s="59" t="s">
        <v>325</v>
      </c>
      <c r="B70" s="59"/>
      <c r="C70" s="596"/>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c r="AP70" s="59"/>
      <c r="AQ70" s="59"/>
      <c r="AR70" s="59"/>
      <c r="AS70" s="59"/>
    </row>
    <row r="71" ht="12.75" customHeight="1">
      <c r="A71" s="59"/>
      <c r="B71" s="59"/>
      <c r="C71" s="596"/>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59"/>
      <c r="AO71" s="59"/>
      <c r="AP71" s="59"/>
      <c r="AQ71" s="59"/>
      <c r="AR71" s="59"/>
      <c r="AS71" s="59"/>
    </row>
    <row r="72" ht="12.75" customHeight="1">
      <c r="A72" s="59" t="s">
        <v>326</v>
      </c>
      <c r="B72" s="59"/>
      <c r="C72" s="596"/>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N72" s="59"/>
      <c r="AO72" s="59"/>
      <c r="AP72" s="59"/>
      <c r="AQ72" s="59"/>
      <c r="AR72" s="59"/>
      <c r="AS72" s="59"/>
    </row>
    <row r="73" ht="12.75" customHeight="1">
      <c r="A73" s="59" t="s">
        <v>327</v>
      </c>
      <c r="B73" s="59"/>
      <c r="C73" s="596"/>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59"/>
      <c r="AK73" s="59"/>
      <c r="AL73" s="59"/>
      <c r="AM73" s="59"/>
      <c r="AN73" s="59"/>
      <c r="AO73" s="59"/>
      <c r="AP73" s="59"/>
      <c r="AQ73" s="59"/>
      <c r="AR73" s="59"/>
      <c r="AS73" s="59"/>
    </row>
    <row r="74" ht="12.75" customHeight="1">
      <c r="A74" s="59"/>
      <c r="B74" s="59"/>
      <c r="C74" s="596"/>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9"/>
      <c r="AR74" s="59"/>
      <c r="AS74" s="59"/>
    </row>
    <row r="75" ht="12.75" customHeight="1">
      <c r="A75" s="59" t="s">
        <v>328</v>
      </c>
      <c r="B75" s="59"/>
      <c r="C75" s="596"/>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c r="AJ75" s="59"/>
      <c r="AK75" s="59"/>
      <c r="AL75" s="59"/>
      <c r="AM75" s="59"/>
      <c r="AN75" s="59"/>
      <c r="AO75" s="59"/>
      <c r="AP75" s="59"/>
      <c r="AQ75" s="59"/>
      <c r="AR75" s="59"/>
      <c r="AS75" s="59"/>
    </row>
    <row r="76" ht="12.75" customHeight="1">
      <c r="A76" s="59" t="s">
        <v>329</v>
      </c>
      <c r="B76" s="59"/>
      <c r="C76" s="596"/>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c r="AJ76" s="59"/>
      <c r="AK76" s="59"/>
      <c r="AL76" s="59"/>
      <c r="AM76" s="59"/>
      <c r="AN76" s="59"/>
      <c r="AO76" s="59"/>
      <c r="AP76" s="59"/>
      <c r="AQ76" s="59"/>
      <c r="AR76" s="59"/>
      <c r="AS76" s="59"/>
    </row>
    <row r="77" ht="12.75" customHeight="1">
      <c r="A77" s="59" t="s">
        <v>330</v>
      </c>
      <c r="B77" s="59"/>
      <c r="C77" s="596"/>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c r="AJ77" s="59"/>
      <c r="AK77" s="59"/>
      <c r="AL77" s="59"/>
      <c r="AM77" s="59"/>
      <c r="AN77" s="59"/>
      <c r="AO77" s="59"/>
      <c r="AP77" s="59"/>
      <c r="AQ77" s="59"/>
      <c r="AR77" s="59"/>
      <c r="AS77" s="59"/>
    </row>
    <row r="78" ht="12.75" customHeight="1">
      <c r="A78" s="59" t="s">
        <v>331</v>
      </c>
      <c r="B78" s="59"/>
      <c r="C78" s="596"/>
      <c r="D78" s="59"/>
      <c r="E78" s="59"/>
      <c r="F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9"/>
      <c r="AR78" s="59"/>
      <c r="AS78" s="59"/>
    </row>
    <row r="79" ht="12.75" customHeight="1">
      <c r="A79" s="59" t="s">
        <v>332</v>
      </c>
      <c r="B79" s="59"/>
      <c r="C79" s="596"/>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59"/>
      <c r="AK79" s="59"/>
      <c r="AL79" s="59"/>
      <c r="AM79" s="59"/>
      <c r="AN79" s="59"/>
      <c r="AO79" s="59"/>
      <c r="AP79" s="59"/>
      <c r="AQ79" s="59"/>
      <c r="AR79" s="59"/>
      <c r="AS79" s="59"/>
    </row>
    <row r="80" ht="12.75" customHeight="1">
      <c r="A80" s="59"/>
      <c r="B80" s="59"/>
      <c r="C80" s="596"/>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9"/>
      <c r="AR80" s="59"/>
      <c r="AS80" s="59"/>
    </row>
    <row r="81" ht="12.75" customHeight="1">
      <c r="A81" s="513"/>
      <c r="B81" s="59" t="s">
        <v>333</v>
      </c>
      <c r="C81" s="596"/>
      <c r="D81" s="59"/>
      <c r="E81" s="59"/>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c r="AR81" s="59"/>
      <c r="AS81" s="59"/>
    </row>
    <row r="82" ht="12.75" customHeight="1">
      <c r="A82" s="59"/>
      <c r="B82" s="59"/>
      <c r="C82" s="596"/>
      <c r="D82" s="59"/>
      <c r="E82" s="59"/>
      <c r="F82" s="59"/>
      <c r="G82" s="59"/>
      <c r="H82" s="59"/>
      <c r="I82" s="59"/>
      <c r="J82" s="59"/>
      <c r="K82" s="59"/>
      <c r="L82" s="59"/>
      <c r="M82" s="59"/>
      <c r="N82" s="59"/>
      <c r="O82" s="59"/>
      <c r="P82" s="59"/>
      <c r="Q82" s="59"/>
      <c r="R82" s="59"/>
      <c r="S82" s="59"/>
      <c r="T82" s="59"/>
      <c r="U82" s="59"/>
      <c r="V82" s="59"/>
      <c r="W82" s="59"/>
      <c r="X82" s="59"/>
      <c r="Y82" s="59"/>
      <c r="Z82" s="59"/>
      <c r="AA82" s="59"/>
      <c r="AB82" s="59"/>
      <c r="AC82" s="59"/>
      <c r="AD82" s="59"/>
      <c r="AE82" s="59"/>
      <c r="AF82" s="59"/>
      <c r="AG82" s="59"/>
      <c r="AH82" s="59"/>
      <c r="AI82" s="59"/>
      <c r="AJ82" s="59"/>
      <c r="AK82" s="59"/>
      <c r="AL82" s="59"/>
      <c r="AM82" s="59"/>
      <c r="AN82" s="59"/>
      <c r="AO82" s="59"/>
      <c r="AP82" s="59"/>
      <c r="AQ82" s="59"/>
      <c r="AR82" s="59"/>
      <c r="AS82" s="59"/>
    </row>
    <row r="83" ht="12.75" customHeight="1">
      <c r="A83" s="59"/>
      <c r="B83" s="59" t="s">
        <v>334</v>
      </c>
      <c r="C83" s="596"/>
      <c r="D83" s="59"/>
      <c r="E83" s="59"/>
      <c r="F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83" s="59"/>
      <c r="AN83" s="59"/>
      <c r="AO83" s="59"/>
      <c r="AP83" s="59"/>
      <c r="AQ83" s="59"/>
      <c r="AR83" s="59"/>
      <c r="AS83" s="59"/>
    </row>
    <row r="84" ht="12.75" customHeight="1">
      <c r="A84" s="59"/>
      <c r="B84" s="59"/>
      <c r="C84" s="596"/>
      <c r="D84" s="59"/>
      <c r="E84" s="59"/>
      <c r="F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c r="AS84" s="59"/>
    </row>
    <row r="85" ht="12.75" customHeight="1">
      <c r="A85" s="59"/>
      <c r="B85" s="59"/>
      <c r="C85" s="596"/>
      <c r="D85" s="59"/>
      <c r="E85" s="59"/>
      <c r="F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c r="AS85" s="59"/>
    </row>
    <row r="86" ht="12.75" customHeight="1">
      <c r="A86" s="59"/>
      <c r="B86" s="59"/>
      <c r="C86" s="596"/>
      <c r="D86" s="59"/>
      <c r="E86" s="59"/>
      <c r="F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c r="AS86" s="59"/>
    </row>
    <row r="87" ht="12.75" customHeight="1">
      <c r="A87" s="59"/>
      <c r="B87" s="59"/>
      <c r="C87" s="596"/>
      <c r="D87" s="59"/>
      <c r="E87" s="59"/>
      <c r="F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c r="AR87" s="59"/>
      <c r="AS87" s="59"/>
    </row>
    <row r="88" ht="12.75" customHeight="1">
      <c r="A88" s="59"/>
      <c r="B88" s="59"/>
      <c r="C88" s="596"/>
      <c r="D88" s="59"/>
      <c r="E88" s="59"/>
      <c r="F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9"/>
      <c r="AR88" s="59"/>
      <c r="AS88" s="59"/>
    </row>
    <row r="89" ht="12.75" customHeight="1">
      <c r="A89" s="59"/>
      <c r="B89" s="59"/>
      <c r="C89" s="596"/>
      <c r="D89" s="59"/>
      <c r="E89" s="59"/>
      <c r="F89" s="59"/>
      <c r="G89" s="59"/>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c r="AQ89" s="59"/>
      <c r="AR89" s="59"/>
      <c r="AS89" s="59"/>
    </row>
    <row r="90" ht="12.75" customHeight="1">
      <c r="A90" s="59"/>
      <c r="B90" s="59"/>
      <c r="C90" s="596"/>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c r="AS90" s="59"/>
    </row>
    <row r="91" ht="12.75" customHeight="1">
      <c r="A91" s="59"/>
      <c r="B91" s="59"/>
      <c r="C91" s="596"/>
      <c r="D91" s="59"/>
      <c r="E91" s="59"/>
      <c r="F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c r="AF91" s="59"/>
      <c r="AG91" s="59"/>
      <c r="AH91" s="59"/>
      <c r="AI91" s="59"/>
      <c r="AJ91" s="59"/>
      <c r="AK91" s="59"/>
      <c r="AL91" s="59"/>
      <c r="AM91" s="59"/>
      <c r="AN91" s="59"/>
      <c r="AO91" s="59"/>
      <c r="AP91" s="59"/>
      <c r="AQ91" s="59"/>
      <c r="AR91" s="59"/>
      <c r="AS91" s="59"/>
    </row>
    <row r="92" ht="12.75" customHeight="1">
      <c r="A92" s="59"/>
      <c r="B92" s="59"/>
      <c r="C92" s="596"/>
      <c r="D92" s="59"/>
      <c r="E92" s="59"/>
      <c r="F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c r="AR92" s="59"/>
      <c r="AS92" s="59"/>
    </row>
    <row r="93" ht="12.75" customHeight="1">
      <c r="A93" s="59"/>
      <c r="B93" s="59"/>
      <c r="C93" s="596"/>
      <c r="D93" s="59"/>
      <c r="E93" s="59"/>
      <c r="F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c r="AR93" s="59"/>
      <c r="AS93" s="59"/>
    </row>
    <row r="94" ht="12.75" customHeight="1">
      <c r="A94" s="59"/>
      <c r="B94" s="59"/>
      <c r="C94" s="596"/>
      <c r="D94" s="59"/>
      <c r="E94" s="59"/>
      <c r="F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c r="AJ94" s="59"/>
      <c r="AK94" s="59"/>
      <c r="AL94" s="59"/>
      <c r="AM94" s="59"/>
      <c r="AN94" s="59"/>
      <c r="AO94" s="59"/>
      <c r="AP94" s="59"/>
      <c r="AQ94" s="59"/>
      <c r="AR94" s="59"/>
      <c r="AS94" s="59"/>
    </row>
    <row r="95" ht="12.75" customHeight="1">
      <c r="A95" s="59"/>
      <c r="B95" s="59"/>
      <c r="C95" s="596"/>
      <c r="D95" s="59"/>
      <c r="E95" s="59"/>
      <c r="F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c r="AJ95" s="59"/>
      <c r="AK95" s="59"/>
      <c r="AL95" s="59"/>
      <c r="AM95" s="59"/>
      <c r="AN95" s="59"/>
      <c r="AO95" s="59"/>
      <c r="AP95" s="59"/>
      <c r="AQ95" s="59"/>
      <c r="AR95" s="59"/>
      <c r="AS95" s="59"/>
    </row>
    <row r="96" ht="12.75" customHeight="1">
      <c r="A96" s="59"/>
      <c r="B96" s="59"/>
      <c r="C96" s="596"/>
      <c r="D96" s="59"/>
      <c r="E96" s="59"/>
      <c r="F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c r="AQ96" s="59"/>
      <c r="AR96" s="59"/>
      <c r="AS96" s="59"/>
    </row>
    <row r="97" ht="12.75" customHeight="1">
      <c r="A97" s="59"/>
      <c r="B97" s="59"/>
      <c r="C97" s="596"/>
      <c r="D97" s="59"/>
      <c r="E97" s="59"/>
      <c r="F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c r="AM97" s="59"/>
      <c r="AN97" s="59"/>
      <c r="AO97" s="59"/>
      <c r="AP97" s="59"/>
      <c r="AQ97" s="59"/>
      <c r="AR97" s="59"/>
      <c r="AS97" s="59"/>
    </row>
    <row r="98" ht="12.75" customHeight="1">
      <c r="A98" s="59"/>
      <c r="B98" s="59"/>
      <c r="C98" s="596"/>
      <c r="D98" s="59"/>
      <c r="E98" s="59"/>
      <c r="F98" s="59"/>
      <c r="G98" s="59"/>
      <c r="H98" s="59"/>
      <c r="I98" s="59"/>
      <c r="J98" s="59"/>
      <c r="K98" s="59"/>
      <c r="L98" s="59"/>
      <c r="M98" s="59"/>
      <c r="N98" s="59"/>
      <c r="O98" s="59"/>
      <c r="P98" s="59"/>
      <c r="Q98" s="59"/>
      <c r="R98" s="59"/>
      <c r="S98" s="59"/>
      <c r="T98" s="59"/>
      <c r="U98" s="59"/>
      <c r="V98" s="59"/>
      <c r="W98" s="59"/>
      <c r="X98" s="59"/>
      <c r="Y98" s="59"/>
      <c r="Z98" s="59"/>
      <c r="AA98" s="59"/>
      <c r="AB98" s="59"/>
      <c r="AC98" s="59"/>
      <c r="AD98" s="59"/>
      <c r="AE98" s="59"/>
      <c r="AF98" s="59"/>
      <c r="AG98" s="59"/>
      <c r="AH98" s="59"/>
      <c r="AI98" s="59"/>
      <c r="AJ98" s="59"/>
      <c r="AK98" s="59"/>
      <c r="AL98" s="59"/>
      <c r="AM98" s="59"/>
      <c r="AN98" s="59"/>
      <c r="AO98" s="59"/>
      <c r="AP98" s="59"/>
      <c r="AQ98" s="59"/>
      <c r="AR98" s="59"/>
      <c r="AS98" s="59"/>
    </row>
    <row r="99" ht="12.75" customHeight="1">
      <c r="A99" s="59"/>
      <c r="B99" s="59"/>
      <c r="C99" s="596"/>
      <c r="D99" s="59"/>
      <c r="E99" s="59"/>
      <c r="F99" s="59"/>
      <c r="G99" s="59"/>
      <c r="H99" s="59"/>
      <c r="I99" s="59"/>
      <c r="J99" s="59"/>
      <c r="K99" s="59"/>
      <c r="L99" s="59"/>
      <c r="M99" s="59"/>
      <c r="N99" s="59"/>
      <c r="O99" s="59"/>
      <c r="P99" s="59"/>
      <c r="Q99" s="59"/>
      <c r="R99" s="59"/>
      <c r="S99" s="59"/>
      <c r="T99" s="59"/>
      <c r="U99" s="59"/>
      <c r="V99" s="59"/>
      <c r="W99" s="59"/>
      <c r="X99" s="59"/>
      <c r="Y99" s="59"/>
      <c r="Z99" s="59"/>
      <c r="AA99" s="59"/>
      <c r="AB99" s="59"/>
      <c r="AC99" s="59"/>
      <c r="AD99" s="59"/>
      <c r="AE99" s="59"/>
      <c r="AF99" s="59"/>
      <c r="AG99" s="59"/>
      <c r="AH99" s="59"/>
      <c r="AI99" s="59"/>
      <c r="AJ99" s="59"/>
      <c r="AK99" s="59"/>
      <c r="AL99" s="59"/>
      <c r="AM99" s="59"/>
      <c r="AN99" s="59"/>
      <c r="AO99" s="59"/>
      <c r="AP99" s="59"/>
      <c r="AQ99" s="59"/>
      <c r="AR99" s="59"/>
      <c r="AS99" s="59"/>
    </row>
    <row r="100" ht="12.75" customHeight="1">
      <c r="A100" s="59"/>
      <c r="B100" s="59"/>
      <c r="C100" s="596"/>
      <c r="D100" s="59"/>
      <c r="E100" s="59"/>
      <c r="F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59"/>
      <c r="AQ100" s="59"/>
      <c r="AR100" s="59"/>
      <c r="AS100" s="59"/>
    </row>
    <row r="101" ht="12.75" customHeight="1">
      <c r="A101" s="59"/>
      <c r="B101" s="59"/>
      <c r="C101" s="596"/>
      <c r="D101" s="59"/>
      <c r="E101" s="59"/>
      <c r="F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c r="AH101" s="59"/>
      <c r="AI101" s="59"/>
      <c r="AJ101" s="59"/>
      <c r="AK101" s="59"/>
      <c r="AL101" s="59"/>
      <c r="AM101" s="59"/>
      <c r="AN101" s="59"/>
      <c r="AO101" s="59"/>
      <c r="AP101" s="59"/>
      <c r="AQ101" s="59"/>
      <c r="AR101" s="59"/>
      <c r="AS101" s="59"/>
    </row>
    <row r="102" ht="12.75" customHeight="1">
      <c r="A102" s="59"/>
      <c r="B102" s="59"/>
      <c r="C102" s="596"/>
      <c r="D102" s="59"/>
      <c r="E102" s="59"/>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c r="AH102" s="59"/>
      <c r="AI102" s="59"/>
      <c r="AJ102" s="59"/>
      <c r="AK102" s="59"/>
      <c r="AL102" s="59"/>
      <c r="AM102" s="59"/>
      <c r="AN102" s="59"/>
      <c r="AO102" s="59"/>
      <c r="AP102" s="59"/>
      <c r="AQ102" s="59"/>
      <c r="AR102" s="59"/>
      <c r="AS102" s="59"/>
    </row>
    <row r="103" ht="12.75" customHeight="1">
      <c r="A103" s="59"/>
      <c r="B103" s="59"/>
      <c r="C103" s="596"/>
      <c r="D103" s="59"/>
      <c r="E103" s="59"/>
      <c r="F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9"/>
      <c r="AJ103" s="59"/>
      <c r="AK103" s="59"/>
      <c r="AL103" s="59"/>
      <c r="AM103" s="59"/>
      <c r="AN103" s="59"/>
      <c r="AO103" s="59"/>
      <c r="AP103" s="59"/>
      <c r="AQ103" s="59"/>
      <c r="AR103" s="59"/>
      <c r="AS103" s="59"/>
    </row>
    <row r="104" ht="12.75" customHeight="1">
      <c r="A104" s="59"/>
      <c r="B104" s="59"/>
      <c r="C104" s="596"/>
      <c r="D104" s="59"/>
      <c r="E104" s="59"/>
      <c r="F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c r="AR104" s="59"/>
      <c r="AS104" s="59"/>
    </row>
    <row r="105" ht="12.75" customHeight="1">
      <c r="A105" s="59"/>
      <c r="B105" s="59"/>
      <c r="C105" s="596"/>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c r="AL105" s="59"/>
      <c r="AM105" s="59"/>
      <c r="AN105" s="59"/>
      <c r="AO105" s="59"/>
      <c r="AP105" s="59"/>
      <c r="AQ105" s="59"/>
      <c r="AR105" s="59"/>
      <c r="AS105" s="59"/>
    </row>
    <row r="106" ht="12.75" customHeight="1">
      <c r="A106" s="59"/>
      <c r="B106" s="59"/>
      <c r="C106" s="596"/>
      <c r="D106" s="59"/>
      <c r="E106" s="59"/>
      <c r="F106" s="59"/>
      <c r="G106" s="59"/>
      <c r="H106" s="59"/>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c r="AH106" s="59"/>
      <c r="AI106" s="59"/>
      <c r="AJ106" s="59"/>
      <c r="AK106" s="59"/>
      <c r="AL106" s="59"/>
      <c r="AM106" s="59"/>
      <c r="AN106" s="59"/>
      <c r="AO106" s="59"/>
      <c r="AP106" s="59"/>
      <c r="AQ106" s="59"/>
      <c r="AR106" s="59"/>
      <c r="AS106" s="59"/>
    </row>
    <row r="107" ht="12.75" customHeight="1">
      <c r="A107" s="59"/>
      <c r="B107" s="59"/>
      <c r="C107" s="596"/>
      <c r="D107" s="59"/>
      <c r="E107" s="59"/>
      <c r="F107" s="59"/>
      <c r="G107" s="59"/>
      <c r="H107" s="59"/>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c r="AF107" s="59"/>
      <c r="AG107" s="59"/>
      <c r="AH107" s="59"/>
      <c r="AI107" s="59"/>
      <c r="AJ107" s="59"/>
      <c r="AK107" s="59"/>
      <c r="AL107" s="59"/>
      <c r="AM107" s="59"/>
      <c r="AN107" s="59"/>
      <c r="AO107" s="59"/>
      <c r="AP107" s="59"/>
      <c r="AQ107" s="59"/>
      <c r="AR107" s="59"/>
      <c r="AS107" s="59"/>
    </row>
    <row r="108" ht="12.75" customHeight="1">
      <c r="A108" s="59"/>
      <c r="B108" s="59"/>
      <c r="C108" s="596"/>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E108" s="59"/>
      <c r="AF108" s="59"/>
      <c r="AG108" s="59"/>
      <c r="AH108" s="59"/>
      <c r="AI108" s="59"/>
      <c r="AJ108" s="59"/>
      <c r="AK108" s="59"/>
      <c r="AL108" s="59"/>
      <c r="AM108" s="59"/>
      <c r="AN108" s="59"/>
      <c r="AO108" s="59"/>
      <c r="AP108" s="59"/>
      <c r="AQ108" s="59"/>
      <c r="AR108" s="59"/>
      <c r="AS108" s="59"/>
    </row>
    <row r="109" ht="12.75" customHeight="1">
      <c r="A109" s="59"/>
      <c r="B109" s="59"/>
      <c r="C109" s="596"/>
      <c r="D109" s="59"/>
      <c r="E109" s="59"/>
      <c r="F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c r="AE109" s="59"/>
      <c r="AF109" s="59"/>
      <c r="AG109" s="59"/>
      <c r="AH109" s="59"/>
      <c r="AI109" s="59"/>
      <c r="AJ109" s="59"/>
      <c r="AK109" s="59"/>
      <c r="AL109" s="59"/>
      <c r="AM109" s="59"/>
      <c r="AN109" s="59"/>
      <c r="AO109" s="59"/>
      <c r="AP109" s="59"/>
      <c r="AQ109" s="59"/>
      <c r="AR109" s="59"/>
      <c r="AS109" s="59"/>
    </row>
    <row r="110" ht="12.75" customHeight="1">
      <c r="A110" s="59"/>
      <c r="B110" s="59"/>
      <c r="C110" s="596"/>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c r="AH110" s="59"/>
      <c r="AI110" s="59"/>
      <c r="AJ110" s="59"/>
      <c r="AK110" s="59"/>
      <c r="AL110" s="59"/>
      <c r="AM110" s="59"/>
      <c r="AN110" s="59"/>
      <c r="AO110" s="59"/>
      <c r="AP110" s="59"/>
      <c r="AQ110" s="59"/>
      <c r="AR110" s="59"/>
      <c r="AS110" s="59"/>
    </row>
    <row r="111" ht="12.75" customHeight="1">
      <c r="A111" s="59"/>
      <c r="B111" s="59"/>
      <c r="C111" s="596"/>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c r="AH111" s="59"/>
      <c r="AI111" s="59"/>
      <c r="AJ111" s="59"/>
      <c r="AK111" s="59"/>
      <c r="AL111" s="59"/>
      <c r="AM111" s="59"/>
      <c r="AN111" s="59"/>
      <c r="AO111" s="59"/>
      <c r="AP111" s="59"/>
      <c r="AQ111" s="59"/>
      <c r="AR111" s="59"/>
      <c r="AS111" s="59"/>
    </row>
    <row r="112" ht="12.75" customHeight="1">
      <c r="A112" s="59"/>
      <c r="B112" s="59"/>
      <c r="C112" s="596"/>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9"/>
      <c r="AM112" s="59"/>
      <c r="AN112" s="59"/>
      <c r="AO112" s="59"/>
      <c r="AP112" s="59"/>
      <c r="AQ112" s="59"/>
      <c r="AR112" s="59"/>
      <c r="AS112" s="59"/>
    </row>
    <row r="113" ht="12.75" customHeight="1">
      <c r="A113" s="59"/>
      <c r="B113" s="59"/>
      <c r="C113" s="596"/>
      <c r="D113" s="59"/>
      <c r="E113" s="59"/>
      <c r="F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E113" s="59"/>
      <c r="AF113" s="59"/>
      <c r="AG113" s="59"/>
      <c r="AH113" s="59"/>
      <c r="AI113" s="59"/>
      <c r="AJ113" s="59"/>
      <c r="AK113" s="59"/>
      <c r="AL113" s="59"/>
      <c r="AM113" s="59"/>
      <c r="AN113" s="59"/>
      <c r="AO113" s="59"/>
      <c r="AP113" s="59"/>
      <c r="AQ113" s="59"/>
      <c r="AR113" s="59"/>
      <c r="AS113" s="59"/>
    </row>
    <row r="114" ht="12.75" customHeight="1">
      <c r="A114" s="59"/>
      <c r="B114" s="59"/>
      <c r="C114" s="596"/>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c r="AH114" s="59"/>
      <c r="AI114" s="59"/>
      <c r="AJ114" s="59"/>
      <c r="AK114" s="59"/>
      <c r="AL114" s="59"/>
      <c r="AM114" s="59"/>
      <c r="AN114" s="59"/>
      <c r="AO114" s="59"/>
      <c r="AP114" s="59"/>
      <c r="AQ114" s="59"/>
      <c r="AR114" s="59"/>
      <c r="AS114" s="59"/>
    </row>
    <row r="115" ht="12.75" customHeight="1">
      <c r="A115" s="59"/>
      <c r="B115" s="59"/>
      <c r="C115" s="596"/>
      <c r="D115" s="59"/>
      <c r="E115" s="59"/>
      <c r="F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c r="AH115" s="59"/>
      <c r="AI115" s="59"/>
      <c r="AJ115" s="59"/>
      <c r="AK115" s="59"/>
      <c r="AL115" s="59"/>
      <c r="AM115" s="59"/>
      <c r="AN115" s="59"/>
      <c r="AO115" s="59"/>
      <c r="AP115" s="59"/>
      <c r="AQ115" s="59"/>
      <c r="AR115" s="59"/>
      <c r="AS115" s="59"/>
    </row>
    <row r="116" ht="12.75" customHeight="1">
      <c r="A116" s="59"/>
      <c r="B116" s="59"/>
      <c r="C116" s="596"/>
      <c r="D116" s="59"/>
      <c r="E116" s="59"/>
      <c r="F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9"/>
      <c r="AR116" s="59"/>
      <c r="AS116" s="59"/>
    </row>
    <row r="117" ht="12.75" customHeight="1">
      <c r="A117" s="59"/>
      <c r="B117" s="59"/>
      <c r="C117" s="596"/>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c r="AJ117" s="59"/>
      <c r="AK117" s="59"/>
      <c r="AL117" s="59"/>
      <c r="AM117" s="59"/>
      <c r="AN117" s="59"/>
      <c r="AO117" s="59"/>
      <c r="AP117" s="59"/>
      <c r="AQ117" s="59"/>
      <c r="AR117" s="59"/>
      <c r="AS117" s="59"/>
    </row>
    <row r="118" ht="12.75" customHeight="1">
      <c r="A118" s="59"/>
      <c r="B118" s="59"/>
      <c r="C118" s="596"/>
      <c r="D118" s="59"/>
      <c r="E118" s="59"/>
      <c r="F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c r="AJ118" s="59"/>
      <c r="AK118" s="59"/>
      <c r="AL118" s="59"/>
      <c r="AM118" s="59"/>
      <c r="AN118" s="59"/>
      <c r="AO118" s="59"/>
      <c r="AP118" s="59"/>
      <c r="AQ118" s="59"/>
      <c r="AR118" s="59"/>
      <c r="AS118" s="59"/>
    </row>
    <row r="119" ht="12.75" customHeight="1">
      <c r="A119" s="59"/>
      <c r="B119" s="59"/>
      <c r="C119" s="596"/>
      <c r="D119" s="59"/>
      <c r="E119" s="59"/>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59"/>
      <c r="AL119" s="59"/>
      <c r="AM119" s="59"/>
      <c r="AN119" s="59"/>
      <c r="AO119" s="59"/>
      <c r="AP119" s="59"/>
      <c r="AQ119" s="59"/>
      <c r="AR119" s="59"/>
      <c r="AS119" s="59"/>
    </row>
    <row r="120" ht="12.75" customHeight="1">
      <c r="A120" s="59"/>
      <c r="B120" s="59"/>
      <c r="C120" s="596"/>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c r="AJ120" s="59"/>
      <c r="AK120" s="59"/>
      <c r="AL120" s="59"/>
      <c r="AM120" s="59"/>
      <c r="AN120" s="59"/>
      <c r="AO120" s="59"/>
      <c r="AP120" s="59"/>
      <c r="AQ120" s="59"/>
      <c r="AR120" s="59"/>
      <c r="AS120" s="59"/>
    </row>
    <row r="121" ht="12.75" customHeight="1">
      <c r="A121" s="59"/>
      <c r="B121" s="59"/>
      <c r="C121" s="596"/>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c r="AJ121" s="59"/>
      <c r="AK121" s="59"/>
      <c r="AL121" s="59"/>
      <c r="AM121" s="59"/>
      <c r="AN121" s="59"/>
      <c r="AO121" s="59"/>
      <c r="AP121" s="59"/>
      <c r="AQ121" s="59"/>
      <c r="AR121" s="59"/>
      <c r="AS121" s="59"/>
    </row>
    <row r="122" ht="12.75" customHeight="1">
      <c r="A122" s="59"/>
      <c r="B122" s="59"/>
      <c r="C122" s="596"/>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c r="AH122" s="59"/>
      <c r="AI122" s="59"/>
      <c r="AJ122" s="59"/>
      <c r="AK122" s="59"/>
      <c r="AL122" s="59"/>
      <c r="AM122" s="59"/>
      <c r="AN122" s="59"/>
      <c r="AO122" s="59"/>
      <c r="AP122" s="59"/>
      <c r="AQ122" s="59"/>
      <c r="AR122" s="59"/>
      <c r="AS122" s="59"/>
    </row>
    <row r="123" ht="12.75" customHeight="1">
      <c r="A123" s="59"/>
      <c r="B123" s="59"/>
      <c r="C123" s="596"/>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c r="AH123" s="59"/>
      <c r="AI123" s="59"/>
      <c r="AJ123" s="59"/>
      <c r="AK123" s="59"/>
      <c r="AL123" s="59"/>
      <c r="AM123" s="59"/>
      <c r="AN123" s="59"/>
      <c r="AO123" s="59"/>
      <c r="AP123" s="59"/>
      <c r="AQ123" s="59"/>
      <c r="AR123" s="59"/>
      <c r="AS123" s="59"/>
    </row>
    <row r="124" ht="12.75" customHeight="1">
      <c r="A124" s="59"/>
      <c r="B124" s="59"/>
      <c r="C124" s="596"/>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c r="AH124" s="59"/>
      <c r="AI124" s="59"/>
      <c r="AJ124" s="59"/>
      <c r="AK124" s="59"/>
      <c r="AL124" s="59"/>
      <c r="AM124" s="59"/>
      <c r="AN124" s="59"/>
      <c r="AO124" s="59"/>
      <c r="AP124" s="59"/>
      <c r="AQ124" s="59"/>
      <c r="AR124" s="59"/>
      <c r="AS124" s="59"/>
    </row>
    <row r="125" ht="12.75" customHeight="1">
      <c r="A125" s="59"/>
      <c r="B125" s="59"/>
      <c r="C125" s="596"/>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59"/>
      <c r="AK125" s="59"/>
      <c r="AL125" s="59"/>
      <c r="AM125" s="59"/>
      <c r="AN125" s="59"/>
      <c r="AO125" s="59"/>
      <c r="AP125" s="59"/>
      <c r="AQ125" s="59"/>
      <c r="AR125" s="59"/>
      <c r="AS125" s="59"/>
    </row>
    <row r="126" ht="12.75" customHeight="1">
      <c r="A126" s="59"/>
      <c r="B126" s="59"/>
      <c r="C126" s="596"/>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59"/>
      <c r="AK126" s="59"/>
      <c r="AL126" s="59"/>
      <c r="AM126" s="59"/>
      <c r="AN126" s="59"/>
      <c r="AO126" s="59"/>
      <c r="AP126" s="59"/>
      <c r="AQ126" s="59"/>
      <c r="AR126" s="59"/>
      <c r="AS126" s="59"/>
    </row>
    <row r="127" ht="12.75" customHeight="1">
      <c r="A127" s="59"/>
      <c r="B127" s="59"/>
      <c r="C127" s="596"/>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c r="AJ127" s="59"/>
      <c r="AK127" s="59"/>
      <c r="AL127" s="59"/>
      <c r="AM127" s="59"/>
      <c r="AN127" s="59"/>
      <c r="AO127" s="59"/>
      <c r="AP127" s="59"/>
      <c r="AQ127" s="59"/>
      <c r="AR127" s="59"/>
      <c r="AS127" s="59"/>
    </row>
    <row r="128" ht="12.75" customHeight="1">
      <c r="A128" s="59"/>
      <c r="B128" s="59"/>
      <c r="C128" s="596"/>
      <c r="D128" s="59"/>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59"/>
      <c r="AK128" s="59"/>
      <c r="AL128" s="59"/>
      <c r="AM128" s="59"/>
      <c r="AN128" s="59"/>
      <c r="AO128" s="59"/>
      <c r="AP128" s="59"/>
      <c r="AQ128" s="59"/>
      <c r="AR128" s="59"/>
      <c r="AS128" s="59"/>
    </row>
    <row r="129" ht="12.75" customHeight="1">
      <c r="A129" s="59"/>
      <c r="B129" s="59"/>
      <c r="C129" s="596"/>
      <c r="D129" s="59"/>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59"/>
      <c r="AK129" s="59"/>
      <c r="AL129" s="59"/>
      <c r="AM129" s="59"/>
      <c r="AN129" s="59"/>
      <c r="AO129" s="59"/>
      <c r="AP129" s="59"/>
      <c r="AQ129" s="59"/>
      <c r="AR129" s="59"/>
      <c r="AS129" s="59"/>
    </row>
    <row r="130" ht="12.75" customHeight="1">
      <c r="A130" s="59"/>
      <c r="B130" s="59"/>
      <c r="C130" s="596"/>
      <c r="D130" s="59"/>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c r="AH130" s="59"/>
      <c r="AI130" s="59"/>
      <c r="AJ130" s="59"/>
      <c r="AK130" s="59"/>
      <c r="AL130" s="59"/>
      <c r="AM130" s="59"/>
      <c r="AN130" s="59"/>
      <c r="AO130" s="59"/>
      <c r="AP130" s="59"/>
      <c r="AQ130" s="59"/>
      <c r="AR130" s="59"/>
      <c r="AS130" s="59"/>
    </row>
    <row r="131" ht="12.75" customHeight="1">
      <c r="A131" s="59"/>
      <c r="B131" s="59"/>
      <c r="C131" s="596"/>
      <c r="D131" s="59"/>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59"/>
      <c r="AK131" s="59"/>
      <c r="AL131" s="59"/>
      <c r="AM131" s="59"/>
      <c r="AN131" s="59"/>
      <c r="AO131" s="59"/>
      <c r="AP131" s="59"/>
      <c r="AQ131" s="59"/>
      <c r="AR131" s="59"/>
      <c r="AS131" s="59"/>
    </row>
    <row r="132" ht="12.75" customHeight="1">
      <c r="A132" s="59"/>
      <c r="B132" s="59"/>
      <c r="C132" s="596"/>
      <c r="D132" s="59"/>
      <c r="E132" s="59"/>
      <c r="F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c r="AH132" s="59"/>
      <c r="AI132" s="59"/>
      <c r="AJ132" s="59"/>
      <c r="AK132" s="59"/>
      <c r="AL132" s="59"/>
      <c r="AM132" s="59"/>
      <c r="AN132" s="59"/>
      <c r="AO132" s="59"/>
      <c r="AP132" s="59"/>
      <c r="AQ132" s="59"/>
      <c r="AR132" s="59"/>
      <c r="AS132" s="59"/>
    </row>
    <row r="133" ht="12.75" customHeight="1">
      <c r="A133" s="59"/>
      <c r="B133" s="59"/>
      <c r="C133" s="596"/>
      <c r="D133" s="59"/>
      <c r="E133" s="59"/>
      <c r="F133" s="59"/>
      <c r="G133" s="59"/>
      <c r="H133" s="59"/>
      <c r="I133" s="59"/>
      <c r="J133" s="59"/>
      <c r="K133" s="59"/>
      <c r="L133" s="59"/>
      <c r="M133" s="59"/>
      <c r="N133" s="59"/>
      <c r="O133" s="59"/>
      <c r="P133" s="59"/>
      <c r="Q133" s="59"/>
      <c r="R133" s="59"/>
      <c r="S133" s="59"/>
      <c r="T133" s="59"/>
      <c r="U133" s="59"/>
      <c r="V133" s="59"/>
      <c r="W133" s="59"/>
      <c r="X133" s="59"/>
      <c r="Y133" s="59"/>
      <c r="Z133" s="59"/>
      <c r="AA133" s="59"/>
      <c r="AB133" s="59"/>
      <c r="AC133" s="59"/>
      <c r="AD133" s="59"/>
      <c r="AE133" s="59"/>
      <c r="AF133" s="59"/>
      <c r="AG133" s="59"/>
      <c r="AH133" s="59"/>
      <c r="AI133" s="59"/>
      <c r="AJ133" s="59"/>
      <c r="AK133" s="59"/>
      <c r="AL133" s="59"/>
      <c r="AM133" s="59"/>
      <c r="AN133" s="59"/>
      <c r="AO133" s="59"/>
      <c r="AP133" s="59"/>
      <c r="AQ133" s="59"/>
      <c r="AR133" s="59"/>
      <c r="AS133" s="59"/>
    </row>
    <row r="134" ht="12.75" customHeight="1">
      <c r="A134" s="59"/>
      <c r="B134" s="59"/>
      <c r="C134" s="596"/>
      <c r="D134" s="59"/>
      <c r="E134" s="59"/>
      <c r="F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59"/>
      <c r="AE134" s="59"/>
      <c r="AF134" s="59"/>
      <c r="AG134" s="59"/>
      <c r="AH134" s="59"/>
      <c r="AI134" s="59"/>
      <c r="AJ134" s="59"/>
      <c r="AK134" s="59"/>
      <c r="AL134" s="59"/>
      <c r="AM134" s="59"/>
      <c r="AN134" s="59"/>
      <c r="AO134" s="59"/>
      <c r="AP134" s="59"/>
      <c r="AQ134" s="59"/>
      <c r="AR134" s="59"/>
      <c r="AS134" s="59"/>
    </row>
    <row r="135" ht="12.75" customHeight="1">
      <c r="A135" s="59"/>
      <c r="B135" s="59"/>
      <c r="C135" s="596"/>
      <c r="D135" s="59"/>
      <c r="E135" s="59"/>
      <c r="F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c r="AE135" s="59"/>
      <c r="AF135" s="59"/>
      <c r="AG135" s="59"/>
      <c r="AH135" s="59"/>
      <c r="AI135" s="59"/>
      <c r="AJ135" s="59"/>
      <c r="AK135" s="59"/>
      <c r="AL135" s="59"/>
      <c r="AM135" s="59"/>
      <c r="AN135" s="59"/>
      <c r="AO135" s="59"/>
      <c r="AP135" s="59"/>
      <c r="AQ135" s="59"/>
      <c r="AR135" s="59"/>
      <c r="AS135" s="59"/>
    </row>
    <row r="136" ht="12.75" customHeight="1">
      <c r="A136" s="59"/>
      <c r="B136" s="59"/>
      <c r="C136" s="596"/>
      <c r="D136" s="59"/>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c r="AH136" s="59"/>
      <c r="AI136" s="59"/>
      <c r="AJ136" s="59"/>
      <c r="AK136" s="59"/>
      <c r="AL136" s="59"/>
      <c r="AM136" s="59"/>
      <c r="AN136" s="59"/>
      <c r="AO136" s="59"/>
      <c r="AP136" s="59"/>
      <c r="AQ136" s="59"/>
      <c r="AR136" s="59"/>
      <c r="AS136" s="59"/>
    </row>
    <row r="137" ht="12.75" customHeight="1">
      <c r="A137" s="59"/>
      <c r="B137" s="59"/>
      <c r="C137" s="596"/>
      <c r="D137" s="59"/>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c r="AJ137" s="59"/>
      <c r="AK137" s="59"/>
      <c r="AL137" s="59"/>
      <c r="AM137" s="59"/>
      <c r="AN137" s="59"/>
      <c r="AO137" s="59"/>
      <c r="AP137" s="59"/>
      <c r="AQ137" s="59"/>
      <c r="AR137" s="59"/>
      <c r="AS137" s="59"/>
    </row>
    <row r="138" ht="12.75" customHeight="1">
      <c r="A138" s="59"/>
      <c r="B138" s="59"/>
      <c r="C138" s="596"/>
      <c r="D138" s="59"/>
      <c r="E138" s="59"/>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c r="AH138" s="59"/>
      <c r="AI138" s="59"/>
      <c r="AJ138" s="59"/>
      <c r="AK138" s="59"/>
      <c r="AL138" s="59"/>
      <c r="AM138" s="59"/>
      <c r="AN138" s="59"/>
      <c r="AO138" s="59"/>
      <c r="AP138" s="59"/>
      <c r="AQ138" s="59"/>
      <c r="AR138" s="59"/>
      <c r="AS138" s="59"/>
    </row>
    <row r="139" ht="12.75" customHeight="1">
      <c r="A139" s="59"/>
      <c r="B139" s="59"/>
      <c r="C139" s="596"/>
      <c r="D139" s="59"/>
      <c r="E139" s="59"/>
      <c r="F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c r="AH139" s="59"/>
      <c r="AI139" s="59"/>
      <c r="AJ139" s="59"/>
      <c r="AK139" s="59"/>
      <c r="AL139" s="59"/>
      <c r="AM139" s="59"/>
      <c r="AN139" s="59"/>
      <c r="AO139" s="59"/>
      <c r="AP139" s="59"/>
      <c r="AQ139" s="59"/>
      <c r="AR139" s="59"/>
      <c r="AS139" s="59"/>
    </row>
    <row r="140" ht="12.75" customHeight="1">
      <c r="A140" s="59"/>
      <c r="B140" s="59"/>
      <c r="C140" s="596"/>
      <c r="D140" s="59"/>
      <c r="E140" s="59"/>
      <c r="F140" s="59"/>
      <c r="G140" s="59"/>
      <c r="H140" s="59"/>
      <c r="I140" s="59"/>
      <c r="J140" s="59"/>
      <c r="K140" s="59"/>
      <c r="L140" s="59"/>
      <c r="M140" s="59"/>
      <c r="N140" s="59"/>
      <c r="O140" s="59"/>
      <c r="P140" s="59"/>
      <c r="Q140" s="59"/>
      <c r="R140" s="59"/>
      <c r="S140" s="59"/>
      <c r="T140" s="59"/>
      <c r="U140" s="59"/>
      <c r="V140" s="59"/>
      <c r="W140" s="59"/>
      <c r="X140" s="59"/>
      <c r="Y140" s="59"/>
      <c r="Z140" s="59"/>
      <c r="AA140" s="59"/>
      <c r="AB140" s="59"/>
      <c r="AC140" s="59"/>
      <c r="AD140" s="59"/>
      <c r="AE140" s="59"/>
      <c r="AF140" s="59"/>
      <c r="AG140" s="59"/>
      <c r="AH140" s="59"/>
      <c r="AI140" s="59"/>
      <c r="AJ140" s="59"/>
      <c r="AK140" s="59"/>
      <c r="AL140" s="59"/>
      <c r="AM140" s="59"/>
      <c r="AN140" s="59"/>
      <c r="AO140" s="59"/>
      <c r="AP140" s="59"/>
      <c r="AQ140" s="59"/>
      <c r="AR140" s="59"/>
      <c r="AS140" s="59"/>
    </row>
    <row r="141" ht="12.75" customHeight="1">
      <c r="A141" s="59"/>
      <c r="B141" s="59"/>
      <c r="C141" s="596"/>
      <c r="D141" s="59"/>
      <c r="E141" s="59"/>
      <c r="F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c r="AH141" s="59"/>
      <c r="AI141" s="59"/>
      <c r="AJ141" s="59"/>
      <c r="AK141" s="59"/>
      <c r="AL141" s="59"/>
      <c r="AM141" s="59"/>
      <c r="AN141" s="59"/>
      <c r="AO141" s="59"/>
      <c r="AP141" s="59"/>
      <c r="AQ141" s="59"/>
      <c r="AR141" s="59"/>
      <c r="AS141" s="59"/>
    </row>
    <row r="142" ht="12.75" customHeight="1">
      <c r="A142" s="59"/>
      <c r="B142" s="59"/>
      <c r="C142" s="596"/>
      <c r="D142" s="59"/>
      <c r="E142" s="59"/>
      <c r="F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c r="AD142" s="59"/>
      <c r="AE142" s="59"/>
      <c r="AF142" s="59"/>
      <c r="AG142" s="59"/>
      <c r="AH142" s="59"/>
      <c r="AI142" s="59"/>
      <c r="AJ142" s="59"/>
      <c r="AK142" s="59"/>
      <c r="AL142" s="59"/>
      <c r="AM142" s="59"/>
      <c r="AN142" s="59"/>
      <c r="AO142" s="59"/>
      <c r="AP142" s="59"/>
      <c r="AQ142" s="59"/>
      <c r="AR142" s="59"/>
      <c r="AS142" s="59"/>
    </row>
    <row r="143" ht="12.75" customHeight="1">
      <c r="A143" s="59"/>
      <c r="B143" s="59"/>
      <c r="C143" s="596"/>
      <c r="D143" s="59"/>
      <c r="E143" s="59"/>
      <c r="F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c r="AD143" s="59"/>
      <c r="AE143" s="59"/>
      <c r="AF143" s="59"/>
      <c r="AG143" s="59"/>
      <c r="AH143" s="59"/>
      <c r="AI143" s="59"/>
      <c r="AJ143" s="59"/>
      <c r="AK143" s="59"/>
      <c r="AL143" s="59"/>
      <c r="AM143" s="59"/>
      <c r="AN143" s="59"/>
      <c r="AO143" s="59"/>
      <c r="AP143" s="59"/>
      <c r="AQ143" s="59"/>
      <c r="AR143" s="59"/>
      <c r="AS143" s="59"/>
    </row>
    <row r="144" ht="12.75" customHeight="1">
      <c r="A144" s="59"/>
      <c r="B144" s="59"/>
      <c r="C144" s="596"/>
      <c r="D144" s="59"/>
      <c r="E144" s="59"/>
      <c r="F144" s="59"/>
      <c r="G144" s="59"/>
      <c r="H144" s="59"/>
      <c r="I144" s="59"/>
      <c r="J144" s="59"/>
      <c r="K144" s="59"/>
      <c r="L144" s="59"/>
      <c r="M144" s="59"/>
      <c r="N144" s="59"/>
      <c r="O144" s="59"/>
      <c r="P144" s="59"/>
      <c r="Q144" s="59"/>
      <c r="R144" s="59"/>
      <c r="S144" s="59"/>
      <c r="T144" s="59"/>
      <c r="U144" s="59"/>
      <c r="V144" s="59"/>
      <c r="W144" s="59"/>
      <c r="X144" s="59"/>
      <c r="Y144" s="59"/>
      <c r="Z144" s="59"/>
      <c r="AA144" s="59"/>
      <c r="AB144" s="59"/>
      <c r="AC144" s="59"/>
      <c r="AD144" s="59"/>
      <c r="AE144" s="59"/>
      <c r="AF144" s="59"/>
      <c r="AG144" s="59"/>
      <c r="AH144" s="59"/>
      <c r="AI144" s="59"/>
      <c r="AJ144" s="59"/>
      <c r="AK144" s="59"/>
      <c r="AL144" s="59"/>
      <c r="AM144" s="59"/>
      <c r="AN144" s="59"/>
      <c r="AO144" s="59"/>
      <c r="AP144" s="59"/>
      <c r="AQ144" s="59"/>
      <c r="AR144" s="59"/>
      <c r="AS144" s="59"/>
    </row>
    <row r="145" ht="12.75" customHeight="1">
      <c r="A145" s="59"/>
      <c r="B145" s="59"/>
      <c r="C145" s="596"/>
      <c r="D145" s="59"/>
      <c r="E145" s="59"/>
      <c r="F145" s="5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c r="AD145" s="59"/>
      <c r="AE145" s="59"/>
      <c r="AF145" s="59"/>
      <c r="AG145" s="59"/>
      <c r="AH145" s="59"/>
      <c r="AI145" s="59"/>
      <c r="AJ145" s="59"/>
      <c r="AK145" s="59"/>
      <c r="AL145" s="59"/>
      <c r="AM145" s="59"/>
      <c r="AN145" s="59"/>
      <c r="AO145" s="59"/>
      <c r="AP145" s="59"/>
      <c r="AQ145" s="59"/>
      <c r="AR145" s="59"/>
      <c r="AS145" s="59"/>
    </row>
    <row r="146" ht="12.75" customHeight="1">
      <c r="A146" s="59"/>
      <c r="B146" s="59"/>
      <c r="C146" s="596"/>
      <c r="D146" s="59"/>
      <c r="E146" s="59"/>
      <c r="F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c r="AD146" s="59"/>
      <c r="AE146" s="59"/>
      <c r="AF146" s="59"/>
      <c r="AG146" s="59"/>
      <c r="AH146" s="59"/>
      <c r="AI146" s="59"/>
      <c r="AJ146" s="59"/>
      <c r="AK146" s="59"/>
      <c r="AL146" s="59"/>
      <c r="AM146" s="59"/>
      <c r="AN146" s="59"/>
      <c r="AO146" s="59"/>
      <c r="AP146" s="59"/>
      <c r="AQ146" s="59"/>
      <c r="AR146" s="59"/>
      <c r="AS146" s="59"/>
    </row>
    <row r="147" ht="12.75" customHeight="1">
      <c r="A147" s="59"/>
      <c r="B147" s="59"/>
      <c r="C147" s="596"/>
      <c r="D147" s="59"/>
      <c r="E147" s="59"/>
      <c r="F147" s="59"/>
      <c r="G147" s="59"/>
      <c r="H147" s="59"/>
      <c r="I147" s="59"/>
      <c r="J147" s="59"/>
      <c r="K147" s="59"/>
      <c r="L147" s="59"/>
      <c r="M147" s="59"/>
      <c r="N147" s="59"/>
      <c r="O147" s="59"/>
      <c r="P147" s="59"/>
      <c r="Q147" s="59"/>
      <c r="R147" s="59"/>
      <c r="S147" s="59"/>
      <c r="T147" s="59"/>
      <c r="U147" s="59"/>
      <c r="V147" s="59"/>
      <c r="W147" s="59"/>
      <c r="X147" s="59"/>
      <c r="Y147" s="59"/>
      <c r="Z147" s="59"/>
      <c r="AA147" s="59"/>
      <c r="AB147" s="59"/>
      <c r="AC147" s="59"/>
      <c r="AD147" s="59"/>
      <c r="AE147" s="59"/>
      <c r="AF147" s="59"/>
      <c r="AG147" s="59"/>
      <c r="AH147" s="59"/>
      <c r="AI147" s="59"/>
      <c r="AJ147" s="59"/>
      <c r="AK147" s="59"/>
      <c r="AL147" s="59"/>
      <c r="AM147" s="59"/>
      <c r="AN147" s="59"/>
      <c r="AO147" s="59"/>
      <c r="AP147" s="59"/>
      <c r="AQ147" s="59"/>
      <c r="AR147" s="59"/>
      <c r="AS147" s="59"/>
    </row>
    <row r="148" ht="12.75" customHeight="1">
      <c r="A148" s="59"/>
      <c r="B148" s="59"/>
      <c r="C148" s="596"/>
      <c r="D148" s="59"/>
      <c r="E148" s="59"/>
      <c r="F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E148" s="59"/>
      <c r="AF148" s="59"/>
      <c r="AG148" s="59"/>
      <c r="AH148" s="59"/>
      <c r="AI148" s="59"/>
      <c r="AJ148" s="59"/>
      <c r="AK148" s="59"/>
      <c r="AL148" s="59"/>
      <c r="AM148" s="59"/>
      <c r="AN148" s="59"/>
      <c r="AO148" s="59"/>
      <c r="AP148" s="59"/>
      <c r="AQ148" s="59"/>
      <c r="AR148" s="59"/>
      <c r="AS148" s="59"/>
    </row>
    <row r="149" ht="12.75" customHeight="1">
      <c r="A149" s="59"/>
      <c r="B149" s="59"/>
      <c r="C149" s="596"/>
      <c r="D149" s="59"/>
      <c r="E149" s="59"/>
      <c r="F149" s="59"/>
      <c r="G149" s="59"/>
      <c r="H149" s="59"/>
      <c r="I149" s="59"/>
      <c r="J149" s="59"/>
      <c r="K149" s="59"/>
      <c r="L149" s="59"/>
      <c r="M149" s="59"/>
      <c r="N149" s="59"/>
      <c r="O149" s="59"/>
      <c r="P149" s="59"/>
      <c r="Q149" s="59"/>
      <c r="R149" s="59"/>
      <c r="S149" s="59"/>
      <c r="T149" s="59"/>
      <c r="U149" s="59"/>
      <c r="V149" s="59"/>
      <c r="W149" s="59"/>
      <c r="X149" s="59"/>
      <c r="Y149" s="59"/>
      <c r="Z149" s="59"/>
      <c r="AA149" s="59"/>
      <c r="AB149" s="59"/>
      <c r="AC149" s="59"/>
      <c r="AD149" s="59"/>
      <c r="AE149" s="59"/>
      <c r="AF149" s="59"/>
      <c r="AG149" s="59"/>
      <c r="AH149" s="59"/>
      <c r="AI149" s="59"/>
      <c r="AJ149" s="59"/>
      <c r="AK149" s="59"/>
      <c r="AL149" s="59"/>
      <c r="AM149" s="59"/>
      <c r="AN149" s="59"/>
      <c r="AO149" s="59"/>
      <c r="AP149" s="59"/>
      <c r="AQ149" s="59"/>
      <c r="AR149" s="59"/>
      <c r="AS149" s="59"/>
    </row>
    <row r="150" ht="12.75" customHeight="1">
      <c r="A150" s="59"/>
      <c r="B150" s="59"/>
      <c r="C150" s="596"/>
      <c r="D150" s="59"/>
      <c r="E150" s="59"/>
      <c r="F150" s="59"/>
      <c r="G150" s="59"/>
      <c r="H150" s="59"/>
      <c r="I150" s="59"/>
      <c r="J150" s="59"/>
      <c r="K150" s="59"/>
      <c r="L150" s="59"/>
      <c r="M150" s="59"/>
      <c r="N150" s="59"/>
      <c r="O150" s="59"/>
      <c r="P150" s="59"/>
      <c r="Q150" s="59"/>
      <c r="R150" s="59"/>
      <c r="S150" s="59"/>
      <c r="T150" s="59"/>
      <c r="U150" s="59"/>
      <c r="V150" s="59"/>
      <c r="W150" s="59"/>
      <c r="X150" s="59"/>
      <c r="Y150" s="59"/>
      <c r="Z150" s="59"/>
      <c r="AA150" s="59"/>
      <c r="AB150" s="59"/>
      <c r="AC150" s="59"/>
      <c r="AD150" s="59"/>
      <c r="AE150" s="59"/>
      <c r="AF150" s="59"/>
      <c r="AG150" s="59"/>
      <c r="AH150" s="59"/>
      <c r="AI150" s="59"/>
      <c r="AJ150" s="59"/>
      <c r="AK150" s="59"/>
      <c r="AL150" s="59"/>
      <c r="AM150" s="59"/>
      <c r="AN150" s="59"/>
      <c r="AO150" s="59"/>
      <c r="AP150" s="59"/>
      <c r="AQ150" s="59"/>
      <c r="AR150" s="59"/>
      <c r="AS150" s="59"/>
    </row>
    <row r="151" ht="12.75" customHeight="1">
      <c r="A151" s="59"/>
      <c r="B151" s="59"/>
      <c r="C151" s="596"/>
      <c r="D151" s="59"/>
      <c r="E151" s="59"/>
      <c r="F151" s="59"/>
      <c r="G151" s="59"/>
      <c r="H151" s="59"/>
      <c r="I151" s="59"/>
      <c r="J151" s="59"/>
      <c r="K151" s="59"/>
      <c r="L151" s="59"/>
      <c r="M151" s="59"/>
      <c r="N151" s="59"/>
      <c r="O151" s="59"/>
      <c r="P151" s="59"/>
      <c r="Q151" s="59"/>
      <c r="R151" s="59"/>
      <c r="S151" s="59"/>
      <c r="T151" s="59"/>
      <c r="U151" s="59"/>
      <c r="V151" s="59"/>
      <c r="W151" s="59"/>
      <c r="X151" s="59"/>
      <c r="Y151" s="59"/>
      <c r="Z151" s="59"/>
      <c r="AA151" s="59"/>
      <c r="AB151" s="59"/>
      <c r="AC151" s="59"/>
      <c r="AD151" s="59"/>
      <c r="AE151" s="59"/>
      <c r="AF151" s="59"/>
      <c r="AG151" s="59"/>
      <c r="AH151" s="59"/>
      <c r="AI151" s="59"/>
      <c r="AJ151" s="59"/>
      <c r="AK151" s="59"/>
      <c r="AL151" s="59"/>
      <c r="AM151" s="59"/>
      <c r="AN151" s="59"/>
      <c r="AO151" s="59"/>
      <c r="AP151" s="59"/>
      <c r="AQ151" s="59"/>
      <c r="AR151" s="59"/>
      <c r="AS151" s="59"/>
    </row>
    <row r="152" ht="12.75" customHeight="1">
      <c r="A152" s="59"/>
      <c r="B152" s="59"/>
      <c r="C152" s="596"/>
      <c r="D152" s="59"/>
      <c r="E152" s="59"/>
      <c r="F152" s="59"/>
      <c r="G152" s="59"/>
      <c r="H152" s="59"/>
      <c r="I152" s="59"/>
      <c r="J152" s="59"/>
      <c r="K152" s="59"/>
      <c r="L152" s="59"/>
      <c r="M152" s="59"/>
      <c r="N152" s="59"/>
      <c r="O152" s="59"/>
      <c r="P152" s="59"/>
      <c r="Q152" s="59"/>
      <c r="R152" s="59"/>
      <c r="S152" s="59"/>
      <c r="T152" s="59"/>
      <c r="U152" s="59"/>
      <c r="V152" s="59"/>
      <c r="W152" s="59"/>
      <c r="X152" s="59"/>
      <c r="Y152" s="59"/>
      <c r="Z152" s="59"/>
      <c r="AA152" s="59"/>
      <c r="AB152" s="59"/>
      <c r="AC152" s="59"/>
      <c r="AD152" s="59"/>
      <c r="AE152" s="59"/>
      <c r="AF152" s="59"/>
      <c r="AG152" s="59"/>
      <c r="AH152" s="59"/>
      <c r="AI152" s="59"/>
      <c r="AJ152" s="59"/>
      <c r="AK152" s="59"/>
      <c r="AL152" s="59"/>
      <c r="AM152" s="59"/>
      <c r="AN152" s="59"/>
      <c r="AO152" s="59"/>
      <c r="AP152" s="59"/>
      <c r="AQ152" s="59"/>
      <c r="AR152" s="59"/>
      <c r="AS152" s="59"/>
    </row>
    <row r="153" ht="12.75" customHeight="1">
      <c r="A153" s="59"/>
      <c r="B153" s="59"/>
      <c r="C153" s="596"/>
      <c r="D153" s="59"/>
      <c r="E153" s="59"/>
      <c r="F153" s="59"/>
      <c r="G153" s="59"/>
      <c r="H153" s="59"/>
      <c r="I153" s="59"/>
      <c r="J153" s="59"/>
      <c r="K153" s="59"/>
      <c r="L153" s="59"/>
      <c r="M153" s="59"/>
      <c r="N153" s="59"/>
      <c r="O153" s="59"/>
      <c r="P153" s="59"/>
      <c r="Q153" s="59"/>
      <c r="R153" s="59"/>
      <c r="S153" s="59"/>
      <c r="T153" s="59"/>
      <c r="U153" s="59"/>
      <c r="V153" s="59"/>
      <c r="W153" s="59"/>
      <c r="X153" s="59"/>
      <c r="Y153" s="59"/>
      <c r="Z153" s="59"/>
      <c r="AA153" s="59"/>
      <c r="AB153" s="59"/>
      <c r="AC153" s="59"/>
      <c r="AD153" s="59"/>
      <c r="AE153" s="59"/>
      <c r="AF153" s="59"/>
      <c r="AG153" s="59"/>
      <c r="AH153" s="59"/>
      <c r="AI153" s="59"/>
      <c r="AJ153" s="59"/>
      <c r="AK153" s="59"/>
      <c r="AL153" s="59"/>
      <c r="AM153" s="59"/>
      <c r="AN153" s="59"/>
      <c r="AO153" s="59"/>
      <c r="AP153" s="59"/>
      <c r="AQ153" s="59"/>
      <c r="AR153" s="59"/>
      <c r="AS153" s="59"/>
    </row>
    <row r="154" ht="12.75" customHeight="1">
      <c r="A154" s="59"/>
      <c r="B154" s="59"/>
      <c r="C154" s="596"/>
      <c r="D154" s="59"/>
      <c r="E154" s="59"/>
      <c r="F154" s="59"/>
      <c r="G154" s="59"/>
      <c r="H154" s="59"/>
      <c r="I154" s="59"/>
      <c r="J154" s="59"/>
      <c r="K154" s="59"/>
      <c r="L154" s="59"/>
      <c r="M154" s="59"/>
      <c r="N154" s="59"/>
      <c r="O154" s="59"/>
      <c r="P154" s="59"/>
      <c r="Q154" s="59"/>
      <c r="R154" s="59"/>
      <c r="S154" s="59"/>
      <c r="T154" s="59"/>
      <c r="U154" s="59"/>
      <c r="V154" s="59"/>
      <c r="W154" s="59"/>
      <c r="X154" s="59"/>
      <c r="Y154" s="59"/>
      <c r="Z154" s="59"/>
      <c r="AA154" s="59"/>
      <c r="AB154" s="59"/>
      <c r="AC154" s="59"/>
      <c r="AD154" s="59"/>
      <c r="AE154" s="59"/>
      <c r="AF154" s="59"/>
      <c r="AG154" s="59"/>
      <c r="AH154" s="59"/>
      <c r="AI154" s="59"/>
      <c r="AJ154" s="59"/>
      <c r="AK154" s="59"/>
      <c r="AL154" s="59"/>
      <c r="AM154" s="59"/>
      <c r="AN154" s="59"/>
      <c r="AO154" s="59"/>
      <c r="AP154" s="59"/>
      <c r="AQ154" s="59"/>
      <c r="AR154" s="59"/>
      <c r="AS154" s="59"/>
    </row>
    <row r="155" ht="12.75" customHeight="1">
      <c r="A155" s="59"/>
      <c r="B155" s="59"/>
      <c r="C155" s="596"/>
      <c r="D155" s="59"/>
      <c r="E155" s="59"/>
      <c r="F155" s="59"/>
      <c r="G155" s="59"/>
      <c r="H155" s="59"/>
      <c r="I155" s="59"/>
      <c r="J155" s="59"/>
      <c r="K155" s="59"/>
      <c r="L155" s="59"/>
      <c r="M155" s="59"/>
      <c r="N155" s="59"/>
      <c r="O155" s="59"/>
      <c r="P155" s="59"/>
      <c r="Q155" s="59"/>
      <c r="R155" s="59"/>
      <c r="S155" s="59"/>
      <c r="T155" s="59"/>
      <c r="U155" s="59"/>
      <c r="V155" s="59"/>
      <c r="W155" s="59"/>
      <c r="X155" s="59"/>
      <c r="Y155" s="59"/>
      <c r="Z155" s="59"/>
      <c r="AA155" s="59"/>
      <c r="AB155" s="59"/>
      <c r="AC155" s="59"/>
      <c r="AD155" s="59"/>
      <c r="AE155" s="59"/>
      <c r="AF155" s="59"/>
      <c r="AG155" s="59"/>
      <c r="AH155" s="59"/>
      <c r="AI155" s="59"/>
      <c r="AJ155" s="59"/>
      <c r="AK155" s="59"/>
      <c r="AL155" s="59"/>
      <c r="AM155" s="59"/>
      <c r="AN155" s="59"/>
      <c r="AO155" s="59"/>
      <c r="AP155" s="59"/>
      <c r="AQ155" s="59"/>
      <c r="AR155" s="59"/>
      <c r="AS155" s="59"/>
    </row>
    <row r="156" ht="12.75" customHeight="1">
      <c r="A156" s="59"/>
      <c r="B156" s="59"/>
      <c r="C156" s="596"/>
      <c r="D156" s="59"/>
      <c r="E156" s="59"/>
      <c r="F156" s="59"/>
      <c r="G156" s="59"/>
      <c r="H156" s="59"/>
      <c r="I156" s="59"/>
      <c r="J156" s="59"/>
      <c r="K156" s="59"/>
      <c r="L156" s="59"/>
      <c r="M156" s="59"/>
      <c r="N156" s="59"/>
      <c r="O156" s="59"/>
      <c r="P156" s="59"/>
      <c r="Q156" s="59"/>
      <c r="R156" s="59"/>
      <c r="S156" s="59"/>
      <c r="T156" s="59"/>
      <c r="U156" s="59"/>
      <c r="V156" s="59"/>
      <c r="W156" s="59"/>
      <c r="X156" s="59"/>
      <c r="Y156" s="59"/>
      <c r="Z156" s="59"/>
      <c r="AA156" s="59"/>
      <c r="AB156" s="59"/>
      <c r="AC156" s="59"/>
      <c r="AD156" s="59"/>
      <c r="AE156" s="59"/>
      <c r="AF156" s="59"/>
      <c r="AG156" s="59"/>
      <c r="AH156" s="59"/>
      <c r="AI156" s="59"/>
      <c r="AJ156" s="59"/>
      <c r="AK156" s="59"/>
      <c r="AL156" s="59"/>
      <c r="AM156" s="59"/>
      <c r="AN156" s="59"/>
      <c r="AO156" s="59"/>
      <c r="AP156" s="59"/>
      <c r="AQ156" s="59"/>
      <c r="AR156" s="59"/>
      <c r="AS156" s="59"/>
    </row>
    <row r="157" ht="12.75" customHeight="1">
      <c r="A157" s="59"/>
      <c r="B157" s="59"/>
      <c r="C157" s="596"/>
      <c r="D157" s="59"/>
      <c r="E157" s="59"/>
      <c r="F157" s="59"/>
      <c r="G157" s="59"/>
      <c r="H157" s="59"/>
      <c r="I157" s="59"/>
      <c r="J157" s="59"/>
      <c r="K157" s="59"/>
      <c r="L157" s="59"/>
      <c r="M157" s="59"/>
      <c r="N157" s="59"/>
      <c r="O157" s="59"/>
      <c r="P157" s="59"/>
      <c r="Q157" s="59"/>
      <c r="R157" s="59"/>
      <c r="S157" s="59"/>
      <c r="T157" s="59"/>
      <c r="U157" s="59"/>
      <c r="V157" s="59"/>
      <c r="W157" s="59"/>
      <c r="X157" s="59"/>
      <c r="Y157" s="59"/>
      <c r="Z157" s="59"/>
      <c r="AA157" s="59"/>
      <c r="AB157" s="59"/>
      <c r="AC157" s="59"/>
      <c r="AD157" s="59"/>
      <c r="AE157" s="59"/>
      <c r="AF157" s="59"/>
      <c r="AG157" s="59"/>
      <c r="AH157" s="59"/>
      <c r="AI157" s="59"/>
      <c r="AJ157" s="59"/>
      <c r="AK157" s="59"/>
      <c r="AL157" s="59"/>
      <c r="AM157" s="59"/>
      <c r="AN157" s="59"/>
      <c r="AO157" s="59"/>
      <c r="AP157" s="59"/>
      <c r="AQ157" s="59"/>
      <c r="AR157" s="59"/>
      <c r="AS157" s="59"/>
    </row>
    <row r="158" ht="12.75" customHeight="1">
      <c r="A158" s="59"/>
      <c r="B158" s="59"/>
      <c r="C158" s="596"/>
      <c r="D158" s="59"/>
      <c r="E158" s="59"/>
      <c r="F158" s="59"/>
      <c r="G158" s="59"/>
      <c r="H158" s="59"/>
      <c r="I158" s="59"/>
      <c r="J158" s="59"/>
      <c r="K158" s="59"/>
      <c r="L158" s="59"/>
      <c r="M158" s="59"/>
      <c r="N158" s="59"/>
      <c r="O158" s="59"/>
      <c r="P158" s="59"/>
      <c r="Q158" s="59"/>
      <c r="R158" s="59"/>
      <c r="S158" s="59"/>
      <c r="T158" s="59"/>
      <c r="U158" s="59"/>
      <c r="V158" s="59"/>
      <c r="W158" s="59"/>
      <c r="X158" s="59"/>
      <c r="Y158" s="59"/>
      <c r="Z158" s="59"/>
      <c r="AA158" s="59"/>
      <c r="AB158" s="59"/>
      <c r="AC158" s="59"/>
      <c r="AD158" s="59"/>
      <c r="AE158" s="59"/>
      <c r="AF158" s="59"/>
      <c r="AG158" s="59"/>
      <c r="AH158" s="59"/>
      <c r="AI158" s="59"/>
      <c r="AJ158" s="59"/>
      <c r="AK158" s="59"/>
      <c r="AL158" s="59"/>
      <c r="AM158" s="59"/>
      <c r="AN158" s="59"/>
      <c r="AO158" s="59"/>
      <c r="AP158" s="59"/>
      <c r="AQ158" s="59"/>
      <c r="AR158" s="59"/>
      <c r="AS158" s="59"/>
    </row>
    <row r="159" ht="12.75" customHeight="1">
      <c r="A159" s="59"/>
      <c r="B159" s="59"/>
      <c r="C159" s="596"/>
      <c r="D159" s="59"/>
      <c r="E159" s="59"/>
      <c r="F159" s="59"/>
      <c r="G159" s="59"/>
      <c r="H159" s="59"/>
      <c r="I159" s="59"/>
      <c r="J159" s="59"/>
      <c r="K159" s="59"/>
      <c r="L159" s="59"/>
      <c r="M159" s="59"/>
      <c r="N159" s="59"/>
      <c r="O159" s="59"/>
      <c r="P159" s="59"/>
      <c r="Q159" s="59"/>
      <c r="R159" s="59"/>
      <c r="S159" s="59"/>
      <c r="T159" s="59"/>
      <c r="U159" s="59"/>
      <c r="V159" s="59"/>
      <c r="W159" s="59"/>
      <c r="X159" s="59"/>
      <c r="Y159" s="59"/>
      <c r="Z159" s="59"/>
      <c r="AA159" s="59"/>
      <c r="AB159" s="59"/>
      <c r="AC159" s="59"/>
      <c r="AD159" s="59"/>
      <c r="AE159" s="59"/>
      <c r="AF159" s="59"/>
      <c r="AG159" s="59"/>
      <c r="AH159" s="59"/>
      <c r="AI159" s="59"/>
      <c r="AJ159" s="59"/>
      <c r="AK159" s="59"/>
      <c r="AL159" s="59"/>
      <c r="AM159" s="59"/>
      <c r="AN159" s="59"/>
      <c r="AO159" s="59"/>
      <c r="AP159" s="59"/>
      <c r="AQ159" s="59"/>
      <c r="AR159" s="59"/>
      <c r="AS159" s="59"/>
    </row>
    <row r="160" ht="12.75" customHeight="1">
      <c r="A160" s="59"/>
      <c r="B160" s="59"/>
      <c r="C160" s="596"/>
      <c r="D160" s="59"/>
      <c r="E160" s="59"/>
      <c r="F160" s="59"/>
      <c r="G160" s="59"/>
      <c r="H160" s="59"/>
      <c r="I160" s="59"/>
      <c r="J160" s="59"/>
      <c r="K160" s="59"/>
      <c r="L160" s="59"/>
      <c r="M160" s="59"/>
      <c r="N160" s="59"/>
      <c r="O160" s="59"/>
      <c r="P160" s="59"/>
      <c r="Q160" s="59"/>
      <c r="R160" s="59"/>
      <c r="S160" s="59"/>
      <c r="T160" s="59"/>
      <c r="U160" s="59"/>
      <c r="V160" s="59"/>
      <c r="W160" s="59"/>
      <c r="X160" s="59"/>
      <c r="Y160" s="59"/>
      <c r="Z160" s="59"/>
      <c r="AA160" s="59"/>
      <c r="AB160" s="59"/>
      <c r="AC160" s="59"/>
      <c r="AD160" s="59"/>
      <c r="AE160" s="59"/>
      <c r="AF160" s="59"/>
      <c r="AG160" s="59"/>
      <c r="AH160" s="59"/>
      <c r="AI160" s="59"/>
      <c r="AJ160" s="59"/>
      <c r="AK160" s="59"/>
      <c r="AL160" s="59"/>
      <c r="AM160" s="59"/>
      <c r="AN160" s="59"/>
      <c r="AO160" s="59"/>
      <c r="AP160" s="59"/>
      <c r="AQ160" s="59"/>
      <c r="AR160" s="59"/>
      <c r="AS160" s="59"/>
    </row>
    <row r="161" ht="12.75" customHeight="1">
      <c r="A161" s="59"/>
      <c r="B161" s="59"/>
      <c r="C161" s="596"/>
      <c r="D161" s="59"/>
      <c r="E161" s="59"/>
      <c r="F161" s="59"/>
      <c r="G161" s="59"/>
      <c r="H161" s="59"/>
      <c r="I161" s="59"/>
      <c r="J161" s="59"/>
      <c r="K161" s="59"/>
      <c r="L161" s="59"/>
      <c r="M161" s="59"/>
      <c r="N161" s="59"/>
      <c r="O161" s="59"/>
      <c r="P161" s="59"/>
      <c r="Q161" s="59"/>
      <c r="R161" s="59"/>
      <c r="S161" s="59"/>
      <c r="T161" s="59"/>
      <c r="U161" s="59"/>
      <c r="V161" s="59"/>
      <c r="W161" s="59"/>
      <c r="X161" s="59"/>
      <c r="Y161" s="59"/>
      <c r="Z161" s="59"/>
      <c r="AA161" s="59"/>
      <c r="AB161" s="59"/>
      <c r="AC161" s="59"/>
      <c r="AD161" s="59"/>
      <c r="AE161" s="59"/>
      <c r="AF161" s="59"/>
      <c r="AG161" s="59"/>
      <c r="AH161" s="59"/>
      <c r="AI161" s="59"/>
      <c r="AJ161" s="59"/>
      <c r="AK161" s="59"/>
      <c r="AL161" s="59"/>
      <c r="AM161" s="59"/>
      <c r="AN161" s="59"/>
      <c r="AO161" s="59"/>
      <c r="AP161" s="59"/>
      <c r="AQ161" s="59"/>
      <c r="AR161" s="59"/>
      <c r="AS161" s="59"/>
    </row>
    <row r="162" ht="12.75" customHeight="1">
      <c r="A162" s="59"/>
      <c r="B162" s="59"/>
      <c r="C162" s="596"/>
      <c r="D162" s="59"/>
      <c r="E162" s="59"/>
      <c r="F162" s="59"/>
      <c r="G162" s="59"/>
      <c r="H162" s="59"/>
      <c r="I162" s="59"/>
      <c r="J162" s="59"/>
      <c r="K162" s="59"/>
      <c r="L162" s="59"/>
      <c r="M162" s="59"/>
      <c r="N162" s="59"/>
      <c r="O162" s="59"/>
      <c r="P162" s="59"/>
      <c r="Q162" s="59"/>
      <c r="R162" s="59"/>
      <c r="S162" s="59"/>
      <c r="T162" s="59"/>
      <c r="U162" s="59"/>
      <c r="V162" s="59"/>
      <c r="W162" s="59"/>
      <c r="X162" s="59"/>
      <c r="Y162" s="59"/>
      <c r="Z162" s="59"/>
      <c r="AA162" s="59"/>
      <c r="AB162" s="59"/>
      <c r="AC162" s="59"/>
      <c r="AD162" s="59"/>
      <c r="AE162" s="59"/>
      <c r="AF162" s="59"/>
      <c r="AG162" s="59"/>
      <c r="AH162" s="59"/>
      <c r="AI162" s="59"/>
      <c r="AJ162" s="59"/>
      <c r="AK162" s="59"/>
      <c r="AL162" s="59"/>
      <c r="AM162" s="59"/>
      <c r="AN162" s="59"/>
      <c r="AO162" s="59"/>
      <c r="AP162" s="59"/>
      <c r="AQ162" s="59"/>
      <c r="AR162" s="59"/>
      <c r="AS162" s="59"/>
    </row>
    <row r="163" ht="12.75" customHeight="1">
      <c r="A163" s="59"/>
      <c r="B163" s="59"/>
      <c r="C163" s="596"/>
      <c r="D163" s="59"/>
      <c r="E163" s="59"/>
      <c r="F163" s="59"/>
      <c r="G163" s="59"/>
      <c r="H163" s="59"/>
      <c r="I163" s="59"/>
      <c r="J163" s="59"/>
      <c r="K163" s="59"/>
      <c r="L163" s="59"/>
      <c r="M163" s="59"/>
      <c r="N163" s="59"/>
      <c r="O163" s="59"/>
      <c r="P163" s="59"/>
      <c r="Q163" s="59"/>
      <c r="R163" s="59"/>
      <c r="S163" s="59"/>
      <c r="T163" s="59"/>
      <c r="U163" s="59"/>
      <c r="V163" s="59"/>
      <c r="W163" s="59"/>
      <c r="X163" s="59"/>
      <c r="Y163" s="59"/>
      <c r="Z163" s="59"/>
      <c r="AA163" s="59"/>
      <c r="AB163" s="59"/>
      <c r="AC163" s="59"/>
      <c r="AD163" s="59"/>
      <c r="AE163" s="59"/>
      <c r="AF163" s="59"/>
      <c r="AG163" s="59"/>
      <c r="AH163" s="59"/>
      <c r="AI163" s="59"/>
      <c r="AJ163" s="59"/>
      <c r="AK163" s="59"/>
      <c r="AL163" s="59"/>
      <c r="AM163" s="59"/>
      <c r="AN163" s="59"/>
      <c r="AO163" s="59"/>
      <c r="AP163" s="59"/>
      <c r="AQ163" s="59"/>
      <c r="AR163" s="59"/>
      <c r="AS163" s="59"/>
    </row>
    <row r="164" ht="12.75" customHeight="1">
      <c r="A164" s="59"/>
      <c r="B164" s="59"/>
      <c r="C164" s="596"/>
      <c r="D164" s="59"/>
      <c r="E164" s="59"/>
      <c r="F164" s="59"/>
      <c r="G164" s="59"/>
      <c r="H164" s="59"/>
      <c r="I164" s="59"/>
      <c r="J164" s="59"/>
      <c r="K164" s="59"/>
      <c r="L164" s="59"/>
      <c r="M164" s="59"/>
      <c r="N164" s="59"/>
      <c r="O164" s="59"/>
      <c r="P164" s="59"/>
      <c r="Q164" s="59"/>
      <c r="R164" s="59"/>
      <c r="S164" s="59"/>
      <c r="T164" s="59"/>
      <c r="U164" s="59"/>
      <c r="V164" s="59"/>
      <c r="W164" s="59"/>
      <c r="X164" s="59"/>
      <c r="Y164" s="59"/>
      <c r="Z164" s="59"/>
      <c r="AA164" s="59"/>
      <c r="AB164" s="59"/>
      <c r="AC164" s="59"/>
      <c r="AD164" s="59"/>
      <c r="AE164" s="59"/>
      <c r="AF164" s="59"/>
      <c r="AG164" s="59"/>
      <c r="AH164" s="59"/>
      <c r="AI164" s="59"/>
      <c r="AJ164" s="59"/>
      <c r="AK164" s="59"/>
      <c r="AL164" s="59"/>
      <c r="AM164" s="59"/>
      <c r="AN164" s="59"/>
      <c r="AO164" s="59"/>
      <c r="AP164" s="59"/>
      <c r="AQ164" s="59"/>
      <c r="AR164" s="59"/>
      <c r="AS164" s="59"/>
    </row>
    <row r="165" ht="12.75" customHeight="1">
      <c r="A165" s="59"/>
      <c r="B165" s="59"/>
      <c r="C165" s="596"/>
      <c r="D165" s="59"/>
      <c r="E165" s="59"/>
      <c r="F165" s="59"/>
      <c r="G165" s="59"/>
      <c r="H165" s="59"/>
      <c r="I165" s="59"/>
      <c r="J165" s="59"/>
      <c r="K165" s="59"/>
      <c r="L165" s="59"/>
      <c r="M165" s="59"/>
      <c r="N165" s="59"/>
      <c r="O165" s="59"/>
      <c r="P165" s="59"/>
      <c r="Q165" s="59"/>
      <c r="R165" s="59"/>
      <c r="S165" s="59"/>
      <c r="T165" s="59"/>
      <c r="U165" s="59"/>
      <c r="V165" s="59"/>
      <c r="W165" s="59"/>
      <c r="X165" s="59"/>
      <c r="Y165" s="59"/>
      <c r="Z165" s="59"/>
      <c r="AA165" s="59"/>
      <c r="AB165" s="59"/>
      <c r="AC165" s="59"/>
      <c r="AD165" s="59"/>
      <c r="AE165" s="59"/>
      <c r="AF165" s="59"/>
      <c r="AG165" s="59"/>
      <c r="AH165" s="59"/>
      <c r="AI165" s="59"/>
      <c r="AJ165" s="59"/>
      <c r="AK165" s="59"/>
      <c r="AL165" s="59"/>
      <c r="AM165" s="59"/>
      <c r="AN165" s="59"/>
      <c r="AO165" s="59"/>
      <c r="AP165" s="59"/>
      <c r="AQ165" s="59"/>
      <c r="AR165" s="59"/>
      <c r="AS165" s="59"/>
    </row>
    <row r="166" ht="12.75" customHeight="1">
      <c r="A166" s="59"/>
      <c r="B166" s="59"/>
      <c r="C166" s="596"/>
      <c r="D166" s="59"/>
      <c r="E166" s="59"/>
      <c r="F166" s="59"/>
      <c r="G166" s="59"/>
      <c r="H166" s="59"/>
      <c r="I166" s="59"/>
      <c r="J166" s="59"/>
      <c r="K166" s="59"/>
      <c r="L166" s="59"/>
      <c r="M166" s="59"/>
      <c r="N166" s="59"/>
      <c r="O166" s="59"/>
      <c r="P166" s="59"/>
      <c r="Q166" s="59"/>
      <c r="R166" s="59"/>
      <c r="S166" s="59"/>
      <c r="T166" s="59"/>
      <c r="U166" s="59"/>
      <c r="V166" s="59"/>
      <c r="W166" s="59"/>
      <c r="X166" s="59"/>
      <c r="Y166" s="59"/>
      <c r="Z166" s="59"/>
      <c r="AA166" s="59"/>
      <c r="AB166" s="59"/>
      <c r="AC166" s="59"/>
      <c r="AD166" s="59"/>
      <c r="AE166" s="59"/>
      <c r="AF166" s="59"/>
      <c r="AG166" s="59"/>
      <c r="AH166" s="59"/>
      <c r="AI166" s="59"/>
      <c r="AJ166" s="59"/>
      <c r="AK166" s="59"/>
      <c r="AL166" s="59"/>
      <c r="AM166" s="59"/>
      <c r="AN166" s="59"/>
      <c r="AO166" s="59"/>
      <c r="AP166" s="59"/>
      <c r="AQ166" s="59"/>
      <c r="AR166" s="59"/>
      <c r="AS166" s="59"/>
    </row>
    <row r="167" ht="12.75" customHeight="1">
      <c r="A167" s="59"/>
      <c r="B167" s="59"/>
      <c r="C167" s="596"/>
      <c r="D167" s="59"/>
      <c r="E167" s="59"/>
      <c r="F167" s="59"/>
      <c r="G167" s="59"/>
      <c r="H167" s="59"/>
      <c r="I167" s="59"/>
      <c r="J167" s="59"/>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c r="AH167" s="59"/>
      <c r="AI167" s="59"/>
      <c r="AJ167" s="59"/>
      <c r="AK167" s="59"/>
      <c r="AL167" s="59"/>
      <c r="AM167" s="59"/>
      <c r="AN167" s="59"/>
      <c r="AO167" s="59"/>
      <c r="AP167" s="59"/>
      <c r="AQ167" s="59"/>
      <c r="AR167" s="59"/>
      <c r="AS167" s="59"/>
    </row>
    <row r="168" ht="12.75" customHeight="1">
      <c r="A168" s="59"/>
      <c r="B168" s="59"/>
      <c r="C168" s="596"/>
      <c r="D168" s="59"/>
      <c r="E168" s="59"/>
      <c r="F168" s="59"/>
      <c r="G168" s="59"/>
      <c r="H168" s="59"/>
      <c r="I168" s="59"/>
      <c r="J168" s="59"/>
      <c r="K168" s="59"/>
      <c r="L168" s="59"/>
      <c r="M168" s="59"/>
      <c r="N168" s="59"/>
      <c r="O168" s="59"/>
      <c r="P168" s="59"/>
      <c r="Q168" s="59"/>
      <c r="R168" s="59"/>
      <c r="S168" s="59"/>
      <c r="T168" s="59"/>
      <c r="U168" s="59"/>
      <c r="V168" s="59"/>
      <c r="W168" s="59"/>
      <c r="X168" s="59"/>
      <c r="Y168" s="59"/>
      <c r="Z168" s="59"/>
      <c r="AA168" s="59"/>
      <c r="AB168" s="59"/>
      <c r="AC168" s="59"/>
      <c r="AD168" s="59"/>
      <c r="AE168" s="59"/>
      <c r="AF168" s="59"/>
      <c r="AG168" s="59"/>
      <c r="AH168" s="59"/>
      <c r="AI168" s="59"/>
      <c r="AJ168" s="59"/>
      <c r="AK168" s="59"/>
      <c r="AL168" s="59"/>
      <c r="AM168" s="59"/>
      <c r="AN168" s="59"/>
      <c r="AO168" s="59"/>
      <c r="AP168" s="59"/>
      <c r="AQ168" s="59"/>
      <c r="AR168" s="59"/>
      <c r="AS168" s="59"/>
    </row>
    <row r="169" ht="12.75" customHeight="1">
      <c r="A169" s="59"/>
      <c r="B169" s="59"/>
      <c r="C169" s="596"/>
      <c r="D169" s="59"/>
      <c r="E169" s="59"/>
      <c r="F169" s="59"/>
      <c r="G169" s="59"/>
      <c r="H169" s="59"/>
      <c r="I169" s="59"/>
      <c r="J169" s="59"/>
      <c r="K169" s="5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9"/>
      <c r="AR169" s="59"/>
      <c r="AS169" s="59"/>
    </row>
    <row r="170" ht="12.75" customHeight="1">
      <c r="A170" s="59"/>
      <c r="B170" s="59"/>
      <c r="C170" s="596"/>
      <c r="D170" s="59"/>
      <c r="E170" s="59"/>
      <c r="F170" s="59"/>
      <c r="G170" s="59"/>
      <c r="H170" s="59"/>
      <c r="I170" s="59"/>
      <c r="J170" s="59"/>
      <c r="K170" s="59"/>
      <c r="L170" s="59"/>
      <c r="M170" s="59"/>
      <c r="N170" s="59"/>
      <c r="O170" s="59"/>
      <c r="P170" s="59"/>
      <c r="Q170" s="59"/>
      <c r="R170" s="59"/>
      <c r="S170" s="59"/>
      <c r="T170" s="59"/>
      <c r="U170" s="59"/>
      <c r="V170" s="59"/>
      <c r="W170" s="59"/>
      <c r="X170" s="59"/>
      <c r="Y170" s="59"/>
      <c r="Z170" s="59"/>
      <c r="AA170" s="59"/>
      <c r="AB170" s="59"/>
      <c r="AC170" s="59"/>
      <c r="AD170" s="59"/>
      <c r="AE170" s="59"/>
      <c r="AF170" s="59"/>
      <c r="AG170" s="59"/>
      <c r="AH170" s="59"/>
      <c r="AI170" s="59"/>
      <c r="AJ170" s="59"/>
      <c r="AK170" s="59"/>
      <c r="AL170" s="59"/>
      <c r="AM170" s="59"/>
      <c r="AN170" s="59"/>
      <c r="AO170" s="59"/>
      <c r="AP170" s="59"/>
      <c r="AQ170" s="59"/>
      <c r="AR170" s="59"/>
      <c r="AS170" s="59"/>
    </row>
    <row r="171" ht="12.75" customHeight="1">
      <c r="A171" s="59"/>
      <c r="B171" s="59"/>
      <c r="C171" s="596"/>
      <c r="D171" s="59"/>
      <c r="E171" s="59"/>
      <c r="F171" s="59"/>
      <c r="G171" s="59"/>
      <c r="H171" s="59"/>
      <c r="I171" s="59"/>
      <c r="J171" s="59"/>
      <c r="K171" s="59"/>
      <c r="L171" s="59"/>
      <c r="M171" s="59"/>
      <c r="N171" s="59"/>
      <c r="O171" s="59"/>
      <c r="P171" s="59"/>
      <c r="Q171" s="59"/>
      <c r="R171" s="59"/>
      <c r="S171" s="59"/>
      <c r="T171" s="59"/>
      <c r="U171" s="59"/>
      <c r="V171" s="59"/>
      <c r="W171" s="59"/>
      <c r="X171" s="59"/>
      <c r="Y171" s="59"/>
      <c r="Z171" s="59"/>
      <c r="AA171" s="59"/>
      <c r="AB171" s="59"/>
      <c r="AC171" s="59"/>
      <c r="AD171" s="59"/>
      <c r="AE171" s="59"/>
      <c r="AF171" s="59"/>
      <c r="AG171" s="59"/>
      <c r="AH171" s="59"/>
      <c r="AI171" s="59"/>
      <c r="AJ171" s="59"/>
      <c r="AK171" s="59"/>
      <c r="AL171" s="59"/>
      <c r="AM171" s="59"/>
      <c r="AN171" s="59"/>
      <c r="AO171" s="59"/>
      <c r="AP171" s="59"/>
      <c r="AQ171" s="59"/>
      <c r="AR171" s="59"/>
      <c r="AS171" s="59"/>
    </row>
    <row r="172" ht="12.75" customHeight="1">
      <c r="A172" s="59"/>
      <c r="B172" s="59"/>
      <c r="C172" s="596"/>
      <c r="D172" s="59"/>
      <c r="E172" s="59"/>
      <c r="F172" s="59"/>
      <c r="G172" s="59"/>
      <c r="H172" s="59"/>
      <c r="I172" s="59"/>
      <c r="J172" s="59"/>
      <c r="K172" s="59"/>
      <c r="L172" s="59"/>
      <c r="M172" s="59"/>
      <c r="N172" s="59"/>
      <c r="O172" s="59"/>
      <c r="P172" s="59"/>
      <c r="Q172" s="59"/>
      <c r="R172" s="59"/>
      <c r="S172" s="59"/>
      <c r="T172" s="59"/>
      <c r="U172" s="59"/>
      <c r="V172" s="59"/>
      <c r="W172" s="59"/>
      <c r="X172" s="59"/>
      <c r="Y172" s="59"/>
      <c r="Z172" s="59"/>
      <c r="AA172" s="59"/>
      <c r="AB172" s="59"/>
      <c r="AC172" s="59"/>
      <c r="AD172" s="59"/>
      <c r="AE172" s="59"/>
      <c r="AF172" s="59"/>
      <c r="AG172" s="59"/>
      <c r="AH172" s="59"/>
      <c r="AI172" s="59"/>
      <c r="AJ172" s="59"/>
      <c r="AK172" s="59"/>
      <c r="AL172" s="59"/>
      <c r="AM172" s="59"/>
      <c r="AN172" s="59"/>
      <c r="AO172" s="59"/>
      <c r="AP172" s="59"/>
      <c r="AQ172" s="59"/>
      <c r="AR172" s="59"/>
      <c r="AS172" s="59"/>
    </row>
    <row r="173" ht="12.75" customHeight="1">
      <c r="A173" s="59"/>
      <c r="B173" s="59"/>
      <c r="C173" s="596"/>
      <c r="D173" s="59"/>
      <c r="E173" s="59"/>
      <c r="F173" s="59"/>
      <c r="G173" s="59"/>
      <c r="H173" s="59"/>
      <c r="I173" s="59"/>
      <c r="J173" s="59"/>
      <c r="K173" s="59"/>
      <c r="L173" s="59"/>
      <c r="M173" s="59"/>
      <c r="N173" s="59"/>
      <c r="O173" s="59"/>
      <c r="P173" s="59"/>
      <c r="Q173" s="59"/>
      <c r="R173" s="59"/>
      <c r="S173" s="59"/>
      <c r="T173" s="59"/>
      <c r="U173" s="59"/>
      <c r="V173" s="59"/>
      <c r="W173" s="59"/>
      <c r="X173" s="59"/>
      <c r="Y173" s="59"/>
      <c r="Z173" s="59"/>
      <c r="AA173" s="59"/>
      <c r="AB173" s="59"/>
      <c r="AC173" s="59"/>
      <c r="AD173" s="59"/>
      <c r="AE173" s="59"/>
      <c r="AF173" s="59"/>
      <c r="AG173" s="59"/>
      <c r="AH173" s="59"/>
      <c r="AI173" s="59"/>
      <c r="AJ173" s="59"/>
      <c r="AK173" s="59"/>
      <c r="AL173" s="59"/>
      <c r="AM173" s="59"/>
      <c r="AN173" s="59"/>
      <c r="AO173" s="59"/>
      <c r="AP173" s="59"/>
      <c r="AQ173" s="59"/>
      <c r="AR173" s="59"/>
      <c r="AS173" s="59"/>
    </row>
    <row r="174" ht="12.75" customHeight="1">
      <c r="A174" s="59"/>
      <c r="B174" s="59"/>
      <c r="C174" s="596"/>
      <c r="D174" s="59"/>
      <c r="E174" s="59"/>
      <c r="F174" s="59"/>
      <c r="G174" s="59"/>
      <c r="H174" s="59"/>
      <c r="I174" s="59"/>
      <c r="J174" s="59"/>
      <c r="K174" s="59"/>
      <c r="L174" s="59"/>
      <c r="M174" s="59"/>
      <c r="N174" s="59"/>
      <c r="O174" s="59"/>
      <c r="P174" s="59"/>
      <c r="Q174" s="59"/>
      <c r="R174" s="59"/>
      <c r="S174" s="59"/>
      <c r="T174" s="59"/>
      <c r="U174" s="59"/>
      <c r="V174" s="59"/>
      <c r="W174" s="59"/>
      <c r="X174" s="59"/>
      <c r="Y174" s="59"/>
      <c r="Z174" s="59"/>
      <c r="AA174" s="59"/>
      <c r="AB174" s="59"/>
      <c r="AC174" s="59"/>
      <c r="AD174" s="59"/>
      <c r="AE174" s="59"/>
      <c r="AF174" s="59"/>
      <c r="AG174" s="59"/>
      <c r="AH174" s="59"/>
      <c r="AI174" s="59"/>
      <c r="AJ174" s="59"/>
      <c r="AK174" s="59"/>
      <c r="AL174" s="59"/>
      <c r="AM174" s="59"/>
      <c r="AN174" s="59"/>
      <c r="AO174" s="59"/>
      <c r="AP174" s="59"/>
      <c r="AQ174" s="59"/>
      <c r="AR174" s="59"/>
      <c r="AS174" s="59"/>
    </row>
    <row r="175" ht="12.75" customHeight="1">
      <c r="A175" s="59"/>
      <c r="B175" s="59"/>
      <c r="C175" s="596"/>
      <c r="D175" s="59"/>
      <c r="E175" s="59"/>
      <c r="F175" s="59"/>
      <c r="G175" s="59"/>
      <c r="H175" s="59"/>
      <c r="I175" s="59"/>
      <c r="J175" s="59"/>
      <c r="K175" s="59"/>
      <c r="L175" s="59"/>
      <c r="M175" s="59"/>
      <c r="N175" s="59"/>
      <c r="O175" s="59"/>
      <c r="P175" s="59"/>
      <c r="Q175" s="59"/>
      <c r="R175" s="59"/>
      <c r="S175" s="59"/>
      <c r="T175" s="59"/>
      <c r="U175" s="59"/>
      <c r="V175" s="59"/>
      <c r="W175" s="59"/>
      <c r="X175" s="59"/>
      <c r="Y175" s="59"/>
      <c r="Z175" s="59"/>
      <c r="AA175" s="59"/>
      <c r="AB175" s="59"/>
      <c r="AC175" s="59"/>
      <c r="AD175" s="59"/>
      <c r="AE175" s="59"/>
      <c r="AF175" s="59"/>
      <c r="AG175" s="59"/>
      <c r="AH175" s="59"/>
      <c r="AI175" s="59"/>
      <c r="AJ175" s="59"/>
      <c r="AK175" s="59"/>
      <c r="AL175" s="59"/>
      <c r="AM175" s="59"/>
      <c r="AN175" s="59"/>
      <c r="AO175" s="59"/>
      <c r="AP175" s="59"/>
      <c r="AQ175" s="59"/>
      <c r="AR175" s="59"/>
      <c r="AS175" s="59"/>
    </row>
    <row r="176" ht="12.75" customHeight="1">
      <c r="A176" s="59"/>
      <c r="B176" s="59"/>
      <c r="C176" s="596"/>
      <c r="D176" s="59"/>
      <c r="E176" s="59"/>
      <c r="F176" s="59"/>
      <c r="G176" s="59"/>
      <c r="H176" s="59"/>
      <c r="I176" s="59"/>
      <c r="J176" s="59"/>
      <c r="K176" s="59"/>
      <c r="L176" s="59"/>
      <c r="M176" s="59"/>
      <c r="N176" s="59"/>
      <c r="O176" s="59"/>
      <c r="P176" s="59"/>
      <c r="Q176" s="59"/>
      <c r="R176" s="59"/>
      <c r="S176" s="59"/>
      <c r="T176" s="59"/>
      <c r="U176" s="59"/>
      <c r="V176" s="59"/>
      <c r="W176" s="59"/>
      <c r="X176" s="59"/>
      <c r="Y176" s="59"/>
      <c r="Z176" s="59"/>
      <c r="AA176" s="59"/>
      <c r="AB176" s="59"/>
      <c r="AC176" s="59"/>
      <c r="AD176" s="59"/>
      <c r="AE176" s="59"/>
      <c r="AF176" s="59"/>
      <c r="AG176" s="59"/>
      <c r="AH176" s="59"/>
      <c r="AI176" s="59"/>
      <c r="AJ176" s="59"/>
      <c r="AK176" s="59"/>
      <c r="AL176" s="59"/>
      <c r="AM176" s="59"/>
      <c r="AN176" s="59"/>
      <c r="AO176" s="59"/>
      <c r="AP176" s="59"/>
      <c r="AQ176" s="59"/>
      <c r="AR176" s="59"/>
      <c r="AS176" s="59"/>
    </row>
    <row r="177" ht="12.75" customHeight="1">
      <c r="A177" s="59"/>
      <c r="B177" s="59"/>
      <c r="C177" s="596"/>
      <c r="D177" s="59"/>
      <c r="E177" s="59"/>
      <c r="F177" s="59"/>
      <c r="G177" s="59"/>
      <c r="H177" s="59"/>
      <c r="I177" s="59"/>
      <c r="J177" s="59"/>
      <c r="K177" s="59"/>
      <c r="L177" s="59"/>
      <c r="M177" s="59"/>
      <c r="N177" s="59"/>
      <c r="O177" s="59"/>
      <c r="P177" s="59"/>
      <c r="Q177" s="59"/>
      <c r="R177" s="59"/>
      <c r="S177" s="59"/>
      <c r="T177" s="59"/>
      <c r="U177" s="59"/>
      <c r="V177" s="59"/>
      <c r="W177" s="59"/>
      <c r="X177" s="59"/>
      <c r="Y177" s="59"/>
      <c r="Z177" s="59"/>
      <c r="AA177" s="59"/>
      <c r="AB177" s="59"/>
      <c r="AC177" s="59"/>
      <c r="AD177" s="59"/>
      <c r="AE177" s="59"/>
      <c r="AF177" s="59"/>
      <c r="AG177" s="59"/>
      <c r="AH177" s="59"/>
      <c r="AI177" s="59"/>
      <c r="AJ177" s="59"/>
      <c r="AK177" s="59"/>
      <c r="AL177" s="59"/>
      <c r="AM177" s="59"/>
      <c r="AN177" s="59"/>
      <c r="AO177" s="59"/>
      <c r="AP177" s="59"/>
      <c r="AQ177" s="59"/>
      <c r="AR177" s="59"/>
      <c r="AS177" s="59"/>
    </row>
    <row r="178" ht="12.75" customHeight="1">
      <c r="A178" s="59"/>
      <c r="B178" s="59"/>
      <c r="C178" s="596"/>
      <c r="D178" s="59"/>
      <c r="E178" s="59"/>
      <c r="F178" s="59"/>
      <c r="G178" s="59"/>
      <c r="H178" s="59"/>
      <c r="I178" s="59"/>
      <c r="J178" s="59"/>
      <c r="K178" s="59"/>
      <c r="L178" s="59"/>
      <c r="M178" s="59"/>
      <c r="N178" s="59"/>
      <c r="O178" s="59"/>
      <c r="P178" s="59"/>
      <c r="Q178" s="59"/>
      <c r="R178" s="59"/>
      <c r="S178" s="59"/>
      <c r="T178" s="59"/>
      <c r="U178" s="59"/>
      <c r="V178" s="59"/>
      <c r="W178" s="59"/>
      <c r="X178" s="59"/>
      <c r="Y178" s="59"/>
      <c r="Z178" s="59"/>
      <c r="AA178" s="59"/>
      <c r="AB178" s="59"/>
      <c r="AC178" s="59"/>
      <c r="AD178" s="59"/>
      <c r="AE178" s="59"/>
      <c r="AF178" s="59"/>
      <c r="AG178" s="59"/>
      <c r="AH178" s="59"/>
      <c r="AI178" s="59"/>
      <c r="AJ178" s="59"/>
      <c r="AK178" s="59"/>
      <c r="AL178" s="59"/>
      <c r="AM178" s="59"/>
      <c r="AN178" s="59"/>
      <c r="AO178" s="59"/>
      <c r="AP178" s="59"/>
      <c r="AQ178" s="59"/>
      <c r="AR178" s="59"/>
      <c r="AS178" s="59"/>
    </row>
    <row r="179" ht="12.75" customHeight="1">
      <c r="A179" s="59"/>
      <c r="B179" s="59"/>
      <c r="C179" s="596"/>
      <c r="D179" s="59"/>
      <c r="E179" s="59"/>
      <c r="F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c r="AD179" s="59"/>
      <c r="AE179" s="59"/>
      <c r="AF179" s="59"/>
      <c r="AG179" s="59"/>
      <c r="AH179" s="59"/>
      <c r="AI179" s="59"/>
      <c r="AJ179" s="59"/>
      <c r="AK179" s="59"/>
      <c r="AL179" s="59"/>
      <c r="AM179" s="59"/>
      <c r="AN179" s="59"/>
      <c r="AO179" s="59"/>
      <c r="AP179" s="59"/>
      <c r="AQ179" s="59"/>
      <c r="AR179" s="59"/>
      <c r="AS179" s="59"/>
    </row>
    <row r="180" ht="12.75" customHeight="1">
      <c r="A180" s="59"/>
      <c r="B180" s="59"/>
      <c r="C180" s="596"/>
      <c r="D180" s="59"/>
      <c r="E180" s="59"/>
      <c r="F180" s="59"/>
      <c r="G180" s="59"/>
      <c r="H180" s="59"/>
      <c r="I180" s="59"/>
      <c r="J180" s="59"/>
      <c r="K180" s="59"/>
      <c r="L180" s="59"/>
      <c r="M180" s="59"/>
      <c r="N180" s="59"/>
      <c r="O180" s="59"/>
      <c r="P180" s="59"/>
      <c r="Q180" s="59"/>
      <c r="R180" s="59"/>
      <c r="S180" s="59"/>
      <c r="T180" s="59"/>
      <c r="U180" s="59"/>
      <c r="V180" s="59"/>
      <c r="W180" s="59"/>
      <c r="X180" s="59"/>
      <c r="Y180" s="59"/>
      <c r="Z180" s="59"/>
      <c r="AA180" s="59"/>
      <c r="AB180" s="59"/>
      <c r="AC180" s="59"/>
      <c r="AD180" s="59"/>
      <c r="AE180" s="59"/>
      <c r="AF180" s="59"/>
      <c r="AG180" s="59"/>
      <c r="AH180" s="59"/>
      <c r="AI180" s="59"/>
      <c r="AJ180" s="59"/>
      <c r="AK180" s="59"/>
      <c r="AL180" s="59"/>
      <c r="AM180" s="59"/>
      <c r="AN180" s="59"/>
      <c r="AO180" s="59"/>
      <c r="AP180" s="59"/>
      <c r="AQ180" s="59"/>
      <c r="AR180" s="59"/>
      <c r="AS180" s="59"/>
    </row>
    <row r="181" ht="12.75" customHeight="1">
      <c r="A181" s="59"/>
      <c r="B181" s="59"/>
      <c r="C181" s="596"/>
      <c r="D181" s="59"/>
      <c r="E181" s="59"/>
      <c r="F181" s="59"/>
      <c r="G181" s="59"/>
      <c r="H181" s="59"/>
      <c r="I181" s="59"/>
      <c r="J181" s="59"/>
      <c r="K181" s="59"/>
      <c r="L181" s="59"/>
      <c r="M181" s="59"/>
      <c r="N181" s="59"/>
      <c r="O181" s="59"/>
      <c r="P181" s="59"/>
      <c r="Q181" s="59"/>
      <c r="R181" s="59"/>
      <c r="S181" s="59"/>
      <c r="T181" s="59"/>
      <c r="U181" s="59"/>
      <c r="V181" s="59"/>
      <c r="W181" s="59"/>
      <c r="X181" s="59"/>
      <c r="Y181" s="59"/>
      <c r="Z181" s="59"/>
      <c r="AA181" s="59"/>
      <c r="AB181" s="59"/>
      <c r="AC181" s="59"/>
      <c r="AD181" s="59"/>
      <c r="AE181" s="59"/>
      <c r="AF181" s="59"/>
      <c r="AG181" s="59"/>
      <c r="AH181" s="59"/>
      <c r="AI181" s="59"/>
      <c r="AJ181" s="59"/>
      <c r="AK181" s="59"/>
      <c r="AL181" s="59"/>
      <c r="AM181" s="59"/>
      <c r="AN181" s="59"/>
      <c r="AO181" s="59"/>
      <c r="AP181" s="59"/>
      <c r="AQ181" s="59"/>
      <c r="AR181" s="59"/>
      <c r="AS181" s="59"/>
    </row>
    <row r="182" ht="12.75" customHeight="1">
      <c r="A182" s="59"/>
      <c r="B182" s="59"/>
      <c r="C182" s="596"/>
      <c r="D182" s="59"/>
      <c r="E182" s="59"/>
      <c r="F182" s="59"/>
      <c r="G182" s="59"/>
      <c r="H182" s="59"/>
      <c r="I182" s="59"/>
      <c r="J182" s="59"/>
      <c r="K182" s="59"/>
      <c r="L182" s="59"/>
      <c r="M182" s="59"/>
      <c r="N182" s="59"/>
      <c r="O182" s="59"/>
      <c r="P182" s="59"/>
      <c r="Q182" s="59"/>
      <c r="R182" s="59"/>
      <c r="S182" s="59"/>
      <c r="T182" s="59"/>
      <c r="U182" s="59"/>
      <c r="V182" s="59"/>
      <c r="W182" s="59"/>
      <c r="X182" s="59"/>
      <c r="Y182" s="59"/>
      <c r="Z182" s="59"/>
      <c r="AA182" s="59"/>
      <c r="AB182" s="59"/>
      <c r="AC182" s="59"/>
      <c r="AD182" s="59"/>
      <c r="AE182" s="59"/>
      <c r="AF182" s="59"/>
      <c r="AG182" s="59"/>
      <c r="AH182" s="59"/>
      <c r="AI182" s="59"/>
      <c r="AJ182" s="59"/>
      <c r="AK182" s="59"/>
      <c r="AL182" s="59"/>
      <c r="AM182" s="59"/>
      <c r="AN182" s="59"/>
      <c r="AO182" s="59"/>
      <c r="AP182" s="59"/>
      <c r="AQ182" s="59"/>
      <c r="AR182" s="59"/>
      <c r="AS182" s="59"/>
    </row>
    <row r="183" ht="12.75" customHeight="1">
      <c r="A183" s="59"/>
      <c r="B183" s="59"/>
      <c r="C183" s="596"/>
      <c r="D183" s="59"/>
      <c r="E183" s="59"/>
      <c r="F183" s="59"/>
      <c r="G183" s="59"/>
      <c r="H183" s="59"/>
      <c r="I183" s="59"/>
      <c r="J183" s="59"/>
      <c r="K183" s="59"/>
      <c r="L183" s="59"/>
      <c r="M183" s="59"/>
      <c r="N183" s="59"/>
      <c r="O183" s="59"/>
      <c r="P183" s="59"/>
      <c r="Q183" s="59"/>
      <c r="R183" s="59"/>
      <c r="S183" s="59"/>
      <c r="T183" s="59"/>
      <c r="U183" s="59"/>
      <c r="V183" s="59"/>
      <c r="W183" s="59"/>
      <c r="X183" s="59"/>
      <c r="Y183" s="59"/>
      <c r="Z183" s="59"/>
      <c r="AA183" s="59"/>
      <c r="AB183" s="59"/>
      <c r="AC183" s="59"/>
      <c r="AD183" s="59"/>
      <c r="AE183" s="59"/>
      <c r="AF183" s="59"/>
      <c r="AG183" s="59"/>
      <c r="AH183" s="59"/>
      <c r="AI183" s="59"/>
      <c r="AJ183" s="59"/>
      <c r="AK183" s="59"/>
      <c r="AL183" s="59"/>
      <c r="AM183" s="59"/>
      <c r="AN183" s="59"/>
      <c r="AO183" s="59"/>
      <c r="AP183" s="59"/>
      <c r="AQ183" s="59"/>
      <c r="AR183" s="59"/>
      <c r="AS183" s="59"/>
    </row>
    <row r="184" ht="12.75" customHeight="1">
      <c r="A184" s="59"/>
      <c r="B184" s="59"/>
      <c r="C184" s="596"/>
      <c r="D184" s="59"/>
      <c r="E184" s="59"/>
      <c r="F184" s="59"/>
      <c r="G184" s="59"/>
      <c r="H184" s="59"/>
      <c r="I184" s="59"/>
      <c r="J184" s="59"/>
      <c r="K184" s="59"/>
      <c r="L184" s="59"/>
      <c r="M184" s="59"/>
      <c r="N184" s="59"/>
      <c r="O184" s="59"/>
      <c r="P184" s="59"/>
      <c r="Q184" s="59"/>
      <c r="R184" s="59"/>
      <c r="S184" s="59"/>
      <c r="T184" s="59"/>
      <c r="U184" s="59"/>
      <c r="V184" s="59"/>
      <c r="W184" s="59"/>
      <c r="X184" s="59"/>
      <c r="Y184" s="59"/>
      <c r="Z184" s="59"/>
      <c r="AA184" s="59"/>
      <c r="AB184" s="59"/>
      <c r="AC184" s="59"/>
      <c r="AD184" s="59"/>
      <c r="AE184" s="59"/>
      <c r="AF184" s="59"/>
      <c r="AG184" s="59"/>
      <c r="AH184" s="59"/>
      <c r="AI184" s="59"/>
      <c r="AJ184" s="59"/>
      <c r="AK184" s="59"/>
      <c r="AL184" s="59"/>
      <c r="AM184" s="59"/>
      <c r="AN184" s="59"/>
      <c r="AO184" s="59"/>
      <c r="AP184" s="59"/>
      <c r="AQ184" s="59"/>
      <c r="AR184" s="59"/>
      <c r="AS184" s="59"/>
    </row>
    <row r="185" ht="12.75" customHeight="1">
      <c r="A185" s="59"/>
      <c r="B185" s="59"/>
      <c r="C185" s="596"/>
      <c r="D185" s="59"/>
      <c r="E185" s="59"/>
      <c r="F185" s="59"/>
      <c r="G185" s="59"/>
      <c r="H185" s="59"/>
      <c r="I185" s="59"/>
      <c r="J185" s="59"/>
      <c r="K185" s="59"/>
      <c r="L185" s="59"/>
      <c r="M185" s="59"/>
      <c r="N185" s="59"/>
      <c r="O185" s="59"/>
      <c r="P185" s="59"/>
      <c r="Q185" s="59"/>
      <c r="R185" s="59"/>
      <c r="S185" s="59"/>
      <c r="T185" s="59"/>
      <c r="U185" s="59"/>
      <c r="V185" s="59"/>
      <c r="W185" s="59"/>
      <c r="X185" s="59"/>
      <c r="Y185" s="59"/>
      <c r="Z185" s="59"/>
      <c r="AA185" s="59"/>
      <c r="AB185" s="59"/>
      <c r="AC185" s="59"/>
      <c r="AD185" s="59"/>
      <c r="AE185" s="59"/>
      <c r="AF185" s="59"/>
      <c r="AG185" s="59"/>
      <c r="AH185" s="59"/>
      <c r="AI185" s="59"/>
      <c r="AJ185" s="59"/>
      <c r="AK185" s="59"/>
      <c r="AL185" s="59"/>
      <c r="AM185" s="59"/>
      <c r="AN185" s="59"/>
      <c r="AO185" s="59"/>
      <c r="AP185" s="59"/>
      <c r="AQ185" s="59"/>
      <c r="AR185" s="59"/>
      <c r="AS185" s="59"/>
    </row>
    <row r="186" ht="12.75" customHeight="1">
      <c r="A186" s="59"/>
      <c r="B186" s="59"/>
      <c r="C186" s="596"/>
      <c r="D186" s="59"/>
      <c r="E186" s="59"/>
      <c r="F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c r="AE186" s="59"/>
      <c r="AF186" s="59"/>
      <c r="AG186" s="59"/>
      <c r="AH186" s="59"/>
      <c r="AI186" s="59"/>
      <c r="AJ186" s="59"/>
      <c r="AK186" s="59"/>
      <c r="AL186" s="59"/>
      <c r="AM186" s="59"/>
      <c r="AN186" s="59"/>
      <c r="AO186" s="59"/>
      <c r="AP186" s="59"/>
      <c r="AQ186" s="59"/>
      <c r="AR186" s="59"/>
      <c r="AS186" s="59"/>
    </row>
    <row r="187" ht="12.75" customHeight="1">
      <c r="A187" s="59"/>
      <c r="B187" s="59"/>
      <c r="C187" s="596"/>
      <c r="D187" s="59"/>
      <c r="E187" s="59"/>
      <c r="F187" s="59"/>
      <c r="G187" s="59"/>
      <c r="H187" s="59"/>
      <c r="I187" s="59"/>
      <c r="J187" s="59"/>
      <c r="K187" s="59"/>
      <c r="L187" s="59"/>
      <c r="M187" s="59"/>
      <c r="N187" s="59"/>
      <c r="O187" s="59"/>
      <c r="P187" s="59"/>
      <c r="Q187" s="59"/>
      <c r="R187" s="59"/>
      <c r="S187" s="59"/>
      <c r="T187" s="59"/>
      <c r="U187" s="59"/>
      <c r="V187" s="59"/>
      <c r="W187" s="59"/>
      <c r="X187" s="59"/>
      <c r="Y187" s="59"/>
      <c r="Z187" s="59"/>
      <c r="AA187" s="59"/>
      <c r="AB187" s="59"/>
      <c r="AC187" s="59"/>
      <c r="AD187" s="59"/>
      <c r="AE187" s="59"/>
      <c r="AF187" s="59"/>
      <c r="AG187" s="59"/>
      <c r="AH187" s="59"/>
      <c r="AI187" s="59"/>
      <c r="AJ187" s="59"/>
      <c r="AK187" s="59"/>
      <c r="AL187" s="59"/>
      <c r="AM187" s="59"/>
      <c r="AN187" s="59"/>
      <c r="AO187" s="59"/>
      <c r="AP187" s="59"/>
      <c r="AQ187" s="59"/>
      <c r="AR187" s="59"/>
      <c r="AS187" s="59"/>
    </row>
    <row r="188" ht="12.75" customHeight="1">
      <c r="A188" s="59"/>
      <c r="B188" s="59"/>
      <c r="C188" s="596"/>
      <c r="D188" s="59"/>
      <c r="E188" s="59"/>
      <c r="F188" s="59"/>
      <c r="G188" s="59"/>
      <c r="H188" s="59"/>
      <c r="I188" s="59"/>
      <c r="J188" s="59"/>
      <c r="K188" s="59"/>
      <c r="L188" s="59"/>
      <c r="M188" s="59"/>
      <c r="N188" s="59"/>
      <c r="O188" s="59"/>
      <c r="P188" s="59"/>
      <c r="Q188" s="59"/>
      <c r="R188" s="59"/>
      <c r="S188" s="59"/>
      <c r="T188" s="59"/>
      <c r="U188" s="59"/>
      <c r="V188" s="59"/>
      <c r="W188" s="59"/>
      <c r="X188" s="59"/>
      <c r="Y188" s="59"/>
      <c r="Z188" s="59"/>
      <c r="AA188" s="59"/>
      <c r="AB188" s="59"/>
      <c r="AC188" s="59"/>
      <c r="AD188" s="59"/>
      <c r="AE188" s="59"/>
      <c r="AF188" s="59"/>
      <c r="AG188" s="59"/>
      <c r="AH188" s="59"/>
      <c r="AI188" s="59"/>
      <c r="AJ188" s="59"/>
      <c r="AK188" s="59"/>
      <c r="AL188" s="59"/>
      <c r="AM188" s="59"/>
      <c r="AN188" s="59"/>
      <c r="AO188" s="59"/>
      <c r="AP188" s="59"/>
      <c r="AQ188" s="59"/>
      <c r="AR188" s="59"/>
      <c r="AS188" s="59"/>
    </row>
    <row r="189" ht="12.75" customHeight="1">
      <c r="A189" s="59"/>
      <c r="B189" s="59"/>
      <c r="C189" s="596"/>
      <c r="D189" s="59"/>
      <c r="E189" s="59"/>
      <c r="F189" s="59"/>
      <c r="G189" s="59"/>
      <c r="H189" s="59"/>
      <c r="I189" s="59"/>
      <c r="J189" s="59"/>
      <c r="K189" s="59"/>
      <c r="L189" s="59"/>
      <c r="M189" s="59"/>
      <c r="N189" s="59"/>
      <c r="O189" s="59"/>
      <c r="P189" s="59"/>
      <c r="Q189" s="59"/>
      <c r="R189" s="59"/>
      <c r="S189" s="59"/>
      <c r="T189" s="59"/>
      <c r="U189" s="59"/>
      <c r="V189" s="59"/>
      <c r="W189" s="59"/>
      <c r="X189" s="59"/>
      <c r="Y189" s="59"/>
      <c r="Z189" s="59"/>
      <c r="AA189" s="59"/>
      <c r="AB189" s="59"/>
      <c r="AC189" s="59"/>
      <c r="AD189" s="59"/>
      <c r="AE189" s="59"/>
      <c r="AF189" s="59"/>
      <c r="AG189" s="59"/>
      <c r="AH189" s="59"/>
      <c r="AI189" s="59"/>
      <c r="AJ189" s="59"/>
      <c r="AK189" s="59"/>
      <c r="AL189" s="59"/>
      <c r="AM189" s="59"/>
      <c r="AN189" s="59"/>
      <c r="AO189" s="59"/>
      <c r="AP189" s="59"/>
      <c r="AQ189" s="59"/>
      <c r="AR189" s="59"/>
      <c r="AS189" s="59"/>
    </row>
    <row r="190" ht="12.75" customHeight="1">
      <c r="A190" s="59"/>
      <c r="B190" s="59"/>
      <c r="C190" s="596"/>
      <c r="D190" s="59"/>
      <c r="E190" s="59"/>
      <c r="F190" s="59"/>
      <c r="G190" s="59"/>
      <c r="H190" s="59"/>
      <c r="I190" s="59"/>
      <c r="J190" s="59"/>
      <c r="K190" s="59"/>
      <c r="L190" s="59"/>
      <c r="M190" s="59"/>
      <c r="N190" s="59"/>
      <c r="O190" s="59"/>
      <c r="P190" s="59"/>
      <c r="Q190" s="59"/>
      <c r="R190" s="59"/>
      <c r="S190" s="59"/>
      <c r="T190" s="59"/>
      <c r="U190" s="59"/>
      <c r="V190" s="59"/>
      <c r="W190" s="59"/>
      <c r="X190" s="59"/>
      <c r="Y190" s="59"/>
      <c r="Z190" s="59"/>
      <c r="AA190" s="59"/>
      <c r="AB190" s="59"/>
      <c r="AC190" s="59"/>
      <c r="AD190" s="59"/>
      <c r="AE190" s="59"/>
      <c r="AF190" s="59"/>
      <c r="AG190" s="59"/>
      <c r="AH190" s="59"/>
      <c r="AI190" s="59"/>
      <c r="AJ190" s="59"/>
      <c r="AK190" s="59"/>
      <c r="AL190" s="59"/>
      <c r="AM190" s="59"/>
      <c r="AN190" s="59"/>
      <c r="AO190" s="59"/>
      <c r="AP190" s="59"/>
      <c r="AQ190" s="59"/>
      <c r="AR190" s="59"/>
      <c r="AS190" s="59"/>
    </row>
    <row r="191" ht="12.75" customHeight="1">
      <c r="A191" s="59"/>
      <c r="B191" s="59"/>
      <c r="C191" s="596"/>
      <c r="D191" s="59"/>
      <c r="E191" s="59"/>
      <c r="F191" s="59"/>
      <c r="G191" s="59"/>
      <c r="H191" s="59"/>
      <c r="I191" s="59"/>
      <c r="J191" s="59"/>
      <c r="K191" s="59"/>
      <c r="L191" s="59"/>
      <c r="M191" s="59"/>
      <c r="N191" s="59"/>
      <c r="O191" s="59"/>
      <c r="P191" s="59"/>
      <c r="Q191" s="59"/>
      <c r="R191" s="59"/>
      <c r="S191" s="59"/>
      <c r="T191" s="59"/>
      <c r="U191" s="59"/>
      <c r="V191" s="59"/>
      <c r="W191" s="59"/>
      <c r="X191" s="59"/>
      <c r="Y191" s="59"/>
      <c r="Z191" s="59"/>
      <c r="AA191" s="59"/>
      <c r="AB191" s="59"/>
      <c r="AC191" s="59"/>
      <c r="AD191" s="59"/>
      <c r="AE191" s="59"/>
      <c r="AF191" s="59"/>
      <c r="AG191" s="59"/>
      <c r="AH191" s="59"/>
      <c r="AI191" s="59"/>
      <c r="AJ191" s="59"/>
      <c r="AK191" s="59"/>
      <c r="AL191" s="59"/>
      <c r="AM191" s="59"/>
      <c r="AN191" s="59"/>
      <c r="AO191" s="59"/>
      <c r="AP191" s="59"/>
      <c r="AQ191" s="59"/>
      <c r="AR191" s="59"/>
      <c r="AS191" s="59"/>
    </row>
    <row r="192" ht="12.75" customHeight="1">
      <c r="A192" s="59"/>
      <c r="B192" s="59"/>
      <c r="C192" s="596"/>
      <c r="D192" s="59"/>
      <c r="E192" s="59"/>
      <c r="F192" s="59"/>
      <c r="G192" s="59"/>
      <c r="H192" s="59"/>
      <c r="I192" s="59"/>
      <c r="J192" s="59"/>
      <c r="K192" s="59"/>
      <c r="L192" s="59"/>
      <c r="M192" s="59"/>
      <c r="N192" s="59"/>
      <c r="O192" s="59"/>
      <c r="P192" s="59"/>
      <c r="Q192" s="59"/>
      <c r="R192" s="59"/>
      <c r="S192" s="59"/>
      <c r="T192" s="59"/>
      <c r="U192" s="59"/>
      <c r="V192" s="59"/>
      <c r="W192" s="59"/>
      <c r="X192" s="59"/>
      <c r="Y192" s="59"/>
      <c r="Z192" s="59"/>
      <c r="AA192" s="59"/>
      <c r="AB192" s="59"/>
      <c r="AC192" s="59"/>
      <c r="AD192" s="59"/>
      <c r="AE192" s="59"/>
      <c r="AF192" s="59"/>
      <c r="AG192" s="59"/>
      <c r="AH192" s="59"/>
      <c r="AI192" s="59"/>
      <c r="AJ192" s="59"/>
      <c r="AK192" s="59"/>
      <c r="AL192" s="59"/>
      <c r="AM192" s="59"/>
      <c r="AN192" s="59"/>
      <c r="AO192" s="59"/>
      <c r="AP192" s="59"/>
      <c r="AQ192" s="59"/>
    </row>
    <row r="193" ht="12.75" customHeight="1">
      <c r="A193" s="59"/>
      <c r="B193" s="59"/>
      <c r="C193" s="596"/>
      <c r="D193" s="59"/>
      <c r="E193" s="59"/>
      <c r="F193" s="59"/>
      <c r="G193" s="59"/>
      <c r="H193" s="59"/>
      <c r="I193" s="59"/>
      <c r="J193" s="59"/>
      <c r="K193" s="59"/>
      <c r="L193" s="59"/>
      <c r="M193" s="59"/>
      <c r="N193" s="59"/>
      <c r="O193" s="59"/>
      <c r="P193" s="59"/>
      <c r="Q193" s="59"/>
      <c r="R193" s="59"/>
      <c r="S193" s="59"/>
      <c r="T193" s="59"/>
      <c r="U193" s="59"/>
      <c r="V193" s="59"/>
      <c r="W193" s="59"/>
      <c r="X193" s="59"/>
      <c r="Y193" s="59"/>
      <c r="Z193" s="59"/>
      <c r="AA193" s="59"/>
      <c r="AB193" s="59"/>
      <c r="AC193" s="59"/>
      <c r="AD193" s="59"/>
      <c r="AE193" s="59"/>
      <c r="AF193" s="59"/>
      <c r="AG193" s="59"/>
      <c r="AH193" s="59"/>
      <c r="AI193" s="59"/>
      <c r="AJ193" s="59"/>
      <c r="AK193" s="59"/>
      <c r="AL193" s="59"/>
      <c r="AM193" s="59"/>
      <c r="AN193" s="59"/>
      <c r="AO193" s="59"/>
      <c r="AP193" s="59"/>
      <c r="AQ193" s="59"/>
    </row>
    <row r="194" ht="12.75" customHeight="1">
      <c r="A194" s="59"/>
      <c r="B194" s="59"/>
      <c r="C194" s="596"/>
      <c r="D194" s="59"/>
      <c r="E194" s="59"/>
      <c r="F194" s="59"/>
      <c r="G194" s="59"/>
      <c r="H194" s="59"/>
      <c r="I194" s="59"/>
      <c r="J194" s="59"/>
      <c r="K194" s="59"/>
      <c r="L194" s="59"/>
      <c r="M194" s="59"/>
      <c r="N194" s="59"/>
      <c r="O194" s="59"/>
      <c r="P194" s="59"/>
      <c r="Q194" s="59"/>
      <c r="R194" s="59"/>
      <c r="S194" s="59"/>
      <c r="T194" s="59"/>
      <c r="U194" s="59"/>
      <c r="V194" s="59"/>
      <c r="W194" s="59"/>
      <c r="X194" s="59"/>
      <c r="Y194" s="59"/>
      <c r="Z194" s="59"/>
      <c r="AA194" s="59"/>
      <c r="AB194" s="59"/>
      <c r="AC194" s="59"/>
      <c r="AD194" s="59"/>
      <c r="AE194" s="59"/>
      <c r="AF194" s="59"/>
      <c r="AG194" s="59"/>
      <c r="AH194" s="59"/>
      <c r="AI194" s="59"/>
      <c r="AJ194" s="59"/>
      <c r="AK194" s="59"/>
      <c r="AL194" s="59"/>
      <c r="AM194" s="59"/>
      <c r="AN194" s="59"/>
      <c r="AO194" s="59"/>
      <c r="AP194" s="59"/>
      <c r="AQ194" s="59"/>
    </row>
    <row r="195" ht="12.75" customHeight="1">
      <c r="A195" s="59"/>
      <c r="B195" s="59"/>
      <c r="C195" s="596"/>
      <c r="D195" s="59"/>
      <c r="E195" s="59"/>
      <c r="F195" s="59"/>
      <c r="G195" s="59"/>
      <c r="H195" s="59"/>
      <c r="I195" s="59"/>
      <c r="J195" s="59"/>
      <c r="K195" s="59"/>
      <c r="L195" s="59"/>
      <c r="M195" s="59"/>
      <c r="N195" s="59"/>
      <c r="O195" s="59"/>
      <c r="P195" s="59"/>
      <c r="Q195" s="59"/>
      <c r="R195" s="59"/>
      <c r="S195" s="59"/>
      <c r="T195" s="59"/>
      <c r="U195" s="59"/>
      <c r="V195" s="59"/>
      <c r="W195" s="59"/>
      <c r="X195" s="59"/>
      <c r="Y195" s="59"/>
      <c r="Z195" s="59"/>
      <c r="AA195" s="59"/>
      <c r="AB195" s="59"/>
      <c r="AC195" s="59"/>
      <c r="AD195" s="59"/>
      <c r="AE195" s="59"/>
      <c r="AF195" s="59"/>
      <c r="AG195" s="59"/>
      <c r="AH195" s="59"/>
      <c r="AI195" s="59"/>
      <c r="AJ195" s="59"/>
      <c r="AK195" s="59"/>
      <c r="AL195" s="59"/>
      <c r="AM195" s="59"/>
      <c r="AN195" s="59"/>
      <c r="AO195" s="59"/>
      <c r="AP195" s="59"/>
      <c r="AQ195" s="59"/>
    </row>
    <row r="196" ht="12.75" customHeight="1">
      <c r="A196" s="59"/>
      <c r="B196" s="59"/>
      <c r="C196" s="596"/>
      <c r="D196" s="59"/>
      <c r="E196" s="59"/>
      <c r="F196" s="59"/>
      <c r="G196" s="59"/>
      <c r="H196" s="59"/>
      <c r="I196" s="59"/>
      <c r="J196" s="59"/>
      <c r="K196" s="59"/>
      <c r="L196" s="59"/>
      <c r="M196" s="59"/>
      <c r="N196" s="59"/>
      <c r="O196" s="59"/>
      <c r="P196" s="59"/>
      <c r="Q196" s="59"/>
      <c r="R196" s="59"/>
      <c r="S196" s="59"/>
      <c r="T196" s="59"/>
      <c r="U196" s="59"/>
      <c r="V196" s="59"/>
      <c r="W196" s="59"/>
      <c r="X196" s="59"/>
      <c r="Y196" s="59"/>
      <c r="Z196" s="59"/>
      <c r="AA196" s="59"/>
      <c r="AB196" s="59"/>
      <c r="AC196" s="59"/>
      <c r="AD196" s="59"/>
      <c r="AE196" s="59"/>
      <c r="AF196" s="59"/>
      <c r="AG196" s="59"/>
      <c r="AH196" s="59"/>
      <c r="AI196" s="59"/>
      <c r="AJ196" s="59"/>
      <c r="AK196" s="59"/>
      <c r="AL196" s="59"/>
      <c r="AM196" s="59"/>
      <c r="AN196" s="59"/>
      <c r="AO196" s="59"/>
      <c r="AP196" s="59"/>
      <c r="AQ196" s="59"/>
    </row>
    <row r="197" ht="12.75" customHeight="1">
      <c r="A197" s="59"/>
      <c r="B197" s="59"/>
      <c r="C197" s="596"/>
      <c r="D197" s="59"/>
      <c r="E197" s="59"/>
      <c r="F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c r="AD197" s="59"/>
      <c r="AE197" s="59"/>
      <c r="AF197" s="59"/>
      <c r="AG197" s="59"/>
      <c r="AH197" s="59"/>
      <c r="AI197" s="59"/>
      <c r="AJ197" s="59"/>
      <c r="AK197" s="59"/>
      <c r="AL197" s="59"/>
      <c r="AM197" s="59"/>
      <c r="AN197" s="59"/>
      <c r="AO197" s="59"/>
      <c r="AP197" s="59"/>
      <c r="AQ197" s="59"/>
    </row>
    <row r="198" ht="12.75" customHeight="1">
      <c r="A198" s="59"/>
      <c r="B198" s="59"/>
      <c r="C198" s="596"/>
      <c r="D198" s="59"/>
      <c r="E198" s="59"/>
      <c r="F198" s="59"/>
      <c r="G198" s="59"/>
      <c r="H198" s="59"/>
      <c r="I198" s="59"/>
      <c r="J198" s="59"/>
      <c r="K198" s="59"/>
      <c r="L198" s="59"/>
      <c r="M198" s="59"/>
      <c r="N198" s="59"/>
      <c r="O198" s="59"/>
      <c r="P198" s="59"/>
      <c r="Q198" s="59"/>
      <c r="R198" s="59"/>
      <c r="S198" s="59"/>
      <c r="T198" s="59"/>
      <c r="U198" s="59"/>
      <c r="V198" s="59"/>
      <c r="W198" s="59"/>
      <c r="X198" s="59"/>
      <c r="Y198" s="59"/>
      <c r="Z198" s="59"/>
      <c r="AA198" s="59"/>
      <c r="AB198" s="59"/>
      <c r="AC198" s="59"/>
      <c r="AD198" s="59"/>
      <c r="AE198" s="59"/>
      <c r="AF198" s="59"/>
      <c r="AG198" s="59"/>
      <c r="AH198" s="59"/>
      <c r="AI198" s="59"/>
      <c r="AJ198" s="59"/>
      <c r="AK198" s="59"/>
      <c r="AL198" s="59"/>
      <c r="AM198" s="59"/>
      <c r="AN198" s="59"/>
      <c r="AO198" s="59"/>
      <c r="AP198" s="59"/>
      <c r="AQ198" s="59"/>
    </row>
    <row r="199" ht="12.75" customHeight="1">
      <c r="A199" s="59"/>
      <c r="B199" s="59"/>
      <c r="C199" s="596"/>
      <c r="D199" s="59"/>
      <c r="E199" s="59"/>
      <c r="F199" s="59"/>
      <c r="G199" s="59"/>
      <c r="H199" s="59"/>
      <c r="I199" s="59"/>
      <c r="J199" s="59"/>
      <c r="K199" s="59"/>
      <c r="L199" s="59"/>
      <c r="M199" s="59"/>
      <c r="N199" s="59"/>
      <c r="O199" s="59"/>
      <c r="P199" s="59"/>
      <c r="Q199" s="59"/>
      <c r="R199" s="59"/>
      <c r="S199" s="59"/>
      <c r="T199" s="59"/>
      <c r="U199" s="59"/>
      <c r="V199" s="59"/>
      <c r="W199" s="59"/>
      <c r="X199" s="59"/>
      <c r="Y199" s="59"/>
      <c r="Z199" s="59"/>
      <c r="AA199" s="59"/>
      <c r="AB199" s="59"/>
      <c r="AC199" s="59"/>
      <c r="AD199" s="59"/>
      <c r="AE199" s="59"/>
      <c r="AF199" s="59"/>
      <c r="AG199" s="59"/>
      <c r="AH199" s="59"/>
      <c r="AI199" s="59"/>
      <c r="AJ199" s="59"/>
      <c r="AK199" s="59"/>
      <c r="AL199" s="59"/>
      <c r="AM199" s="59"/>
      <c r="AN199" s="59"/>
      <c r="AO199" s="59"/>
      <c r="AP199" s="59"/>
      <c r="AQ199" s="59"/>
    </row>
    <row r="200" ht="12.75" customHeight="1">
      <c r="A200" s="59"/>
      <c r="B200" s="59"/>
      <c r="C200" s="596"/>
      <c r="D200" s="59"/>
      <c r="E200" s="59"/>
      <c r="F200" s="59"/>
      <c r="G200" s="59"/>
      <c r="H200" s="59"/>
      <c r="I200" s="59"/>
      <c r="J200" s="59"/>
      <c r="K200" s="59"/>
      <c r="L200" s="59"/>
      <c r="M200" s="59"/>
      <c r="N200" s="59"/>
      <c r="O200" s="59"/>
      <c r="P200" s="59"/>
      <c r="Q200" s="59"/>
      <c r="R200" s="59"/>
      <c r="S200" s="59"/>
      <c r="T200" s="59"/>
      <c r="U200" s="59"/>
      <c r="V200" s="59"/>
      <c r="W200" s="59"/>
      <c r="X200" s="59"/>
      <c r="Y200" s="59"/>
      <c r="Z200" s="59"/>
      <c r="AA200" s="59"/>
      <c r="AB200" s="59"/>
      <c r="AC200" s="59"/>
      <c r="AD200" s="59"/>
      <c r="AE200" s="59"/>
      <c r="AF200" s="59"/>
      <c r="AG200" s="59"/>
      <c r="AH200" s="59"/>
      <c r="AI200" s="59"/>
      <c r="AJ200" s="59"/>
      <c r="AK200" s="59"/>
      <c r="AL200" s="59"/>
      <c r="AM200" s="59"/>
      <c r="AN200" s="59"/>
      <c r="AO200" s="59"/>
      <c r="AP200" s="59"/>
      <c r="AQ200" s="59"/>
    </row>
    <row r="201" ht="12.75" customHeight="1">
      <c r="A201" s="59"/>
      <c r="B201" s="59"/>
      <c r="C201" s="596"/>
      <c r="D201" s="59"/>
      <c r="E201" s="59"/>
      <c r="F201" s="59"/>
      <c r="G201" s="59"/>
      <c r="H201" s="59"/>
      <c r="I201" s="59"/>
      <c r="J201" s="59"/>
      <c r="K201" s="59"/>
      <c r="L201" s="59"/>
      <c r="M201" s="59"/>
      <c r="N201" s="59"/>
      <c r="O201" s="59"/>
      <c r="P201" s="59"/>
      <c r="Q201" s="59"/>
      <c r="R201" s="59"/>
      <c r="S201" s="59"/>
      <c r="T201" s="59"/>
      <c r="U201" s="59"/>
      <c r="V201" s="59"/>
      <c r="W201" s="59"/>
      <c r="X201" s="59"/>
      <c r="Y201" s="59"/>
      <c r="Z201" s="59"/>
      <c r="AA201" s="59"/>
      <c r="AB201" s="59"/>
      <c r="AC201" s="59"/>
      <c r="AD201" s="59"/>
      <c r="AE201" s="59"/>
      <c r="AF201" s="59"/>
      <c r="AG201" s="59"/>
      <c r="AH201" s="59"/>
      <c r="AI201" s="59"/>
      <c r="AJ201" s="59"/>
      <c r="AK201" s="59"/>
      <c r="AL201" s="59"/>
      <c r="AM201" s="59"/>
      <c r="AN201" s="59"/>
      <c r="AO201" s="59"/>
      <c r="AP201" s="59"/>
      <c r="AQ201" s="59"/>
    </row>
    <row r="202" ht="12.75" customHeight="1">
      <c r="A202" s="59"/>
      <c r="B202" s="59"/>
      <c r="C202" s="596"/>
      <c r="D202" s="59"/>
      <c r="E202" s="59"/>
      <c r="F202" s="59"/>
      <c r="G202" s="59"/>
      <c r="H202" s="59"/>
      <c r="I202" s="59"/>
      <c r="J202" s="59"/>
      <c r="K202" s="59"/>
      <c r="L202" s="59"/>
      <c r="M202" s="59"/>
      <c r="N202" s="59"/>
      <c r="O202" s="59"/>
      <c r="P202" s="59"/>
      <c r="Q202" s="59"/>
      <c r="R202" s="59"/>
      <c r="S202" s="59"/>
      <c r="T202" s="59"/>
      <c r="U202" s="59"/>
      <c r="V202" s="59"/>
      <c r="W202" s="59"/>
      <c r="X202" s="59"/>
      <c r="Y202" s="59"/>
      <c r="Z202" s="59"/>
      <c r="AA202" s="59"/>
      <c r="AB202" s="59"/>
      <c r="AC202" s="59"/>
      <c r="AD202" s="59"/>
      <c r="AE202" s="59"/>
      <c r="AF202" s="59"/>
      <c r="AG202" s="59"/>
      <c r="AH202" s="59"/>
      <c r="AI202" s="59"/>
      <c r="AJ202" s="59"/>
      <c r="AK202" s="59"/>
      <c r="AL202" s="59"/>
      <c r="AM202" s="59"/>
      <c r="AN202" s="59"/>
      <c r="AO202" s="59"/>
      <c r="AP202" s="59"/>
      <c r="AQ202" s="59"/>
    </row>
    <row r="203" ht="12.75" customHeight="1">
      <c r="A203" s="59"/>
      <c r="B203" s="59"/>
      <c r="C203" s="596"/>
      <c r="D203" s="59"/>
      <c r="E203" s="59"/>
      <c r="F203" s="59"/>
      <c r="G203" s="59"/>
      <c r="H203" s="59"/>
      <c r="I203" s="59"/>
      <c r="J203" s="59"/>
      <c r="K203" s="59"/>
      <c r="L203" s="59"/>
      <c r="M203" s="59"/>
      <c r="N203" s="59"/>
      <c r="O203" s="59"/>
      <c r="P203" s="59"/>
      <c r="Q203" s="59"/>
      <c r="R203" s="59"/>
      <c r="S203" s="59"/>
      <c r="T203" s="59"/>
      <c r="U203" s="59"/>
      <c r="V203" s="59"/>
      <c r="W203" s="59"/>
      <c r="X203" s="59"/>
      <c r="Y203" s="59"/>
      <c r="Z203" s="59"/>
      <c r="AA203" s="59"/>
      <c r="AB203" s="59"/>
      <c r="AC203" s="59"/>
      <c r="AD203" s="59"/>
      <c r="AE203" s="59"/>
      <c r="AF203" s="59"/>
      <c r="AG203" s="59"/>
      <c r="AH203" s="59"/>
      <c r="AI203" s="59"/>
      <c r="AJ203" s="59"/>
      <c r="AK203" s="59"/>
      <c r="AL203" s="59"/>
      <c r="AM203" s="59"/>
      <c r="AN203" s="59"/>
      <c r="AO203" s="59"/>
      <c r="AP203" s="59"/>
      <c r="AQ203" s="59"/>
    </row>
    <row r="204" ht="12.75" customHeight="1">
      <c r="A204" s="59"/>
      <c r="B204" s="59"/>
      <c r="C204" s="596"/>
      <c r="D204" s="59"/>
      <c r="E204" s="59"/>
      <c r="F204" s="59"/>
      <c r="G204" s="59"/>
      <c r="H204" s="59"/>
      <c r="I204" s="59"/>
      <c r="J204" s="59"/>
      <c r="K204" s="59"/>
      <c r="L204" s="59"/>
      <c r="M204" s="59"/>
      <c r="N204" s="59"/>
      <c r="O204" s="59"/>
      <c r="P204" s="59"/>
      <c r="Q204" s="59"/>
      <c r="R204" s="59"/>
      <c r="S204" s="59"/>
      <c r="T204" s="59"/>
      <c r="U204" s="59"/>
      <c r="V204" s="59"/>
      <c r="W204" s="59"/>
      <c r="X204" s="59"/>
      <c r="Y204" s="59"/>
      <c r="Z204" s="59"/>
      <c r="AA204" s="59"/>
      <c r="AB204" s="59"/>
      <c r="AC204" s="59"/>
      <c r="AD204" s="59"/>
      <c r="AE204" s="59"/>
      <c r="AF204" s="59"/>
      <c r="AG204" s="59"/>
      <c r="AH204" s="59"/>
      <c r="AI204" s="59"/>
      <c r="AJ204" s="59"/>
      <c r="AK204" s="59"/>
      <c r="AL204" s="59"/>
      <c r="AM204" s="59"/>
      <c r="AN204" s="59"/>
      <c r="AO204" s="59"/>
      <c r="AP204" s="59"/>
      <c r="AQ204" s="59"/>
    </row>
    <row r="205" ht="12.75" customHeight="1">
      <c r="A205" s="59"/>
      <c r="B205" s="59"/>
      <c r="C205" s="596"/>
      <c r="D205" s="59"/>
      <c r="E205" s="59"/>
      <c r="F205" s="59"/>
      <c r="G205" s="59"/>
      <c r="H205" s="59"/>
      <c r="I205" s="59"/>
      <c r="J205" s="59"/>
      <c r="K205" s="59"/>
      <c r="L205" s="59"/>
      <c r="M205" s="59"/>
      <c r="N205" s="59"/>
      <c r="O205" s="59"/>
      <c r="P205" s="59"/>
      <c r="Q205" s="59"/>
      <c r="R205" s="59"/>
      <c r="S205" s="59"/>
      <c r="T205" s="59"/>
      <c r="U205" s="59"/>
      <c r="V205" s="59"/>
      <c r="W205" s="59"/>
      <c r="X205" s="59"/>
      <c r="Y205" s="59"/>
      <c r="Z205" s="59"/>
      <c r="AA205" s="59"/>
      <c r="AB205" s="59"/>
      <c r="AC205" s="59"/>
      <c r="AD205" s="59"/>
      <c r="AE205" s="59"/>
      <c r="AF205" s="59"/>
      <c r="AG205" s="59"/>
      <c r="AH205" s="59"/>
      <c r="AI205" s="59"/>
      <c r="AJ205" s="59"/>
      <c r="AK205" s="59"/>
      <c r="AL205" s="59"/>
      <c r="AM205" s="59"/>
      <c r="AN205" s="59"/>
      <c r="AO205" s="59"/>
      <c r="AP205" s="59"/>
      <c r="AQ205" s="59"/>
    </row>
    <row r="206" ht="12.75" customHeight="1">
      <c r="A206" s="59"/>
      <c r="B206" s="59"/>
      <c r="C206" s="596"/>
      <c r="D206" s="59"/>
      <c r="E206" s="59"/>
      <c r="F206" s="59"/>
      <c r="G206" s="59"/>
      <c r="H206" s="59"/>
      <c r="I206" s="59"/>
      <c r="J206" s="59"/>
      <c r="K206" s="59"/>
      <c r="L206" s="59"/>
      <c r="M206" s="59"/>
      <c r="N206" s="59"/>
      <c r="O206" s="59"/>
      <c r="P206" s="59"/>
      <c r="Q206" s="59"/>
      <c r="R206" s="59"/>
      <c r="S206" s="59"/>
      <c r="T206" s="59"/>
      <c r="U206" s="59"/>
      <c r="V206" s="59"/>
      <c r="W206" s="59"/>
      <c r="X206" s="59"/>
      <c r="Y206" s="59"/>
      <c r="Z206" s="59"/>
      <c r="AA206" s="59"/>
      <c r="AB206" s="59"/>
      <c r="AC206" s="59"/>
      <c r="AD206" s="59"/>
      <c r="AE206" s="59"/>
      <c r="AF206" s="59"/>
      <c r="AG206" s="59"/>
      <c r="AH206" s="59"/>
      <c r="AI206" s="59"/>
      <c r="AJ206" s="59"/>
      <c r="AK206" s="59"/>
      <c r="AL206" s="59"/>
      <c r="AM206" s="59"/>
      <c r="AN206" s="59"/>
      <c r="AO206" s="59"/>
      <c r="AP206" s="59"/>
      <c r="AQ206" s="59"/>
    </row>
    <row r="207" ht="12.75" customHeight="1">
      <c r="A207" s="59"/>
      <c r="B207" s="59"/>
      <c r="C207" s="596"/>
      <c r="D207" s="59"/>
      <c r="E207" s="59"/>
      <c r="F207" s="59"/>
      <c r="G207" s="59"/>
      <c r="H207" s="59"/>
      <c r="I207" s="59"/>
      <c r="J207" s="59"/>
      <c r="K207" s="59"/>
      <c r="L207" s="59"/>
      <c r="M207" s="59"/>
      <c r="N207" s="59"/>
      <c r="O207" s="59"/>
      <c r="P207" s="59"/>
      <c r="Q207" s="59"/>
      <c r="R207" s="59"/>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9"/>
    </row>
    <row r="208" ht="12.75" customHeight="1">
      <c r="A208" s="59"/>
      <c r="B208" s="59"/>
      <c r="C208" s="596"/>
      <c r="D208" s="59"/>
      <c r="E208" s="59"/>
      <c r="F208" s="59"/>
      <c r="G208" s="59"/>
      <c r="H208" s="59"/>
      <c r="I208" s="59"/>
      <c r="J208" s="59"/>
      <c r="K208" s="59"/>
      <c r="L208" s="59"/>
      <c r="M208" s="59"/>
      <c r="N208" s="59"/>
      <c r="O208" s="59"/>
      <c r="P208" s="59"/>
      <c r="Q208" s="59"/>
      <c r="R208" s="59"/>
      <c r="S208" s="59"/>
      <c r="T208" s="59"/>
      <c r="U208" s="59"/>
      <c r="V208" s="59"/>
      <c r="W208" s="59"/>
      <c r="X208" s="59"/>
      <c r="Y208" s="59"/>
      <c r="Z208" s="59"/>
      <c r="AA208" s="59"/>
      <c r="AB208" s="59"/>
      <c r="AC208" s="59"/>
      <c r="AD208" s="59"/>
      <c r="AE208" s="59"/>
      <c r="AF208" s="59"/>
      <c r="AG208" s="59"/>
      <c r="AH208" s="59"/>
      <c r="AI208" s="59"/>
      <c r="AJ208" s="59"/>
      <c r="AK208" s="59"/>
      <c r="AL208" s="59"/>
      <c r="AM208" s="59"/>
      <c r="AN208" s="59"/>
      <c r="AO208" s="59"/>
      <c r="AP208" s="59"/>
      <c r="AQ208" s="59"/>
    </row>
    <row r="209" ht="12.75" customHeight="1">
      <c r="A209" s="59"/>
      <c r="B209" s="59"/>
      <c r="C209" s="596"/>
      <c r="D209" s="59"/>
      <c r="E209" s="59"/>
      <c r="F209" s="59"/>
      <c r="G209" s="59"/>
      <c r="H209" s="59"/>
      <c r="I209" s="59"/>
      <c r="J209" s="59"/>
      <c r="K209" s="59"/>
      <c r="L209" s="59"/>
      <c r="M209" s="59"/>
      <c r="N209" s="59"/>
      <c r="O209" s="59"/>
      <c r="P209" s="59"/>
      <c r="Q209" s="59"/>
      <c r="R209" s="59"/>
      <c r="S209" s="59"/>
      <c r="T209" s="59"/>
      <c r="U209" s="59"/>
      <c r="V209" s="59"/>
      <c r="W209" s="59"/>
      <c r="X209" s="59"/>
      <c r="Y209" s="59"/>
      <c r="Z209" s="59"/>
      <c r="AA209" s="59"/>
      <c r="AB209" s="59"/>
      <c r="AC209" s="59"/>
      <c r="AD209" s="59"/>
      <c r="AE209" s="59"/>
      <c r="AF209" s="59"/>
      <c r="AG209" s="59"/>
      <c r="AH209" s="59"/>
      <c r="AI209" s="59"/>
      <c r="AJ209" s="59"/>
      <c r="AK209" s="59"/>
      <c r="AL209" s="59"/>
      <c r="AM209" s="59"/>
      <c r="AN209" s="59"/>
      <c r="AO209" s="59"/>
      <c r="AP209" s="59"/>
      <c r="AQ209" s="59"/>
    </row>
    <row r="210" ht="12.75" customHeight="1">
      <c r="A210" s="59"/>
      <c r="B210" s="59"/>
      <c r="C210" s="596"/>
      <c r="D210" s="59"/>
      <c r="E210" s="59"/>
      <c r="F210" s="59"/>
      <c r="G210" s="59"/>
      <c r="H210" s="59"/>
      <c r="I210" s="59"/>
      <c r="J210" s="59"/>
      <c r="K210" s="59"/>
      <c r="L210" s="59"/>
      <c r="M210" s="59"/>
      <c r="N210" s="59"/>
      <c r="O210" s="59"/>
      <c r="P210" s="59"/>
      <c r="Q210" s="59"/>
      <c r="R210" s="59"/>
      <c r="S210" s="59"/>
      <c r="T210" s="59"/>
      <c r="U210" s="59"/>
      <c r="V210" s="59"/>
      <c r="W210" s="59"/>
      <c r="X210" s="59"/>
      <c r="Y210" s="59"/>
      <c r="Z210" s="59"/>
      <c r="AA210" s="59"/>
      <c r="AB210" s="59"/>
      <c r="AC210" s="59"/>
      <c r="AD210" s="59"/>
      <c r="AE210" s="59"/>
      <c r="AF210" s="59"/>
      <c r="AG210" s="59"/>
      <c r="AH210" s="59"/>
      <c r="AI210" s="59"/>
      <c r="AJ210" s="59"/>
      <c r="AK210" s="59"/>
      <c r="AL210" s="59"/>
      <c r="AM210" s="59"/>
      <c r="AN210" s="59"/>
      <c r="AO210" s="59"/>
      <c r="AP210" s="59"/>
      <c r="AQ210" s="59"/>
    </row>
    <row r="211" ht="12.75" customHeight="1">
      <c r="A211" s="59"/>
      <c r="B211" s="59"/>
      <c r="C211" s="596"/>
      <c r="D211" s="59"/>
      <c r="E211" s="59"/>
      <c r="F211" s="59"/>
      <c r="G211" s="59"/>
      <c r="H211" s="59"/>
      <c r="I211" s="59"/>
      <c r="J211" s="59"/>
      <c r="K211" s="59"/>
      <c r="L211" s="59"/>
      <c r="M211" s="59"/>
      <c r="N211" s="59"/>
      <c r="O211" s="59"/>
      <c r="P211" s="59"/>
      <c r="Q211" s="59"/>
      <c r="R211" s="59"/>
      <c r="S211" s="59"/>
      <c r="T211" s="59"/>
      <c r="U211" s="59"/>
      <c r="V211" s="59"/>
      <c r="W211" s="59"/>
      <c r="X211" s="59"/>
      <c r="Y211" s="59"/>
      <c r="Z211" s="59"/>
      <c r="AA211" s="59"/>
      <c r="AB211" s="59"/>
      <c r="AC211" s="59"/>
      <c r="AD211" s="59"/>
      <c r="AE211" s="59"/>
      <c r="AF211" s="59"/>
      <c r="AG211" s="59"/>
      <c r="AH211" s="59"/>
      <c r="AI211" s="59"/>
      <c r="AJ211" s="59"/>
      <c r="AK211" s="59"/>
      <c r="AL211" s="59"/>
      <c r="AM211" s="59"/>
      <c r="AN211" s="59"/>
      <c r="AO211" s="59"/>
      <c r="AP211" s="59"/>
      <c r="AQ211" s="59"/>
    </row>
    <row r="212" ht="12.75" customHeight="1">
      <c r="A212" s="59"/>
      <c r="B212" s="59"/>
      <c r="C212" s="596"/>
      <c r="D212" s="59"/>
      <c r="E212" s="59"/>
      <c r="F212" s="59"/>
      <c r="G212" s="59"/>
      <c r="H212" s="59"/>
      <c r="I212" s="59"/>
      <c r="J212" s="59"/>
      <c r="K212" s="59"/>
      <c r="L212" s="59"/>
      <c r="M212" s="59"/>
      <c r="N212" s="59"/>
      <c r="O212" s="59"/>
      <c r="P212" s="59"/>
      <c r="Q212" s="59"/>
      <c r="R212" s="59"/>
      <c r="S212" s="59"/>
      <c r="T212" s="59"/>
      <c r="U212" s="59"/>
      <c r="V212" s="59"/>
      <c r="W212" s="59"/>
      <c r="X212" s="59"/>
      <c r="Y212" s="59"/>
      <c r="Z212" s="59"/>
      <c r="AA212" s="59"/>
      <c r="AB212" s="59"/>
      <c r="AC212" s="59"/>
      <c r="AD212" s="59"/>
      <c r="AE212" s="59"/>
      <c r="AF212" s="59"/>
      <c r="AG212" s="59"/>
      <c r="AH212" s="59"/>
      <c r="AI212" s="59"/>
      <c r="AJ212" s="59"/>
      <c r="AK212" s="59"/>
      <c r="AL212" s="59"/>
      <c r="AM212" s="59"/>
      <c r="AN212" s="59"/>
      <c r="AO212" s="59"/>
      <c r="AP212" s="59"/>
      <c r="AQ212" s="59"/>
    </row>
    <row r="213" ht="12.75" customHeight="1">
      <c r="A213" s="59"/>
      <c r="B213" s="59"/>
      <c r="C213" s="596"/>
      <c r="D213" s="59"/>
      <c r="E213" s="59"/>
      <c r="F213" s="59"/>
      <c r="G213" s="59"/>
      <c r="H213" s="59"/>
      <c r="I213" s="59"/>
      <c r="J213" s="59"/>
      <c r="K213" s="59"/>
      <c r="L213" s="59"/>
      <c r="M213" s="59"/>
      <c r="N213" s="59"/>
      <c r="O213" s="59"/>
      <c r="P213" s="59"/>
      <c r="Q213" s="59"/>
      <c r="R213" s="59"/>
      <c r="S213" s="59"/>
      <c r="T213" s="59"/>
      <c r="U213" s="59"/>
      <c r="V213" s="59"/>
      <c r="W213" s="59"/>
      <c r="X213" s="59"/>
      <c r="Y213" s="59"/>
      <c r="Z213" s="59"/>
      <c r="AA213" s="59"/>
      <c r="AB213" s="59"/>
      <c r="AC213" s="59"/>
      <c r="AD213" s="59"/>
      <c r="AE213" s="59"/>
      <c r="AF213" s="59"/>
      <c r="AG213" s="59"/>
      <c r="AH213" s="59"/>
      <c r="AI213" s="59"/>
      <c r="AJ213" s="59"/>
      <c r="AK213" s="59"/>
      <c r="AL213" s="59"/>
      <c r="AM213" s="59"/>
      <c r="AN213" s="59"/>
      <c r="AO213" s="59"/>
      <c r="AP213" s="59"/>
      <c r="AQ213" s="59"/>
    </row>
    <row r="214" ht="12.75" customHeight="1">
      <c r="A214" s="59"/>
      <c r="B214" s="59"/>
      <c r="C214" s="596"/>
      <c r="D214" s="59"/>
      <c r="E214" s="59"/>
      <c r="F214" s="59"/>
      <c r="G214" s="59"/>
      <c r="H214" s="59"/>
      <c r="I214" s="59"/>
      <c r="J214" s="59"/>
      <c r="K214" s="59"/>
      <c r="L214" s="59"/>
      <c r="M214" s="59"/>
      <c r="N214" s="59"/>
      <c r="O214" s="59"/>
      <c r="P214" s="59"/>
      <c r="Q214" s="59"/>
      <c r="R214" s="59"/>
      <c r="S214" s="59"/>
      <c r="T214" s="59"/>
      <c r="U214" s="59"/>
      <c r="V214" s="59"/>
      <c r="W214" s="59"/>
      <c r="X214" s="59"/>
      <c r="Y214" s="59"/>
      <c r="Z214" s="59"/>
      <c r="AA214" s="59"/>
      <c r="AB214" s="59"/>
      <c r="AC214" s="59"/>
      <c r="AD214" s="59"/>
      <c r="AE214" s="59"/>
      <c r="AF214" s="59"/>
      <c r="AG214" s="59"/>
      <c r="AH214" s="59"/>
      <c r="AI214" s="59"/>
      <c r="AJ214" s="59"/>
      <c r="AK214" s="59"/>
      <c r="AL214" s="59"/>
      <c r="AM214" s="59"/>
      <c r="AN214" s="59"/>
      <c r="AO214" s="59"/>
      <c r="AP214" s="59"/>
      <c r="AQ214" s="59"/>
    </row>
    <row r="215" ht="12.75" customHeight="1">
      <c r="A215" s="59"/>
      <c r="B215" s="59"/>
      <c r="C215" s="596"/>
      <c r="D215" s="59"/>
      <c r="E215" s="59"/>
      <c r="F215" s="59"/>
      <c r="G215" s="59"/>
      <c r="H215" s="59"/>
      <c r="I215" s="59"/>
      <c r="J215" s="59"/>
      <c r="K215" s="59"/>
      <c r="L215" s="59"/>
      <c r="M215" s="59"/>
      <c r="N215" s="59"/>
      <c r="O215" s="59"/>
      <c r="P215" s="59"/>
      <c r="Q215" s="59"/>
      <c r="R215" s="59"/>
      <c r="S215" s="59"/>
      <c r="T215" s="59"/>
      <c r="U215" s="59"/>
      <c r="V215" s="59"/>
      <c r="W215" s="59"/>
      <c r="X215" s="59"/>
      <c r="Y215" s="59"/>
      <c r="Z215" s="59"/>
      <c r="AA215" s="59"/>
      <c r="AB215" s="59"/>
      <c r="AC215" s="59"/>
      <c r="AD215" s="59"/>
      <c r="AE215" s="59"/>
      <c r="AF215" s="59"/>
      <c r="AG215" s="59"/>
      <c r="AH215" s="59"/>
      <c r="AI215" s="59"/>
      <c r="AJ215" s="59"/>
      <c r="AK215" s="59"/>
      <c r="AL215" s="59"/>
      <c r="AM215" s="59"/>
      <c r="AN215" s="59"/>
      <c r="AO215" s="59"/>
      <c r="AP215" s="59"/>
      <c r="AQ215" s="59"/>
    </row>
    <row r="216" ht="12.75" customHeight="1">
      <c r="A216" s="59"/>
      <c r="B216" s="59"/>
      <c r="C216" s="596"/>
      <c r="D216" s="59"/>
      <c r="E216" s="59"/>
      <c r="F216" s="59"/>
      <c r="G216" s="59"/>
      <c r="H216" s="59"/>
      <c r="I216" s="59"/>
      <c r="J216" s="59"/>
      <c r="K216" s="59"/>
      <c r="L216" s="59"/>
      <c r="M216" s="59"/>
      <c r="N216" s="59"/>
      <c r="O216" s="59"/>
      <c r="P216" s="59"/>
      <c r="Q216" s="59"/>
      <c r="R216" s="59"/>
      <c r="S216" s="59"/>
      <c r="T216" s="59"/>
      <c r="U216" s="59"/>
      <c r="V216" s="59"/>
      <c r="W216" s="59"/>
      <c r="X216" s="59"/>
      <c r="Y216" s="59"/>
      <c r="Z216" s="59"/>
      <c r="AA216" s="59"/>
      <c r="AB216" s="59"/>
      <c r="AC216" s="59"/>
      <c r="AD216" s="59"/>
      <c r="AE216" s="59"/>
      <c r="AF216" s="59"/>
      <c r="AG216" s="59"/>
      <c r="AH216" s="59"/>
      <c r="AI216" s="59"/>
      <c r="AJ216" s="59"/>
      <c r="AK216" s="59"/>
      <c r="AL216" s="59"/>
      <c r="AM216" s="59"/>
      <c r="AN216" s="59"/>
      <c r="AO216" s="59"/>
      <c r="AP216" s="59"/>
      <c r="AQ216" s="59"/>
    </row>
    <row r="217" ht="12.75" customHeight="1">
      <c r="A217" s="59"/>
      <c r="B217" s="59"/>
      <c r="C217" s="596"/>
      <c r="D217" s="59"/>
      <c r="E217" s="59"/>
      <c r="F217" s="59"/>
      <c r="G217" s="59"/>
      <c r="H217" s="59"/>
      <c r="I217" s="59"/>
      <c r="J217" s="59"/>
      <c r="K217" s="59"/>
      <c r="L217" s="59"/>
      <c r="M217" s="59"/>
      <c r="N217" s="59"/>
      <c r="O217" s="59"/>
      <c r="P217" s="59"/>
      <c r="Q217" s="59"/>
      <c r="R217" s="59"/>
      <c r="S217" s="59"/>
      <c r="T217" s="59"/>
      <c r="U217" s="59"/>
      <c r="V217" s="59"/>
      <c r="W217" s="59"/>
      <c r="X217" s="59"/>
      <c r="Y217" s="59"/>
      <c r="Z217" s="59"/>
      <c r="AA217" s="59"/>
      <c r="AB217" s="59"/>
      <c r="AC217" s="59"/>
      <c r="AD217" s="59"/>
      <c r="AE217" s="59"/>
      <c r="AF217" s="59"/>
      <c r="AG217" s="59"/>
      <c r="AH217" s="59"/>
      <c r="AI217" s="59"/>
      <c r="AJ217" s="59"/>
      <c r="AK217" s="59"/>
      <c r="AL217" s="59"/>
      <c r="AM217" s="59"/>
      <c r="AN217" s="59"/>
      <c r="AO217" s="59"/>
      <c r="AP217" s="59"/>
      <c r="AQ217" s="59"/>
    </row>
    <row r="218" ht="12.75" customHeight="1">
      <c r="A218" s="59"/>
      <c r="B218" s="59"/>
      <c r="C218" s="596"/>
      <c r="D218" s="59"/>
      <c r="E218" s="59"/>
      <c r="F218" s="59"/>
      <c r="G218" s="59"/>
      <c r="H218" s="59"/>
      <c r="I218" s="59"/>
      <c r="J218" s="59"/>
      <c r="K218" s="59"/>
      <c r="L218" s="59"/>
      <c r="M218" s="59"/>
      <c r="N218" s="59"/>
      <c r="O218" s="59"/>
      <c r="P218" s="59"/>
      <c r="Q218" s="59"/>
      <c r="R218" s="59"/>
      <c r="S218" s="59"/>
      <c r="T218" s="59"/>
      <c r="U218" s="59"/>
      <c r="V218" s="59"/>
      <c r="W218" s="59"/>
      <c r="X218" s="59"/>
      <c r="Y218" s="59"/>
      <c r="Z218" s="59"/>
      <c r="AA218" s="59"/>
      <c r="AB218" s="59"/>
      <c r="AC218" s="59"/>
      <c r="AD218" s="59"/>
      <c r="AE218" s="59"/>
      <c r="AF218" s="59"/>
      <c r="AG218" s="59"/>
      <c r="AH218" s="59"/>
      <c r="AI218" s="59"/>
      <c r="AJ218" s="59"/>
      <c r="AK218" s="59"/>
      <c r="AL218" s="59"/>
      <c r="AM218" s="59"/>
      <c r="AN218" s="59"/>
      <c r="AO218" s="59"/>
      <c r="AP218" s="59"/>
      <c r="AQ218" s="59"/>
    </row>
    <row r="219" ht="12.75" customHeight="1">
      <c r="A219" s="59"/>
      <c r="B219" s="59"/>
      <c r="C219" s="596"/>
      <c r="D219" s="59"/>
      <c r="E219" s="59"/>
      <c r="F219" s="59"/>
      <c r="G219" s="59"/>
      <c r="H219" s="59"/>
      <c r="I219" s="59"/>
      <c r="J219" s="59"/>
      <c r="K219" s="59"/>
      <c r="L219" s="59"/>
      <c r="M219" s="59"/>
      <c r="N219" s="59"/>
      <c r="O219" s="59"/>
      <c r="P219" s="59"/>
      <c r="Q219" s="59"/>
      <c r="R219" s="59"/>
      <c r="S219" s="59"/>
      <c r="T219" s="59"/>
      <c r="U219" s="59"/>
      <c r="V219" s="59"/>
      <c r="W219" s="59"/>
      <c r="X219" s="59"/>
      <c r="Y219" s="59"/>
      <c r="Z219" s="59"/>
      <c r="AA219" s="59"/>
      <c r="AB219" s="59"/>
      <c r="AC219" s="59"/>
      <c r="AD219" s="59"/>
      <c r="AE219" s="59"/>
      <c r="AF219" s="59"/>
      <c r="AG219" s="59"/>
      <c r="AH219" s="59"/>
      <c r="AI219" s="59"/>
      <c r="AJ219" s="59"/>
      <c r="AK219" s="59"/>
      <c r="AL219" s="59"/>
      <c r="AM219" s="59"/>
      <c r="AN219" s="59"/>
      <c r="AO219" s="59"/>
      <c r="AP219" s="59"/>
      <c r="AQ219" s="59"/>
    </row>
    <row r="220" ht="12.75" customHeight="1">
      <c r="A220" s="59"/>
      <c r="B220" s="59"/>
      <c r="C220" s="596"/>
      <c r="D220" s="59"/>
      <c r="E220" s="59"/>
      <c r="F220" s="59"/>
      <c r="G220" s="59"/>
      <c r="H220" s="59"/>
      <c r="I220" s="59"/>
      <c r="J220" s="59"/>
      <c r="K220" s="59"/>
      <c r="L220" s="59"/>
      <c r="M220" s="59"/>
      <c r="N220" s="59"/>
      <c r="O220" s="59"/>
      <c r="P220" s="59"/>
      <c r="Q220" s="59"/>
      <c r="R220" s="59"/>
      <c r="S220" s="59"/>
      <c r="T220" s="59"/>
      <c r="U220" s="59"/>
      <c r="V220" s="59"/>
      <c r="W220" s="59"/>
      <c r="X220" s="59"/>
      <c r="Y220" s="59"/>
      <c r="Z220" s="59"/>
      <c r="AA220" s="59"/>
      <c r="AB220" s="59"/>
      <c r="AC220" s="59"/>
      <c r="AD220" s="59"/>
      <c r="AE220" s="59"/>
      <c r="AF220" s="59"/>
      <c r="AG220" s="59"/>
      <c r="AH220" s="59"/>
      <c r="AI220" s="59"/>
      <c r="AJ220" s="59"/>
      <c r="AK220" s="59"/>
      <c r="AL220" s="59"/>
      <c r="AM220" s="59"/>
      <c r="AN220" s="59"/>
      <c r="AO220" s="59"/>
      <c r="AP220" s="59"/>
      <c r="AQ220" s="59"/>
    </row>
    <row r="221" ht="12.75" customHeight="1">
      <c r="A221" s="59"/>
      <c r="B221" s="59"/>
      <c r="C221" s="596"/>
      <c r="D221" s="59"/>
      <c r="E221" s="59"/>
      <c r="F221" s="59"/>
      <c r="G221" s="59"/>
      <c r="H221" s="59"/>
      <c r="I221" s="59"/>
      <c r="J221" s="59"/>
      <c r="K221" s="59"/>
      <c r="L221" s="59"/>
      <c r="M221" s="59"/>
      <c r="N221" s="59"/>
      <c r="O221" s="59"/>
      <c r="P221" s="59"/>
      <c r="Q221" s="59"/>
      <c r="R221" s="59"/>
      <c r="S221" s="59"/>
      <c r="T221" s="59"/>
      <c r="U221" s="59"/>
      <c r="V221" s="59"/>
      <c r="W221" s="59"/>
      <c r="X221" s="59"/>
      <c r="Y221" s="59"/>
      <c r="Z221" s="59"/>
      <c r="AA221" s="59"/>
      <c r="AB221" s="59"/>
      <c r="AC221" s="59"/>
      <c r="AD221" s="59"/>
      <c r="AE221" s="59"/>
      <c r="AF221" s="59"/>
      <c r="AG221" s="59"/>
      <c r="AH221" s="59"/>
      <c r="AI221" s="59"/>
      <c r="AJ221" s="59"/>
      <c r="AK221" s="59"/>
      <c r="AL221" s="59"/>
      <c r="AM221" s="59"/>
      <c r="AN221" s="59"/>
      <c r="AO221" s="59"/>
      <c r="AP221" s="59"/>
      <c r="AQ221" s="59"/>
    </row>
    <row r="222" ht="12.75" customHeight="1">
      <c r="A222" s="59"/>
      <c r="B222" s="59"/>
      <c r="C222" s="596"/>
      <c r="D222" s="59"/>
      <c r="E222" s="59"/>
      <c r="F222" s="59"/>
      <c r="G222" s="59"/>
      <c r="H222" s="59"/>
      <c r="I222" s="59"/>
      <c r="J222" s="59"/>
      <c r="K222" s="59"/>
      <c r="L222" s="59"/>
      <c r="M222" s="59"/>
      <c r="N222" s="59"/>
      <c r="O222" s="59"/>
      <c r="P222" s="59"/>
      <c r="Q222" s="59"/>
      <c r="R222" s="59"/>
      <c r="S222" s="59"/>
      <c r="T222" s="59"/>
      <c r="U222" s="59"/>
      <c r="V222" s="59"/>
      <c r="W222" s="59"/>
      <c r="X222" s="59"/>
      <c r="Y222" s="59"/>
      <c r="Z222" s="59"/>
      <c r="AA222" s="59"/>
      <c r="AB222" s="59"/>
      <c r="AC222" s="59"/>
      <c r="AD222" s="59"/>
      <c r="AE222" s="59"/>
      <c r="AF222" s="59"/>
      <c r="AG222" s="59"/>
      <c r="AH222" s="59"/>
      <c r="AI222" s="59"/>
      <c r="AJ222" s="59"/>
      <c r="AK222" s="59"/>
      <c r="AL222" s="59"/>
      <c r="AM222" s="59"/>
      <c r="AN222" s="59"/>
      <c r="AO222" s="59"/>
      <c r="AP222" s="59"/>
      <c r="AQ222" s="59"/>
    </row>
    <row r="223" ht="12.75" customHeight="1">
      <c r="A223" s="59"/>
      <c r="B223" s="59"/>
      <c r="C223" s="596"/>
      <c r="D223" s="59"/>
      <c r="E223" s="59"/>
      <c r="F223" s="59"/>
      <c r="G223" s="59"/>
      <c r="H223" s="59"/>
      <c r="I223" s="59"/>
      <c r="J223" s="59"/>
      <c r="K223" s="59"/>
      <c r="L223" s="59"/>
      <c r="M223" s="59"/>
      <c r="N223" s="59"/>
      <c r="O223" s="59"/>
      <c r="P223" s="59"/>
      <c r="Q223" s="59"/>
      <c r="R223" s="59"/>
      <c r="S223" s="59"/>
      <c r="T223" s="59"/>
      <c r="U223" s="59"/>
      <c r="V223" s="59"/>
      <c r="W223" s="59"/>
      <c r="X223" s="59"/>
      <c r="Y223" s="59"/>
      <c r="Z223" s="59"/>
      <c r="AA223" s="59"/>
      <c r="AB223" s="59"/>
      <c r="AC223" s="59"/>
      <c r="AD223" s="59"/>
      <c r="AE223" s="59"/>
      <c r="AF223" s="59"/>
      <c r="AG223" s="59"/>
      <c r="AH223" s="59"/>
      <c r="AI223" s="59"/>
      <c r="AJ223" s="59"/>
      <c r="AK223" s="59"/>
      <c r="AL223" s="59"/>
      <c r="AM223" s="59"/>
      <c r="AN223" s="59"/>
      <c r="AO223" s="59"/>
      <c r="AP223" s="59"/>
      <c r="AQ223" s="59"/>
    </row>
    <row r="224" ht="12.75" customHeight="1">
      <c r="A224" s="59"/>
      <c r="B224" s="59"/>
      <c r="C224" s="596"/>
      <c r="D224" s="59"/>
      <c r="E224" s="59"/>
      <c r="F224" s="59"/>
      <c r="G224" s="59"/>
      <c r="H224" s="59"/>
      <c r="I224" s="59"/>
      <c r="J224" s="59"/>
      <c r="K224" s="59"/>
      <c r="L224" s="59"/>
      <c r="M224" s="59"/>
      <c r="N224" s="59"/>
      <c r="O224" s="59"/>
      <c r="P224" s="59"/>
      <c r="Q224" s="59"/>
      <c r="R224" s="59"/>
      <c r="S224" s="59"/>
      <c r="T224" s="59"/>
      <c r="U224" s="59"/>
      <c r="V224" s="59"/>
      <c r="W224" s="59"/>
      <c r="X224" s="59"/>
      <c r="Y224" s="59"/>
      <c r="Z224" s="59"/>
      <c r="AA224" s="59"/>
      <c r="AB224" s="59"/>
      <c r="AC224" s="59"/>
      <c r="AD224" s="59"/>
      <c r="AE224" s="59"/>
      <c r="AF224" s="59"/>
      <c r="AG224" s="59"/>
      <c r="AH224" s="59"/>
      <c r="AI224" s="59"/>
      <c r="AJ224" s="59"/>
      <c r="AK224" s="59"/>
      <c r="AL224" s="59"/>
      <c r="AM224" s="59"/>
      <c r="AN224" s="59"/>
      <c r="AO224" s="59"/>
      <c r="AP224" s="59"/>
      <c r="AQ224" s="59"/>
    </row>
    <row r="225" ht="12.75" customHeight="1">
      <c r="A225" s="59"/>
      <c r="B225" s="59"/>
      <c r="C225" s="596"/>
      <c r="D225" s="59"/>
      <c r="E225" s="59"/>
      <c r="F225" s="59"/>
      <c r="G225" s="59"/>
      <c r="H225" s="59"/>
      <c r="I225" s="59"/>
      <c r="J225" s="59"/>
      <c r="K225" s="59"/>
      <c r="L225" s="59"/>
      <c r="M225" s="59"/>
      <c r="N225" s="59"/>
      <c r="O225" s="59"/>
      <c r="P225" s="59"/>
      <c r="Q225" s="59"/>
      <c r="R225" s="59"/>
      <c r="S225" s="59"/>
      <c r="T225" s="59"/>
      <c r="U225" s="59"/>
      <c r="V225" s="59"/>
      <c r="W225" s="59"/>
      <c r="X225" s="59"/>
      <c r="Y225" s="59"/>
      <c r="Z225" s="59"/>
      <c r="AA225" s="59"/>
      <c r="AB225" s="59"/>
      <c r="AC225" s="59"/>
      <c r="AD225" s="59"/>
      <c r="AE225" s="59"/>
      <c r="AF225" s="59"/>
      <c r="AG225" s="59"/>
      <c r="AH225" s="59"/>
      <c r="AI225" s="59"/>
      <c r="AJ225" s="59"/>
      <c r="AK225" s="59"/>
      <c r="AL225" s="59"/>
      <c r="AM225" s="59"/>
      <c r="AN225" s="59"/>
      <c r="AO225" s="59"/>
      <c r="AP225" s="59"/>
      <c r="AQ225" s="59"/>
    </row>
    <row r="226" ht="12.75" customHeight="1">
      <c r="A226" s="59"/>
      <c r="B226" s="59"/>
      <c r="C226" s="596"/>
      <c r="D226" s="59"/>
      <c r="E226" s="59"/>
      <c r="F226" s="59"/>
      <c r="G226" s="59"/>
      <c r="H226" s="59"/>
      <c r="I226" s="59"/>
      <c r="J226" s="59"/>
      <c r="K226" s="59"/>
      <c r="L226" s="59"/>
      <c r="M226" s="59"/>
      <c r="N226" s="59"/>
      <c r="O226" s="59"/>
      <c r="P226" s="59"/>
      <c r="Q226" s="59"/>
      <c r="R226" s="59"/>
      <c r="S226" s="59"/>
      <c r="T226" s="59"/>
      <c r="U226" s="59"/>
      <c r="V226" s="59"/>
      <c r="W226" s="59"/>
      <c r="X226" s="59"/>
      <c r="Y226" s="59"/>
      <c r="Z226" s="59"/>
      <c r="AA226" s="59"/>
      <c r="AB226" s="59"/>
      <c r="AC226" s="59"/>
      <c r="AD226" s="59"/>
      <c r="AE226" s="59"/>
      <c r="AF226" s="59"/>
      <c r="AG226" s="59"/>
      <c r="AH226" s="59"/>
      <c r="AI226" s="59"/>
      <c r="AJ226" s="59"/>
      <c r="AK226" s="59"/>
      <c r="AL226" s="59"/>
      <c r="AM226" s="59"/>
      <c r="AN226" s="59"/>
      <c r="AO226" s="59"/>
      <c r="AP226" s="59"/>
      <c r="AQ226" s="59"/>
    </row>
    <row r="227" ht="12.75" customHeight="1">
      <c r="A227" s="59"/>
      <c r="B227" s="59"/>
      <c r="C227" s="596"/>
      <c r="D227" s="59"/>
      <c r="E227" s="59"/>
      <c r="F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59"/>
      <c r="AD227" s="59"/>
      <c r="AE227" s="59"/>
      <c r="AF227" s="59"/>
      <c r="AG227" s="59"/>
      <c r="AH227" s="59"/>
      <c r="AI227" s="59"/>
      <c r="AJ227" s="59"/>
      <c r="AK227" s="59"/>
      <c r="AL227" s="59"/>
      <c r="AM227" s="59"/>
      <c r="AN227" s="59"/>
      <c r="AO227" s="59"/>
      <c r="AP227" s="59"/>
      <c r="AQ227" s="59"/>
    </row>
    <row r="228" ht="12.75" customHeight="1">
      <c r="A228" s="59"/>
      <c r="B228" s="59"/>
      <c r="C228" s="596"/>
      <c r="D228" s="59"/>
      <c r="E228" s="59"/>
      <c r="F228" s="59"/>
      <c r="G228" s="59"/>
      <c r="H228" s="59"/>
      <c r="I228" s="59"/>
      <c r="J228" s="59"/>
      <c r="K228" s="59"/>
      <c r="L228" s="59"/>
      <c r="M228" s="59"/>
      <c r="N228" s="59"/>
      <c r="O228" s="59"/>
      <c r="P228" s="59"/>
      <c r="Q228" s="59"/>
      <c r="R228" s="59"/>
      <c r="S228" s="59"/>
      <c r="T228" s="59"/>
      <c r="U228" s="59"/>
      <c r="V228" s="59"/>
      <c r="W228" s="59"/>
      <c r="X228" s="59"/>
      <c r="Y228" s="59"/>
      <c r="Z228" s="59"/>
      <c r="AA228" s="59"/>
      <c r="AB228" s="59"/>
      <c r="AC228" s="59"/>
      <c r="AD228" s="59"/>
      <c r="AE228" s="59"/>
      <c r="AF228" s="59"/>
      <c r="AG228" s="59"/>
      <c r="AH228" s="59"/>
      <c r="AI228" s="59"/>
      <c r="AJ228" s="59"/>
      <c r="AK228" s="59"/>
      <c r="AL228" s="59"/>
      <c r="AM228" s="59"/>
      <c r="AN228" s="59"/>
      <c r="AO228" s="59"/>
      <c r="AP228" s="59"/>
      <c r="AQ228" s="59"/>
    </row>
    <row r="229" ht="12.75" customHeight="1">
      <c r="A229" s="59"/>
      <c r="B229" s="59"/>
      <c r="C229" s="596"/>
      <c r="D229" s="59"/>
      <c r="E229" s="59"/>
      <c r="F229" s="59"/>
      <c r="G229" s="59"/>
      <c r="H229" s="59"/>
      <c r="I229" s="59"/>
      <c r="J229" s="59"/>
      <c r="K229" s="59"/>
      <c r="L229" s="59"/>
      <c r="M229" s="59"/>
      <c r="N229" s="59"/>
      <c r="O229" s="59"/>
      <c r="P229" s="59"/>
      <c r="Q229" s="59"/>
      <c r="R229" s="59"/>
      <c r="S229" s="59"/>
      <c r="T229" s="59"/>
      <c r="U229" s="59"/>
      <c r="V229" s="59"/>
      <c r="W229" s="59"/>
      <c r="X229" s="59"/>
      <c r="Y229" s="59"/>
      <c r="Z229" s="59"/>
      <c r="AA229" s="59"/>
      <c r="AB229" s="59"/>
      <c r="AC229" s="59"/>
      <c r="AD229" s="59"/>
      <c r="AE229" s="59"/>
      <c r="AF229" s="59"/>
      <c r="AG229" s="59"/>
      <c r="AH229" s="59"/>
      <c r="AI229" s="59"/>
      <c r="AJ229" s="59"/>
      <c r="AK229" s="59"/>
      <c r="AL229" s="59"/>
      <c r="AM229" s="59"/>
      <c r="AN229" s="59"/>
      <c r="AO229" s="59"/>
      <c r="AP229" s="59"/>
      <c r="AQ229" s="59"/>
    </row>
    <row r="230" ht="12.75" customHeight="1">
      <c r="A230" s="59"/>
      <c r="B230" s="59"/>
      <c r="C230" s="596"/>
      <c r="D230" s="59"/>
      <c r="E230" s="59"/>
      <c r="F230" s="59"/>
      <c r="G230" s="59"/>
      <c r="H230" s="59"/>
      <c r="I230" s="59"/>
      <c r="J230" s="59"/>
      <c r="K230" s="59"/>
      <c r="L230" s="59"/>
      <c r="M230" s="59"/>
      <c r="N230" s="59"/>
      <c r="O230" s="59"/>
      <c r="P230" s="59"/>
      <c r="Q230" s="59"/>
      <c r="R230" s="59"/>
      <c r="S230" s="59"/>
      <c r="T230" s="59"/>
      <c r="U230" s="59"/>
      <c r="V230" s="59"/>
      <c r="W230" s="59"/>
      <c r="X230" s="59"/>
      <c r="Y230" s="59"/>
      <c r="Z230" s="59"/>
      <c r="AA230" s="59"/>
      <c r="AB230" s="59"/>
      <c r="AC230" s="59"/>
      <c r="AD230" s="59"/>
      <c r="AE230" s="59"/>
      <c r="AF230" s="59"/>
      <c r="AG230" s="59"/>
      <c r="AH230" s="59"/>
      <c r="AI230" s="59"/>
      <c r="AJ230" s="59"/>
      <c r="AK230" s="59"/>
      <c r="AL230" s="59"/>
      <c r="AM230" s="59"/>
      <c r="AN230" s="59"/>
      <c r="AO230" s="59"/>
      <c r="AP230" s="59"/>
      <c r="AQ230" s="59"/>
    </row>
    <row r="231" ht="12.75" customHeight="1">
      <c r="A231" s="59"/>
      <c r="B231" s="59"/>
      <c r="C231" s="596"/>
      <c r="D231" s="59"/>
      <c r="E231" s="59"/>
      <c r="F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c r="AD231" s="59"/>
      <c r="AE231" s="59"/>
      <c r="AF231" s="59"/>
      <c r="AG231" s="59"/>
      <c r="AH231" s="59"/>
      <c r="AI231" s="59"/>
      <c r="AJ231" s="59"/>
      <c r="AK231" s="59"/>
      <c r="AL231" s="59"/>
      <c r="AM231" s="59"/>
      <c r="AN231" s="59"/>
      <c r="AO231" s="59"/>
      <c r="AP231" s="59"/>
      <c r="AQ231" s="59"/>
    </row>
    <row r="232" ht="12.75" customHeight="1">
      <c r="A232" s="59"/>
      <c r="B232" s="59"/>
      <c r="C232" s="596"/>
      <c r="D232" s="59"/>
      <c r="E232" s="59"/>
      <c r="F232" s="59"/>
      <c r="G232" s="59"/>
      <c r="H232" s="59"/>
      <c r="I232" s="59"/>
      <c r="J232" s="59"/>
      <c r="K232" s="59"/>
      <c r="L232" s="59"/>
      <c r="M232" s="59"/>
      <c r="N232" s="59"/>
      <c r="O232" s="59"/>
      <c r="P232" s="59"/>
      <c r="Q232" s="59"/>
      <c r="R232" s="59"/>
      <c r="S232" s="59"/>
      <c r="T232" s="59"/>
      <c r="U232" s="59"/>
      <c r="V232" s="59"/>
      <c r="W232" s="59"/>
      <c r="X232" s="59"/>
      <c r="Y232" s="59"/>
      <c r="Z232" s="59"/>
      <c r="AA232" s="59"/>
      <c r="AB232" s="59"/>
      <c r="AC232" s="59"/>
      <c r="AD232" s="59"/>
      <c r="AE232" s="59"/>
      <c r="AF232" s="59"/>
      <c r="AG232" s="59"/>
      <c r="AH232" s="59"/>
      <c r="AI232" s="59"/>
      <c r="AJ232" s="59"/>
      <c r="AK232" s="59"/>
      <c r="AL232" s="59"/>
      <c r="AM232" s="59"/>
      <c r="AN232" s="59"/>
      <c r="AO232" s="59"/>
      <c r="AP232" s="59"/>
      <c r="AQ232" s="59"/>
    </row>
    <row r="233" ht="12.75" customHeight="1">
      <c r="A233" s="59"/>
      <c r="B233" s="59"/>
      <c r="C233" s="596"/>
      <c r="D233" s="59"/>
      <c r="E233" s="59"/>
      <c r="F233" s="59"/>
      <c r="G233" s="59"/>
      <c r="H233" s="59"/>
      <c r="I233" s="59"/>
      <c r="J233" s="59"/>
      <c r="K233" s="59"/>
      <c r="L233" s="59"/>
      <c r="M233" s="59"/>
      <c r="N233" s="59"/>
      <c r="O233" s="59"/>
      <c r="P233" s="59"/>
      <c r="Q233" s="59"/>
      <c r="R233" s="59"/>
      <c r="S233" s="59"/>
      <c r="T233" s="59"/>
      <c r="U233" s="59"/>
      <c r="V233" s="59"/>
      <c r="W233" s="59"/>
      <c r="X233" s="59"/>
      <c r="Y233" s="59"/>
      <c r="Z233" s="59"/>
      <c r="AA233" s="59"/>
      <c r="AB233" s="59"/>
      <c r="AC233" s="59"/>
      <c r="AD233" s="59"/>
      <c r="AE233" s="59"/>
      <c r="AF233" s="59"/>
      <c r="AG233" s="59"/>
      <c r="AH233" s="59"/>
      <c r="AI233" s="59"/>
      <c r="AJ233" s="59"/>
      <c r="AK233" s="59"/>
      <c r="AL233" s="59"/>
      <c r="AM233" s="59"/>
      <c r="AN233" s="59"/>
      <c r="AO233" s="59"/>
      <c r="AP233" s="59"/>
      <c r="AQ233" s="59"/>
    </row>
    <row r="234" ht="12.75" customHeight="1">
      <c r="A234" s="59"/>
      <c r="B234" s="59"/>
      <c r="C234" s="596"/>
      <c r="D234" s="59"/>
      <c r="E234" s="59"/>
      <c r="F234" s="59"/>
      <c r="G234" s="59"/>
      <c r="H234" s="59"/>
      <c r="I234" s="59"/>
      <c r="J234" s="59"/>
      <c r="K234" s="59"/>
      <c r="L234" s="59"/>
      <c r="M234" s="59"/>
      <c r="N234" s="59"/>
      <c r="O234" s="59"/>
      <c r="P234" s="59"/>
      <c r="Q234" s="59"/>
      <c r="R234" s="59"/>
      <c r="S234" s="59"/>
      <c r="T234" s="59"/>
      <c r="U234" s="59"/>
      <c r="V234" s="59"/>
      <c r="W234" s="59"/>
      <c r="X234" s="59"/>
      <c r="Y234" s="59"/>
      <c r="Z234" s="59"/>
      <c r="AA234" s="59"/>
      <c r="AB234" s="59"/>
      <c r="AC234" s="59"/>
      <c r="AD234" s="59"/>
      <c r="AE234" s="59"/>
      <c r="AF234" s="59"/>
      <c r="AG234" s="59"/>
      <c r="AH234" s="59"/>
      <c r="AI234" s="59"/>
      <c r="AJ234" s="59"/>
      <c r="AK234" s="59"/>
      <c r="AL234" s="59"/>
      <c r="AM234" s="59"/>
      <c r="AN234" s="59"/>
      <c r="AO234" s="59"/>
      <c r="AP234" s="59"/>
      <c r="AQ234" s="59"/>
    </row>
    <row r="235" ht="12.75" customHeight="1">
      <c r="A235" s="59"/>
      <c r="B235" s="59"/>
      <c r="C235" s="596"/>
      <c r="D235" s="59"/>
      <c r="E235" s="59"/>
      <c r="F235" s="59"/>
      <c r="G235" s="59"/>
      <c r="H235" s="59"/>
      <c r="I235" s="59"/>
      <c r="J235" s="59"/>
      <c r="K235" s="59"/>
      <c r="L235" s="59"/>
      <c r="M235" s="59"/>
      <c r="N235" s="59"/>
      <c r="O235" s="59"/>
      <c r="P235" s="59"/>
      <c r="Q235" s="59"/>
      <c r="R235" s="59"/>
      <c r="S235" s="59"/>
      <c r="T235" s="59"/>
      <c r="U235" s="59"/>
      <c r="V235" s="59"/>
      <c r="W235" s="59"/>
      <c r="X235" s="59"/>
      <c r="Y235" s="59"/>
      <c r="Z235" s="59"/>
      <c r="AA235" s="59"/>
      <c r="AB235" s="59"/>
      <c r="AC235" s="59"/>
      <c r="AD235" s="59"/>
      <c r="AE235" s="59"/>
      <c r="AF235" s="59"/>
      <c r="AG235" s="59"/>
      <c r="AH235" s="59"/>
      <c r="AI235" s="59"/>
      <c r="AJ235" s="59"/>
      <c r="AK235" s="59"/>
      <c r="AL235" s="59"/>
      <c r="AM235" s="59"/>
      <c r="AN235" s="59"/>
      <c r="AO235" s="59"/>
      <c r="AP235" s="59"/>
      <c r="AQ235" s="59"/>
    </row>
    <row r="236" ht="12.75" customHeight="1">
      <c r="A236" s="59"/>
      <c r="B236" s="59"/>
      <c r="C236" s="596"/>
      <c r="D236" s="59"/>
      <c r="E236" s="59"/>
      <c r="F236" s="59"/>
      <c r="G236" s="59"/>
      <c r="H236" s="59"/>
      <c r="I236" s="59"/>
      <c r="J236" s="59"/>
      <c r="K236" s="59"/>
      <c r="L236" s="59"/>
      <c r="M236" s="59"/>
      <c r="N236" s="59"/>
      <c r="O236" s="59"/>
      <c r="P236" s="59"/>
      <c r="Q236" s="59"/>
      <c r="R236" s="59"/>
      <c r="S236" s="59"/>
      <c r="T236" s="59"/>
      <c r="U236" s="59"/>
      <c r="V236" s="59"/>
      <c r="W236" s="59"/>
      <c r="X236" s="59"/>
      <c r="Y236" s="59"/>
      <c r="Z236" s="59"/>
      <c r="AA236" s="59"/>
      <c r="AB236" s="59"/>
      <c r="AC236" s="59"/>
      <c r="AD236" s="59"/>
      <c r="AE236" s="59"/>
      <c r="AF236" s="59"/>
      <c r="AG236" s="59"/>
      <c r="AH236" s="59"/>
      <c r="AI236" s="59"/>
      <c r="AJ236" s="59"/>
      <c r="AK236" s="59"/>
      <c r="AL236" s="59"/>
      <c r="AM236" s="59"/>
      <c r="AN236" s="59"/>
      <c r="AO236" s="59"/>
      <c r="AP236" s="59"/>
      <c r="AQ236" s="59"/>
    </row>
    <row r="237" ht="12.75" customHeight="1">
      <c r="A237" s="59"/>
      <c r="B237" s="59"/>
      <c r="C237" s="596"/>
      <c r="D237" s="59"/>
      <c r="E237" s="59"/>
      <c r="F237" s="59"/>
      <c r="G237" s="59"/>
      <c r="H237" s="59"/>
      <c r="I237" s="59"/>
      <c r="J237" s="59"/>
      <c r="K237" s="59"/>
      <c r="L237" s="59"/>
      <c r="M237" s="59"/>
      <c r="N237" s="59"/>
      <c r="O237" s="59"/>
      <c r="P237" s="59"/>
      <c r="Q237" s="59"/>
      <c r="R237" s="59"/>
      <c r="S237" s="59"/>
      <c r="T237" s="59"/>
      <c r="U237" s="59"/>
      <c r="V237" s="59"/>
      <c r="W237" s="59"/>
      <c r="X237" s="59"/>
      <c r="Y237" s="59"/>
      <c r="Z237" s="59"/>
      <c r="AA237" s="59"/>
      <c r="AB237" s="59"/>
      <c r="AC237" s="59"/>
      <c r="AD237" s="59"/>
      <c r="AE237" s="59"/>
      <c r="AF237" s="59"/>
      <c r="AG237" s="59"/>
      <c r="AH237" s="59"/>
      <c r="AI237" s="59"/>
      <c r="AJ237" s="59"/>
      <c r="AK237" s="59"/>
      <c r="AL237" s="59"/>
      <c r="AM237" s="59"/>
      <c r="AN237" s="59"/>
      <c r="AO237" s="59"/>
      <c r="AP237" s="59"/>
      <c r="AQ237" s="59"/>
    </row>
    <row r="238" ht="12.75" customHeight="1">
      <c r="A238" s="59"/>
      <c r="B238" s="59"/>
      <c r="C238" s="596"/>
      <c r="D238" s="59"/>
      <c r="E238" s="59"/>
      <c r="F238" s="59"/>
      <c r="G238" s="59"/>
      <c r="H238" s="59"/>
      <c r="I238" s="59"/>
      <c r="J238" s="59"/>
      <c r="K238" s="59"/>
      <c r="L238" s="59"/>
      <c r="M238" s="59"/>
      <c r="N238" s="59"/>
      <c r="O238" s="59"/>
      <c r="P238" s="59"/>
      <c r="Q238" s="59"/>
      <c r="R238" s="59"/>
      <c r="S238" s="59"/>
      <c r="T238" s="59"/>
      <c r="U238" s="59"/>
      <c r="V238" s="59"/>
      <c r="W238" s="59"/>
      <c r="X238" s="59"/>
      <c r="Y238" s="59"/>
      <c r="Z238" s="59"/>
      <c r="AA238" s="59"/>
      <c r="AB238" s="59"/>
      <c r="AC238" s="59"/>
      <c r="AD238" s="59"/>
      <c r="AE238" s="59"/>
      <c r="AF238" s="59"/>
      <c r="AG238" s="59"/>
      <c r="AH238" s="59"/>
      <c r="AI238" s="59"/>
      <c r="AJ238" s="59"/>
      <c r="AK238" s="59"/>
      <c r="AL238" s="59"/>
      <c r="AM238" s="59"/>
      <c r="AN238" s="59"/>
      <c r="AO238" s="59"/>
      <c r="AP238" s="59"/>
      <c r="AQ238" s="59"/>
    </row>
    <row r="239" ht="12.75" customHeight="1">
      <c r="A239" s="59"/>
      <c r="B239" s="59"/>
      <c r="C239" s="596"/>
      <c r="D239" s="59"/>
      <c r="E239" s="59"/>
      <c r="F239" s="59"/>
      <c r="G239" s="59"/>
      <c r="H239" s="59"/>
      <c r="I239" s="59"/>
      <c r="J239" s="59"/>
      <c r="K239" s="59"/>
      <c r="L239" s="59"/>
      <c r="M239" s="59"/>
      <c r="N239" s="59"/>
      <c r="O239" s="59"/>
      <c r="P239" s="59"/>
      <c r="Q239" s="59"/>
      <c r="R239" s="59"/>
      <c r="S239" s="59"/>
      <c r="T239" s="59"/>
      <c r="U239" s="59"/>
      <c r="V239" s="59"/>
      <c r="W239" s="59"/>
      <c r="X239" s="59"/>
      <c r="Y239" s="59"/>
      <c r="Z239" s="59"/>
      <c r="AA239" s="59"/>
      <c r="AB239" s="59"/>
      <c r="AC239" s="59"/>
      <c r="AD239" s="59"/>
      <c r="AE239" s="59"/>
      <c r="AF239" s="59"/>
      <c r="AG239" s="59"/>
      <c r="AH239" s="59"/>
      <c r="AI239" s="59"/>
      <c r="AJ239" s="59"/>
      <c r="AK239" s="59"/>
      <c r="AL239" s="59"/>
      <c r="AM239" s="59"/>
      <c r="AN239" s="59"/>
      <c r="AO239" s="59"/>
      <c r="AP239" s="59"/>
      <c r="AQ239" s="59"/>
    </row>
    <row r="240" ht="12.75" customHeight="1">
      <c r="A240" s="59"/>
      <c r="B240" s="59"/>
      <c r="C240" s="596"/>
      <c r="D240" s="59"/>
      <c r="E240" s="59"/>
      <c r="F240" s="59"/>
      <c r="G240" s="59"/>
      <c r="H240" s="59"/>
      <c r="I240" s="59"/>
      <c r="J240" s="59"/>
      <c r="K240" s="59"/>
      <c r="L240" s="59"/>
      <c r="M240" s="59"/>
      <c r="N240" s="59"/>
      <c r="O240" s="59"/>
      <c r="P240" s="59"/>
      <c r="Q240" s="59"/>
      <c r="R240" s="59"/>
      <c r="S240" s="59"/>
      <c r="T240" s="59"/>
      <c r="U240" s="59"/>
      <c r="V240" s="59"/>
      <c r="W240" s="59"/>
      <c r="X240" s="59"/>
      <c r="Y240" s="59"/>
      <c r="Z240" s="59"/>
      <c r="AA240" s="59"/>
      <c r="AB240" s="59"/>
      <c r="AC240" s="59"/>
      <c r="AD240" s="59"/>
      <c r="AE240" s="59"/>
      <c r="AF240" s="59"/>
      <c r="AG240" s="59"/>
      <c r="AH240" s="59"/>
      <c r="AI240" s="59"/>
      <c r="AJ240" s="59"/>
      <c r="AK240" s="59"/>
      <c r="AL240" s="59"/>
      <c r="AM240" s="59"/>
      <c r="AN240" s="59"/>
      <c r="AO240" s="59"/>
      <c r="AP240" s="59"/>
      <c r="AQ240" s="59"/>
    </row>
    <row r="241" ht="12.75" customHeight="1">
      <c r="A241" s="59"/>
      <c r="B241" s="59"/>
      <c r="C241" s="596"/>
      <c r="D241" s="59"/>
      <c r="E241" s="59"/>
      <c r="F241" s="59"/>
      <c r="G241" s="59"/>
      <c r="H241" s="59"/>
      <c r="I241" s="59"/>
      <c r="J241" s="59"/>
      <c r="K241" s="59"/>
      <c r="L241" s="59"/>
      <c r="M241" s="59"/>
      <c r="N241" s="59"/>
      <c r="O241" s="59"/>
      <c r="P241" s="59"/>
      <c r="Q241" s="59"/>
      <c r="R241" s="59"/>
      <c r="S241" s="59"/>
      <c r="T241" s="59"/>
      <c r="U241" s="59"/>
      <c r="V241" s="59"/>
      <c r="W241" s="59"/>
      <c r="X241" s="59"/>
      <c r="Y241" s="59"/>
      <c r="Z241" s="59"/>
      <c r="AA241" s="59"/>
      <c r="AB241" s="59"/>
      <c r="AC241" s="59"/>
      <c r="AD241" s="59"/>
      <c r="AE241" s="59"/>
      <c r="AF241" s="59"/>
      <c r="AG241" s="59"/>
      <c r="AH241" s="59"/>
      <c r="AI241" s="59"/>
      <c r="AJ241" s="59"/>
      <c r="AK241" s="59"/>
      <c r="AL241" s="59"/>
      <c r="AM241" s="59"/>
      <c r="AN241" s="59"/>
      <c r="AO241" s="59"/>
      <c r="AP241" s="59"/>
      <c r="AQ241" s="59"/>
    </row>
    <row r="242" ht="12.75" customHeight="1">
      <c r="A242" s="59"/>
      <c r="B242" s="59"/>
      <c r="C242" s="596"/>
      <c r="D242" s="59"/>
      <c r="E242" s="59"/>
      <c r="F242" s="59"/>
      <c r="G242" s="59"/>
      <c r="H242" s="59"/>
      <c r="I242" s="59"/>
      <c r="J242" s="59"/>
      <c r="K242" s="59"/>
      <c r="L242" s="59"/>
      <c r="M242" s="59"/>
      <c r="N242" s="59"/>
      <c r="O242" s="59"/>
      <c r="P242" s="59"/>
      <c r="Q242" s="59"/>
      <c r="R242" s="59"/>
      <c r="S242" s="59"/>
      <c r="T242" s="59"/>
      <c r="U242" s="59"/>
      <c r="V242" s="59"/>
      <c r="W242" s="59"/>
      <c r="X242" s="59"/>
      <c r="Y242" s="59"/>
      <c r="Z242" s="59"/>
      <c r="AA242" s="59"/>
      <c r="AB242" s="59"/>
      <c r="AC242" s="59"/>
      <c r="AD242" s="59"/>
      <c r="AE242" s="59"/>
      <c r="AF242" s="59"/>
      <c r="AG242" s="59"/>
      <c r="AH242" s="59"/>
      <c r="AI242" s="59"/>
      <c r="AJ242" s="59"/>
      <c r="AK242" s="59"/>
      <c r="AL242" s="59"/>
      <c r="AM242" s="59"/>
      <c r="AN242" s="59"/>
      <c r="AO242" s="59"/>
      <c r="AP242" s="59"/>
      <c r="AQ242" s="59"/>
    </row>
    <row r="243" ht="12.75" customHeight="1">
      <c r="A243" s="59"/>
      <c r="B243" s="59"/>
      <c r="C243" s="596"/>
      <c r="D243" s="59"/>
      <c r="E243" s="59"/>
      <c r="F243" s="59"/>
      <c r="G243" s="59"/>
      <c r="H243" s="59"/>
      <c r="I243" s="59"/>
      <c r="J243" s="59"/>
      <c r="K243" s="59"/>
      <c r="L243" s="59"/>
      <c r="M243" s="59"/>
      <c r="N243" s="59"/>
      <c r="O243" s="59"/>
      <c r="P243" s="59"/>
      <c r="Q243" s="59"/>
      <c r="R243" s="59"/>
      <c r="S243" s="59"/>
      <c r="T243" s="59"/>
      <c r="U243" s="59"/>
      <c r="V243" s="59"/>
      <c r="W243" s="59"/>
      <c r="X243" s="59"/>
      <c r="Y243" s="59"/>
      <c r="Z243" s="59"/>
      <c r="AA243" s="59"/>
      <c r="AB243" s="59"/>
      <c r="AC243" s="59"/>
      <c r="AD243" s="59"/>
      <c r="AE243" s="59"/>
      <c r="AF243" s="59"/>
      <c r="AG243" s="59"/>
      <c r="AH243" s="59"/>
      <c r="AI243" s="59"/>
      <c r="AJ243" s="59"/>
      <c r="AK243" s="59"/>
      <c r="AL243" s="59"/>
      <c r="AM243" s="59"/>
      <c r="AN243" s="59"/>
      <c r="AO243" s="59"/>
      <c r="AP243" s="59"/>
      <c r="AQ243" s="59"/>
    </row>
    <row r="244" ht="12.75" customHeight="1">
      <c r="A244" s="59"/>
      <c r="B244" s="59"/>
      <c r="C244" s="596"/>
      <c r="D244" s="59"/>
      <c r="E244" s="59"/>
      <c r="F244" s="59"/>
      <c r="G244" s="59"/>
      <c r="H244" s="59"/>
      <c r="I244" s="59"/>
      <c r="J244" s="59"/>
      <c r="K244" s="59"/>
      <c r="L244" s="59"/>
      <c r="M244" s="59"/>
      <c r="N244" s="59"/>
      <c r="O244" s="59"/>
      <c r="P244" s="59"/>
      <c r="Q244" s="59"/>
      <c r="R244" s="59"/>
      <c r="S244" s="59"/>
      <c r="T244" s="59"/>
      <c r="U244" s="59"/>
      <c r="V244" s="59"/>
      <c r="W244" s="59"/>
      <c r="X244" s="59"/>
      <c r="Y244" s="59"/>
      <c r="Z244" s="59"/>
      <c r="AA244" s="59"/>
      <c r="AB244" s="59"/>
      <c r="AC244" s="59"/>
      <c r="AD244" s="59"/>
      <c r="AE244" s="59"/>
      <c r="AF244" s="59"/>
      <c r="AG244" s="59"/>
      <c r="AH244" s="59"/>
      <c r="AI244" s="59"/>
      <c r="AJ244" s="59"/>
      <c r="AK244" s="59"/>
      <c r="AL244" s="59"/>
      <c r="AM244" s="59"/>
      <c r="AN244" s="59"/>
      <c r="AO244" s="59"/>
      <c r="AP244" s="59"/>
      <c r="AQ244" s="59"/>
    </row>
    <row r="245" ht="12.75" customHeight="1">
      <c r="A245" s="59"/>
      <c r="B245" s="59"/>
      <c r="C245" s="596"/>
      <c r="D245" s="59"/>
      <c r="E245" s="59"/>
      <c r="F245" s="59"/>
      <c r="G245" s="59"/>
      <c r="H245" s="59"/>
      <c r="I245" s="59"/>
      <c r="J245" s="59"/>
      <c r="K245" s="59"/>
      <c r="L245" s="59"/>
      <c r="M245" s="59"/>
      <c r="N245" s="59"/>
      <c r="O245" s="59"/>
      <c r="P245" s="59"/>
      <c r="Q245" s="59"/>
      <c r="R245" s="59"/>
      <c r="S245" s="59"/>
      <c r="T245" s="59"/>
      <c r="U245" s="59"/>
      <c r="V245" s="59"/>
      <c r="W245" s="59"/>
      <c r="X245" s="59"/>
      <c r="Y245" s="59"/>
      <c r="Z245" s="59"/>
      <c r="AA245" s="59"/>
      <c r="AB245" s="59"/>
      <c r="AC245" s="59"/>
      <c r="AD245" s="59"/>
      <c r="AE245" s="59"/>
      <c r="AF245" s="59"/>
      <c r="AG245" s="59"/>
      <c r="AH245" s="59"/>
      <c r="AI245" s="59"/>
      <c r="AJ245" s="59"/>
      <c r="AK245" s="59"/>
      <c r="AL245" s="59"/>
      <c r="AM245" s="59"/>
      <c r="AN245" s="59"/>
      <c r="AO245" s="59"/>
      <c r="AP245" s="59"/>
      <c r="AQ245" s="59"/>
    </row>
    <row r="246" ht="12.75" customHeight="1">
      <c r="A246" s="59"/>
      <c r="B246" s="59"/>
      <c r="C246" s="596"/>
      <c r="D246" s="59"/>
      <c r="E246" s="59"/>
      <c r="F246" s="59"/>
      <c r="G246" s="59"/>
      <c r="H246" s="59"/>
      <c r="I246" s="59"/>
      <c r="J246" s="59"/>
      <c r="K246" s="59"/>
      <c r="L246" s="59"/>
      <c r="M246" s="59"/>
      <c r="N246" s="59"/>
      <c r="O246" s="59"/>
      <c r="P246" s="59"/>
      <c r="Q246" s="59"/>
      <c r="R246" s="59"/>
      <c r="S246" s="59"/>
      <c r="T246" s="59"/>
      <c r="U246" s="59"/>
      <c r="V246" s="59"/>
      <c r="W246" s="59"/>
      <c r="X246" s="59"/>
      <c r="Y246" s="59"/>
      <c r="Z246" s="59"/>
      <c r="AA246" s="59"/>
      <c r="AB246" s="59"/>
      <c r="AC246" s="59"/>
      <c r="AD246" s="59"/>
      <c r="AE246" s="59"/>
      <c r="AF246" s="59"/>
      <c r="AG246" s="59"/>
      <c r="AH246" s="59"/>
      <c r="AI246" s="59"/>
      <c r="AJ246" s="59"/>
      <c r="AK246" s="59"/>
      <c r="AL246" s="59"/>
      <c r="AM246" s="59"/>
      <c r="AN246" s="59"/>
      <c r="AO246" s="59"/>
      <c r="AP246" s="59"/>
      <c r="AQ246" s="59"/>
    </row>
    <row r="247" ht="12.75" customHeight="1">
      <c r="A247" s="59"/>
      <c r="B247" s="59"/>
      <c r="C247" s="596"/>
      <c r="D247" s="59"/>
      <c r="E247" s="59"/>
      <c r="F247" s="59"/>
      <c r="G247" s="59"/>
      <c r="H247" s="59"/>
      <c r="I247" s="59"/>
      <c r="J247" s="59"/>
      <c r="K247" s="59"/>
      <c r="L247" s="59"/>
      <c r="M247" s="59"/>
      <c r="N247" s="59"/>
      <c r="O247" s="59"/>
      <c r="P247" s="59"/>
      <c r="Q247" s="59"/>
      <c r="R247" s="59"/>
      <c r="S247" s="59"/>
      <c r="T247" s="59"/>
      <c r="U247" s="59"/>
      <c r="V247" s="59"/>
      <c r="W247" s="59"/>
      <c r="X247" s="59"/>
      <c r="Y247" s="59"/>
      <c r="Z247" s="59"/>
      <c r="AA247" s="59"/>
      <c r="AB247" s="59"/>
      <c r="AC247" s="59"/>
      <c r="AD247" s="59"/>
      <c r="AE247" s="59"/>
      <c r="AF247" s="59"/>
      <c r="AG247" s="59"/>
      <c r="AH247" s="59"/>
      <c r="AI247" s="59"/>
      <c r="AJ247" s="59"/>
      <c r="AK247" s="59"/>
      <c r="AL247" s="59"/>
      <c r="AM247" s="59"/>
      <c r="AN247" s="59"/>
      <c r="AO247" s="59"/>
      <c r="AP247" s="59"/>
      <c r="AQ247" s="59"/>
    </row>
    <row r="248" ht="12.75" customHeight="1">
      <c r="A248" s="59"/>
      <c r="B248" s="59"/>
      <c r="C248" s="596"/>
      <c r="D248" s="59"/>
      <c r="E248" s="59"/>
      <c r="F248" s="59"/>
      <c r="G248" s="59"/>
      <c r="H248" s="59"/>
      <c r="I248" s="59"/>
      <c r="J248" s="59"/>
      <c r="K248" s="59"/>
      <c r="L248" s="59"/>
      <c r="M248" s="59"/>
      <c r="N248" s="59"/>
      <c r="O248" s="59"/>
      <c r="P248" s="59"/>
      <c r="Q248" s="59"/>
      <c r="R248" s="59"/>
      <c r="S248" s="59"/>
      <c r="T248" s="59"/>
      <c r="U248" s="59"/>
      <c r="V248" s="59"/>
      <c r="W248" s="59"/>
      <c r="X248" s="59"/>
      <c r="Y248" s="59"/>
      <c r="Z248" s="59"/>
      <c r="AA248" s="59"/>
      <c r="AB248" s="59"/>
      <c r="AC248" s="59"/>
      <c r="AD248" s="59"/>
      <c r="AE248" s="59"/>
      <c r="AF248" s="59"/>
      <c r="AG248" s="59"/>
      <c r="AH248" s="59"/>
      <c r="AI248" s="59"/>
      <c r="AJ248" s="59"/>
      <c r="AK248" s="59"/>
      <c r="AL248" s="59"/>
      <c r="AM248" s="59"/>
      <c r="AN248" s="59"/>
      <c r="AO248" s="59"/>
      <c r="AP248" s="59"/>
      <c r="AQ248" s="59"/>
    </row>
    <row r="249" ht="12.75" customHeight="1">
      <c r="A249" s="59"/>
      <c r="B249" s="59"/>
      <c r="C249" s="596"/>
      <c r="D249" s="59"/>
      <c r="E249" s="59"/>
      <c r="F249" s="59"/>
      <c r="G249" s="59"/>
      <c r="H249" s="59"/>
      <c r="I249" s="59"/>
      <c r="J249" s="59"/>
      <c r="K249" s="59"/>
      <c r="L249" s="59"/>
      <c r="M249" s="59"/>
      <c r="N249" s="59"/>
      <c r="O249" s="59"/>
      <c r="P249" s="59"/>
      <c r="Q249" s="59"/>
      <c r="R249" s="59"/>
      <c r="S249" s="59"/>
      <c r="T249" s="59"/>
      <c r="U249" s="59"/>
      <c r="V249" s="59"/>
      <c r="W249" s="59"/>
      <c r="X249" s="59"/>
      <c r="Y249" s="59"/>
      <c r="Z249" s="59"/>
      <c r="AA249" s="59"/>
      <c r="AB249" s="59"/>
      <c r="AC249" s="59"/>
      <c r="AD249" s="59"/>
      <c r="AE249" s="59"/>
      <c r="AF249" s="59"/>
      <c r="AG249" s="59"/>
      <c r="AH249" s="59"/>
      <c r="AI249" s="59"/>
      <c r="AJ249" s="59"/>
      <c r="AK249" s="59"/>
      <c r="AL249" s="59"/>
      <c r="AM249" s="59"/>
      <c r="AN249" s="59"/>
      <c r="AO249" s="59"/>
      <c r="AP249" s="59"/>
      <c r="AQ249" s="59"/>
    </row>
    <row r="250" ht="12.75" customHeight="1">
      <c r="A250" s="59"/>
      <c r="B250" s="59"/>
      <c r="C250" s="596"/>
      <c r="D250" s="59"/>
      <c r="E250" s="59"/>
      <c r="F250" s="59"/>
      <c r="G250" s="59"/>
      <c r="H250" s="59"/>
      <c r="I250" s="59"/>
      <c r="J250" s="59"/>
      <c r="K250" s="59"/>
      <c r="L250" s="59"/>
      <c r="M250" s="59"/>
      <c r="N250" s="59"/>
      <c r="O250" s="59"/>
      <c r="P250" s="59"/>
      <c r="Q250" s="59"/>
      <c r="R250" s="59"/>
      <c r="S250" s="59"/>
      <c r="T250" s="59"/>
      <c r="U250" s="59"/>
      <c r="V250" s="59"/>
      <c r="W250" s="59"/>
      <c r="X250" s="59"/>
      <c r="Y250" s="59"/>
      <c r="Z250" s="59"/>
      <c r="AA250" s="59"/>
      <c r="AB250" s="59"/>
      <c r="AC250" s="59"/>
      <c r="AD250" s="59"/>
      <c r="AE250" s="59"/>
      <c r="AF250" s="59"/>
      <c r="AG250" s="59"/>
      <c r="AH250" s="59"/>
      <c r="AI250" s="59"/>
      <c r="AJ250" s="59"/>
      <c r="AK250" s="59"/>
      <c r="AL250" s="59"/>
      <c r="AM250" s="59"/>
      <c r="AN250" s="59"/>
      <c r="AO250" s="59"/>
      <c r="AP250" s="59"/>
      <c r="AQ250" s="59"/>
    </row>
    <row r="251" ht="12.75" customHeight="1">
      <c r="A251" s="59"/>
      <c r="B251" s="59"/>
      <c r="C251" s="596"/>
      <c r="D251" s="59"/>
      <c r="E251" s="59"/>
      <c r="F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c r="AD251" s="59"/>
      <c r="AE251" s="59"/>
      <c r="AF251" s="59"/>
      <c r="AG251" s="59"/>
      <c r="AH251" s="59"/>
      <c r="AI251" s="59"/>
      <c r="AJ251" s="59"/>
      <c r="AK251" s="59"/>
      <c r="AL251" s="59"/>
      <c r="AM251" s="59"/>
      <c r="AN251" s="59"/>
      <c r="AO251" s="59"/>
      <c r="AP251" s="59"/>
      <c r="AQ251" s="59"/>
    </row>
    <row r="252" ht="12.75" customHeight="1">
      <c r="A252" s="59"/>
      <c r="B252" s="59"/>
      <c r="C252" s="596"/>
      <c r="D252" s="59"/>
      <c r="E252" s="59"/>
      <c r="F252" s="59"/>
      <c r="G252" s="59"/>
      <c r="H252" s="59"/>
      <c r="I252" s="59"/>
      <c r="J252" s="59"/>
      <c r="K252" s="59"/>
      <c r="L252" s="59"/>
      <c r="M252" s="59"/>
      <c r="N252" s="59"/>
      <c r="O252" s="59"/>
      <c r="P252" s="59"/>
      <c r="Q252" s="59"/>
      <c r="R252" s="59"/>
      <c r="S252" s="59"/>
      <c r="T252" s="59"/>
      <c r="U252" s="59"/>
      <c r="V252" s="59"/>
      <c r="W252" s="59"/>
      <c r="X252" s="59"/>
      <c r="Y252" s="59"/>
      <c r="Z252" s="59"/>
      <c r="AA252" s="59"/>
      <c r="AB252" s="59"/>
      <c r="AC252" s="59"/>
      <c r="AD252" s="59"/>
      <c r="AE252" s="59"/>
      <c r="AF252" s="59"/>
      <c r="AG252" s="59"/>
      <c r="AH252" s="59"/>
      <c r="AI252" s="59"/>
      <c r="AJ252" s="59"/>
      <c r="AK252" s="59"/>
      <c r="AL252" s="59"/>
      <c r="AM252" s="59"/>
      <c r="AN252" s="59"/>
      <c r="AO252" s="59"/>
      <c r="AP252" s="59"/>
      <c r="AQ252" s="59"/>
    </row>
    <row r="253" ht="12.75" customHeight="1">
      <c r="A253" s="59"/>
      <c r="B253" s="59"/>
      <c r="C253" s="596"/>
      <c r="D253" s="59"/>
      <c r="E253" s="59"/>
      <c r="F253" s="59"/>
      <c r="G253" s="59"/>
      <c r="H253" s="59"/>
      <c r="I253" s="59"/>
      <c r="J253" s="59"/>
      <c r="K253" s="59"/>
      <c r="L253" s="59"/>
      <c r="M253" s="59"/>
      <c r="N253" s="59"/>
      <c r="O253" s="59"/>
      <c r="P253" s="59"/>
      <c r="Q253" s="59"/>
      <c r="R253" s="59"/>
      <c r="S253" s="59"/>
      <c r="T253" s="59"/>
      <c r="U253" s="59"/>
      <c r="V253" s="59"/>
      <c r="W253" s="59"/>
      <c r="X253" s="59"/>
      <c r="Y253" s="59"/>
      <c r="Z253" s="59"/>
      <c r="AA253" s="59"/>
      <c r="AB253" s="59"/>
      <c r="AC253" s="59"/>
      <c r="AD253" s="59"/>
      <c r="AE253" s="59"/>
      <c r="AF253" s="59"/>
      <c r="AG253" s="59"/>
      <c r="AH253" s="59"/>
      <c r="AI253" s="59"/>
      <c r="AJ253" s="59"/>
      <c r="AK253" s="59"/>
      <c r="AL253" s="59"/>
      <c r="AM253" s="59"/>
      <c r="AN253" s="59"/>
      <c r="AO253" s="59"/>
      <c r="AP253" s="59"/>
      <c r="AQ253" s="59"/>
    </row>
    <row r="254" ht="12.75" customHeight="1">
      <c r="A254" s="59"/>
      <c r="B254" s="59"/>
      <c r="C254" s="596"/>
      <c r="D254" s="59"/>
      <c r="E254" s="59"/>
      <c r="F254" s="59"/>
      <c r="G254" s="59"/>
      <c r="H254" s="59"/>
      <c r="I254" s="59"/>
      <c r="J254" s="59"/>
      <c r="K254" s="59"/>
      <c r="L254" s="59"/>
      <c r="M254" s="59"/>
      <c r="N254" s="59"/>
      <c r="O254" s="59"/>
      <c r="P254" s="59"/>
      <c r="Q254" s="59"/>
      <c r="R254" s="59"/>
      <c r="S254" s="59"/>
      <c r="T254" s="59"/>
      <c r="U254" s="59"/>
      <c r="V254" s="59"/>
      <c r="W254" s="59"/>
      <c r="X254" s="59"/>
      <c r="Y254" s="59"/>
      <c r="Z254" s="59"/>
      <c r="AA254" s="59"/>
      <c r="AB254" s="59"/>
      <c r="AC254" s="59"/>
      <c r="AD254" s="59"/>
      <c r="AE254" s="59"/>
      <c r="AF254" s="59"/>
      <c r="AG254" s="59"/>
      <c r="AH254" s="59"/>
      <c r="AI254" s="59"/>
      <c r="AJ254" s="59"/>
      <c r="AK254" s="59"/>
      <c r="AL254" s="59"/>
      <c r="AM254" s="59"/>
      <c r="AN254" s="59"/>
      <c r="AO254" s="59"/>
      <c r="AP254" s="59"/>
      <c r="AQ254" s="59"/>
    </row>
    <row r="255" ht="12.75" customHeight="1">
      <c r="A255" s="59"/>
      <c r="B255" s="59"/>
      <c r="C255" s="596"/>
      <c r="D255" s="59"/>
      <c r="E255" s="59"/>
      <c r="F255" s="59"/>
      <c r="G255" s="59"/>
      <c r="H255" s="59"/>
      <c r="I255" s="59"/>
      <c r="J255" s="59"/>
      <c r="K255" s="59"/>
      <c r="L255" s="59"/>
      <c r="M255" s="59"/>
      <c r="N255" s="59"/>
      <c r="O255" s="59"/>
      <c r="P255" s="59"/>
      <c r="Q255" s="59"/>
      <c r="R255" s="59"/>
      <c r="S255" s="59"/>
      <c r="T255" s="59"/>
      <c r="U255" s="59"/>
      <c r="V255" s="59"/>
      <c r="W255" s="59"/>
      <c r="X255" s="59"/>
      <c r="Y255" s="59"/>
      <c r="Z255" s="59"/>
      <c r="AA255" s="59"/>
      <c r="AB255" s="59"/>
      <c r="AC255" s="59"/>
      <c r="AD255" s="59"/>
      <c r="AE255" s="59"/>
      <c r="AF255" s="59"/>
      <c r="AG255" s="59"/>
      <c r="AH255" s="59"/>
      <c r="AI255" s="59"/>
      <c r="AJ255" s="59"/>
      <c r="AK255" s="59"/>
      <c r="AL255" s="59"/>
      <c r="AM255" s="59"/>
      <c r="AN255" s="59"/>
      <c r="AO255" s="59"/>
      <c r="AP255" s="59"/>
      <c r="AQ255" s="59"/>
    </row>
    <row r="256" ht="12.75" customHeight="1">
      <c r="A256" s="59"/>
      <c r="B256" s="59"/>
      <c r="C256" s="596"/>
      <c r="D256" s="59"/>
      <c r="E256" s="59"/>
      <c r="F256" s="59"/>
      <c r="G256" s="59"/>
      <c r="H256" s="59"/>
      <c r="I256" s="59"/>
      <c r="J256" s="59"/>
      <c r="K256" s="59"/>
      <c r="L256" s="59"/>
      <c r="M256" s="59"/>
      <c r="N256" s="59"/>
      <c r="O256" s="59"/>
      <c r="P256" s="59"/>
      <c r="Q256" s="59"/>
      <c r="R256" s="59"/>
      <c r="S256" s="59"/>
      <c r="T256" s="59"/>
      <c r="U256" s="59"/>
      <c r="V256" s="59"/>
      <c r="W256" s="59"/>
      <c r="X256" s="59"/>
      <c r="Y256" s="59"/>
      <c r="Z256" s="59"/>
      <c r="AA256" s="59"/>
      <c r="AB256" s="59"/>
      <c r="AC256" s="59"/>
      <c r="AD256" s="59"/>
      <c r="AE256" s="59"/>
      <c r="AF256" s="59"/>
      <c r="AG256" s="59"/>
      <c r="AH256" s="59"/>
      <c r="AI256" s="59"/>
      <c r="AJ256" s="59"/>
      <c r="AK256" s="59"/>
      <c r="AL256" s="59"/>
      <c r="AM256" s="59"/>
      <c r="AN256" s="59"/>
      <c r="AO256" s="59"/>
      <c r="AP256" s="59"/>
      <c r="AQ256" s="59"/>
    </row>
    <row r="257" ht="12.75" customHeight="1">
      <c r="A257" s="59"/>
      <c r="B257" s="59"/>
      <c r="C257" s="596"/>
      <c r="D257" s="59"/>
      <c r="E257" s="59"/>
      <c r="F257" s="59"/>
      <c r="G257" s="59"/>
      <c r="H257" s="59"/>
      <c r="I257" s="59"/>
      <c r="J257" s="59"/>
      <c r="K257" s="59"/>
      <c r="L257" s="59"/>
      <c r="M257" s="59"/>
      <c r="N257" s="59"/>
      <c r="O257" s="59"/>
      <c r="P257" s="59"/>
      <c r="Q257" s="59"/>
      <c r="R257" s="59"/>
      <c r="S257" s="59"/>
      <c r="T257" s="59"/>
      <c r="U257" s="59"/>
      <c r="V257" s="59"/>
      <c r="W257" s="59"/>
      <c r="X257" s="59"/>
      <c r="Y257" s="59"/>
      <c r="Z257" s="59"/>
      <c r="AA257" s="59"/>
      <c r="AB257" s="59"/>
      <c r="AC257" s="59"/>
      <c r="AD257" s="59"/>
      <c r="AE257" s="59"/>
      <c r="AF257" s="59"/>
      <c r="AG257" s="59"/>
      <c r="AH257" s="59"/>
      <c r="AI257" s="59"/>
      <c r="AJ257" s="59"/>
      <c r="AK257" s="59"/>
      <c r="AL257" s="59"/>
      <c r="AM257" s="59"/>
      <c r="AN257" s="59"/>
      <c r="AO257" s="59"/>
      <c r="AP257" s="59"/>
      <c r="AQ257" s="59"/>
    </row>
    <row r="258" ht="12.75" customHeight="1">
      <c r="A258" s="59"/>
      <c r="B258" s="59"/>
      <c r="C258" s="596"/>
      <c r="D258" s="59"/>
      <c r="E258" s="59"/>
      <c r="F258" s="59"/>
      <c r="G258" s="59"/>
      <c r="H258" s="59"/>
      <c r="I258" s="59"/>
      <c r="J258" s="59"/>
      <c r="K258" s="59"/>
      <c r="L258" s="59"/>
      <c r="M258" s="59"/>
      <c r="N258" s="59"/>
      <c r="O258" s="59"/>
      <c r="P258" s="59"/>
      <c r="Q258" s="59"/>
      <c r="R258" s="59"/>
      <c r="S258" s="59"/>
      <c r="T258" s="59"/>
      <c r="U258" s="59"/>
      <c r="V258" s="59"/>
      <c r="W258" s="59"/>
      <c r="X258" s="59"/>
      <c r="Y258" s="59"/>
      <c r="Z258" s="59"/>
      <c r="AA258" s="59"/>
      <c r="AB258" s="59"/>
      <c r="AC258" s="59"/>
      <c r="AD258" s="59"/>
      <c r="AE258" s="59"/>
      <c r="AF258" s="59"/>
      <c r="AG258" s="59"/>
      <c r="AH258" s="59"/>
      <c r="AI258" s="59"/>
      <c r="AJ258" s="59"/>
      <c r="AK258" s="59"/>
      <c r="AL258" s="59"/>
      <c r="AM258" s="59"/>
      <c r="AN258" s="59"/>
      <c r="AO258" s="59"/>
      <c r="AP258" s="59"/>
      <c r="AQ258" s="59"/>
    </row>
    <row r="259" ht="12.75" customHeight="1">
      <c r="A259" s="59"/>
      <c r="B259" s="59"/>
      <c r="C259" s="596"/>
      <c r="D259" s="59"/>
      <c r="E259" s="59"/>
      <c r="F259" s="59"/>
      <c r="G259" s="59"/>
      <c r="H259" s="59"/>
      <c r="I259" s="59"/>
      <c r="J259" s="59"/>
      <c r="K259" s="59"/>
      <c r="L259" s="59"/>
      <c r="M259" s="59"/>
      <c r="N259" s="59"/>
      <c r="O259" s="59"/>
      <c r="P259" s="59"/>
      <c r="Q259" s="59"/>
      <c r="R259" s="59"/>
      <c r="S259" s="59"/>
      <c r="T259" s="59"/>
      <c r="U259" s="59"/>
      <c r="V259" s="59"/>
      <c r="W259" s="59"/>
      <c r="X259" s="59"/>
      <c r="Y259" s="59"/>
      <c r="Z259" s="59"/>
      <c r="AA259" s="59"/>
      <c r="AB259" s="59"/>
      <c r="AC259" s="59"/>
      <c r="AD259" s="59"/>
      <c r="AE259" s="59"/>
      <c r="AF259" s="59"/>
      <c r="AG259" s="59"/>
      <c r="AH259" s="59"/>
      <c r="AI259" s="59"/>
      <c r="AJ259" s="59"/>
      <c r="AK259" s="59"/>
      <c r="AL259" s="59"/>
      <c r="AM259" s="59"/>
      <c r="AN259" s="59"/>
      <c r="AO259" s="59"/>
      <c r="AP259" s="59"/>
      <c r="AQ259" s="59"/>
    </row>
    <row r="260" ht="12.75" customHeight="1">
      <c r="A260" s="59"/>
      <c r="B260" s="59"/>
      <c r="C260" s="596"/>
      <c r="D260" s="59"/>
      <c r="E260" s="59"/>
      <c r="F260" s="59"/>
      <c r="G260" s="59"/>
      <c r="H260" s="59"/>
      <c r="I260" s="59"/>
      <c r="J260" s="59"/>
      <c r="K260" s="59"/>
      <c r="L260" s="59"/>
      <c r="M260" s="59"/>
      <c r="N260" s="59"/>
      <c r="O260" s="59"/>
      <c r="P260" s="59"/>
      <c r="Q260" s="59"/>
      <c r="R260" s="59"/>
      <c r="S260" s="59"/>
      <c r="T260" s="59"/>
      <c r="U260" s="59"/>
      <c r="V260" s="59"/>
      <c r="W260" s="59"/>
      <c r="X260" s="59"/>
      <c r="Y260" s="59"/>
      <c r="Z260" s="59"/>
      <c r="AA260" s="59"/>
      <c r="AB260" s="59"/>
      <c r="AC260" s="59"/>
      <c r="AD260" s="59"/>
      <c r="AE260" s="59"/>
      <c r="AF260" s="59"/>
      <c r="AG260" s="59"/>
      <c r="AH260" s="59"/>
      <c r="AI260" s="59"/>
      <c r="AJ260" s="59"/>
      <c r="AK260" s="59"/>
      <c r="AL260" s="59"/>
      <c r="AM260" s="59"/>
      <c r="AN260" s="59"/>
      <c r="AO260" s="59"/>
      <c r="AP260" s="59"/>
      <c r="AQ260" s="59"/>
    </row>
    <row r="261" ht="12.75" customHeight="1">
      <c r="A261" s="59"/>
      <c r="B261" s="59"/>
      <c r="C261" s="596"/>
      <c r="D261" s="59"/>
      <c r="E261" s="59"/>
      <c r="F261" s="59"/>
      <c r="G261" s="59"/>
      <c r="H261" s="59"/>
      <c r="I261" s="59"/>
      <c r="J261" s="59"/>
      <c r="K261" s="59"/>
      <c r="L261" s="59"/>
      <c r="M261" s="59"/>
      <c r="N261" s="59"/>
      <c r="O261" s="59"/>
      <c r="P261" s="59"/>
      <c r="Q261" s="59"/>
      <c r="R261" s="59"/>
      <c r="S261" s="59"/>
      <c r="T261" s="59"/>
      <c r="U261" s="59"/>
      <c r="V261" s="59"/>
      <c r="W261" s="59"/>
      <c r="X261" s="59"/>
      <c r="Y261" s="59"/>
      <c r="Z261" s="59"/>
      <c r="AA261" s="59"/>
      <c r="AB261" s="59"/>
      <c r="AC261" s="59"/>
      <c r="AD261" s="59"/>
      <c r="AE261" s="59"/>
      <c r="AF261" s="59"/>
      <c r="AG261" s="59"/>
      <c r="AH261" s="59"/>
      <c r="AI261" s="59"/>
      <c r="AJ261" s="59"/>
      <c r="AK261" s="59"/>
      <c r="AL261" s="59"/>
      <c r="AM261" s="59"/>
      <c r="AN261" s="59"/>
      <c r="AO261" s="59"/>
      <c r="AP261" s="59"/>
      <c r="AQ261" s="59"/>
    </row>
    <row r="262" ht="12.75" customHeight="1">
      <c r="A262" s="59"/>
      <c r="B262" s="59"/>
      <c r="C262" s="596"/>
      <c r="D262" s="59"/>
      <c r="E262" s="59"/>
      <c r="F262" s="59"/>
      <c r="G262" s="59"/>
      <c r="H262" s="59"/>
      <c r="I262" s="59"/>
      <c r="J262" s="59"/>
      <c r="K262" s="59"/>
      <c r="L262" s="59"/>
      <c r="M262" s="59"/>
      <c r="N262" s="59"/>
      <c r="O262" s="59"/>
      <c r="P262" s="59"/>
      <c r="Q262" s="59"/>
      <c r="R262" s="59"/>
      <c r="S262" s="59"/>
      <c r="T262" s="59"/>
      <c r="U262" s="59"/>
      <c r="V262" s="59"/>
      <c r="W262" s="59"/>
      <c r="X262" s="59"/>
      <c r="Y262" s="59"/>
      <c r="Z262" s="59"/>
      <c r="AA262" s="59"/>
      <c r="AB262" s="59"/>
      <c r="AC262" s="59"/>
      <c r="AD262" s="59"/>
      <c r="AE262" s="59"/>
      <c r="AF262" s="59"/>
      <c r="AG262" s="59"/>
      <c r="AH262" s="59"/>
      <c r="AI262" s="59"/>
      <c r="AJ262" s="59"/>
      <c r="AK262" s="59"/>
      <c r="AL262" s="59"/>
      <c r="AM262" s="59"/>
      <c r="AN262" s="59"/>
      <c r="AO262" s="59"/>
      <c r="AP262" s="59"/>
      <c r="AQ262" s="59"/>
    </row>
    <row r="263" ht="12.75" customHeight="1">
      <c r="A263" s="59"/>
      <c r="B263" s="59"/>
      <c r="C263" s="596"/>
      <c r="D263" s="59"/>
      <c r="E263" s="59"/>
      <c r="F263" s="59"/>
      <c r="G263" s="59"/>
      <c r="H263" s="59"/>
      <c r="I263" s="59"/>
      <c r="J263" s="59"/>
      <c r="K263" s="59"/>
      <c r="L263" s="59"/>
      <c r="M263" s="59"/>
      <c r="N263" s="59"/>
      <c r="O263" s="59"/>
      <c r="P263" s="59"/>
      <c r="Q263" s="59"/>
      <c r="R263" s="59"/>
      <c r="S263" s="59"/>
      <c r="T263" s="59"/>
      <c r="U263" s="59"/>
      <c r="V263" s="59"/>
      <c r="W263" s="59"/>
      <c r="X263" s="59"/>
      <c r="Y263" s="59"/>
      <c r="Z263" s="59"/>
      <c r="AA263" s="59"/>
      <c r="AB263" s="59"/>
      <c r="AC263" s="59"/>
      <c r="AD263" s="59"/>
      <c r="AE263" s="59"/>
      <c r="AF263" s="59"/>
      <c r="AG263" s="59"/>
      <c r="AH263" s="59"/>
      <c r="AI263" s="59"/>
      <c r="AJ263" s="59"/>
      <c r="AK263" s="59"/>
      <c r="AL263" s="59"/>
      <c r="AM263" s="59"/>
      <c r="AN263" s="59"/>
      <c r="AO263" s="59"/>
      <c r="AP263" s="59"/>
      <c r="AQ263" s="59"/>
    </row>
    <row r="264" ht="12.75" customHeight="1">
      <c r="A264" s="59"/>
      <c r="B264" s="59"/>
      <c r="C264" s="596"/>
      <c r="D264" s="59"/>
      <c r="E264" s="59"/>
      <c r="F264" s="59"/>
      <c r="G264" s="59"/>
      <c r="H264" s="59"/>
      <c r="I264" s="59"/>
      <c r="J264" s="59"/>
      <c r="K264" s="59"/>
      <c r="L264" s="59"/>
      <c r="M264" s="59"/>
      <c r="N264" s="59"/>
      <c r="O264" s="59"/>
      <c r="P264" s="59"/>
      <c r="Q264" s="59"/>
      <c r="R264" s="59"/>
      <c r="S264" s="59"/>
      <c r="T264" s="59"/>
      <c r="U264" s="59"/>
      <c r="V264" s="59"/>
      <c r="W264" s="59"/>
      <c r="X264" s="59"/>
      <c r="Y264" s="59"/>
      <c r="Z264" s="59"/>
      <c r="AA264" s="59"/>
      <c r="AB264" s="59"/>
      <c r="AC264" s="59"/>
      <c r="AD264" s="59"/>
      <c r="AE264" s="59"/>
      <c r="AF264" s="59"/>
      <c r="AG264" s="59"/>
      <c r="AH264" s="59"/>
      <c r="AI264" s="59"/>
      <c r="AJ264" s="59"/>
      <c r="AK264" s="59"/>
      <c r="AL264" s="59"/>
      <c r="AM264" s="59"/>
      <c r="AN264" s="59"/>
      <c r="AO264" s="59"/>
      <c r="AP264" s="59"/>
      <c r="AQ264" s="59"/>
    </row>
    <row r="265" ht="12.75" customHeight="1">
      <c r="A265" s="59"/>
      <c r="B265" s="59"/>
      <c r="C265" s="596"/>
      <c r="D265" s="59"/>
      <c r="E265" s="59"/>
      <c r="F265" s="59"/>
      <c r="G265" s="59"/>
      <c r="H265" s="59"/>
      <c r="I265" s="59"/>
      <c r="J265" s="59"/>
      <c r="K265" s="59"/>
      <c r="L265" s="59"/>
      <c r="M265" s="59"/>
      <c r="N265" s="59"/>
      <c r="O265" s="59"/>
      <c r="P265" s="59"/>
      <c r="Q265" s="59"/>
      <c r="R265" s="59"/>
      <c r="S265" s="59"/>
      <c r="T265" s="59"/>
      <c r="U265" s="59"/>
      <c r="V265" s="59"/>
      <c r="W265" s="59"/>
      <c r="X265" s="59"/>
      <c r="Y265" s="59"/>
      <c r="Z265" s="59"/>
      <c r="AA265" s="59"/>
      <c r="AB265" s="59"/>
      <c r="AC265" s="59"/>
      <c r="AD265" s="59"/>
      <c r="AE265" s="59"/>
      <c r="AF265" s="59"/>
      <c r="AG265" s="59"/>
      <c r="AH265" s="59"/>
      <c r="AI265" s="59"/>
      <c r="AJ265" s="59"/>
      <c r="AK265" s="59"/>
      <c r="AL265" s="59"/>
      <c r="AM265" s="59"/>
      <c r="AN265" s="59"/>
      <c r="AO265" s="59"/>
      <c r="AP265" s="59"/>
      <c r="AQ265" s="59"/>
    </row>
    <row r="266" ht="12.75" customHeight="1">
      <c r="A266" s="59"/>
      <c r="B266" s="59"/>
      <c r="C266" s="596"/>
      <c r="D266" s="59"/>
      <c r="E266" s="59"/>
      <c r="F266" s="59"/>
      <c r="G266" s="59"/>
      <c r="H266" s="59"/>
      <c r="I266" s="59"/>
      <c r="J266" s="59"/>
      <c r="K266" s="59"/>
      <c r="L266" s="59"/>
      <c r="M266" s="59"/>
      <c r="N266" s="59"/>
      <c r="O266" s="59"/>
      <c r="P266" s="59"/>
      <c r="Q266" s="59"/>
      <c r="R266" s="59"/>
      <c r="S266" s="59"/>
      <c r="T266" s="59"/>
      <c r="U266" s="59"/>
      <c r="V266" s="59"/>
      <c r="W266" s="59"/>
      <c r="X266" s="59"/>
      <c r="Y266" s="59"/>
      <c r="Z266" s="59"/>
      <c r="AA266" s="59"/>
      <c r="AB266" s="59"/>
      <c r="AC266" s="59"/>
      <c r="AD266" s="59"/>
      <c r="AE266" s="59"/>
      <c r="AF266" s="59"/>
      <c r="AG266" s="59"/>
      <c r="AH266" s="59"/>
      <c r="AI266" s="59"/>
      <c r="AJ266" s="59"/>
      <c r="AK266" s="59"/>
      <c r="AL266" s="59"/>
      <c r="AM266" s="59"/>
      <c r="AN266" s="59"/>
      <c r="AO266" s="59"/>
      <c r="AP266" s="59"/>
      <c r="AQ266" s="59"/>
    </row>
    <row r="267" ht="12.75" customHeight="1">
      <c r="A267" s="59"/>
      <c r="B267" s="59"/>
      <c r="C267" s="596"/>
      <c r="D267" s="59"/>
      <c r="E267" s="59"/>
      <c r="F267" s="59"/>
      <c r="G267" s="59"/>
      <c r="H267" s="59"/>
      <c r="I267" s="59"/>
      <c r="J267" s="59"/>
      <c r="K267" s="59"/>
      <c r="L267" s="59"/>
      <c r="M267" s="59"/>
      <c r="N267" s="59"/>
      <c r="O267" s="59"/>
      <c r="P267" s="59"/>
      <c r="Q267" s="59"/>
      <c r="R267" s="59"/>
      <c r="S267" s="59"/>
      <c r="T267" s="59"/>
      <c r="U267" s="59"/>
      <c r="V267" s="59"/>
      <c r="W267" s="59"/>
      <c r="X267" s="59"/>
      <c r="Y267" s="59"/>
      <c r="Z267" s="59"/>
      <c r="AA267" s="59"/>
      <c r="AB267" s="59"/>
      <c r="AC267" s="59"/>
      <c r="AD267" s="59"/>
      <c r="AE267" s="59"/>
      <c r="AF267" s="59"/>
      <c r="AG267" s="59"/>
      <c r="AH267" s="59"/>
      <c r="AI267" s="59"/>
      <c r="AJ267" s="59"/>
      <c r="AK267" s="59"/>
      <c r="AL267" s="59"/>
      <c r="AM267" s="59"/>
      <c r="AN267" s="59"/>
      <c r="AO267" s="59"/>
      <c r="AP267" s="59"/>
      <c r="AQ267" s="59"/>
    </row>
    <row r="268" ht="12.75" customHeight="1">
      <c r="A268" s="59"/>
      <c r="B268" s="59"/>
      <c r="C268" s="596"/>
      <c r="D268" s="59"/>
      <c r="E268" s="59"/>
      <c r="F268" s="59"/>
      <c r="G268" s="59"/>
      <c r="H268" s="59"/>
      <c r="I268" s="59"/>
      <c r="J268" s="59"/>
      <c r="K268" s="59"/>
      <c r="L268" s="59"/>
      <c r="M268" s="59"/>
      <c r="N268" s="59"/>
      <c r="O268" s="59"/>
      <c r="P268" s="59"/>
      <c r="Q268" s="59"/>
      <c r="R268" s="59"/>
      <c r="S268" s="59"/>
      <c r="T268" s="59"/>
      <c r="U268" s="59"/>
      <c r="V268" s="59"/>
      <c r="W268" s="59"/>
      <c r="X268" s="59"/>
      <c r="Y268" s="59"/>
      <c r="Z268" s="59"/>
      <c r="AA268" s="59"/>
      <c r="AB268" s="59"/>
      <c r="AC268" s="59"/>
      <c r="AD268" s="59"/>
      <c r="AE268" s="59"/>
      <c r="AF268" s="59"/>
      <c r="AG268" s="59"/>
      <c r="AH268" s="59"/>
      <c r="AI268" s="59"/>
      <c r="AJ268" s="59"/>
      <c r="AK268" s="59"/>
      <c r="AL268" s="59"/>
      <c r="AM268" s="59"/>
      <c r="AN268" s="59"/>
      <c r="AO268" s="59"/>
      <c r="AP268" s="59"/>
      <c r="AQ268" s="59"/>
    </row>
    <row r="269" ht="12.75" customHeight="1">
      <c r="A269" s="59"/>
      <c r="B269" s="59"/>
      <c r="C269" s="596"/>
      <c r="D269" s="59"/>
      <c r="E269" s="59"/>
      <c r="F269" s="59"/>
      <c r="G269" s="59"/>
      <c r="H269" s="59"/>
      <c r="I269" s="59"/>
      <c r="J269" s="59"/>
      <c r="K269" s="59"/>
      <c r="L269" s="59"/>
      <c r="M269" s="59"/>
      <c r="N269" s="59"/>
      <c r="O269" s="59"/>
      <c r="P269" s="59"/>
      <c r="Q269" s="59"/>
      <c r="R269" s="59"/>
      <c r="S269" s="59"/>
      <c r="T269" s="59"/>
      <c r="U269" s="59"/>
      <c r="V269" s="59"/>
      <c r="W269" s="59"/>
      <c r="X269" s="59"/>
      <c r="Y269" s="59"/>
      <c r="Z269" s="59"/>
      <c r="AA269" s="59"/>
      <c r="AB269" s="59"/>
      <c r="AC269" s="59"/>
      <c r="AD269" s="59"/>
      <c r="AE269" s="59"/>
      <c r="AF269" s="59"/>
      <c r="AG269" s="59"/>
      <c r="AH269" s="59"/>
      <c r="AI269" s="59"/>
      <c r="AJ269" s="59"/>
      <c r="AK269" s="59"/>
      <c r="AL269" s="59"/>
      <c r="AM269" s="59"/>
      <c r="AN269" s="59"/>
      <c r="AO269" s="59"/>
      <c r="AP269" s="59"/>
      <c r="AQ269" s="59"/>
    </row>
    <row r="270" ht="12.75" customHeight="1">
      <c r="A270" s="59"/>
      <c r="B270" s="59"/>
      <c r="C270" s="596"/>
      <c r="D270" s="59"/>
      <c r="E270" s="59"/>
      <c r="F270" s="59"/>
      <c r="G270" s="59"/>
      <c r="H270" s="59"/>
      <c r="I270" s="59"/>
      <c r="J270" s="59"/>
      <c r="K270" s="59"/>
      <c r="L270" s="59"/>
      <c r="M270" s="59"/>
      <c r="N270" s="59"/>
      <c r="O270" s="59"/>
      <c r="P270" s="59"/>
      <c r="Q270" s="59"/>
      <c r="R270" s="59"/>
      <c r="S270" s="59"/>
      <c r="T270" s="59"/>
      <c r="U270" s="59"/>
      <c r="V270" s="59"/>
      <c r="W270" s="59"/>
      <c r="X270" s="59"/>
      <c r="Y270" s="59"/>
      <c r="Z270" s="59"/>
      <c r="AA270" s="59"/>
      <c r="AB270" s="59"/>
      <c r="AC270" s="59"/>
      <c r="AD270" s="59"/>
      <c r="AE270" s="59"/>
      <c r="AF270" s="59"/>
      <c r="AG270" s="59"/>
      <c r="AH270" s="59"/>
      <c r="AI270" s="59"/>
      <c r="AJ270" s="59"/>
      <c r="AK270" s="59"/>
      <c r="AL270" s="59"/>
      <c r="AM270" s="59"/>
      <c r="AN270" s="59"/>
      <c r="AO270" s="59"/>
      <c r="AP270" s="59"/>
      <c r="AQ270" s="59"/>
    </row>
    <row r="271" ht="12.75" customHeight="1">
      <c r="A271" s="59"/>
      <c r="B271" s="59"/>
      <c r="C271" s="596"/>
      <c r="D271" s="59"/>
      <c r="E271" s="59"/>
      <c r="F271" s="59"/>
      <c r="G271" s="59"/>
      <c r="H271" s="59"/>
      <c r="I271" s="59"/>
      <c r="J271" s="59"/>
      <c r="K271" s="59"/>
      <c r="L271" s="59"/>
      <c r="M271" s="59"/>
      <c r="N271" s="59"/>
      <c r="O271" s="59"/>
      <c r="P271" s="59"/>
      <c r="Q271" s="59"/>
      <c r="R271" s="59"/>
      <c r="S271" s="59"/>
      <c r="T271" s="59"/>
      <c r="U271" s="59"/>
      <c r="V271" s="59"/>
      <c r="W271" s="59"/>
      <c r="X271" s="59"/>
      <c r="Y271" s="59"/>
      <c r="Z271" s="59"/>
      <c r="AA271" s="59"/>
      <c r="AB271" s="59"/>
      <c r="AC271" s="59"/>
      <c r="AD271" s="59"/>
      <c r="AE271" s="59"/>
      <c r="AF271" s="59"/>
      <c r="AG271" s="59"/>
      <c r="AH271" s="59"/>
      <c r="AI271" s="59"/>
      <c r="AJ271" s="59"/>
      <c r="AK271" s="59"/>
      <c r="AL271" s="59"/>
      <c r="AM271" s="59"/>
      <c r="AN271" s="59"/>
      <c r="AO271" s="59"/>
      <c r="AP271" s="59"/>
      <c r="AQ271" s="59"/>
    </row>
    <row r="272" ht="12.75" customHeight="1">
      <c r="A272" s="59"/>
      <c r="B272" s="59"/>
      <c r="C272" s="596"/>
      <c r="D272" s="59"/>
      <c r="E272" s="59"/>
      <c r="F272" s="59"/>
      <c r="G272" s="59"/>
      <c r="H272" s="59"/>
      <c r="I272" s="59"/>
      <c r="J272" s="59"/>
      <c r="K272" s="59"/>
      <c r="L272" s="59"/>
      <c r="M272" s="59"/>
      <c r="N272" s="59"/>
      <c r="O272" s="59"/>
      <c r="P272" s="59"/>
      <c r="Q272" s="59"/>
      <c r="R272" s="59"/>
      <c r="S272" s="59"/>
      <c r="T272" s="59"/>
      <c r="U272" s="59"/>
      <c r="V272" s="59"/>
      <c r="W272" s="59"/>
      <c r="X272" s="59"/>
      <c r="Y272" s="59"/>
      <c r="Z272" s="59"/>
      <c r="AA272" s="59"/>
      <c r="AB272" s="59"/>
      <c r="AC272" s="59"/>
      <c r="AD272" s="59"/>
      <c r="AE272" s="59"/>
      <c r="AF272" s="59"/>
      <c r="AG272" s="59"/>
      <c r="AH272" s="59"/>
      <c r="AI272" s="59"/>
      <c r="AJ272" s="59"/>
      <c r="AK272" s="59"/>
      <c r="AL272" s="59"/>
      <c r="AM272" s="59"/>
      <c r="AN272" s="59"/>
      <c r="AO272" s="59"/>
      <c r="AP272" s="59"/>
      <c r="AQ272" s="59"/>
    </row>
    <row r="273" ht="12.75" customHeight="1">
      <c r="A273" s="59"/>
      <c r="B273" s="59"/>
      <c r="C273" s="596"/>
      <c r="D273" s="59"/>
      <c r="E273" s="59"/>
      <c r="F273" s="59"/>
      <c r="G273" s="59"/>
      <c r="H273" s="59"/>
      <c r="I273" s="59"/>
      <c r="J273" s="59"/>
      <c r="K273" s="59"/>
      <c r="L273" s="59"/>
      <c r="M273" s="59"/>
      <c r="N273" s="59"/>
      <c r="O273" s="59"/>
      <c r="P273" s="59"/>
      <c r="Q273" s="59"/>
      <c r="R273" s="59"/>
      <c r="S273" s="59"/>
      <c r="T273" s="59"/>
      <c r="U273" s="59"/>
      <c r="V273" s="59"/>
      <c r="W273" s="59"/>
      <c r="X273" s="59"/>
      <c r="Y273" s="59"/>
      <c r="Z273" s="59"/>
      <c r="AA273" s="59"/>
      <c r="AB273" s="59"/>
      <c r="AC273" s="59"/>
      <c r="AD273" s="59"/>
      <c r="AE273" s="59"/>
      <c r="AF273" s="59"/>
      <c r="AG273" s="59"/>
      <c r="AH273" s="59"/>
      <c r="AI273" s="59"/>
      <c r="AJ273" s="59"/>
      <c r="AK273" s="59"/>
      <c r="AL273" s="59"/>
      <c r="AM273" s="59"/>
      <c r="AN273" s="59"/>
      <c r="AO273" s="59"/>
      <c r="AP273" s="59"/>
      <c r="AQ273" s="59"/>
    </row>
    <row r="274" ht="12.75" customHeight="1">
      <c r="A274" s="59"/>
      <c r="B274" s="59"/>
      <c r="C274" s="596"/>
      <c r="D274" s="59"/>
      <c r="E274" s="59"/>
      <c r="F274" s="59"/>
      <c r="G274" s="59"/>
      <c r="H274" s="59"/>
      <c r="I274" s="59"/>
      <c r="J274" s="59"/>
      <c r="K274" s="59"/>
      <c r="L274" s="59"/>
      <c r="M274" s="59"/>
      <c r="N274" s="59"/>
      <c r="O274" s="59"/>
      <c r="P274" s="59"/>
      <c r="Q274" s="59"/>
      <c r="R274" s="59"/>
      <c r="S274" s="59"/>
      <c r="T274" s="59"/>
      <c r="U274" s="59"/>
      <c r="V274" s="59"/>
      <c r="W274" s="59"/>
      <c r="X274" s="59"/>
      <c r="Y274" s="59"/>
      <c r="Z274" s="59"/>
      <c r="AA274" s="59"/>
      <c r="AB274" s="59"/>
      <c r="AC274" s="59"/>
      <c r="AD274" s="59"/>
      <c r="AE274" s="59"/>
      <c r="AF274" s="59"/>
      <c r="AG274" s="59"/>
      <c r="AH274" s="59"/>
      <c r="AI274" s="59"/>
      <c r="AJ274" s="59"/>
      <c r="AK274" s="59"/>
      <c r="AL274" s="59"/>
      <c r="AM274" s="59"/>
      <c r="AN274" s="59"/>
      <c r="AO274" s="59"/>
      <c r="AP274" s="59"/>
      <c r="AQ274" s="59"/>
    </row>
    <row r="275" ht="12.75" customHeight="1">
      <c r="A275" s="59"/>
      <c r="B275" s="59"/>
      <c r="C275" s="596"/>
      <c r="D275" s="59"/>
      <c r="E275" s="59"/>
      <c r="F275" s="59"/>
      <c r="G275" s="59"/>
      <c r="H275" s="59"/>
      <c r="I275" s="59"/>
      <c r="J275" s="59"/>
      <c r="K275" s="59"/>
      <c r="L275" s="59"/>
      <c r="M275" s="59"/>
      <c r="N275" s="59"/>
      <c r="O275" s="59"/>
      <c r="P275" s="59"/>
      <c r="Q275" s="59"/>
      <c r="R275" s="59"/>
      <c r="S275" s="59"/>
      <c r="T275" s="59"/>
      <c r="U275" s="59"/>
      <c r="V275" s="59"/>
      <c r="W275" s="59"/>
      <c r="X275" s="59"/>
      <c r="Y275" s="59"/>
      <c r="Z275" s="59"/>
      <c r="AA275" s="59"/>
      <c r="AB275" s="59"/>
      <c r="AC275" s="59"/>
      <c r="AD275" s="59"/>
      <c r="AE275" s="59"/>
      <c r="AF275" s="59"/>
      <c r="AG275" s="59"/>
      <c r="AH275" s="59"/>
      <c r="AI275" s="59"/>
      <c r="AJ275" s="59"/>
      <c r="AK275" s="59"/>
      <c r="AL275" s="59"/>
      <c r="AM275" s="59"/>
      <c r="AN275" s="59"/>
      <c r="AO275" s="59"/>
      <c r="AP275" s="59"/>
      <c r="AQ275" s="59"/>
    </row>
    <row r="276" ht="12.75" customHeight="1">
      <c r="A276" s="59"/>
      <c r="B276" s="59"/>
      <c r="C276" s="596"/>
      <c r="D276" s="59"/>
      <c r="E276" s="59"/>
      <c r="F276" s="59"/>
      <c r="G276" s="59"/>
      <c r="H276" s="59"/>
      <c r="I276" s="59"/>
      <c r="J276" s="59"/>
      <c r="K276" s="59"/>
      <c r="L276" s="59"/>
      <c r="M276" s="59"/>
      <c r="N276" s="59"/>
      <c r="O276" s="59"/>
      <c r="P276" s="59"/>
      <c r="Q276" s="59"/>
      <c r="R276" s="59"/>
      <c r="S276" s="59"/>
      <c r="T276" s="59"/>
      <c r="U276" s="59"/>
      <c r="V276" s="59"/>
      <c r="W276" s="59"/>
      <c r="X276" s="59"/>
      <c r="Y276" s="59"/>
      <c r="Z276" s="59"/>
      <c r="AA276" s="59"/>
      <c r="AB276" s="59"/>
      <c r="AC276" s="59"/>
      <c r="AD276" s="59"/>
      <c r="AE276" s="59"/>
      <c r="AF276" s="59"/>
      <c r="AG276" s="59"/>
      <c r="AH276" s="59"/>
      <c r="AI276" s="59"/>
      <c r="AJ276" s="59"/>
      <c r="AK276" s="59"/>
      <c r="AL276" s="59"/>
      <c r="AM276" s="59"/>
      <c r="AN276" s="59"/>
      <c r="AO276" s="59"/>
      <c r="AP276" s="59"/>
      <c r="AQ276" s="59"/>
    </row>
    <row r="277" ht="12.75" customHeight="1">
      <c r="A277" s="59"/>
      <c r="B277" s="59"/>
      <c r="C277" s="596"/>
      <c r="D277" s="59"/>
      <c r="E277" s="59"/>
      <c r="F277" s="59"/>
      <c r="G277" s="59"/>
      <c r="H277" s="59"/>
      <c r="I277" s="59"/>
      <c r="J277" s="59"/>
      <c r="K277" s="59"/>
      <c r="L277" s="59"/>
      <c r="M277" s="59"/>
      <c r="N277" s="59"/>
      <c r="O277" s="59"/>
      <c r="P277" s="59"/>
      <c r="Q277" s="59"/>
      <c r="R277" s="59"/>
      <c r="S277" s="59"/>
      <c r="T277" s="59"/>
      <c r="U277" s="59"/>
      <c r="V277" s="59"/>
      <c r="W277" s="59"/>
      <c r="X277" s="59"/>
      <c r="Y277" s="59"/>
      <c r="Z277" s="59"/>
      <c r="AA277" s="59"/>
      <c r="AB277" s="59"/>
      <c r="AC277" s="59"/>
      <c r="AD277" s="59"/>
      <c r="AE277" s="59"/>
      <c r="AF277" s="59"/>
      <c r="AG277" s="59"/>
      <c r="AH277" s="59"/>
      <c r="AI277" s="59"/>
      <c r="AJ277" s="59"/>
      <c r="AK277" s="59"/>
      <c r="AL277" s="59"/>
      <c r="AM277" s="59"/>
      <c r="AN277" s="59"/>
      <c r="AO277" s="59"/>
      <c r="AP277" s="59"/>
      <c r="AQ277" s="59"/>
    </row>
    <row r="278" ht="12.75" customHeight="1">
      <c r="A278" s="59"/>
      <c r="B278" s="59"/>
      <c r="C278" s="596"/>
      <c r="D278" s="59"/>
      <c r="E278" s="59"/>
      <c r="F278" s="59"/>
      <c r="G278" s="59"/>
      <c r="H278" s="59"/>
      <c r="I278" s="59"/>
      <c r="J278" s="59"/>
      <c r="K278" s="59"/>
      <c r="L278" s="59"/>
      <c r="M278" s="59"/>
      <c r="N278" s="59"/>
      <c r="O278" s="59"/>
      <c r="P278" s="59"/>
      <c r="Q278" s="59"/>
      <c r="R278" s="59"/>
      <c r="S278" s="59"/>
      <c r="T278" s="59"/>
      <c r="U278" s="59"/>
      <c r="V278" s="59"/>
      <c r="W278" s="59"/>
      <c r="X278" s="59"/>
      <c r="Y278" s="59"/>
      <c r="Z278" s="59"/>
      <c r="AA278" s="59"/>
      <c r="AB278" s="59"/>
      <c r="AC278" s="59"/>
      <c r="AD278" s="59"/>
      <c r="AE278" s="59"/>
      <c r="AF278" s="59"/>
      <c r="AG278" s="59"/>
      <c r="AH278" s="59"/>
      <c r="AI278" s="59"/>
      <c r="AJ278" s="59"/>
      <c r="AK278" s="59"/>
      <c r="AL278" s="59"/>
      <c r="AM278" s="59"/>
      <c r="AN278" s="59"/>
      <c r="AO278" s="59"/>
      <c r="AP278" s="59"/>
      <c r="AQ278" s="59"/>
    </row>
    <row r="279" ht="12.75" customHeight="1">
      <c r="A279" s="59"/>
      <c r="B279" s="59"/>
      <c r="C279" s="596"/>
      <c r="D279" s="59"/>
      <c r="E279" s="59"/>
      <c r="F279" s="59"/>
      <c r="G279" s="59"/>
      <c r="H279" s="59"/>
      <c r="I279" s="59"/>
      <c r="J279" s="59"/>
      <c r="K279" s="59"/>
      <c r="L279" s="59"/>
      <c r="M279" s="59"/>
      <c r="N279" s="59"/>
      <c r="O279" s="59"/>
      <c r="P279" s="59"/>
      <c r="Q279" s="59"/>
      <c r="R279" s="59"/>
      <c r="S279" s="59"/>
      <c r="T279" s="59"/>
      <c r="U279" s="59"/>
      <c r="V279" s="59"/>
      <c r="W279" s="59"/>
      <c r="X279" s="59"/>
      <c r="Y279" s="59"/>
      <c r="Z279" s="59"/>
      <c r="AA279" s="59"/>
      <c r="AB279" s="59"/>
      <c r="AC279" s="59"/>
      <c r="AD279" s="59"/>
      <c r="AE279" s="59"/>
      <c r="AF279" s="59"/>
      <c r="AG279" s="59"/>
      <c r="AH279" s="59"/>
      <c r="AI279" s="59"/>
      <c r="AJ279" s="59"/>
      <c r="AK279" s="59"/>
      <c r="AL279" s="59"/>
      <c r="AM279" s="59"/>
      <c r="AN279" s="59"/>
      <c r="AO279" s="59"/>
      <c r="AP279" s="59"/>
      <c r="AQ279" s="59"/>
    </row>
    <row r="280" ht="12.75" customHeight="1">
      <c r="A280" s="59"/>
      <c r="B280" s="59"/>
      <c r="C280" s="596"/>
      <c r="D280" s="59"/>
      <c r="E280" s="59"/>
      <c r="F280" s="59"/>
      <c r="G280" s="59"/>
      <c r="H280" s="59"/>
      <c r="I280" s="59"/>
      <c r="J280" s="59"/>
      <c r="K280" s="59"/>
      <c r="L280" s="59"/>
      <c r="M280" s="59"/>
      <c r="N280" s="59"/>
      <c r="O280" s="59"/>
      <c r="P280" s="59"/>
      <c r="Q280" s="59"/>
      <c r="R280" s="59"/>
      <c r="S280" s="59"/>
      <c r="T280" s="59"/>
      <c r="U280" s="59"/>
      <c r="V280" s="59"/>
      <c r="W280" s="59"/>
      <c r="X280" s="59"/>
      <c r="Y280" s="59"/>
      <c r="Z280" s="59"/>
      <c r="AA280" s="59"/>
      <c r="AB280" s="59"/>
      <c r="AC280" s="59"/>
      <c r="AD280" s="59"/>
      <c r="AE280" s="59"/>
      <c r="AF280" s="59"/>
      <c r="AG280" s="59"/>
      <c r="AH280" s="59"/>
      <c r="AI280" s="59"/>
      <c r="AJ280" s="59"/>
      <c r="AK280" s="59"/>
      <c r="AL280" s="59"/>
      <c r="AM280" s="59"/>
      <c r="AN280" s="59"/>
      <c r="AO280" s="59"/>
      <c r="AP280" s="59"/>
      <c r="AQ280" s="59"/>
    </row>
    <row r="281" ht="12.75" customHeight="1">
      <c r="A281" s="59"/>
      <c r="B281" s="59"/>
      <c r="C281" s="596"/>
      <c r="D281" s="59"/>
      <c r="E281" s="59"/>
      <c r="F281" s="59"/>
      <c r="G281" s="59"/>
      <c r="H281" s="59"/>
      <c r="I281" s="59"/>
      <c r="J281" s="59"/>
      <c r="K281" s="59"/>
      <c r="L281" s="59"/>
      <c r="M281" s="59"/>
      <c r="N281" s="59"/>
      <c r="O281" s="59"/>
      <c r="P281" s="59"/>
      <c r="Q281" s="59"/>
      <c r="R281" s="59"/>
      <c r="S281" s="59"/>
      <c r="T281" s="59"/>
      <c r="U281" s="59"/>
      <c r="V281" s="59"/>
      <c r="W281" s="59"/>
      <c r="X281" s="59"/>
      <c r="Y281" s="59"/>
      <c r="Z281" s="59"/>
      <c r="AA281" s="59"/>
      <c r="AB281" s="59"/>
      <c r="AC281" s="59"/>
      <c r="AD281" s="59"/>
      <c r="AE281" s="59"/>
      <c r="AF281" s="59"/>
      <c r="AG281" s="59"/>
      <c r="AH281" s="59"/>
      <c r="AI281" s="59"/>
      <c r="AJ281" s="59"/>
      <c r="AK281" s="59"/>
      <c r="AL281" s="59"/>
      <c r="AM281" s="59"/>
      <c r="AN281" s="59"/>
      <c r="AO281" s="59"/>
      <c r="AP281" s="59"/>
      <c r="AQ281" s="59"/>
    </row>
    <row r="282" ht="12.75" customHeight="1">
      <c r="A282" s="59"/>
      <c r="B282" s="59"/>
      <c r="C282" s="596"/>
      <c r="D282" s="59"/>
      <c r="E282" s="59"/>
      <c r="F282" s="59"/>
      <c r="G282" s="59"/>
      <c r="H282" s="59"/>
      <c r="I282" s="59"/>
      <c r="J282" s="59"/>
      <c r="K282" s="59"/>
      <c r="L282" s="59"/>
      <c r="M282" s="59"/>
      <c r="N282" s="59"/>
      <c r="O282" s="59"/>
      <c r="P282" s="59"/>
      <c r="Q282" s="59"/>
      <c r="R282" s="59"/>
      <c r="S282" s="59"/>
      <c r="T282" s="59"/>
      <c r="U282" s="59"/>
      <c r="V282" s="59"/>
      <c r="W282" s="59"/>
      <c r="X282" s="59"/>
      <c r="Y282" s="59"/>
      <c r="Z282" s="59"/>
      <c r="AA282" s="59"/>
      <c r="AB282" s="59"/>
      <c r="AC282" s="59"/>
      <c r="AD282" s="59"/>
      <c r="AE282" s="59"/>
      <c r="AF282" s="59"/>
      <c r="AG282" s="59"/>
      <c r="AH282" s="59"/>
      <c r="AI282" s="59"/>
      <c r="AJ282" s="59"/>
      <c r="AK282" s="59"/>
      <c r="AL282" s="59"/>
      <c r="AM282" s="59"/>
      <c r="AN282" s="59"/>
      <c r="AO282" s="59"/>
      <c r="AP282" s="59"/>
      <c r="AQ282" s="59"/>
    </row>
    <row r="283" ht="12.75" customHeight="1">
      <c r="A283" s="59"/>
      <c r="B283" s="59"/>
      <c r="C283" s="596"/>
      <c r="D283" s="59"/>
      <c r="E283" s="59"/>
      <c r="F283" s="59"/>
      <c r="G283" s="59"/>
      <c r="H283" s="59"/>
      <c r="I283" s="59"/>
      <c r="J283" s="59"/>
      <c r="K283" s="59"/>
      <c r="L283" s="59"/>
      <c r="M283" s="59"/>
      <c r="N283" s="59"/>
      <c r="O283" s="59"/>
      <c r="P283" s="59"/>
      <c r="Q283" s="59"/>
      <c r="R283" s="59"/>
      <c r="S283" s="59"/>
      <c r="T283" s="59"/>
      <c r="U283" s="59"/>
      <c r="V283" s="59"/>
      <c r="W283" s="59"/>
      <c r="X283" s="59"/>
      <c r="Y283" s="59"/>
      <c r="Z283" s="59"/>
      <c r="AA283" s="59"/>
      <c r="AB283" s="59"/>
      <c r="AC283" s="59"/>
      <c r="AD283" s="59"/>
      <c r="AE283" s="59"/>
      <c r="AF283" s="59"/>
      <c r="AG283" s="59"/>
      <c r="AH283" s="59"/>
      <c r="AI283" s="59"/>
      <c r="AJ283" s="59"/>
      <c r="AK283" s="59"/>
      <c r="AL283" s="59"/>
      <c r="AM283" s="59"/>
      <c r="AN283" s="59"/>
      <c r="AO283" s="59"/>
      <c r="AP283" s="59"/>
      <c r="AQ283" s="59"/>
    </row>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AE12:AG12"/>
    <mergeCell ref="AI12:AJ12"/>
    <mergeCell ref="AL12:AN12"/>
    <mergeCell ref="AP12:AQ12"/>
    <mergeCell ref="N12:O12"/>
    <mergeCell ref="N13:N14"/>
    <mergeCell ref="O13:O14"/>
    <mergeCell ref="B55:D55"/>
    <mergeCell ref="B56:D56"/>
    <mergeCell ref="B61:D61"/>
    <mergeCell ref="B62:D62"/>
    <mergeCell ref="U13:U14"/>
    <mergeCell ref="V13:V14"/>
    <mergeCell ref="AB13:AB14"/>
    <mergeCell ref="AC13:AC14"/>
    <mergeCell ref="AI13:AI14"/>
    <mergeCell ref="AJ13:AJ14"/>
    <mergeCell ref="AP13:AP14"/>
    <mergeCell ref="AQ13:AQ14"/>
    <mergeCell ref="F12:H12"/>
    <mergeCell ref="J12:L12"/>
    <mergeCell ref="Q12:S12"/>
    <mergeCell ref="U12:V12"/>
    <mergeCell ref="X12:Z12"/>
    <mergeCell ref="AB12:AC12"/>
    <mergeCell ref="D13:D14"/>
  </mergeCells>
  <dataValidations>
    <dataValidation type="list" allowBlank="1" showErrorMessage="1" sqref="D8">
      <formula1>"TOU,non-TOU"</formula1>
    </dataValidation>
    <dataValidation type="list" allowBlank="1" showErrorMessage="1" sqref="E15:E28 E30:E38 E40:E41 E43:E51 E57 E63">
      <formula1>#REF!</formula1>
    </dataValidation>
    <dataValidation type="list" allowBlank="1" showInputMessage="1" showErrorMessage="1" prompt="Select Charge Unit - monthly, per kWh, per kW" sqref="D15:D28 D30:D38 D40:D41 D43:D51 D57 D63">
      <formula1>"Monthly,per kWh,per kW"</formula1>
    </dataValidation>
  </dataValidations>
  <printOptions/>
  <pageMargins bottom="0.984251968503937" footer="0.0" header="0.0" left="0.7480314960629921" right="0.7480314960629921" top="0.984251968503937"/>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66.38"/>
    <col customWidth="1" min="2" max="2" width="2.38"/>
    <col customWidth="1" min="3" max="3" width="10.38"/>
    <col customWidth="1" min="4" max="4" width="9.38"/>
    <col customWidth="1" min="5" max="24" width="9.13"/>
  </cols>
  <sheetData>
    <row r="1" ht="23.25" customHeight="1">
      <c r="A1" s="238" t="s">
        <v>83</v>
      </c>
      <c r="B1" s="239"/>
      <c r="C1" s="239"/>
      <c r="D1" s="240"/>
      <c r="E1" s="241"/>
      <c r="F1" s="241"/>
      <c r="G1" s="241"/>
      <c r="H1" s="241"/>
      <c r="I1" s="241"/>
      <c r="J1" s="241"/>
      <c r="K1" s="241"/>
      <c r="L1" s="241"/>
      <c r="M1" s="241"/>
      <c r="N1" s="241"/>
      <c r="O1" s="241"/>
      <c r="P1" s="241"/>
      <c r="Q1" s="241"/>
      <c r="R1" s="241"/>
      <c r="S1" s="241"/>
      <c r="T1" s="241"/>
      <c r="U1" s="241"/>
      <c r="V1" s="241"/>
      <c r="W1" s="241"/>
      <c r="X1" s="241"/>
      <c r="Y1" s="241"/>
      <c r="Z1" s="241"/>
    </row>
    <row r="2" ht="18.0" customHeight="1">
      <c r="A2" s="242" t="s">
        <v>84</v>
      </c>
      <c r="B2" s="239"/>
      <c r="C2" s="239"/>
      <c r="D2" s="240"/>
      <c r="E2" s="241"/>
      <c r="F2" s="241"/>
      <c r="G2" s="241"/>
      <c r="H2" s="241"/>
      <c r="I2" s="241"/>
      <c r="J2" s="241"/>
      <c r="K2" s="241"/>
      <c r="L2" s="241"/>
      <c r="M2" s="241"/>
      <c r="N2" s="241"/>
      <c r="O2" s="241"/>
      <c r="P2" s="241"/>
      <c r="Q2" s="241"/>
      <c r="R2" s="241"/>
      <c r="S2" s="241"/>
      <c r="T2" s="241"/>
      <c r="U2" s="241"/>
      <c r="V2" s="241"/>
      <c r="W2" s="241"/>
      <c r="X2" s="241"/>
      <c r="Y2" s="241"/>
      <c r="Z2" s="241"/>
    </row>
    <row r="3" ht="15.75" customHeight="1">
      <c r="A3" s="243" t="s">
        <v>208</v>
      </c>
      <c r="B3" s="239"/>
      <c r="C3" s="239"/>
      <c r="D3" s="240"/>
      <c r="E3" s="241"/>
      <c r="F3" s="241"/>
      <c r="G3" s="241"/>
      <c r="H3" s="241"/>
      <c r="I3" s="241"/>
      <c r="J3" s="241"/>
      <c r="K3" s="241"/>
      <c r="L3" s="241"/>
      <c r="M3" s="241"/>
      <c r="N3" s="241"/>
      <c r="O3" s="241"/>
      <c r="P3" s="241"/>
      <c r="Q3" s="241"/>
      <c r="R3" s="241"/>
      <c r="S3" s="241"/>
      <c r="T3" s="241"/>
      <c r="U3" s="241"/>
      <c r="V3" s="241"/>
      <c r="W3" s="241"/>
      <c r="X3" s="241"/>
      <c r="Y3" s="241"/>
      <c r="Z3" s="241"/>
    </row>
    <row r="4" ht="11.25" customHeight="1">
      <c r="A4" s="244" t="s">
        <v>86</v>
      </c>
      <c r="B4" s="239"/>
      <c r="C4" s="239"/>
      <c r="D4" s="240"/>
      <c r="E4" s="241"/>
      <c r="F4" s="241"/>
      <c r="G4" s="241"/>
      <c r="H4" s="241"/>
      <c r="I4" s="241"/>
      <c r="J4" s="241"/>
      <c r="K4" s="241"/>
      <c r="L4" s="241"/>
      <c r="M4" s="241"/>
      <c r="N4" s="241"/>
      <c r="O4" s="241"/>
      <c r="P4" s="241"/>
      <c r="Q4" s="241"/>
      <c r="R4" s="241"/>
      <c r="S4" s="241"/>
      <c r="T4" s="241"/>
      <c r="U4" s="241"/>
      <c r="V4" s="241"/>
      <c r="W4" s="241"/>
      <c r="X4" s="241"/>
      <c r="Y4" s="241"/>
      <c r="Z4" s="241"/>
    </row>
    <row r="5" ht="11.25" customHeight="1">
      <c r="A5" s="244" t="s">
        <v>87</v>
      </c>
      <c r="B5" s="239"/>
      <c r="C5" s="239"/>
      <c r="D5" s="240"/>
      <c r="E5" s="241"/>
      <c r="F5" s="241"/>
      <c r="G5" s="241"/>
      <c r="H5" s="241"/>
      <c r="I5" s="241"/>
      <c r="J5" s="241"/>
      <c r="K5" s="241"/>
      <c r="L5" s="241"/>
      <c r="M5" s="241"/>
      <c r="N5" s="241"/>
      <c r="O5" s="241"/>
      <c r="P5" s="241"/>
      <c r="Q5" s="241"/>
      <c r="R5" s="241"/>
      <c r="S5" s="241"/>
      <c r="T5" s="241"/>
      <c r="U5" s="241"/>
      <c r="V5" s="241"/>
      <c r="W5" s="241"/>
      <c r="X5" s="241"/>
      <c r="Y5" s="241"/>
      <c r="Z5" s="241"/>
    </row>
    <row r="6" ht="11.25" customHeight="1">
      <c r="A6" s="245" t="s">
        <v>88</v>
      </c>
      <c r="B6" s="239"/>
      <c r="C6" s="239"/>
      <c r="D6" s="240"/>
      <c r="E6" s="241"/>
      <c r="F6" s="241"/>
      <c r="G6" s="241"/>
      <c r="H6" s="241"/>
      <c r="I6" s="241"/>
      <c r="J6" s="241"/>
      <c r="K6" s="241"/>
      <c r="L6" s="241"/>
      <c r="M6" s="241"/>
      <c r="N6" s="241"/>
      <c r="O6" s="241"/>
      <c r="P6" s="241"/>
      <c r="Q6" s="241"/>
      <c r="R6" s="241"/>
      <c r="S6" s="241"/>
      <c r="T6" s="241"/>
      <c r="U6" s="241"/>
      <c r="V6" s="241"/>
      <c r="W6" s="241"/>
      <c r="X6" s="241"/>
      <c r="Y6" s="241"/>
      <c r="Z6" s="241"/>
    </row>
    <row r="7" ht="18.75" customHeight="1">
      <c r="A7" s="246" t="s">
        <v>89</v>
      </c>
      <c r="B7" s="239"/>
      <c r="C7" s="239"/>
      <c r="D7" s="240"/>
      <c r="E7" s="241"/>
      <c r="F7" s="241"/>
      <c r="G7" s="241"/>
      <c r="H7" s="241"/>
      <c r="I7" s="241"/>
      <c r="J7" s="241"/>
      <c r="K7" s="241"/>
      <c r="L7" s="241"/>
      <c r="M7" s="241"/>
      <c r="N7" s="241"/>
      <c r="O7" s="241"/>
      <c r="P7" s="241"/>
      <c r="Q7" s="241"/>
      <c r="R7" s="241"/>
      <c r="S7" s="241"/>
      <c r="T7" s="241"/>
      <c r="U7" s="241"/>
      <c r="V7" s="241"/>
      <c r="W7" s="241"/>
      <c r="X7" s="241"/>
      <c r="Y7" s="241"/>
      <c r="Z7" s="241"/>
    </row>
    <row r="8" ht="72.0" customHeight="1">
      <c r="A8" s="247" t="s">
        <v>90</v>
      </c>
      <c r="B8" s="239"/>
      <c r="C8" s="239"/>
      <c r="D8" s="240"/>
      <c r="E8" s="241"/>
      <c r="F8" s="241"/>
      <c r="G8" s="241"/>
      <c r="H8" s="241"/>
      <c r="I8" s="241"/>
      <c r="J8" s="241"/>
      <c r="K8" s="241"/>
      <c r="L8" s="241"/>
      <c r="M8" s="241"/>
      <c r="N8" s="241"/>
      <c r="O8" s="241"/>
      <c r="P8" s="241"/>
      <c r="Q8" s="241"/>
      <c r="R8" s="241"/>
      <c r="S8" s="241"/>
      <c r="T8" s="241"/>
      <c r="U8" s="241"/>
      <c r="V8" s="241"/>
      <c r="W8" s="241"/>
      <c r="X8" s="241"/>
      <c r="Y8" s="241"/>
      <c r="Z8" s="241"/>
    </row>
    <row r="9" ht="6.75" customHeight="1">
      <c r="A9" s="248"/>
      <c r="B9" s="248"/>
      <c r="C9" s="248"/>
      <c r="D9" s="249"/>
      <c r="E9" s="241"/>
      <c r="F9" s="241"/>
      <c r="G9" s="241"/>
      <c r="H9" s="241"/>
      <c r="I9" s="241"/>
      <c r="J9" s="241"/>
      <c r="K9" s="241"/>
      <c r="L9" s="241"/>
      <c r="M9" s="241"/>
      <c r="N9" s="241"/>
      <c r="O9" s="241"/>
      <c r="P9" s="241"/>
      <c r="Q9" s="241"/>
      <c r="R9" s="241"/>
      <c r="S9" s="241"/>
      <c r="T9" s="241"/>
      <c r="U9" s="241"/>
      <c r="V9" s="241"/>
      <c r="W9" s="241"/>
      <c r="X9" s="241"/>
      <c r="Y9" s="241"/>
      <c r="Z9" s="241"/>
    </row>
    <row r="10" ht="11.25" customHeight="1">
      <c r="A10" s="250" t="s">
        <v>91</v>
      </c>
      <c r="B10" s="239"/>
      <c r="C10" s="239"/>
      <c r="D10" s="240"/>
      <c r="E10" s="241"/>
      <c r="F10" s="241"/>
      <c r="G10" s="241"/>
      <c r="H10" s="241"/>
      <c r="I10" s="241"/>
      <c r="J10" s="241"/>
      <c r="K10" s="241"/>
      <c r="L10" s="241"/>
      <c r="M10" s="241"/>
      <c r="N10" s="241"/>
      <c r="O10" s="241"/>
      <c r="P10" s="241"/>
      <c r="Q10" s="241"/>
      <c r="R10" s="241"/>
      <c r="S10" s="241"/>
      <c r="T10" s="241"/>
      <c r="U10" s="241"/>
      <c r="V10" s="241"/>
      <c r="W10" s="241"/>
      <c r="X10" s="241"/>
      <c r="Y10" s="241"/>
      <c r="Z10" s="241"/>
    </row>
    <row r="11" ht="6.75" customHeight="1">
      <c r="A11" s="251"/>
      <c r="B11" s="252"/>
      <c r="C11" s="252"/>
      <c r="D11" s="253"/>
      <c r="E11" s="241"/>
      <c r="F11" s="241"/>
      <c r="G11" s="241"/>
      <c r="H11" s="241"/>
      <c r="I11" s="241"/>
      <c r="J11" s="241"/>
      <c r="K11" s="241"/>
      <c r="L11" s="241"/>
      <c r="M11" s="241"/>
      <c r="N11" s="241"/>
      <c r="O11" s="241"/>
      <c r="P11" s="241"/>
      <c r="Q11" s="241"/>
      <c r="R11" s="241"/>
      <c r="S11" s="241"/>
      <c r="T11" s="241"/>
      <c r="U11" s="241"/>
      <c r="V11" s="241"/>
      <c r="W11" s="241"/>
      <c r="X11" s="241"/>
      <c r="Y11" s="241"/>
      <c r="Z11" s="241"/>
    </row>
    <row r="12" ht="36.0" customHeight="1">
      <c r="A12" s="247" t="s">
        <v>92</v>
      </c>
      <c r="B12" s="239"/>
      <c r="C12" s="239"/>
      <c r="D12" s="240"/>
      <c r="E12" s="241"/>
      <c r="F12" s="241"/>
      <c r="G12" s="241"/>
      <c r="H12" s="241"/>
      <c r="I12" s="241"/>
      <c r="J12" s="241"/>
      <c r="K12" s="241"/>
      <c r="L12" s="241"/>
      <c r="M12" s="241"/>
      <c r="N12" s="241"/>
      <c r="O12" s="241"/>
      <c r="P12" s="241"/>
      <c r="Q12" s="241"/>
      <c r="R12" s="241"/>
      <c r="S12" s="241"/>
      <c r="T12" s="241"/>
      <c r="U12" s="241"/>
      <c r="V12" s="241"/>
      <c r="W12" s="241"/>
      <c r="X12" s="241"/>
      <c r="Y12" s="241"/>
      <c r="Z12" s="241"/>
    </row>
    <row r="13" ht="6.75" customHeight="1">
      <c r="A13" s="248"/>
      <c r="B13" s="248"/>
      <c r="C13" s="248"/>
      <c r="D13" s="249"/>
      <c r="E13" s="241"/>
      <c r="F13" s="241"/>
      <c r="G13" s="241"/>
      <c r="H13" s="241"/>
      <c r="I13" s="241"/>
      <c r="J13" s="241"/>
      <c r="K13" s="241"/>
      <c r="L13" s="241"/>
      <c r="M13" s="241"/>
      <c r="N13" s="241"/>
      <c r="O13" s="241"/>
      <c r="P13" s="241"/>
      <c r="Q13" s="241"/>
      <c r="R13" s="241"/>
      <c r="S13" s="241"/>
      <c r="T13" s="241"/>
      <c r="U13" s="241"/>
      <c r="V13" s="241"/>
      <c r="W13" s="241"/>
      <c r="X13" s="241"/>
      <c r="Y13" s="241"/>
      <c r="Z13" s="241"/>
    </row>
    <row r="14" ht="48.0" customHeight="1">
      <c r="A14" s="247" t="s">
        <v>93</v>
      </c>
      <c r="B14" s="239"/>
      <c r="C14" s="239"/>
      <c r="D14" s="240"/>
      <c r="E14" s="241"/>
      <c r="F14" s="241"/>
      <c r="G14" s="241"/>
      <c r="H14" s="241"/>
      <c r="I14" s="241"/>
      <c r="J14" s="241"/>
      <c r="K14" s="241"/>
      <c r="L14" s="241"/>
      <c r="M14" s="241"/>
      <c r="N14" s="241"/>
      <c r="O14" s="241"/>
      <c r="P14" s="241"/>
      <c r="Q14" s="241"/>
      <c r="R14" s="241"/>
      <c r="S14" s="241"/>
      <c r="T14" s="241"/>
      <c r="U14" s="241"/>
      <c r="V14" s="241"/>
      <c r="W14" s="241"/>
      <c r="X14" s="241"/>
      <c r="Y14" s="241"/>
      <c r="Z14" s="241"/>
    </row>
    <row r="15" ht="6.75" customHeight="1">
      <c r="A15" s="248"/>
      <c r="B15" s="248"/>
      <c r="C15" s="248"/>
      <c r="D15" s="249"/>
      <c r="E15" s="241"/>
      <c r="F15" s="241"/>
      <c r="G15" s="241"/>
      <c r="H15" s="241"/>
      <c r="I15" s="241"/>
      <c r="J15" s="241"/>
      <c r="K15" s="241"/>
      <c r="L15" s="241"/>
      <c r="M15" s="241"/>
      <c r="N15" s="241"/>
      <c r="O15" s="241"/>
      <c r="P15" s="241"/>
      <c r="Q15" s="241"/>
      <c r="R15" s="241"/>
      <c r="S15" s="241"/>
      <c r="T15" s="241"/>
      <c r="U15" s="241"/>
      <c r="V15" s="241"/>
      <c r="W15" s="241"/>
      <c r="X15" s="241"/>
      <c r="Y15" s="241"/>
      <c r="Z15" s="241"/>
    </row>
    <row r="16" ht="48.0" customHeight="1">
      <c r="A16" s="247" t="s">
        <v>94</v>
      </c>
      <c r="B16" s="239"/>
      <c r="C16" s="239"/>
      <c r="D16" s="240"/>
      <c r="E16" s="241"/>
      <c r="F16" s="241"/>
      <c r="G16" s="241"/>
      <c r="H16" s="241"/>
      <c r="I16" s="241"/>
      <c r="J16" s="241"/>
      <c r="K16" s="241"/>
      <c r="L16" s="241"/>
      <c r="M16" s="241"/>
      <c r="N16" s="241"/>
      <c r="O16" s="241"/>
      <c r="P16" s="241"/>
      <c r="Q16" s="241"/>
      <c r="R16" s="241"/>
      <c r="S16" s="241"/>
      <c r="T16" s="241"/>
      <c r="U16" s="241"/>
      <c r="V16" s="241"/>
      <c r="W16" s="241"/>
      <c r="X16" s="241"/>
      <c r="Y16" s="241"/>
      <c r="Z16" s="241"/>
    </row>
    <row r="17" ht="6.75" customHeight="1">
      <c r="A17" s="248"/>
      <c r="B17" s="248"/>
      <c r="C17" s="248"/>
      <c r="D17" s="249"/>
      <c r="E17" s="241"/>
      <c r="F17" s="241"/>
      <c r="G17" s="241"/>
      <c r="H17" s="241"/>
      <c r="I17" s="241"/>
      <c r="J17" s="241"/>
      <c r="K17" s="241"/>
      <c r="L17" s="241"/>
      <c r="M17" s="241"/>
      <c r="N17" s="241"/>
      <c r="O17" s="241"/>
      <c r="P17" s="241"/>
      <c r="Q17" s="241"/>
      <c r="R17" s="241"/>
      <c r="S17" s="241"/>
      <c r="T17" s="241"/>
      <c r="U17" s="241"/>
      <c r="V17" s="241"/>
      <c r="W17" s="241"/>
      <c r="X17" s="241"/>
      <c r="Y17" s="241"/>
      <c r="Z17" s="241"/>
    </row>
    <row r="18" ht="36.0" customHeight="1">
      <c r="A18" s="247" t="s">
        <v>95</v>
      </c>
      <c r="B18" s="239"/>
      <c r="C18" s="239"/>
      <c r="D18" s="240"/>
      <c r="E18" s="241"/>
      <c r="F18" s="241"/>
      <c r="G18" s="241"/>
      <c r="H18" s="241"/>
      <c r="I18" s="241"/>
      <c r="J18" s="241"/>
      <c r="K18" s="241"/>
      <c r="L18" s="241"/>
      <c r="M18" s="241"/>
      <c r="N18" s="241"/>
      <c r="O18" s="241"/>
      <c r="P18" s="241"/>
      <c r="Q18" s="241"/>
      <c r="R18" s="241"/>
      <c r="S18" s="241"/>
      <c r="T18" s="241"/>
      <c r="U18" s="241"/>
      <c r="V18" s="241"/>
      <c r="W18" s="241"/>
      <c r="X18" s="241"/>
      <c r="Y18" s="241"/>
      <c r="Z18" s="241"/>
    </row>
    <row r="19" ht="6.75" customHeight="1">
      <c r="A19" s="248"/>
      <c r="B19" s="248"/>
      <c r="C19" s="248"/>
      <c r="D19" s="249"/>
      <c r="E19" s="241"/>
      <c r="F19" s="241"/>
      <c r="G19" s="241"/>
      <c r="H19" s="241"/>
      <c r="I19" s="241"/>
      <c r="J19" s="241"/>
      <c r="K19" s="241"/>
      <c r="L19" s="241"/>
      <c r="M19" s="241"/>
      <c r="N19" s="241"/>
      <c r="O19" s="241"/>
      <c r="P19" s="241"/>
      <c r="Q19" s="241"/>
      <c r="R19" s="241"/>
      <c r="S19" s="241"/>
      <c r="T19" s="241"/>
      <c r="U19" s="241"/>
      <c r="V19" s="241"/>
      <c r="W19" s="241"/>
      <c r="X19" s="241"/>
      <c r="Y19" s="241"/>
      <c r="Z19" s="241"/>
    </row>
    <row r="20" ht="15.0" customHeight="1">
      <c r="A20" s="254" t="s">
        <v>96</v>
      </c>
      <c r="B20" s="239"/>
      <c r="C20" s="239"/>
      <c r="D20" s="240"/>
      <c r="E20" s="241"/>
      <c r="F20" s="241"/>
      <c r="G20" s="241"/>
      <c r="H20" s="241"/>
      <c r="I20" s="241"/>
      <c r="J20" s="241"/>
      <c r="K20" s="241"/>
      <c r="L20" s="241"/>
      <c r="M20" s="241"/>
      <c r="N20" s="241"/>
      <c r="O20" s="241"/>
      <c r="P20" s="241"/>
      <c r="Q20" s="241"/>
      <c r="R20" s="241"/>
      <c r="S20" s="241"/>
      <c r="T20" s="241"/>
      <c r="U20" s="241"/>
      <c r="V20" s="241"/>
      <c r="W20" s="241"/>
      <c r="X20" s="241"/>
      <c r="Y20" s="241"/>
      <c r="Z20" s="241"/>
    </row>
    <row r="21" ht="6.0" customHeight="1">
      <c r="A21" s="255"/>
      <c r="B21" s="256"/>
      <c r="C21" s="256"/>
      <c r="D21" s="257"/>
      <c r="E21" s="241"/>
      <c r="F21" s="241"/>
      <c r="G21" s="241"/>
      <c r="H21" s="241"/>
      <c r="I21" s="241"/>
      <c r="J21" s="241"/>
      <c r="K21" s="241"/>
      <c r="L21" s="241"/>
      <c r="M21" s="241"/>
      <c r="N21" s="241"/>
      <c r="O21" s="241"/>
      <c r="P21" s="241"/>
      <c r="Q21" s="241"/>
      <c r="R21" s="241"/>
      <c r="S21" s="241"/>
      <c r="T21" s="241"/>
      <c r="U21" s="241"/>
      <c r="V21" s="241"/>
      <c r="W21" s="241"/>
      <c r="X21" s="241"/>
      <c r="Y21" s="241"/>
      <c r="Z21" s="241"/>
    </row>
    <row r="22" ht="11.25" customHeight="1">
      <c r="A22" s="258" t="s">
        <v>97</v>
      </c>
      <c r="B22" s="259"/>
      <c r="C22" s="260" t="s">
        <v>98</v>
      </c>
      <c r="D22" s="311">
        <f>'Proposed Rates'!G8</f>
        <v>43.8</v>
      </c>
      <c r="E22" s="241"/>
      <c r="F22" s="241"/>
      <c r="G22" s="241"/>
      <c r="H22" s="241"/>
      <c r="I22" s="241"/>
      <c r="J22" s="241"/>
      <c r="K22" s="241"/>
      <c r="L22" s="241"/>
      <c r="M22" s="241"/>
      <c r="N22" s="241"/>
      <c r="O22" s="241"/>
      <c r="P22" s="241"/>
      <c r="Q22" s="241"/>
      <c r="R22" s="241"/>
      <c r="S22" s="241"/>
      <c r="T22" s="241"/>
      <c r="U22" s="241"/>
      <c r="V22" s="241"/>
      <c r="W22" s="241"/>
      <c r="X22" s="241"/>
      <c r="Y22" s="241"/>
      <c r="Z22" s="241"/>
    </row>
    <row r="23" ht="15.0" hidden="1" customHeight="1">
      <c r="A23" s="258" t="s">
        <v>99</v>
      </c>
      <c r="B23" s="259"/>
      <c r="C23" s="260" t="s">
        <v>98</v>
      </c>
      <c r="D23" s="312">
        <f>'Proposed Rates'!G90</f>
        <v>0</v>
      </c>
      <c r="E23" s="241"/>
      <c r="F23" s="241"/>
      <c r="G23" s="241"/>
      <c r="H23" s="241"/>
      <c r="I23" s="241"/>
      <c r="J23" s="241"/>
      <c r="K23" s="241"/>
      <c r="L23" s="241"/>
      <c r="M23" s="241"/>
      <c r="N23" s="241"/>
      <c r="O23" s="241"/>
      <c r="P23" s="241"/>
      <c r="Q23" s="241"/>
      <c r="R23" s="241"/>
      <c r="S23" s="241"/>
      <c r="T23" s="241"/>
      <c r="U23" s="241"/>
      <c r="V23" s="241"/>
      <c r="W23" s="241"/>
      <c r="X23" s="241"/>
      <c r="Y23" s="241"/>
      <c r="Z23" s="241"/>
    </row>
    <row r="24" ht="15.0" hidden="1" customHeight="1">
      <c r="A24" s="258" t="s">
        <v>100</v>
      </c>
      <c r="B24" s="259"/>
      <c r="C24" s="260" t="s">
        <v>98</v>
      </c>
      <c r="D24" s="312">
        <f>'Proposed Rates'!G64</f>
        <v>0</v>
      </c>
      <c r="E24" s="241"/>
      <c r="F24" s="241"/>
      <c r="G24" s="241"/>
      <c r="H24" s="241"/>
      <c r="I24" s="241"/>
      <c r="J24" s="241"/>
      <c r="K24" s="241"/>
      <c r="L24" s="241"/>
      <c r="M24" s="241"/>
      <c r="N24" s="241"/>
      <c r="O24" s="241"/>
      <c r="P24" s="241"/>
      <c r="Q24" s="241"/>
      <c r="R24" s="241"/>
      <c r="S24" s="241"/>
      <c r="T24" s="241"/>
      <c r="U24" s="241"/>
      <c r="V24" s="241"/>
      <c r="W24" s="241"/>
      <c r="X24" s="241"/>
      <c r="Y24" s="241"/>
      <c r="Z24" s="241"/>
    </row>
    <row r="25" ht="11.25" customHeight="1">
      <c r="A25" s="258" t="s">
        <v>101</v>
      </c>
      <c r="B25" s="259"/>
      <c r="C25" s="260" t="s">
        <v>98</v>
      </c>
      <c r="D25" s="313">
        <f>'Proposed Rates'!G273</f>
        <v>0.42</v>
      </c>
      <c r="E25" s="241"/>
      <c r="F25" s="241"/>
      <c r="G25" s="241"/>
      <c r="H25" s="241"/>
      <c r="I25" s="241"/>
      <c r="J25" s="241"/>
      <c r="K25" s="241"/>
      <c r="L25" s="241"/>
      <c r="M25" s="241"/>
      <c r="N25" s="241"/>
      <c r="O25" s="241"/>
      <c r="P25" s="241"/>
      <c r="Q25" s="241"/>
      <c r="R25" s="241"/>
      <c r="S25" s="241"/>
      <c r="T25" s="241"/>
      <c r="U25" s="241"/>
      <c r="V25" s="241"/>
      <c r="W25" s="241"/>
      <c r="X25" s="241"/>
      <c r="Y25" s="241"/>
      <c r="Z25" s="241"/>
    </row>
    <row r="26" ht="11.25" customHeight="1">
      <c r="A26" s="258" t="s">
        <v>102</v>
      </c>
      <c r="B26" s="259"/>
      <c r="C26" s="260" t="s">
        <v>103</v>
      </c>
      <c r="D26" s="314">
        <f>'Proposed Rates'!G260</f>
        <v>0.00007</v>
      </c>
      <c r="E26" s="241"/>
      <c r="F26" s="241"/>
      <c r="G26" s="241"/>
      <c r="H26" s="241"/>
      <c r="I26" s="241"/>
      <c r="J26" s="241"/>
      <c r="K26" s="241"/>
      <c r="L26" s="241"/>
      <c r="M26" s="241"/>
      <c r="N26" s="241"/>
      <c r="O26" s="241"/>
      <c r="P26" s="241"/>
      <c r="Q26" s="241"/>
      <c r="R26" s="241"/>
      <c r="S26" s="241"/>
      <c r="T26" s="241"/>
      <c r="U26" s="241"/>
      <c r="V26" s="241"/>
      <c r="W26" s="241"/>
      <c r="X26" s="241"/>
      <c r="Y26" s="241"/>
      <c r="Z26" s="241"/>
    </row>
    <row r="27" ht="15.0" hidden="1" customHeight="1">
      <c r="A27" s="258" t="s">
        <v>104</v>
      </c>
      <c r="B27" s="259"/>
      <c r="C27" s="260" t="s">
        <v>103</v>
      </c>
      <c r="D27" s="312">
        <f>'Proposed Rates'!G37</f>
        <v>0</v>
      </c>
      <c r="E27" s="241"/>
      <c r="F27" s="241"/>
      <c r="G27" s="241"/>
      <c r="H27" s="241"/>
      <c r="I27" s="241"/>
      <c r="J27" s="241"/>
      <c r="K27" s="241"/>
      <c r="L27" s="241"/>
      <c r="M27" s="241"/>
      <c r="N27" s="241"/>
      <c r="O27" s="241"/>
      <c r="P27" s="241"/>
      <c r="Q27" s="241"/>
      <c r="R27" s="241"/>
      <c r="S27" s="241"/>
      <c r="T27" s="241"/>
      <c r="U27" s="241"/>
      <c r="V27" s="241"/>
      <c r="W27" s="241"/>
      <c r="X27" s="241"/>
      <c r="Y27" s="241"/>
      <c r="Z27" s="241"/>
    </row>
    <row r="28" ht="15.0" hidden="1" customHeight="1">
      <c r="A28" s="258" t="s">
        <v>105</v>
      </c>
      <c r="B28" s="259"/>
      <c r="C28" s="260" t="s">
        <v>103</v>
      </c>
      <c r="D28" s="312">
        <f>'Proposed Rates'!G142</f>
        <v>0</v>
      </c>
      <c r="E28" s="241"/>
      <c r="F28" s="241"/>
      <c r="G28" s="241"/>
      <c r="H28" s="241"/>
      <c r="I28" s="241"/>
      <c r="J28" s="241"/>
      <c r="K28" s="241"/>
      <c r="L28" s="241"/>
      <c r="M28" s="241"/>
      <c r="N28" s="241"/>
      <c r="O28" s="241"/>
      <c r="P28" s="241"/>
      <c r="Q28" s="241"/>
      <c r="R28" s="241"/>
      <c r="S28" s="241"/>
      <c r="T28" s="241"/>
      <c r="U28" s="241"/>
      <c r="V28" s="241"/>
      <c r="W28" s="241"/>
      <c r="X28" s="241"/>
      <c r="Y28" s="241"/>
      <c r="Z28" s="241"/>
    </row>
    <row r="29" ht="11.25" customHeight="1">
      <c r="A29" s="258" t="s">
        <v>106</v>
      </c>
      <c r="B29" s="259"/>
      <c r="C29" s="260" t="s">
        <v>103</v>
      </c>
      <c r="D29" s="312">
        <f>'Proposed Rates'!G183</f>
        <v>0.0141</v>
      </c>
      <c r="E29" s="241"/>
      <c r="F29" s="241"/>
      <c r="G29" s="241"/>
      <c r="H29" s="241"/>
      <c r="I29" s="241"/>
      <c r="J29" s="241"/>
      <c r="K29" s="241"/>
      <c r="L29" s="241"/>
      <c r="M29" s="241"/>
      <c r="N29" s="241"/>
      <c r="O29" s="241"/>
      <c r="P29" s="241"/>
      <c r="Q29" s="241"/>
      <c r="R29" s="241"/>
      <c r="S29" s="241"/>
      <c r="T29" s="241"/>
      <c r="U29" s="241"/>
      <c r="V29" s="241"/>
      <c r="W29" s="241"/>
      <c r="X29" s="241"/>
      <c r="Y29" s="241"/>
      <c r="Z29" s="241"/>
    </row>
    <row r="30" ht="11.25" customHeight="1">
      <c r="A30" s="258" t="s">
        <v>107</v>
      </c>
      <c r="B30" s="259"/>
      <c r="C30" s="260" t="s">
        <v>103</v>
      </c>
      <c r="D30" s="312">
        <f>'Proposed Rates'!G196</f>
        <v>0.0079</v>
      </c>
      <c r="E30" s="241"/>
      <c r="F30" s="241"/>
      <c r="G30" s="241"/>
      <c r="H30" s="241"/>
      <c r="I30" s="241"/>
      <c r="J30" s="241"/>
      <c r="K30" s="241"/>
      <c r="L30" s="241"/>
      <c r="M30" s="241"/>
      <c r="N30" s="241"/>
      <c r="O30" s="241"/>
      <c r="P30" s="241"/>
      <c r="Q30" s="241"/>
      <c r="R30" s="241"/>
      <c r="S30" s="241"/>
      <c r="T30" s="241"/>
      <c r="U30" s="241"/>
      <c r="V30" s="241"/>
      <c r="W30" s="241"/>
      <c r="X30" s="241"/>
      <c r="Y30" s="241"/>
      <c r="Z30" s="241"/>
    </row>
    <row r="31" ht="6.75" customHeight="1">
      <c r="A31" s="260"/>
      <c r="B31" s="260"/>
      <c r="C31" s="260"/>
      <c r="D31" s="265"/>
      <c r="E31" s="241"/>
      <c r="F31" s="241"/>
      <c r="G31" s="241"/>
      <c r="H31" s="241"/>
      <c r="I31" s="241"/>
      <c r="J31" s="241"/>
      <c r="K31" s="241"/>
      <c r="L31" s="241"/>
      <c r="M31" s="241"/>
      <c r="N31" s="241"/>
      <c r="O31" s="241"/>
      <c r="P31" s="241"/>
      <c r="Q31" s="241"/>
      <c r="R31" s="241"/>
      <c r="S31" s="241"/>
      <c r="T31" s="241"/>
      <c r="U31" s="241"/>
      <c r="V31" s="241"/>
      <c r="W31" s="241"/>
      <c r="X31" s="241"/>
      <c r="Y31" s="241"/>
      <c r="Z31" s="241"/>
    </row>
    <row r="32" ht="15.0" customHeight="1">
      <c r="A32" s="266" t="s">
        <v>108</v>
      </c>
      <c r="B32" s="259"/>
      <c r="C32" s="260"/>
      <c r="D32" s="265"/>
      <c r="E32" s="241"/>
      <c r="F32" s="241"/>
      <c r="G32" s="241"/>
      <c r="H32" s="241"/>
      <c r="I32" s="241"/>
      <c r="J32" s="241"/>
      <c r="K32" s="241"/>
      <c r="L32" s="241"/>
      <c r="M32" s="241"/>
      <c r="N32" s="241"/>
      <c r="O32" s="241"/>
      <c r="P32" s="241"/>
      <c r="Q32" s="241"/>
      <c r="R32" s="241"/>
      <c r="S32" s="241"/>
      <c r="T32" s="241"/>
      <c r="U32" s="241"/>
      <c r="V32" s="241"/>
      <c r="W32" s="241"/>
      <c r="X32" s="241"/>
      <c r="Y32" s="241"/>
      <c r="Z32" s="241"/>
    </row>
    <row r="33" ht="6.75" customHeight="1">
      <c r="A33" s="255"/>
      <c r="B33" s="260"/>
      <c r="C33" s="260"/>
      <c r="D33" s="265"/>
      <c r="E33" s="241"/>
      <c r="F33" s="241"/>
      <c r="G33" s="241"/>
      <c r="H33" s="241"/>
      <c r="I33" s="241"/>
      <c r="J33" s="241"/>
      <c r="K33" s="241"/>
      <c r="L33" s="241"/>
      <c r="M33" s="241"/>
      <c r="N33" s="241"/>
      <c r="O33" s="241"/>
      <c r="P33" s="241"/>
      <c r="Q33" s="241"/>
      <c r="R33" s="241"/>
      <c r="S33" s="241"/>
      <c r="T33" s="241"/>
      <c r="U33" s="241"/>
      <c r="V33" s="241"/>
      <c r="W33" s="241"/>
      <c r="X33" s="241"/>
      <c r="Y33" s="241"/>
      <c r="Z33" s="241"/>
    </row>
    <row r="34" ht="11.25" customHeight="1">
      <c r="A34" s="258" t="s">
        <v>109</v>
      </c>
      <c r="B34" s="259"/>
      <c r="C34" s="260" t="s">
        <v>103</v>
      </c>
      <c r="D34" s="265">
        <v>0.0041</v>
      </c>
      <c r="E34" s="241"/>
      <c r="F34" s="241"/>
      <c r="G34" s="241"/>
      <c r="H34" s="241"/>
      <c r="I34" s="241"/>
      <c r="J34" s="241"/>
      <c r="K34" s="241"/>
      <c r="L34" s="241"/>
      <c r="M34" s="241"/>
      <c r="N34" s="241"/>
      <c r="O34" s="241"/>
      <c r="P34" s="241"/>
      <c r="Q34" s="241"/>
      <c r="R34" s="241"/>
      <c r="S34" s="241"/>
      <c r="T34" s="241"/>
      <c r="U34" s="241"/>
      <c r="V34" s="241"/>
      <c r="W34" s="241"/>
      <c r="X34" s="241"/>
      <c r="Y34" s="241"/>
      <c r="Z34" s="241"/>
    </row>
    <row r="35" ht="11.25" customHeight="1">
      <c r="A35" s="258" t="s">
        <v>110</v>
      </c>
      <c r="B35" s="259"/>
      <c r="C35" s="260" t="s">
        <v>103</v>
      </c>
      <c r="D35" s="262">
        <f>'Proposed Rates'!G209-'2026'!D34</f>
        <v>0.0004</v>
      </c>
      <c r="E35" s="241"/>
      <c r="F35" s="241"/>
      <c r="G35" s="241"/>
      <c r="H35" s="241"/>
      <c r="I35" s="241"/>
      <c r="J35" s="241"/>
      <c r="K35" s="241"/>
      <c r="L35" s="241"/>
      <c r="M35" s="241"/>
      <c r="N35" s="241"/>
      <c r="O35" s="241"/>
      <c r="P35" s="241"/>
      <c r="Q35" s="241"/>
      <c r="R35" s="241"/>
      <c r="S35" s="241"/>
      <c r="T35" s="241"/>
      <c r="U35" s="241"/>
      <c r="V35" s="241"/>
      <c r="W35" s="241"/>
      <c r="X35" s="241"/>
      <c r="Y35" s="241"/>
      <c r="Z35" s="241"/>
    </row>
    <row r="36" ht="11.25" customHeight="1">
      <c r="A36" s="258" t="s">
        <v>111</v>
      </c>
      <c r="B36" s="259"/>
      <c r="C36" s="260" t="s">
        <v>103</v>
      </c>
      <c r="D36" s="262">
        <f>'Proposed Rates'!G222</f>
        <v>0.0015</v>
      </c>
      <c r="E36" s="241"/>
      <c r="F36" s="241"/>
      <c r="G36" s="241"/>
      <c r="H36" s="241"/>
      <c r="I36" s="241"/>
      <c r="J36" s="241"/>
      <c r="K36" s="241"/>
      <c r="L36" s="241"/>
      <c r="M36" s="241"/>
      <c r="N36" s="241"/>
      <c r="O36" s="241"/>
      <c r="P36" s="241"/>
      <c r="Q36" s="241"/>
      <c r="R36" s="241"/>
      <c r="S36" s="241"/>
      <c r="T36" s="241"/>
      <c r="U36" s="241"/>
      <c r="V36" s="241"/>
      <c r="W36" s="241"/>
      <c r="X36" s="241"/>
      <c r="Y36" s="241"/>
      <c r="Z36" s="241"/>
    </row>
    <row r="37" ht="11.25" customHeight="1">
      <c r="A37" s="258" t="s">
        <v>112</v>
      </c>
      <c r="B37" s="259"/>
      <c r="C37" s="260" t="s">
        <v>98</v>
      </c>
      <c r="D37" s="262">
        <f>'Proposed Rates'!G236</f>
        <v>1.54</v>
      </c>
      <c r="E37" s="241"/>
      <c r="F37" s="241"/>
      <c r="G37" s="241"/>
      <c r="H37" s="241"/>
      <c r="I37" s="241"/>
      <c r="J37" s="241"/>
      <c r="K37" s="241"/>
      <c r="L37" s="241"/>
      <c r="M37" s="241"/>
      <c r="N37" s="241"/>
      <c r="O37" s="241"/>
      <c r="P37" s="241"/>
      <c r="Q37" s="241"/>
      <c r="R37" s="241"/>
      <c r="S37" s="241"/>
      <c r="T37" s="241"/>
      <c r="U37" s="241"/>
      <c r="V37" s="241"/>
      <c r="W37" s="241"/>
      <c r="X37" s="241"/>
      <c r="Y37" s="241"/>
      <c r="Z37" s="241"/>
    </row>
    <row r="38" ht="4.5" customHeight="1">
      <c r="A38" s="258"/>
      <c r="B38" s="259"/>
      <c r="C38" s="260"/>
      <c r="D38" s="265"/>
      <c r="E38" s="241"/>
      <c r="F38" s="241"/>
      <c r="G38" s="241"/>
      <c r="H38" s="241"/>
      <c r="I38" s="241"/>
      <c r="J38" s="241"/>
      <c r="K38" s="241"/>
      <c r="L38" s="241"/>
      <c r="M38" s="241"/>
      <c r="N38" s="241"/>
      <c r="O38" s="241"/>
      <c r="P38" s="241"/>
      <c r="Q38" s="241"/>
      <c r="R38" s="241"/>
      <c r="S38" s="241"/>
      <c r="T38" s="241"/>
      <c r="U38" s="241"/>
      <c r="V38" s="241"/>
      <c r="W38" s="241"/>
      <c r="X38" s="241"/>
      <c r="Y38" s="241"/>
      <c r="Z38" s="241"/>
    </row>
    <row r="39" ht="23.25" customHeight="1">
      <c r="A39" s="238" t="str">
        <f>$A$1</f>
        <v>Hydro Ottawa Limited</v>
      </c>
      <c r="B39" s="239"/>
      <c r="C39" s="239"/>
      <c r="D39" s="240"/>
      <c r="E39" s="241"/>
      <c r="F39" s="241"/>
      <c r="G39" s="241"/>
      <c r="H39" s="241"/>
      <c r="I39" s="241"/>
      <c r="J39" s="241"/>
      <c r="K39" s="241"/>
      <c r="L39" s="241"/>
      <c r="M39" s="241"/>
      <c r="N39" s="241"/>
      <c r="O39" s="241"/>
      <c r="P39" s="241"/>
      <c r="Q39" s="241"/>
      <c r="R39" s="241"/>
      <c r="S39" s="241"/>
      <c r="T39" s="241"/>
      <c r="U39" s="241"/>
      <c r="V39" s="241"/>
      <c r="W39" s="241"/>
      <c r="X39" s="241"/>
      <c r="Y39" s="241"/>
      <c r="Z39" s="241"/>
    </row>
    <row r="40" ht="18.0" customHeight="1">
      <c r="A40" s="242" t="str">
        <f>$A$2</f>
        <v>PROPOSED - TARIFF OF RATES AND CHARGES</v>
      </c>
      <c r="B40" s="239"/>
      <c r="C40" s="239"/>
      <c r="D40" s="240"/>
      <c r="E40" s="241"/>
      <c r="F40" s="241"/>
      <c r="G40" s="241"/>
      <c r="H40" s="241"/>
      <c r="I40" s="241"/>
      <c r="J40" s="241"/>
      <c r="K40" s="241"/>
      <c r="L40" s="241"/>
      <c r="M40" s="241"/>
      <c r="N40" s="241"/>
      <c r="O40" s="241"/>
      <c r="P40" s="241"/>
      <c r="Q40" s="241"/>
      <c r="R40" s="241"/>
      <c r="S40" s="241"/>
      <c r="T40" s="241"/>
      <c r="U40" s="241"/>
      <c r="V40" s="241"/>
      <c r="W40" s="241"/>
      <c r="X40" s="241"/>
      <c r="Y40" s="241"/>
      <c r="Z40" s="241"/>
    </row>
    <row r="41" ht="15.75" customHeight="1">
      <c r="A41" s="243" t="str">
        <f>$A$3</f>
        <v>Effective and Implementation Date January 1, 2027</v>
      </c>
      <c r="B41" s="239"/>
      <c r="C41" s="239"/>
      <c r="D41" s="240"/>
      <c r="E41" s="241"/>
      <c r="F41" s="241"/>
      <c r="G41" s="241"/>
      <c r="H41" s="241"/>
      <c r="I41" s="241"/>
      <c r="J41" s="241"/>
      <c r="K41" s="241"/>
      <c r="L41" s="241"/>
      <c r="M41" s="241"/>
      <c r="N41" s="241"/>
      <c r="O41" s="241"/>
      <c r="P41" s="241"/>
      <c r="Q41" s="241"/>
      <c r="R41" s="241"/>
      <c r="S41" s="241"/>
      <c r="T41" s="241"/>
      <c r="U41" s="241"/>
      <c r="V41" s="241"/>
      <c r="W41" s="241"/>
      <c r="X41" s="241"/>
      <c r="Y41" s="241"/>
      <c r="Z41" s="241"/>
    </row>
    <row r="42" ht="11.25" customHeight="1">
      <c r="A42" s="244" t="str">
        <f>$A$4</f>
        <v>This schedule supersedes and replaces all previously</v>
      </c>
      <c r="B42" s="239"/>
      <c r="C42" s="239"/>
      <c r="D42" s="240"/>
      <c r="E42" s="241"/>
      <c r="F42" s="241"/>
      <c r="G42" s="241"/>
      <c r="H42" s="241"/>
      <c r="I42" s="241"/>
      <c r="J42" s="241"/>
      <c r="K42" s="241"/>
      <c r="L42" s="241"/>
      <c r="M42" s="241"/>
      <c r="N42" s="241"/>
      <c r="O42" s="241"/>
      <c r="P42" s="241"/>
      <c r="Q42" s="241"/>
      <c r="R42" s="241"/>
      <c r="S42" s="241"/>
      <c r="T42" s="241"/>
      <c r="U42" s="241"/>
      <c r="V42" s="241"/>
      <c r="W42" s="241"/>
      <c r="X42" s="241"/>
      <c r="Y42" s="241"/>
      <c r="Z42" s="241"/>
    </row>
    <row r="43" ht="11.25" customHeight="1">
      <c r="A43" s="244" t="str">
        <f>$A$5</f>
        <v>approved schedules of Rates, Charges and Loss Factors</v>
      </c>
      <c r="B43" s="239"/>
      <c r="C43" s="239"/>
      <c r="D43" s="240"/>
      <c r="E43" s="241"/>
      <c r="F43" s="241"/>
      <c r="G43" s="241"/>
      <c r="H43" s="241"/>
      <c r="I43" s="241"/>
      <c r="J43" s="241"/>
      <c r="K43" s="241"/>
      <c r="L43" s="241"/>
      <c r="M43" s="241"/>
      <c r="N43" s="241"/>
      <c r="O43" s="241"/>
      <c r="P43" s="241"/>
      <c r="Q43" s="241"/>
      <c r="R43" s="241"/>
      <c r="S43" s="241"/>
      <c r="T43" s="241"/>
      <c r="U43" s="241"/>
      <c r="V43" s="241"/>
      <c r="W43" s="241"/>
      <c r="X43" s="241"/>
      <c r="Y43" s="241"/>
      <c r="Z43" s="241"/>
    </row>
    <row r="44" ht="11.25" customHeight="1">
      <c r="A44" s="245" t="str">
        <f>$A$6</f>
        <v>EB-2024-0115</v>
      </c>
      <c r="B44" s="239"/>
      <c r="C44" s="239"/>
      <c r="D44" s="240"/>
      <c r="E44" s="241"/>
      <c r="F44" s="241"/>
      <c r="G44" s="241"/>
      <c r="H44" s="241"/>
      <c r="I44" s="241"/>
      <c r="J44" s="241"/>
      <c r="K44" s="241"/>
      <c r="L44" s="241"/>
      <c r="M44" s="241"/>
      <c r="N44" s="241"/>
      <c r="O44" s="241"/>
      <c r="P44" s="241"/>
      <c r="Q44" s="241"/>
      <c r="R44" s="241"/>
      <c r="S44" s="241"/>
      <c r="T44" s="241"/>
      <c r="U44" s="241"/>
      <c r="V44" s="241"/>
      <c r="W44" s="241"/>
      <c r="X44" s="241"/>
      <c r="Y44" s="241"/>
      <c r="Z44" s="241"/>
    </row>
    <row r="45" ht="15.75" customHeight="1">
      <c r="A45" s="246" t="s">
        <v>113</v>
      </c>
      <c r="B45" s="239"/>
      <c r="C45" s="239"/>
      <c r="D45" s="240"/>
      <c r="E45" s="241"/>
      <c r="F45" s="241"/>
      <c r="G45" s="241"/>
      <c r="H45" s="241"/>
      <c r="I45" s="241"/>
      <c r="J45" s="241"/>
      <c r="K45" s="241"/>
      <c r="L45" s="241"/>
      <c r="M45" s="241"/>
      <c r="N45" s="241"/>
      <c r="O45" s="241"/>
      <c r="P45" s="241"/>
      <c r="Q45" s="241"/>
      <c r="R45" s="241"/>
      <c r="S45" s="241"/>
      <c r="T45" s="241"/>
      <c r="U45" s="241"/>
      <c r="V45" s="241"/>
      <c r="W45" s="241"/>
      <c r="X45" s="241"/>
      <c r="Y45" s="241"/>
      <c r="Z45" s="241"/>
    </row>
    <row r="46" ht="48.0" customHeight="1">
      <c r="A46" s="247" t="s">
        <v>114</v>
      </c>
      <c r="B46" s="239"/>
      <c r="C46" s="239"/>
      <c r="D46" s="240"/>
      <c r="E46" s="241"/>
      <c r="F46" s="241"/>
      <c r="G46" s="241"/>
      <c r="H46" s="241"/>
      <c r="I46" s="241"/>
      <c r="J46" s="241"/>
      <c r="K46" s="241"/>
      <c r="L46" s="241"/>
      <c r="M46" s="241"/>
      <c r="N46" s="241"/>
      <c r="O46" s="241"/>
      <c r="P46" s="241"/>
      <c r="Q46" s="241"/>
      <c r="R46" s="241"/>
      <c r="S46" s="241"/>
      <c r="T46" s="241"/>
      <c r="U46" s="241"/>
      <c r="V46" s="241"/>
      <c r="W46" s="241"/>
      <c r="X46" s="241"/>
      <c r="Y46" s="241"/>
      <c r="Z46" s="241"/>
    </row>
    <row r="47" ht="6.75" customHeight="1">
      <c r="A47" s="248"/>
      <c r="B47" s="248"/>
      <c r="C47" s="248"/>
      <c r="D47" s="249"/>
      <c r="E47" s="241"/>
      <c r="F47" s="241"/>
      <c r="G47" s="241"/>
      <c r="H47" s="241"/>
      <c r="I47" s="241"/>
      <c r="J47" s="241"/>
      <c r="K47" s="241"/>
      <c r="L47" s="241"/>
      <c r="M47" s="241"/>
      <c r="N47" s="241"/>
      <c r="O47" s="241"/>
      <c r="P47" s="241"/>
      <c r="Q47" s="241"/>
      <c r="R47" s="241"/>
      <c r="S47" s="241"/>
      <c r="T47" s="241"/>
      <c r="U47" s="241"/>
      <c r="V47" s="241"/>
      <c r="W47" s="241"/>
      <c r="X47" s="241"/>
      <c r="Y47" s="241"/>
      <c r="Z47" s="241"/>
    </row>
    <row r="48" ht="11.25" customHeight="1">
      <c r="A48" s="250" t="s">
        <v>91</v>
      </c>
      <c r="B48" s="239"/>
      <c r="C48" s="239"/>
      <c r="D48" s="240"/>
      <c r="E48" s="241"/>
      <c r="F48" s="241"/>
      <c r="G48" s="241"/>
      <c r="H48" s="241"/>
      <c r="I48" s="241"/>
      <c r="J48" s="241"/>
      <c r="K48" s="241"/>
      <c r="L48" s="241"/>
      <c r="M48" s="241"/>
      <c r="N48" s="241"/>
      <c r="O48" s="241"/>
      <c r="P48" s="241"/>
      <c r="Q48" s="241"/>
      <c r="R48" s="241"/>
      <c r="S48" s="241"/>
      <c r="T48" s="241"/>
      <c r="U48" s="241"/>
      <c r="V48" s="241"/>
      <c r="W48" s="241"/>
      <c r="X48" s="241"/>
      <c r="Y48" s="241"/>
      <c r="Z48" s="241"/>
    </row>
    <row r="49" ht="6.75" customHeight="1">
      <c r="A49" s="251"/>
      <c r="B49" s="252"/>
      <c r="C49" s="252"/>
      <c r="D49" s="253"/>
      <c r="E49" s="241"/>
      <c r="F49" s="241"/>
      <c r="G49" s="241"/>
      <c r="H49" s="241"/>
      <c r="I49" s="241"/>
      <c r="J49" s="241"/>
      <c r="K49" s="241"/>
      <c r="L49" s="241"/>
      <c r="M49" s="241"/>
      <c r="N49" s="241"/>
      <c r="O49" s="241"/>
      <c r="P49" s="241"/>
      <c r="Q49" s="241"/>
      <c r="R49" s="241"/>
      <c r="S49" s="241"/>
      <c r="T49" s="241"/>
      <c r="U49" s="241"/>
      <c r="V49" s="241"/>
      <c r="W49" s="241"/>
      <c r="X49" s="241"/>
      <c r="Y49" s="241"/>
      <c r="Z49" s="241"/>
    </row>
    <row r="50" ht="36.0" customHeight="1">
      <c r="A50" s="247" t="s">
        <v>92</v>
      </c>
      <c r="B50" s="239"/>
      <c r="C50" s="239"/>
      <c r="D50" s="240"/>
      <c r="E50" s="241"/>
      <c r="F50" s="241"/>
      <c r="G50" s="241"/>
      <c r="H50" s="241"/>
      <c r="I50" s="241"/>
      <c r="J50" s="241"/>
      <c r="K50" s="241"/>
      <c r="L50" s="241"/>
      <c r="M50" s="241"/>
      <c r="N50" s="241"/>
      <c r="O50" s="241"/>
      <c r="P50" s="241"/>
      <c r="Q50" s="241"/>
      <c r="R50" s="241"/>
      <c r="S50" s="241"/>
      <c r="T50" s="241"/>
      <c r="U50" s="241"/>
      <c r="V50" s="241"/>
      <c r="W50" s="241"/>
      <c r="X50" s="241"/>
      <c r="Y50" s="241"/>
      <c r="Z50" s="241"/>
    </row>
    <row r="51" ht="6.75" customHeight="1">
      <c r="A51" s="248"/>
      <c r="B51" s="248"/>
      <c r="C51" s="248"/>
      <c r="D51" s="249"/>
      <c r="E51" s="241"/>
      <c r="F51" s="241"/>
      <c r="G51" s="241"/>
      <c r="H51" s="241"/>
      <c r="I51" s="241"/>
      <c r="J51" s="241"/>
      <c r="K51" s="241"/>
      <c r="L51" s="241"/>
      <c r="M51" s="241"/>
      <c r="N51" s="241"/>
      <c r="O51" s="241"/>
      <c r="P51" s="241"/>
      <c r="Q51" s="241"/>
      <c r="R51" s="241"/>
      <c r="S51" s="241"/>
      <c r="T51" s="241"/>
      <c r="U51" s="241"/>
      <c r="V51" s="241"/>
      <c r="W51" s="241"/>
      <c r="X51" s="241"/>
      <c r="Y51" s="241"/>
      <c r="Z51" s="241"/>
    </row>
    <row r="52" ht="48.0" customHeight="1">
      <c r="A52" s="247" t="s">
        <v>93</v>
      </c>
      <c r="B52" s="239"/>
      <c r="C52" s="239"/>
      <c r="D52" s="240"/>
      <c r="E52" s="241"/>
      <c r="F52" s="241"/>
      <c r="G52" s="241"/>
      <c r="H52" s="241"/>
      <c r="I52" s="241"/>
      <c r="J52" s="241"/>
      <c r="K52" s="241"/>
      <c r="L52" s="241"/>
      <c r="M52" s="241"/>
      <c r="N52" s="241"/>
      <c r="O52" s="241"/>
      <c r="P52" s="241"/>
      <c r="Q52" s="241"/>
      <c r="R52" s="241"/>
      <c r="S52" s="241"/>
      <c r="T52" s="241"/>
      <c r="U52" s="241"/>
      <c r="V52" s="241"/>
      <c r="W52" s="241"/>
      <c r="X52" s="241"/>
      <c r="Y52" s="241"/>
      <c r="Z52" s="241"/>
    </row>
    <row r="53" ht="6.75" customHeight="1">
      <c r="A53" s="248"/>
      <c r="B53" s="248"/>
      <c r="C53" s="248"/>
      <c r="D53" s="249"/>
      <c r="E53" s="241"/>
      <c r="F53" s="241"/>
      <c r="G53" s="241"/>
      <c r="H53" s="241"/>
      <c r="I53" s="241"/>
      <c r="J53" s="241"/>
      <c r="K53" s="241"/>
      <c r="L53" s="241"/>
      <c r="M53" s="241"/>
      <c r="N53" s="241"/>
      <c r="O53" s="241"/>
      <c r="P53" s="241"/>
      <c r="Q53" s="241"/>
      <c r="R53" s="241"/>
      <c r="S53" s="241"/>
      <c r="T53" s="241"/>
      <c r="U53" s="241"/>
      <c r="V53" s="241"/>
      <c r="W53" s="241"/>
      <c r="X53" s="241"/>
      <c r="Y53" s="241"/>
      <c r="Z53" s="241"/>
    </row>
    <row r="54" ht="48.0" customHeight="1">
      <c r="A54" s="247" t="s">
        <v>94</v>
      </c>
      <c r="B54" s="239"/>
      <c r="C54" s="239"/>
      <c r="D54" s="240"/>
      <c r="E54" s="241"/>
      <c r="F54" s="241"/>
      <c r="G54" s="241"/>
      <c r="H54" s="241"/>
      <c r="I54" s="241"/>
      <c r="J54" s="241"/>
      <c r="K54" s="241"/>
      <c r="L54" s="241"/>
      <c r="M54" s="241"/>
      <c r="N54" s="241"/>
      <c r="O54" s="241"/>
      <c r="P54" s="241"/>
      <c r="Q54" s="241"/>
      <c r="R54" s="241"/>
      <c r="S54" s="241"/>
      <c r="T54" s="241"/>
      <c r="U54" s="241"/>
      <c r="V54" s="241"/>
      <c r="W54" s="241"/>
      <c r="X54" s="241"/>
      <c r="Y54" s="241"/>
      <c r="Z54" s="241"/>
    </row>
    <row r="55" ht="6.75" customHeight="1">
      <c r="A55" s="248"/>
      <c r="B55" s="248"/>
      <c r="C55" s="248"/>
      <c r="D55" s="249"/>
      <c r="E55" s="241"/>
      <c r="F55" s="241"/>
      <c r="G55" s="241"/>
      <c r="H55" s="241"/>
      <c r="I55" s="241"/>
      <c r="J55" s="241"/>
      <c r="K55" s="241"/>
      <c r="L55" s="241"/>
      <c r="M55" s="241"/>
      <c r="N55" s="241"/>
      <c r="O55" s="241"/>
      <c r="P55" s="241"/>
      <c r="Q55" s="241"/>
      <c r="R55" s="241"/>
      <c r="S55" s="241"/>
      <c r="T55" s="241"/>
      <c r="U55" s="241"/>
      <c r="V55" s="241"/>
      <c r="W55" s="241"/>
      <c r="X55" s="241"/>
      <c r="Y55" s="241"/>
      <c r="Z55" s="241"/>
    </row>
    <row r="56" ht="36.0" customHeight="1">
      <c r="A56" s="247" t="s">
        <v>115</v>
      </c>
      <c r="B56" s="239"/>
      <c r="C56" s="239"/>
      <c r="D56" s="240"/>
      <c r="E56" s="241"/>
      <c r="F56" s="241"/>
      <c r="G56" s="241"/>
      <c r="H56" s="241"/>
      <c r="I56" s="241"/>
      <c r="J56" s="241"/>
      <c r="K56" s="241"/>
      <c r="L56" s="241"/>
      <c r="M56" s="241"/>
      <c r="N56" s="241"/>
      <c r="O56" s="241"/>
      <c r="P56" s="241"/>
      <c r="Q56" s="241"/>
      <c r="R56" s="241"/>
      <c r="S56" s="241"/>
      <c r="T56" s="241"/>
      <c r="U56" s="241"/>
      <c r="V56" s="241"/>
      <c r="W56" s="241"/>
      <c r="X56" s="241"/>
      <c r="Y56" s="241"/>
      <c r="Z56" s="241"/>
    </row>
    <row r="57" ht="6.75" customHeight="1">
      <c r="A57" s="248"/>
      <c r="B57" s="248"/>
      <c r="C57" s="248"/>
      <c r="D57" s="249"/>
      <c r="E57" s="241"/>
      <c r="F57" s="241"/>
      <c r="G57" s="241"/>
      <c r="H57" s="241"/>
      <c r="I57" s="241"/>
      <c r="J57" s="241"/>
      <c r="K57" s="241"/>
      <c r="L57" s="241"/>
      <c r="M57" s="241"/>
      <c r="N57" s="241"/>
      <c r="O57" s="241"/>
      <c r="P57" s="241"/>
      <c r="Q57" s="241"/>
      <c r="R57" s="241"/>
      <c r="S57" s="241"/>
      <c r="T57" s="241"/>
      <c r="U57" s="241"/>
      <c r="V57" s="241"/>
      <c r="W57" s="241"/>
      <c r="X57" s="241"/>
      <c r="Y57" s="241"/>
      <c r="Z57" s="241"/>
    </row>
    <row r="58" ht="15.0" customHeight="1">
      <c r="A58" s="254" t="s">
        <v>96</v>
      </c>
      <c r="B58" s="239"/>
      <c r="C58" s="239"/>
      <c r="D58" s="240"/>
      <c r="E58" s="241"/>
      <c r="F58" s="241"/>
      <c r="G58" s="241"/>
      <c r="H58" s="241"/>
      <c r="I58" s="241"/>
      <c r="J58" s="241"/>
      <c r="K58" s="241"/>
      <c r="L58" s="241"/>
      <c r="M58" s="241"/>
      <c r="N58" s="241"/>
      <c r="O58" s="241"/>
      <c r="P58" s="241"/>
      <c r="Q58" s="241"/>
      <c r="R58" s="241"/>
      <c r="S58" s="241"/>
      <c r="T58" s="241"/>
      <c r="U58" s="241"/>
      <c r="V58" s="241"/>
      <c r="W58" s="241"/>
      <c r="X58" s="241"/>
      <c r="Y58" s="241"/>
      <c r="Z58" s="241"/>
    </row>
    <row r="59" ht="6.75" customHeight="1">
      <c r="A59" s="255"/>
      <c r="B59" s="256"/>
      <c r="C59" s="256"/>
      <c r="D59" s="257"/>
      <c r="E59" s="241"/>
      <c r="F59" s="241"/>
      <c r="G59" s="241"/>
      <c r="H59" s="241"/>
      <c r="I59" s="241"/>
      <c r="J59" s="241"/>
      <c r="K59" s="241"/>
      <c r="L59" s="241"/>
      <c r="M59" s="241"/>
      <c r="N59" s="241"/>
      <c r="O59" s="241"/>
      <c r="P59" s="241"/>
      <c r="Q59" s="241"/>
      <c r="R59" s="241"/>
      <c r="S59" s="241"/>
      <c r="T59" s="241"/>
      <c r="U59" s="241"/>
      <c r="V59" s="241"/>
      <c r="W59" s="241"/>
      <c r="X59" s="241"/>
      <c r="Y59" s="241"/>
      <c r="Z59" s="241"/>
    </row>
    <row r="60" ht="12.0" customHeight="1">
      <c r="A60" s="258" t="s">
        <v>97</v>
      </c>
      <c r="B60" s="259"/>
      <c r="C60" s="260" t="s">
        <v>98</v>
      </c>
      <c r="D60" s="311">
        <f>'Proposed Rates'!G9</f>
        <v>29.93</v>
      </c>
      <c r="E60" s="241"/>
      <c r="F60" s="241"/>
      <c r="G60" s="241"/>
      <c r="H60" s="241"/>
      <c r="I60" s="241"/>
      <c r="J60" s="241"/>
      <c r="K60" s="241"/>
      <c r="L60" s="241"/>
      <c r="M60" s="241"/>
      <c r="N60" s="241"/>
      <c r="O60" s="241"/>
      <c r="P60" s="241"/>
      <c r="Q60" s="241"/>
      <c r="R60" s="241"/>
      <c r="S60" s="241"/>
      <c r="T60" s="241"/>
      <c r="U60" s="241"/>
      <c r="V60" s="241"/>
      <c r="W60" s="241"/>
      <c r="X60" s="241"/>
      <c r="Y60" s="241"/>
      <c r="Z60" s="241"/>
    </row>
    <row r="61" ht="12.0" customHeight="1">
      <c r="A61" s="258" t="s">
        <v>101</v>
      </c>
      <c r="B61" s="259"/>
      <c r="C61" s="260" t="s">
        <v>98</v>
      </c>
      <c r="D61" s="313">
        <f>'Proposed Rates'!G274</f>
        <v>0.42</v>
      </c>
      <c r="E61" s="241"/>
      <c r="F61" s="241"/>
      <c r="G61" s="241"/>
      <c r="H61" s="241"/>
      <c r="I61" s="241"/>
      <c r="J61" s="241"/>
      <c r="K61" s="241"/>
      <c r="L61" s="241"/>
      <c r="M61" s="241"/>
      <c r="N61" s="241"/>
      <c r="O61" s="241"/>
      <c r="P61" s="241"/>
      <c r="Q61" s="241"/>
      <c r="R61" s="241"/>
      <c r="S61" s="241"/>
      <c r="T61" s="241"/>
      <c r="U61" s="241"/>
      <c r="V61" s="241"/>
      <c r="W61" s="241"/>
      <c r="X61" s="241"/>
      <c r="Y61" s="241"/>
      <c r="Z61" s="241"/>
    </row>
    <row r="62" ht="12.0" customHeight="1">
      <c r="A62" s="258" t="s">
        <v>116</v>
      </c>
      <c r="B62" s="259"/>
      <c r="C62" s="260" t="s">
        <v>103</v>
      </c>
      <c r="D62" s="312">
        <f>'Proposed Rates'!G22</f>
        <v>0.0388</v>
      </c>
      <c r="E62" s="241"/>
      <c r="F62" s="241"/>
      <c r="G62" s="241"/>
      <c r="H62" s="241"/>
      <c r="I62" s="241"/>
      <c r="J62" s="241"/>
      <c r="K62" s="241"/>
      <c r="L62" s="241"/>
      <c r="M62" s="241"/>
      <c r="N62" s="241"/>
      <c r="O62" s="241"/>
      <c r="P62" s="241"/>
      <c r="Q62" s="241"/>
      <c r="R62" s="241"/>
      <c r="S62" s="241"/>
      <c r="T62" s="241"/>
      <c r="U62" s="241"/>
      <c r="V62" s="241"/>
      <c r="W62" s="241"/>
      <c r="X62" s="241"/>
      <c r="Y62" s="241"/>
      <c r="Z62" s="241"/>
    </row>
    <row r="63" ht="12.0" customHeight="1">
      <c r="A63" s="258" t="s">
        <v>102</v>
      </c>
      <c r="B63" s="259"/>
      <c r="C63" s="260" t="s">
        <v>103</v>
      </c>
      <c r="D63" s="314">
        <f>'Proposed Rates'!G261</f>
        <v>0.00006</v>
      </c>
      <c r="E63" s="241"/>
      <c r="F63" s="241"/>
      <c r="G63" s="241"/>
      <c r="H63" s="241"/>
      <c r="I63" s="241"/>
      <c r="J63" s="241"/>
      <c r="K63" s="241"/>
      <c r="L63" s="241"/>
      <c r="M63" s="241"/>
      <c r="N63" s="241"/>
      <c r="O63" s="241"/>
      <c r="P63" s="241"/>
      <c r="Q63" s="241"/>
      <c r="R63" s="241"/>
      <c r="S63" s="241"/>
      <c r="T63" s="241"/>
      <c r="U63" s="241"/>
      <c r="V63" s="241"/>
      <c r="W63" s="241"/>
      <c r="X63" s="241"/>
      <c r="Y63" s="241"/>
      <c r="Z63" s="241"/>
    </row>
    <row r="64" ht="15.0" hidden="1" customHeight="1">
      <c r="A64" s="258" t="s">
        <v>104</v>
      </c>
      <c r="B64" s="259"/>
      <c r="C64" s="260" t="s">
        <v>103</v>
      </c>
      <c r="D64" s="312">
        <f>'Proposed Rates'!G38</f>
        <v>0</v>
      </c>
      <c r="E64" s="241"/>
      <c r="F64" s="241"/>
      <c r="G64" s="241"/>
      <c r="H64" s="241"/>
      <c r="I64" s="241"/>
      <c r="J64" s="241"/>
      <c r="K64" s="241"/>
      <c r="L64" s="241"/>
      <c r="M64" s="241"/>
      <c r="N64" s="241"/>
      <c r="O64" s="241"/>
      <c r="P64" s="241"/>
      <c r="Q64" s="241"/>
      <c r="R64" s="241"/>
      <c r="S64" s="241"/>
      <c r="T64" s="241"/>
      <c r="U64" s="241"/>
      <c r="V64" s="241"/>
      <c r="W64" s="241"/>
      <c r="X64" s="241"/>
      <c r="Y64" s="241"/>
      <c r="Z64" s="241"/>
    </row>
    <row r="65" ht="15.0" hidden="1" customHeight="1">
      <c r="A65" s="258" t="s">
        <v>100</v>
      </c>
      <c r="B65" s="259"/>
      <c r="C65" s="260" t="s">
        <v>103</v>
      </c>
      <c r="D65" s="312">
        <f>'Proposed Rates'!G65</f>
        <v>0</v>
      </c>
      <c r="E65" s="241"/>
      <c r="F65" s="241"/>
      <c r="G65" s="241"/>
      <c r="H65" s="241"/>
      <c r="I65" s="241"/>
      <c r="J65" s="241"/>
      <c r="K65" s="241"/>
      <c r="L65" s="241"/>
      <c r="M65" s="241"/>
      <c r="N65" s="241"/>
      <c r="O65" s="241"/>
      <c r="P65" s="241"/>
      <c r="Q65" s="241"/>
      <c r="R65" s="241"/>
      <c r="S65" s="241"/>
      <c r="T65" s="241"/>
      <c r="U65" s="241"/>
      <c r="V65" s="241"/>
      <c r="W65" s="241"/>
      <c r="X65" s="241"/>
      <c r="Y65" s="241"/>
      <c r="Z65" s="241"/>
    </row>
    <row r="66" ht="15.0" hidden="1" customHeight="1">
      <c r="A66" s="258" t="s">
        <v>105</v>
      </c>
      <c r="B66" s="259"/>
      <c r="C66" s="260" t="s">
        <v>103</v>
      </c>
      <c r="D66" s="312">
        <f>'Proposed Rates'!G143</f>
        <v>0</v>
      </c>
      <c r="E66" s="241"/>
      <c r="F66" s="241"/>
      <c r="G66" s="241"/>
      <c r="H66" s="241"/>
      <c r="I66" s="241"/>
      <c r="J66" s="241"/>
      <c r="K66" s="241"/>
      <c r="L66" s="241"/>
      <c r="M66" s="241"/>
      <c r="N66" s="241"/>
      <c r="O66" s="241"/>
      <c r="P66" s="241"/>
      <c r="Q66" s="241"/>
      <c r="R66" s="241"/>
      <c r="S66" s="241"/>
      <c r="T66" s="241"/>
      <c r="U66" s="241"/>
      <c r="V66" s="241"/>
      <c r="W66" s="241"/>
      <c r="X66" s="241"/>
      <c r="Y66" s="241"/>
      <c r="Z66" s="241"/>
    </row>
    <row r="67" ht="12.0" customHeight="1">
      <c r="A67" s="258" t="s">
        <v>106</v>
      </c>
      <c r="B67" s="259"/>
      <c r="C67" s="260" t="s">
        <v>103</v>
      </c>
      <c r="D67" s="312">
        <f>'Proposed Rates'!G184</f>
        <v>0.011</v>
      </c>
      <c r="E67" s="241"/>
      <c r="F67" s="241"/>
      <c r="G67" s="241"/>
      <c r="H67" s="241"/>
      <c r="I67" s="241"/>
      <c r="J67" s="241"/>
      <c r="K67" s="241"/>
      <c r="L67" s="241"/>
      <c r="M67" s="241"/>
      <c r="N67" s="241"/>
      <c r="O67" s="241"/>
      <c r="P67" s="241"/>
      <c r="Q67" s="241"/>
      <c r="R67" s="241"/>
      <c r="S67" s="241"/>
      <c r="T67" s="241"/>
      <c r="U67" s="241"/>
      <c r="V67" s="241"/>
      <c r="W67" s="241"/>
      <c r="X67" s="241"/>
      <c r="Y67" s="241"/>
      <c r="Z67" s="241"/>
    </row>
    <row r="68" ht="12.0" customHeight="1">
      <c r="A68" s="258" t="s">
        <v>107</v>
      </c>
      <c r="B68" s="260"/>
      <c r="C68" s="260" t="s">
        <v>103</v>
      </c>
      <c r="D68" s="312">
        <f>'Proposed Rates'!G197</f>
        <v>0.0061</v>
      </c>
      <c r="E68" s="241"/>
      <c r="F68" s="241"/>
      <c r="G68" s="241"/>
      <c r="H68" s="241"/>
      <c r="I68" s="241"/>
      <c r="J68" s="241"/>
      <c r="K68" s="241"/>
      <c r="L68" s="241"/>
      <c r="M68" s="241"/>
      <c r="N68" s="241"/>
      <c r="O68" s="241"/>
      <c r="P68" s="241"/>
      <c r="Q68" s="241"/>
      <c r="R68" s="241"/>
      <c r="S68" s="241"/>
      <c r="T68" s="241"/>
      <c r="U68" s="241"/>
      <c r="V68" s="241"/>
      <c r="W68" s="241"/>
      <c r="X68" s="241"/>
      <c r="Y68" s="241"/>
      <c r="Z68" s="241"/>
    </row>
    <row r="69" ht="15.75" customHeight="1">
      <c r="A69" s="260"/>
      <c r="B69" s="259"/>
      <c r="C69" s="260"/>
      <c r="D69" s="315"/>
      <c r="E69" s="241"/>
      <c r="F69" s="241"/>
      <c r="G69" s="241"/>
      <c r="H69" s="241"/>
      <c r="I69" s="241"/>
      <c r="J69" s="241"/>
      <c r="K69" s="241"/>
      <c r="L69" s="241"/>
      <c r="M69" s="241"/>
      <c r="N69" s="241"/>
      <c r="O69" s="241"/>
      <c r="P69" s="241"/>
      <c r="Q69" s="241"/>
      <c r="R69" s="241"/>
      <c r="S69" s="241"/>
      <c r="T69" s="241"/>
      <c r="U69" s="241"/>
      <c r="V69" s="241"/>
      <c r="W69" s="241"/>
      <c r="X69" s="241"/>
      <c r="Y69" s="241"/>
      <c r="Z69" s="241"/>
    </row>
    <row r="70" ht="15.75" customHeight="1">
      <c r="A70" s="266" t="s">
        <v>108</v>
      </c>
      <c r="B70" s="260"/>
      <c r="C70" s="260"/>
      <c r="D70" s="315"/>
      <c r="E70" s="241"/>
      <c r="F70" s="241"/>
      <c r="G70" s="241"/>
      <c r="H70" s="241"/>
      <c r="I70" s="241"/>
      <c r="J70" s="241"/>
      <c r="K70" s="241"/>
      <c r="L70" s="241"/>
      <c r="M70" s="241"/>
      <c r="N70" s="241"/>
      <c r="O70" s="241"/>
      <c r="P70" s="241"/>
      <c r="Q70" s="241"/>
      <c r="R70" s="241"/>
      <c r="S70" s="241"/>
      <c r="T70" s="241"/>
      <c r="U70" s="241"/>
      <c r="V70" s="241"/>
      <c r="W70" s="241"/>
      <c r="X70" s="241"/>
      <c r="Y70" s="241"/>
      <c r="Z70" s="241"/>
    </row>
    <row r="71" ht="11.25" customHeight="1">
      <c r="A71" s="255"/>
      <c r="B71" s="259"/>
      <c r="C71" s="260"/>
      <c r="D71" s="315"/>
      <c r="E71" s="241"/>
      <c r="F71" s="241"/>
      <c r="G71" s="241"/>
      <c r="H71" s="241"/>
      <c r="I71" s="241"/>
      <c r="J71" s="241"/>
      <c r="K71" s="241"/>
      <c r="L71" s="241"/>
      <c r="M71" s="241"/>
      <c r="N71" s="241"/>
      <c r="O71" s="241"/>
      <c r="P71" s="241"/>
      <c r="Q71" s="241"/>
      <c r="R71" s="241"/>
      <c r="S71" s="241"/>
      <c r="T71" s="241"/>
      <c r="U71" s="241"/>
      <c r="V71" s="241"/>
      <c r="W71" s="241"/>
      <c r="X71" s="241"/>
      <c r="Y71" s="241"/>
      <c r="Z71" s="241"/>
    </row>
    <row r="72" ht="12.0" customHeight="1">
      <c r="A72" s="258" t="s">
        <v>109</v>
      </c>
      <c r="B72" s="259"/>
      <c r="C72" s="260" t="s">
        <v>103</v>
      </c>
      <c r="D72" s="315">
        <f>$D$34</f>
        <v>0.0041</v>
      </c>
      <c r="E72" s="241"/>
      <c r="F72" s="241"/>
      <c r="G72" s="241"/>
      <c r="H72" s="241"/>
      <c r="I72" s="241"/>
      <c r="J72" s="241"/>
      <c r="K72" s="241"/>
      <c r="L72" s="241"/>
      <c r="M72" s="241"/>
      <c r="N72" s="241"/>
      <c r="O72" s="241"/>
      <c r="P72" s="241"/>
      <c r="Q72" s="241"/>
      <c r="R72" s="241"/>
      <c r="S72" s="241"/>
      <c r="T72" s="241"/>
      <c r="U72" s="241"/>
      <c r="V72" s="241"/>
      <c r="W72" s="241"/>
      <c r="X72" s="241"/>
      <c r="Y72" s="241"/>
      <c r="Z72" s="241"/>
    </row>
    <row r="73" ht="12.0" customHeight="1">
      <c r="A73" s="258" t="s">
        <v>110</v>
      </c>
      <c r="B73" s="259"/>
      <c r="C73" s="260" t="s">
        <v>103</v>
      </c>
      <c r="D73" s="312">
        <f>'Proposed Rates'!G210-'2026'!D73</f>
        <v>0.0004</v>
      </c>
      <c r="E73" s="241"/>
      <c r="F73" s="241"/>
      <c r="G73" s="241"/>
      <c r="H73" s="241"/>
      <c r="I73" s="241"/>
      <c r="J73" s="241"/>
      <c r="K73" s="241"/>
      <c r="L73" s="241"/>
      <c r="M73" s="241"/>
      <c r="N73" s="241"/>
      <c r="O73" s="241"/>
      <c r="P73" s="241"/>
      <c r="Q73" s="241"/>
      <c r="R73" s="241"/>
      <c r="S73" s="241"/>
      <c r="T73" s="241"/>
      <c r="U73" s="241"/>
      <c r="V73" s="241"/>
      <c r="W73" s="241"/>
      <c r="X73" s="241"/>
      <c r="Y73" s="241"/>
      <c r="Z73" s="241"/>
    </row>
    <row r="74" ht="12.0" customHeight="1">
      <c r="A74" s="258" t="s">
        <v>111</v>
      </c>
      <c r="B74" s="259"/>
      <c r="C74" s="260" t="s">
        <v>103</v>
      </c>
      <c r="D74" s="312">
        <f>'Proposed Rates'!G223</f>
        <v>0.0015</v>
      </c>
      <c r="E74" s="241"/>
      <c r="F74" s="241"/>
      <c r="G74" s="241"/>
      <c r="H74" s="241"/>
      <c r="I74" s="241"/>
      <c r="J74" s="241"/>
      <c r="K74" s="241"/>
      <c r="L74" s="241"/>
      <c r="M74" s="241"/>
      <c r="N74" s="241"/>
      <c r="O74" s="241"/>
      <c r="P74" s="241"/>
      <c r="Q74" s="241"/>
      <c r="R74" s="241"/>
      <c r="S74" s="241"/>
      <c r="T74" s="241"/>
      <c r="U74" s="241"/>
      <c r="V74" s="241"/>
      <c r="W74" s="241"/>
      <c r="X74" s="241"/>
      <c r="Y74" s="241"/>
      <c r="Z74" s="241"/>
    </row>
    <row r="75" ht="12.0" customHeight="1">
      <c r="A75" s="258" t="s">
        <v>112</v>
      </c>
      <c r="B75" s="259"/>
      <c r="C75" s="260" t="s">
        <v>98</v>
      </c>
      <c r="D75" s="312">
        <f>'Proposed Rates'!G237</f>
        <v>1.54</v>
      </c>
      <c r="E75" s="267"/>
      <c r="F75" s="267"/>
      <c r="G75" s="267"/>
      <c r="H75" s="267"/>
      <c r="I75" s="267"/>
      <c r="J75" s="267"/>
      <c r="K75" s="267"/>
      <c r="L75" s="267"/>
      <c r="M75" s="267"/>
      <c r="N75" s="267"/>
      <c r="O75" s="267"/>
      <c r="P75" s="267"/>
      <c r="Q75" s="267"/>
      <c r="R75" s="267"/>
      <c r="S75" s="267"/>
      <c r="T75" s="267"/>
      <c r="U75" s="267"/>
      <c r="V75" s="267"/>
      <c r="W75" s="267"/>
      <c r="X75" s="267"/>
      <c r="Y75" s="267"/>
      <c r="Z75" s="267"/>
    </row>
    <row r="76" ht="9.0" customHeight="1">
      <c r="A76" s="273"/>
      <c r="B76" s="259"/>
      <c r="C76" s="274"/>
      <c r="D76" s="315"/>
      <c r="E76" s="316"/>
      <c r="F76" s="316"/>
      <c r="G76" s="316"/>
      <c r="H76" s="316"/>
      <c r="I76" s="316"/>
      <c r="J76" s="316"/>
      <c r="K76" s="316"/>
      <c r="L76" s="316"/>
      <c r="M76" s="316"/>
      <c r="N76" s="316"/>
      <c r="O76" s="316"/>
      <c r="P76" s="316"/>
      <c r="Q76" s="316"/>
      <c r="R76" s="316"/>
      <c r="S76" s="316"/>
      <c r="T76" s="316"/>
      <c r="U76" s="316"/>
      <c r="V76" s="316"/>
      <c r="W76" s="316"/>
      <c r="X76" s="316"/>
      <c r="Y76" s="316"/>
      <c r="Z76" s="316"/>
    </row>
    <row r="77" ht="23.25" customHeight="1">
      <c r="A77" s="238" t="str">
        <f>$A$1</f>
        <v>Hydro Ottawa Limited</v>
      </c>
      <c r="B77" s="239"/>
      <c r="C77" s="239"/>
      <c r="D77" s="240"/>
      <c r="E77" s="241"/>
      <c r="F77" s="241"/>
      <c r="G77" s="241"/>
      <c r="H77" s="241"/>
      <c r="I77" s="241"/>
      <c r="J77" s="241"/>
      <c r="K77" s="241"/>
      <c r="L77" s="241"/>
      <c r="M77" s="241"/>
      <c r="N77" s="241"/>
      <c r="O77" s="241"/>
      <c r="P77" s="241"/>
      <c r="Q77" s="241"/>
      <c r="R77" s="241"/>
      <c r="S77" s="241"/>
      <c r="T77" s="241"/>
      <c r="U77" s="241"/>
      <c r="V77" s="241"/>
      <c r="W77" s="241"/>
      <c r="X77" s="241"/>
      <c r="Y77" s="241"/>
      <c r="Z77" s="241"/>
    </row>
    <row r="78" ht="18.0" customHeight="1">
      <c r="A78" s="242" t="str">
        <f>$A$2</f>
        <v>PROPOSED - TARIFF OF RATES AND CHARGES</v>
      </c>
      <c r="B78" s="239"/>
      <c r="C78" s="239"/>
      <c r="D78" s="240"/>
      <c r="E78" s="241"/>
      <c r="F78" s="241"/>
      <c r="G78" s="241"/>
      <c r="H78" s="241"/>
      <c r="I78" s="241"/>
      <c r="J78" s="241"/>
      <c r="K78" s="241"/>
      <c r="L78" s="241"/>
      <c r="M78" s="241"/>
      <c r="N78" s="241"/>
      <c r="O78" s="241"/>
      <c r="P78" s="241"/>
      <c r="Q78" s="241"/>
      <c r="R78" s="241"/>
      <c r="S78" s="241"/>
      <c r="T78" s="241"/>
      <c r="U78" s="241"/>
      <c r="V78" s="241"/>
      <c r="W78" s="241"/>
      <c r="X78" s="241"/>
      <c r="Y78" s="241"/>
      <c r="Z78" s="241"/>
    </row>
    <row r="79" ht="15.75" customHeight="1">
      <c r="A79" s="243" t="str">
        <f>$A$3</f>
        <v>Effective and Implementation Date January 1, 2027</v>
      </c>
      <c r="B79" s="239"/>
      <c r="C79" s="239"/>
      <c r="D79" s="240"/>
      <c r="E79" s="241"/>
      <c r="F79" s="241"/>
      <c r="G79" s="241"/>
      <c r="H79" s="241"/>
      <c r="I79" s="241"/>
      <c r="J79" s="241"/>
      <c r="K79" s="241"/>
      <c r="L79" s="241"/>
      <c r="M79" s="241"/>
      <c r="N79" s="241"/>
      <c r="O79" s="241"/>
      <c r="P79" s="241"/>
      <c r="Q79" s="241"/>
      <c r="R79" s="241"/>
      <c r="S79" s="241"/>
      <c r="T79" s="241"/>
      <c r="U79" s="241"/>
      <c r="V79" s="241"/>
      <c r="W79" s="241"/>
      <c r="X79" s="241"/>
      <c r="Y79" s="241"/>
      <c r="Z79" s="241"/>
    </row>
    <row r="80" ht="11.25" customHeight="1">
      <c r="A80" s="244" t="str">
        <f>$A$4</f>
        <v>This schedule supersedes and replaces all previously</v>
      </c>
      <c r="B80" s="239"/>
      <c r="C80" s="239"/>
      <c r="D80" s="240"/>
      <c r="E80" s="241"/>
      <c r="F80" s="241"/>
      <c r="G80" s="241"/>
      <c r="H80" s="241"/>
      <c r="I80" s="241"/>
      <c r="J80" s="241"/>
      <c r="K80" s="241"/>
      <c r="L80" s="241"/>
      <c r="M80" s="241"/>
      <c r="N80" s="241"/>
      <c r="O80" s="241"/>
      <c r="P80" s="241"/>
      <c r="Q80" s="241"/>
      <c r="R80" s="241"/>
      <c r="S80" s="241"/>
      <c r="T80" s="241"/>
      <c r="U80" s="241"/>
      <c r="V80" s="241"/>
      <c r="W80" s="241"/>
      <c r="X80" s="241"/>
      <c r="Y80" s="241"/>
      <c r="Z80" s="241"/>
    </row>
    <row r="81" ht="11.25" customHeight="1">
      <c r="A81" s="244" t="str">
        <f>$A$5</f>
        <v>approved schedules of Rates, Charges and Loss Factors</v>
      </c>
      <c r="B81" s="239"/>
      <c r="C81" s="239"/>
      <c r="D81" s="240"/>
      <c r="E81" s="241"/>
      <c r="F81" s="241"/>
      <c r="G81" s="241"/>
      <c r="H81" s="241"/>
      <c r="I81" s="241"/>
      <c r="J81" s="241"/>
      <c r="K81" s="241"/>
      <c r="L81" s="241"/>
      <c r="M81" s="241"/>
      <c r="N81" s="241"/>
      <c r="O81" s="241"/>
      <c r="P81" s="241"/>
      <c r="Q81" s="241"/>
      <c r="R81" s="241"/>
      <c r="S81" s="241"/>
      <c r="T81" s="241"/>
      <c r="U81" s="241"/>
      <c r="V81" s="241"/>
      <c r="W81" s="241"/>
      <c r="X81" s="241"/>
      <c r="Y81" s="241"/>
      <c r="Z81" s="241"/>
    </row>
    <row r="82" ht="11.25" customHeight="1">
      <c r="A82" s="245" t="str">
        <f>$A$6</f>
        <v>EB-2024-0115</v>
      </c>
      <c r="B82" s="239"/>
      <c r="C82" s="239"/>
      <c r="D82" s="240"/>
      <c r="E82" s="241"/>
      <c r="F82" s="241"/>
      <c r="G82" s="241"/>
      <c r="H82" s="241"/>
      <c r="I82" s="241"/>
      <c r="J82" s="241"/>
      <c r="K82" s="241"/>
      <c r="L82" s="241"/>
      <c r="M82" s="241"/>
      <c r="N82" s="241"/>
      <c r="O82" s="241"/>
      <c r="P82" s="241"/>
      <c r="Q82" s="241"/>
      <c r="R82" s="241"/>
      <c r="S82" s="241"/>
      <c r="T82" s="241"/>
      <c r="U82" s="241"/>
      <c r="V82" s="241"/>
      <c r="W82" s="241"/>
      <c r="X82" s="241"/>
      <c r="Y82" s="241"/>
      <c r="Z82" s="241"/>
    </row>
    <row r="83" ht="15.75" customHeight="1">
      <c r="A83" s="246" t="s">
        <v>118</v>
      </c>
      <c r="B83" s="239"/>
      <c r="C83" s="239"/>
      <c r="D83" s="240"/>
      <c r="E83" s="267"/>
      <c r="F83" s="267"/>
      <c r="G83" s="267"/>
      <c r="H83" s="267"/>
      <c r="I83" s="267"/>
      <c r="J83" s="267"/>
      <c r="K83" s="267"/>
      <c r="L83" s="267"/>
      <c r="M83" s="267"/>
      <c r="N83" s="267"/>
      <c r="O83" s="267"/>
      <c r="P83" s="267"/>
      <c r="Q83" s="267"/>
      <c r="R83" s="267"/>
      <c r="S83" s="267"/>
      <c r="T83" s="267"/>
      <c r="U83" s="267"/>
      <c r="V83" s="267"/>
      <c r="W83" s="267"/>
      <c r="X83" s="267"/>
      <c r="Y83" s="267"/>
      <c r="Z83" s="267"/>
    </row>
    <row r="84" ht="48.0" customHeight="1">
      <c r="A84" s="247" t="s">
        <v>119</v>
      </c>
      <c r="B84" s="239"/>
      <c r="C84" s="239"/>
      <c r="D84" s="240"/>
      <c r="E84" s="241"/>
      <c r="F84" s="241"/>
      <c r="G84" s="241"/>
      <c r="H84" s="241"/>
      <c r="I84" s="241"/>
      <c r="J84" s="241"/>
      <c r="K84" s="241"/>
      <c r="L84" s="241"/>
      <c r="M84" s="241"/>
      <c r="N84" s="241"/>
      <c r="O84" s="241"/>
      <c r="P84" s="241"/>
      <c r="Q84" s="241"/>
      <c r="R84" s="241"/>
      <c r="S84" s="241"/>
      <c r="T84" s="241"/>
      <c r="U84" s="241"/>
      <c r="V84" s="241"/>
      <c r="W84" s="241"/>
      <c r="X84" s="241"/>
      <c r="Y84" s="241"/>
      <c r="Z84" s="241"/>
    </row>
    <row r="85" ht="6.75" customHeight="1">
      <c r="A85" s="248"/>
      <c r="B85" s="248"/>
      <c r="C85" s="248"/>
      <c r="D85" s="249"/>
      <c r="E85" s="241"/>
      <c r="F85" s="241"/>
      <c r="G85" s="241"/>
      <c r="H85" s="241"/>
      <c r="I85" s="241"/>
      <c r="J85" s="241"/>
      <c r="K85" s="241"/>
      <c r="L85" s="241"/>
      <c r="M85" s="241"/>
      <c r="N85" s="241"/>
      <c r="O85" s="241"/>
      <c r="P85" s="241"/>
      <c r="Q85" s="241"/>
      <c r="R85" s="241"/>
      <c r="S85" s="241"/>
      <c r="T85" s="241"/>
      <c r="U85" s="241"/>
      <c r="V85" s="241"/>
      <c r="W85" s="241"/>
      <c r="X85" s="241"/>
      <c r="Y85" s="241"/>
      <c r="Z85" s="241"/>
    </row>
    <row r="86" ht="11.25" customHeight="1">
      <c r="A86" s="250" t="s">
        <v>91</v>
      </c>
      <c r="B86" s="239"/>
      <c r="C86" s="239"/>
      <c r="D86" s="240"/>
      <c r="E86" s="241"/>
      <c r="F86" s="241"/>
      <c r="G86" s="241"/>
      <c r="H86" s="241"/>
      <c r="I86" s="241"/>
      <c r="J86" s="241"/>
      <c r="K86" s="241"/>
      <c r="L86" s="241"/>
      <c r="M86" s="241"/>
      <c r="N86" s="241"/>
      <c r="O86" s="241"/>
      <c r="P86" s="241"/>
      <c r="Q86" s="241"/>
      <c r="R86" s="241"/>
      <c r="S86" s="241"/>
      <c r="T86" s="241"/>
      <c r="U86" s="241"/>
      <c r="V86" s="241"/>
      <c r="W86" s="241"/>
      <c r="X86" s="241"/>
      <c r="Y86" s="241"/>
      <c r="Z86" s="241"/>
    </row>
    <row r="87" ht="6.75" customHeight="1">
      <c r="A87" s="251"/>
      <c r="B87" s="252"/>
      <c r="C87" s="252"/>
      <c r="D87" s="253"/>
      <c r="E87" s="241"/>
      <c r="F87" s="241"/>
      <c r="G87" s="241"/>
      <c r="H87" s="241"/>
      <c r="I87" s="241"/>
      <c r="J87" s="241"/>
      <c r="K87" s="241"/>
      <c r="L87" s="241"/>
      <c r="M87" s="241"/>
      <c r="N87" s="241"/>
      <c r="O87" s="241"/>
      <c r="P87" s="241"/>
      <c r="Q87" s="241"/>
      <c r="R87" s="241"/>
      <c r="S87" s="241"/>
      <c r="T87" s="241"/>
      <c r="U87" s="241"/>
      <c r="V87" s="241"/>
      <c r="W87" s="241"/>
      <c r="X87" s="241"/>
      <c r="Y87" s="241"/>
      <c r="Z87" s="241"/>
    </row>
    <row r="88" ht="36.0" customHeight="1">
      <c r="A88" s="247" t="s">
        <v>92</v>
      </c>
      <c r="B88" s="239"/>
      <c r="C88" s="239"/>
      <c r="D88" s="240"/>
      <c r="E88" s="241"/>
      <c r="F88" s="241"/>
      <c r="G88" s="241"/>
      <c r="H88" s="241"/>
      <c r="I88" s="241"/>
      <c r="J88" s="241"/>
      <c r="K88" s="241"/>
      <c r="L88" s="241"/>
      <c r="M88" s="241"/>
      <c r="N88" s="241"/>
      <c r="O88" s="241"/>
      <c r="P88" s="241"/>
      <c r="Q88" s="241"/>
      <c r="R88" s="241"/>
      <c r="S88" s="241"/>
      <c r="T88" s="241"/>
      <c r="U88" s="241"/>
      <c r="V88" s="241"/>
      <c r="W88" s="241"/>
      <c r="X88" s="241"/>
      <c r="Y88" s="241"/>
      <c r="Z88" s="241"/>
    </row>
    <row r="89" ht="6.75" customHeight="1">
      <c r="A89" s="248"/>
      <c r="B89" s="248"/>
      <c r="C89" s="248"/>
      <c r="D89" s="249"/>
      <c r="E89" s="241"/>
      <c r="F89" s="241"/>
      <c r="G89" s="241"/>
      <c r="H89" s="241"/>
      <c r="I89" s="241"/>
      <c r="J89" s="241"/>
      <c r="K89" s="241"/>
      <c r="L89" s="241"/>
      <c r="M89" s="241"/>
      <c r="N89" s="241"/>
      <c r="O89" s="241"/>
      <c r="P89" s="241"/>
      <c r="Q89" s="241"/>
      <c r="R89" s="241"/>
      <c r="S89" s="241"/>
      <c r="T89" s="241"/>
      <c r="U89" s="241"/>
      <c r="V89" s="241"/>
      <c r="W89" s="241"/>
      <c r="X89" s="241"/>
      <c r="Y89" s="241"/>
      <c r="Z89" s="241"/>
    </row>
    <row r="90" ht="48.0" customHeight="1">
      <c r="A90" s="247" t="s">
        <v>93</v>
      </c>
      <c r="B90" s="239"/>
      <c r="C90" s="239"/>
      <c r="D90" s="240"/>
      <c r="E90" s="241"/>
      <c r="F90" s="241"/>
      <c r="G90" s="241"/>
      <c r="H90" s="241"/>
      <c r="I90" s="241"/>
      <c r="J90" s="241"/>
      <c r="K90" s="241"/>
      <c r="L90" s="241"/>
      <c r="M90" s="241"/>
      <c r="N90" s="241"/>
      <c r="O90" s="241"/>
      <c r="P90" s="241"/>
      <c r="Q90" s="241"/>
      <c r="R90" s="241"/>
      <c r="S90" s="241"/>
      <c r="T90" s="241"/>
      <c r="U90" s="241"/>
      <c r="V90" s="241"/>
      <c r="W90" s="241"/>
      <c r="X90" s="241"/>
      <c r="Y90" s="241"/>
      <c r="Z90" s="241"/>
    </row>
    <row r="91" ht="6.75" customHeight="1">
      <c r="A91" s="248"/>
      <c r="B91" s="248"/>
      <c r="C91" s="248"/>
      <c r="D91" s="249"/>
      <c r="E91" s="241"/>
      <c r="F91" s="241"/>
      <c r="G91" s="241"/>
      <c r="H91" s="241"/>
      <c r="I91" s="241"/>
      <c r="J91" s="241"/>
      <c r="K91" s="241"/>
      <c r="L91" s="241"/>
      <c r="M91" s="241"/>
      <c r="N91" s="241"/>
      <c r="O91" s="241"/>
      <c r="P91" s="241"/>
      <c r="Q91" s="241"/>
      <c r="R91" s="241"/>
      <c r="S91" s="241"/>
      <c r="T91" s="241"/>
      <c r="U91" s="241"/>
      <c r="V91" s="241"/>
      <c r="W91" s="241"/>
      <c r="X91" s="241"/>
      <c r="Y91" s="241"/>
      <c r="Z91" s="241"/>
    </row>
    <row r="92" ht="48.0" customHeight="1">
      <c r="A92" s="247" t="s">
        <v>94</v>
      </c>
      <c r="B92" s="239"/>
      <c r="C92" s="239"/>
      <c r="D92" s="240"/>
      <c r="E92" s="241"/>
      <c r="F92" s="241"/>
      <c r="G92" s="241"/>
      <c r="H92" s="241"/>
      <c r="I92" s="241"/>
      <c r="J92" s="241"/>
      <c r="K92" s="241"/>
      <c r="L92" s="241"/>
      <c r="M92" s="241"/>
      <c r="N92" s="241"/>
      <c r="O92" s="241"/>
      <c r="P92" s="241"/>
      <c r="Q92" s="241"/>
      <c r="R92" s="241"/>
      <c r="S92" s="241"/>
      <c r="T92" s="241"/>
      <c r="U92" s="241"/>
      <c r="V92" s="241"/>
      <c r="W92" s="241"/>
      <c r="X92" s="241"/>
      <c r="Y92" s="241"/>
      <c r="Z92" s="241"/>
    </row>
    <row r="93" ht="6.75" customHeight="1">
      <c r="A93" s="248"/>
      <c r="B93" s="248"/>
      <c r="C93" s="248"/>
      <c r="D93" s="249"/>
      <c r="E93" s="241"/>
      <c r="F93" s="241"/>
      <c r="G93" s="241"/>
      <c r="H93" s="241"/>
      <c r="I93" s="241"/>
      <c r="J93" s="241"/>
      <c r="K93" s="241"/>
      <c r="L93" s="241"/>
      <c r="M93" s="241"/>
      <c r="N93" s="241"/>
      <c r="O93" s="241"/>
      <c r="P93" s="241"/>
      <c r="Q93" s="241"/>
      <c r="R93" s="241"/>
      <c r="S93" s="241"/>
      <c r="T93" s="241"/>
      <c r="U93" s="241"/>
      <c r="V93" s="241"/>
      <c r="W93" s="241"/>
      <c r="X93" s="241"/>
      <c r="Y93" s="241"/>
      <c r="Z93" s="241"/>
    </row>
    <row r="94" ht="96.0" customHeight="1">
      <c r="A94" s="247" t="s">
        <v>120</v>
      </c>
      <c r="B94" s="239"/>
      <c r="C94" s="239"/>
      <c r="D94" s="240"/>
      <c r="E94" s="241"/>
      <c r="F94" s="241"/>
      <c r="G94" s="241"/>
      <c r="H94" s="241"/>
      <c r="I94" s="241"/>
      <c r="J94" s="241"/>
      <c r="K94" s="241"/>
      <c r="L94" s="241"/>
      <c r="M94" s="241"/>
      <c r="N94" s="241"/>
      <c r="O94" s="241"/>
      <c r="P94" s="241"/>
      <c r="Q94" s="241"/>
      <c r="R94" s="241"/>
      <c r="S94" s="241"/>
      <c r="T94" s="241"/>
      <c r="U94" s="241"/>
      <c r="V94" s="241"/>
      <c r="W94" s="241"/>
      <c r="X94" s="241"/>
      <c r="Y94" s="241"/>
      <c r="Z94" s="241"/>
    </row>
    <row r="95" ht="96.0" customHeight="1">
      <c r="A95" s="247" t="s">
        <v>121</v>
      </c>
      <c r="B95" s="239"/>
      <c r="C95" s="239"/>
      <c r="D95" s="240"/>
      <c r="E95" s="241"/>
      <c r="F95" s="241"/>
      <c r="G95" s="241"/>
      <c r="H95" s="241"/>
      <c r="I95" s="241"/>
      <c r="J95" s="241"/>
      <c r="K95" s="241"/>
      <c r="L95" s="241"/>
      <c r="M95" s="241"/>
      <c r="N95" s="241"/>
      <c r="O95" s="241"/>
      <c r="P95" s="241"/>
      <c r="Q95" s="241"/>
      <c r="R95" s="241"/>
      <c r="S95" s="241"/>
      <c r="T95" s="241"/>
      <c r="U95" s="241"/>
      <c r="V95" s="241"/>
      <c r="W95" s="241"/>
      <c r="X95" s="241"/>
      <c r="Y95" s="241"/>
      <c r="Z95" s="241"/>
    </row>
    <row r="96" ht="36.0" customHeight="1">
      <c r="A96" s="247" t="s">
        <v>95</v>
      </c>
      <c r="B96" s="239"/>
      <c r="C96" s="239"/>
      <c r="D96" s="240"/>
      <c r="E96" s="241"/>
      <c r="F96" s="241"/>
      <c r="G96" s="241"/>
      <c r="H96" s="241"/>
      <c r="I96" s="241"/>
      <c r="J96" s="241"/>
      <c r="K96" s="241"/>
      <c r="L96" s="241"/>
      <c r="M96" s="241"/>
      <c r="N96" s="241"/>
      <c r="O96" s="241"/>
      <c r="P96" s="241"/>
      <c r="Q96" s="241"/>
      <c r="R96" s="241"/>
      <c r="S96" s="241"/>
      <c r="T96" s="241"/>
      <c r="U96" s="241"/>
      <c r="V96" s="241"/>
      <c r="W96" s="241"/>
      <c r="X96" s="241"/>
      <c r="Y96" s="241"/>
      <c r="Z96" s="241"/>
    </row>
    <row r="97" ht="24.0" customHeight="1">
      <c r="A97" s="270" t="s">
        <v>122</v>
      </c>
      <c r="B97" s="239"/>
      <c r="C97" s="239"/>
      <c r="D97" s="240"/>
      <c r="E97" s="241"/>
      <c r="F97" s="241"/>
      <c r="G97" s="241"/>
      <c r="H97" s="241"/>
      <c r="I97" s="241"/>
      <c r="J97" s="241"/>
      <c r="K97" s="241"/>
      <c r="L97" s="241"/>
      <c r="M97" s="241"/>
      <c r="N97" s="241"/>
      <c r="O97" s="241"/>
      <c r="P97" s="241"/>
      <c r="Q97" s="241"/>
      <c r="R97" s="241"/>
      <c r="S97" s="241"/>
      <c r="T97" s="241"/>
      <c r="U97" s="241"/>
      <c r="V97" s="241"/>
      <c r="W97" s="241"/>
      <c r="X97" s="241"/>
      <c r="Y97" s="241"/>
      <c r="Z97" s="241"/>
    </row>
    <row r="98" ht="6.75" customHeight="1">
      <c r="A98" s="271"/>
      <c r="B98" s="271"/>
      <c r="C98" s="271"/>
      <c r="D98" s="272"/>
      <c r="E98" s="241"/>
      <c r="F98" s="241"/>
      <c r="G98" s="241"/>
      <c r="H98" s="241"/>
      <c r="I98" s="241"/>
      <c r="J98" s="241"/>
      <c r="K98" s="241"/>
      <c r="L98" s="241"/>
      <c r="M98" s="241"/>
      <c r="N98" s="241"/>
      <c r="O98" s="241"/>
      <c r="P98" s="241"/>
      <c r="Q98" s="241"/>
      <c r="R98" s="241"/>
      <c r="S98" s="241"/>
      <c r="T98" s="241"/>
      <c r="U98" s="241"/>
      <c r="V98" s="241"/>
      <c r="W98" s="241"/>
      <c r="X98" s="241"/>
      <c r="Y98" s="241"/>
      <c r="Z98" s="241"/>
    </row>
    <row r="99" ht="15.0" customHeight="1">
      <c r="A99" s="254" t="s">
        <v>96</v>
      </c>
      <c r="B99" s="239"/>
      <c r="C99" s="239"/>
      <c r="D99" s="240"/>
      <c r="E99" s="241"/>
      <c r="F99" s="241"/>
      <c r="G99" s="241"/>
      <c r="H99" s="241"/>
      <c r="I99" s="241"/>
      <c r="J99" s="241"/>
      <c r="K99" s="241"/>
      <c r="L99" s="241"/>
      <c r="M99" s="241"/>
      <c r="N99" s="241"/>
      <c r="O99" s="241"/>
      <c r="P99" s="241"/>
      <c r="Q99" s="241"/>
      <c r="R99" s="241"/>
      <c r="S99" s="241"/>
      <c r="T99" s="241"/>
      <c r="U99" s="241"/>
      <c r="V99" s="241"/>
      <c r="W99" s="241"/>
      <c r="X99" s="241"/>
      <c r="Y99" s="241"/>
      <c r="Z99" s="241"/>
    </row>
    <row r="100" ht="6.75" customHeight="1">
      <c r="A100" s="255"/>
      <c r="B100" s="256"/>
      <c r="C100" s="256"/>
      <c r="D100" s="257"/>
      <c r="E100" s="241"/>
      <c r="F100" s="241"/>
      <c r="G100" s="241"/>
      <c r="H100" s="241"/>
      <c r="I100" s="241"/>
      <c r="J100" s="241"/>
      <c r="K100" s="241"/>
      <c r="L100" s="241"/>
      <c r="M100" s="241"/>
      <c r="N100" s="241"/>
      <c r="O100" s="241"/>
      <c r="P100" s="241"/>
      <c r="Q100" s="241"/>
      <c r="R100" s="241"/>
      <c r="S100" s="241"/>
      <c r="T100" s="241"/>
      <c r="U100" s="241"/>
      <c r="V100" s="241"/>
      <c r="W100" s="241"/>
      <c r="X100" s="241"/>
      <c r="Y100" s="241"/>
      <c r="Z100" s="241"/>
    </row>
    <row r="101" ht="12.0" customHeight="1">
      <c r="A101" s="258" t="s">
        <v>97</v>
      </c>
      <c r="B101" s="259"/>
      <c r="C101" s="260" t="s">
        <v>98</v>
      </c>
      <c r="D101" s="311">
        <f>'Proposed Rates'!G10</f>
        <v>200</v>
      </c>
      <c r="E101" s="241"/>
      <c r="F101" s="241"/>
      <c r="G101" s="241"/>
      <c r="H101" s="241"/>
      <c r="I101" s="241"/>
      <c r="J101" s="241"/>
      <c r="K101" s="241"/>
      <c r="L101" s="241"/>
      <c r="M101" s="241"/>
      <c r="N101" s="241"/>
      <c r="O101" s="241"/>
      <c r="P101" s="241"/>
      <c r="Q101" s="241"/>
      <c r="R101" s="241"/>
      <c r="S101" s="241"/>
      <c r="T101" s="241"/>
      <c r="U101" s="241"/>
      <c r="V101" s="241"/>
      <c r="W101" s="241"/>
      <c r="X101" s="241"/>
      <c r="Y101" s="241"/>
      <c r="Z101" s="241"/>
    </row>
    <row r="102" ht="12.0" customHeight="1">
      <c r="A102" s="258" t="s">
        <v>116</v>
      </c>
      <c r="B102" s="259"/>
      <c r="C102" s="260" t="s">
        <v>123</v>
      </c>
      <c r="D102" s="312">
        <f>'Proposed Rates'!G23</f>
        <v>8.6812</v>
      </c>
      <c r="E102" s="241"/>
      <c r="F102" s="241"/>
      <c r="G102" s="241"/>
      <c r="H102" s="241"/>
      <c r="I102" s="241"/>
      <c r="J102" s="241"/>
      <c r="K102" s="241"/>
      <c r="L102" s="241"/>
      <c r="M102" s="241"/>
      <c r="N102" s="241"/>
      <c r="O102" s="241"/>
      <c r="P102" s="241"/>
      <c r="Q102" s="241"/>
      <c r="R102" s="241"/>
      <c r="S102" s="241"/>
      <c r="T102" s="241"/>
      <c r="U102" s="241"/>
      <c r="V102" s="241"/>
      <c r="W102" s="241"/>
      <c r="X102" s="241"/>
      <c r="Y102" s="241"/>
      <c r="Z102" s="241"/>
    </row>
    <row r="103" ht="12.0" customHeight="1">
      <c r="A103" s="258" t="s">
        <v>102</v>
      </c>
      <c r="B103" s="259"/>
      <c r="C103" s="260" t="s">
        <v>123</v>
      </c>
      <c r="D103" s="314">
        <f>'Proposed Rates'!G262</f>
        <v>0.02394</v>
      </c>
      <c r="E103" s="241"/>
      <c r="F103" s="241"/>
      <c r="G103" s="241"/>
      <c r="H103" s="241"/>
      <c r="I103" s="241"/>
      <c r="J103" s="241"/>
      <c r="K103" s="241"/>
      <c r="L103" s="241"/>
      <c r="M103" s="241"/>
      <c r="N103" s="241"/>
      <c r="O103" s="241"/>
      <c r="P103" s="241"/>
      <c r="Q103" s="241"/>
      <c r="R103" s="241"/>
      <c r="S103" s="241"/>
      <c r="T103" s="241"/>
      <c r="U103" s="241"/>
      <c r="V103" s="241"/>
      <c r="W103" s="241"/>
      <c r="X103" s="241"/>
      <c r="Y103" s="241"/>
      <c r="Z103" s="241"/>
    </row>
    <row r="104" ht="15.0" hidden="1" customHeight="1">
      <c r="A104" s="258" t="s">
        <v>104</v>
      </c>
      <c r="B104" s="259"/>
      <c r="C104" s="260" t="s">
        <v>123</v>
      </c>
      <c r="D104" s="312">
        <f>'Proposed Rates'!G39</f>
        <v>0</v>
      </c>
      <c r="E104" s="241"/>
      <c r="F104" s="241"/>
      <c r="G104" s="241"/>
      <c r="H104" s="241"/>
      <c r="I104" s="241"/>
      <c r="J104" s="241"/>
      <c r="K104" s="241"/>
      <c r="L104" s="241"/>
      <c r="M104" s="241"/>
      <c r="N104" s="241"/>
      <c r="O104" s="241"/>
      <c r="P104" s="241"/>
      <c r="Q104" s="241"/>
      <c r="R104" s="241"/>
      <c r="S104" s="241"/>
      <c r="T104" s="241"/>
      <c r="U104" s="241"/>
      <c r="V104" s="241"/>
      <c r="W104" s="241"/>
      <c r="X104" s="241"/>
      <c r="Y104" s="241"/>
      <c r="Z104" s="241"/>
    </row>
    <row r="105" ht="15.0" hidden="1" customHeight="1">
      <c r="A105" s="258" t="s">
        <v>100</v>
      </c>
      <c r="B105" s="259"/>
      <c r="C105" s="260" t="s">
        <v>123</v>
      </c>
      <c r="D105" s="312">
        <f>'Proposed Rates'!G66</f>
        <v>0</v>
      </c>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row>
    <row r="106" ht="15.0" hidden="1" customHeight="1">
      <c r="A106" s="258" t="s">
        <v>99</v>
      </c>
      <c r="B106" s="259"/>
      <c r="C106" s="260" t="s">
        <v>123</v>
      </c>
      <c r="D106" s="312">
        <f>'Proposed Rates'!G92</f>
        <v>0.0295</v>
      </c>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row>
    <row r="107" ht="15.0" hidden="1" customHeight="1">
      <c r="A107" s="258" t="s">
        <v>105</v>
      </c>
      <c r="B107" s="259"/>
      <c r="C107" s="260" t="s">
        <v>103</v>
      </c>
      <c r="D107" s="312">
        <f>'Proposed Rates'!G145</f>
        <v>0</v>
      </c>
      <c r="E107" s="241"/>
      <c r="F107" s="241"/>
      <c r="G107" s="241"/>
      <c r="H107" s="241"/>
      <c r="I107" s="241"/>
      <c r="J107" s="241"/>
      <c r="K107" s="241"/>
      <c r="L107" s="241"/>
      <c r="M107" s="241"/>
      <c r="N107" s="241"/>
      <c r="O107" s="241"/>
      <c r="P107" s="241"/>
      <c r="Q107" s="241"/>
      <c r="R107" s="241"/>
      <c r="S107" s="241"/>
      <c r="T107" s="241"/>
      <c r="U107" s="241"/>
      <c r="V107" s="241"/>
      <c r="W107" s="241"/>
      <c r="X107" s="241"/>
      <c r="Y107" s="241"/>
      <c r="Z107" s="241"/>
    </row>
    <row r="108" ht="15.75" customHeight="1">
      <c r="A108" s="269" t="s">
        <v>99</v>
      </c>
      <c r="B108" s="259"/>
      <c r="C108" s="260" t="s">
        <v>123</v>
      </c>
      <c r="D108" s="262">
        <f>'Proposed Rates'!G92</f>
        <v>0.0295</v>
      </c>
      <c r="E108" s="241"/>
      <c r="F108" s="241"/>
      <c r="G108" s="241"/>
      <c r="H108" s="241"/>
      <c r="I108" s="241"/>
      <c r="J108" s="241"/>
      <c r="K108" s="241"/>
      <c r="L108" s="241"/>
      <c r="M108" s="241"/>
      <c r="N108" s="241"/>
      <c r="O108" s="241"/>
      <c r="P108" s="241"/>
      <c r="Q108" s="241"/>
      <c r="R108" s="241"/>
      <c r="S108" s="241"/>
      <c r="T108" s="241"/>
      <c r="U108" s="241"/>
      <c r="V108" s="241"/>
      <c r="W108" s="241"/>
      <c r="X108" s="241"/>
      <c r="Y108" s="241"/>
      <c r="Z108" s="241"/>
    </row>
    <row r="109" ht="15.0" hidden="1" customHeight="1">
      <c r="A109" s="258" t="s">
        <v>124</v>
      </c>
      <c r="B109" s="259"/>
      <c r="C109" s="260" t="s">
        <v>103</v>
      </c>
      <c r="D109" s="312">
        <f>'Proposed Rates'!G158</f>
        <v>0</v>
      </c>
      <c r="E109" s="241"/>
      <c r="F109" s="241"/>
      <c r="G109" s="241"/>
      <c r="H109" s="241"/>
      <c r="I109" s="241"/>
      <c r="J109" s="241"/>
      <c r="K109" s="241"/>
      <c r="L109" s="241"/>
      <c r="M109" s="241"/>
      <c r="N109" s="241"/>
      <c r="O109" s="241"/>
      <c r="P109" s="241"/>
      <c r="Q109" s="241"/>
      <c r="R109" s="241"/>
      <c r="S109" s="241"/>
      <c r="T109" s="241"/>
      <c r="U109" s="241"/>
      <c r="V109" s="241"/>
      <c r="W109" s="241"/>
      <c r="X109" s="241"/>
      <c r="Y109" s="241"/>
      <c r="Z109" s="241"/>
    </row>
    <row r="110" ht="12.0" customHeight="1">
      <c r="A110" s="258" t="s">
        <v>106</v>
      </c>
      <c r="B110" s="259"/>
      <c r="C110" s="260" t="s">
        <v>123</v>
      </c>
      <c r="D110" s="312">
        <f>'Proposed Rates'!G185</f>
        <v>4.6913</v>
      </c>
      <c r="E110" s="241"/>
      <c r="F110" s="241"/>
      <c r="G110" s="241"/>
      <c r="H110" s="241"/>
      <c r="I110" s="241"/>
      <c r="J110" s="241"/>
      <c r="K110" s="241"/>
      <c r="L110" s="241"/>
      <c r="M110" s="241"/>
      <c r="N110" s="241"/>
      <c r="O110" s="241"/>
      <c r="P110" s="241"/>
      <c r="Q110" s="241"/>
      <c r="R110" s="241"/>
      <c r="S110" s="241"/>
      <c r="T110" s="241"/>
      <c r="U110" s="241"/>
      <c r="V110" s="241"/>
      <c r="W110" s="241"/>
      <c r="X110" s="241"/>
      <c r="Y110" s="241"/>
      <c r="Z110" s="241"/>
    </row>
    <row r="111" ht="12.0" customHeight="1">
      <c r="A111" s="258" t="s">
        <v>107</v>
      </c>
      <c r="B111" s="259"/>
      <c r="C111" s="260" t="s">
        <v>123</v>
      </c>
      <c r="D111" s="312">
        <f>'Proposed Rates'!G198</f>
        <v>2.6172</v>
      </c>
      <c r="E111" s="241"/>
      <c r="F111" s="241"/>
      <c r="G111" s="241"/>
      <c r="H111" s="241"/>
      <c r="I111" s="241"/>
      <c r="J111" s="241"/>
      <c r="K111" s="241"/>
      <c r="L111" s="241"/>
      <c r="M111" s="241"/>
      <c r="N111" s="241"/>
      <c r="O111" s="241"/>
      <c r="P111" s="241"/>
      <c r="Q111" s="241"/>
      <c r="R111" s="241"/>
      <c r="S111" s="241"/>
      <c r="T111" s="241"/>
      <c r="U111" s="241"/>
      <c r="V111" s="241"/>
      <c r="W111" s="241"/>
      <c r="X111" s="241"/>
      <c r="Y111" s="241"/>
      <c r="Z111" s="241"/>
    </row>
    <row r="112" ht="6.75" customHeight="1">
      <c r="A112" s="260"/>
      <c r="B112" s="260"/>
      <c r="C112" s="260"/>
      <c r="D112" s="315"/>
      <c r="E112" s="241"/>
      <c r="F112" s="241"/>
      <c r="G112" s="241"/>
      <c r="H112" s="241"/>
      <c r="I112" s="241"/>
      <c r="J112" s="241"/>
      <c r="K112" s="241"/>
      <c r="L112" s="241"/>
      <c r="M112" s="241"/>
      <c r="N112" s="241"/>
      <c r="O112" s="241"/>
      <c r="P112" s="241"/>
      <c r="Q112" s="241"/>
      <c r="R112" s="241"/>
      <c r="S112" s="241"/>
      <c r="T112" s="241"/>
      <c r="U112" s="241"/>
      <c r="V112" s="241"/>
      <c r="W112" s="241"/>
      <c r="X112" s="241"/>
      <c r="Y112" s="241"/>
      <c r="Z112" s="241"/>
    </row>
    <row r="113" ht="15.0" customHeight="1">
      <c r="A113" s="266" t="s">
        <v>108</v>
      </c>
      <c r="B113" s="259"/>
      <c r="C113" s="260"/>
      <c r="D113" s="315"/>
      <c r="E113" s="241"/>
      <c r="F113" s="241"/>
      <c r="G113" s="241"/>
      <c r="H113" s="241"/>
      <c r="I113" s="241"/>
      <c r="J113" s="241"/>
      <c r="K113" s="241"/>
      <c r="L113" s="241"/>
      <c r="M113" s="241"/>
      <c r="N113" s="241"/>
      <c r="O113" s="241"/>
      <c r="P113" s="241"/>
      <c r="Q113" s="241"/>
      <c r="R113" s="241"/>
      <c r="S113" s="241"/>
      <c r="T113" s="241"/>
      <c r="U113" s="241"/>
      <c r="V113" s="241"/>
      <c r="W113" s="241"/>
      <c r="X113" s="241"/>
      <c r="Y113" s="241"/>
      <c r="Z113" s="241"/>
    </row>
    <row r="114" ht="6.75" customHeight="1">
      <c r="A114" s="255"/>
      <c r="B114" s="260"/>
      <c r="C114" s="260"/>
      <c r="D114" s="315"/>
      <c r="E114" s="241"/>
      <c r="F114" s="241"/>
      <c r="G114" s="241"/>
      <c r="H114" s="241"/>
      <c r="I114" s="241"/>
      <c r="J114" s="241"/>
      <c r="K114" s="241"/>
      <c r="L114" s="241"/>
      <c r="M114" s="241"/>
      <c r="N114" s="241"/>
      <c r="O114" s="241"/>
      <c r="P114" s="241"/>
      <c r="Q114" s="241"/>
      <c r="R114" s="241"/>
      <c r="S114" s="241"/>
      <c r="T114" s="241"/>
      <c r="U114" s="241"/>
      <c r="V114" s="241"/>
      <c r="W114" s="241"/>
      <c r="X114" s="241"/>
      <c r="Y114" s="241"/>
      <c r="Z114" s="241"/>
    </row>
    <row r="115" ht="12.0" customHeight="1">
      <c r="A115" s="258" t="s">
        <v>109</v>
      </c>
      <c r="B115" s="259"/>
      <c r="C115" s="260" t="s">
        <v>103</v>
      </c>
      <c r="D115" s="315">
        <f>$D$34</f>
        <v>0.0041</v>
      </c>
      <c r="E115" s="241"/>
      <c r="F115" s="241"/>
      <c r="G115" s="241"/>
      <c r="H115" s="241"/>
      <c r="I115" s="241"/>
      <c r="J115" s="241"/>
      <c r="K115" s="241"/>
      <c r="L115" s="241"/>
      <c r="M115" s="241"/>
      <c r="N115" s="241"/>
      <c r="O115" s="241"/>
      <c r="P115" s="241"/>
      <c r="Q115" s="241"/>
      <c r="R115" s="241"/>
      <c r="S115" s="241"/>
      <c r="T115" s="241"/>
      <c r="U115" s="241"/>
      <c r="V115" s="241"/>
      <c r="W115" s="241"/>
      <c r="X115" s="241"/>
      <c r="Y115" s="241"/>
      <c r="Z115" s="241"/>
    </row>
    <row r="116" ht="12.0" customHeight="1">
      <c r="A116" s="258" t="s">
        <v>110</v>
      </c>
      <c r="B116" s="259"/>
      <c r="C116" s="260" t="s">
        <v>103</v>
      </c>
      <c r="D116" s="312">
        <f>'Proposed Rates'!G211-'2026'!D114</f>
        <v>0.0004</v>
      </c>
      <c r="E116" s="241"/>
      <c r="F116" s="241"/>
      <c r="G116" s="241"/>
      <c r="H116" s="241"/>
      <c r="I116" s="241"/>
      <c r="J116" s="241"/>
      <c r="K116" s="241"/>
      <c r="L116" s="241"/>
      <c r="M116" s="241"/>
      <c r="N116" s="241"/>
      <c r="O116" s="241"/>
      <c r="P116" s="241"/>
      <c r="Q116" s="241"/>
      <c r="R116" s="241"/>
      <c r="S116" s="241"/>
      <c r="T116" s="241"/>
      <c r="U116" s="241"/>
      <c r="V116" s="241"/>
      <c r="W116" s="241"/>
      <c r="X116" s="241"/>
      <c r="Y116" s="241"/>
      <c r="Z116" s="241"/>
    </row>
    <row r="117" ht="12.0" customHeight="1">
      <c r="A117" s="258" t="s">
        <v>111</v>
      </c>
      <c r="B117" s="259"/>
      <c r="C117" s="260" t="s">
        <v>103</v>
      </c>
      <c r="D117" s="312">
        <f>'Proposed Rates'!G224</f>
        <v>0.0015</v>
      </c>
      <c r="E117" s="241"/>
      <c r="F117" s="241"/>
      <c r="G117" s="241"/>
      <c r="H117" s="241"/>
      <c r="I117" s="241"/>
      <c r="J117" s="241"/>
      <c r="K117" s="241"/>
      <c r="L117" s="241"/>
      <c r="M117" s="241"/>
      <c r="N117" s="241"/>
      <c r="O117" s="241"/>
      <c r="P117" s="241"/>
      <c r="Q117" s="241"/>
      <c r="R117" s="241"/>
      <c r="S117" s="241"/>
      <c r="T117" s="241"/>
      <c r="U117" s="241"/>
      <c r="V117" s="241"/>
      <c r="W117" s="241"/>
      <c r="X117" s="241"/>
      <c r="Y117" s="241"/>
      <c r="Z117" s="241"/>
    </row>
    <row r="118" ht="12.0" customHeight="1">
      <c r="A118" s="258" t="s">
        <v>112</v>
      </c>
      <c r="B118" s="259"/>
      <c r="C118" s="260" t="s">
        <v>98</v>
      </c>
      <c r="D118" s="312">
        <f>'Proposed Rates'!G238</f>
        <v>1.54</v>
      </c>
      <c r="E118" s="241"/>
      <c r="F118" s="241"/>
      <c r="G118" s="241"/>
      <c r="H118" s="241"/>
      <c r="I118" s="241"/>
      <c r="J118" s="241"/>
      <c r="K118" s="241"/>
      <c r="L118" s="241"/>
      <c r="M118" s="241"/>
      <c r="N118" s="241"/>
      <c r="O118" s="241"/>
      <c r="P118" s="241"/>
      <c r="Q118" s="241"/>
      <c r="R118" s="241"/>
      <c r="S118" s="241"/>
      <c r="T118" s="241"/>
      <c r="U118" s="241"/>
      <c r="V118" s="241"/>
      <c r="W118" s="241"/>
      <c r="X118" s="241"/>
      <c r="Y118" s="241"/>
      <c r="Z118" s="241"/>
    </row>
    <row r="119" ht="12.0" customHeight="1">
      <c r="A119" s="258"/>
      <c r="B119" s="259"/>
      <c r="C119" s="260"/>
      <c r="D119" s="265"/>
      <c r="E119" s="241"/>
      <c r="F119" s="241"/>
      <c r="G119" s="241"/>
      <c r="H119" s="241"/>
      <c r="I119" s="241"/>
      <c r="J119" s="241"/>
      <c r="K119" s="241"/>
      <c r="L119" s="241"/>
      <c r="M119" s="241"/>
      <c r="N119" s="241"/>
      <c r="O119" s="241"/>
      <c r="P119" s="241"/>
      <c r="Q119" s="241"/>
      <c r="R119" s="241"/>
      <c r="S119" s="241"/>
      <c r="T119" s="241"/>
      <c r="U119" s="241"/>
      <c r="V119" s="241"/>
      <c r="W119" s="241"/>
      <c r="X119" s="241"/>
      <c r="Y119" s="241"/>
      <c r="Z119" s="241"/>
    </row>
    <row r="120" ht="23.25" customHeight="1">
      <c r="A120" s="238" t="str">
        <f>$A$1</f>
        <v>Hydro Ottawa Limited</v>
      </c>
      <c r="B120" s="239"/>
      <c r="C120" s="239"/>
      <c r="D120" s="240"/>
      <c r="E120" s="241"/>
      <c r="F120" s="241"/>
      <c r="G120" s="241"/>
      <c r="H120" s="241"/>
      <c r="I120" s="241"/>
      <c r="J120" s="241"/>
      <c r="K120" s="241"/>
      <c r="L120" s="241"/>
      <c r="M120" s="241"/>
      <c r="N120" s="241"/>
      <c r="O120" s="241"/>
      <c r="P120" s="241"/>
      <c r="Q120" s="241"/>
      <c r="R120" s="241"/>
      <c r="S120" s="241"/>
      <c r="T120" s="241"/>
      <c r="U120" s="241"/>
      <c r="V120" s="241"/>
      <c r="W120" s="241"/>
      <c r="X120" s="241"/>
      <c r="Y120" s="241"/>
      <c r="Z120" s="241"/>
    </row>
    <row r="121" ht="18.0" customHeight="1">
      <c r="A121" s="242" t="str">
        <f>$A$2</f>
        <v>PROPOSED - TARIFF OF RATES AND CHARGES</v>
      </c>
      <c r="B121" s="239"/>
      <c r="C121" s="239"/>
      <c r="D121" s="240"/>
      <c r="E121" s="241"/>
      <c r="F121" s="241"/>
      <c r="G121" s="241"/>
      <c r="H121" s="241"/>
      <c r="I121" s="241"/>
      <c r="J121" s="241"/>
      <c r="K121" s="241"/>
      <c r="L121" s="241"/>
      <c r="M121" s="241"/>
      <c r="N121" s="241"/>
      <c r="O121" s="241"/>
      <c r="P121" s="241"/>
      <c r="Q121" s="241"/>
      <c r="R121" s="241"/>
      <c r="S121" s="241"/>
      <c r="T121" s="241"/>
      <c r="U121" s="241"/>
      <c r="V121" s="241"/>
      <c r="W121" s="241"/>
      <c r="X121" s="241"/>
      <c r="Y121" s="241"/>
      <c r="Z121" s="241"/>
    </row>
    <row r="122" ht="15.75" customHeight="1">
      <c r="A122" s="243" t="str">
        <f>$A$3</f>
        <v>Effective and Implementation Date January 1, 2027</v>
      </c>
      <c r="B122" s="239"/>
      <c r="C122" s="239"/>
      <c r="D122" s="240"/>
      <c r="E122" s="241"/>
      <c r="F122" s="241"/>
      <c r="G122" s="241"/>
      <c r="H122" s="241"/>
      <c r="I122" s="241"/>
      <c r="J122" s="241"/>
      <c r="K122" s="241"/>
      <c r="L122" s="241"/>
      <c r="M122" s="241"/>
      <c r="N122" s="241"/>
      <c r="O122" s="241"/>
      <c r="P122" s="241"/>
      <c r="Q122" s="241"/>
      <c r="R122" s="241"/>
      <c r="S122" s="241"/>
      <c r="T122" s="241"/>
      <c r="U122" s="241"/>
      <c r="V122" s="241"/>
      <c r="W122" s="241"/>
      <c r="X122" s="241"/>
      <c r="Y122" s="241"/>
      <c r="Z122" s="241"/>
    </row>
    <row r="123" ht="11.25" customHeight="1">
      <c r="A123" s="244" t="str">
        <f>$A$4</f>
        <v>This schedule supersedes and replaces all previously</v>
      </c>
      <c r="B123" s="239"/>
      <c r="C123" s="239"/>
      <c r="D123" s="240"/>
      <c r="E123" s="241"/>
      <c r="F123" s="241"/>
      <c r="G123" s="241"/>
      <c r="H123" s="241"/>
      <c r="I123" s="241"/>
      <c r="J123" s="241"/>
      <c r="K123" s="241"/>
      <c r="L123" s="241"/>
      <c r="M123" s="241"/>
      <c r="N123" s="241"/>
      <c r="O123" s="241"/>
      <c r="P123" s="241"/>
      <c r="Q123" s="241"/>
      <c r="R123" s="241"/>
      <c r="S123" s="241"/>
      <c r="T123" s="241"/>
      <c r="U123" s="241"/>
      <c r="V123" s="241"/>
      <c r="W123" s="241"/>
      <c r="X123" s="241"/>
      <c r="Y123" s="241"/>
      <c r="Z123" s="241"/>
    </row>
    <row r="124" ht="11.25" customHeight="1">
      <c r="A124" s="244" t="str">
        <f>$A$5</f>
        <v>approved schedules of Rates, Charges and Loss Factors</v>
      </c>
      <c r="B124" s="239"/>
      <c r="C124" s="239"/>
      <c r="D124" s="240"/>
      <c r="E124" s="241"/>
      <c r="F124" s="241"/>
      <c r="G124" s="241"/>
      <c r="H124" s="241"/>
      <c r="I124" s="241"/>
      <c r="J124" s="241"/>
      <c r="K124" s="241"/>
      <c r="L124" s="241"/>
      <c r="M124" s="241"/>
      <c r="N124" s="241"/>
      <c r="O124" s="241"/>
      <c r="P124" s="241"/>
      <c r="Q124" s="241"/>
      <c r="R124" s="241"/>
      <c r="S124" s="241"/>
      <c r="T124" s="241"/>
      <c r="U124" s="241"/>
      <c r="V124" s="241"/>
      <c r="W124" s="241"/>
      <c r="X124" s="241"/>
      <c r="Y124" s="241"/>
      <c r="Z124" s="241"/>
    </row>
    <row r="125" ht="11.25" customHeight="1">
      <c r="A125" s="245" t="str">
        <f>$A$6</f>
        <v>EB-2024-0115</v>
      </c>
      <c r="B125" s="239"/>
      <c r="C125" s="239"/>
      <c r="D125" s="240"/>
      <c r="E125" s="241"/>
      <c r="F125" s="241"/>
      <c r="G125" s="241"/>
      <c r="H125" s="241"/>
      <c r="I125" s="241"/>
      <c r="J125" s="241"/>
      <c r="K125" s="241"/>
      <c r="L125" s="241"/>
      <c r="M125" s="241"/>
      <c r="N125" s="241"/>
      <c r="O125" s="241"/>
      <c r="P125" s="241"/>
      <c r="Q125" s="241"/>
      <c r="R125" s="241"/>
      <c r="S125" s="241"/>
      <c r="T125" s="241"/>
      <c r="U125" s="241"/>
      <c r="V125" s="241"/>
      <c r="W125" s="241"/>
      <c r="X125" s="241"/>
      <c r="Y125" s="241"/>
      <c r="Z125" s="241"/>
    </row>
    <row r="126" ht="18.75" customHeight="1">
      <c r="A126" s="246" t="s">
        <v>125</v>
      </c>
      <c r="B126" s="239"/>
      <c r="C126" s="239"/>
      <c r="D126" s="240"/>
      <c r="E126" s="267"/>
      <c r="F126" s="267"/>
      <c r="G126" s="267"/>
      <c r="H126" s="267"/>
      <c r="I126" s="267"/>
      <c r="J126" s="267"/>
      <c r="K126" s="267"/>
      <c r="L126" s="267"/>
      <c r="M126" s="267"/>
      <c r="N126" s="267"/>
      <c r="O126" s="267"/>
      <c r="P126" s="267"/>
      <c r="Q126" s="267"/>
      <c r="R126" s="267"/>
      <c r="S126" s="267"/>
      <c r="T126" s="267"/>
      <c r="U126" s="267"/>
      <c r="V126" s="267"/>
      <c r="W126" s="267"/>
      <c r="X126" s="267"/>
      <c r="Y126" s="267"/>
      <c r="Z126" s="267"/>
    </row>
    <row r="127" ht="48.0" customHeight="1">
      <c r="A127" s="247" t="s">
        <v>126</v>
      </c>
      <c r="B127" s="239"/>
      <c r="C127" s="239"/>
      <c r="D127" s="240"/>
      <c r="E127" s="241"/>
      <c r="F127" s="241"/>
      <c r="G127" s="241"/>
      <c r="H127" s="241"/>
      <c r="I127" s="241"/>
      <c r="J127" s="241"/>
      <c r="K127" s="241"/>
      <c r="L127" s="241"/>
      <c r="M127" s="241"/>
      <c r="N127" s="241"/>
      <c r="O127" s="241"/>
      <c r="P127" s="241"/>
      <c r="Q127" s="241"/>
      <c r="R127" s="241"/>
      <c r="S127" s="241"/>
      <c r="T127" s="241"/>
      <c r="U127" s="241"/>
      <c r="V127" s="241"/>
      <c r="W127" s="241"/>
      <c r="X127" s="241"/>
      <c r="Y127" s="241"/>
      <c r="Z127" s="241"/>
    </row>
    <row r="128" ht="6.75" customHeight="1">
      <c r="A128" s="248"/>
      <c r="B128" s="248"/>
      <c r="C128" s="248"/>
      <c r="D128" s="249"/>
      <c r="E128" s="241"/>
      <c r="F128" s="241"/>
      <c r="G128" s="241"/>
      <c r="H128" s="241"/>
      <c r="I128" s="241"/>
      <c r="J128" s="241"/>
      <c r="K128" s="241"/>
      <c r="L128" s="241"/>
      <c r="M128" s="241"/>
      <c r="N128" s="241"/>
      <c r="O128" s="241"/>
      <c r="P128" s="241"/>
      <c r="Q128" s="241"/>
      <c r="R128" s="241"/>
      <c r="S128" s="241"/>
      <c r="T128" s="241"/>
      <c r="U128" s="241"/>
      <c r="V128" s="241"/>
      <c r="W128" s="241"/>
      <c r="X128" s="241"/>
      <c r="Y128" s="241"/>
      <c r="Z128" s="241"/>
    </row>
    <row r="129" ht="11.25" customHeight="1">
      <c r="A129" s="250" t="s">
        <v>91</v>
      </c>
      <c r="B129" s="239"/>
      <c r="C129" s="239"/>
      <c r="D129" s="240"/>
      <c r="E129" s="241"/>
      <c r="F129" s="241"/>
      <c r="G129" s="241"/>
      <c r="H129" s="241"/>
      <c r="I129" s="241"/>
      <c r="J129" s="241"/>
      <c r="K129" s="241"/>
      <c r="L129" s="241"/>
      <c r="M129" s="241"/>
      <c r="N129" s="241"/>
      <c r="O129" s="241"/>
      <c r="P129" s="241"/>
      <c r="Q129" s="241"/>
      <c r="R129" s="241"/>
      <c r="S129" s="241"/>
      <c r="T129" s="241"/>
      <c r="U129" s="241"/>
      <c r="V129" s="241"/>
      <c r="W129" s="241"/>
      <c r="X129" s="241"/>
      <c r="Y129" s="241"/>
      <c r="Z129" s="241"/>
    </row>
    <row r="130" ht="6.75" customHeight="1">
      <c r="A130" s="251"/>
      <c r="B130" s="252"/>
      <c r="C130" s="252"/>
      <c r="D130" s="253"/>
      <c r="E130" s="241"/>
      <c r="F130" s="241"/>
      <c r="G130" s="241"/>
      <c r="H130" s="241"/>
      <c r="I130" s="241"/>
      <c r="J130" s="241"/>
      <c r="K130" s="241"/>
      <c r="L130" s="241"/>
      <c r="M130" s="241"/>
      <c r="N130" s="241"/>
      <c r="O130" s="241"/>
      <c r="P130" s="241"/>
      <c r="Q130" s="241"/>
      <c r="R130" s="241"/>
      <c r="S130" s="241"/>
      <c r="T130" s="241"/>
      <c r="U130" s="241"/>
      <c r="V130" s="241"/>
      <c r="W130" s="241"/>
      <c r="X130" s="241"/>
      <c r="Y130" s="241"/>
      <c r="Z130" s="241"/>
    </row>
    <row r="131" ht="36.0" customHeight="1">
      <c r="A131" s="247" t="s">
        <v>92</v>
      </c>
      <c r="B131" s="239"/>
      <c r="C131" s="239"/>
      <c r="D131" s="240"/>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row>
    <row r="132" ht="6.75" customHeight="1">
      <c r="A132" s="248"/>
      <c r="B132" s="248"/>
      <c r="C132" s="248"/>
      <c r="D132" s="249"/>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row>
    <row r="133" ht="48.0" customHeight="1">
      <c r="A133" s="247" t="s">
        <v>127</v>
      </c>
      <c r="B133" s="239"/>
      <c r="C133" s="239"/>
      <c r="D133" s="240"/>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row>
    <row r="134" ht="6.75" customHeight="1">
      <c r="A134" s="248"/>
      <c r="B134" s="248"/>
      <c r="C134" s="248"/>
      <c r="D134" s="249"/>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row>
    <row r="135" ht="48.0" customHeight="1">
      <c r="A135" s="247" t="s">
        <v>94</v>
      </c>
      <c r="B135" s="239"/>
      <c r="C135" s="239"/>
      <c r="D135" s="240"/>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row>
    <row r="136" ht="6.75" customHeight="1">
      <c r="A136" s="248"/>
      <c r="B136" s="248"/>
      <c r="C136" s="248"/>
      <c r="D136" s="249"/>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row>
    <row r="137" ht="96.0" customHeight="1">
      <c r="A137" s="247" t="s">
        <v>120</v>
      </c>
      <c r="B137" s="239"/>
      <c r="C137" s="239"/>
      <c r="D137" s="240"/>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row>
    <row r="138" ht="96.0" customHeight="1">
      <c r="A138" s="247" t="s">
        <v>121</v>
      </c>
      <c r="B138" s="239"/>
      <c r="C138" s="239"/>
      <c r="D138" s="240"/>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row>
    <row r="139" ht="36.0" customHeight="1">
      <c r="A139" s="247" t="s">
        <v>95</v>
      </c>
      <c r="B139" s="239"/>
      <c r="C139" s="239"/>
      <c r="D139" s="240"/>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row>
    <row r="140" ht="24.0" customHeight="1">
      <c r="A140" s="270" t="s">
        <v>122</v>
      </c>
      <c r="B140" s="239"/>
      <c r="C140" s="239"/>
      <c r="D140" s="240"/>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row>
    <row r="141" ht="6.75" customHeight="1">
      <c r="A141" s="271"/>
      <c r="B141" s="271"/>
      <c r="C141" s="271"/>
      <c r="D141" s="272"/>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row>
    <row r="142" ht="15.0" customHeight="1">
      <c r="A142" s="254" t="s">
        <v>96</v>
      </c>
      <c r="B142" s="239"/>
      <c r="C142" s="239"/>
      <c r="D142" s="240"/>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row>
    <row r="143" ht="6.75" customHeight="1">
      <c r="A143" s="255"/>
      <c r="B143" s="256"/>
      <c r="C143" s="256"/>
      <c r="D143" s="257"/>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row>
    <row r="144" ht="12.0" customHeight="1">
      <c r="A144" s="258" t="s">
        <v>97</v>
      </c>
      <c r="B144" s="259"/>
      <c r="C144" s="260" t="s">
        <v>98</v>
      </c>
      <c r="D144" s="311">
        <f>'Proposed Rates'!G11</f>
        <v>4126.75</v>
      </c>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row>
    <row r="145" ht="12.0" customHeight="1">
      <c r="A145" s="258" t="s">
        <v>116</v>
      </c>
      <c r="B145" s="259"/>
      <c r="C145" s="260" t="s">
        <v>123</v>
      </c>
      <c r="D145" s="312">
        <f>'Proposed Rates'!G24</f>
        <v>8.4077</v>
      </c>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row>
    <row r="146" ht="12.0" customHeight="1">
      <c r="A146" s="258" t="s">
        <v>102</v>
      </c>
      <c r="B146" s="259"/>
      <c r="C146" s="260" t="s">
        <v>123</v>
      </c>
      <c r="D146" s="314">
        <f>'Proposed Rates'!G263</f>
        <v>0.02375</v>
      </c>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row>
    <row r="147" ht="15.0" hidden="1" customHeight="1">
      <c r="A147" s="258" t="s">
        <v>104</v>
      </c>
      <c r="B147" s="259"/>
      <c r="C147" s="260" t="s">
        <v>123</v>
      </c>
      <c r="D147" s="312">
        <f>'Proposed Rates'!G40</f>
        <v>0</v>
      </c>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row>
    <row r="148" ht="15.0" hidden="1" customHeight="1">
      <c r="A148" s="258" t="s">
        <v>100</v>
      </c>
      <c r="B148" s="259"/>
      <c r="C148" s="260" t="s">
        <v>123</v>
      </c>
      <c r="D148" s="312">
        <f>'Proposed Rates'!G67</f>
        <v>0</v>
      </c>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row>
    <row r="149" ht="15.0" hidden="1" customHeight="1">
      <c r="A149" s="258" t="s">
        <v>105</v>
      </c>
      <c r="B149" s="259"/>
      <c r="C149" s="260" t="s">
        <v>103</v>
      </c>
      <c r="D149" s="312">
        <f>'Proposed Rates'!G145</f>
        <v>0</v>
      </c>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row>
    <row r="150" ht="15.0" hidden="1" customHeight="1">
      <c r="A150" s="258" t="s">
        <v>124</v>
      </c>
      <c r="B150" s="259"/>
      <c r="C150" s="260" t="s">
        <v>103</v>
      </c>
      <c r="D150" s="312" t="str">
        <f>'Proposed Rates'!G159</f>
        <v/>
      </c>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row>
    <row r="151" ht="12.0" customHeight="1">
      <c r="A151" s="258" t="s">
        <v>106</v>
      </c>
      <c r="B151" s="259"/>
      <c r="C151" s="260" t="s">
        <v>123</v>
      </c>
      <c r="D151" s="312">
        <f>'Proposed Rates'!G186</f>
        <v>4.654</v>
      </c>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row>
    <row r="152" ht="12.0" customHeight="1">
      <c r="A152" s="258" t="s">
        <v>107</v>
      </c>
      <c r="B152" s="259"/>
      <c r="C152" s="260" t="s">
        <v>123</v>
      </c>
      <c r="D152" s="312">
        <f>'Proposed Rates'!G199</f>
        <v>2.5964</v>
      </c>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row>
    <row r="153" ht="6.75" customHeight="1">
      <c r="A153" s="260"/>
      <c r="B153" s="260"/>
      <c r="C153" s="260"/>
      <c r="D153" s="315"/>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row>
    <row r="154" ht="11.25" customHeight="1">
      <c r="A154" s="266" t="s">
        <v>108</v>
      </c>
      <c r="B154" s="259"/>
      <c r="C154" s="260"/>
      <c r="D154" s="315"/>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row>
    <row r="155" ht="6.0" customHeight="1">
      <c r="A155" s="255"/>
      <c r="B155" s="260"/>
      <c r="C155" s="260"/>
      <c r="D155" s="315"/>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row>
    <row r="156" ht="12.0" customHeight="1">
      <c r="A156" s="258" t="s">
        <v>109</v>
      </c>
      <c r="B156" s="259"/>
      <c r="C156" s="260" t="s">
        <v>103</v>
      </c>
      <c r="D156" s="315">
        <f>$D$34</f>
        <v>0.0041</v>
      </c>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row>
    <row r="157" ht="12.0" customHeight="1">
      <c r="A157" s="258" t="s">
        <v>110</v>
      </c>
      <c r="B157" s="259"/>
      <c r="C157" s="260" t="s">
        <v>103</v>
      </c>
      <c r="D157" s="312">
        <f>'Proposed Rates'!G212-'2026'!D155</f>
        <v>0.0004</v>
      </c>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row>
    <row r="158" ht="12.0" customHeight="1">
      <c r="A158" s="258" t="s">
        <v>111</v>
      </c>
      <c r="B158" s="259"/>
      <c r="C158" s="260" t="s">
        <v>103</v>
      </c>
      <c r="D158" s="312">
        <f>'Proposed Rates'!G225</f>
        <v>0.0015</v>
      </c>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row>
    <row r="159" ht="12.0" customHeight="1">
      <c r="A159" s="258" t="s">
        <v>112</v>
      </c>
      <c r="B159" s="259"/>
      <c r="C159" s="260" t="s">
        <v>98</v>
      </c>
      <c r="D159" s="312">
        <f>'Proposed Rates'!G239</f>
        <v>1.54</v>
      </c>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row>
    <row r="160" ht="12.0" customHeight="1">
      <c r="A160" s="258"/>
      <c r="B160" s="259"/>
      <c r="C160" s="260"/>
      <c r="D160" s="312"/>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row>
    <row r="161" ht="9.0" customHeight="1">
      <c r="A161" s="258"/>
      <c r="B161" s="259"/>
      <c r="C161" s="260"/>
      <c r="D161" s="265"/>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row>
    <row r="162" ht="23.25" customHeight="1">
      <c r="A162" s="238" t="str">
        <f>$A$1</f>
        <v>Hydro Ottawa Limited</v>
      </c>
      <c r="B162" s="239"/>
      <c r="C162" s="239"/>
      <c r="D162" s="240"/>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row>
    <row r="163" ht="18.0" customHeight="1">
      <c r="A163" s="242" t="str">
        <f>$A$2</f>
        <v>PROPOSED - TARIFF OF RATES AND CHARGES</v>
      </c>
      <c r="B163" s="239"/>
      <c r="C163" s="239"/>
      <c r="D163" s="240"/>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row>
    <row r="164" ht="15.75" customHeight="1">
      <c r="A164" s="243" t="str">
        <f>$A$3</f>
        <v>Effective and Implementation Date January 1, 2027</v>
      </c>
      <c r="B164" s="239"/>
      <c r="C164" s="239"/>
      <c r="D164" s="240"/>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row>
    <row r="165" ht="11.25" customHeight="1">
      <c r="A165" s="244" t="str">
        <f>$A$4</f>
        <v>This schedule supersedes and replaces all previously</v>
      </c>
      <c r="B165" s="239"/>
      <c r="C165" s="239"/>
      <c r="D165" s="240"/>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row>
    <row r="166" ht="11.25" customHeight="1">
      <c r="A166" s="244" t="str">
        <f>$A$5</f>
        <v>approved schedules of Rates, Charges and Loss Factors</v>
      </c>
      <c r="B166" s="239"/>
      <c r="C166" s="239"/>
      <c r="D166" s="240"/>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row>
    <row r="167" ht="11.25" customHeight="1">
      <c r="A167" s="245" t="str">
        <f>$A$6</f>
        <v>EB-2024-0115</v>
      </c>
      <c r="B167" s="239"/>
      <c r="C167" s="239"/>
      <c r="D167" s="240"/>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row>
    <row r="168" ht="18.75" customHeight="1">
      <c r="A168" s="246" t="s">
        <v>128</v>
      </c>
      <c r="B168" s="239"/>
      <c r="C168" s="239"/>
      <c r="D168" s="240"/>
      <c r="E168" s="267"/>
      <c r="F168" s="267"/>
      <c r="G168" s="267"/>
      <c r="H168" s="267"/>
      <c r="I168" s="267"/>
      <c r="J168" s="267"/>
      <c r="K168" s="267"/>
      <c r="L168" s="267"/>
      <c r="M168" s="267"/>
      <c r="N168" s="267"/>
      <c r="O168" s="267"/>
      <c r="P168" s="267"/>
      <c r="Q168" s="267"/>
      <c r="R168" s="267"/>
      <c r="S168" s="267"/>
      <c r="T168" s="267"/>
      <c r="U168" s="267"/>
      <c r="V168" s="267"/>
      <c r="W168" s="267"/>
      <c r="X168" s="267"/>
      <c r="Y168" s="267"/>
      <c r="Z168" s="267"/>
    </row>
    <row r="169" ht="48.0" customHeight="1">
      <c r="A169" s="247" t="s">
        <v>129</v>
      </c>
      <c r="B169" s="239"/>
      <c r="C169" s="239"/>
      <c r="D169" s="240"/>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row>
    <row r="170" ht="6.75" customHeight="1">
      <c r="A170" s="248"/>
      <c r="B170" s="248"/>
      <c r="C170" s="248"/>
      <c r="D170" s="249"/>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row>
    <row r="171" ht="11.25" customHeight="1">
      <c r="A171" s="250" t="s">
        <v>91</v>
      </c>
      <c r="B171" s="239"/>
      <c r="C171" s="239"/>
      <c r="D171" s="240"/>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row>
    <row r="172" ht="6.75" customHeight="1">
      <c r="A172" s="251"/>
      <c r="B172" s="252"/>
      <c r="C172" s="252"/>
      <c r="D172" s="253"/>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row>
    <row r="173" ht="36.0" customHeight="1">
      <c r="A173" s="247" t="s">
        <v>92</v>
      </c>
      <c r="B173" s="239"/>
      <c r="C173" s="239"/>
      <c r="D173" s="240"/>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row>
    <row r="174" ht="6.75" customHeight="1">
      <c r="A174" s="248"/>
      <c r="B174" s="248"/>
      <c r="C174" s="248"/>
      <c r="D174" s="249"/>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row>
    <row r="175" ht="48.0" customHeight="1">
      <c r="A175" s="247" t="s">
        <v>130</v>
      </c>
      <c r="B175" s="239"/>
      <c r="C175" s="239"/>
      <c r="D175" s="240"/>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row>
    <row r="176" ht="6.75" customHeight="1">
      <c r="A176" s="248"/>
      <c r="B176" s="248"/>
      <c r="C176" s="248"/>
      <c r="D176" s="249"/>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row>
    <row r="177" ht="48.0" customHeight="1">
      <c r="A177" s="247" t="s">
        <v>94</v>
      </c>
      <c r="B177" s="239"/>
      <c r="C177" s="239"/>
      <c r="D177" s="240"/>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row>
    <row r="178" ht="6.75" customHeight="1">
      <c r="A178" s="248"/>
      <c r="B178" s="248"/>
      <c r="C178" s="248"/>
      <c r="D178" s="249"/>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row>
    <row r="179" ht="96.0" customHeight="1">
      <c r="A179" s="247" t="s">
        <v>120</v>
      </c>
      <c r="B179" s="239"/>
      <c r="C179" s="239"/>
      <c r="D179" s="240"/>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row>
    <row r="180" ht="96.0" customHeight="1">
      <c r="A180" s="247" t="s">
        <v>121</v>
      </c>
      <c r="B180" s="239"/>
      <c r="C180" s="239"/>
      <c r="D180" s="240"/>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row>
    <row r="181" ht="36.0" customHeight="1">
      <c r="A181" s="247" t="s">
        <v>95</v>
      </c>
      <c r="B181" s="239"/>
      <c r="C181" s="239"/>
      <c r="D181" s="240"/>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row>
    <row r="182" ht="24.0" customHeight="1">
      <c r="A182" s="270" t="s">
        <v>122</v>
      </c>
      <c r="B182" s="239"/>
      <c r="C182" s="239"/>
      <c r="D182" s="240"/>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row>
    <row r="183" ht="6.75" customHeight="1">
      <c r="A183" s="271"/>
      <c r="B183" s="271"/>
      <c r="C183" s="271"/>
      <c r="D183" s="272"/>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row>
    <row r="184" ht="15.0" customHeight="1">
      <c r="A184" s="254" t="s">
        <v>96</v>
      </c>
      <c r="B184" s="239"/>
      <c r="C184" s="239"/>
      <c r="D184" s="240"/>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row>
    <row r="185" ht="6.75" customHeight="1">
      <c r="A185" s="255"/>
      <c r="B185" s="256"/>
      <c r="C185" s="256"/>
      <c r="D185" s="257"/>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row>
    <row r="186" ht="10.5" customHeight="1">
      <c r="A186" s="258" t="s">
        <v>97</v>
      </c>
      <c r="B186" s="259"/>
      <c r="C186" s="260" t="s">
        <v>98</v>
      </c>
      <c r="D186" s="311">
        <f>'Proposed Rates'!G12</f>
        <v>14946.93</v>
      </c>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row>
    <row r="187" ht="10.5" customHeight="1">
      <c r="A187" s="258" t="s">
        <v>116</v>
      </c>
      <c r="B187" s="259"/>
      <c r="C187" s="260" t="s">
        <v>123</v>
      </c>
      <c r="D187" s="312">
        <f>'Proposed Rates'!G25</f>
        <v>8.7107</v>
      </c>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row>
    <row r="188" ht="10.5" customHeight="1">
      <c r="A188" s="258" t="s">
        <v>102</v>
      </c>
      <c r="B188" s="259"/>
      <c r="C188" s="260" t="s">
        <v>123</v>
      </c>
      <c r="D188" s="314">
        <f>'Proposed Rates'!G264</f>
        <v>0.02789</v>
      </c>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row>
    <row r="189" ht="15.0" hidden="1" customHeight="1">
      <c r="A189" s="258" t="s">
        <v>104</v>
      </c>
      <c r="B189" s="259"/>
      <c r="C189" s="260" t="s">
        <v>123</v>
      </c>
      <c r="D189" s="312">
        <f>'Proposed Rates'!G41</f>
        <v>0</v>
      </c>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row>
    <row r="190" ht="15.0" hidden="1" customHeight="1">
      <c r="A190" s="258" t="s">
        <v>100</v>
      </c>
      <c r="B190" s="259"/>
      <c r="C190" s="260" t="s">
        <v>123</v>
      </c>
      <c r="D190" s="312">
        <f>'Proposed Rates'!G68</f>
        <v>0</v>
      </c>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row>
    <row r="191" ht="15.0" hidden="1" customHeight="1">
      <c r="A191" s="258" t="s">
        <v>105</v>
      </c>
      <c r="B191" s="259"/>
      <c r="C191" s="260" t="s">
        <v>103</v>
      </c>
      <c r="D191" s="312">
        <f>'Proposed Rates'!G146</f>
        <v>0</v>
      </c>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row>
    <row r="192" ht="10.5" customHeight="1">
      <c r="A192" s="258" t="s">
        <v>106</v>
      </c>
      <c r="B192" s="259"/>
      <c r="C192" s="260" t="s">
        <v>123</v>
      </c>
      <c r="D192" s="312">
        <f>'Proposed Rates'!G187</f>
        <v>5.465</v>
      </c>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row>
    <row r="193" ht="10.5" customHeight="1">
      <c r="A193" s="258" t="s">
        <v>107</v>
      </c>
      <c r="B193" s="259"/>
      <c r="C193" s="260" t="s">
        <v>123</v>
      </c>
      <c r="D193" s="312">
        <f>'Proposed Rates'!G200</f>
        <v>3.0489</v>
      </c>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row>
    <row r="194" ht="15.0" customHeight="1">
      <c r="A194" s="260"/>
      <c r="B194" s="260"/>
      <c r="C194" s="260"/>
      <c r="D194" s="315"/>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row>
    <row r="195" ht="15.75" customHeight="1">
      <c r="A195" s="266" t="s">
        <v>108</v>
      </c>
      <c r="B195" s="259"/>
      <c r="C195" s="260"/>
      <c r="D195" s="315"/>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row>
    <row r="196" ht="11.25" customHeight="1">
      <c r="A196" s="255"/>
      <c r="B196" s="260"/>
      <c r="C196" s="260"/>
      <c r="D196" s="315"/>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row>
    <row r="197" ht="10.5" customHeight="1">
      <c r="A197" s="258" t="s">
        <v>109</v>
      </c>
      <c r="B197" s="259"/>
      <c r="C197" s="260" t="s">
        <v>103</v>
      </c>
      <c r="D197" s="315">
        <f>$D$34</f>
        <v>0.0041</v>
      </c>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row>
    <row r="198" ht="10.5" customHeight="1">
      <c r="A198" s="258" t="s">
        <v>110</v>
      </c>
      <c r="B198" s="259"/>
      <c r="C198" s="260" t="s">
        <v>103</v>
      </c>
      <c r="D198" s="312">
        <f>'Proposed Rates'!G213-'2026'!D196</f>
        <v>0.0004</v>
      </c>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row>
    <row r="199" ht="10.5" customHeight="1">
      <c r="A199" s="258" t="s">
        <v>111</v>
      </c>
      <c r="B199" s="259"/>
      <c r="C199" s="260" t="s">
        <v>103</v>
      </c>
      <c r="D199" s="312">
        <f>'Proposed Rates'!G226</f>
        <v>0.0015</v>
      </c>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row>
    <row r="200" ht="10.5" customHeight="1">
      <c r="A200" s="258" t="s">
        <v>112</v>
      </c>
      <c r="B200" s="259"/>
      <c r="C200" s="260" t="s">
        <v>98</v>
      </c>
      <c r="D200" s="312">
        <f>'Proposed Rates'!G240</f>
        <v>1.54</v>
      </c>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row>
    <row r="201" ht="12.75" customHeight="1">
      <c r="A201" s="282"/>
      <c r="B201" s="259"/>
      <c r="C201" s="260"/>
      <c r="D201" s="265"/>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row>
    <row r="202" ht="23.25" customHeight="1">
      <c r="A202" s="238" t="str">
        <f>$A$1</f>
        <v>Hydro Ottawa Limited</v>
      </c>
      <c r="B202" s="239"/>
      <c r="C202" s="239"/>
      <c r="D202" s="240"/>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row>
    <row r="203" ht="18.0" customHeight="1">
      <c r="A203" s="242" t="str">
        <f>$A$2</f>
        <v>PROPOSED - TARIFF OF RATES AND CHARGES</v>
      </c>
      <c r="B203" s="239"/>
      <c r="C203" s="239"/>
      <c r="D203" s="240"/>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row>
    <row r="204" ht="15.75" customHeight="1">
      <c r="A204" s="243" t="str">
        <f>$A$3</f>
        <v>Effective and Implementation Date January 1, 2027</v>
      </c>
      <c r="B204" s="239"/>
      <c r="C204" s="239"/>
      <c r="D204" s="240"/>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row>
    <row r="205" ht="11.25" customHeight="1">
      <c r="A205" s="244" t="str">
        <f>$A$4</f>
        <v>This schedule supersedes and replaces all previously</v>
      </c>
      <c r="B205" s="239"/>
      <c r="C205" s="239"/>
      <c r="D205" s="240"/>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row>
    <row r="206" ht="11.25" customHeight="1">
      <c r="A206" s="244" t="str">
        <f>$A$5</f>
        <v>approved schedules of Rates, Charges and Loss Factors</v>
      </c>
      <c r="B206" s="239"/>
      <c r="C206" s="239"/>
      <c r="D206" s="240"/>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row>
    <row r="207" ht="11.25" customHeight="1">
      <c r="A207" s="245" t="str">
        <f>$A$6</f>
        <v>EB-2024-0115</v>
      </c>
      <c r="B207" s="239"/>
      <c r="C207" s="239"/>
      <c r="D207" s="240"/>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row>
    <row r="208" ht="18.75" customHeight="1">
      <c r="A208" s="246" t="s">
        <v>131</v>
      </c>
      <c r="B208" s="239"/>
      <c r="C208" s="239"/>
      <c r="D208" s="240"/>
      <c r="E208" s="267"/>
      <c r="F208" s="267"/>
      <c r="G208" s="267"/>
      <c r="H208" s="267"/>
      <c r="I208" s="267"/>
      <c r="J208" s="267"/>
      <c r="K208" s="267"/>
      <c r="L208" s="267"/>
      <c r="M208" s="267"/>
      <c r="N208" s="267"/>
      <c r="O208" s="267"/>
      <c r="P208" s="267"/>
      <c r="Q208" s="267"/>
      <c r="R208" s="267"/>
      <c r="S208" s="267"/>
      <c r="T208" s="267"/>
      <c r="U208" s="267"/>
      <c r="V208" s="267"/>
      <c r="W208" s="267"/>
      <c r="X208" s="267"/>
      <c r="Y208" s="267"/>
      <c r="Z208" s="267"/>
    </row>
    <row r="209" ht="84.0" customHeight="1">
      <c r="A209" s="247" t="s">
        <v>132</v>
      </c>
      <c r="B209" s="239"/>
      <c r="C209" s="239"/>
      <c r="D209" s="240"/>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row>
    <row r="210" ht="6.75" customHeight="1">
      <c r="A210" s="248"/>
      <c r="B210" s="248"/>
      <c r="C210" s="248"/>
      <c r="D210" s="249"/>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row>
    <row r="211" ht="11.25" customHeight="1">
      <c r="A211" s="250" t="s">
        <v>91</v>
      </c>
      <c r="B211" s="239"/>
      <c r="C211" s="239"/>
      <c r="D211" s="240"/>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row>
    <row r="212" ht="6.75" customHeight="1">
      <c r="A212" s="251"/>
      <c r="B212" s="252"/>
      <c r="C212" s="252"/>
      <c r="D212" s="253"/>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row>
    <row r="213" ht="36.0" customHeight="1">
      <c r="A213" s="247" t="s">
        <v>92</v>
      </c>
      <c r="B213" s="239"/>
      <c r="C213" s="239"/>
      <c r="D213" s="240"/>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row>
    <row r="214" ht="6.75" customHeight="1">
      <c r="A214" s="248"/>
      <c r="B214" s="248"/>
      <c r="C214" s="248"/>
      <c r="D214" s="249"/>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row>
    <row r="215" ht="48.0" customHeight="1">
      <c r="A215" s="247" t="s">
        <v>93</v>
      </c>
      <c r="B215" s="239"/>
      <c r="C215" s="239"/>
      <c r="D215" s="240"/>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row>
    <row r="216" ht="6.75" customHeight="1">
      <c r="A216" s="248"/>
      <c r="B216" s="248"/>
      <c r="C216" s="248"/>
      <c r="D216" s="249"/>
      <c r="E216" s="241"/>
      <c r="F216" s="241"/>
      <c r="G216" s="241"/>
      <c r="H216" s="241"/>
      <c r="I216" s="241"/>
      <c r="J216" s="241"/>
      <c r="K216" s="241"/>
      <c r="L216" s="241"/>
      <c r="M216" s="241"/>
      <c r="N216" s="241"/>
      <c r="O216" s="241"/>
      <c r="P216" s="241"/>
      <c r="Q216" s="241"/>
      <c r="R216" s="241"/>
      <c r="S216" s="241"/>
      <c r="T216" s="241"/>
      <c r="U216" s="241"/>
      <c r="V216" s="241"/>
      <c r="W216" s="241"/>
      <c r="X216" s="241"/>
      <c r="Y216" s="241"/>
      <c r="Z216" s="241"/>
    </row>
    <row r="217" ht="48.0" customHeight="1">
      <c r="A217" s="247" t="s">
        <v>94</v>
      </c>
      <c r="B217" s="239"/>
      <c r="C217" s="239"/>
      <c r="D217" s="240"/>
      <c r="E217" s="241"/>
      <c r="F217" s="241"/>
      <c r="G217" s="241"/>
      <c r="H217" s="241"/>
      <c r="I217" s="241"/>
      <c r="J217" s="241"/>
      <c r="K217" s="241"/>
      <c r="L217" s="241"/>
      <c r="M217" s="241"/>
      <c r="N217" s="241"/>
      <c r="O217" s="241"/>
      <c r="P217" s="241"/>
      <c r="Q217" s="241"/>
      <c r="R217" s="241"/>
      <c r="S217" s="241"/>
      <c r="T217" s="241"/>
      <c r="U217" s="241"/>
      <c r="V217" s="241"/>
      <c r="W217" s="241"/>
      <c r="X217" s="241"/>
      <c r="Y217" s="241"/>
      <c r="Z217" s="241"/>
    </row>
    <row r="218" ht="6.75" customHeight="1">
      <c r="A218" s="248"/>
      <c r="B218" s="248"/>
      <c r="C218" s="248"/>
      <c r="D218" s="249"/>
      <c r="E218" s="241"/>
      <c r="F218" s="241"/>
      <c r="G218" s="241"/>
      <c r="H218" s="241"/>
      <c r="I218" s="241"/>
      <c r="J218" s="241"/>
      <c r="K218" s="241"/>
      <c r="L218" s="241"/>
      <c r="M218" s="241"/>
      <c r="N218" s="241"/>
      <c r="O218" s="241"/>
      <c r="P218" s="241"/>
      <c r="Q218" s="241"/>
      <c r="R218" s="241"/>
      <c r="S218" s="241"/>
      <c r="T218" s="241"/>
      <c r="U218" s="241"/>
      <c r="V218" s="241"/>
      <c r="W218" s="241"/>
      <c r="X218" s="241"/>
      <c r="Y218" s="241"/>
      <c r="Z218" s="241"/>
    </row>
    <row r="219" ht="36.0" customHeight="1">
      <c r="A219" s="247" t="s">
        <v>95</v>
      </c>
      <c r="B219" s="239"/>
      <c r="C219" s="239"/>
      <c r="D219" s="240"/>
      <c r="E219" s="241"/>
      <c r="F219" s="241"/>
      <c r="G219" s="241"/>
      <c r="H219" s="241"/>
      <c r="I219" s="241"/>
      <c r="J219" s="241"/>
      <c r="K219" s="241"/>
      <c r="L219" s="241"/>
      <c r="M219" s="241"/>
      <c r="N219" s="241"/>
      <c r="O219" s="241"/>
      <c r="P219" s="241"/>
      <c r="Q219" s="241"/>
      <c r="R219" s="241"/>
      <c r="S219" s="241"/>
      <c r="T219" s="241"/>
      <c r="U219" s="241"/>
      <c r="V219" s="241"/>
      <c r="W219" s="241"/>
      <c r="X219" s="241"/>
      <c r="Y219" s="241"/>
      <c r="Z219" s="241"/>
    </row>
    <row r="220" ht="6.75" customHeight="1">
      <c r="A220" s="248"/>
      <c r="B220" s="248"/>
      <c r="C220" s="248"/>
      <c r="D220" s="249"/>
      <c r="E220" s="241"/>
      <c r="F220" s="241"/>
      <c r="G220" s="241"/>
      <c r="H220" s="241"/>
      <c r="I220" s="241"/>
      <c r="J220" s="241"/>
      <c r="K220" s="241"/>
      <c r="L220" s="241"/>
      <c r="M220" s="241"/>
      <c r="N220" s="241"/>
      <c r="O220" s="241"/>
      <c r="P220" s="241"/>
      <c r="Q220" s="241"/>
      <c r="R220" s="241"/>
      <c r="S220" s="241"/>
      <c r="T220" s="241"/>
      <c r="U220" s="241"/>
      <c r="V220" s="241"/>
      <c r="W220" s="241"/>
      <c r="X220" s="241"/>
      <c r="Y220" s="241"/>
      <c r="Z220" s="241"/>
    </row>
    <row r="221" ht="15.0" customHeight="1">
      <c r="A221" s="266" t="s">
        <v>96</v>
      </c>
      <c r="B221" s="259"/>
      <c r="C221" s="259"/>
      <c r="D221" s="259"/>
      <c r="E221" s="241"/>
      <c r="F221" s="241"/>
      <c r="G221" s="241"/>
      <c r="H221" s="241"/>
      <c r="I221" s="241"/>
      <c r="J221" s="241"/>
      <c r="K221" s="241"/>
      <c r="L221" s="241"/>
      <c r="M221" s="241"/>
      <c r="N221" s="241"/>
      <c r="O221" s="241"/>
      <c r="P221" s="241"/>
      <c r="Q221" s="241"/>
      <c r="R221" s="241"/>
      <c r="S221" s="241"/>
      <c r="T221" s="241"/>
      <c r="U221" s="241"/>
      <c r="V221" s="241"/>
      <c r="W221" s="241"/>
      <c r="X221" s="241"/>
      <c r="Y221" s="241"/>
      <c r="Z221" s="241"/>
    </row>
    <row r="222" ht="6.75" customHeight="1">
      <c r="A222" s="255"/>
      <c r="B222" s="256"/>
      <c r="C222" s="256"/>
      <c r="D222" s="257"/>
      <c r="E222" s="241"/>
      <c r="F222" s="241"/>
      <c r="G222" s="241"/>
      <c r="H222" s="241"/>
      <c r="I222" s="241"/>
      <c r="J222" s="241"/>
      <c r="K222" s="241"/>
      <c r="L222" s="241"/>
      <c r="M222" s="241"/>
      <c r="N222" s="241"/>
      <c r="O222" s="241"/>
      <c r="P222" s="241"/>
      <c r="Q222" s="241"/>
      <c r="R222" s="241"/>
      <c r="S222" s="241"/>
      <c r="T222" s="241"/>
      <c r="U222" s="241"/>
      <c r="V222" s="241"/>
      <c r="W222" s="241"/>
      <c r="X222" s="241"/>
      <c r="Y222" s="241"/>
      <c r="Z222" s="241"/>
    </row>
    <row r="223" ht="11.25" customHeight="1">
      <c r="A223" s="258" t="s">
        <v>133</v>
      </c>
      <c r="B223" s="259"/>
      <c r="C223" s="260" t="s">
        <v>98</v>
      </c>
      <c r="D223" s="311">
        <f>'Proposed Rates'!G15</f>
        <v>8.65</v>
      </c>
      <c r="E223" s="241"/>
      <c r="F223" s="241"/>
      <c r="G223" s="241"/>
      <c r="H223" s="241"/>
      <c r="I223" s="241"/>
      <c r="J223" s="241"/>
      <c r="K223" s="241"/>
      <c r="L223" s="241"/>
      <c r="M223" s="241"/>
      <c r="N223" s="241"/>
      <c r="O223" s="241"/>
      <c r="P223" s="241"/>
      <c r="Q223" s="241"/>
      <c r="R223" s="241"/>
      <c r="S223" s="241"/>
      <c r="T223" s="241"/>
      <c r="U223" s="241"/>
      <c r="V223" s="241"/>
      <c r="W223" s="241"/>
      <c r="X223" s="241"/>
      <c r="Y223" s="241"/>
      <c r="Z223" s="241"/>
    </row>
    <row r="224" ht="11.25" customHeight="1">
      <c r="A224" s="258" t="s">
        <v>116</v>
      </c>
      <c r="B224" s="259"/>
      <c r="C224" s="260" t="s">
        <v>103</v>
      </c>
      <c r="D224" s="312">
        <f>'Proposed Rates'!G28</f>
        <v>0.0413</v>
      </c>
      <c r="E224" s="241"/>
      <c r="F224" s="241"/>
      <c r="G224" s="241"/>
      <c r="H224" s="241"/>
      <c r="I224" s="241"/>
      <c r="J224" s="241"/>
      <c r="K224" s="241"/>
      <c r="L224" s="241"/>
      <c r="M224" s="241"/>
      <c r="N224" s="241"/>
      <c r="O224" s="241"/>
      <c r="P224" s="241"/>
      <c r="Q224" s="241"/>
      <c r="R224" s="241"/>
      <c r="S224" s="241"/>
      <c r="T224" s="241"/>
      <c r="U224" s="241"/>
      <c r="V224" s="241"/>
      <c r="W224" s="241"/>
      <c r="X224" s="241"/>
      <c r="Y224" s="241"/>
      <c r="Z224" s="241"/>
    </row>
    <row r="225" ht="11.25" customHeight="1">
      <c r="A225" s="258" t="s">
        <v>102</v>
      </c>
      <c r="B225" s="259"/>
      <c r="C225" s="260" t="s">
        <v>103</v>
      </c>
      <c r="D225" s="314">
        <f>'Proposed Rates'!G267</f>
        <v>0.00004</v>
      </c>
      <c r="E225" s="241"/>
      <c r="F225" s="241"/>
      <c r="G225" s="241"/>
      <c r="H225" s="241"/>
      <c r="I225" s="241"/>
      <c r="J225" s="241"/>
      <c r="K225" s="241"/>
      <c r="L225" s="241"/>
      <c r="M225" s="241"/>
      <c r="N225" s="241"/>
      <c r="O225" s="241"/>
      <c r="P225" s="241"/>
      <c r="Q225" s="241"/>
      <c r="R225" s="241"/>
      <c r="S225" s="241"/>
      <c r="T225" s="241"/>
      <c r="U225" s="241"/>
      <c r="V225" s="241"/>
      <c r="W225" s="241"/>
      <c r="X225" s="241"/>
      <c r="Y225" s="241"/>
      <c r="Z225" s="241"/>
    </row>
    <row r="226" ht="15.0" hidden="1" customHeight="1">
      <c r="A226" s="258" t="s">
        <v>104</v>
      </c>
      <c r="B226" s="259"/>
      <c r="C226" s="260" t="s">
        <v>103</v>
      </c>
      <c r="D226" s="312">
        <f>'Proposed Rates'!G44</f>
        <v>0</v>
      </c>
      <c r="E226" s="241"/>
      <c r="F226" s="241"/>
      <c r="G226" s="241"/>
      <c r="H226" s="241"/>
      <c r="I226" s="241"/>
      <c r="J226" s="241"/>
      <c r="K226" s="241"/>
      <c r="L226" s="241"/>
      <c r="M226" s="241"/>
      <c r="N226" s="241"/>
      <c r="O226" s="241"/>
      <c r="P226" s="241"/>
      <c r="Q226" s="241"/>
      <c r="R226" s="241"/>
      <c r="S226" s="241"/>
      <c r="T226" s="241"/>
      <c r="U226" s="241"/>
      <c r="V226" s="241"/>
      <c r="W226" s="241"/>
      <c r="X226" s="241"/>
      <c r="Y226" s="241"/>
      <c r="Z226" s="241"/>
    </row>
    <row r="227" ht="15.0" hidden="1" customHeight="1">
      <c r="A227" s="258" t="s">
        <v>100</v>
      </c>
      <c r="B227" s="259"/>
      <c r="C227" s="260" t="s">
        <v>103</v>
      </c>
      <c r="D227" s="312">
        <f>'Proposed Rates'!G71</f>
        <v>0</v>
      </c>
      <c r="E227" s="241"/>
      <c r="F227" s="241"/>
      <c r="G227" s="241"/>
      <c r="H227" s="241"/>
      <c r="I227" s="241"/>
      <c r="J227" s="241"/>
      <c r="K227" s="241"/>
      <c r="L227" s="241"/>
      <c r="M227" s="241"/>
      <c r="N227" s="241"/>
      <c r="O227" s="241"/>
      <c r="P227" s="241"/>
      <c r="Q227" s="241"/>
      <c r="R227" s="241"/>
      <c r="S227" s="241"/>
      <c r="T227" s="241"/>
      <c r="U227" s="241"/>
      <c r="V227" s="241"/>
      <c r="W227" s="241"/>
      <c r="X227" s="241"/>
      <c r="Y227" s="241"/>
      <c r="Z227" s="241"/>
    </row>
    <row r="228" ht="11.25" customHeight="1">
      <c r="A228" s="258" t="s">
        <v>106</v>
      </c>
      <c r="B228" s="259"/>
      <c r="C228" s="260" t="s">
        <v>103</v>
      </c>
      <c r="D228" s="312">
        <f>'Proposed Rates'!G190</f>
        <v>0.0077</v>
      </c>
      <c r="E228" s="241"/>
      <c r="F228" s="241"/>
      <c r="G228" s="241"/>
      <c r="H228" s="241"/>
      <c r="I228" s="241"/>
      <c r="J228" s="241"/>
      <c r="K228" s="241"/>
      <c r="L228" s="241"/>
      <c r="M228" s="241"/>
      <c r="N228" s="241"/>
      <c r="O228" s="241"/>
      <c r="P228" s="241"/>
      <c r="Q228" s="241"/>
      <c r="R228" s="241"/>
      <c r="S228" s="241"/>
      <c r="T228" s="241"/>
      <c r="U228" s="241"/>
      <c r="V228" s="241"/>
      <c r="W228" s="241"/>
      <c r="X228" s="241"/>
      <c r="Y228" s="241"/>
      <c r="Z228" s="241"/>
    </row>
    <row r="229" ht="11.25" customHeight="1">
      <c r="A229" s="258" t="s">
        <v>107</v>
      </c>
      <c r="B229" s="259"/>
      <c r="C229" s="260" t="s">
        <v>103</v>
      </c>
      <c r="D229" s="312">
        <f>'Proposed Rates'!G203</f>
        <v>0.0043</v>
      </c>
      <c r="E229" s="241"/>
      <c r="F229" s="241"/>
      <c r="G229" s="241"/>
      <c r="H229" s="241"/>
      <c r="I229" s="241"/>
      <c r="J229" s="241"/>
      <c r="K229" s="241"/>
      <c r="L229" s="241"/>
      <c r="M229" s="241"/>
      <c r="N229" s="241"/>
      <c r="O229" s="241"/>
      <c r="P229" s="241"/>
      <c r="Q229" s="241"/>
      <c r="R229" s="241"/>
      <c r="S229" s="241"/>
      <c r="T229" s="241"/>
      <c r="U229" s="241"/>
      <c r="V229" s="241"/>
      <c r="W229" s="241"/>
      <c r="X229" s="241"/>
      <c r="Y229" s="241"/>
      <c r="Z229" s="241"/>
    </row>
    <row r="230" ht="6.75" customHeight="1">
      <c r="A230" s="260"/>
      <c r="B230" s="260"/>
      <c r="C230" s="260"/>
      <c r="D230" s="315"/>
      <c r="E230" s="241"/>
      <c r="F230" s="241"/>
      <c r="G230" s="241"/>
      <c r="H230" s="241"/>
      <c r="I230" s="241"/>
      <c r="J230" s="241"/>
      <c r="K230" s="241"/>
      <c r="L230" s="241"/>
      <c r="M230" s="241"/>
      <c r="N230" s="241"/>
      <c r="O230" s="241"/>
      <c r="P230" s="241"/>
      <c r="Q230" s="241"/>
      <c r="R230" s="241"/>
      <c r="S230" s="241"/>
      <c r="T230" s="241"/>
      <c r="U230" s="241"/>
      <c r="V230" s="241"/>
      <c r="W230" s="241"/>
      <c r="X230" s="241"/>
      <c r="Y230" s="241"/>
      <c r="Z230" s="241"/>
    </row>
    <row r="231" ht="15.0" customHeight="1">
      <c r="A231" s="266" t="s">
        <v>108</v>
      </c>
      <c r="B231" s="259"/>
      <c r="C231" s="260"/>
      <c r="D231" s="315"/>
      <c r="E231" s="241"/>
      <c r="F231" s="241"/>
      <c r="G231" s="241"/>
      <c r="H231" s="241"/>
      <c r="I231" s="241"/>
      <c r="J231" s="241"/>
      <c r="K231" s="241"/>
      <c r="L231" s="241"/>
      <c r="M231" s="241"/>
      <c r="N231" s="241"/>
      <c r="O231" s="241"/>
      <c r="P231" s="241"/>
      <c r="Q231" s="241"/>
      <c r="R231" s="241"/>
      <c r="S231" s="241"/>
      <c r="T231" s="241"/>
      <c r="U231" s="241"/>
      <c r="V231" s="241"/>
      <c r="W231" s="241"/>
      <c r="X231" s="241"/>
      <c r="Y231" s="241"/>
      <c r="Z231" s="241"/>
    </row>
    <row r="232" ht="6.75" customHeight="1">
      <c r="A232" s="255"/>
      <c r="B232" s="260"/>
      <c r="C232" s="260"/>
      <c r="D232" s="315"/>
      <c r="E232" s="241"/>
      <c r="F232" s="241"/>
      <c r="G232" s="241"/>
      <c r="H232" s="241"/>
      <c r="I232" s="241"/>
      <c r="J232" s="241"/>
      <c r="K232" s="241"/>
      <c r="L232" s="241"/>
      <c r="M232" s="241"/>
      <c r="N232" s="241"/>
      <c r="O232" s="241"/>
      <c r="P232" s="241"/>
      <c r="Q232" s="241"/>
      <c r="R232" s="241"/>
      <c r="S232" s="241"/>
      <c r="T232" s="241"/>
      <c r="U232" s="241"/>
      <c r="V232" s="241"/>
      <c r="W232" s="241"/>
      <c r="X232" s="241"/>
      <c r="Y232" s="241"/>
      <c r="Z232" s="241"/>
    </row>
    <row r="233" ht="11.25" customHeight="1">
      <c r="A233" s="258" t="s">
        <v>109</v>
      </c>
      <c r="B233" s="259"/>
      <c r="C233" s="260" t="s">
        <v>103</v>
      </c>
      <c r="D233" s="315">
        <f>$D$34</f>
        <v>0.0041</v>
      </c>
      <c r="E233" s="241"/>
      <c r="F233" s="241"/>
      <c r="G233" s="241"/>
      <c r="H233" s="241"/>
      <c r="I233" s="241"/>
      <c r="J233" s="241"/>
      <c r="K233" s="241"/>
      <c r="L233" s="241"/>
      <c r="M233" s="241"/>
      <c r="N233" s="241"/>
      <c r="O233" s="241"/>
      <c r="P233" s="241"/>
      <c r="Q233" s="241"/>
      <c r="R233" s="241"/>
      <c r="S233" s="241"/>
      <c r="T233" s="241"/>
      <c r="U233" s="241"/>
      <c r="V233" s="241"/>
      <c r="W233" s="241"/>
      <c r="X233" s="241"/>
      <c r="Y233" s="241"/>
      <c r="Z233" s="241"/>
    </row>
    <row r="234" ht="11.25" customHeight="1">
      <c r="A234" s="258" t="s">
        <v>110</v>
      </c>
      <c r="B234" s="259"/>
      <c r="C234" s="260" t="s">
        <v>103</v>
      </c>
      <c r="D234" s="312">
        <f>'Proposed Rates'!G216-'2026'!D233</f>
        <v>0.0004</v>
      </c>
      <c r="E234" s="241"/>
      <c r="F234" s="241"/>
      <c r="G234" s="241"/>
      <c r="H234" s="241"/>
      <c r="I234" s="241"/>
      <c r="J234" s="241"/>
      <c r="K234" s="241"/>
      <c r="L234" s="241"/>
      <c r="M234" s="241"/>
      <c r="N234" s="241"/>
      <c r="O234" s="241"/>
      <c r="P234" s="241"/>
      <c r="Q234" s="241"/>
      <c r="R234" s="241"/>
      <c r="S234" s="241"/>
      <c r="T234" s="241"/>
      <c r="U234" s="241"/>
      <c r="V234" s="241"/>
      <c r="W234" s="241"/>
      <c r="X234" s="241"/>
      <c r="Y234" s="241"/>
      <c r="Z234" s="241"/>
    </row>
    <row r="235" ht="11.25" customHeight="1">
      <c r="A235" s="258" t="s">
        <v>111</v>
      </c>
      <c r="B235" s="259"/>
      <c r="C235" s="260" t="s">
        <v>103</v>
      </c>
      <c r="D235" s="312">
        <f>'Proposed Rates'!G229</f>
        <v>0.0015</v>
      </c>
      <c r="E235" s="241"/>
      <c r="F235" s="241"/>
      <c r="G235" s="241"/>
      <c r="H235" s="241"/>
      <c r="I235" s="241"/>
      <c r="J235" s="241"/>
      <c r="K235" s="241"/>
      <c r="L235" s="241"/>
      <c r="M235" s="241"/>
      <c r="N235" s="241"/>
      <c r="O235" s="241"/>
      <c r="P235" s="241"/>
      <c r="Q235" s="241"/>
      <c r="R235" s="241"/>
      <c r="S235" s="241"/>
      <c r="T235" s="241"/>
      <c r="U235" s="241"/>
      <c r="V235" s="241"/>
      <c r="W235" s="241"/>
      <c r="X235" s="241"/>
      <c r="Y235" s="241"/>
      <c r="Z235" s="241"/>
    </row>
    <row r="236" ht="11.25" customHeight="1">
      <c r="A236" s="258" t="s">
        <v>112</v>
      </c>
      <c r="B236" s="259"/>
      <c r="C236" s="260" t="s">
        <v>98</v>
      </c>
      <c r="D236" s="312">
        <f>'Proposed Rates'!G243</f>
        <v>1.54</v>
      </c>
      <c r="E236" s="241"/>
      <c r="F236" s="241"/>
      <c r="G236" s="241"/>
      <c r="H236" s="241"/>
      <c r="I236" s="241"/>
      <c r="J236" s="241"/>
      <c r="K236" s="241"/>
      <c r="L236" s="241"/>
      <c r="M236" s="241"/>
      <c r="N236" s="241"/>
      <c r="O236" s="241"/>
      <c r="P236" s="241"/>
      <c r="Q236" s="241"/>
      <c r="R236" s="241"/>
      <c r="S236" s="241"/>
      <c r="T236" s="241"/>
      <c r="U236" s="241"/>
      <c r="V236" s="241"/>
      <c r="W236" s="241"/>
      <c r="X236" s="241"/>
      <c r="Y236" s="241"/>
      <c r="Z236" s="241"/>
    </row>
    <row r="237" ht="13.5" customHeight="1">
      <c r="A237" s="258"/>
      <c r="B237" s="259"/>
      <c r="C237" s="260"/>
      <c r="D237" s="265"/>
      <c r="E237" s="241"/>
      <c r="F237" s="241"/>
      <c r="G237" s="241"/>
      <c r="H237" s="241"/>
      <c r="I237" s="241"/>
      <c r="J237" s="241"/>
      <c r="K237" s="241"/>
      <c r="L237" s="241"/>
      <c r="M237" s="241"/>
      <c r="N237" s="241"/>
      <c r="O237" s="241"/>
      <c r="P237" s="241"/>
      <c r="Q237" s="241"/>
      <c r="R237" s="241"/>
      <c r="S237" s="241"/>
      <c r="T237" s="241"/>
      <c r="U237" s="241"/>
      <c r="V237" s="241"/>
      <c r="W237" s="241"/>
      <c r="X237" s="241"/>
      <c r="Y237" s="241"/>
      <c r="Z237" s="241"/>
    </row>
    <row r="238" ht="23.25" customHeight="1">
      <c r="A238" s="238" t="str">
        <f>$A$1</f>
        <v>Hydro Ottawa Limited</v>
      </c>
      <c r="B238" s="239"/>
      <c r="C238" s="239"/>
      <c r="D238" s="240"/>
      <c r="E238" s="241"/>
      <c r="F238" s="241"/>
      <c r="G238" s="241"/>
      <c r="H238" s="241"/>
      <c r="I238" s="241"/>
      <c r="J238" s="241"/>
      <c r="K238" s="241"/>
      <c r="L238" s="241"/>
      <c r="M238" s="241"/>
      <c r="N238" s="241"/>
      <c r="O238" s="241"/>
      <c r="P238" s="241"/>
      <c r="Q238" s="241"/>
      <c r="R238" s="241"/>
      <c r="S238" s="241"/>
      <c r="T238" s="241"/>
      <c r="U238" s="241"/>
      <c r="V238" s="241"/>
      <c r="W238" s="241"/>
      <c r="X238" s="241"/>
      <c r="Y238" s="241"/>
      <c r="Z238" s="241"/>
    </row>
    <row r="239" ht="18.0" customHeight="1">
      <c r="A239" s="242" t="str">
        <f>$A$2</f>
        <v>PROPOSED - TARIFF OF RATES AND CHARGES</v>
      </c>
      <c r="B239" s="239"/>
      <c r="C239" s="239"/>
      <c r="D239" s="240"/>
      <c r="E239" s="241"/>
      <c r="F239" s="241"/>
      <c r="G239" s="241"/>
      <c r="H239" s="241"/>
      <c r="I239" s="241"/>
      <c r="J239" s="241"/>
      <c r="K239" s="241"/>
      <c r="L239" s="241"/>
      <c r="M239" s="241"/>
      <c r="N239" s="241"/>
      <c r="O239" s="241"/>
      <c r="P239" s="241"/>
      <c r="Q239" s="241"/>
      <c r="R239" s="241"/>
      <c r="S239" s="241"/>
      <c r="T239" s="241"/>
      <c r="U239" s="241"/>
      <c r="V239" s="241"/>
      <c r="W239" s="241"/>
      <c r="X239" s="241"/>
      <c r="Y239" s="241"/>
      <c r="Z239" s="241"/>
    </row>
    <row r="240" ht="15.75" customHeight="1">
      <c r="A240" s="243" t="str">
        <f>$A$3</f>
        <v>Effective and Implementation Date January 1, 2027</v>
      </c>
      <c r="B240" s="239"/>
      <c r="C240" s="239"/>
      <c r="D240" s="240"/>
      <c r="E240" s="241"/>
      <c r="F240" s="241"/>
      <c r="G240" s="241"/>
      <c r="H240" s="241"/>
      <c r="I240" s="241"/>
      <c r="J240" s="241"/>
      <c r="K240" s="241"/>
      <c r="L240" s="241"/>
      <c r="M240" s="241"/>
      <c r="N240" s="241"/>
      <c r="O240" s="241"/>
      <c r="P240" s="241"/>
      <c r="Q240" s="241"/>
      <c r="R240" s="241"/>
      <c r="S240" s="241"/>
      <c r="T240" s="241"/>
      <c r="U240" s="241"/>
      <c r="V240" s="241"/>
      <c r="W240" s="241"/>
      <c r="X240" s="241"/>
      <c r="Y240" s="241"/>
      <c r="Z240" s="241"/>
    </row>
    <row r="241" ht="11.25" customHeight="1">
      <c r="A241" s="244" t="str">
        <f>$A$4</f>
        <v>This schedule supersedes and replaces all previously</v>
      </c>
      <c r="B241" s="239"/>
      <c r="C241" s="239"/>
      <c r="D241" s="240"/>
      <c r="E241" s="241"/>
      <c r="F241" s="241"/>
      <c r="G241" s="241"/>
      <c r="H241" s="241"/>
      <c r="I241" s="241"/>
      <c r="J241" s="241"/>
      <c r="K241" s="241"/>
      <c r="L241" s="241"/>
      <c r="M241" s="241"/>
      <c r="N241" s="241"/>
      <c r="O241" s="241"/>
      <c r="P241" s="241"/>
      <c r="Q241" s="241"/>
      <c r="R241" s="241"/>
      <c r="S241" s="241"/>
      <c r="T241" s="241"/>
      <c r="U241" s="241"/>
      <c r="V241" s="241"/>
      <c r="W241" s="241"/>
      <c r="X241" s="241"/>
      <c r="Y241" s="241"/>
      <c r="Z241" s="241"/>
    </row>
    <row r="242" ht="11.25" customHeight="1">
      <c r="A242" s="244" t="str">
        <f>$A$5</f>
        <v>approved schedules of Rates, Charges and Loss Factors</v>
      </c>
      <c r="B242" s="239"/>
      <c r="C242" s="239"/>
      <c r="D242" s="240"/>
      <c r="E242" s="241"/>
      <c r="F242" s="241"/>
      <c r="G242" s="241"/>
      <c r="H242" s="241"/>
      <c r="I242" s="241"/>
      <c r="J242" s="241"/>
      <c r="K242" s="241"/>
      <c r="L242" s="241"/>
      <c r="M242" s="241"/>
      <c r="N242" s="241"/>
      <c r="O242" s="241"/>
      <c r="P242" s="241"/>
      <c r="Q242" s="241"/>
      <c r="R242" s="241"/>
      <c r="S242" s="241"/>
      <c r="T242" s="241"/>
      <c r="U242" s="241"/>
      <c r="V242" s="241"/>
      <c r="W242" s="241"/>
      <c r="X242" s="241"/>
      <c r="Y242" s="241"/>
      <c r="Z242" s="241"/>
    </row>
    <row r="243" ht="11.25" customHeight="1">
      <c r="A243" s="245" t="str">
        <f>$A$6</f>
        <v>EB-2024-0115</v>
      </c>
      <c r="B243" s="239"/>
      <c r="C243" s="239"/>
      <c r="D243" s="240"/>
      <c r="E243" s="241"/>
      <c r="F243" s="241"/>
      <c r="G243" s="241"/>
      <c r="H243" s="241"/>
      <c r="I243" s="241"/>
      <c r="J243" s="241"/>
      <c r="K243" s="241"/>
      <c r="L243" s="241"/>
      <c r="M243" s="241"/>
      <c r="N243" s="241"/>
      <c r="O243" s="241"/>
      <c r="P243" s="241"/>
      <c r="Q243" s="241"/>
      <c r="R243" s="241"/>
      <c r="S243" s="241"/>
      <c r="T243" s="241"/>
      <c r="U243" s="241"/>
      <c r="V243" s="241"/>
      <c r="W243" s="241"/>
      <c r="X243" s="241"/>
      <c r="Y243" s="241"/>
      <c r="Z243" s="241"/>
    </row>
    <row r="244" ht="18.75" customHeight="1">
      <c r="A244" s="246" t="s">
        <v>134</v>
      </c>
      <c r="B244" s="239"/>
      <c r="C244" s="239"/>
      <c r="D244" s="240"/>
      <c r="E244" s="267"/>
      <c r="F244" s="267"/>
      <c r="G244" s="267"/>
      <c r="H244" s="267"/>
      <c r="I244" s="267"/>
      <c r="J244" s="267"/>
      <c r="K244" s="267"/>
      <c r="L244" s="267"/>
      <c r="M244" s="267"/>
      <c r="N244" s="267"/>
      <c r="O244" s="267"/>
      <c r="P244" s="267"/>
      <c r="Q244" s="267"/>
      <c r="R244" s="267"/>
      <c r="S244" s="267"/>
      <c r="T244" s="267"/>
      <c r="U244" s="267"/>
      <c r="V244" s="267"/>
      <c r="W244" s="267"/>
      <c r="X244" s="267"/>
      <c r="Y244" s="267"/>
      <c r="Z244" s="267"/>
    </row>
    <row r="245" ht="36.0" customHeight="1">
      <c r="A245" s="247" t="s">
        <v>135</v>
      </c>
      <c r="B245" s="239"/>
      <c r="C245" s="239"/>
      <c r="D245" s="240"/>
      <c r="E245" s="241"/>
      <c r="F245" s="241"/>
      <c r="G245" s="241"/>
      <c r="H245" s="241"/>
      <c r="I245" s="241"/>
      <c r="J245" s="241"/>
      <c r="K245" s="241"/>
      <c r="L245" s="241"/>
      <c r="M245" s="241"/>
      <c r="N245" s="241"/>
      <c r="O245" s="241"/>
      <c r="P245" s="241"/>
      <c r="Q245" s="241"/>
      <c r="R245" s="241"/>
      <c r="S245" s="241"/>
      <c r="T245" s="241"/>
      <c r="U245" s="241"/>
      <c r="V245" s="241"/>
      <c r="W245" s="241"/>
      <c r="X245" s="241"/>
      <c r="Y245" s="241"/>
      <c r="Z245" s="241"/>
    </row>
    <row r="246" ht="6.75" customHeight="1">
      <c r="A246" s="248"/>
      <c r="B246" s="248"/>
      <c r="C246" s="248"/>
      <c r="D246" s="249"/>
      <c r="E246" s="241"/>
      <c r="F246" s="241"/>
      <c r="G246" s="241"/>
      <c r="H246" s="241"/>
      <c r="I246" s="241"/>
      <c r="J246" s="241"/>
      <c r="K246" s="241"/>
      <c r="L246" s="241"/>
      <c r="M246" s="241"/>
      <c r="N246" s="241"/>
      <c r="O246" s="241"/>
      <c r="P246" s="241"/>
      <c r="Q246" s="241"/>
      <c r="R246" s="241"/>
      <c r="S246" s="241"/>
      <c r="T246" s="241"/>
      <c r="U246" s="241"/>
      <c r="V246" s="241"/>
      <c r="W246" s="241"/>
      <c r="X246" s="241"/>
      <c r="Y246" s="241"/>
      <c r="Z246" s="241"/>
    </row>
    <row r="247" ht="11.25" customHeight="1">
      <c r="A247" s="250" t="s">
        <v>91</v>
      </c>
      <c r="B247" s="239"/>
      <c r="C247" s="239"/>
      <c r="D247" s="240"/>
      <c r="E247" s="241"/>
      <c r="F247" s="241"/>
      <c r="G247" s="241"/>
      <c r="H247" s="241"/>
      <c r="I247" s="241"/>
      <c r="J247" s="241"/>
      <c r="K247" s="241"/>
      <c r="L247" s="241"/>
      <c r="M247" s="241"/>
      <c r="N247" s="241"/>
      <c r="O247" s="241"/>
      <c r="P247" s="241"/>
      <c r="Q247" s="241"/>
      <c r="R247" s="241"/>
      <c r="S247" s="241"/>
      <c r="T247" s="241"/>
      <c r="U247" s="241"/>
      <c r="V247" s="241"/>
      <c r="W247" s="241"/>
      <c r="X247" s="241"/>
      <c r="Y247" s="241"/>
      <c r="Z247" s="241"/>
    </row>
    <row r="248" ht="6.75" customHeight="1">
      <c r="A248" s="251"/>
      <c r="B248" s="252"/>
      <c r="C248" s="252"/>
      <c r="D248" s="253"/>
      <c r="E248" s="241"/>
      <c r="F248" s="241"/>
      <c r="G248" s="241"/>
      <c r="H248" s="241"/>
      <c r="I248" s="241"/>
      <c r="J248" s="241"/>
      <c r="K248" s="241"/>
      <c r="L248" s="241"/>
      <c r="M248" s="241"/>
      <c r="N248" s="241"/>
      <c r="O248" s="241"/>
      <c r="P248" s="241"/>
      <c r="Q248" s="241"/>
      <c r="R248" s="241"/>
      <c r="S248" s="241"/>
      <c r="T248" s="241"/>
      <c r="U248" s="241"/>
      <c r="V248" s="241"/>
      <c r="W248" s="241"/>
      <c r="X248" s="241"/>
      <c r="Y248" s="241"/>
      <c r="Z248" s="241"/>
    </row>
    <row r="249" ht="36.0" customHeight="1">
      <c r="A249" s="247" t="s">
        <v>92</v>
      </c>
      <c r="B249" s="239"/>
      <c r="C249" s="239"/>
      <c r="D249" s="240"/>
      <c r="E249" s="241"/>
      <c r="F249" s="241"/>
      <c r="G249" s="241"/>
      <c r="H249" s="241"/>
      <c r="I249" s="241"/>
      <c r="J249" s="241"/>
      <c r="K249" s="241"/>
      <c r="L249" s="241"/>
      <c r="M249" s="241"/>
      <c r="N249" s="241"/>
      <c r="O249" s="241"/>
      <c r="P249" s="241"/>
      <c r="Q249" s="241"/>
      <c r="R249" s="241"/>
      <c r="S249" s="241"/>
      <c r="T249" s="241"/>
      <c r="U249" s="241"/>
      <c r="V249" s="241"/>
      <c r="W249" s="241"/>
      <c r="X249" s="241"/>
      <c r="Y249" s="241"/>
      <c r="Z249" s="241"/>
    </row>
    <row r="250" ht="6.75" customHeight="1">
      <c r="A250" s="248"/>
      <c r="B250" s="248"/>
      <c r="C250" s="248"/>
      <c r="D250" s="249"/>
      <c r="E250" s="241"/>
      <c r="F250" s="241"/>
      <c r="G250" s="241"/>
      <c r="H250" s="241"/>
      <c r="I250" s="241"/>
      <c r="J250" s="241"/>
      <c r="K250" s="241"/>
      <c r="L250" s="241"/>
      <c r="M250" s="241"/>
      <c r="N250" s="241"/>
      <c r="O250" s="241"/>
      <c r="P250" s="241"/>
      <c r="Q250" s="241"/>
      <c r="R250" s="241"/>
      <c r="S250" s="241"/>
      <c r="T250" s="241"/>
      <c r="U250" s="241"/>
      <c r="V250" s="241"/>
      <c r="W250" s="241"/>
      <c r="X250" s="241"/>
      <c r="Y250" s="241"/>
      <c r="Z250" s="241"/>
    </row>
    <row r="251" ht="48.0" customHeight="1">
      <c r="A251" s="247" t="s">
        <v>93</v>
      </c>
      <c r="B251" s="239"/>
      <c r="C251" s="239"/>
      <c r="D251" s="240"/>
      <c r="E251" s="241"/>
      <c r="F251" s="241"/>
      <c r="G251" s="241"/>
      <c r="H251" s="241"/>
      <c r="I251" s="241"/>
      <c r="J251" s="241"/>
      <c r="K251" s="241"/>
      <c r="L251" s="241"/>
      <c r="M251" s="241"/>
      <c r="N251" s="241"/>
      <c r="O251" s="241"/>
      <c r="P251" s="241"/>
      <c r="Q251" s="241"/>
      <c r="R251" s="241"/>
      <c r="S251" s="241"/>
      <c r="T251" s="241"/>
      <c r="U251" s="241"/>
      <c r="V251" s="241"/>
      <c r="W251" s="241"/>
      <c r="X251" s="241"/>
      <c r="Y251" s="241"/>
      <c r="Z251" s="241"/>
    </row>
    <row r="252" ht="6.75" customHeight="1">
      <c r="A252" s="248"/>
      <c r="B252" s="248"/>
      <c r="C252" s="248"/>
      <c r="D252" s="249"/>
      <c r="E252" s="241"/>
      <c r="F252" s="241"/>
      <c r="G252" s="241"/>
      <c r="H252" s="241"/>
      <c r="I252" s="241"/>
      <c r="J252" s="241"/>
      <c r="K252" s="241"/>
      <c r="L252" s="241"/>
      <c r="M252" s="241"/>
      <c r="N252" s="241"/>
      <c r="O252" s="241"/>
      <c r="P252" s="241"/>
      <c r="Q252" s="241"/>
      <c r="R252" s="241"/>
      <c r="S252" s="241"/>
      <c r="T252" s="241"/>
      <c r="U252" s="241"/>
      <c r="V252" s="241"/>
      <c r="W252" s="241"/>
      <c r="X252" s="241"/>
      <c r="Y252" s="241"/>
      <c r="Z252" s="241"/>
    </row>
    <row r="253" ht="24.0" customHeight="1">
      <c r="A253" s="247" t="s">
        <v>136</v>
      </c>
      <c r="B253" s="239"/>
      <c r="C253" s="239"/>
      <c r="D253" s="240"/>
      <c r="E253" s="241"/>
      <c r="F253" s="241"/>
      <c r="G253" s="241"/>
      <c r="H253" s="241"/>
      <c r="I253" s="241"/>
      <c r="J253" s="241"/>
      <c r="K253" s="241"/>
      <c r="L253" s="241"/>
      <c r="M253" s="241"/>
      <c r="N253" s="241"/>
      <c r="O253" s="241"/>
      <c r="P253" s="241"/>
      <c r="Q253" s="241"/>
      <c r="R253" s="241"/>
      <c r="S253" s="241"/>
      <c r="T253" s="241"/>
      <c r="U253" s="241"/>
      <c r="V253" s="241"/>
      <c r="W253" s="241"/>
      <c r="X253" s="241"/>
      <c r="Y253" s="241"/>
      <c r="Z253" s="241"/>
    </row>
    <row r="254" ht="6.75" customHeight="1">
      <c r="A254" s="248"/>
      <c r="B254" s="248"/>
      <c r="C254" s="248"/>
      <c r="D254" s="249"/>
      <c r="E254" s="241"/>
      <c r="F254" s="241"/>
      <c r="G254" s="241"/>
      <c r="H254" s="241"/>
      <c r="I254" s="241"/>
      <c r="J254" s="241"/>
      <c r="K254" s="241"/>
      <c r="L254" s="241"/>
      <c r="M254" s="241"/>
      <c r="N254" s="241"/>
      <c r="O254" s="241"/>
      <c r="P254" s="241"/>
      <c r="Q254" s="241"/>
      <c r="R254" s="241"/>
      <c r="S254" s="241"/>
      <c r="T254" s="241"/>
      <c r="U254" s="241"/>
      <c r="V254" s="241"/>
      <c r="W254" s="241"/>
      <c r="X254" s="241"/>
      <c r="Y254" s="241"/>
      <c r="Z254" s="241"/>
    </row>
    <row r="255" ht="36.0" customHeight="1">
      <c r="A255" s="247" t="s">
        <v>137</v>
      </c>
      <c r="B255" s="239"/>
      <c r="C255" s="239"/>
      <c r="D255" s="240"/>
      <c r="E255" s="241"/>
      <c r="F255" s="241"/>
      <c r="G255" s="241"/>
      <c r="H255" s="241"/>
      <c r="I255" s="241"/>
      <c r="J255" s="241"/>
      <c r="K255" s="241"/>
      <c r="L255" s="241"/>
      <c r="M255" s="241"/>
      <c r="N255" s="241"/>
      <c r="O255" s="241"/>
      <c r="P255" s="241"/>
      <c r="Q255" s="241"/>
      <c r="R255" s="241"/>
      <c r="S255" s="241"/>
      <c r="T255" s="241"/>
      <c r="U255" s="241"/>
      <c r="V255" s="241"/>
      <c r="W255" s="241"/>
      <c r="X255" s="241"/>
      <c r="Y255" s="241"/>
      <c r="Z255" s="241"/>
    </row>
    <row r="256" ht="6.75" customHeight="1">
      <c r="A256" s="248"/>
      <c r="B256" s="248"/>
      <c r="C256" s="248"/>
      <c r="D256" s="249"/>
      <c r="E256" s="241"/>
      <c r="F256" s="241"/>
      <c r="G256" s="241"/>
      <c r="H256" s="241"/>
      <c r="I256" s="241"/>
      <c r="J256" s="241"/>
      <c r="K256" s="241"/>
      <c r="L256" s="241"/>
      <c r="M256" s="241"/>
      <c r="N256" s="241"/>
      <c r="O256" s="241"/>
      <c r="P256" s="241"/>
      <c r="Q256" s="241"/>
      <c r="R256" s="241"/>
      <c r="S256" s="241"/>
      <c r="T256" s="241"/>
      <c r="U256" s="241"/>
      <c r="V256" s="241"/>
      <c r="W256" s="241"/>
      <c r="X256" s="241"/>
      <c r="Y256" s="241"/>
      <c r="Z256" s="241"/>
    </row>
    <row r="257" ht="15.0" customHeight="1">
      <c r="A257" s="254" t="s">
        <v>138</v>
      </c>
      <c r="B257" s="239"/>
      <c r="C257" s="239"/>
      <c r="D257" s="240"/>
      <c r="E257" s="241"/>
      <c r="F257" s="241"/>
      <c r="G257" s="241"/>
      <c r="H257" s="241"/>
      <c r="I257" s="241"/>
      <c r="J257" s="241"/>
      <c r="K257" s="241"/>
      <c r="L257" s="241"/>
      <c r="M257" s="241"/>
      <c r="N257" s="241"/>
      <c r="O257" s="241"/>
      <c r="P257" s="241"/>
      <c r="Q257" s="241"/>
      <c r="R257" s="241"/>
      <c r="S257" s="241"/>
      <c r="T257" s="241"/>
      <c r="U257" s="241"/>
      <c r="V257" s="241"/>
      <c r="W257" s="241"/>
      <c r="X257" s="241"/>
      <c r="Y257" s="241"/>
      <c r="Z257" s="241"/>
    </row>
    <row r="258" ht="6.75" customHeight="1">
      <c r="A258" s="255"/>
      <c r="B258" s="256"/>
      <c r="C258" s="256"/>
      <c r="D258" s="257"/>
      <c r="E258" s="241"/>
      <c r="F258" s="241"/>
      <c r="G258" s="241"/>
      <c r="H258" s="241"/>
      <c r="I258" s="241"/>
      <c r="J258" s="241"/>
      <c r="K258" s="241"/>
      <c r="L258" s="241"/>
      <c r="M258" s="241"/>
      <c r="N258" s="241"/>
      <c r="O258" s="241"/>
      <c r="P258" s="241"/>
      <c r="Q258" s="241"/>
      <c r="R258" s="241"/>
      <c r="S258" s="241"/>
      <c r="T258" s="241"/>
      <c r="U258" s="241"/>
      <c r="V258" s="241"/>
      <c r="W258" s="241"/>
      <c r="X258" s="241"/>
      <c r="Y258" s="241"/>
      <c r="Z258" s="241"/>
    </row>
    <row r="259" ht="13.5" customHeight="1">
      <c r="A259" s="317" t="s">
        <v>97</v>
      </c>
      <c r="B259" s="277"/>
      <c r="C259" s="318" t="s">
        <v>98</v>
      </c>
      <c r="D259" s="319">
        <f>'Proposed Rates'!G16</f>
        <v>186.89</v>
      </c>
      <c r="E259" s="241"/>
      <c r="F259" s="241"/>
      <c r="G259" s="241"/>
      <c r="H259" s="241"/>
      <c r="I259" s="241"/>
      <c r="J259" s="241"/>
      <c r="K259" s="241"/>
      <c r="L259" s="241"/>
      <c r="M259" s="241"/>
      <c r="N259" s="241"/>
      <c r="O259" s="241"/>
      <c r="P259" s="241"/>
      <c r="Q259" s="241"/>
      <c r="R259" s="241"/>
      <c r="S259" s="241"/>
      <c r="T259" s="241"/>
      <c r="U259" s="241"/>
      <c r="V259" s="241"/>
      <c r="W259" s="241"/>
      <c r="X259" s="241"/>
      <c r="Y259" s="241"/>
      <c r="Z259" s="241"/>
    </row>
    <row r="260" ht="11.25" customHeight="1">
      <c r="A260" s="317" t="s">
        <v>139</v>
      </c>
      <c r="B260" s="277"/>
      <c r="C260" s="318" t="s">
        <v>123</v>
      </c>
      <c r="D260" s="320">
        <f>'Proposed Rates'!G29</f>
        <v>4.34</v>
      </c>
      <c r="E260" s="241"/>
      <c r="F260" s="241"/>
      <c r="G260" s="241"/>
      <c r="H260" s="241"/>
      <c r="I260" s="241"/>
      <c r="J260" s="241"/>
      <c r="K260" s="241"/>
      <c r="L260" s="241"/>
      <c r="M260" s="241"/>
      <c r="N260" s="241"/>
      <c r="O260" s="241"/>
      <c r="P260" s="241"/>
      <c r="Q260" s="241"/>
      <c r="R260" s="241"/>
      <c r="S260" s="241"/>
      <c r="T260" s="241"/>
      <c r="U260" s="241"/>
      <c r="V260" s="241"/>
      <c r="W260" s="241"/>
      <c r="X260" s="241"/>
      <c r="Y260" s="241"/>
      <c r="Z260" s="241"/>
    </row>
    <row r="261" ht="11.25" customHeight="1">
      <c r="A261" s="317" t="s">
        <v>140</v>
      </c>
      <c r="B261" s="277"/>
      <c r="C261" s="318" t="s">
        <v>123</v>
      </c>
      <c r="D261" s="320">
        <f>'Proposed Rates'!G30</f>
        <v>4.2019</v>
      </c>
      <c r="E261" s="241"/>
      <c r="F261" s="241"/>
      <c r="G261" s="241"/>
      <c r="H261" s="241"/>
      <c r="I261" s="241"/>
      <c r="J261" s="241"/>
      <c r="K261" s="241"/>
      <c r="L261" s="241"/>
      <c r="M261" s="241"/>
      <c r="N261" s="241"/>
      <c r="O261" s="241"/>
      <c r="P261" s="241"/>
      <c r="Q261" s="241"/>
      <c r="R261" s="241"/>
      <c r="S261" s="241"/>
      <c r="T261" s="241"/>
      <c r="U261" s="241"/>
      <c r="V261" s="241"/>
      <c r="W261" s="241"/>
      <c r="X261" s="241"/>
      <c r="Y261" s="241"/>
      <c r="Z261" s="241"/>
    </row>
    <row r="262" ht="11.25" customHeight="1">
      <c r="A262" s="317" t="s">
        <v>141</v>
      </c>
      <c r="B262" s="277"/>
      <c r="C262" s="318" t="s">
        <v>123</v>
      </c>
      <c r="D262" s="320">
        <f>'Proposed Rates'!G31</f>
        <v>4.3551</v>
      </c>
      <c r="E262" s="241"/>
      <c r="F262" s="241"/>
      <c r="G262" s="241"/>
      <c r="H262" s="241"/>
      <c r="I262" s="241"/>
      <c r="J262" s="241"/>
      <c r="K262" s="241"/>
      <c r="L262" s="241"/>
      <c r="M262" s="241"/>
      <c r="N262" s="241"/>
      <c r="O262" s="241"/>
      <c r="P262" s="241"/>
      <c r="Q262" s="241"/>
      <c r="R262" s="241"/>
      <c r="S262" s="241"/>
      <c r="T262" s="241"/>
      <c r="U262" s="241"/>
      <c r="V262" s="241"/>
      <c r="W262" s="241"/>
      <c r="X262" s="241"/>
      <c r="Y262" s="241"/>
      <c r="Z262" s="241"/>
    </row>
    <row r="263" ht="14.25" customHeight="1">
      <c r="A263" s="282"/>
      <c r="B263" s="259"/>
      <c r="C263" s="260"/>
      <c r="D263" s="315"/>
      <c r="E263" s="241"/>
      <c r="F263" s="241"/>
      <c r="G263" s="241"/>
      <c r="H263" s="241"/>
      <c r="I263" s="241"/>
      <c r="J263" s="241"/>
      <c r="K263" s="241"/>
      <c r="L263" s="241"/>
      <c r="M263" s="241"/>
      <c r="N263" s="241"/>
      <c r="O263" s="241"/>
      <c r="P263" s="241"/>
      <c r="Q263" s="241"/>
      <c r="R263" s="241"/>
      <c r="S263" s="241"/>
      <c r="T263" s="241"/>
      <c r="U263" s="241"/>
      <c r="V263" s="241"/>
      <c r="W263" s="241"/>
      <c r="X263" s="241"/>
      <c r="Y263" s="241"/>
      <c r="Z263" s="241"/>
    </row>
    <row r="264" ht="23.25" customHeight="1">
      <c r="A264" s="238" t="str">
        <f>$A$1</f>
        <v>Hydro Ottawa Limited</v>
      </c>
      <c r="B264" s="239"/>
      <c r="C264" s="239"/>
      <c r="D264" s="240"/>
      <c r="E264" s="241"/>
      <c r="F264" s="241"/>
      <c r="G264" s="241"/>
      <c r="H264" s="241"/>
      <c r="I264" s="241"/>
      <c r="J264" s="241"/>
      <c r="K264" s="241"/>
      <c r="L264" s="241"/>
      <c r="M264" s="241"/>
      <c r="N264" s="241"/>
      <c r="O264" s="241"/>
      <c r="P264" s="241"/>
      <c r="Q264" s="241"/>
      <c r="R264" s="241"/>
      <c r="S264" s="241"/>
      <c r="T264" s="241"/>
      <c r="U264" s="241"/>
      <c r="V264" s="241"/>
      <c r="W264" s="241"/>
      <c r="X264" s="241"/>
      <c r="Y264" s="241"/>
      <c r="Z264" s="241"/>
    </row>
    <row r="265" ht="18.0" customHeight="1">
      <c r="A265" s="242" t="str">
        <f>$A$2</f>
        <v>PROPOSED - TARIFF OF RATES AND CHARGES</v>
      </c>
      <c r="B265" s="239"/>
      <c r="C265" s="239"/>
      <c r="D265" s="240"/>
      <c r="E265" s="241"/>
      <c r="F265" s="241"/>
      <c r="G265" s="241"/>
      <c r="H265" s="241"/>
      <c r="I265" s="241"/>
      <c r="J265" s="241"/>
      <c r="K265" s="241"/>
      <c r="L265" s="241"/>
      <c r="M265" s="241"/>
      <c r="N265" s="241"/>
      <c r="O265" s="241"/>
      <c r="P265" s="241"/>
      <c r="Q265" s="241"/>
      <c r="R265" s="241"/>
      <c r="S265" s="241"/>
      <c r="T265" s="241"/>
      <c r="U265" s="241"/>
      <c r="V265" s="241"/>
      <c r="W265" s="241"/>
      <c r="X265" s="241"/>
      <c r="Y265" s="241"/>
      <c r="Z265" s="241"/>
    </row>
    <row r="266" ht="15.75" customHeight="1">
      <c r="A266" s="243" t="str">
        <f>$A$3</f>
        <v>Effective and Implementation Date January 1, 2027</v>
      </c>
      <c r="B266" s="239"/>
      <c r="C266" s="239"/>
      <c r="D266" s="240"/>
      <c r="E266" s="241"/>
      <c r="F266" s="241"/>
      <c r="G266" s="241"/>
      <c r="H266" s="241"/>
      <c r="I266" s="241"/>
      <c r="J266" s="241"/>
      <c r="K266" s="241"/>
      <c r="L266" s="241"/>
      <c r="M266" s="241"/>
      <c r="N266" s="241"/>
      <c r="O266" s="241"/>
      <c r="P266" s="241"/>
      <c r="Q266" s="241"/>
      <c r="R266" s="241"/>
      <c r="S266" s="241"/>
      <c r="T266" s="241"/>
      <c r="U266" s="241"/>
      <c r="V266" s="241"/>
      <c r="W266" s="241"/>
      <c r="X266" s="241"/>
      <c r="Y266" s="241"/>
      <c r="Z266" s="241"/>
    </row>
    <row r="267" ht="11.25" customHeight="1">
      <c r="A267" s="244" t="str">
        <f>$A$4</f>
        <v>This schedule supersedes and replaces all previously</v>
      </c>
      <c r="B267" s="239"/>
      <c r="C267" s="239"/>
      <c r="D267" s="240"/>
      <c r="E267" s="241"/>
      <c r="F267" s="241"/>
      <c r="G267" s="241"/>
      <c r="H267" s="241"/>
      <c r="I267" s="241"/>
      <c r="J267" s="241"/>
      <c r="K267" s="241"/>
      <c r="L267" s="241"/>
      <c r="M267" s="241"/>
      <c r="N267" s="241"/>
      <c r="O267" s="241"/>
      <c r="P267" s="241"/>
      <c r="Q267" s="241"/>
      <c r="R267" s="241"/>
      <c r="S267" s="241"/>
      <c r="T267" s="241"/>
      <c r="U267" s="241"/>
      <c r="V267" s="241"/>
      <c r="W267" s="241"/>
      <c r="X267" s="241"/>
      <c r="Y267" s="241"/>
      <c r="Z267" s="241"/>
    </row>
    <row r="268" ht="11.25" customHeight="1">
      <c r="A268" s="244" t="str">
        <f>$A$5</f>
        <v>approved schedules of Rates, Charges and Loss Factors</v>
      </c>
      <c r="B268" s="239"/>
      <c r="C268" s="239"/>
      <c r="D268" s="240"/>
      <c r="E268" s="241"/>
      <c r="F268" s="241"/>
      <c r="G268" s="241"/>
      <c r="H268" s="241"/>
      <c r="I268" s="241"/>
      <c r="J268" s="241"/>
      <c r="K268" s="241"/>
      <c r="L268" s="241"/>
      <c r="M268" s="241"/>
      <c r="N268" s="241"/>
      <c r="O268" s="241"/>
      <c r="P268" s="241"/>
      <c r="Q268" s="241"/>
      <c r="R268" s="241"/>
      <c r="S268" s="241"/>
      <c r="T268" s="241"/>
      <c r="U268" s="241"/>
      <c r="V268" s="241"/>
      <c r="W268" s="241"/>
      <c r="X268" s="241"/>
      <c r="Y268" s="241"/>
      <c r="Z268" s="241"/>
    </row>
    <row r="269" ht="11.25" customHeight="1">
      <c r="A269" s="245" t="str">
        <f>$A$6</f>
        <v>EB-2024-0115</v>
      </c>
      <c r="B269" s="239"/>
      <c r="C269" s="239"/>
      <c r="D269" s="240"/>
      <c r="E269" s="241"/>
      <c r="F269" s="241"/>
      <c r="G269" s="241"/>
      <c r="H269" s="241"/>
      <c r="I269" s="241"/>
      <c r="J269" s="241"/>
      <c r="K269" s="241"/>
      <c r="L269" s="241"/>
      <c r="M269" s="241"/>
      <c r="N269" s="241"/>
      <c r="O269" s="241"/>
      <c r="P269" s="241"/>
      <c r="Q269" s="241"/>
      <c r="R269" s="241"/>
      <c r="S269" s="241"/>
      <c r="T269" s="241"/>
      <c r="U269" s="241"/>
      <c r="V269" s="241"/>
      <c r="W269" s="241"/>
      <c r="X269" s="241"/>
      <c r="Y269" s="241"/>
      <c r="Z269" s="241"/>
    </row>
    <row r="270" ht="18.75" customHeight="1">
      <c r="A270" s="246" t="s">
        <v>142</v>
      </c>
      <c r="B270" s="239"/>
      <c r="C270" s="239"/>
      <c r="D270" s="240"/>
      <c r="E270" s="267"/>
      <c r="F270" s="267"/>
      <c r="G270" s="267"/>
      <c r="H270" s="267"/>
      <c r="I270" s="267"/>
      <c r="J270" s="267"/>
      <c r="K270" s="267"/>
      <c r="L270" s="267"/>
      <c r="M270" s="267"/>
      <c r="N270" s="267"/>
      <c r="O270" s="267"/>
      <c r="P270" s="267"/>
      <c r="Q270" s="267"/>
      <c r="R270" s="267"/>
      <c r="S270" s="267"/>
      <c r="T270" s="267"/>
      <c r="U270" s="267"/>
      <c r="V270" s="267"/>
      <c r="W270" s="267"/>
      <c r="X270" s="267"/>
      <c r="Y270" s="267"/>
      <c r="Z270" s="267"/>
    </row>
    <row r="271" ht="36.0" customHeight="1">
      <c r="A271" s="247" t="s">
        <v>143</v>
      </c>
      <c r="B271" s="239"/>
      <c r="C271" s="239"/>
      <c r="D271" s="240"/>
      <c r="E271" s="241"/>
      <c r="F271" s="241"/>
      <c r="G271" s="241"/>
      <c r="H271" s="241"/>
      <c r="I271" s="241"/>
      <c r="J271" s="241"/>
      <c r="K271" s="241"/>
      <c r="L271" s="241"/>
      <c r="M271" s="241"/>
      <c r="N271" s="241"/>
      <c r="O271" s="241"/>
      <c r="P271" s="241"/>
      <c r="Q271" s="241"/>
      <c r="R271" s="241"/>
      <c r="S271" s="241"/>
      <c r="T271" s="241"/>
      <c r="U271" s="241"/>
      <c r="V271" s="241"/>
      <c r="W271" s="241"/>
      <c r="X271" s="241"/>
      <c r="Y271" s="241"/>
      <c r="Z271" s="241"/>
    </row>
    <row r="272" ht="6.75" customHeight="1">
      <c r="A272" s="248"/>
      <c r="B272" s="248"/>
      <c r="C272" s="248"/>
      <c r="D272" s="249"/>
      <c r="E272" s="241"/>
      <c r="F272" s="241"/>
      <c r="G272" s="241"/>
      <c r="H272" s="241"/>
      <c r="I272" s="241"/>
      <c r="J272" s="241"/>
      <c r="K272" s="241"/>
      <c r="L272" s="241"/>
      <c r="M272" s="241"/>
      <c r="N272" s="241"/>
      <c r="O272" s="241"/>
      <c r="P272" s="241"/>
      <c r="Q272" s="241"/>
      <c r="R272" s="241"/>
      <c r="S272" s="241"/>
      <c r="T272" s="241"/>
      <c r="U272" s="241"/>
      <c r="V272" s="241"/>
      <c r="W272" s="241"/>
      <c r="X272" s="241"/>
      <c r="Y272" s="241"/>
      <c r="Z272" s="241"/>
    </row>
    <row r="273" ht="11.25" customHeight="1">
      <c r="A273" s="250" t="s">
        <v>91</v>
      </c>
      <c r="B273" s="239"/>
      <c r="C273" s="239"/>
      <c r="D273" s="240"/>
      <c r="E273" s="241"/>
      <c r="F273" s="241"/>
      <c r="G273" s="241"/>
      <c r="H273" s="241"/>
      <c r="I273" s="241"/>
      <c r="J273" s="241"/>
      <c r="K273" s="241"/>
      <c r="L273" s="241"/>
      <c r="M273" s="241"/>
      <c r="N273" s="241"/>
      <c r="O273" s="241"/>
      <c r="P273" s="241"/>
      <c r="Q273" s="241"/>
      <c r="R273" s="241"/>
      <c r="S273" s="241"/>
      <c r="T273" s="241"/>
      <c r="U273" s="241"/>
      <c r="V273" s="241"/>
      <c r="W273" s="241"/>
      <c r="X273" s="241"/>
      <c r="Y273" s="241"/>
      <c r="Z273" s="241"/>
    </row>
    <row r="274" ht="6.75" customHeight="1">
      <c r="A274" s="251"/>
      <c r="B274" s="252"/>
      <c r="C274" s="252"/>
      <c r="D274" s="253"/>
      <c r="E274" s="241"/>
      <c r="F274" s="241"/>
      <c r="G274" s="241"/>
      <c r="H274" s="241"/>
      <c r="I274" s="241"/>
      <c r="J274" s="241"/>
      <c r="K274" s="241"/>
      <c r="L274" s="241"/>
      <c r="M274" s="241"/>
      <c r="N274" s="241"/>
      <c r="O274" s="241"/>
      <c r="P274" s="241"/>
      <c r="Q274" s="241"/>
      <c r="R274" s="241"/>
      <c r="S274" s="241"/>
      <c r="T274" s="241"/>
      <c r="U274" s="241"/>
      <c r="V274" s="241"/>
      <c r="W274" s="241"/>
      <c r="X274" s="241"/>
      <c r="Y274" s="241"/>
      <c r="Z274" s="241"/>
    </row>
    <row r="275" ht="36.0" customHeight="1">
      <c r="A275" s="247" t="s">
        <v>92</v>
      </c>
      <c r="B275" s="239"/>
      <c r="C275" s="239"/>
      <c r="D275" s="240"/>
      <c r="E275" s="241"/>
      <c r="F275" s="241"/>
      <c r="G275" s="241"/>
      <c r="H275" s="241"/>
      <c r="I275" s="241"/>
      <c r="J275" s="241"/>
      <c r="K275" s="241"/>
      <c r="L275" s="241"/>
      <c r="M275" s="241"/>
      <c r="N275" s="241"/>
      <c r="O275" s="241"/>
      <c r="P275" s="241"/>
      <c r="Q275" s="241"/>
      <c r="R275" s="241"/>
      <c r="S275" s="241"/>
      <c r="T275" s="241"/>
      <c r="U275" s="241"/>
      <c r="V275" s="241"/>
      <c r="W275" s="241"/>
      <c r="X275" s="241"/>
      <c r="Y275" s="241"/>
      <c r="Z275" s="241"/>
    </row>
    <row r="276" ht="6.75" customHeight="1">
      <c r="A276" s="248"/>
      <c r="B276" s="248"/>
      <c r="C276" s="248"/>
      <c r="D276" s="249"/>
      <c r="E276" s="241"/>
      <c r="F276" s="241"/>
      <c r="G276" s="241"/>
      <c r="H276" s="241"/>
      <c r="I276" s="241"/>
      <c r="J276" s="241"/>
      <c r="K276" s="241"/>
      <c r="L276" s="241"/>
      <c r="M276" s="241"/>
      <c r="N276" s="241"/>
      <c r="O276" s="241"/>
      <c r="P276" s="241"/>
      <c r="Q276" s="241"/>
      <c r="R276" s="241"/>
      <c r="S276" s="241"/>
      <c r="T276" s="241"/>
      <c r="U276" s="241"/>
      <c r="V276" s="241"/>
      <c r="W276" s="241"/>
      <c r="X276" s="241"/>
      <c r="Y276" s="241"/>
      <c r="Z276" s="241"/>
    </row>
    <row r="277" ht="48.0" customHeight="1">
      <c r="A277" s="247" t="s">
        <v>93</v>
      </c>
      <c r="B277" s="239"/>
      <c r="C277" s="239"/>
      <c r="D277" s="240"/>
      <c r="E277" s="241"/>
      <c r="F277" s="241"/>
      <c r="G277" s="241"/>
      <c r="H277" s="241"/>
      <c r="I277" s="241"/>
      <c r="J277" s="241"/>
      <c r="K277" s="241"/>
      <c r="L277" s="241"/>
      <c r="M277" s="241"/>
      <c r="N277" s="241"/>
      <c r="O277" s="241"/>
      <c r="P277" s="241"/>
      <c r="Q277" s="241"/>
      <c r="R277" s="241"/>
      <c r="S277" s="241"/>
      <c r="T277" s="241"/>
      <c r="U277" s="241"/>
      <c r="V277" s="241"/>
      <c r="W277" s="241"/>
      <c r="X277" s="241"/>
      <c r="Y277" s="241"/>
      <c r="Z277" s="241"/>
    </row>
    <row r="278" ht="6.75" customHeight="1">
      <c r="A278" s="248"/>
      <c r="B278" s="248"/>
      <c r="C278" s="248"/>
      <c r="D278" s="249"/>
      <c r="E278" s="241"/>
      <c r="F278" s="241"/>
      <c r="G278" s="241"/>
      <c r="H278" s="241"/>
      <c r="I278" s="241"/>
      <c r="J278" s="241"/>
      <c r="K278" s="241"/>
      <c r="L278" s="241"/>
      <c r="M278" s="241"/>
      <c r="N278" s="241"/>
      <c r="O278" s="241"/>
      <c r="P278" s="241"/>
      <c r="Q278" s="241"/>
      <c r="R278" s="241"/>
      <c r="S278" s="241"/>
      <c r="T278" s="241"/>
      <c r="U278" s="241"/>
      <c r="V278" s="241"/>
      <c r="W278" s="241"/>
      <c r="X278" s="241"/>
      <c r="Y278" s="241"/>
      <c r="Z278" s="241"/>
    </row>
    <row r="279" ht="48.0" customHeight="1">
      <c r="A279" s="247" t="s">
        <v>94</v>
      </c>
      <c r="B279" s="239"/>
      <c r="C279" s="239"/>
      <c r="D279" s="240"/>
      <c r="E279" s="241"/>
      <c r="F279" s="241"/>
      <c r="G279" s="241"/>
      <c r="H279" s="241"/>
      <c r="I279" s="241"/>
      <c r="J279" s="241"/>
      <c r="K279" s="241"/>
      <c r="L279" s="241"/>
      <c r="M279" s="241"/>
      <c r="N279" s="241"/>
      <c r="O279" s="241"/>
      <c r="P279" s="241"/>
      <c r="Q279" s="241"/>
      <c r="R279" s="241"/>
      <c r="S279" s="241"/>
      <c r="T279" s="241"/>
      <c r="U279" s="241"/>
      <c r="V279" s="241"/>
      <c r="W279" s="241"/>
      <c r="X279" s="241"/>
      <c r="Y279" s="241"/>
      <c r="Z279" s="241"/>
    </row>
    <row r="280" ht="6.75" customHeight="1">
      <c r="A280" s="248"/>
      <c r="B280" s="248"/>
      <c r="C280" s="248"/>
      <c r="D280" s="249"/>
      <c r="E280" s="241"/>
      <c r="F280" s="241"/>
      <c r="G280" s="241"/>
      <c r="H280" s="241"/>
      <c r="I280" s="241"/>
      <c r="J280" s="241"/>
      <c r="K280" s="241"/>
      <c r="L280" s="241"/>
      <c r="M280" s="241"/>
      <c r="N280" s="241"/>
      <c r="O280" s="241"/>
      <c r="P280" s="241"/>
      <c r="Q280" s="241"/>
      <c r="R280" s="241"/>
      <c r="S280" s="241"/>
      <c r="T280" s="241"/>
      <c r="U280" s="241"/>
      <c r="V280" s="241"/>
      <c r="W280" s="241"/>
      <c r="X280" s="241"/>
      <c r="Y280" s="241"/>
      <c r="Z280" s="241"/>
    </row>
    <row r="281" ht="36.0" customHeight="1">
      <c r="A281" s="247" t="s">
        <v>95</v>
      </c>
      <c r="B281" s="239"/>
      <c r="C281" s="239"/>
      <c r="D281" s="240"/>
      <c r="E281" s="241"/>
      <c r="F281" s="241"/>
      <c r="G281" s="241"/>
      <c r="H281" s="241"/>
      <c r="I281" s="241"/>
      <c r="J281" s="241"/>
      <c r="K281" s="241"/>
      <c r="L281" s="241"/>
      <c r="M281" s="241"/>
      <c r="N281" s="241"/>
      <c r="O281" s="241"/>
      <c r="P281" s="241"/>
      <c r="Q281" s="241"/>
      <c r="R281" s="241"/>
      <c r="S281" s="241"/>
      <c r="T281" s="241"/>
      <c r="U281" s="241"/>
      <c r="V281" s="241"/>
      <c r="W281" s="241"/>
      <c r="X281" s="241"/>
      <c r="Y281" s="241"/>
      <c r="Z281" s="241"/>
    </row>
    <row r="282" ht="6.75" customHeight="1">
      <c r="A282" s="248"/>
      <c r="B282" s="248"/>
      <c r="C282" s="248"/>
      <c r="D282" s="249"/>
      <c r="E282" s="241"/>
      <c r="F282" s="241"/>
      <c r="G282" s="241"/>
      <c r="H282" s="241"/>
      <c r="I282" s="241"/>
      <c r="J282" s="241"/>
      <c r="K282" s="241"/>
      <c r="L282" s="241"/>
      <c r="M282" s="241"/>
      <c r="N282" s="241"/>
      <c r="O282" s="241"/>
      <c r="P282" s="241"/>
      <c r="Q282" s="241"/>
      <c r="R282" s="241"/>
      <c r="S282" s="241"/>
      <c r="T282" s="241"/>
      <c r="U282" s="241"/>
      <c r="V282" s="241"/>
      <c r="W282" s="241"/>
      <c r="X282" s="241"/>
      <c r="Y282" s="241"/>
      <c r="Z282" s="241"/>
    </row>
    <row r="283" ht="15.0" customHeight="1">
      <c r="A283" s="254" t="s">
        <v>96</v>
      </c>
      <c r="B283" s="239"/>
      <c r="C283" s="239"/>
      <c r="D283" s="240"/>
      <c r="E283" s="241"/>
      <c r="F283" s="241"/>
      <c r="G283" s="241"/>
      <c r="H283" s="241"/>
      <c r="I283" s="241"/>
      <c r="J283" s="241"/>
      <c r="K283" s="241"/>
      <c r="L283" s="241"/>
      <c r="M283" s="241"/>
      <c r="N283" s="241"/>
      <c r="O283" s="241"/>
      <c r="P283" s="241"/>
      <c r="Q283" s="241"/>
      <c r="R283" s="241"/>
      <c r="S283" s="241"/>
      <c r="T283" s="241"/>
      <c r="U283" s="241"/>
      <c r="V283" s="241"/>
      <c r="W283" s="241"/>
      <c r="X283" s="241"/>
      <c r="Y283" s="241"/>
      <c r="Z283" s="241"/>
    </row>
    <row r="284" ht="6.75" customHeight="1">
      <c r="A284" s="255"/>
      <c r="B284" s="256"/>
      <c r="C284" s="256"/>
      <c r="D284" s="257"/>
      <c r="E284" s="241"/>
      <c r="F284" s="241"/>
      <c r="G284" s="241"/>
      <c r="H284" s="241"/>
      <c r="I284" s="241"/>
      <c r="J284" s="241"/>
      <c r="K284" s="241"/>
      <c r="L284" s="241"/>
      <c r="M284" s="241"/>
      <c r="N284" s="241"/>
      <c r="O284" s="241"/>
      <c r="P284" s="241"/>
      <c r="Q284" s="241"/>
      <c r="R284" s="241"/>
      <c r="S284" s="241"/>
      <c r="T284" s="241"/>
      <c r="U284" s="241"/>
      <c r="V284" s="241"/>
      <c r="W284" s="241"/>
      <c r="X284" s="241"/>
      <c r="Y284" s="241"/>
      <c r="Z284" s="241"/>
    </row>
    <row r="285" ht="11.25" customHeight="1">
      <c r="A285" s="258" t="s">
        <v>133</v>
      </c>
      <c r="B285" s="259"/>
      <c r="C285" s="260" t="s">
        <v>98</v>
      </c>
      <c r="D285" s="311">
        <f>'Proposed Rates'!G14</f>
        <v>8.98</v>
      </c>
      <c r="E285" s="241"/>
      <c r="F285" s="241"/>
      <c r="G285" s="241"/>
      <c r="H285" s="241"/>
      <c r="I285" s="241"/>
      <c r="J285" s="241"/>
      <c r="K285" s="241"/>
      <c r="L285" s="241"/>
      <c r="M285" s="241"/>
      <c r="N285" s="241"/>
      <c r="O285" s="241"/>
      <c r="P285" s="241"/>
      <c r="Q285" s="241"/>
      <c r="R285" s="241"/>
      <c r="S285" s="241"/>
      <c r="T285" s="241"/>
      <c r="U285" s="241"/>
      <c r="V285" s="241"/>
      <c r="W285" s="241"/>
      <c r="X285" s="241"/>
      <c r="Y285" s="241"/>
      <c r="Z285" s="241"/>
    </row>
    <row r="286" ht="11.25" customHeight="1">
      <c r="A286" s="258" t="s">
        <v>116</v>
      </c>
      <c r="B286" s="259"/>
      <c r="C286" s="260" t="s">
        <v>123</v>
      </c>
      <c r="D286" s="312">
        <f>'Proposed Rates'!G27</f>
        <v>42.0761</v>
      </c>
      <c r="E286" s="241"/>
      <c r="F286" s="241"/>
      <c r="G286" s="241"/>
      <c r="H286" s="241"/>
      <c r="I286" s="241"/>
      <c r="J286" s="241"/>
      <c r="K286" s="241"/>
      <c r="L286" s="241"/>
      <c r="M286" s="241"/>
      <c r="N286" s="241"/>
      <c r="O286" s="241"/>
      <c r="P286" s="241"/>
      <c r="Q286" s="241"/>
      <c r="R286" s="241"/>
      <c r="S286" s="241"/>
      <c r="T286" s="241"/>
      <c r="U286" s="241"/>
      <c r="V286" s="241"/>
      <c r="W286" s="241"/>
      <c r="X286" s="241"/>
      <c r="Y286" s="241"/>
      <c r="Z286" s="241"/>
    </row>
    <row r="287" ht="11.25" customHeight="1">
      <c r="A287" s="258" t="s">
        <v>102</v>
      </c>
      <c r="B287" s="259"/>
      <c r="C287" s="260" t="s">
        <v>123</v>
      </c>
      <c r="D287" s="314">
        <f>'Proposed Rates'!G266</f>
        <v>0.00447</v>
      </c>
      <c r="E287" s="241"/>
      <c r="F287" s="241"/>
      <c r="G287" s="241"/>
      <c r="H287" s="241"/>
      <c r="I287" s="241"/>
      <c r="J287" s="241"/>
      <c r="K287" s="241"/>
      <c r="L287" s="241"/>
      <c r="M287" s="241"/>
      <c r="N287" s="241"/>
      <c r="O287" s="241"/>
      <c r="P287" s="241"/>
      <c r="Q287" s="241"/>
      <c r="R287" s="241"/>
      <c r="S287" s="241"/>
      <c r="T287" s="241"/>
      <c r="U287" s="241"/>
      <c r="V287" s="241"/>
      <c r="W287" s="241"/>
      <c r="X287" s="241"/>
      <c r="Y287" s="241"/>
      <c r="Z287" s="241"/>
    </row>
    <row r="288" ht="15.0" hidden="1" customHeight="1">
      <c r="A288" s="258" t="s">
        <v>104</v>
      </c>
      <c r="B288" s="259"/>
      <c r="C288" s="260" t="s">
        <v>123</v>
      </c>
      <c r="D288" s="312">
        <f>'Proposed Rates'!G43</f>
        <v>0</v>
      </c>
      <c r="E288" s="241"/>
      <c r="F288" s="241"/>
      <c r="G288" s="241"/>
      <c r="H288" s="241"/>
      <c r="I288" s="241"/>
      <c r="J288" s="241"/>
      <c r="K288" s="241"/>
      <c r="L288" s="241"/>
      <c r="M288" s="241"/>
      <c r="N288" s="241"/>
      <c r="O288" s="241"/>
      <c r="P288" s="241"/>
      <c r="Q288" s="241"/>
      <c r="R288" s="241"/>
      <c r="S288" s="241"/>
      <c r="T288" s="241"/>
      <c r="U288" s="241"/>
      <c r="V288" s="241"/>
      <c r="W288" s="241"/>
      <c r="X288" s="241"/>
      <c r="Y288" s="241"/>
      <c r="Z288" s="241"/>
    </row>
    <row r="289" ht="15.0" hidden="1" customHeight="1">
      <c r="A289" s="258" t="s">
        <v>100</v>
      </c>
      <c r="B289" s="259"/>
      <c r="C289" s="260" t="s">
        <v>123</v>
      </c>
      <c r="D289" s="312">
        <f>'Proposed Rates'!G70</f>
        <v>0</v>
      </c>
      <c r="E289" s="241"/>
      <c r="F289" s="241"/>
      <c r="G289" s="241"/>
      <c r="H289" s="241"/>
      <c r="I289" s="241"/>
      <c r="J289" s="241"/>
      <c r="K289" s="241"/>
      <c r="L289" s="241"/>
      <c r="M289" s="241"/>
      <c r="N289" s="241"/>
      <c r="O289" s="241"/>
      <c r="P289" s="241"/>
      <c r="Q289" s="241"/>
      <c r="R289" s="241"/>
      <c r="S289" s="241"/>
      <c r="T289" s="241"/>
      <c r="U289" s="241"/>
      <c r="V289" s="241"/>
      <c r="W289" s="241"/>
      <c r="X289" s="241"/>
      <c r="Y289" s="241"/>
      <c r="Z289" s="241"/>
    </row>
    <row r="290" ht="15.0" hidden="1" customHeight="1">
      <c r="A290" s="258" t="s">
        <v>105</v>
      </c>
      <c r="B290" s="259"/>
      <c r="C290" s="260" t="s">
        <v>103</v>
      </c>
      <c r="D290" s="312">
        <f>'Proposed Rates'!G148</f>
        <v>0</v>
      </c>
      <c r="E290" s="241"/>
      <c r="F290" s="241"/>
      <c r="G290" s="241"/>
      <c r="H290" s="241"/>
      <c r="I290" s="241"/>
      <c r="J290" s="241"/>
      <c r="K290" s="241"/>
      <c r="L290" s="241"/>
      <c r="M290" s="241"/>
      <c r="N290" s="241"/>
      <c r="O290" s="241"/>
      <c r="P290" s="241"/>
      <c r="Q290" s="241"/>
      <c r="R290" s="241"/>
      <c r="S290" s="241"/>
      <c r="T290" s="241"/>
      <c r="U290" s="241"/>
      <c r="V290" s="241"/>
      <c r="W290" s="241"/>
      <c r="X290" s="241"/>
      <c r="Y290" s="241"/>
      <c r="Z290" s="241"/>
    </row>
    <row r="291" ht="12.0" customHeight="1">
      <c r="A291" s="258" t="s">
        <v>106</v>
      </c>
      <c r="B291" s="259"/>
      <c r="C291" s="260" t="s">
        <v>123</v>
      </c>
      <c r="D291" s="312">
        <f>'Proposed Rates'!G189</f>
        <v>0.8755</v>
      </c>
      <c r="E291" s="241"/>
      <c r="F291" s="241"/>
      <c r="G291" s="241"/>
      <c r="H291" s="241"/>
      <c r="I291" s="241"/>
      <c r="J291" s="241"/>
      <c r="K291" s="241"/>
      <c r="L291" s="241"/>
      <c r="M291" s="241"/>
      <c r="N291" s="241"/>
      <c r="O291" s="241"/>
      <c r="P291" s="241"/>
      <c r="Q291" s="241"/>
      <c r="R291" s="241"/>
      <c r="S291" s="241"/>
      <c r="T291" s="241"/>
      <c r="U291" s="241"/>
      <c r="V291" s="241"/>
      <c r="W291" s="241"/>
      <c r="X291" s="241"/>
      <c r="Y291" s="241"/>
      <c r="Z291" s="241"/>
    </row>
    <row r="292" ht="15.75" customHeight="1">
      <c r="A292" s="286" t="s">
        <v>107</v>
      </c>
      <c r="B292" s="259"/>
      <c r="C292" s="287" t="s">
        <v>123</v>
      </c>
      <c r="D292" s="321">
        <f>'Proposed Rates'!G202</f>
        <v>0.4884</v>
      </c>
      <c r="E292" s="241"/>
      <c r="F292" s="241"/>
      <c r="G292" s="241"/>
      <c r="H292" s="241"/>
      <c r="I292" s="241"/>
      <c r="J292" s="241"/>
      <c r="K292" s="241"/>
      <c r="L292" s="241"/>
      <c r="M292" s="241"/>
      <c r="N292" s="241"/>
      <c r="O292" s="241"/>
      <c r="P292" s="241"/>
      <c r="Q292" s="241"/>
      <c r="R292" s="241"/>
      <c r="S292" s="241"/>
      <c r="T292" s="241"/>
      <c r="U292" s="241"/>
      <c r="V292" s="241"/>
      <c r="W292" s="241"/>
      <c r="X292" s="241"/>
      <c r="Y292" s="241"/>
      <c r="Z292" s="241"/>
    </row>
    <row r="293" ht="4.5" customHeight="1">
      <c r="A293" s="286"/>
      <c r="B293" s="259"/>
      <c r="C293" s="287"/>
      <c r="D293" s="322"/>
      <c r="E293" s="241"/>
      <c r="F293" s="241"/>
      <c r="G293" s="241"/>
      <c r="H293" s="241"/>
      <c r="I293" s="241"/>
      <c r="J293" s="241"/>
      <c r="K293" s="241"/>
      <c r="L293" s="241"/>
      <c r="M293" s="241"/>
      <c r="N293" s="241"/>
      <c r="O293" s="241"/>
      <c r="P293" s="241"/>
      <c r="Q293" s="241"/>
      <c r="R293" s="241"/>
      <c r="S293" s="241"/>
      <c r="T293" s="241"/>
      <c r="U293" s="241"/>
      <c r="V293" s="241"/>
      <c r="W293" s="241"/>
      <c r="X293" s="241"/>
      <c r="Y293" s="241"/>
      <c r="Z293" s="241"/>
    </row>
    <row r="294" ht="15.0" customHeight="1">
      <c r="A294" s="266" t="s">
        <v>108</v>
      </c>
      <c r="B294" s="259"/>
      <c r="C294" s="260"/>
      <c r="D294" s="315"/>
      <c r="E294" s="241"/>
      <c r="F294" s="241"/>
      <c r="G294" s="241"/>
      <c r="H294" s="241"/>
      <c r="I294" s="241"/>
      <c r="J294" s="241"/>
      <c r="K294" s="241"/>
      <c r="L294" s="241"/>
      <c r="M294" s="241"/>
      <c r="N294" s="241"/>
      <c r="O294" s="241"/>
      <c r="P294" s="241"/>
      <c r="Q294" s="241"/>
      <c r="R294" s="241"/>
      <c r="S294" s="241"/>
      <c r="T294" s="241"/>
      <c r="U294" s="241"/>
      <c r="V294" s="241"/>
      <c r="W294" s="241"/>
      <c r="X294" s="241"/>
      <c r="Y294" s="241"/>
      <c r="Z294" s="241"/>
    </row>
    <row r="295" ht="6.75" customHeight="1">
      <c r="A295" s="255"/>
      <c r="B295" s="260"/>
      <c r="C295" s="260"/>
      <c r="D295" s="315"/>
      <c r="E295" s="241"/>
      <c r="F295" s="241"/>
      <c r="G295" s="241"/>
      <c r="H295" s="241"/>
      <c r="I295" s="241"/>
      <c r="J295" s="241"/>
      <c r="K295" s="241"/>
      <c r="L295" s="241"/>
      <c r="M295" s="241"/>
      <c r="N295" s="241"/>
      <c r="O295" s="241"/>
      <c r="P295" s="241"/>
      <c r="Q295" s="241"/>
      <c r="R295" s="241"/>
      <c r="S295" s="241"/>
      <c r="T295" s="241"/>
      <c r="U295" s="241"/>
      <c r="V295" s="241"/>
      <c r="W295" s="241"/>
      <c r="X295" s="241"/>
      <c r="Y295" s="241"/>
      <c r="Z295" s="241"/>
    </row>
    <row r="296" ht="10.5" customHeight="1">
      <c r="A296" s="258" t="s">
        <v>109</v>
      </c>
      <c r="B296" s="259"/>
      <c r="C296" s="260" t="s">
        <v>103</v>
      </c>
      <c r="D296" s="315">
        <f>$D$34</f>
        <v>0.0041</v>
      </c>
      <c r="E296" s="241"/>
      <c r="F296" s="241"/>
      <c r="G296" s="241"/>
      <c r="H296" s="241"/>
      <c r="I296" s="241"/>
      <c r="J296" s="241"/>
      <c r="K296" s="241"/>
      <c r="L296" s="241"/>
      <c r="M296" s="241"/>
      <c r="N296" s="241"/>
      <c r="O296" s="241"/>
      <c r="P296" s="241"/>
      <c r="Q296" s="241"/>
      <c r="R296" s="241"/>
      <c r="S296" s="241"/>
      <c r="T296" s="241"/>
      <c r="U296" s="241"/>
      <c r="V296" s="241"/>
      <c r="W296" s="241"/>
      <c r="X296" s="241"/>
      <c r="Y296" s="241"/>
      <c r="Z296" s="241"/>
    </row>
    <row r="297" ht="11.25" customHeight="1">
      <c r="A297" s="258" t="s">
        <v>110</v>
      </c>
      <c r="B297" s="259"/>
      <c r="C297" s="260" t="s">
        <v>103</v>
      </c>
      <c r="D297" s="312">
        <f>'Proposed Rates'!G215-'2026'!D296</f>
        <v>0.0004</v>
      </c>
      <c r="E297" s="241"/>
      <c r="F297" s="241"/>
      <c r="G297" s="241"/>
      <c r="H297" s="241"/>
      <c r="I297" s="241"/>
      <c r="J297" s="241"/>
      <c r="K297" s="241"/>
      <c r="L297" s="241"/>
      <c r="M297" s="241"/>
      <c r="N297" s="241"/>
      <c r="O297" s="241"/>
      <c r="P297" s="241"/>
      <c r="Q297" s="241"/>
      <c r="R297" s="241"/>
      <c r="S297" s="241"/>
      <c r="T297" s="241"/>
      <c r="U297" s="241"/>
      <c r="V297" s="241"/>
      <c r="W297" s="241"/>
      <c r="X297" s="241"/>
      <c r="Y297" s="241"/>
      <c r="Z297" s="241"/>
    </row>
    <row r="298" ht="11.25" customHeight="1">
      <c r="A298" s="258" t="s">
        <v>111</v>
      </c>
      <c r="B298" s="259"/>
      <c r="C298" s="260" t="s">
        <v>103</v>
      </c>
      <c r="D298" s="312">
        <f>'Proposed Rates'!G228</f>
        <v>0.0015</v>
      </c>
      <c r="E298" s="241"/>
      <c r="F298" s="241"/>
      <c r="G298" s="241"/>
      <c r="H298" s="241"/>
      <c r="I298" s="241"/>
      <c r="J298" s="241"/>
      <c r="K298" s="241"/>
      <c r="L298" s="241"/>
      <c r="M298" s="241"/>
      <c r="N298" s="241"/>
      <c r="O298" s="241"/>
      <c r="P298" s="241"/>
      <c r="Q298" s="241"/>
      <c r="R298" s="241"/>
      <c r="S298" s="241"/>
      <c r="T298" s="241"/>
      <c r="U298" s="241"/>
      <c r="V298" s="241"/>
      <c r="W298" s="241"/>
      <c r="X298" s="241"/>
      <c r="Y298" s="241"/>
      <c r="Z298" s="241"/>
    </row>
    <row r="299" ht="11.25" customHeight="1">
      <c r="A299" s="258" t="s">
        <v>112</v>
      </c>
      <c r="B299" s="259"/>
      <c r="C299" s="260" t="s">
        <v>98</v>
      </c>
      <c r="D299" s="312">
        <f>'Proposed Rates'!G242</f>
        <v>1.54</v>
      </c>
      <c r="E299" s="241"/>
      <c r="F299" s="241"/>
      <c r="G299" s="241"/>
      <c r="H299" s="241"/>
      <c r="I299" s="241"/>
      <c r="J299" s="241"/>
      <c r="K299" s="241"/>
      <c r="L299" s="241"/>
      <c r="M299" s="241"/>
      <c r="N299" s="241"/>
      <c r="O299" s="241"/>
      <c r="P299" s="241"/>
      <c r="Q299" s="241"/>
      <c r="R299" s="241"/>
      <c r="S299" s="241"/>
      <c r="T299" s="241"/>
      <c r="U299" s="241"/>
      <c r="V299" s="241"/>
      <c r="W299" s="241"/>
      <c r="X299" s="241"/>
      <c r="Y299" s="241"/>
      <c r="Z299" s="241"/>
    </row>
    <row r="300" ht="11.25" customHeight="1">
      <c r="A300" s="282"/>
      <c r="B300" s="259"/>
      <c r="C300" s="260"/>
      <c r="D300" s="265"/>
      <c r="E300" s="241"/>
      <c r="F300" s="241"/>
      <c r="G300" s="241"/>
      <c r="H300" s="241"/>
      <c r="I300" s="241"/>
      <c r="J300" s="241"/>
      <c r="K300" s="241"/>
      <c r="L300" s="241"/>
      <c r="M300" s="241"/>
      <c r="N300" s="241"/>
      <c r="O300" s="241"/>
      <c r="P300" s="241"/>
      <c r="Q300" s="241"/>
      <c r="R300" s="241"/>
      <c r="S300" s="241"/>
      <c r="T300" s="241"/>
      <c r="U300" s="241"/>
      <c r="V300" s="241"/>
      <c r="W300" s="241"/>
      <c r="X300" s="241"/>
      <c r="Y300" s="241"/>
      <c r="Z300" s="241"/>
    </row>
    <row r="301" ht="23.25" customHeight="1">
      <c r="A301" s="238" t="str">
        <f>$A$1</f>
        <v>Hydro Ottawa Limited</v>
      </c>
      <c r="B301" s="239"/>
      <c r="C301" s="239"/>
      <c r="D301" s="240"/>
      <c r="E301" s="241"/>
      <c r="F301" s="241"/>
      <c r="G301" s="241"/>
      <c r="H301" s="241"/>
      <c r="I301" s="241"/>
      <c r="J301" s="241"/>
      <c r="K301" s="241"/>
      <c r="L301" s="241"/>
      <c r="M301" s="241"/>
      <c r="N301" s="241"/>
      <c r="O301" s="241"/>
      <c r="P301" s="241"/>
      <c r="Q301" s="241"/>
      <c r="R301" s="241"/>
      <c r="S301" s="241"/>
      <c r="T301" s="241"/>
      <c r="U301" s="241"/>
      <c r="V301" s="241"/>
      <c r="W301" s="241"/>
      <c r="X301" s="241"/>
      <c r="Y301" s="241"/>
      <c r="Z301" s="241"/>
    </row>
    <row r="302" ht="18.0" customHeight="1">
      <c r="A302" s="242" t="str">
        <f>$A$2</f>
        <v>PROPOSED - TARIFF OF RATES AND CHARGES</v>
      </c>
      <c r="B302" s="239"/>
      <c r="C302" s="239"/>
      <c r="D302" s="240"/>
      <c r="E302" s="241"/>
      <c r="F302" s="241"/>
      <c r="G302" s="241"/>
      <c r="H302" s="241"/>
      <c r="I302" s="241"/>
      <c r="J302" s="241"/>
      <c r="K302" s="241"/>
      <c r="L302" s="241"/>
      <c r="M302" s="241"/>
      <c r="N302" s="241"/>
      <c r="O302" s="241"/>
      <c r="P302" s="241"/>
      <c r="Q302" s="241"/>
      <c r="R302" s="241"/>
      <c r="S302" s="241"/>
      <c r="T302" s="241"/>
      <c r="U302" s="241"/>
      <c r="V302" s="241"/>
      <c r="W302" s="241"/>
      <c r="X302" s="241"/>
      <c r="Y302" s="241"/>
      <c r="Z302" s="241"/>
    </row>
    <row r="303" ht="15.75" customHeight="1">
      <c r="A303" s="243" t="str">
        <f>$A$3</f>
        <v>Effective and Implementation Date January 1, 2027</v>
      </c>
      <c r="B303" s="239"/>
      <c r="C303" s="239"/>
      <c r="D303" s="240"/>
      <c r="E303" s="241"/>
      <c r="F303" s="241"/>
      <c r="G303" s="241"/>
      <c r="H303" s="241"/>
      <c r="I303" s="241"/>
      <c r="J303" s="241"/>
      <c r="K303" s="241"/>
      <c r="L303" s="241"/>
      <c r="M303" s="241"/>
      <c r="N303" s="241"/>
      <c r="O303" s="241"/>
      <c r="P303" s="241"/>
      <c r="Q303" s="241"/>
      <c r="R303" s="241"/>
      <c r="S303" s="241"/>
      <c r="T303" s="241"/>
      <c r="U303" s="241"/>
      <c r="V303" s="241"/>
      <c r="W303" s="241"/>
      <c r="X303" s="241"/>
      <c r="Y303" s="241"/>
      <c r="Z303" s="241"/>
    </row>
    <row r="304" ht="11.25" customHeight="1">
      <c r="A304" s="244" t="str">
        <f>$A$4</f>
        <v>This schedule supersedes and replaces all previously</v>
      </c>
      <c r="B304" s="239"/>
      <c r="C304" s="239"/>
      <c r="D304" s="240"/>
      <c r="E304" s="241"/>
      <c r="F304" s="241"/>
      <c r="G304" s="241"/>
      <c r="H304" s="241"/>
      <c r="I304" s="241"/>
      <c r="J304" s="241"/>
      <c r="K304" s="241"/>
      <c r="L304" s="241"/>
      <c r="M304" s="241"/>
      <c r="N304" s="241"/>
      <c r="O304" s="241"/>
      <c r="P304" s="241"/>
      <c r="Q304" s="241"/>
      <c r="R304" s="241"/>
      <c r="S304" s="241"/>
      <c r="T304" s="241"/>
      <c r="U304" s="241"/>
      <c r="V304" s="241"/>
      <c r="W304" s="241"/>
      <c r="X304" s="241"/>
      <c r="Y304" s="241"/>
      <c r="Z304" s="241"/>
    </row>
    <row r="305" ht="11.25" customHeight="1">
      <c r="A305" s="244" t="str">
        <f>$A$5</f>
        <v>approved schedules of Rates, Charges and Loss Factors</v>
      </c>
      <c r="B305" s="239"/>
      <c r="C305" s="239"/>
      <c r="D305" s="240"/>
      <c r="E305" s="241"/>
      <c r="F305" s="241"/>
      <c r="G305" s="241"/>
      <c r="H305" s="241"/>
      <c r="I305" s="241"/>
      <c r="J305" s="241"/>
      <c r="K305" s="241"/>
      <c r="L305" s="241"/>
      <c r="M305" s="241"/>
      <c r="N305" s="241"/>
      <c r="O305" s="241"/>
      <c r="P305" s="241"/>
      <c r="Q305" s="241"/>
      <c r="R305" s="241"/>
      <c r="S305" s="241"/>
      <c r="T305" s="241"/>
      <c r="U305" s="241"/>
      <c r="V305" s="241"/>
      <c r="W305" s="241"/>
      <c r="X305" s="241"/>
      <c r="Y305" s="241"/>
      <c r="Z305" s="241"/>
    </row>
    <row r="306" ht="11.25" customHeight="1">
      <c r="A306" s="245" t="str">
        <f>$A$6</f>
        <v>EB-2024-0115</v>
      </c>
      <c r="B306" s="239"/>
      <c r="C306" s="239"/>
      <c r="D306" s="240"/>
      <c r="E306" s="241"/>
      <c r="F306" s="241"/>
      <c r="G306" s="241"/>
      <c r="H306" s="241"/>
      <c r="I306" s="241"/>
      <c r="J306" s="241"/>
      <c r="K306" s="241"/>
      <c r="L306" s="241"/>
      <c r="M306" s="241"/>
      <c r="N306" s="241"/>
      <c r="O306" s="241"/>
      <c r="P306" s="241"/>
      <c r="Q306" s="241"/>
      <c r="R306" s="241"/>
      <c r="S306" s="241"/>
      <c r="T306" s="241"/>
      <c r="U306" s="241"/>
      <c r="V306" s="241"/>
      <c r="W306" s="241"/>
      <c r="X306" s="241"/>
      <c r="Y306" s="241"/>
      <c r="Z306" s="241"/>
    </row>
    <row r="307" ht="18.75" customHeight="1">
      <c r="A307" s="246" t="s">
        <v>144</v>
      </c>
      <c r="B307" s="239"/>
      <c r="C307" s="239"/>
      <c r="D307" s="240"/>
      <c r="E307" s="267"/>
      <c r="F307" s="267"/>
      <c r="G307" s="267"/>
      <c r="H307" s="267"/>
      <c r="I307" s="267"/>
      <c r="J307" s="267"/>
      <c r="K307" s="267"/>
      <c r="L307" s="267"/>
      <c r="M307" s="267"/>
      <c r="N307" s="267"/>
      <c r="O307" s="267"/>
      <c r="P307" s="267"/>
      <c r="Q307" s="267"/>
      <c r="R307" s="267"/>
      <c r="S307" s="267"/>
      <c r="T307" s="267"/>
      <c r="U307" s="267"/>
      <c r="V307" s="267"/>
      <c r="W307" s="267"/>
      <c r="X307" s="267"/>
      <c r="Y307" s="267"/>
      <c r="Z307" s="267"/>
    </row>
    <row r="308" ht="60.0" customHeight="1">
      <c r="A308" s="247" t="s">
        <v>145</v>
      </c>
      <c r="B308" s="239"/>
      <c r="C308" s="239"/>
      <c r="D308" s="240"/>
      <c r="E308" s="241"/>
      <c r="F308" s="241"/>
      <c r="G308" s="241"/>
      <c r="H308" s="241"/>
      <c r="I308" s="241"/>
      <c r="J308" s="241"/>
      <c r="K308" s="241"/>
      <c r="L308" s="241"/>
      <c r="M308" s="241"/>
      <c r="N308" s="241"/>
      <c r="O308" s="241"/>
      <c r="P308" s="241"/>
      <c r="Q308" s="241"/>
      <c r="R308" s="241"/>
      <c r="S308" s="241"/>
      <c r="T308" s="241"/>
      <c r="U308" s="241"/>
      <c r="V308" s="241"/>
      <c r="W308" s="241"/>
      <c r="X308" s="241"/>
      <c r="Y308" s="241"/>
      <c r="Z308" s="241"/>
    </row>
    <row r="309" ht="6.75" customHeight="1">
      <c r="A309" s="248"/>
      <c r="B309" s="248"/>
      <c r="C309" s="248"/>
      <c r="D309" s="249"/>
      <c r="E309" s="241"/>
      <c r="F309" s="241"/>
      <c r="G309" s="241"/>
      <c r="H309" s="241"/>
      <c r="I309" s="241"/>
      <c r="J309" s="241"/>
      <c r="K309" s="241"/>
      <c r="L309" s="241"/>
      <c r="M309" s="241"/>
      <c r="N309" s="241"/>
      <c r="O309" s="241"/>
      <c r="P309" s="241"/>
      <c r="Q309" s="241"/>
      <c r="R309" s="241"/>
      <c r="S309" s="241"/>
      <c r="T309" s="241"/>
      <c r="U309" s="241"/>
      <c r="V309" s="241"/>
      <c r="W309" s="241"/>
      <c r="X309" s="241"/>
      <c r="Y309" s="241"/>
      <c r="Z309" s="241"/>
    </row>
    <row r="310" ht="11.25" customHeight="1">
      <c r="A310" s="250" t="s">
        <v>91</v>
      </c>
      <c r="B310" s="239"/>
      <c r="C310" s="239"/>
      <c r="D310" s="240"/>
      <c r="E310" s="241"/>
      <c r="F310" s="241"/>
      <c r="G310" s="241"/>
      <c r="H310" s="241"/>
      <c r="I310" s="241"/>
      <c r="J310" s="241"/>
      <c r="K310" s="241"/>
      <c r="L310" s="241"/>
      <c r="M310" s="241"/>
      <c r="N310" s="241"/>
      <c r="O310" s="241"/>
      <c r="P310" s="241"/>
      <c r="Q310" s="241"/>
      <c r="R310" s="241"/>
      <c r="S310" s="241"/>
      <c r="T310" s="241"/>
      <c r="U310" s="241"/>
      <c r="V310" s="241"/>
      <c r="W310" s="241"/>
      <c r="X310" s="241"/>
      <c r="Y310" s="241"/>
      <c r="Z310" s="241"/>
    </row>
    <row r="311" ht="6.75" customHeight="1">
      <c r="A311" s="251"/>
      <c r="B311" s="252"/>
      <c r="C311" s="252"/>
      <c r="D311" s="253"/>
      <c r="E311" s="241"/>
      <c r="F311" s="241"/>
      <c r="G311" s="241"/>
      <c r="H311" s="241"/>
      <c r="I311" s="241"/>
      <c r="J311" s="241"/>
      <c r="K311" s="241"/>
      <c r="L311" s="241"/>
      <c r="M311" s="241"/>
      <c r="N311" s="241"/>
      <c r="O311" s="241"/>
      <c r="P311" s="241"/>
      <c r="Q311" s="241"/>
      <c r="R311" s="241"/>
      <c r="S311" s="241"/>
      <c r="T311" s="241"/>
      <c r="U311" s="241"/>
      <c r="V311" s="241"/>
      <c r="W311" s="241"/>
      <c r="X311" s="241"/>
      <c r="Y311" s="241"/>
      <c r="Z311" s="241"/>
    </row>
    <row r="312" ht="36.0" customHeight="1">
      <c r="A312" s="247" t="s">
        <v>92</v>
      </c>
      <c r="B312" s="239"/>
      <c r="C312" s="239"/>
      <c r="D312" s="240"/>
      <c r="E312" s="241"/>
      <c r="F312" s="241"/>
      <c r="G312" s="241"/>
      <c r="H312" s="241"/>
      <c r="I312" s="241"/>
      <c r="J312" s="241"/>
      <c r="K312" s="241"/>
      <c r="L312" s="241"/>
      <c r="M312" s="241"/>
      <c r="N312" s="241"/>
      <c r="O312" s="241"/>
      <c r="P312" s="241"/>
      <c r="Q312" s="241"/>
      <c r="R312" s="241"/>
      <c r="S312" s="241"/>
      <c r="T312" s="241"/>
      <c r="U312" s="241"/>
      <c r="V312" s="241"/>
      <c r="W312" s="241"/>
      <c r="X312" s="241"/>
      <c r="Y312" s="241"/>
      <c r="Z312" s="241"/>
    </row>
    <row r="313" ht="6.75" customHeight="1">
      <c r="A313" s="248"/>
      <c r="B313" s="248"/>
      <c r="C313" s="248"/>
      <c r="D313" s="249"/>
      <c r="E313" s="241"/>
      <c r="F313" s="241"/>
      <c r="G313" s="241"/>
      <c r="H313" s="241"/>
      <c r="I313" s="241"/>
      <c r="J313" s="241"/>
      <c r="K313" s="241"/>
      <c r="L313" s="241"/>
      <c r="M313" s="241"/>
      <c r="N313" s="241"/>
      <c r="O313" s="241"/>
      <c r="P313" s="241"/>
      <c r="Q313" s="241"/>
      <c r="R313" s="241"/>
      <c r="S313" s="241"/>
      <c r="T313" s="241"/>
      <c r="U313" s="241"/>
      <c r="V313" s="241"/>
      <c r="W313" s="241"/>
      <c r="X313" s="241"/>
      <c r="Y313" s="241"/>
      <c r="Z313" s="241"/>
    </row>
    <row r="314" ht="48.0" customHeight="1">
      <c r="A314" s="247" t="s">
        <v>93</v>
      </c>
      <c r="B314" s="239"/>
      <c r="C314" s="239"/>
      <c r="D314" s="240"/>
      <c r="E314" s="241"/>
      <c r="F314" s="241"/>
      <c r="G314" s="241"/>
      <c r="H314" s="241"/>
      <c r="I314" s="241"/>
      <c r="J314" s="241"/>
      <c r="K314" s="241"/>
      <c r="L314" s="241"/>
      <c r="M314" s="241"/>
      <c r="N314" s="241"/>
      <c r="O314" s="241"/>
      <c r="P314" s="241"/>
      <c r="Q314" s="241"/>
      <c r="R314" s="241"/>
      <c r="S314" s="241"/>
      <c r="T314" s="241"/>
      <c r="U314" s="241"/>
      <c r="V314" s="241"/>
      <c r="W314" s="241"/>
      <c r="X314" s="241"/>
      <c r="Y314" s="241"/>
      <c r="Z314" s="241"/>
    </row>
    <row r="315" ht="6.75" customHeight="1">
      <c r="A315" s="248"/>
      <c r="B315" s="248"/>
      <c r="C315" s="248"/>
      <c r="D315" s="249"/>
      <c r="E315" s="241"/>
      <c r="F315" s="241"/>
      <c r="G315" s="241"/>
      <c r="H315" s="241"/>
      <c r="I315" s="241"/>
      <c r="J315" s="241"/>
      <c r="K315" s="241"/>
      <c r="L315" s="241"/>
      <c r="M315" s="241"/>
      <c r="N315" s="241"/>
      <c r="O315" s="241"/>
      <c r="P315" s="241"/>
      <c r="Q315" s="241"/>
      <c r="R315" s="241"/>
      <c r="S315" s="241"/>
      <c r="T315" s="241"/>
      <c r="U315" s="241"/>
      <c r="V315" s="241"/>
      <c r="W315" s="241"/>
      <c r="X315" s="241"/>
      <c r="Y315" s="241"/>
      <c r="Z315" s="241"/>
    </row>
    <row r="316" ht="48.0" customHeight="1">
      <c r="A316" s="247" t="s">
        <v>94</v>
      </c>
      <c r="B316" s="239"/>
      <c r="C316" s="239"/>
      <c r="D316" s="240"/>
      <c r="E316" s="241"/>
      <c r="F316" s="241"/>
      <c r="G316" s="241"/>
      <c r="H316" s="241"/>
      <c r="I316" s="241"/>
      <c r="J316" s="241"/>
      <c r="K316" s="241"/>
      <c r="L316" s="241"/>
      <c r="M316" s="241"/>
      <c r="N316" s="241"/>
      <c r="O316" s="241"/>
      <c r="P316" s="241"/>
      <c r="Q316" s="241"/>
      <c r="R316" s="241"/>
      <c r="S316" s="241"/>
      <c r="T316" s="241"/>
      <c r="U316" s="241"/>
      <c r="V316" s="241"/>
      <c r="W316" s="241"/>
      <c r="X316" s="241"/>
      <c r="Y316" s="241"/>
      <c r="Z316" s="241"/>
    </row>
    <row r="317" ht="6.75" customHeight="1">
      <c r="A317" s="248"/>
      <c r="B317" s="248"/>
      <c r="C317" s="248"/>
      <c r="D317" s="249"/>
      <c r="E317" s="241"/>
      <c r="F317" s="241"/>
      <c r="G317" s="241"/>
      <c r="H317" s="241"/>
      <c r="I317" s="241"/>
      <c r="J317" s="241"/>
      <c r="K317" s="241"/>
      <c r="L317" s="241"/>
      <c r="M317" s="241"/>
      <c r="N317" s="241"/>
      <c r="O317" s="241"/>
      <c r="P317" s="241"/>
      <c r="Q317" s="241"/>
      <c r="R317" s="241"/>
      <c r="S317" s="241"/>
      <c r="T317" s="241"/>
      <c r="U317" s="241"/>
      <c r="V317" s="241"/>
      <c r="W317" s="241"/>
      <c r="X317" s="241"/>
      <c r="Y317" s="241"/>
      <c r="Z317" s="241"/>
    </row>
    <row r="318" ht="36.0" customHeight="1">
      <c r="A318" s="247" t="s">
        <v>146</v>
      </c>
      <c r="B318" s="239"/>
      <c r="C318" s="239"/>
      <c r="D318" s="240"/>
      <c r="E318" s="241"/>
      <c r="F318" s="241"/>
      <c r="G318" s="241"/>
      <c r="H318" s="241"/>
      <c r="I318" s="241"/>
      <c r="J318" s="241"/>
      <c r="K318" s="241"/>
      <c r="L318" s="241"/>
      <c r="M318" s="241"/>
      <c r="N318" s="241"/>
      <c r="O318" s="241"/>
      <c r="P318" s="241"/>
      <c r="Q318" s="241"/>
      <c r="R318" s="241"/>
      <c r="S318" s="241"/>
      <c r="T318" s="241"/>
      <c r="U318" s="241"/>
      <c r="V318" s="241"/>
      <c r="W318" s="241"/>
      <c r="X318" s="241"/>
      <c r="Y318" s="241"/>
      <c r="Z318" s="241"/>
    </row>
    <row r="319" ht="6.75" customHeight="1">
      <c r="A319" s="248"/>
      <c r="B319" s="248"/>
      <c r="C319" s="248"/>
      <c r="D319" s="249"/>
      <c r="E319" s="241"/>
      <c r="F319" s="241"/>
      <c r="G319" s="241"/>
      <c r="H319" s="241"/>
      <c r="I319" s="241"/>
      <c r="J319" s="241"/>
      <c r="K319" s="241"/>
      <c r="L319" s="241"/>
      <c r="M319" s="241"/>
      <c r="N319" s="241"/>
      <c r="O319" s="241"/>
      <c r="P319" s="241"/>
      <c r="Q319" s="241"/>
      <c r="R319" s="241"/>
      <c r="S319" s="241"/>
      <c r="T319" s="241"/>
      <c r="U319" s="241"/>
      <c r="V319" s="241"/>
      <c r="W319" s="241"/>
      <c r="X319" s="241"/>
      <c r="Y319" s="241"/>
      <c r="Z319" s="241"/>
    </row>
    <row r="320" ht="15.0" customHeight="1">
      <c r="A320" s="254" t="s">
        <v>96</v>
      </c>
      <c r="B320" s="239"/>
      <c r="C320" s="239"/>
      <c r="D320" s="240"/>
      <c r="E320" s="241"/>
      <c r="F320" s="241"/>
      <c r="G320" s="241"/>
      <c r="H320" s="241"/>
      <c r="I320" s="241"/>
      <c r="J320" s="241"/>
      <c r="K320" s="241"/>
      <c r="L320" s="241"/>
      <c r="M320" s="241"/>
      <c r="N320" s="241"/>
      <c r="O320" s="241"/>
      <c r="P320" s="241"/>
      <c r="Q320" s="241"/>
      <c r="R320" s="241"/>
      <c r="S320" s="241"/>
      <c r="T320" s="241"/>
      <c r="U320" s="241"/>
      <c r="V320" s="241"/>
      <c r="W320" s="241"/>
      <c r="X320" s="241"/>
      <c r="Y320" s="241"/>
      <c r="Z320" s="241"/>
    </row>
    <row r="321" ht="6.75" customHeight="1">
      <c r="A321" s="255"/>
      <c r="B321" s="256"/>
      <c r="C321" s="256"/>
      <c r="D321" s="257"/>
      <c r="E321" s="241"/>
      <c r="F321" s="241"/>
      <c r="G321" s="241"/>
      <c r="H321" s="241"/>
      <c r="I321" s="241"/>
      <c r="J321" s="241"/>
      <c r="K321" s="241"/>
      <c r="L321" s="241"/>
      <c r="M321" s="241"/>
      <c r="N321" s="241"/>
      <c r="O321" s="241"/>
      <c r="P321" s="241"/>
      <c r="Q321" s="241"/>
      <c r="R321" s="241"/>
      <c r="S321" s="241"/>
      <c r="T321" s="241"/>
      <c r="U321" s="241"/>
      <c r="V321" s="241"/>
      <c r="W321" s="241"/>
      <c r="X321" s="241"/>
      <c r="Y321" s="241"/>
      <c r="Z321" s="241"/>
    </row>
    <row r="322" ht="10.5" customHeight="1">
      <c r="A322" s="258" t="s">
        <v>133</v>
      </c>
      <c r="B322" s="259"/>
      <c r="C322" s="260" t="s">
        <v>98</v>
      </c>
      <c r="D322" s="311">
        <f>'Proposed Rates'!G13</f>
        <v>1.2</v>
      </c>
      <c r="E322" s="241"/>
      <c r="F322" s="241"/>
      <c r="G322" s="241"/>
      <c r="H322" s="241"/>
      <c r="I322" s="241"/>
      <c r="J322" s="241"/>
      <c r="K322" s="241"/>
      <c r="L322" s="241"/>
      <c r="M322" s="241"/>
      <c r="N322" s="241"/>
      <c r="O322" s="241"/>
      <c r="P322" s="241"/>
      <c r="Q322" s="241"/>
      <c r="R322" s="241"/>
      <c r="S322" s="241"/>
      <c r="T322" s="241"/>
      <c r="U322" s="241"/>
      <c r="V322" s="241"/>
      <c r="W322" s="241"/>
      <c r="X322" s="241"/>
      <c r="Y322" s="241"/>
      <c r="Z322" s="241"/>
    </row>
    <row r="323" ht="10.5" customHeight="1">
      <c r="A323" s="258" t="s">
        <v>116</v>
      </c>
      <c r="B323" s="259"/>
      <c r="C323" s="260" t="s">
        <v>123</v>
      </c>
      <c r="D323" s="312">
        <f>'Proposed Rates'!G26</f>
        <v>8.422</v>
      </c>
      <c r="E323" s="241"/>
      <c r="F323" s="241"/>
      <c r="G323" s="241"/>
      <c r="H323" s="241"/>
      <c r="I323" s="241"/>
      <c r="J323" s="241"/>
      <c r="K323" s="241"/>
      <c r="L323" s="241"/>
      <c r="M323" s="241"/>
      <c r="N323" s="241"/>
      <c r="O323" s="241"/>
      <c r="P323" s="241"/>
      <c r="Q323" s="241"/>
      <c r="R323" s="241"/>
      <c r="S323" s="241"/>
      <c r="T323" s="241"/>
      <c r="U323" s="241"/>
      <c r="V323" s="241"/>
      <c r="W323" s="241"/>
      <c r="X323" s="241"/>
      <c r="Y323" s="241"/>
      <c r="Z323" s="241"/>
    </row>
    <row r="324" ht="10.5" customHeight="1">
      <c r="A324" s="258" t="s">
        <v>102</v>
      </c>
      <c r="B324" s="259"/>
      <c r="C324" s="260" t="s">
        <v>123</v>
      </c>
      <c r="D324" s="314">
        <f>'Proposed Rates'!G265</f>
        <v>0.01128</v>
      </c>
      <c r="E324" s="241"/>
      <c r="F324" s="241"/>
      <c r="G324" s="241"/>
      <c r="H324" s="241"/>
      <c r="I324" s="241"/>
      <c r="J324" s="241"/>
      <c r="K324" s="241"/>
      <c r="L324" s="241"/>
      <c r="M324" s="241"/>
      <c r="N324" s="241"/>
      <c r="O324" s="241"/>
      <c r="P324" s="241"/>
      <c r="Q324" s="241"/>
      <c r="R324" s="241"/>
      <c r="S324" s="241"/>
      <c r="T324" s="241"/>
      <c r="U324" s="241"/>
      <c r="V324" s="241"/>
      <c r="W324" s="241"/>
      <c r="X324" s="241"/>
      <c r="Y324" s="241"/>
      <c r="Z324" s="241"/>
    </row>
    <row r="325" ht="15.0" hidden="1" customHeight="1">
      <c r="A325" s="258" t="s">
        <v>104</v>
      </c>
      <c r="B325" s="259"/>
      <c r="C325" s="260" t="s">
        <v>123</v>
      </c>
      <c r="D325" s="312">
        <f>'Proposed Rates'!G42</f>
        <v>0</v>
      </c>
      <c r="E325" s="241"/>
      <c r="F325" s="241"/>
      <c r="G325" s="241"/>
      <c r="H325" s="241"/>
      <c r="I325" s="241"/>
      <c r="J325" s="241"/>
      <c r="K325" s="241"/>
      <c r="L325" s="241"/>
      <c r="M325" s="241"/>
      <c r="N325" s="241"/>
      <c r="O325" s="241"/>
      <c r="P325" s="241"/>
      <c r="Q325" s="241"/>
      <c r="R325" s="241"/>
      <c r="S325" s="241"/>
      <c r="T325" s="241"/>
      <c r="U325" s="241"/>
      <c r="V325" s="241"/>
      <c r="W325" s="241"/>
      <c r="X325" s="241"/>
      <c r="Y325" s="241"/>
      <c r="Z325" s="241"/>
    </row>
    <row r="326" ht="15.0" hidden="1" customHeight="1">
      <c r="A326" s="258" t="s">
        <v>100</v>
      </c>
      <c r="B326" s="259"/>
      <c r="C326" s="260" t="s">
        <v>123</v>
      </c>
      <c r="D326" s="312">
        <f>'Proposed Rates'!G69</f>
        <v>0</v>
      </c>
      <c r="E326" s="241"/>
      <c r="F326" s="241"/>
      <c r="G326" s="241"/>
      <c r="H326" s="241"/>
      <c r="I326" s="241"/>
      <c r="J326" s="241"/>
      <c r="K326" s="241"/>
      <c r="L326" s="241"/>
      <c r="M326" s="241"/>
      <c r="N326" s="241"/>
      <c r="O326" s="241"/>
      <c r="P326" s="241"/>
      <c r="Q326" s="241"/>
      <c r="R326" s="241"/>
      <c r="S326" s="241"/>
      <c r="T326" s="241"/>
      <c r="U326" s="241"/>
      <c r="V326" s="241"/>
      <c r="W326" s="241"/>
      <c r="X326" s="241"/>
      <c r="Y326" s="241"/>
      <c r="Z326" s="241"/>
    </row>
    <row r="327" ht="15.0" hidden="1" customHeight="1">
      <c r="A327" s="258" t="s">
        <v>105</v>
      </c>
      <c r="B327" s="259"/>
      <c r="C327" s="260" t="s">
        <v>103</v>
      </c>
      <c r="D327" s="312">
        <f>'Proposed Rates'!G147</f>
        <v>0</v>
      </c>
      <c r="E327" s="241"/>
      <c r="F327" s="241"/>
      <c r="G327" s="241"/>
      <c r="H327" s="241"/>
      <c r="I327" s="241"/>
      <c r="J327" s="241"/>
      <c r="K327" s="241"/>
      <c r="L327" s="241"/>
      <c r="M327" s="241"/>
      <c r="N327" s="241"/>
      <c r="O327" s="241"/>
      <c r="P327" s="241"/>
      <c r="Q327" s="241"/>
      <c r="R327" s="241"/>
      <c r="S327" s="241"/>
      <c r="T327" s="241"/>
      <c r="U327" s="241"/>
      <c r="V327" s="241"/>
      <c r="W327" s="241"/>
      <c r="X327" s="241"/>
      <c r="Y327" s="241"/>
      <c r="Z327" s="241"/>
    </row>
    <row r="328" ht="10.5" customHeight="1">
      <c r="A328" s="258" t="s">
        <v>106</v>
      </c>
      <c r="B328" s="259"/>
      <c r="C328" s="260" t="s">
        <v>123</v>
      </c>
      <c r="D328" s="312">
        <f>'Proposed Rates'!G188</f>
        <v>2.2106</v>
      </c>
      <c r="E328" s="241"/>
      <c r="F328" s="241"/>
      <c r="G328" s="241"/>
      <c r="H328" s="241"/>
      <c r="I328" s="241"/>
      <c r="J328" s="241"/>
      <c r="K328" s="241"/>
      <c r="L328" s="241"/>
      <c r="M328" s="241"/>
      <c r="N328" s="241"/>
      <c r="O328" s="241"/>
      <c r="P328" s="241"/>
      <c r="Q328" s="241"/>
      <c r="R328" s="241"/>
      <c r="S328" s="241"/>
      <c r="T328" s="241"/>
      <c r="U328" s="241"/>
      <c r="V328" s="241"/>
      <c r="W328" s="241"/>
      <c r="X328" s="241"/>
      <c r="Y328" s="241"/>
      <c r="Z328" s="241"/>
    </row>
    <row r="329" ht="10.5" customHeight="1">
      <c r="A329" s="258" t="s">
        <v>107</v>
      </c>
      <c r="B329" s="259"/>
      <c r="C329" s="260" t="s">
        <v>123</v>
      </c>
      <c r="D329" s="312">
        <f>'Proposed Rates'!G201</f>
        <v>1.2333</v>
      </c>
      <c r="E329" s="241"/>
      <c r="F329" s="241"/>
      <c r="G329" s="241"/>
      <c r="H329" s="241"/>
      <c r="I329" s="241"/>
      <c r="J329" s="241"/>
      <c r="K329" s="241"/>
      <c r="L329" s="241"/>
      <c r="M329" s="241"/>
      <c r="N329" s="241"/>
      <c r="O329" s="241"/>
      <c r="P329" s="241"/>
      <c r="Q329" s="241"/>
      <c r="R329" s="241"/>
      <c r="S329" s="241"/>
      <c r="T329" s="241"/>
      <c r="U329" s="241"/>
      <c r="V329" s="241"/>
      <c r="W329" s="241"/>
      <c r="X329" s="241"/>
      <c r="Y329" s="241"/>
      <c r="Z329" s="241"/>
    </row>
    <row r="330" ht="9.0" customHeight="1">
      <c r="A330" s="260"/>
      <c r="B330" s="260"/>
      <c r="C330" s="260"/>
      <c r="D330" s="315"/>
      <c r="E330" s="241"/>
      <c r="F330" s="241"/>
      <c r="G330" s="241"/>
      <c r="H330" s="241"/>
      <c r="I330" s="241"/>
      <c r="J330" s="241"/>
      <c r="K330" s="241"/>
      <c r="L330" s="241"/>
      <c r="M330" s="241"/>
      <c r="N330" s="241"/>
      <c r="O330" s="241"/>
      <c r="P330" s="241"/>
      <c r="Q330" s="241"/>
      <c r="R330" s="241"/>
      <c r="S330" s="241"/>
      <c r="T330" s="241"/>
      <c r="U330" s="241"/>
      <c r="V330" s="241"/>
      <c r="W330" s="241"/>
      <c r="X330" s="241"/>
      <c r="Y330" s="241"/>
      <c r="Z330" s="241"/>
    </row>
    <row r="331" ht="15.75" customHeight="1">
      <c r="A331" s="266" t="s">
        <v>108</v>
      </c>
      <c r="B331" s="259"/>
      <c r="C331" s="260"/>
      <c r="D331" s="315"/>
      <c r="E331" s="241"/>
      <c r="F331" s="241"/>
      <c r="G331" s="241"/>
      <c r="H331" s="241"/>
      <c r="I331" s="241"/>
      <c r="J331" s="241"/>
      <c r="K331" s="241"/>
      <c r="L331" s="241"/>
      <c r="M331" s="241"/>
      <c r="N331" s="241"/>
      <c r="O331" s="241"/>
      <c r="P331" s="241"/>
      <c r="Q331" s="241"/>
      <c r="R331" s="241"/>
      <c r="S331" s="241"/>
      <c r="T331" s="241"/>
      <c r="U331" s="241"/>
      <c r="V331" s="241"/>
      <c r="W331" s="241"/>
      <c r="X331" s="241"/>
      <c r="Y331" s="241"/>
      <c r="Z331" s="241"/>
    </row>
    <row r="332" ht="6.75" customHeight="1">
      <c r="A332" s="255"/>
      <c r="B332" s="260"/>
      <c r="C332" s="260"/>
      <c r="D332" s="315"/>
      <c r="E332" s="241"/>
      <c r="F332" s="241"/>
      <c r="G332" s="241"/>
      <c r="H332" s="241"/>
      <c r="I332" s="241"/>
      <c r="J332" s="241"/>
      <c r="K332" s="241"/>
      <c r="L332" s="241"/>
      <c r="M332" s="241"/>
      <c r="N332" s="241"/>
      <c r="O332" s="241"/>
      <c r="P332" s="241"/>
      <c r="Q332" s="241"/>
      <c r="R332" s="241"/>
      <c r="S332" s="241"/>
      <c r="T332" s="241"/>
      <c r="U332" s="241"/>
      <c r="V332" s="241"/>
      <c r="W332" s="241"/>
      <c r="X332" s="241"/>
      <c r="Y332" s="241"/>
      <c r="Z332" s="241"/>
    </row>
    <row r="333" ht="10.5" customHeight="1">
      <c r="A333" s="258" t="s">
        <v>109</v>
      </c>
      <c r="B333" s="259"/>
      <c r="C333" s="260" t="s">
        <v>103</v>
      </c>
      <c r="D333" s="315">
        <f>$D$34</f>
        <v>0.0041</v>
      </c>
      <c r="E333" s="241"/>
      <c r="F333" s="241"/>
      <c r="G333" s="241"/>
      <c r="H333" s="241"/>
      <c r="I333" s="241"/>
      <c r="J333" s="241"/>
      <c r="K333" s="241"/>
      <c r="L333" s="241"/>
      <c r="M333" s="241"/>
      <c r="N333" s="241"/>
      <c r="O333" s="241"/>
      <c r="P333" s="241"/>
      <c r="Q333" s="241"/>
      <c r="R333" s="241"/>
      <c r="S333" s="241"/>
      <c r="T333" s="241"/>
      <c r="U333" s="241"/>
      <c r="V333" s="241"/>
      <c r="W333" s="241"/>
      <c r="X333" s="241"/>
      <c r="Y333" s="241"/>
      <c r="Z333" s="241"/>
    </row>
    <row r="334" ht="10.5" customHeight="1">
      <c r="A334" s="258" t="s">
        <v>110</v>
      </c>
      <c r="B334" s="259"/>
      <c r="C334" s="260" t="s">
        <v>103</v>
      </c>
      <c r="D334" s="312">
        <f>'Proposed Rates'!G214-'2026'!D335</f>
        <v>0.0004</v>
      </c>
      <c r="E334" s="241"/>
      <c r="F334" s="241"/>
      <c r="G334" s="241"/>
      <c r="H334" s="241"/>
      <c r="I334" s="241"/>
      <c r="J334" s="241"/>
      <c r="K334" s="241"/>
      <c r="L334" s="241"/>
      <c r="M334" s="241"/>
      <c r="N334" s="241"/>
      <c r="O334" s="241"/>
      <c r="P334" s="241"/>
      <c r="Q334" s="241"/>
      <c r="R334" s="241"/>
      <c r="S334" s="241"/>
      <c r="T334" s="241"/>
      <c r="U334" s="241"/>
      <c r="V334" s="241"/>
      <c r="W334" s="241"/>
      <c r="X334" s="241"/>
      <c r="Y334" s="241"/>
      <c r="Z334" s="241"/>
    </row>
    <row r="335" ht="10.5" customHeight="1">
      <c r="A335" s="258" t="s">
        <v>111</v>
      </c>
      <c r="B335" s="259"/>
      <c r="C335" s="260" t="s">
        <v>103</v>
      </c>
      <c r="D335" s="312">
        <f>'Proposed Rates'!G227</f>
        <v>0.0015</v>
      </c>
      <c r="E335" s="241"/>
      <c r="F335" s="241"/>
      <c r="G335" s="241"/>
      <c r="H335" s="241"/>
      <c r="I335" s="241"/>
      <c r="J335" s="241"/>
      <c r="K335" s="241"/>
      <c r="L335" s="241"/>
      <c r="M335" s="241"/>
      <c r="N335" s="241"/>
      <c r="O335" s="241"/>
      <c r="P335" s="241"/>
      <c r="Q335" s="241"/>
      <c r="R335" s="241"/>
      <c r="S335" s="241"/>
      <c r="T335" s="241"/>
      <c r="U335" s="241"/>
      <c r="V335" s="241"/>
      <c r="W335" s="241"/>
      <c r="X335" s="241"/>
      <c r="Y335" s="241"/>
      <c r="Z335" s="241"/>
    </row>
    <row r="336" ht="10.5" customHeight="1">
      <c r="A336" s="258" t="s">
        <v>112</v>
      </c>
      <c r="B336" s="259"/>
      <c r="C336" s="260" t="s">
        <v>98</v>
      </c>
      <c r="D336" s="312">
        <f>'Proposed Rates'!G241</f>
        <v>1.54</v>
      </c>
      <c r="E336" s="241"/>
      <c r="F336" s="241"/>
      <c r="G336" s="241"/>
      <c r="H336" s="241"/>
      <c r="I336" s="241"/>
      <c r="J336" s="241"/>
      <c r="K336" s="241"/>
      <c r="L336" s="241"/>
      <c r="M336" s="241"/>
      <c r="N336" s="241"/>
      <c r="O336" s="241"/>
      <c r="P336" s="241"/>
      <c r="Q336" s="241"/>
      <c r="R336" s="241"/>
      <c r="S336" s="241"/>
      <c r="T336" s="241"/>
      <c r="U336" s="241"/>
      <c r="V336" s="241"/>
      <c r="W336" s="241"/>
      <c r="X336" s="241"/>
      <c r="Y336" s="241"/>
      <c r="Z336" s="241"/>
    </row>
    <row r="337" ht="9.75" customHeight="1">
      <c r="A337" s="323"/>
      <c r="B337" s="324"/>
      <c r="C337" s="325"/>
      <c r="D337" s="326"/>
      <c r="E337" s="241"/>
      <c r="F337" s="241"/>
      <c r="G337" s="241"/>
      <c r="H337" s="241"/>
      <c r="I337" s="241"/>
      <c r="J337" s="241"/>
      <c r="K337" s="241"/>
      <c r="L337" s="241"/>
      <c r="M337" s="241"/>
      <c r="N337" s="241"/>
      <c r="O337" s="241"/>
      <c r="P337" s="241"/>
      <c r="Q337" s="241"/>
      <c r="R337" s="241"/>
      <c r="S337" s="241"/>
      <c r="T337" s="241"/>
      <c r="U337" s="241"/>
      <c r="V337" s="241"/>
      <c r="W337" s="241"/>
      <c r="X337" s="241"/>
      <c r="Y337" s="241"/>
      <c r="Z337" s="241"/>
    </row>
    <row r="338" ht="23.25" customHeight="1">
      <c r="A338" s="238" t="str">
        <f>$A$1</f>
        <v>Hydro Ottawa Limited</v>
      </c>
      <c r="B338" s="239"/>
      <c r="C338" s="239"/>
      <c r="D338" s="240"/>
      <c r="E338" s="241"/>
      <c r="F338" s="241"/>
      <c r="G338" s="241"/>
      <c r="H338" s="241"/>
      <c r="I338" s="241"/>
      <c r="J338" s="241"/>
      <c r="K338" s="241"/>
      <c r="L338" s="241"/>
      <c r="M338" s="241"/>
      <c r="N338" s="241"/>
      <c r="O338" s="241"/>
      <c r="P338" s="241"/>
      <c r="Q338" s="241"/>
      <c r="R338" s="241"/>
      <c r="S338" s="241"/>
      <c r="T338" s="241"/>
      <c r="U338" s="241"/>
      <c r="V338" s="241"/>
      <c r="W338" s="241"/>
      <c r="X338" s="241"/>
      <c r="Y338" s="241"/>
      <c r="Z338" s="241"/>
    </row>
    <row r="339" ht="18.0" customHeight="1">
      <c r="A339" s="242" t="str">
        <f>$A$2</f>
        <v>PROPOSED - TARIFF OF RATES AND CHARGES</v>
      </c>
      <c r="B339" s="239"/>
      <c r="C339" s="239"/>
      <c r="D339" s="240"/>
      <c r="E339" s="241"/>
      <c r="F339" s="241"/>
      <c r="G339" s="241"/>
      <c r="H339" s="241"/>
      <c r="I339" s="241"/>
      <c r="J339" s="241"/>
      <c r="K339" s="241"/>
      <c r="L339" s="241"/>
      <c r="M339" s="241"/>
      <c r="N339" s="241"/>
      <c r="O339" s="241"/>
      <c r="P339" s="241"/>
      <c r="Q339" s="241"/>
      <c r="R339" s="241"/>
      <c r="S339" s="241"/>
      <c r="T339" s="241"/>
      <c r="U339" s="241"/>
      <c r="V339" s="241"/>
      <c r="W339" s="241"/>
      <c r="X339" s="241"/>
      <c r="Y339" s="241"/>
      <c r="Z339" s="241"/>
    </row>
    <row r="340" ht="15.75" customHeight="1">
      <c r="A340" s="243" t="str">
        <f>$A$3</f>
        <v>Effective and Implementation Date January 1, 2027</v>
      </c>
      <c r="B340" s="239"/>
      <c r="C340" s="239"/>
      <c r="D340" s="240"/>
      <c r="E340" s="241"/>
      <c r="F340" s="241"/>
      <c r="G340" s="241"/>
      <c r="H340" s="241"/>
      <c r="I340" s="241"/>
      <c r="J340" s="241"/>
      <c r="K340" s="241"/>
      <c r="L340" s="241"/>
      <c r="M340" s="241"/>
      <c r="N340" s="241"/>
      <c r="O340" s="241"/>
      <c r="P340" s="241"/>
      <c r="Q340" s="241"/>
      <c r="R340" s="241"/>
      <c r="S340" s="241"/>
      <c r="T340" s="241"/>
      <c r="U340" s="241"/>
      <c r="V340" s="241"/>
      <c r="W340" s="241"/>
      <c r="X340" s="241"/>
      <c r="Y340" s="241"/>
      <c r="Z340" s="241"/>
    </row>
    <row r="341" ht="11.25" customHeight="1">
      <c r="A341" s="244" t="str">
        <f>$A$4</f>
        <v>This schedule supersedes and replaces all previously</v>
      </c>
      <c r="B341" s="239"/>
      <c r="C341" s="239"/>
      <c r="D341" s="240"/>
      <c r="E341" s="241"/>
      <c r="F341" s="241"/>
      <c r="G341" s="241"/>
      <c r="H341" s="241"/>
      <c r="I341" s="241"/>
      <c r="J341" s="241"/>
      <c r="K341" s="241"/>
      <c r="L341" s="241"/>
      <c r="M341" s="241"/>
      <c r="N341" s="241"/>
      <c r="O341" s="241"/>
      <c r="P341" s="241"/>
      <c r="Q341" s="241"/>
      <c r="R341" s="241"/>
      <c r="S341" s="241"/>
      <c r="T341" s="241"/>
      <c r="U341" s="241"/>
      <c r="V341" s="241"/>
      <c r="W341" s="241"/>
      <c r="X341" s="241"/>
      <c r="Y341" s="241"/>
      <c r="Z341" s="241"/>
    </row>
    <row r="342" ht="11.25" customHeight="1">
      <c r="A342" s="244" t="str">
        <f>$A$5</f>
        <v>approved schedules of Rates, Charges and Loss Factors</v>
      </c>
      <c r="B342" s="239"/>
      <c r="C342" s="239"/>
      <c r="D342" s="240"/>
      <c r="E342" s="241"/>
      <c r="F342" s="241"/>
      <c r="G342" s="241"/>
      <c r="H342" s="241"/>
      <c r="I342" s="241"/>
      <c r="J342" s="241"/>
      <c r="K342" s="241"/>
      <c r="L342" s="241"/>
      <c r="M342" s="241"/>
      <c r="N342" s="241"/>
      <c r="O342" s="241"/>
      <c r="P342" s="241"/>
      <c r="Q342" s="241"/>
      <c r="R342" s="241"/>
      <c r="S342" s="241"/>
      <c r="T342" s="241"/>
      <c r="U342" s="241"/>
      <c r="V342" s="241"/>
      <c r="W342" s="241"/>
      <c r="X342" s="241"/>
      <c r="Y342" s="241"/>
      <c r="Z342" s="241"/>
    </row>
    <row r="343" ht="6.0" customHeight="1">
      <c r="A343" s="245" t="str">
        <f>$A$6</f>
        <v>EB-2024-0115</v>
      </c>
      <c r="B343" s="239"/>
      <c r="C343" s="239"/>
      <c r="D343" s="240"/>
      <c r="E343" s="241"/>
      <c r="F343" s="241"/>
      <c r="G343" s="241"/>
      <c r="H343" s="241"/>
      <c r="I343" s="241"/>
      <c r="J343" s="241"/>
      <c r="K343" s="241"/>
      <c r="L343" s="241"/>
      <c r="M343" s="241"/>
      <c r="N343" s="241"/>
      <c r="O343" s="241"/>
      <c r="P343" s="241"/>
      <c r="Q343" s="241"/>
      <c r="R343" s="241"/>
      <c r="S343" s="241"/>
      <c r="T343" s="241"/>
      <c r="U343" s="241"/>
      <c r="V343" s="241"/>
      <c r="W343" s="241"/>
      <c r="X343" s="241"/>
      <c r="Y343" s="241"/>
      <c r="Z343" s="241"/>
    </row>
    <row r="344" ht="18.75" customHeight="1">
      <c r="A344" s="246" t="s">
        <v>209</v>
      </c>
      <c r="B344" s="239"/>
      <c r="C344" s="239"/>
      <c r="D344" s="240"/>
      <c r="E344" s="267"/>
      <c r="F344" s="267"/>
      <c r="G344" s="267"/>
      <c r="H344" s="267"/>
      <c r="I344" s="267"/>
      <c r="J344" s="267"/>
      <c r="K344" s="267"/>
      <c r="L344" s="267"/>
      <c r="M344" s="267"/>
      <c r="N344" s="267"/>
      <c r="O344" s="267"/>
      <c r="P344" s="267"/>
      <c r="Q344" s="267"/>
      <c r="R344" s="267"/>
      <c r="S344" s="267"/>
      <c r="T344" s="267"/>
      <c r="U344" s="267"/>
      <c r="V344" s="267"/>
      <c r="W344" s="267"/>
      <c r="X344" s="267"/>
      <c r="Y344" s="267"/>
      <c r="Z344" s="267"/>
    </row>
    <row r="345" ht="36.0" customHeight="1">
      <c r="A345" s="247" t="s">
        <v>210</v>
      </c>
      <c r="B345" s="239"/>
      <c r="C345" s="239"/>
      <c r="D345" s="240"/>
      <c r="E345" s="241"/>
      <c r="F345" s="241"/>
      <c r="G345" s="241"/>
      <c r="H345" s="241"/>
      <c r="I345" s="241"/>
      <c r="J345" s="241"/>
      <c r="K345" s="241"/>
      <c r="L345" s="241"/>
      <c r="M345" s="241"/>
      <c r="N345" s="241"/>
      <c r="O345" s="241"/>
      <c r="P345" s="241"/>
      <c r="Q345" s="241"/>
      <c r="R345" s="241"/>
      <c r="S345" s="241"/>
      <c r="T345" s="241"/>
      <c r="U345" s="241"/>
      <c r="V345" s="241"/>
      <c r="W345" s="241"/>
      <c r="X345" s="241"/>
      <c r="Y345" s="241"/>
      <c r="Z345" s="241"/>
    </row>
    <row r="346" ht="6.75" customHeight="1">
      <c r="A346" s="248"/>
      <c r="B346" s="248"/>
      <c r="C346" s="248"/>
      <c r="D346" s="249"/>
      <c r="E346" s="241"/>
      <c r="F346" s="241"/>
      <c r="G346" s="241"/>
      <c r="H346" s="241"/>
      <c r="I346" s="241"/>
      <c r="J346" s="241"/>
      <c r="K346" s="241"/>
      <c r="L346" s="241"/>
      <c r="M346" s="241"/>
      <c r="N346" s="241"/>
      <c r="O346" s="241"/>
      <c r="P346" s="241"/>
      <c r="Q346" s="241"/>
      <c r="R346" s="241"/>
      <c r="S346" s="241"/>
      <c r="T346" s="241"/>
      <c r="U346" s="241"/>
      <c r="V346" s="241"/>
      <c r="W346" s="241"/>
      <c r="X346" s="241"/>
      <c r="Y346" s="241"/>
      <c r="Z346" s="241"/>
    </row>
    <row r="347" ht="11.25" customHeight="1">
      <c r="A347" s="250" t="s">
        <v>91</v>
      </c>
      <c r="B347" s="239"/>
      <c r="C347" s="239"/>
      <c r="D347" s="240"/>
      <c r="E347" s="241"/>
      <c r="F347" s="241"/>
      <c r="G347" s="241"/>
      <c r="H347" s="241"/>
      <c r="I347" s="241"/>
      <c r="J347" s="241"/>
      <c r="K347" s="241"/>
      <c r="L347" s="241"/>
      <c r="M347" s="241"/>
      <c r="N347" s="241"/>
      <c r="O347" s="241"/>
      <c r="P347" s="241"/>
      <c r="Q347" s="241"/>
      <c r="R347" s="241"/>
      <c r="S347" s="241"/>
      <c r="T347" s="241"/>
      <c r="U347" s="241"/>
      <c r="V347" s="241"/>
      <c r="W347" s="241"/>
      <c r="X347" s="241"/>
      <c r="Y347" s="241"/>
      <c r="Z347" s="241"/>
    </row>
    <row r="348" ht="6.75" customHeight="1">
      <c r="A348" s="251"/>
      <c r="B348" s="252"/>
      <c r="C348" s="252"/>
      <c r="D348" s="253"/>
      <c r="E348" s="241"/>
      <c r="F348" s="241"/>
      <c r="G348" s="241"/>
      <c r="H348" s="241"/>
      <c r="I348" s="241"/>
      <c r="J348" s="241"/>
      <c r="K348" s="241"/>
      <c r="L348" s="241"/>
      <c r="M348" s="241"/>
      <c r="N348" s="241"/>
      <c r="O348" s="241"/>
      <c r="P348" s="241"/>
      <c r="Q348" s="241"/>
      <c r="R348" s="241"/>
      <c r="S348" s="241"/>
      <c r="T348" s="241"/>
      <c r="U348" s="241"/>
      <c r="V348" s="241"/>
      <c r="W348" s="241"/>
      <c r="X348" s="241"/>
      <c r="Y348" s="241"/>
      <c r="Z348" s="241"/>
    </row>
    <row r="349" ht="36.0" customHeight="1">
      <c r="A349" s="247" t="s">
        <v>92</v>
      </c>
      <c r="B349" s="239"/>
      <c r="C349" s="239"/>
      <c r="D349" s="240"/>
      <c r="E349" s="241"/>
      <c r="F349" s="241"/>
      <c r="G349" s="241"/>
      <c r="H349" s="241"/>
      <c r="I349" s="241"/>
      <c r="J349" s="241"/>
      <c r="K349" s="241"/>
      <c r="L349" s="241"/>
      <c r="M349" s="241"/>
      <c r="N349" s="241"/>
      <c r="O349" s="241"/>
      <c r="P349" s="241"/>
      <c r="Q349" s="241"/>
      <c r="R349" s="241"/>
      <c r="S349" s="241"/>
      <c r="T349" s="241"/>
      <c r="U349" s="241"/>
      <c r="V349" s="241"/>
      <c r="W349" s="241"/>
      <c r="X349" s="241"/>
      <c r="Y349" s="241"/>
      <c r="Z349" s="241"/>
    </row>
    <row r="350" ht="6.75" customHeight="1">
      <c r="A350" s="248"/>
      <c r="B350" s="248"/>
      <c r="C350" s="248"/>
      <c r="D350" s="249"/>
      <c r="E350" s="241"/>
      <c r="F350" s="241"/>
      <c r="G350" s="241"/>
      <c r="H350" s="241"/>
      <c r="I350" s="241"/>
      <c r="J350" s="241"/>
      <c r="K350" s="241"/>
      <c r="L350" s="241"/>
      <c r="M350" s="241"/>
      <c r="N350" s="241"/>
      <c r="O350" s="241"/>
      <c r="P350" s="241"/>
      <c r="Q350" s="241"/>
      <c r="R350" s="241"/>
      <c r="S350" s="241"/>
      <c r="T350" s="241"/>
      <c r="U350" s="241"/>
      <c r="V350" s="241"/>
      <c r="W350" s="241"/>
      <c r="X350" s="241"/>
      <c r="Y350" s="241"/>
      <c r="Z350" s="241"/>
    </row>
    <row r="351" ht="48.0" customHeight="1">
      <c r="A351" s="247" t="s">
        <v>93</v>
      </c>
      <c r="B351" s="239"/>
      <c r="C351" s="239"/>
      <c r="D351" s="240"/>
      <c r="E351" s="241"/>
      <c r="F351" s="241"/>
      <c r="G351" s="241"/>
      <c r="H351" s="241"/>
      <c r="I351" s="241"/>
      <c r="J351" s="241"/>
      <c r="K351" s="241"/>
      <c r="L351" s="241"/>
      <c r="M351" s="241"/>
      <c r="N351" s="241"/>
      <c r="O351" s="241"/>
      <c r="P351" s="241"/>
      <c r="Q351" s="241"/>
      <c r="R351" s="241"/>
      <c r="S351" s="241"/>
      <c r="T351" s="241"/>
      <c r="U351" s="241"/>
      <c r="V351" s="241"/>
      <c r="W351" s="241"/>
      <c r="X351" s="241"/>
      <c r="Y351" s="241"/>
      <c r="Z351" s="241"/>
    </row>
    <row r="352" ht="6.75" customHeight="1">
      <c r="A352" s="248"/>
      <c r="B352" s="248"/>
      <c r="C352" s="248"/>
      <c r="D352" s="249"/>
      <c r="E352" s="241"/>
      <c r="F352" s="241"/>
      <c r="G352" s="241"/>
      <c r="H352" s="241"/>
      <c r="I352" s="241"/>
      <c r="J352" s="241"/>
      <c r="K352" s="241"/>
      <c r="L352" s="241"/>
      <c r="M352" s="241"/>
      <c r="N352" s="241"/>
      <c r="O352" s="241"/>
      <c r="P352" s="241"/>
      <c r="Q352" s="241"/>
      <c r="R352" s="241"/>
      <c r="S352" s="241"/>
      <c r="T352" s="241"/>
      <c r="U352" s="241"/>
      <c r="V352" s="241"/>
      <c r="W352" s="241"/>
      <c r="X352" s="241"/>
      <c r="Y352" s="241"/>
      <c r="Z352" s="241"/>
    </row>
    <row r="353" ht="24.0" customHeight="1">
      <c r="A353" s="247" t="s">
        <v>150</v>
      </c>
      <c r="B353" s="239"/>
      <c r="C353" s="239"/>
      <c r="D353" s="240"/>
      <c r="E353" s="241"/>
      <c r="F353" s="241"/>
      <c r="G353" s="241"/>
      <c r="H353" s="241"/>
      <c r="I353" s="241"/>
      <c r="J353" s="241"/>
      <c r="K353" s="241"/>
      <c r="L353" s="241"/>
      <c r="M353" s="241"/>
      <c r="N353" s="241"/>
      <c r="O353" s="241"/>
      <c r="P353" s="241"/>
      <c r="Q353" s="241"/>
      <c r="R353" s="241"/>
      <c r="S353" s="241"/>
      <c r="T353" s="241"/>
      <c r="U353" s="241"/>
      <c r="V353" s="241"/>
      <c r="W353" s="241"/>
      <c r="X353" s="241"/>
      <c r="Y353" s="241"/>
      <c r="Z353" s="241"/>
    </row>
    <row r="354" ht="6.75" customHeight="1">
      <c r="A354" s="248"/>
      <c r="B354" s="248"/>
      <c r="C354" s="248"/>
      <c r="D354" s="249"/>
      <c r="E354" s="241"/>
      <c r="F354" s="241"/>
      <c r="G354" s="241"/>
      <c r="H354" s="241"/>
      <c r="I354" s="241"/>
      <c r="J354" s="241"/>
      <c r="K354" s="241"/>
      <c r="L354" s="241"/>
      <c r="M354" s="241"/>
      <c r="N354" s="241"/>
      <c r="O354" s="241"/>
      <c r="P354" s="241"/>
      <c r="Q354" s="241"/>
      <c r="R354" s="241"/>
      <c r="S354" s="241"/>
      <c r="T354" s="241"/>
      <c r="U354" s="241"/>
      <c r="V354" s="241"/>
      <c r="W354" s="241"/>
      <c r="X354" s="241"/>
      <c r="Y354" s="241"/>
      <c r="Z354" s="241"/>
    </row>
    <row r="355" ht="36.0" customHeight="1">
      <c r="A355" s="247" t="s">
        <v>146</v>
      </c>
      <c r="B355" s="239"/>
      <c r="C355" s="239"/>
      <c r="D355" s="240"/>
      <c r="E355" s="241"/>
      <c r="F355" s="241"/>
      <c r="G355" s="241"/>
      <c r="H355" s="241"/>
      <c r="I355" s="241"/>
      <c r="J355" s="241"/>
      <c r="K355" s="241"/>
      <c r="L355" s="241"/>
      <c r="M355" s="241"/>
      <c r="N355" s="241"/>
      <c r="O355" s="241"/>
      <c r="P355" s="241"/>
      <c r="Q355" s="241"/>
      <c r="R355" s="241"/>
      <c r="S355" s="241"/>
      <c r="T355" s="241"/>
      <c r="U355" s="241"/>
      <c r="V355" s="241"/>
      <c r="W355" s="241"/>
      <c r="X355" s="241"/>
      <c r="Y355" s="241"/>
      <c r="Z355" s="241"/>
    </row>
    <row r="356" ht="6.75" customHeight="1">
      <c r="A356" s="248"/>
      <c r="B356" s="248"/>
      <c r="C356" s="248"/>
      <c r="D356" s="249"/>
      <c r="E356" s="241"/>
      <c r="F356" s="241"/>
      <c r="G356" s="241"/>
      <c r="H356" s="241"/>
      <c r="I356" s="241"/>
      <c r="J356" s="241"/>
      <c r="K356" s="241"/>
      <c r="L356" s="241"/>
      <c r="M356" s="241"/>
      <c r="N356" s="241"/>
      <c r="O356" s="241"/>
      <c r="P356" s="241"/>
      <c r="Q356" s="241"/>
      <c r="R356" s="241"/>
      <c r="S356" s="241"/>
      <c r="T356" s="241"/>
      <c r="U356" s="241"/>
      <c r="V356" s="241"/>
      <c r="W356" s="241"/>
      <c r="X356" s="241"/>
      <c r="Y356" s="241"/>
      <c r="Z356" s="241"/>
    </row>
    <row r="357" ht="15.0" customHeight="1">
      <c r="A357" s="254" t="s">
        <v>96</v>
      </c>
      <c r="B357" s="239"/>
      <c r="C357" s="239"/>
      <c r="D357" s="240"/>
      <c r="E357" s="241"/>
      <c r="F357" s="241"/>
      <c r="G357" s="241"/>
      <c r="H357" s="241"/>
      <c r="I357" s="241"/>
      <c r="J357" s="241"/>
      <c r="K357" s="241"/>
      <c r="L357" s="241"/>
      <c r="M357" s="241"/>
      <c r="N357" s="241"/>
      <c r="O357" s="241"/>
      <c r="P357" s="241"/>
      <c r="Q357" s="241"/>
      <c r="R357" s="241"/>
      <c r="S357" s="241"/>
      <c r="T357" s="241"/>
      <c r="U357" s="241"/>
      <c r="V357" s="241"/>
      <c r="W357" s="241"/>
      <c r="X357" s="241"/>
      <c r="Y357" s="241"/>
      <c r="Z357" s="241"/>
    </row>
    <row r="358" ht="6.75" customHeight="1">
      <c r="A358" s="255"/>
      <c r="B358" s="256"/>
      <c r="C358" s="256"/>
      <c r="D358" s="257"/>
      <c r="E358" s="241"/>
      <c r="F358" s="241"/>
      <c r="G358" s="241"/>
      <c r="H358" s="241"/>
      <c r="I358" s="241"/>
      <c r="J358" s="241"/>
      <c r="K358" s="241"/>
      <c r="L358" s="241"/>
      <c r="M358" s="241"/>
      <c r="N358" s="241"/>
      <c r="O358" s="241"/>
      <c r="P358" s="241"/>
      <c r="Q358" s="241"/>
      <c r="R358" s="241"/>
      <c r="S358" s="241"/>
      <c r="T358" s="241"/>
      <c r="U358" s="241"/>
      <c r="V358" s="241"/>
      <c r="W358" s="241"/>
      <c r="X358" s="241"/>
      <c r="Y358" s="241"/>
      <c r="Z358" s="241"/>
    </row>
    <row r="359" ht="11.25" customHeight="1">
      <c r="A359" s="300" t="s">
        <v>97</v>
      </c>
      <c r="B359" s="240"/>
      <c r="C359" s="260" t="s">
        <v>98</v>
      </c>
      <c r="D359" s="327">
        <f>'Proposed Rates'!G372</f>
        <v>0</v>
      </c>
      <c r="E359" s="241"/>
      <c r="F359" s="241"/>
      <c r="G359" s="241"/>
      <c r="H359" s="241"/>
      <c r="I359" s="241"/>
      <c r="J359" s="241"/>
      <c r="K359" s="241"/>
      <c r="L359" s="241"/>
      <c r="M359" s="241"/>
      <c r="N359" s="241"/>
      <c r="O359" s="241"/>
      <c r="P359" s="241"/>
      <c r="Q359" s="241"/>
      <c r="R359" s="241"/>
      <c r="S359" s="241"/>
      <c r="T359" s="241"/>
      <c r="U359" s="241"/>
      <c r="V359" s="241"/>
      <c r="W359" s="241"/>
      <c r="X359" s="241"/>
      <c r="Y359" s="241"/>
      <c r="Z359" s="241"/>
    </row>
    <row r="360" ht="6.0" customHeight="1">
      <c r="A360" s="282"/>
      <c r="B360" s="259"/>
      <c r="C360" s="260"/>
      <c r="D360" s="265"/>
      <c r="E360" s="241"/>
      <c r="F360" s="241"/>
      <c r="G360" s="241"/>
      <c r="H360" s="241"/>
      <c r="I360" s="241"/>
      <c r="J360" s="241"/>
      <c r="K360" s="241"/>
      <c r="L360" s="241"/>
      <c r="M360" s="241"/>
      <c r="N360" s="241"/>
      <c r="O360" s="241"/>
      <c r="P360" s="241"/>
      <c r="Q360" s="241"/>
      <c r="R360" s="241"/>
      <c r="S360" s="241"/>
      <c r="T360" s="241"/>
      <c r="U360" s="241"/>
      <c r="V360" s="241"/>
      <c r="W360" s="241"/>
      <c r="X360" s="241"/>
      <c r="Y360" s="241"/>
      <c r="Z360" s="241"/>
    </row>
    <row r="361" ht="23.25" customHeight="1">
      <c r="A361" s="238" t="str">
        <f>$A$1</f>
        <v>Hydro Ottawa Limited</v>
      </c>
      <c r="B361" s="239"/>
      <c r="C361" s="239"/>
      <c r="D361" s="240"/>
      <c r="E361" s="241"/>
      <c r="F361" s="241"/>
      <c r="G361" s="241"/>
      <c r="H361" s="241"/>
      <c r="I361" s="241"/>
      <c r="J361" s="241"/>
      <c r="K361" s="241"/>
      <c r="L361" s="241"/>
      <c r="M361" s="241"/>
      <c r="N361" s="241"/>
      <c r="O361" s="241"/>
      <c r="P361" s="241"/>
      <c r="Q361" s="241"/>
      <c r="R361" s="241"/>
      <c r="S361" s="241"/>
      <c r="T361" s="241"/>
      <c r="U361" s="241"/>
      <c r="V361" s="241"/>
      <c r="W361" s="241"/>
      <c r="X361" s="241"/>
      <c r="Y361" s="241"/>
      <c r="Z361" s="241"/>
    </row>
    <row r="362" ht="18.0" customHeight="1">
      <c r="A362" s="242" t="str">
        <f>$A$2</f>
        <v>PROPOSED - TARIFF OF RATES AND CHARGES</v>
      </c>
      <c r="B362" s="239"/>
      <c r="C362" s="239"/>
      <c r="D362" s="240"/>
      <c r="E362" s="241"/>
      <c r="F362" s="241"/>
      <c r="G362" s="241"/>
      <c r="H362" s="241"/>
      <c r="I362" s="241"/>
      <c r="J362" s="241"/>
      <c r="K362" s="241"/>
      <c r="L362" s="241"/>
      <c r="M362" s="241"/>
      <c r="N362" s="241"/>
      <c r="O362" s="241"/>
      <c r="P362" s="241"/>
      <c r="Q362" s="241"/>
      <c r="R362" s="241"/>
      <c r="S362" s="241"/>
      <c r="T362" s="241"/>
      <c r="U362" s="241"/>
      <c r="V362" s="241"/>
      <c r="W362" s="241"/>
      <c r="X362" s="241"/>
      <c r="Y362" s="241"/>
      <c r="Z362" s="241"/>
    </row>
    <row r="363" ht="15.75" customHeight="1">
      <c r="A363" s="243" t="str">
        <f>$A$3</f>
        <v>Effective and Implementation Date January 1, 2027</v>
      </c>
      <c r="B363" s="239"/>
      <c r="C363" s="239"/>
      <c r="D363" s="240"/>
      <c r="E363" s="241"/>
      <c r="F363" s="241"/>
      <c r="G363" s="241"/>
      <c r="H363" s="241"/>
      <c r="I363" s="241"/>
      <c r="J363" s="241"/>
      <c r="K363" s="241"/>
      <c r="L363" s="241"/>
      <c r="M363" s="241"/>
      <c r="N363" s="241"/>
      <c r="O363" s="241"/>
      <c r="P363" s="241"/>
      <c r="Q363" s="241"/>
      <c r="R363" s="241"/>
      <c r="S363" s="241"/>
      <c r="T363" s="241"/>
      <c r="U363" s="241"/>
      <c r="V363" s="241"/>
      <c r="W363" s="241"/>
      <c r="X363" s="241"/>
      <c r="Y363" s="241"/>
      <c r="Z363" s="241"/>
    </row>
    <row r="364" ht="11.25" customHeight="1">
      <c r="A364" s="244" t="str">
        <f>$A$4</f>
        <v>This schedule supersedes and replaces all previously</v>
      </c>
      <c r="B364" s="239"/>
      <c r="C364" s="239"/>
      <c r="D364" s="240"/>
      <c r="E364" s="241"/>
      <c r="F364" s="241"/>
      <c r="G364" s="241"/>
      <c r="H364" s="241"/>
      <c r="I364" s="241"/>
      <c r="J364" s="241"/>
      <c r="K364" s="241"/>
      <c r="L364" s="241"/>
      <c r="M364" s="241"/>
      <c r="N364" s="241"/>
      <c r="O364" s="241"/>
      <c r="P364" s="241"/>
      <c r="Q364" s="241"/>
      <c r="R364" s="241"/>
      <c r="S364" s="241"/>
      <c r="T364" s="241"/>
      <c r="U364" s="241"/>
      <c r="V364" s="241"/>
      <c r="W364" s="241"/>
      <c r="X364" s="241"/>
      <c r="Y364" s="241"/>
      <c r="Z364" s="241"/>
    </row>
    <row r="365" ht="11.25" customHeight="1">
      <c r="A365" s="244" t="str">
        <f>$A$5</f>
        <v>approved schedules of Rates, Charges and Loss Factors</v>
      </c>
      <c r="B365" s="239"/>
      <c r="C365" s="239"/>
      <c r="D365" s="240"/>
      <c r="E365" s="241"/>
      <c r="F365" s="241"/>
      <c r="G365" s="241"/>
      <c r="H365" s="241"/>
      <c r="I365" s="241"/>
      <c r="J365" s="241"/>
      <c r="K365" s="241"/>
      <c r="L365" s="241"/>
      <c r="M365" s="241"/>
      <c r="N365" s="241"/>
      <c r="O365" s="241"/>
      <c r="P365" s="241"/>
      <c r="Q365" s="241"/>
      <c r="R365" s="241"/>
      <c r="S365" s="241"/>
      <c r="T365" s="241"/>
      <c r="U365" s="241"/>
      <c r="V365" s="241"/>
      <c r="W365" s="241"/>
      <c r="X365" s="241"/>
      <c r="Y365" s="241"/>
      <c r="Z365" s="241"/>
    </row>
    <row r="366" ht="11.25" customHeight="1">
      <c r="A366" s="245" t="str">
        <f>$A$6</f>
        <v>EB-2024-0115</v>
      </c>
      <c r="B366" s="239"/>
      <c r="C366" s="239"/>
      <c r="D366" s="240"/>
      <c r="E366" s="241"/>
      <c r="F366" s="241"/>
      <c r="G366" s="241"/>
      <c r="H366" s="241"/>
      <c r="I366" s="241"/>
      <c r="J366" s="241"/>
      <c r="K366" s="241"/>
      <c r="L366" s="241"/>
      <c r="M366" s="241"/>
      <c r="N366" s="241"/>
      <c r="O366" s="241"/>
      <c r="P366" s="241"/>
      <c r="Q366" s="241"/>
      <c r="R366" s="241"/>
      <c r="S366" s="241"/>
      <c r="T366" s="241"/>
      <c r="U366" s="241"/>
      <c r="V366" s="241"/>
      <c r="W366" s="241"/>
      <c r="X366" s="241"/>
      <c r="Y366" s="241"/>
      <c r="Z366" s="241"/>
    </row>
    <row r="367" ht="18.75" customHeight="1">
      <c r="A367" s="246" t="s">
        <v>148</v>
      </c>
      <c r="B367" s="239"/>
      <c r="C367" s="239"/>
      <c r="D367" s="240"/>
      <c r="E367" s="267"/>
      <c r="F367" s="267"/>
      <c r="G367" s="267"/>
      <c r="H367" s="267"/>
      <c r="I367" s="267"/>
      <c r="J367" s="267"/>
      <c r="K367" s="267"/>
      <c r="L367" s="267"/>
      <c r="M367" s="267"/>
      <c r="N367" s="267"/>
      <c r="O367" s="267"/>
      <c r="P367" s="267"/>
      <c r="Q367" s="267"/>
      <c r="R367" s="267"/>
      <c r="S367" s="267"/>
      <c r="T367" s="267"/>
      <c r="U367" s="267"/>
      <c r="V367" s="267"/>
      <c r="W367" s="267"/>
      <c r="X367" s="267"/>
      <c r="Y367" s="267"/>
      <c r="Z367" s="267"/>
    </row>
    <row r="368" ht="36.0" customHeight="1">
      <c r="A368" s="247" t="s">
        <v>149</v>
      </c>
      <c r="B368" s="239"/>
      <c r="C368" s="239"/>
      <c r="D368" s="240"/>
      <c r="E368" s="241"/>
      <c r="F368" s="241"/>
      <c r="G368" s="241"/>
      <c r="H368" s="241"/>
      <c r="I368" s="241"/>
      <c r="J368" s="241"/>
      <c r="K368" s="241"/>
      <c r="L368" s="241"/>
      <c r="M368" s="241"/>
      <c r="N368" s="241"/>
      <c r="O368" s="241"/>
      <c r="P368" s="241"/>
      <c r="Q368" s="241"/>
      <c r="R368" s="241"/>
      <c r="S368" s="241"/>
      <c r="T368" s="241"/>
      <c r="U368" s="241"/>
      <c r="V368" s="241"/>
      <c r="W368" s="241"/>
      <c r="X368" s="241"/>
      <c r="Y368" s="241"/>
      <c r="Z368" s="241"/>
    </row>
    <row r="369" ht="6.75" customHeight="1">
      <c r="A369" s="248"/>
      <c r="B369" s="248"/>
      <c r="C369" s="248"/>
      <c r="D369" s="249"/>
      <c r="E369" s="241"/>
      <c r="F369" s="241"/>
      <c r="G369" s="241"/>
      <c r="H369" s="241"/>
      <c r="I369" s="241"/>
      <c r="J369" s="241"/>
      <c r="K369" s="241"/>
      <c r="L369" s="241"/>
      <c r="M369" s="241"/>
      <c r="N369" s="241"/>
      <c r="O369" s="241"/>
      <c r="P369" s="241"/>
      <c r="Q369" s="241"/>
      <c r="R369" s="241"/>
      <c r="S369" s="241"/>
      <c r="T369" s="241"/>
      <c r="U369" s="241"/>
      <c r="V369" s="241"/>
      <c r="W369" s="241"/>
      <c r="X369" s="241"/>
      <c r="Y369" s="241"/>
      <c r="Z369" s="241"/>
    </row>
    <row r="370" ht="11.25" customHeight="1">
      <c r="A370" s="250" t="s">
        <v>91</v>
      </c>
      <c r="B370" s="239"/>
      <c r="C370" s="239"/>
      <c r="D370" s="240"/>
      <c r="E370" s="241"/>
      <c r="F370" s="241"/>
      <c r="G370" s="241"/>
      <c r="H370" s="241"/>
      <c r="I370" s="241"/>
      <c r="J370" s="241"/>
      <c r="K370" s="241"/>
      <c r="L370" s="241"/>
      <c r="M370" s="241"/>
      <c r="N370" s="241"/>
      <c r="O370" s="241"/>
      <c r="P370" s="241"/>
      <c r="Q370" s="241"/>
      <c r="R370" s="241"/>
      <c r="S370" s="241"/>
      <c r="T370" s="241"/>
      <c r="U370" s="241"/>
      <c r="V370" s="241"/>
      <c r="W370" s="241"/>
      <c r="X370" s="241"/>
      <c r="Y370" s="241"/>
      <c r="Z370" s="241"/>
    </row>
    <row r="371" ht="6.75" customHeight="1">
      <c r="A371" s="251"/>
      <c r="B371" s="252"/>
      <c r="C371" s="252"/>
      <c r="D371" s="253"/>
      <c r="E371" s="241"/>
      <c r="F371" s="241"/>
      <c r="G371" s="241"/>
      <c r="H371" s="241"/>
      <c r="I371" s="241"/>
      <c r="J371" s="241"/>
      <c r="K371" s="241"/>
      <c r="L371" s="241"/>
      <c r="M371" s="241"/>
      <c r="N371" s="241"/>
      <c r="O371" s="241"/>
      <c r="P371" s="241"/>
      <c r="Q371" s="241"/>
      <c r="R371" s="241"/>
      <c r="S371" s="241"/>
      <c r="T371" s="241"/>
      <c r="U371" s="241"/>
      <c r="V371" s="241"/>
      <c r="W371" s="241"/>
      <c r="X371" s="241"/>
      <c r="Y371" s="241"/>
      <c r="Z371" s="241"/>
    </row>
    <row r="372" ht="36.0" customHeight="1">
      <c r="A372" s="247" t="s">
        <v>92</v>
      </c>
      <c r="B372" s="239"/>
      <c r="C372" s="239"/>
      <c r="D372" s="240"/>
      <c r="E372" s="241"/>
      <c r="F372" s="241"/>
      <c r="G372" s="241"/>
      <c r="H372" s="241"/>
      <c r="I372" s="241"/>
      <c r="J372" s="241"/>
      <c r="K372" s="241"/>
      <c r="L372" s="241"/>
      <c r="M372" s="241"/>
      <c r="N372" s="241"/>
      <c r="O372" s="241"/>
      <c r="P372" s="241"/>
      <c r="Q372" s="241"/>
      <c r="R372" s="241"/>
      <c r="S372" s="241"/>
      <c r="T372" s="241"/>
      <c r="U372" s="241"/>
      <c r="V372" s="241"/>
      <c r="W372" s="241"/>
      <c r="X372" s="241"/>
      <c r="Y372" s="241"/>
      <c r="Z372" s="241"/>
    </row>
    <row r="373" ht="6.75" customHeight="1">
      <c r="A373" s="248"/>
      <c r="B373" s="248"/>
      <c r="C373" s="248"/>
      <c r="D373" s="249"/>
      <c r="E373" s="241"/>
      <c r="F373" s="241"/>
      <c r="G373" s="241"/>
      <c r="H373" s="241"/>
      <c r="I373" s="241"/>
      <c r="J373" s="241"/>
      <c r="K373" s="241"/>
      <c r="L373" s="241"/>
      <c r="M373" s="241"/>
      <c r="N373" s="241"/>
      <c r="O373" s="241"/>
      <c r="P373" s="241"/>
      <c r="Q373" s="241"/>
      <c r="R373" s="241"/>
      <c r="S373" s="241"/>
      <c r="T373" s="241"/>
      <c r="U373" s="241"/>
      <c r="V373" s="241"/>
      <c r="W373" s="241"/>
      <c r="X373" s="241"/>
      <c r="Y373" s="241"/>
      <c r="Z373" s="241"/>
    </row>
    <row r="374" ht="48.0" customHeight="1">
      <c r="A374" s="247" t="s">
        <v>93</v>
      </c>
      <c r="B374" s="239"/>
      <c r="C374" s="239"/>
      <c r="D374" s="240"/>
      <c r="E374" s="241"/>
      <c r="F374" s="241"/>
      <c r="G374" s="241"/>
      <c r="H374" s="241"/>
      <c r="I374" s="241"/>
      <c r="J374" s="241"/>
      <c r="K374" s="241"/>
      <c r="L374" s="241"/>
      <c r="M374" s="241"/>
      <c r="N374" s="241"/>
      <c r="O374" s="241"/>
      <c r="P374" s="241"/>
      <c r="Q374" s="241"/>
      <c r="R374" s="241"/>
      <c r="S374" s="241"/>
      <c r="T374" s="241"/>
      <c r="U374" s="241"/>
      <c r="V374" s="241"/>
      <c r="W374" s="241"/>
      <c r="X374" s="241"/>
      <c r="Y374" s="241"/>
      <c r="Z374" s="241"/>
    </row>
    <row r="375" ht="6.75" customHeight="1">
      <c r="A375" s="248"/>
      <c r="B375" s="248"/>
      <c r="C375" s="248"/>
      <c r="D375" s="249"/>
      <c r="E375" s="241"/>
      <c r="F375" s="241"/>
      <c r="G375" s="241"/>
      <c r="H375" s="241"/>
      <c r="I375" s="241"/>
      <c r="J375" s="241"/>
      <c r="K375" s="241"/>
      <c r="L375" s="241"/>
      <c r="M375" s="241"/>
      <c r="N375" s="241"/>
      <c r="O375" s="241"/>
      <c r="P375" s="241"/>
      <c r="Q375" s="241"/>
      <c r="R375" s="241"/>
      <c r="S375" s="241"/>
      <c r="T375" s="241"/>
      <c r="U375" s="241"/>
      <c r="V375" s="241"/>
      <c r="W375" s="241"/>
      <c r="X375" s="241"/>
      <c r="Y375" s="241"/>
      <c r="Z375" s="241"/>
    </row>
    <row r="376" ht="24.0" customHeight="1">
      <c r="A376" s="247" t="s">
        <v>150</v>
      </c>
      <c r="B376" s="239"/>
      <c r="C376" s="239"/>
      <c r="D376" s="240"/>
      <c r="E376" s="241"/>
      <c r="F376" s="241"/>
      <c r="G376" s="241"/>
      <c r="H376" s="241"/>
      <c r="I376" s="241"/>
      <c r="J376" s="241"/>
      <c r="K376" s="241"/>
      <c r="L376" s="241"/>
      <c r="M376" s="241"/>
      <c r="N376" s="241"/>
      <c r="O376" s="241"/>
      <c r="P376" s="241"/>
      <c r="Q376" s="241"/>
      <c r="R376" s="241"/>
      <c r="S376" s="241"/>
      <c r="T376" s="241"/>
      <c r="U376" s="241"/>
      <c r="V376" s="241"/>
      <c r="W376" s="241"/>
      <c r="X376" s="241"/>
      <c r="Y376" s="241"/>
      <c r="Z376" s="241"/>
    </row>
    <row r="377" ht="6.75" customHeight="1">
      <c r="A377" s="248"/>
      <c r="B377" s="248"/>
      <c r="C377" s="248"/>
      <c r="D377" s="249"/>
      <c r="E377" s="241"/>
      <c r="F377" s="241"/>
      <c r="G377" s="241"/>
      <c r="H377" s="241"/>
      <c r="I377" s="241"/>
      <c r="J377" s="241"/>
      <c r="K377" s="241"/>
      <c r="L377" s="241"/>
      <c r="M377" s="241"/>
      <c r="N377" s="241"/>
      <c r="O377" s="241"/>
      <c r="P377" s="241"/>
      <c r="Q377" s="241"/>
      <c r="R377" s="241"/>
      <c r="S377" s="241"/>
      <c r="T377" s="241"/>
      <c r="U377" s="241"/>
      <c r="V377" s="241"/>
      <c r="W377" s="241"/>
      <c r="X377" s="241"/>
      <c r="Y377" s="241"/>
      <c r="Z377" s="241"/>
    </row>
    <row r="378" ht="36.0" customHeight="1">
      <c r="A378" s="247" t="s">
        <v>146</v>
      </c>
      <c r="B378" s="239"/>
      <c r="C378" s="239"/>
      <c r="D378" s="240"/>
      <c r="E378" s="241"/>
      <c r="F378" s="241"/>
      <c r="G378" s="241"/>
      <c r="H378" s="241"/>
      <c r="I378" s="241"/>
      <c r="J378" s="241"/>
      <c r="K378" s="241"/>
      <c r="L378" s="241"/>
      <c r="M378" s="241"/>
      <c r="N378" s="241"/>
      <c r="O378" s="241"/>
      <c r="P378" s="241"/>
      <c r="Q378" s="241"/>
      <c r="R378" s="241"/>
      <c r="S378" s="241"/>
      <c r="T378" s="241"/>
      <c r="U378" s="241"/>
      <c r="V378" s="241"/>
      <c r="W378" s="241"/>
      <c r="X378" s="241"/>
      <c r="Y378" s="241"/>
      <c r="Z378" s="241"/>
    </row>
    <row r="379" ht="6.75" customHeight="1">
      <c r="A379" s="248"/>
      <c r="B379" s="248"/>
      <c r="C379" s="248"/>
      <c r="D379" s="249"/>
      <c r="E379" s="241"/>
      <c r="F379" s="241"/>
      <c r="G379" s="241"/>
      <c r="H379" s="241"/>
      <c r="I379" s="241"/>
      <c r="J379" s="241"/>
      <c r="K379" s="241"/>
      <c r="L379" s="241"/>
      <c r="M379" s="241"/>
      <c r="N379" s="241"/>
      <c r="O379" s="241"/>
      <c r="P379" s="241"/>
      <c r="Q379" s="241"/>
      <c r="R379" s="241"/>
      <c r="S379" s="241"/>
      <c r="T379" s="241"/>
      <c r="U379" s="241"/>
      <c r="V379" s="241"/>
      <c r="W379" s="241"/>
      <c r="X379" s="241"/>
      <c r="Y379" s="241"/>
      <c r="Z379" s="241"/>
    </row>
    <row r="380" ht="15.0" customHeight="1">
      <c r="A380" s="254" t="s">
        <v>96</v>
      </c>
      <c r="B380" s="239"/>
      <c r="C380" s="239"/>
      <c r="D380" s="240"/>
      <c r="E380" s="241"/>
      <c r="F380" s="241"/>
      <c r="G380" s="241"/>
      <c r="H380" s="241"/>
      <c r="I380" s="241"/>
      <c r="J380" s="241"/>
      <c r="K380" s="241"/>
      <c r="L380" s="241"/>
      <c r="M380" s="241"/>
      <c r="N380" s="241"/>
      <c r="O380" s="241"/>
      <c r="P380" s="241"/>
      <c r="Q380" s="241"/>
      <c r="R380" s="241"/>
      <c r="S380" s="241"/>
      <c r="T380" s="241"/>
      <c r="U380" s="241"/>
      <c r="V380" s="241"/>
      <c r="W380" s="241"/>
      <c r="X380" s="241"/>
      <c r="Y380" s="241"/>
      <c r="Z380" s="241"/>
    </row>
    <row r="381" ht="6.75" customHeight="1">
      <c r="A381" s="255"/>
      <c r="B381" s="256"/>
      <c r="C381" s="256"/>
      <c r="D381" s="257"/>
      <c r="E381" s="241"/>
      <c r="F381" s="241"/>
      <c r="G381" s="241"/>
      <c r="H381" s="241"/>
      <c r="I381" s="241"/>
      <c r="J381" s="241"/>
      <c r="K381" s="241"/>
      <c r="L381" s="241"/>
      <c r="M381" s="241"/>
      <c r="N381" s="241"/>
      <c r="O381" s="241"/>
      <c r="P381" s="241"/>
      <c r="Q381" s="241"/>
      <c r="R381" s="241"/>
      <c r="S381" s="241"/>
      <c r="T381" s="241"/>
      <c r="U381" s="241"/>
      <c r="V381" s="241"/>
      <c r="W381" s="241"/>
      <c r="X381" s="241"/>
      <c r="Y381" s="241"/>
      <c r="Z381" s="241"/>
    </row>
    <row r="382" ht="11.25" customHeight="1">
      <c r="A382" s="300" t="s">
        <v>97</v>
      </c>
      <c r="B382" s="240"/>
      <c r="C382" s="260" t="s">
        <v>98</v>
      </c>
      <c r="D382" s="327">
        <f>'Proposed Rates'!G369</f>
        <v>12</v>
      </c>
      <c r="E382" s="241"/>
      <c r="F382" s="241"/>
      <c r="G382" s="241"/>
      <c r="H382" s="241"/>
      <c r="I382" s="241"/>
      <c r="J382" s="241"/>
      <c r="K382" s="241"/>
      <c r="L382" s="241"/>
      <c r="M382" s="241"/>
      <c r="N382" s="241"/>
      <c r="O382" s="241"/>
      <c r="P382" s="241"/>
      <c r="Q382" s="241"/>
      <c r="R382" s="241"/>
      <c r="S382" s="241"/>
      <c r="T382" s="241"/>
      <c r="U382" s="241"/>
      <c r="V382" s="241"/>
      <c r="W382" s="241"/>
      <c r="X382" s="241"/>
      <c r="Y382" s="241"/>
      <c r="Z382" s="241"/>
    </row>
    <row r="383" ht="7.5" customHeight="1">
      <c r="A383" s="282"/>
      <c r="B383" s="259"/>
      <c r="C383" s="260"/>
      <c r="D383" s="265"/>
      <c r="E383" s="241"/>
      <c r="F383" s="241"/>
      <c r="G383" s="241"/>
      <c r="H383" s="241"/>
      <c r="I383" s="241"/>
      <c r="J383" s="241"/>
      <c r="K383" s="241"/>
      <c r="L383" s="241"/>
      <c r="M383" s="241"/>
      <c r="N383" s="241"/>
      <c r="O383" s="241"/>
      <c r="P383" s="241"/>
      <c r="Q383" s="241"/>
      <c r="R383" s="241"/>
      <c r="S383" s="241"/>
      <c r="T383" s="241"/>
      <c r="U383" s="241"/>
      <c r="V383" s="241"/>
      <c r="W383" s="241"/>
      <c r="X383" s="241"/>
      <c r="Y383" s="241"/>
      <c r="Z383" s="241"/>
    </row>
    <row r="384" ht="23.25" customHeight="1">
      <c r="A384" s="238" t="str">
        <f>$A$1</f>
        <v>Hydro Ottawa Limited</v>
      </c>
      <c r="B384" s="239"/>
      <c r="C384" s="239"/>
      <c r="D384" s="240"/>
      <c r="E384" s="241"/>
      <c r="F384" s="241"/>
      <c r="G384" s="241"/>
      <c r="H384" s="241"/>
      <c r="I384" s="241"/>
      <c r="J384" s="241"/>
      <c r="K384" s="241"/>
      <c r="L384" s="241"/>
      <c r="M384" s="241"/>
      <c r="N384" s="241"/>
      <c r="O384" s="241"/>
      <c r="P384" s="241"/>
      <c r="Q384" s="241"/>
      <c r="R384" s="241"/>
      <c r="S384" s="241"/>
      <c r="T384" s="241"/>
      <c r="U384" s="241"/>
      <c r="V384" s="241"/>
      <c r="W384" s="241"/>
      <c r="X384" s="241"/>
      <c r="Y384" s="241"/>
      <c r="Z384" s="241"/>
    </row>
    <row r="385" ht="18.0" customHeight="1">
      <c r="A385" s="242" t="str">
        <f>$A$2</f>
        <v>PROPOSED - TARIFF OF RATES AND CHARGES</v>
      </c>
      <c r="B385" s="239"/>
      <c r="C385" s="239"/>
      <c r="D385" s="240"/>
      <c r="E385" s="241"/>
      <c r="F385" s="241"/>
      <c r="G385" s="241"/>
      <c r="H385" s="241"/>
      <c r="I385" s="241"/>
      <c r="J385" s="241"/>
      <c r="K385" s="241"/>
      <c r="L385" s="241"/>
      <c r="M385" s="241"/>
      <c r="N385" s="241"/>
      <c r="O385" s="241"/>
      <c r="P385" s="241"/>
      <c r="Q385" s="241"/>
      <c r="R385" s="241"/>
      <c r="S385" s="241"/>
      <c r="T385" s="241"/>
      <c r="U385" s="241"/>
      <c r="V385" s="241"/>
      <c r="W385" s="241"/>
      <c r="X385" s="241"/>
      <c r="Y385" s="241"/>
      <c r="Z385" s="241"/>
    </row>
    <row r="386" ht="15.75" customHeight="1">
      <c r="A386" s="243" t="str">
        <f>$A$3</f>
        <v>Effective and Implementation Date January 1, 2027</v>
      </c>
      <c r="B386" s="239"/>
      <c r="C386" s="239"/>
      <c r="D386" s="240"/>
      <c r="E386" s="241"/>
      <c r="F386" s="241"/>
      <c r="G386" s="241"/>
      <c r="H386" s="241"/>
      <c r="I386" s="241"/>
      <c r="J386" s="241"/>
      <c r="K386" s="241"/>
      <c r="L386" s="241"/>
      <c r="M386" s="241"/>
      <c r="N386" s="241"/>
      <c r="O386" s="241"/>
      <c r="P386" s="241"/>
      <c r="Q386" s="241"/>
      <c r="R386" s="241"/>
      <c r="S386" s="241"/>
      <c r="T386" s="241"/>
      <c r="U386" s="241"/>
      <c r="V386" s="241"/>
      <c r="W386" s="241"/>
      <c r="X386" s="241"/>
      <c r="Y386" s="241"/>
      <c r="Z386" s="241"/>
    </row>
    <row r="387" ht="11.25" customHeight="1">
      <c r="A387" s="244" t="str">
        <f>$A$4</f>
        <v>This schedule supersedes and replaces all previously</v>
      </c>
      <c r="B387" s="239"/>
      <c r="C387" s="239"/>
      <c r="D387" s="240"/>
      <c r="E387" s="241"/>
      <c r="F387" s="241"/>
      <c r="G387" s="241"/>
      <c r="H387" s="241"/>
      <c r="I387" s="241"/>
      <c r="J387" s="241"/>
      <c r="K387" s="241"/>
      <c r="L387" s="241"/>
      <c r="M387" s="241"/>
      <c r="N387" s="241"/>
      <c r="O387" s="241"/>
      <c r="P387" s="241"/>
      <c r="Q387" s="241"/>
      <c r="R387" s="241"/>
      <c r="S387" s="241"/>
      <c r="T387" s="241"/>
      <c r="U387" s="241"/>
      <c r="V387" s="241"/>
      <c r="W387" s="241"/>
      <c r="X387" s="241"/>
      <c r="Y387" s="241"/>
      <c r="Z387" s="241"/>
    </row>
    <row r="388" ht="11.25" customHeight="1">
      <c r="A388" s="244" t="str">
        <f>$A$5</f>
        <v>approved schedules of Rates, Charges and Loss Factors</v>
      </c>
      <c r="B388" s="239"/>
      <c r="C388" s="239"/>
      <c r="D388" s="240"/>
      <c r="E388" s="241"/>
      <c r="F388" s="241"/>
      <c r="G388" s="241"/>
      <c r="H388" s="241"/>
      <c r="I388" s="241"/>
      <c r="J388" s="241"/>
      <c r="K388" s="241"/>
      <c r="L388" s="241"/>
      <c r="M388" s="241"/>
      <c r="N388" s="241"/>
      <c r="O388" s="241"/>
      <c r="P388" s="241"/>
      <c r="Q388" s="241"/>
      <c r="R388" s="241"/>
      <c r="S388" s="241"/>
      <c r="T388" s="241"/>
      <c r="U388" s="241"/>
      <c r="V388" s="241"/>
      <c r="W388" s="241"/>
      <c r="X388" s="241"/>
      <c r="Y388" s="241"/>
      <c r="Z388" s="241"/>
    </row>
    <row r="389" ht="11.25" customHeight="1">
      <c r="A389" s="245" t="str">
        <f>$A$6</f>
        <v>EB-2024-0115</v>
      </c>
      <c r="B389" s="239"/>
      <c r="C389" s="239"/>
      <c r="D389" s="240"/>
      <c r="E389" s="241"/>
      <c r="F389" s="241"/>
      <c r="G389" s="241"/>
      <c r="H389" s="241"/>
      <c r="I389" s="241"/>
      <c r="J389" s="241"/>
      <c r="K389" s="241"/>
      <c r="L389" s="241"/>
      <c r="M389" s="241"/>
      <c r="N389" s="241"/>
      <c r="O389" s="241"/>
      <c r="P389" s="241"/>
      <c r="Q389" s="241"/>
      <c r="R389" s="241"/>
      <c r="S389" s="241"/>
      <c r="T389" s="241"/>
      <c r="U389" s="241"/>
      <c r="V389" s="241"/>
      <c r="W389" s="241"/>
      <c r="X389" s="241"/>
      <c r="Y389" s="241"/>
      <c r="Z389" s="241"/>
    </row>
    <row r="390" ht="18.75" customHeight="1">
      <c r="A390" s="246" t="s">
        <v>151</v>
      </c>
      <c r="B390" s="239"/>
      <c r="C390" s="239"/>
      <c r="D390" s="240"/>
      <c r="E390" s="267"/>
      <c r="F390" s="267"/>
      <c r="G390" s="267"/>
      <c r="H390" s="267"/>
      <c r="I390" s="267"/>
      <c r="J390" s="267"/>
      <c r="K390" s="267"/>
      <c r="L390" s="267"/>
      <c r="M390" s="267"/>
      <c r="N390" s="267"/>
      <c r="O390" s="267"/>
      <c r="P390" s="267"/>
      <c r="Q390" s="267"/>
      <c r="R390" s="267"/>
      <c r="S390" s="267"/>
      <c r="T390" s="267"/>
      <c r="U390" s="267"/>
      <c r="V390" s="267"/>
      <c r="W390" s="267"/>
      <c r="X390" s="267"/>
      <c r="Y390" s="267"/>
      <c r="Z390" s="267"/>
    </row>
    <row r="391" ht="36.0" customHeight="1">
      <c r="A391" s="247" t="s">
        <v>152</v>
      </c>
      <c r="B391" s="239"/>
      <c r="C391" s="239"/>
      <c r="D391" s="240"/>
      <c r="E391" s="241"/>
      <c r="F391" s="241"/>
      <c r="G391" s="241"/>
      <c r="H391" s="241"/>
      <c r="I391" s="241"/>
      <c r="J391" s="241"/>
      <c r="K391" s="241"/>
      <c r="L391" s="241"/>
      <c r="M391" s="241"/>
      <c r="N391" s="241"/>
      <c r="O391" s="241"/>
      <c r="P391" s="241"/>
      <c r="Q391" s="241"/>
      <c r="R391" s="241"/>
      <c r="S391" s="241"/>
      <c r="T391" s="241"/>
      <c r="U391" s="241"/>
      <c r="V391" s="241"/>
      <c r="W391" s="241"/>
      <c r="X391" s="241"/>
      <c r="Y391" s="241"/>
      <c r="Z391" s="241"/>
    </row>
    <row r="392" ht="6.75" customHeight="1">
      <c r="A392" s="248"/>
      <c r="B392" s="248"/>
      <c r="C392" s="248"/>
      <c r="D392" s="249"/>
      <c r="E392" s="241"/>
      <c r="F392" s="241"/>
      <c r="G392" s="241"/>
      <c r="H392" s="241"/>
      <c r="I392" s="241"/>
      <c r="J392" s="241"/>
      <c r="K392" s="241"/>
      <c r="L392" s="241"/>
      <c r="M392" s="241"/>
      <c r="N392" s="241"/>
      <c r="O392" s="241"/>
      <c r="P392" s="241"/>
      <c r="Q392" s="241"/>
      <c r="R392" s="241"/>
      <c r="S392" s="241"/>
      <c r="T392" s="241"/>
      <c r="U392" s="241"/>
      <c r="V392" s="241"/>
      <c r="W392" s="241"/>
      <c r="X392" s="241"/>
      <c r="Y392" s="241"/>
      <c r="Z392" s="241"/>
    </row>
    <row r="393" ht="11.25" customHeight="1">
      <c r="A393" s="250" t="s">
        <v>91</v>
      </c>
      <c r="B393" s="239"/>
      <c r="C393" s="239"/>
      <c r="D393" s="240"/>
      <c r="E393" s="241"/>
      <c r="F393" s="241"/>
      <c r="G393" s="241"/>
      <c r="H393" s="241"/>
      <c r="I393" s="241"/>
      <c r="J393" s="241"/>
      <c r="K393" s="241"/>
      <c r="L393" s="241"/>
      <c r="M393" s="241"/>
      <c r="N393" s="241"/>
      <c r="O393" s="241"/>
      <c r="P393" s="241"/>
      <c r="Q393" s="241"/>
      <c r="R393" s="241"/>
      <c r="S393" s="241"/>
      <c r="T393" s="241"/>
      <c r="U393" s="241"/>
      <c r="V393" s="241"/>
      <c r="W393" s="241"/>
      <c r="X393" s="241"/>
      <c r="Y393" s="241"/>
      <c r="Z393" s="241"/>
    </row>
    <row r="394" ht="6.75" customHeight="1">
      <c r="A394" s="251"/>
      <c r="B394" s="252"/>
      <c r="C394" s="252"/>
      <c r="D394" s="253"/>
      <c r="E394" s="241"/>
      <c r="F394" s="241"/>
      <c r="G394" s="241"/>
      <c r="H394" s="241"/>
      <c r="I394" s="241"/>
      <c r="J394" s="241"/>
      <c r="K394" s="241"/>
      <c r="L394" s="241"/>
      <c r="M394" s="241"/>
      <c r="N394" s="241"/>
      <c r="O394" s="241"/>
      <c r="P394" s="241"/>
      <c r="Q394" s="241"/>
      <c r="R394" s="241"/>
      <c r="S394" s="241"/>
      <c r="T394" s="241"/>
      <c r="U394" s="241"/>
      <c r="V394" s="241"/>
      <c r="W394" s="241"/>
      <c r="X394" s="241"/>
      <c r="Y394" s="241"/>
      <c r="Z394" s="241"/>
    </row>
    <row r="395" ht="36.0" customHeight="1">
      <c r="A395" s="247" t="s">
        <v>92</v>
      </c>
      <c r="B395" s="239"/>
      <c r="C395" s="239"/>
      <c r="D395" s="240"/>
      <c r="E395" s="241"/>
      <c r="F395" s="241"/>
      <c r="G395" s="241"/>
      <c r="H395" s="241"/>
      <c r="I395" s="241"/>
      <c r="J395" s="241"/>
      <c r="K395" s="241"/>
      <c r="L395" s="241"/>
      <c r="M395" s="241"/>
      <c r="N395" s="241"/>
      <c r="O395" s="241"/>
      <c r="P395" s="241"/>
      <c r="Q395" s="241"/>
      <c r="R395" s="241"/>
      <c r="S395" s="241"/>
      <c r="T395" s="241"/>
      <c r="U395" s="241"/>
      <c r="V395" s="241"/>
      <c r="W395" s="241"/>
      <c r="X395" s="241"/>
      <c r="Y395" s="241"/>
      <c r="Z395" s="241"/>
    </row>
    <row r="396" ht="6.75" customHeight="1">
      <c r="A396" s="248"/>
      <c r="B396" s="248"/>
      <c r="C396" s="248"/>
      <c r="D396" s="249"/>
      <c r="E396" s="241"/>
      <c r="F396" s="241"/>
      <c r="G396" s="241"/>
      <c r="H396" s="241"/>
      <c r="I396" s="241"/>
      <c r="J396" s="241"/>
      <c r="K396" s="241"/>
      <c r="L396" s="241"/>
      <c r="M396" s="241"/>
      <c r="N396" s="241"/>
      <c r="O396" s="241"/>
      <c r="P396" s="241"/>
      <c r="Q396" s="241"/>
      <c r="R396" s="241"/>
      <c r="S396" s="241"/>
      <c r="T396" s="241"/>
      <c r="U396" s="241"/>
      <c r="V396" s="241"/>
      <c r="W396" s="241"/>
      <c r="X396" s="241"/>
      <c r="Y396" s="241"/>
      <c r="Z396" s="241"/>
    </row>
    <row r="397" ht="48.0" customHeight="1">
      <c r="A397" s="247" t="s">
        <v>93</v>
      </c>
      <c r="B397" s="239"/>
      <c r="C397" s="239"/>
      <c r="D397" s="240"/>
      <c r="E397" s="241"/>
      <c r="F397" s="241"/>
      <c r="G397" s="241"/>
      <c r="H397" s="241"/>
      <c r="I397" s="241"/>
      <c r="J397" s="241"/>
      <c r="K397" s="241"/>
      <c r="L397" s="241"/>
      <c r="M397" s="241"/>
      <c r="N397" s="241"/>
      <c r="O397" s="241"/>
      <c r="P397" s="241"/>
      <c r="Q397" s="241"/>
      <c r="R397" s="241"/>
      <c r="S397" s="241"/>
      <c r="T397" s="241"/>
      <c r="U397" s="241"/>
      <c r="V397" s="241"/>
      <c r="W397" s="241"/>
      <c r="X397" s="241"/>
      <c r="Y397" s="241"/>
      <c r="Z397" s="241"/>
    </row>
    <row r="398" ht="6.75" customHeight="1">
      <c r="A398" s="248"/>
      <c r="B398" s="248"/>
      <c r="C398" s="248"/>
      <c r="D398" s="249"/>
      <c r="E398" s="241"/>
      <c r="F398" s="241"/>
      <c r="G398" s="241"/>
      <c r="H398" s="241"/>
      <c r="I398" s="241"/>
      <c r="J398" s="241"/>
      <c r="K398" s="241"/>
      <c r="L398" s="241"/>
      <c r="M398" s="241"/>
      <c r="N398" s="241"/>
      <c r="O398" s="241"/>
      <c r="P398" s="241"/>
      <c r="Q398" s="241"/>
      <c r="R398" s="241"/>
      <c r="S398" s="241"/>
      <c r="T398" s="241"/>
      <c r="U398" s="241"/>
      <c r="V398" s="241"/>
      <c r="W398" s="241"/>
      <c r="X398" s="241"/>
      <c r="Y398" s="241"/>
      <c r="Z398" s="241"/>
    </row>
    <row r="399" ht="24.0" customHeight="1">
      <c r="A399" s="247" t="s">
        <v>150</v>
      </c>
      <c r="B399" s="239"/>
      <c r="C399" s="239"/>
      <c r="D399" s="240"/>
      <c r="E399" s="241"/>
      <c r="F399" s="241"/>
      <c r="G399" s="241"/>
      <c r="H399" s="241"/>
      <c r="I399" s="241"/>
      <c r="J399" s="241"/>
      <c r="K399" s="241"/>
      <c r="L399" s="241"/>
      <c r="M399" s="241"/>
      <c r="N399" s="241"/>
      <c r="O399" s="241"/>
      <c r="P399" s="241"/>
      <c r="Q399" s="241"/>
      <c r="R399" s="241"/>
      <c r="S399" s="241"/>
      <c r="T399" s="241"/>
      <c r="U399" s="241"/>
      <c r="V399" s="241"/>
      <c r="W399" s="241"/>
      <c r="X399" s="241"/>
      <c r="Y399" s="241"/>
      <c r="Z399" s="241"/>
    </row>
    <row r="400" ht="6.75" customHeight="1">
      <c r="A400" s="248"/>
      <c r="B400" s="248"/>
      <c r="C400" s="248"/>
      <c r="D400" s="249"/>
      <c r="E400" s="241"/>
      <c r="F400" s="241"/>
      <c r="G400" s="241"/>
      <c r="H400" s="241"/>
      <c r="I400" s="241"/>
      <c r="J400" s="241"/>
      <c r="K400" s="241"/>
      <c r="L400" s="241"/>
      <c r="M400" s="241"/>
      <c r="N400" s="241"/>
      <c r="O400" s="241"/>
      <c r="P400" s="241"/>
      <c r="Q400" s="241"/>
      <c r="R400" s="241"/>
      <c r="S400" s="241"/>
      <c r="T400" s="241"/>
      <c r="U400" s="241"/>
      <c r="V400" s="241"/>
      <c r="W400" s="241"/>
      <c r="X400" s="241"/>
      <c r="Y400" s="241"/>
      <c r="Z400" s="241"/>
    </row>
    <row r="401" ht="36.0" customHeight="1">
      <c r="A401" s="247" t="s">
        <v>146</v>
      </c>
      <c r="B401" s="239"/>
      <c r="C401" s="239"/>
      <c r="D401" s="240"/>
      <c r="E401" s="241"/>
      <c r="F401" s="241"/>
      <c r="G401" s="241"/>
      <c r="H401" s="241"/>
      <c r="I401" s="241"/>
      <c r="J401" s="241"/>
      <c r="K401" s="241"/>
      <c r="L401" s="241"/>
      <c r="M401" s="241"/>
      <c r="N401" s="241"/>
      <c r="O401" s="241"/>
      <c r="P401" s="241"/>
      <c r="Q401" s="241"/>
      <c r="R401" s="241"/>
      <c r="S401" s="241"/>
      <c r="T401" s="241"/>
      <c r="U401" s="241"/>
      <c r="V401" s="241"/>
      <c r="W401" s="241"/>
      <c r="X401" s="241"/>
      <c r="Y401" s="241"/>
      <c r="Z401" s="241"/>
    </row>
    <row r="402" ht="6.75" customHeight="1">
      <c r="A402" s="248"/>
      <c r="B402" s="248"/>
      <c r="C402" s="248"/>
      <c r="D402" s="249"/>
      <c r="E402" s="241"/>
      <c r="F402" s="241"/>
      <c r="G402" s="241"/>
      <c r="H402" s="241"/>
      <c r="I402" s="241"/>
      <c r="J402" s="241"/>
      <c r="K402" s="241"/>
      <c r="L402" s="241"/>
      <c r="M402" s="241"/>
      <c r="N402" s="241"/>
      <c r="O402" s="241"/>
      <c r="P402" s="241"/>
      <c r="Q402" s="241"/>
      <c r="R402" s="241"/>
      <c r="S402" s="241"/>
      <c r="T402" s="241"/>
      <c r="U402" s="241"/>
      <c r="V402" s="241"/>
      <c r="W402" s="241"/>
      <c r="X402" s="241"/>
      <c r="Y402" s="241"/>
      <c r="Z402" s="241"/>
    </row>
    <row r="403" ht="15.0" customHeight="1">
      <c r="A403" s="254" t="s">
        <v>96</v>
      </c>
      <c r="B403" s="239"/>
      <c r="C403" s="239"/>
      <c r="D403" s="240"/>
      <c r="E403" s="241"/>
      <c r="F403" s="241"/>
      <c r="G403" s="241"/>
      <c r="H403" s="241"/>
      <c r="I403" s="241"/>
      <c r="J403" s="241"/>
      <c r="K403" s="241"/>
      <c r="L403" s="241"/>
      <c r="M403" s="241"/>
      <c r="N403" s="241"/>
      <c r="O403" s="241"/>
      <c r="P403" s="241"/>
      <c r="Q403" s="241"/>
      <c r="R403" s="241"/>
      <c r="S403" s="241"/>
      <c r="T403" s="241"/>
      <c r="U403" s="241"/>
      <c r="V403" s="241"/>
      <c r="W403" s="241"/>
      <c r="X403" s="241"/>
      <c r="Y403" s="241"/>
      <c r="Z403" s="241"/>
    </row>
    <row r="404" ht="6.75" customHeight="1">
      <c r="A404" s="255"/>
      <c r="B404" s="256"/>
      <c r="C404" s="256"/>
      <c r="D404" s="257"/>
      <c r="E404" s="241"/>
      <c r="F404" s="241"/>
      <c r="G404" s="241"/>
      <c r="H404" s="241"/>
      <c r="I404" s="241"/>
      <c r="J404" s="241"/>
      <c r="K404" s="241"/>
      <c r="L404" s="241"/>
      <c r="M404" s="241"/>
      <c r="N404" s="241"/>
      <c r="O404" s="241"/>
      <c r="P404" s="241"/>
      <c r="Q404" s="241"/>
      <c r="R404" s="241"/>
      <c r="S404" s="241"/>
      <c r="T404" s="241"/>
      <c r="U404" s="241"/>
      <c r="V404" s="241"/>
      <c r="W404" s="241"/>
      <c r="X404" s="241"/>
      <c r="Y404" s="241"/>
      <c r="Z404" s="241"/>
    </row>
    <row r="405" ht="11.25" customHeight="1">
      <c r="A405" s="300" t="s">
        <v>97</v>
      </c>
      <c r="B405" s="240"/>
      <c r="C405" s="260" t="s">
        <v>98</v>
      </c>
      <c r="D405" s="327">
        <f>'Proposed Rates'!G370</f>
        <v>89</v>
      </c>
      <c r="E405" s="241"/>
      <c r="F405" s="241"/>
      <c r="G405" s="241"/>
      <c r="H405" s="241"/>
      <c r="I405" s="241"/>
      <c r="J405" s="241"/>
      <c r="K405" s="241"/>
      <c r="L405" s="241"/>
      <c r="M405" s="241"/>
      <c r="N405" s="241"/>
      <c r="O405" s="241"/>
      <c r="P405" s="241"/>
      <c r="Q405" s="241"/>
      <c r="R405" s="241"/>
      <c r="S405" s="241"/>
      <c r="T405" s="241"/>
      <c r="U405" s="241"/>
      <c r="V405" s="241"/>
      <c r="W405" s="241"/>
      <c r="X405" s="241"/>
      <c r="Y405" s="241"/>
      <c r="Z405" s="241"/>
    </row>
    <row r="406" ht="15.75" customHeight="1">
      <c r="A406" s="323"/>
      <c r="B406" s="324"/>
      <c r="C406" s="325"/>
      <c r="D406" s="326"/>
      <c r="E406" s="241"/>
      <c r="F406" s="241"/>
      <c r="G406" s="241"/>
      <c r="H406" s="241"/>
      <c r="I406" s="241"/>
      <c r="J406" s="241"/>
      <c r="K406" s="241"/>
      <c r="L406" s="241"/>
      <c r="M406" s="241"/>
      <c r="N406" s="241"/>
      <c r="O406" s="241"/>
      <c r="P406" s="241"/>
      <c r="Q406" s="241"/>
      <c r="R406" s="241"/>
      <c r="S406" s="241"/>
      <c r="T406" s="241"/>
      <c r="U406" s="241"/>
      <c r="V406" s="241"/>
      <c r="W406" s="241"/>
      <c r="X406" s="241"/>
      <c r="Y406" s="241"/>
      <c r="Z406" s="241"/>
    </row>
    <row r="407" ht="23.25" customHeight="1">
      <c r="A407" s="238" t="str">
        <f>$A$1</f>
        <v>Hydro Ottawa Limited</v>
      </c>
      <c r="B407" s="239"/>
      <c r="C407" s="239"/>
      <c r="D407" s="240"/>
      <c r="E407" s="241"/>
      <c r="F407" s="241"/>
      <c r="G407" s="241"/>
      <c r="H407" s="241"/>
      <c r="I407" s="241"/>
      <c r="J407" s="241"/>
      <c r="K407" s="241"/>
      <c r="L407" s="241"/>
      <c r="M407" s="241"/>
      <c r="N407" s="241"/>
      <c r="O407" s="241"/>
      <c r="P407" s="241"/>
      <c r="Q407" s="241"/>
      <c r="R407" s="241"/>
      <c r="S407" s="241"/>
      <c r="T407" s="241"/>
      <c r="U407" s="241"/>
      <c r="V407" s="241"/>
      <c r="W407" s="241"/>
      <c r="X407" s="241"/>
      <c r="Y407" s="241"/>
      <c r="Z407" s="241"/>
    </row>
    <row r="408" ht="18.0" customHeight="1">
      <c r="A408" s="242" t="str">
        <f>$A$2</f>
        <v>PROPOSED - TARIFF OF RATES AND CHARGES</v>
      </c>
      <c r="B408" s="239"/>
      <c r="C408" s="239"/>
      <c r="D408" s="240"/>
      <c r="E408" s="241"/>
      <c r="F408" s="241"/>
      <c r="G408" s="241"/>
      <c r="H408" s="241"/>
      <c r="I408" s="241"/>
      <c r="J408" s="241"/>
      <c r="K408" s="241"/>
      <c r="L408" s="241"/>
      <c r="M408" s="241"/>
      <c r="N408" s="241"/>
      <c r="O408" s="241"/>
      <c r="P408" s="241"/>
      <c r="Q408" s="241"/>
      <c r="R408" s="241"/>
      <c r="S408" s="241"/>
      <c r="T408" s="241"/>
      <c r="U408" s="241"/>
      <c r="V408" s="241"/>
      <c r="W408" s="241"/>
      <c r="X408" s="241"/>
      <c r="Y408" s="241"/>
      <c r="Z408" s="241"/>
    </row>
    <row r="409" ht="15.75" customHeight="1">
      <c r="A409" s="243" t="str">
        <f>$A$3</f>
        <v>Effective and Implementation Date January 1, 2027</v>
      </c>
      <c r="B409" s="239"/>
      <c r="C409" s="239"/>
      <c r="D409" s="240"/>
      <c r="E409" s="241"/>
      <c r="F409" s="241"/>
      <c r="G409" s="241"/>
      <c r="H409" s="241"/>
      <c r="I409" s="241"/>
      <c r="J409" s="241"/>
      <c r="K409" s="241"/>
      <c r="L409" s="241"/>
      <c r="M409" s="241"/>
      <c r="N409" s="241"/>
      <c r="O409" s="241"/>
      <c r="P409" s="241"/>
      <c r="Q409" s="241"/>
      <c r="R409" s="241"/>
      <c r="S409" s="241"/>
      <c r="T409" s="241"/>
      <c r="U409" s="241"/>
      <c r="V409" s="241"/>
      <c r="W409" s="241"/>
      <c r="X409" s="241"/>
      <c r="Y409" s="241"/>
      <c r="Z409" s="241"/>
    </row>
    <row r="410" ht="11.25" customHeight="1">
      <c r="A410" s="244" t="str">
        <f>$A$4</f>
        <v>This schedule supersedes and replaces all previously</v>
      </c>
      <c r="B410" s="239"/>
      <c r="C410" s="239"/>
      <c r="D410" s="240"/>
      <c r="E410" s="241"/>
      <c r="F410" s="241"/>
      <c r="G410" s="241"/>
      <c r="H410" s="241"/>
      <c r="I410" s="241"/>
      <c r="J410" s="241"/>
      <c r="K410" s="241"/>
      <c r="L410" s="241"/>
      <c r="M410" s="241"/>
      <c r="N410" s="241"/>
      <c r="O410" s="241"/>
      <c r="P410" s="241"/>
      <c r="Q410" s="241"/>
      <c r="R410" s="241"/>
      <c r="S410" s="241"/>
      <c r="T410" s="241"/>
      <c r="U410" s="241"/>
      <c r="V410" s="241"/>
      <c r="W410" s="241"/>
      <c r="X410" s="241"/>
      <c r="Y410" s="241"/>
      <c r="Z410" s="241"/>
    </row>
    <row r="411" ht="11.25" customHeight="1">
      <c r="A411" s="244" t="str">
        <f>$A$5</f>
        <v>approved schedules of Rates, Charges and Loss Factors</v>
      </c>
      <c r="B411" s="239"/>
      <c r="C411" s="239"/>
      <c r="D411" s="240"/>
      <c r="E411" s="241"/>
      <c r="F411" s="241"/>
      <c r="G411" s="241"/>
      <c r="H411" s="241"/>
      <c r="I411" s="241"/>
      <c r="J411" s="241"/>
      <c r="K411" s="241"/>
      <c r="L411" s="241"/>
      <c r="M411" s="241"/>
      <c r="N411" s="241"/>
      <c r="O411" s="241"/>
      <c r="P411" s="241"/>
      <c r="Q411" s="241"/>
      <c r="R411" s="241"/>
      <c r="S411" s="241"/>
      <c r="T411" s="241"/>
      <c r="U411" s="241"/>
      <c r="V411" s="241"/>
      <c r="W411" s="241"/>
      <c r="X411" s="241"/>
      <c r="Y411" s="241"/>
      <c r="Z411" s="241"/>
    </row>
    <row r="412" ht="11.25" customHeight="1">
      <c r="A412" s="245" t="str">
        <f>$A$6</f>
        <v>EB-2024-0115</v>
      </c>
      <c r="B412" s="239"/>
      <c r="C412" s="239"/>
      <c r="D412" s="240"/>
      <c r="E412" s="241"/>
      <c r="F412" s="241"/>
      <c r="G412" s="241"/>
      <c r="H412" s="241"/>
      <c r="I412" s="241"/>
      <c r="J412" s="241"/>
      <c r="K412" s="241"/>
      <c r="L412" s="241"/>
      <c r="M412" s="241"/>
      <c r="N412" s="241"/>
      <c r="O412" s="241"/>
      <c r="P412" s="241"/>
      <c r="Q412" s="241"/>
      <c r="R412" s="241"/>
      <c r="S412" s="241"/>
      <c r="T412" s="241"/>
      <c r="U412" s="241"/>
      <c r="V412" s="241"/>
      <c r="W412" s="241"/>
      <c r="X412" s="241"/>
      <c r="Y412" s="241"/>
      <c r="Z412" s="241"/>
    </row>
    <row r="413" ht="18.75" customHeight="1">
      <c r="A413" s="246" t="s">
        <v>153</v>
      </c>
      <c r="B413" s="239"/>
      <c r="C413" s="239"/>
      <c r="D413" s="240"/>
      <c r="E413" s="267"/>
      <c r="F413" s="267"/>
      <c r="G413" s="267"/>
      <c r="H413" s="267"/>
      <c r="I413" s="267"/>
      <c r="J413" s="267"/>
      <c r="K413" s="267"/>
      <c r="L413" s="267"/>
      <c r="M413" s="267"/>
      <c r="N413" s="267"/>
      <c r="O413" s="267"/>
      <c r="P413" s="267"/>
      <c r="Q413" s="267"/>
      <c r="R413" s="267"/>
      <c r="S413" s="267"/>
      <c r="T413" s="267"/>
      <c r="U413" s="267"/>
      <c r="V413" s="267"/>
      <c r="W413" s="267"/>
      <c r="X413" s="267"/>
      <c r="Y413" s="267"/>
      <c r="Z413" s="267"/>
    </row>
    <row r="414" ht="36.0" customHeight="1">
      <c r="A414" s="247" t="s">
        <v>154</v>
      </c>
      <c r="B414" s="239"/>
      <c r="C414" s="239"/>
      <c r="D414" s="240"/>
      <c r="E414" s="241"/>
      <c r="F414" s="241"/>
      <c r="G414" s="241"/>
      <c r="H414" s="241"/>
      <c r="I414" s="241"/>
      <c r="J414" s="241"/>
      <c r="K414" s="241"/>
      <c r="L414" s="241"/>
      <c r="M414" s="241"/>
      <c r="N414" s="241"/>
      <c r="O414" s="241"/>
      <c r="P414" s="241"/>
      <c r="Q414" s="241"/>
      <c r="R414" s="241"/>
      <c r="S414" s="241"/>
      <c r="T414" s="241"/>
      <c r="U414" s="241"/>
      <c r="V414" s="241"/>
      <c r="W414" s="241"/>
      <c r="X414" s="241"/>
      <c r="Y414" s="241"/>
      <c r="Z414" s="241"/>
    </row>
    <row r="415" ht="6.75" customHeight="1">
      <c r="A415" s="248"/>
      <c r="B415" s="248"/>
      <c r="C415" s="248"/>
      <c r="D415" s="249"/>
      <c r="E415" s="241"/>
      <c r="F415" s="241"/>
      <c r="G415" s="241"/>
      <c r="H415" s="241"/>
      <c r="I415" s="241"/>
      <c r="J415" s="241"/>
      <c r="K415" s="241"/>
      <c r="L415" s="241"/>
      <c r="M415" s="241"/>
      <c r="N415" s="241"/>
      <c r="O415" s="241"/>
      <c r="P415" s="241"/>
      <c r="Q415" s="241"/>
      <c r="R415" s="241"/>
      <c r="S415" s="241"/>
      <c r="T415" s="241"/>
      <c r="U415" s="241"/>
      <c r="V415" s="241"/>
      <c r="W415" s="241"/>
      <c r="X415" s="241"/>
      <c r="Y415" s="241"/>
      <c r="Z415" s="241"/>
    </row>
    <row r="416" ht="11.25" customHeight="1">
      <c r="A416" s="250" t="s">
        <v>91</v>
      </c>
      <c r="B416" s="239"/>
      <c r="C416" s="239"/>
      <c r="D416" s="240"/>
      <c r="E416" s="241"/>
      <c r="F416" s="241"/>
      <c r="G416" s="241"/>
      <c r="H416" s="241"/>
      <c r="I416" s="241"/>
      <c r="J416" s="241"/>
      <c r="K416" s="241"/>
      <c r="L416" s="241"/>
      <c r="M416" s="241"/>
      <c r="N416" s="241"/>
      <c r="O416" s="241"/>
      <c r="P416" s="241"/>
      <c r="Q416" s="241"/>
      <c r="R416" s="241"/>
      <c r="S416" s="241"/>
      <c r="T416" s="241"/>
      <c r="U416" s="241"/>
      <c r="V416" s="241"/>
      <c r="W416" s="241"/>
      <c r="X416" s="241"/>
      <c r="Y416" s="241"/>
      <c r="Z416" s="241"/>
    </row>
    <row r="417" ht="6.75" customHeight="1">
      <c r="A417" s="251"/>
      <c r="B417" s="252"/>
      <c r="C417" s="252"/>
      <c r="D417" s="253"/>
      <c r="E417" s="241"/>
      <c r="F417" s="241"/>
      <c r="G417" s="241"/>
      <c r="H417" s="241"/>
      <c r="I417" s="241"/>
      <c r="J417" s="241"/>
      <c r="K417" s="241"/>
      <c r="L417" s="241"/>
      <c r="M417" s="241"/>
      <c r="N417" s="241"/>
      <c r="O417" s="241"/>
      <c r="P417" s="241"/>
      <c r="Q417" s="241"/>
      <c r="R417" s="241"/>
      <c r="S417" s="241"/>
      <c r="T417" s="241"/>
      <c r="U417" s="241"/>
      <c r="V417" s="241"/>
      <c r="W417" s="241"/>
      <c r="X417" s="241"/>
      <c r="Y417" s="241"/>
      <c r="Z417" s="241"/>
    </row>
    <row r="418" ht="36.0" customHeight="1">
      <c r="A418" s="247" t="s">
        <v>92</v>
      </c>
      <c r="B418" s="239"/>
      <c r="C418" s="239"/>
      <c r="D418" s="240"/>
      <c r="E418" s="241"/>
      <c r="F418" s="241"/>
      <c r="G418" s="241"/>
      <c r="H418" s="241"/>
      <c r="I418" s="241"/>
      <c r="J418" s="241"/>
      <c r="K418" s="241"/>
      <c r="L418" s="241"/>
      <c r="M418" s="241"/>
      <c r="N418" s="241"/>
      <c r="O418" s="241"/>
      <c r="P418" s="241"/>
      <c r="Q418" s="241"/>
      <c r="R418" s="241"/>
      <c r="S418" s="241"/>
      <c r="T418" s="241"/>
      <c r="U418" s="241"/>
      <c r="V418" s="241"/>
      <c r="W418" s="241"/>
      <c r="X418" s="241"/>
      <c r="Y418" s="241"/>
      <c r="Z418" s="241"/>
    </row>
    <row r="419" ht="6.75" customHeight="1">
      <c r="A419" s="248"/>
      <c r="B419" s="248"/>
      <c r="C419" s="248"/>
      <c r="D419" s="249"/>
      <c r="E419" s="241"/>
      <c r="F419" s="241"/>
      <c r="G419" s="241"/>
      <c r="H419" s="241"/>
      <c r="I419" s="241"/>
      <c r="J419" s="241"/>
      <c r="K419" s="241"/>
      <c r="L419" s="241"/>
      <c r="M419" s="241"/>
      <c r="N419" s="241"/>
      <c r="O419" s="241"/>
      <c r="P419" s="241"/>
      <c r="Q419" s="241"/>
      <c r="R419" s="241"/>
      <c r="S419" s="241"/>
      <c r="T419" s="241"/>
      <c r="U419" s="241"/>
      <c r="V419" s="241"/>
      <c r="W419" s="241"/>
      <c r="X419" s="241"/>
      <c r="Y419" s="241"/>
      <c r="Z419" s="241"/>
    </row>
    <row r="420" ht="48.0" customHeight="1">
      <c r="A420" s="247" t="s">
        <v>93</v>
      </c>
      <c r="B420" s="239"/>
      <c r="C420" s="239"/>
      <c r="D420" s="240"/>
      <c r="E420" s="241"/>
      <c r="F420" s="241"/>
      <c r="G420" s="241"/>
      <c r="H420" s="241"/>
      <c r="I420" s="241"/>
      <c r="J420" s="241"/>
      <c r="K420" s="241"/>
      <c r="L420" s="241"/>
      <c r="M420" s="241"/>
      <c r="N420" s="241"/>
      <c r="O420" s="241"/>
      <c r="P420" s="241"/>
      <c r="Q420" s="241"/>
      <c r="R420" s="241"/>
      <c r="S420" s="241"/>
      <c r="T420" s="241"/>
      <c r="U420" s="241"/>
      <c r="V420" s="241"/>
      <c r="W420" s="241"/>
      <c r="X420" s="241"/>
      <c r="Y420" s="241"/>
      <c r="Z420" s="241"/>
    </row>
    <row r="421" ht="6.75" customHeight="1">
      <c r="A421" s="248"/>
      <c r="B421" s="248"/>
      <c r="C421" s="248"/>
      <c r="D421" s="249"/>
      <c r="E421" s="241"/>
      <c r="F421" s="241"/>
      <c r="G421" s="241"/>
      <c r="H421" s="241"/>
      <c r="I421" s="241"/>
      <c r="J421" s="241"/>
      <c r="K421" s="241"/>
      <c r="L421" s="241"/>
      <c r="M421" s="241"/>
      <c r="N421" s="241"/>
      <c r="O421" s="241"/>
      <c r="P421" s="241"/>
      <c r="Q421" s="241"/>
      <c r="R421" s="241"/>
      <c r="S421" s="241"/>
      <c r="T421" s="241"/>
      <c r="U421" s="241"/>
      <c r="V421" s="241"/>
      <c r="W421" s="241"/>
      <c r="X421" s="241"/>
      <c r="Y421" s="241"/>
      <c r="Z421" s="241"/>
    </row>
    <row r="422" ht="24.0" customHeight="1">
      <c r="A422" s="247" t="s">
        <v>150</v>
      </c>
      <c r="B422" s="239"/>
      <c r="C422" s="239"/>
      <c r="D422" s="240"/>
      <c r="E422" s="241"/>
      <c r="F422" s="241"/>
      <c r="G422" s="241"/>
      <c r="H422" s="241"/>
      <c r="I422" s="241"/>
      <c r="J422" s="241"/>
      <c r="K422" s="241"/>
      <c r="L422" s="241"/>
      <c r="M422" s="241"/>
      <c r="N422" s="241"/>
      <c r="O422" s="241"/>
      <c r="P422" s="241"/>
      <c r="Q422" s="241"/>
      <c r="R422" s="241"/>
      <c r="S422" s="241"/>
      <c r="T422" s="241"/>
      <c r="U422" s="241"/>
      <c r="V422" s="241"/>
      <c r="W422" s="241"/>
      <c r="X422" s="241"/>
      <c r="Y422" s="241"/>
      <c r="Z422" s="241"/>
    </row>
    <row r="423" ht="6.75" customHeight="1">
      <c r="A423" s="248"/>
      <c r="B423" s="248"/>
      <c r="C423" s="248"/>
      <c r="D423" s="249"/>
      <c r="E423" s="241"/>
      <c r="F423" s="241"/>
      <c r="G423" s="241"/>
      <c r="H423" s="241"/>
      <c r="I423" s="241"/>
      <c r="J423" s="241"/>
      <c r="K423" s="241"/>
      <c r="L423" s="241"/>
      <c r="M423" s="241"/>
      <c r="N423" s="241"/>
      <c r="O423" s="241"/>
      <c r="P423" s="241"/>
      <c r="Q423" s="241"/>
      <c r="R423" s="241"/>
      <c r="S423" s="241"/>
      <c r="T423" s="241"/>
      <c r="U423" s="241"/>
      <c r="V423" s="241"/>
      <c r="W423" s="241"/>
      <c r="X423" s="241"/>
      <c r="Y423" s="241"/>
      <c r="Z423" s="241"/>
    </row>
    <row r="424" ht="36.0" customHeight="1">
      <c r="A424" s="247" t="s">
        <v>146</v>
      </c>
      <c r="B424" s="239"/>
      <c r="C424" s="239"/>
      <c r="D424" s="240"/>
      <c r="E424" s="241"/>
      <c r="F424" s="241"/>
      <c r="G424" s="241"/>
      <c r="H424" s="241"/>
      <c r="I424" s="241"/>
      <c r="J424" s="241"/>
      <c r="K424" s="241"/>
      <c r="L424" s="241"/>
      <c r="M424" s="241"/>
      <c r="N424" s="241"/>
      <c r="O424" s="241"/>
      <c r="P424" s="241"/>
      <c r="Q424" s="241"/>
      <c r="R424" s="241"/>
      <c r="S424" s="241"/>
      <c r="T424" s="241"/>
      <c r="U424" s="241"/>
      <c r="V424" s="241"/>
      <c r="W424" s="241"/>
      <c r="X424" s="241"/>
      <c r="Y424" s="241"/>
      <c r="Z424" s="241"/>
    </row>
    <row r="425" ht="6.75" customHeight="1">
      <c r="A425" s="248"/>
      <c r="B425" s="248"/>
      <c r="C425" s="248"/>
      <c r="D425" s="249"/>
      <c r="E425" s="241"/>
      <c r="F425" s="241"/>
      <c r="G425" s="241"/>
      <c r="H425" s="241"/>
      <c r="I425" s="241"/>
      <c r="J425" s="241"/>
      <c r="K425" s="241"/>
      <c r="L425" s="241"/>
      <c r="M425" s="241"/>
      <c r="N425" s="241"/>
      <c r="O425" s="241"/>
      <c r="P425" s="241"/>
      <c r="Q425" s="241"/>
      <c r="R425" s="241"/>
      <c r="S425" s="241"/>
      <c r="T425" s="241"/>
      <c r="U425" s="241"/>
      <c r="V425" s="241"/>
      <c r="W425" s="241"/>
      <c r="X425" s="241"/>
      <c r="Y425" s="241"/>
      <c r="Z425" s="241"/>
    </row>
    <row r="426" ht="15.0" customHeight="1">
      <c r="A426" s="254" t="s">
        <v>96</v>
      </c>
      <c r="B426" s="239"/>
      <c r="C426" s="239"/>
      <c r="D426" s="240"/>
      <c r="E426" s="241"/>
      <c r="F426" s="241"/>
      <c r="G426" s="241"/>
      <c r="H426" s="241"/>
      <c r="I426" s="241"/>
      <c r="J426" s="241"/>
      <c r="K426" s="241"/>
      <c r="L426" s="241"/>
      <c r="M426" s="241"/>
      <c r="N426" s="241"/>
      <c r="O426" s="241"/>
      <c r="P426" s="241"/>
      <c r="Q426" s="241"/>
      <c r="R426" s="241"/>
      <c r="S426" s="241"/>
      <c r="T426" s="241"/>
      <c r="U426" s="241"/>
      <c r="V426" s="241"/>
      <c r="W426" s="241"/>
      <c r="X426" s="241"/>
      <c r="Y426" s="241"/>
      <c r="Z426" s="241"/>
    </row>
    <row r="427" ht="6.75" customHeight="1">
      <c r="A427" s="255"/>
      <c r="B427" s="256"/>
      <c r="C427" s="256"/>
      <c r="D427" s="257"/>
      <c r="E427" s="241"/>
      <c r="F427" s="241"/>
      <c r="G427" s="241"/>
      <c r="H427" s="241"/>
      <c r="I427" s="241"/>
      <c r="J427" s="241"/>
      <c r="K427" s="241"/>
      <c r="L427" s="241"/>
      <c r="M427" s="241"/>
      <c r="N427" s="241"/>
      <c r="O427" s="241"/>
      <c r="P427" s="241"/>
      <c r="Q427" s="241"/>
      <c r="R427" s="241"/>
      <c r="S427" s="241"/>
      <c r="T427" s="241"/>
      <c r="U427" s="241"/>
      <c r="V427" s="241"/>
      <c r="W427" s="241"/>
      <c r="X427" s="241"/>
      <c r="Y427" s="241"/>
      <c r="Z427" s="241"/>
    </row>
    <row r="428" ht="11.25" customHeight="1">
      <c r="A428" s="300" t="s">
        <v>97</v>
      </c>
      <c r="B428" s="240"/>
      <c r="C428" s="260" t="s">
        <v>98</v>
      </c>
      <c r="D428" s="327">
        <f>'Proposed Rates'!G371</f>
        <v>272</v>
      </c>
      <c r="E428" s="241"/>
      <c r="F428" s="241"/>
      <c r="G428" s="241"/>
      <c r="H428" s="241"/>
      <c r="I428" s="241"/>
      <c r="J428" s="241"/>
      <c r="K428" s="241"/>
      <c r="L428" s="241"/>
      <c r="M428" s="241"/>
      <c r="N428" s="241"/>
      <c r="O428" s="241"/>
      <c r="P428" s="241"/>
      <c r="Q428" s="241"/>
      <c r="R428" s="241"/>
      <c r="S428" s="241"/>
      <c r="T428" s="241"/>
      <c r="U428" s="241"/>
      <c r="V428" s="241"/>
      <c r="W428" s="241"/>
      <c r="X428" s="241"/>
      <c r="Y428" s="241"/>
      <c r="Z428" s="241"/>
    </row>
    <row r="429" ht="6.75" customHeight="1">
      <c r="A429" s="291"/>
      <c r="B429" s="282"/>
      <c r="C429" s="260"/>
      <c r="D429" s="315"/>
      <c r="E429" s="241"/>
      <c r="F429" s="241"/>
      <c r="G429" s="241"/>
      <c r="H429" s="241"/>
      <c r="I429" s="241"/>
      <c r="J429" s="241"/>
      <c r="K429" s="241"/>
      <c r="L429" s="241"/>
      <c r="M429" s="241"/>
      <c r="N429" s="241"/>
      <c r="O429" s="241"/>
      <c r="P429" s="241"/>
      <c r="Q429" s="241"/>
      <c r="R429" s="241"/>
      <c r="S429" s="241"/>
      <c r="T429" s="241"/>
      <c r="U429" s="241"/>
      <c r="V429" s="241"/>
      <c r="W429" s="241"/>
      <c r="X429" s="241"/>
      <c r="Y429" s="241"/>
      <c r="Z429" s="241"/>
    </row>
    <row r="430" ht="18.0" customHeight="1">
      <c r="A430" s="292" t="s">
        <v>155</v>
      </c>
      <c r="B430" s="293"/>
      <c r="C430" s="293"/>
      <c r="D430" s="328"/>
      <c r="E430" s="241"/>
      <c r="F430" s="241"/>
      <c r="G430" s="241"/>
      <c r="H430" s="241"/>
      <c r="I430" s="241"/>
      <c r="J430" s="241"/>
      <c r="K430" s="241"/>
      <c r="L430" s="241"/>
      <c r="M430" s="241"/>
      <c r="N430" s="241"/>
      <c r="O430" s="241"/>
      <c r="P430" s="241"/>
      <c r="Q430" s="241"/>
      <c r="R430" s="241"/>
      <c r="S430" s="241"/>
      <c r="T430" s="241"/>
      <c r="U430" s="241"/>
      <c r="V430" s="241"/>
      <c r="W430" s="241"/>
      <c r="X430" s="241"/>
      <c r="Y430" s="241"/>
      <c r="Z430" s="241"/>
    </row>
    <row r="431" ht="11.25" customHeight="1">
      <c r="A431" s="300" t="s">
        <v>156</v>
      </c>
      <c r="B431" s="240"/>
      <c r="C431" s="294" t="s">
        <v>157</v>
      </c>
      <c r="D431" s="315">
        <v>-1.0</v>
      </c>
      <c r="E431" s="241"/>
      <c r="F431" s="241"/>
      <c r="G431" s="241"/>
      <c r="H431" s="241"/>
      <c r="I431" s="241"/>
      <c r="J431" s="241"/>
      <c r="K431" s="241"/>
      <c r="L431" s="241"/>
      <c r="M431" s="241"/>
      <c r="N431" s="241"/>
      <c r="O431" s="241"/>
      <c r="P431" s="241"/>
      <c r="Q431" s="241"/>
      <c r="R431" s="241"/>
      <c r="S431" s="241"/>
      <c r="T431" s="241"/>
      <c r="U431" s="241"/>
      <c r="V431" s="241"/>
      <c r="W431" s="241"/>
      <c r="X431" s="241"/>
      <c r="Y431" s="241"/>
      <c r="Z431" s="241"/>
    </row>
    <row r="432" ht="13.5" customHeight="1">
      <c r="A432" s="282"/>
      <c r="B432" s="259"/>
      <c r="C432" s="294"/>
      <c r="D432" s="265"/>
      <c r="E432" s="241"/>
      <c r="F432" s="241"/>
      <c r="G432" s="241"/>
      <c r="H432" s="241"/>
      <c r="I432" s="241"/>
      <c r="J432" s="241"/>
      <c r="K432" s="241"/>
      <c r="L432" s="241"/>
      <c r="M432" s="241"/>
      <c r="N432" s="241"/>
      <c r="O432" s="241"/>
      <c r="P432" s="241"/>
      <c r="Q432" s="241"/>
      <c r="R432" s="241"/>
      <c r="S432" s="241"/>
      <c r="T432" s="241"/>
      <c r="U432" s="241"/>
      <c r="V432" s="241"/>
      <c r="W432" s="241"/>
      <c r="X432" s="241"/>
      <c r="Y432" s="241"/>
      <c r="Z432" s="241"/>
    </row>
    <row r="433" ht="23.25" customHeight="1">
      <c r="A433" s="238" t="str">
        <f>$A$1</f>
        <v>Hydro Ottawa Limited</v>
      </c>
      <c r="B433" s="239"/>
      <c r="C433" s="239"/>
      <c r="D433" s="240"/>
      <c r="E433" s="241"/>
      <c r="F433" s="241"/>
      <c r="G433" s="241"/>
      <c r="H433" s="241"/>
      <c r="I433" s="241"/>
      <c r="J433" s="241"/>
      <c r="K433" s="241"/>
      <c r="L433" s="241"/>
      <c r="M433" s="241"/>
      <c r="N433" s="241"/>
      <c r="O433" s="241"/>
      <c r="P433" s="241"/>
      <c r="Q433" s="241"/>
      <c r="R433" s="241"/>
      <c r="S433" s="241"/>
      <c r="T433" s="241"/>
      <c r="U433" s="241"/>
      <c r="V433" s="241"/>
      <c r="W433" s="241"/>
      <c r="X433" s="241"/>
      <c r="Y433" s="241"/>
      <c r="Z433" s="241"/>
    </row>
    <row r="434" ht="18.0" customHeight="1">
      <c r="A434" s="242" t="str">
        <f>$A$2</f>
        <v>PROPOSED - TARIFF OF RATES AND CHARGES</v>
      </c>
      <c r="B434" s="239"/>
      <c r="C434" s="239"/>
      <c r="D434" s="240"/>
      <c r="E434" s="241"/>
      <c r="F434" s="241"/>
      <c r="G434" s="241"/>
      <c r="H434" s="241"/>
      <c r="I434" s="241"/>
      <c r="J434" s="241"/>
      <c r="K434" s="241"/>
      <c r="L434" s="241"/>
      <c r="M434" s="241"/>
      <c r="N434" s="241"/>
      <c r="O434" s="241"/>
      <c r="P434" s="241"/>
      <c r="Q434" s="241"/>
      <c r="R434" s="241"/>
      <c r="S434" s="241"/>
      <c r="T434" s="241"/>
      <c r="U434" s="241"/>
      <c r="V434" s="241"/>
      <c r="W434" s="241"/>
      <c r="X434" s="241"/>
      <c r="Y434" s="241"/>
      <c r="Z434" s="241"/>
    </row>
    <row r="435" ht="15.75" customHeight="1">
      <c r="A435" s="243" t="str">
        <f>$A$3</f>
        <v>Effective and Implementation Date January 1, 2027</v>
      </c>
      <c r="B435" s="239"/>
      <c r="C435" s="239"/>
      <c r="D435" s="240"/>
      <c r="E435" s="241"/>
      <c r="F435" s="241"/>
      <c r="G435" s="241"/>
      <c r="H435" s="241"/>
      <c r="I435" s="241"/>
      <c r="J435" s="241"/>
      <c r="K435" s="241"/>
      <c r="L435" s="241"/>
      <c r="M435" s="241"/>
      <c r="N435" s="241"/>
      <c r="O435" s="241"/>
      <c r="P435" s="241"/>
      <c r="Q435" s="241"/>
      <c r="R435" s="241"/>
      <c r="S435" s="241"/>
      <c r="T435" s="241"/>
      <c r="U435" s="241"/>
      <c r="V435" s="241"/>
      <c r="W435" s="241"/>
      <c r="X435" s="241"/>
      <c r="Y435" s="241"/>
      <c r="Z435" s="241"/>
    </row>
    <row r="436" ht="11.25" customHeight="1">
      <c r="A436" s="244" t="str">
        <f>$A$4</f>
        <v>This schedule supersedes and replaces all previously</v>
      </c>
      <c r="B436" s="239"/>
      <c r="C436" s="239"/>
      <c r="D436" s="240"/>
      <c r="E436" s="241"/>
      <c r="F436" s="241"/>
      <c r="G436" s="241"/>
      <c r="H436" s="241"/>
      <c r="I436" s="241"/>
      <c r="J436" s="241"/>
      <c r="K436" s="241"/>
      <c r="L436" s="241"/>
      <c r="M436" s="241"/>
      <c r="N436" s="241"/>
      <c r="O436" s="241"/>
      <c r="P436" s="241"/>
      <c r="Q436" s="241"/>
      <c r="R436" s="241"/>
      <c r="S436" s="241"/>
      <c r="T436" s="241"/>
      <c r="U436" s="241"/>
      <c r="V436" s="241"/>
      <c r="W436" s="241"/>
      <c r="X436" s="241"/>
      <c r="Y436" s="241"/>
      <c r="Z436" s="241"/>
    </row>
    <row r="437" ht="11.25" customHeight="1">
      <c r="A437" s="244" t="str">
        <f>$A$5</f>
        <v>approved schedules of Rates, Charges and Loss Factors</v>
      </c>
      <c r="B437" s="239"/>
      <c r="C437" s="239"/>
      <c r="D437" s="240"/>
      <c r="E437" s="241"/>
      <c r="F437" s="241"/>
      <c r="G437" s="241"/>
      <c r="H437" s="241"/>
      <c r="I437" s="241"/>
      <c r="J437" s="241"/>
      <c r="K437" s="241"/>
      <c r="L437" s="241"/>
      <c r="M437" s="241"/>
      <c r="N437" s="241"/>
      <c r="O437" s="241"/>
      <c r="P437" s="241"/>
      <c r="Q437" s="241"/>
      <c r="R437" s="241"/>
      <c r="S437" s="241"/>
      <c r="T437" s="241"/>
      <c r="U437" s="241"/>
      <c r="V437" s="241"/>
      <c r="W437" s="241"/>
      <c r="X437" s="241"/>
      <c r="Y437" s="241"/>
      <c r="Z437" s="241"/>
    </row>
    <row r="438" ht="11.25" customHeight="1">
      <c r="A438" s="245" t="str">
        <f>$A$6</f>
        <v>EB-2024-0115</v>
      </c>
      <c r="B438" s="239"/>
      <c r="C438" s="239"/>
      <c r="D438" s="240"/>
      <c r="E438" s="241"/>
      <c r="F438" s="241"/>
      <c r="G438" s="241"/>
      <c r="H438" s="241"/>
      <c r="I438" s="241"/>
      <c r="J438" s="241"/>
      <c r="K438" s="241"/>
      <c r="L438" s="241"/>
      <c r="M438" s="241"/>
      <c r="N438" s="241"/>
      <c r="O438" s="241"/>
      <c r="P438" s="241"/>
      <c r="Q438" s="241"/>
      <c r="R438" s="241"/>
      <c r="S438" s="241"/>
      <c r="T438" s="241"/>
      <c r="U438" s="241"/>
      <c r="V438" s="241"/>
      <c r="W438" s="241"/>
      <c r="X438" s="241"/>
      <c r="Y438" s="241"/>
      <c r="Z438" s="241"/>
    </row>
    <row r="439" ht="18.0" customHeight="1">
      <c r="A439" s="292" t="s">
        <v>158</v>
      </c>
      <c r="B439" s="293"/>
      <c r="C439" s="293"/>
      <c r="D439" s="268"/>
      <c r="E439" s="241"/>
      <c r="F439" s="241"/>
      <c r="G439" s="241"/>
      <c r="H439" s="241"/>
      <c r="I439" s="241"/>
      <c r="J439" s="241"/>
      <c r="K439" s="241"/>
      <c r="L439" s="241"/>
      <c r="M439" s="241"/>
      <c r="N439" s="241"/>
      <c r="O439" s="241"/>
      <c r="P439" s="241"/>
      <c r="Q439" s="241"/>
      <c r="R439" s="241"/>
      <c r="S439" s="241"/>
      <c r="T439" s="241"/>
      <c r="U439" s="241"/>
      <c r="V439" s="241"/>
      <c r="W439" s="241"/>
      <c r="X439" s="241"/>
      <c r="Y439" s="241"/>
      <c r="Z439" s="241"/>
    </row>
    <row r="440" ht="6.75" customHeight="1">
      <c r="A440" s="292"/>
      <c r="B440" s="293"/>
      <c r="C440" s="293"/>
      <c r="D440" s="268"/>
      <c r="E440" s="241"/>
      <c r="F440" s="241"/>
      <c r="G440" s="241"/>
      <c r="H440" s="241"/>
      <c r="I440" s="241"/>
      <c r="J440" s="241"/>
      <c r="K440" s="241"/>
      <c r="L440" s="241"/>
      <c r="M440" s="241"/>
      <c r="N440" s="241"/>
      <c r="O440" s="241"/>
      <c r="P440" s="241"/>
      <c r="Q440" s="241"/>
      <c r="R440" s="241"/>
      <c r="S440" s="241"/>
      <c r="T440" s="241"/>
      <c r="U440" s="241"/>
      <c r="V440" s="241"/>
      <c r="W440" s="241"/>
      <c r="X440" s="241"/>
      <c r="Y440" s="241"/>
      <c r="Z440" s="241"/>
    </row>
    <row r="441" ht="11.25" customHeight="1">
      <c r="A441" s="295" t="s">
        <v>91</v>
      </c>
      <c r="B441" s="239"/>
      <c r="C441" s="239"/>
      <c r="D441" s="240"/>
      <c r="E441" s="241"/>
      <c r="F441" s="241"/>
      <c r="G441" s="241"/>
      <c r="H441" s="241"/>
      <c r="I441" s="241"/>
      <c r="J441" s="241"/>
      <c r="K441" s="241"/>
      <c r="L441" s="241"/>
      <c r="M441" s="241"/>
      <c r="N441" s="241"/>
      <c r="O441" s="241"/>
      <c r="P441" s="241"/>
      <c r="Q441" s="241"/>
      <c r="R441" s="241"/>
      <c r="S441" s="241"/>
      <c r="T441" s="241"/>
      <c r="U441" s="241"/>
      <c r="V441" s="241"/>
      <c r="W441" s="241"/>
      <c r="X441" s="241"/>
      <c r="Y441" s="241"/>
      <c r="Z441" s="241"/>
    </row>
    <row r="442" ht="6.75" customHeight="1">
      <c r="A442" s="296"/>
      <c r="B442" s="248"/>
      <c r="C442" s="248"/>
      <c r="D442" s="249"/>
      <c r="E442" s="241"/>
      <c r="F442" s="241"/>
      <c r="G442" s="241"/>
      <c r="H442" s="241"/>
      <c r="I442" s="241"/>
      <c r="J442" s="241"/>
      <c r="K442" s="241"/>
      <c r="L442" s="241"/>
      <c r="M442" s="241"/>
      <c r="N442" s="241"/>
      <c r="O442" s="241"/>
      <c r="P442" s="241"/>
      <c r="Q442" s="241"/>
      <c r="R442" s="241"/>
      <c r="S442" s="241"/>
      <c r="T442" s="241"/>
      <c r="U442" s="241"/>
      <c r="V442" s="241"/>
      <c r="W442" s="241"/>
      <c r="X442" s="241"/>
      <c r="Y442" s="241"/>
      <c r="Z442" s="241"/>
    </row>
    <row r="443" ht="36.0" customHeight="1">
      <c r="A443" s="247" t="s">
        <v>92</v>
      </c>
      <c r="B443" s="239"/>
      <c r="C443" s="239"/>
      <c r="D443" s="240"/>
      <c r="E443" s="241"/>
      <c r="F443" s="241"/>
      <c r="G443" s="241"/>
      <c r="H443" s="241"/>
      <c r="I443" s="241"/>
      <c r="J443" s="241"/>
      <c r="K443" s="241"/>
      <c r="L443" s="241"/>
      <c r="M443" s="241"/>
      <c r="N443" s="241"/>
      <c r="O443" s="241"/>
      <c r="P443" s="241"/>
      <c r="Q443" s="241"/>
      <c r="R443" s="241"/>
      <c r="S443" s="241"/>
      <c r="T443" s="241"/>
      <c r="U443" s="241"/>
      <c r="V443" s="241"/>
      <c r="W443" s="241"/>
      <c r="X443" s="241"/>
      <c r="Y443" s="241"/>
      <c r="Z443" s="241"/>
    </row>
    <row r="444" ht="6.75" customHeight="1">
      <c r="A444" s="248"/>
      <c r="B444" s="248"/>
      <c r="C444" s="248"/>
      <c r="D444" s="249"/>
      <c r="E444" s="241"/>
      <c r="F444" s="241"/>
      <c r="G444" s="241"/>
      <c r="H444" s="241"/>
      <c r="I444" s="241"/>
      <c r="J444" s="241"/>
      <c r="K444" s="241"/>
      <c r="L444" s="241"/>
      <c r="M444" s="241"/>
      <c r="N444" s="241"/>
      <c r="O444" s="241"/>
      <c r="P444" s="241"/>
      <c r="Q444" s="241"/>
      <c r="R444" s="241"/>
      <c r="S444" s="241"/>
      <c r="T444" s="241"/>
      <c r="U444" s="241"/>
      <c r="V444" s="241"/>
      <c r="W444" s="241"/>
      <c r="X444" s="241"/>
      <c r="Y444" s="241"/>
      <c r="Z444" s="241"/>
    </row>
    <row r="445" ht="48.0" customHeight="1">
      <c r="A445" s="247" t="s">
        <v>159</v>
      </c>
      <c r="B445" s="239"/>
      <c r="C445" s="239"/>
      <c r="D445" s="240"/>
      <c r="E445" s="241"/>
      <c r="F445" s="241"/>
      <c r="G445" s="241"/>
      <c r="H445" s="241"/>
      <c r="I445" s="241"/>
      <c r="J445" s="241"/>
      <c r="K445" s="241"/>
      <c r="L445" s="241"/>
      <c r="M445" s="241"/>
      <c r="N445" s="241"/>
      <c r="O445" s="241"/>
      <c r="P445" s="241"/>
      <c r="Q445" s="241"/>
      <c r="R445" s="241"/>
      <c r="S445" s="241"/>
      <c r="T445" s="241"/>
      <c r="U445" s="241"/>
      <c r="V445" s="241"/>
      <c r="W445" s="241"/>
      <c r="X445" s="241"/>
      <c r="Y445" s="241"/>
      <c r="Z445" s="241"/>
    </row>
    <row r="446" ht="6.75" customHeight="1">
      <c r="A446" s="248"/>
      <c r="B446" s="248"/>
      <c r="C446" s="248"/>
      <c r="D446" s="249"/>
      <c r="E446" s="241"/>
      <c r="F446" s="241"/>
      <c r="G446" s="241"/>
      <c r="H446" s="241"/>
      <c r="I446" s="241"/>
      <c r="J446" s="241"/>
      <c r="K446" s="241"/>
      <c r="L446" s="241"/>
      <c r="M446" s="241"/>
      <c r="N446" s="241"/>
      <c r="O446" s="241"/>
      <c r="P446" s="241"/>
      <c r="Q446" s="241"/>
      <c r="R446" s="241"/>
      <c r="S446" s="241"/>
      <c r="T446" s="241"/>
      <c r="U446" s="241"/>
      <c r="V446" s="241"/>
      <c r="W446" s="241"/>
      <c r="X446" s="241"/>
      <c r="Y446" s="241"/>
      <c r="Z446" s="241"/>
    </row>
    <row r="447" ht="36.0" customHeight="1">
      <c r="A447" s="247" t="s">
        <v>95</v>
      </c>
      <c r="B447" s="239"/>
      <c r="C447" s="239"/>
      <c r="D447" s="240"/>
      <c r="E447" s="241"/>
      <c r="F447" s="241"/>
      <c r="G447" s="241"/>
      <c r="H447" s="241"/>
      <c r="I447" s="241"/>
      <c r="J447" s="241"/>
      <c r="K447" s="241"/>
      <c r="L447" s="241"/>
      <c r="M447" s="241"/>
      <c r="N447" s="241"/>
      <c r="O447" s="241"/>
      <c r="P447" s="241"/>
      <c r="Q447" s="241"/>
      <c r="R447" s="241"/>
      <c r="S447" s="241"/>
      <c r="T447" s="241"/>
      <c r="U447" s="241"/>
      <c r="V447" s="241"/>
      <c r="W447" s="241"/>
      <c r="X447" s="241"/>
      <c r="Y447" s="241"/>
      <c r="Z447" s="241"/>
    </row>
    <row r="448" ht="6.75" customHeight="1">
      <c r="A448" s="248"/>
      <c r="B448" s="248"/>
      <c r="C448" s="248"/>
      <c r="D448" s="249"/>
      <c r="E448" s="241"/>
      <c r="F448" s="241"/>
      <c r="G448" s="241"/>
      <c r="H448" s="241"/>
      <c r="I448" s="241"/>
      <c r="J448" s="241"/>
      <c r="K448" s="241"/>
      <c r="L448" s="241"/>
      <c r="M448" s="241"/>
      <c r="N448" s="241"/>
      <c r="O448" s="241"/>
      <c r="P448" s="241"/>
      <c r="Q448" s="241"/>
      <c r="R448" s="241"/>
      <c r="S448" s="241"/>
      <c r="T448" s="241"/>
      <c r="U448" s="241"/>
      <c r="V448" s="241"/>
      <c r="W448" s="241"/>
      <c r="X448" s="241"/>
      <c r="Y448" s="241"/>
      <c r="Z448" s="241"/>
    </row>
    <row r="449" ht="15.0" customHeight="1">
      <c r="A449" s="297" t="s">
        <v>160</v>
      </c>
      <c r="B449" s="293"/>
      <c r="C449" s="293"/>
      <c r="D449" s="268"/>
      <c r="E449" s="241"/>
      <c r="F449" s="241"/>
      <c r="G449" s="241"/>
      <c r="H449" s="241"/>
      <c r="I449" s="241"/>
      <c r="J449" s="241"/>
      <c r="K449" s="241"/>
      <c r="L449" s="241"/>
      <c r="M449" s="241"/>
      <c r="N449" s="241"/>
      <c r="O449" s="241"/>
      <c r="P449" s="241"/>
      <c r="Q449" s="241"/>
      <c r="R449" s="241"/>
      <c r="S449" s="241"/>
      <c r="T449" s="241"/>
      <c r="U449" s="241"/>
      <c r="V449" s="241"/>
      <c r="W449" s="241"/>
      <c r="X449" s="241"/>
      <c r="Y449" s="241"/>
      <c r="Z449" s="241"/>
    </row>
    <row r="450" ht="11.25" customHeight="1">
      <c r="A450" s="258" t="s">
        <v>161</v>
      </c>
      <c r="B450" s="259"/>
      <c r="C450" s="260" t="s">
        <v>98</v>
      </c>
      <c r="D450" s="329">
        <f>'Proposed Rates'!G319</f>
        <v>0</v>
      </c>
      <c r="E450" s="241"/>
      <c r="F450" s="241"/>
      <c r="G450" s="241"/>
      <c r="H450" s="241"/>
      <c r="I450" s="241"/>
      <c r="J450" s="241"/>
      <c r="K450" s="241"/>
      <c r="L450" s="241"/>
      <c r="M450" s="241"/>
      <c r="N450" s="241"/>
      <c r="O450" s="241"/>
      <c r="P450" s="241"/>
      <c r="Q450" s="241"/>
      <c r="R450" s="241"/>
      <c r="S450" s="241"/>
      <c r="T450" s="241"/>
      <c r="U450" s="241"/>
      <c r="V450" s="241"/>
      <c r="W450" s="241"/>
      <c r="X450" s="241"/>
      <c r="Y450" s="241"/>
      <c r="Z450" s="241"/>
    </row>
    <row r="451" ht="11.25" customHeight="1">
      <c r="A451" s="260" t="s">
        <v>162</v>
      </c>
      <c r="B451" s="260"/>
      <c r="C451" s="260" t="s">
        <v>98</v>
      </c>
      <c r="D451" s="329">
        <f>'Proposed Rates'!G320</f>
        <v>30</v>
      </c>
      <c r="E451" s="241"/>
      <c r="F451" s="241"/>
      <c r="G451" s="241"/>
      <c r="H451" s="241"/>
      <c r="I451" s="241"/>
      <c r="J451" s="241"/>
      <c r="K451" s="241"/>
      <c r="L451" s="241"/>
      <c r="M451" s="241"/>
      <c r="N451" s="241"/>
      <c r="O451" s="241"/>
      <c r="P451" s="241"/>
      <c r="Q451" s="241"/>
      <c r="R451" s="241"/>
      <c r="S451" s="241"/>
      <c r="T451" s="241"/>
      <c r="U451" s="241"/>
      <c r="V451" s="241"/>
      <c r="W451" s="241"/>
      <c r="X451" s="241"/>
      <c r="Y451" s="241"/>
      <c r="Z451" s="241"/>
    </row>
    <row r="452" ht="11.25" customHeight="1">
      <c r="A452" s="258" t="s">
        <v>163</v>
      </c>
      <c r="B452" s="259"/>
      <c r="C452" s="260" t="s">
        <v>98</v>
      </c>
      <c r="D452" s="329">
        <f>'Proposed Rates'!G321</f>
        <v>7</v>
      </c>
      <c r="E452" s="241"/>
      <c r="F452" s="241"/>
      <c r="G452" s="241"/>
      <c r="H452" s="241"/>
      <c r="I452" s="241"/>
      <c r="J452" s="241"/>
      <c r="K452" s="241"/>
      <c r="L452" s="241"/>
      <c r="M452" s="241"/>
      <c r="N452" s="241"/>
      <c r="O452" s="241"/>
      <c r="P452" s="241"/>
      <c r="Q452" s="241"/>
      <c r="R452" s="241"/>
      <c r="S452" s="241"/>
      <c r="T452" s="241"/>
      <c r="U452" s="241"/>
      <c r="V452" s="241"/>
      <c r="W452" s="241"/>
      <c r="X452" s="241"/>
      <c r="Y452" s="241"/>
      <c r="Z452" s="241"/>
    </row>
    <row r="453" ht="11.25" customHeight="1">
      <c r="A453" s="258" t="s">
        <v>164</v>
      </c>
      <c r="B453" s="259"/>
      <c r="C453" s="260" t="s">
        <v>98</v>
      </c>
      <c r="D453" s="329">
        <f>'Proposed Rates'!G322</f>
        <v>144</v>
      </c>
      <c r="E453" s="241"/>
      <c r="F453" s="241"/>
      <c r="G453" s="241"/>
      <c r="H453" s="241"/>
      <c r="I453" s="241"/>
      <c r="J453" s="241"/>
      <c r="K453" s="241"/>
      <c r="L453" s="241"/>
      <c r="M453" s="241"/>
      <c r="N453" s="241"/>
      <c r="O453" s="241"/>
      <c r="P453" s="241"/>
      <c r="Q453" s="241"/>
      <c r="R453" s="241"/>
      <c r="S453" s="241"/>
      <c r="T453" s="241"/>
      <c r="U453" s="241"/>
      <c r="V453" s="241"/>
      <c r="W453" s="241"/>
      <c r="X453" s="241"/>
      <c r="Y453" s="241"/>
      <c r="Z453" s="241"/>
    </row>
    <row r="454" ht="11.25" customHeight="1">
      <c r="A454" s="258" t="s">
        <v>165</v>
      </c>
      <c r="B454" s="259"/>
      <c r="C454" s="260" t="s">
        <v>98</v>
      </c>
      <c r="D454" s="329">
        <f>'Proposed Rates'!G323</f>
        <v>20</v>
      </c>
      <c r="E454" s="241"/>
      <c r="F454" s="241"/>
      <c r="G454" s="241"/>
      <c r="H454" s="241"/>
      <c r="I454" s="241"/>
      <c r="J454" s="241"/>
      <c r="K454" s="241"/>
      <c r="L454" s="241"/>
      <c r="M454" s="241"/>
      <c r="N454" s="241"/>
      <c r="O454" s="241"/>
      <c r="P454" s="241"/>
      <c r="Q454" s="241"/>
      <c r="R454" s="241"/>
      <c r="S454" s="241"/>
      <c r="T454" s="241"/>
      <c r="U454" s="241"/>
      <c r="V454" s="241"/>
      <c r="W454" s="241"/>
      <c r="X454" s="241"/>
      <c r="Y454" s="241"/>
      <c r="Z454" s="241"/>
    </row>
    <row r="455" ht="11.25" customHeight="1">
      <c r="A455" s="258" t="s">
        <v>166</v>
      </c>
      <c r="B455" s="259"/>
      <c r="C455" s="260" t="s">
        <v>98</v>
      </c>
      <c r="D455" s="329">
        <f>'Proposed Rates'!G324</f>
        <v>25</v>
      </c>
      <c r="E455" s="241"/>
      <c r="F455" s="241"/>
      <c r="G455" s="241"/>
      <c r="H455" s="241"/>
      <c r="I455" s="241"/>
      <c r="J455" s="241"/>
      <c r="K455" s="241"/>
      <c r="L455" s="241"/>
      <c r="M455" s="241"/>
      <c r="N455" s="241"/>
      <c r="O455" s="241"/>
      <c r="P455" s="241"/>
      <c r="Q455" s="241"/>
      <c r="R455" s="241"/>
      <c r="S455" s="241"/>
      <c r="T455" s="241"/>
      <c r="U455" s="241"/>
      <c r="V455" s="241"/>
      <c r="W455" s="241"/>
      <c r="X455" s="241"/>
      <c r="Y455" s="241"/>
      <c r="Z455" s="241"/>
    </row>
    <row r="456" ht="11.25" customHeight="1">
      <c r="A456" s="258" t="s">
        <v>167</v>
      </c>
      <c r="B456" s="259"/>
      <c r="C456" s="260" t="s">
        <v>98</v>
      </c>
      <c r="D456" s="329">
        <f>'Proposed Rates'!G325</f>
        <v>10</v>
      </c>
      <c r="E456" s="241"/>
      <c r="F456" s="241"/>
      <c r="G456" s="241"/>
      <c r="H456" s="241"/>
      <c r="I456" s="241"/>
      <c r="J456" s="241"/>
      <c r="K456" s="241"/>
      <c r="L456" s="241"/>
      <c r="M456" s="241"/>
      <c r="N456" s="241"/>
      <c r="O456" s="241"/>
      <c r="P456" s="241"/>
      <c r="Q456" s="241"/>
      <c r="R456" s="241"/>
      <c r="S456" s="241"/>
      <c r="T456" s="241"/>
      <c r="U456" s="241"/>
      <c r="V456" s="241"/>
      <c r="W456" s="241"/>
      <c r="X456" s="241"/>
      <c r="Y456" s="241"/>
      <c r="Z456" s="241"/>
    </row>
    <row r="457" ht="11.25" customHeight="1">
      <c r="A457" s="258" t="s">
        <v>168</v>
      </c>
      <c r="B457" s="259"/>
      <c r="C457" s="260" t="s">
        <v>98</v>
      </c>
      <c r="D457" s="329">
        <f>'Proposed Rates'!G328</f>
        <v>374</v>
      </c>
      <c r="E457" s="241"/>
      <c r="F457" s="241"/>
      <c r="G457" s="241"/>
      <c r="H457" s="241"/>
      <c r="I457" s="241"/>
      <c r="J457" s="241"/>
      <c r="K457" s="241"/>
      <c r="L457" s="241"/>
      <c r="M457" s="241"/>
      <c r="N457" s="241"/>
      <c r="O457" s="241"/>
      <c r="P457" s="241"/>
      <c r="Q457" s="241"/>
      <c r="R457" s="241"/>
      <c r="S457" s="241"/>
      <c r="T457" s="241"/>
      <c r="U457" s="241"/>
      <c r="V457" s="241"/>
      <c r="W457" s="241"/>
      <c r="X457" s="241"/>
      <c r="Y457" s="241"/>
      <c r="Z457" s="241"/>
    </row>
    <row r="458" ht="11.25" customHeight="1">
      <c r="A458" s="258" t="s">
        <v>169</v>
      </c>
      <c r="B458" s="259"/>
      <c r="C458" s="260" t="s">
        <v>98</v>
      </c>
      <c r="D458" s="329">
        <f>'Proposed Rates'!G329</f>
        <v>328</v>
      </c>
      <c r="E458" s="241"/>
      <c r="F458" s="241"/>
      <c r="G458" s="241"/>
      <c r="H458" s="241"/>
      <c r="I458" s="241"/>
      <c r="J458" s="241"/>
      <c r="K458" s="241"/>
      <c r="L458" s="241"/>
      <c r="M458" s="241"/>
      <c r="N458" s="241"/>
      <c r="O458" s="241"/>
      <c r="P458" s="241"/>
      <c r="Q458" s="241"/>
      <c r="R458" s="241"/>
      <c r="S458" s="241"/>
      <c r="T458" s="241"/>
      <c r="U458" s="241"/>
      <c r="V458" s="241"/>
      <c r="W458" s="241"/>
      <c r="X458" s="241"/>
      <c r="Y458" s="241"/>
      <c r="Z458" s="241"/>
    </row>
    <row r="459" ht="6.75" customHeight="1">
      <c r="A459" s="260"/>
      <c r="B459" s="260"/>
      <c r="C459" s="260"/>
      <c r="D459" s="315"/>
      <c r="E459" s="241"/>
      <c r="F459" s="241"/>
      <c r="G459" s="241"/>
      <c r="H459" s="241"/>
      <c r="I459" s="241"/>
      <c r="J459" s="241"/>
      <c r="K459" s="241"/>
      <c r="L459" s="241"/>
      <c r="M459" s="241"/>
      <c r="N459" s="241"/>
      <c r="O459" s="241"/>
      <c r="P459" s="241"/>
      <c r="Q459" s="241"/>
      <c r="R459" s="241"/>
      <c r="S459" s="241"/>
      <c r="T459" s="241"/>
      <c r="U459" s="241"/>
      <c r="V459" s="241"/>
      <c r="W459" s="241"/>
      <c r="X459" s="241"/>
      <c r="Y459" s="241"/>
      <c r="Z459" s="241"/>
    </row>
    <row r="460" ht="15.0" customHeight="1">
      <c r="A460" s="297" t="s">
        <v>170</v>
      </c>
      <c r="B460" s="293"/>
      <c r="C460" s="287"/>
      <c r="D460" s="322"/>
      <c r="E460" s="241"/>
      <c r="F460" s="241"/>
      <c r="G460" s="241"/>
      <c r="H460" s="241"/>
      <c r="I460" s="241"/>
      <c r="J460" s="241"/>
      <c r="K460" s="241"/>
      <c r="L460" s="241"/>
      <c r="M460" s="241"/>
      <c r="N460" s="241"/>
      <c r="O460" s="241"/>
      <c r="P460" s="241"/>
      <c r="Q460" s="241"/>
      <c r="R460" s="241"/>
      <c r="S460" s="241"/>
      <c r="T460" s="241"/>
      <c r="U460" s="241"/>
      <c r="V460" s="241"/>
      <c r="W460" s="241"/>
      <c r="X460" s="241"/>
      <c r="Y460" s="241"/>
      <c r="Z460" s="241"/>
    </row>
    <row r="461" ht="11.25" customHeight="1">
      <c r="A461" s="258" t="s">
        <v>171</v>
      </c>
      <c r="B461" s="259"/>
      <c r="C461" s="260" t="s">
        <v>157</v>
      </c>
      <c r="D461" s="327">
        <f>'Proposed Rates'!G332</f>
        <v>1.5</v>
      </c>
      <c r="E461" s="241"/>
      <c r="F461" s="241"/>
      <c r="G461" s="241"/>
      <c r="H461" s="241"/>
      <c r="I461" s="241"/>
      <c r="J461" s="241"/>
      <c r="K461" s="241"/>
      <c r="L461" s="241"/>
      <c r="M461" s="241"/>
      <c r="N461" s="241"/>
      <c r="O461" s="241"/>
      <c r="P461" s="241"/>
      <c r="Q461" s="241"/>
      <c r="R461" s="241"/>
      <c r="S461" s="241"/>
      <c r="T461" s="241"/>
      <c r="U461" s="241"/>
      <c r="V461" s="241"/>
      <c r="W461" s="241"/>
      <c r="X461" s="241"/>
      <c r="Y461" s="241"/>
      <c r="Z461" s="241"/>
    </row>
    <row r="462" ht="11.25" customHeight="1">
      <c r="A462" s="258" t="s">
        <v>172</v>
      </c>
      <c r="B462" s="259"/>
      <c r="C462" s="260" t="s">
        <v>98</v>
      </c>
      <c r="D462" s="329">
        <f>'Proposed Rates'!G333</f>
        <v>71</v>
      </c>
      <c r="E462" s="241"/>
      <c r="F462" s="241"/>
      <c r="G462" s="241"/>
      <c r="H462" s="241"/>
      <c r="I462" s="241"/>
      <c r="J462" s="241"/>
      <c r="K462" s="241"/>
      <c r="L462" s="241"/>
      <c r="M462" s="241"/>
      <c r="N462" s="241"/>
      <c r="O462" s="241"/>
      <c r="P462" s="241"/>
      <c r="Q462" s="241"/>
      <c r="R462" s="241"/>
      <c r="S462" s="241"/>
      <c r="T462" s="241"/>
      <c r="U462" s="241"/>
      <c r="V462" s="241"/>
      <c r="W462" s="241"/>
      <c r="X462" s="241"/>
      <c r="Y462" s="241"/>
      <c r="Z462" s="241"/>
    </row>
    <row r="463" ht="11.25" customHeight="1">
      <c r="A463" s="258" t="s">
        <v>173</v>
      </c>
      <c r="B463" s="259"/>
      <c r="C463" s="260" t="s">
        <v>98</v>
      </c>
      <c r="D463" s="329">
        <f>'Proposed Rates'!G334</f>
        <v>96</v>
      </c>
      <c r="E463" s="241"/>
      <c r="F463" s="241"/>
      <c r="G463" s="241"/>
      <c r="H463" s="241"/>
      <c r="I463" s="241"/>
      <c r="J463" s="241"/>
      <c r="K463" s="241"/>
      <c r="L463" s="241"/>
      <c r="M463" s="241"/>
      <c r="N463" s="241"/>
      <c r="O463" s="241"/>
      <c r="P463" s="241"/>
      <c r="Q463" s="241"/>
      <c r="R463" s="241"/>
      <c r="S463" s="241"/>
      <c r="T463" s="241"/>
      <c r="U463" s="241"/>
      <c r="V463" s="241"/>
      <c r="W463" s="241"/>
      <c r="X463" s="241"/>
      <c r="Y463" s="241"/>
      <c r="Z463" s="241"/>
    </row>
    <row r="464" ht="11.25" customHeight="1">
      <c r="A464" s="258" t="s">
        <v>174</v>
      </c>
      <c r="B464" s="259"/>
      <c r="C464" s="260" t="s">
        <v>98</v>
      </c>
      <c r="D464" s="329">
        <f>'Proposed Rates'!G335</f>
        <v>325</v>
      </c>
      <c r="E464" s="241"/>
      <c r="F464" s="241"/>
      <c r="G464" s="241"/>
      <c r="H464" s="241"/>
      <c r="I464" s="241"/>
      <c r="J464" s="241"/>
      <c r="K464" s="241"/>
      <c r="L464" s="241"/>
      <c r="M464" s="241"/>
      <c r="N464" s="241"/>
      <c r="O464" s="241"/>
      <c r="P464" s="241"/>
      <c r="Q464" s="241"/>
      <c r="R464" s="241"/>
      <c r="S464" s="241"/>
      <c r="T464" s="241"/>
      <c r="U464" s="241"/>
      <c r="V464" s="241"/>
      <c r="W464" s="241"/>
      <c r="X464" s="241"/>
      <c r="Y464" s="241"/>
      <c r="Z464" s="241"/>
    </row>
    <row r="465" ht="11.25" customHeight="1">
      <c r="A465" s="258" t="s">
        <v>175</v>
      </c>
      <c r="B465" s="259"/>
      <c r="C465" s="260" t="s">
        <v>98</v>
      </c>
      <c r="D465" s="329">
        <f>'Proposed Rates'!G336</f>
        <v>490</v>
      </c>
      <c r="E465" s="241"/>
      <c r="F465" s="241"/>
      <c r="G465" s="241"/>
      <c r="H465" s="241"/>
      <c r="I465" s="241"/>
      <c r="J465" s="241"/>
      <c r="K465" s="241"/>
      <c r="L465" s="241"/>
      <c r="M465" s="241"/>
      <c r="N465" s="241"/>
      <c r="O465" s="241"/>
      <c r="P465" s="241"/>
      <c r="Q465" s="241"/>
      <c r="R465" s="241"/>
      <c r="S465" s="241"/>
      <c r="T465" s="241"/>
      <c r="U465" s="241"/>
      <c r="V465" s="241"/>
      <c r="W465" s="241"/>
      <c r="X465" s="241"/>
      <c r="Y465" s="241"/>
      <c r="Z465" s="241"/>
    </row>
    <row r="466" ht="6.75" customHeight="1">
      <c r="A466" s="260"/>
      <c r="B466" s="260"/>
      <c r="C466" s="260"/>
      <c r="D466" s="315"/>
      <c r="E466" s="241"/>
      <c r="F466" s="241"/>
      <c r="G466" s="241"/>
      <c r="H466" s="241"/>
      <c r="I466" s="241"/>
      <c r="J466" s="241"/>
      <c r="K466" s="241"/>
      <c r="L466" s="241"/>
      <c r="M466" s="241"/>
      <c r="N466" s="241"/>
      <c r="O466" s="241"/>
      <c r="P466" s="241"/>
      <c r="Q466" s="241"/>
      <c r="R466" s="241"/>
      <c r="S466" s="241"/>
      <c r="T466" s="241"/>
      <c r="U466" s="241"/>
      <c r="V466" s="241"/>
      <c r="W466" s="241"/>
      <c r="X466" s="241"/>
      <c r="Y466" s="241"/>
      <c r="Z466" s="241"/>
    </row>
    <row r="467" ht="15.0" customHeight="1">
      <c r="A467" s="297" t="s">
        <v>176</v>
      </c>
      <c r="B467" s="293"/>
      <c r="C467" s="287"/>
      <c r="D467" s="315"/>
      <c r="E467" s="241"/>
      <c r="F467" s="241"/>
      <c r="G467" s="241"/>
      <c r="H467" s="241"/>
      <c r="I467" s="241"/>
      <c r="J467" s="241"/>
      <c r="K467" s="241"/>
      <c r="L467" s="241"/>
      <c r="M467" s="241"/>
      <c r="N467" s="241"/>
      <c r="O467" s="241"/>
      <c r="P467" s="241"/>
      <c r="Q467" s="241"/>
      <c r="R467" s="241"/>
      <c r="S467" s="241"/>
      <c r="T467" s="241"/>
      <c r="U467" s="241"/>
      <c r="V467" s="241"/>
      <c r="W467" s="241"/>
      <c r="X467" s="241"/>
      <c r="Y467" s="241"/>
      <c r="Z467" s="241"/>
    </row>
    <row r="468" ht="11.25" customHeight="1">
      <c r="A468" s="258" t="s">
        <v>177</v>
      </c>
      <c r="B468" s="259"/>
      <c r="C468" s="260" t="s">
        <v>98</v>
      </c>
      <c r="D468" s="329">
        <f>'Proposed Rates'!G339</f>
        <v>1102</v>
      </c>
      <c r="E468" s="241"/>
      <c r="F468" s="241"/>
      <c r="G468" s="241"/>
      <c r="H468" s="241"/>
      <c r="I468" s="241"/>
      <c r="J468" s="241"/>
      <c r="K468" s="241"/>
      <c r="L468" s="241"/>
      <c r="M468" s="241"/>
      <c r="N468" s="241"/>
      <c r="O468" s="241"/>
      <c r="P468" s="241"/>
      <c r="Q468" s="241"/>
      <c r="R468" s="241"/>
      <c r="S468" s="241"/>
      <c r="T468" s="241"/>
      <c r="U468" s="241"/>
      <c r="V468" s="241"/>
      <c r="W468" s="241"/>
      <c r="X468" s="241"/>
      <c r="Y468" s="241"/>
      <c r="Z468" s="241"/>
    </row>
    <row r="469" ht="11.25" customHeight="1">
      <c r="A469" s="258" t="s">
        <v>178</v>
      </c>
      <c r="B469" s="259"/>
      <c r="C469" s="260" t="s">
        <v>98</v>
      </c>
      <c r="D469" s="329">
        <f>'Proposed Rates'!G340</f>
        <v>1452</v>
      </c>
      <c r="E469" s="241"/>
      <c r="F469" s="241"/>
      <c r="G469" s="241"/>
      <c r="H469" s="241"/>
      <c r="I469" s="241"/>
      <c r="J469" s="241"/>
      <c r="K469" s="241"/>
      <c r="L469" s="241"/>
      <c r="M469" s="241"/>
      <c r="N469" s="241"/>
      <c r="O469" s="241"/>
      <c r="P469" s="241"/>
      <c r="Q469" s="241"/>
      <c r="R469" s="241"/>
      <c r="S469" s="241"/>
      <c r="T469" s="241"/>
      <c r="U469" s="241"/>
      <c r="V469" s="241"/>
      <c r="W469" s="241"/>
      <c r="X469" s="241"/>
      <c r="Y469" s="241"/>
      <c r="Z469" s="241"/>
    </row>
    <row r="470" ht="11.25" customHeight="1">
      <c r="A470" s="258" t="s">
        <v>179</v>
      </c>
      <c r="B470" s="259"/>
      <c r="C470" s="260" t="s">
        <v>98</v>
      </c>
      <c r="D470" s="329">
        <f>'Proposed Rates'!G341</f>
        <v>5116</v>
      </c>
      <c r="E470" s="241"/>
      <c r="F470" s="241"/>
      <c r="G470" s="241"/>
      <c r="H470" s="241"/>
      <c r="I470" s="241"/>
      <c r="J470" s="241"/>
      <c r="K470" s="241"/>
      <c r="L470" s="241"/>
      <c r="M470" s="241"/>
      <c r="N470" s="241"/>
      <c r="O470" s="241"/>
      <c r="P470" s="241"/>
      <c r="Q470" s="241"/>
      <c r="R470" s="241"/>
      <c r="S470" s="241"/>
      <c r="T470" s="241"/>
      <c r="U470" s="241"/>
      <c r="V470" s="241"/>
      <c r="W470" s="241"/>
      <c r="X470" s="241"/>
      <c r="Y470" s="241"/>
      <c r="Z470" s="241"/>
    </row>
    <row r="471" ht="11.25" customHeight="1">
      <c r="A471" s="258" t="s">
        <v>180</v>
      </c>
      <c r="B471" s="259"/>
      <c r="C471" s="260" t="s">
        <v>98</v>
      </c>
      <c r="D471" s="327">
        <f>'Proposed Rates'!G342</f>
        <v>39.14</v>
      </c>
      <c r="E471" s="241"/>
      <c r="F471" s="241"/>
      <c r="G471" s="241"/>
      <c r="H471" s="241"/>
      <c r="I471" s="241"/>
      <c r="J471" s="241"/>
      <c r="K471" s="241"/>
      <c r="L471" s="241"/>
      <c r="M471" s="241"/>
      <c r="N471" s="241"/>
      <c r="O471" s="241"/>
      <c r="P471" s="241"/>
      <c r="Q471" s="241"/>
      <c r="R471" s="241"/>
      <c r="S471" s="241"/>
      <c r="T471" s="241"/>
      <c r="U471" s="241"/>
      <c r="V471" s="241"/>
      <c r="W471" s="241"/>
      <c r="X471" s="241"/>
      <c r="Y471" s="241"/>
      <c r="Z471" s="241"/>
    </row>
    <row r="472" ht="11.25" customHeight="1">
      <c r="A472" s="258" t="s">
        <v>181</v>
      </c>
      <c r="B472" s="259"/>
      <c r="C472" s="260"/>
      <c r="D472" s="315" t="str">
        <f>'Proposed Rates'!G343</f>
        <v>Per Attached Table</v>
      </c>
      <c r="E472" s="241"/>
      <c r="F472" s="241"/>
      <c r="G472" s="241"/>
      <c r="H472" s="241"/>
      <c r="I472" s="241"/>
      <c r="J472" s="241"/>
      <c r="K472" s="241"/>
      <c r="L472" s="241"/>
      <c r="M472" s="241"/>
      <c r="N472" s="241"/>
      <c r="O472" s="241"/>
      <c r="P472" s="241"/>
      <c r="Q472" s="241"/>
      <c r="R472" s="241"/>
      <c r="S472" s="241"/>
      <c r="T472" s="241"/>
      <c r="U472" s="241"/>
      <c r="V472" s="241"/>
      <c r="W472" s="241"/>
      <c r="X472" s="241"/>
      <c r="Y472" s="241"/>
      <c r="Z472" s="241"/>
    </row>
    <row r="473" ht="11.25" customHeight="1">
      <c r="A473" s="258" t="s">
        <v>182</v>
      </c>
      <c r="B473" s="259"/>
      <c r="C473" s="260" t="s">
        <v>98</v>
      </c>
      <c r="D473" s="329">
        <f>'Proposed Rates'!G344</f>
        <v>168</v>
      </c>
      <c r="E473" s="241"/>
      <c r="F473" s="241"/>
      <c r="G473" s="241"/>
      <c r="H473" s="241"/>
      <c r="I473" s="241"/>
      <c r="J473" s="241"/>
      <c r="K473" s="241"/>
      <c r="L473" s="241"/>
      <c r="M473" s="241"/>
      <c r="N473" s="241"/>
      <c r="O473" s="241"/>
      <c r="P473" s="241"/>
      <c r="Q473" s="241"/>
      <c r="R473" s="241"/>
      <c r="S473" s="241"/>
      <c r="T473" s="241"/>
      <c r="U473" s="241"/>
      <c r="V473" s="241"/>
      <c r="W473" s="241"/>
      <c r="X473" s="241"/>
      <c r="Y473" s="241"/>
      <c r="Z473" s="241"/>
    </row>
    <row r="474" ht="16.5" customHeight="1">
      <c r="A474" s="323"/>
      <c r="B474" s="330"/>
      <c r="C474" s="260"/>
      <c r="D474" s="265"/>
      <c r="E474" s="241"/>
      <c r="F474" s="241"/>
      <c r="G474" s="241"/>
      <c r="H474" s="241"/>
      <c r="I474" s="241"/>
      <c r="J474" s="241"/>
      <c r="K474" s="241"/>
      <c r="L474" s="241"/>
      <c r="M474" s="241"/>
      <c r="N474" s="241"/>
      <c r="O474" s="241"/>
      <c r="P474" s="241"/>
      <c r="Q474" s="241"/>
      <c r="R474" s="241"/>
      <c r="S474" s="241"/>
      <c r="T474" s="241"/>
      <c r="U474" s="241"/>
      <c r="V474" s="241"/>
      <c r="W474" s="241"/>
      <c r="X474" s="241"/>
      <c r="Y474" s="241"/>
      <c r="Z474" s="241"/>
    </row>
    <row r="475" ht="23.25" customHeight="1">
      <c r="A475" s="238" t="str">
        <f>$A$1</f>
        <v>Hydro Ottawa Limited</v>
      </c>
      <c r="B475" s="239"/>
      <c r="C475" s="239"/>
      <c r="D475" s="240"/>
      <c r="E475" s="241"/>
      <c r="F475" s="241"/>
      <c r="G475" s="241"/>
      <c r="H475" s="241"/>
      <c r="I475" s="241"/>
      <c r="J475" s="241"/>
      <c r="K475" s="241"/>
      <c r="L475" s="241"/>
      <c r="M475" s="241"/>
      <c r="N475" s="241"/>
      <c r="O475" s="241"/>
      <c r="P475" s="241"/>
      <c r="Q475" s="241"/>
      <c r="R475" s="241"/>
      <c r="S475" s="241"/>
      <c r="T475" s="241"/>
      <c r="U475" s="241"/>
      <c r="V475" s="241"/>
      <c r="W475" s="241"/>
      <c r="X475" s="241"/>
      <c r="Y475" s="241"/>
      <c r="Z475" s="241"/>
    </row>
    <row r="476" ht="18.0" customHeight="1">
      <c r="A476" s="242" t="str">
        <f>$A$2</f>
        <v>PROPOSED - TARIFF OF RATES AND CHARGES</v>
      </c>
      <c r="B476" s="239"/>
      <c r="C476" s="239"/>
      <c r="D476" s="240"/>
      <c r="E476" s="241"/>
      <c r="F476" s="241"/>
      <c r="G476" s="241"/>
      <c r="H476" s="241"/>
      <c r="I476" s="241"/>
      <c r="J476" s="241"/>
      <c r="K476" s="241"/>
      <c r="L476" s="241"/>
      <c r="M476" s="241"/>
      <c r="N476" s="241"/>
      <c r="O476" s="241"/>
      <c r="P476" s="241"/>
      <c r="Q476" s="241"/>
      <c r="R476" s="241"/>
      <c r="S476" s="241"/>
      <c r="T476" s="241"/>
      <c r="U476" s="241"/>
      <c r="V476" s="241"/>
      <c r="W476" s="241"/>
      <c r="X476" s="241"/>
      <c r="Y476" s="241"/>
      <c r="Z476" s="241"/>
    </row>
    <row r="477" ht="15.75" customHeight="1">
      <c r="A477" s="243" t="str">
        <f>$A$3</f>
        <v>Effective and Implementation Date January 1, 2027</v>
      </c>
      <c r="B477" s="239"/>
      <c r="C477" s="239"/>
      <c r="D477" s="240"/>
      <c r="E477" s="241"/>
      <c r="F477" s="241"/>
      <c r="G477" s="241"/>
      <c r="H477" s="241"/>
      <c r="I477" s="241"/>
      <c r="J477" s="241"/>
      <c r="K477" s="241"/>
      <c r="L477" s="241"/>
      <c r="M477" s="241"/>
      <c r="N477" s="241"/>
      <c r="O477" s="241"/>
      <c r="P477" s="241"/>
      <c r="Q477" s="241"/>
      <c r="R477" s="241"/>
      <c r="S477" s="241"/>
      <c r="T477" s="241"/>
      <c r="U477" s="241"/>
      <c r="V477" s="241"/>
      <c r="W477" s="241"/>
      <c r="X477" s="241"/>
      <c r="Y477" s="241"/>
      <c r="Z477" s="241"/>
    </row>
    <row r="478" ht="11.25" customHeight="1">
      <c r="A478" s="244" t="str">
        <f>$A$4</f>
        <v>This schedule supersedes and replaces all previously</v>
      </c>
      <c r="B478" s="239"/>
      <c r="C478" s="239"/>
      <c r="D478" s="240"/>
      <c r="E478" s="241"/>
      <c r="F478" s="241"/>
      <c r="G478" s="241"/>
      <c r="H478" s="241"/>
      <c r="I478" s="241"/>
      <c r="J478" s="241"/>
      <c r="K478" s="241"/>
      <c r="L478" s="241"/>
      <c r="M478" s="241"/>
      <c r="N478" s="241"/>
      <c r="O478" s="241"/>
      <c r="P478" s="241"/>
      <c r="Q478" s="241"/>
      <c r="R478" s="241"/>
      <c r="S478" s="241"/>
      <c r="T478" s="241"/>
      <c r="U478" s="241"/>
      <c r="V478" s="241"/>
      <c r="W478" s="241"/>
      <c r="X478" s="241"/>
      <c r="Y478" s="241"/>
      <c r="Z478" s="241"/>
    </row>
    <row r="479" ht="11.25" customHeight="1">
      <c r="A479" s="244" t="str">
        <f>$A$5</f>
        <v>approved schedules of Rates, Charges and Loss Factors</v>
      </c>
      <c r="B479" s="239"/>
      <c r="C479" s="239"/>
      <c r="D479" s="240"/>
      <c r="E479" s="241"/>
      <c r="F479" s="241"/>
      <c r="G479" s="241"/>
      <c r="H479" s="241"/>
      <c r="I479" s="241"/>
      <c r="J479" s="241"/>
      <c r="K479" s="241"/>
      <c r="L479" s="241"/>
      <c r="M479" s="241"/>
      <c r="N479" s="241"/>
      <c r="O479" s="241"/>
      <c r="P479" s="241"/>
      <c r="Q479" s="241"/>
      <c r="R479" s="241"/>
      <c r="S479" s="241"/>
      <c r="T479" s="241"/>
      <c r="U479" s="241"/>
      <c r="V479" s="241"/>
      <c r="W479" s="241"/>
      <c r="X479" s="241"/>
      <c r="Y479" s="241"/>
      <c r="Z479" s="241"/>
    </row>
    <row r="480" ht="11.25" customHeight="1">
      <c r="A480" s="245" t="str">
        <f>$A$6</f>
        <v>EB-2024-0115</v>
      </c>
      <c r="B480" s="239"/>
      <c r="C480" s="239"/>
      <c r="D480" s="240"/>
      <c r="E480" s="241"/>
      <c r="F480" s="241"/>
      <c r="G480" s="241"/>
      <c r="H480" s="241"/>
      <c r="I480" s="241"/>
      <c r="J480" s="241"/>
      <c r="K480" s="241"/>
      <c r="L480" s="241"/>
      <c r="M480" s="241"/>
      <c r="N480" s="241"/>
      <c r="O480" s="241"/>
      <c r="P480" s="241"/>
      <c r="Q480" s="241"/>
      <c r="R480" s="241"/>
      <c r="S480" s="241"/>
      <c r="T480" s="241"/>
      <c r="U480" s="241"/>
      <c r="V480" s="241"/>
      <c r="W480" s="241"/>
      <c r="X480" s="241"/>
      <c r="Y480" s="241"/>
      <c r="Z480" s="241"/>
    </row>
    <row r="481" ht="18.0" customHeight="1">
      <c r="A481" s="292" t="s">
        <v>183</v>
      </c>
      <c r="B481" s="293"/>
      <c r="C481" s="293"/>
      <c r="D481" s="268"/>
      <c r="E481" s="241"/>
      <c r="F481" s="241"/>
      <c r="G481" s="241"/>
      <c r="H481" s="241"/>
      <c r="I481" s="241"/>
      <c r="J481" s="241"/>
      <c r="K481" s="241"/>
      <c r="L481" s="241"/>
      <c r="M481" s="241"/>
      <c r="N481" s="241"/>
      <c r="O481" s="241"/>
      <c r="P481" s="241"/>
      <c r="Q481" s="241"/>
      <c r="R481" s="241"/>
      <c r="S481" s="241"/>
      <c r="T481" s="241"/>
      <c r="U481" s="241"/>
      <c r="V481" s="241"/>
      <c r="W481" s="241"/>
      <c r="X481" s="241"/>
      <c r="Y481" s="241"/>
      <c r="Z481" s="241"/>
    </row>
    <row r="482" ht="6.75" customHeight="1">
      <c r="A482" s="292"/>
      <c r="B482" s="293"/>
      <c r="C482" s="293"/>
      <c r="D482" s="268"/>
      <c r="E482" s="241"/>
      <c r="F482" s="241"/>
      <c r="G482" s="241"/>
      <c r="H482" s="241"/>
      <c r="I482" s="241"/>
      <c r="J482" s="241"/>
      <c r="K482" s="241"/>
      <c r="L482" s="241"/>
      <c r="M482" s="241"/>
      <c r="N482" s="241"/>
      <c r="O482" s="241"/>
      <c r="P482" s="241"/>
      <c r="Q482" s="241"/>
      <c r="R482" s="241"/>
      <c r="S482" s="241"/>
      <c r="T482" s="241"/>
      <c r="U482" s="241"/>
      <c r="V482" s="241"/>
      <c r="W482" s="241"/>
      <c r="X482" s="241"/>
      <c r="Y482" s="241"/>
      <c r="Z482" s="241"/>
    </row>
    <row r="483" ht="36.0" customHeight="1">
      <c r="A483" s="247" t="s">
        <v>184</v>
      </c>
      <c r="B483" s="239"/>
      <c r="C483" s="239"/>
      <c r="D483" s="240"/>
      <c r="E483" s="241"/>
      <c r="F483" s="241"/>
      <c r="G483" s="241"/>
      <c r="H483" s="241"/>
      <c r="I483" s="241"/>
      <c r="J483" s="241"/>
      <c r="K483" s="241"/>
      <c r="L483" s="241"/>
      <c r="M483" s="241"/>
      <c r="N483" s="241"/>
      <c r="O483" s="241"/>
      <c r="P483" s="241"/>
      <c r="Q483" s="241"/>
      <c r="R483" s="241"/>
      <c r="S483" s="241"/>
      <c r="T483" s="241"/>
      <c r="U483" s="241"/>
      <c r="V483" s="241"/>
      <c r="W483" s="241"/>
      <c r="X483" s="241"/>
      <c r="Y483" s="241"/>
      <c r="Z483" s="241"/>
    </row>
    <row r="484" ht="6.75" customHeight="1">
      <c r="A484" s="248"/>
      <c r="B484" s="248"/>
      <c r="C484" s="248"/>
      <c r="D484" s="249"/>
      <c r="E484" s="241"/>
      <c r="F484" s="241"/>
      <c r="G484" s="241"/>
      <c r="H484" s="241"/>
      <c r="I484" s="241"/>
      <c r="J484" s="241"/>
      <c r="K484" s="241"/>
      <c r="L484" s="241"/>
      <c r="M484" s="241"/>
      <c r="N484" s="241"/>
      <c r="O484" s="241"/>
      <c r="P484" s="241"/>
      <c r="Q484" s="241"/>
      <c r="R484" s="241"/>
      <c r="S484" s="241"/>
      <c r="T484" s="241"/>
      <c r="U484" s="241"/>
      <c r="V484" s="241"/>
      <c r="W484" s="241"/>
      <c r="X484" s="241"/>
      <c r="Y484" s="241"/>
      <c r="Z484" s="241"/>
    </row>
    <row r="485" ht="48.0" customHeight="1">
      <c r="A485" s="247" t="s">
        <v>93</v>
      </c>
      <c r="B485" s="239"/>
      <c r="C485" s="239"/>
      <c r="D485" s="240"/>
      <c r="E485" s="241"/>
      <c r="F485" s="241"/>
      <c r="G485" s="241"/>
      <c r="H485" s="241"/>
      <c r="I485" s="241"/>
      <c r="J485" s="241"/>
      <c r="K485" s="241"/>
      <c r="L485" s="241"/>
      <c r="M485" s="241"/>
      <c r="N485" s="241"/>
      <c r="O485" s="241"/>
      <c r="P485" s="241"/>
      <c r="Q485" s="241"/>
      <c r="R485" s="241"/>
      <c r="S485" s="241"/>
      <c r="T485" s="241"/>
      <c r="U485" s="241"/>
      <c r="V485" s="241"/>
      <c r="W485" s="241"/>
      <c r="X485" s="241"/>
      <c r="Y485" s="241"/>
      <c r="Z485" s="241"/>
    </row>
    <row r="486" ht="6.75" customHeight="1">
      <c r="A486" s="248"/>
      <c r="B486" s="248"/>
      <c r="C486" s="248"/>
      <c r="D486" s="249"/>
      <c r="E486" s="241"/>
      <c r="F486" s="241"/>
      <c r="G486" s="241"/>
      <c r="H486" s="241"/>
      <c r="I486" s="241"/>
      <c r="J486" s="241"/>
      <c r="K486" s="241"/>
      <c r="L486" s="241"/>
      <c r="M486" s="241"/>
      <c r="N486" s="241"/>
      <c r="O486" s="241"/>
      <c r="P486" s="241"/>
      <c r="Q486" s="241"/>
      <c r="R486" s="241"/>
      <c r="S486" s="241"/>
      <c r="T486" s="241"/>
      <c r="U486" s="241"/>
      <c r="V486" s="241"/>
      <c r="W486" s="241"/>
      <c r="X486" s="241"/>
      <c r="Y486" s="241"/>
      <c r="Z486" s="241"/>
    </row>
    <row r="487" ht="24.0" customHeight="1">
      <c r="A487" s="247" t="s">
        <v>136</v>
      </c>
      <c r="B487" s="239"/>
      <c r="C487" s="239"/>
      <c r="D487" s="240"/>
      <c r="E487" s="241"/>
      <c r="F487" s="241"/>
      <c r="G487" s="241"/>
      <c r="H487" s="241"/>
      <c r="I487" s="241"/>
      <c r="J487" s="241"/>
      <c r="K487" s="241"/>
      <c r="L487" s="241"/>
      <c r="M487" s="241"/>
      <c r="N487" s="241"/>
      <c r="O487" s="241"/>
      <c r="P487" s="241"/>
      <c r="Q487" s="241"/>
      <c r="R487" s="241"/>
      <c r="S487" s="241"/>
      <c r="T487" s="241"/>
      <c r="U487" s="241"/>
      <c r="V487" s="241"/>
      <c r="W487" s="241"/>
      <c r="X487" s="241"/>
      <c r="Y487" s="241"/>
      <c r="Z487" s="241"/>
    </row>
    <row r="488" ht="6.75" customHeight="1">
      <c r="A488" s="248"/>
      <c r="B488" s="248"/>
      <c r="C488" s="248"/>
      <c r="D488" s="249"/>
      <c r="E488" s="241"/>
      <c r="F488" s="241"/>
      <c r="G488" s="241"/>
      <c r="H488" s="241"/>
      <c r="I488" s="241"/>
      <c r="J488" s="241"/>
      <c r="K488" s="241"/>
      <c r="L488" s="241"/>
      <c r="M488" s="241"/>
      <c r="N488" s="241"/>
      <c r="O488" s="241"/>
      <c r="P488" s="241"/>
      <c r="Q488" s="241"/>
      <c r="R488" s="241"/>
      <c r="S488" s="241"/>
      <c r="T488" s="241"/>
      <c r="U488" s="241"/>
      <c r="V488" s="241"/>
      <c r="W488" s="241"/>
      <c r="X488" s="241"/>
      <c r="Y488" s="241"/>
      <c r="Z488" s="241"/>
    </row>
    <row r="489" ht="36.0" customHeight="1">
      <c r="A489" s="247" t="s">
        <v>95</v>
      </c>
      <c r="B489" s="239"/>
      <c r="C489" s="239"/>
      <c r="D489" s="240"/>
      <c r="E489" s="241"/>
      <c r="F489" s="241"/>
      <c r="G489" s="241"/>
      <c r="H489" s="241"/>
      <c r="I489" s="241"/>
      <c r="J489" s="241"/>
      <c r="K489" s="241"/>
      <c r="L489" s="241"/>
      <c r="M489" s="241"/>
      <c r="N489" s="241"/>
      <c r="O489" s="241"/>
      <c r="P489" s="241"/>
      <c r="Q489" s="241"/>
      <c r="R489" s="241"/>
      <c r="S489" s="241"/>
      <c r="T489" s="241"/>
      <c r="U489" s="241"/>
      <c r="V489" s="241"/>
      <c r="W489" s="241"/>
      <c r="X489" s="241"/>
      <c r="Y489" s="241"/>
      <c r="Z489" s="241"/>
    </row>
    <row r="490" ht="6.75" customHeight="1">
      <c r="A490" s="248"/>
      <c r="B490" s="248"/>
      <c r="C490" s="248"/>
      <c r="D490" s="249"/>
      <c r="E490" s="241"/>
      <c r="F490" s="241"/>
      <c r="G490" s="241"/>
      <c r="H490" s="241"/>
      <c r="I490" s="241"/>
      <c r="J490" s="241"/>
      <c r="K490" s="241"/>
      <c r="L490" s="241"/>
      <c r="M490" s="241"/>
      <c r="N490" s="241"/>
      <c r="O490" s="241"/>
      <c r="P490" s="241"/>
      <c r="Q490" s="241"/>
      <c r="R490" s="241"/>
      <c r="S490" s="241"/>
      <c r="T490" s="241"/>
      <c r="U490" s="241"/>
      <c r="V490" s="241"/>
      <c r="W490" s="241"/>
      <c r="X490" s="241"/>
      <c r="Y490" s="241"/>
      <c r="Z490" s="241"/>
    </row>
    <row r="491" ht="24.0" customHeight="1">
      <c r="A491" s="247" t="s">
        <v>185</v>
      </c>
      <c r="B491" s="239"/>
      <c r="C491" s="239"/>
      <c r="D491" s="240"/>
      <c r="E491" s="241"/>
      <c r="F491" s="241"/>
      <c r="G491" s="241"/>
      <c r="H491" s="241"/>
      <c r="I491" s="241"/>
      <c r="J491" s="241"/>
      <c r="K491" s="241"/>
      <c r="L491" s="241"/>
      <c r="M491" s="241"/>
      <c r="N491" s="241"/>
      <c r="O491" s="241"/>
      <c r="P491" s="241"/>
      <c r="Q491" s="241"/>
      <c r="R491" s="241"/>
      <c r="S491" s="241"/>
      <c r="T491" s="241"/>
      <c r="U491" s="241"/>
      <c r="V491" s="241"/>
      <c r="W491" s="241"/>
      <c r="X491" s="241"/>
      <c r="Y491" s="241"/>
      <c r="Z491" s="241"/>
    </row>
    <row r="492" ht="10.5" customHeight="1">
      <c r="A492" s="248"/>
      <c r="B492" s="259"/>
      <c r="C492" s="259"/>
      <c r="D492" s="259"/>
      <c r="E492" s="241"/>
      <c r="F492" s="241"/>
      <c r="G492" s="241"/>
      <c r="H492" s="241"/>
      <c r="I492" s="241"/>
      <c r="J492" s="241"/>
      <c r="K492" s="241"/>
      <c r="L492" s="241"/>
      <c r="M492" s="241"/>
      <c r="N492" s="241"/>
      <c r="O492" s="241"/>
      <c r="P492" s="241"/>
      <c r="Q492" s="241"/>
      <c r="R492" s="241"/>
      <c r="S492" s="241"/>
      <c r="T492" s="241"/>
      <c r="U492" s="241"/>
      <c r="V492" s="241"/>
      <c r="W492" s="241"/>
      <c r="X492" s="241"/>
      <c r="Y492" s="241"/>
      <c r="Z492" s="241"/>
    </row>
    <row r="493" ht="10.5" customHeight="1">
      <c r="A493" s="258" t="s">
        <v>186</v>
      </c>
      <c r="B493" s="259"/>
      <c r="C493" s="301" t="s">
        <v>98</v>
      </c>
      <c r="D493" s="331">
        <f>'Proposed Rates'!G347</f>
        <v>121.23</v>
      </c>
      <c r="E493" s="241"/>
      <c r="F493" s="241"/>
      <c r="G493" s="241"/>
      <c r="H493" s="241"/>
      <c r="I493" s="241"/>
      <c r="J493" s="241"/>
      <c r="K493" s="241"/>
      <c r="L493" s="241"/>
      <c r="M493" s="241"/>
      <c r="N493" s="241"/>
      <c r="O493" s="241"/>
      <c r="P493" s="241"/>
      <c r="Q493" s="241"/>
      <c r="R493" s="241"/>
      <c r="S493" s="241"/>
      <c r="T493" s="241"/>
      <c r="U493" s="241"/>
      <c r="V493" s="241"/>
      <c r="W493" s="241"/>
      <c r="X493" s="241"/>
      <c r="Y493" s="241"/>
      <c r="Z493" s="241"/>
    </row>
    <row r="494" ht="10.5" customHeight="1">
      <c r="A494" s="258" t="s">
        <v>187</v>
      </c>
      <c r="B494" s="259"/>
      <c r="C494" s="301" t="s">
        <v>98</v>
      </c>
      <c r="D494" s="331">
        <f>'Proposed Rates'!G348</f>
        <v>48.5</v>
      </c>
      <c r="E494" s="241"/>
      <c r="F494" s="241"/>
      <c r="G494" s="241"/>
      <c r="H494" s="241"/>
      <c r="I494" s="241"/>
      <c r="J494" s="241"/>
      <c r="K494" s="241"/>
      <c r="L494" s="241"/>
      <c r="M494" s="241"/>
      <c r="N494" s="241"/>
      <c r="O494" s="241"/>
      <c r="P494" s="241"/>
      <c r="Q494" s="241"/>
      <c r="R494" s="241"/>
      <c r="S494" s="241"/>
      <c r="T494" s="241"/>
      <c r="U494" s="241"/>
      <c r="V494" s="241"/>
      <c r="W494" s="241"/>
      <c r="X494" s="241"/>
      <c r="Y494" s="241"/>
      <c r="Z494" s="241"/>
    </row>
    <row r="495" ht="10.5" customHeight="1">
      <c r="A495" s="258" t="s">
        <v>188</v>
      </c>
      <c r="B495" s="259"/>
      <c r="C495" s="301" t="s">
        <v>189</v>
      </c>
      <c r="D495" s="331">
        <f>'Proposed Rates'!G349</f>
        <v>1.2</v>
      </c>
      <c r="E495" s="241"/>
      <c r="F495" s="241"/>
      <c r="G495" s="241"/>
      <c r="H495" s="241"/>
      <c r="I495" s="241"/>
      <c r="J495" s="241"/>
      <c r="K495" s="241"/>
      <c r="L495" s="241"/>
      <c r="M495" s="241"/>
      <c r="N495" s="241"/>
      <c r="O495" s="241"/>
      <c r="P495" s="241"/>
      <c r="Q495" s="241"/>
      <c r="R495" s="241"/>
      <c r="S495" s="241"/>
      <c r="T495" s="241"/>
      <c r="U495" s="241"/>
      <c r="V495" s="241"/>
      <c r="W495" s="241"/>
      <c r="X495" s="241"/>
      <c r="Y495" s="241"/>
      <c r="Z495" s="241"/>
    </row>
    <row r="496" ht="10.5" customHeight="1">
      <c r="A496" s="258" t="s">
        <v>190</v>
      </c>
      <c r="B496" s="259"/>
      <c r="C496" s="301" t="s">
        <v>189</v>
      </c>
      <c r="D496" s="331">
        <f>'Proposed Rates'!G350</f>
        <v>0.71</v>
      </c>
      <c r="E496" s="241"/>
      <c r="F496" s="241"/>
      <c r="G496" s="241"/>
      <c r="H496" s="241"/>
      <c r="I496" s="241"/>
      <c r="J496" s="241"/>
      <c r="K496" s="241"/>
      <c r="L496" s="241"/>
      <c r="M496" s="241"/>
      <c r="N496" s="241"/>
      <c r="O496" s="241"/>
      <c r="P496" s="241"/>
      <c r="Q496" s="241"/>
      <c r="R496" s="241"/>
      <c r="S496" s="241"/>
      <c r="T496" s="241"/>
      <c r="U496" s="241"/>
      <c r="V496" s="241"/>
      <c r="W496" s="241"/>
      <c r="X496" s="241"/>
      <c r="Y496" s="241"/>
      <c r="Z496" s="241"/>
    </row>
    <row r="497" ht="10.5" customHeight="1">
      <c r="A497" s="258" t="s">
        <v>191</v>
      </c>
      <c r="B497" s="259"/>
      <c r="C497" s="301" t="s">
        <v>189</v>
      </c>
      <c r="D497" s="331">
        <f>'Proposed Rates'!G351</f>
        <v>-0.71</v>
      </c>
      <c r="E497" s="241"/>
      <c r="F497" s="241"/>
      <c r="G497" s="241"/>
      <c r="H497" s="241"/>
      <c r="I497" s="241"/>
      <c r="J497" s="241"/>
      <c r="K497" s="241"/>
      <c r="L497" s="241"/>
      <c r="M497" s="241"/>
      <c r="N497" s="241"/>
      <c r="O497" s="241"/>
      <c r="P497" s="241"/>
      <c r="Q497" s="241"/>
      <c r="R497" s="241"/>
      <c r="S497" s="241"/>
      <c r="T497" s="241"/>
      <c r="U497" s="241"/>
      <c r="V497" s="241"/>
      <c r="W497" s="241"/>
      <c r="X497" s="241"/>
      <c r="Y497" s="241"/>
      <c r="Z497" s="241"/>
    </row>
    <row r="498" ht="10.5" customHeight="1">
      <c r="A498" s="258" t="s">
        <v>192</v>
      </c>
      <c r="B498" s="259"/>
      <c r="C498" s="258"/>
      <c r="D498" s="331"/>
      <c r="E498" s="241"/>
      <c r="F498" s="241"/>
      <c r="G498" s="241"/>
      <c r="H498" s="241"/>
      <c r="I498" s="241"/>
      <c r="J498" s="241"/>
      <c r="K498" s="241"/>
      <c r="L498" s="241"/>
      <c r="M498" s="241"/>
      <c r="N498" s="241"/>
      <c r="O498" s="241"/>
      <c r="P498" s="241"/>
      <c r="Q498" s="241"/>
      <c r="R498" s="241"/>
      <c r="S498" s="241"/>
      <c r="T498" s="241"/>
      <c r="U498" s="241"/>
      <c r="V498" s="241"/>
      <c r="W498" s="241"/>
      <c r="X498" s="241"/>
      <c r="Y498" s="241"/>
      <c r="Z498" s="241"/>
    </row>
    <row r="499" ht="10.5" customHeight="1">
      <c r="A499" s="258" t="s">
        <v>193</v>
      </c>
      <c r="B499" s="259"/>
      <c r="C499" s="301" t="s">
        <v>98</v>
      </c>
      <c r="D499" s="331">
        <f>'Proposed Rates'!G353</f>
        <v>0.61</v>
      </c>
      <c r="E499" s="241"/>
      <c r="F499" s="241"/>
      <c r="G499" s="241"/>
      <c r="H499" s="241"/>
      <c r="I499" s="241"/>
      <c r="J499" s="241"/>
      <c r="K499" s="241"/>
      <c r="L499" s="241"/>
      <c r="M499" s="241"/>
      <c r="N499" s="241"/>
      <c r="O499" s="241"/>
      <c r="P499" s="241"/>
      <c r="Q499" s="241"/>
      <c r="R499" s="241"/>
      <c r="S499" s="241"/>
      <c r="T499" s="241"/>
      <c r="U499" s="241"/>
      <c r="V499" s="241"/>
      <c r="W499" s="241"/>
      <c r="X499" s="241"/>
      <c r="Y499" s="241"/>
      <c r="Z499" s="241"/>
    </row>
    <row r="500" ht="10.5" customHeight="1">
      <c r="A500" s="258" t="s">
        <v>194</v>
      </c>
      <c r="B500" s="259"/>
      <c r="C500" s="301" t="s">
        <v>98</v>
      </c>
      <c r="D500" s="331">
        <f>'Proposed Rates'!G354</f>
        <v>1.2</v>
      </c>
      <c r="E500" s="241"/>
      <c r="F500" s="241"/>
      <c r="G500" s="241"/>
      <c r="H500" s="241"/>
      <c r="I500" s="241"/>
      <c r="J500" s="241"/>
      <c r="K500" s="241"/>
      <c r="L500" s="241"/>
      <c r="M500" s="241"/>
      <c r="N500" s="241"/>
      <c r="O500" s="241"/>
      <c r="P500" s="241"/>
      <c r="Q500" s="241"/>
      <c r="R500" s="241"/>
      <c r="S500" s="241"/>
      <c r="T500" s="241"/>
      <c r="U500" s="241"/>
      <c r="V500" s="241"/>
      <c r="W500" s="241"/>
      <c r="X500" s="241"/>
      <c r="Y500" s="241"/>
      <c r="Z500" s="241"/>
    </row>
    <row r="501" ht="4.5" customHeight="1">
      <c r="A501" s="258"/>
      <c r="B501" s="259"/>
      <c r="C501" s="301"/>
      <c r="D501" s="322"/>
      <c r="E501" s="241"/>
      <c r="F501" s="241"/>
      <c r="G501" s="241"/>
      <c r="H501" s="241"/>
      <c r="I501" s="241"/>
      <c r="J501" s="241"/>
      <c r="K501" s="241"/>
      <c r="L501" s="241"/>
      <c r="M501" s="241"/>
      <c r="N501" s="241"/>
      <c r="O501" s="241"/>
      <c r="P501" s="241"/>
      <c r="Q501" s="241"/>
      <c r="R501" s="241"/>
      <c r="S501" s="241"/>
      <c r="T501" s="241"/>
      <c r="U501" s="241"/>
      <c r="V501" s="241"/>
      <c r="W501" s="241"/>
      <c r="X501" s="241"/>
      <c r="Y501" s="241"/>
      <c r="Z501" s="241"/>
    </row>
    <row r="502" ht="10.5" customHeight="1">
      <c r="A502" s="258" t="s">
        <v>195</v>
      </c>
      <c r="B502" s="259"/>
      <c r="C502" s="304"/>
      <c r="D502" s="322"/>
      <c r="E502" s="241"/>
      <c r="F502" s="241"/>
      <c r="G502" s="241"/>
      <c r="H502" s="241"/>
      <c r="I502" s="241"/>
      <c r="J502" s="241"/>
      <c r="K502" s="241"/>
      <c r="L502" s="241"/>
      <c r="M502" s="241"/>
      <c r="N502" s="241"/>
      <c r="O502" s="241"/>
      <c r="P502" s="241"/>
      <c r="Q502" s="241"/>
      <c r="R502" s="241"/>
      <c r="S502" s="241"/>
      <c r="T502" s="241"/>
      <c r="U502" s="241"/>
      <c r="V502" s="241"/>
      <c r="W502" s="241"/>
      <c r="X502" s="241"/>
      <c r="Y502" s="241"/>
      <c r="Z502" s="241"/>
    </row>
    <row r="503" ht="10.5" customHeight="1">
      <c r="A503" s="258" t="s">
        <v>196</v>
      </c>
      <c r="B503" s="259"/>
      <c r="C503" s="304"/>
      <c r="D503" s="322"/>
      <c r="E503" s="241"/>
      <c r="F503" s="241"/>
      <c r="G503" s="241"/>
      <c r="H503" s="241"/>
      <c r="I503" s="241"/>
      <c r="J503" s="241"/>
      <c r="K503" s="241"/>
      <c r="L503" s="241"/>
      <c r="M503" s="241"/>
      <c r="N503" s="241"/>
      <c r="O503" s="241"/>
      <c r="P503" s="241"/>
      <c r="Q503" s="241"/>
      <c r="R503" s="241"/>
      <c r="S503" s="241"/>
      <c r="T503" s="241"/>
      <c r="U503" s="241"/>
      <c r="V503" s="241"/>
      <c r="W503" s="241"/>
      <c r="X503" s="241"/>
      <c r="Y503" s="241"/>
      <c r="Z503" s="241"/>
    </row>
    <row r="504" ht="10.5" customHeight="1">
      <c r="A504" s="258" t="s">
        <v>197</v>
      </c>
      <c r="B504" s="259"/>
      <c r="C504" s="304"/>
      <c r="D504" s="322"/>
      <c r="E504" s="241"/>
      <c r="F504" s="241"/>
      <c r="G504" s="241"/>
      <c r="H504" s="241"/>
      <c r="I504" s="241"/>
      <c r="J504" s="241"/>
      <c r="K504" s="241"/>
      <c r="L504" s="241"/>
      <c r="M504" s="241"/>
      <c r="N504" s="241"/>
      <c r="O504" s="241"/>
      <c r="P504" s="241"/>
      <c r="Q504" s="241"/>
      <c r="R504" s="241"/>
      <c r="S504" s="241"/>
      <c r="T504" s="241"/>
      <c r="U504" s="241"/>
      <c r="V504" s="241"/>
      <c r="W504" s="241"/>
      <c r="X504" s="241"/>
      <c r="Y504" s="241"/>
      <c r="Z504" s="241"/>
    </row>
    <row r="505" ht="10.5" customHeight="1">
      <c r="A505" s="258" t="s">
        <v>198</v>
      </c>
      <c r="B505" s="259"/>
      <c r="C505" s="301" t="s">
        <v>98</v>
      </c>
      <c r="D505" s="322" t="str">
        <f>'Proposed Rates'!G358</f>
        <v>no charge</v>
      </c>
      <c r="E505" s="241"/>
      <c r="F505" s="241"/>
      <c r="G505" s="241"/>
      <c r="H505" s="241"/>
      <c r="I505" s="241"/>
      <c r="J505" s="241"/>
      <c r="K505" s="241"/>
      <c r="L505" s="241"/>
      <c r="M505" s="241"/>
      <c r="N505" s="241"/>
      <c r="O505" s="241"/>
      <c r="P505" s="241"/>
      <c r="Q505" s="241"/>
      <c r="R505" s="241"/>
      <c r="S505" s="241"/>
      <c r="T505" s="241"/>
      <c r="U505" s="241"/>
      <c r="V505" s="241"/>
      <c r="W505" s="241"/>
      <c r="X505" s="241"/>
      <c r="Y505" s="241"/>
      <c r="Z505" s="241"/>
    </row>
    <row r="506" ht="10.5" customHeight="1">
      <c r="A506" s="258" t="s">
        <v>199</v>
      </c>
      <c r="B506" s="259"/>
      <c r="C506" s="301" t="s">
        <v>98</v>
      </c>
      <c r="D506" s="331">
        <f>'Proposed Rates'!G359</f>
        <v>4.85</v>
      </c>
      <c r="E506" s="241"/>
      <c r="F506" s="241"/>
      <c r="G506" s="241"/>
      <c r="H506" s="241"/>
      <c r="I506" s="241"/>
      <c r="J506" s="241"/>
      <c r="K506" s="241"/>
      <c r="L506" s="241"/>
      <c r="M506" s="241"/>
      <c r="N506" s="241"/>
      <c r="O506" s="241"/>
      <c r="P506" s="241"/>
      <c r="Q506" s="241"/>
      <c r="R506" s="241"/>
      <c r="S506" s="241"/>
      <c r="T506" s="241"/>
      <c r="U506" s="241"/>
      <c r="V506" s="241"/>
      <c r="W506" s="241"/>
      <c r="X506" s="241"/>
      <c r="Y506" s="241"/>
      <c r="Z506" s="241"/>
    </row>
    <row r="507" ht="4.5" customHeight="1">
      <c r="A507" s="258"/>
      <c r="B507" s="259"/>
      <c r="C507" s="301"/>
      <c r="D507" s="331"/>
      <c r="E507" s="241"/>
      <c r="F507" s="241"/>
      <c r="G507" s="241"/>
      <c r="H507" s="241"/>
      <c r="I507" s="241"/>
      <c r="J507" s="241"/>
      <c r="K507" s="241"/>
      <c r="L507" s="241"/>
      <c r="M507" s="241"/>
      <c r="N507" s="241"/>
      <c r="O507" s="241"/>
      <c r="P507" s="241"/>
      <c r="Q507" s="241"/>
      <c r="R507" s="241"/>
      <c r="S507" s="241"/>
      <c r="T507" s="241"/>
      <c r="U507" s="241"/>
      <c r="V507" s="241"/>
      <c r="W507" s="241"/>
      <c r="X507" s="241"/>
      <c r="Y507" s="241"/>
      <c r="Z507" s="241"/>
    </row>
    <row r="508" ht="10.5" customHeight="1">
      <c r="A508" s="258" t="s">
        <v>200</v>
      </c>
      <c r="B508" s="259"/>
      <c r="C508" s="304"/>
      <c r="D508" s="331"/>
      <c r="E508" s="241"/>
      <c r="F508" s="241"/>
      <c r="G508" s="241"/>
      <c r="H508" s="241"/>
      <c r="I508" s="241"/>
      <c r="J508" s="241"/>
      <c r="K508" s="241"/>
      <c r="L508" s="241"/>
      <c r="M508" s="241"/>
      <c r="N508" s="241"/>
      <c r="O508" s="241"/>
      <c r="P508" s="241"/>
      <c r="Q508" s="241"/>
      <c r="R508" s="241"/>
      <c r="S508" s="241"/>
      <c r="T508" s="241"/>
      <c r="U508" s="241"/>
      <c r="V508" s="241"/>
      <c r="W508" s="241"/>
      <c r="X508" s="241"/>
      <c r="Y508" s="241"/>
      <c r="Z508" s="241"/>
    </row>
    <row r="509" ht="10.5" customHeight="1">
      <c r="A509" s="258" t="s">
        <v>201</v>
      </c>
      <c r="B509" s="259"/>
      <c r="C509" s="301" t="s">
        <v>98</v>
      </c>
      <c r="D509" s="331">
        <f>'Proposed Rates'!G361</f>
        <v>2.42</v>
      </c>
      <c r="E509" s="241"/>
      <c r="F509" s="241"/>
      <c r="G509" s="241"/>
      <c r="H509" s="241"/>
      <c r="I509" s="241"/>
      <c r="J509" s="241"/>
      <c r="K509" s="241"/>
      <c r="L509" s="241"/>
      <c r="M509" s="241"/>
      <c r="N509" s="241"/>
      <c r="O509" s="241"/>
      <c r="P509" s="241"/>
      <c r="Q509" s="241"/>
      <c r="R509" s="241"/>
      <c r="S509" s="241"/>
      <c r="T509" s="241"/>
      <c r="U509" s="241"/>
      <c r="V509" s="241"/>
      <c r="W509" s="241"/>
      <c r="X509" s="241"/>
      <c r="Y509" s="241"/>
      <c r="Z509" s="241"/>
    </row>
    <row r="510" ht="8.25" customHeight="1">
      <c r="A510" s="269"/>
      <c r="B510" s="269"/>
      <c r="C510" s="301"/>
      <c r="D510" s="302"/>
      <c r="E510" s="241"/>
      <c r="F510" s="241"/>
      <c r="G510" s="241"/>
      <c r="H510" s="241"/>
      <c r="I510" s="241"/>
      <c r="J510" s="241"/>
      <c r="K510" s="241"/>
      <c r="L510" s="241"/>
      <c r="M510" s="241"/>
      <c r="N510" s="241"/>
      <c r="O510" s="241"/>
      <c r="P510" s="241"/>
      <c r="Q510" s="241"/>
      <c r="R510" s="241"/>
      <c r="S510" s="241"/>
      <c r="T510" s="241"/>
      <c r="U510" s="241"/>
      <c r="V510" s="241"/>
      <c r="W510" s="241"/>
      <c r="X510" s="241"/>
      <c r="Y510" s="241"/>
      <c r="Z510" s="241"/>
    </row>
    <row r="511" ht="21.75" customHeight="1">
      <c r="A511" s="238" t="str">
        <f>$A$1</f>
        <v>Hydro Ottawa Limited</v>
      </c>
      <c r="B511" s="239"/>
      <c r="C511" s="239"/>
      <c r="D511" s="240"/>
      <c r="E511" s="241"/>
      <c r="F511" s="241"/>
      <c r="G511" s="241"/>
      <c r="H511" s="241"/>
      <c r="I511" s="241"/>
      <c r="J511" s="241"/>
      <c r="K511" s="241"/>
      <c r="L511" s="241"/>
      <c r="M511" s="241"/>
      <c r="N511" s="241"/>
      <c r="O511" s="241"/>
      <c r="P511" s="241"/>
      <c r="Q511" s="241"/>
      <c r="R511" s="241"/>
      <c r="S511" s="241"/>
      <c r="T511" s="241"/>
      <c r="U511" s="241"/>
      <c r="V511" s="241"/>
      <c r="W511" s="241"/>
      <c r="X511" s="241"/>
      <c r="Y511" s="241"/>
      <c r="Z511" s="241"/>
    </row>
    <row r="512" ht="15.75" customHeight="1">
      <c r="A512" s="242" t="str">
        <f>$A$2</f>
        <v>PROPOSED - TARIFF OF RATES AND CHARGES</v>
      </c>
      <c r="B512" s="239"/>
      <c r="C512" s="239"/>
      <c r="D512" s="240"/>
      <c r="E512" s="241"/>
      <c r="F512" s="241"/>
      <c r="G512" s="241"/>
      <c r="H512" s="241"/>
      <c r="I512" s="241"/>
      <c r="J512" s="241"/>
      <c r="K512" s="241"/>
      <c r="L512" s="241"/>
      <c r="M512" s="241"/>
      <c r="N512" s="241"/>
      <c r="O512" s="241"/>
      <c r="P512" s="241"/>
      <c r="Q512" s="241"/>
      <c r="R512" s="241"/>
      <c r="S512" s="241"/>
      <c r="T512" s="241"/>
      <c r="U512" s="241"/>
      <c r="V512" s="241"/>
      <c r="W512" s="241"/>
      <c r="X512" s="241"/>
      <c r="Y512" s="241"/>
      <c r="Z512" s="241"/>
    </row>
    <row r="513" ht="15.75" customHeight="1">
      <c r="A513" s="243" t="str">
        <f>$A$3</f>
        <v>Effective and Implementation Date January 1, 2027</v>
      </c>
      <c r="B513" s="239"/>
      <c r="C513" s="239"/>
      <c r="D513" s="240"/>
      <c r="E513" s="241"/>
      <c r="F513" s="241"/>
      <c r="G513" s="241"/>
      <c r="H513" s="241"/>
      <c r="I513" s="241"/>
      <c r="J513" s="241"/>
      <c r="K513" s="241"/>
      <c r="L513" s="241"/>
      <c r="M513" s="241"/>
      <c r="N513" s="241"/>
      <c r="O513" s="241"/>
      <c r="P513" s="241"/>
      <c r="Q513" s="241"/>
      <c r="R513" s="241"/>
      <c r="S513" s="241"/>
      <c r="T513" s="241"/>
      <c r="U513" s="241"/>
      <c r="V513" s="241"/>
      <c r="W513" s="241"/>
      <c r="X513" s="241"/>
      <c r="Y513" s="241"/>
      <c r="Z513" s="241"/>
    </row>
    <row r="514" ht="15.75" customHeight="1">
      <c r="A514" s="244" t="str">
        <f>$A$4</f>
        <v>This schedule supersedes and replaces all previously</v>
      </c>
      <c r="B514" s="239"/>
      <c r="C514" s="239"/>
      <c r="D514" s="240"/>
      <c r="E514" s="241"/>
      <c r="F514" s="241"/>
      <c r="G514" s="241"/>
      <c r="H514" s="241"/>
      <c r="I514" s="241"/>
      <c r="J514" s="241"/>
      <c r="K514" s="241"/>
      <c r="L514" s="241"/>
      <c r="M514" s="241"/>
      <c r="N514" s="241"/>
      <c r="O514" s="241"/>
      <c r="P514" s="241"/>
      <c r="Q514" s="241"/>
      <c r="R514" s="241"/>
      <c r="S514" s="241"/>
      <c r="T514" s="241"/>
      <c r="U514" s="241"/>
      <c r="V514" s="241"/>
      <c r="W514" s="241"/>
      <c r="X514" s="241"/>
      <c r="Y514" s="241"/>
      <c r="Z514" s="241"/>
    </row>
    <row r="515" ht="15.75" customHeight="1">
      <c r="A515" s="244" t="str">
        <f>$A$5</f>
        <v>approved schedules of Rates, Charges and Loss Factors</v>
      </c>
      <c r="B515" s="239"/>
      <c r="C515" s="239"/>
      <c r="D515" s="240"/>
      <c r="E515" s="241"/>
      <c r="F515" s="241"/>
      <c r="G515" s="241"/>
      <c r="H515" s="241"/>
      <c r="I515" s="241"/>
      <c r="J515" s="241"/>
      <c r="K515" s="241"/>
      <c r="L515" s="241"/>
      <c r="M515" s="241"/>
      <c r="N515" s="241"/>
      <c r="O515" s="241"/>
      <c r="P515" s="241"/>
      <c r="Q515" s="241"/>
      <c r="R515" s="241"/>
      <c r="S515" s="241"/>
      <c r="T515" s="241"/>
      <c r="U515" s="241"/>
      <c r="V515" s="241"/>
      <c r="W515" s="241"/>
      <c r="X515" s="241"/>
      <c r="Y515" s="241"/>
      <c r="Z515" s="241"/>
    </row>
    <row r="516" ht="15.75" customHeight="1">
      <c r="A516" s="245" t="str">
        <f>$A$6</f>
        <v>EB-2024-0115</v>
      </c>
      <c r="B516" s="239"/>
      <c r="C516" s="239"/>
      <c r="D516" s="240"/>
      <c r="E516" s="241"/>
      <c r="F516" s="241"/>
      <c r="G516" s="241"/>
      <c r="H516" s="241"/>
      <c r="I516" s="241"/>
      <c r="J516" s="241"/>
      <c r="K516" s="241"/>
      <c r="L516" s="241"/>
      <c r="M516" s="241"/>
      <c r="N516" s="241"/>
      <c r="O516" s="241"/>
      <c r="P516" s="241"/>
      <c r="Q516" s="241"/>
      <c r="R516" s="241"/>
      <c r="S516" s="241"/>
      <c r="T516" s="241"/>
      <c r="U516" s="241"/>
      <c r="V516" s="241"/>
      <c r="W516" s="241"/>
      <c r="X516" s="241"/>
      <c r="Y516" s="241"/>
      <c r="Z516" s="241"/>
    </row>
    <row r="517" ht="24.75" customHeight="1">
      <c r="A517" s="305" t="s">
        <v>202</v>
      </c>
      <c r="B517" s="305"/>
      <c r="C517" s="306"/>
      <c r="D517" s="307"/>
      <c r="E517" s="241"/>
      <c r="F517" s="241"/>
      <c r="G517" s="241"/>
      <c r="H517" s="241"/>
      <c r="I517" s="241"/>
      <c r="J517" s="241"/>
      <c r="K517" s="241"/>
      <c r="L517" s="241"/>
      <c r="M517" s="241"/>
      <c r="N517" s="241"/>
      <c r="O517" s="241"/>
      <c r="P517" s="241"/>
      <c r="Q517" s="241"/>
      <c r="R517" s="241"/>
      <c r="S517" s="241"/>
      <c r="T517" s="241"/>
      <c r="U517" s="241"/>
      <c r="V517" s="241"/>
      <c r="W517" s="241"/>
      <c r="X517" s="241"/>
      <c r="Y517" s="241"/>
      <c r="Z517" s="241"/>
    </row>
    <row r="518" ht="6.75" customHeight="1">
      <c r="A518" s="305"/>
      <c r="B518" s="305"/>
      <c r="C518" s="306"/>
      <c r="D518" s="307"/>
      <c r="E518" s="241"/>
      <c r="F518" s="241"/>
      <c r="G518" s="241"/>
      <c r="H518" s="241"/>
      <c r="I518" s="241"/>
      <c r="J518" s="241"/>
      <c r="K518" s="241"/>
      <c r="L518" s="241"/>
      <c r="M518" s="241"/>
      <c r="N518" s="241"/>
      <c r="O518" s="241"/>
      <c r="P518" s="241"/>
      <c r="Q518" s="241"/>
      <c r="R518" s="241"/>
      <c r="S518" s="241"/>
      <c r="T518" s="241"/>
      <c r="U518" s="241"/>
      <c r="V518" s="241"/>
      <c r="W518" s="241"/>
      <c r="X518" s="241"/>
      <c r="Y518" s="241"/>
      <c r="Z518" s="241"/>
    </row>
    <row r="519" ht="23.25" customHeight="1">
      <c r="A519" s="308" t="s">
        <v>203</v>
      </c>
      <c r="B519" s="239"/>
      <c r="C519" s="240"/>
      <c r="D519" s="259"/>
      <c r="E519" s="241"/>
      <c r="F519" s="241"/>
      <c r="G519" s="241"/>
      <c r="H519" s="241"/>
      <c r="I519" s="241"/>
      <c r="J519" s="241"/>
      <c r="K519" s="241"/>
      <c r="L519" s="241"/>
      <c r="M519" s="241"/>
      <c r="N519" s="241"/>
      <c r="O519" s="241"/>
      <c r="P519" s="241"/>
      <c r="Q519" s="241"/>
      <c r="R519" s="241"/>
      <c r="S519" s="241"/>
      <c r="T519" s="241"/>
      <c r="U519" s="241"/>
      <c r="V519" s="241"/>
      <c r="W519" s="241"/>
      <c r="X519" s="241"/>
      <c r="Y519" s="241"/>
      <c r="Z519" s="241"/>
    </row>
    <row r="520" ht="11.25" customHeight="1">
      <c r="A520" s="258" t="s">
        <v>204</v>
      </c>
      <c r="B520" s="259"/>
      <c r="C520" s="259"/>
      <c r="D520" s="315">
        <f>'Proposed Rates'!G312</f>
        <v>1.0335</v>
      </c>
      <c r="E520" s="241"/>
      <c r="F520" s="241"/>
      <c r="G520" s="241"/>
      <c r="H520" s="241"/>
      <c r="I520" s="241"/>
      <c r="J520" s="241"/>
      <c r="K520" s="241"/>
      <c r="L520" s="241"/>
      <c r="M520" s="241"/>
      <c r="N520" s="241"/>
      <c r="O520" s="241"/>
      <c r="P520" s="241"/>
      <c r="Q520" s="241"/>
      <c r="R520" s="241"/>
      <c r="S520" s="241"/>
      <c r="T520" s="241"/>
      <c r="U520" s="241"/>
      <c r="V520" s="241"/>
      <c r="W520" s="241"/>
      <c r="X520" s="241"/>
      <c r="Y520" s="241"/>
      <c r="Z520" s="241"/>
    </row>
    <row r="521" ht="11.25" customHeight="1">
      <c r="A521" s="258" t="s">
        <v>205</v>
      </c>
      <c r="B521" s="259"/>
      <c r="C521" s="259"/>
      <c r="D521" s="315">
        <f>'Proposed Rates'!G313</f>
        <v>1.0151</v>
      </c>
      <c r="E521" s="241"/>
      <c r="F521" s="241"/>
      <c r="G521" s="241"/>
      <c r="H521" s="241"/>
      <c r="I521" s="241"/>
      <c r="J521" s="241"/>
      <c r="K521" s="241"/>
      <c r="L521" s="241"/>
      <c r="M521" s="241"/>
      <c r="N521" s="241"/>
      <c r="O521" s="241"/>
      <c r="P521" s="241"/>
      <c r="Q521" s="241"/>
      <c r="R521" s="241"/>
      <c r="S521" s="241"/>
      <c r="T521" s="241"/>
      <c r="U521" s="241"/>
      <c r="V521" s="241"/>
      <c r="W521" s="241"/>
      <c r="X521" s="241"/>
      <c r="Y521" s="241"/>
      <c r="Z521" s="241"/>
    </row>
    <row r="522" ht="11.25" customHeight="1">
      <c r="A522" s="258" t="s">
        <v>206</v>
      </c>
      <c r="B522" s="259"/>
      <c r="C522" s="259"/>
      <c r="D522" s="315">
        <f>'Proposed Rates'!G314</f>
        <v>1.0229</v>
      </c>
      <c r="E522" s="241"/>
      <c r="F522" s="241"/>
      <c r="G522" s="241"/>
      <c r="H522" s="241"/>
      <c r="I522" s="241"/>
      <c r="J522" s="241"/>
      <c r="K522" s="241"/>
      <c r="L522" s="241"/>
      <c r="M522" s="241"/>
      <c r="N522" s="241"/>
      <c r="O522" s="241"/>
      <c r="P522" s="241"/>
      <c r="Q522" s="241"/>
      <c r="R522" s="241"/>
      <c r="S522" s="241"/>
      <c r="T522" s="241"/>
      <c r="U522" s="241"/>
      <c r="V522" s="241"/>
      <c r="W522" s="241"/>
      <c r="X522" s="241"/>
      <c r="Y522" s="241"/>
      <c r="Z522" s="241"/>
    </row>
    <row r="523" ht="11.25" customHeight="1">
      <c r="A523" s="258" t="s">
        <v>207</v>
      </c>
      <c r="B523" s="259"/>
      <c r="C523" s="259"/>
      <c r="D523" s="315">
        <f>'Proposed Rates'!G315</f>
        <v>1.0048</v>
      </c>
      <c r="E523" s="241"/>
      <c r="F523" s="241"/>
      <c r="G523" s="241"/>
      <c r="H523" s="241"/>
      <c r="I523" s="241"/>
      <c r="J523" s="241"/>
      <c r="K523" s="241"/>
      <c r="L523" s="241"/>
      <c r="M523" s="241"/>
      <c r="N523" s="241"/>
      <c r="O523" s="241"/>
      <c r="P523" s="241"/>
      <c r="Q523" s="241"/>
      <c r="R523" s="241"/>
      <c r="S523" s="241"/>
      <c r="T523" s="241"/>
      <c r="U523" s="241"/>
      <c r="V523" s="241"/>
      <c r="W523" s="241"/>
      <c r="X523" s="241"/>
      <c r="Y523" s="241"/>
      <c r="Z523" s="241"/>
    </row>
    <row r="524" ht="127.5" customHeight="1">
      <c r="A524" s="241"/>
      <c r="B524" s="241"/>
      <c r="C524" s="241"/>
      <c r="D524" s="309"/>
      <c r="E524" s="241"/>
      <c r="F524" s="241"/>
      <c r="G524" s="241"/>
      <c r="H524" s="241"/>
      <c r="I524" s="241"/>
      <c r="J524" s="241"/>
      <c r="K524" s="241"/>
      <c r="L524" s="241"/>
      <c r="M524" s="241"/>
      <c r="N524" s="241"/>
      <c r="O524" s="241"/>
      <c r="P524" s="241"/>
      <c r="Q524" s="241"/>
      <c r="R524" s="241"/>
      <c r="S524" s="241"/>
      <c r="T524" s="241"/>
      <c r="U524" s="241"/>
      <c r="V524" s="241"/>
      <c r="W524" s="241"/>
      <c r="X524" s="241"/>
      <c r="Y524" s="241"/>
      <c r="Z524" s="241"/>
    </row>
    <row r="525" ht="127.5" customHeight="1">
      <c r="A525" s="241"/>
      <c r="B525" s="241"/>
      <c r="C525" s="241"/>
      <c r="D525" s="309"/>
      <c r="E525" s="241"/>
      <c r="F525" s="241"/>
      <c r="G525" s="241"/>
      <c r="H525" s="241"/>
      <c r="I525" s="241"/>
      <c r="J525" s="241"/>
      <c r="K525" s="241"/>
      <c r="L525" s="241"/>
      <c r="M525" s="241"/>
      <c r="N525" s="241"/>
      <c r="O525" s="241"/>
      <c r="P525" s="241"/>
      <c r="Q525" s="241"/>
      <c r="R525" s="241"/>
      <c r="S525" s="241"/>
      <c r="T525" s="241"/>
      <c r="U525" s="241"/>
      <c r="V525" s="241"/>
      <c r="W525" s="241"/>
      <c r="X525" s="241"/>
      <c r="Y525" s="241"/>
      <c r="Z525" s="241"/>
    </row>
    <row r="526" ht="127.5" customHeight="1">
      <c r="A526" s="241"/>
      <c r="B526" s="241"/>
      <c r="C526" s="241"/>
      <c r="D526" s="309"/>
      <c r="E526" s="241"/>
      <c r="F526" s="241"/>
      <c r="G526" s="241"/>
      <c r="H526" s="241"/>
      <c r="I526" s="241"/>
      <c r="J526" s="241"/>
      <c r="K526" s="241"/>
      <c r="L526" s="241"/>
      <c r="M526" s="241"/>
      <c r="N526" s="241"/>
      <c r="O526" s="241"/>
      <c r="P526" s="241"/>
      <c r="Q526" s="241"/>
      <c r="R526" s="241"/>
      <c r="S526" s="241"/>
      <c r="T526" s="241"/>
      <c r="U526" s="241"/>
      <c r="V526" s="241"/>
      <c r="W526" s="241"/>
      <c r="X526" s="241"/>
      <c r="Y526" s="241"/>
      <c r="Z526" s="241"/>
    </row>
    <row r="527" ht="127.5" customHeight="1">
      <c r="A527" s="241"/>
      <c r="B527" s="241"/>
      <c r="C527" s="241"/>
      <c r="D527" s="309"/>
      <c r="E527" s="241"/>
      <c r="F527" s="241"/>
      <c r="G527" s="241"/>
      <c r="H527" s="241"/>
      <c r="I527" s="241"/>
      <c r="J527" s="241"/>
      <c r="K527" s="241"/>
      <c r="L527" s="241"/>
      <c r="M527" s="241"/>
      <c r="N527" s="241"/>
      <c r="O527" s="241"/>
      <c r="P527" s="241"/>
      <c r="Q527" s="241"/>
      <c r="R527" s="241"/>
      <c r="S527" s="241"/>
      <c r="T527" s="241"/>
      <c r="U527" s="241"/>
      <c r="V527" s="241"/>
      <c r="W527" s="241"/>
      <c r="X527" s="241"/>
      <c r="Y527" s="241"/>
      <c r="Z527" s="241"/>
    </row>
    <row r="528" ht="127.5" customHeight="1">
      <c r="A528" s="241"/>
      <c r="B528" s="241"/>
      <c r="C528" s="241"/>
      <c r="D528" s="309"/>
      <c r="E528" s="241"/>
      <c r="F528" s="241"/>
      <c r="G528" s="241"/>
      <c r="H528" s="241"/>
      <c r="I528" s="241"/>
      <c r="J528" s="241"/>
      <c r="K528" s="241"/>
      <c r="L528" s="241"/>
      <c r="M528" s="241"/>
      <c r="N528" s="241"/>
      <c r="O528" s="241"/>
      <c r="P528" s="241"/>
      <c r="Q528" s="241"/>
      <c r="R528" s="241"/>
      <c r="S528" s="241"/>
      <c r="T528" s="241"/>
      <c r="U528" s="241"/>
      <c r="V528" s="241"/>
      <c r="W528" s="241"/>
      <c r="X528" s="241"/>
      <c r="Y528" s="241"/>
      <c r="Z528" s="241"/>
    </row>
    <row r="529" ht="127.5" customHeight="1">
      <c r="A529" s="241"/>
      <c r="B529" s="241"/>
      <c r="C529" s="241"/>
      <c r="D529" s="309"/>
      <c r="E529" s="241"/>
      <c r="F529" s="241"/>
      <c r="G529" s="241"/>
      <c r="H529" s="241"/>
      <c r="I529" s="241"/>
      <c r="J529" s="241"/>
      <c r="K529" s="241"/>
      <c r="L529" s="241"/>
      <c r="M529" s="241"/>
      <c r="N529" s="241"/>
      <c r="O529" s="241"/>
      <c r="P529" s="241"/>
      <c r="Q529" s="241"/>
      <c r="R529" s="241"/>
      <c r="S529" s="241"/>
      <c r="T529" s="241"/>
      <c r="U529" s="241"/>
      <c r="V529" s="241"/>
      <c r="W529" s="241"/>
      <c r="X529" s="241"/>
      <c r="Y529" s="241"/>
      <c r="Z529" s="241"/>
    </row>
    <row r="530" ht="127.5" customHeight="1">
      <c r="A530" s="241"/>
      <c r="B530" s="241"/>
      <c r="C530" s="241"/>
      <c r="D530" s="309"/>
      <c r="E530" s="241"/>
      <c r="F530" s="241"/>
      <c r="G530" s="241"/>
      <c r="H530" s="241"/>
      <c r="I530" s="241"/>
      <c r="J530" s="241"/>
      <c r="K530" s="241"/>
      <c r="L530" s="241"/>
      <c r="M530" s="241"/>
      <c r="N530" s="241"/>
      <c r="O530" s="241"/>
      <c r="P530" s="241"/>
      <c r="Q530" s="241"/>
      <c r="R530" s="241"/>
      <c r="S530" s="241"/>
      <c r="T530" s="241"/>
      <c r="U530" s="241"/>
      <c r="V530" s="241"/>
      <c r="W530" s="241"/>
      <c r="X530" s="241"/>
      <c r="Y530" s="241"/>
      <c r="Z530" s="241"/>
    </row>
    <row r="531" ht="127.5" customHeight="1">
      <c r="A531" s="241"/>
      <c r="B531" s="241"/>
      <c r="C531" s="241"/>
      <c r="D531" s="309"/>
      <c r="E531" s="241"/>
      <c r="F531" s="241"/>
      <c r="G531" s="241"/>
      <c r="H531" s="241"/>
      <c r="I531" s="241"/>
      <c r="J531" s="241"/>
      <c r="K531" s="241"/>
      <c r="L531" s="241"/>
      <c r="M531" s="241"/>
      <c r="N531" s="241"/>
      <c r="O531" s="241"/>
      <c r="P531" s="241"/>
      <c r="Q531" s="241"/>
      <c r="R531" s="241"/>
      <c r="S531" s="241"/>
      <c r="T531" s="241"/>
      <c r="U531" s="241"/>
      <c r="V531" s="241"/>
      <c r="W531" s="241"/>
      <c r="X531" s="241"/>
      <c r="Y531" s="241"/>
      <c r="Z531" s="241"/>
    </row>
    <row r="532" ht="127.5" customHeight="1">
      <c r="A532" s="241"/>
      <c r="B532" s="241"/>
      <c r="C532" s="241"/>
      <c r="D532" s="309"/>
      <c r="E532" s="241"/>
      <c r="F532" s="241"/>
      <c r="G532" s="241"/>
      <c r="H532" s="241"/>
      <c r="I532" s="241"/>
      <c r="J532" s="241"/>
      <c r="K532" s="241"/>
      <c r="L532" s="241"/>
      <c r="M532" s="241"/>
      <c r="N532" s="241"/>
      <c r="O532" s="241"/>
      <c r="P532" s="241"/>
      <c r="Q532" s="241"/>
      <c r="R532" s="241"/>
      <c r="S532" s="241"/>
      <c r="T532" s="241"/>
      <c r="U532" s="241"/>
      <c r="V532" s="241"/>
      <c r="W532" s="241"/>
      <c r="X532" s="241"/>
      <c r="Y532" s="241"/>
      <c r="Z532" s="241"/>
    </row>
    <row r="533" ht="127.5" customHeight="1">
      <c r="A533" s="241"/>
      <c r="B533" s="241"/>
      <c r="C533" s="241"/>
      <c r="D533" s="309"/>
      <c r="E533" s="241"/>
      <c r="F533" s="241"/>
      <c r="G533" s="241"/>
      <c r="H533" s="241"/>
      <c r="I533" s="241"/>
      <c r="J533" s="241"/>
      <c r="K533" s="241"/>
      <c r="L533" s="241"/>
      <c r="M533" s="241"/>
      <c r="N533" s="241"/>
      <c r="O533" s="241"/>
      <c r="P533" s="241"/>
      <c r="Q533" s="241"/>
      <c r="R533" s="241"/>
      <c r="S533" s="241"/>
      <c r="T533" s="241"/>
      <c r="U533" s="241"/>
      <c r="V533" s="241"/>
      <c r="W533" s="241"/>
      <c r="X533" s="241"/>
      <c r="Y533" s="241"/>
      <c r="Z533" s="241"/>
    </row>
    <row r="534" ht="127.5" customHeight="1">
      <c r="A534" s="241"/>
      <c r="B534" s="241"/>
      <c r="C534" s="241"/>
      <c r="D534" s="309"/>
      <c r="E534" s="241"/>
      <c r="F534" s="241"/>
      <c r="G534" s="241"/>
      <c r="H534" s="241"/>
      <c r="I534" s="241"/>
      <c r="J534" s="241"/>
      <c r="K534" s="241"/>
      <c r="L534" s="241"/>
      <c r="M534" s="241"/>
      <c r="N534" s="241"/>
      <c r="O534" s="241"/>
      <c r="P534" s="241"/>
      <c r="Q534" s="241"/>
      <c r="R534" s="241"/>
      <c r="S534" s="241"/>
      <c r="T534" s="241"/>
      <c r="U534" s="241"/>
      <c r="V534" s="241"/>
      <c r="W534" s="241"/>
      <c r="X534" s="241"/>
      <c r="Y534" s="241"/>
      <c r="Z534" s="241"/>
    </row>
    <row r="535" ht="127.5" customHeight="1">
      <c r="A535" s="241"/>
      <c r="B535" s="241"/>
      <c r="C535" s="241"/>
      <c r="D535" s="309"/>
      <c r="E535" s="241"/>
      <c r="F535" s="241"/>
      <c r="G535" s="241"/>
      <c r="H535" s="241"/>
      <c r="I535" s="241"/>
      <c r="J535" s="241"/>
      <c r="K535" s="241"/>
      <c r="L535" s="241"/>
      <c r="M535" s="241"/>
      <c r="N535" s="241"/>
      <c r="O535" s="241"/>
      <c r="P535" s="241"/>
      <c r="Q535" s="241"/>
      <c r="R535" s="241"/>
      <c r="S535" s="241"/>
      <c r="T535" s="241"/>
      <c r="U535" s="241"/>
      <c r="V535" s="241"/>
      <c r="W535" s="241"/>
      <c r="X535" s="241"/>
      <c r="Y535" s="241"/>
      <c r="Z535" s="241"/>
    </row>
    <row r="536" ht="127.5" customHeight="1">
      <c r="A536" s="241"/>
      <c r="B536" s="241"/>
      <c r="C536" s="241"/>
      <c r="D536" s="309"/>
      <c r="E536" s="241"/>
      <c r="F536" s="241"/>
      <c r="G536" s="241"/>
      <c r="H536" s="241"/>
      <c r="I536" s="241"/>
      <c r="J536" s="241"/>
      <c r="K536" s="241"/>
      <c r="L536" s="241"/>
      <c r="M536" s="241"/>
      <c r="N536" s="241"/>
      <c r="O536" s="241"/>
      <c r="P536" s="241"/>
      <c r="Q536" s="241"/>
      <c r="R536" s="241"/>
      <c r="S536" s="241"/>
      <c r="T536" s="241"/>
      <c r="U536" s="241"/>
      <c r="V536" s="241"/>
      <c r="W536" s="241"/>
      <c r="X536" s="241"/>
      <c r="Y536" s="241"/>
      <c r="Z536" s="241"/>
    </row>
    <row r="537" ht="127.5" customHeight="1">
      <c r="A537" s="241"/>
      <c r="B537" s="241"/>
      <c r="C537" s="241"/>
      <c r="D537" s="309"/>
      <c r="E537" s="241"/>
      <c r="F537" s="241"/>
      <c r="G537" s="241"/>
      <c r="H537" s="241"/>
      <c r="I537" s="241"/>
      <c r="J537" s="241"/>
      <c r="K537" s="241"/>
      <c r="L537" s="241"/>
      <c r="M537" s="241"/>
      <c r="N537" s="241"/>
      <c r="O537" s="241"/>
      <c r="P537" s="241"/>
      <c r="Q537" s="241"/>
      <c r="R537" s="241"/>
      <c r="S537" s="241"/>
      <c r="T537" s="241"/>
      <c r="U537" s="241"/>
      <c r="V537" s="241"/>
      <c r="W537" s="241"/>
      <c r="X537" s="241"/>
      <c r="Y537" s="241"/>
      <c r="Z537" s="241"/>
    </row>
    <row r="538" ht="127.5" customHeight="1">
      <c r="A538" s="241"/>
      <c r="B538" s="241"/>
      <c r="C538" s="241"/>
      <c r="D538" s="309"/>
      <c r="E538" s="241"/>
      <c r="F538" s="241"/>
      <c r="G538" s="241"/>
      <c r="H538" s="241"/>
      <c r="I538" s="241"/>
      <c r="J538" s="241"/>
      <c r="K538" s="241"/>
      <c r="L538" s="241"/>
      <c r="M538" s="241"/>
      <c r="N538" s="241"/>
      <c r="O538" s="241"/>
      <c r="P538" s="241"/>
      <c r="Q538" s="241"/>
      <c r="R538" s="241"/>
      <c r="S538" s="241"/>
      <c r="T538" s="241"/>
      <c r="U538" s="241"/>
      <c r="V538" s="241"/>
      <c r="W538" s="241"/>
      <c r="X538" s="241"/>
      <c r="Y538" s="241"/>
      <c r="Z538" s="241"/>
    </row>
    <row r="539" ht="127.5" customHeight="1">
      <c r="A539" s="241"/>
      <c r="B539" s="241"/>
      <c r="C539" s="241"/>
      <c r="D539" s="309"/>
      <c r="E539" s="241"/>
      <c r="F539" s="241"/>
      <c r="G539" s="241"/>
      <c r="H539" s="241"/>
      <c r="I539" s="241"/>
      <c r="J539" s="241"/>
      <c r="K539" s="241"/>
      <c r="L539" s="241"/>
      <c r="M539" s="241"/>
      <c r="N539" s="241"/>
      <c r="O539" s="241"/>
      <c r="P539" s="241"/>
      <c r="Q539" s="241"/>
      <c r="R539" s="241"/>
      <c r="S539" s="241"/>
      <c r="T539" s="241"/>
      <c r="U539" s="241"/>
      <c r="V539" s="241"/>
      <c r="W539" s="241"/>
      <c r="X539" s="241"/>
      <c r="Y539" s="241"/>
      <c r="Z539" s="241"/>
    </row>
    <row r="540" ht="127.5" customHeight="1">
      <c r="A540" s="241"/>
      <c r="B540" s="241"/>
      <c r="C540" s="241"/>
      <c r="D540" s="309"/>
      <c r="E540" s="241"/>
      <c r="F540" s="241"/>
      <c r="G540" s="241"/>
      <c r="H540" s="241"/>
      <c r="I540" s="241"/>
      <c r="J540" s="241"/>
      <c r="K540" s="241"/>
      <c r="L540" s="241"/>
      <c r="M540" s="241"/>
      <c r="N540" s="241"/>
      <c r="O540" s="241"/>
      <c r="P540" s="241"/>
      <c r="Q540" s="241"/>
      <c r="R540" s="241"/>
      <c r="S540" s="241"/>
      <c r="T540" s="241"/>
      <c r="U540" s="241"/>
      <c r="V540" s="241"/>
      <c r="W540" s="241"/>
      <c r="X540" s="241"/>
      <c r="Y540" s="241"/>
      <c r="Z540" s="241"/>
    </row>
    <row r="541" ht="127.5" customHeight="1">
      <c r="A541" s="241"/>
      <c r="B541" s="241"/>
      <c r="C541" s="241"/>
      <c r="D541" s="309"/>
      <c r="E541" s="241"/>
      <c r="F541" s="241"/>
      <c r="G541" s="241"/>
      <c r="H541" s="241"/>
      <c r="I541" s="241"/>
      <c r="J541" s="241"/>
      <c r="K541" s="241"/>
      <c r="L541" s="241"/>
      <c r="M541" s="241"/>
      <c r="N541" s="241"/>
      <c r="O541" s="241"/>
      <c r="P541" s="241"/>
      <c r="Q541" s="241"/>
      <c r="R541" s="241"/>
      <c r="S541" s="241"/>
      <c r="T541" s="241"/>
      <c r="U541" s="241"/>
      <c r="V541" s="241"/>
      <c r="W541" s="241"/>
      <c r="X541" s="241"/>
      <c r="Y541" s="241"/>
      <c r="Z541" s="241"/>
    </row>
    <row r="542" ht="127.5" customHeight="1">
      <c r="A542" s="241"/>
      <c r="B542" s="241"/>
      <c r="C542" s="241"/>
      <c r="D542" s="309"/>
      <c r="E542" s="241"/>
      <c r="F542" s="241"/>
      <c r="G542" s="241"/>
      <c r="H542" s="241"/>
      <c r="I542" s="241"/>
      <c r="J542" s="241"/>
      <c r="K542" s="241"/>
      <c r="L542" s="241"/>
      <c r="M542" s="241"/>
      <c r="N542" s="241"/>
      <c r="O542" s="241"/>
      <c r="P542" s="241"/>
      <c r="Q542" s="241"/>
      <c r="R542" s="241"/>
      <c r="S542" s="241"/>
      <c r="T542" s="241"/>
      <c r="U542" s="241"/>
      <c r="V542" s="241"/>
      <c r="W542" s="241"/>
      <c r="X542" s="241"/>
      <c r="Y542" s="241"/>
      <c r="Z542" s="241"/>
    </row>
    <row r="543" ht="127.5" customHeight="1">
      <c r="A543" s="241"/>
      <c r="B543" s="241"/>
      <c r="C543" s="241"/>
      <c r="D543" s="309"/>
      <c r="E543" s="241"/>
      <c r="F543" s="241"/>
      <c r="G543" s="241"/>
      <c r="H543" s="241"/>
      <c r="I543" s="241"/>
      <c r="J543" s="241"/>
      <c r="K543" s="241"/>
      <c r="L543" s="241"/>
      <c r="M543" s="241"/>
      <c r="N543" s="241"/>
      <c r="O543" s="241"/>
      <c r="P543" s="241"/>
      <c r="Q543" s="241"/>
      <c r="R543" s="241"/>
      <c r="S543" s="241"/>
      <c r="T543" s="241"/>
      <c r="U543" s="241"/>
      <c r="V543" s="241"/>
      <c r="W543" s="241"/>
      <c r="X543" s="241"/>
      <c r="Y543" s="241"/>
      <c r="Z543" s="241"/>
    </row>
    <row r="544" ht="127.5" customHeight="1">
      <c r="A544" s="241"/>
      <c r="B544" s="241"/>
      <c r="C544" s="241"/>
      <c r="D544" s="309"/>
      <c r="E544" s="241"/>
      <c r="F544" s="241"/>
      <c r="G544" s="241"/>
      <c r="H544" s="241"/>
      <c r="I544" s="241"/>
      <c r="J544" s="241"/>
      <c r="K544" s="241"/>
      <c r="L544" s="241"/>
      <c r="M544" s="241"/>
      <c r="N544" s="241"/>
      <c r="O544" s="241"/>
      <c r="P544" s="241"/>
      <c r="Q544" s="241"/>
      <c r="R544" s="241"/>
      <c r="S544" s="241"/>
      <c r="T544" s="241"/>
      <c r="U544" s="241"/>
      <c r="V544" s="241"/>
      <c r="W544" s="241"/>
      <c r="X544" s="241"/>
      <c r="Y544" s="241"/>
      <c r="Z544" s="241"/>
    </row>
    <row r="545" ht="127.5" customHeight="1">
      <c r="A545" s="241"/>
      <c r="B545" s="241"/>
      <c r="C545" s="241"/>
      <c r="D545" s="309"/>
      <c r="E545" s="241"/>
      <c r="F545" s="241"/>
      <c r="G545" s="241"/>
      <c r="H545" s="241"/>
      <c r="I545" s="241"/>
      <c r="J545" s="241"/>
      <c r="K545" s="241"/>
      <c r="L545" s="241"/>
      <c r="M545" s="241"/>
      <c r="N545" s="241"/>
      <c r="O545" s="241"/>
      <c r="P545" s="241"/>
      <c r="Q545" s="241"/>
      <c r="R545" s="241"/>
      <c r="S545" s="241"/>
      <c r="T545" s="241"/>
      <c r="U545" s="241"/>
      <c r="V545" s="241"/>
      <c r="W545" s="241"/>
      <c r="X545" s="241"/>
      <c r="Y545" s="241"/>
      <c r="Z545" s="241"/>
    </row>
    <row r="546" ht="127.5" customHeight="1">
      <c r="A546" s="241"/>
      <c r="B546" s="241"/>
      <c r="C546" s="241"/>
      <c r="D546" s="309"/>
      <c r="E546" s="241"/>
      <c r="F546" s="241"/>
      <c r="G546" s="241"/>
      <c r="H546" s="241"/>
      <c r="I546" s="241"/>
      <c r="J546" s="241"/>
      <c r="K546" s="241"/>
      <c r="L546" s="241"/>
      <c r="M546" s="241"/>
      <c r="N546" s="241"/>
      <c r="O546" s="241"/>
      <c r="P546" s="241"/>
      <c r="Q546" s="241"/>
      <c r="R546" s="241"/>
      <c r="S546" s="241"/>
      <c r="T546" s="241"/>
      <c r="U546" s="241"/>
      <c r="V546" s="241"/>
      <c r="W546" s="241"/>
      <c r="X546" s="241"/>
      <c r="Y546" s="241"/>
      <c r="Z546" s="241"/>
    </row>
    <row r="547" ht="127.5" customHeight="1">
      <c r="A547" s="241"/>
      <c r="B547" s="241"/>
      <c r="C547" s="241"/>
      <c r="D547" s="309"/>
      <c r="E547" s="241"/>
      <c r="F547" s="241"/>
      <c r="G547" s="241"/>
      <c r="H547" s="241"/>
      <c r="I547" s="241"/>
      <c r="J547" s="241"/>
      <c r="K547" s="241"/>
      <c r="L547" s="241"/>
      <c r="M547" s="241"/>
      <c r="N547" s="241"/>
      <c r="O547" s="241"/>
      <c r="P547" s="241"/>
      <c r="Q547" s="241"/>
      <c r="R547" s="241"/>
      <c r="S547" s="241"/>
      <c r="T547" s="241"/>
      <c r="U547" s="241"/>
      <c r="V547" s="241"/>
      <c r="W547" s="241"/>
      <c r="X547" s="241"/>
      <c r="Y547" s="241"/>
      <c r="Z547" s="241"/>
    </row>
    <row r="548" ht="127.5" customHeight="1">
      <c r="A548" s="241"/>
      <c r="B548" s="241"/>
      <c r="C548" s="241"/>
      <c r="D548" s="309"/>
      <c r="E548" s="241"/>
      <c r="F548" s="241"/>
      <c r="G548" s="241"/>
      <c r="H548" s="241"/>
      <c r="I548" s="241"/>
      <c r="J548" s="241"/>
      <c r="K548" s="241"/>
      <c r="L548" s="241"/>
      <c r="M548" s="241"/>
      <c r="N548" s="241"/>
      <c r="O548" s="241"/>
      <c r="P548" s="241"/>
      <c r="Q548" s="241"/>
      <c r="R548" s="241"/>
      <c r="S548" s="241"/>
      <c r="T548" s="241"/>
      <c r="U548" s="241"/>
      <c r="V548" s="241"/>
      <c r="W548" s="241"/>
      <c r="X548" s="241"/>
      <c r="Y548" s="241"/>
      <c r="Z548" s="241"/>
    </row>
    <row r="549" ht="127.5" customHeight="1">
      <c r="A549" s="241"/>
      <c r="B549" s="241"/>
      <c r="C549" s="241"/>
      <c r="D549" s="309"/>
      <c r="E549" s="241"/>
      <c r="F549" s="241"/>
      <c r="G549" s="241"/>
      <c r="H549" s="241"/>
      <c r="I549" s="241"/>
      <c r="J549" s="241"/>
      <c r="K549" s="241"/>
      <c r="L549" s="241"/>
      <c r="M549" s="241"/>
      <c r="N549" s="241"/>
      <c r="O549" s="241"/>
      <c r="P549" s="241"/>
      <c r="Q549" s="241"/>
      <c r="R549" s="241"/>
      <c r="S549" s="241"/>
      <c r="T549" s="241"/>
      <c r="U549" s="241"/>
      <c r="V549" s="241"/>
      <c r="W549" s="241"/>
      <c r="X549" s="241"/>
      <c r="Y549" s="241"/>
      <c r="Z549" s="241"/>
    </row>
    <row r="550" ht="127.5" customHeight="1">
      <c r="A550" s="241"/>
      <c r="B550" s="241"/>
      <c r="C550" s="241"/>
      <c r="D550" s="309"/>
      <c r="E550" s="241"/>
      <c r="F550" s="241"/>
      <c r="G550" s="241"/>
      <c r="H550" s="241"/>
      <c r="I550" s="241"/>
      <c r="J550" s="241"/>
      <c r="K550" s="241"/>
      <c r="L550" s="241"/>
      <c r="M550" s="241"/>
      <c r="N550" s="241"/>
      <c r="O550" s="241"/>
      <c r="P550" s="241"/>
      <c r="Q550" s="241"/>
      <c r="R550" s="241"/>
      <c r="S550" s="241"/>
      <c r="T550" s="241"/>
      <c r="U550" s="241"/>
      <c r="V550" s="241"/>
      <c r="W550" s="241"/>
      <c r="X550" s="241"/>
      <c r="Y550" s="241"/>
      <c r="Z550" s="241"/>
    </row>
    <row r="551" ht="127.5" customHeight="1">
      <c r="A551" s="241"/>
      <c r="B551" s="241"/>
      <c r="C551" s="241"/>
      <c r="D551" s="309"/>
      <c r="E551" s="241"/>
      <c r="F551" s="241"/>
      <c r="G551" s="241"/>
      <c r="H551" s="241"/>
      <c r="I551" s="241"/>
      <c r="J551" s="241"/>
      <c r="K551" s="241"/>
      <c r="L551" s="241"/>
      <c r="M551" s="241"/>
      <c r="N551" s="241"/>
      <c r="O551" s="241"/>
      <c r="P551" s="241"/>
      <c r="Q551" s="241"/>
      <c r="R551" s="241"/>
      <c r="S551" s="241"/>
      <c r="T551" s="241"/>
      <c r="U551" s="241"/>
      <c r="V551" s="241"/>
      <c r="W551" s="241"/>
      <c r="X551" s="241"/>
      <c r="Y551" s="241"/>
      <c r="Z551" s="241"/>
    </row>
    <row r="552" ht="127.5" customHeight="1">
      <c r="A552" s="241"/>
      <c r="B552" s="241"/>
      <c r="C552" s="241"/>
      <c r="D552" s="309"/>
      <c r="E552" s="241"/>
      <c r="F552" s="241"/>
      <c r="G552" s="241"/>
      <c r="H552" s="241"/>
      <c r="I552" s="241"/>
      <c r="J552" s="241"/>
      <c r="K552" s="241"/>
      <c r="L552" s="241"/>
      <c r="M552" s="241"/>
      <c r="N552" s="241"/>
      <c r="O552" s="241"/>
      <c r="P552" s="241"/>
      <c r="Q552" s="241"/>
      <c r="R552" s="241"/>
      <c r="S552" s="241"/>
      <c r="T552" s="241"/>
      <c r="U552" s="241"/>
      <c r="V552" s="241"/>
      <c r="W552" s="241"/>
      <c r="X552" s="241"/>
      <c r="Y552" s="241"/>
      <c r="Z552" s="241"/>
    </row>
    <row r="553" ht="127.5" customHeight="1">
      <c r="A553" s="241"/>
      <c r="B553" s="241"/>
      <c r="C553" s="241"/>
      <c r="D553" s="309"/>
      <c r="E553" s="241"/>
      <c r="F553" s="241"/>
      <c r="G553" s="241"/>
      <c r="H553" s="241"/>
      <c r="I553" s="241"/>
      <c r="J553" s="241"/>
      <c r="K553" s="241"/>
      <c r="L553" s="241"/>
      <c r="M553" s="241"/>
      <c r="N553" s="241"/>
      <c r="O553" s="241"/>
      <c r="P553" s="241"/>
      <c r="Q553" s="241"/>
      <c r="R553" s="241"/>
      <c r="S553" s="241"/>
      <c r="T553" s="241"/>
      <c r="U553" s="241"/>
      <c r="V553" s="241"/>
      <c r="W553" s="241"/>
      <c r="X553" s="241"/>
      <c r="Y553" s="241"/>
      <c r="Z553" s="241"/>
    </row>
    <row r="554" ht="127.5" customHeight="1">
      <c r="A554" s="241"/>
      <c r="B554" s="241"/>
      <c r="C554" s="241"/>
      <c r="D554" s="309"/>
      <c r="E554" s="241"/>
      <c r="F554" s="241"/>
      <c r="G554" s="241"/>
      <c r="H554" s="241"/>
      <c r="I554" s="241"/>
      <c r="J554" s="241"/>
      <c r="K554" s="241"/>
      <c r="L554" s="241"/>
      <c r="M554" s="241"/>
      <c r="N554" s="241"/>
      <c r="O554" s="241"/>
      <c r="P554" s="241"/>
      <c r="Q554" s="241"/>
      <c r="R554" s="241"/>
      <c r="S554" s="241"/>
      <c r="T554" s="241"/>
      <c r="U554" s="241"/>
      <c r="V554" s="241"/>
      <c r="W554" s="241"/>
      <c r="X554" s="241"/>
      <c r="Y554" s="241"/>
      <c r="Z554" s="241"/>
    </row>
    <row r="555" ht="127.5" customHeight="1">
      <c r="A555" s="241"/>
      <c r="B555" s="241"/>
      <c r="C555" s="241"/>
      <c r="D555" s="309"/>
      <c r="E555" s="241"/>
      <c r="F555" s="241"/>
      <c r="G555" s="241"/>
      <c r="H555" s="241"/>
      <c r="I555" s="241"/>
      <c r="J555" s="241"/>
      <c r="K555" s="241"/>
      <c r="L555" s="241"/>
      <c r="M555" s="241"/>
      <c r="N555" s="241"/>
      <c r="O555" s="241"/>
      <c r="P555" s="241"/>
      <c r="Q555" s="241"/>
      <c r="R555" s="241"/>
      <c r="S555" s="241"/>
      <c r="T555" s="241"/>
      <c r="U555" s="241"/>
      <c r="V555" s="241"/>
      <c r="W555" s="241"/>
      <c r="X555" s="241"/>
      <c r="Y555" s="241"/>
      <c r="Z555" s="241"/>
    </row>
    <row r="556" ht="127.5" customHeight="1">
      <c r="A556" s="241"/>
      <c r="B556" s="241"/>
      <c r="C556" s="241"/>
      <c r="D556" s="309"/>
      <c r="E556" s="241"/>
      <c r="F556" s="241"/>
      <c r="G556" s="241"/>
      <c r="H556" s="241"/>
      <c r="I556" s="241"/>
      <c r="J556" s="241"/>
      <c r="K556" s="241"/>
      <c r="L556" s="241"/>
      <c r="M556" s="241"/>
      <c r="N556" s="241"/>
      <c r="O556" s="241"/>
      <c r="P556" s="241"/>
      <c r="Q556" s="241"/>
      <c r="R556" s="241"/>
      <c r="S556" s="241"/>
      <c r="T556" s="241"/>
      <c r="U556" s="241"/>
      <c r="V556" s="241"/>
      <c r="W556" s="241"/>
      <c r="X556" s="241"/>
      <c r="Y556" s="241"/>
      <c r="Z556" s="241"/>
    </row>
    <row r="557" ht="127.5" customHeight="1">
      <c r="A557" s="241"/>
      <c r="B557" s="241"/>
      <c r="C557" s="241"/>
      <c r="D557" s="309"/>
      <c r="E557" s="241"/>
      <c r="F557" s="241"/>
      <c r="G557" s="241"/>
      <c r="H557" s="241"/>
      <c r="I557" s="241"/>
      <c r="J557" s="241"/>
      <c r="K557" s="241"/>
      <c r="L557" s="241"/>
      <c r="M557" s="241"/>
      <c r="N557" s="241"/>
      <c r="O557" s="241"/>
      <c r="P557" s="241"/>
      <c r="Q557" s="241"/>
      <c r="R557" s="241"/>
      <c r="S557" s="241"/>
      <c r="T557" s="241"/>
      <c r="U557" s="241"/>
      <c r="V557" s="241"/>
      <c r="W557" s="241"/>
      <c r="X557" s="241"/>
      <c r="Y557" s="241"/>
      <c r="Z557" s="241"/>
    </row>
    <row r="558" ht="127.5" customHeight="1">
      <c r="A558" s="241"/>
      <c r="B558" s="241"/>
      <c r="C558" s="241"/>
      <c r="D558" s="309"/>
      <c r="E558" s="241"/>
      <c r="F558" s="241"/>
      <c r="G558" s="241"/>
      <c r="H558" s="241"/>
      <c r="I558" s="241"/>
      <c r="J558" s="241"/>
      <c r="K558" s="241"/>
      <c r="L558" s="241"/>
      <c r="M558" s="241"/>
      <c r="N558" s="241"/>
      <c r="O558" s="241"/>
      <c r="P558" s="241"/>
      <c r="Q558" s="241"/>
      <c r="R558" s="241"/>
      <c r="S558" s="241"/>
      <c r="T558" s="241"/>
      <c r="U558" s="241"/>
      <c r="V558" s="241"/>
      <c r="W558" s="241"/>
      <c r="X558" s="241"/>
      <c r="Y558" s="241"/>
      <c r="Z558" s="241"/>
    </row>
    <row r="559" ht="127.5" customHeight="1">
      <c r="A559" s="241"/>
      <c r="B559" s="241"/>
      <c r="C559" s="241"/>
      <c r="D559" s="309"/>
      <c r="E559" s="241"/>
      <c r="F559" s="241"/>
      <c r="G559" s="241"/>
      <c r="H559" s="241"/>
      <c r="I559" s="241"/>
      <c r="J559" s="241"/>
      <c r="K559" s="241"/>
      <c r="L559" s="241"/>
      <c r="M559" s="241"/>
      <c r="N559" s="241"/>
      <c r="O559" s="241"/>
      <c r="P559" s="241"/>
      <c r="Q559" s="241"/>
      <c r="R559" s="241"/>
      <c r="S559" s="241"/>
      <c r="T559" s="241"/>
      <c r="U559" s="241"/>
      <c r="V559" s="241"/>
      <c r="W559" s="241"/>
      <c r="X559" s="241"/>
      <c r="Y559" s="241"/>
      <c r="Z559" s="241"/>
    </row>
    <row r="560" ht="127.5" customHeight="1">
      <c r="A560" s="241"/>
      <c r="B560" s="241"/>
      <c r="C560" s="241"/>
      <c r="D560" s="309"/>
      <c r="E560" s="241"/>
      <c r="F560" s="241"/>
      <c r="G560" s="241"/>
      <c r="H560" s="241"/>
      <c r="I560" s="241"/>
      <c r="J560" s="241"/>
      <c r="K560" s="241"/>
      <c r="L560" s="241"/>
      <c r="M560" s="241"/>
      <c r="N560" s="241"/>
      <c r="O560" s="241"/>
      <c r="P560" s="241"/>
      <c r="Q560" s="241"/>
      <c r="R560" s="241"/>
      <c r="S560" s="241"/>
      <c r="T560" s="241"/>
      <c r="U560" s="241"/>
      <c r="V560" s="241"/>
      <c r="W560" s="241"/>
      <c r="X560" s="241"/>
      <c r="Y560" s="241"/>
      <c r="Z560" s="241"/>
    </row>
    <row r="561" ht="127.5" customHeight="1">
      <c r="A561" s="241"/>
      <c r="B561" s="241"/>
      <c r="C561" s="241"/>
      <c r="D561" s="309"/>
      <c r="E561" s="241"/>
      <c r="F561" s="241"/>
      <c r="G561" s="241"/>
      <c r="H561" s="241"/>
      <c r="I561" s="241"/>
      <c r="J561" s="241"/>
      <c r="K561" s="241"/>
      <c r="L561" s="241"/>
      <c r="M561" s="241"/>
      <c r="N561" s="241"/>
      <c r="O561" s="241"/>
      <c r="P561" s="241"/>
      <c r="Q561" s="241"/>
      <c r="R561" s="241"/>
      <c r="S561" s="241"/>
      <c r="T561" s="241"/>
      <c r="U561" s="241"/>
      <c r="V561" s="241"/>
      <c r="W561" s="241"/>
      <c r="X561" s="241"/>
      <c r="Y561" s="241"/>
      <c r="Z561" s="241"/>
    </row>
    <row r="562" ht="127.5" customHeight="1">
      <c r="A562" s="241"/>
      <c r="B562" s="241"/>
      <c r="C562" s="241"/>
      <c r="D562" s="309"/>
      <c r="E562" s="241"/>
      <c r="F562" s="241"/>
      <c r="G562" s="241"/>
      <c r="H562" s="241"/>
      <c r="I562" s="241"/>
      <c r="J562" s="241"/>
      <c r="K562" s="241"/>
      <c r="L562" s="241"/>
      <c r="M562" s="241"/>
      <c r="N562" s="241"/>
      <c r="O562" s="241"/>
      <c r="P562" s="241"/>
      <c r="Q562" s="241"/>
      <c r="R562" s="241"/>
      <c r="S562" s="241"/>
      <c r="T562" s="241"/>
      <c r="U562" s="241"/>
      <c r="V562" s="241"/>
      <c r="W562" s="241"/>
      <c r="X562" s="241"/>
      <c r="Y562" s="241"/>
      <c r="Z562" s="241"/>
    </row>
    <row r="563" ht="127.5" customHeight="1">
      <c r="A563" s="241"/>
      <c r="B563" s="241"/>
      <c r="C563" s="241"/>
      <c r="D563" s="309"/>
      <c r="E563" s="241"/>
      <c r="F563" s="241"/>
      <c r="G563" s="241"/>
      <c r="H563" s="241"/>
      <c r="I563" s="241"/>
      <c r="J563" s="241"/>
      <c r="K563" s="241"/>
      <c r="L563" s="241"/>
      <c r="M563" s="241"/>
      <c r="N563" s="241"/>
      <c r="O563" s="241"/>
      <c r="P563" s="241"/>
      <c r="Q563" s="241"/>
      <c r="R563" s="241"/>
      <c r="S563" s="241"/>
      <c r="T563" s="241"/>
      <c r="U563" s="241"/>
      <c r="V563" s="241"/>
      <c r="W563" s="241"/>
      <c r="X563" s="241"/>
      <c r="Y563" s="241"/>
      <c r="Z563" s="241"/>
    </row>
    <row r="564" ht="127.5" customHeight="1">
      <c r="A564" s="241"/>
      <c r="B564" s="241"/>
      <c r="C564" s="241"/>
      <c r="D564" s="309"/>
      <c r="E564" s="241"/>
      <c r="F564" s="241"/>
      <c r="G564" s="241"/>
      <c r="H564" s="241"/>
      <c r="I564" s="241"/>
      <c r="J564" s="241"/>
      <c r="K564" s="241"/>
      <c r="L564" s="241"/>
      <c r="M564" s="241"/>
      <c r="N564" s="241"/>
      <c r="O564" s="241"/>
      <c r="P564" s="241"/>
      <c r="Q564" s="241"/>
      <c r="R564" s="241"/>
      <c r="S564" s="241"/>
      <c r="T564" s="241"/>
      <c r="U564" s="241"/>
      <c r="V564" s="241"/>
      <c r="W564" s="241"/>
      <c r="X564" s="241"/>
      <c r="Y564" s="241"/>
      <c r="Z564" s="241"/>
    </row>
    <row r="565" ht="127.5" customHeight="1">
      <c r="A565" s="241"/>
      <c r="B565" s="241"/>
      <c r="C565" s="241"/>
      <c r="D565" s="309"/>
      <c r="E565" s="241"/>
      <c r="F565" s="241"/>
      <c r="G565" s="241"/>
      <c r="H565" s="241"/>
      <c r="I565" s="241"/>
      <c r="J565" s="241"/>
      <c r="K565" s="241"/>
      <c r="L565" s="241"/>
      <c r="M565" s="241"/>
      <c r="N565" s="241"/>
      <c r="O565" s="241"/>
      <c r="P565" s="241"/>
      <c r="Q565" s="241"/>
      <c r="R565" s="241"/>
      <c r="S565" s="241"/>
      <c r="T565" s="241"/>
      <c r="U565" s="241"/>
      <c r="V565" s="241"/>
      <c r="W565" s="241"/>
      <c r="X565" s="241"/>
      <c r="Y565" s="241"/>
      <c r="Z565" s="241"/>
    </row>
    <row r="566" ht="127.5" customHeight="1">
      <c r="A566" s="241"/>
      <c r="B566" s="241"/>
      <c r="C566" s="241"/>
      <c r="D566" s="309"/>
      <c r="E566" s="241"/>
      <c r="F566" s="241"/>
      <c r="G566" s="241"/>
      <c r="H566" s="241"/>
      <c r="I566" s="241"/>
      <c r="J566" s="241"/>
      <c r="K566" s="241"/>
      <c r="L566" s="241"/>
      <c r="M566" s="241"/>
      <c r="N566" s="241"/>
      <c r="O566" s="241"/>
      <c r="P566" s="241"/>
      <c r="Q566" s="241"/>
      <c r="R566" s="241"/>
      <c r="S566" s="241"/>
      <c r="T566" s="241"/>
      <c r="U566" s="241"/>
      <c r="V566" s="241"/>
      <c r="W566" s="241"/>
      <c r="X566" s="241"/>
      <c r="Y566" s="241"/>
      <c r="Z566" s="241"/>
    </row>
    <row r="567" ht="127.5" customHeight="1">
      <c r="A567" s="241"/>
      <c r="B567" s="241"/>
      <c r="C567" s="241"/>
      <c r="D567" s="309"/>
      <c r="E567" s="241"/>
      <c r="F567" s="241"/>
      <c r="G567" s="241"/>
      <c r="H567" s="241"/>
      <c r="I567" s="241"/>
      <c r="J567" s="241"/>
      <c r="K567" s="241"/>
      <c r="L567" s="241"/>
      <c r="M567" s="241"/>
      <c r="N567" s="241"/>
      <c r="O567" s="241"/>
      <c r="P567" s="241"/>
      <c r="Q567" s="241"/>
      <c r="R567" s="241"/>
      <c r="S567" s="241"/>
      <c r="T567" s="241"/>
      <c r="U567" s="241"/>
      <c r="V567" s="241"/>
      <c r="W567" s="241"/>
      <c r="X567" s="241"/>
      <c r="Y567" s="241"/>
      <c r="Z567" s="241"/>
    </row>
    <row r="568" ht="127.5" customHeight="1">
      <c r="A568" s="241"/>
      <c r="B568" s="241"/>
      <c r="C568" s="241"/>
      <c r="D568" s="309"/>
      <c r="E568" s="241"/>
      <c r="F568" s="241"/>
      <c r="G568" s="241"/>
      <c r="H568" s="241"/>
      <c r="I568" s="241"/>
      <c r="J568" s="241"/>
      <c r="K568" s="241"/>
      <c r="L568" s="241"/>
      <c r="M568" s="241"/>
      <c r="N568" s="241"/>
      <c r="O568" s="241"/>
      <c r="P568" s="241"/>
      <c r="Q568" s="241"/>
      <c r="R568" s="241"/>
      <c r="S568" s="241"/>
      <c r="T568" s="241"/>
      <c r="U568" s="241"/>
      <c r="V568" s="241"/>
      <c r="W568" s="241"/>
      <c r="X568" s="241"/>
      <c r="Y568" s="241"/>
      <c r="Z568" s="241"/>
    </row>
    <row r="569" ht="127.5" customHeight="1">
      <c r="A569" s="241"/>
      <c r="B569" s="241"/>
      <c r="C569" s="241"/>
      <c r="D569" s="309"/>
      <c r="E569" s="241"/>
      <c r="F569" s="241"/>
      <c r="G569" s="241"/>
      <c r="H569" s="241"/>
      <c r="I569" s="241"/>
      <c r="J569" s="241"/>
      <c r="K569" s="241"/>
      <c r="L569" s="241"/>
      <c r="M569" s="241"/>
      <c r="N569" s="241"/>
      <c r="O569" s="241"/>
      <c r="P569" s="241"/>
      <c r="Q569" s="241"/>
      <c r="R569" s="241"/>
      <c r="S569" s="241"/>
      <c r="T569" s="241"/>
      <c r="U569" s="241"/>
      <c r="V569" s="241"/>
      <c r="W569" s="241"/>
      <c r="X569" s="241"/>
      <c r="Y569" s="241"/>
      <c r="Z569" s="241"/>
    </row>
    <row r="570" ht="127.5" customHeight="1">
      <c r="A570" s="241"/>
      <c r="B570" s="241"/>
      <c r="C570" s="241"/>
      <c r="D570" s="309"/>
      <c r="E570" s="241"/>
      <c r="F570" s="241"/>
      <c r="G570" s="241"/>
      <c r="H570" s="241"/>
      <c r="I570" s="241"/>
      <c r="J570" s="241"/>
      <c r="K570" s="241"/>
      <c r="L570" s="241"/>
      <c r="M570" s="241"/>
      <c r="N570" s="241"/>
      <c r="O570" s="241"/>
      <c r="P570" s="241"/>
      <c r="Q570" s="241"/>
      <c r="R570" s="241"/>
      <c r="S570" s="241"/>
      <c r="T570" s="241"/>
      <c r="U570" s="241"/>
      <c r="V570" s="241"/>
      <c r="W570" s="241"/>
      <c r="X570" s="241"/>
      <c r="Y570" s="241"/>
      <c r="Z570" s="241"/>
    </row>
    <row r="571" ht="127.5" customHeight="1">
      <c r="A571" s="241"/>
      <c r="B571" s="241"/>
      <c r="C571" s="241"/>
      <c r="D571" s="309"/>
      <c r="E571" s="241"/>
      <c r="F571" s="241"/>
      <c r="G571" s="241"/>
      <c r="H571" s="241"/>
      <c r="I571" s="241"/>
      <c r="J571" s="241"/>
      <c r="K571" s="241"/>
      <c r="L571" s="241"/>
      <c r="M571" s="241"/>
      <c r="N571" s="241"/>
      <c r="O571" s="241"/>
      <c r="P571" s="241"/>
      <c r="Q571" s="241"/>
      <c r="R571" s="241"/>
      <c r="S571" s="241"/>
      <c r="T571" s="241"/>
      <c r="U571" s="241"/>
      <c r="V571" s="241"/>
      <c r="W571" s="241"/>
      <c r="X571" s="241"/>
      <c r="Y571" s="241"/>
      <c r="Z571" s="241"/>
    </row>
    <row r="572" ht="127.5" customHeight="1">
      <c r="A572" s="241"/>
      <c r="B572" s="241"/>
      <c r="C572" s="241"/>
      <c r="D572" s="309"/>
      <c r="E572" s="241"/>
      <c r="F572" s="241"/>
      <c r="G572" s="241"/>
      <c r="H572" s="241"/>
      <c r="I572" s="241"/>
      <c r="J572" s="241"/>
      <c r="K572" s="241"/>
      <c r="L572" s="241"/>
      <c r="M572" s="241"/>
      <c r="N572" s="241"/>
      <c r="O572" s="241"/>
      <c r="P572" s="241"/>
      <c r="Q572" s="241"/>
      <c r="R572" s="241"/>
      <c r="S572" s="241"/>
      <c r="T572" s="241"/>
      <c r="U572" s="241"/>
      <c r="V572" s="241"/>
      <c r="W572" s="241"/>
      <c r="X572" s="241"/>
      <c r="Y572" s="241"/>
      <c r="Z572" s="241"/>
    </row>
    <row r="573" ht="127.5" customHeight="1">
      <c r="A573" s="241"/>
      <c r="B573" s="241"/>
      <c r="C573" s="241"/>
      <c r="D573" s="309"/>
      <c r="E573" s="241"/>
      <c r="F573" s="241"/>
      <c r="G573" s="241"/>
      <c r="H573" s="241"/>
      <c r="I573" s="241"/>
      <c r="J573" s="241"/>
      <c r="K573" s="241"/>
      <c r="L573" s="241"/>
      <c r="M573" s="241"/>
      <c r="N573" s="241"/>
      <c r="O573" s="241"/>
      <c r="P573" s="241"/>
      <c r="Q573" s="241"/>
      <c r="R573" s="241"/>
      <c r="S573" s="241"/>
      <c r="T573" s="241"/>
      <c r="U573" s="241"/>
      <c r="V573" s="241"/>
      <c r="W573" s="241"/>
      <c r="X573" s="241"/>
      <c r="Y573" s="241"/>
      <c r="Z573" s="241"/>
    </row>
    <row r="574" ht="127.5" customHeight="1">
      <c r="A574" s="241"/>
      <c r="B574" s="241"/>
      <c r="C574" s="241"/>
      <c r="D574" s="309"/>
      <c r="E574" s="241"/>
      <c r="F574" s="241"/>
      <c r="G574" s="241"/>
      <c r="H574" s="241"/>
      <c r="I574" s="241"/>
      <c r="J574" s="241"/>
      <c r="K574" s="241"/>
      <c r="L574" s="241"/>
      <c r="M574" s="241"/>
      <c r="N574" s="241"/>
      <c r="O574" s="241"/>
      <c r="P574" s="241"/>
      <c r="Q574" s="241"/>
      <c r="R574" s="241"/>
      <c r="S574" s="241"/>
      <c r="T574" s="241"/>
      <c r="U574" s="241"/>
      <c r="V574" s="241"/>
      <c r="W574" s="241"/>
      <c r="X574" s="241"/>
      <c r="Y574" s="241"/>
      <c r="Z574" s="241"/>
    </row>
    <row r="575" ht="127.5" customHeight="1">
      <c r="A575" s="241"/>
      <c r="B575" s="241"/>
      <c r="C575" s="241"/>
      <c r="D575" s="309"/>
      <c r="E575" s="241"/>
      <c r="F575" s="241"/>
      <c r="G575" s="241"/>
      <c r="H575" s="241"/>
      <c r="I575" s="241"/>
      <c r="J575" s="241"/>
      <c r="K575" s="241"/>
      <c r="L575" s="241"/>
      <c r="M575" s="241"/>
      <c r="N575" s="241"/>
      <c r="O575" s="241"/>
      <c r="P575" s="241"/>
      <c r="Q575" s="241"/>
      <c r="R575" s="241"/>
      <c r="S575" s="241"/>
      <c r="T575" s="241"/>
      <c r="U575" s="241"/>
      <c r="V575" s="241"/>
      <c r="W575" s="241"/>
      <c r="X575" s="241"/>
      <c r="Y575" s="241"/>
      <c r="Z575" s="241"/>
    </row>
    <row r="576" ht="127.5" customHeight="1">
      <c r="A576" s="241"/>
      <c r="B576" s="241"/>
      <c r="C576" s="241"/>
      <c r="D576" s="309"/>
      <c r="E576" s="241"/>
      <c r="F576" s="241"/>
      <c r="G576" s="241"/>
      <c r="H576" s="241"/>
      <c r="I576" s="241"/>
      <c r="J576" s="241"/>
      <c r="K576" s="241"/>
      <c r="L576" s="241"/>
      <c r="M576" s="241"/>
      <c r="N576" s="241"/>
      <c r="O576" s="241"/>
      <c r="P576" s="241"/>
      <c r="Q576" s="241"/>
      <c r="R576" s="241"/>
      <c r="S576" s="241"/>
      <c r="T576" s="241"/>
      <c r="U576" s="241"/>
      <c r="V576" s="241"/>
      <c r="W576" s="241"/>
      <c r="X576" s="241"/>
      <c r="Y576" s="241"/>
      <c r="Z576" s="241"/>
    </row>
    <row r="577" ht="127.5" customHeight="1">
      <c r="A577" s="241"/>
      <c r="B577" s="241"/>
      <c r="C577" s="241"/>
      <c r="D577" s="309"/>
      <c r="E577" s="241"/>
      <c r="F577" s="241"/>
      <c r="G577" s="241"/>
      <c r="H577" s="241"/>
      <c r="I577" s="241"/>
      <c r="J577" s="241"/>
      <c r="K577" s="241"/>
      <c r="L577" s="241"/>
      <c r="M577" s="241"/>
      <c r="N577" s="241"/>
      <c r="O577" s="241"/>
      <c r="P577" s="241"/>
      <c r="Q577" s="241"/>
      <c r="R577" s="241"/>
      <c r="S577" s="241"/>
      <c r="T577" s="241"/>
      <c r="U577" s="241"/>
      <c r="V577" s="241"/>
      <c r="W577" s="241"/>
      <c r="X577" s="241"/>
      <c r="Y577" s="241"/>
      <c r="Z577" s="241"/>
    </row>
    <row r="578" ht="127.5" customHeight="1">
      <c r="A578" s="241"/>
      <c r="B578" s="241"/>
      <c r="C578" s="241"/>
      <c r="D578" s="309"/>
      <c r="E578" s="241"/>
      <c r="F578" s="241"/>
      <c r="G578" s="241"/>
      <c r="H578" s="241"/>
      <c r="I578" s="241"/>
      <c r="J578" s="241"/>
      <c r="K578" s="241"/>
      <c r="L578" s="241"/>
      <c r="M578" s="241"/>
      <c r="N578" s="241"/>
      <c r="O578" s="241"/>
      <c r="P578" s="241"/>
      <c r="Q578" s="241"/>
      <c r="R578" s="241"/>
      <c r="S578" s="241"/>
      <c r="T578" s="241"/>
      <c r="U578" s="241"/>
      <c r="V578" s="241"/>
      <c r="W578" s="241"/>
      <c r="X578" s="241"/>
      <c r="Y578" s="241"/>
      <c r="Z578" s="241"/>
    </row>
    <row r="579" ht="127.5" customHeight="1">
      <c r="A579" s="241"/>
      <c r="B579" s="241"/>
      <c r="C579" s="241"/>
      <c r="D579" s="309"/>
      <c r="E579" s="241"/>
      <c r="F579" s="241"/>
      <c r="G579" s="241"/>
      <c r="H579" s="241"/>
      <c r="I579" s="241"/>
      <c r="J579" s="241"/>
      <c r="K579" s="241"/>
      <c r="L579" s="241"/>
      <c r="M579" s="241"/>
      <c r="N579" s="241"/>
      <c r="O579" s="241"/>
      <c r="P579" s="241"/>
      <c r="Q579" s="241"/>
      <c r="R579" s="241"/>
      <c r="S579" s="241"/>
      <c r="T579" s="241"/>
      <c r="U579" s="241"/>
      <c r="V579" s="241"/>
      <c r="W579" s="241"/>
      <c r="X579" s="241"/>
      <c r="Y579" s="241"/>
      <c r="Z579" s="241"/>
    </row>
    <row r="580" ht="127.5" customHeight="1">
      <c r="A580" s="241"/>
      <c r="B580" s="241"/>
      <c r="C580" s="241"/>
      <c r="D580" s="309"/>
      <c r="E580" s="241"/>
      <c r="F580" s="241"/>
      <c r="G580" s="241"/>
      <c r="H580" s="241"/>
      <c r="I580" s="241"/>
      <c r="J580" s="241"/>
      <c r="K580" s="241"/>
      <c r="L580" s="241"/>
      <c r="M580" s="241"/>
      <c r="N580" s="241"/>
      <c r="O580" s="241"/>
      <c r="P580" s="241"/>
      <c r="Q580" s="241"/>
      <c r="R580" s="241"/>
      <c r="S580" s="241"/>
      <c r="T580" s="241"/>
      <c r="U580" s="241"/>
      <c r="V580" s="241"/>
      <c r="W580" s="241"/>
      <c r="X580" s="241"/>
      <c r="Y580" s="241"/>
      <c r="Z580" s="241"/>
    </row>
    <row r="581" ht="127.5" customHeight="1">
      <c r="A581" s="241"/>
      <c r="B581" s="241"/>
      <c r="C581" s="241"/>
      <c r="D581" s="309"/>
      <c r="E581" s="241"/>
      <c r="F581" s="241"/>
      <c r="G581" s="241"/>
      <c r="H581" s="241"/>
      <c r="I581" s="241"/>
      <c r="J581" s="241"/>
      <c r="K581" s="241"/>
      <c r="L581" s="241"/>
      <c r="M581" s="241"/>
      <c r="N581" s="241"/>
      <c r="O581" s="241"/>
      <c r="P581" s="241"/>
      <c r="Q581" s="241"/>
      <c r="R581" s="241"/>
      <c r="S581" s="241"/>
      <c r="T581" s="241"/>
      <c r="U581" s="241"/>
      <c r="V581" s="241"/>
      <c r="W581" s="241"/>
      <c r="X581" s="241"/>
      <c r="Y581" s="241"/>
      <c r="Z581" s="241"/>
    </row>
    <row r="582" ht="127.5" customHeight="1">
      <c r="A582" s="241"/>
      <c r="B582" s="241"/>
      <c r="C582" s="241"/>
      <c r="D582" s="309"/>
      <c r="E582" s="241"/>
      <c r="F582" s="241"/>
      <c r="G582" s="241"/>
      <c r="H582" s="241"/>
      <c r="I582" s="241"/>
      <c r="J582" s="241"/>
      <c r="K582" s="241"/>
      <c r="L582" s="241"/>
      <c r="M582" s="241"/>
      <c r="N582" s="241"/>
      <c r="O582" s="241"/>
      <c r="P582" s="241"/>
      <c r="Q582" s="241"/>
      <c r="R582" s="241"/>
      <c r="S582" s="241"/>
      <c r="T582" s="241"/>
      <c r="U582" s="241"/>
      <c r="V582" s="241"/>
      <c r="W582" s="241"/>
      <c r="X582" s="241"/>
      <c r="Y582" s="241"/>
      <c r="Z582" s="241"/>
    </row>
    <row r="583" ht="127.5" customHeight="1">
      <c r="A583" s="241"/>
      <c r="B583" s="241"/>
      <c r="C583" s="241"/>
      <c r="D583" s="309"/>
      <c r="E583" s="241"/>
      <c r="F583" s="241"/>
      <c r="G583" s="241"/>
      <c r="H583" s="241"/>
      <c r="I583" s="241"/>
      <c r="J583" s="241"/>
      <c r="K583" s="241"/>
      <c r="L583" s="241"/>
      <c r="M583" s="241"/>
      <c r="N583" s="241"/>
      <c r="O583" s="241"/>
      <c r="P583" s="241"/>
      <c r="Q583" s="241"/>
      <c r="R583" s="241"/>
      <c r="S583" s="241"/>
      <c r="T583" s="241"/>
      <c r="U583" s="241"/>
      <c r="V583" s="241"/>
      <c r="W583" s="241"/>
      <c r="X583" s="241"/>
      <c r="Y583" s="241"/>
      <c r="Z583" s="241"/>
    </row>
    <row r="584" ht="127.5" customHeight="1">
      <c r="A584" s="241"/>
      <c r="B584" s="241"/>
      <c r="C584" s="241"/>
      <c r="D584" s="309"/>
      <c r="E584" s="241"/>
      <c r="F584" s="241"/>
      <c r="G584" s="241"/>
      <c r="H584" s="241"/>
      <c r="I584" s="241"/>
      <c r="J584" s="241"/>
      <c r="K584" s="241"/>
      <c r="L584" s="241"/>
      <c r="M584" s="241"/>
      <c r="N584" s="241"/>
      <c r="O584" s="241"/>
      <c r="P584" s="241"/>
      <c r="Q584" s="241"/>
      <c r="R584" s="241"/>
      <c r="S584" s="241"/>
      <c r="T584" s="241"/>
      <c r="U584" s="241"/>
      <c r="V584" s="241"/>
      <c r="W584" s="241"/>
      <c r="X584" s="241"/>
      <c r="Y584" s="241"/>
      <c r="Z584" s="241"/>
    </row>
    <row r="585" ht="127.5" customHeight="1">
      <c r="A585" s="241"/>
      <c r="B585" s="241"/>
      <c r="C585" s="241"/>
      <c r="D585" s="309"/>
      <c r="E585" s="241"/>
      <c r="F585" s="241"/>
      <c r="G585" s="241"/>
      <c r="H585" s="241"/>
      <c r="I585" s="241"/>
      <c r="J585" s="241"/>
      <c r="K585" s="241"/>
      <c r="L585" s="241"/>
      <c r="M585" s="241"/>
      <c r="N585" s="241"/>
      <c r="O585" s="241"/>
      <c r="P585" s="241"/>
      <c r="Q585" s="241"/>
      <c r="R585" s="241"/>
      <c r="S585" s="241"/>
      <c r="T585" s="241"/>
      <c r="U585" s="241"/>
      <c r="V585" s="241"/>
      <c r="W585" s="241"/>
      <c r="X585" s="241"/>
      <c r="Y585" s="241"/>
      <c r="Z585" s="241"/>
    </row>
    <row r="586" ht="127.5" customHeight="1">
      <c r="A586" s="241"/>
      <c r="B586" s="241"/>
      <c r="C586" s="241"/>
      <c r="D586" s="309"/>
      <c r="E586" s="241"/>
      <c r="F586" s="241"/>
      <c r="G586" s="241"/>
      <c r="H586" s="241"/>
      <c r="I586" s="241"/>
      <c r="J586" s="241"/>
      <c r="K586" s="241"/>
      <c r="L586" s="241"/>
      <c r="M586" s="241"/>
      <c r="N586" s="241"/>
      <c r="O586" s="241"/>
      <c r="P586" s="241"/>
      <c r="Q586" s="241"/>
      <c r="R586" s="241"/>
      <c r="S586" s="241"/>
      <c r="T586" s="241"/>
      <c r="U586" s="241"/>
      <c r="V586" s="241"/>
      <c r="W586" s="241"/>
      <c r="X586" s="241"/>
      <c r="Y586" s="241"/>
      <c r="Z586" s="241"/>
    </row>
    <row r="587" ht="127.5" customHeight="1">
      <c r="A587" s="241"/>
      <c r="B587" s="241"/>
      <c r="C587" s="241"/>
      <c r="D587" s="309"/>
      <c r="E587" s="241"/>
      <c r="F587" s="241"/>
      <c r="G587" s="241"/>
      <c r="H587" s="241"/>
      <c r="I587" s="241"/>
      <c r="J587" s="241"/>
      <c r="K587" s="241"/>
      <c r="L587" s="241"/>
      <c r="M587" s="241"/>
      <c r="N587" s="241"/>
      <c r="O587" s="241"/>
      <c r="P587" s="241"/>
      <c r="Q587" s="241"/>
      <c r="R587" s="241"/>
      <c r="S587" s="241"/>
      <c r="T587" s="241"/>
      <c r="U587" s="241"/>
      <c r="V587" s="241"/>
      <c r="W587" s="241"/>
      <c r="X587" s="241"/>
      <c r="Y587" s="241"/>
      <c r="Z587" s="241"/>
    </row>
    <row r="588" ht="127.5" customHeight="1">
      <c r="A588" s="241"/>
      <c r="B588" s="241"/>
      <c r="C588" s="241"/>
      <c r="D588" s="309"/>
      <c r="E588" s="241"/>
      <c r="F588" s="241"/>
      <c r="G588" s="241"/>
      <c r="H588" s="241"/>
      <c r="I588" s="241"/>
      <c r="J588" s="241"/>
      <c r="K588" s="241"/>
      <c r="L588" s="241"/>
      <c r="M588" s="241"/>
      <c r="N588" s="241"/>
      <c r="O588" s="241"/>
      <c r="P588" s="241"/>
      <c r="Q588" s="241"/>
      <c r="R588" s="241"/>
      <c r="S588" s="241"/>
      <c r="T588" s="241"/>
      <c r="U588" s="241"/>
      <c r="V588" s="241"/>
      <c r="W588" s="241"/>
      <c r="X588" s="241"/>
      <c r="Y588" s="241"/>
      <c r="Z588" s="241"/>
    </row>
    <row r="589" ht="127.5" customHeight="1">
      <c r="A589" s="241"/>
      <c r="B589" s="241"/>
      <c r="C589" s="241"/>
      <c r="D589" s="309"/>
      <c r="E589" s="241"/>
      <c r="F589" s="241"/>
      <c r="G589" s="241"/>
      <c r="H589" s="241"/>
      <c r="I589" s="241"/>
      <c r="J589" s="241"/>
      <c r="K589" s="241"/>
      <c r="L589" s="241"/>
      <c r="M589" s="241"/>
      <c r="N589" s="241"/>
      <c r="O589" s="241"/>
      <c r="P589" s="241"/>
      <c r="Q589" s="241"/>
      <c r="R589" s="241"/>
      <c r="S589" s="241"/>
      <c r="T589" s="241"/>
      <c r="U589" s="241"/>
      <c r="V589" s="241"/>
      <c r="W589" s="241"/>
      <c r="X589" s="241"/>
      <c r="Y589" s="241"/>
      <c r="Z589" s="241"/>
    </row>
    <row r="590" ht="127.5" customHeight="1">
      <c r="A590" s="241"/>
      <c r="B590" s="241"/>
      <c r="C590" s="241"/>
      <c r="D590" s="309"/>
      <c r="E590" s="241"/>
      <c r="F590" s="241"/>
      <c r="G590" s="241"/>
      <c r="H590" s="241"/>
      <c r="I590" s="241"/>
      <c r="J590" s="241"/>
      <c r="K590" s="241"/>
      <c r="L590" s="241"/>
      <c r="M590" s="241"/>
      <c r="N590" s="241"/>
      <c r="O590" s="241"/>
      <c r="P590" s="241"/>
      <c r="Q590" s="241"/>
      <c r="R590" s="241"/>
      <c r="S590" s="241"/>
      <c r="T590" s="241"/>
      <c r="U590" s="241"/>
      <c r="V590" s="241"/>
      <c r="W590" s="241"/>
      <c r="X590" s="241"/>
      <c r="Y590" s="241"/>
      <c r="Z590" s="241"/>
    </row>
    <row r="591" ht="127.5" customHeight="1">
      <c r="A591" s="241"/>
      <c r="B591" s="241"/>
      <c r="C591" s="241"/>
      <c r="D591" s="309"/>
      <c r="E591" s="241"/>
      <c r="F591" s="241"/>
      <c r="G591" s="241"/>
      <c r="H591" s="241"/>
      <c r="I591" s="241"/>
      <c r="J591" s="241"/>
      <c r="K591" s="241"/>
      <c r="L591" s="241"/>
      <c r="M591" s="241"/>
      <c r="N591" s="241"/>
      <c r="O591" s="241"/>
      <c r="P591" s="241"/>
      <c r="Q591" s="241"/>
      <c r="R591" s="241"/>
      <c r="S591" s="241"/>
      <c r="T591" s="241"/>
      <c r="U591" s="241"/>
      <c r="V591" s="241"/>
      <c r="W591" s="241"/>
      <c r="X591" s="241"/>
      <c r="Y591" s="241"/>
      <c r="Z591" s="241"/>
    </row>
    <row r="592" ht="127.5" customHeight="1">
      <c r="A592" s="241"/>
      <c r="B592" s="241"/>
      <c r="C592" s="241"/>
      <c r="D592" s="309"/>
      <c r="E592" s="241"/>
      <c r="F592" s="241"/>
      <c r="G592" s="241"/>
      <c r="H592" s="241"/>
      <c r="I592" s="241"/>
      <c r="J592" s="241"/>
      <c r="K592" s="241"/>
      <c r="L592" s="241"/>
      <c r="M592" s="241"/>
      <c r="N592" s="241"/>
      <c r="O592" s="241"/>
      <c r="P592" s="241"/>
      <c r="Q592" s="241"/>
      <c r="R592" s="241"/>
      <c r="S592" s="241"/>
      <c r="T592" s="241"/>
      <c r="U592" s="241"/>
      <c r="V592" s="241"/>
      <c r="W592" s="241"/>
      <c r="X592" s="241"/>
      <c r="Y592" s="241"/>
      <c r="Z592" s="241"/>
    </row>
    <row r="593" ht="127.5" customHeight="1">
      <c r="A593" s="241"/>
      <c r="B593" s="241"/>
      <c r="C593" s="241"/>
      <c r="D593" s="309"/>
      <c r="E593" s="241"/>
      <c r="F593" s="241"/>
      <c r="G593" s="241"/>
      <c r="H593" s="241"/>
      <c r="I593" s="241"/>
      <c r="J593" s="241"/>
      <c r="K593" s="241"/>
      <c r="L593" s="241"/>
      <c r="M593" s="241"/>
      <c r="N593" s="241"/>
      <c r="O593" s="241"/>
      <c r="P593" s="241"/>
      <c r="Q593" s="241"/>
      <c r="R593" s="241"/>
      <c r="S593" s="241"/>
      <c r="T593" s="241"/>
      <c r="U593" s="241"/>
      <c r="V593" s="241"/>
      <c r="W593" s="241"/>
      <c r="X593" s="241"/>
      <c r="Y593" s="241"/>
      <c r="Z593" s="241"/>
    </row>
    <row r="594" ht="127.5" customHeight="1">
      <c r="A594" s="241"/>
      <c r="B594" s="241"/>
      <c r="C594" s="241"/>
      <c r="D594" s="309"/>
      <c r="E594" s="241"/>
      <c r="F594" s="241"/>
      <c r="G594" s="241"/>
      <c r="H594" s="241"/>
      <c r="I594" s="241"/>
      <c r="J594" s="241"/>
      <c r="K594" s="241"/>
      <c r="L594" s="241"/>
      <c r="M594" s="241"/>
      <c r="N594" s="241"/>
      <c r="O594" s="241"/>
      <c r="P594" s="241"/>
      <c r="Q594" s="241"/>
      <c r="R594" s="241"/>
      <c r="S594" s="241"/>
      <c r="T594" s="241"/>
      <c r="U594" s="241"/>
      <c r="V594" s="241"/>
      <c r="W594" s="241"/>
      <c r="X594" s="241"/>
      <c r="Y594" s="241"/>
      <c r="Z594" s="241"/>
    </row>
    <row r="595" ht="127.5" customHeight="1">
      <c r="A595" s="241"/>
      <c r="B595" s="241"/>
      <c r="C595" s="241"/>
      <c r="D595" s="309"/>
      <c r="E595" s="241"/>
      <c r="F595" s="241"/>
      <c r="G595" s="241"/>
      <c r="H595" s="241"/>
      <c r="I595" s="241"/>
      <c r="J595" s="241"/>
      <c r="K595" s="241"/>
      <c r="L595" s="241"/>
      <c r="M595" s="241"/>
      <c r="N595" s="241"/>
      <c r="O595" s="241"/>
      <c r="P595" s="241"/>
      <c r="Q595" s="241"/>
      <c r="R595" s="241"/>
      <c r="S595" s="241"/>
      <c r="T595" s="241"/>
      <c r="U595" s="241"/>
      <c r="V595" s="241"/>
      <c r="W595" s="241"/>
      <c r="X595" s="241"/>
      <c r="Y595" s="241"/>
      <c r="Z595" s="241"/>
    </row>
    <row r="596" ht="127.5" customHeight="1">
      <c r="A596" s="241"/>
      <c r="B596" s="241"/>
      <c r="C596" s="241"/>
      <c r="D596" s="309"/>
      <c r="E596" s="241"/>
      <c r="F596" s="241"/>
      <c r="G596" s="241"/>
      <c r="H596" s="241"/>
      <c r="I596" s="241"/>
      <c r="J596" s="241"/>
      <c r="K596" s="241"/>
      <c r="L596" s="241"/>
      <c r="M596" s="241"/>
      <c r="N596" s="241"/>
      <c r="O596" s="241"/>
      <c r="P596" s="241"/>
      <c r="Q596" s="241"/>
      <c r="R596" s="241"/>
      <c r="S596" s="241"/>
      <c r="T596" s="241"/>
      <c r="U596" s="241"/>
      <c r="V596" s="241"/>
      <c r="W596" s="241"/>
      <c r="X596" s="241"/>
      <c r="Y596" s="241"/>
      <c r="Z596" s="241"/>
    </row>
    <row r="597" ht="127.5" customHeight="1">
      <c r="A597" s="241"/>
      <c r="B597" s="241"/>
      <c r="C597" s="241"/>
      <c r="D597" s="309"/>
      <c r="E597" s="241"/>
      <c r="F597" s="241"/>
      <c r="G597" s="241"/>
      <c r="H597" s="241"/>
      <c r="I597" s="241"/>
      <c r="J597" s="241"/>
      <c r="K597" s="241"/>
      <c r="L597" s="241"/>
      <c r="M597" s="241"/>
      <c r="N597" s="241"/>
      <c r="O597" s="241"/>
      <c r="P597" s="241"/>
      <c r="Q597" s="241"/>
      <c r="R597" s="241"/>
      <c r="S597" s="241"/>
      <c r="T597" s="241"/>
      <c r="U597" s="241"/>
      <c r="V597" s="241"/>
      <c r="W597" s="241"/>
      <c r="X597" s="241"/>
      <c r="Y597" s="241"/>
      <c r="Z597" s="241"/>
    </row>
    <row r="598" ht="127.5" customHeight="1">
      <c r="A598" s="241"/>
      <c r="B598" s="241"/>
      <c r="C598" s="241"/>
      <c r="D598" s="309"/>
      <c r="E598" s="241"/>
      <c r="F598" s="241"/>
      <c r="G598" s="241"/>
      <c r="H598" s="241"/>
      <c r="I598" s="241"/>
      <c r="J598" s="241"/>
      <c r="K598" s="241"/>
      <c r="L598" s="241"/>
      <c r="M598" s="241"/>
      <c r="N598" s="241"/>
      <c r="O598" s="241"/>
      <c r="P598" s="241"/>
      <c r="Q598" s="241"/>
      <c r="R598" s="241"/>
      <c r="S598" s="241"/>
      <c r="T598" s="241"/>
      <c r="U598" s="241"/>
      <c r="V598" s="241"/>
      <c r="W598" s="241"/>
      <c r="X598" s="241"/>
      <c r="Y598" s="241"/>
      <c r="Z598" s="241"/>
    </row>
    <row r="599" ht="127.5" customHeight="1">
      <c r="A599" s="241"/>
      <c r="B599" s="241"/>
      <c r="C599" s="241"/>
      <c r="D599" s="309"/>
      <c r="E599" s="241"/>
      <c r="F599" s="241"/>
      <c r="G599" s="241"/>
      <c r="H599" s="241"/>
      <c r="I599" s="241"/>
      <c r="J599" s="241"/>
      <c r="K599" s="241"/>
      <c r="L599" s="241"/>
      <c r="M599" s="241"/>
      <c r="N599" s="241"/>
      <c r="O599" s="241"/>
      <c r="P599" s="241"/>
      <c r="Q599" s="241"/>
      <c r="R599" s="241"/>
      <c r="S599" s="241"/>
      <c r="T599" s="241"/>
      <c r="U599" s="241"/>
      <c r="V599" s="241"/>
      <c r="W599" s="241"/>
      <c r="X599" s="241"/>
      <c r="Y599" s="241"/>
      <c r="Z599" s="241"/>
    </row>
    <row r="600" ht="127.5" customHeight="1">
      <c r="A600" s="241"/>
      <c r="B600" s="241"/>
      <c r="C600" s="241"/>
      <c r="D600" s="309"/>
      <c r="E600" s="241"/>
      <c r="F600" s="241"/>
      <c r="G600" s="241"/>
      <c r="H600" s="241"/>
      <c r="I600" s="241"/>
      <c r="J600" s="241"/>
      <c r="K600" s="241"/>
      <c r="L600" s="241"/>
      <c r="M600" s="241"/>
      <c r="N600" s="241"/>
      <c r="O600" s="241"/>
      <c r="P600" s="241"/>
      <c r="Q600" s="241"/>
      <c r="R600" s="241"/>
      <c r="S600" s="241"/>
      <c r="T600" s="241"/>
      <c r="U600" s="241"/>
      <c r="V600" s="241"/>
      <c r="W600" s="241"/>
      <c r="X600" s="241"/>
      <c r="Y600" s="241"/>
      <c r="Z600" s="241"/>
    </row>
    <row r="601" ht="127.5" customHeight="1">
      <c r="A601" s="241"/>
      <c r="B601" s="241"/>
      <c r="C601" s="241"/>
      <c r="D601" s="309"/>
      <c r="E601" s="241"/>
      <c r="F601" s="241"/>
      <c r="G601" s="241"/>
      <c r="H601" s="241"/>
      <c r="I601" s="241"/>
      <c r="J601" s="241"/>
      <c r="K601" s="241"/>
      <c r="L601" s="241"/>
      <c r="M601" s="241"/>
      <c r="N601" s="241"/>
      <c r="O601" s="241"/>
      <c r="P601" s="241"/>
      <c r="Q601" s="241"/>
      <c r="R601" s="241"/>
      <c r="S601" s="241"/>
      <c r="T601" s="241"/>
      <c r="U601" s="241"/>
      <c r="V601" s="241"/>
      <c r="W601" s="241"/>
      <c r="X601" s="241"/>
      <c r="Y601" s="241"/>
      <c r="Z601" s="241"/>
    </row>
    <row r="602" ht="127.5" customHeight="1">
      <c r="A602" s="241"/>
      <c r="B602" s="241"/>
      <c r="C602" s="241"/>
      <c r="D602" s="309"/>
      <c r="E602" s="241"/>
      <c r="F602" s="241"/>
      <c r="G602" s="241"/>
      <c r="H602" s="241"/>
      <c r="I602" s="241"/>
      <c r="J602" s="241"/>
      <c r="K602" s="241"/>
      <c r="L602" s="241"/>
      <c r="M602" s="241"/>
      <c r="N602" s="241"/>
      <c r="O602" s="241"/>
      <c r="P602" s="241"/>
      <c r="Q602" s="241"/>
      <c r="R602" s="241"/>
      <c r="S602" s="241"/>
      <c r="T602" s="241"/>
      <c r="U602" s="241"/>
      <c r="V602" s="241"/>
      <c r="W602" s="241"/>
      <c r="X602" s="241"/>
      <c r="Y602" s="241"/>
      <c r="Z602" s="241"/>
    </row>
    <row r="603" ht="127.5" customHeight="1">
      <c r="A603" s="241"/>
      <c r="B603" s="241"/>
      <c r="C603" s="241"/>
      <c r="D603" s="309"/>
      <c r="E603" s="241"/>
      <c r="F603" s="241"/>
      <c r="G603" s="241"/>
      <c r="H603" s="241"/>
      <c r="I603" s="241"/>
      <c r="J603" s="241"/>
      <c r="K603" s="241"/>
      <c r="L603" s="241"/>
      <c r="M603" s="241"/>
      <c r="N603" s="241"/>
      <c r="O603" s="241"/>
      <c r="P603" s="241"/>
      <c r="Q603" s="241"/>
      <c r="R603" s="241"/>
      <c r="S603" s="241"/>
      <c r="T603" s="241"/>
      <c r="U603" s="241"/>
      <c r="V603" s="241"/>
      <c r="W603" s="241"/>
      <c r="X603" s="241"/>
      <c r="Y603" s="241"/>
      <c r="Z603" s="241"/>
    </row>
    <row r="604" ht="127.5" customHeight="1">
      <c r="A604" s="241"/>
      <c r="B604" s="241"/>
      <c r="C604" s="241"/>
      <c r="D604" s="309"/>
      <c r="E604" s="241"/>
      <c r="F604" s="241"/>
      <c r="G604" s="241"/>
      <c r="H604" s="241"/>
      <c r="I604" s="241"/>
      <c r="J604" s="241"/>
      <c r="K604" s="241"/>
      <c r="L604" s="241"/>
      <c r="M604" s="241"/>
      <c r="N604" s="241"/>
      <c r="O604" s="241"/>
      <c r="P604" s="241"/>
      <c r="Q604" s="241"/>
      <c r="R604" s="241"/>
      <c r="S604" s="241"/>
      <c r="T604" s="241"/>
      <c r="U604" s="241"/>
      <c r="V604" s="241"/>
      <c r="W604" s="241"/>
      <c r="X604" s="241"/>
      <c r="Y604" s="241"/>
      <c r="Z604" s="241"/>
    </row>
    <row r="605" ht="127.5" customHeight="1">
      <c r="A605" s="241"/>
      <c r="B605" s="241"/>
      <c r="C605" s="241"/>
      <c r="D605" s="309"/>
      <c r="E605" s="241"/>
      <c r="F605" s="241"/>
      <c r="G605" s="241"/>
      <c r="H605" s="241"/>
      <c r="I605" s="241"/>
      <c r="J605" s="241"/>
      <c r="K605" s="241"/>
      <c r="L605" s="241"/>
      <c r="M605" s="241"/>
      <c r="N605" s="241"/>
      <c r="O605" s="241"/>
      <c r="P605" s="241"/>
      <c r="Q605" s="241"/>
      <c r="R605" s="241"/>
      <c r="S605" s="241"/>
      <c r="T605" s="241"/>
      <c r="U605" s="241"/>
      <c r="V605" s="241"/>
      <c r="W605" s="241"/>
      <c r="X605" s="241"/>
      <c r="Y605" s="241"/>
      <c r="Z605" s="241"/>
    </row>
    <row r="606" ht="127.5" customHeight="1">
      <c r="A606" s="241"/>
      <c r="B606" s="241"/>
      <c r="C606" s="241"/>
      <c r="D606" s="309"/>
      <c r="E606" s="241"/>
      <c r="F606" s="241"/>
      <c r="G606" s="241"/>
      <c r="H606" s="241"/>
      <c r="I606" s="241"/>
      <c r="J606" s="241"/>
      <c r="K606" s="241"/>
      <c r="L606" s="241"/>
      <c r="M606" s="241"/>
      <c r="N606" s="241"/>
      <c r="O606" s="241"/>
      <c r="P606" s="241"/>
      <c r="Q606" s="241"/>
      <c r="R606" s="241"/>
      <c r="S606" s="241"/>
      <c r="T606" s="241"/>
      <c r="U606" s="241"/>
      <c r="V606" s="241"/>
      <c r="W606" s="241"/>
      <c r="X606" s="241"/>
      <c r="Y606" s="241"/>
      <c r="Z606" s="241"/>
    </row>
    <row r="607" ht="127.5" customHeight="1">
      <c r="A607" s="241"/>
      <c r="B607" s="241"/>
      <c r="C607" s="241"/>
      <c r="D607" s="309"/>
      <c r="E607" s="241"/>
      <c r="F607" s="241"/>
      <c r="G607" s="241"/>
      <c r="H607" s="241"/>
      <c r="I607" s="241"/>
      <c r="J607" s="241"/>
      <c r="K607" s="241"/>
      <c r="L607" s="241"/>
      <c r="M607" s="241"/>
      <c r="N607" s="241"/>
      <c r="O607" s="241"/>
      <c r="P607" s="241"/>
      <c r="Q607" s="241"/>
      <c r="R607" s="241"/>
      <c r="S607" s="241"/>
      <c r="T607" s="241"/>
      <c r="U607" s="241"/>
      <c r="V607" s="241"/>
      <c r="W607" s="241"/>
      <c r="X607" s="241"/>
      <c r="Y607" s="241"/>
      <c r="Z607" s="241"/>
    </row>
    <row r="608" ht="127.5" customHeight="1">
      <c r="A608" s="241"/>
      <c r="B608" s="241"/>
      <c r="C608" s="241"/>
      <c r="D608" s="309"/>
      <c r="E608" s="241"/>
      <c r="F608" s="241"/>
      <c r="G608" s="241"/>
      <c r="H608" s="241"/>
      <c r="I608" s="241"/>
      <c r="J608" s="241"/>
      <c r="K608" s="241"/>
      <c r="L608" s="241"/>
      <c r="M608" s="241"/>
      <c r="N608" s="241"/>
      <c r="O608" s="241"/>
      <c r="P608" s="241"/>
      <c r="Q608" s="241"/>
      <c r="R608" s="241"/>
      <c r="S608" s="241"/>
      <c r="T608" s="241"/>
      <c r="U608" s="241"/>
      <c r="V608" s="241"/>
      <c r="W608" s="241"/>
      <c r="X608" s="241"/>
      <c r="Y608" s="241"/>
      <c r="Z608" s="241"/>
    </row>
    <row r="609" ht="127.5" customHeight="1">
      <c r="A609" s="241"/>
      <c r="B609" s="241"/>
      <c r="C609" s="241"/>
      <c r="D609" s="309"/>
      <c r="E609" s="241"/>
      <c r="F609" s="241"/>
      <c r="G609" s="241"/>
      <c r="H609" s="241"/>
      <c r="I609" s="241"/>
      <c r="J609" s="241"/>
      <c r="K609" s="241"/>
      <c r="L609" s="241"/>
      <c r="M609" s="241"/>
      <c r="N609" s="241"/>
      <c r="O609" s="241"/>
      <c r="P609" s="241"/>
      <c r="Q609" s="241"/>
      <c r="R609" s="241"/>
      <c r="S609" s="241"/>
      <c r="T609" s="241"/>
      <c r="U609" s="241"/>
      <c r="V609" s="241"/>
      <c r="W609" s="241"/>
      <c r="X609" s="241"/>
      <c r="Y609" s="241"/>
      <c r="Z609" s="241"/>
    </row>
    <row r="610" ht="127.5" customHeight="1">
      <c r="A610" s="241"/>
      <c r="B610" s="241"/>
      <c r="C610" s="241"/>
      <c r="D610" s="309"/>
      <c r="E610" s="241"/>
      <c r="F610" s="241"/>
      <c r="G610" s="241"/>
      <c r="H610" s="241"/>
      <c r="I610" s="241"/>
      <c r="J610" s="241"/>
      <c r="K610" s="241"/>
      <c r="L610" s="241"/>
      <c r="M610" s="241"/>
      <c r="N610" s="241"/>
      <c r="O610" s="241"/>
      <c r="P610" s="241"/>
      <c r="Q610" s="241"/>
      <c r="R610" s="241"/>
      <c r="S610" s="241"/>
      <c r="T610" s="241"/>
      <c r="U610" s="241"/>
      <c r="V610" s="241"/>
      <c r="W610" s="241"/>
      <c r="X610" s="241"/>
      <c r="Y610" s="241"/>
      <c r="Z610" s="241"/>
    </row>
    <row r="611" ht="127.5" customHeight="1">
      <c r="A611" s="241"/>
      <c r="B611" s="241"/>
      <c r="C611" s="241"/>
      <c r="D611" s="309"/>
      <c r="E611" s="241"/>
      <c r="F611" s="241"/>
      <c r="G611" s="241"/>
      <c r="H611" s="241"/>
      <c r="I611" s="241"/>
      <c r="J611" s="241"/>
      <c r="K611" s="241"/>
      <c r="L611" s="241"/>
      <c r="M611" s="241"/>
      <c r="N611" s="241"/>
      <c r="O611" s="241"/>
      <c r="P611" s="241"/>
      <c r="Q611" s="241"/>
      <c r="R611" s="241"/>
      <c r="S611" s="241"/>
      <c r="T611" s="241"/>
      <c r="U611" s="241"/>
      <c r="V611" s="241"/>
      <c r="W611" s="241"/>
      <c r="X611" s="241"/>
      <c r="Y611" s="241"/>
      <c r="Z611" s="241"/>
    </row>
    <row r="612" ht="127.5" customHeight="1">
      <c r="A612" s="241"/>
      <c r="B612" s="241"/>
      <c r="C612" s="241"/>
      <c r="D612" s="309"/>
      <c r="E612" s="241"/>
      <c r="F612" s="241"/>
      <c r="G612" s="241"/>
      <c r="H612" s="241"/>
      <c r="I612" s="241"/>
      <c r="J612" s="241"/>
      <c r="K612" s="241"/>
      <c r="L612" s="241"/>
      <c r="M612" s="241"/>
      <c r="N612" s="241"/>
      <c r="O612" s="241"/>
      <c r="P612" s="241"/>
      <c r="Q612" s="241"/>
      <c r="R612" s="241"/>
      <c r="S612" s="241"/>
      <c r="T612" s="241"/>
      <c r="U612" s="241"/>
      <c r="V612" s="241"/>
      <c r="W612" s="241"/>
      <c r="X612" s="241"/>
      <c r="Y612" s="241"/>
      <c r="Z612" s="241"/>
    </row>
    <row r="613" ht="127.5" customHeight="1">
      <c r="A613" s="241"/>
      <c r="B613" s="241"/>
      <c r="C613" s="241"/>
      <c r="D613" s="309"/>
      <c r="E613" s="241"/>
      <c r="F613" s="241"/>
      <c r="G613" s="241"/>
      <c r="H613" s="241"/>
      <c r="I613" s="241"/>
      <c r="J613" s="241"/>
      <c r="K613" s="241"/>
      <c r="L613" s="241"/>
      <c r="M613" s="241"/>
      <c r="N613" s="241"/>
      <c r="O613" s="241"/>
      <c r="P613" s="241"/>
      <c r="Q613" s="241"/>
      <c r="R613" s="241"/>
      <c r="S613" s="241"/>
      <c r="T613" s="241"/>
      <c r="U613" s="241"/>
      <c r="V613" s="241"/>
      <c r="W613" s="241"/>
      <c r="X613" s="241"/>
      <c r="Y613" s="241"/>
      <c r="Z613" s="241"/>
    </row>
    <row r="614" ht="127.5" customHeight="1">
      <c r="A614" s="241"/>
      <c r="B614" s="241"/>
      <c r="C614" s="241"/>
      <c r="D614" s="309"/>
      <c r="E614" s="241"/>
      <c r="F614" s="241"/>
      <c r="G614" s="241"/>
      <c r="H614" s="241"/>
      <c r="I614" s="241"/>
      <c r="J614" s="241"/>
      <c r="K614" s="241"/>
      <c r="L614" s="241"/>
      <c r="M614" s="241"/>
      <c r="N614" s="241"/>
      <c r="O614" s="241"/>
      <c r="P614" s="241"/>
      <c r="Q614" s="241"/>
      <c r="R614" s="241"/>
      <c r="S614" s="241"/>
      <c r="T614" s="241"/>
      <c r="U614" s="241"/>
      <c r="V614" s="241"/>
      <c r="W614" s="241"/>
      <c r="X614" s="241"/>
      <c r="Y614" s="241"/>
      <c r="Z614" s="241"/>
    </row>
    <row r="615" ht="127.5" customHeight="1">
      <c r="A615" s="241"/>
      <c r="B615" s="241"/>
      <c r="C615" s="241"/>
      <c r="D615" s="309"/>
      <c r="E615" s="241"/>
      <c r="F615" s="241"/>
      <c r="G615" s="241"/>
      <c r="H615" s="241"/>
      <c r="I615" s="241"/>
      <c r="J615" s="241"/>
      <c r="K615" s="241"/>
      <c r="L615" s="241"/>
      <c r="M615" s="241"/>
      <c r="N615" s="241"/>
      <c r="O615" s="241"/>
      <c r="P615" s="241"/>
      <c r="Q615" s="241"/>
      <c r="R615" s="241"/>
      <c r="S615" s="241"/>
      <c r="T615" s="241"/>
      <c r="U615" s="241"/>
      <c r="V615" s="241"/>
      <c r="W615" s="241"/>
      <c r="X615" s="241"/>
      <c r="Y615" s="241"/>
      <c r="Z615" s="241"/>
    </row>
    <row r="616" ht="127.5" customHeight="1">
      <c r="A616" s="241"/>
      <c r="B616" s="241"/>
      <c r="C616" s="241"/>
      <c r="D616" s="309"/>
      <c r="E616" s="241"/>
      <c r="F616" s="241"/>
      <c r="G616" s="241"/>
      <c r="H616" s="241"/>
      <c r="I616" s="241"/>
      <c r="J616" s="241"/>
      <c r="K616" s="241"/>
      <c r="L616" s="241"/>
      <c r="M616" s="241"/>
      <c r="N616" s="241"/>
      <c r="O616" s="241"/>
      <c r="P616" s="241"/>
      <c r="Q616" s="241"/>
      <c r="R616" s="241"/>
      <c r="S616" s="241"/>
      <c r="T616" s="241"/>
      <c r="U616" s="241"/>
      <c r="V616" s="241"/>
      <c r="W616" s="241"/>
      <c r="X616" s="241"/>
      <c r="Y616" s="241"/>
      <c r="Z616" s="241"/>
    </row>
    <row r="617" ht="127.5" customHeight="1">
      <c r="A617" s="241"/>
      <c r="B617" s="241"/>
      <c r="C617" s="241"/>
      <c r="D617" s="309"/>
      <c r="E617" s="241"/>
      <c r="F617" s="241"/>
      <c r="G617" s="241"/>
      <c r="H617" s="241"/>
      <c r="I617" s="241"/>
      <c r="J617" s="241"/>
      <c r="K617" s="241"/>
      <c r="L617" s="241"/>
      <c r="M617" s="241"/>
      <c r="N617" s="241"/>
      <c r="O617" s="241"/>
      <c r="P617" s="241"/>
      <c r="Q617" s="241"/>
      <c r="R617" s="241"/>
      <c r="S617" s="241"/>
      <c r="T617" s="241"/>
      <c r="U617" s="241"/>
      <c r="V617" s="241"/>
      <c r="W617" s="241"/>
      <c r="X617" s="241"/>
      <c r="Y617" s="241"/>
      <c r="Z617" s="241"/>
    </row>
    <row r="618" ht="127.5" customHeight="1">
      <c r="A618" s="241"/>
      <c r="B618" s="241"/>
      <c r="C618" s="241"/>
      <c r="D618" s="309"/>
      <c r="E618" s="241"/>
      <c r="F618" s="241"/>
      <c r="G618" s="241"/>
      <c r="H618" s="241"/>
      <c r="I618" s="241"/>
      <c r="J618" s="241"/>
      <c r="K618" s="241"/>
      <c r="L618" s="241"/>
      <c r="M618" s="241"/>
      <c r="N618" s="241"/>
      <c r="O618" s="241"/>
      <c r="P618" s="241"/>
      <c r="Q618" s="241"/>
      <c r="R618" s="241"/>
      <c r="S618" s="241"/>
      <c r="T618" s="241"/>
      <c r="U618" s="241"/>
      <c r="V618" s="241"/>
      <c r="W618" s="241"/>
      <c r="X618" s="241"/>
      <c r="Y618" s="241"/>
      <c r="Z618" s="241"/>
    </row>
    <row r="619" ht="127.5" customHeight="1">
      <c r="A619" s="241"/>
      <c r="B619" s="241"/>
      <c r="C619" s="241"/>
      <c r="D619" s="309"/>
      <c r="E619" s="241"/>
      <c r="F619" s="241"/>
      <c r="G619" s="241"/>
      <c r="H619" s="241"/>
      <c r="I619" s="241"/>
      <c r="J619" s="241"/>
      <c r="K619" s="241"/>
      <c r="L619" s="241"/>
      <c r="M619" s="241"/>
      <c r="N619" s="241"/>
      <c r="O619" s="241"/>
      <c r="P619" s="241"/>
      <c r="Q619" s="241"/>
      <c r="R619" s="241"/>
      <c r="S619" s="241"/>
      <c r="T619" s="241"/>
      <c r="U619" s="241"/>
      <c r="V619" s="241"/>
      <c r="W619" s="241"/>
      <c r="X619" s="241"/>
      <c r="Y619" s="241"/>
      <c r="Z619" s="241"/>
    </row>
    <row r="620" ht="127.5" customHeight="1">
      <c r="A620" s="241"/>
      <c r="B620" s="241"/>
      <c r="C620" s="241"/>
      <c r="D620" s="309"/>
      <c r="E620" s="241"/>
      <c r="F620" s="241"/>
      <c r="G620" s="241"/>
      <c r="H620" s="241"/>
      <c r="I620" s="241"/>
      <c r="J620" s="241"/>
      <c r="K620" s="241"/>
      <c r="L620" s="241"/>
      <c r="M620" s="241"/>
      <c r="N620" s="241"/>
      <c r="O620" s="241"/>
      <c r="P620" s="241"/>
      <c r="Q620" s="241"/>
      <c r="R620" s="241"/>
      <c r="S620" s="241"/>
      <c r="T620" s="241"/>
      <c r="U620" s="241"/>
      <c r="V620" s="241"/>
      <c r="W620" s="241"/>
      <c r="X620" s="241"/>
      <c r="Y620" s="241"/>
      <c r="Z620" s="241"/>
    </row>
    <row r="621" ht="127.5" customHeight="1">
      <c r="A621" s="241"/>
      <c r="B621" s="241"/>
      <c r="C621" s="241"/>
      <c r="D621" s="309"/>
      <c r="E621" s="241"/>
      <c r="F621" s="241"/>
      <c r="G621" s="241"/>
      <c r="H621" s="241"/>
      <c r="I621" s="241"/>
      <c r="J621" s="241"/>
      <c r="K621" s="241"/>
      <c r="L621" s="241"/>
      <c r="M621" s="241"/>
      <c r="N621" s="241"/>
      <c r="O621" s="241"/>
      <c r="P621" s="241"/>
      <c r="Q621" s="241"/>
      <c r="R621" s="241"/>
      <c r="S621" s="241"/>
      <c r="T621" s="241"/>
      <c r="U621" s="241"/>
      <c r="V621" s="241"/>
      <c r="W621" s="241"/>
      <c r="X621" s="241"/>
      <c r="Y621" s="241"/>
      <c r="Z621" s="241"/>
    </row>
    <row r="622" ht="127.5" customHeight="1">
      <c r="A622" s="241"/>
      <c r="B622" s="241"/>
      <c r="C622" s="241"/>
      <c r="D622" s="309"/>
      <c r="E622" s="241"/>
      <c r="F622" s="241"/>
      <c r="G622" s="241"/>
      <c r="H622" s="241"/>
      <c r="I622" s="241"/>
      <c r="J622" s="241"/>
      <c r="K622" s="241"/>
      <c r="L622" s="241"/>
      <c r="M622" s="241"/>
      <c r="N622" s="241"/>
      <c r="O622" s="241"/>
      <c r="P622" s="241"/>
      <c r="Q622" s="241"/>
      <c r="R622" s="241"/>
      <c r="S622" s="241"/>
      <c r="T622" s="241"/>
      <c r="U622" s="241"/>
      <c r="V622" s="241"/>
      <c r="W622" s="241"/>
      <c r="X622" s="241"/>
      <c r="Y622" s="241"/>
      <c r="Z622" s="241"/>
    </row>
    <row r="623" ht="127.5" customHeight="1">
      <c r="A623" s="241"/>
      <c r="B623" s="241"/>
      <c r="C623" s="241"/>
      <c r="D623" s="309"/>
      <c r="E623" s="241"/>
      <c r="F623" s="241"/>
      <c r="G623" s="241"/>
      <c r="H623" s="241"/>
      <c r="I623" s="241"/>
      <c r="J623" s="241"/>
      <c r="K623" s="241"/>
      <c r="L623" s="241"/>
      <c r="M623" s="241"/>
      <c r="N623" s="241"/>
      <c r="O623" s="241"/>
      <c r="P623" s="241"/>
      <c r="Q623" s="241"/>
      <c r="R623" s="241"/>
      <c r="S623" s="241"/>
      <c r="T623" s="241"/>
      <c r="U623" s="241"/>
      <c r="V623" s="241"/>
      <c r="W623" s="241"/>
      <c r="X623" s="241"/>
      <c r="Y623" s="241"/>
      <c r="Z623" s="241"/>
    </row>
    <row r="624" ht="127.5" customHeight="1">
      <c r="A624" s="241"/>
      <c r="B624" s="241"/>
      <c r="C624" s="241"/>
      <c r="D624" s="309"/>
      <c r="E624" s="241"/>
      <c r="F624" s="241"/>
      <c r="G624" s="241"/>
      <c r="H624" s="241"/>
      <c r="I624" s="241"/>
      <c r="J624" s="241"/>
      <c r="K624" s="241"/>
      <c r="L624" s="241"/>
      <c r="M624" s="241"/>
      <c r="N624" s="241"/>
      <c r="O624" s="241"/>
      <c r="P624" s="241"/>
      <c r="Q624" s="241"/>
      <c r="R624" s="241"/>
      <c r="S624" s="241"/>
      <c r="T624" s="241"/>
      <c r="U624" s="241"/>
      <c r="V624" s="241"/>
      <c r="W624" s="241"/>
      <c r="X624" s="241"/>
      <c r="Y624" s="241"/>
      <c r="Z624" s="241"/>
    </row>
    <row r="625" ht="127.5" customHeight="1">
      <c r="A625" s="241"/>
      <c r="B625" s="241"/>
      <c r="C625" s="241"/>
      <c r="D625" s="309"/>
      <c r="E625" s="241"/>
      <c r="F625" s="241"/>
      <c r="G625" s="241"/>
      <c r="H625" s="241"/>
      <c r="I625" s="241"/>
      <c r="J625" s="241"/>
      <c r="K625" s="241"/>
      <c r="L625" s="241"/>
      <c r="M625" s="241"/>
      <c r="N625" s="241"/>
      <c r="O625" s="241"/>
      <c r="P625" s="241"/>
      <c r="Q625" s="241"/>
      <c r="R625" s="241"/>
      <c r="S625" s="241"/>
      <c r="T625" s="241"/>
      <c r="U625" s="241"/>
      <c r="V625" s="241"/>
      <c r="W625" s="241"/>
      <c r="X625" s="241"/>
      <c r="Y625" s="241"/>
      <c r="Z625" s="241"/>
    </row>
    <row r="626" ht="127.5" customHeight="1">
      <c r="A626" s="241"/>
      <c r="B626" s="241"/>
      <c r="C626" s="241"/>
      <c r="D626" s="309"/>
      <c r="E626" s="241"/>
      <c r="F626" s="241"/>
      <c r="G626" s="241"/>
      <c r="H626" s="241"/>
      <c r="I626" s="241"/>
      <c r="J626" s="241"/>
      <c r="K626" s="241"/>
      <c r="L626" s="241"/>
      <c r="M626" s="241"/>
      <c r="N626" s="241"/>
      <c r="O626" s="241"/>
      <c r="P626" s="241"/>
      <c r="Q626" s="241"/>
      <c r="R626" s="241"/>
      <c r="S626" s="241"/>
      <c r="T626" s="241"/>
      <c r="U626" s="241"/>
      <c r="V626" s="241"/>
      <c r="W626" s="241"/>
      <c r="X626" s="241"/>
      <c r="Y626" s="241"/>
      <c r="Z626" s="241"/>
    </row>
    <row r="627" ht="127.5" customHeight="1">
      <c r="A627" s="241"/>
      <c r="B627" s="241"/>
      <c r="C627" s="241"/>
      <c r="D627" s="309"/>
      <c r="E627" s="241"/>
      <c r="F627" s="241"/>
      <c r="G627" s="241"/>
      <c r="H627" s="241"/>
      <c r="I627" s="241"/>
      <c r="J627" s="241"/>
      <c r="K627" s="241"/>
      <c r="L627" s="241"/>
      <c r="M627" s="241"/>
      <c r="N627" s="241"/>
      <c r="O627" s="241"/>
      <c r="P627" s="241"/>
      <c r="Q627" s="241"/>
      <c r="R627" s="241"/>
      <c r="S627" s="241"/>
      <c r="T627" s="241"/>
      <c r="U627" s="241"/>
      <c r="V627" s="241"/>
      <c r="W627" s="241"/>
      <c r="X627" s="241"/>
      <c r="Y627" s="241"/>
      <c r="Z627" s="241"/>
    </row>
    <row r="628" ht="127.5" customHeight="1">
      <c r="A628" s="241"/>
      <c r="B628" s="241"/>
      <c r="C628" s="241"/>
      <c r="D628" s="309"/>
      <c r="E628" s="241"/>
      <c r="F628" s="241"/>
      <c r="G628" s="241"/>
      <c r="H628" s="241"/>
      <c r="I628" s="241"/>
      <c r="J628" s="241"/>
      <c r="K628" s="241"/>
      <c r="L628" s="241"/>
      <c r="M628" s="241"/>
      <c r="N628" s="241"/>
      <c r="O628" s="241"/>
      <c r="P628" s="241"/>
      <c r="Q628" s="241"/>
      <c r="R628" s="241"/>
      <c r="S628" s="241"/>
      <c r="T628" s="241"/>
      <c r="U628" s="241"/>
      <c r="V628" s="241"/>
      <c r="W628" s="241"/>
      <c r="X628" s="241"/>
      <c r="Y628" s="241"/>
      <c r="Z628" s="241"/>
    </row>
    <row r="629" ht="127.5" customHeight="1">
      <c r="A629" s="241"/>
      <c r="B629" s="241"/>
      <c r="C629" s="241"/>
      <c r="D629" s="309"/>
      <c r="E629" s="241"/>
      <c r="F629" s="241"/>
      <c r="G629" s="241"/>
      <c r="H629" s="241"/>
      <c r="I629" s="241"/>
      <c r="J629" s="241"/>
      <c r="K629" s="241"/>
      <c r="L629" s="241"/>
      <c r="M629" s="241"/>
      <c r="N629" s="241"/>
      <c r="O629" s="241"/>
      <c r="P629" s="241"/>
      <c r="Q629" s="241"/>
      <c r="R629" s="241"/>
      <c r="S629" s="241"/>
      <c r="T629" s="241"/>
      <c r="U629" s="241"/>
      <c r="V629" s="241"/>
      <c r="W629" s="241"/>
      <c r="X629" s="241"/>
      <c r="Y629" s="241"/>
      <c r="Z629" s="241"/>
    </row>
    <row r="630" ht="127.5" customHeight="1">
      <c r="A630" s="241"/>
      <c r="B630" s="241"/>
      <c r="C630" s="241"/>
      <c r="D630" s="309"/>
      <c r="E630" s="241"/>
      <c r="F630" s="241"/>
      <c r="G630" s="241"/>
      <c r="H630" s="241"/>
      <c r="I630" s="241"/>
      <c r="J630" s="241"/>
      <c r="K630" s="241"/>
      <c r="L630" s="241"/>
      <c r="M630" s="241"/>
      <c r="N630" s="241"/>
      <c r="O630" s="241"/>
      <c r="P630" s="241"/>
      <c r="Q630" s="241"/>
      <c r="R630" s="241"/>
      <c r="S630" s="241"/>
      <c r="T630" s="241"/>
      <c r="U630" s="241"/>
      <c r="V630" s="241"/>
      <c r="W630" s="241"/>
      <c r="X630" s="241"/>
      <c r="Y630" s="241"/>
      <c r="Z630" s="241"/>
    </row>
    <row r="631" ht="127.5" customHeight="1">
      <c r="A631" s="241"/>
      <c r="B631" s="241"/>
      <c r="C631" s="241"/>
      <c r="D631" s="309"/>
      <c r="E631" s="241"/>
      <c r="F631" s="241"/>
      <c r="G631" s="241"/>
      <c r="H631" s="241"/>
      <c r="I631" s="241"/>
      <c r="J631" s="241"/>
      <c r="K631" s="241"/>
      <c r="L631" s="241"/>
      <c r="M631" s="241"/>
      <c r="N631" s="241"/>
      <c r="O631" s="241"/>
      <c r="P631" s="241"/>
      <c r="Q631" s="241"/>
      <c r="R631" s="241"/>
      <c r="S631" s="241"/>
      <c r="T631" s="241"/>
      <c r="U631" s="241"/>
      <c r="V631" s="241"/>
      <c r="W631" s="241"/>
      <c r="X631" s="241"/>
      <c r="Y631" s="241"/>
      <c r="Z631" s="241"/>
    </row>
    <row r="632" ht="127.5" customHeight="1">
      <c r="A632" s="241"/>
      <c r="B632" s="241"/>
      <c r="C632" s="241"/>
      <c r="D632" s="309"/>
      <c r="E632" s="241"/>
      <c r="F632" s="241"/>
      <c r="G632" s="241"/>
      <c r="H632" s="241"/>
      <c r="I632" s="241"/>
      <c r="J632" s="241"/>
      <c r="K632" s="241"/>
      <c r="L632" s="241"/>
      <c r="M632" s="241"/>
      <c r="N632" s="241"/>
      <c r="O632" s="241"/>
      <c r="P632" s="241"/>
      <c r="Q632" s="241"/>
      <c r="R632" s="241"/>
      <c r="S632" s="241"/>
      <c r="T632" s="241"/>
      <c r="U632" s="241"/>
      <c r="V632" s="241"/>
      <c r="W632" s="241"/>
      <c r="X632" s="241"/>
      <c r="Y632" s="241"/>
      <c r="Z632" s="241"/>
    </row>
    <row r="633" ht="127.5" customHeight="1">
      <c r="A633" s="241"/>
      <c r="B633" s="241"/>
      <c r="C633" s="241"/>
      <c r="D633" s="309"/>
      <c r="E633" s="241"/>
      <c r="F633" s="241"/>
      <c r="G633" s="241"/>
      <c r="H633" s="241"/>
      <c r="I633" s="241"/>
      <c r="J633" s="241"/>
      <c r="K633" s="241"/>
      <c r="L633" s="241"/>
      <c r="M633" s="241"/>
      <c r="N633" s="241"/>
      <c r="O633" s="241"/>
      <c r="P633" s="241"/>
      <c r="Q633" s="241"/>
      <c r="R633" s="241"/>
      <c r="S633" s="241"/>
      <c r="T633" s="241"/>
      <c r="U633" s="241"/>
      <c r="V633" s="241"/>
      <c r="W633" s="241"/>
      <c r="X633" s="241"/>
      <c r="Y633" s="241"/>
      <c r="Z633" s="241"/>
    </row>
    <row r="634" ht="127.5" customHeight="1">
      <c r="A634" s="241"/>
      <c r="B634" s="241"/>
      <c r="C634" s="241"/>
      <c r="D634" s="309"/>
      <c r="E634" s="241"/>
      <c r="F634" s="241"/>
      <c r="G634" s="241"/>
      <c r="H634" s="241"/>
      <c r="I634" s="241"/>
      <c r="J634" s="241"/>
      <c r="K634" s="241"/>
      <c r="L634" s="241"/>
      <c r="M634" s="241"/>
      <c r="N634" s="241"/>
      <c r="O634" s="241"/>
      <c r="P634" s="241"/>
      <c r="Q634" s="241"/>
      <c r="R634" s="241"/>
      <c r="S634" s="241"/>
      <c r="T634" s="241"/>
      <c r="U634" s="241"/>
      <c r="V634" s="241"/>
      <c r="W634" s="241"/>
      <c r="X634" s="241"/>
      <c r="Y634" s="241"/>
      <c r="Z634" s="241"/>
    </row>
    <row r="635" ht="127.5" customHeight="1">
      <c r="A635" s="241"/>
      <c r="B635" s="241"/>
      <c r="C635" s="241"/>
      <c r="D635" s="309"/>
      <c r="E635" s="241"/>
      <c r="F635" s="241"/>
      <c r="G635" s="241"/>
      <c r="H635" s="241"/>
      <c r="I635" s="241"/>
      <c r="J635" s="241"/>
      <c r="K635" s="241"/>
      <c r="L635" s="241"/>
      <c r="M635" s="241"/>
      <c r="N635" s="241"/>
      <c r="O635" s="241"/>
      <c r="P635" s="241"/>
      <c r="Q635" s="241"/>
      <c r="R635" s="241"/>
      <c r="S635" s="241"/>
      <c r="T635" s="241"/>
      <c r="U635" s="241"/>
      <c r="V635" s="241"/>
      <c r="W635" s="241"/>
      <c r="X635" s="241"/>
      <c r="Y635" s="241"/>
      <c r="Z635" s="241"/>
    </row>
    <row r="636" ht="127.5" customHeight="1">
      <c r="A636" s="241"/>
      <c r="B636" s="241"/>
      <c r="C636" s="241"/>
      <c r="D636" s="309"/>
      <c r="E636" s="241"/>
      <c r="F636" s="241"/>
      <c r="G636" s="241"/>
      <c r="H636" s="241"/>
      <c r="I636" s="241"/>
      <c r="J636" s="241"/>
      <c r="K636" s="241"/>
      <c r="L636" s="241"/>
      <c r="M636" s="241"/>
      <c r="N636" s="241"/>
      <c r="O636" s="241"/>
      <c r="P636" s="241"/>
      <c r="Q636" s="241"/>
      <c r="R636" s="241"/>
      <c r="S636" s="241"/>
      <c r="T636" s="241"/>
      <c r="U636" s="241"/>
      <c r="V636" s="241"/>
      <c r="W636" s="241"/>
      <c r="X636" s="241"/>
      <c r="Y636" s="241"/>
      <c r="Z636" s="241"/>
    </row>
    <row r="637" ht="127.5" customHeight="1">
      <c r="A637" s="241"/>
      <c r="B637" s="241"/>
      <c r="C637" s="241"/>
      <c r="D637" s="309"/>
      <c r="E637" s="241"/>
      <c r="F637" s="241"/>
      <c r="G637" s="241"/>
      <c r="H637" s="241"/>
      <c r="I637" s="241"/>
      <c r="J637" s="241"/>
      <c r="K637" s="241"/>
      <c r="L637" s="241"/>
      <c r="M637" s="241"/>
      <c r="N637" s="241"/>
      <c r="O637" s="241"/>
      <c r="P637" s="241"/>
      <c r="Q637" s="241"/>
      <c r="R637" s="241"/>
      <c r="S637" s="241"/>
      <c r="T637" s="241"/>
      <c r="U637" s="241"/>
      <c r="V637" s="241"/>
      <c r="W637" s="241"/>
      <c r="X637" s="241"/>
      <c r="Y637" s="241"/>
      <c r="Z637" s="241"/>
    </row>
    <row r="638" ht="127.5" customHeight="1">
      <c r="A638" s="241"/>
      <c r="B638" s="241"/>
      <c r="C638" s="241"/>
      <c r="D638" s="309"/>
      <c r="E638" s="241"/>
      <c r="F638" s="241"/>
      <c r="G638" s="241"/>
      <c r="H638" s="241"/>
      <c r="I638" s="241"/>
      <c r="J638" s="241"/>
      <c r="K638" s="241"/>
      <c r="L638" s="241"/>
      <c r="M638" s="241"/>
      <c r="N638" s="241"/>
      <c r="O638" s="241"/>
      <c r="P638" s="241"/>
      <c r="Q638" s="241"/>
      <c r="R638" s="241"/>
      <c r="S638" s="241"/>
      <c r="T638" s="241"/>
      <c r="U638" s="241"/>
      <c r="V638" s="241"/>
      <c r="W638" s="241"/>
      <c r="X638" s="241"/>
      <c r="Y638" s="241"/>
      <c r="Z638" s="241"/>
    </row>
    <row r="639" ht="127.5" customHeight="1">
      <c r="A639" s="241"/>
      <c r="B639" s="241"/>
      <c r="C639" s="241"/>
      <c r="D639" s="309"/>
      <c r="E639" s="241"/>
      <c r="F639" s="241"/>
      <c r="G639" s="241"/>
      <c r="H639" s="241"/>
      <c r="I639" s="241"/>
      <c r="J639" s="241"/>
      <c r="K639" s="241"/>
      <c r="L639" s="241"/>
      <c r="M639" s="241"/>
      <c r="N639" s="241"/>
      <c r="O639" s="241"/>
      <c r="P639" s="241"/>
      <c r="Q639" s="241"/>
      <c r="R639" s="241"/>
      <c r="S639" s="241"/>
      <c r="T639" s="241"/>
      <c r="U639" s="241"/>
      <c r="V639" s="241"/>
      <c r="W639" s="241"/>
      <c r="X639" s="241"/>
      <c r="Y639" s="241"/>
      <c r="Z639" s="241"/>
    </row>
    <row r="640" ht="127.5" customHeight="1">
      <c r="A640" s="241"/>
      <c r="B640" s="241"/>
      <c r="C640" s="241"/>
      <c r="D640" s="309"/>
      <c r="E640" s="241"/>
      <c r="F640" s="241"/>
      <c r="G640" s="241"/>
      <c r="H640" s="241"/>
      <c r="I640" s="241"/>
      <c r="J640" s="241"/>
      <c r="K640" s="241"/>
      <c r="L640" s="241"/>
      <c r="M640" s="241"/>
      <c r="N640" s="241"/>
      <c r="O640" s="241"/>
      <c r="P640" s="241"/>
      <c r="Q640" s="241"/>
      <c r="R640" s="241"/>
      <c r="S640" s="241"/>
      <c r="T640" s="241"/>
      <c r="U640" s="241"/>
      <c r="V640" s="241"/>
      <c r="W640" s="241"/>
      <c r="X640" s="241"/>
      <c r="Y640" s="241"/>
      <c r="Z640" s="241"/>
    </row>
    <row r="641" ht="127.5" customHeight="1">
      <c r="A641" s="241"/>
      <c r="B641" s="241"/>
      <c r="C641" s="241"/>
      <c r="D641" s="309"/>
      <c r="E641" s="241"/>
      <c r="F641" s="241"/>
      <c r="G641" s="241"/>
      <c r="H641" s="241"/>
      <c r="I641" s="241"/>
      <c r="J641" s="241"/>
      <c r="K641" s="241"/>
      <c r="L641" s="241"/>
      <c r="M641" s="241"/>
      <c r="N641" s="241"/>
      <c r="O641" s="241"/>
      <c r="P641" s="241"/>
      <c r="Q641" s="241"/>
      <c r="R641" s="241"/>
      <c r="S641" s="241"/>
      <c r="T641" s="241"/>
      <c r="U641" s="241"/>
      <c r="V641" s="241"/>
      <c r="W641" s="241"/>
      <c r="X641" s="241"/>
      <c r="Y641" s="241"/>
      <c r="Z641" s="241"/>
    </row>
    <row r="642" ht="127.5" customHeight="1">
      <c r="A642" s="241"/>
      <c r="B642" s="241"/>
      <c r="C642" s="241"/>
      <c r="D642" s="309"/>
      <c r="E642" s="241"/>
      <c r="F642" s="241"/>
      <c r="G642" s="241"/>
      <c r="H642" s="241"/>
      <c r="I642" s="241"/>
      <c r="J642" s="241"/>
      <c r="K642" s="241"/>
      <c r="L642" s="241"/>
      <c r="M642" s="241"/>
      <c r="N642" s="241"/>
      <c r="O642" s="241"/>
      <c r="P642" s="241"/>
      <c r="Q642" s="241"/>
      <c r="R642" s="241"/>
      <c r="S642" s="241"/>
      <c r="T642" s="241"/>
      <c r="U642" s="241"/>
      <c r="V642" s="241"/>
      <c r="W642" s="241"/>
      <c r="X642" s="241"/>
      <c r="Y642" s="241"/>
      <c r="Z642" s="241"/>
    </row>
    <row r="643" ht="127.5" customHeight="1">
      <c r="A643" s="241"/>
      <c r="B643" s="241"/>
      <c r="C643" s="241"/>
      <c r="D643" s="309"/>
      <c r="E643" s="241"/>
      <c r="F643" s="241"/>
      <c r="G643" s="241"/>
      <c r="H643" s="241"/>
      <c r="I643" s="241"/>
      <c r="J643" s="241"/>
      <c r="K643" s="241"/>
      <c r="L643" s="241"/>
      <c r="M643" s="241"/>
      <c r="N643" s="241"/>
      <c r="O643" s="241"/>
      <c r="P643" s="241"/>
      <c r="Q643" s="241"/>
      <c r="R643" s="241"/>
      <c r="S643" s="241"/>
      <c r="T643" s="241"/>
      <c r="U643" s="241"/>
      <c r="V643" s="241"/>
      <c r="W643" s="241"/>
      <c r="X643" s="241"/>
      <c r="Y643" s="241"/>
      <c r="Z643" s="241"/>
    </row>
    <row r="644" ht="127.5" customHeight="1">
      <c r="A644" s="241"/>
      <c r="B644" s="241"/>
      <c r="C644" s="241"/>
      <c r="D644" s="309"/>
      <c r="E644" s="241"/>
      <c r="F644" s="241"/>
      <c r="G644" s="241"/>
      <c r="H644" s="241"/>
      <c r="I644" s="241"/>
      <c r="J644" s="241"/>
      <c r="K644" s="241"/>
      <c r="L644" s="241"/>
      <c r="M644" s="241"/>
      <c r="N644" s="241"/>
      <c r="O644" s="241"/>
      <c r="P644" s="241"/>
      <c r="Q644" s="241"/>
      <c r="R644" s="241"/>
      <c r="S644" s="241"/>
      <c r="T644" s="241"/>
      <c r="U644" s="241"/>
      <c r="V644" s="241"/>
      <c r="W644" s="241"/>
      <c r="X644" s="241"/>
      <c r="Y644" s="241"/>
      <c r="Z644" s="241"/>
    </row>
    <row r="645" ht="127.5" customHeight="1">
      <c r="A645" s="241"/>
      <c r="B645" s="241"/>
      <c r="C645" s="241"/>
      <c r="D645" s="309"/>
      <c r="E645" s="241"/>
      <c r="F645" s="241"/>
      <c r="G645" s="241"/>
      <c r="H645" s="241"/>
      <c r="I645" s="241"/>
      <c r="J645" s="241"/>
      <c r="K645" s="241"/>
      <c r="L645" s="241"/>
      <c r="M645" s="241"/>
      <c r="N645" s="241"/>
      <c r="O645" s="241"/>
      <c r="P645" s="241"/>
      <c r="Q645" s="241"/>
      <c r="R645" s="241"/>
      <c r="S645" s="241"/>
      <c r="T645" s="241"/>
      <c r="U645" s="241"/>
      <c r="V645" s="241"/>
      <c r="W645" s="241"/>
      <c r="X645" s="241"/>
      <c r="Y645" s="241"/>
      <c r="Z645" s="241"/>
    </row>
    <row r="646" ht="127.5" customHeight="1">
      <c r="A646" s="241"/>
      <c r="B646" s="241"/>
      <c r="C646" s="241"/>
      <c r="D646" s="309"/>
      <c r="E646" s="241"/>
      <c r="F646" s="241"/>
      <c r="G646" s="241"/>
      <c r="H646" s="241"/>
      <c r="I646" s="241"/>
      <c r="J646" s="241"/>
      <c r="K646" s="241"/>
      <c r="L646" s="241"/>
      <c r="M646" s="241"/>
      <c r="N646" s="241"/>
      <c r="O646" s="241"/>
      <c r="P646" s="241"/>
      <c r="Q646" s="241"/>
      <c r="R646" s="241"/>
      <c r="S646" s="241"/>
      <c r="T646" s="241"/>
      <c r="U646" s="241"/>
      <c r="V646" s="241"/>
      <c r="W646" s="241"/>
      <c r="X646" s="241"/>
      <c r="Y646" s="241"/>
      <c r="Z646" s="241"/>
    </row>
    <row r="647" ht="127.5" customHeight="1">
      <c r="A647" s="241"/>
      <c r="B647" s="241"/>
      <c r="C647" s="241"/>
      <c r="D647" s="309"/>
      <c r="E647" s="241"/>
      <c r="F647" s="241"/>
      <c r="G647" s="241"/>
      <c r="H647" s="241"/>
      <c r="I647" s="241"/>
      <c r="J647" s="241"/>
      <c r="K647" s="241"/>
      <c r="L647" s="241"/>
      <c r="M647" s="241"/>
      <c r="N647" s="241"/>
      <c r="O647" s="241"/>
      <c r="P647" s="241"/>
      <c r="Q647" s="241"/>
      <c r="R647" s="241"/>
      <c r="S647" s="241"/>
      <c r="T647" s="241"/>
      <c r="U647" s="241"/>
      <c r="V647" s="241"/>
      <c r="W647" s="241"/>
      <c r="X647" s="241"/>
      <c r="Y647" s="241"/>
      <c r="Z647" s="241"/>
    </row>
    <row r="648" ht="127.5" customHeight="1">
      <c r="A648" s="241"/>
      <c r="B648" s="241"/>
      <c r="C648" s="241"/>
      <c r="D648" s="309"/>
      <c r="E648" s="241"/>
      <c r="F648" s="241"/>
      <c r="G648" s="241"/>
      <c r="H648" s="241"/>
      <c r="I648" s="241"/>
      <c r="J648" s="241"/>
      <c r="K648" s="241"/>
      <c r="L648" s="241"/>
      <c r="M648" s="241"/>
      <c r="N648" s="241"/>
      <c r="O648" s="241"/>
      <c r="P648" s="241"/>
      <c r="Q648" s="241"/>
      <c r="R648" s="241"/>
      <c r="S648" s="241"/>
      <c r="T648" s="241"/>
      <c r="U648" s="241"/>
      <c r="V648" s="241"/>
      <c r="W648" s="241"/>
      <c r="X648" s="241"/>
      <c r="Y648" s="241"/>
      <c r="Z648" s="241"/>
    </row>
    <row r="649" ht="127.5" customHeight="1">
      <c r="A649" s="241"/>
      <c r="B649" s="241"/>
      <c r="C649" s="241"/>
      <c r="D649" s="309"/>
      <c r="E649" s="241"/>
      <c r="F649" s="241"/>
      <c r="G649" s="241"/>
      <c r="H649" s="241"/>
      <c r="I649" s="241"/>
      <c r="J649" s="241"/>
      <c r="K649" s="241"/>
      <c r="L649" s="241"/>
      <c r="M649" s="241"/>
      <c r="N649" s="241"/>
      <c r="O649" s="241"/>
      <c r="P649" s="241"/>
      <c r="Q649" s="241"/>
      <c r="R649" s="241"/>
      <c r="S649" s="241"/>
      <c r="T649" s="241"/>
      <c r="U649" s="241"/>
      <c r="V649" s="241"/>
      <c r="W649" s="241"/>
      <c r="X649" s="241"/>
      <c r="Y649" s="241"/>
      <c r="Z649" s="241"/>
    </row>
    <row r="650" ht="15.75" customHeight="1">
      <c r="A650" s="241"/>
      <c r="B650" s="241"/>
      <c r="C650" s="241"/>
      <c r="D650" s="309"/>
      <c r="E650" s="241"/>
      <c r="F650" s="241"/>
      <c r="G650" s="241"/>
      <c r="H650" s="241"/>
      <c r="I650" s="241"/>
      <c r="J650" s="241"/>
      <c r="K650" s="241"/>
      <c r="L650" s="241"/>
      <c r="M650" s="241"/>
      <c r="N650" s="241"/>
      <c r="O650" s="241"/>
      <c r="P650" s="241"/>
      <c r="Q650" s="241"/>
      <c r="R650" s="241"/>
      <c r="S650" s="241"/>
      <c r="T650" s="241"/>
      <c r="U650" s="241"/>
      <c r="V650" s="241"/>
      <c r="W650" s="241"/>
      <c r="X650" s="241"/>
      <c r="Y650" s="241"/>
      <c r="Z650" s="241"/>
    </row>
    <row r="651" ht="15.75" customHeight="1">
      <c r="A651" s="241"/>
      <c r="B651" s="241"/>
      <c r="C651" s="241"/>
      <c r="D651" s="309"/>
      <c r="E651" s="241"/>
      <c r="F651" s="241"/>
      <c r="G651" s="241"/>
      <c r="H651" s="241"/>
      <c r="I651" s="241"/>
      <c r="J651" s="241"/>
      <c r="K651" s="241"/>
      <c r="L651" s="241"/>
      <c r="M651" s="241"/>
      <c r="N651" s="241"/>
      <c r="O651" s="241"/>
      <c r="P651" s="241"/>
      <c r="Q651" s="241"/>
      <c r="R651" s="241"/>
      <c r="S651" s="241"/>
      <c r="T651" s="241"/>
      <c r="U651" s="241"/>
      <c r="V651" s="241"/>
      <c r="W651" s="241"/>
      <c r="X651" s="241"/>
      <c r="Y651" s="241"/>
      <c r="Z651" s="241"/>
    </row>
    <row r="652" ht="15.75" customHeight="1">
      <c r="A652" s="241"/>
      <c r="B652" s="241"/>
      <c r="C652" s="241"/>
      <c r="D652" s="309"/>
      <c r="E652" s="241"/>
      <c r="F652" s="241"/>
      <c r="G652" s="241"/>
      <c r="H652" s="241"/>
      <c r="I652" s="241"/>
      <c r="J652" s="241"/>
      <c r="K652" s="241"/>
      <c r="L652" s="241"/>
      <c r="M652" s="241"/>
      <c r="N652" s="241"/>
      <c r="O652" s="241"/>
      <c r="P652" s="241"/>
      <c r="Q652" s="241"/>
      <c r="R652" s="241"/>
      <c r="S652" s="241"/>
      <c r="T652" s="241"/>
      <c r="U652" s="241"/>
      <c r="V652" s="241"/>
      <c r="W652" s="241"/>
      <c r="X652" s="241"/>
      <c r="Y652" s="241"/>
      <c r="Z652" s="241"/>
    </row>
    <row r="653" ht="15.75" customHeight="1">
      <c r="A653" s="241"/>
      <c r="B653" s="241"/>
      <c r="C653" s="241"/>
      <c r="D653" s="309"/>
      <c r="E653" s="241"/>
      <c r="F653" s="241"/>
      <c r="G653" s="241"/>
      <c r="H653" s="241"/>
      <c r="I653" s="241"/>
      <c r="J653" s="241"/>
      <c r="K653" s="241"/>
      <c r="L653" s="241"/>
      <c r="M653" s="241"/>
      <c r="N653" s="241"/>
      <c r="O653" s="241"/>
      <c r="P653" s="241"/>
      <c r="Q653" s="241"/>
      <c r="R653" s="241"/>
      <c r="S653" s="241"/>
      <c r="T653" s="241"/>
      <c r="U653" s="241"/>
      <c r="V653" s="241"/>
      <c r="W653" s="241"/>
      <c r="X653" s="241"/>
      <c r="Y653" s="241"/>
      <c r="Z653" s="241"/>
    </row>
    <row r="654" ht="15.75" customHeight="1">
      <c r="A654" s="241"/>
      <c r="B654" s="241"/>
      <c r="C654" s="241"/>
      <c r="D654" s="309"/>
      <c r="E654" s="241"/>
      <c r="F654" s="241"/>
      <c r="G654" s="241"/>
      <c r="H654" s="241"/>
      <c r="I654" s="241"/>
      <c r="J654" s="241"/>
      <c r="K654" s="241"/>
      <c r="L654" s="241"/>
      <c r="M654" s="241"/>
      <c r="N654" s="241"/>
      <c r="O654" s="241"/>
      <c r="P654" s="241"/>
      <c r="Q654" s="241"/>
      <c r="R654" s="241"/>
      <c r="S654" s="241"/>
      <c r="T654" s="241"/>
      <c r="U654" s="241"/>
      <c r="V654" s="241"/>
      <c r="W654" s="241"/>
      <c r="X654" s="241"/>
      <c r="Y654" s="241"/>
      <c r="Z654" s="241"/>
    </row>
    <row r="655" ht="15.75" customHeight="1">
      <c r="A655" s="241"/>
      <c r="B655" s="241"/>
      <c r="C655" s="241"/>
      <c r="D655" s="309"/>
      <c r="E655" s="241"/>
      <c r="F655" s="241"/>
      <c r="G655" s="241"/>
      <c r="H655" s="241"/>
      <c r="I655" s="241"/>
      <c r="J655" s="241"/>
      <c r="K655" s="241"/>
      <c r="L655" s="241"/>
      <c r="M655" s="241"/>
      <c r="N655" s="241"/>
      <c r="O655" s="241"/>
      <c r="P655" s="241"/>
      <c r="Q655" s="241"/>
      <c r="R655" s="241"/>
      <c r="S655" s="241"/>
      <c r="T655" s="241"/>
      <c r="U655" s="241"/>
      <c r="V655" s="241"/>
      <c r="W655" s="241"/>
      <c r="X655" s="241"/>
      <c r="Y655" s="241"/>
      <c r="Z655" s="241"/>
    </row>
    <row r="656" ht="15.75" customHeight="1">
      <c r="A656" s="241"/>
      <c r="B656" s="241"/>
      <c r="C656" s="241"/>
      <c r="D656" s="309"/>
      <c r="E656" s="241"/>
      <c r="F656" s="241"/>
      <c r="G656" s="241"/>
      <c r="H656" s="241"/>
      <c r="I656" s="241"/>
      <c r="J656" s="241"/>
      <c r="K656" s="241"/>
      <c r="L656" s="241"/>
      <c r="M656" s="241"/>
      <c r="N656" s="241"/>
      <c r="O656" s="241"/>
      <c r="P656" s="241"/>
      <c r="Q656" s="241"/>
      <c r="R656" s="241"/>
      <c r="S656" s="241"/>
      <c r="T656" s="241"/>
      <c r="U656" s="241"/>
      <c r="V656" s="241"/>
      <c r="W656" s="241"/>
      <c r="X656" s="241"/>
      <c r="Y656" s="241"/>
      <c r="Z656" s="241"/>
    </row>
    <row r="657" ht="15.75" customHeight="1">
      <c r="A657" s="241"/>
      <c r="B657" s="241"/>
      <c r="C657" s="241"/>
      <c r="D657" s="309"/>
      <c r="E657" s="241"/>
      <c r="F657" s="241"/>
      <c r="G657" s="241"/>
      <c r="H657" s="241"/>
      <c r="I657" s="241"/>
      <c r="J657" s="241"/>
      <c r="K657" s="241"/>
      <c r="L657" s="241"/>
      <c r="M657" s="241"/>
      <c r="N657" s="241"/>
      <c r="O657" s="241"/>
      <c r="P657" s="241"/>
      <c r="Q657" s="241"/>
      <c r="R657" s="241"/>
      <c r="S657" s="241"/>
      <c r="T657" s="241"/>
      <c r="U657" s="241"/>
      <c r="V657" s="241"/>
      <c r="W657" s="241"/>
      <c r="X657" s="241"/>
      <c r="Y657" s="241"/>
      <c r="Z657" s="241"/>
    </row>
    <row r="658" ht="15.75" customHeight="1">
      <c r="A658" s="241"/>
      <c r="B658" s="241"/>
      <c r="C658" s="241"/>
      <c r="D658" s="309"/>
      <c r="E658" s="241"/>
      <c r="F658" s="241"/>
      <c r="G658" s="241"/>
      <c r="H658" s="241"/>
      <c r="I658" s="241"/>
      <c r="J658" s="241"/>
      <c r="K658" s="241"/>
      <c r="L658" s="241"/>
      <c r="M658" s="241"/>
      <c r="N658" s="241"/>
      <c r="O658" s="241"/>
      <c r="P658" s="241"/>
      <c r="Q658" s="241"/>
      <c r="R658" s="241"/>
      <c r="S658" s="241"/>
      <c r="T658" s="241"/>
      <c r="U658" s="241"/>
      <c r="V658" s="241"/>
      <c r="W658" s="241"/>
      <c r="X658" s="241"/>
      <c r="Y658" s="241"/>
      <c r="Z658" s="241"/>
    </row>
    <row r="659" ht="15.75" customHeight="1">
      <c r="A659" s="241"/>
      <c r="B659" s="241"/>
      <c r="C659" s="241"/>
      <c r="D659" s="309"/>
      <c r="E659" s="241"/>
      <c r="F659" s="241"/>
      <c r="G659" s="241"/>
      <c r="H659" s="241"/>
      <c r="I659" s="241"/>
      <c r="J659" s="241"/>
      <c r="K659" s="241"/>
      <c r="L659" s="241"/>
      <c r="M659" s="241"/>
      <c r="N659" s="241"/>
      <c r="O659" s="241"/>
      <c r="P659" s="241"/>
      <c r="Q659" s="241"/>
      <c r="R659" s="241"/>
      <c r="S659" s="241"/>
      <c r="T659" s="241"/>
      <c r="U659" s="241"/>
      <c r="V659" s="241"/>
      <c r="W659" s="241"/>
      <c r="X659" s="241"/>
      <c r="Y659" s="241"/>
      <c r="Z659" s="241"/>
    </row>
    <row r="660" ht="15.75" customHeight="1">
      <c r="A660" s="241"/>
      <c r="B660" s="241"/>
      <c r="C660" s="241"/>
      <c r="D660" s="309"/>
      <c r="E660" s="241"/>
      <c r="F660" s="241"/>
      <c r="G660" s="241"/>
      <c r="H660" s="241"/>
      <c r="I660" s="241"/>
      <c r="J660" s="241"/>
      <c r="K660" s="241"/>
      <c r="L660" s="241"/>
      <c r="M660" s="241"/>
      <c r="N660" s="241"/>
      <c r="O660" s="241"/>
      <c r="P660" s="241"/>
      <c r="Q660" s="241"/>
      <c r="R660" s="241"/>
      <c r="S660" s="241"/>
      <c r="T660" s="241"/>
      <c r="U660" s="241"/>
      <c r="V660" s="241"/>
      <c r="W660" s="241"/>
      <c r="X660" s="241"/>
      <c r="Y660" s="241"/>
      <c r="Z660" s="241"/>
    </row>
    <row r="661" ht="15.75" customHeight="1">
      <c r="A661" s="241"/>
      <c r="B661" s="241"/>
      <c r="C661" s="241"/>
      <c r="D661" s="309"/>
      <c r="E661" s="241"/>
      <c r="F661" s="241"/>
      <c r="G661" s="241"/>
      <c r="H661" s="241"/>
      <c r="I661" s="241"/>
      <c r="J661" s="241"/>
      <c r="K661" s="241"/>
      <c r="L661" s="241"/>
      <c r="M661" s="241"/>
      <c r="N661" s="241"/>
      <c r="O661" s="241"/>
      <c r="P661" s="241"/>
      <c r="Q661" s="241"/>
      <c r="R661" s="241"/>
      <c r="S661" s="241"/>
      <c r="T661" s="241"/>
      <c r="U661" s="241"/>
      <c r="V661" s="241"/>
      <c r="W661" s="241"/>
      <c r="X661" s="241"/>
      <c r="Y661" s="241"/>
      <c r="Z661" s="241"/>
    </row>
    <row r="662" ht="15.75" customHeight="1">
      <c r="A662" s="241"/>
      <c r="B662" s="241"/>
      <c r="C662" s="241"/>
      <c r="D662" s="309"/>
      <c r="E662" s="241"/>
      <c r="F662" s="241"/>
      <c r="G662" s="241"/>
      <c r="H662" s="241"/>
      <c r="I662" s="241"/>
      <c r="J662" s="241"/>
      <c r="K662" s="241"/>
      <c r="L662" s="241"/>
      <c r="M662" s="241"/>
      <c r="N662" s="241"/>
      <c r="O662" s="241"/>
      <c r="P662" s="241"/>
      <c r="Q662" s="241"/>
      <c r="R662" s="241"/>
      <c r="S662" s="241"/>
      <c r="T662" s="241"/>
      <c r="U662" s="241"/>
      <c r="V662" s="241"/>
      <c r="W662" s="241"/>
      <c r="X662" s="241"/>
      <c r="Y662" s="241"/>
      <c r="Z662" s="241"/>
    </row>
    <row r="663" ht="15.75" customHeight="1">
      <c r="A663" s="241"/>
      <c r="B663" s="241"/>
      <c r="C663" s="241"/>
      <c r="D663" s="309"/>
      <c r="E663" s="241"/>
      <c r="F663" s="241"/>
      <c r="G663" s="241"/>
      <c r="H663" s="241"/>
      <c r="I663" s="241"/>
      <c r="J663" s="241"/>
      <c r="K663" s="241"/>
      <c r="L663" s="241"/>
      <c r="M663" s="241"/>
      <c r="N663" s="241"/>
      <c r="O663" s="241"/>
      <c r="P663" s="241"/>
      <c r="Q663" s="241"/>
      <c r="R663" s="241"/>
      <c r="S663" s="241"/>
      <c r="T663" s="241"/>
      <c r="U663" s="241"/>
      <c r="V663" s="241"/>
      <c r="W663" s="241"/>
      <c r="X663" s="241"/>
      <c r="Y663" s="241"/>
      <c r="Z663" s="241"/>
    </row>
    <row r="664" ht="15.75" customHeight="1">
      <c r="A664" s="241"/>
      <c r="B664" s="241"/>
      <c r="C664" s="241"/>
      <c r="D664" s="309"/>
      <c r="E664" s="241"/>
      <c r="F664" s="241"/>
      <c r="G664" s="241"/>
      <c r="H664" s="241"/>
      <c r="I664" s="241"/>
      <c r="J664" s="241"/>
      <c r="K664" s="241"/>
      <c r="L664" s="241"/>
      <c r="M664" s="241"/>
      <c r="N664" s="241"/>
      <c r="O664" s="241"/>
      <c r="P664" s="241"/>
      <c r="Q664" s="241"/>
      <c r="R664" s="241"/>
      <c r="S664" s="241"/>
      <c r="T664" s="241"/>
      <c r="U664" s="241"/>
      <c r="V664" s="241"/>
      <c r="W664" s="241"/>
      <c r="X664" s="241"/>
      <c r="Y664" s="241"/>
      <c r="Z664" s="241"/>
    </row>
    <row r="665" ht="15.75" customHeight="1">
      <c r="A665" s="241"/>
      <c r="B665" s="241"/>
      <c r="C665" s="241"/>
      <c r="D665" s="309"/>
      <c r="E665" s="241"/>
      <c r="F665" s="241"/>
      <c r="G665" s="241"/>
      <c r="H665" s="241"/>
      <c r="I665" s="241"/>
      <c r="J665" s="241"/>
      <c r="K665" s="241"/>
      <c r="L665" s="241"/>
      <c r="M665" s="241"/>
      <c r="N665" s="241"/>
      <c r="O665" s="241"/>
      <c r="P665" s="241"/>
      <c r="Q665" s="241"/>
      <c r="R665" s="241"/>
      <c r="S665" s="241"/>
      <c r="T665" s="241"/>
      <c r="U665" s="241"/>
      <c r="V665" s="241"/>
      <c r="W665" s="241"/>
      <c r="X665" s="241"/>
      <c r="Y665" s="241"/>
      <c r="Z665" s="241"/>
    </row>
    <row r="666" ht="15.75" customHeight="1">
      <c r="A666" s="241"/>
      <c r="B666" s="241"/>
      <c r="C666" s="241"/>
      <c r="D666" s="309"/>
      <c r="E666" s="241"/>
      <c r="F666" s="241"/>
      <c r="G666" s="241"/>
      <c r="H666" s="241"/>
      <c r="I666" s="241"/>
      <c r="J666" s="241"/>
      <c r="K666" s="241"/>
      <c r="L666" s="241"/>
      <c r="M666" s="241"/>
      <c r="N666" s="241"/>
      <c r="O666" s="241"/>
      <c r="P666" s="241"/>
      <c r="Q666" s="241"/>
      <c r="R666" s="241"/>
      <c r="S666" s="241"/>
      <c r="T666" s="241"/>
      <c r="U666" s="241"/>
      <c r="V666" s="241"/>
      <c r="W666" s="241"/>
      <c r="X666" s="241"/>
      <c r="Y666" s="241"/>
      <c r="Z666" s="241"/>
    </row>
    <row r="667" ht="15.75" customHeight="1">
      <c r="A667" s="241"/>
      <c r="B667" s="241"/>
      <c r="C667" s="241"/>
      <c r="D667" s="309"/>
      <c r="E667" s="241"/>
      <c r="F667" s="241"/>
      <c r="G667" s="241"/>
      <c r="H667" s="241"/>
      <c r="I667" s="241"/>
      <c r="J667" s="241"/>
      <c r="K667" s="241"/>
      <c r="L667" s="241"/>
      <c r="M667" s="241"/>
      <c r="N667" s="241"/>
      <c r="O667" s="241"/>
      <c r="P667" s="241"/>
      <c r="Q667" s="241"/>
      <c r="R667" s="241"/>
      <c r="S667" s="241"/>
      <c r="T667" s="241"/>
      <c r="U667" s="241"/>
      <c r="V667" s="241"/>
      <c r="W667" s="241"/>
      <c r="X667" s="241"/>
      <c r="Y667" s="241"/>
      <c r="Z667" s="241"/>
    </row>
    <row r="668" ht="15.75" customHeight="1">
      <c r="A668" s="241"/>
      <c r="B668" s="241"/>
      <c r="C668" s="241"/>
      <c r="D668" s="309"/>
      <c r="E668" s="241"/>
      <c r="F668" s="241"/>
      <c r="G668" s="241"/>
      <c r="H668" s="241"/>
      <c r="I668" s="241"/>
      <c r="J668" s="241"/>
      <c r="K668" s="241"/>
      <c r="L668" s="241"/>
      <c r="M668" s="241"/>
      <c r="N668" s="241"/>
      <c r="O668" s="241"/>
      <c r="P668" s="241"/>
      <c r="Q668" s="241"/>
      <c r="R668" s="241"/>
      <c r="S668" s="241"/>
      <c r="T668" s="241"/>
      <c r="U668" s="241"/>
      <c r="V668" s="241"/>
      <c r="W668" s="241"/>
      <c r="X668" s="241"/>
      <c r="Y668" s="241"/>
      <c r="Z668" s="241"/>
    </row>
    <row r="669" ht="15.75" customHeight="1">
      <c r="A669" s="241"/>
      <c r="B669" s="241"/>
      <c r="C669" s="241"/>
      <c r="D669" s="309"/>
      <c r="E669" s="241"/>
      <c r="F669" s="241"/>
      <c r="G669" s="241"/>
      <c r="H669" s="241"/>
      <c r="I669" s="241"/>
      <c r="J669" s="241"/>
      <c r="K669" s="241"/>
      <c r="L669" s="241"/>
      <c r="M669" s="241"/>
      <c r="N669" s="241"/>
      <c r="O669" s="241"/>
      <c r="P669" s="241"/>
      <c r="Q669" s="241"/>
      <c r="R669" s="241"/>
      <c r="S669" s="241"/>
      <c r="T669" s="241"/>
      <c r="U669" s="241"/>
      <c r="V669" s="241"/>
      <c r="W669" s="241"/>
      <c r="X669" s="241"/>
      <c r="Y669" s="241"/>
      <c r="Z669" s="241"/>
    </row>
    <row r="670" ht="15.75" customHeight="1">
      <c r="A670" s="241"/>
      <c r="B670" s="241"/>
      <c r="C670" s="241"/>
      <c r="D670" s="309"/>
      <c r="E670" s="241"/>
      <c r="F670" s="241"/>
      <c r="G670" s="241"/>
      <c r="H670" s="241"/>
      <c r="I670" s="241"/>
      <c r="J670" s="241"/>
      <c r="K670" s="241"/>
      <c r="L670" s="241"/>
      <c r="M670" s="241"/>
      <c r="N670" s="241"/>
      <c r="O670" s="241"/>
      <c r="P670" s="241"/>
      <c r="Q670" s="241"/>
      <c r="R670" s="241"/>
      <c r="S670" s="241"/>
      <c r="T670" s="241"/>
      <c r="U670" s="241"/>
      <c r="V670" s="241"/>
      <c r="W670" s="241"/>
      <c r="X670" s="241"/>
      <c r="Y670" s="241"/>
      <c r="Z670" s="241"/>
    </row>
    <row r="671" ht="15.75" customHeight="1">
      <c r="A671" s="241"/>
      <c r="B671" s="241"/>
      <c r="C671" s="241"/>
      <c r="D671" s="309"/>
      <c r="E671" s="241"/>
      <c r="F671" s="241"/>
      <c r="G671" s="241"/>
      <c r="H671" s="241"/>
      <c r="I671" s="241"/>
      <c r="J671" s="241"/>
      <c r="K671" s="241"/>
      <c r="L671" s="241"/>
      <c r="M671" s="241"/>
      <c r="N671" s="241"/>
      <c r="O671" s="241"/>
      <c r="P671" s="241"/>
      <c r="Q671" s="241"/>
      <c r="R671" s="241"/>
      <c r="S671" s="241"/>
      <c r="T671" s="241"/>
      <c r="U671" s="241"/>
      <c r="V671" s="241"/>
      <c r="W671" s="241"/>
      <c r="X671" s="241"/>
      <c r="Y671" s="241"/>
      <c r="Z671" s="241"/>
    </row>
    <row r="672" ht="15.75" customHeight="1">
      <c r="A672" s="241"/>
      <c r="B672" s="241"/>
      <c r="C672" s="241"/>
      <c r="D672" s="309"/>
      <c r="E672" s="241"/>
      <c r="F672" s="241"/>
      <c r="G672" s="241"/>
      <c r="H672" s="241"/>
      <c r="I672" s="241"/>
      <c r="J672" s="241"/>
      <c r="K672" s="241"/>
      <c r="L672" s="241"/>
      <c r="M672" s="241"/>
      <c r="N672" s="241"/>
      <c r="O672" s="241"/>
      <c r="P672" s="241"/>
      <c r="Q672" s="241"/>
      <c r="R672" s="241"/>
      <c r="S672" s="241"/>
      <c r="T672" s="241"/>
      <c r="U672" s="241"/>
      <c r="V672" s="241"/>
      <c r="W672" s="241"/>
      <c r="X672" s="241"/>
      <c r="Y672" s="241"/>
      <c r="Z672" s="241"/>
    </row>
    <row r="673" ht="15.75" customHeight="1">
      <c r="A673" s="241"/>
      <c r="B673" s="241"/>
      <c r="C673" s="241"/>
      <c r="D673" s="309"/>
      <c r="E673" s="241"/>
      <c r="F673" s="241"/>
      <c r="G673" s="241"/>
      <c r="H673" s="241"/>
      <c r="I673" s="241"/>
      <c r="J673" s="241"/>
      <c r="K673" s="241"/>
      <c r="L673" s="241"/>
      <c r="M673" s="241"/>
      <c r="N673" s="241"/>
      <c r="O673" s="241"/>
      <c r="P673" s="241"/>
      <c r="Q673" s="241"/>
      <c r="R673" s="241"/>
      <c r="S673" s="241"/>
      <c r="T673" s="241"/>
      <c r="U673" s="241"/>
      <c r="V673" s="241"/>
      <c r="W673" s="241"/>
      <c r="X673" s="241"/>
      <c r="Y673" s="241"/>
      <c r="Z673" s="241"/>
    </row>
    <row r="674" ht="15.75" customHeight="1">
      <c r="A674" s="241"/>
      <c r="B674" s="241"/>
      <c r="C674" s="241"/>
      <c r="D674" s="309"/>
      <c r="E674" s="241"/>
      <c r="F674" s="241"/>
      <c r="G674" s="241"/>
      <c r="H674" s="241"/>
      <c r="I674" s="241"/>
      <c r="J674" s="241"/>
      <c r="K674" s="241"/>
      <c r="L674" s="241"/>
      <c r="M674" s="241"/>
      <c r="N674" s="241"/>
      <c r="O674" s="241"/>
      <c r="P674" s="241"/>
      <c r="Q674" s="241"/>
      <c r="R674" s="241"/>
      <c r="S674" s="241"/>
      <c r="T674" s="241"/>
      <c r="U674" s="241"/>
      <c r="V674" s="241"/>
      <c r="W674" s="241"/>
      <c r="X674" s="241"/>
      <c r="Y674" s="241"/>
      <c r="Z674" s="241"/>
    </row>
    <row r="675" ht="15.75" customHeight="1">
      <c r="A675" s="241"/>
      <c r="B675" s="241"/>
      <c r="C675" s="241"/>
      <c r="D675" s="309"/>
      <c r="E675" s="241"/>
      <c r="F675" s="241"/>
      <c r="G675" s="241"/>
      <c r="H675" s="241"/>
      <c r="I675" s="241"/>
      <c r="J675" s="241"/>
      <c r="K675" s="241"/>
      <c r="L675" s="241"/>
      <c r="M675" s="241"/>
      <c r="N675" s="241"/>
      <c r="O675" s="241"/>
      <c r="P675" s="241"/>
      <c r="Q675" s="241"/>
      <c r="R675" s="241"/>
      <c r="S675" s="241"/>
      <c r="T675" s="241"/>
      <c r="U675" s="241"/>
      <c r="V675" s="241"/>
      <c r="W675" s="241"/>
      <c r="X675" s="241"/>
      <c r="Y675" s="241"/>
      <c r="Z675" s="241"/>
    </row>
    <row r="676" ht="15.75" customHeight="1">
      <c r="A676" s="241"/>
      <c r="B676" s="241"/>
      <c r="C676" s="241"/>
      <c r="D676" s="309"/>
      <c r="E676" s="241"/>
      <c r="F676" s="241"/>
      <c r="G676" s="241"/>
      <c r="H676" s="241"/>
      <c r="I676" s="241"/>
      <c r="J676" s="241"/>
      <c r="K676" s="241"/>
      <c r="L676" s="241"/>
      <c r="M676" s="241"/>
      <c r="N676" s="241"/>
      <c r="O676" s="241"/>
      <c r="P676" s="241"/>
      <c r="Q676" s="241"/>
      <c r="R676" s="241"/>
      <c r="S676" s="241"/>
      <c r="T676" s="241"/>
      <c r="U676" s="241"/>
      <c r="V676" s="241"/>
      <c r="W676" s="241"/>
      <c r="X676" s="241"/>
      <c r="Y676" s="241"/>
      <c r="Z676" s="241"/>
    </row>
    <row r="677" ht="15.75" customHeight="1">
      <c r="A677" s="241"/>
      <c r="B677" s="241"/>
      <c r="C677" s="241"/>
      <c r="D677" s="309"/>
      <c r="E677" s="241"/>
      <c r="F677" s="241"/>
      <c r="G677" s="241"/>
      <c r="H677" s="241"/>
      <c r="I677" s="241"/>
      <c r="J677" s="241"/>
      <c r="K677" s="241"/>
      <c r="L677" s="241"/>
      <c r="M677" s="241"/>
      <c r="N677" s="241"/>
      <c r="O677" s="241"/>
      <c r="P677" s="241"/>
      <c r="Q677" s="241"/>
      <c r="R677" s="241"/>
      <c r="S677" s="241"/>
      <c r="T677" s="241"/>
      <c r="U677" s="241"/>
      <c r="V677" s="241"/>
      <c r="W677" s="241"/>
      <c r="X677" s="241"/>
      <c r="Y677" s="241"/>
      <c r="Z677" s="241"/>
    </row>
    <row r="678" ht="15.75" customHeight="1">
      <c r="A678" s="241"/>
      <c r="B678" s="241"/>
      <c r="C678" s="241"/>
      <c r="D678" s="309"/>
      <c r="E678" s="241"/>
      <c r="F678" s="241"/>
      <c r="G678" s="241"/>
      <c r="H678" s="241"/>
      <c r="I678" s="241"/>
      <c r="J678" s="241"/>
      <c r="K678" s="241"/>
      <c r="L678" s="241"/>
      <c r="M678" s="241"/>
      <c r="N678" s="241"/>
      <c r="O678" s="241"/>
      <c r="P678" s="241"/>
      <c r="Q678" s="241"/>
      <c r="R678" s="241"/>
      <c r="S678" s="241"/>
      <c r="T678" s="241"/>
      <c r="U678" s="241"/>
      <c r="V678" s="241"/>
      <c r="W678" s="241"/>
      <c r="X678" s="241"/>
      <c r="Y678" s="241"/>
      <c r="Z678" s="241"/>
    </row>
    <row r="679" ht="15.75" customHeight="1">
      <c r="A679" s="241"/>
      <c r="B679" s="241"/>
      <c r="C679" s="241"/>
      <c r="D679" s="309"/>
      <c r="E679" s="241"/>
      <c r="F679" s="241"/>
      <c r="G679" s="241"/>
      <c r="H679" s="241"/>
      <c r="I679" s="241"/>
      <c r="J679" s="241"/>
      <c r="K679" s="241"/>
      <c r="L679" s="241"/>
      <c r="M679" s="241"/>
      <c r="N679" s="241"/>
      <c r="O679" s="241"/>
      <c r="P679" s="241"/>
      <c r="Q679" s="241"/>
      <c r="R679" s="241"/>
      <c r="S679" s="241"/>
      <c r="T679" s="241"/>
      <c r="U679" s="241"/>
      <c r="V679" s="241"/>
      <c r="W679" s="241"/>
      <c r="X679" s="241"/>
      <c r="Y679" s="241"/>
      <c r="Z679" s="241"/>
    </row>
    <row r="680" ht="15.75" customHeight="1">
      <c r="A680" s="241"/>
      <c r="B680" s="241"/>
      <c r="C680" s="241"/>
      <c r="D680" s="309"/>
      <c r="E680" s="241"/>
      <c r="F680" s="241"/>
      <c r="G680" s="241"/>
      <c r="H680" s="241"/>
      <c r="I680" s="241"/>
      <c r="J680" s="241"/>
      <c r="K680" s="241"/>
      <c r="L680" s="241"/>
      <c r="M680" s="241"/>
      <c r="N680" s="241"/>
      <c r="O680" s="241"/>
      <c r="P680" s="241"/>
      <c r="Q680" s="241"/>
      <c r="R680" s="241"/>
      <c r="S680" s="241"/>
      <c r="T680" s="241"/>
      <c r="U680" s="241"/>
      <c r="V680" s="241"/>
      <c r="W680" s="241"/>
      <c r="X680" s="241"/>
      <c r="Y680" s="241"/>
      <c r="Z680" s="241"/>
    </row>
    <row r="681" ht="15.75" customHeight="1">
      <c r="A681" s="241"/>
      <c r="B681" s="241"/>
      <c r="C681" s="241"/>
      <c r="D681" s="309"/>
      <c r="E681" s="241"/>
      <c r="F681" s="241"/>
      <c r="G681" s="241"/>
      <c r="H681" s="241"/>
      <c r="I681" s="241"/>
      <c r="J681" s="241"/>
      <c r="K681" s="241"/>
      <c r="L681" s="241"/>
      <c r="M681" s="241"/>
      <c r="N681" s="241"/>
      <c r="O681" s="241"/>
      <c r="P681" s="241"/>
      <c r="Q681" s="241"/>
      <c r="R681" s="241"/>
      <c r="S681" s="241"/>
      <c r="T681" s="241"/>
      <c r="U681" s="241"/>
      <c r="V681" s="241"/>
      <c r="W681" s="241"/>
      <c r="X681" s="241"/>
      <c r="Y681" s="241"/>
      <c r="Z681" s="241"/>
    </row>
    <row r="682" ht="15.75" customHeight="1">
      <c r="A682" s="241"/>
      <c r="B682" s="241"/>
      <c r="C682" s="241"/>
      <c r="D682" s="309"/>
      <c r="E682" s="241"/>
      <c r="F682" s="241"/>
      <c r="G682" s="241"/>
      <c r="H682" s="241"/>
      <c r="I682" s="241"/>
      <c r="J682" s="241"/>
      <c r="K682" s="241"/>
      <c r="L682" s="241"/>
      <c r="M682" s="241"/>
      <c r="N682" s="241"/>
      <c r="O682" s="241"/>
      <c r="P682" s="241"/>
      <c r="Q682" s="241"/>
      <c r="R682" s="241"/>
      <c r="S682" s="241"/>
      <c r="T682" s="241"/>
      <c r="U682" s="241"/>
      <c r="V682" s="241"/>
      <c r="W682" s="241"/>
      <c r="X682" s="241"/>
      <c r="Y682" s="241"/>
      <c r="Z682" s="241"/>
    </row>
    <row r="683" ht="15.75" customHeight="1">
      <c r="A683" s="241"/>
      <c r="B683" s="241"/>
      <c r="C683" s="241"/>
      <c r="D683" s="309"/>
      <c r="E683" s="241"/>
      <c r="F683" s="241"/>
      <c r="G683" s="241"/>
      <c r="H683" s="241"/>
      <c r="I683" s="241"/>
      <c r="J683" s="241"/>
      <c r="K683" s="241"/>
      <c r="L683" s="241"/>
      <c r="M683" s="241"/>
      <c r="N683" s="241"/>
      <c r="O683" s="241"/>
      <c r="P683" s="241"/>
      <c r="Q683" s="241"/>
      <c r="R683" s="241"/>
      <c r="S683" s="241"/>
      <c r="T683" s="241"/>
      <c r="U683" s="241"/>
      <c r="V683" s="241"/>
      <c r="W683" s="241"/>
      <c r="X683" s="241"/>
      <c r="Y683" s="241"/>
      <c r="Z683" s="241"/>
    </row>
    <row r="684" ht="15.75" customHeight="1">
      <c r="A684" s="241"/>
      <c r="B684" s="241"/>
      <c r="C684" s="241"/>
      <c r="D684" s="309"/>
      <c r="E684" s="241"/>
      <c r="F684" s="241"/>
      <c r="G684" s="241"/>
      <c r="H684" s="241"/>
      <c r="I684" s="241"/>
      <c r="J684" s="241"/>
      <c r="K684" s="241"/>
      <c r="L684" s="241"/>
      <c r="M684" s="241"/>
      <c r="N684" s="241"/>
      <c r="O684" s="241"/>
      <c r="P684" s="241"/>
      <c r="Q684" s="241"/>
      <c r="R684" s="241"/>
      <c r="S684" s="241"/>
      <c r="T684" s="241"/>
      <c r="U684" s="241"/>
      <c r="V684" s="241"/>
      <c r="W684" s="241"/>
      <c r="X684" s="241"/>
      <c r="Y684" s="241"/>
      <c r="Z684" s="241"/>
    </row>
    <row r="685" ht="15.75" customHeight="1">
      <c r="A685" s="241"/>
      <c r="B685" s="241"/>
      <c r="C685" s="241"/>
      <c r="D685" s="309"/>
      <c r="E685" s="241"/>
      <c r="F685" s="241"/>
      <c r="G685" s="241"/>
      <c r="H685" s="241"/>
      <c r="I685" s="241"/>
      <c r="J685" s="241"/>
      <c r="K685" s="241"/>
      <c r="L685" s="241"/>
      <c r="M685" s="241"/>
      <c r="N685" s="241"/>
      <c r="O685" s="241"/>
      <c r="P685" s="241"/>
      <c r="Q685" s="241"/>
      <c r="R685" s="241"/>
      <c r="S685" s="241"/>
      <c r="T685" s="241"/>
      <c r="U685" s="241"/>
      <c r="V685" s="241"/>
      <c r="W685" s="241"/>
      <c r="X685" s="241"/>
      <c r="Y685" s="241"/>
      <c r="Z685" s="241"/>
    </row>
    <row r="686" ht="15.75" customHeight="1">
      <c r="A686" s="241"/>
      <c r="B686" s="241"/>
      <c r="C686" s="241"/>
      <c r="D686" s="309"/>
      <c r="E686" s="241"/>
      <c r="F686" s="241"/>
      <c r="G686" s="241"/>
      <c r="H686" s="241"/>
      <c r="I686" s="241"/>
      <c r="J686" s="241"/>
      <c r="K686" s="241"/>
      <c r="L686" s="241"/>
      <c r="M686" s="241"/>
      <c r="N686" s="241"/>
      <c r="O686" s="241"/>
      <c r="P686" s="241"/>
      <c r="Q686" s="241"/>
      <c r="R686" s="241"/>
      <c r="S686" s="241"/>
      <c r="T686" s="241"/>
      <c r="U686" s="241"/>
      <c r="V686" s="241"/>
      <c r="W686" s="241"/>
      <c r="X686" s="241"/>
      <c r="Y686" s="241"/>
      <c r="Z686" s="241"/>
    </row>
    <row r="687" ht="15.75" customHeight="1">
      <c r="A687" s="241"/>
      <c r="B687" s="241"/>
      <c r="C687" s="241"/>
      <c r="D687" s="309"/>
      <c r="E687" s="241"/>
      <c r="F687" s="241"/>
      <c r="G687" s="241"/>
      <c r="H687" s="241"/>
      <c r="I687" s="241"/>
      <c r="J687" s="241"/>
      <c r="K687" s="241"/>
      <c r="L687" s="241"/>
      <c r="M687" s="241"/>
      <c r="N687" s="241"/>
      <c r="O687" s="241"/>
      <c r="P687" s="241"/>
      <c r="Q687" s="241"/>
      <c r="R687" s="241"/>
      <c r="S687" s="241"/>
      <c r="T687" s="241"/>
      <c r="U687" s="241"/>
      <c r="V687" s="241"/>
      <c r="W687" s="241"/>
      <c r="X687" s="241"/>
      <c r="Y687" s="241"/>
      <c r="Z687" s="241"/>
    </row>
    <row r="688" ht="15.75" customHeight="1">
      <c r="A688" s="241"/>
      <c r="B688" s="241"/>
      <c r="C688" s="241"/>
      <c r="D688" s="309"/>
      <c r="E688" s="241"/>
      <c r="F688" s="241"/>
      <c r="G688" s="241"/>
      <c r="H688" s="241"/>
      <c r="I688" s="241"/>
      <c r="J688" s="241"/>
      <c r="K688" s="241"/>
      <c r="L688" s="241"/>
      <c r="M688" s="241"/>
      <c r="N688" s="241"/>
      <c r="O688" s="241"/>
      <c r="P688" s="241"/>
      <c r="Q688" s="241"/>
      <c r="R688" s="241"/>
      <c r="S688" s="241"/>
      <c r="T688" s="241"/>
      <c r="U688" s="241"/>
      <c r="V688" s="241"/>
      <c r="W688" s="241"/>
      <c r="X688" s="241"/>
      <c r="Y688" s="241"/>
      <c r="Z688" s="241"/>
    </row>
    <row r="689" ht="15.75" customHeight="1">
      <c r="A689" s="241"/>
      <c r="B689" s="241"/>
      <c r="C689" s="241"/>
      <c r="D689" s="309"/>
      <c r="E689" s="241"/>
      <c r="F689" s="241"/>
      <c r="G689" s="241"/>
      <c r="H689" s="241"/>
      <c r="I689" s="241"/>
      <c r="J689" s="241"/>
      <c r="K689" s="241"/>
      <c r="L689" s="241"/>
      <c r="M689" s="241"/>
      <c r="N689" s="241"/>
      <c r="O689" s="241"/>
      <c r="P689" s="241"/>
      <c r="Q689" s="241"/>
      <c r="R689" s="241"/>
      <c r="S689" s="241"/>
      <c r="T689" s="241"/>
      <c r="U689" s="241"/>
      <c r="V689" s="241"/>
      <c r="W689" s="241"/>
      <c r="X689" s="241"/>
      <c r="Y689" s="241"/>
      <c r="Z689" s="241"/>
    </row>
    <row r="690" ht="15.75" customHeight="1">
      <c r="A690" s="241"/>
      <c r="B690" s="241"/>
      <c r="C690" s="241"/>
      <c r="D690" s="309"/>
      <c r="E690" s="241"/>
      <c r="F690" s="241"/>
      <c r="G690" s="241"/>
      <c r="H690" s="241"/>
      <c r="I690" s="241"/>
      <c r="J690" s="241"/>
      <c r="K690" s="241"/>
      <c r="L690" s="241"/>
      <c r="M690" s="241"/>
      <c r="N690" s="241"/>
      <c r="O690" s="241"/>
      <c r="P690" s="241"/>
      <c r="Q690" s="241"/>
      <c r="R690" s="241"/>
      <c r="S690" s="241"/>
      <c r="T690" s="241"/>
      <c r="U690" s="241"/>
      <c r="V690" s="241"/>
      <c r="W690" s="241"/>
      <c r="X690" s="241"/>
      <c r="Y690" s="241"/>
      <c r="Z690" s="241"/>
    </row>
    <row r="691" ht="15.75" customHeight="1">
      <c r="A691" s="241"/>
      <c r="B691" s="241"/>
      <c r="C691" s="241"/>
      <c r="D691" s="309"/>
      <c r="E691" s="241"/>
      <c r="F691" s="241"/>
      <c r="G691" s="241"/>
      <c r="H691" s="241"/>
      <c r="I691" s="241"/>
      <c r="J691" s="241"/>
      <c r="K691" s="241"/>
      <c r="L691" s="241"/>
      <c r="M691" s="241"/>
      <c r="N691" s="241"/>
      <c r="O691" s="241"/>
      <c r="P691" s="241"/>
      <c r="Q691" s="241"/>
      <c r="R691" s="241"/>
      <c r="S691" s="241"/>
      <c r="T691" s="241"/>
      <c r="U691" s="241"/>
      <c r="V691" s="241"/>
      <c r="W691" s="241"/>
      <c r="X691" s="241"/>
      <c r="Y691" s="241"/>
      <c r="Z691" s="241"/>
    </row>
    <row r="692" ht="15.75" customHeight="1">
      <c r="A692" s="241"/>
      <c r="B692" s="241"/>
      <c r="C692" s="241"/>
      <c r="D692" s="309"/>
      <c r="E692" s="241"/>
      <c r="F692" s="241"/>
      <c r="G692" s="241"/>
      <c r="H692" s="241"/>
      <c r="I692" s="241"/>
      <c r="J692" s="241"/>
      <c r="K692" s="241"/>
      <c r="L692" s="241"/>
      <c r="M692" s="241"/>
      <c r="N692" s="241"/>
      <c r="O692" s="241"/>
      <c r="P692" s="241"/>
      <c r="Q692" s="241"/>
      <c r="R692" s="241"/>
      <c r="S692" s="241"/>
      <c r="T692" s="241"/>
      <c r="U692" s="241"/>
      <c r="V692" s="241"/>
      <c r="W692" s="241"/>
      <c r="X692" s="241"/>
      <c r="Y692" s="241"/>
      <c r="Z692" s="241"/>
    </row>
    <row r="693" ht="15.75" customHeight="1">
      <c r="A693" s="241"/>
      <c r="B693" s="241"/>
      <c r="C693" s="241"/>
      <c r="D693" s="309"/>
      <c r="E693" s="241"/>
      <c r="F693" s="241"/>
      <c r="G693" s="241"/>
      <c r="H693" s="241"/>
      <c r="I693" s="241"/>
      <c r="J693" s="241"/>
      <c r="K693" s="241"/>
      <c r="L693" s="241"/>
      <c r="M693" s="241"/>
      <c r="N693" s="241"/>
      <c r="O693" s="241"/>
      <c r="P693" s="241"/>
      <c r="Q693" s="241"/>
      <c r="R693" s="241"/>
      <c r="S693" s="241"/>
      <c r="T693" s="241"/>
      <c r="U693" s="241"/>
      <c r="V693" s="241"/>
      <c r="W693" s="241"/>
      <c r="X693" s="241"/>
      <c r="Y693" s="241"/>
      <c r="Z693" s="241"/>
    </row>
    <row r="694" ht="15.75" customHeight="1">
      <c r="A694" s="241"/>
      <c r="B694" s="241"/>
      <c r="C694" s="241"/>
      <c r="D694" s="309"/>
      <c r="E694" s="241"/>
      <c r="F694" s="241"/>
      <c r="G694" s="241"/>
      <c r="H694" s="241"/>
      <c r="I694" s="241"/>
      <c r="J694" s="241"/>
      <c r="K694" s="241"/>
      <c r="L694" s="241"/>
      <c r="M694" s="241"/>
      <c r="N694" s="241"/>
      <c r="O694" s="241"/>
      <c r="P694" s="241"/>
      <c r="Q694" s="241"/>
      <c r="R694" s="241"/>
      <c r="S694" s="241"/>
      <c r="T694" s="241"/>
      <c r="U694" s="241"/>
      <c r="V694" s="241"/>
      <c r="W694" s="241"/>
      <c r="X694" s="241"/>
      <c r="Y694" s="241"/>
      <c r="Z694" s="241"/>
    </row>
    <row r="695" ht="15.75" customHeight="1">
      <c r="A695" s="241"/>
      <c r="B695" s="241"/>
      <c r="C695" s="241"/>
      <c r="D695" s="309"/>
      <c r="E695" s="241"/>
      <c r="F695" s="241"/>
      <c r="G695" s="241"/>
      <c r="H695" s="241"/>
      <c r="I695" s="241"/>
      <c r="J695" s="241"/>
      <c r="K695" s="241"/>
      <c r="L695" s="241"/>
      <c r="M695" s="241"/>
      <c r="N695" s="241"/>
      <c r="O695" s="241"/>
      <c r="P695" s="241"/>
      <c r="Q695" s="241"/>
      <c r="R695" s="241"/>
      <c r="S695" s="241"/>
      <c r="T695" s="241"/>
      <c r="U695" s="241"/>
      <c r="V695" s="241"/>
      <c r="W695" s="241"/>
      <c r="X695" s="241"/>
      <c r="Y695" s="241"/>
      <c r="Z695" s="241"/>
    </row>
    <row r="696" ht="15.75" customHeight="1">
      <c r="A696" s="241"/>
      <c r="B696" s="241"/>
      <c r="C696" s="241"/>
      <c r="D696" s="309"/>
      <c r="E696" s="241"/>
      <c r="F696" s="241"/>
      <c r="G696" s="241"/>
      <c r="H696" s="241"/>
      <c r="I696" s="241"/>
      <c r="J696" s="241"/>
      <c r="K696" s="241"/>
      <c r="L696" s="241"/>
      <c r="M696" s="241"/>
      <c r="N696" s="241"/>
      <c r="O696" s="241"/>
      <c r="P696" s="241"/>
      <c r="Q696" s="241"/>
      <c r="R696" s="241"/>
      <c r="S696" s="241"/>
      <c r="T696" s="241"/>
      <c r="U696" s="241"/>
      <c r="V696" s="241"/>
      <c r="W696" s="241"/>
      <c r="X696" s="241"/>
      <c r="Y696" s="241"/>
      <c r="Z696" s="241"/>
    </row>
    <row r="697" ht="15.75" customHeight="1">
      <c r="A697" s="241"/>
      <c r="B697" s="241"/>
      <c r="C697" s="241"/>
      <c r="D697" s="309"/>
      <c r="E697" s="241"/>
      <c r="F697" s="241"/>
      <c r="G697" s="241"/>
      <c r="H697" s="241"/>
      <c r="I697" s="241"/>
      <c r="J697" s="241"/>
      <c r="K697" s="241"/>
      <c r="L697" s="241"/>
      <c r="M697" s="241"/>
      <c r="N697" s="241"/>
      <c r="O697" s="241"/>
      <c r="P697" s="241"/>
      <c r="Q697" s="241"/>
      <c r="R697" s="241"/>
      <c r="S697" s="241"/>
      <c r="T697" s="241"/>
      <c r="U697" s="241"/>
      <c r="V697" s="241"/>
      <c r="W697" s="241"/>
      <c r="X697" s="241"/>
      <c r="Y697" s="241"/>
      <c r="Z697" s="241"/>
    </row>
    <row r="698" ht="15.75" customHeight="1">
      <c r="A698" s="241"/>
      <c r="B698" s="241"/>
      <c r="C698" s="241"/>
      <c r="D698" s="309"/>
      <c r="E698" s="241"/>
      <c r="F698" s="241"/>
      <c r="G698" s="241"/>
      <c r="H698" s="241"/>
      <c r="I698" s="241"/>
      <c r="J698" s="241"/>
      <c r="K698" s="241"/>
      <c r="L698" s="241"/>
      <c r="M698" s="241"/>
      <c r="N698" s="241"/>
      <c r="O698" s="241"/>
      <c r="P698" s="241"/>
      <c r="Q698" s="241"/>
      <c r="R698" s="241"/>
      <c r="S698" s="241"/>
      <c r="T698" s="241"/>
      <c r="U698" s="241"/>
      <c r="V698" s="241"/>
      <c r="W698" s="241"/>
      <c r="X698" s="241"/>
      <c r="Y698" s="241"/>
      <c r="Z698" s="241"/>
    </row>
    <row r="699" ht="15.75" customHeight="1">
      <c r="A699" s="241"/>
      <c r="B699" s="241"/>
      <c r="C699" s="241"/>
      <c r="D699" s="309"/>
      <c r="E699" s="241"/>
      <c r="F699" s="241"/>
      <c r="G699" s="241"/>
      <c r="H699" s="241"/>
      <c r="I699" s="241"/>
      <c r="J699" s="241"/>
      <c r="K699" s="241"/>
      <c r="L699" s="241"/>
      <c r="M699" s="241"/>
      <c r="N699" s="241"/>
      <c r="O699" s="241"/>
      <c r="P699" s="241"/>
      <c r="Q699" s="241"/>
      <c r="R699" s="241"/>
      <c r="S699" s="241"/>
      <c r="T699" s="241"/>
      <c r="U699" s="241"/>
      <c r="V699" s="241"/>
      <c r="W699" s="241"/>
      <c r="X699" s="241"/>
      <c r="Y699" s="241"/>
      <c r="Z699" s="241"/>
    </row>
    <row r="700" ht="15.75" customHeight="1">
      <c r="A700" s="241"/>
      <c r="B700" s="241"/>
      <c r="C700" s="241"/>
      <c r="D700" s="309"/>
      <c r="E700" s="241"/>
      <c r="F700" s="241"/>
      <c r="G700" s="241"/>
      <c r="H700" s="241"/>
      <c r="I700" s="241"/>
      <c r="J700" s="241"/>
      <c r="K700" s="241"/>
      <c r="L700" s="241"/>
      <c r="M700" s="241"/>
      <c r="N700" s="241"/>
      <c r="O700" s="241"/>
      <c r="P700" s="241"/>
      <c r="Q700" s="241"/>
      <c r="R700" s="241"/>
      <c r="S700" s="241"/>
      <c r="T700" s="241"/>
      <c r="U700" s="241"/>
      <c r="V700" s="241"/>
      <c r="W700" s="241"/>
      <c r="X700" s="241"/>
      <c r="Y700" s="241"/>
      <c r="Z700" s="241"/>
    </row>
    <row r="701" ht="15.75" customHeight="1">
      <c r="A701" s="241"/>
      <c r="B701" s="241"/>
      <c r="C701" s="241"/>
      <c r="D701" s="309"/>
      <c r="E701" s="241"/>
      <c r="F701" s="241"/>
      <c r="G701" s="241"/>
      <c r="H701" s="241"/>
      <c r="I701" s="241"/>
      <c r="J701" s="241"/>
      <c r="K701" s="241"/>
      <c r="L701" s="241"/>
      <c r="M701" s="241"/>
      <c r="N701" s="241"/>
      <c r="O701" s="241"/>
      <c r="P701" s="241"/>
      <c r="Q701" s="241"/>
      <c r="R701" s="241"/>
      <c r="S701" s="241"/>
      <c r="T701" s="241"/>
      <c r="U701" s="241"/>
      <c r="V701" s="241"/>
      <c r="W701" s="241"/>
      <c r="X701" s="241"/>
      <c r="Y701" s="241"/>
      <c r="Z701" s="241"/>
    </row>
    <row r="702" ht="15.75" customHeight="1">
      <c r="A702" s="241"/>
      <c r="B702" s="241"/>
      <c r="C702" s="241"/>
      <c r="D702" s="309"/>
      <c r="E702" s="241"/>
      <c r="F702" s="241"/>
      <c r="G702" s="241"/>
      <c r="H702" s="241"/>
      <c r="I702" s="241"/>
      <c r="J702" s="241"/>
      <c r="K702" s="241"/>
      <c r="L702" s="241"/>
      <c r="M702" s="241"/>
      <c r="N702" s="241"/>
      <c r="O702" s="241"/>
      <c r="P702" s="241"/>
      <c r="Q702" s="241"/>
      <c r="R702" s="241"/>
      <c r="S702" s="241"/>
      <c r="T702" s="241"/>
      <c r="U702" s="241"/>
      <c r="V702" s="241"/>
      <c r="W702" s="241"/>
      <c r="X702" s="241"/>
      <c r="Y702" s="241"/>
      <c r="Z702" s="241"/>
    </row>
    <row r="703" ht="15.75" customHeight="1">
      <c r="A703" s="241"/>
      <c r="B703" s="241"/>
      <c r="C703" s="241"/>
      <c r="D703" s="309"/>
      <c r="E703" s="241"/>
      <c r="F703" s="241"/>
      <c r="G703" s="241"/>
      <c r="H703" s="241"/>
      <c r="I703" s="241"/>
      <c r="J703" s="241"/>
      <c r="K703" s="241"/>
      <c r="L703" s="241"/>
      <c r="M703" s="241"/>
      <c r="N703" s="241"/>
      <c r="O703" s="241"/>
      <c r="P703" s="241"/>
      <c r="Q703" s="241"/>
      <c r="R703" s="241"/>
      <c r="S703" s="241"/>
      <c r="T703" s="241"/>
      <c r="U703" s="241"/>
      <c r="V703" s="241"/>
      <c r="W703" s="241"/>
      <c r="X703" s="241"/>
      <c r="Y703" s="241"/>
      <c r="Z703" s="241"/>
    </row>
    <row r="704" ht="15.75" customHeight="1">
      <c r="A704" s="241"/>
      <c r="B704" s="241"/>
      <c r="C704" s="241"/>
      <c r="D704" s="309"/>
      <c r="E704" s="241"/>
      <c r="F704" s="241"/>
      <c r="G704" s="241"/>
      <c r="H704" s="241"/>
      <c r="I704" s="241"/>
      <c r="J704" s="241"/>
      <c r="K704" s="241"/>
      <c r="L704" s="241"/>
      <c r="M704" s="241"/>
      <c r="N704" s="241"/>
      <c r="O704" s="241"/>
      <c r="P704" s="241"/>
      <c r="Q704" s="241"/>
      <c r="R704" s="241"/>
      <c r="S704" s="241"/>
      <c r="T704" s="241"/>
      <c r="U704" s="241"/>
      <c r="V704" s="241"/>
      <c r="W704" s="241"/>
      <c r="X704" s="241"/>
      <c r="Y704" s="241"/>
      <c r="Z704" s="241"/>
    </row>
    <row r="705" ht="15.75" customHeight="1">
      <c r="A705" s="241"/>
      <c r="B705" s="241"/>
      <c r="C705" s="241"/>
      <c r="D705" s="309"/>
      <c r="E705" s="241"/>
      <c r="F705" s="241"/>
      <c r="G705" s="241"/>
      <c r="H705" s="241"/>
      <c r="I705" s="241"/>
      <c r="J705" s="241"/>
      <c r="K705" s="241"/>
      <c r="L705" s="241"/>
      <c r="M705" s="241"/>
      <c r="N705" s="241"/>
      <c r="O705" s="241"/>
      <c r="P705" s="241"/>
      <c r="Q705" s="241"/>
      <c r="R705" s="241"/>
      <c r="S705" s="241"/>
      <c r="T705" s="241"/>
      <c r="U705" s="241"/>
      <c r="V705" s="241"/>
      <c r="W705" s="241"/>
      <c r="X705" s="241"/>
      <c r="Y705" s="241"/>
      <c r="Z705" s="241"/>
    </row>
    <row r="706" ht="15.75" customHeight="1">
      <c r="A706" s="241"/>
      <c r="B706" s="241"/>
      <c r="C706" s="241"/>
      <c r="D706" s="309"/>
      <c r="E706" s="241"/>
      <c r="F706" s="241"/>
      <c r="G706" s="241"/>
      <c r="H706" s="241"/>
      <c r="I706" s="241"/>
      <c r="J706" s="241"/>
      <c r="K706" s="241"/>
      <c r="L706" s="241"/>
      <c r="M706" s="241"/>
      <c r="N706" s="241"/>
      <c r="O706" s="241"/>
      <c r="P706" s="241"/>
      <c r="Q706" s="241"/>
      <c r="R706" s="241"/>
      <c r="S706" s="241"/>
      <c r="T706" s="241"/>
      <c r="U706" s="241"/>
      <c r="V706" s="241"/>
      <c r="W706" s="241"/>
      <c r="X706" s="241"/>
      <c r="Y706" s="241"/>
      <c r="Z706" s="241"/>
    </row>
    <row r="707" ht="15.75" customHeight="1">
      <c r="A707" s="241"/>
      <c r="B707" s="241"/>
      <c r="C707" s="241"/>
      <c r="D707" s="309"/>
      <c r="E707" s="241"/>
      <c r="F707" s="241"/>
      <c r="G707" s="241"/>
      <c r="H707" s="241"/>
      <c r="I707" s="241"/>
      <c r="J707" s="241"/>
      <c r="K707" s="241"/>
      <c r="L707" s="241"/>
      <c r="M707" s="241"/>
      <c r="N707" s="241"/>
      <c r="O707" s="241"/>
      <c r="P707" s="241"/>
      <c r="Q707" s="241"/>
      <c r="R707" s="241"/>
      <c r="S707" s="241"/>
      <c r="T707" s="241"/>
      <c r="U707" s="241"/>
      <c r="V707" s="241"/>
      <c r="W707" s="241"/>
      <c r="X707" s="241"/>
      <c r="Y707" s="241"/>
      <c r="Z707" s="241"/>
    </row>
    <row r="708" ht="15.75" customHeight="1">
      <c r="A708" s="241"/>
      <c r="B708" s="241"/>
      <c r="C708" s="241"/>
      <c r="D708" s="309"/>
      <c r="E708" s="241"/>
      <c r="F708" s="241"/>
      <c r="G708" s="241"/>
      <c r="H708" s="241"/>
      <c r="I708" s="241"/>
      <c r="J708" s="241"/>
      <c r="K708" s="241"/>
      <c r="L708" s="241"/>
      <c r="M708" s="241"/>
      <c r="N708" s="241"/>
      <c r="O708" s="241"/>
      <c r="P708" s="241"/>
      <c r="Q708" s="241"/>
      <c r="R708" s="241"/>
      <c r="S708" s="241"/>
      <c r="T708" s="241"/>
      <c r="U708" s="241"/>
      <c r="V708" s="241"/>
      <c r="W708" s="241"/>
      <c r="X708" s="241"/>
      <c r="Y708" s="241"/>
      <c r="Z708" s="241"/>
    </row>
    <row r="709" ht="15.75" customHeight="1">
      <c r="A709" s="241"/>
      <c r="B709" s="241"/>
      <c r="C709" s="241"/>
      <c r="D709" s="309"/>
      <c r="E709" s="241"/>
      <c r="F709" s="241"/>
      <c r="G709" s="241"/>
      <c r="H709" s="241"/>
      <c r="I709" s="241"/>
      <c r="J709" s="241"/>
      <c r="K709" s="241"/>
      <c r="L709" s="241"/>
      <c r="M709" s="241"/>
      <c r="N709" s="241"/>
      <c r="O709" s="241"/>
      <c r="P709" s="241"/>
      <c r="Q709" s="241"/>
      <c r="R709" s="241"/>
      <c r="S709" s="241"/>
      <c r="T709" s="241"/>
      <c r="U709" s="241"/>
      <c r="V709" s="241"/>
      <c r="W709" s="241"/>
      <c r="X709" s="241"/>
      <c r="Y709" s="241"/>
      <c r="Z709" s="241"/>
    </row>
    <row r="710" ht="15.75" customHeight="1">
      <c r="A710" s="241"/>
      <c r="B710" s="241"/>
      <c r="C710" s="241"/>
      <c r="D710" s="309"/>
      <c r="E710" s="241"/>
      <c r="F710" s="241"/>
      <c r="G710" s="241"/>
      <c r="H710" s="241"/>
      <c r="I710" s="241"/>
      <c r="J710" s="241"/>
      <c r="K710" s="241"/>
      <c r="L710" s="241"/>
      <c r="M710" s="241"/>
      <c r="N710" s="241"/>
      <c r="O710" s="241"/>
      <c r="P710" s="241"/>
      <c r="Q710" s="241"/>
      <c r="R710" s="241"/>
      <c r="S710" s="241"/>
      <c r="T710" s="241"/>
      <c r="U710" s="241"/>
      <c r="V710" s="241"/>
      <c r="W710" s="241"/>
      <c r="X710" s="241"/>
      <c r="Y710" s="241"/>
      <c r="Z710" s="241"/>
    </row>
    <row r="711" ht="15.75" customHeight="1">
      <c r="A711" s="241"/>
      <c r="B711" s="241"/>
      <c r="C711" s="241"/>
      <c r="D711" s="309"/>
      <c r="E711" s="241"/>
      <c r="F711" s="241"/>
      <c r="G711" s="241"/>
      <c r="H711" s="241"/>
      <c r="I711" s="241"/>
      <c r="J711" s="241"/>
      <c r="K711" s="241"/>
      <c r="L711" s="241"/>
      <c r="M711" s="241"/>
      <c r="N711" s="241"/>
      <c r="O711" s="241"/>
      <c r="P711" s="241"/>
      <c r="Q711" s="241"/>
      <c r="R711" s="241"/>
      <c r="S711" s="241"/>
      <c r="T711" s="241"/>
      <c r="U711" s="241"/>
      <c r="V711" s="241"/>
      <c r="W711" s="241"/>
      <c r="X711" s="241"/>
      <c r="Y711" s="241"/>
      <c r="Z711" s="241"/>
    </row>
    <row r="712" ht="15.75" customHeight="1">
      <c r="A712" s="241"/>
      <c r="B712" s="241"/>
      <c r="C712" s="241"/>
      <c r="D712" s="309"/>
      <c r="E712" s="241"/>
      <c r="F712" s="241"/>
      <c r="G712" s="241"/>
      <c r="H712" s="241"/>
      <c r="I712" s="241"/>
      <c r="J712" s="241"/>
      <c r="K712" s="241"/>
      <c r="L712" s="241"/>
      <c r="M712" s="241"/>
      <c r="N712" s="241"/>
      <c r="O712" s="241"/>
      <c r="P712" s="241"/>
      <c r="Q712" s="241"/>
      <c r="R712" s="241"/>
      <c r="S712" s="241"/>
      <c r="T712" s="241"/>
      <c r="U712" s="241"/>
      <c r="V712" s="241"/>
      <c r="W712" s="241"/>
      <c r="X712" s="241"/>
      <c r="Y712" s="241"/>
      <c r="Z712" s="241"/>
    </row>
    <row r="713" ht="15.75" customHeight="1">
      <c r="A713" s="241"/>
      <c r="B713" s="241"/>
      <c r="C713" s="241"/>
      <c r="D713" s="309"/>
      <c r="E713" s="241"/>
      <c r="F713" s="241"/>
      <c r="G713" s="241"/>
      <c r="H713" s="241"/>
      <c r="I713" s="241"/>
      <c r="J713" s="241"/>
      <c r="K713" s="241"/>
      <c r="L713" s="241"/>
      <c r="M713" s="241"/>
      <c r="N713" s="241"/>
      <c r="O713" s="241"/>
      <c r="P713" s="241"/>
      <c r="Q713" s="241"/>
      <c r="R713" s="241"/>
      <c r="S713" s="241"/>
      <c r="T713" s="241"/>
      <c r="U713" s="241"/>
      <c r="V713" s="241"/>
      <c r="W713" s="241"/>
      <c r="X713" s="241"/>
      <c r="Y713" s="241"/>
      <c r="Z713" s="241"/>
    </row>
    <row r="714" ht="15.75" customHeight="1">
      <c r="A714" s="241"/>
      <c r="B714" s="241"/>
      <c r="C714" s="241"/>
      <c r="D714" s="309"/>
      <c r="E714" s="241"/>
      <c r="F714" s="241"/>
      <c r="G714" s="241"/>
      <c r="H714" s="241"/>
      <c r="I714" s="241"/>
      <c r="J714" s="241"/>
      <c r="K714" s="241"/>
      <c r="L714" s="241"/>
      <c r="M714" s="241"/>
      <c r="N714" s="241"/>
      <c r="O714" s="241"/>
      <c r="P714" s="241"/>
      <c r="Q714" s="241"/>
      <c r="R714" s="241"/>
      <c r="S714" s="241"/>
      <c r="T714" s="241"/>
      <c r="U714" s="241"/>
      <c r="V714" s="241"/>
      <c r="W714" s="241"/>
      <c r="X714" s="241"/>
      <c r="Y714" s="241"/>
      <c r="Z714" s="241"/>
    </row>
    <row r="715" ht="15.75" customHeight="1">
      <c r="A715" s="241"/>
      <c r="B715" s="241"/>
      <c r="C715" s="241"/>
      <c r="D715" s="309"/>
      <c r="E715" s="241"/>
      <c r="F715" s="241"/>
      <c r="G715" s="241"/>
      <c r="H715" s="241"/>
      <c r="I715" s="241"/>
      <c r="J715" s="241"/>
      <c r="K715" s="241"/>
      <c r="L715" s="241"/>
      <c r="M715" s="241"/>
      <c r="N715" s="241"/>
      <c r="O715" s="241"/>
      <c r="P715" s="241"/>
      <c r="Q715" s="241"/>
      <c r="R715" s="241"/>
      <c r="S715" s="241"/>
      <c r="T715" s="241"/>
      <c r="U715" s="241"/>
      <c r="V715" s="241"/>
      <c r="W715" s="241"/>
      <c r="X715" s="241"/>
      <c r="Y715" s="241"/>
      <c r="Z715" s="241"/>
    </row>
    <row r="716" ht="15.75" customHeight="1">
      <c r="A716" s="241"/>
      <c r="B716" s="241"/>
      <c r="C716" s="241"/>
      <c r="D716" s="309"/>
      <c r="E716" s="241"/>
      <c r="F716" s="241"/>
      <c r="G716" s="241"/>
      <c r="H716" s="241"/>
      <c r="I716" s="241"/>
      <c r="J716" s="241"/>
      <c r="K716" s="241"/>
      <c r="L716" s="241"/>
      <c r="M716" s="241"/>
      <c r="N716" s="241"/>
      <c r="O716" s="241"/>
      <c r="P716" s="241"/>
      <c r="Q716" s="241"/>
      <c r="R716" s="241"/>
      <c r="S716" s="241"/>
      <c r="T716" s="241"/>
      <c r="U716" s="241"/>
      <c r="V716" s="241"/>
      <c r="W716" s="241"/>
      <c r="X716" s="241"/>
      <c r="Y716" s="241"/>
      <c r="Z716" s="241"/>
    </row>
    <row r="717" ht="15.75" customHeight="1">
      <c r="A717" s="241"/>
      <c r="B717" s="241"/>
      <c r="C717" s="241"/>
      <c r="D717" s="309"/>
      <c r="E717" s="241"/>
      <c r="F717" s="241"/>
      <c r="G717" s="241"/>
      <c r="H717" s="241"/>
      <c r="I717" s="241"/>
      <c r="J717" s="241"/>
      <c r="K717" s="241"/>
      <c r="L717" s="241"/>
      <c r="M717" s="241"/>
      <c r="N717" s="241"/>
      <c r="O717" s="241"/>
      <c r="P717" s="241"/>
      <c r="Q717" s="241"/>
      <c r="R717" s="241"/>
      <c r="S717" s="241"/>
      <c r="T717" s="241"/>
      <c r="U717" s="241"/>
      <c r="V717" s="241"/>
      <c r="W717" s="241"/>
      <c r="X717" s="241"/>
      <c r="Y717" s="241"/>
      <c r="Z717" s="241"/>
    </row>
    <row r="718" ht="15.75" customHeight="1">
      <c r="A718" s="241"/>
      <c r="B718" s="241"/>
      <c r="C718" s="241"/>
      <c r="D718" s="309"/>
      <c r="E718" s="241"/>
      <c r="F718" s="241"/>
      <c r="G718" s="241"/>
      <c r="H718" s="241"/>
      <c r="I718" s="241"/>
      <c r="J718" s="241"/>
      <c r="K718" s="241"/>
      <c r="L718" s="241"/>
      <c r="M718" s="241"/>
      <c r="N718" s="241"/>
      <c r="O718" s="241"/>
      <c r="P718" s="241"/>
      <c r="Q718" s="241"/>
      <c r="R718" s="241"/>
      <c r="S718" s="241"/>
      <c r="T718" s="241"/>
      <c r="U718" s="241"/>
      <c r="V718" s="241"/>
      <c r="W718" s="241"/>
      <c r="X718" s="241"/>
      <c r="Y718" s="241"/>
      <c r="Z718" s="241"/>
    </row>
    <row r="719" ht="15.75" customHeight="1">
      <c r="A719" s="241"/>
      <c r="B719" s="241"/>
      <c r="C719" s="241"/>
      <c r="D719" s="309"/>
      <c r="E719" s="241"/>
      <c r="F719" s="241"/>
      <c r="G719" s="241"/>
      <c r="H719" s="241"/>
      <c r="I719" s="241"/>
      <c r="J719" s="241"/>
      <c r="K719" s="241"/>
      <c r="L719" s="241"/>
      <c r="M719" s="241"/>
      <c r="N719" s="241"/>
      <c r="O719" s="241"/>
      <c r="P719" s="241"/>
      <c r="Q719" s="241"/>
      <c r="R719" s="241"/>
      <c r="S719" s="241"/>
      <c r="T719" s="241"/>
      <c r="U719" s="241"/>
      <c r="V719" s="241"/>
      <c r="W719" s="241"/>
      <c r="X719" s="241"/>
      <c r="Y719" s="241"/>
      <c r="Z719" s="241"/>
    </row>
    <row r="720" ht="15.75" customHeight="1">
      <c r="A720" s="241"/>
      <c r="B720" s="241"/>
      <c r="C720" s="241"/>
      <c r="D720" s="309"/>
      <c r="E720" s="241"/>
      <c r="F720" s="241"/>
      <c r="G720" s="241"/>
      <c r="H720" s="241"/>
      <c r="I720" s="241"/>
      <c r="J720" s="241"/>
      <c r="K720" s="241"/>
      <c r="L720" s="241"/>
      <c r="M720" s="241"/>
      <c r="N720" s="241"/>
      <c r="O720" s="241"/>
      <c r="P720" s="241"/>
      <c r="Q720" s="241"/>
      <c r="R720" s="241"/>
      <c r="S720" s="241"/>
      <c r="T720" s="241"/>
      <c r="U720" s="241"/>
      <c r="V720" s="241"/>
      <c r="W720" s="241"/>
      <c r="X720" s="241"/>
      <c r="Y720" s="241"/>
      <c r="Z720" s="241"/>
    </row>
    <row r="721" ht="15.75" customHeight="1">
      <c r="A721" s="241"/>
      <c r="B721" s="241"/>
      <c r="C721" s="241"/>
      <c r="D721" s="309"/>
      <c r="E721" s="241"/>
      <c r="F721" s="241"/>
      <c r="G721" s="241"/>
      <c r="H721" s="241"/>
      <c r="I721" s="241"/>
      <c r="J721" s="241"/>
      <c r="K721" s="241"/>
      <c r="L721" s="241"/>
      <c r="M721" s="241"/>
      <c r="N721" s="241"/>
      <c r="O721" s="241"/>
      <c r="P721" s="241"/>
      <c r="Q721" s="241"/>
      <c r="R721" s="241"/>
      <c r="S721" s="241"/>
      <c r="T721" s="241"/>
      <c r="U721" s="241"/>
      <c r="V721" s="241"/>
      <c r="W721" s="241"/>
      <c r="X721" s="241"/>
      <c r="Y721" s="241"/>
      <c r="Z721" s="241"/>
    </row>
    <row r="722" ht="15.75" customHeight="1">
      <c r="A722" s="241"/>
      <c r="B722" s="241"/>
      <c r="C722" s="241"/>
      <c r="D722" s="309"/>
      <c r="E722" s="241"/>
      <c r="F722" s="241"/>
      <c r="G722" s="241"/>
      <c r="H722" s="241"/>
      <c r="I722" s="241"/>
      <c r="J722" s="241"/>
      <c r="K722" s="241"/>
      <c r="L722" s="241"/>
      <c r="M722" s="241"/>
      <c r="N722" s="241"/>
      <c r="O722" s="241"/>
      <c r="P722" s="241"/>
      <c r="Q722" s="241"/>
      <c r="R722" s="241"/>
      <c r="S722" s="241"/>
      <c r="T722" s="241"/>
      <c r="U722" s="241"/>
      <c r="V722" s="241"/>
      <c r="W722" s="241"/>
      <c r="X722" s="241"/>
      <c r="Y722" s="241"/>
      <c r="Z722" s="241"/>
    </row>
    <row r="723" ht="15.75" customHeight="1">
      <c r="A723" s="241"/>
      <c r="B723" s="241"/>
      <c r="C723" s="241"/>
      <c r="D723" s="309"/>
      <c r="E723" s="241"/>
      <c r="F723" s="241"/>
      <c r="G723" s="241"/>
      <c r="H723" s="241"/>
      <c r="I723" s="241"/>
      <c r="J723" s="241"/>
      <c r="K723" s="241"/>
      <c r="L723" s="241"/>
      <c r="M723" s="241"/>
      <c r="N723" s="241"/>
      <c r="O723" s="241"/>
      <c r="P723" s="241"/>
      <c r="Q723" s="241"/>
      <c r="R723" s="241"/>
      <c r="S723" s="241"/>
      <c r="T723" s="241"/>
      <c r="U723" s="241"/>
      <c r="V723" s="241"/>
      <c r="W723" s="241"/>
      <c r="X723" s="241"/>
      <c r="Y723" s="241"/>
      <c r="Z723" s="241"/>
    </row>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23">
    <mergeCell ref="A320:D320"/>
    <mergeCell ref="A338:D338"/>
    <mergeCell ref="A339:D339"/>
    <mergeCell ref="A340:D340"/>
    <mergeCell ref="A341:D341"/>
    <mergeCell ref="A342:D342"/>
    <mergeCell ref="A343:D343"/>
    <mergeCell ref="A344:D344"/>
    <mergeCell ref="A345:D345"/>
    <mergeCell ref="A347:D347"/>
    <mergeCell ref="A349:D349"/>
    <mergeCell ref="A351:D351"/>
    <mergeCell ref="A353:D353"/>
    <mergeCell ref="A355:D355"/>
    <mergeCell ref="A420:D420"/>
    <mergeCell ref="A422:D422"/>
    <mergeCell ref="A424:D424"/>
    <mergeCell ref="A426:D426"/>
    <mergeCell ref="A428:B428"/>
    <mergeCell ref="A431:B431"/>
    <mergeCell ref="A433:D433"/>
    <mergeCell ref="A434:D434"/>
    <mergeCell ref="A435:D435"/>
    <mergeCell ref="A436:D436"/>
    <mergeCell ref="A437:D437"/>
    <mergeCell ref="A438:D438"/>
    <mergeCell ref="A441:D441"/>
    <mergeCell ref="A443:D443"/>
    <mergeCell ref="A512:D512"/>
    <mergeCell ref="A513:D513"/>
    <mergeCell ref="A514:D514"/>
    <mergeCell ref="A515:D515"/>
    <mergeCell ref="A516:D516"/>
    <mergeCell ref="A519:C519"/>
    <mergeCell ref="A480:D480"/>
    <mergeCell ref="A483:D483"/>
    <mergeCell ref="A485:D485"/>
    <mergeCell ref="A487:D487"/>
    <mergeCell ref="A489:D489"/>
    <mergeCell ref="A491:D491"/>
    <mergeCell ref="A511:D511"/>
    <mergeCell ref="A182:D182"/>
    <mergeCell ref="A184:D184"/>
    <mergeCell ref="A202:D202"/>
    <mergeCell ref="A203:D203"/>
    <mergeCell ref="A204:D204"/>
    <mergeCell ref="A205:D205"/>
    <mergeCell ref="A206:D206"/>
    <mergeCell ref="A207:D207"/>
    <mergeCell ref="A208:D208"/>
    <mergeCell ref="A209:D209"/>
    <mergeCell ref="A211:D211"/>
    <mergeCell ref="A213:D213"/>
    <mergeCell ref="A215:D215"/>
    <mergeCell ref="A217:D217"/>
    <mergeCell ref="A219:D219"/>
    <mergeCell ref="A238:D238"/>
    <mergeCell ref="A239:D239"/>
    <mergeCell ref="A240:D240"/>
    <mergeCell ref="A241:D241"/>
    <mergeCell ref="A242:D242"/>
    <mergeCell ref="A243:D243"/>
    <mergeCell ref="A244:D244"/>
    <mergeCell ref="A245:D245"/>
    <mergeCell ref="A247:D247"/>
    <mergeCell ref="A249:D249"/>
    <mergeCell ref="A251:D251"/>
    <mergeCell ref="A253:D253"/>
    <mergeCell ref="A255:D255"/>
    <mergeCell ref="A257:D257"/>
    <mergeCell ref="A264:D264"/>
    <mergeCell ref="A265:D265"/>
    <mergeCell ref="A266:D266"/>
    <mergeCell ref="A267:D267"/>
    <mergeCell ref="A268:D268"/>
    <mergeCell ref="A269:D269"/>
    <mergeCell ref="A270:D270"/>
    <mergeCell ref="A271:D271"/>
    <mergeCell ref="A273:D273"/>
    <mergeCell ref="A275:D275"/>
    <mergeCell ref="A277:D277"/>
    <mergeCell ref="A279:D279"/>
    <mergeCell ref="A281:D281"/>
    <mergeCell ref="A445:D445"/>
    <mergeCell ref="A447:D447"/>
    <mergeCell ref="A475:D475"/>
    <mergeCell ref="A476:D476"/>
    <mergeCell ref="A477:D477"/>
    <mergeCell ref="A478:D478"/>
    <mergeCell ref="A479:D479"/>
    <mergeCell ref="A96:D96"/>
    <mergeCell ref="A97:D97"/>
    <mergeCell ref="A99:D99"/>
    <mergeCell ref="A120:D120"/>
    <mergeCell ref="A121:D121"/>
    <mergeCell ref="A122:D122"/>
    <mergeCell ref="A123:D123"/>
    <mergeCell ref="A124:D124"/>
    <mergeCell ref="A125:D125"/>
    <mergeCell ref="A126:D126"/>
    <mergeCell ref="A127:D127"/>
    <mergeCell ref="A129:D129"/>
    <mergeCell ref="A131:D131"/>
    <mergeCell ref="A133:D133"/>
    <mergeCell ref="A135:D135"/>
    <mergeCell ref="A137:D137"/>
    <mergeCell ref="A138:D138"/>
    <mergeCell ref="A139:D139"/>
    <mergeCell ref="A140:D140"/>
    <mergeCell ref="A142:D142"/>
    <mergeCell ref="A162:D162"/>
    <mergeCell ref="A163:D163"/>
    <mergeCell ref="A164:D164"/>
    <mergeCell ref="A165:D165"/>
    <mergeCell ref="A166:D166"/>
    <mergeCell ref="A167:D167"/>
    <mergeCell ref="A168:D168"/>
    <mergeCell ref="A169:D169"/>
    <mergeCell ref="A1:D1"/>
    <mergeCell ref="A2:D2"/>
    <mergeCell ref="A3:D3"/>
    <mergeCell ref="A4:D4"/>
    <mergeCell ref="A5:D5"/>
    <mergeCell ref="A6:D6"/>
    <mergeCell ref="A7:D7"/>
    <mergeCell ref="A8:D8"/>
    <mergeCell ref="A10:D10"/>
    <mergeCell ref="A12:D12"/>
    <mergeCell ref="A14:D14"/>
    <mergeCell ref="A16:D16"/>
    <mergeCell ref="A18:D18"/>
    <mergeCell ref="A20:D20"/>
    <mergeCell ref="A39:D39"/>
    <mergeCell ref="A40:D40"/>
    <mergeCell ref="A41:D41"/>
    <mergeCell ref="A42:D42"/>
    <mergeCell ref="A43:D43"/>
    <mergeCell ref="A44:D44"/>
    <mergeCell ref="A45:D45"/>
    <mergeCell ref="A46:D46"/>
    <mergeCell ref="A48:D48"/>
    <mergeCell ref="A50:D50"/>
    <mergeCell ref="A52:D52"/>
    <mergeCell ref="A54:D54"/>
    <mergeCell ref="A56:D56"/>
    <mergeCell ref="A58:D58"/>
    <mergeCell ref="A77:D77"/>
    <mergeCell ref="A78:D78"/>
    <mergeCell ref="A79:D79"/>
    <mergeCell ref="A80:D80"/>
    <mergeCell ref="A81:D81"/>
    <mergeCell ref="A82:D82"/>
    <mergeCell ref="A83:D83"/>
    <mergeCell ref="A84:D84"/>
    <mergeCell ref="A86:D86"/>
    <mergeCell ref="A88:D88"/>
    <mergeCell ref="A90:D90"/>
    <mergeCell ref="A92:D92"/>
    <mergeCell ref="A94:D94"/>
    <mergeCell ref="A95:D95"/>
    <mergeCell ref="A171:D171"/>
    <mergeCell ref="A173:D173"/>
    <mergeCell ref="A175:D175"/>
    <mergeCell ref="A177:D177"/>
    <mergeCell ref="A179:D179"/>
    <mergeCell ref="A180:D180"/>
    <mergeCell ref="A181:D181"/>
    <mergeCell ref="A283:D283"/>
    <mergeCell ref="A301:D301"/>
    <mergeCell ref="A302:D302"/>
    <mergeCell ref="A303:D303"/>
    <mergeCell ref="A304:D304"/>
    <mergeCell ref="A305:D305"/>
    <mergeCell ref="A306:D306"/>
    <mergeCell ref="A307:D307"/>
    <mergeCell ref="A308:D308"/>
    <mergeCell ref="A310:D310"/>
    <mergeCell ref="A312:D312"/>
    <mergeCell ref="A314:D314"/>
    <mergeCell ref="A316:D316"/>
    <mergeCell ref="A318:D318"/>
    <mergeCell ref="A357:D357"/>
    <mergeCell ref="A359:B359"/>
    <mergeCell ref="A361:D361"/>
    <mergeCell ref="A362:D362"/>
    <mergeCell ref="A363:D363"/>
    <mergeCell ref="A364:D364"/>
    <mergeCell ref="A365:D365"/>
    <mergeCell ref="A366:D366"/>
    <mergeCell ref="A367:D367"/>
    <mergeCell ref="A368:D368"/>
    <mergeCell ref="A370:D370"/>
    <mergeCell ref="A372:D372"/>
    <mergeCell ref="A374:D374"/>
    <mergeCell ref="A376:D376"/>
    <mergeCell ref="A378:D378"/>
    <mergeCell ref="A380:D380"/>
    <mergeCell ref="A382:B382"/>
    <mergeCell ref="A384:D384"/>
    <mergeCell ref="A385:D385"/>
    <mergeCell ref="A386:D386"/>
    <mergeCell ref="A387:D387"/>
    <mergeCell ref="A388:D388"/>
    <mergeCell ref="A389:D389"/>
    <mergeCell ref="A390:D390"/>
    <mergeCell ref="A391:D391"/>
    <mergeCell ref="A393:D393"/>
    <mergeCell ref="A395:D395"/>
    <mergeCell ref="A397:D397"/>
    <mergeCell ref="A399:D399"/>
    <mergeCell ref="A401:D401"/>
    <mergeCell ref="A403:D403"/>
    <mergeCell ref="A405:B405"/>
    <mergeCell ref="A407:D407"/>
    <mergeCell ref="A408:D408"/>
    <mergeCell ref="A409:D409"/>
    <mergeCell ref="A410:D410"/>
    <mergeCell ref="A411:D411"/>
    <mergeCell ref="A412:D412"/>
    <mergeCell ref="A413:D413"/>
    <mergeCell ref="A414:D414"/>
    <mergeCell ref="A416:D416"/>
    <mergeCell ref="A418:D418"/>
  </mergeCells>
  <printOptions/>
  <pageMargins bottom="0.75" footer="0.0" header="0.0" left="0.7" right="0.7" top="0.75"/>
  <pageSetup fitToHeight="0" orientation="portrait"/>
  <drawing r:id="rId1"/>
</worksheet>
</file>

<file path=xl/worksheets/sheet4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14.0" topLeftCell="A15" activePane="bottomLeft" state="frozen"/>
      <selection activeCell="B16" sqref="B16" pane="bottomLeft"/>
    </sheetView>
  </sheetViews>
  <sheetFormatPr customHeight="1" defaultColWidth="12.63" defaultRowHeight="15.0"/>
  <cols>
    <col customWidth="1" min="1" max="1" width="2.13"/>
    <col customWidth="1" min="2" max="2" width="26.38"/>
    <col customWidth="1" min="3" max="3" width="2.88"/>
    <col customWidth="1" min="4" max="4" width="11.38"/>
    <col customWidth="1" min="5" max="5" width="3.13"/>
    <col customWidth="1" min="6" max="6" width="11.13"/>
    <col customWidth="1" min="7" max="7" width="11.0"/>
    <col customWidth="1" min="8" max="8" width="13.0"/>
    <col customWidth="1" min="9" max="9" width="0.88"/>
    <col customWidth="1" min="10" max="10" width="10.38"/>
    <col customWidth="1" min="11" max="11" width="11.0"/>
    <col customWidth="1" min="12" max="12" width="13.0"/>
    <col customWidth="1" min="13" max="13" width="0.75"/>
    <col customWidth="1" min="14" max="14" width="12.25"/>
    <col customWidth="1" min="15" max="15" width="10.0"/>
    <col customWidth="1" min="16" max="16" width="0.38"/>
    <col customWidth="1" min="17" max="17" width="10.38"/>
    <col customWidth="1" min="18" max="18" width="11.0"/>
    <col customWidth="1" min="19" max="19" width="13.0"/>
    <col customWidth="1" min="20" max="20" width="0.38"/>
    <col customWidth="1" min="21" max="21" width="12.25"/>
    <col customWidth="1" min="22" max="22" width="10.0"/>
    <col customWidth="1" min="23" max="23" width="1.0"/>
    <col customWidth="1" min="24" max="24" width="10.38"/>
    <col customWidth="1" min="25" max="25" width="11.0"/>
    <col customWidth="1" min="26" max="26" width="13.0"/>
    <col customWidth="1" min="27" max="27" width="0.38"/>
    <col customWidth="1" min="28" max="28" width="11.25"/>
    <col customWidth="1" min="29" max="29" width="10.0"/>
    <col customWidth="1" min="30" max="30" width="2.13"/>
    <col customWidth="1" min="31" max="31" width="10.38"/>
    <col customWidth="1" min="32" max="32" width="11.0"/>
    <col customWidth="1" min="33" max="33" width="13.0"/>
    <col customWidth="1" min="34" max="34" width="0.38"/>
    <col customWidth="1" min="35" max="35" width="11.0"/>
    <col customWidth="1" min="36" max="36" width="10.0"/>
    <col customWidth="1" min="37" max="37" width="0.75"/>
    <col customWidth="1" min="38" max="38" width="10.38"/>
    <col customWidth="1" min="39" max="39" width="11.0"/>
    <col customWidth="1" min="40" max="40" width="13.0"/>
    <col customWidth="1" min="41" max="41" width="1.25"/>
    <col customWidth="1" min="42" max="42" width="11.25"/>
    <col customWidth="1" min="43" max="43" width="10.0"/>
    <col customWidth="1" min="44" max="44" width="1.25"/>
    <col customWidth="1" min="45" max="46" width="12.38"/>
  </cols>
  <sheetData>
    <row r="1" ht="12.0" customHeight="1">
      <c r="A1" s="59"/>
      <c r="B1" s="59"/>
      <c r="C1" s="618"/>
      <c r="D1" s="59"/>
      <c r="E1" s="59"/>
      <c r="F1" s="59"/>
      <c r="G1" s="59"/>
      <c r="H1" s="59"/>
      <c r="I1" s="59"/>
      <c r="J1" s="59"/>
      <c r="K1" s="59"/>
      <c r="Q1" s="59"/>
      <c r="R1" s="59"/>
      <c r="S1" s="398" t="s">
        <v>290</v>
      </c>
      <c r="T1" s="399"/>
      <c r="U1" s="399"/>
      <c r="V1" s="399"/>
      <c r="W1" s="399"/>
      <c r="X1" s="399"/>
      <c r="Y1" s="400"/>
      <c r="Z1" s="59"/>
      <c r="AA1" s="59"/>
      <c r="AB1" s="59"/>
      <c r="AC1" s="59"/>
      <c r="AD1" s="59"/>
      <c r="AE1" s="59"/>
      <c r="AF1" s="59"/>
      <c r="AG1" s="59"/>
      <c r="AH1" s="59"/>
      <c r="AI1" s="59"/>
      <c r="AJ1" s="59"/>
      <c r="AK1" s="59"/>
      <c r="AL1" s="59"/>
      <c r="AM1" s="59"/>
      <c r="AN1" s="59"/>
      <c r="AO1" s="59"/>
      <c r="AP1" s="59"/>
      <c r="AQ1" s="59"/>
      <c r="AR1" s="59"/>
    </row>
    <row r="2" ht="12.0" customHeight="1">
      <c r="A2" s="59"/>
      <c r="B2" s="59"/>
      <c r="C2" s="619"/>
      <c r="D2" s="401"/>
      <c r="E2" s="401"/>
      <c r="F2" s="401" t="s">
        <v>291</v>
      </c>
      <c r="G2" s="401"/>
      <c r="H2" s="401"/>
      <c r="I2" s="401"/>
      <c r="J2" s="401"/>
      <c r="K2" s="401"/>
      <c r="L2" s="401"/>
      <c r="M2" s="401"/>
      <c r="N2" s="401"/>
      <c r="O2" s="401"/>
      <c r="Q2" s="59"/>
      <c r="R2" s="59"/>
      <c r="S2" s="402">
        <f>'Res (100)'!$S$2</f>
        <v>1</v>
      </c>
      <c r="T2" s="514" t="s">
        <v>292</v>
      </c>
      <c r="U2" s="399"/>
      <c r="V2" s="399"/>
      <c r="W2" s="399"/>
      <c r="X2" s="399"/>
      <c r="Y2" s="400"/>
      <c r="Z2" s="59"/>
      <c r="AA2" s="59"/>
      <c r="AB2" s="59"/>
      <c r="AC2" s="59"/>
      <c r="AD2" s="59"/>
      <c r="AE2" s="59"/>
      <c r="AF2" s="59"/>
      <c r="AG2" s="59"/>
      <c r="AH2" s="59"/>
      <c r="AI2" s="59"/>
      <c r="AJ2" s="59"/>
      <c r="AK2" s="59"/>
      <c r="AL2" s="59"/>
      <c r="AM2" s="59"/>
      <c r="AN2" s="59"/>
      <c r="AO2" s="59"/>
      <c r="AP2" s="59"/>
      <c r="AQ2" s="59"/>
      <c r="AR2" s="59"/>
    </row>
    <row r="3" ht="12.0" customHeight="1">
      <c r="A3" s="59"/>
      <c r="B3" s="59"/>
      <c r="C3" s="619"/>
      <c r="D3" s="401"/>
      <c r="E3" s="401"/>
      <c r="F3" s="401" t="s">
        <v>293</v>
      </c>
      <c r="G3" s="401"/>
      <c r="H3" s="401"/>
      <c r="I3" s="401"/>
      <c r="J3" s="401"/>
      <c r="K3" s="401"/>
      <c r="L3" s="401"/>
      <c r="M3" s="401"/>
      <c r="N3" s="401"/>
      <c r="O3" s="401"/>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row>
    <row r="4" ht="12.0" customHeight="1">
      <c r="A4" s="59"/>
      <c r="B4" s="59"/>
      <c r="C4" s="618"/>
      <c r="D4" s="59"/>
      <c r="E4" s="59"/>
      <c r="F4" s="59"/>
      <c r="G4" s="59"/>
      <c r="H4" s="59"/>
      <c r="I4" s="59"/>
      <c r="J4" s="59"/>
      <c r="K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row>
    <row r="5" ht="12.0" customHeight="1">
      <c r="A5" s="59"/>
      <c r="B5" s="59"/>
      <c r="C5" s="618"/>
      <c r="D5" s="59"/>
      <c r="E5" s="59"/>
      <c r="F5" s="59"/>
      <c r="G5" s="59"/>
      <c r="H5" s="59"/>
      <c r="I5" s="59"/>
      <c r="J5" s="59"/>
      <c r="K5" s="59"/>
      <c r="L5" s="3"/>
      <c r="M5" s="3"/>
      <c r="N5" s="3"/>
      <c r="O5" s="3"/>
      <c r="P5" s="3"/>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c r="AS5" s="3"/>
      <c r="AT5" s="3"/>
    </row>
    <row r="6" ht="12.0" customHeight="1">
      <c r="A6" s="59"/>
      <c r="B6" s="350" t="s">
        <v>294</v>
      </c>
      <c r="C6" s="618"/>
      <c r="D6" s="406" t="s">
        <v>224</v>
      </c>
      <c r="E6" s="406"/>
      <c r="F6" s="407"/>
      <c r="G6" s="407"/>
      <c r="H6" s="407"/>
      <c r="I6" s="407"/>
      <c r="J6" s="407"/>
      <c r="K6" s="407"/>
      <c r="L6" s="407"/>
      <c r="M6" s="407"/>
      <c r="N6" s="407"/>
      <c r="O6" s="407"/>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3"/>
      <c r="AT6" s="3"/>
    </row>
    <row r="7" ht="16.5" customHeight="1">
      <c r="A7" s="59"/>
      <c r="B7" s="408"/>
      <c r="C7" s="618"/>
      <c r="D7" s="409"/>
      <c r="E7" s="409"/>
      <c r="F7" s="409"/>
      <c r="G7" s="409"/>
      <c r="H7" s="409"/>
      <c r="I7" s="409"/>
      <c r="J7" s="409"/>
      <c r="K7" s="409"/>
      <c r="L7" s="617">
        <v>262.0</v>
      </c>
      <c r="M7" s="613" t="s">
        <v>419</v>
      </c>
      <c r="N7" s="409"/>
      <c r="O7" s="40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row>
    <row r="8" ht="17.25" customHeight="1">
      <c r="A8" s="59"/>
      <c r="B8" s="350" t="s">
        <v>295</v>
      </c>
      <c r="C8" s="618"/>
      <c r="D8" s="410" t="s">
        <v>296</v>
      </c>
      <c r="E8" s="409"/>
      <c r="F8" s="409"/>
      <c r="G8" s="409"/>
      <c r="H8" s="409"/>
      <c r="I8" s="409"/>
      <c r="J8" s="409"/>
      <c r="K8" s="409"/>
      <c r="L8" s="617">
        <v>63264.0</v>
      </c>
      <c r="M8" s="613" t="s">
        <v>420</v>
      </c>
      <c r="N8" s="409"/>
      <c r="O8" s="40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row>
    <row r="9" ht="12.0" customHeight="1">
      <c r="A9" s="59"/>
      <c r="B9" s="408"/>
      <c r="C9" s="618"/>
      <c r="D9" s="337" t="s">
        <v>297</v>
      </c>
      <c r="E9" s="337"/>
      <c r="F9" s="411">
        <v>1745419.0</v>
      </c>
      <c r="G9" s="337" t="s">
        <v>298</v>
      </c>
      <c r="H9" s="409"/>
      <c r="I9" s="409"/>
      <c r="J9" s="409"/>
      <c r="K9" s="409"/>
      <c r="L9" s="409"/>
      <c r="M9" s="409"/>
      <c r="N9" s="409"/>
      <c r="O9" s="40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row>
    <row r="10" ht="12.0" customHeight="1">
      <c r="A10" s="59"/>
      <c r="B10" s="59"/>
      <c r="C10" s="618"/>
      <c r="D10" s="59"/>
      <c r="E10" s="59"/>
      <c r="F10" s="411">
        <v>4909.77</v>
      </c>
      <c r="G10" s="337" t="s">
        <v>376</v>
      </c>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row>
    <row r="11" ht="12.0" customHeight="1">
      <c r="A11" s="59"/>
      <c r="B11" s="59"/>
      <c r="C11" s="618"/>
      <c r="F11" s="412">
        <v>4.0</v>
      </c>
      <c r="G11" s="412"/>
      <c r="H11" s="412" t="str">
        <f>F12</f>
        <v>2025A</v>
      </c>
      <c r="I11" s="412"/>
      <c r="J11" s="412">
        <v>5.0</v>
      </c>
      <c r="K11" s="412"/>
      <c r="L11" s="412" t="str">
        <f>J12</f>
        <v>2026F</v>
      </c>
      <c r="M11" s="412"/>
      <c r="N11" s="412"/>
      <c r="O11" s="412" t="str">
        <f>L11&amp;"%"</f>
        <v>2026F%</v>
      </c>
      <c r="P11" s="412"/>
      <c r="Q11" s="412">
        <v>6.0</v>
      </c>
      <c r="R11" s="412"/>
      <c r="S11" s="412" t="str">
        <f>Q12</f>
        <v>2027F</v>
      </c>
      <c r="T11" s="412"/>
      <c r="U11" s="412"/>
      <c r="V11" s="412" t="str">
        <f>S11&amp;"%"</f>
        <v>2027F%</v>
      </c>
      <c r="W11" s="412"/>
      <c r="X11" s="412">
        <v>7.0</v>
      </c>
      <c r="Y11" s="412"/>
      <c r="Z11" s="412" t="str">
        <f>X12</f>
        <v>2028F</v>
      </c>
      <c r="AA11" s="412"/>
      <c r="AB11" s="412"/>
      <c r="AC11" s="412" t="str">
        <f>Z11&amp;"%"</f>
        <v>2028F%</v>
      </c>
      <c r="AD11" s="412"/>
      <c r="AE11" s="412">
        <v>8.0</v>
      </c>
      <c r="AF11" s="412"/>
      <c r="AG11" s="412" t="str">
        <f>AE12</f>
        <v>2029F</v>
      </c>
      <c r="AH11" s="412"/>
      <c r="AI11" s="412"/>
      <c r="AJ11" s="412" t="str">
        <f>AG11&amp;"%"</f>
        <v>2029F%</v>
      </c>
      <c r="AK11" s="412"/>
      <c r="AL11" s="412">
        <v>9.0</v>
      </c>
      <c r="AM11" s="412"/>
      <c r="AN11" s="412" t="str">
        <f>AL12</f>
        <v>2030F</v>
      </c>
      <c r="AO11" s="412"/>
      <c r="AP11" s="412"/>
      <c r="AQ11" s="412" t="str">
        <f>AN11&amp;"%"</f>
        <v>2030F%</v>
      </c>
      <c r="AR11" s="412"/>
    </row>
    <row r="12" ht="12.0" customHeight="1">
      <c r="A12" s="59"/>
      <c r="B12" s="59"/>
      <c r="C12" s="618"/>
      <c r="D12" s="337"/>
      <c r="E12" s="337"/>
      <c r="F12" s="413" t="s">
        <v>1</v>
      </c>
      <c r="G12" s="46"/>
      <c r="H12" s="47"/>
      <c r="I12" s="59"/>
      <c r="J12" s="413" t="s">
        <v>2</v>
      </c>
      <c r="K12" s="46"/>
      <c r="L12" s="47"/>
      <c r="M12" s="59"/>
      <c r="N12" s="414" t="str">
        <f>"Impact "&amp;F12&amp;" vs "&amp;J12</f>
        <v>Impact 2025A vs 2026F</v>
      </c>
      <c r="O12" s="47"/>
      <c r="P12" s="59"/>
      <c r="Q12" s="413" t="s">
        <v>3</v>
      </c>
      <c r="R12" s="46"/>
      <c r="S12" s="47"/>
      <c r="T12" s="59"/>
      <c r="U12" s="414" t="str">
        <f>"Impact "&amp;J12&amp;" vs "&amp;Q12</f>
        <v>Impact 2026F vs 2027F</v>
      </c>
      <c r="V12" s="47"/>
      <c r="W12" s="59"/>
      <c r="X12" s="413" t="s">
        <v>4</v>
      </c>
      <c r="Y12" s="46"/>
      <c r="Z12" s="47"/>
      <c r="AA12" s="59"/>
      <c r="AB12" s="414" t="str">
        <f>"Impact "&amp;Q12&amp;" vs "&amp;X12</f>
        <v>Impact 2027F vs 2028F</v>
      </c>
      <c r="AC12" s="47"/>
      <c r="AD12" s="59"/>
      <c r="AE12" s="413" t="s">
        <v>5</v>
      </c>
      <c r="AF12" s="46"/>
      <c r="AG12" s="47"/>
      <c r="AH12" s="59"/>
      <c r="AI12" s="414" t="str">
        <f>"Impact "&amp;X12&amp;" vs "&amp;AE12</f>
        <v>Impact 2028F vs 2029F</v>
      </c>
      <c r="AJ12" s="47"/>
      <c r="AK12" s="59"/>
      <c r="AL12" s="413" t="s">
        <v>6</v>
      </c>
      <c r="AM12" s="46"/>
      <c r="AN12" s="47"/>
      <c r="AO12" s="59"/>
      <c r="AP12" s="414" t="str">
        <f>"Impact "&amp;AE12&amp;" vs "&amp;AL12</f>
        <v>Impact 2029F vs 2030F</v>
      </c>
      <c r="AQ12" s="47"/>
      <c r="AR12" s="340"/>
    </row>
    <row r="13" ht="12.0" customHeight="1">
      <c r="A13" s="59"/>
      <c r="B13" s="59"/>
      <c r="C13" s="618"/>
      <c r="D13" s="415" t="s">
        <v>299</v>
      </c>
      <c r="E13" s="340"/>
      <c r="F13" s="416" t="s">
        <v>300</v>
      </c>
      <c r="G13" s="416" t="s">
        <v>301</v>
      </c>
      <c r="H13" s="418" t="s">
        <v>302</v>
      </c>
      <c r="I13" s="59"/>
      <c r="J13" s="416" t="s">
        <v>300</v>
      </c>
      <c r="K13" s="417" t="s">
        <v>301</v>
      </c>
      <c r="L13" s="418" t="s">
        <v>302</v>
      </c>
      <c r="M13" s="59"/>
      <c r="N13" s="419" t="s">
        <v>303</v>
      </c>
      <c r="O13" s="420" t="s">
        <v>304</v>
      </c>
      <c r="P13" s="59"/>
      <c r="Q13" s="416" t="s">
        <v>300</v>
      </c>
      <c r="R13" s="417" t="s">
        <v>301</v>
      </c>
      <c r="S13" s="418" t="s">
        <v>302</v>
      </c>
      <c r="T13" s="59"/>
      <c r="U13" s="419" t="s">
        <v>303</v>
      </c>
      <c r="V13" s="420" t="s">
        <v>304</v>
      </c>
      <c r="W13" s="59"/>
      <c r="X13" s="416" t="s">
        <v>300</v>
      </c>
      <c r="Y13" s="417" t="s">
        <v>301</v>
      </c>
      <c r="Z13" s="418" t="s">
        <v>302</v>
      </c>
      <c r="AA13" s="59"/>
      <c r="AB13" s="419" t="s">
        <v>303</v>
      </c>
      <c r="AC13" s="420" t="s">
        <v>304</v>
      </c>
      <c r="AD13" s="59"/>
      <c r="AE13" s="416" t="s">
        <v>300</v>
      </c>
      <c r="AF13" s="417" t="s">
        <v>301</v>
      </c>
      <c r="AG13" s="418" t="s">
        <v>302</v>
      </c>
      <c r="AH13" s="59"/>
      <c r="AI13" s="419" t="s">
        <v>303</v>
      </c>
      <c r="AJ13" s="420" t="s">
        <v>304</v>
      </c>
      <c r="AK13" s="59"/>
      <c r="AL13" s="416" t="s">
        <v>300</v>
      </c>
      <c r="AM13" s="417" t="s">
        <v>301</v>
      </c>
      <c r="AN13" s="418" t="s">
        <v>302</v>
      </c>
      <c r="AO13" s="59"/>
      <c r="AP13" s="419" t="s">
        <v>303</v>
      </c>
      <c r="AQ13" s="420" t="s">
        <v>304</v>
      </c>
      <c r="AR13" s="415"/>
    </row>
    <row r="14" ht="12.0" customHeight="1">
      <c r="A14" s="59"/>
      <c r="B14" s="59"/>
      <c r="C14" s="618"/>
      <c r="E14" s="340"/>
      <c r="F14" s="421" t="s">
        <v>305</v>
      </c>
      <c r="G14" s="517"/>
      <c r="H14" s="423" t="s">
        <v>305</v>
      </c>
      <c r="I14" s="59"/>
      <c r="J14" s="421" t="s">
        <v>305</v>
      </c>
      <c r="K14" s="422"/>
      <c r="L14" s="423" t="s">
        <v>305</v>
      </c>
      <c r="M14" s="59"/>
      <c r="N14" s="424"/>
      <c r="O14" s="425"/>
      <c r="P14" s="59"/>
      <c r="Q14" s="421" t="s">
        <v>305</v>
      </c>
      <c r="R14" s="422"/>
      <c r="S14" s="423" t="s">
        <v>305</v>
      </c>
      <c r="T14" s="59"/>
      <c r="U14" s="424"/>
      <c r="V14" s="425"/>
      <c r="W14" s="59"/>
      <c r="X14" s="421" t="s">
        <v>305</v>
      </c>
      <c r="Y14" s="422"/>
      <c r="Z14" s="423" t="s">
        <v>305</v>
      </c>
      <c r="AA14" s="59"/>
      <c r="AB14" s="424"/>
      <c r="AC14" s="425"/>
      <c r="AD14" s="59"/>
      <c r="AE14" s="421" t="s">
        <v>305</v>
      </c>
      <c r="AF14" s="422"/>
      <c r="AG14" s="423" t="s">
        <v>305</v>
      </c>
      <c r="AH14" s="59"/>
      <c r="AI14" s="424"/>
      <c r="AJ14" s="425"/>
      <c r="AK14" s="59"/>
      <c r="AL14" s="421" t="s">
        <v>305</v>
      </c>
      <c r="AM14" s="422"/>
      <c r="AN14" s="423" t="s">
        <v>305</v>
      </c>
      <c r="AO14" s="59"/>
      <c r="AP14" s="424"/>
      <c r="AQ14" s="425"/>
      <c r="AR14" s="415"/>
    </row>
    <row r="15" ht="12.0" customHeight="1">
      <c r="A15" s="59"/>
      <c r="B15" s="351" t="s">
        <v>218</v>
      </c>
      <c r="C15" s="620" t="str">
        <f t="shared" ref="C15:C26" si="1">D$6&amp;"."&amp;B15</f>
        <v>Street Light.Monthly Service Charge</v>
      </c>
      <c r="D15" s="427" t="s">
        <v>306</v>
      </c>
      <c r="E15" s="351"/>
      <c r="F15" s="428">
        <f>IFERROR(VLOOKUP($C15,'Proposed Rates'!$B:$J,F$11,FALSE),0)</f>
        <v>1.12</v>
      </c>
      <c r="G15" s="446">
        <f>$L$8</f>
        <v>63264</v>
      </c>
      <c r="H15" s="431">
        <f t="shared" ref="H15:H28" si="2">G15*F15</f>
        <v>70855.68</v>
      </c>
      <c r="I15" s="80"/>
      <c r="J15" s="428">
        <f>IFERROR(VLOOKUP($C15,'Proposed Rates'!$B:$J,J$11,FALSE),0)</f>
        <v>1.24</v>
      </c>
      <c r="K15" s="446">
        <f>$L$8</f>
        <v>63264</v>
      </c>
      <c r="L15" s="431">
        <f t="shared" ref="L15:L28" si="3">K15*J15</f>
        <v>78447.36</v>
      </c>
      <c r="M15" s="80"/>
      <c r="N15" s="432">
        <f t="shared" ref="N15:N50" si="4">L15-H15</f>
        <v>7591.68</v>
      </c>
      <c r="O15" s="433">
        <f t="shared" ref="O15:O50" si="5">IF((H15)=0,"",(N15/H15))</f>
        <v>0.1071428571</v>
      </c>
      <c r="P15" s="59"/>
      <c r="Q15" s="428">
        <f>IFERROR(VLOOKUP($C15,'Proposed Rates'!$B:$J,Q$11,FALSE),0)</f>
        <v>1.2</v>
      </c>
      <c r="R15" s="446">
        <f>$L$8</f>
        <v>63264</v>
      </c>
      <c r="S15" s="431">
        <f t="shared" ref="S15:S28" si="6">R15*Q15</f>
        <v>75916.8</v>
      </c>
      <c r="T15" s="80"/>
      <c r="U15" s="432">
        <f t="shared" ref="U15:U50" si="7">S15-L15</f>
        <v>-2530.56</v>
      </c>
      <c r="V15" s="433">
        <f t="shared" ref="V15:V50" si="8">IF((L15)=0,"",(U15/L15))</f>
        <v>-0.03225806452</v>
      </c>
      <c r="W15" s="59"/>
      <c r="X15" s="428">
        <f>IFERROR(VLOOKUP($C15,'Proposed Rates'!$B:$J,X$11,FALSE),0)</f>
        <v>1.26</v>
      </c>
      <c r="Y15" s="446">
        <f>$L$8</f>
        <v>63264</v>
      </c>
      <c r="Z15" s="431">
        <f t="shared" ref="Z15:Z28" si="9">Y15*X15</f>
        <v>79712.64</v>
      </c>
      <c r="AA15" s="80"/>
      <c r="AB15" s="432">
        <f t="shared" ref="AB15:AB50" si="10">Z15-S15</f>
        <v>3795.84</v>
      </c>
      <c r="AC15" s="433">
        <f t="shared" ref="AC15:AC50" si="11">IF((S15)=0,"",(AB15/S15))</f>
        <v>0.05</v>
      </c>
      <c r="AD15" s="59"/>
      <c r="AE15" s="428">
        <f>IFERROR(VLOOKUP($C15,'Proposed Rates'!$B:$J,AE$11,FALSE),0)</f>
        <v>1.3</v>
      </c>
      <c r="AF15" s="446">
        <f>$L$8</f>
        <v>63264</v>
      </c>
      <c r="AG15" s="431">
        <f t="shared" ref="AG15:AG28" si="12">AF15*AE15</f>
        <v>82243.2</v>
      </c>
      <c r="AH15" s="80"/>
      <c r="AI15" s="432">
        <f t="shared" ref="AI15:AI50" si="13">AG15-Z15</f>
        <v>2530.56</v>
      </c>
      <c r="AJ15" s="433">
        <f t="shared" ref="AJ15:AJ50" si="14">IF((Z15)=0,"",(AI15/Z15))</f>
        <v>0.03174603175</v>
      </c>
      <c r="AK15" s="59"/>
      <c r="AL15" s="428">
        <f>IFERROR(VLOOKUP($C15,'Proposed Rates'!$B:$J,AL$11,FALSE),0)</f>
        <v>1.34</v>
      </c>
      <c r="AM15" s="446">
        <f>$L$8</f>
        <v>63264</v>
      </c>
      <c r="AN15" s="431">
        <f t="shared" ref="AN15:AN28" si="15">AM15*AL15</f>
        <v>84773.76</v>
      </c>
      <c r="AO15" s="80"/>
      <c r="AP15" s="432">
        <f t="shared" ref="AP15:AP50" si="16">AN15-AG15</f>
        <v>2530.56</v>
      </c>
      <c r="AQ15" s="433">
        <f t="shared" ref="AQ15:AQ50" si="17">IF((AG15)=0,"",(AP15/AG15))</f>
        <v>0.03076923077</v>
      </c>
      <c r="AR15" s="434"/>
    </row>
    <row r="16" ht="12.0" customHeight="1">
      <c r="A16" s="59"/>
      <c r="B16" s="351" t="s">
        <v>307</v>
      </c>
      <c r="C16" s="620" t="str">
        <f t="shared" si="1"/>
        <v>Street Light.Smart Meter Rate Adder</v>
      </c>
      <c r="D16" s="427" t="s">
        <v>306</v>
      </c>
      <c r="E16" s="351"/>
      <c r="F16" s="428">
        <f>IFERROR(VLOOKUP($C16,'Proposed Rates'!$B:$J,F$11,FALSE),0)</f>
        <v>0</v>
      </c>
      <c r="G16" s="446">
        <f t="shared" ref="G16:G28" si="18">IF($D16="Monthly",1,IF($D16="per KW",$F$10,IF($D16="per kWh",$F$9,0)))</f>
        <v>1</v>
      </c>
      <c r="H16" s="431">
        <f t="shared" si="2"/>
        <v>0</v>
      </c>
      <c r="I16" s="80"/>
      <c r="J16" s="428">
        <f>IFERROR(VLOOKUP($C16,'Proposed Rates'!$B:$J,J$11,FALSE),0)</f>
        <v>0</v>
      </c>
      <c r="K16" s="446">
        <f t="shared" ref="K16:K28" si="19">IF($D16="Monthly",1,IF($D16="per KW",$F$10,IF($D16="per kWh",$F$9,0)))</f>
        <v>1</v>
      </c>
      <c r="L16" s="431">
        <f t="shared" si="3"/>
        <v>0</v>
      </c>
      <c r="M16" s="80"/>
      <c r="N16" s="432">
        <f t="shared" si="4"/>
        <v>0</v>
      </c>
      <c r="O16" s="433" t="str">
        <f t="shared" si="5"/>
        <v/>
      </c>
      <c r="P16" s="59"/>
      <c r="Q16" s="428">
        <f>IFERROR(VLOOKUP($C16,'Proposed Rates'!$B:$J,Q$11,FALSE),0)</f>
        <v>0</v>
      </c>
      <c r="R16" s="446">
        <f t="shared" ref="R16:R28" si="20">IF($D16="Monthly",1,IF($D16="per KW",$F$10,IF($D16="per kWh",$F$9,0)))</f>
        <v>1</v>
      </c>
      <c r="S16" s="431">
        <f t="shared" si="6"/>
        <v>0</v>
      </c>
      <c r="T16" s="80"/>
      <c r="U16" s="432">
        <f t="shared" si="7"/>
        <v>0</v>
      </c>
      <c r="V16" s="433" t="str">
        <f t="shared" si="8"/>
        <v/>
      </c>
      <c r="W16" s="59"/>
      <c r="X16" s="428">
        <f>IFERROR(VLOOKUP($C16,'Proposed Rates'!$B:$J,X$11,FALSE),0)</f>
        <v>0</v>
      </c>
      <c r="Y16" s="446">
        <f t="shared" ref="Y16:Y28" si="21">IF($D16="Monthly",1,IF($D16="per KW",$F$10,IF($D16="per kWh",$F$9,0)))</f>
        <v>1</v>
      </c>
      <c r="Z16" s="431">
        <f t="shared" si="9"/>
        <v>0</v>
      </c>
      <c r="AA16" s="80"/>
      <c r="AB16" s="432">
        <f t="shared" si="10"/>
        <v>0</v>
      </c>
      <c r="AC16" s="433" t="str">
        <f t="shared" si="11"/>
        <v/>
      </c>
      <c r="AD16" s="59"/>
      <c r="AE16" s="428">
        <f>IFERROR(VLOOKUP($C16,'Proposed Rates'!$B:$J,AE$11,FALSE),0)</f>
        <v>0</v>
      </c>
      <c r="AF16" s="446">
        <f t="shared" ref="AF16:AF28" si="22">IF($D16="Monthly",1,IF($D16="per KW",$F$10,IF($D16="per kWh",$F$9,0)))</f>
        <v>1</v>
      </c>
      <c r="AG16" s="431">
        <f t="shared" si="12"/>
        <v>0</v>
      </c>
      <c r="AH16" s="80"/>
      <c r="AI16" s="432">
        <f t="shared" si="13"/>
        <v>0</v>
      </c>
      <c r="AJ16" s="433" t="str">
        <f t="shared" si="14"/>
        <v/>
      </c>
      <c r="AK16" s="59"/>
      <c r="AL16" s="428">
        <f>IFERROR(VLOOKUP($C16,'Proposed Rates'!$B:$J,AL$11,FALSE),0)</f>
        <v>0</v>
      </c>
      <c r="AM16" s="446">
        <f t="shared" ref="AM16:AM28" si="23">IF($D16="Monthly",1,IF($D16="per KW",$F$10,IF($D16="per kWh",$F$9,0)))</f>
        <v>1</v>
      </c>
      <c r="AN16" s="431">
        <f t="shared" si="15"/>
        <v>0</v>
      </c>
      <c r="AO16" s="80"/>
      <c r="AP16" s="432">
        <f t="shared" si="16"/>
        <v>0</v>
      </c>
      <c r="AQ16" s="433" t="str">
        <f t="shared" si="17"/>
        <v/>
      </c>
      <c r="AR16" s="434"/>
    </row>
    <row r="17" ht="12.0" customHeight="1">
      <c r="A17" s="59"/>
      <c r="B17" s="435" t="str">
        <f>'Proposed Rates'!C115</f>
        <v>Rate Rider Calculation for PILs</v>
      </c>
      <c r="C17" s="620" t="str">
        <f t="shared" si="1"/>
        <v>Street Light.Rate Rider Calculation for PILs</v>
      </c>
      <c r="D17" s="427" t="s">
        <v>377</v>
      </c>
      <c r="E17" s="351"/>
      <c r="F17" s="428" t="str">
        <f>IFERROR(VLOOKUP($C17,'Proposed Rates'!$B:$J,F$11,FALSE),0)</f>
        <v/>
      </c>
      <c r="G17" s="446">
        <f t="shared" si="18"/>
        <v>4909.77</v>
      </c>
      <c r="H17" s="431">
        <f t="shared" si="2"/>
        <v>0</v>
      </c>
      <c r="I17" s="80"/>
      <c r="J17" s="428" t="str">
        <f>IFERROR(VLOOKUP($C17,'Proposed Rates'!$B:$J,J$11,FALSE),0)</f>
        <v/>
      </c>
      <c r="K17" s="446">
        <f t="shared" si="19"/>
        <v>4909.77</v>
      </c>
      <c r="L17" s="431">
        <f t="shared" si="3"/>
        <v>0</v>
      </c>
      <c r="M17" s="80"/>
      <c r="N17" s="432">
        <f t="shared" si="4"/>
        <v>0</v>
      </c>
      <c r="O17" s="433" t="str">
        <f t="shared" si="5"/>
        <v/>
      </c>
      <c r="P17" s="59"/>
      <c r="Q17" s="428" t="str">
        <f>IFERROR(VLOOKUP($C17,'Proposed Rates'!$B:$J,Q$11,FALSE),0)</f>
        <v/>
      </c>
      <c r="R17" s="446">
        <f t="shared" si="20"/>
        <v>4909.77</v>
      </c>
      <c r="S17" s="431">
        <f t="shared" si="6"/>
        <v>0</v>
      </c>
      <c r="T17" s="80"/>
      <c r="U17" s="432">
        <f t="shared" si="7"/>
        <v>0</v>
      </c>
      <c r="V17" s="433" t="str">
        <f t="shared" si="8"/>
        <v/>
      </c>
      <c r="W17" s="59"/>
      <c r="X17" s="428" t="str">
        <f>IFERROR(VLOOKUP($C17,'Proposed Rates'!$B:$J,X$11,FALSE),0)</f>
        <v/>
      </c>
      <c r="Y17" s="446">
        <f t="shared" si="21"/>
        <v>4909.77</v>
      </c>
      <c r="Z17" s="431">
        <f t="shared" si="9"/>
        <v>0</v>
      </c>
      <c r="AA17" s="80"/>
      <c r="AB17" s="432">
        <f t="shared" si="10"/>
        <v>0</v>
      </c>
      <c r="AC17" s="433" t="str">
        <f t="shared" si="11"/>
        <v/>
      </c>
      <c r="AD17" s="59"/>
      <c r="AE17" s="428" t="str">
        <f>IFERROR(VLOOKUP($C17,'Proposed Rates'!$B:$J,AE$11,FALSE),0)</f>
        <v/>
      </c>
      <c r="AF17" s="446">
        <f t="shared" si="22"/>
        <v>4909.77</v>
      </c>
      <c r="AG17" s="431">
        <f t="shared" si="12"/>
        <v>0</v>
      </c>
      <c r="AH17" s="80"/>
      <c r="AI17" s="432">
        <f t="shared" si="13"/>
        <v>0</v>
      </c>
      <c r="AJ17" s="433" t="str">
        <f t="shared" si="14"/>
        <v/>
      </c>
      <c r="AK17" s="59"/>
      <c r="AL17" s="428" t="str">
        <f>IFERROR(VLOOKUP($C17,'Proposed Rates'!$B:$J,AL$11,FALSE),0)</f>
        <v/>
      </c>
      <c r="AM17" s="446">
        <f t="shared" si="23"/>
        <v>4909.77</v>
      </c>
      <c r="AN17" s="431">
        <f t="shared" si="15"/>
        <v>0</v>
      </c>
      <c r="AO17" s="80"/>
      <c r="AP17" s="432">
        <f t="shared" si="16"/>
        <v>0</v>
      </c>
      <c r="AQ17" s="433" t="str">
        <f t="shared" si="17"/>
        <v/>
      </c>
      <c r="AR17" s="434"/>
    </row>
    <row r="18" ht="12.0" customHeight="1">
      <c r="A18" s="59"/>
      <c r="B18" s="435" t="str">
        <f>'Proposed Rates'!C128</f>
        <v>Rate Rider Calculation for Generic</v>
      </c>
      <c r="C18" s="620" t="str">
        <f t="shared" si="1"/>
        <v>Street Light.Rate Rider Calculation for Generic</v>
      </c>
      <c r="D18" s="427" t="s">
        <v>377</v>
      </c>
      <c r="E18" s="351"/>
      <c r="F18" s="428" t="str">
        <f>IFERROR(VLOOKUP($C18,'Proposed Rates'!$B:$J,F$11,FALSE),0)</f>
        <v/>
      </c>
      <c r="G18" s="446">
        <f t="shared" si="18"/>
        <v>4909.77</v>
      </c>
      <c r="H18" s="431">
        <f t="shared" si="2"/>
        <v>0</v>
      </c>
      <c r="I18" s="80"/>
      <c r="J18" s="428" t="str">
        <f>IFERROR(VLOOKUP($C18,'Proposed Rates'!$B:$J,J$11,FALSE),0)</f>
        <v/>
      </c>
      <c r="K18" s="446">
        <f t="shared" si="19"/>
        <v>4909.77</v>
      </c>
      <c r="L18" s="431">
        <f t="shared" si="3"/>
        <v>0</v>
      </c>
      <c r="M18" s="80"/>
      <c r="N18" s="432">
        <f t="shared" si="4"/>
        <v>0</v>
      </c>
      <c r="O18" s="433" t="str">
        <f t="shared" si="5"/>
        <v/>
      </c>
      <c r="P18" s="59"/>
      <c r="Q18" s="428" t="str">
        <f>IFERROR(VLOOKUP($C18,'Proposed Rates'!$B:$J,Q$11,FALSE),0)</f>
        <v/>
      </c>
      <c r="R18" s="446">
        <f t="shared" si="20"/>
        <v>4909.77</v>
      </c>
      <c r="S18" s="431">
        <f t="shared" si="6"/>
        <v>0</v>
      </c>
      <c r="T18" s="80"/>
      <c r="U18" s="432">
        <f t="shared" si="7"/>
        <v>0</v>
      </c>
      <c r="V18" s="433" t="str">
        <f t="shared" si="8"/>
        <v/>
      </c>
      <c r="W18" s="59"/>
      <c r="X18" s="428" t="str">
        <f>IFERROR(VLOOKUP($C18,'Proposed Rates'!$B:$J,X$11,FALSE),0)</f>
        <v/>
      </c>
      <c r="Y18" s="446">
        <f t="shared" si="21"/>
        <v>4909.77</v>
      </c>
      <c r="Z18" s="431">
        <f t="shared" si="9"/>
        <v>0</v>
      </c>
      <c r="AA18" s="80"/>
      <c r="AB18" s="432">
        <f t="shared" si="10"/>
        <v>0</v>
      </c>
      <c r="AC18" s="433" t="str">
        <f t="shared" si="11"/>
        <v/>
      </c>
      <c r="AD18" s="59"/>
      <c r="AE18" s="428" t="str">
        <f>IFERROR(VLOOKUP($C18,'Proposed Rates'!$B:$J,AE$11,FALSE),0)</f>
        <v/>
      </c>
      <c r="AF18" s="446">
        <f t="shared" si="22"/>
        <v>4909.77</v>
      </c>
      <c r="AG18" s="431">
        <f t="shared" si="12"/>
        <v>0</v>
      </c>
      <c r="AH18" s="80"/>
      <c r="AI18" s="432">
        <f t="shared" si="13"/>
        <v>0</v>
      </c>
      <c r="AJ18" s="433" t="str">
        <f t="shared" si="14"/>
        <v/>
      </c>
      <c r="AK18" s="59"/>
      <c r="AL18" s="428" t="str">
        <f>IFERROR(VLOOKUP($C18,'Proposed Rates'!$B:$J,AL$11,FALSE),0)</f>
        <v/>
      </c>
      <c r="AM18" s="446">
        <f t="shared" si="23"/>
        <v>4909.77</v>
      </c>
      <c r="AN18" s="431">
        <f t="shared" si="15"/>
        <v>0</v>
      </c>
      <c r="AO18" s="80"/>
      <c r="AP18" s="432">
        <f t="shared" si="16"/>
        <v>0</v>
      </c>
      <c r="AQ18" s="433" t="str">
        <f t="shared" si="17"/>
        <v/>
      </c>
      <c r="AR18" s="434"/>
    </row>
    <row r="19" ht="12.0" customHeight="1">
      <c r="A19" s="59"/>
      <c r="B19" s="351" t="s">
        <v>116</v>
      </c>
      <c r="C19" s="620" t="str">
        <f t="shared" si="1"/>
        <v>Street Light.Distribution Volumetric Rate</v>
      </c>
      <c r="D19" s="427" t="s">
        <v>377</v>
      </c>
      <c r="E19" s="351"/>
      <c r="F19" s="445">
        <f>IFERROR(VLOOKUP($C19,'Proposed Rates'!$B:$J,F$11,FALSE),0)</f>
        <v>7.8164</v>
      </c>
      <c r="G19" s="446">
        <f t="shared" si="18"/>
        <v>4909.77</v>
      </c>
      <c r="H19" s="431">
        <f t="shared" si="2"/>
        <v>38376.72623</v>
      </c>
      <c r="I19" s="80"/>
      <c r="J19" s="445">
        <f>IFERROR(VLOOKUP($C19,'Proposed Rates'!$B:$J,J$11,FALSE),0)</f>
        <v>8.6722</v>
      </c>
      <c r="K19" s="446">
        <f t="shared" si="19"/>
        <v>4909.77</v>
      </c>
      <c r="L19" s="431">
        <f t="shared" si="3"/>
        <v>42578.50739</v>
      </c>
      <c r="M19" s="80"/>
      <c r="N19" s="432">
        <f t="shared" si="4"/>
        <v>4201.781166</v>
      </c>
      <c r="O19" s="433">
        <f t="shared" si="5"/>
        <v>0.1094877437</v>
      </c>
      <c r="P19" s="59"/>
      <c r="Q19" s="445">
        <f>IFERROR(VLOOKUP($C19,'Proposed Rates'!$B:$J,Q$11,FALSE),0)</f>
        <v>8.422</v>
      </c>
      <c r="R19" s="446">
        <f t="shared" si="20"/>
        <v>4909.77</v>
      </c>
      <c r="S19" s="431">
        <f t="shared" si="6"/>
        <v>41350.08294</v>
      </c>
      <c r="T19" s="80"/>
      <c r="U19" s="432">
        <f t="shared" si="7"/>
        <v>-1228.424454</v>
      </c>
      <c r="V19" s="433">
        <f t="shared" si="8"/>
        <v>-0.02885081064</v>
      </c>
      <c r="W19" s="59"/>
      <c r="X19" s="445">
        <f>IFERROR(VLOOKUP($C19,'Proposed Rates'!$B:$J,X$11,FALSE),0)</f>
        <v>8.8929</v>
      </c>
      <c r="Y19" s="446">
        <f t="shared" si="21"/>
        <v>4909.77</v>
      </c>
      <c r="Z19" s="431">
        <f t="shared" si="9"/>
        <v>43662.09363</v>
      </c>
      <c r="AA19" s="80"/>
      <c r="AB19" s="432">
        <f t="shared" si="10"/>
        <v>2312.010693</v>
      </c>
      <c r="AC19" s="433">
        <f t="shared" si="11"/>
        <v>0.05591308478</v>
      </c>
      <c r="AD19" s="59"/>
      <c r="AE19" s="445">
        <f>IFERROR(VLOOKUP($C19,'Proposed Rates'!$B:$J,AE$11,FALSE),0)</f>
        <v>9.0974</v>
      </c>
      <c r="AF19" s="446">
        <f t="shared" si="22"/>
        <v>4909.77</v>
      </c>
      <c r="AG19" s="431">
        <f t="shared" si="12"/>
        <v>44666.1416</v>
      </c>
      <c r="AH19" s="80"/>
      <c r="AI19" s="432">
        <f t="shared" si="13"/>
        <v>1004.047965</v>
      </c>
      <c r="AJ19" s="433">
        <f t="shared" si="14"/>
        <v>0.02299587311</v>
      </c>
      <c r="AK19" s="59"/>
      <c r="AL19" s="445">
        <f>IFERROR(VLOOKUP($C19,'Proposed Rates'!$B:$J,AL$11,FALSE),0)</f>
        <v>9.4537</v>
      </c>
      <c r="AM19" s="446">
        <f t="shared" si="23"/>
        <v>4909.77</v>
      </c>
      <c r="AN19" s="431">
        <f t="shared" si="15"/>
        <v>46415.49265</v>
      </c>
      <c r="AO19" s="80"/>
      <c r="AP19" s="432">
        <f t="shared" si="16"/>
        <v>1749.351051</v>
      </c>
      <c r="AQ19" s="433">
        <f t="shared" si="17"/>
        <v>0.03916503616</v>
      </c>
      <c r="AR19" s="434"/>
    </row>
    <row r="20" ht="12.0" customHeight="1">
      <c r="A20" s="59"/>
      <c r="B20" s="351" t="s">
        <v>309</v>
      </c>
      <c r="C20" s="620" t="str">
        <f t="shared" si="1"/>
        <v>Street Light.Smart Meter Disposition Rider</v>
      </c>
      <c r="D20" s="427" t="s">
        <v>308</v>
      </c>
      <c r="E20" s="351"/>
      <c r="F20" s="428">
        <f>IFERROR(VLOOKUP($C20,'Proposed Rates'!$B:$J,F$11,FALSE),0)</f>
        <v>0</v>
      </c>
      <c r="G20" s="446">
        <f t="shared" si="18"/>
        <v>1745419</v>
      </c>
      <c r="H20" s="431">
        <f t="shared" si="2"/>
        <v>0</v>
      </c>
      <c r="I20" s="80"/>
      <c r="J20" s="428">
        <f>IFERROR(VLOOKUP($C20,'Proposed Rates'!$B:$J,J$11,FALSE),0)</f>
        <v>0</v>
      </c>
      <c r="K20" s="446">
        <f t="shared" si="19"/>
        <v>1745419</v>
      </c>
      <c r="L20" s="431">
        <f t="shared" si="3"/>
        <v>0</v>
      </c>
      <c r="M20" s="80"/>
      <c r="N20" s="432">
        <f t="shared" si="4"/>
        <v>0</v>
      </c>
      <c r="O20" s="433" t="str">
        <f t="shared" si="5"/>
        <v/>
      </c>
      <c r="P20" s="59"/>
      <c r="Q20" s="428">
        <f>IFERROR(VLOOKUP($C20,'Proposed Rates'!$B:$J,Q$11,FALSE),0)</f>
        <v>0</v>
      </c>
      <c r="R20" s="446">
        <f t="shared" si="20"/>
        <v>1745419</v>
      </c>
      <c r="S20" s="431">
        <f t="shared" si="6"/>
        <v>0</v>
      </c>
      <c r="T20" s="80"/>
      <c r="U20" s="432">
        <f t="shared" si="7"/>
        <v>0</v>
      </c>
      <c r="V20" s="433" t="str">
        <f t="shared" si="8"/>
        <v/>
      </c>
      <c r="W20" s="59"/>
      <c r="X20" s="428">
        <f>IFERROR(VLOOKUP($C20,'Proposed Rates'!$B:$J,X$11,FALSE),0)</f>
        <v>0</v>
      </c>
      <c r="Y20" s="446">
        <f t="shared" si="21"/>
        <v>1745419</v>
      </c>
      <c r="Z20" s="431">
        <f t="shared" si="9"/>
        <v>0</v>
      </c>
      <c r="AA20" s="80"/>
      <c r="AB20" s="432">
        <f t="shared" si="10"/>
        <v>0</v>
      </c>
      <c r="AC20" s="433" t="str">
        <f t="shared" si="11"/>
        <v/>
      </c>
      <c r="AD20" s="59"/>
      <c r="AE20" s="428">
        <f>IFERROR(VLOOKUP($C20,'Proposed Rates'!$B:$J,AE$11,FALSE),0)</f>
        <v>0</v>
      </c>
      <c r="AF20" s="446">
        <f t="shared" si="22"/>
        <v>1745419</v>
      </c>
      <c r="AG20" s="431">
        <f t="shared" si="12"/>
        <v>0</v>
      </c>
      <c r="AH20" s="80"/>
      <c r="AI20" s="432">
        <f t="shared" si="13"/>
        <v>0</v>
      </c>
      <c r="AJ20" s="433" t="str">
        <f t="shared" si="14"/>
        <v/>
      </c>
      <c r="AK20" s="59"/>
      <c r="AL20" s="428">
        <f>IFERROR(VLOOKUP($C20,'Proposed Rates'!$B:$J,AL$11,FALSE),0)</f>
        <v>0</v>
      </c>
      <c r="AM20" s="446">
        <f t="shared" si="23"/>
        <v>1745419</v>
      </c>
      <c r="AN20" s="431">
        <f t="shared" si="15"/>
        <v>0</v>
      </c>
      <c r="AO20" s="80"/>
      <c r="AP20" s="432">
        <f t="shared" si="16"/>
        <v>0</v>
      </c>
      <c r="AQ20" s="433" t="str">
        <f t="shared" si="17"/>
        <v/>
      </c>
      <c r="AR20" s="434"/>
    </row>
    <row r="21" ht="12.0" customHeight="1">
      <c r="A21" s="59"/>
      <c r="B21" s="351" t="s">
        <v>241</v>
      </c>
      <c r="C21" s="620" t="str">
        <f t="shared" si="1"/>
        <v>Street Light.LRAM Rate Rider</v>
      </c>
      <c r="D21" s="427" t="s">
        <v>377</v>
      </c>
      <c r="E21" s="351"/>
      <c r="F21" s="445">
        <f>'Proposed Rates'!E82+'Proposed Rates'!E95</f>
        <v>4.8925</v>
      </c>
      <c r="G21" s="446">
        <f t="shared" si="18"/>
        <v>4909.77</v>
      </c>
      <c r="H21" s="431">
        <f t="shared" si="2"/>
        <v>24021.04973</v>
      </c>
      <c r="I21" s="80"/>
      <c r="J21" s="445">
        <f>'Proposed Rates'!F82+'Proposed Rates'!F95</f>
        <v>4.2886</v>
      </c>
      <c r="K21" s="446">
        <f t="shared" si="19"/>
        <v>4909.77</v>
      </c>
      <c r="L21" s="431">
        <f t="shared" si="3"/>
        <v>21056.03962</v>
      </c>
      <c r="M21" s="80"/>
      <c r="N21" s="432">
        <f t="shared" si="4"/>
        <v>-2965.010103</v>
      </c>
      <c r="O21" s="433">
        <f t="shared" si="5"/>
        <v>-0.1234338273</v>
      </c>
      <c r="P21" s="59"/>
      <c r="Q21" s="445">
        <f>'Proposed Rates'!G82+'Proposed Rates'!G95</f>
        <v>0</v>
      </c>
      <c r="R21" s="446">
        <f t="shared" si="20"/>
        <v>4909.77</v>
      </c>
      <c r="S21" s="431">
        <f t="shared" si="6"/>
        <v>0</v>
      </c>
      <c r="T21" s="80"/>
      <c r="U21" s="432">
        <f t="shared" si="7"/>
        <v>-21056.03962</v>
      </c>
      <c r="V21" s="433">
        <f t="shared" si="8"/>
        <v>-1</v>
      </c>
      <c r="W21" s="59"/>
      <c r="X21" s="445">
        <f>IFERROR(VLOOKUP($C21,'Proposed Rates'!$B:$J,X$11,FALSE),0)</f>
        <v>0</v>
      </c>
      <c r="Y21" s="446">
        <f t="shared" si="21"/>
        <v>4909.77</v>
      </c>
      <c r="Z21" s="431">
        <f t="shared" si="9"/>
        <v>0</v>
      </c>
      <c r="AA21" s="80"/>
      <c r="AB21" s="432">
        <f t="shared" si="10"/>
        <v>0</v>
      </c>
      <c r="AC21" s="433" t="str">
        <f t="shared" si="11"/>
        <v/>
      </c>
      <c r="AD21" s="59"/>
      <c r="AE21" s="445">
        <f>IFERROR(VLOOKUP($C21,'Proposed Rates'!$B:$J,AE$11,FALSE),0)</f>
        <v>0</v>
      </c>
      <c r="AF21" s="446">
        <f t="shared" si="22"/>
        <v>4909.77</v>
      </c>
      <c r="AG21" s="431">
        <f t="shared" si="12"/>
        <v>0</v>
      </c>
      <c r="AH21" s="80"/>
      <c r="AI21" s="432">
        <f t="shared" si="13"/>
        <v>0</v>
      </c>
      <c r="AJ21" s="433" t="str">
        <f t="shared" si="14"/>
        <v/>
      </c>
      <c r="AK21" s="59"/>
      <c r="AL21" s="445">
        <f>IFERROR(VLOOKUP($C21,'Proposed Rates'!$B:$J,AL$11,FALSE),0)</f>
        <v>0</v>
      </c>
      <c r="AM21" s="446">
        <f t="shared" si="23"/>
        <v>4909.77</v>
      </c>
      <c r="AN21" s="431">
        <f t="shared" si="15"/>
        <v>0</v>
      </c>
      <c r="AO21" s="80"/>
      <c r="AP21" s="432">
        <f t="shared" si="16"/>
        <v>0</v>
      </c>
      <c r="AQ21" s="433" t="str">
        <f t="shared" si="17"/>
        <v/>
      </c>
      <c r="AR21" s="434"/>
    </row>
    <row r="22" ht="12.0" customHeight="1">
      <c r="A22" s="59"/>
      <c r="B22" s="435" t="s">
        <v>237</v>
      </c>
      <c r="C22" s="620" t="str">
        <f t="shared" si="1"/>
        <v>Street Light.Deferral/Variance Account Disposition Rate Rider Group 2</v>
      </c>
      <c r="D22" s="427" t="s">
        <v>377</v>
      </c>
      <c r="E22" s="351"/>
      <c r="F22" s="428">
        <f>IFERROR(VLOOKUP($C22,'Proposed Rates'!$B:$J,F$11,FALSE),0)</f>
        <v>0</v>
      </c>
      <c r="G22" s="446">
        <f t="shared" si="18"/>
        <v>4909.77</v>
      </c>
      <c r="H22" s="431">
        <f t="shared" si="2"/>
        <v>0</v>
      </c>
      <c r="I22" s="80"/>
      <c r="J22" s="428">
        <f>IFERROR(VLOOKUP($C22,'Proposed Rates'!$B:$J,J$11,FALSE),0)</f>
        <v>-0.3359</v>
      </c>
      <c r="K22" s="446">
        <f t="shared" si="19"/>
        <v>4909.77</v>
      </c>
      <c r="L22" s="431">
        <f t="shared" si="3"/>
        <v>-1649.191743</v>
      </c>
      <c r="M22" s="80"/>
      <c r="N22" s="432">
        <f t="shared" si="4"/>
        <v>-1649.191743</v>
      </c>
      <c r="O22" s="433" t="str">
        <f t="shared" si="5"/>
        <v/>
      </c>
      <c r="P22" s="59"/>
      <c r="Q22" s="428">
        <f>IFERROR(VLOOKUP($C22,'Proposed Rates'!$B:$J,Q$11,FALSE),0)</f>
        <v>0</v>
      </c>
      <c r="R22" s="446">
        <f t="shared" si="20"/>
        <v>4909.77</v>
      </c>
      <c r="S22" s="431">
        <f t="shared" si="6"/>
        <v>0</v>
      </c>
      <c r="T22" s="80"/>
      <c r="U22" s="432">
        <f t="shared" si="7"/>
        <v>1649.191743</v>
      </c>
      <c r="V22" s="433">
        <f t="shared" si="8"/>
        <v>-1</v>
      </c>
      <c r="W22" s="59"/>
      <c r="X22" s="428">
        <f>IFERROR(VLOOKUP($C22,'Proposed Rates'!$B:$J,X$11,FALSE),0)</f>
        <v>0</v>
      </c>
      <c r="Y22" s="446">
        <f t="shared" si="21"/>
        <v>4909.77</v>
      </c>
      <c r="Z22" s="431">
        <f t="shared" si="9"/>
        <v>0</v>
      </c>
      <c r="AA22" s="80"/>
      <c r="AB22" s="432">
        <f t="shared" si="10"/>
        <v>0</v>
      </c>
      <c r="AC22" s="433" t="str">
        <f t="shared" si="11"/>
        <v/>
      </c>
      <c r="AD22" s="59"/>
      <c r="AE22" s="428">
        <f>IFERROR(VLOOKUP($C22,'Proposed Rates'!$B:$J,AE$11,FALSE),0)</f>
        <v>0</v>
      </c>
      <c r="AF22" s="446">
        <f t="shared" si="22"/>
        <v>4909.77</v>
      </c>
      <c r="AG22" s="431">
        <f t="shared" si="12"/>
        <v>0</v>
      </c>
      <c r="AH22" s="80"/>
      <c r="AI22" s="432">
        <f t="shared" si="13"/>
        <v>0</v>
      </c>
      <c r="AJ22" s="433" t="str">
        <f t="shared" si="14"/>
        <v/>
      </c>
      <c r="AK22" s="59"/>
      <c r="AL22" s="428">
        <f>IFERROR(VLOOKUP($C22,'Proposed Rates'!$B:$J,AL$11,FALSE),0)</f>
        <v>0</v>
      </c>
      <c r="AM22" s="446">
        <f t="shared" si="23"/>
        <v>4909.77</v>
      </c>
      <c r="AN22" s="431">
        <f t="shared" si="15"/>
        <v>0</v>
      </c>
      <c r="AO22" s="80"/>
      <c r="AP22" s="432">
        <f t="shared" si="16"/>
        <v>0</v>
      </c>
      <c r="AQ22" s="433" t="str">
        <f t="shared" si="17"/>
        <v/>
      </c>
      <c r="AR22" s="434"/>
    </row>
    <row r="23" ht="12.0" customHeight="1">
      <c r="A23" s="59"/>
      <c r="B23" s="435"/>
      <c r="C23" s="620" t="str">
        <f t="shared" si="1"/>
        <v>Street Light.</v>
      </c>
      <c r="D23" s="427"/>
      <c r="E23" s="351"/>
      <c r="F23" s="428">
        <f>IFERROR(VLOOKUP($C23,'Proposed Rates'!$B:$J,F$11,FALSE),0)</f>
        <v>0</v>
      </c>
      <c r="G23" s="446">
        <f t="shared" si="18"/>
        <v>0</v>
      </c>
      <c r="H23" s="431">
        <f t="shared" si="2"/>
        <v>0</v>
      </c>
      <c r="I23" s="80"/>
      <c r="J23" s="428">
        <f>IFERROR(VLOOKUP($C23,'Proposed Rates'!$B:$J,J$11,FALSE),0)</f>
        <v>0</v>
      </c>
      <c r="K23" s="446">
        <f t="shared" si="19"/>
        <v>0</v>
      </c>
      <c r="L23" s="431">
        <f t="shared" si="3"/>
        <v>0</v>
      </c>
      <c r="M23" s="80"/>
      <c r="N23" s="432">
        <f t="shared" si="4"/>
        <v>0</v>
      </c>
      <c r="O23" s="433" t="str">
        <f t="shared" si="5"/>
        <v/>
      </c>
      <c r="P23" s="59"/>
      <c r="Q23" s="428">
        <f>IFERROR(VLOOKUP($C23,'Proposed Rates'!$B:$J,Q$11,FALSE),0)</f>
        <v>0</v>
      </c>
      <c r="R23" s="446">
        <f t="shared" si="20"/>
        <v>0</v>
      </c>
      <c r="S23" s="431">
        <f t="shared" si="6"/>
        <v>0</v>
      </c>
      <c r="T23" s="80"/>
      <c r="U23" s="432">
        <f t="shared" si="7"/>
        <v>0</v>
      </c>
      <c r="V23" s="433" t="str">
        <f t="shared" si="8"/>
        <v/>
      </c>
      <c r="W23" s="59"/>
      <c r="X23" s="428">
        <f>IFERROR(VLOOKUP($C23,'Proposed Rates'!$B:$J,X$11,FALSE),0)</f>
        <v>0</v>
      </c>
      <c r="Y23" s="446">
        <f t="shared" si="21"/>
        <v>0</v>
      </c>
      <c r="Z23" s="431">
        <f t="shared" si="9"/>
        <v>0</v>
      </c>
      <c r="AA23" s="80"/>
      <c r="AB23" s="432">
        <f t="shared" si="10"/>
        <v>0</v>
      </c>
      <c r="AC23" s="433" t="str">
        <f t="shared" si="11"/>
        <v/>
      </c>
      <c r="AD23" s="59"/>
      <c r="AE23" s="428">
        <f>IFERROR(VLOOKUP($C23,'Proposed Rates'!$B:$J,AE$11,FALSE),0)</f>
        <v>0</v>
      </c>
      <c r="AF23" s="446">
        <f t="shared" si="22"/>
        <v>0</v>
      </c>
      <c r="AG23" s="431">
        <f t="shared" si="12"/>
        <v>0</v>
      </c>
      <c r="AH23" s="80"/>
      <c r="AI23" s="432">
        <f t="shared" si="13"/>
        <v>0</v>
      </c>
      <c r="AJ23" s="433" t="str">
        <f t="shared" si="14"/>
        <v/>
      </c>
      <c r="AK23" s="59"/>
      <c r="AL23" s="428">
        <f>IFERROR(VLOOKUP($C23,'Proposed Rates'!$B:$J,AL$11,FALSE),0)</f>
        <v>0</v>
      </c>
      <c r="AM23" s="446">
        <f t="shared" si="23"/>
        <v>0</v>
      </c>
      <c r="AN23" s="431">
        <f t="shared" si="15"/>
        <v>0</v>
      </c>
      <c r="AO23" s="80"/>
      <c r="AP23" s="432">
        <f t="shared" si="16"/>
        <v>0</v>
      </c>
      <c r="AQ23" s="433" t="str">
        <f t="shared" si="17"/>
        <v/>
      </c>
      <c r="AR23" s="434"/>
    </row>
    <row r="24" ht="12.0" customHeight="1">
      <c r="A24" s="59"/>
      <c r="B24" s="435"/>
      <c r="C24" s="620" t="str">
        <f t="shared" si="1"/>
        <v>Street Light.</v>
      </c>
      <c r="D24" s="427"/>
      <c r="E24" s="351"/>
      <c r="F24" s="428">
        <f>IFERROR(VLOOKUP($C24,'Proposed Rates'!$B:$J,F$11,FALSE),0)</f>
        <v>0</v>
      </c>
      <c r="G24" s="446">
        <f t="shared" si="18"/>
        <v>0</v>
      </c>
      <c r="H24" s="431">
        <f t="shared" si="2"/>
        <v>0</v>
      </c>
      <c r="I24" s="80"/>
      <c r="J24" s="428">
        <f>IFERROR(VLOOKUP($C24,'Proposed Rates'!$B:$J,J$11,FALSE),0)</f>
        <v>0</v>
      </c>
      <c r="K24" s="446">
        <f t="shared" si="19"/>
        <v>0</v>
      </c>
      <c r="L24" s="431">
        <f t="shared" si="3"/>
        <v>0</v>
      </c>
      <c r="M24" s="80"/>
      <c r="N24" s="432">
        <f t="shared" si="4"/>
        <v>0</v>
      </c>
      <c r="O24" s="433" t="str">
        <f t="shared" si="5"/>
        <v/>
      </c>
      <c r="P24" s="59"/>
      <c r="Q24" s="428">
        <f>IFERROR(VLOOKUP($C24,'Proposed Rates'!$B:$J,Q$11,FALSE),0)</f>
        <v>0</v>
      </c>
      <c r="R24" s="446">
        <f t="shared" si="20"/>
        <v>0</v>
      </c>
      <c r="S24" s="431">
        <f t="shared" si="6"/>
        <v>0</v>
      </c>
      <c r="T24" s="80"/>
      <c r="U24" s="432">
        <f t="shared" si="7"/>
        <v>0</v>
      </c>
      <c r="V24" s="433" t="str">
        <f t="shared" si="8"/>
        <v/>
      </c>
      <c r="W24" s="59"/>
      <c r="X24" s="428">
        <f>IFERROR(VLOOKUP($C24,'Proposed Rates'!$B:$J,X$11,FALSE),0)</f>
        <v>0</v>
      </c>
      <c r="Y24" s="446">
        <f t="shared" si="21"/>
        <v>0</v>
      </c>
      <c r="Z24" s="431">
        <f t="shared" si="9"/>
        <v>0</v>
      </c>
      <c r="AA24" s="80"/>
      <c r="AB24" s="432">
        <f t="shared" si="10"/>
        <v>0</v>
      </c>
      <c r="AC24" s="433" t="str">
        <f t="shared" si="11"/>
        <v/>
      </c>
      <c r="AD24" s="59"/>
      <c r="AE24" s="428">
        <f>IFERROR(VLOOKUP($C24,'Proposed Rates'!$B:$J,AE$11,FALSE),0)</f>
        <v>0</v>
      </c>
      <c r="AF24" s="446">
        <f t="shared" si="22"/>
        <v>0</v>
      </c>
      <c r="AG24" s="431">
        <f t="shared" si="12"/>
        <v>0</v>
      </c>
      <c r="AH24" s="80"/>
      <c r="AI24" s="432">
        <f t="shared" si="13"/>
        <v>0</v>
      </c>
      <c r="AJ24" s="433" t="str">
        <f t="shared" si="14"/>
        <v/>
      </c>
      <c r="AK24" s="59"/>
      <c r="AL24" s="428">
        <f>IFERROR(VLOOKUP($C24,'Proposed Rates'!$B:$J,AL$11,FALSE),0)</f>
        <v>0</v>
      </c>
      <c r="AM24" s="446">
        <f t="shared" si="23"/>
        <v>0</v>
      </c>
      <c r="AN24" s="431">
        <f t="shared" si="15"/>
        <v>0</v>
      </c>
      <c r="AO24" s="80"/>
      <c r="AP24" s="432">
        <f t="shared" si="16"/>
        <v>0</v>
      </c>
      <c r="AQ24" s="433" t="str">
        <f t="shared" si="17"/>
        <v/>
      </c>
      <c r="AR24" s="434"/>
    </row>
    <row r="25" ht="12.0" customHeight="1">
      <c r="A25" s="59"/>
      <c r="B25" s="435"/>
      <c r="C25" s="620" t="str">
        <f t="shared" si="1"/>
        <v>Street Light.</v>
      </c>
      <c r="D25" s="427"/>
      <c r="E25" s="351"/>
      <c r="F25" s="428">
        <f>IFERROR(VLOOKUP($C25,'Proposed Rates'!$B:$J,F$11,FALSE),0)</f>
        <v>0</v>
      </c>
      <c r="G25" s="446">
        <f t="shared" si="18"/>
        <v>0</v>
      </c>
      <c r="H25" s="431">
        <f t="shared" si="2"/>
        <v>0</v>
      </c>
      <c r="I25" s="80"/>
      <c r="J25" s="428">
        <f>IFERROR(VLOOKUP($C25,'Proposed Rates'!$B:$J,J$11,FALSE),0)</f>
        <v>0</v>
      </c>
      <c r="K25" s="446">
        <f t="shared" si="19"/>
        <v>0</v>
      </c>
      <c r="L25" s="431">
        <f t="shared" si="3"/>
        <v>0</v>
      </c>
      <c r="M25" s="80"/>
      <c r="N25" s="432">
        <f t="shared" si="4"/>
        <v>0</v>
      </c>
      <c r="O25" s="433" t="str">
        <f t="shared" si="5"/>
        <v/>
      </c>
      <c r="P25" s="59"/>
      <c r="Q25" s="428">
        <f>IFERROR(VLOOKUP($C25,'Proposed Rates'!$B:$J,Q$11,FALSE),0)</f>
        <v>0</v>
      </c>
      <c r="R25" s="446">
        <f t="shared" si="20"/>
        <v>0</v>
      </c>
      <c r="S25" s="431">
        <f t="shared" si="6"/>
        <v>0</v>
      </c>
      <c r="T25" s="80"/>
      <c r="U25" s="432">
        <f t="shared" si="7"/>
        <v>0</v>
      </c>
      <c r="V25" s="433" t="str">
        <f t="shared" si="8"/>
        <v/>
      </c>
      <c r="W25" s="59"/>
      <c r="X25" s="428">
        <f>IFERROR(VLOOKUP($C25,'Proposed Rates'!$B:$J,X$11,FALSE),0)</f>
        <v>0</v>
      </c>
      <c r="Y25" s="446">
        <f t="shared" si="21"/>
        <v>0</v>
      </c>
      <c r="Z25" s="431">
        <f t="shared" si="9"/>
        <v>0</v>
      </c>
      <c r="AA25" s="80"/>
      <c r="AB25" s="432">
        <f t="shared" si="10"/>
        <v>0</v>
      </c>
      <c r="AC25" s="433" t="str">
        <f t="shared" si="11"/>
        <v/>
      </c>
      <c r="AD25" s="59"/>
      <c r="AE25" s="428">
        <f>IFERROR(VLOOKUP($C25,'Proposed Rates'!$B:$J,AE$11,FALSE),0)</f>
        <v>0</v>
      </c>
      <c r="AF25" s="446">
        <f t="shared" si="22"/>
        <v>0</v>
      </c>
      <c r="AG25" s="431">
        <f t="shared" si="12"/>
        <v>0</v>
      </c>
      <c r="AH25" s="80"/>
      <c r="AI25" s="432">
        <f t="shared" si="13"/>
        <v>0</v>
      </c>
      <c r="AJ25" s="433" t="str">
        <f t="shared" si="14"/>
        <v/>
      </c>
      <c r="AK25" s="59"/>
      <c r="AL25" s="428">
        <f>IFERROR(VLOOKUP($C25,'Proposed Rates'!$B:$J,AL$11,FALSE),0)</f>
        <v>0</v>
      </c>
      <c r="AM25" s="446">
        <f t="shared" si="23"/>
        <v>0</v>
      </c>
      <c r="AN25" s="431">
        <f t="shared" si="15"/>
        <v>0</v>
      </c>
      <c r="AO25" s="80"/>
      <c r="AP25" s="432">
        <f t="shared" si="16"/>
        <v>0</v>
      </c>
      <c r="AQ25" s="433" t="str">
        <f t="shared" si="17"/>
        <v/>
      </c>
      <c r="AR25" s="434"/>
    </row>
    <row r="26" ht="12.0" customHeight="1">
      <c r="A26" s="59"/>
      <c r="B26" s="435"/>
      <c r="C26" s="620" t="str">
        <f t="shared" si="1"/>
        <v>Street Light.</v>
      </c>
      <c r="D26" s="427"/>
      <c r="E26" s="351"/>
      <c r="F26" s="428">
        <f>IFERROR(VLOOKUP($C26,'Proposed Rates'!$B:$J,F$11,FALSE),0)</f>
        <v>0</v>
      </c>
      <c r="G26" s="446">
        <f t="shared" si="18"/>
        <v>0</v>
      </c>
      <c r="H26" s="431">
        <f t="shared" si="2"/>
        <v>0</v>
      </c>
      <c r="I26" s="80"/>
      <c r="J26" s="428">
        <f>IFERROR(VLOOKUP($C26,'Proposed Rates'!$B:$J,J$11,FALSE),0)</f>
        <v>0</v>
      </c>
      <c r="K26" s="446">
        <f t="shared" si="19"/>
        <v>0</v>
      </c>
      <c r="L26" s="431">
        <f t="shared" si="3"/>
        <v>0</v>
      </c>
      <c r="M26" s="80"/>
      <c r="N26" s="432">
        <f t="shared" si="4"/>
        <v>0</v>
      </c>
      <c r="O26" s="433" t="str">
        <f t="shared" si="5"/>
        <v/>
      </c>
      <c r="P26" s="59"/>
      <c r="Q26" s="428">
        <f>IFERROR(VLOOKUP($C26,'Proposed Rates'!$B:$J,Q$11,FALSE),0)</f>
        <v>0</v>
      </c>
      <c r="R26" s="446">
        <f t="shared" si="20"/>
        <v>0</v>
      </c>
      <c r="S26" s="431">
        <f t="shared" si="6"/>
        <v>0</v>
      </c>
      <c r="T26" s="80"/>
      <c r="U26" s="432">
        <f t="shared" si="7"/>
        <v>0</v>
      </c>
      <c r="V26" s="433" t="str">
        <f t="shared" si="8"/>
        <v/>
      </c>
      <c r="W26" s="59"/>
      <c r="X26" s="428">
        <f>IFERROR(VLOOKUP($C26,'Proposed Rates'!$B:$J,X$11,FALSE),0)</f>
        <v>0</v>
      </c>
      <c r="Y26" s="446">
        <f t="shared" si="21"/>
        <v>0</v>
      </c>
      <c r="Z26" s="431">
        <f t="shared" si="9"/>
        <v>0</v>
      </c>
      <c r="AA26" s="80"/>
      <c r="AB26" s="432">
        <f t="shared" si="10"/>
        <v>0</v>
      </c>
      <c r="AC26" s="433" t="str">
        <f t="shared" si="11"/>
        <v/>
      </c>
      <c r="AD26" s="59"/>
      <c r="AE26" s="428">
        <f>IFERROR(VLOOKUP($C26,'Proposed Rates'!$B:$J,AE$11,FALSE),0)</f>
        <v>0</v>
      </c>
      <c r="AF26" s="446">
        <f t="shared" si="22"/>
        <v>0</v>
      </c>
      <c r="AG26" s="431">
        <f t="shared" si="12"/>
        <v>0</v>
      </c>
      <c r="AH26" s="80"/>
      <c r="AI26" s="432">
        <f t="shared" si="13"/>
        <v>0</v>
      </c>
      <c r="AJ26" s="433" t="str">
        <f t="shared" si="14"/>
        <v/>
      </c>
      <c r="AK26" s="59"/>
      <c r="AL26" s="428">
        <f>IFERROR(VLOOKUP($C26,'Proposed Rates'!$B:$J,AL$11,FALSE),0)</f>
        <v>0</v>
      </c>
      <c r="AM26" s="446">
        <f t="shared" si="23"/>
        <v>0</v>
      </c>
      <c r="AN26" s="431">
        <f t="shared" si="15"/>
        <v>0</v>
      </c>
      <c r="AO26" s="80"/>
      <c r="AP26" s="432">
        <f t="shared" si="16"/>
        <v>0</v>
      </c>
      <c r="AQ26" s="433" t="str">
        <f t="shared" si="17"/>
        <v/>
      </c>
      <c r="AR26" s="434"/>
    </row>
    <row r="27" ht="12.0" customHeight="1">
      <c r="A27" s="59"/>
      <c r="B27" s="435"/>
      <c r="C27" s="620"/>
      <c r="D27" s="427"/>
      <c r="E27" s="351"/>
      <c r="F27" s="428">
        <f>IFERROR(VLOOKUP($C27,'Proposed Rates'!$B:$J,F$11,FALSE),0)</f>
        <v>0</v>
      </c>
      <c r="G27" s="446">
        <f t="shared" si="18"/>
        <v>0</v>
      </c>
      <c r="H27" s="431">
        <f t="shared" si="2"/>
        <v>0</v>
      </c>
      <c r="I27" s="80"/>
      <c r="J27" s="428">
        <f>IFERROR(VLOOKUP($C27,'Proposed Rates'!$B:$J,J$11,FALSE),0)</f>
        <v>0</v>
      </c>
      <c r="K27" s="446">
        <f t="shared" si="19"/>
        <v>0</v>
      </c>
      <c r="L27" s="431">
        <f t="shared" si="3"/>
        <v>0</v>
      </c>
      <c r="M27" s="80"/>
      <c r="N27" s="432">
        <f t="shared" si="4"/>
        <v>0</v>
      </c>
      <c r="O27" s="433" t="str">
        <f t="shared" si="5"/>
        <v/>
      </c>
      <c r="P27" s="59"/>
      <c r="Q27" s="428">
        <f>IFERROR(VLOOKUP($C27,'Proposed Rates'!$B:$J,Q$11,FALSE),0)</f>
        <v>0</v>
      </c>
      <c r="R27" s="446">
        <f t="shared" si="20"/>
        <v>0</v>
      </c>
      <c r="S27" s="431">
        <f t="shared" si="6"/>
        <v>0</v>
      </c>
      <c r="T27" s="80"/>
      <c r="U27" s="432">
        <f t="shared" si="7"/>
        <v>0</v>
      </c>
      <c r="V27" s="433" t="str">
        <f t="shared" si="8"/>
        <v/>
      </c>
      <c r="W27" s="59"/>
      <c r="X27" s="428">
        <f>IFERROR(VLOOKUP($C27,'Proposed Rates'!$B:$J,X$11,FALSE),0)</f>
        <v>0</v>
      </c>
      <c r="Y27" s="446">
        <f t="shared" si="21"/>
        <v>0</v>
      </c>
      <c r="Z27" s="431">
        <f t="shared" si="9"/>
        <v>0</v>
      </c>
      <c r="AA27" s="80"/>
      <c r="AB27" s="432">
        <f t="shared" si="10"/>
        <v>0</v>
      </c>
      <c r="AC27" s="433" t="str">
        <f t="shared" si="11"/>
        <v/>
      </c>
      <c r="AD27" s="59"/>
      <c r="AE27" s="428">
        <f>IFERROR(VLOOKUP($C27,'Proposed Rates'!$B:$J,AE$11,FALSE),0)</f>
        <v>0</v>
      </c>
      <c r="AF27" s="446">
        <f t="shared" si="22"/>
        <v>0</v>
      </c>
      <c r="AG27" s="431">
        <f t="shared" si="12"/>
        <v>0</v>
      </c>
      <c r="AH27" s="80"/>
      <c r="AI27" s="432">
        <f t="shared" si="13"/>
        <v>0</v>
      </c>
      <c r="AJ27" s="433" t="str">
        <f t="shared" si="14"/>
        <v/>
      </c>
      <c r="AK27" s="59"/>
      <c r="AL27" s="428">
        <f>IFERROR(VLOOKUP($C27,'Proposed Rates'!$B:$J,AL$11,FALSE),0)</f>
        <v>0</v>
      </c>
      <c r="AM27" s="446">
        <f t="shared" si="23"/>
        <v>0</v>
      </c>
      <c r="AN27" s="431">
        <f t="shared" si="15"/>
        <v>0</v>
      </c>
      <c r="AO27" s="80"/>
      <c r="AP27" s="432">
        <f t="shared" si="16"/>
        <v>0</v>
      </c>
      <c r="AQ27" s="433" t="str">
        <f t="shared" si="17"/>
        <v/>
      </c>
      <c r="AR27" s="434"/>
    </row>
    <row r="28" ht="12.0" customHeight="1">
      <c r="A28" s="59"/>
      <c r="B28" s="435"/>
      <c r="C28" s="620"/>
      <c r="D28" s="427"/>
      <c r="E28" s="351"/>
      <c r="F28" s="428">
        <f>IFERROR(VLOOKUP($C28,'Proposed Rates'!$B:$J,F$11,FALSE),0)</f>
        <v>0</v>
      </c>
      <c r="G28" s="446">
        <f t="shared" si="18"/>
        <v>0</v>
      </c>
      <c r="H28" s="431">
        <f t="shared" si="2"/>
        <v>0</v>
      </c>
      <c r="I28" s="80"/>
      <c r="J28" s="428">
        <f>IFERROR(VLOOKUP($C28,'Proposed Rates'!$B:$J,J$11,FALSE),0)</f>
        <v>0</v>
      </c>
      <c r="K28" s="446">
        <f t="shared" si="19"/>
        <v>0</v>
      </c>
      <c r="L28" s="431">
        <f t="shared" si="3"/>
        <v>0</v>
      </c>
      <c r="M28" s="80"/>
      <c r="N28" s="432">
        <f t="shared" si="4"/>
        <v>0</v>
      </c>
      <c r="O28" s="433" t="str">
        <f t="shared" si="5"/>
        <v/>
      </c>
      <c r="P28" s="59"/>
      <c r="Q28" s="428">
        <f>IFERROR(VLOOKUP($C28,'Proposed Rates'!$B:$J,Q$11,FALSE),0)</f>
        <v>0</v>
      </c>
      <c r="R28" s="446">
        <f t="shared" si="20"/>
        <v>0</v>
      </c>
      <c r="S28" s="431">
        <f t="shared" si="6"/>
        <v>0</v>
      </c>
      <c r="T28" s="80"/>
      <c r="U28" s="432">
        <f t="shared" si="7"/>
        <v>0</v>
      </c>
      <c r="V28" s="433" t="str">
        <f t="shared" si="8"/>
        <v/>
      </c>
      <c r="W28" s="59"/>
      <c r="X28" s="428">
        <f>IFERROR(VLOOKUP($C28,'Proposed Rates'!$B:$J,X$11,FALSE),0)</f>
        <v>0</v>
      </c>
      <c r="Y28" s="446">
        <f t="shared" si="21"/>
        <v>0</v>
      </c>
      <c r="Z28" s="431">
        <f t="shared" si="9"/>
        <v>0</v>
      </c>
      <c r="AA28" s="80"/>
      <c r="AB28" s="432">
        <f t="shared" si="10"/>
        <v>0</v>
      </c>
      <c r="AC28" s="433" t="str">
        <f t="shared" si="11"/>
        <v/>
      </c>
      <c r="AD28" s="59"/>
      <c r="AE28" s="428">
        <f>IFERROR(VLOOKUP($C28,'Proposed Rates'!$B:$J,AE$11,FALSE),0)</f>
        <v>0</v>
      </c>
      <c r="AF28" s="446">
        <f t="shared" si="22"/>
        <v>0</v>
      </c>
      <c r="AG28" s="431">
        <f t="shared" si="12"/>
        <v>0</v>
      </c>
      <c r="AH28" s="80"/>
      <c r="AI28" s="432">
        <f t="shared" si="13"/>
        <v>0</v>
      </c>
      <c r="AJ28" s="433" t="str">
        <f t="shared" si="14"/>
        <v/>
      </c>
      <c r="AK28" s="59"/>
      <c r="AL28" s="428">
        <f>IFERROR(VLOOKUP($C28,'Proposed Rates'!$B:$J,AL$11,FALSE),0)</f>
        <v>0</v>
      </c>
      <c r="AM28" s="446">
        <f t="shared" si="23"/>
        <v>0</v>
      </c>
      <c r="AN28" s="431">
        <f t="shared" si="15"/>
        <v>0</v>
      </c>
      <c r="AO28" s="80"/>
      <c r="AP28" s="432">
        <f t="shared" si="16"/>
        <v>0</v>
      </c>
      <c r="AQ28" s="433" t="str">
        <f t="shared" si="17"/>
        <v/>
      </c>
      <c r="AR28" s="434"/>
    </row>
    <row r="29" ht="12.0" customHeight="1">
      <c r="A29" s="337"/>
      <c r="B29" s="436" t="s">
        <v>310</v>
      </c>
      <c r="C29" s="621"/>
      <c r="D29" s="437"/>
      <c r="E29" s="437"/>
      <c r="F29" s="438"/>
      <c r="G29" s="534"/>
      <c r="H29" s="440">
        <f>SUM(H15:H28)</f>
        <v>133253.456</v>
      </c>
      <c r="I29" s="441"/>
      <c r="J29" s="438"/>
      <c r="K29" s="534"/>
      <c r="L29" s="440">
        <f>SUM(L15:L28)</f>
        <v>140432.7153</v>
      </c>
      <c r="M29" s="441"/>
      <c r="N29" s="442">
        <f t="shared" si="4"/>
        <v>7179.25932</v>
      </c>
      <c r="O29" s="443">
        <f t="shared" si="5"/>
        <v>0.05387672139</v>
      </c>
      <c r="P29" s="337"/>
      <c r="Q29" s="438"/>
      <c r="R29" s="534"/>
      <c r="S29" s="440">
        <f>SUM(S15:S28)</f>
        <v>117266.8829</v>
      </c>
      <c r="T29" s="441"/>
      <c r="U29" s="442">
        <f t="shared" si="7"/>
        <v>-23165.83233</v>
      </c>
      <c r="V29" s="443">
        <f t="shared" si="8"/>
        <v>-0.1649603676</v>
      </c>
      <c r="W29" s="337"/>
      <c r="X29" s="438"/>
      <c r="Y29" s="534"/>
      <c r="Z29" s="440">
        <f>SUM(Z15:Z28)</f>
        <v>123374.7336</v>
      </c>
      <c r="AA29" s="441"/>
      <c r="AB29" s="442">
        <f t="shared" si="10"/>
        <v>6107.850693</v>
      </c>
      <c r="AC29" s="443">
        <f t="shared" si="11"/>
        <v>0.05208504345</v>
      </c>
      <c r="AD29" s="337"/>
      <c r="AE29" s="438"/>
      <c r="AF29" s="534"/>
      <c r="AG29" s="440">
        <f>SUM(AG15:AG28)</f>
        <v>126909.3416</v>
      </c>
      <c r="AH29" s="441"/>
      <c r="AI29" s="442">
        <f t="shared" si="13"/>
        <v>3534.607965</v>
      </c>
      <c r="AJ29" s="443">
        <f t="shared" si="14"/>
        <v>0.02864936653</v>
      </c>
      <c r="AK29" s="337"/>
      <c r="AL29" s="438"/>
      <c r="AM29" s="534"/>
      <c r="AN29" s="440">
        <f>SUM(AN15:AN28)</f>
        <v>131189.2526</v>
      </c>
      <c r="AO29" s="441"/>
      <c r="AP29" s="442">
        <f t="shared" si="16"/>
        <v>4279.911051</v>
      </c>
      <c r="AQ29" s="443">
        <f t="shared" si="17"/>
        <v>0.03372416086</v>
      </c>
      <c r="AR29" s="444"/>
    </row>
    <row r="30" ht="12.0" customHeight="1">
      <c r="A30" s="59"/>
      <c r="B30" s="435" t="s">
        <v>234</v>
      </c>
      <c r="C30" s="620" t="str">
        <f t="shared" ref="C30:C36" si="24">D$6&amp;"."&amp;B30</f>
        <v>Street Light.DVA Disposition Rate Rider Group 1 -2025</v>
      </c>
      <c r="D30" s="427" t="s">
        <v>377</v>
      </c>
      <c r="E30" s="351"/>
      <c r="F30" s="445">
        <f>IFERROR(VLOOKUP($C30,'Proposed Rates'!$B:$J,F$11,FALSE),0)</f>
        <v>0.041</v>
      </c>
      <c r="G30" s="446">
        <f t="shared" ref="G30:G36" si="25">IF($D30="Monthly",1,IF($D30="per KW",$F$10,IF($D30="per kWh",$F$9,0)))</f>
        <v>4909.77</v>
      </c>
      <c r="H30" s="431">
        <f t="shared" ref="H30:H38" si="26">G30*F30</f>
        <v>201.30057</v>
      </c>
      <c r="I30" s="80"/>
      <c r="J30" s="445">
        <f>IFERROR(VLOOKUP($C30,'Proposed Rates'!$B:$J,J$11,FALSE),0)</f>
        <v>-0.1752</v>
      </c>
      <c r="K30" s="446">
        <f t="shared" ref="K30:K36" si="27">IF($D30="Monthly",1,IF($D30="per KW",$F$10,IF($D30="per kWh",$F$9,0)))</f>
        <v>4909.77</v>
      </c>
      <c r="L30" s="431">
        <f t="shared" ref="L30:L38" si="28">K30*J30</f>
        <v>-860.191704</v>
      </c>
      <c r="M30" s="80"/>
      <c r="N30" s="432">
        <f t="shared" si="4"/>
        <v>-1061.492274</v>
      </c>
      <c r="O30" s="433">
        <f t="shared" si="5"/>
        <v>-5.273170732</v>
      </c>
      <c r="P30" s="59"/>
      <c r="Q30" s="445">
        <f>IFERROR(VLOOKUP($C30,'Proposed Rates'!$B:$J,Q$11,FALSE),0)</f>
        <v>0</v>
      </c>
      <c r="R30" s="446">
        <f t="shared" ref="R30:R36" si="29">IF($D30="Monthly",1,IF($D30="per KW",$F$10,IF($D30="per kWh",$F$9,0)))</f>
        <v>4909.77</v>
      </c>
      <c r="S30" s="431">
        <f t="shared" ref="S30:S38" si="30">R30*Q30</f>
        <v>0</v>
      </c>
      <c r="T30" s="80"/>
      <c r="U30" s="432">
        <f t="shared" si="7"/>
        <v>860.191704</v>
      </c>
      <c r="V30" s="433">
        <f t="shared" si="8"/>
        <v>-1</v>
      </c>
      <c r="W30" s="59"/>
      <c r="X30" s="445">
        <f>IFERROR(VLOOKUP($C30,'Proposed Rates'!$B:$J,X$11,FALSE),0)</f>
        <v>0</v>
      </c>
      <c r="Y30" s="446">
        <f t="shared" ref="Y30:Y36" si="31">IF($D30="Monthly",1,IF($D30="per KW",$F$10,IF($D30="per kWh",$F$9,0)))</f>
        <v>4909.77</v>
      </c>
      <c r="Z30" s="431">
        <f t="shared" ref="Z30:Z38" si="32">Y30*X30</f>
        <v>0</v>
      </c>
      <c r="AA30" s="80"/>
      <c r="AB30" s="432">
        <f t="shared" si="10"/>
        <v>0</v>
      </c>
      <c r="AC30" s="433" t="str">
        <f t="shared" si="11"/>
        <v/>
      </c>
      <c r="AD30" s="59"/>
      <c r="AE30" s="445">
        <f>IFERROR(VLOOKUP($C30,'Proposed Rates'!$B:$J,AE$11,FALSE),0)</f>
        <v>0</v>
      </c>
      <c r="AF30" s="446">
        <f t="shared" ref="AF30:AF36" si="33">IF($D30="Monthly",1,IF($D30="per KW",$F$10,IF($D30="per kWh",$F$9,0)))</f>
        <v>4909.77</v>
      </c>
      <c r="AG30" s="431">
        <f t="shared" ref="AG30:AG38" si="34">AF30*AE30</f>
        <v>0</v>
      </c>
      <c r="AH30" s="80"/>
      <c r="AI30" s="432">
        <f t="shared" si="13"/>
        <v>0</v>
      </c>
      <c r="AJ30" s="433" t="str">
        <f t="shared" si="14"/>
        <v/>
      </c>
      <c r="AK30" s="59"/>
      <c r="AL30" s="445">
        <f>IFERROR(VLOOKUP($C30,'Proposed Rates'!$B:$J,AL$11,FALSE),0)</f>
        <v>0</v>
      </c>
      <c r="AM30" s="446">
        <f t="shared" ref="AM30:AM36" si="35">IF($D30="Monthly",1,IF($D30="per KW",$F$10,IF($D30="per kWh",$F$9,0)))</f>
        <v>4909.77</v>
      </c>
      <c r="AN30" s="431">
        <f t="shared" ref="AN30:AN38" si="36">AM30*AL30</f>
        <v>0</v>
      </c>
      <c r="AO30" s="80"/>
      <c r="AP30" s="432">
        <f t="shared" si="16"/>
        <v>0</v>
      </c>
      <c r="AQ30" s="433" t="str">
        <f t="shared" si="17"/>
        <v/>
      </c>
      <c r="AR30" s="434"/>
    </row>
    <row r="31" ht="12.0" customHeight="1">
      <c r="A31" s="59"/>
      <c r="B31" s="435" t="s">
        <v>236</v>
      </c>
      <c r="C31" s="620" t="str">
        <f t="shared" si="24"/>
        <v>Street Light.DVA Disposition Rate Rider Group 1 - 2024</v>
      </c>
      <c r="D31" s="427" t="s">
        <v>377</v>
      </c>
      <c r="E31" s="351"/>
      <c r="F31" s="428" t="str">
        <f>IFERROR(VLOOKUP($C31,'Proposed Rates'!$B:$J,F$11,FALSE),0)</f>
        <v/>
      </c>
      <c r="G31" s="446">
        <f t="shared" si="25"/>
        <v>4909.77</v>
      </c>
      <c r="H31" s="431">
        <f t="shared" si="26"/>
        <v>0</v>
      </c>
      <c r="I31" s="80"/>
      <c r="J31" s="428">
        <f>IFERROR(VLOOKUP($C31,'Proposed Rates'!$B:$J,J$11,FALSE),0)</f>
        <v>0</v>
      </c>
      <c r="K31" s="446">
        <f t="shared" si="27"/>
        <v>4909.77</v>
      </c>
      <c r="L31" s="431">
        <f t="shared" si="28"/>
        <v>0</v>
      </c>
      <c r="M31" s="80"/>
      <c r="N31" s="432">
        <f t="shared" si="4"/>
        <v>0</v>
      </c>
      <c r="O31" s="433" t="str">
        <f t="shared" si="5"/>
        <v/>
      </c>
      <c r="P31" s="59"/>
      <c r="Q31" s="428">
        <f>IFERROR(VLOOKUP($C31,'Proposed Rates'!$B:$J,Q$11,FALSE),0)</f>
        <v>0</v>
      </c>
      <c r="R31" s="446">
        <f t="shared" si="29"/>
        <v>4909.77</v>
      </c>
      <c r="S31" s="431">
        <f t="shared" si="30"/>
        <v>0</v>
      </c>
      <c r="T31" s="80"/>
      <c r="U31" s="432">
        <f t="shared" si="7"/>
        <v>0</v>
      </c>
      <c r="V31" s="433" t="str">
        <f t="shared" si="8"/>
        <v/>
      </c>
      <c r="W31" s="59"/>
      <c r="X31" s="428">
        <f>IFERROR(VLOOKUP($C31,'Proposed Rates'!$B:$J,X$11,FALSE),0)</f>
        <v>0</v>
      </c>
      <c r="Y31" s="446">
        <f t="shared" si="31"/>
        <v>4909.77</v>
      </c>
      <c r="Z31" s="431">
        <f t="shared" si="32"/>
        <v>0</v>
      </c>
      <c r="AA31" s="80"/>
      <c r="AB31" s="432">
        <f t="shared" si="10"/>
        <v>0</v>
      </c>
      <c r="AC31" s="433" t="str">
        <f t="shared" si="11"/>
        <v/>
      </c>
      <c r="AD31" s="59"/>
      <c r="AE31" s="428">
        <f>IFERROR(VLOOKUP($C31,'Proposed Rates'!$B:$J,AE$11,FALSE),0)</f>
        <v>0</v>
      </c>
      <c r="AF31" s="446">
        <f t="shared" si="33"/>
        <v>4909.77</v>
      </c>
      <c r="AG31" s="431">
        <f t="shared" si="34"/>
        <v>0</v>
      </c>
      <c r="AH31" s="80"/>
      <c r="AI31" s="432">
        <f t="shared" si="13"/>
        <v>0</v>
      </c>
      <c r="AJ31" s="433" t="str">
        <f t="shared" si="14"/>
        <v/>
      </c>
      <c r="AK31" s="59"/>
      <c r="AL31" s="428">
        <f>IFERROR(VLOOKUP($C31,'Proposed Rates'!$B:$J,AL$11,FALSE),0)</f>
        <v>0</v>
      </c>
      <c r="AM31" s="446">
        <f t="shared" si="35"/>
        <v>4909.77</v>
      </c>
      <c r="AN31" s="431">
        <f t="shared" si="36"/>
        <v>0</v>
      </c>
      <c r="AO31" s="80"/>
      <c r="AP31" s="432">
        <f t="shared" si="16"/>
        <v>0</v>
      </c>
      <c r="AQ31" s="433" t="str">
        <f t="shared" si="17"/>
        <v/>
      </c>
      <c r="AR31" s="434"/>
    </row>
    <row r="32" ht="12.0" customHeight="1">
      <c r="A32" s="59"/>
      <c r="B32" s="435" t="s">
        <v>244</v>
      </c>
      <c r="C32" s="620" t="str">
        <f t="shared" si="24"/>
        <v>Street Light.CBR Class B Rate Riders</v>
      </c>
      <c r="D32" s="427" t="s">
        <v>308</v>
      </c>
      <c r="E32" s="351"/>
      <c r="F32" s="445">
        <f>IFERROR(VLOOKUP($C32,'Proposed Rates'!$B:$J,F$11,FALSE),0)</f>
        <v>0.0002</v>
      </c>
      <c r="G32" s="446">
        <f t="shared" si="25"/>
        <v>1745419</v>
      </c>
      <c r="H32" s="431">
        <f t="shared" si="26"/>
        <v>349.0838</v>
      </c>
      <c r="I32" s="519"/>
      <c r="J32" s="445">
        <f>IFERROR(VLOOKUP($C32,'Proposed Rates'!$B:$J,J$11,FALSE),0)</f>
        <v>0.0004</v>
      </c>
      <c r="K32" s="446">
        <f t="shared" si="27"/>
        <v>1745419</v>
      </c>
      <c r="L32" s="431">
        <f t="shared" si="28"/>
        <v>698.1676</v>
      </c>
      <c r="M32" s="448"/>
      <c r="N32" s="432">
        <f t="shared" si="4"/>
        <v>349.0838</v>
      </c>
      <c r="O32" s="433">
        <f t="shared" si="5"/>
        <v>1</v>
      </c>
      <c r="P32" s="59"/>
      <c r="Q32" s="445">
        <f>IFERROR(VLOOKUP($C32,'Proposed Rates'!$B:$J,Q$11,FALSE),0)</f>
        <v>0</v>
      </c>
      <c r="R32" s="446">
        <f t="shared" si="29"/>
        <v>1745419</v>
      </c>
      <c r="S32" s="431">
        <f t="shared" si="30"/>
        <v>0</v>
      </c>
      <c r="T32" s="448"/>
      <c r="U32" s="432">
        <f t="shared" si="7"/>
        <v>-698.1676</v>
      </c>
      <c r="V32" s="433">
        <f t="shared" si="8"/>
        <v>-1</v>
      </c>
      <c r="W32" s="59"/>
      <c r="X32" s="445">
        <f>IFERROR(VLOOKUP($C32,'Proposed Rates'!$B:$J,X$11,FALSE),0)</f>
        <v>0</v>
      </c>
      <c r="Y32" s="446">
        <f t="shared" si="31"/>
        <v>1745419</v>
      </c>
      <c r="Z32" s="431">
        <f t="shared" si="32"/>
        <v>0</v>
      </c>
      <c r="AA32" s="80"/>
      <c r="AB32" s="432">
        <f t="shared" si="10"/>
        <v>0</v>
      </c>
      <c r="AC32" s="433" t="str">
        <f t="shared" si="11"/>
        <v/>
      </c>
      <c r="AD32" s="59"/>
      <c r="AE32" s="445">
        <f>IFERROR(VLOOKUP($C32,'Proposed Rates'!$B:$J,AE$11,FALSE),0)</f>
        <v>0</v>
      </c>
      <c r="AF32" s="446">
        <f t="shared" si="33"/>
        <v>1745419</v>
      </c>
      <c r="AG32" s="431">
        <f t="shared" si="34"/>
        <v>0</v>
      </c>
      <c r="AH32" s="80"/>
      <c r="AI32" s="432">
        <f t="shared" si="13"/>
        <v>0</v>
      </c>
      <c r="AJ32" s="433" t="str">
        <f t="shared" si="14"/>
        <v/>
      </c>
      <c r="AK32" s="59"/>
      <c r="AL32" s="445">
        <f>IFERROR(VLOOKUP($C32,'Proposed Rates'!$B:$J,AL$11,FALSE),0)</f>
        <v>0</v>
      </c>
      <c r="AM32" s="446">
        <f t="shared" si="35"/>
        <v>1745419</v>
      </c>
      <c r="AN32" s="431">
        <f t="shared" si="36"/>
        <v>0</v>
      </c>
      <c r="AO32" s="448"/>
      <c r="AP32" s="432">
        <f t="shared" si="16"/>
        <v>0</v>
      </c>
      <c r="AQ32" s="433" t="str">
        <f t="shared" si="17"/>
        <v/>
      </c>
      <c r="AR32" s="434"/>
    </row>
    <row r="33" ht="12.0" customHeight="1">
      <c r="A33" s="59"/>
      <c r="B33" s="435" t="s">
        <v>249</v>
      </c>
      <c r="C33" s="620" t="str">
        <f t="shared" si="24"/>
        <v>Street Light.GA Rate Riders</v>
      </c>
      <c r="D33" s="427" t="s">
        <v>308</v>
      </c>
      <c r="E33" s="351"/>
      <c r="F33" s="445">
        <f>IFERROR(VLOOKUP($C33,'Proposed Rates'!$B:$J,F$11,FALSE),0)</f>
        <v>0.0039</v>
      </c>
      <c r="G33" s="446">
        <f t="shared" si="25"/>
        <v>1745419</v>
      </c>
      <c r="H33" s="431">
        <f t="shared" si="26"/>
        <v>6807.1341</v>
      </c>
      <c r="I33" s="519"/>
      <c r="J33" s="445">
        <f>IFERROR(VLOOKUP($C33,'Proposed Rates'!$B:$J,J$11,FALSE),0)</f>
        <v>0.0046</v>
      </c>
      <c r="K33" s="446">
        <f t="shared" si="27"/>
        <v>1745419</v>
      </c>
      <c r="L33" s="431">
        <f t="shared" si="28"/>
        <v>8028.9274</v>
      </c>
      <c r="M33" s="448"/>
      <c r="N33" s="432">
        <f t="shared" si="4"/>
        <v>1221.7933</v>
      </c>
      <c r="O33" s="433">
        <f t="shared" si="5"/>
        <v>0.1794871795</v>
      </c>
      <c r="P33" s="59"/>
      <c r="Q33" s="445">
        <f>IFERROR(VLOOKUP($C33,'Proposed Rates'!$B:$J,Q$11,FALSE),0)</f>
        <v>0</v>
      </c>
      <c r="R33" s="446">
        <f t="shared" si="29"/>
        <v>1745419</v>
      </c>
      <c r="S33" s="431">
        <f t="shared" si="30"/>
        <v>0</v>
      </c>
      <c r="T33" s="448"/>
      <c r="U33" s="432">
        <f t="shared" si="7"/>
        <v>-8028.9274</v>
      </c>
      <c r="V33" s="433">
        <f t="shared" si="8"/>
        <v>-1</v>
      </c>
      <c r="W33" s="59"/>
      <c r="X33" s="445">
        <f>IFERROR(VLOOKUP($C33,'Proposed Rates'!$B:$J,X$11,FALSE),0)</f>
        <v>0</v>
      </c>
      <c r="Y33" s="446">
        <f t="shared" si="31"/>
        <v>1745419</v>
      </c>
      <c r="Z33" s="431">
        <f t="shared" si="32"/>
        <v>0</v>
      </c>
      <c r="AA33" s="448"/>
      <c r="AB33" s="432">
        <f t="shared" si="10"/>
        <v>0</v>
      </c>
      <c r="AC33" s="433" t="str">
        <f t="shared" si="11"/>
        <v/>
      </c>
      <c r="AD33" s="59"/>
      <c r="AE33" s="445">
        <f>IFERROR(VLOOKUP($C33,'Proposed Rates'!$B:$J,AE$11,FALSE),0)</f>
        <v>0</v>
      </c>
      <c r="AF33" s="446">
        <f t="shared" si="33"/>
        <v>1745419</v>
      </c>
      <c r="AG33" s="431">
        <f t="shared" si="34"/>
        <v>0</v>
      </c>
      <c r="AH33" s="448"/>
      <c r="AI33" s="432">
        <f t="shared" si="13"/>
        <v>0</v>
      </c>
      <c r="AJ33" s="433" t="str">
        <f t="shared" si="14"/>
        <v/>
      </c>
      <c r="AK33" s="59"/>
      <c r="AL33" s="445">
        <f>IFERROR(VLOOKUP($C33,'Proposed Rates'!$B:$J,AL$11,FALSE),0)</f>
        <v>0</v>
      </c>
      <c r="AM33" s="446">
        <f t="shared" si="35"/>
        <v>1745419</v>
      </c>
      <c r="AN33" s="431">
        <f t="shared" si="36"/>
        <v>0</v>
      </c>
      <c r="AO33" s="448"/>
      <c r="AP33" s="432">
        <f t="shared" si="16"/>
        <v>0</v>
      </c>
      <c r="AQ33" s="433" t="str">
        <f t="shared" si="17"/>
        <v/>
      </c>
      <c r="AR33" s="434"/>
    </row>
    <row r="34" ht="12.0" customHeight="1">
      <c r="A34" s="59"/>
      <c r="B34" s="435" t="s">
        <v>252</v>
      </c>
      <c r="C34" s="620" t="str">
        <f t="shared" si="24"/>
        <v>Street Light.Total Deferral/Variance Account Rate RidersYr2</v>
      </c>
      <c r="D34" s="427" t="s">
        <v>377</v>
      </c>
      <c r="E34" s="351"/>
      <c r="F34" s="428" t="str">
        <f>IFERROR(VLOOKUP($C34,'Proposed Rates'!$B:$J,F$11,FALSE),0)</f>
        <v/>
      </c>
      <c r="G34" s="446">
        <f t="shared" si="25"/>
        <v>4909.77</v>
      </c>
      <c r="H34" s="431">
        <f t="shared" si="26"/>
        <v>0</v>
      </c>
      <c r="I34" s="519"/>
      <c r="J34" s="428" t="str">
        <f>IFERROR(VLOOKUP($C34,'Proposed Rates'!$B:$J,J$11,FALSE),0)</f>
        <v/>
      </c>
      <c r="K34" s="446">
        <f t="shared" si="27"/>
        <v>4909.77</v>
      </c>
      <c r="L34" s="431">
        <f t="shared" si="28"/>
        <v>0</v>
      </c>
      <c r="M34" s="448"/>
      <c r="N34" s="432">
        <f t="shared" si="4"/>
        <v>0</v>
      </c>
      <c r="O34" s="433" t="str">
        <f t="shared" si="5"/>
        <v/>
      </c>
      <c r="P34" s="59"/>
      <c r="Q34" s="428" t="str">
        <f>IFERROR(VLOOKUP($C34,'Proposed Rates'!$B:$J,Q$11,FALSE),0)</f>
        <v/>
      </c>
      <c r="R34" s="446">
        <f t="shared" si="29"/>
        <v>4909.77</v>
      </c>
      <c r="S34" s="431">
        <f t="shared" si="30"/>
        <v>0</v>
      </c>
      <c r="T34" s="448"/>
      <c r="U34" s="432">
        <f t="shared" si="7"/>
        <v>0</v>
      </c>
      <c r="V34" s="433" t="str">
        <f t="shared" si="8"/>
        <v/>
      </c>
      <c r="W34" s="59"/>
      <c r="X34" s="428" t="str">
        <f>IFERROR(VLOOKUP($C34,'Proposed Rates'!$B:$J,X$11,FALSE),0)</f>
        <v/>
      </c>
      <c r="Y34" s="446">
        <f t="shared" si="31"/>
        <v>4909.77</v>
      </c>
      <c r="Z34" s="431">
        <f t="shared" si="32"/>
        <v>0</v>
      </c>
      <c r="AA34" s="448"/>
      <c r="AB34" s="432">
        <f t="shared" si="10"/>
        <v>0</v>
      </c>
      <c r="AC34" s="433" t="str">
        <f t="shared" si="11"/>
        <v/>
      </c>
      <c r="AD34" s="59"/>
      <c r="AE34" s="428" t="str">
        <f>IFERROR(VLOOKUP($C34,'Proposed Rates'!$B:$J,AE$11,FALSE),0)</f>
        <v/>
      </c>
      <c r="AF34" s="446">
        <f t="shared" si="33"/>
        <v>4909.77</v>
      </c>
      <c r="AG34" s="431">
        <f t="shared" si="34"/>
        <v>0</v>
      </c>
      <c r="AH34" s="448"/>
      <c r="AI34" s="432">
        <f t="shared" si="13"/>
        <v>0</v>
      </c>
      <c r="AJ34" s="433" t="str">
        <f t="shared" si="14"/>
        <v/>
      </c>
      <c r="AK34" s="59"/>
      <c r="AL34" s="428" t="str">
        <f>IFERROR(VLOOKUP($C34,'Proposed Rates'!$B:$J,AL$11,FALSE),0)</f>
        <v/>
      </c>
      <c r="AM34" s="446">
        <f t="shared" si="35"/>
        <v>4909.77</v>
      </c>
      <c r="AN34" s="431">
        <f t="shared" si="36"/>
        <v>0</v>
      </c>
      <c r="AO34" s="448"/>
      <c r="AP34" s="432">
        <f t="shared" si="16"/>
        <v>0</v>
      </c>
      <c r="AQ34" s="433" t="str">
        <f t="shared" si="17"/>
        <v/>
      </c>
      <c r="AR34" s="434"/>
    </row>
    <row r="35" ht="12.0" customHeight="1">
      <c r="A35" s="59"/>
      <c r="B35" s="435" t="s">
        <v>254</v>
      </c>
      <c r="C35" s="620" t="str">
        <f t="shared" si="24"/>
        <v>Street Light.Total Deferral/Variance Account Rate Riders</v>
      </c>
      <c r="D35" s="427" t="s">
        <v>377</v>
      </c>
      <c r="E35" s="351"/>
      <c r="F35" s="428" t="str">
        <f>IFERROR(VLOOKUP($C35,'Proposed Rates'!$B:$J,F$11,FALSE),0)</f>
        <v/>
      </c>
      <c r="G35" s="446">
        <f t="shared" si="25"/>
        <v>4909.77</v>
      </c>
      <c r="H35" s="431">
        <f t="shared" si="26"/>
        <v>0</v>
      </c>
      <c r="I35" s="80"/>
      <c r="J35" s="428" t="str">
        <f>IFERROR(VLOOKUP($C35,'Proposed Rates'!$B:$J,J$11,FALSE),0)</f>
        <v/>
      </c>
      <c r="K35" s="446">
        <f t="shared" si="27"/>
        <v>4909.77</v>
      </c>
      <c r="L35" s="431">
        <f t="shared" si="28"/>
        <v>0</v>
      </c>
      <c r="M35" s="80"/>
      <c r="N35" s="432">
        <f t="shared" si="4"/>
        <v>0</v>
      </c>
      <c r="O35" s="433" t="str">
        <f t="shared" si="5"/>
        <v/>
      </c>
      <c r="P35" s="59"/>
      <c r="Q35" s="428" t="str">
        <f>IFERROR(VLOOKUP($C35,'Proposed Rates'!$B:$J,Q$11,FALSE),0)</f>
        <v/>
      </c>
      <c r="R35" s="446">
        <f t="shared" si="29"/>
        <v>4909.77</v>
      </c>
      <c r="S35" s="431">
        <f t="shared" si="30"/>
        <v>0</v>
      </c>
      <c r="T35" s="80"/>
      <c r="U35" s="432">
        <f t="shared" si="7"/>
        <v>0</v>
      </c>
      <c r="V35" s="433" t="str">
        <f t="shared" si="8"/>
        <v/>
      </c>
      <c r="W35" s="59"/>
      <c r="X35" s="428" t="str">
        <f>IFERROR(VLOOKUP($C35,'Proposed Rates'!$B:$J,X$11,FALSE),0)</f>
        <v/>
      </c>
      <c r="Y35" s="446">
        <f t="shared" si="31"/>
        <v>4909.77</v>
      </c>
      <c r="Z35" s="431">
        <f t="shared" si="32"/>
        <v>0</v>
      </c>
      <c r="AA35" s="80"/>
      <c r="AB35" s="432">
        <f t="shared" si="10"/>
        <v>0</v>
      </c>
      <c r="AC35" s="433" t="str">
        <f t="shared" si="11"/>
        <v/>
      </c>
      <c r="AD35" s="59"/>
      <c r="AE35" s="428" t="str">
        <f>IFERROR(VLOOKUP($C35,'Proposed Rates'!$B:$J,AE$11,FALSE),0)</f>
        <v/>
      </c>
      <c r="AF35" s="446">
        <f t="shared" si="33"/>
        <v>4909.77</v>
      </c>
      <c r="AG35" s="431">
        <f t="shared" si="34"/>
        <v>0</v>
      </c>
      <c r="AH35" s="80"/>
      <c r="AI35" s="432">
        <f t="shared" si="13"/>
        <v>0</v>
      </c>
      <c r="AJ35" s="433" t="str">
        <f t="shared" si="14"/>
        <v/>
      </c>
      <c r="AK35" s="59"/>
      <c r="AL35" s="428" t="str">
        <f>IFERROR(VLOOKUP($C35,'Proposed Rates'!$B:$J,AL$11,FALSE),0)</f>
        <v/>
      </c>
      <c r="AM35" s="446">
        <f t="shared" si="35"/>
        <v>4909.77</v>
      </c>
      <c r="AN35" s="431">
        <f t="shared" si="36"/>
        <v>0</v>
      </c>
      <c r="AO35" s="80"/>
      <c r="AP35" s="432">
        <f t="shared" si="16"/>
        <v>0</v>
      </c>
      <c r="AQ35" s="433" t="str">
        <f t="shared" si="17"/>
        <v/>
      </c>
      <c r="AR35" s="434"/>
    </row>
    <row r="36" ht="12.0" customHeight="1">
      <c r="A36" s="59"/>
      <c r="B36" s="351" t="s">
        <v>269</v>
      </c>
      <c r="C36" s="620" t="str">
        <f t="shared" si="24"/>
        <v>Street Light.Low Voltage Service Charge</v>
      </c>
      <c r="D36" s="427" t="s">
        <v>377</v>
      </c>
      <c r="E36" s="351"/>
      <c r="F36" s="449">
        <f>IFERROR(VLOOKUP($C36,'Proposed Rates'!$B:$J,F$11,FALSE),0)</f>
        <v>0.01564</v>
      </c>
      <c r="G36" s="446">
        <f t="shared" si="25"/>
        <v>4909.77</v>
      </c>
      <c r="H36" s="431">
        <f t="shared" si="26"/>
        <v>76.7888028</v>
      </c>
      <c r="I36" s="80"/>
      <c r="J36" s="449">
        <f>IFERROR(VLOOKUP($C36,'Proposed Rates'!$B:$J,J$11,FALSE),0)</f>
        <v>0.011</v>
      </c>
      <c r="K36" s="446">
        <f t="shared" si="27"/>
        <v>4909.77</v>
      </c>
      <c r="L36" s="431">
        <f t="shared" si="28"/>
        <v>54.00747</v>
      </c>
      <c r="M36" s="80"/>
      <c r="N36" s="432">
        <f t="shared" si="4"/>
        <v>-22.7813328</v>
      </c>
      <c r="O36" s="433">
        <f t="shared" si="5"/>
        <v>-0.2966751918</v>
      </c>
      <c r="P36" s="59"/>
      <c r="Q36" s="449">
        <f>IFERROR(VLOOKUP($C36,'Proposed Rates'!$B:$J,Q$11,FALSE),0)</f>
        <v>0.01128</v>
      </c>
      <c r="R36" s="446">
        <f t="shared" si="29"/>
        <v>4909.77</v>
      </c>
      <c r="S36" s="431">
        <f t="shared" si="30"/>
        <v>55.3822056</v>
      </c>
      <c r="T36" s="80"/>
      <c r="U36" s="432">
        <f t="shared" si="7"/>
        <v>1.3747356</v>
      </c>
      <c r="V36" s="433">
        <f t="shared" si="8"/>
        <v>0.02545454545</v>
      </c>
      <c r="W36" s="59"/>
      <c r="X36" s="449">
        <f>IFERROR(VLOOKUP($C36,'Proposed Rates'!$B:$J,X$11,FALSE),0)</f>
        <v>0.01143</v>
      </c>
      <c r="Y36" s="446">
        <f t="shared" si="31"/>
        <v>4909.77</v>
      </c>
      <c r="Z36" s="431">
        <f t="shared" si="32"/>
        <v>56.1186711</v>
      </c>
      <c r="AA36" s="80"/>
      <c r="AB36" s="432">
        <f t="shared" si="10"/>
        <v>0.7364655</v>
      </c>
      <c r="AC36" s="433">
        <f t="shared" si="11"/>
        <v>0.01329787234</v>
      </c>
      <c r="AD36" s="59"/>
      <c r="AE36" s="449">
        <f>IFERROR(VLOOKUP($C36,'Proposed Rates'!$B:$J,AE$11,FALSE),0)</f>
        <v>0.01162</v>
      </c>
      <c r="AF36" s="446">
        <f t="shared" si="33"/>
        <v>4909.77</v>
      </c>
      <c r="AG36" s="431">
        <f t="shared" si="34"/>
        <v>57.0515274</v>
      </c>
      <c r="AH36" s="80"/>
      <c r="AI36" s="432">
        <f t="shared" si="13"/>
        <v>0.9328563</v>
      </c>
      <c r="AJ36" s="433">
        <f t="shared" si="14"/>
        <v>0.01662292213</v>
      </c>
      <c r="AK36" s="59"/>
      <c r="AL36" s="449">
        <f>IFERROR(VLOOKUP($C36,'Proposed Rates'!$B:$J,AL$11,FALSE),0)</f>
        <v>0.01182</v>
      </c>
      <c r="AM36" s="446">
        <f t="shared" si="35"/>
        <v>4909.77</v>
      </c>
      <c r="AN36" s="431">
        <f t="shared" si="36"/>
        <v>58.0334814</v>
      </c>
      <c r="AO36" s="80"/>
      <c r="AP36" s="432">
        <f t="shared" si="16"/>
        <v>0.981954</v>
      </c>
      <c r="AQ36" s="433">
        <f t="shared" si="17"/>
        <v>0.01721170396</v>
      </c>
      <c r="AR36" s="434"/>
    </row>
    <row r="37" ht="12.0" customHeight="1">
      <c r="A37" s="59"/>
      <c r="B37" s="351" t="s">
        <v>312</v>
      </c>
      <c r="C37" s="622"/>
      <c r="D37" s="427"/>
      <c r="E37" s="351"/>
      <c r="F37" s="451">
        <f>'Proposed Rates'!$K$249*F$46+'Proposed Rates'!$K$250*F$47+'Proposed Rates'!$K$251*F$48</f>
        <v>0.09904</v>
      </c>
      <c r="G37" s="541">
        <f>$F$9*(1+F$65)-$F$9</f>
        <v>58995.1622</v>
      </c>
      <c r="H37" s="431">
        <f t="shared" si="26"/>
        <v>5842.880864</v>
      </c>
      <c r="I37" s="80"/>
      <c r="J37" s="451">
        <f>'Proposed Rates'!$K$249*J$46+'Proposed Rates'!$K$250*J$47+'Proposed Rates'!$K$251*J$48</f>
        <v>0.09904</v>
      </c>
      <c r="K37" s="541">
        <f>$F$9*(1+J$65)-$F$9</f>
        <v>58471.5365</v>
      </c>
      <c r="L37" s="431">
        <f t="shared" si="28"/>
        <v>5791.020975</v>
      </c>
      <c r="M37" s="80"/>
      <c r="N37" s="432">
        <f t="shared" si="4"/>
        <v>-51.85988933</v>
      </c>
      <c r="O37" s="433">
        <f t="shared" si="5"/>
        <v>-0.008875739645</v>
      </c>
      <c r="P37" s="59"/>
      <c r="Q37" s="451">
        <f>'Proposed Rates'!$K$249*Q$46+'Proposed Rates'!$K$250*Q$47+'Proposed Rates'!$K$251*Q$48</f>
        <v>0.09904</v>
      </c>
      <c r="R37" s="541">
        <f>$F$9*(1+Q$65)-$F$9</f>
        <v>58471.5365</v>
      </c>
      <c r="S37" s="431">
        <f t="shared" si="30"/>
        <v>5791.020975</v>
      </c>
      <c r="T37" s="80"/>
      <c r="U37" s="432">
        <f t="shared" si="7"/>
        <v>0</v>
      </c>
      <c r="V37" s="433">
        <f t="shared" si="8"/>
        <v>0</v>
      </c>
      <c r="W37" s="59"/>
      <c r="X37" s="451">
        <f>'Proposed Rates'!$K$249*X$46+'Proposed Rates'!$K$250*X$47+'Proposed Rates'!$K$251*X$48</f>
        <v>0.09904</v>
      </c>
      <c r="Y37" s="541">
        <f>$F$9*(1+X$65)-$F$9</f>
        <v>58471.5365</v>
      </c>
      <c r="Z37" s="431">
        <f t="shared" si="32"/>
        <v>5791.020975</v>
      </c>
      <c r="AA37" s="80"/>
      <c r="AB37" s="432">
        <f t="shared" si="10"/>
        <v>0</v>
      </c>
      <c r="AC37" s="433">
        <f t="shared" si="11"/>
        <v>0</v>
      </c>
      <c r="AD37" s="59"/>
      <c r="AE37" s="451">
        <f>'Proposed Rates'!$K$249*AE$46+'Proposed Rates'!$K$250*AE$47+'Proposed Rates'!$K$251*AE$48</f>
        <v>0.09904</v>
      </c>
      <c r="AF37" s="541">
        <f>$F$9*(1+AE$65)-$F$9</f>
        <v>58471.5365</v>
      </c>
      <c r="AG37" s="431">
        <f t="shared" si="34"/>
        <v>5791.020975</v>
      </c>
      <c r="AH37" s="80"/>
      <c r="AI37" s="432">
        <f t="shared" si="13"/>
        <v>0</v>
      </c>
      <c r="AJ37" s="433">
        <f t="shared" si="14"/>
        <v>0</v>
      </c>
      <c r="AK37" s="59"/>
      <c r="AL37" s="451">
        <f>'Proposed Rates'!$K$249*AL$46+'Proposed Rates'!$K$250*AL$47+'Proposed Rates'!$K$251*AL$48</f>
        <v>0.09904</v>
      </c>
      <c r="AM37" s="541">
        <f>$F$9*(1+AL$65)-$F$9</f>
        <v>58471.5365</v>
      </c>
      <c r="AN37" s="431">
        <f t="shared" si="36"/>
        <v>5791.020975</v>
      </c>
      <c r="AO37" s="80"/>
      <c r="AP37" s="432">
        <f t="shared" si="16"/>
        <v>0</v>
      </c>
      <c r="AQ37" s="433">
        <f t="shared" si="17"/>
        <v>0</v>
      </c>
      <c r="AR37" s="434"/>
    </row>
    <row r="38" ht="12.0" customHeight="1">
      <c r="A38" s="59"/>
      <c r="B38" s="351" t="s">
        <v>271</v>
      </c>
      <c r="C38" s="620"/>
      <c r="D38" s="427"/>
      <c r="E38" s="351"/>
      <c r="F38" s="445">
        <f>IFERROR(VLOOKUP($C38,'Proposed Rates'!$B:$J,F$11,FALSE),0)</f>
        <v>0</v>
      </c>
      <c r="G38" s="446">
        <f>IF($D38="Monthly",1,IF($D38="per KW",$F$10,IF($D38="per kWh",$F$9,0)))</f>
        <v>0</v>
      </c>
      <c r="H38" s="431">
        <f t="shared" si="26"/>
        <v>0</v>
      </c>
      <c r="I38" s="80"/>
      <c r="J38" s="445">
        <f>IFERROR(VLOOKUP($C38,'Proposed Rates'!$B:$J,J$11,FALSE),0)</f>
        <v>0</v>
      </c>
      <c r="K38" s="446">
        <f>IF($D38="Monthly",1,IF($D38="per KW",$F$10,IF($D38="per kWh",$F$9,0)))</f>
        <v>0</v>
      </c>
      <c r="L38" s="431">
        <f t="shared" si="28"/>
        <v>0</v>
      </c>
      <c r="M38" s="80"/>
      <c r="N38" s="432">
        <f t="shared" si="4"/>
        <v>0</v>
      </c>
      <c r="O38" s="433" t="str">
        <f t="shared" si="5"/>
        <v/>
      </c>
      <c r="P38" s="59"/>
      <c r="Q38" s="445">
        <f>IFERROR(VLOOKUP($C38,'Proposed Rates'!$B:$J,Q$11,FALSE),0)</f>
        <v>0</v>
      </c>
      <c r="R38" s="446">
        <f>IF($D38="Monthly",1,IF($D38="per KW",$F$10,IF($D38="per kWh",$F$9,0)))</f>
        <v>0</v>
      </c>
      <c r="S38" s="431">
        <f t="shared" si="30"/>
        <v>0</v>
      </c>
      <c r="T38" s="80"/>
      <c r="U38" s="432">
        <f t="shared" si="7"/>
        <v>0</v>
      </c>
      <c r="V38" s="433" t="str">
        <f t="shared" si="8"/>
        <v/>
      </c>
      <c r="W38" s="59"/>
      <c r="X38" s="445">
        <f>IFERROR(VLOOKUP($C38,'Proposed Rates'!$B:$J,X$11,FALSE),0)</f>
        <v>0</v>
      </c>
      <c r="Y38" s="446">
        <f>IF($D38="Monthly",1,IF($D38="per KW",$F$10,IF($D38="per kWh",$F$9,0)))</f>
        <v>0</v>
      </c>
      <c r="Z38" s="431">
        <f t="shared" si="32"/>
        <v>0</v>
      </c>
      <c r="AA38" s="80"/>
      <c r="AB38" s="432">
        <f t="shared" si="10"/>
        <v>0</v>
      </c>
      <c r="AC38" s="433" t="str">
        <f t="shared" si="11"/>
        <v/>
      </c>
      <c r="AD38" s="59"/>
      <c r="AE38" s="445">
        <f>IFERROR(VLOOKUP($C38,'Proposed Rates'!$B:$J,AE$11,FALSE),0)</f>
        <v>0</v>
      </c>
      <c r="AF38" s="446">
        <f>IF($D38="Monthly",1,IF($D38="per KW",$F$10,IF($D38="per kWh",$F$9,0)))</f>
        <v>0</v>
      </c>
      <c r="AG38" s="431">
        <f t="shared" si="34"/>
        <v>0</v>
      </c>
      <c r="AH38" s="80"/>
      <c r="AI38" s="432">
        <f t="shared" si="13"/>
        <v>0</v>
      </c>
      <c r="AJ38" s="433" t="str">
        <f t="shared" si="14"/>
        <v/>
      </c>
      <c r="AK38" s="59"/>
      <c r="AL38" s="445">
        <f>IFERROR(VLOOKUP($C38,'Proposed Rates'!$B:$J,AL$11,FALSE),0)</f>
        <v>0</v>
      </c>
      <c r="AM38" s="446">
        <f>IF($D38="Monthly",1,IF($D38="per KW",$F$10,IF($D38="per kWh",$F$9,0)))</f>
        <v>0</v>
      </c>
      <c r="AN38" s="431">
        <f t="shared" si="36"/>
        <v>0</v>
      </c>
      <c r="AO38" s="80"/>
      <c r="AP38" s="432">
        <f t="shared" si="16"/>
        <v>0</v>
      </c>
      <c r="AQ38" s="433" t="str">
        <f t="shared" si="17"/>
        <v/>
      </c>
      <c r="AR38" s="434"/>
    </row>
    <row r="39" ht="12.0" customHeight="1">
      <c r="A39" s="59"/>
      <c r="B39" s="436" t="s">
        <v>313</v>
      </c>
      <c r="C39" s="623"/>
      <c r="D39" s="453"/>
      <c r="E39" s="453"/>
      <c r="F39" s="454"/>
      <c r="G39" s="535"/>
      <c r="H39" s="440">
        <f>SUM(H30:H38)+H29</f>
        <v>146530.6441</v>
      </c>
      <c r="I39" s="456"/>
      <c r="J39" s="454"/>
      <c r="K39" s="535"/>
      <c r="L39" s="440">
        <f>SUM(L30:L38)+L29</f>
        <v>154144.647</v>
      </c>
      <c r="M39" s="456"/>
      <c r="N39" s="442">
        <f t="shared" si="4"/>
        <v>7614.002924</v>
      </c>
      <c r="O39" s="443">
        <f t="shared" si="5"/>
        <v>0.0519618471</v>
      </c>
      <c r="P39" s="59"/>
      <c r="Q39" s="454"/>
      <c r="R39" s="535"/>
      <c r="S39" s="440">
        <f>SUM(S30:S38)+S29</f>
        <v>123113.2861</v>
      </c>
      <c r="T39" s="456"/>
      <c r="U39" s="442">
        <f t="shared" si="7"/>
        <v>-31031.36089</v>
      </c>
      <c r="V39" s="443">
        <f t="shared" si="8"/>
        <v>-0.2013132567</v>
      </c>
      <c r="W39" s="59"/>
      <c r="X39" s="454"/>
      <c r="Y39" s="535"/>
      <c r="Z39" s="440">
        <f>SUM(Z30:Z38)+Z29</f>
        <v>129221.8733</v>
      </c>
      <c r="AA39" s="456"/>
      <c r="AB39" s="442">
        <f t="shared" si="10"/>
        <v>6108.587158</v>
      </c>
      <c r="AC39" s="443">
        <f t="shared" si="11"/>
        <v>0.04961761115</v>
      </c>
      <c r="AD39" s="59"/>
      <c r="AE39" s="454"/>
      <c r="AF39" s="535"/>
      <c r="AG39" s="440">
        <f>SUM(AG30:AG38)+AG29</f>
        <v>132757.4141</v>
      </c>
      <c r="AH39" s="456"/>
      <c r="AI39" s="442">
        <f t="shared" si="13"/>
        <v>3535.540821</v>
      </c>
      <c r="AJ39" s="443">
        <f t="shared" si="14"/>
        <v>0.02736023501</v>
      </c>
      <c r="AK39" s="59"/>
      <c r="AL39" s="454"/>
      <c r="AM39" s="535"/>
      <c r="AN39" s="440">
        <f>SUM(AN30:AN38)+AN29</f>
        <v>137038.3071</v>
      </c>
      <c r="AO39" s="456"/>
      <c r="AP39" s="442">
        <f t="shared" si="16"/>
        <v>4280.893005</v>
      </c>
      <c r="AQ39" s="443">
        <f t="shared" si="17"/>
        <v>0.03224598064</v>
      </c>
      <c r="AR39" s="444"/>
    </row>
    <row r="40" ht="12.0" customHeight="1">
      <c r="A40" s="59"/>
      <c r="B40" s="80" t="s">
        <v>255</v>
      </c>
      <c r="C40" s="620" t="str">
        <f t="shared" ref="C40:C41" si="37">D$6&amp;"."&amp;B40</f>
        <v>Street Light.RTSR - Network</v>
      </c>
      <c r="D40" s="457" t="s">
        <v>377</v>
      </c>
      <c r="E40" s="80"/>
      <c r="F40" s="445">
        <f>IFERROR(VLOOKUP($C40,'Proposed Rates'!$B:$J,F$11,FALSE),0)</f>
        <v>3.597</v>
      </c>
      <c r="G40" s="446">
        <f t="shared" ref="G40:G41" si="38">IF($D40="Monthly",1,IF($D40="per KW",$F$10,IF($D40="per kWh",$F$9,0)))</f>
        <v>4909.77</v>
      </c>
      <c r="H40" s="431">
        <f t="shared" ref="H40:H41" si="39">G40*F40</f>
        <v>17660.44269</v>
      </c>
      <c r="I40" s="80"/>
      <c r="J40" s="445">
        <f>IFERROR(VLOOKUP($C40,'Proposed Rates'!$B:$J,J$11,FALSE),0)</f>
        <v>2.2106</v>
      </c>
      <c r="K40" s="446">
        <f t="shared" ref="K40:K41" si="40">IF($D40="Monthly",1,IF($D40="per KW",$F$10,IF($D40="per kWh",$F$9,0)))</f>
        <v>4909.77</v>
      </c>
      <c r="L40" s="431">
        <f t="shared" ref="L40:L41" si="41">K40*J40</f>
        <v>10853.53756</v>
      </c>
      <c r="M40" s="80"/>
      <c r="N40" s="432">
        <f t="shared" si="4"/>
        <v>-6806.905128</v>
      </c>
      <c r="O40" s="433">
        <f t="shared" si="5"/>
        <v>-0.3854323047</v>
      </c>
      <c r="P40" s="59"/>
      <c r="Q40" s="445">
        <f>IFERROR(VLOOKUP($C40,'Proposed Rates'!$B:$J,Q$11,FALSE),0)</f>
        <v>2.2106</v>
      </c>
      <c r="R40" s="446">
        <f t="shared" ref="R40:R41" si="42">IF($D40="Monthly",1,IF($D40="per KW",$F$10,IF($D40="per kWh",$F$9,0)))</f>
        <v>4909.77</v>
      </c>
      <c r="S40" s="431">
        <f t="shared" ref="S40:S41" si="43">R40*Q40</f>
        <v>10853.53756</v>
      </c>
      <c r="T40" s="80"/>
      <c r="U40" s="432">
        <f t="shared" si="7"/>
        <v>0</v>
      </c>
      <c r="V40" s="433">
        <f t="shared" si="8"/>
        <v>0</v>
      </c>
      <c r="W40" s="59"/>
      <c r="X40" s="445">
        <f>IFERROR(VLOOKUP($C40,'Proposed Rates'!$B:$J,X$11,FALSE),0)</f>
        <v>2.2106</v>
      </c>
      <c r="Y40" s="446">
        <f t="shared" ref="Y40:Y41" si="44">IF($D40="Monthly",1,IF($D40="per KW",$F$10,IF($D40="per kWh",$F$9,0)))</f>
        <v>4909.77</v>
      </c>
      <c r="Z40" s="431">
        <f t="shared" ref="Z40:Z41" si="45">Y40*X40</f>
        <v>10853.53756</v>
      </c>
      <c r="AA40" s="80"/>
      <c r="AB40" s="432">
        <f t="shared" si="10"/>
        <v>0</v>
      </c>
      <c r="AC40" s="433">
        <f t="shared" si="11"/>
        <v>0</v>
      </c>
      <c r="AD40" s="59"/>
      <c r="AE40" s="445">
        <f>IFERROR(VLOOKUP($C40,'Proposed Rates'!$B:$J,AE$11,FALSE),0)</f>
        <v>2.2106</v>
      </c>
      <c r="AF40" s="446">
        <f t="shared" ref="AF40:AF41" si="46">IF($D40="Monthly",1,IF($D40="per KW",$F$10,IF($D40="per kWh",$F$9,0)))</f>
        <v>4909.77</v>
      </c>
      <c r="AG40" s="431">
        <f t="shared" ref="AG40:AG41" si="47">AF40*AE40</f>
        <v>10853.53756</v>
      </c>
      <c r="AH40" s="80"/>
      <c r="AI40" s="432">
        <f t="shared" si="13"/>
        <v>0</v>
      </c>
      <c r="AJ40" s="433">
        <f t="shared" si="14"/>
        <v>0</v>
      </c>
      <c r="AK40" s="59"/>
      <c r="AL40" s="445">
        <f>IFERROR(VLOOKUP($C40,'Proposed Rates'!$B:$J,AL$11,FALSE),0)</f>
        <v>2.2106</v>
      </c>
      <c r="AM40" s="446">
        <f t="shared" ref="AM40:AM41" si="48">IF($D40="Monthly",1,IF($D40="per KW",$F$10,IF($D40="per kWh",$F$9,0)))</f>
        <v>4909.77</v>
      </c>
      <c r="AN40" s="431">
        <f t="shared" ref="AN40:AN41" si="49">AM40*AL40</f>
        <v>10853.53756</v>
      </c>
      <c r="AO40" s="80"/>
      <c r="AP40" s="432">
        <f t="shared" si="16"/>
        <v>0</v>
      </c>
      <c r="AQ40" s="433">
        <f t="shared" si="17"/>
        <v>0</v>
      </c>
      <c r="AR40" s="434"/>
    </row>
    <row r="41" ht="12.0" customHeight="1">
      <c r="A41" s="59"/>
      <c r="B41" s="80" t="s">
        <v>256</v>
      </c>
      <c r="C41" s="620" t="str">
        <f t="shared" si="37"/>
        <v>Street Light.RTSR - Line and Transformation Connection</v>
      </c>
      <c r="D41" s="457" t="s">
        <v>377</v>
      </c>
      <c r="E41" s="80"/>
      <c r="F41" s="445">
        <f>IFERROR(VLOOKUP($C41,'Proposed Rates'!$B:$J,F$11,FALSE),0)</f>
        <v>2.1377</v>
      </c>
      <c r="G41" s="446">
        <f t="shared" si="38"/>
        <v>4909.77</v>
      </c>
      <c r="H41" s="431">
        <f t="shared" si="39"/>
        <v>10495.61533</v>
      </c>
      <c r="I41" s="80"/>
      <c r="J41" s="445">
        <f>IFERROR(VLOOKUP($C41,'Proposed Rates'!$B:$J,J$11,FALSE),0)</f>
        <v>1.2333</v>
      </c>
      <c r="K41" s="446">
        <f t="shared" si="40"/>
        <v>4909.77</v>
      </c>
      <c r="L41" s="431">
        <f t="shared" si="41"/>
        <v>6055.219341</v>
      </c>
      <c r="M41" s="80"/>
      <c r="N41" s="432">
        <f t="shared" si="4"/>
        <v>-4440.395988</v>
      </c>
      <c r="O41" s="433">
        <f t="shared" si="5"/>
        <v>-0.4230715255</v>
      </c>
      <c r="P41" s="59"/>
      <c r="Q41" s="445">
        <f>IFERROR(VLOOKUP($C41,'Proposed Rates'!$B:$J,Q$11,FALSE),0)</f>
        <v>1.2333</v>
      </c>
      <c r="R41" s="446">
        <f t="shared" si="42"/>
        <v>4909.77</v>
      </c>
      <c r="S41" s="431">
        <f t="shared" si="43"/>
        <v>6055.219341</v>
      </c>
      <c r="T41" s="80"/>
      <c r="U41" s="432">
        <f t="shared" si="7"/>
        <v>0</v>
      </c>
      <c r="V41" s="433">
        <f t="shared" si="8"/>
        <v>0</v>
      </c>
      <c r="W41" s="59"/>
      <c r="X41" s="445">
        <f>IFERROR(VLOOKUP($C41,'Proposed Rates'!$B:$J,X$11,FALSE),0)</f>
        <v>1.2333</v>
      </c>
      <c r="Y41" s="446">
        <f t="shared" si="44"/>
        <v>4909.77</v>
      </c>
      <c r="Z41" s="431">
        <f t="shared" si="45"/>
        <v>6055.219341</v>
      </c>
      <c r="AA41" s="80"/>
      <c r="AB41" s="432">
        <f t="shared" si="10"/>
        <v>0</v>
      </c>
      <c r="AC41" s="433">
        <f t="shared" si="11"/>
        <v>0</v>
      </c>
      <c r="AD41" s="59"/>
      <c r="AE41" s="445">
        <f>IFERROR(VLOOKUP($C41,'Proposed Rates'!$B:$J,AE$11,FALSE),0)</f>
        <v>1.2333</v>
      </c>
      <c r="AF41" s="446">
        <f t="shared" si="46"/>
        <v>4909.77</v>
      </c>
      <c r="AG41" s="431">
        <f t="shared" si="47"/>
        <v>6055.219341</v>
      </c>
      <c r="AH41" s="80"/>
      <c r="AI41" s="432">
        <f t="shared" si="13"/>
        <v>0</v>
      </c>
      <c r="AJ41" s="433">
        <f t="shared" si="14"/>
        <v>0</v>
      </c>
      <c r="AK41" s="59"/>
      <c r="AL41" s="445">
        <f>IFERROR(VLOOKUP($C41,'Proposed Rates'!$B:$J,AL$11,FALSE),0)</f>
        <v>1.2333</v>
      </c>
      <c r="AM41" s="446">
        <f t="shared" si="48"/>
        <v>4909.77</v>
      </c>
      <c r="AN41" s="431">
        <f t="shared" si="49"/>
        <v>6055.219341</v>
      </c>
      <c r="AO41" s="80"/>
      <c r="AP41" s="432">
        <f t="shared" si="16"/>
        <v>0</v>
      </c>
      <c r="AQ41" s="433">
        <f t="shared" si="17"/>
        <v>0</v>
      </c>
      <c r="AR41" s="434"/>
    </row>
    <row r="42" ht="12.0" customHeight="1">
      <c r="A42" s="59"/>
      <c r="B42" s="436" t="s">
        <v>314</v>
      </c>
      <c r="C42" s="624"/>
      <c r="D42" s="458"/>
      <c r="E42" s="458"/>
      <c r="F42" s="459"/>
      <c r="G42" s="535"/>
      <c r="H42" s="440">
        <f>SUM(H39:H41)</f>
        <v>174686.7021</v>
      </c>
      <c r="I42" s="441"/>
      <c r="J42" s="459"/>
      <c r="K42" s="535"/>
      <c r="L42" s="440">
        <f>SUM(L39:L41)</f>
        <v>171053.4039</v>
      </c>
      <c r="M42" s="441"/>
      <c r="N42" s="442">
        <f t="shared" si="4"/>
        <v>-3633.298192</v>
      </c>
      <c r="O42" s="443">
        <f t="shared" si="5"/>
        <v>-0.02079893975</v>
      </c>
      <c r="P42" s="59"/>
      <c r="Q42" s="459"/>
      <c r="R42" s="535"/>
      <c r="S42" s="440">
        <f>SUM(S39:S41)</f>
        <v>140022.043</v>
      </c>
      <c r="T42" s="441"/>
      <c r="U42" s="442">
        <f t="shared" si="7"/>
        <v>-31031.36089</v>
      </c>
      <c r="V42" s="443">
        <f t="shared" si="8"/>
        <v>-0.1814132907</v>
      </c>
      <c r="W42" s="59"/>
      <c r="X42" s="459"/>
      <c r="Y42" s="535"/>
      <c r="Z42" s="440">
        <f>SUM(Z39:Z41)</f>
        <v>146130.6302</v>
      </c>
      <c r="AA42" s="441"/>
      <c r="AB42" s="442">
        <f t="shared" si="10"/>
        <v>6108.587158</v>
      </c>
      <c r="AC42" s="443">
        <f t="shared" si="11"/>
        <v>0.04362589651</v>
      </c>
      <c r="AD42" s="59"/>
      <c r="AE42" s="459"/>
      <c r="AF42" s="535"/>
      <c r="AG42" s="440">
        <f>SUM(AG39:AG41)</f>
        <v>149666.171</v>
      </c>
      <c r="AH42" s="441"/>
      <c r="AI42" s="442">
        <f t="shared" si="13"/>
        <v>3535.540821</v>
      </c>
      <c r="AJ42" s="443">
        <f t="shared" si="14"/>
        <v>0.02419438565</v>
      </c>
      <c r="AK42" s="59"/>
      <c r="AL42" s="459"/>
      <c r="AM42" s="535"/>
      <c r="AN42" s="440">
        <f>SUM(AN39:AN41)</f>
        <v>153947.064</v>
      </c>
      <c r="AO42" s="441"/>
      <c r="AP42" s="442">
        <f t="shared" si="16"/>
        <v>4280.893005</v>
      </c>
      <c r="AQ42" s="443">
        <f t="shared" si="17"/>
        <v>0.02860294331</v>
      </c>
      <c r="AR42" s="444"/>
    </row>
    <row r="43" ht="12.0" customHeight="1">
      <c r="A43" s="59"/>
      <c r="B43" s="351" t="s">
        <v>257</v>
      </c>
      <c r="C43" s="620" t="str">
        <f t="shared" ref="C43:C45" si="50">D$6&amp;"."&amp;B43</f>
        <v>Street Light.Wholesale Market Service Charge (WMSC)</v>
      </c>
      <c r="D43" s="427" t="s">
        <v>308</v>
      </c>
      <c r="E43" s="351"/>
      <c r="F43" s="445">
        <f>IFERROR(VLOOKUP($C43,'Proposed Rates'!$B:$J,F$11,FALSE),0)</f>
        <v>0.0045</v>
      </c>
      <c r="G43" s="615">
        <f t="shared" ref="G43:G44" si="51">$F$9+G$37</f>
        <v>1804414.162</v>
      </c>
      <c r="H43" s="431">
        <f t="shared" ref="H43:H50" si="52">G43*F43</f>
        <v>8119.86373</v>
      </c>
      <c r="I43" s="80"/>
      <c r="J43" s="445">
        <f>IFERROR(VLOOKUP($C43,'Proposed Rates'!$B:$J,J$11,FALSE),0)</f>
        <v>0.0045</v>
      </c>
      <c r="K43" s="615">
        <f t="shared" ref="K43:K44" si="53">$F$9+K$37</f>
        <v>1803890.537</v>
      </c>
      <c r="L43" s="431">
        <f t="shared" ref="L43:L50" si="54">K43*J43</f>
        <v>8117.507414</v>
      </c>
      <c r="M43" s="80"/>
      <c r="N43" s="432">
        <f t="shared" si="4"/>
        <v>-2.35631565</v>
      </c>
      <c r="O43" s="433">
        <f t="shared" si="5"/>
        <v>-0.0002901915264</v>
      </c>
      <c r="P43" s="59"/>
      <c r="Q43" s="445">
        <f>IFERROR(VLOOKUP($C43,'Proposed Rates'!$B:$J,Q$11,FALSE),0)</f>
        <v>0.0045</v>
      </c>
      <c r="R43" s="615">
        <f t="shared" ref="R43:R44" si="55">$F$9+R$37</f>
        <v>1803890.537</v>
      </c>
      <c r="S43" s="431">
        <f t="shared" ref="S43:S50" si="56">R43*Q43</f>
        <v>8117.507414</v>
      </c>
      <c r="T43" s="80"/>
      <c r="U43" s="432">
        <f t="shared" si="7"/>
        <v>0</v>
      </c>
      <c r="V43" s="433">
        <f t="shared" si="8"/>
        <v>0</v>
      </c>
      <c r="W43" s="59"/>
      <c r="X43" s="445">
        <f>IFERROR(VLOOKUP($C43,'Proposed Rates'!$B:$J,X$11,FALSE),0)</f>
        <v>0.0045</v>
      </c>
      <c r="Y43" s="615">
        <f t="shared" ref="Y43:Y44" si="57">$F$9+Y$37</f>
        <v>1803890.537</v>
      </c>
      <c r="Z43" s="431">
        <f t="shared" ref="Z43:Z50" si="58">Y43*X43</f>
        <v>8117.507414</v>
      </c>
      <c r="AA43" s="80"/>
      <c r="AB43" s="432">
        <f t="shared" si="10"/>
        <v>0</v>
      </c>
      <c r="AC43" s="433">
        <f t="shared" si="11"/>
        <v>0</v>
      </c>
      <c r="AD43" s="59"/>
      <c r="AE43" s="445">
        <f>IFERROR(VLOOKUP($C43,'Proposed Rates'!$B:$J,AE$11,FALSE),0)</f>
        <v>0.0045</v>
      </c>
      <c r="AF43" s="615">
        <f t="shared" ref="AF43:AF44" si="59">$F$9+AF$37</f>
        <v>1803890.537</v>
      </c>
      <c r="AG43" s="431">
        <f t="shared" ref="AG43:AG50" si="60">AF43*AE43</f>
        <v>8117.507414</v>
      </c>
      <c r="AH43" s="80"/>
      <c r="AI43" s="432">
        <f t="shared" si="13"/>
        <v>0</v>
      </c>
      <c r="AJ43" s="433">
        <f t="shared" si="14"/>
        <v>0</v>
      </c>
      <c r="AK43" s="59"/>
      <c r="AL43" s="445">
        <f>IFERROR(VLOOKUP($C43,'Proposed Rates'!$B:$J,AL$11,FALSE),0)</f>
        <v>0.0045</v>
      </c>
      <c r="AM43" s="615">
        <f t="shared" ref="AM43:AM44" si="61">$F$9+AM$37</f>
        <v>1803890.537</v>
      </c>
      <c r="AN43" s="431">
        <f t="shared" ref="AN43:AN50" si="62">AM43*AL43</f>
        <v>8117.507414</v>
      </c>
      <c r="AO43" s="80"/>
      <c r="AP43" s="432">
        <f t="shared" si="16"/>
        <v>0</v>
      </c>
      <c r="AQ43" s="433">
        <f t="shared" si="17"/>
        <v>0</v>
      </c>
      <c r="AR43" s="434"/>
    </row>
    <row r="44" ht="12.0" customHeight="1">
      <c r="A44" s="59"/>
      <c r="B44" s="351" t="s">
        <v>258</v>
      </c>
      <c r="C44" s="620" t="str">
        <f t="shared" si="50"/>
        <v>Street Light.Rural and Remote Rate Protection (RRRP)</v>
      </c>
      <c r="D44" s="427" t="s">
        <v>308</v>
      </c>
      <c r="E44" s="351"/>
      <c r="F44" s="445">
        <f>IFERROR(VLOOKUP($C44,'Proposed Rates'!$B:$J,F$11,FALSE),0)</f>
        <v>0.0015</v>
      </c>
      <c r="G44" s="615">
        <f t="shared" si="51"/>
        <v>1804414.162</v>
      </c>
      <c r="H44" s="431">
        <f t="shared" si="52"/>
        <v>2706.621243</v>
      </c>
      <c r="I44" s="80"/>
      <c r="J44" s="445">
        <f>IFERROR(VLOOKUP($C44,'Proposed Rates'!$B:$J,J$11,FALSE),0)</f>
        <v>0.0015</v>
      </c>
      <c r="K44" s="615">
        <f t="shared" si="53"/>
        <v>1803890.537</v>
      </c>
      <c r="L44" s="431">
        <f t="shared" si="54"/>
        <v>2705.835805</v>
      </c>
      <c r="M44" s="80"/>
      <c r="N44" s="432">
        <f t="shared" si="4"/>
        <v>-0.78543855</v>
      </c>
      <c r="O44" s="433">
        <f t="shared" si="5"/>
        <v>-0.0002901915264</v>
      </c>
      <c r="P44" s="59"/>
      <c r="Q44" s="445">
        <f>IFERROR(VLOOKUP($C44,'Proposed Rates'!$B:$J,Q$11,FALSE),0)</f>
        <v>0.0015</v>
      </c>
      <c r="R44" s="615">
        <f t="shared" si="55"/>
        <v>1803890.537</v>
      </c>
      <c r="S44" s="431">
        <f t="shared" si="56"/>
        <v>2705.835805</v>
      </c>
      <c r="T44" s="80"/>
      <c r="U44" s="432">
        <f t="shared" si="7"/>
        <v>0</v>
      </c>
      <c r="V44" s="433">
        <f t="shared" si="8"/>
        <v>0</v>
      </c>
      <c r="W44" s="59"/>
      <c r="X44" s="445">
        <f>IFERROR(VLOOKUP($C44,'Proposed Rates'!$B:$J,X$11,FALSE),0)</f>
        <v>0.0015</v>
      </c>
      <c r="Y44" s="615">
        <f t="shared" si="57"/>
        <v>1803890.537</v>
      </c>
      <c r="Z44" s="431">
        <f t="shared" si="58"/>
        <v>2705.835805</v>
      </c>
      <c r="AA44" s="80"/>
      <c r="AB44" s="432">
        <f t="shared" si="10"/>
        <v>0</v>
      </c>
      <c r="AC44" s="433">
        <f t="shared" si="11"/>
        <v>0</v>
      </c>
      <c r="AD44" s="59"/>
      <c r="AE44" s="445">
        <f>IFERROR(VLOOKUP($C44,'Proposed Rates'!$B:$J,AE$11,FALSE),0)</f>
        <v>0.0015</v>
      </c>
      <c r="AF44" s="615">
        <f t="shared" si="59"/>
        <v>1803890.537</v>
      </c>
      <c r="AG44" s="431">
        <f t="shared" si="60"/>
        <v>2705.835805</v>
      </c>
      <c r="AH44" s="80"/>
      <c r="AI44" s="432">
        <f t="shared" si="13"/>
        <v>0</v>
      </c>
      <c r="AJ44" s="433">
        <f t="shared" si="14"/>
        <v>0</v>
      </c>
      <c r="AK44" s="59"/>
      <c r="AL44" s="445">
        <f>IFERROR(VLOOKUP($C44,'Proposed Rates'!$B:$J,AL$11,FALSE),0)</f>
        <v>0.0015</v>
      </c>
      <c r="AM44" s="615">
        <f t="shared" si="61"/>
        <v>1803890.537</v>
      </c>
      <c r="AN44" s="431">
        <f t="shared" si="62"/>
        <v>2705.835805</v>
      </c>
      <c r="AO44" s="80"/>
      <c r="AP44" s="432">
        <f t="shared" si="16"/>
        <v>0</v>
      </c>
      <c r="AQ44" s="433">
        <f t="shared" si="17"/>
        <v>0</v>
      </c>
      <c r="AR44" s="434"/>
    </row>
    <row r="45" ht="12.0" customHeight="1">
      <c r="A45" s="59"/>
      <c r="B45" s="351" t="s">
        <v>260</v>
      </c>
      <c r="C45" s="620" t="str">
        <f t="shared" si="50"/>
        <v>Street Light.Standard Supply Service Charge</v>
      </c>
      <c r="D45" s="427" t="s">
        <v>306</v>
      </c>
      <c r="E45" s="351"/>
      <c r="F45" s="428">
        <f>IFERROR(VLOOKUP($C45,'Proposed Rates'!$B:$J,F$11,FALSE),0)</f>
        <v>0.25</v>
      </c>
      <c r="G45" s="446">
        <f>IF($D45="Monthly",1,IF($D45="per KW",$F$10,IF($D45="per kWh",$F$9,0)))</f>
        <v>1</v>
      </c>
      <c r="H45" s="431">
        <f t="shared" si="52"/>
        <v>0.25</v>
      </c>
      <c r="I45" s="80"/>
      <c r="J45" s="428">
        <f>IFERROR(VLOOKUP($C45,'Proposed Rates'!$B:$J,J$11,FALSE),0)</f>
        <v>1.51</v>
      </c>
      <c r="K45" s="446">
        <f>IF($D45="Monthly",1,IF($D45="per KW",$F$10,IF($D45="per kWh",$F$9,0)))</f>
        <v>1</v>
      </c>
      <c r="L45" s="431">
        <f t="shared" si="54"/>
        <v>1.51</v>
      </c>
      <c r="M45" s="80"/>
      <c r="N45" s="432">
        <f t="shared" si="4"/>
        <v>1.26</v>
      </c>
      <c r="O45" s="433">
        <f t="shared" si="5"/>
        <v>5.04</v>
      </c>
      <c r="P45" s="59"/>
      <c r="Q45" s="428">
        <f>IFERROR(VLOOKUP($C45,'Proposed Rates'!$B:$J,Q$11,FALSE),0)</f>
        <v>1.54</v>
      </c>
      <c r="R45" s="446">
        <f>IF($D45="Monthly",1,IF($D45="per KW",$F$10,IF($D45="per kWh",$F$9,0)))</f>
        <v>1</v>
      </c>
      <c r="S45" s="431">
        <f t="shared" si="56"/>
        <v>1.54</v>
      </c>
      <c r="T45" s="80"/>
      <c r="U45" s="432">
        <f t="shared" si="7"/>
        <v>0.03</v>
      </c>
      <c r="V45" s="433">
        <f t="shared" si="8"/>
        <v>0.01986754967</v>
      </c>
      <c r="W45" s="59"/>
      <c r="X45" s="428">
        <f>IFERROR(VLOOKUP($C45,'Proposed Rates'!$B:$J,X$11,FALSE),0)</f>
        <v>1.57</v>
      </c>
      <c r="Y45" s="446">
        <f>IF($D45="Monthly",1,IF($D45="per KW",$F$10,IF($D45="per kWh",$F$9,0)))</f>
        <v>1</v>
      </c>
      <c r="Z45" s="431">
        <f t="shared" si="58"/>
        <v>1.57</v>
      </c>
      <c r="AA45" s="80"/>
      <c r="AB45" s="432">
        <f t="shared" si="10"/>
        <v>0.03</v>
      </c>
      <c r="AC45" s="433">
        <f t="shared" si="11"/>
        <v>0.01948051948</v>
      </c>
      <c r="AD45" s="59"/>
      <c r="AE45" s="428">
        <f>IFERROR(VLOOKUP($C45,'Proposed Rates'!$B:$J,AE$11,FALSE),0)</f>
        <v>1.6</v>
      </c>
      <c r="AF45" s="446">
        <f>IF($D45="Monthly",1,IF($D45="per KW",$F$10,IF($D45="per kWh",$F$9,0)))</f>
        <v>1</v>
      </c>
      <c r="AG45" s="431">
        <f t="shared" si="60"/>
        <v>1.6</v>
      </c>
      <c r="AH45" s="80"/>
      <c r="AI45" s="432">
        <f t="shared" si="13"/>
        <v>0.03</v>
      </c>
      <c r="AJ45" s="433">
        <f t="shared" si="14"/>
        <v>0.01910828025</v>
      </c>
      <c r="AK45" s="59"/>
      <c r="AL45" s="428">
        <f>IFERROR(VLOOKUP($C45,'Proposed Rates'!$B:$J,AL$11,FALSE),0)</f>
        <v>1.63</v>
      </c>
      <c r="AM45" s="446">
        <f>IF($D45="Monthly",1,IF($D45="per KW",$F$10,IF($D45="per kWh",$F$9,0)))</f>
        <v>1</v>
      </c>
      <c r="AN45" s="431">
        <f t="shared" si="62"/>
        <v>1.63</v>
      </c>
      <c r="AO45" s="80"/>
      <c r="AP45" s="432">
        <f t="shared" si="16"/>
        <v>0.03</v>
      </c>
      <c r="AQ45" s="433">
        <f t="shared" si="17"/>
        <v>0.01875</v>
      </c>
      <c r="AR45" s="434"/>
    </row>
    <row r="46" ht="12.0" customHeight="1">
      <c r="A46" s="59"/>
      <c r="B46" s="351" t="s">
        <v>262</v>
      </c>
      <c r="C46" s="620" t="str">
        <f t="shared" ref="C46:C50" si="63">B46</f>
        <v>TOU - Off Peak</v>
      </c>
      <c r="D46" s="427" t="s">
        <v>308</v>
      </c>
      <c r="E46" s="351"/>
      <c r="F46" s="461">
        <f>VLOOKUP($B46,'Proposed Rates'!$D$248:$J$254,+F$11-2,FALSE)</f>
        <v>0.076</v>
      </c>
      <c r="G46" s="616">
        <f>'Proposed Rates'!$K$249*$F$9</f>
        <v>1117068.16</v>
      </c>
      <c r="H46" s="431">
        <f t="shared" si="52"/>
        <v>84897.18016</v>
      </c>
      <c r="I46" s="80"/>
      <c r="J46" s="461">
        <f>VLOOKUP($B46,'Proposed Rates'!$D$248:$J$254,+J$11-2,FALSE)</f>
        <v>0.076</v>
      </c>
      <c r="K46" s="616">
        <f>'Proposed Rates'!$K$249*$F$9</f>
        <v>1117068.16</v>
      </c>
      <c r="L46" s="431">
        <f t="shared" si="54"/>
        <v>84897.18016</v>
      </c>
      <c r="M46" s="80"/>
      <c r="N46" s="432">
        <f t="shared" si="4"/>
        <v>0</v>
      </c>
      <c r="O46" s="433">
        <f t="shared" si="5"/>
        <v>0</v>
      </c>
      <c r="P46" s="59"/>
      <c r="Q46" s="461">
        <f>VLOOKUP($B46,'Proposed Rates'!$D$248:$J$254,+Q$11-2,FALSE)</f>
        <v>0.076</v>
      </c>
      <c r="R46" s="616">
        <f>'Proposed Rates'!$K$249*$F$9</f>
        <v>1117068.16</v>
      </c>
      <c r="S46" s="431">
        <f t="shared" si="56"/>
        <v>84897.18016</v>
      </c>
      <c r="T46" s="80"/>
      <c r="U46" s="432">
        <f t="shared" si="7"/>
        <v>0</v>
      </c>
      <c r="V46" s="433">
        <f t="shared" si="8"/>
        <v>0</v>
      </c>
      <c r="W46" s="59"/>
      <c r="X46" s="461">
        <f>VLOOKUP($B46,'Proposed Rates'!$D$248:$J$254,+X$11-2,FALSE)</f>
        <v>0.076</v>
      </c>
      <c r="Y46" s="616">
        <f>'Proposed Rates'!$K$249*$F$9</f>
        <v>1117068.16</v>
      </c>
      <c r="Z46" s="431">
        <f t="shared" si="58"/>
        <v>84897.18016</v>
      </c>
      <c r="AA46" s="80"/>
      <c r="AB46" s="432">
        <f t="shared" si="10"/>
        <v>0</v>
      </c>
      <c r="AC46" s="433">
        <f t="shared" si="11"/>
        <v>0</v>
      </c>
      <c r="AD46" s="59"/>
      <c r="AE46" s="461">
        <f>VLOOKUP($B46,'Proposed Rates'!$D$248:$J$254,+AE$11-2,FALSE)</f>
        <v>0.076</v>
      </c>
      <c r="AF46" s="616">
        <f>'Proposed Rates'!$K$249*$F$9</f>
        <v>1117068.16</v>
      </c>
      <c r="AG46" s="431">
        <f t="shared" si="60"/>
        <v>84897.18016</v>
      </c>
      <c r="AH46" s="80"/>
      <c r="AI46" s="432">
        <f t="shared" si="13"/>
        <v>0</v>
      </c>
      <c r="AJ46" s="433">
        <f t="shared" si="14"/>
        <v>0</v>
      </c>
      <c r="AK46" s="59"/>
      <c r="AL46" s="461">
        <f>VLOOKUP($B46,'Proposed Rates'!$D$248:$J$254,+AL$11-2,FALSE)</f>
        <v>0.076</v>
      </c>
      <c r="AM46" s="616">
        <f>'Proposed Rates'!$K$249*$F$9</f>
        <v>1117068.16</v>
      </c>
      <c r="AN46" s="431">
        <f t="shared" si="62"/>
        <v>84897.18016</v>
      </c>
      <c r="AO46" s="80"/>
      <c r="AP46" s="432">
        <f t="shared" si="16"/>
        <v>0</v>
      </c>
      <c r="AQ46" s="433">
        <f t="shared" si="17"/>
        <v>0</v>
      </c>
      <c r="AR46" s="434"/>
    </row>
    <row r="47" ht="12.0" customHeight="1">
      <c r="A47" s="59"/>
      <c r="B47" s="351" t="s">
        <v>263</v>
      </c>
      <c r="C47" s="620" t="str">
        <f t="shared" si="63"/>
        <v>TOU - Mid Peak</v>
      </c>
      <c r="D47" s="427" t="s">
        <v>308</v>
      </c>
      <c r="E47" s="351"/>
      <c r="F47" s="461">
        <f>VLOOKUP($B47,'Proposed Rates'!$D$248:$J$254,+F$11-2,FALSE)</f>
        <v>0.122</v>
      </c>
      <c r="G47" s="616">
        <f>'Proposed Rates'!$K$250*$F$9</f>
        <v>314175.42</v>
      </c>
      <c r="H47" s="431">
        <f t="shared" si="52"/>
        <v>38329.40124</v>
      </c>
      <c r="I47" s="80"/>
      <c r="J47" s="461">
        <f>VLOOKUP($B47,'Proposed Rates'!$D$248:$J$254,+J$11-2,FALSE)</f>
        <v>0.122</v>
      </c>
      <c r="K47" s="616">
        <f>'Proposed Rates'!$K$250*$F$9</f>
        <v>314175.42</v>
      </c>
      <c r="L47" s="431">
        <f t="shared" si="54"/>
        <v>38329.40124</v>
      </c>
      <c r="M47" s="80"/>
      <c r="N47" s="432">
        <f t="shared" si="4"/>
        <v>0</v>
      </c>
      <c r="O47" s="433">
        <f t="shared" si="5"/>
        <v>0</v>
      </c>
      <c r="P47" s="59"/>
      <c r="Q47" s="461">
        <f>VLOOKUP($B47,'Proposed Rates'!$D$248:$J$254,+Q$11-2,FALSE)</f>
        <v>0.122</v>
      </c>
      <c r="R47" s="616">
        <f>'Proposed Rates'!$K$250*$F$9</f>
        <v>314175.42</v>
      </c>
      <c r="S47" s="431">
        <f t="shared" si="56"/>
        <v>38329.40124</v>
      </c>
      <c r="T47" s="80"/>
      <c r="U47" s="432">
        <f t="shared" si="7"/>
        <v>0</v>
      </c>
      <c r="V47" s="433">
        <f t="shared" si="8"/>
        <v>0</v>
      </c>
      <c r="W47" s="59"/>
      <c r="X47" s="461">
        <f>VLOOKUP($B47,'Proposed Rates'!$D$248:$J$254,+X$11-2,FALSE)</f>
        <v>0.122</v>
      </c>
      <c r="Y47" s="616">
        <f>'Proposed Rates'!$K$250*$F$9</f>
        <v>314175.42</v>
      </c>
      <c r="Z47" s="431">
        <f t="shared" si="58"/>
        <v>38329.40124</v>
      </c>
      <c r="AA47" s="80"/>
      <c r="AB47" s="432">
        <f t="shared" si="10"/>
        <v>0</v>
      </c>
      <c r="AC47" s="433">
        <f t="shared" si="11"/>
        <v>0</v>
      </c>
      <c r="AD47" s="59"/>
      <c r="AE47" s="461">
        <f>VLOOKUP($B47,'Proposed Rates'!$D$248:$J$254,+AE$11-2,FALSE)</f>
        <v>0.122</v>
      </c>
      <c r="AF47" s="616">
        <f>'Proposed Rates'!$K$250*$F$9</f>
        <v>314175.42</v>
      </c>
      <c r="AG47" s="431">
        <f t="shared" si="60"/>
        <v>38329.40124</v>
      </c>
      <c r="AH47" s="80"/>
      <c r="AI47" s="432">
        <f t="shared" si="13"/>
        <v>0</v>
      </c>
      <c r="AJ47" s="433">
        <f t="shared" si="14"/>
        <v>0</v>
      </c>
      <c r="AK47" s="59"/>
      <c r="AL47" s="461">
        <f>VLOOKUP($B47,'Proposed Rates'!$D$248:$J$254,+AL$11-2,FALSE)</f>
        <v>0.122</v>
      </c>
      <c r="AM47" s="616">
        <f>'Proposed Rates'!$K$250*$F$9</f>
        <v>314175.42</v>
      </c>
      <c r="AN47" s="431">
        <f t="shared" si="62"/>
        <v>38329.40124</v>
      </c>
      <c r="AO47" s="80"/>
      <c r="AP47" s="432">
        <f t="shared" si="16"/>
        <v>0</v>
      </c>
      <c r="AQ47" s="433">
        <f t="shared" si="17"/>
        <v>0</v>
      </c>
      <c r="AR47" s="434"/>
    </row>
    <row r="48" ht="12.0" customHeight="1">
      <c r="A48" s="59"/>
      <c r="B48" s="351" t="s">
        <v>264</v>
      </c>
      <c r="C48" s="620" t="str">
        <f t="shared" si="63"/>
        <v>TOU - On Peak</v>
      </c>
      <c r="D48" s="427" t="s">
        <v>308</v>
      </c>
      <c r="E48" s="351"/>
      <c r="F48" s="461">
        <f>VLOOKUP($B48,'Proposed Rates'!$D$248:$J$254,+F$11-2,FALSE)</f>
        <v>0.158</v>
      </c>
      <c r="G48" s="616">
        <f>'Proposed Rates'!$K$251*$F$9</f>
        <v>314175.42</v>
      </c>
      <c r="H48" s="431">
        <f t="shared" si="52"/>
        <v>49639.71636</v>
      </c>
      <c r="I48" s="80"/>
      <c r="J48" s="461">
        <f>VLOOKUP($B48,'Proposed Rates'!$D$248:$J$254,+J$11-2,FALSE)</f>
        <v>0.158</v>
      </c>
      <c r="K48" s="616">
        <f>'Proposed Rates'!$K$251*$F$9</f>
        <v>314175.42</v>
      </c>
      <c r="L48" s="431">
        <f t="shared" si="54"/>
        <v>49639.71636</v>
      </c>
      <c r="M48" s="80"/>
      <c r="N48" s="432">
        <f t="shared" si="4"/>
        <v>0</v>
      </c>
      <c r="O48" s="433">
        <f t="shared" si="5"/>
        <v>0</v>
      </c>
      <c r="P48" s="59"/>
      <c r="Q48" s="461">
        <f>VLOOKUP($B48,'Proposed Rates'!$D$248:$J$254,+Q$11-2,FALSE)</f>
        <v>0.158</v>
      </c>
      <c r="R48" s="616">
        <f>'Proposed Rates'!$K$251*$F$9</f>
        <v>314175.42</v>
      </c>
      <c r="S48" s="431">
        <f t="shared" si="56"/>
        <v>49639.71636</v>
      </c>
      <c r="T48" s="80"/>
      <c r="U48" s="432">
        <f t="shared" si="7"/>
        <v>0</v>
      </c>
      <c r="V48" s="433">
        <f t="shared" si="8"/>
        <v>0</v>
      </c>
      <c r="W48" s="59"/>
      <c r="X48" s="461">
        <f>VLOOKUP($B48,'Proposed Rates'!$D$248:$J$254,+X$11-2,FALSE)</f>
        <v>0.158</v>
      </c>
      <c r="Y48" s="616">
        <f>'Proposed Rates'!$K$251*$F$9</f>
        <v>314175.42</v>
      </c>
      <c r="Z48" s="431">
        <f t="shared" si="58"/>
        <v>49639.71636</v>
      </c>
      <c r="AA48" s="80"/>
      <c r="AB48" s="432">
        <f t="shared" si="10"/>
        <v>0</v>
      </c>
      <c r="AC48" s="433">
        <f t="shared" si="11"/>
        <v>0</v>
      </c>
      <c r="AD48" s="59"/>
      <c r="AE48" s="461">
        <f>VLOOKUP($B48,'Proposed Rates'!$D$248:$J$254,+AE$11-2,FALSE)</f>
        <v>0.158</v>
      </c>
      <c r="AF48" s="616">
        <f>'Proposed Rates'!$K$251*$F$9</f>
        <v>314175.42</v>
      </c>
      <c r="AG48" s="431">
        <f t="shared" si="60"/>
        <v>49639.71636</v>
      </c>
      <c r="AH48" s="80"/>
      <c r="AI48" s="432">
        <f t="shared" si="13"/>
        <v>0</v>
      </c>
      <c r="AJ48" s="433">
        <f t="shared" si="14"/>
        <v>0</v>
      </c>
      <c r="AK48" s="59"/>
      <c r="AL48" s="461">
        <f>VLOOKUP($B48,'Proposed Rates'!$D$248:$J$254,+AL$11-2,FALSE)</f>
        <v>0.158</v>
      </c>
      <c r="AM48" s="616">
        <f>'Proposed Rates'!$K$251*$F$9</f>
        <v>314175.42</v>
      </c>
      <c r="AN48" s="431">
        <f t="shared" si="62"/>
        <v>49639.71636</v>
      </c>
      <c r="AO48" s="80"/>
      <c r="AP48" s="432">
        <f t="shared" si="16"/>
        <v>0</v>
      </c>
      <c r="AQ48" s="433">
        <f t="shared" si="17"/>
        <v>0</v>
      </c>
      <c r="AR48" s="434"/>
    </row>
    <row r="49" ht="12.0" customHeight="1">
      <c r="A49" s="59"/>
      <c r="B49" s="351" t="s">
        <v>265</v>
      </c>
      <c r="C49" s="620" t="str">
        <f t="shared" si="63"/>
        <v>Energy - RPP - Tier 1</v>
      </c>
      <c r="D49" s="427" t="s">
        <v>308</v>
      </c>
      <c r="E49" s="351"/>
      <c r="F49" s="461">
        <f>VLOOKUP($B49,'Proposed Rates'!$D$248:$J$254,+F$11-2,FALSE)</f>
        <v>0.093</v>
      </c>
      <c r="G49" s="616">
        <f>IF(AND($S$2=1, F12&gt;=600), 600, IF(AND($S$2=1, AND(F12&lt;600, F12&gt;=0)), F12, IF(AND($S$2=2, F12&gt;=1000), 1000, IF(AND($S$2=2, AND(F12&lt;1000, F12&gt;=0)), F12))))</f>
        <v>600</v>
      </c>
      <c r="H49" s="431">
        <f t="shared" si="52"/>
        <v>55.8</v>
      </c>
      <c r="I49" s="80"/>
      <c r="J49" s="461">
        <f>VLOOKUP($B49,'Proposed Rates'!$D$248:$J$254,+J$11-2,FALSE)</f>
        <v>0.093</v>
      </c>
      <c r="K49" s="616">
        <f>IF(AND($S$2=1, J12&gt;=600), 600, IF(AND($S$2=1, AND(J12&lt;600, J12&gt;=0)), J12, IF(AND($S$2=2, J12&gt;=1000), 1000, IF(AND($S$2=2, AND(J12&lt;1000, J12&gt;=0)), J12))))</f>
        <v>600</v>
      </c>
      <c r="L49" s="431">
        <f t="shared" si="54"/>
        <v>55.8</v>
      </c>
      <c r="M49" s="80"/>
      <c r="N49" s="432">
        <f t="shared" si="4"/>
        <v>0</v>
      </c>
      <c r="O49" s="433">
        <f t="shared" si="5"/>
        <v>0</v>
      </c>
      <c r="P49" s="59"/>
      <c r="Q49" s="461">
        <f>VLOOKUP($B49,'Proposed Rates'!$D$248:$J$254,+Q$11-2,FALSE)</f>
        <v>0.093</v>
      </c>
      <c r="R49" s="616">
        <f>IF(AND($S$2=1, Q12&gt;=600), 600, IF(AND($S$2=1, AND(Q12&lt;600, Q12&gt;=0)), Q12, IF(AND($S$2=2, Q12&gt;=1000), 1000, IF(AND($S$2=2, AND(Q12&lt;1000, Q12&gt;=0)), Q12))))</f>
        <v>600</v>
      </c>
      <c r="S49" s="431">
        <f t="shared" si="56"/>
        <v>55.8</v>
      </c>
      <c r="T49" s="80"/>
      <c r="U49" s="432">
        <f t="shared" si="7"/>
        <v>0</v>
      </c>
      <c r="V49" s="433">
        <f t="shared" si="8"/>
        <v>0</v>
      </c>
      <c r="W49" s="59"/>
      <c r="X49" s="461">
        <f>VLOOKUP($B49,'Proposed Rates'!$D$248:$J$254,+X$11-2,FALSE)</f>
        <v>0.093</v>
      </c>
      <c r="Y49" s="616">
        <f>IF(AND($S$2=1, X12&gt;=600), 600, IF(AND($S$2=1, AND(X12&lt;600, X12&gt;=0)), X12, IF(AND($S$2=2, X12&gt;=1000), 1000, IF(AND($S$2=2, AND(X12&lt;1000, X12&gt;=0)), X12))))</f>
        <v>600</v>
      </c>
      <c r="Z49" s="431">
        <f t="shared" si="58"/>
        <v>55.8</v>
      </c>
      <c r="AA49" s="80"/>
      <c r="AB49" s="432">
        <f t="shared" si="10"/>
        <v>0</v>
      </c>
      <c r="AC49" s="433">
        <f t="shared" si="11"/>
        <v>0</v>
      </c>
      <c r="AD49" s="59"/>
      <c r="AE49" s="461">
        <f>VLOOKUP($B49,'Proposed Rates'!$D$248:$J$254,+AE$11-2,FALSE)</f>
        <v>0.093</v>
      </c>
      <c r="AF49" s="616">
        <f>IF(AND($S$2=1, AE12&gt;=600), 600, IF(AND($S$2=1, AND(AE12&lt;600, AE12&gt;=0)), AE12, IF(AND($S$2=2, AE12&gt;=1000), 1000, IF(AND($S$2=2, AND(AE12&lt;1000, AE12&gt;=0)), AE12))))</f>
        <v>600</v>
      </c>
      <c r="AG49" s="431">
        <f t="shared" si="60"/>
        <v>55.8</v>
      </c>
      <c r="AH49" s="80"/>
      <c r="AI49" s="432">
        <f t="shared" si="13"/>
        <v>0</v>
      </c>
      <c r="AJ49" s="433">
        <f t="shared" si="14"/>
        <v>0</v>
      </c>
      <c r="AK49" s="59"/>
      <c r="AL49" s="461">
        <f>VLOOKUP($B49,'Proposed Rates'!$D$248:$J$254,+AL$11-2,FALSE)</f>
        <v>0.093</v>
      </c>
      <c r="AM49" s="616">
        <f>IF(AND($S$2=1, AL12&gt;=600), 600, IF(AND($S$2=1, AND(AL12&lt;600, AL12&gt;=0)), AL12, IF(AND($S$2=2, AL12&gt;=1000), 1000, IF(AND($S$2=2, AND(AL12&lt;1000, AL12&gt;=0)), AL12))))</f>
        <v>600</v>
      </c>
      <c r="AN49" s="431">
        <f t="shared" si="62"/>
        <v>55.8</v>
      </c>
      <c r="AO49" s="80"/>
      <c r="AP49" s="432">
        <f t="shared" si="16"/>
        <v>0</v>
      </c>
      <c r="AQ49" s="433">
        <f t="shared" si="17"/>
        <v>0</v>
      </c>
      <c r="AR49" s="434"/>
    </row>
    <row r="50" ht="12.0" customHeight="1">
      <c r="A50" s="59"/>
      <c r="B50" s="351" t="s">
        <v>266</v>
      </c>
      <c r="C50" s="620" t="str">
        <f t="shared" si="63"/>
        <v>Energy - RPP - Tier 2</v>
      </c>
      <c r="D50" s="427" t="s">
        <v>308</v>
      </c>
      <c r="E50" s="351"/>
      <c r="F50" s="461">
        <f>VLOOKUP($B50,'Proposed Rates'!$D$248:$J$254,+F$11-2,FALSE)</f>
        <v>0.11</v>
      </c>
      <c r="G50" s="616">
        <f>IF(AND($S$2=1, $F$9&gt;=600), $F$9-600, IF(AND($S$2=1, AND($F$9&lt;600, $F$9&gt;=0)), 0, IF(AND($S$2=2, $F$9&gt;=1000), $F$9-1000, IF(AND($S$2=2, AND($F$9&lt;1000, $F$9&gt;=0)), 0))))</f>
        <v>1744819</v>
      </c>
      <c r="H50" s="431">
        <f t="shared" si="52"/>
        <v>191930.09</v>
      </c>
      <c r="I50" s="80"/>
      <c r="J50" s="461">
        <f>VLOOKUP($B50,'Proposed Rates'!$D$248:$J$254,+J$11-2,FALSE)</f>
        <v>0.11</v>
      </c>
      <c r="K50" s="616">
        <f>IF(AND($S$2=1, $F$9&gt;=600), $F$9-600, IF(AND($S$2=1, AND($F$9&lt;600, $F$9&gt;=0)), 0, IF(AND($S$2=2, $F$9&gt;=1000), $F$9-1000, IF(AND($S$2=2, AND($F$9&lt;1000, $F$9&gt;=0)), 0))))</f>
        <v>1744819</v>
      </c>
      <c r="L50" s="431">
        <f t="shared" si="54"/>
        <v>191930.09</v>
      </c>
      <c r="M50" s="80"/>
      <c r="N50" s="432">
        <f t="shared" si="4"/>
        <v>0</v>
      </c>
      <c r="O50" s="433">
        <f t="shared" si="5"/>
        <v>0</v>
      </c>
      <c r="P50" s="59"/>
      <c r="Q50" s="461">
        <f>VLOOKUP($B50,'Proposed Rates'!$D$248:$J$254,+Q$11-2,FALSE)</f>
        <v>0.11</v>
      </c>
      <c r="R50" s="616">
        <f>IF(AND($S$2=1, $F$9&gt;=600), $F$9-600, IF(AND($S$2=1, AND($F$9&lt;600, $F$9&gt;=0)), 0, IF(AND($S$2=2, $F$9&gt;=1000), $F$9-1000, IF(AND($S$2=2, AND($F$9&lt;1000, $F$9&gt;=0)), 0))))</f>
        <v>1744819</v>
      </c>
      <c r="S50" s="431">
        <f t="shared" si="56"/>
        <v>191930.09</v>
      </c>
      <c r="T50" s="80"/>
      <c r="U50" s="432">
        <f t="shared" si="7"/>
        <v>0</v>
      </c>
      <c r="V50" s="433">
        <f t="shared" si="8"/>
        <v>0</v>
      </c>
      <c r="W50" s="59"/>
      <c r="X50" s="461">
        <f>VLOOKUP($B50,'Proposed Rates'!$D$248:$J$254,+X$11-2,FALSE)</f>
        <v>0.11</v>
      </c>
      <c r="Y50" s="616">
        <f>IF(AND($S$2=1, $F$9&gt;=600), $F$9-600, IF(AND($S$2=1, AND($F$9&lt;600, $F$9&gt;=0)), 0, IF(AND($S$2=2, $F$9&gt;=1000), $F$9-1000, IF(AND($S$2=2, AND($F$9&lt;1000, $F$9&gt;=0)), 0))))</f>
        <v>1744819</v>
      </c>
      <c r="Z50" s="431">
        <f t="shared" si="58"/>
        <v>191930.09</v>
      </c>
      <c r="AA50" s="80"/>
      <c r="AB50" s="432">
        <f t="shared" si="10"/>
        <v>0</v>
      </c>
      <c r="AC50" s="433">
        <f t="shared" si="11"/>
        <v>0</v>
      </c>
      <c r="AD50" s="59"/>
      <c r="AE50" s="461">
        <f>VLOOKUP($B50,'Proposed Rates'!$D$248:$J$254,+AE$11-2,FALSE)</f>
        <v>0.11</v>
      </c>
      <c r="AF50" s="616">
        <f>IF(AND($S$2=1, $F$9&gt;=600), $F$9-600, IF(AND($S$2=1, AND($F$9&lt;600, $F$9&gt;=0)), 0, IF(AND($S$2=2, $F$9&gt;=1000), $F$9-1000, IF(AND($S$2=2, AND($F$9&lt;1000, $F$9&gt;=0)), 0))))</f>
        <v>1744819</v>
      </c>
      <c r="AG50" s="431">
        <f t="shared" si="60"/>
        <v>191930.09</v>
      </c>
      <c r="AH50" s="80"/>
      <c r="AI50" s="432">
        <f t="shared" si="13"/>
        <v>0</v>
      </c>
      <c r="AJ50" s="433">
        <f t="shared" si="14"/>
        <v>0</v>
      </c>
      <c r="AK50" s="59"/>
      <c r="AL50" s="461">
        <f>VLOOKUP($B50,'Proposed Rates'!$D$248:$J$254,+AL$11-2,FALSE)</f>
        <v>0.11</v>
      </c>
      <c r="AM50" s="616">
        <f>IF(AND($S$2=1, $F$9&gt;=600), $F$9-600, IF(AND($S$2=1, AND($F$9&lt;600, $F$9&gt;=0)), 0, IF(AND($S$2=2, $F$9&gt;=1000), $F$9-1000, IF(AND($S$2=2, AND($F$9&lt;1000, $F$9&gt;=0)), 0))))</f>
        <v>1744819</v>
      </c>
      <c r="AN50" s="431">
        <f t="shared" si="62"/>
        <v>191930.09</v>
      </c>
      <c r="AO50" s="80"/>
      <c r="AP50" s="432">
        <f t="shared" si="16"/>
        <v>0</v>
      </c>
      <c r="AQ50" s="433">
        <f t="shared" si="17"/>
        <v>0</v>
      </c>
      <c r="AR50" s="434"/>
    </row>
    <row r="51" ht="12.0" customHeight="1">
      <c r="A51" s="59"/>
      <c r="B51" s="465"/>
      <c r="C51" s="625"/>
      <c r="D51" s="466"/>
      <c r="E51" s="466"/>
      <c r="F51" s="467"/>
      <c r="G51" s="509"/>
      <c r="H51" s="469"/>
      <c r="I51" s="471"/>
      <c r="J51" s="467"/>
      <c r="K51" s="468"/>
      <c r="L51" s="469"/>
      <c r="M51" s="471"/>
      <c r="N51" s="472"/>
      <c r="O51" s="473"/>
      <c r="P51" s="59"/>
      <c r="Q51" s="467"/>
      <c r="R51" s="468"/>
      <c r="S51" s="469"/>
      <c r="T51" s="471"/>
      <c r="U51" s="472"/>
      <c r="V51" s="473"/>
      <c r="W51" s="59"/>
      <c r="X51" s="467"/>
      <c r="Y51" s="468"/>
      <c r="Z51" s="469"/>
      <c r="AA51" s="471"/>
      <c r="AB51" s="472"/>
      <c r="AC51" s="473"/>
      <c r="AD51" s="59"/>
      <c r="AE51" s="467"/>
      <c r="AF51" s="468"/>
      <c r="AG51" s="469"/>
      <c r="AH51" s="471"/>
      <c r="AI51" s="472"/>
      <c r="AJ51" s="473"/>
      <c r="AK51" s="59"/>
      <c r="AL51" s="467"/>
      <c r="AM51" s="468"/>
      <c r="AN51" s="469"/>
      <c r="AO51" s="471"/>
      <c r="AP51" s="472"/>
      <c r="AQ51" s="473"/>
      <c r="AR51" s="474"/>
    </row>
    <row r="52" ht="12.0" customHeight="1">
      <c r="A52" s="59"/>
      <c r="B52" s="475" t="s">
        <v>315</v>
      </c>
      <c r="C52" s="622"/>
      <c r="D52" s="351"/>
      <c r="E52" s="351"/>
      <c r="F52" s="476"/>
      <c r="G52" s="523"/>
      <c r="H52" s="478">
        <f>SUM(H43:H48,H42)</f>
        <v>358379.7348</v>
      </c>
      <c r="I52" s="516"/>
      <c r="J52" s="477"/>
      <c r="K52" s="477"/>
      <c r="L52" s="478">
        <f>SUM(L43:L48,L42)</f>
        <v>354744.5549</v>
      </c>
      <c r="M52" s="480"/>
      <c r="N52" s="479">
        <f t="shared" ref="N52:N56" si="64">L52-H52</f>
        <v>-3635.179946</v>
      </c>
      <c r="O52" s="481">
        <f t="shared" ref="O52:O56" si="65">IF((H52)=0,"",(N52/H52))</f>
        <v>-0.01014337473</v>
      </c>
      <c r="P52" s="59"/>
      <c r="Q52" s="477"/>
      <c r="R52" s="477"/>
      <c r="S52" s="478">
        <f>SUM(S43:S48,S42)</f>
        <v>323713.224</v>
      </c>
      <c r="T52" s="480"/>
      <c r="U52" s="479">
        <f t="shared" ref="U52:U56" si="66">S52-L52</f>
        <v>-31031.33089</v>
      </c>
      <c r="V52" s="481">
        <f t="shared" ref="V52:V56" si="67">IF((L52)=0,"",(U52/L52))</f>
        <v>-0.08747514364</v>
      </c>
      <c r="W52" s="59"/>
      <c r="X52" s="477"/>
      <c r="Y52" s="477"/>
      <c r="Z52" s="478">
        <f>SUM(Z43:Z48,Z42)</f>
        <v>329821.8412</v>
      </c>
      <c r="AA52" s="480"/>
      <c r="AB52" s="479">
        <f t="shared" ref="AB52:AB56" si="68">Z52-S52</f>
        <v>6108.617158</v>
      </c>
      <c r="AC52" s="481">
        <f t="shared" ref="AC52:AC56" si="69">IF((S52)=0,"",(AB52/S52))</f>
        <v>0.01887045911</v>
      </c>
      <c r="AD52" s="59"/>
      <c r="AE52" s="477"/>
      <c r="AF52" s="477"/>
      <c r="AG52" s="478">
        <f>SUM(AG43:AG48,AG42)</f>
        <v>333357.412</v>
      </c>
      <c r="AH52" s="480"/>
      <c r="AI52" s="479">
        <f t="shared" ref="AI52:AI56" si="70">AG52-Z52</f>
        <v>3535.570821</v>
      </c>
      <c r="AJ52" s="481">
        <f t="shared" ref="AJ52:AJ56" si="71">IF((Z52)=0,"",(AI52/Z52))</f>
        <v>0.01071963824</v>
      </c>
      <c r="AK52" s="59"/>
      <c r="AL52" s="477"/>
      <c r="AM52" s="477"/>
      <c r="AN52" s="478">
        <f>SUM(AN43:AN48,AN42)</f>
        <v>337638.335</v>
      </c>
      <c r="AO52" s="480"/>
      <c r="AP52" s="479">
        <f t="shared" ref="AP52:AP56" si="72">AN52-AG52</f>
        <v>4280.923005</v>
      </c>
      <c r="AQ52" s="481">
        <f t="shared" ref="AQ52:AQ56" si="73">IF((AG52)=0,"",(AP52/AG52))</f>
        <v>0.01284184137</v>
      </c>
      <c r="AR52" s="482"/>
    </row>
    <row r="53" ht="12.0" customHeight="1">
      <c r="A53" s="59"/>
      <c r="B53" s="483" t="s">
        <v>316</v>
      </c>
      <c r="C53" s="622"/>
      <c r="D53" s="351"/>
      <c r="E53" s="351"/>
      <c r="F53" s="476">
        <v>0.13</v>
      </c>
      <c r="G53" s="80"/>
      <c r="H53" s="524">
        <f>H52*F53</f>
        <v>46589.36553</v>
      </c>
      <c r="I53" s="448"/>
      <c r="J53" s="484">
        <v>0.13</v>
      </c>
      <c r="K53" s="448"/>
      <c r="L53" s="431">
        <f>L52*J53</f>
        <v>46116.79214</v>
      </c>
      <c r="M53" s="80"/>
      <c r="N53" s="432">
        <f t="shared" si="64"/>
        <v>-472.573393</v>
      </c>
      <c r="O53" s="433">
        <f t="shared" si="65"/>
        <v>-0.01014337473</v>
      </c>
      <c r="P53" s="59"/>
      <c r="Q53" s="484">
        <v>0.13</v>
      </c>
      <c r="R53" s="448"/>
      <c r="S53" s="431">
        <f>S52*Q53</f>
        <v>42082.71912</v>
      </c>
      <c r="T53" s="80"/>
      <c r="U53" s="432">
        <f t="shared" si="66"/>
        <v>-4034.073016</v>
      </c>
      <c r="V53" s="433">
        <f t="shared" si="67"/>
        <v>-0.08747514364</v>
      </c>
      <c r="W53" s="59"/>
      <c r="X53" s="484">
        <v>0.13</v>
      </c>
      <c r="Y53" s="448"/>
      <c r="Z53" s="431">
        <f>Z52*X53</f>
        <v>42876.83935</v>
      </c>
      <c r="AA53" s="80"/>
      <c r="AB53" s="432">
        <f t="shared" si="68"/>
        <v>794.1202306</v>
      </c>
      <c r="AC53" s="433">
        <f t="shared" si="69"/>
        <v>0.01887045911</v>
      </c>
      <c r="AD53" s="59"/>
      <c r="AE53" s="484">
        <v>0.13</v>
      </c>
      <c r="AF53" s="448"/>
      <c r="AG53" s="431">
        <f>AG52*AE53</f>
        <v>43336.46356</v>
      </c>
      <c r="AH53" s="80"/>
      <c r="AI53" s="432">
        <f t="shared" si="70"/>
        <v>459.6242068</v>
      </c>
      <c r="AJ53" s="433">
        <f t="shared" si="71"/>
        <v>0.01071963824</v>
      </c>
      <c r="AK53" s="59"/>
      <c r="AL53" s="484">
        <v>0.13</v>
      </c>
      <c r="AM53" s="448"/>
      <c r="AN53" s="431">
        <f>AN52*AL53</f>
        <v>43892.98355</v>
      </c>
      <c r="AO53" s="80"/>
      <c r="AP53" s="432">
        <f t="shared" si="72"/>
        <v>556.5199907</v>
      </c>
      <c r="AQ53" s="433">
        <f t="shared" si="73"/>
        <v>0.01284184137</v>
      </c>
      <c r="AR53" s="434"/>
    </row>
    <row r="54" ht="12.0" customHeight="1">
      <c r="A54" s="59"/>
      <c r="B54" s="485" t="s">
        <v>424</v>
      </c>
      <c r="C54" s="622"/>
      <c r="D54" s="351"/>
      <c r="E54" s="351"/>
      <c r="F54" s="486"/>
      <c r="G54" s="80"/>
      <c r="H54" s="524">
        <f>H52+H53</f>
        <v>404969.1004</v>
      </c>
      <c r="I54" s="448"/>
      <c r="J54" s="448"/>
      <c r="K54" s="448"/>
      <c r="L54" s="431">
        <f>L52+L53</f>
        <v>400861.347</v>
      </c>
      <c r="M54" s="80"/>
      <c r="N54" s="432">
        <f t="shared" si="64"/>
        <v>-4107.753339</v>
      </c>
      <c r="O54" s="433">
        <f t="shared" si="65"/>
        <v>-0.01014337473</v>
      </c>
      <c r="P54" s="59"/>
      <c r="Q54" s="448"/>
      <c r="R54" s="448"/>
      <c r="S54" s="431">
        <f>S52+S53</f>
        <v>365795.9431</v>
      </c>
      <c r="T54" s="80"/>
      <c r="U54" s="432">
        <f t="shared" si="66"/>
        <v>-35065.40391</v>
      </c>
      <c r="V54" s="433">
        <f t="shared" si="67"/>
        <v>-0.08747514364</v>
      </c>
      <c r="W54" s="59"/>
      <c r="X54" s="448"/>
      <c r="Y54" s="448"/>
      <c r="Z54" s="431">
        <f>Z52+Z53</f>
        <v>372698.6805</v>
      </c>
      <c r="AA54" s="80"/>
      <c r="AB54" s="432">
        <f t="shared" si="68"/>
        <v>6902.737389</v>
      </c>
      <c r="AC54" s="433">
        <f t="shared" si="69"/>
        <v>0.01887045911</v>
      </c>
      <c r="AD54" s="59"/>
      <c r="AE54" s="448"/>
      <c r="AF54" s="448"/>
      <c r="AG54" s="431">
        <f>AG52+AG53</f>
        <v>376693.8755</v>
      </c>
      <c r="AH54" s="80"/>
      <c r="AI54" s="432">
        <f t="shared" si="70"/>
        <v>3995.195028</v>
      </c>
      <c r="AJ54" s="433">
        <f t="shared" si="71"/>
        <v>0.01071963824</v>
      </c>
      <c r="AK54" s="59"/>
      <c r="AL54" s="448"/>
      <c r="AM54" s="448"/>
      <c r="AN54" s="431">
        <f>AN52+AN53</f>
        <v>381531.3185</v>
      </c>
      <c r="AO54" s="80"/>
      <c r="AP54" s="432">
        <f t="shared" si="72"/>
        <v>4837.442996</v>
      </c>
      <c r="AQ54" s="433">
        <f t="shared" si="73"/>
        <v>0.01284184137</v>
      </c>
      <c r="AR54" s="434"/>
    </row>
    <row r="55" ht="12.0" customHeight="1">
      <c r="A55" s="59"/>
      <c r="B55" s="487" t="s">
        <v>273</v>
      </c>
      <c r="E55" s="351"/>
      <c r="F55" s="486"/>
      <c r="G55" s="80"/>
      <c r="H55" s="526">
        <f>F55*H52</f>
        <v>0</v>
      </c>
      <c r="I55" s="448"/>
      <c r="J55" s="448"/>
      <c r="K55" s="448"/>
      <c r="L55" s="546">
        <f>J55*L52</f>
        <v>0</v>
      </c>
      <c r="M55" s="80"/>
      <c r="N55" s="489">
        <f t="shared" si="64"/>
        <v>0</v>
      </c>
      <c r="O55" s="491" t="str">
        <f t="shared" si="65"/>
        <v/>
      </c>
      <c r="P55" s="59"/>
      <c r="Q55" s="448"/>
      <c r="R55" s="448"/>
      <c r="S55" s="546">
        <f>Q55*S52</f>
        <v>0</v>
      </c>
      <c r="T55" s="80"/>
      <c r="U55" s="489">
        <f t="shared" si="66"/>
        <v>0</v>
      </c>
      <c r="V55" s="491" t="str">
        <f t="shared" si="67"/>
        <v/>
      </c>
      <c r="W55" s="59"/>
      <c r="X55" s="448"/>
      <c r="Y55" s="448"/>
      <c r="Z55" s="546">
        <f>X55*Z52</f>
        <v>0</v>
      </c>
      <c r="AA55" s="80"/>
      <c r="AB55" s="489">
        <f t="shared" si="68"/>
        <v>0</v>
      </c>
      <c r="AC55" s="491" t="str">
        <f t="shared" si="69"/>
        <v/>
      </c>
      <c r="AD55" s="59"/>
      <c r="AE55" s="448"/>
      <c r="AF55" s="448"/>
      <c r="AG55" s="546">
        <f>AE55*AG52</f>
        <v>0</v>
      </c>
      <c r="AH55" s="80"/>
      <c r="AI55" s="489">
        <f t="shared" si="70"/>
        <v>0</v>
      </c>
      <c r="AJ55" s="491" t="str">
        <f t="shared" si="71"/>
        <v/>
      </c>
      <c r="AK55" s="59"/>
      <c r="AL55" s="448"/>
      <c r="AM55" s="448"/>
      <c r="AN55" s="546">
        <f>AL55*AN52</f>
        <v>0</v>
      </c>
      <c r="AO55" s="80"/>
      <c r="AP55" s="489">
        <f t="shared" si="72"/>
        <v>0</v>
      </c>
      <c r="AQ55" s="491" t="str">
        <f t="shared" si="73"/>
        <v/>
      </c>
      <c r="AR55" s="492"/>
    </row>
    <row r="56" ht="12.0" customHeight="1">
      <c r="A56" s="59"/>
      <c r="B56" s="493" t="s">
        <v>318</v>
      </c>
      <c r="C56" s="71"/>
      <c r="D56" s="72"/>
      <c r="E56" s="494"/>
      <c r="F56" s="495"/>
      <c r="G56" s="527"/>
      <c r="H56" s="528">
        <f>H54-H55</f>
        <v>404969.1004</v>
      </c>
      <c r="I56" s="496"/>
      <c r="J56" s="496"/>
      <c r="K56" s="496"/>
      <c r="L56" s="497">
        <f>L54-L55</f>
        <v>400861.347</v>
      </c>
      <c r="M56" s="498"/>
      <c r="N56" s="499">
        <f t="shared" si="64"/>
        <v>-4107.753339</v>
      </c>
      <c r="O56" s="500">
        <f t="shared" si="65"/>
        <v>-0.01014337473</v>
      </c>
      <c r="P56" s="59"/>
      <c r="Q56" s="496"/>
      <c r="R56" s="496"/>
      <c r="S56" s="497">
        <f>S54-S55</f>
        <v>365795.9431</v>
      </c>
      <c r="T56" s="498"/>
      <c r="U56" s="499">
        <f t="shared" si="66"/>
        <v>-35065.40391</v>
      </c>
      <c r="V56" s="500">
        <f t="shared" si="67"/>
        <v>-0.08747514364</v>
      </c>
      <c r="W56" s="59"/>
      <c r="X56" s="496"/>
      <c r="Y56" s="496"/>
      <c r="Z56" s="497">
        <f>Z54-Z55</f>
        <v>372698.6805</v>
      </c>
      <c r="AA56" s="498"/>
      <c r="AB56" s="499">
        <f t="shared" si="68"/>
        <v>6902.737389</v>
      </c>
      <c r="AC56" s="500">
        <f t="shared" si="69"/>
        <v>0.01887045911</v>
      </c>
      <c r="AD56" s="59"/>
      <c r="AE56" s="496"/>
      <c r="AF56" s="496"/>
      <c r="AG56" s="497">
        <f>AG54-AG55</f>
        <v>376693.8755</v>
      </c>
      <c r="AH56" s="498"/>
      <c r="AI56" s="499">
        <f t="shared" si="70"/>
        <v>3995.195028</v>
      </c>
      <c r="AJ56" s="500">
        <f t="shared" si="71"/>
        <v>0.01071963824</v>
      </c>
      <c r="AK56" s="59"/>
      <c r="AL56" s="496"/>
      <c r="AM56" s="496"/>
      <c r="AN56" s="497">
        <f>AN54-AN55</f>
        <v>381531.3185</v>
      </c>
      <c r="AO56" s="498"/>
      <c r="AP56" s="499">
        <f t="shared" si="72"/>
        <v>4837.442996</v>
      </c>
      <c r="AQ56" s="500">
        <f t="shared" si="73"/>
        <v>0.01284184137</v>
      </c>
      <c r="AR56" s="501"/>
    </row>
    <row r="57" ht="12.0" customHeight="1">
      <c r="A57" s="59"/>
      <c r="B57" s="465"/>
      <c r="C57" s="625"/>
      <c r="D57" s="466"/>
      <c r="E57" s="466"/>
      <c r="F57" s="467"/>
      <c r="G57" s="509"/>
      <c r="H57" s="469"/>
      <c r="I57" s="471"/>
      <c r="J57" s="467"/>
      <c r="K57" s="468"/>
      <c r="L57" s="469"/>
      <c r="M57" s="471"/>
      <c r="N57" s="472"/>
      <c r="O57" s="473"/>
      <c r="P57" s="59"/>
      <c r="Q57" s="467"/>
      <c r="R57" s="468"/>
      <c r="S57" s="469"/>
      <c r="T57" s="471"/>
      <c r="U57" s="472"/>
      <c r="V57" s="473"/>
      <c r="W57" s="59"/>
      <c r="X57" s="467"/>
      <c r="Y57" s="468"/>
      <c r="Z57" s="469"/>
      <c r="AA57" s="471"/>
      <c r="AB57" s="472"/>
      <c r="AC57" s="473"/>
      <c r="AD57" s="59"/>
      <c r="AE57" s="467"/>
      <c r="AF57" s="468"/>
      <c r="AG57" s="469"/>
      <c r="AH57" s="471"/>
      <c r="AI57" s="472"/>
      <c r="AJ57" s="473"/>
      <c r="AK57" s="59"/>
      <c r="AL57" s="467"/>
      <c r="AM57" s="468"/>
      <c r="AN57" s="469"/>
      <c r="AO57" s="471"/>
      <c r="AP57" s="472"/>
      <c r="AQ57" s="473"/>
      <c r="AR57" s="474"/>
    </row>
    <row r="58" ht="12.0" customHeight="1">
      <c r="A58" s="59"/>
      <c r="B58" s="475" t="s">
        <v>319</v>
      </c>
      <c r="C58" s="622"/>
      <c r="D58" s="351"/>
      <c r="E58" s="351"/>
      <c r="F58" s="476"/>
      <c r="G58" s="523"/>
      <c r="H58" s="478">
        <f>SUM(H49:H50,H42,H43:H45)</f>
        <v>377499.3271</v>
      </c>
      <c r="I58" s="516"/>
      <c r="J58" s="477"/>
      <c r="K58" s="477"/>
      <c r="L58" s="478">
        <f>SUM(L49:L50,L42,L43:L45)</f>
        <v>373864.1471</v>
      </c>
      <c r="M58" s="480"/>
      <c r="N58" s="479">
        <f t="shared" ref="N58:N62" si="74">L58-H58</f>
        <v>-3635.179946</v>
      </c>
      <c r="O58" s="481">
        <f t="shared" ref="O58:O62" si="75">IF((H58)=0,"",(N58/H58))</f>
        <v>-0.009629632917</v>
      </c>
      <c r="P58" s="59"/>
      <c r="Q58" s="477"/>
      <c r="R58" s="477"/>
      <c r="S58" s="478">
        <f>SUM(S49:S50,S42,S43:S45)</f>
        <v>342832.8162</v>
      </c>
      <c r="T58" s="480"/>
      <c r="U58" s="479">
        <f t="shared" ref="U58:U62" si="76">S58-L58</f>
        <v>-31031.33089</v>
      </c>
      <c r="V58" s="481">
        <f t="shared" ref="V58:V62" si="77">IF((L58)=0,"",(U58/L58))</f>
        <v>-0.08300162273</v>
      </c>
      <c r="W58" s="59"/>
      <c r="X58" s="477"/>
      <c r="Y58" s="477"/>
      <c r="Z58" s="478">
        <f>SUM(Z49:Z50,Z42,Z43:Z45)</f>
        <v>348941.4334</v>
      </c>
      <c r="AA58" s="480"/>
      <c r="AB58" s="479">
        <f t="shared" ref="AB58:AB62" si="78">Z58-S58</f>
        <v>6108.617158</v>
      </c>
      <c r="AC58" s="481">
        <f t="shared" ref="AC58:AC62" si="79">IF((S58)=0,"",(AB58/S58))</f>
        <v>0.01781806428</v>
      </c>
      <c r="AD58" s="59"/>
      <c r="AE58" s="477"/>
      <c r="AF58" s="477"/>
      <c r="AG58" s="478">
        <f>SUM(AG49:AG50,AG42,AG43:AG45)</f>
        <v>352477.0042</v>
      </c>
      <c r="AH58" s="480"/>
      <c r="AI58" s="479">
        <f t="shared" ref="AI58:AI62" si="80">AG58-Z58</f>
        <v>3535.570821</v>
      </c>
      <c r="AJ58" s="481">
        <f t="shared" ref="AJ58:AJ62" si="81">IF((Z58)=0,"",(AI58/Z58))</f>
        <v>0.01013227574</v>
      </c>
      <c r="AK58" s="59"/>
      <c r="AL58" s="477"/>
      <c r="AM58" s="477"/>
      <c r="AN58" s="478">
        <f>SUM(AN49:AN50,AN42,AN43:AN45)</f>
        <v>356757.9272</v>
      </c>
      <c r="AO58" s="480"/>
      <c r="AP58" s="479">
        <f t="shared" ref="AP58:AP62" si="82">AN58-AG58</f>
        <v>4280.923005</v>
      </c>
      <c r="AQ58" s="481">
        <f t="shared" ref="AQ58:AQ62" si="83">IF((AG58)=0,"",(AP58/AG58))</f>
        <v>0.01214525474</v>
      </c>
      <c r="AR58" s="482"/>
    </row>
    <row r="59" ht="12.0" customHeight="1">
      <c r="A59" s="59"/>
      <c r="B59" s="483" t="s">
        <v>316</v>
      </c>
      <c r="C59" s="622"/>
      <c r="D59" s="351"/>
      <c r="E59" s="351"/>
      <c r="F59" s="476">
        <v>0.13</v>
      </c>
      <c r="G59" s="523"/>
      <c r="H59" s="524">
        <f>H58*F59</f>
        <v>49074.91252</v>
      </c>
      <c r="I59" s="448"/>
      <c r="J59" s="476">
        <v>0.13</v>
      </c>
      <c r="K59" s="484"/>
      <c r="L59" s="431">
        <f>L58*J59</f>
        <v>48602.33913</v>
      </c>
      <c r="M59" s="80"/>
      <c r="N59" s="432">
        <f t="shared" si="74"/>
        <v>-472.573393</v>
      </c>
      <c r="O59" s="433">
        <f t="shared" si="75"/>
        <v>-0.009629632917</v>
      </c>
      <c r="P59" s="59"/>
      <c r="Q59" s="476">
        <v>0.13</v>
      </c>
      <c r="R59" s="484"/>
      <c r="S59" s="431">
        <f>S58*Q59</f>
        <v>44568.26611</v>
      </c>
      <c r="T59" s="80"/>
      <c r="U59" s="432">
        <f t="shared" si="76"/>
        <v>-4034.073016</v>
      </c>
      <c r="V59" s="433">
        <f t="shared" si="77"/>
        <v>-0.08300162273</v>
      </c>
      <c r="W59" s="59"/>
      <c r="X59" s="476">
        <v>0.13</v>
      </c>
      <c r="Y59" s="484"/>
      <c r="Z59" s="431">
        <f>Z58*X59</f>
        <v>45362.38634</v>
      </c>
      <c r="AA59" s="80"/>
      <c r="AB59" s="432">
        <f t="shared" si="78"/>
        <v>794.1202306</v>
      </c>
      <c r="AC59" s="433">
        <f t="shared" si="79"/>
        <v>0.01781806428</v>
      </c>
      <c r="AD59" s="59"/>
      <c r="AE59" s="476">
        <v>0.13</v>
      </c>
      <c r="AF59" s="484"/>
      <c r="AG59" s="431">
        <f>AG58*AE59</f>
        <v>45822.01055</v>
      </c>
      <c r="AH59" s="80"/>
      <c r="AI59" s="432">
        <f t="shared" si="80"/>
        <v>459.6242068</v>
      </c>
      <c r="AJ59" s="433">
        <f t="shared" si="81"/>
        <v>0.01013227574</v>
      </c>
      <c r="AK59" s="59"/>
      <c r="AL59" s="476">
        <v>0.13</v>
      </c>
      <c r="AM59" s="484"/>
      <c r="AN59" s="431">
        <f>AN58*AL59</f>
        <v>46378.53054</v>
      </c>
      <c r="AO59" s="80"/>
      <c r="AP59" s="432">
        <f t="shared" si="82"/>
        <v>556.5199907</v>
      </c>
      <c r="AQ59" s="433">
        <f t="shared" si="83"/>
        <v>0.01214525474</v>
      </c>
      <c r="AR59" s="434"/>
    </row>
    <row r="60" ht="12.0" customHeight="1">
      <c r="A60" s="59"/>
      <c r="B60" s="485" t="s">
        <v>425</v>
      </c>
      <c r="C60" s="622"/>
      <c r="D60" s="351"/>
      <c r="E60" s="351"/>
      <c r="F60" s="486"/>
      <c r="G60" s="80"/>
      <c r="H60" s="524">
        <f>H58+H59</f>
        <v>426574.2396</v>
      </c>
      <c r="I60" s="448"/>
      <c r="J60" s="448"/>
      <c r="K60" s="448"/>
      <c r="L60" s="431">
        <f>L58+L59</f>
        <v>422466.4863</v>
      </c>
      <c r="M60" s="80"/>
      <c r="N60" s="432">
        <f t="shared" si="74"/>
        <v>-4107.753339</v>
      </c>
      <c r="O60" s="433">
        <f t="shared" si="75"/>
        <v>-0.009629632917</v>
      </c>
      <c r="P60" s="59"/>
      <c r="Q60" s="448"/>
      <c r="R60" s="448"/>
      <c r="S60" s="431">
        <f>S58+S59</f>
        <v>387401.0824</v>
      </c>
      <c r="T60" s="80"/>
      <c r="U60" s="432">
        <f t="shared" si="76"/>
        <v>-35065.40391</v>
      </c>
      <c r="V60" s="433">
        <f t="shared" si="77"/>
        <v>-0.08300162273</v>
      </c>
      <c r="W60" s="59"/>
      <c r="X60" s="448"/>
      <c r="Y60" s="448"/>
      <c r="Z60" s="431">
        <f>Z58+Z59</f>
        <v>394303.8197</v>
      </c>
      <c r="AA60" s="80"/>
      <c r="AB60" s="432">
        <f t="shared" si="78"/>
        <v>6902.737389</v>
      </c>
      <c r="AC60" s="433">
        <f t="shared" si="79"/>
        <v>0.01781806428</v>
      </c>
      <c r="AD60" s="59"/>
      <c r="AE60" s="448"/>
      <c r="AF60" s="448"/>
      <c r="AG60" s="431">
        <f>AG58+AG59</f>
        <v>398299.0148</v>
      </c>
      <c r="AH60" s="80"/>
      <c r="AI60" s="432">
        <f t="shared" si="80"/>
        <v>3995.195028</v>
      </c>
      <c r="AJ60" s="433">
        <f t="shared" si="81"/>
        <v>0.01013227574</v>
      </c>
      <c r="AK60" s="59"/>
      <c r="AL60" s="448"/>
      <c r="AM60" s="448"/>
      <c r="AN60" s="431">
        <f>AN58+AN59</f>
        <v>403136.4578</v>
      </c>
      <c r="AO60" s="80"/>
      <c r="AP60" s="432">
        <f t="shared" si="82"/>
        <v>4837.442996</v>
      </c>
      <c r="AQ60" s="433">
        <f t="shared" si="83"/>
        <v>0.01214525474</v>
      </c>
      <c r="AR60" s="434"/>
    </row>
    <row r="61" ht="12.0" customHeight="1">
      <c r="A61" s="59"/>
      <c r="B61" s="487" t="s">
        <v>273</v>
      </c>
      <c r="E61" s="351"/>
      <c r="F61" s="486"/>
      <c r="G61" s="80"/>
      <c r="H61" s="526">
        <f>F61*H58</f>
        <v>0</v>
      </c>
      <c r="I61" s="448"/>
      <c r="J61" s="448"/>
      <c r="K61" s="448"/>
      <c r="L61" s="546">
        <f>J61*L58</f>
        <v>0</v>
      </c>
      <c r="M61" s="80"/>
      <c r="N61" s="489">
        <f t="shared" si="74"/>
        <v>0</v>
      </c>
      <c r="O61" s="491" t="str">
        <f t="shared" si="75"/>
        <v/>
      </c>
      <c r="P61" s="59"/>
      <c r="Q61" s="448"/>
      <c r="R61" s="448"/>
      <c r="S61" s="546">
        <f>Q61*S58</f>
        <v>0</v>
      </c>
      <c r="T61" s="80"/>
      <c r="U61" s="489">
        <f t="shared" si="76"/>
        <v>0</v>
      </c>
      <c r="V61" s="491" t="str">
        <f t="shared" si="77"/>
        <v/>
      </c>
      <c r="W61" s="59"/>
      <c r="X61" s="448"/>
      <c r="Y61" s="448"/>
      <c r="Z61" s="546">
        <f>X61*Z58</f>
        <v>0</v>
      </c>
      <c r="AA61" s="80"/>
      <c r="AB61" s="489">
        <f t="shared" si="78"/>
        <v>0</v>
      </c>
      <c r="AC61" s="491" t="str">
        <f t="shared" si="79"/>
        <v/>
      </c>
      <c r="AD61" s="59"/>
      <c r="AE61" s="448"/>
      <c r="AF61" s="448"/>
      <c r="AG61" s="546">
        <f>AE61*AG58</f>
        <v>0</v>
      </c>
      <c r="AH61" s="80"/>
      <c r="AI61" s="489">
        <f t="shared" si="80"/>
        <v>0</v>
      </c>
      <c r="AJ61" s="491" t="str">
        <f t="shared" si="81"/>
        <v/>
      </c>
      <c r="AK61" s="59"/>
      <c r="AL61" s="448"/>
      <c r="AM61" s="448"/>
      <c r="AN61" s="546">
        <f>AL61*AN58</f>
        <v>0</v>
      </c>
      <c r="AO61" s="80"/>
      <c r="AP61" s="489">
        <f t="shared" si="82"/>
        <v>0</v>
      </c>
      <c r="AQ61" s="491" t="str">
        <f t="shared" si="83"/>
        <v/>
      </c>
      <c r="AR61" s="492"/>
    </row>
    <row r="62" ht="12.0" customHeight="1">
      <c r="A62" s="59"/>
      <c r="B62" s="493" t="s">
        <v>321</v>
      </c>
      <c r="C62" s="71"/>
      <c r="D62" s="72"/>
      <c r="E62" s="494"/>
      <c r="F62" s="502"/>
      <c r="G62" s="529"/>
      <c r="H62" s="530">
        <f>H60-H61</f>
        <v>426574.2396</v>
      </c>
      <c r="I62" s="503"/>
      <c r="J62" s="503"/>
      <c r="K62" s="503"/>
      <c r="L62" s="504">
        <f>L60-L61</f>
        <v>422466.4863</v>
      </c>
      <c r="M62" s="505"/>
      <c r="N62" s="506">
        <f t="shared" si="74"/>
        <v>-4107.753339</v>
      </c>
      <c r="O62" s="507">
        <f t="shared" si="75"/>
        <v>-0.009629632917</v>
      </c>
      <c r="P62" s="59"/>
      <c r="Q62" s="503"/>
      <c r="R62" s="503"/>
      <c r="S62" s="504">
        <f>S60-S61</f>
        <v>387401.0824</v>
      </c>
      <c r="T62" s="505"/>
      <c r="U62" s="506">
        <f t="shared" si="76"/>
        <v>-35065.40391</v>
      </c>
      <c r="V62" s="507">
        <f t="shared" si="77"/>
        <v>-0.08300162273</v>
      </c>
      <c r="W62" s="59"/>
      <c r="X62" s="503"/>
      <c r="Y62" s="503"/>
      <c r="Z62" s="504">
        <f>Z60-Z61</f>
        <v>394303.8197</v>
      </c>
      <c r="AA62" s="505"/>
      <c r="AB62" s="506">
        <f t="shared" si="78"/>
        <v>6902.737389</v>
      </c>
      <c r="AC62" s="507">
        <f t="shared" si="79"/>
        <v>0.01781806428</v>
      </c>
      <c r="AD62" s="59"/>
      <c r="AE62" s="503"/>
      <c r="AF62" s="503"/>
      <c r="AG62" s="504">
        <f>AG60-AG61</f>
        <v>398299.0148</v>
      </c>
      <c r="AH62" s="505"/>
      <c r="AI62" s="506">
        <f t="shared" si="80"/>
        <v>3995.195028</v>
      </c>
      <c r="AJ62" s="507">
        <f t="shared" si="81"/>
        <v>0.01013227574</v>
      </c>
      <c r="AK62" s="59"/>
      <c r="AL62" s="503"/>
      <c r="AM62" s="503"/>
      <c r="AN62" s="504">
        <f>AN60-AN61</f>
        <v>403136.4578</v>
      </c>
      <c r="AO62" s="505"/>
      <c r="AP62" s="506">
        <f t="shared" si="82"/>
        <v>4837.442996</v>
      </c>
      <c r="AQ62" s="507">
        <f t="shared" si="83"/>
        <v>0.01214525474</v>
      </c>
      <c r="AR62" s="501"/>
    </row>
    <row r="63" ht="12.0" customHeight="1">
      <c r="A63" s="59"/>
      <c r="B63" s="465"/>
      <c r="C63" s="625"/>
      <c r="D63" s="466"/>
      <c r="E63" s="466"/>
      <c r="F63" s="508"/>
      <c r="G63" s="471"/>
      <c r="H63" s="531"/>
      <c r="I63" s="509"/>
      <c r="J63" s="508"/>
      <c r="K63" s="509"/>
      <c r="L63" s="472"/>
      <c r="M63" s="471"/>
      <c r="N63" s="510"/>
      <c r="O63" s="473"/>
      <c r="P63" s="59"/>
      <c r="Q63" s="508"/>
      <c r="R63" s="509"/>
      <c r="S63" s="472"/>
      <c r="T63" s="471"/>
      <c r="U63" s="510"/>
      <c r="V63" s="473"/>
      <c r="W63" s="59"/>
      <c r="X63" s="508"/>
      <c r="Y63" s="509"/>
      <c r="Z63" s="472"/>
      <c r="AA63" s="471"/>
      <c r="AB63" s="510"/>
      <c r="AC63" s="473"/>
      <c r="AD63" s="59"/>
      <c r="AE63" s="508"/>
      <c r="AF63" s="509"/>
      <c r="AG63" s="472"/>
      <c r="AH63" s="471"/>
      <c r="AI63" s="510"/>
      <c r="AJ63" s="473"/>
      <c r="AK63" s="59"/>
      <c r="AL63" s="508"/>
      <c r="AM63" s="509"/>
      <c r="AN63" s="472"/>
      <c r="AO63" s="471"/>
      <c r="AP63" s="510"/>
      <c r="AQ63" s="473"/>
      <c r="AR63" s="474"/>
    </row>
    <row r="64" ht="12.0" customHeight="1">
      <c r="A64" s="59"/>
      <c r="B64" s="59"/>
      <c r="C64" s="618"/>
      <c r="D64" s="59"/>
      <c r="E64" s="59"/>
      <c r="F64" s="59"/>
      <c r="G64" s="59"/>
      <c r="H64" s="59"/>
      <c r="I64" s="59"/>
      <c r="J64" s="59"/>
      <c r="K64" s="59"/>
      <c r="L64" s="140"/>
      <c r="M64" s="59"/>
      <c r="N64" s="59"/>
      <c r="O64" s="59"/>
      <c r="P64" s="59"/>
      <c r="Q64" s="59"/>
      <c r="R64" s="59"/>
      <c r="S64" s="140"/>
      <c r="T64" s="59"/>
      <c r="U64" s="59"/>
      <c r="V64" s="59"/>
      <c r="W64" s="59"/>
      <c r="X64" s="59"/>
      <c r="Y64" s="59"/>
      <c r="Z64" s="140"/>
      <c r="AA64" s="59"/>
      <c r="AB64" s="59"/>
      <c r="AC64" s="59"/>
      <c r="AD64" s="59"/>
      <c r="AE64" s="59"/>
      <c r="AF64" s="59"/>
      <c r="AG64" s="140"/>
      <c r="AH64" s="59"/>
      <c r="AI64" s="59"/>
      <c r="AJ64" s="59"/>
      <c r="AK64" s="59"/>
      <c r="AL64" s="59"/>
      <c r="AM64" s="59"/>
      <c r="AN64" s="140"/>
      <c r="AO64" s="59"/>
      <c r="AP64" s="59"/>
      <c r="AQ64" s="59"/>
      <c r="AR64" s="59"/>
    </row>
    <row r="65" ht="12.0" customHeight="1">
      <c r="A65" s="59"/>
      <c r="B65" s="337" t="s">
        <v>322</v>
      </c>
      <c r="C65" s="618"/>
      <c r="D65" s="59"/>
      <c r="E65" s="59"/>
      <c r="F65" s="511">
        <f>'Proposed Rates'!$E$299</f>
        <v>0.0338</v>
      </c>
      <c r="G65" s="59"/>
      <c r="H65" s="59"/>
      <c r="I65" s="59"/>
      <c r="J65" s="511">
        <f>'Proposed Rates'!$F$299</f>
        <v>0.0335</v>
      </c>
      <c r="K65" s="59"/>
      <c r="L65" s="59"/>
      <c r="M65" s="59"/>
      <c r="N65" s="59"/>
      <c r="O65" s="59"/>
      <c r="P65" s="59"/>
      <c r="Q65" s="511">
        <f>'Proposed Rates'!$G$299</f>
        <v>0.0335</v>
      </c>
      <c r="R65" s="59"/>
      <c r="S65" s="59"/>
      <c r="T65" s="59"/>
      <c r="U65" s="59"/>
      <c r="V65" s="59"/>
      <c r="W65" s="59"/>
      <c r="X65" s="511">
        <f>'Proposed Rates'!$H$299</f>
        <v>0.0335</v>
      </c>
      <c r="Y65" s="59"/>
      <c r="Z65" s="59"/>
      <c r="AA65" s="59"/>
      <c r="AB65" s="59"/>
      <c r="AC65" s="59"/>
      <c r="AD65" s="59"/>
      <c r="AE65" s="511">
        <f>'Proposed Rates'!$I$299</f>
        <v>0.0335</v>
      </c>
      <c r="AF65" s="59"/>
      <c r="AG65" s="59"/>
      <c r="AH65" s="59"/>
      <c r="AI65" s="59"/>
      <c r="AJ65" s="59"/>
      <c r="AK65" s="59"/>
      <c r="AL65" s="511">
        <f>'Proposed Rates'!$J$299</f>
        <v>0.0335</v>
      </c>
      <c r="AM65" s="59"/>
      <c r="AN65" s="59"/>
      <c r="AO65" s="59"/>
      <c r="AP65" s="59"/>
      <c r="AQ65" s="59"/>
      <c r="AR65" s="59"/>
    </row>
    <row r="66" ht="12.0" customHeight="1">
      <c r="A66" s="59"/>
      <c r="B66" s="59"/>
      <c r="C66" s="618"/>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9"/>
      <c r="AR66" s="59"/>
    </row>
    <row r="67" ht="12.0" customHeight="1">
      <c r="A67" s="512" t="s">
        <v>426</v>
      </c>
      <c r="B67" s="59"/>
      <c r="C67" s="618"/>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c r="AP67" s="59"/>
      <c r="AQ67" s="59"/>
      <c r="AR67" s="59"/>
    </row>
    <row r="68" ht="12.0" customHeight="1">
      <c r="A68" s="59"/>
      <c r="B68" s="59"/>
      <c r="C68" s="618"/>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c r="AP68" s="59"/>
      <c r="AQ68" s="59"/>
      <c r="AR68" s="59"/>
    </row>
    <row r="69" ht="12.0" customHeight="1">
      <c r="A69" s="59" t="s">
        <v>324</v>
      </c>
      <c r="B69" s="59"/>
      <c r="C69" s="618"/>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59"/>
      <c r="AM69" s="59"/>
      <c r="AN69" s="59"/>
      <c r="AO69" s="59"/>
      <c r="AP69" s="59"/>
      <c r="AQ69" s="59"/>
      <c r="AR69" s="59"/>
    </row>
    <row r="70" ht="12.0" customHeight="1">
      <c r="A70" s="59" t="s">
        <v>325</v>
      </c>
      <c r="B70" s="59"/>
      <c r="C70" s="618"/>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c r="AP70" s="59"/>
      <c r="AQ70" s="59"/>
      <c r="AR70" s="59"/>
    </row>
    <row r="71" ht="12.0" customHeight="1">
      <c r="A71" s="59"/>
      <c r="B71" s="59"/>
      <c r="C71" s="618"/>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59"/>
      <c r="AO71" s="59"/>
      <c r="AP71" s="59"/>
      <c r="AQ71" s="59"/>
      <c r="AR71" s="59"/>
    </row>
    <row r="72" ht="12.0" customHeight="1">
      <c r="A72" s="59" t="s">
        <v>326</v>
      </c>
      <c r="B72" s="59"/>
      <c r="C72" s="618"/>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N72" s="59"/>
      <c r="AO72" s="59"/>
      <c r="AP72" s="59"/>
      <c r="AQ72" s="59"/>
      <c r="AR72" s="59"/>
    </row>
    <row r="73" ht="12.0" customHeight="1">
      <c r="A73" s="59" t="s">
        <v>327</v>
      </c>
      <c r="B73" s="59"/>
      <c r="C73" s="618"/>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59"/>
      <c r="AK73" s="59"/>
      <c r="AL73" s="59"/>
      <c r="AM73" s="59"/>
      <c r="AN73" s="59"/>
      <c r="AO73" s="59"/>
      <c r="AP73" s="59"/>
      <c r="AQ73" s="59"/>
      <c r="AR73" s="59"/>
    </row>
    <row r="74" ht="12.0" customHeight="1">
      <c r="A74" s="59"/>
      <c r="B74" s="59"/>
      <c r="C74" s="618"/>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9"/>
      <c r="AR74" s="59"/>
    </row>
    <row r="75" ht="12.0" customHeight="1">
      <c r="A75" s="59" t="s">
        <v>328</v>
      </c>
      <c r="B75" s="59"/>
      <c r="C75" s="618"/>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c r="AJ75" s="59"/>
      <c r="AK75" s="59"/>
      <c r="AL75" s="59"/>
      <c r="AM75" s="59"/>
      <c r="AN75" s="59"/>
      <c r="AO75" s="59"/>
      <c r="AP75" s="59"/>
      <c r="AQ75" s="59"/>
      <c r="AR75" s="59"/>
    </row>
    <row r="76" ht="12.0" customHeight="1">
      <c r="A76" s="59" t="s">
        <v>329</v>
      </c>
      <c r="B76" s="59"/>
      <c r="C76" s="618"/>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c r="AJ76" s="59"/>
      <c r="AK76" s="59"/>
      <c r="AL76" s="59"/>
      <c r="AM76" s="59"/>
      <c r="AN76" s="59"/>
      <c r="AO76" s="59"/>
      <c r="AP76" s="59"/>
      <c r="AQ76" s="59"/>
      <c r="AR76" s="59"/>
    </row>
    <row r="77" ht="12.0" customHeight="1">
      <c r="A77" s="59" t="s">
        <v>330</v>
      </c>
      <c r="B77" s="59"/>
      <c r="C77" s="618"/>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c r="AJ77" s="59"/>
      <c r="AK77" s="59"/>
      <c r="AL77" s="59"/>
      <c r="AM77" s="59"/>
      <c r="AN77" s="59"/>
      <c r="AO77" s="59"/>
      <c r="AP77" s="59"/>
      <c r="AQ77" s="59"/>
      <c r="AR77" s="59"/>
    </row>
    <row r="78" ht="12.0" customHeight="1">
      <c r="A78" s="59" t="s">
        <v>331</v>
      </c>
      <c r="B78" s="59"/>
      <c r="C78" s="618"/>
      <c r="D78" s="59"/>
      <c r="E78" s="59"/>
      <c r="F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9"/>
      <c r="AR78" s="59"/>
    </row>
    <row r="79" ht="12.0" customHeight="1">
      <c r="A79" s="59" t="s">
        <v>332</v>
      </c>
      <c r="B79" s="59"/>
      <c r="C79" s="618"/>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59"/>
      <c r="AK79" s="59"/>
      <c r="AL79" s="59"/>
      <c r="AM79" s="59"/>
      <c r="AN79" s="59"/>
      <c r="AO79" s="59"/>
      <c r="AP79" s="59"/>
      <c r="AQ79" s="59"/>
      <c r="AR79" s="59"/>
    </row>
    <row r="80" ht="12.0" customHeight="1">
      <c r="A80" s="59"/>
      <c r="B80" s="59"/>
      <c r="C80" s="618"/>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9"/>
      <c r="AR80" s="59"/>
    </row>
    <row r="81" ht="12.0" customHeight="1">
      <c r="A81" s="513"/>
      <c r="B81" s="59" t="s">
        <v>333</v>
      </c>
      <c r="C81" s="618"/>
      <c r="D81" s="59"/>
      <c r="E81" s="59"/>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c r="AR81" s="59"/>
    </row>
    <row r="82" ht="12.0" customHeight="1">
      <c r="A82" s="59"/>
      <c r="B82" s="59"/>
      <c r="C82" s="618"/>
      <c r="D82" s="59"/>
      <c r="E82" s="59"/>
      <c r="F82" s="59"/>
      <c r="G82" s="59"/>
      <c r="H82" s="59"/>
      <c r="I82" s="59"/>
      <c r="J82" s="59"/>
      <c r="K82" s="59"/>
      <c r="L82" s="59"/>
      <c r="M82" s="59"/>
      <c r="N82" s="59"/>
      <c r="O82" s="59"/>
      <c r="P82" s="59"/>
      <c r="Q82" s="59"/>
      <c r="R82" s="59"/>
      <c r="S82" s="59"/>
      <c r="T82" s="59"/>
      <c r="U82" s="59"/>
      <c r="V82" s="59"/>
      <c r="W82" s="59"/>
      <c r="X82" s="59"/>
      <c r="Y82" s="59"/>
      <c r="Z82" s="59"/>
      <c r="AA82" s="59"/>
      <c r="AB82" s="59"/>
      <c r="AC82" s="59"/>
      <c r="AD82" s="59"/>
      <c r="AE82" s="59"/>
      <c r="AF82" s="59"/>
      <c r="AG82" s="59"/>
      <c r="AH82" s="59"/>
      <c r="AI82" s="59"/>
      <c r="AJ82" s="59"/>
      <c r="AK82" s="59"/>
      <c r="AL82" s="59"/>
      <c r="AM82" s="59"/>
      <c r="AN82" s="59"/>
      <c r="AO82" s="59"/>
      <c r="AP82" s="59"/>
      <c r="AQ82" s="59"/>
      <c r="AR82" s="59"/>
    </row>
    <row r="83" ht="12.0" customHeight="1">
      <c r="A83" s="59"/>
      <c r="B83" s="59" t="s">
        <v>334</v>
      </c>
      <c r="C83" s="618"/>
      <c r="D83" s="59"/>
      <c r="E83" s="59"/>
      <c r="F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83" s="59"/>
      <c r="AN83" s="59"/>
      <c r="AO83" s="59"/>
      <c r="AP83" s="59"/>
      <c r="AQ83" s="59"/>
      <c r="AR83" s="59"/>
    </row>
    <row r="84" ht="12.0" customHeight="1">
      <c r="A84" s="59"/>
      <c r="B84" s="59"/>
      <c r="C84" s="618"/>
      <c r="D84" s="59"/>
      <c r="E84" s="59"/>
      <c r="F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row>
    <row r="85" ht="12.0" customHeight="1">
      <c r="A85" s="59"/>
      <c r="B85" s="59"/>
      <c r="C85" s="618"/>
      <c r="D85" s="59"/>
      <c r="E85" s="59"/>
      <c r="F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row>
    <row r="86" ht="12.0" customHeight="1">
      <c r="A86" s="59"/>
      <c r="B86" s="59"/>
      <c r="C86" s="618"/>
      <c r="D86" s="59"/>
      <c r="E86" s="59"/>
      <c r="F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row>
    <row r="87" ht="12.0" customHeight="1">
      <c r="A87" s="59"/>
      <c r="B87" s="59"/>
      <c r="C87" s="618"/>
      <c r="D87" s="59"/>
      <c r="E87" s="59"/>
      <c r="F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c r="AR87" s="59"/>
    </row>
    <row r="88" ht="12.0" customHeight="1">
      <c r="A88" s="59"/>
      <c r="B88" s="59"/>
      <c r="C88" s="618"/>
      <c r="D88" s="59"/>
      <c r="E88" s="59"/>
      <c r="F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9"/>
      <c r="AR88" s="59"/>
    </row>
    <row r="89" ht="12.0" customHeight="1">
      <c r="A89" s="59"/>
      <c r="B89" s="59"/>
      <c r="C89" s="618"/>
      <c r="D89" s="59"/>
      <c r="E89" s="59"/>
      <c r="F89" s="59"/>
      <c r="G89" s="59"/>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c r="AQ89" s="59"/>
      <c r="AR89" s="59"/>
    </row>
    <row r="90" ht="12.0" customHeight="1">
      <c r="A90" s="59"/>
      <c r="B90" s="59"/>
      <c r="C90" s="618"/>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row>
    <row r="91" ht="12.0" customHeight="1">
      <c r="A91" s="59"/>
      <c r="B91" s="59"/>
      <c r="C91" s="618"/>
      <c r="D91" s="59"/>
      <c r="E91" s="59"/>
      <c r="F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c r="AF91" s="59"/>
      <c r="AG91" s="59"/>
      <c r="AH91" s="59"/>
      <c r="AI91" s="59"/>
      <c r="AJ91" s="59"/>
      <c r="AK91" s="59"/>
      <c r="AL91" s="59"/>
      <c r="AM91" s="59"/>
      <c r="AN91" s="59"/>
      <c r="AO91" s="59"/>
      <c r="AP91" s="59"/>
      <c r="AQ91" s="59"/>
      <c r="AR91" s="59"/>
    </row>
    <row r="92" ht="12.0" customHeight="1">
      <c r="A92" s="59"/>
      <c r="B92" s="59"/>
      <c r="C92" s="618"/>
      <c r="D92" s="59"/>
      <c r="E92" s="59"/>
      <c r="F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c r="AR92" s="59"/>
    </row>
    <row r="93" ht="12.0" customHeight="1">
      <c r="A93" s="59"/>
      <c r="B93" s="59"/>
      <c r="C93" s="618"/>
      <c r="D93" s="59"/>
      <c r="E93" s="59"/>
      <c r="F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c r="AR93" s="59"/>
    </row>
    <row r="94" ht="12.0" customHeight="1">
      <c r="A94" s="59"/>
      <c r="B94" s="59"/>
      <c r="C94" s="618"/>
      <c r="D94" s="59"/>
      <c r="E94" s="59"/>
      <c r="F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c r="AJ94" s="59"/>
      <c r="AK94" s="59"/>
      <c r="AL94" s="59"/>
      <c r="AM94" s="59"/>
      <c r="AN94" s="59"/>
      <c r="AO94" s="59"/>
      <c r="AP94" s="59"/>
      <c r="AQ94" s="59"/>
      <c r="AR94" s="59"/>
    </row>
    <row r="95" ht="12.0" customHeight="1">
      <c r="A95" s="59"/>
      <c r="B95" s="59"/>
      <c r="C95" s="618"/>
      <c r="D95" s="59"/>
      <c r="E95" s="59"/>
      <c r="F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c r="AJ95" s="59"/>
      <c r="AK95" s="59"/>
      <c r="AL95" s="59"/>
      <c r="AM95" s="59"/>
      <c r="AN95" s="59"/>
      <c r="AO95" s="59"/>
      <c r="AP95" s="59"/>
      <c r="AQ95" s="59"/>
      <c r="AR95" s="59"/>
    </row>
    <row r="96" ht="12.0" customHeight="1">
      <c r="A96" s="59"/>
      <c r="B96" s="59"/>
      <c r="C96" s="618"/>
      <c r="D96" s="59"/>
      <c r="E96" s="59"/>
      <c r="F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c r="AQ96" s="59"/>
      <c r="AR96" s="59"/>
    </row>
    <row r="97" ht="12.0" customHeight="1">
      <c r="A97" s="59"/>
      <c r="B97" s="59"/>
      <c r="C97" s="618"/>
      <c r="D97" s="59"/>
      <c r="E97" s="59"/>
      <c r="F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c r="AM97" s="59"/>
      <c r="AN97" s="59"/>
      <c r="AO97" s="59"/>
      <c r="AP97" s="59"/>
      <c r="AQ97" s="59"/>
      <c r="AR97" s="59"/>
    </row>
    <row r="98" ht="12.0" customHeight="1">
      <c r="A98" s="59"/>
      <c r="B98" s="59"/>
      <c r="C98" s="618"/>
      <c r="D98" s="59"/>
      <c r="E98" s="59"/>
      <c r="F98" s="59"/>
      <c r="G98" s="59"/>
      <c r="H98" s="59"/>
      <c r="I98" s="59"/>
      <c r="J98" s="59"/>
      <c r="K98" s="59"/>
      <c r="L98" s="59"/>
      <c r="M98" s="59"/>
      <c r="N98" s="59"/>
      <c r="O98" s="59"/>
      <c r="P98" s="59"/>
      <c r="Q98" s="59"/>
      <c r="R98" s="59"/>
      <c r="S98" s="59"/>
      <c r="T98" s="59"/>
      <c r="U98" s="59"/>
      <c r="V98" s="59"/>
      <c r="W98" s="59"/>
      <c r="X98" s="59"/>
      <c r="Y98" s="59"/>
      <c r="Z98" s="59"/>
      <c r="AA98" s="59"/>
      <c r="AB98" s="59"/>
      <c r="AC98" s="59"/>
      <c r="AD98" s="59"/>
      <c r="AE98" s="59"/>
      <c r="AF98" s="59"/>
      <c r="AG98" s="59"/>
      <c r="AH98" s="59"/>
      <c r="AI98" s="59"/>
      <c r="AJ98" s="59"/>
      <c r="AK98" s="59"/>
      <c r="AL98" s="59"/>
      <c r="AM98" s="59"/>
      <c r="AN98" s="59"/>
      <c r="AO98" s="59"/>
      <c r="AP98" s="59"/>
      <c r="AQ98" s="59"/>
      <c r="AR98" s="59"/>
    </row>
    <row r="99" ht="12.0" customHeight="1">
      <c r="A99" s="59"/>
      <c r="B99" s="59"/>
      <c r="C99" s="618"/>
      <c r="D99" s="59"/>
      <c r="E99" s="59"/>
      <c r="F99" s="59"/>
      <c r="G99" s="59"/>
      <c r="H99" s="59"/>
      <c r="I99" s="59"/>
      <c r="J99" s="59"/>
      <c r="K99" s="59"/>
      <c r="L99" s="59"/>
      <c r="M99" s="59"/>
      <c r="N99" s="59"/>
      <c r="O99" s="59"/>
      <c r="P99" s="59"/>
      <c r="Q99" s="59"/>
      <c r="R99" s="59"/>
      <c r="S99" s="59"/>
      <c r="T99" s="59"/>
      <c r="U99" s="59"/>
      <c r="V99" s="59"/>
      <c r="W99" s="59"/>
      <c r="X99" s="59"/>
      <c r="Y99" s="59"/>
      <c r="Z99" s="59"/>
      <c r="AA99" s="59"/>
      <c r="AB99" s="59"/>
      <c r="AC99" s="59"/>
      <c r="AD99" s="59"/>
      <c r="AE99" s="59"/>
      <c r="AF99" s="59"/>
      <c r="AG99" s="59"/>
      <c r="AH99" s="59"/>
      <c r="AI99" s="59"/>
      <c r="AJ99" s="59"/>
      <c r="AK99" s="59"/>
      <c r="AL99" s="59"/>
      <c r="AM99" s="59"/>
      <c r="AN99" s="59"/>
      <c r="AO99" s="59"/>
      <c r="AP99" s="59"/>
      <c r="AQ99" s="59"/>
      <c r="AR99" s="59"/>
    </row>
    <row r="100" ht="12.0" customHeight="1">
      <c r="A100" s="59"/>
      <c r="B100" s="59"/>
      <c r="C100" s="618"/>
      <c r="D100" s="59"/>
      <c r="E100" s="59"/>
      <c r="F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59"/>
      <c r="AQ100" s="59"/>
      <c r="AR100" s="59"/>
    </row>
    <row r="101" ht="12.0" customHeight="1">
      <c r="A101" s="59"/>
      <c r="B101" s="59"/>
      <c r="C101" s="618"/>
      <c r="D101" s="59"/>
      <c r="E101" s="59"/>
      <c r="F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c r="AH101" s="59"/>
      <c r="AI101" s="59"/>
      <c r="AJ101" s="59"/>
      <c r="AK101" s="59"/>
      <c r="AL101" s="59"/>
      <c r="AM101" s="59"/>
      <c r="AN101" s="59"/>
      <c r="AO101" s="59"/>
      <c r="AP101" s="59"/>
      <c r="AQ101" s="59"/>
      <c r="AR101" s="59"/>
    </row>
    <row r="102" ht="12.0" customHeight="1">
      <c r="A102" s="59"/>
      <c r="B102" s="59"/>
      <c r="C102" s="618"/>
      <c r="D102" s="59"/>
      <c r="E102" s="59"/>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c r="AH102" s="59"/>
      <c r="AI102" s="59"/>
      <c r="AJ102" s="59"/>
      <c r="AK102" s="59"/>
      <c r="AL102" s="59"/>
      <c r="AM102" s="59"/>
      <c r="AN102" s="59"/>
      <c r="AO102" s="59"/>
      <c r="AP102" s="59"/>
      <c r="AQ102" s="59"/>
      <c r="AR102" s="59"/>
    </row>
    <row r="103" ht="12.0" customHeight="1">
      <c r="A103" s="59"/>
      <c r="B103" s="59"/>
      <c r="C103" s="618"/>
      <c r="D103" s="59"/>
      <c r="E103" s="59"/>
      <c r="F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9"/>
      <c r="AJ103" s="59"/>
      <c r="AK103" s="59"/>
      <c r="AL103" s="59"/>
      <c r="AM103" s="59"/>
      <c r="AN103" s="59"/>
      <c r="AO103" s="59"/>
      <c r="AP103" s="59"/>
      <c r="AQ103" s="59"/>
      <c r="AR103" s="59"/>
    </row>
    <row r="104" ht="12.0" customHeight="1">
      <c r="A104" s="59"/>
      <c r="B104" s="59"/>
      <c r="C104" s="618"/>
      <c r="D104" s="59"/>
      <c r="E104" s="59"/>
      <c r="F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c r="AR104" s="59"/>
    </row>
    <row r="105" ht="12.0" customHeight="1">
      <c r="A105" s="59"/>
      <c r="B105" s="59"/>
      <c r="C105" s="618"/>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c r="AL105" s="59"/>
      <c r="AM105" s="59"/>
      <c r="AN105" s="59"/>
      <c r="AO105" s="59"/>
      <c r="AP105" s="59"/>
      <c r="AQ105" s="59"/>
      <c r="AR105" s="59"/>
    </row>
    <row r="106" ht="12.0" customHeight="1">
      <c r="A106" s="59"/>
      <c r="B106" s="59"/>
      <c r="C106" s="618"/>
      <c r="D106" s="59"/>
      <c r="E106" s="59"/>
      <c r="F106" s="59"/>
      <c r="G106" s="59"/>
      <c r="H106" s="59"/>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c r="AH106" s="59"/>
      <c r="AI106" s="59"/>
      <c r="AJ106" s="59"/>
      <c r="AK106" s="59"/>
      <c r="AL106" s="59"/>
      <c r="AM106" s="59"/>
      <c r="AN106" s="59"/>
      <c r="AO106" s="59"/>
      <c r="AP106" s="59"/>
      <c r="AQ106" s="59"/>
      <c r="AR106" s="59"/>
    </row>
    <row r="107" ht="12.0" customHeight="1">
      <c r="A107" s="59"/>
      <c r="B107" s="59"/>
      <c r="C107" s="618"/>
      <c r="D107" s="59"/>
      <c r="E107" s="59"/>
      <c r="F107" s="59"/>
      <c r="G107" s="59"/>
      <c r="H107" s="59"/>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c r="AF107" s="59"/>
      <c r="AG107" s="59"/>
      <c r="AH107" s="59"/>
      <c r="AI107" s="59"/>
      <c r="AJ107" s="59"/>
      <c r="AK107" s="59"/>
      <c r="AL107" s="59"/>
      <c r="AM107" s="59"/>
      <c r="AN107" s="59"/>
      <c r="AO107" s="59"/>
      <c r="AP107" s="59"/>
      <c r="AQ107" s="59"/>
      <c r="AR107" s="59"/>
    </row>
    <row r="108" ht="12.0" customHeight="1">
      <c r="A108" s="59"/>
      <c r="B108" s="59"/>
      <c r="C108" s="618"/>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E108" s="59"/>
      <c r="AF108" s="59"/>
      <c r="AG108" s="59"/>
      <c r="AH108" s="59"/>
      <c r="AI108" s="59"/>
      <c r="AJ108" s="59"/>
      <c r="AK108" s="59"/>
      <c r="AL108" s="59"/>
      <c r="AM108" s="59"/>
      <c r="AN108" s="59"/>
      <c r="AO108" s="59"/>
      <c r="AP108" s="59"/>
      <c r="AQ108" s="59"/>
      <c r="AR108" s="59"/>
    </row>
    <row r="109" ht="12.0" customHeight="1">
      <c r="A109" s="59"/>
      <c r="B109" s="59"/>
      <c r="C109" s="618"/>
      <c r="D109" s="59"/>
      <c r="E109" s="59"/>
      <c r="F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c r="AE109" s="59"/>
      <c r="AF109" s="59"/>
      <c r="AG109" s="59"/>
      <c r="AH109" s="59"/>
      <c r="AI109" s="59"/>
      <c r="AJ109" s="59"/>
      <c r="AK109" s="59"/>
      <c r="AL109" s="59"/>
      <c r="AM109" s="59"/>
      <c r="AN109" s="59"/>
      <c r="AO109" s="59"/>
      <c r="AP109" s="59"/>
      <c r="AQ109" s="59"/>
      <c r="AR109" s="59"/>
    </row>
    <row r="110" ht="12.0" customHeight="1">
      <c r="A110" s="59"/>
      <c r="B110" s="59"/>
      <c r="C110" s="618"/>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c r="AH110" s="59"/>
      <c r="AI110" s="59"/>
      <c r="AJ110" s="59"/>
      <c r="AK110" s="59"/>
      <c r="AL110" s="59"/>
      <c r="AM110" s="59"/>
      <c r="AN110" s="59"/>
      <c r="AO110" s="59"/>
      <c r="AP110" s="59"/>
      <c r="AQ110" s="59"/>
      <c r="AR110" s="59"/>
    </row>
    <row r="111" ht="12.0" customHeight="1">
      <c r="A111" s="59"/>
      <c r="B111" s="59"/>
      <c r="C111" s="618"/>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c r="AH111" s="59"/>
      <c r="AI111" s="59"/>
      <c r="AJ111" s="59"/>
      <c r="AK111" s="59"/>
      <c r="AL111" s="59"/>
      <c r="AM111" s="59"/>
      <c r="AN111" s="59"/>
      <c r="AO111" s="59"/>
      <c r="AP111" s="59"/>
      <c r="AQ111" s="59"/>
      <c r="AR111" s="59"/>
    </row>
    <row r="112" ht="12.0" customHeight="1">
      <c r="A112" s="59"/>
      <c r="B112" s="59"/>
      <c r="C112" s="618"/>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9"/>
      <c r="AM112" s="59"/>
      <c r="AN112" s="59"/>
      <c r="AO112" s="59"/>
      <c r="AP112" s="59"/>
      <c r="AQ112" s="59"/>
      <c r="AR112" s="59"/>
    </row>
    <row r="113" ht="12.0" customHeight="1">
      <c r="A113" s="59"/>
      <c r="B113" s="59"/>
      <c r="C113" s="618"/>
      <c r="D113" s="59"/>
      <c r="E113" s="59"/>
      <c r="F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E113" s="59"/>
      <c r="AF113" s="59"/>
      <c r="AG113" s="59"/>
      <c r="AH113" s="59"/>
      <c r="AI113" s="59"/>
      <c r="AJ113" s="59"/>
      <c r="AK113" s="59"/>
      <c r="AL113" s="59"/>
      <c r="AM113" s="59"/>
      <c r="AN113" s="59"/>
      <c r="AO113" s="59"/>
      <c r="AP113" s="59"/>
      <c r="AQ113" s="59"/>
      <c r="AR113" s="59"/>
    </row>
    <row r="114" ht="12.0" customHeight="1">
      <c r="A114" s="59"/>
      <c r="B114" s="59"/>
      <c r="C114" s="618"/>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c r="AH114" s="59"/>
      <c r="AI114" s="59"/>
      <c r="AJ114" s="59"/>
      <c r="AK114" s="59"/>
      <c r="AL114" s="59"/>
      <c r="AM114" s="59"/>
      <c r="AN114" s="59"/>
      <c r="AO114" s="59"/>
      <c r="AP114" s="59"/>
      <c r="AQ114" s="59"/>
      <c r="AR114" s="59"/>
    </row>
    <row r="115" ht="12.0" customHeight="1">
      <c r="A115" s="59"/>
      <c r="B115" s="59"/>
      <c r="C115" s="618"/>
      <c r="D115" s="59"/>
      <c r="E115" s="59"/>
      <c r="F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c r="AH115" s="59"/>
      <c r="AI115" s="59"/>
      <c r="AJ115" s="59"/>
      <c r="AK115" s="59"/>
      <c r="AL115" s="59"/>
      <c r="AM115" s="59"/>
      <c r="AN115" s="59"/>
      <c r="AO115" s="59"/>
      <c r="AP115" s="59"/>
      <c r="AQ115" s="59"/>
      <c r="AR115" s="59"/>
    </row>
    <row r="116" ht="12.0" customHeight="1">
      <c r="A116" s="59"/>
      <c r="B116" s="59"/>
      <c r="C116" s="618"/>
      <c r="D116" s="59"/>
      <c r="E116" s="59"/>
      <c r="F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9"/>
      <c r="AR116" s="59"/>
    </row>
    <row r="117" ht="12.0" customHeight="1">
      <c r="A117" s="59"/>
      <c r="B117" s="59"/>
      <c r="C117" s="618"/>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c r="AJ117" s="59"/>
      <c r="AK117" s="59"/>
      <c r="AL117" s="59"/>
      <c r="AM117" s="59"/>
      <c r="AN117" s="59"/>
      <c r="AO117" s="59"/>
      <c r="AP117" s="59"/>
      <c r="AQ117" s="59"/>
      <c r="AR117" s="59"/>
    </row>
    <row r="118" ht="12.0" customHeight="1">
      <c r="A118" s="59"/>
      <c r="B118" s="59"/>
      <c r="C118" s="618"/>
      <c r="D118" s="59"/>
      <c r="E118" s="59"/>
      <c r="F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c r="AJ118" s="59"/>
      <c r="AK118" s="59"/>
      <c r="AL118" s="59"/>
      <c r="AM118" s="59"/>
      <c r="AN118" s="59"/>
      <c r="AO118" s="59"/>
      <c r="AP118" s="59"/>
      <c r="AQ118" s="59"/>
      <c r="AR118" s="59"/>
    </row>
    <row r="119" ht="12.0" customHeight="1">
      <c r="A119" s="59"/>
      <c r="B119" s="59"/>
      <c r="C119" s="618"/>
      <c r="D119" s="59"/>
      <c r="E119" s="59"/>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59"/>
      <c r="AL119" s="59"/>
      <c r="AM119" s="59"/>
      <c r="AN119" s="59"/>
      <c r="AO119" s="59"/>
      <c r="AP119" s="59"/>
      <c r="AQ119" s="59"/>
      <c r="AR119" s="59"/>
    </row>
    <row r="120" ht="12.0" customHeight="1">
      <c r="A120" s="59"/>
      <c r="B120" s="59"/>
      <c r="C120" s="618"/>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c r="AJ120" s="59"/>
      <c r="AK120" s="59"/>
      <c r="AL120" s="59"/>
      <c r="AM120" s="59"/>
      <c r="AN120" s="59"/>
      <c r="AO120" s="59"/>
      <c r="AP120" s="59"/>
      <c r="AQ120" s="59"/>
      <c r="AR120" s="59"/>
    </row>
    <row r="121" ht="12.0" customHeight="1">
      <c r="A121" s="59"/>
      <c r="B121" s="59"/>
      <c r="C121" s="618"/>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c r="AJ121" s="59"/>
      <c r="AK121" s="59"/>
      <c r="AL121" s="59"/>
      <c r="AM121" s="59"/>
      <c r="AN121" s="59"/>
      <c r="AO121" s="59"/>
      <c r="AP121" s="59"/>
      <c r="AQ121" s="59"/>
      <c r="AR121" s="59"/>
    </row>
    <row r="122" ht="12.0" customHeight="1">
      <c r="A122" s="59"/>
      <c r="B122" s="59"/>
      <c r="C122" s="618"/>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c r="AH122" s="59"/>
      <c r="AI122" s="59"/>
      <c r="AJ122" s="59"/>
      <c r="AK122" s="59"/>
      <c r="AL122" s="59"/>
      <c r="AM122" s="59"/>
      <c r="AN122" s="59"/>
      <c r="AO122" s="59"/>
      <c r="AP122" s="59"/>
      <c r="AQ122" s="59"/>
      <c r="AR122" s="59"/>
    </row>
    <row r="123" ht="12.0" customHeight="1">
      <c r="A123" s="59"/>
      <c r="B123" s="59"/>
      <c r="C123" s="618"/>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c r="AH123" s="59"/>
      <c r="AI123" s="59"/>
      <c r="AJ123" s="59"/>
      <c r="AK123" s="59"/>
      <c r="AL123" s="59"/>
      <c r="AM123" s="59"/>
      <c r="AN123" s="59"/>
      <c r="AO123" s="59"/>
      <c r="AP123" s="59"/>
      <c r="AQ123" s="59"/>
      <c r="AR123" s="59"/>
    </row>
    <row r="124" ht="12.0" customHeight="1">
      <c r="A124" s="59"/>
      <c r="B124" s="59"/>
      <c r="C124" s="618"/>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c r="AH124" s="59"/>
      <c r="AI124" s="59"/>
      <c r="AJ124" s="59"/>
      <c r="AK124" s="59"/>
      <c r="AL124" s="59"/>
      <c r="AM124" s="59"/>
      <c r="AN124" s="59"/>
      <c r="AO124" s="59"/>
      <c r="AP124" s="59"/>
      <c r="AQ124" s="59"/>
      <c r="AR124" s="59"/>
    </row>
    <row r="125" ht="12.0" customHeight="1">
      <c r="A125" s="59"/>
      <c r="B125" s="59"/>
      <c r="C125" s="618"/>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59"/>
      <c r="AK125" s="59"/>
      <c r="AL125" s="59"/>
      <c r="AM125" s="59"/>
      <c r="AN125" s="59"/>
      <c r="AO125" s="59"/>
      <c r="AP125" s="59"/>
      <c r="AQ125" s="59"/>
      <c r="AR125" s="59"/>
    </row>
    <row r="126" ht="12.0" customHeight="1">
      <c r="A126" s="59"/>
      <c r="B126" s="59"/>
      <c r="C126" s="618"/>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59"/>
      <c r="AK126" s="59"/>
      <c r="AL126" s="59"/>
      <c r="AM126" s="59"/>
      <c r="AN126" s="59"/>
      <c r="AO126" s="59"/>
      <c r="AP126" s="59"/>
      <c r="AQ126" s="59"/>
      <c r="AR126" s="59"/>
    </row>
    <row r="127" ht="12.0" customHeight="1">
      <c r="A127" s="59"/>
      <c r="B127" s="59"/>
      <c r="C127" s="618"/>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c r="AJ127" s="59"/>
      <c r="AK127" s="59"/>
      <c r="AL127" s="59"/>
      <c r="AM127" s="59"/>
      <c r="AN127" s="59"/>
      <c r="AO127" s="59"/>
      <c r="AP127" s="59"/>
      <c r="AQ127" s="59"/>
      <c r="AR127" s="59"/>
    </row>
    <row r="128" ht="12.0" customHeight="1">
      <c r="A128" s="59"/>
      <c r="B128" s="59"/>
      <c r="C128" s="618"/>
      <c r="D128" s="59"/>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59"/>
      <c r="AK128" s="59"/>
      <c r="AL128" s="59"/>
      <c r="AM128" s="59"/>
      <c r="AN128" s="59"/>
      <c r="AO128" s="59"/>
      <c r="AP128" s="59"/>
      <c r="AQ128" s="59"/>
      <c r="AR128" s="59"/>
    </row>
    <row r="129" ht="12.0" customHeight="1">
      <c r="A129" s="59"/>
      <c r="B129" s="59"/>
      <c r="C129" s="618"/>
      <c r="D129" s="59"/>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59"/>
      <c r="AK129" s="59"/>
      <c r="AL129" s="59"/>
      <c r="AM129" s="59"/>
      <c r="AN129" s="59"/>
      <c r="AO129" s="59"/>
      <c r="AP129" s="59"/>
      <c r="AQ129" s="59"/>
      <c r="AR129" s="59"/>
    </row>
    <row r="130" ht="12.0" customHeight="1">
      <c r="A130" s="59"/>
      <c r="B130" s="59"/>
      <c r="C130" s="618"/>
      <c r="D130" s="59"/>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c r="AH130" s="59"/>
      <c r="AI130" s="59"/>
      <c r="AJ130" s="59"/>
      <c r="AK130" s="59"/>
      <c r="AL130" s="59"/>
      <c r="AM130" s="59"/>
      <c r="AN130" s="59"/>
      <c r="AO130" s="59"/>
      <c r="AP130" s="59"/>
      <c r="AQ130" s="59"/>
      <c r="AR130" s="59"/>
    </row>
    <row r="131" ht="12.0" customHeight="1">
      <c r="A131" s="59"/>
      <c r="B131" s="59"/>
      <c r="C131" s="618"/>
      <c r="D131" s="59"/>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59"/>
      <c r="AK131" s="59"/>
      <c r="AL131" s="59"/>
      <c r="AM131" s="59"/>
      <c r="AN131" s="59"/>
      <c r="AO131" s="59"/>
      <c r="AP131" s="59"/>
      <c r="AQ131" s="59"/>
      <c r="AR131" s="59"/>
    </row>
    <row r="132" ht="12.0" customHeight="1">
      <c r="A132" s="59"/>
      <c r="B132" s="59"/>
      <c r="C132" s="618"/>
      <c r="D132" s="59"/>
      <c r="E132" s="59"/>
      <c r="F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c r="AH132" s="59"/>
      <c r="AI132" s="59"/>
      <c r="AJ132" s="59"/>
      <c r="AK132" s="59"/>
      <c r="AL132" s="59"/>
      <c r="AM132" s="59"/>
      <c r="AN132" s="59"/>
      <c r="AO132" s="59"/>
      <c r="AP132" s="59"/>
      <c r="AQ132" s="59"/>
      <c r="AR132" s="59"/>
    </row>
    <row r="133" ht="12.0" customHeight="1">
      <c r="A133" s="59"/>
      <c r="B133" s="59"/>
      <c r="C133" s="618"/>
      <c r="D133" s="59"/>
      <c r="E133" s="59"/>
      <c r="F133" s="59"/>
      <c r="G133" s="59"/>
      <c r="H133" s="59"/>
      <c r="I133" s="59"/>
      <c r="J133" s="59"/>
      <c r="K133" s="59"/>
      <c r="L133" s="59"/>
      <c r="M133" s="59"/>
      <c r="N133" s="59"/>
      <c r="O133" s="59"/>
      <c r="P133" s="59"/>
      <c r="Q133" s="59"/>
      <c r="R133" s="59"/>
      <c r="S133" s="59"/>
      <c r="T133" s="59"/>
      <c r="U133" s="59"/>
      <c r="V133" s="59"/>
      <c r="W133" s="59"/>
      <c r="X133" s="59"/>
      <c r="Y133" s="59"/>
      <c r="Z133" s="59"/>
      <c r="AA133" s="59"/>
      <c r="AB133" s="59"/>
      <c r="AC133" s="59"/>
      <c r="AD133" s="59"/>
      <c r="AE133" s="59"/>
      <c r="AF133" s="59"/>
      <c r="AG133" s="59"/>
      <c r="AH133" s="59"/>
      <c r="AI133" s="59"/>
      <c r="AJ133" s="59"/>
      <c r="AK133" s="59"/>
      <c r="AL133" s="59"/>
      <c r="AM133" s="59"/>
      <c r="AN133" s="59"/>
      <c r="AO133" s="59"/>
      <c r="AP133" s="59"/>
      <c r="AQ133" s="59"/>
      <c r="AR133" s="59"/>
    </row>
    <row r="134" ht="12.0" customHeight="1">
      <c r="A134" s="59"/>
      <c r="B134" s="59"/>
      <c r="C134" s="618"/>
      <c r="D134" s="59"/>
      <c r="E134" s="59"/>
      <c r="F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59"/>
      <c r="AE134" s="59"/>
      <c r="AF134" s="59"/>
      <c r="AG134" s="59"/>
      <c r="AH134" s="59"/>
      <c r="AI134" s="59"/>
      <c r="AJ134" s="59"/>
      <c r="AK134" s="59"/>
      <c r="AL134" s="59"/>
      <c r="AM134" s="59"/>
      <c r="AN134" s="59"/>
      <c r="AO134" s="59"/>
      <c r="AP134" s="59"/>
      <c r="AQ134" s="59"/>
      <c r="AR134" s="59"/>
    </row>
    <row r="135" ht="12.0" customHeight="1">
      <c r="A135" s="59"/>
      <c r="B135" s="59"/>
      <c r="C135" s="618"/>
      <c r="D135" s="59"/>
      <c r="E135" s="59"/>
      <c r="F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c r="AE135" s="59"/>
      <c r="AF135" s="59"/>
      <c r="AG135" s="59"/>
      <c r="AH135" s="59"/>
      <c r="AI135" s="59"/>
      <c r="AJ135" s="59"/>
      <c r="AK135" s="59"/>
      <c r="AL135" s="59"/>
      <c r="AM135" s="59"/>
      <c r="AN135" s="59"/>
      <c r="AO135" s="59"/>
      <c r="AP135" s="59"/>
      <c r="AQ135" s="59"/>
      <c r="AR135" s="59"/>
    </row>
    <row r="136" ht="12.0" customHeight="1">
      <c r="A136" s="59"/>
      <c r="B136" s="59"/>
      <c r="C136" s="618"/>
      <c r="D136" s="59"/>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c r="AH136" s="59"/>
      <c r="AI136" s="59"/>
      <c r="AJ136" s="59"/>
      <c r="AK136" s="59"/>
      <c r="AL136" s="59"/>
      <c r="AM136" s="59"/>
      <c r="AN136" s="59"/>
      <c r="AO136" s="59"/>
      <c r="AP136" s="59"/>
      <c r="AQ136" s="59"/>
      <c r="AR136" s="59"/>
    </row>
    <row r="137" ht="12.0" customHeight="1">
      <c r="A137" s="59"/>
      <c r="B137" s="59"/>
      <c r="C137" s="618"/>
      <c r="D137" s="59"/>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c r="AJ137" s="59"/>
      <c r="AK137" s="59"/>
      <c r="AL137" s="59"/>
      <c r="AM137" s="59"/>
      <c r="AN137" s="59"/>
      <c r="AO137" s="59"/>
      <c r="AP137" s="59"/>
      <c r="AQ137" s="59"/>
      <c r="AR137" s="59"/>
    </row>
    <row r="138" ht="12.0" customHeight="1">
      <c r="A138" s="59"/>
      <c r="B138" s="59"/>
      <c r="C138" s="618"/>
      <c r="D138" s="59"/>
      <c r="E138" s="59"/>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c r="AH138" s="59"/>
      <c r="AI138" s="59"/>
      <c r="AJ138" s="59"/>
      <c r="AK138" s="59"/>
      <c r="AL138" s="59"/>
      <c r="AM138" s="59"/>
      <c r="AN138" s="59"/>
      <c r="AO138" s="59"/>
      <c r="AP138" s="59"/>
      <c r="AQ138" s="59"/>
      <c r="AR138" s="59"/>
    </row>
    <row r="139" ht="12.0" customHeight="1">
      <c r="A139" s="59"/>
      <c r="B139" s="59"/>
      <c r="C139" s="618"/>
      <c r="D139" s="59"/>
      <c r="E139" s="59"/>
      <c r="F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c r="AH139" s="59"/>
      <c r="AI139" s="59"/>
      <c r="AJ139" s="59"/>
      <c r="AK139" s="59"/>
      <c r="AL139" s="59"/>
      <c r="AM139" s="59"/>
      <c r="AN139" s="59"/>
      <c r="AO139" s="59"/>
      <c r="AP139" s="59"/>
      <c r="AQ139" s="59"/>
      <c r="AR139" s="59"/>
    </row>
    <row r="140" ht="12.0" customHeight="1">
      <c r="A140" s="59"/>
      <c r="B140" s="59"/>
      <c r="C140" s="618"/>
      <c r="D140" s="59"/>
      <c r="E140" s="59"/>
      <c r="F140" s="59"/>
      <c r="G140" s="59"/>
      <c r="H140" s="59"/>
      <c r="I140" s="59"/>
      <c r="J140" s="59"/>
      <c r="K140" s="59"/>
      <c r="L140" s="59"/>
      <c r="M140" s="59"/>
      <c r="N140" s="59"/>
      <c r="O140" s="59"/>
      <c r="P140" s="59"/>
      <c r="Q140" s="59"/>
      <c r="R140" s="59"/>
      <c r="S140" s="59"/>
      <c r="T140" s="59"/>
      <c r="U140" s="59"/>
      <c r="V140" s="59"/>
      <c r="W140" s="59"/>
      <c r="X140" s="59"/>
      <c r="Y140" s="59"/>
      <c r="Z140" s="59"/>
      <c r="AA140" s="59"/>
      <c r="AB140" s="59"/>
      <c r="AC140" s="59"/>
      <c r="AD140" s="59"/>
      <c r="AE140" s="59"/>
      <c r="AF140" s="59"/>
      <c r="AG140" s="59"/>
      <c r="AH140" s="59"/>
      <c r="AI140" s="59"/>
      <c r="AJ140" s="59"/>
      <c r="AK140" s="59"/>
      <c r="AL140" s="59"/>
      <c r="AM140" s="59"/>
      <c r="AN140" s="59"/>
      <c r="AO140" s="59"/>
      <c r="AP140" s="59"/>
      <c r="AQ140" s="59"/>
      <c r="AR140" s="59"/>
    </row>
    <row r="141" ht="12.0" customHeight="1">
      <c r="A141" s="59"/>
      <c r="B141" s="59"/>
      <c r="C141" s="618"/>
      <c r="D141" s="59"/>
      <c r="E141" s="59"/>
      <c r="F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c r="AH141" s="59"/>
      <c r="AI141" s="59"/>
      <c r="AJ141" s="59"/>
      <c r="AK141" s="59"/>
      <c r="AL141" s="59"/>
      <c r="AM141" s="59"/>
      <c r="AN141" s="59"/>
      <c r="AO141" s="59"/>
      <c r="AP141" s="59"/>
      <c r="AQ141" s="59"/>
      <c r="AR141" s="59"/>
    </row>
    <row r="142" ht="12.0" customHeight="1">
      <c r="A142" s="59"/>
      <c r="B142" s="59"/>
      <c r="C142" s="618"/>
      <c r="D142" s="59"/>
      <c r="E142" s="59"/>
      <c r="F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c r="AD142" s="59"/>
      <c r="AE142" s="59"/>
      <c r="AF142" s="59"/>
      <c r="AG142" s="59"/>
      <c r="AH142" s="59"/>
      <c r="AI142" s="59"/>
      <c r="AJ142" s="59"/>
      <c r="AK142" s="59"/>
      <c r="AL142" s="59"/>
      <c r="AM142" s="59"/>
      <c r="AN142" s="59"/>
      <c r="AO142" s="59"/>
      <c r="AP142" s="59"/>
      <c r="AQ142" s="59"/>
      <c r="AR142" s="59"/>
    </row>
    <row r="143" ht="12.0" customHeight="1">
      <c r="A143" s="59"/>
      <c r="B143" s="59"/>
      <c r="C143" s="618"/>
      <c r="D143" s="59"/>
      <c r="E143" s="59"/>
      <c r="F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c r="AD143" s="59"/>
      <c r="AE143" s="59"/>
      <c r="AF143" s="59"/>
      <c r="AG143" s="59"/>
      <c r="AH143" s="59"/>
      <c r="AI143" s="59"/>
      <c r="AJ143" s="59"/>
      <c r="AK143" s="59"/>
      <c r="AL143" s="59"/>
      <c r="AM143" s="59"/>
      <c r="AN143" s="59"/>
      <c r="AO143" s="59"/>
      <c r="AP143" s="59"/>
      <c r="AQ143" s="59"/>
      <c r="AR143" s="59"/>
    </row>
    <row r="144" ht="12.0" customHeight="1">
      <c r="A144" s="59"/>
      <c r="B144" s="59"/>
      <c r="C144" s="618"/>
      <c r="D144" s="59"/>
      <c r="E144" s="59"/>
      <c r="F144" s="59"/>
      <c r="G144" s="59"/>
      <c r="H144" s="59"/>
      <c r="I144" s="59"/>
      <c r="J144" s="59"/>
      <c r="K144" s="59"/>
      <c r="L144" s="59"/>
      <c r="M144" s="59"/>
      <c r="N144" s="59"/>
      <c r="O144" s="59"/>
      <c r="P144" s="59"/>
      <c r="Q144" s="59"/>
      <c r="R144" s="59"/>
      <c r="S144" s="59"/>
      <c r="T144" s="59"/>
      <c r="U144" s="59"/>
      <c r="V144" s="59"/>
      <c r="W144" s="59"/>
      <c r="X144" s="59"/>
      <c r="Y144" s="59"/>
      <c r="Z144" s="59"/>
      <c r="AA144" s="59"/>
      <c r="AB144" s="59"/>
      <c r="AC144" s="59"/>
      <c r="AD144" s="59"/>
      <c r="AE144" s="59"/>
      <c r="AF144" s="59"/>
      <c r="AG144" s="59"/>
      <c r="AH144" s="59"/>
      <c r="AI144" s="59"/>
      <c r="AJ144" s="59"/>
      <c r="AK144" s="59"/>
      <c r="AL144" s="59"/>
      <c r="AM144" s="59"/>
      <c r="AN144" s="59"/>
      <c r="AO144" s="59"/>
      <c r="AP144" s="59"/>
      <c r="AQ144" s="59"/>
      <c r="AR144" s="59"/>
    </row>
    <row r="145" ht="12.0" customHeight="1">
      <c r="A145" s="59"/>
      <c r="B145" s="59"/>
      <c r="C145" s="618"/>
      <c r="D145" s="59"/>
      <c r="E145" s="59"/>
      <c r="F145" s="5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c r="AD145" s="59"/>
      <c r="AE145" s="59"/>
      <c r="AF145" s="59"/>
      <c r="AG145" s="59"/>
      <c r="AH145" s="59"/>
      <c r="AI145" s="59"/>
      <c r="AJ145" s="59"/>
      <c r="AK145" s="59"/>
      <c r="AL145" s="59"/>
      <c r="AM145" s="59"/>
      <c r="AN145" s="59"/>
      <c r="AO145" s="59"/>
      <c r="AP145" s="59"/>
      <c r="AQ145" s="59"/>
      <c r="AR145" s="59"/>
    </row>
    <row r="146" ht="12.0" customHeight="1">
      <c r="A146" s="59"/>
      <c r="B146" s="59"/>
      <c r="C146" s="618"/>
      <c r="D146" s="59"/>
      <c r="E146" s="59"/>
      <c r="F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c r="AD146" s="59"/>
      <c r="AE146" s="59"/>
      <c r="AF146" s="59"/>
      <c r="AG146" s="59"/>
      <c r="AH146" s="59"/>
      <c r="AI146" s="59"/>
      <c r="AJ146" s="59"/>
      <c r="AK146" s="59"/>
      <c r="AL146" s="59"/>
      <c r="AM146" s="59"/>
      <c r="AN146" s="59"/>
      <c r="AO146" s="59"/>
      <c r="AP146" s="59"/>
      <c r="AQ146" s="59"/>
      <c r="AR146" s="59"/>
    </row>
    <row r="147" ht="12.0" customHeight="1">
      <c r="A147" s="59"/>
      <c r="B147" s="59"/>
      <c r="C147" s="618"/>
      <c r="D147" s="59"/>
      <c r="E147" s="59"/>
      <c r="F147" s="59"/>
      <c r="G147" s="59"/>
      <c r="H147" s="59"/>
      <c r="I147" s="59"/>
      <c r="J147" s="59"/>
      <c r="K147" s="59"/>
      <c r="L147" s="59"/>
      <c r="M147" s="59"/>
      <c r="N147" s="59"/>
      <c r="O147" s="59"/>
      <c r="P147" s="59"/>
      <c r="Q147" s="59"/>
      <c r="R147" s="59"/>
      <c r="S147" s="59"/>
      <c r="T147" s="59"/>
      <c r="U147" s="59"/>
      <c r="V147" s="59"/>
      <c r="W147" s="59"/>
      <c r="X147" s="59"/>
      <c r="Y147" s="59"/>
      <c r="Z147" s="59"/>
      <c r="AA147" s="59"/>
      <c r="AB147" s="59"/>
      <c r="AC147" s="59"/>
      <c r="AD147" s="59"/>
      <c r="AE147" s="59"/>
      <c r="AF147" s="59"/>
      <c r="AG147" s="59"/>
      <c r="AH147" s="59"/>
      <c r="AI147" s="59"/>
      <c r="AJ147" s="59"/>
      <c r="AK147" s="59"/>
      <c r="AL147" s="59"/>
      <c r="AM147" s="59"/>
      <c r="AN147" s="59"/>
      <c r="AO147" s="59"/>
      <c r="AP147" s="59"/>
      <c r="AQ147" s="59"/>
      <c r="AR147" s="59"/>
    </row>
    <row r="148" ht="12.0" customHeight="1">
      <c r="A148" s="59"/>
      <c r="B148" s="59"/>
      <c r="C148" s="618"/>
      <c r="D148" s="59"/>
      <c r="E148" s="59"/>
      <c r="F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E148" s="59"/>
      <c r="AF148" s="59"/>
      <c r="AG148" s="59"/>
      <c r="AH148" s="59"/>
      <c r="AI148" s="59"/>
      <c r="AJ148" s="59"/>
      <c r="AK148" s="59"/>
      <c r="AL148" s="59"/>
      <c r="AM148" s="59"/>
      <c r="AN148" s="59"/>
      <c r="AO148" s="59"/>
      <c r="AP148" s="59"/>
      <c r="AQ148" s="59"/>
      <c r="AR148" s="59"/>
    </row>
    <row r="149" ht="12.0" customHeight="1">
      <c r="A149" s="59"/>
      <c r="B149" s="59"/>
      <c r="C149" s="618"/>
      <c r="D149" s="59"/>
      <c r="E149" s="59"/>
      <c r="F149" s="59"/>
      <c r="G149" s="59"/>
      <c r="H149" s="59"/>
      <c r="I149" s="59"/>
      <c r="J149" s="59"/>
      <c r="K149" s="59"/>
      <c r="L149" s="59"/>
      <c r="M149" s="59"/>
      <c r="N149" s="59"/>
      <c r="O149" s="59"/>
      <c r="P149" s="59"/>
      <c r="Q149" s="59"/>
      <c r="R149" s="59"/>
      <c r="S149" s="59"/>
      <c r="T149" s="59"/>
      <c r="U149" s="59"/>
      <c r="V149" s="59"/>
      <c r="W149" s="59"/>
      <c r="X149" s="59"/>
      <c r="Y149" s="59"/>
      <c r="Z149" s="59"/>
      <c r="AA149" s="59"/>
      <c r="AB149" s="59"/>
      <c r="AC149" s="59"/>
      <c r="AD149" s="59"/>
      <c r="AE149" s="59"/>
      <c r="AF149" s="59"/>
      <c r="AG149" s="59"/>
      <c r="AH149" s="59"/>
      <c r="AI149" s="59"/>
      <c r="AJ149" s="59"/>
      <c r="AK149" s="59"/>
      <c r="AL149" s="59"/>
      <c r="AM149" s="59"/>
      <c r="AN149" s="59"/>
      <c r="AO149" s="59"/>
      <c r="AP149" s="59"/>
      <c r="AQ149" s="59"/>
      <c r="AR149" s="59"/>
    </row>
    <row r="150" ht="12.0" customHeight="1">
      <c r="A150" s="59"/>
      <c r="B150" s="59"/>
      <c r="C150" s="618"/>
      <c r="D150" s="59"/>
      <c r="E150" s="59"/>
      <c r="F150" s="59"/>
      <c r="G150" s="59"/>
      <c r="H150" s="59"/>
      <c r="I150" s="59"/>
      <c r="J150" s="59"/>
      <c r="K150" s="59"/>
      <c r="L150" s="59"/>
      <c r="M150" s="59"/>
      <c r="N150" s="59"/>
      <c r="O150" s="59"/>
      <c r="P150" s="59"/>
      <c r="Q150" s="59"/>
      <c r="R150" s="59"/>
      <c r="S150" s="59"/>
      <c r="T150" s="59"/>
      <c r="U150" s="59"/>
      <c r="V150" s="59"/>
      <c r="W150" s="59"/>
      <c r="X150" s="59"/>
      <c r="Y150" s="59"/>
      <c r="Z150" s="59"/>
      <c r="AA150" s="59"/>
      <c r="AB150" s="59"/>
      <c r="AC150" s="59"/>
      <c r="AD150" s="59"/>
      <c r="AE150" s="59"/>
      <c r="AF150" s="59"/>
      <c r="AG150" s="59"/>
      <c r="AH150" s="59"/>
      <c r="AI150" s="59"/>
      <c r="AJ150" s="59"/>
      <c r="AK150" s="59"/>
      <c r="AL150" s="59"/>
      <c r="AM150" s="59"/>
      <c r="AN150" s="59"/>
      <c r="AO150" s="59"/>
      <c r="AP150" s="59"/>
      <c r="AQ150" s="59"/>
      <c r="AR150" s="59"/>
    </row>
    <row r="151" ht="12.0" customHeight="1">
      <c r="A151" s="59"/>
      <c r="B151" s="59"/>
      <c r="C151" s="618"/>
      <c r="D151" s="59"/>
      <c r="E151" s="59"/>
      <c r="F151" s="59"/>
      <c r="G151" s="59"/>
      <c r="H151" s="59"/>
      <c r="I151" s="59"/>
      <c r="J151" s="59"/>
      <c r="K151" s="59"/>
      <c r="L151" s="59"/>
      <c r="M151" s="59"/>
      <c r="N151" s="59"/>
      <c r="O151" s="59"/>
      <c r="P151" s="59"/>
      <c r="Q151" s="59"/>
      <c r="R151" s="59"/>
      <c r="S151" s="59"/>
      <c r="T151" s="59"/>
      <c r="U151" s="59"/>
      <c r="V151" s="59"/>
      <c r="W151" s="59"/>
      <c r="X151" s="59"/>
      <c r="Y151" s="59"/>
      <c r="Z151" s="59"/>
      <c r="AA151" s="59"/>
      <c r="AB151" s="59"/>
      <c r="AC151" s="59"/>
      <c r="AD151" s="59"/>
      <c r="AE151" s="59"/>
      <c r="AF151" s="59"/>
      <c r="AG151" s="59"/>
      <c r="AH151" s="59"/>
      <c r="AI151" s="59"/>
      <c r="AJ151" s="59"/>
      <c r="AK151" s="59"/>
      <c r="AL151" s="59"/>
      <c r="AM151" s="59"/>
      <c r="AN151" s="59"/>
      <c r="AO151" s="59"/>
      <c r="AP151" s="59"/>
      <c r="AQ151" s="59"/>
      <c r="AR151" s="59"/>
    </row>
    <row r="152" ht="12.0" customHeight="1">
      <c r="A152" s="59"/>
      <c r="B152" s="59"/>
      <c r="C152" s="618"/>
      <c r="D152" s="59"/>
      <c r="E152" s="59"/>
      <c r="F152" s="59"/>
      <c r="G152" s="59"/>
      <c r="H152" s="59"/>
      <c r="I152" s="59"/>
      <c r="J152" s="59"/>
      <c r="K152" s="59"/>
      <c r="L152" s="59"/>
      <c r="M152" s="59"/>
      <c r="N152" s="59"/>
      <c r="O152" s="59"/>
      <c r="P152" s="59"/>
      <c r="Q152" s="59"/>
      <c r="R152" s="59"/>
      <c r="S152" s="59"/>
      <c r="T152" s="59"/>
      <c r="U152" s="59"/>
      <c r="V152" s="59"/>
      <c r="W152" s="59"/>
      <c r="X152" s="59"/>
      <c r="Y152" s="59"/>
      <c r="Z152" s="59"/>
      <c r="AA152" s="59"/>
      <c r="AB152" s="59"/>
      <c r="AC152" s="59"/>
      <c r="AD152" s="59"/>
      <c r="AE152" s="59"/>
      <c r="AF152" s="59"/>
      <c r="AG152" s="59"/>
      <c r="AH152" s="59"/>
      <c r="AI152" s="59"/>
      <c r="AJ152" s="59"/>
      <c r="AK152" s="59"/>
      <c r="AL152" s="59"/>
      <c r="AM152" s="59"/>
      <c r="AN152" s="59"/>
      <c r="AO152" s="59"/>
      <c r="AP152" s="59"/>
      <c r="AQ152" s="59"/>
      <c r="AR152" s="59"/>
    </row>
    <row r="153" ht="12.0" customHeight="1">
      <c r="A153" s="59"/>
      <c r="B153" s="59"/>
      <c r="C153" s="618"/>
      <c r="D153" s="59"/>
      <c r="E153" s="59"/>
      <c r="F153" s="59"/>
      <c r="G153" s="59"/>
      <c r="H153" s="59"/>
      <c r="I153" s="59"/>
      <c r="J153" s="59"/>
      <c r="K153" s="59"/>
      <c r="L153" s="59"/>
      <c r="M153" s="59"/>
      <c r="N153" s="59"/>
      <c r="O153" s="59"/>
      <c r="P153" s="59"/>
      <c r="Q153" s="59"/>
      <c r="R153" s="59"/>
      <c r="S153" s="59"/>
      <c r="T153" s="59"/>
      <c r="U153" s="59"/>
      <c r="V153" s="59"/>
      <c r="W153" s="59"/>
      <c r="X153" s="59"/>
      <c r="Y153" s="59"/>
      <c r="Z153" s="59"/>
      <c r="AA153" s="59"/>
      <c r="AB153" s="59"/>
      <c r="AC153" s="59"/>
      <c r="AD153" s="59"/>
      <c r="AE153" s="59"/>
      <c r="AF153" s="59"/>
      <c r="AG153" s="59"/>
      <c r="AH153" s="59"/>
      <c r="AI153" s="59"/>
      <c r="AJ153" s="59"/>
      <c r="AK153" s="59"/>
      <c r="AL153" s="59"/>
      <c r="AM153" s="59"/>
      <c r="AN153" s="59"/>
      <c r="AO153" s="59"/>
      <c r="AP153" s="59"/>
      <c r="AQ153" s="59"/>
      <c r="AR153" s="59"/>
    </row>
    <row r="154" ht="12.0" customHeight="1">
      <c r="A154" s="59"/>
      <c r="B154" s="59"/>
      <c r="C154" s="618"/>
      <c r="D154" s="59"/>
      <c r="E154" s="59"/>
      <c r="F154" s="59"/>
      <c r="G154" s="59"/>
      <c r="H154" s="59"/>
      <c r="I154" s="59"/>
      <c r="J154" s="59"/>
      <c r="K154" s="59"/>
      <c r="L154" s="59"/>
      <c r="M154" s="59"/>
      <c r="N154" s="59"/>
      <c r="O154" s="59"/>
      <c r="P154" s="59"/>
      <c r="Q154" s="59"/>
      <c r="R154" s="59"/>
      <c r="S154" s="59"/>
      <c r="T154" s="59"/>
      <c r="U154" s="59"/>
      <c r="V154" s="59"/>
      <c r="W154" s="59"/>
      <c r="X154" s="59"/>
      <c r="Y154" s="59"/>
      <c r="Z154" s="59"/>
      <c r="AA154" s="59"/>
      <c r="AB154" s="59"/>
      <c r="AC154" s="59"/>
      <c r="AD154" s="59"/>
      <c r="AE154" s="59"/>
      <c r="AF154" s="59"/>
      <c r="AG154" s="59"/>
      <c r="AH154" s="59"/>
      <c r="AI154" s="59"/>
      <c r="AJ154" s="59"/>
      <c r="AK154" s="59"/>
      <c r="AL154" s="59"/>
      <c r="AM154" s="59"/>
      <c r="AN154" s="59"/>
      <c r="AO154" s="59"/>
      <c r="AP154" s="59"/>
      <c r="AQ154" s="59"/>
      <c r="AR154" s="59"/>
    </row>
    <row r="155" ht="12.0" customHeight="1">
      <c r="A155" s="59"/>
      <c r="B155" s="59"/>
      <c r="C155" s="618"/>
      <c r="D155" s="59"/>
      <c r="E155" s="59"/>
      <c r="F155" s="59"/>
      <c r="G155" s="59"/>
      <c r="H155" s="59"/>
      <c r="I155" s="59"/>
      <c r="J155" s="59"/>
      <c r="K155" s="59"/>
      <c r="L155" s="59"/>
      <c r="M155" s="59"/>
      <c r="N155" s="59"/>
      <c r="O155" s="59"/>
      <c r="P155" s="59"/>
      <c r="Q155" s="59"/>
      <c r="R155" s="59"/>
      <c r="S155" s="59"/>
      <c r="T155" s="59"/>
      <c r="U155" s="59"/>
      <c r="V155" s="59"/>
      <c r="W155" s="59"/>
      <c r="X155" s="59"/>
      <c r="Y155" s="59"/>
      <c r="Z155" s="59"/>
      <c r="AA155" s="59"/>
      <c r="AB155" s="59"/>
      <c r="AC155" s="59"/>
      <c r="AD155" s="59"/>
      <c r="AE155" s="59"/>
      <c r="AF155" s="59"/>
      <c r="AG155" s="59"/>
      <c r="AH155" s="59"/>
      <c r="AI155" s="59"/>
      <c r="AJ155" s="59"/>
      <c r="AK155" s="59"/>
      <c r="AL155" s="59"/>
      <c r="AM155" s="59"/>
      <c r="AN155" s="59"/>
      <c r="AO155" s="59"/>
      <c r="AP155" s="59"/>
      <c r="AQ155" s="59"/>
      <c r="AR155" s="59"/>
    </row>
    <row r="156" ht="12.0" customHeight="1">
      <c r="A156" s="59"/>
      <c r="B156" s="59"/>
      <c r="C156" s="618"/>
      <c r="D156" s="59"/>
      <c r="E156" s="59"/>
      <c r="F156" s="59"/>
      <c r="G156" s="59"/>
      <c r="H156" s="59"/>
      <c r="I156" s="59"/>
      <c r="J156" s="59"/>
      <c r="K156" s="59"/>
      <c r="L156" s="59"/>
      <c r="M156" s="59"/>
      <c r="N156" s="59"/>
      <c r="O156" s="59"/>
      <c r="P156" s="59"/>
      <c r="Q156" s="59"/>
      <c r="R156" s="59"/>
      <c r="S156" s="59"/>
      <c r="T156" s="59"/>
      <c r="U156" s="59"/>
      <c r="V156" s="59"/>
      <c r="W156" s="59"/>
      <c r="X156" s="59"/>
      <c r="Y156" s="59"/>
      <c r="Z156" s="59"/>
      <c r="AA156" s="59"/>
      <c r="AB156" s="59"/>
      <c r="AC156" s="59"/>
      <c r="AD156" s="59"/>
      <c r="AE156" s="59"/>
      <c r="AF156" s="59"/>
      <c r="AG156" s="59"/>
      <c r="AH156" s="59"/>
      <c r="AI156" s="59"/>
      <c r="AJ156" s="59"/>
      <c r="AK156" s="59"/>
      <c r="AL156" s="59"/>
      <c r="AM156" s="59"/>
      <c r="AN156" s="59"/>
      <c r="AO156" s="59"/>
      <c r="AP156" s="59"/>
      <c r="AQ156" s="59"/>
      <c r="AR156" s="59"/>
    </row>
    <row r="157" ht="12.0" customHeight="1">
      <c r="A157" s="59"/>
      <c r="B157" s="59"/>
      <c r="C157" s="618"/>
      <c r="D157" s="59"/>
      <c r="E157" s="59"/>
      <c r="F157" s="59"/>
      <c r="G157" s="59"/>
      <c r="H157" s="59"/>
      <c r="I157" s="59"/>
      <c r="J157" s="59"/>
      <c r="K157" s="59"/>
      <c r="L157" s="59"/>
      <c r="M157" s="59"/>
      <c r="N157" s="59"/>
      <c r="O157" s="59"/>
      <c r="P157" s="59"/>
      <c r="Q157" s="59"/>
      <c r="R157" s="59"/>
      <c r="S157" s="59"/>
      <c r="T157" s="59"/>
      <c r="U157" s="59"/>
      <c r="V157" s="59"/>
      <c r="W157" s="59"/>
      <c r="X157" s="59"/>
      <c r="Y157" s="59"/>
      <c r="Z157" s="59"/>
      <c r="AA157" s="59"/>
      <c r="AB157" s="59"/>
      <c r="AC157" s="59"/>
      <c r="AD157" s="59"/>
      <c r="AE157" s="59"/>
      <c r="AF157" s="59"/>
      <c r="AG157" s="59"/>
      <c r="AH157" s="59"/>
      <c r="AI157" s="59"/>
      <c r="AJ157" s="59"/>
      <c r="AK157" s="59"/>
      <c r="AL157" s="59"/>
      <c r="AM157" s="59"/>
      <c r="AN157" s="59"/>
      <c r="AO157" s="59"/>
      <c r="AP157" s="59"/>
      <c r="AQ157" s="59"/>
      <c r="AR157" s="59"/>
    </row>
    <row r="158" ht="12.0" customHeight="1">
      <c r="A158" s="59"/>
      <c r="B158" s="59"/>
      <c r="C158" s="618"/>
      <c r="D158" s="59"/>
      <c r="E158" s="59"/>
      <c r="F158" s="59"/>
      <c r="G158" s="59"/>
      <c r="H158" s="59"/>
      <c r="I158" s="59"/>
      <c r="J158" s="59"/>
      <c r="K158" s="59"/>
      <c r="L158" s="59"/>
      <c r="M158" s="59"/>
      <c r="N158" s="59"/>
      <c r="O158" s="59"/>
      <c r="P158" s="59"/>
      <c r="Q158" s="59"/>
      <c r="R158" s="59"/>
      <c r="S158" s="59"/>
      <c r="T158" s="59"/>
      <c r="U158" s="59"/>
      <c r="V158" s="59"/>
      <c r="W158" s="59"/>
      <c r="X158" s="59"/>
      <c r="Y158" s="59"/>
      <c r="Z158" s="59"/>
      <c r="AA158" s="59"/>
      <c r="AB158" s="59"/>
      <c r="AC158" s="59"/>
      <c r="AD158" s="59"/>
      <c r="AE158" s="59"/>
      <c r="AF158" s="59"/>
      <c r="AG158" s="59"/>
      <c r="AH158" s="59"/>
      <c r="AI158" s="59"/>
      <c r="AJ158" s="59"/>
      <c r="AK158" s="59"/>
      <c r="AL158" s="59"/>
      <c r="AM158" s="59"/>
      <c r="AN158" s="59"/>
      <c r="AO158" s="59"/>
      <c r="AP158" s="59"/>
      <c r="AQ158" s="59"/>
      <c r="AR158" s="59"/>
    </row>
    <row r="159" ht="12.0" customHeight="1">
      <c r="A159" s="59"/>
      <c r="B159" s="59"/>
      <c r="C159" s="618"/>
      <c r="D159" s="59"/>
      <c r="E159" s="59"/>
      <c r="F159" s="59"/>
      <c r="G159" s="59"/>
      <c r="H159" s="59"/>
      <c r="I159" s="59"/>
      <c r="J159" s="59"/>
      <c r="K159" s="59"/>
      <c r="L159" s="59"/>
      <c r="M159" s="59"/>
      <c r="N159" s="59"/>
      <c r="O159" s="59"/>
      <c r="P159" s="59"/>
      <c r="Q159" s="59"/>
      <c r="R159" s="59"/>
      <c r="S159" s="59"/>
      <c r="T159" s="59"/>
      <c r="U159" s="59"/>
      <c r="V159" s="59"/>
      <c r="W159" s="59"/>
      <c r="X159" s="59"/>
      <c r="Y159" s="59"/>
      <c r="Z159" s="59"/>
      <c r="AA159" s="59"/>
      <c r="AB159" s="59"/>
      <c r="AC159" s="59"/>
      <c r="AD159" s="59"/>
      <c r="AE159" s="59"/>
      <c r="AF159" s="59"/>
      <c r="AG159" s="59"/>
      <c r="AH159" s="59"/>
      <c r="AI159" s="59"/>
      <c r="AJ159" s="59"/>
      <c r="AK159" s="59"/>
      <c r="AL159" s="59"/>
      <c r="AM159" s="59"/>
      <c r="AN159" s="59"/>
      <c r="AO159" s="59"/>
      <c r="AP159" s="59"/>
      <c r="AQ159" s="59"/>
      <c r="AR159" s="59"/>
    </row>
    <row r="160" ht="12.0" customHeight="1">
      <c r="A160" s="59"/>
      <c r="B160" s="59"/>
      <c r="C160" s="618"/>
      <c r="D160" s="59"/>
      <c r="E160" s="59"/>
      <c r="F160" s="59"/>
      <c r="G160" s="59"/>
      <c r="H160" s="59"/>
      <c r="I160" s="59"/>
      <c r="J160" s="59"/>
      <c r="K160" s="59"/>
      <c r="L160" s="59"/>
      <c r="M160" s="59"/>
      <c r="N160" s="59"/>
      <c r="O160" s="59"/>
      <c r="P160" s="59"/>
      <c r="Q160" s="59"/>
      <c r="R160" s="59"/>
      <c r="S160" s="59"/>
      <c r="T160" s="59"/>
      <c r="U160" s="59"/>
      <c r="V160" s="59"/>
      <c r="W160" s="59"/>
      <c r="X160" s="59"/>
      <c r="Y160" s="59"/>
      <c r="Z160" s="59"/>
      <c r="AA160" s="59"/>
      <c r="AB160" s="59"/>
      <c r="AC160" s="59"/>
      <c r="AD160" s="59"/>
      <c r="AE160" s="59"/>
      <c r="AF160" s="59"/>
      <c r="AG160" s="59"/>
      <c r="AH160" s="59"/>
      <c r="AI160" s="59"/>
      <c r="AJ160" s="59"/>
      <c r="AK160" s="59"/>
      <c r="AL160" s="59"/>
      <c r="AM160" s="59"/>
      <c r="AN160" s="59"/>
      <c r="AO160" s="59"/>
      <c r="AP160" s="59"/>
      <c r="AQ160" s="59"/>
      <c r="AR160" s="59"/>
    </row>
    <row r="161" ht="12.0" customHeight="1">
      <c r="A161" s="59"/>
      <c r="B161" s="59"/>
      <c r="C161" s="618"/>
      <c r="D161" s="59"/>
      <c r="E161" s="59"/>
      <c r="F161" s="59"/>
      <c r="G161" s="59"/>
      <c r="H161" s="59"/>
      <c r="I161" s="59"/>
      <c r="J161" s="59"/>
      <c r="K161" s="59"/>
      <c r="L161" s="59"/>
      <c r="M161" s="59"/>
      <c r="N161" s="59"/>
      <c r="O161" s="59"/>
      <c r="P161" s="59"/>
      <c r="Q161" s="59"/>
      <c r="R161" s="59"/>
      <c r="S161" s="59"/>
      <c r="T161" s="59"/>
      <c r="U161" s="59"/>
      <c r="V161" s="59"/>
      <c r="W161" s="59"/>
      <c r="X161" s="59"/>
      <c r="Y161" s="59"/>
      <c r="Z161" s="59"/>
      <c r="AA161" s="59"/>
      <c r="AB161" s="59"/>
      <c r="AC161" s="59"/>
      <c r="AD161" s="59"/>
      <c r="AE161" s="59"/>
      <c r="AF161" s="59"/>
      <c r="AG161" s="59"/>
      <c r="AH161" s="59"/>
      <c r="AI161" s="59"/>
      <c r="AJ161" s="59"/>
      <c r="AK161" s="59"/>
      <c r="AL161" s="59"/>
      <c r="AM161" s="59"/>
      <c r="AN161" s="59"/>
      <c r="AO161" s="59"/>
      <c r="AP161" s="59"/>
      <c r="AQ161" s="59"/>
      <c r="AR161" s="59"/>
    </row>
    <row r="162" ht="12.0" customHeight="1">
      <c r="A162" s="59"/>
      <c r="B162" s="59"/>
      <c r="C162" s="618"/>
      <c r="D162" s="59"/>
      <c r="E162" s="59"/>
      <c r="F162" s="59"/>
      <c r="G162" s="59"/>
      <c r="H162" s="59"/>
      <c r="I162" s="59"/>
      <c r="J162" s="59"/>
      <c r="K162" s="59"/>
      <c r="L162" s="59"/>
      <c r="M162" s="59"/>
      <c r="N162" s="59"/>
      <c r="O162" s="59"/>
      <c r="P162" s="59"/>
      <c r="Q162" s="59"/>
      <c r="R162" s="59"/>
      <c r="S162" s="59"/>
      <c r="T162" s="59"/>
      <c r="U162" s="59"/>
      <c r="V162" s="59"/>
      <c r="W162" s="59"/>
      <c r="X162" s="59"/>
      <c r="Y162" s="59"/>
      <c r="Z162" s="59"/>
      <c r="AA162" s="59"/>
      <c r="AB162" s="59"/>
      <c r="AC162" s="59"/>
      <c r="AD162" s="59"/>
      <c r="AE162" s="59"/>
      <c r="AF162" s="59"/>
      <c r="AG162" s="59"/>
      <c r="AH162" s="59"/>
      <c r="AI162" s="59"/>
      <c r="AJ162" s="59"/>
      <c r="AK162" s="59"/>
      <c r="AL162" s="59"/>
      <c r="AM162" s="59"/>
      <c r="AN162" s="59"/>
      <c r="AO162" s="59"/>
      <c r="AP162" s="59"/>
      <c r="AQ162" s="59"/>
      <c r="AR162" s="59"/>
    </row>
    <row r="163" ht="12.0" customHeight="1">
      <c r="A163" s="59"/>
      <c r="B163" s="59"/>
      <c r="C163" s="618"/>
      <c r="D163" s="59"/>
      <c r="E163" s="59"/>
      <c r="F163" s="59"/>
      <c r="G163" s="59"/>
      <c r="H163" s="59"/>
      <c r="I163" s="59"/>
      <c r="J163" s="59"/>
      <c r="K163" s="59"/>
      <c r="L163" s="59"/>
      <c r="M163" s="59"/>
      <c r="N163" s="59"/>
      <c r="O163" s="59"/>
      <c r="P163" s="59"/>
      <c r="Q163" s="59"/>
      <c r="R163" s="59"/>
      <c r="S163" s="59"/>
      <c r="T163" s="59"/>
      <c r="U163" s="59"/>
      <c r="V163" s="59"/>
      <c r="W163" s="59"/>
      <c r="X163" s="59"/>
      <c r="Y163" s="59"/>
      <c r="Z163" s="59"/>
      <c r="AA163" s="59"/>
      <c r="AB163" s="59"/>
      <c r="AC163" s="59"/>
      <c r="AD163" s="59"/>
      <c r="AE163" s="59"/>
      <c r="AF163" s="59"/>
      <c r="AG163" s="59"/>
      <c r="AH163" s="59"/>
      <c r="AI163" s="59"/>
      <c r="AJ163" s="59"/>
      <c r="AK163" s="59"/>
      <c r="AL163" s="59"/>
      <c r="AM163" s="59"/>
      <c r="AN163" s="59"/>
      <c r="AO163" s="59"/>
      <c r="AP163" s="59"/>
      <c r="AQ163" s="59"/>
      <c r="AR163" s="59"/>
    </row>
    <row r="164" ht="12.0" customHeight="1">
      <c r="A164" s="59"/>
      <c r="B164" s="59"/>
      <c r="C164" s="618"/>
      <c r="D164" s="59"/>
      <c r="E164" s="59"/>
      <c r="F164" s="59"/>
      <c r="G164" s="59"/>
      <c r="H164" s="59"/>
      <c r="I164" s="59"/>
      <c r="J164" s="59"/>
      <c r="K164" s="59"/>
      <c r="L164" s="59"/>
      <c r="M164" s="59"/>
      <c r="N164" s="59"/>
      <c r="O164" s="59"/>
      <c r="P164" s="59"/>
      <c r="Q164" s="59"/>
      <c r="R164" s="59"/>
      <c r="S164" s="59"/>
      <c r="T164" s="59"/>
      <c r="U164" s="59"/>
      <c r="V164" s="59"/>
      <c r="W164" s="59"/>
      <c r="X164" s="59"/>
      <c r="Y164" s="59"/>
      <c r="Z164" s="59"/>
      <c r="AA164" s="59"/>
      <c r="AB164" s="59"/>
      <c r="AC164" s="59"/>
      <c r="AD164" s="59"/>
      <c r="AE164" s="59"/>
      <c r="AF164" s="59"/>
      <c r="AG164" s="59"/>
      <c r="AH164" s="59"/>
      <c r="AI164" s="59"/>
      <c r="AJ164" s="59"/>
      <c r="AK164" s="59"/>
      <c r="AL164" s="59"/>
      <c r="AM164" s="59"/>
      <c r="AN164" s="59"/>
      <c r="AO164" s="59"/>
      <c r="AP164" s="59"/>
      <c r="AQ164" s="59"/>
      <c r="AR164" s="59"/>
    </row>
    <row r="165" ht="12.0" customHeight="1">
      <c r="A165" s="59"/>
      <c r="B165" s="59"/>
      <c r="C165" s="618"/>
      <c r="D165" s="59"/>
      <c r="E165" s="59"/>
      <c r="F165" s="59"/>
      <c r="G165" s="59"/>
      <c r="H165" s="59"/>
      <c r="I165" s="59"/>
      <c r="J165" s="59"/>
      <c r="K165" s="59"/>
      <c r="L165" s="59"/>
      <c r="M165" s="59"/>
      <c r="N165" s="59"/>
      <c r="O165" s="59"/>
      <c r="P165" s="59"/>
      <c r="Q165" s="59"/>
      <c r="R165" s="59"/>
      <c r="S165" s="59"/>
      <c r="T165" s="59"/>
      <c r="U165" s="59"/>
      <c r="V165" s="59"/>
      <c r="W165" s="59"/>
      <c r="X165" s="59"/>
      <c r="Y165" s="59"/>
      <c r="Z165" s="59"/>
      <c r="AA165" s="59"/>
      <c r="AB165" s="59"/>
      <c r="AC165" s="59"/>
      <c r="AD165" s="59"/>
      <c r="AE165" s="59"/>
      <c r="AF165" s="59"/>
      <c r="AG165" s="59"/>
      <c r="AH165" s="59"/>
      <c r="AI165" s="59"/>
      <c r="AJ165" s="59"/>
      <c r="AK165" s="59"/>
      <c r="AL165" s="59"/>
      <c r="AM165" s="59"/>
      <c r="AN165" s="59"/>
      <c r="AO165" s="59"/>
      <c r="AP165" s="59"/>
      <c r="AQ165" s="59"/>
      <c r="AR165" s="59"/>
    </row>
    <row r="166" ht="12.0" customHeight="1">
      <c r="A166" s="59"/>
      <c r="B166" s="59"/>
      <c r="C166" s="618"/>
      <c r="D166" s="59"/>
      <c r="E166" s="59"/>
      <c r="F166" s="59"/>
      <c r="G166" s="59"/>
      <c r="H166" s="59"/>
      <c r="I166" s="59"/>
      <c r="J166" s="59"/>
      <c r="K166" s="59"/>
      <c r="L166" s="59"/>
      <c r="M166" s="59"/>
      <c r="N166" s="59"/>
      <c r="O166" s="59"/>
      <c r="P166" s="59"/>
      <c r="Q166" s="59"/>
      <c r="R166" s="59"/>
      <c r="S166" s="59"/>
      <c r="T166" s="59"/>
      <c r="U166" s="59"/>
      <c r="V166" s="59"/>
      <c r="W166" s="59"/>
      <c r="X166" s="59"/>
      <c r="Y166" s="59"/>
      <c r="Z166" s="59"/>
      <c r="AA166" s="59"/>
      <c r="AB166" s="59"/>
      <c r="AC166" s="59"/>
      <c r="AD166" s="59"/>
      <c r="AE166" s="59"/>
      <c r="AF166" s="59"/>
      <c r="AG166" s="59"/>
      <c r="AH166" s="59"/>
      <c r="AI166" s="59"/>
      <c r="AJ166" s="59"/>
      <c r="AK166" s="59"/>
      <c r="AL166" s="59"/>
      <c r="AM166" s="59"/>
      <c r="AN166" s="59"/>
      <c r="AO166" s="59"/>
      <c r="AP166" s="59"/>
      <c r="AQ166" s="59"/>
      <c r="AR166" s="59"/>
    </row>
    <row r="167" ht="12.0" customHeight="1">
      <c r="A167" s="59"/>
      <c r="B167" s="59"/>
      <c r="C167" s="618"/>
      <c r="D167" s="59"/>
      <c r="E167" s="59"/>
      <c r="F167" s="59"/>
      <c r="G167" s="59"/>
      <c r="H167" s="59"/>
      <c r="I167" s="59"/>
      <c r="J167" s="59"/>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c r="AH167" s="59"/>
      <c r="AI167" s="59"/>
      <c r="AJ167" s="59"/>
      <c r="AK167" s="59"/>
      <c r="AL167" s="59"/>
      <c r="AM167" s="59"/>
      <c r="AN167" s="59"/>
      <c r="AO167" s="59"/>
      <c r="AP167" s="59"/>
      <c r="AQ167" s="59"/>
      <c r="AR167" s="59"/>
    </row>
    <row r="168" ht="12.0" customHeight="1">
      <c r="A168" s="59"/>
      <c r="B168" s="59"/>
      <c r="C168" s="618"/>
      <c r="D168" s="59"/>
      <c r="E168" s="59"/>
      <c r="F168" s="59"/>
      <c r="G168" s="59"/>
      <c r="H168" s="59"/>
      <c r="I168" s="59"/>
      <c r="J168" s="59"/>
      <c r="K168" s="59"/>
      <c r="L168" s="59"/>
      <c r="M168" s="59"/>
      <c r="N168" s="59"/>
      <c r="O168" s="59"/>
      <c r="P168" s="59"/>
      <c r="Q168" s="59"/>
      <c r="R168" s="59"/>
      <c r="S168" s="59"/>
      <c r="T168" s="59"/>
      <c r="U168" s="59"/>
      <c r="V168" s="59"/>
      <c r="W168" s="59"/>
      <c r="X168" s="59"/>
      <c r="Y168" s="59"/>
      <c r="Z168" s="59"/>
      <c r="AA168" s="59"/>
      <c r="AB168" s="59"/>
      <c r="AC168" s="59"/>
      <c r="AD168" s="59"/>
      <c r="AE168" s="59"/>
      <c r="AF168" s="59"/>
      <c r="AG168" s="59"/>
      <c r="AH168" s="59"/>
      <c r="AI168" s="59"/>
      <c r="AJ168" s="59"/>
      <c r="AK168" s="59"/>
      <c r="AL168" s="59"/>
      <c r="AM168" s="59"/>
      <c r="AN168" s="59"/>
      <c r="AO168" s="59"/>
      <c r="AP168" s="59"/>
      <c r="AQ168" s="59"/>
      <c r="AR168" s="59"/>
    </row>
    <row r="169" ht="12.0" customHeight="1">
      <c r="A169" s="59"/>
      <c r="B169" s="59"/>
      <c r="C169" s="618"/>
      <c r="D169" s="59"/>
      <c r="E169" s="59"/>
      <c r="F169" s="59"/>
      <c r="G169" s="59"/>
      <c r="H169" s="59"/>
      <c r="I169" s="59"/>
      <c r="J169" s="59"/>
      <c r="K169" s="5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9"/>
      <c r="AR169" s="59"/>
    </row>
    <row r="170" ht="12.0" customHeight="1">
      <c r="A170" s="59"/>
      <c r="B170" s="59"/>
      <c r="C170" s="618"/>
      <c r="D170" s="59"/>
      <c r="E170" s="59"/>
      <c r="F170" s="59"/>
      <c r="G170" s="59"/>
      <c r="H170" s="59"/>
      <c r="I170" s="59"/>
      <c r="J170" s="59"/>
      <c r="K170" s="59"/>
      <c r="L170" s="59"/>
      <c r="M170" s="59"/>
      <c r="N170" s="59"/>
      <c r="O170" s="59"/>
      <c r="P170" s="59"/>
      <c r="Q170" s="59"/>
      <c r="R170" s="59"/>
      <c r="S170" s="59"/>
      <c r="T170" s="59"/>
      <c r="U170" s="59"/>
      <c r="V170" s="59"/>
      <c r="W170" s="59"/>
      <c r="X170" s="59"/>
      <c r="Y170" s="59"/>
      <c r="Z170" s="59"/>
      <c r="AA170" s="59"/>
      <c r="AB170" s="59"/>
      <c r="AC170" s="59"/>
      <c r="AD170" s="59"/>
      <c r="AE170" s="59"/>
      <c r="AF170" s="59"/>
      <c r="AG170" s="59"/>
      <c r="AH170" s="59"/>
      <c r="AI170" s="59"/>
      <c r="AJ170" s="59"/>
      <c r="AK170" s="59"/>
      <c r="AL170" s="59"/>
      <c r="AM170" s="59"/>
      <c r="AN170" s="59"/>
      <c r="AO170" s="59"/>
      <c r="AP170" s="59"/>
      <c r="AQ170" s="59"/>
      <c r="AR170" s="59"/>
    </row>
    <row r="171" ht="12.0" customHeight="1">
      <c r="A171" s="59"/>
      <c r="B171" s="59"/>
      <c r="C171" s="618"/>
      <c r="D171" s="59"/>
      <c r="E171" s="59"/>
      <c r="F171" s="59"/>
      <c r="G171" s="59"/>
      <c r="H171" s="59"/>
      <c r="I171" s="59"/>
      <c r="J171" s="59"/>
      <c r="K171" s="59"/>
      <c r="L171" s="59"/>
      <c r="M171" s="59"/>
      <c r="N171" s="59"/>
      <c r="O171" s="59"/>
      <c r="P171" s="59"/>
      <c r="Q171" s="59"/>
      <c r="R171" s="59"/>
      <c r="S171" s="59"/>
      <c r="T171" s="59"/>
      <c r="U171" s="59"/>
      <c r="V171" s="59"/>
      <c r="W171" s="59"/>
      <c r="X171" s="59"/>
      <c r="Y171" s="59"/>
      <c r="Z171" s="59"/>
      <c r="AA171" s="59"/>
      <c r="AB171" s="59"/>
      <c r="AC171" s="59"/>
      <c r="AD171" s="59"/>
      <c r="AE171" s="59"/>
      <c r="AF171" s="59"/>
      <c r="AG171" s="59"/>
      <c r="AH171" s="59"/>
      <c r="AI171" s="59"/>
      <c r="AJ171" s="59"/>
      <c r="AK171" s="59"/>
      <c r="AL171" s="59"/>
      <c r="AM171" s="59"/>
      <c r="AN171" s="59"/>
      <c r="AO171" s="59"/>
      <c r="AP171" s="59"/>
      <c r="AQ171" s="59"/>
      <c r="AR171" s="59"/>
    </row>
    <row r="172" ht="12.0" customHeight="1">
      <c r="A172" s="59"/>
      <c r="B172" s="59"/>
      <c r="C172" s="618"/>
      <c r="D172" s="59"/>
      <c r="E172" s="59"/>
      <c r="F172" s="59"/>
      <c r="G172" s="59"/>
      <c r="H172" s="59"/>
      <c r="I172" s="59"/>
      <c r="J172" s="59"/>
      <c r="K172" s="59"/>
      <c r="L172" s="59"/>
      <c r="M172" s="59"/>
      <c r="N172" s="59"/>
      <c r="O172" s="59"/>
      <c r="P172" s="59"/>
      <c r="Q172" s="59"/>
      <c r="R172" s="59"/>
      <c r="S172" s="59"/>
      <c r="T172" s="59"/>
      <c r="U172" s="59"/>
      <c r="V172" s="59"/>
      <c r="W172" s="59"/>
      <c r="X172" s="59"/>
      <c r="Y172" s="59"/>
      <c r="Z172" s="59"/>
      <c r="AA172" s="59"/>
      <c r="AB172" s="59"/>
      <c r="AC172" s="59"/>
      <c r="AD172" s="59"/>
      <c r="AE172" s="59"/>
      <c r="AF172" s="59"/>
      <c r="AG172" s="59"/>
      <c r="AH172" s="59"/>
      <c r="AI172" s="59"/>
      <c r="AJ172" s="59"/>
      <c r="AK172" s="59"/>
      <c r="AL172" s="59"/>
      <c r="AM172" s="59"/>
      <c r="AN172" s="59"/>
      <c r="AO172" s="59"/>
      <c r="AP172" s="59"/>
      <c r="AQ172" s="59"/>
      <c r="AR172" s="59"/>
    </row>
    <row r="173" ht="12.0" customHeight="1">
      <c r="A173" s="59"/>
      <c r="B173" s="59"/>
      <c r="C173" s="618"/>
      <c r="D173" s="59"/>
      <c r="E173" s="59"/>
      <c r="F173" s="59"/>
      <c r="G173" s="59"/>
      <c r="H173" s="59"/>
      <c r="I173" s="59"/>
      <c r="J173" s="59"/>
      <c r="K173" s="59"/>
      <c r="L173" s="59"/>
      <c r="M173" s="59"/>
      <c r="N173" s="59"/>
      <c r="O173" s="59"/>
      <c r="P173" s="59"/>
      <c r="Q173" s="59"/>
      <c r="R173" s="59"/>
      <c r="S173" s="59"/>
      <c r="T173" s="59"/>
      <c r="U173" s="59"/>
      <c r="V173" s="59"/>
      <c r="W173" s="59"/>
      <c r="X173" s="59"/>
      <c r="Y173" s="59"/>
      <c r="Z173" s="59"/>
      <c r="AA173" s="59"/>
      <c r="AB173" s="59"/>
      <c r="AC173" s="59"/>
      <c r="AD173" s="59"/>
      <c r="AE173" s="59"/>
      <c r="AF173" s="59"/>
      <c r="AG173" s="59"/>
      <c r="AH173" s="59"/>
      <c r="AI173" s="59"/>
      <c r="AJ173" s="59"/>
      <c r="AK173" s="59"/>
      <c r="AL173" s="59"/>
      <c r="AM173" s="59"/>
      <c r="AN173" s="59"/>
      <c r="AO173" s="59"/>
      <c r="AP173" s="59"/>
      <c r="AQ173" s="59"/>
      <c r="AR173" s="59"/>
    </row>
    <row r="174" ht="12.0" customHeight="1">
      <c r="A174" s="59"/>
      <c r="B174" s="59"/>
      <c r="C174" s="618"/>
      <c r="D174" s="59"/>
      <c r="E174" s="59"/>
      <c r="F174" s="59"/>
      <c r="G174" s="59"/>
      <c r="H174" s="59"/>
      <c r="I174" s="59"/>
      <c r="J174" s="59"/>
      <c r="K174" s="59"/>
      <c r="L174" s="59"/>
      <c r="M174" s="59"/>
      <c r="N174" s="59"/>
      <c r="O174" s="59"/>
      <c r="P174" s="59"/>
      <c r="Q174" s="59"/>
      <c r="R174" s="59"/>
      <c r="S174" s="59"/>
      <c r="T174" s="59"/>
      <c r="U174" s="59"/>
      <c r="V174" s="59"/>
      <c r="W174" s="59"/>
      <c r="X174" s="59"/>
      <c r="Y174" s="59"/>
      <c r="Z174" s="59"/>
      <c r="AA174" s="59"/>
      <c r="AB174" s="59"/>
      <c r="AC174" s="59"/>
      <c r="AD174" s="59"/>
      <c r="AE174" s="59"/>
      <c r="AF174" s="59"/>
      <c r="AG174" s="59"/>
      <c r="AH174" s="59"/>
      <c r="AI174" s="59"/>
      <c r="AJ174" s="59"/>
      <c r="AK174" s="59"/>
      <c r="AL174" s="59"/>
      <c r="AM174" s="59"/>
      <c r="AN174" s="59"/>
      <c r="AO174" s="59"/>
      <c r="AP174" s="59"/>
      <c r="AQ174" s="59"/>
      <c r="AR174" s="59"/>
    </row>
    <row r="175" ht="12.0" customHeight="1">
      <c r="A175" s="59"/>
      <c r="B175" s="59"/>
      <c r="C175" s="618"/>
      <c r="D175" s="59"/>
      <c r="E175" s="59"/>
      <c r="F175" s="59"/>
      <c r="G175" s="59"/>
      <c r="H175" s="59"/>
      <c r="I175" s="59"/>
      <c r="J175" s="59"/>
      <c r="K175" s="59"/>
      <c r="L175" s="59"/>
      <c r="M175" s="59"/>
      <c r="N175" s="59"/>
      <c r="O175" s="59"/>
      <c r="P175" s="59"/>
      <c r="Q175" s="59"/>
      <c r="R175" s="59"/>
      <c r="S175" s="59"/>
      <c r="T175" s="59"/>
      <c r="U175" s="59"/>
      <c r="V175" s="59"/>
      <c r="W175" s="59"/>
      <c r="X175" s="59"/>
      <c r="Y175" s="59"/>
      <c r="Z175" s="59"/>
      <c r="AA175" s="59"/>
      <c r="AB175" s="59"/>
      <c r="AC175" s="59"/>
      <c r="AD175" s="59"/>
      <c r="AE175" s="59"/>
      <c r="AF175" s="59"/>
      <c r="AG175" s="59"/>
      <c r="AH175" s="59"/>
      <c r="AI175" s="59"/>
      <c r="AJ175" s="59"/>
      <c r="AK175" s="59"/>
      <c r="AL175" s="59"/>
      <c r="AM175" s="59"/>
      <c r="AN175" s="59"/>
      <c r="AO175" s="59"/>
      <c r="AP175" s="59"/>
      <c r="AQ175" s="59"/>
      <c r="AR175" s="59"/>
    </row>
    <row r="176" ht="12.0" customHeight="1">
      <c r="A176" s="59"/>
      <c r="B176" s="59"/>
      <c r="C176" s="618"/>
      <c r="D176" s="59"/>
      <c r="E176" s="59"/>
      <c r="F176" s="59"/>
      <c r="G176" s="59"/>
      <c r="H176" s="59"/>
      <c r="I176" s="59"/>
      <c r="J176" s="59"/>
      <c r="K176" s="59"/>
      <c r="L176" s="59"/>
      <c r="M176" s="59"/>
      <c r="N176" s="59"/>
      <c r="O176" s="59"/>
      <c r="P176" s="59"/>
      <c r="Q176" s="59"/>
      <c r="R176" s="59"/>
      <c r="S176" s="59"/>
      <c r="T176" s="59"/>
      <c r="U176" s="59"/>
      <c r="V176" s="59"/>
      <c r="W176" s="59"/>
      <c r="X176" s="59"/>
      <c r="Y176" s="59"/>
      <c r="Z176" s="59"/>
      <c r="AA176" s="59"/>
      <c r="AB176" s="59"/>
      <c r="AC176" s="59"/>
      <c r="AD176" s="59"/>
      <c r="AE176" s="59"/>
      <c r="AF176" s="59"/>
      <c r="AG176" s="59"/>
      <c r="AH176" s="59"/>
      <c r="AI176" s="59"/>
      <c r="AJ176" s="59"/>
      <c r="AK176" s="59"/>
      <c r="AL176" s="59"/>
      <c r="AM176" s="59"/>
      <c r="AN176" s="59"/>
      <c r="AO176" s="59"/>
      <c r="AP176" s="59"/>
      <c r="AQ176" s="59"/>
      <c r="AR176" s="59"/>
    </row>
    <row r="177" ht="12.0" customHeight="1">
      <c r="A177" s="59"/>
      <c r="B177" s="59"/>
      <c r="C177" s="618"/>
      <c r="D177" s="59"/>
      <c r="E177" s="59"/>
      <c r="F177" s="59"/>
      <c r="G177" s="59"/>
      <c r="H177" s="59"/>
      <c r="I177" s="59"/>
      <c r="J177" s="59"/>
      <c r="K177" s="59"/>
      <c r="L177" s="59"/>
      <c r="M177" s="59"/>
      <c r="N177" s="59"/>
      <c r="O177" s="59"/>
      <c r="P177" s="59"/>
      <c r="Q177" s="59"/>
      <c r="R177" s="59"/>
      <c r="S177" s="59"/>
      <c r="T177" s="59"/>
      <c r="U177" s="59"/>
      <c r="V177" s="59"/>
      <c r="W177" s="59"/>
      <c r="X177" s="59"/>
      <c r="Y177" s="59"/>
      <c r="Z177" s="59"/>
      <c r="AA177" s="59"/>
      <c r="AB177" s="59"/>
      <c r="AC177" s="59"/>
      <c r="AD177" s="59"/>
      <c r="AE177" s="59"/>
      <c r="AF177" s="59"/>
      <c r="AG177" s="59"/>
      <c r="AH177" s="59"/>
      <c r="AI177" s="59"/>
      <c r="AJ177" s="59"/>
      <c r="AK177" s="59"/>
      <c r="AL177" s="59"/>
      <c r="AM177" s="59"/>
      <c r="AN177" s="59"/>
      <c r="AO177" s="59"/>
      <c r="AP177" s="59"/>
      <c r="AQ177" s="59"/>
      <c r="AR177" s="59"/>
    </row>
    <row r="178" ht="12.0" customHeight="1">
      <c r="A178" s="59"/>
      <c r="B178" s="59"/>
      <c r="C178" s="618"/>
      <c r="D178" s="59"/>
      <c r="E178" s="59"/>
      <c r="F178" s="59"/>
      <c r="G178" s="59"/>
      <c r="H178" s="59"/>
      <c r="I178" s="59"/>
      <c r="J178" s="59"/>
      <c r="K178" s="59"/>
      <c r="L178" s="59"/>
      <c r="M178" s="59"/>
      <c r="N178" s="59"/>
      <c r="O178" s="59"/>
      <c r="P178" s="59"/>
      <c r="Q178" s="59"/>
      <c r="R178" s="59"/>
      <c r="S178" s="59"/>
      <c r="T178" s="59"/>
      <c r="U178" s="59"/>
      <c r="V178" s="59"/>
      <c r="W178" s="59"/>
      <c r="X178" s="59"/>
      <c r="Y178" s="59"/>
      <c r="Z178" s="59"/>
      <c r="AA178" s="59"/>
      <c r="AB178" s="59"/>
      <c r="AC178" s="59"/>
      <c r="AD178" s="59"/>
      <c r="AE178" s="59"/>
      <c r="AF178" s="59"/>
      <c r="AG178" s="59"/>
      <c r="AH178" s="59"/>
      <c r="AI178" s="59"/>
      <c r="AJ178" s="59"/>
      <c r="AK178" s="59"/>
      <c r="AL178" s="59"/>
      <c r="AM178" s="59"/>
      <c r="AN178" s="59"/>
      <c r="AO178" s="59"/>
      <c r="AP178" s="59"/>
      <c r="AQ178" s="59"/>
      <c r="AR178" s="59"/>
    </row>
    <row r="179" ht="12.0" customHeight="1">
      <c r="A179" s="59"/>
      <c r="B179" s="59"/>
      <c r="C179" s="618"/>
      <c r="D179" s="59"/>
      <c r="E179" s="59"/>
      <c r="F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c r="AD179" s="59"/>
      <c r="AE179" s="59"/>
      <c r="AF179" s="59"/>
      <c r="AG179" s="59"/>
      <c r="AH179" s="59"/>
      <c r="AI179" s="59"/>
      <c r="AJ179" s="59"/>
      <c r="AK179" s="59"/>
      <c r="AL179" s="59"/>
      <c r="AM179" s="59"/>
      <c r="AN179" s="59"/>
      <c r="AO179" s="59"/>
      <c r="AP179" s="59"/>
      <c r="AQ179" s="59"/>
      <c r="AR179" s="59"/>
    </row>
    <row r="180" ht="12.0" customHeight="1">
      <c r="A180" s="59"/>
      <c r="B180" s="59"/>
      <c r="C180" s="618"/>
      <c r="D180" s="59"/>
      <c r="E180" s="59"/>
      <c r="F180" s="59"/>
      <c r="G180" s="59"/>
      <c r="H180" s="59"/>
      <c r="I180" s="59"/>
      <c r="J180" s="59"/>
      <c r="K180" s="59"/>
      <c r="L180" s="59"/>
      <c r="M180" s="59"/>
      <c r="N180" s="59"/>
      <c r="O180" s="59"/>
      <c r="P180" s="59"/>
      <c r="Q180" s="59"/>
      <c r="R180" s="59"/>
      <c r="S180" s="59"/>
      <c r="T180" s="59"/>
      <c r="U180" s="59"/>
      <c r="V180" s="59"/>
      <c r="W180" s="59"/>
      <c r="X180" s="59"/>
      <c r="Y180" s="59"/>
      <c r="Z180" s="59"/>
      <c r="AA180" s="59"/>
      <c r="AB180" s="59"/>
      <c r="AC180" s="59"/>
      <c r="AD180" s="59"/>
      <c r="AE180" s="59"/>
      <c r="AF180" s="59"/>
      <c r="AG180" s="59"/>
      <c r="AH180" s="59"/>
      <c r="AI180" s="59"/>
      <c r="AJ180" s="59"/>
      <c r="AK180" s="59"/>
      <c r="AL180" s="59"/>
      <c r="AM180" s="59"/>
      <c r="AN180" s="59"/>
      <c r="AO180" s="59"/>
      <c r="AP180" s="59"/>
      <c r="AQ180" s="59"/>
      <c r="AR180" s="59"/>
    </row>
    <row r="181" ht="12.0" customHeight="1">
      <c r="A181" s="59"/>
      <c r="B181" s="59"/>
      <c r="C181" s="618"/>
      <c r="D181" s="59"/>
      <c r="E181" s="59"/>
      <c r="F181" s="59"/>
      <c r="G181" s="59"/>
      <c r="H181" s="59"/>
      <c r="I181" s="59"/>
      <c r="J181" s="59"/>
      <c r="K181" s="59"/>
      <c r="L181" s="59"/>
      <c r="M181" s="59"/>
      <c r="N181" s="59"/>
      <c r="O181" s="59"/>
      <c r="P181" s="59"/>
      <c r="Q181" s="59"/>
      <c r="R181" s="59"/>
      <c r="S181" s="59"/>
      <c r="T181" s="59"/>
      <c r="U181" s="59"/>
      <c r="V181" s="59"/>
      <c r="W181" s="59"/>
      <c r="X181" s="59"/>
      <c r="Y181" s="59"/>
      <c r="Z181" s="59"/>
      <c r="AA181" s="59"/>
      <c r="AB181" s="59"/>
      <c r="AC181" s="59"/>
      <c r="AD181" s="59"/>
      <c r="AE181" s="59"/>
      <c r="AF181" s="59"/>
      <c r="AG181" s="59"/>
      <c r="AH181" s="59"/>
      <c r="AI181" s="59"/>
      <c r="AJ181" s="59"/>
      <c r="AK181" s="59"/>
      <c r="AL181" s="59"/>
      <c r="AM181" s="59"/>
      <c r="AN181" s="59"/>
      <c r="AO181" s="59"/>
      <c r="AP181" s="59"/>
      <c r="AQ181" s="59"/>
      <c r="AR181" s="59"/>
    </row>
    <row r="182" ht="12.0" customHeight="1">
      <c r="A182" s="59"/>
      <c r="B182" s="59"/>
      <c r="C182" s="618"/>
      <c r="D182" s="59"/>
      <c r="E182" s="59"/>
      <c r="F182" s="59"/>
      <c r="G182" s="59"/>
      <c r="H182" s="59"/>
      <c r="I182" s="59"/>
      <c r="J182" s="59"/>
      <c r="K182" s="59"/>
      <c r="L182" s="59"/>
      <c r="M182" s="59"/>
      <c r="N182" s="59"/>
      <c r="O182" s="59"/>
      <c r="P182" s="59"/>
      <c r="Q182" s="59"/>
      <c r="R182" s="59"/>
      <c r="S182" s="59"/>
      <c r="T182" s="59"/>
      <c r="U182" s="59"/>
      <c r="V182" s="59"/>
      <c r="W182" s="59"/>
      <c r="X182" s="59"/>
      <c r="Y182" s="59"/>
      <c r="Z182" s="59"/>
      <c r="AA182" s="59"/>
      <c r="AB182" s="59"/>
      <c r="AC182" s="59"/>
      <c r="AD182" s="59"/>
      <c r="AE182" s="59"/>
      <c r="AF182" s="59"/>
      <c r="AG182" s="59"/>
      <c r="AH182" s="59"/>
      <c r="AI182" s="59"/>
      <c r="AJ182" s="59"/>
      <c r="AK182" s="59"/>
      <c r="AL182" s="59"/>
      <c r="AM182" s="59"/>
      <c r="AN182" s="59"/>
      <c r="AO182" s="59"/>
      <c r="AP182" s="59"/>
      <c r="AQ182" s="59"/>
      <c r="AR182" s="59"/>
    </row>
    <row r="183" ht="12.0" customHeight="1">
      <c r="A183" s="59"/>
      <c r="B183" s="59"/>
      <c r="C183" s="618"/>
      <c r="D183" s="59"/>
      <c r="E183" s="59"/>
      <c r="F183" s="59"/>
      <c r="G183" s="59"/>
      <c r="H183" s="59"/>
      <c r="I183" s="59"/>
      <c r="J183" s="59"/>
      <c r="K183" s="59"/>
      <c r="L183" s="59"/>
      <c r="M183" s="59"/>
      <c r="N183" s="59"/>
      <c r="O183" s="59"/>
      <c r="P183" s="59"/>
      <c r="Q183" s="59"/>
      <c r="R183" s="59"/>
      <c r="S183" s="59"/>
      <c r="T183" s="59"/>
      <c r="U183" s="59"/>
      <c r="V183" s="59"/>
      <c r="W183" s="59"/>
      <c r="X183" s="59"/>
      <c r="Y183" s="59"/>
      <c r="Z183" s="59"/>
      <c r="AA183" s="59"/>
      <c r="AB183" s="59"/>
      <c r="AC183" s="59"/>
      <c r="AD183" s="59"/>
      <c r="AE183" s="59"/>
      <c r="AF183" s="59"/>
      <c r="AG183" s="59"/>
      <c r="AH183" s="59"/>
      <c r="AI183" s="59"/>
      <c r="AJ183" s="59"/>
      <c r="AK183" s="59"/>
      <c r="AL183" s="59"/>
      <c r="AM183" s="59"/>
      <c r="AN183" s="59"/>
      <c r="AO183" s="59"/>
      <c r="AP183" s="59"/>
      <c r="AQ183" s="59"/>
      <c r="AR183" s="59"/>
    </row>
    <row r="184" ht="12.0" customHeight="1">
      <c r="A184" s="59"/>
      <c r="B184" s="59"/>
      <c r="C184" s="618"/>
      <c r="D184" s="59"/>
      <c r="E184" s="59"/>
      <c r="F184" s="59"/>
      <c r="G184" s="59"/>
      <c r="H184" s="59"/>
      <c r="I184" s="59"/>
      <c r="J184" s="59"/>
      <c r="K184" s="59"/>
      <c r="L184" s="59"/>
      <c r="M184" s="59"/>
      <c r="N184" s="59"/>
      <c r="O184" s="59"/>
      <c r="P184" s="59"/>
      <c r="Q184" s="59"/>
      <c r="R184" s="59"/>
      <c r="S184" s="59"/>
      <c r="T184" s="59"/>
      <c r="U184" s="59"/>
      <c r="V184" s="59"/>
      <c r="W184" s="59"/>
      <c r="X184" s="59"/>
      <c r="Y184" s="59"/>
      <c r="Z184" s="59"/>
      <c r="AA184" s="59"/>
      <c r="AB184" s="59"/>
      <c r="AC184" s="59"/>
      <c r="AD184" s="59"/>
      <c r="AE184" s="59"/>
      <c r="AF184" s="59"/>
      <c r="AG184" s="59"/>
      <c r="AH184" s="59"/>
      <c r="AI184" s="59"/>
      <c r="AJ184" s="59"/>
      <c r="AK184" s="59"/>
      <c r="AL184" s="59"/>
      <c r="AM184" s="59"/>
      <c r="AN184" s="59"/>
      <c r="AO184" s="59"/>
      <c r="AP184" s="59"/>
      <c r="AQ184" s="59"/>
      <c r="AR184" s="59"/>
    </row>
    <row r="185" ht="12.0" customHeight="1">
      <c r="A185" s="59"/>
      <c r="B185" s="59"/>
      <c r="C185" s="618"/>
      <c r="D185" s="59"/>
      <c r="E185" s="59"/>
      <c r="F185" s="59"/>
      <c r="G185" s="59"/>
      <c r="H185" s="59"/>
      <c r="I185" s="59"/>
      <c r="J185" s="59"/>
      <c r="K185" s="59"/>
      <c r="L185" s="59"/>
      <c r="M185" s="59"/>
      <c r="N185" s="59"/>
      <c r="O185" s="59"/>
      <c r="P185" s="59"/>
      <c r="Q185" s="59"/>
      <c r="R185" s="59"/>
      <c r="S185" s="59"/>
      <c r="T185" s="59"/>
      <c r="U185" s="59"/>
      <c r="V185" s="59"/>
      <c r="W185" s="59"/>
      <c r="X185" s="59"/>
      <c r="Y185" s="59"/>
      <c r="Z185" s="59"/>
      <c r="AA185" s="59"/>
      <c r="AB185" s="59"/>
      <c r="AC185" s="59"/>
      <c r="AD185" s="59"/>
      <c r="AE185" s="59"/>
      <c r="AF185" s="59"/>
      <c r="AG185" s="59"/>
      <c r="AH185" s="59"/>
      <c r="AI185" s="59"/>
      <c r="AJ185" s="59"/>
      <c r="AK185" s="59"/>
      <c r="AL185" s="59"/>
      <c r="AM185" s="59"/>
      <c r="AN185" s="59"/>
      <c r="AO185" s="59"/>
      <c r="AP185" s="59"/>
      <c r="AQ185" s="59"/>
      <c r="AR185" s="59"/>
    </row>
    <row r="186" ht="12.0" customHeight="1">
      <c r="A186" s="59"/>
      <c r="B186" s="59"/>
      <c r="C186" s="618"/>
      <c r="D186" s="59"/>
      <c r="E186" s="59"/>
      <c r="F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c r="AE186" s="59"/>
      <c r="AF186" s="59"/>
      <c r="AG186" s="59"/>
      <c r="AH186" s="59"/>
      <c r="AI186" s="59"/>
      <c r="AJ186" s="59"/>
      <c r="AK186" s="59"/>
      <c r="AL186" s="59"/>
      <c r="AM186" s="59"/>
      <c r="AN186" s="59"/>
      <c r="AO186" s="59"/>
      <c r="AP186" s="59"/>
      <c r="AQ186" s="59"/>
      <c r="AR186" s="59"/>
    </row>
    <row r="187" ht="12.0" customHeight="1">
      <c r="A187" s="59"/>
      <c r="B187" s="59"/>
      <c r="C187" s="618"/>
      <c r="D187" s="59"/>
      <c r="E187" s="59"/>
      <c r="F187" s="59"/>
      <c r="G187" s="59"/>
      <c r="H187" s="59"/>
      <c r="I187" s="59"/>
      <c r="J187" s="59"/>
      <c r="K187" s="59"/>
      <c r="L187" s="59"/>
      <c r="M187" s="59"/>
      <c r="N187" s="59"/>
      <c r="O187" s="59"/>
      <c r="P187" s="59"/>
      <c r="Q187" s="59"/>
      <c r="R187" s="59"/>
      <c r="S187" s="59"/>
      <c r="T187" s="59"/>
      <c r="U187" s="59"/>
      <c r="V187" s="59"/>
      <c r="W187" s="59"/>
      <c r="X187" s="59"/>
      <c r="Y187" s="59"/>
      <c r="Z187" s="59"/>
      <c r="AA187" s="59"/>
      <c r="AB187" s="59"/>
      <c r="AC187" s="59"/>
      <c r="AD187" s="59"/>
      <c r="AE187" s="59"/>
      <c r="AF187" s="59"/>
      <c r="AG187" s="59"/>
      <c r="AH187" s="59"/>
      <c r="AI187" s="59"/>
      <c r="AJ187" s="59"/>
      <c r="AK187" s="59"/>
      <c r="AL187" s="59"/>
      <c r="AM187" s="59"/>
      <c r="AN187" s="59"/>
      <c r="AO187" s="59"/>
      <c r="AP187" s="59"/>
      <c r="AQ187" s="59"/>
      <c r="AR187" s="59"/>
    </row>
    <row r="188" ht="12.0" customHeight="1">
      <c r="A188" s="59"/>
      <c r="B188" s="59"/>
      <c r="C188" s="618"/>
      <c r="D188" s="59"/>
      <c r="E188" s="59"/>
      <c r="F188" s="59"/>
      <c r="G188" s="59"/>
      <c r="H188" s="59"/>
      <c r="I188" s="59"/>
      <c r="J188" s="59"/>
      <c r="K188" s="59"/>
      <c r="L188" s="59"/>
      <c r="M188" s="59"/>
      <c r="N188" s="59"/>
      <c r="O188" s="59"/>
      <c r="P188" s="59"/>
      <c r="Q188" s="59"/>
      <c r="R188" s="59"/>
      <c r="S188" s="59"/>
      <c r="T188" s="59"/>
      <c r="U188" s="59"/>
      <c r="V188" s="59"/>
      <c r="W188" s="59"/>
      <c r="X188" s="59"/>
      <c r="Y188" s="59"/>
      <c r="Z188" s="59"/>
      <c r="AA188" s="59"/>
      <c r="AB188" s="59"/>
      <c r="AC188" s="59"/>
      <c r="AD188" s="59"/>
      <c r="AE188" s="59"/>
      <c r="AF188" s="59"/>
      <c r="AG188" s="59"/>
      <c r="AH188" s="59"/>
      <c r="AI188" s="59"/>
      <c r="AJ188" s="59"/>
      <c r="AK188" s="59"/>
      <c r="AL188" s="59"/>
      <c r="AM188" s="59"/>
      <c r="AN188" s="59"/>
      <c r="AO188" s="59"/>
      <c r="AP188" s="59"/>
      <c r="AQ188" s="59"/>
      <c r="AR188" s="59"/>
    </row>
    <row r="189" ht="12.0" customHeight="1">
      <c r="A189" s="59"/>
      <c r="B189" s="59"/>
      <c r="C189" s="618"/>
      <c r="D189" s="59"/>
      <c r="E189" s="59"/>
      <c r="F189" s="59"/>
      <c r="G189" s="59"/>
      <c r="H189" s="59"/>
      <c r="I189" s="59"/>
      <c r="J189" s="59"/>
      <c r="K189" s="59"/>
      <c r="L189" s="59"/>
      <c r="M189" s="59"/>
      <c r="N189" s="59"/>
      <c r="O189" s="59"/>
      <c r="P189" s="59"/>
      <c r="Q189" s="59"/>
      <c r="R189" s="59"/>
      <c r="S189" s="59"/>
      <c r="T189" s="59"/>
      <c r="U189" s="59"/>
      <c r="V189" s="59"/>
      <c r="W189" s="59"/>
      <c r="X189" s="59"/>
      <c r="Y189" s="59"/>
      <c r="Z189" s="59"/>
      <c r="AA189" s="59"/>
      <c r="AB189" s="59"/>
      <c r="AC189" s="59"/>
      <c r="AD189" s="59"/>
      <c r="AE189" s="59"/>
      <c r="AF189" s="59"/>
      <c r="AG189" s="59"/>
      <c r="AH189" s="59"/>
      <c r="AI189" s="59"/>
      <c r="AJ189" s="59"/>
      <c r="AK189" s="59"/>
      <c r="AL189" s="59"/>
      <c r="AM189" s="59"/>
      <c r="AN189" s="59"/>
      <c r="AO189" s="59"/>
      <c r="AP189" s="59"/>
      <c r="AQ189" s="59"/>
      <c r="AR189" s="59"/>
    </row>
    <row r="190" ht="12.0" customHeight="1">
      <c r="A190" s="59"/>
      <c r="B190" s="59"/>
      <c r="C190" s="618"/>
      <c r="D190" s="59"/>
      <c r="E190" s="59"/>
      <c r="F190" s="59"/>
      <c r="G190" s="59"/>
      <c r="H190" s="59"/>
      <c r="I190" s="59"/>
      <c r="J190" s="59"/>
      <c r="K190" s="59"/>
      <c r="L190" s="59"/>
      <c r="M190" s="59"/>
      <c r="N190" s="59"/>
      <c r="O190" s="59"/>
      <c r="P190" s="59"/>
      <c r="Q190" s="59"/>
      <c r="R190" s="59"/>
      <c r="S190" s="59"/>
      <c r="T190" s="59"/>
      <c r="U190" s="59"/>
      <c r="V190" s="59"/>
      <c r="W190" s="59"/>
      <c r="X190" s="59"/>
      <c r="Y190" s="59"/>
      <c r="Z190" s="59"/>
      <c r="AA190" s="59"/>
      <c r="AB190" s="59"/>
      <c r="AC190" s="59"/>
      <c r="AD190" s="59"/>
      <c r="AE190" s="59"/>
      <c r="AF190" s="59"/>
      <c r="AG190" s="59"/>
      <c r="AH190" s="59"/>
      <c r="AI190" s="59"/>
      <c r="AJ190" s="59"/>
      <c r="AK190" s="59"/>
      <c r="AL190" s="59"/>
      <c r="AM190" s="59"/>
      <c r="AN190" s="59"/>
      <c r="AO190" s="59"/>
      <c r="AP190" s="59"/>
      <c r="AQ190" s="59"/>
      <c r="AR190" s="59"/>
    </row>
    <row r="191" ht="12.0" customHeight="1">
      <c r="A191" s="59"/>
      <c r="B191" s="59"/>
      <c r="C191" s="618"/>
      <c r="D191" s="59"/>
      <c r="E191" s="59"/>
      <c r="F191" s="59"/>
      <c r="G191" s="59"/>
      <c r="H191" s="59"/>
      <c r="I191" s="59"/>
      <c r="J191" s="59"/>
      <c r="K191" s="59"/>
      <c r="L191" s="59"/>
      <c r="M191" s="59"/>
      <c r="N191" s="59"/>
      <c r="O191" s="59"/>
      <c r="P191" s="59"/>
      <c r="Q191" s="59"/>
      <c r="R191" s="59"/>
      <c r="S191" s="59"/>
      <c r="T191" s="59"/>
      <c r="U191" s="59"/>
      <c r="V191" s="59"/>
      <c r="W191" s="59"/>
      <c r="X191" s="59"/>
      <c r="Y191" s="59"/>
      <c r="Z191" s="59"/>
      <c r="AA191" s="59"/>
      <c r="AB191" s="59"/>
      <c r="AC191" s="59"/>
      <c r="AD191" s="59"/>
      <c r="AE191" s="59"/>
      <c r="AF191" s="59"/>
      <c r="AG191" s="59"/>
      <c r="AH191" s="59"/>
      <c r="AI191" s="59"/>
      <c r="AJ191" s="59"/>
      <c r="AK191" s="59"/>
      <c r="AL191" s="59"/>
      <c r="AM191" s="59"/>
      <c r="AN191" s="59"/>
      <c r="AO191" s="59"/>
      <c r="AP191" s="59"/>
      <c r="AQ191" s="59"/>
      <c r="AR191" s="59"/>
    </row>
    <row r="192" ht="12.0" customHeight="1">
      <c r="A192" s="59"/>
      <c r="B192" s="59"/>
      <c r="C192" s="618"/>
      <c r="D192" s="59"/>
      <c r="E192" s="59"/>
      <c r="F192" s="59"/>
      <c r="G192" s="59"/>
      <c r="H192" s="59"/>
      <c r="I192" s="59"/>
      <c r="J192" s="59"/>
      <c r="K192" s="59"/>
      <c r="L192" s="59"/>
      <c r="M192" s="59"/>
      <c r="N192" s="59"/>
      <c r="O192" s="59"/>
      <c r="P192" s="59"/>
      <c r="Q192" s="59"/>
      <c r="R192" s="59"/>
      <c r="S192" s="59"/>
      <c r="T192" s="59"/>
      <c r="U192" s="59"/>
      <c r="V192" s="59"/>
      <c r="W192" s="59"/>
      <c r="X192" s="59"/>
      <c r="Y192" s="59"/>
      <c r="Z192" s="59"/>
      <c r="AA192" s="59"/>
      <c r="AB192" s="59"/>
      <c r="AC192" s="59"/>
      <c r="AD192" s="59"/>
      <c r="AE192" s="59"/>
      <c r="AF192" s="59"/>
      <c r="AG192" s="59"/>
      <c r="AH192" s="59"/>
      <c r="AI192" s="59"/>
      <c r="AJ192" s="59"/>
      <c r="AK192" s="59"/>
      <c r="AL192" s="59"/>
      <c r="AM192" s="59"/>
      <c r="AN192" s="59"/>
      <c r="AO192" s="59"/>
      <c r="AP192" s="59"/>
      <c r="AQ192" s="59"/>
    </row>
    <row r="193" ht="12.0" customHeight="1">
      <c r="A193" s="59"/>
      <c r="B193" s="59"/>
      <c r="C193" s="618"/>
      <c r="D193" s="59"/>
      <c r="E193" s="59"/>
      <c r="F193" s="59"/>
      <c r="G193" s="59"/>
      <c r="H193" s="59"/>
      <c r="I193" s="59"/>
      <c r="J193" s="59"/>
      <c r="K193" s="59"/>
      <c r="L193" s="59"/>
      <c r="M193" s="59"/>
      <c r="N193" s="59"/>
      <c r="O193" s="59"/>
      <c r="P193" s="59"/>
      <c r="Q193" s="59"/>
      <c r="R193" s="59"/>
      <c r="S193" s="59"/>
      <c r="T193" s="59"/>
      <c r="U193" s="59"/>
      <c r="V193" s="59"/>
      <c r="W193" s="59"/>
      <c r="X193" s="59"/>
      <c r="Y193" s="59"/>
      <c r="Z193" s="59"/>
      <c r="AA193" s="59"/>
      <c r="AB193" s="59"/>
      <c r="AC193" s="59"/>
      <c r="AD193" s="59"/>
      <c r="AE193" s="59"/>
      <c r="AF193" s="59"/>
      <c r="AG193" s="59"/>
      <c r="AH193" s="59"/>
      <c r="AI193" s="59"/>
      <c r="AJ193" s="59"/>
      <c r="AK193" s="59"/>
      <c r="AL193" s="59"/>
      <c r="AM193" s="59"/>
      <c r="AN193" s="59"/>
      <c r="AO193" s="59"/>
      <c r="AP193" s="59"/>
      <c r="AQ193" s="59"/>
    </row>
    <row r="194" ht="12.0" customHeight="1">
      <c r="A194" s="59"/>
      <c r="B194" s="59"/>
      <c r="C194" s="618"/>
      <c r="D194" s="59"/>
      <c r="E194" s="59"/>
      <c r="F194" s="59"/>
      <c r="G194" s="59"/>
      <c r="H194" s="59"/>
      <c r="I194" s="59"/>
      <c r="J194" s="59"/>
      <c r="K194" s="59"/>
      <c r="L194" s="59"/>
      <c r="M194" s="59"/>
      <c r="N194" s="59"/>
      <c r="O194" s="59"/>
      <c r="P194" s="59"/>
      <c r="Q194" s="59"/>
      <c r="R194" s="59"/>
      <c r="S194" s="59"/>
      <c r="T194" s="59"/>
      <c r="U194" s="59"/>
      <c r="V194" s="59"/>
      <c r="W194" s="59"/>
      <c r="X194" s="59"/>
      <c r="Y194" s="59"/>
      <c r="Z194" s="59"/>
      <c r="AA194" s="59"/>
      <c r="AB194" s="59"/>
      <c r="AC194" s="59"/>
      <c r="AD194" s="59"/>
      <c r="AE194" s="59"/>
      <c r="AF194" s="59"/>
      <c r="AG194" s="59"/>
      <c r="AH194" s="59"/>
      <c r="AI194" s="59"/>
      <c r="AJ194" s="59"/>
      <c r="AK194" s="59"/>
      <c r="AL194" s="59"/>
      <c r="AM194" s="59"/>
      <c r="AN194" s="59"/>
      <c r="AO194" s="59"/>
      <c r="AP194" s="59"/>
      <c r="AQ194" s="59"/>
    </row>
    <row r="195" ht="12.0" customHeight="1">
      <c r="A195" s="59"/>
      <c r="B195" s="59"/>
      <c r="C195" s="618"/>
      <c r="D195" s="59"/>
      <c r="E195" s="59"/>
      <c r="F195" s="59"/>
      <c r="G195" s="59"/>
      <c r="H195" s="59"/>
      <c r="I195" s="59"/>
      <c r="J195" s="59"/>
      <c r="K195" s="59"/>
      <c r="L195" s="59"/>
      <c r="M195" s="59"/>
      <c r="N195" s="59"/>
      <c r="O195" s="59"/>
      <c r="P195" s="59"/>
      <c r="Q195" s="59"/>
      <c r="R195" s="59"/>
      <c r="S195" s="59"/>
      <c r="T195" s="59"/>
      <c r="U195" s="59"/>
      <c r="V195" s="59"/>
      <c r="W195" s="59"/>
      <c r="X195" s="59"/>
      <c r="Y195" s="59"/>
      <c r="Z195" s="59"/>
      <c r="AA195" s="59"/>
      <c r="AB195" s="59"/>
      <c r="AC195" s="59"/>
      <c r="AD195" s="59"/>
      <c r="AE195" s="59"/>
      <c r="AF195" s="59"/>
      <c r="AG195" s="59"/>
      <c r="AH195" s="59"/>
      <c r="AI195" s="59"/>
      <c r="AJ195" s="59"/>
      <c r="AK195" s="59"/>
      <c r="AL195" s="59"/>
      <c r="AM195" s="59"/>
      <c r="AN195" s="59"/>
      <c r="AO195" s="59"/>
      <c r="AP195" s="59"/>
      <c r="AQ195" s="59"/>
    </row>
    <row r="196" ht="12.0" customHeight="1">
      <c r="A196" s="59"/>
      <c r="B196" s="59"/>
      <c r="C196" s="618"/>
      <c r="D196" s="59"/>
      <c r="E196" s="59"/>
      <c r="F196" s="59"/>
      <c r="G196" s="59"/>
      <c r="H196" s="59"/>
      <c r="I196" s="59"/>
      <c r="J196" s="59"/>
      <c r="K196" s="59"/>
      <c r="L196" s="59"/>
      <c r="M196" s="59"/>
      <c r="N196" s="59"/>
      <c r="O196" s="59"/>
      <c r="P196" s="59"/>
      <c r="Q196" s="59"/>
      <c r="R196" s="59"/>
      <c r="S196" s="59"/>
      <c r="T196" s="59"/>
      <c r="U196" s="59"/>
      <c r="V196" s="59"/>
      <c r="W196" s="59"/>
      <c r="X196" s="59"/>
      <c r="Y196" s="59"/>
      <c r="Z196" s="59"/>
      <c r="AA196" s="59"/>
      <c r="AB196" s="59"/>
      <c r="AC196" s="59"/>
      <c r="AD196" s="59"/>
      <c r="AE196" s="59"/>
      <c r="AF196" s="59"/>
      <c r="AG196" s="59"/>
      <c r="AH196" s="59"/>
      <c r="AI196" s="59"/>
      <c r="AJ196" s="59"/>
      <c r="AK196" s="59"/>
      <c r="AL196" s="59"/>
      <c r="AM196" s="59"/>
      <c r="AN196" s="59"/>
      <c r="AO196" s="59"/>
      <c r="AP196" s="59"/>
      <c r="AQ196" s="59"/>
    </row>
    <row r="197" ht="12.0" customHeight="1">
      <c r="A197" s="59"/>
      <c r="B197" s="59"/>
      <c r="C197" s="618"/>
      <c r="D197" s="59"/>
      <c r="E197" s="59"/>
      <c r="F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c r="AD197" s="59"/>
      <c r="AE197" s="59"/>
      <c r="AF197" s="59"/>
      <c r="AG197" s="59"/>
      <c r="AH197" s="59"/>
      <c r="AI197" s="59"/>
      <c r="AJ197" s="59"/>
      <c r="AK197" s="59"/>
      <c r="AL197" s="59"/>
      <c r="AM197" s="59"/>
      <c r="AN197" s="59"/>
      <c r="AO197" s="59"/>
      <c r="AP197" s="59"/>
      <c r="AQ197" s="59"/>
    </row>
    <row r="198" ht="12.0" customHeight="1">
      <c r="A198" s="59"/>
      <c r="B198" s="59"/>
      <c r="C198" s="618"/>
      <c r="D198" s="59"/>
      <c r="E198" s="59"/>
      <c r="F198" s="59"/>
      <c r="G198" s="59"/>
      <c r="H198" s="59"/>
      <c r="I198" s="59"/>
      <c r="J198" s="59"/>
      <c r="K198" s="59"/>
      <c r="L198" s="59"/>
      <c r="M198" s="59"/>
      <c r="N198" s="59"/>
      <c r="O198" s="59"/>
      <c r="P198" s="59"/>
      <c r="Q198" s="59"/>
      <c r="R198" s="59"/>
      <c r="S198" s="59"/>
      <c r="T198" s="59"/>
      <c r="U198" s="59"/>
      <c r="V198" s="59"/>
      <c r="W198" s="59"/>
      <c r="X198" s="59"/>
      <c r="Y198" s="59"/>
      <c r="Z198" s="59"/>
      <c r="AA198" s="59"/>
      <c r="AB198" s="59"/>
      <c r="AC198" s="59"/>
      <c r="AD198" s="59"/>
      <c r="AE198" s="59"/>
      <c r="AF198" s="59"/>
      <c r="AG198" s="59"/>
      <c r="AH198" s="59"/>
      <c r="AI198" s="59"/>
      <c r="AJ198" s="59"/>
      <c r="AK198" s="59"/>
      <c r="AL198" s="59"/>
      <c r="AM198" s="59"/>
      <c r="AN198" s="59"/>
      <c r="AO198" s="59"/>
      <c r="AP198" s="59"/>
      <c r="AQ198" s="59"/>
    </row>
    <row r="199" ht="12.0" customHeight="1">
      <c r="A199" s="59"/>
      <c r="B199" s="59"/>
      <c r="C199" s="618"/>
      <c r="D199" s="59"/>
      <c r="E199" s="59"/>
      <c r="F199" s="59"/>
      <c r="G199" s="59"/>
      <c r="H199" s="59"/>
      <c r="I199" s="59"/>
      <c r="J199" s="59"/>
      <c r="K199" s="59"/>
      <c r="L199" s="59"/>
      <c r="M199" s="59"/>
      <c r="N199" s="59"/>
      <c r="O199" s="59"/>
      <c r="P199" s="59"/>
      <c r="Q199" s="59"/>
      <c r="R199" s="59"/>
      <c r="S199" s="59"/>
      <c r="T199" s="59"/>
      <c r="U199" s="59"/>
      <c r="V199" s="59"/>
      <c r="W199" s="59"/>
      <c r="X199" s="59"/>
      <c r="Y199" s="59"/>
      <c r="Z199" s="59"/>
      <c r="AA199" s="59"/>
      <c r="AB199" s="59"/>
      <c r="AC199" s="59"/>
      <c r="AD199" s="59"/>
      <c r="AE199" s="59"/>
      <c r="AF199" s="59"/>
      <c r="AG199" s="59"/>
      <c r="AH199" s="59"/>
      <c r="AI199" s="59"/>
      <c r="AJ199" s="59"/>
      <c r="AK199" s="59"/>
      <c r="AL199" s="59"/>
      <c r="AM199" s="59"/>
      <c r="AN199" s="59"/>
      <c r="AO199" s="59"/>
      <c r="AP199" s="59"/>
      <c r="AQ199" s="59"/>
    </row>
    <row r="200" ht="12.0" customHeight="1">
      <c r="A200" s="59"/>
      <c r="B200" s="59"/>
      <c r="C200" s="618"/>
      <c r="D200" s="59"/>
      <c r="E200" s="59"/>
      <c r="F200" s="59"/>
      <c r="G200" s="59"/>
      <c r="H200" s="59"/>
      <c r="I200" s="59"/>
      <c r="J200" s="59"/>
      <c r="K200" s="59"/>
      <c r="L200" s="59"/>
      <c r="M200" s="59"/>
      <c r="N200" s="59"/>
      <c r="O200" s="59"/>
      <c r="P200" s="59"/>
      <c r="Q200" s="59"/>
      <c r="R200" s="59"/>
      <c r="S200" s="59"/>
      <c r="T200" s="59"/>
      <c r="U200" s="59"/>
      <c r="V200" s="59"/>
      <c r="W200" s="59"/>
      <c r="X200" s="59"/>
      <c r="Y200" s="59"/>
      <c r="Z200" s="59"/>
      <c r="AA200" s="59"/>
      <c r="AB200" s="59"/>
      <c r="AC200" s="59"/>
      <c r="AD200" s="59"/>
      <c r="AE200" s="59"/>
      <c r="AF200" s="59"/>
      <c r="AG200" s="59"/>
      <c r="AH200" s="59"/>
      <c r="AI200" s="59"/>
      <c r="AJ200" s="59"/>
      <c r="AK200" s="59"/>
      <c r="AL200" s="59"/>
      <c r="AM200" s="59"/>
      <c r="AN200" s="59"/>
      <c r="AO200" s="59"/>
      <c r="AP200" s="59"/>
      <c r="AQ200" s="59"/>
    </row>
    <row r="201" ht="12.0" customHeight="1">
      <c r="A201" s="59"/>
      <c r="B201" s="59"/>
      <c r="C201" s="618"/>
      <c r="D201" s="59"/>
      <c r="E201" s="59"/>
      <c r="F201" s="59"/>
      <c r="G201" s="59"/>
      <c r="H201" s="59"/>
      <c r="I201" s="59"/>
      <c r="J201" s="59"/>
      <c r="K201" s="59"/>
      <c r="L201" s="59"/>
      <c r="M201" s="59"/>
      <c r="N201" s="59"/>
      <c r="O201" s="59"/>
      <c r="P201" s="59"/>
      <c r="Q201" s="59"/>
      <c r="R201" s="59"/>
      <c r="S201" s="59"/>
      <c r="T201" s="59"/>
      <c r="U201" s="59"/>
      <c r="V201" s="59"/>
      <c r="W201" s="59"/>
      <c r="X201" s="59"/>
      <c r="Y201" s="59"/>
      <c r="Z201" s="59"/>
      <c r="AA201" s="59"/>
      <c r="AB201" s="59"/>
      <c r="AC201" s="59"/>
      <c r="AD201" s="59"/>
      <c r="AE201" s="59"/>
      <c r="AF201" s="59"/>
      <c r="AG201" s="59"/>
      <c r="AH201" s="59"/>
      <c r="AI201" s="59"/>
      <c r="AJ201" s="59"/>
      <c r="AK201" s="59"/>
      <c r="AL201" s="59"/>
      <c r="AM201" s="59"/>
      <c r="AN201" s="59"/>
      <c r="AO201" s="59"/>
      <c r="AP201" s="59"/>
      <c r="AQ201" s="59"/>
    </row>
    <row r="202" ht="12.0" customHeight="1">
      <c r="A202" s="59"/>
      <c r="B202" s="59"/>
      <c r="C202" s="618"/>
      <c r="D202" s="59"/>
      <c r="E202" s="59"/>
      <c r="F202" s="59"/>
      <c r="G202" s="59"/>
      <c r="H202" s="59"/>
      <c r="I202" s="59"/>
      <c r="J202" s="59"/>
      <c r="K202" s="59"/>
      <c r="L202" s="59"/>
      <c r="M202" s="59"/>
      <c r="N202" s="59"/>
      <c r="O202" s="59"/>
      <c r="P202" s="59"/>
      <c r="Q202" s="59"/>
      <c r="R202" s="59"/>
      <c r="S202" s="59"/>
      <c r="T202" s="59"/>
      <c r="U202" s="59"/>
      <c r="V202" s="59"/>
      <c r="W202" s="59"/>
      <c r="X202" s="59"/>
      <c r="Y202" s="59"/>
      <c r="Z202" s="59"/>
      <c r="AA202" s="59"/>
      <c r="AB202" s="59"/>
      <c r="AC202" s="59"/>
      <c r="AD202" s="59"/>
      <c r="AE202" s="59"/>
      <c r="AF202" s="59"/>
      <c r="AG202" s="59"/>
      <c r="AH202" s="59"/>
      <c r="AI202" s="59"/>
      <c r="AJ202" s="59"/>
      <c r="AK202" s="59"/>
      <c r="AL202" s="59"/>
      <c r="AM202" s="59"/>
      <c r="AN202" s="59"/>
      <c r="AO202" s="59"/>
      <c r="AP202" s="59"/>
      <c r="AQ202" s="59"/>
    </row>
    <row r="203" ht="12.0" customHeight="1">
      <c r="A203" s="59"/>
      <c r="B203" s="59"/>
      <c r="C203" s="618"/>
      <c r="D203" s="59"/>
      <c r="E203" s="59"/>
      <c r="F203" s="59"/>
      <c r="G203" s="59"/>
      <c r="H203" s="59"/>
      <c r="I203" s="59"/>
      <c r="J203" s="59"/>
      <c r="K203" s="59"/>
      <c r="L203" s="59"/>
      <c r="M203" s="59"/>
      <c r="N203" s="59"/>
      <c r="O203" s="59"/>
      <c r="P203" s="59"/>
      <c r="Q203" s="59"/>
      <c r="R203" s="59"/>
      <c r="S203" s="59"/>
      <c r="T203" s="59"/>
      <c r="U203" s="59"/>
      <c r="V203" s="59"/>
      <c r="W203" s="59"/>
      <c r="X203" s="59"/>
      <c r="Y203" s="59"/>
      <c r="Z203" s="59"/>
      <c r="AA203" s="59"/>
      <c r="AB203" s="59"/>
      <c r="AC203" s="59"/>
      <c r="AD203" s="59"/>
      <c r="AE203" s="59"/>
      <c r="AF203" s="59"/>
      <c r="AG203" s="59"/>
      <c r="AH203" s="59"/>
      <c r="AI203" s="59"/>
      <c r="AJ203" s="59"/>
      <c r="AK203" s="59"/>
      <c r="AL203" s="59"/>
      <c r="AM203" s="59"/>
      <c r="AN203" s="59"/>
      <c r="AO203" s="59"/>
      <c r="AP203" s="59"/>
      <c r="AQ203" s="59"/>
    </row>
    <row r="204" ht="12.0" customHeight="1">
      <c r="A204" s="59"/>
      <c r="B204" s="59"/>
      <c r="C204" s="618"/>
      <c r="D204" s="59"/>
      <c r="E204" s="59"/>
      <c r="F204" s="59"/>
      <c r="G204" s="59"/>
      <c r="H204" s="59"/>
      <c r="I204" s="59"/>
      <c r="J204" s="59"/>
      <c r="K204" s="59"/>
      <c r="L204" s="59"/>
      <c r="M204" s="59"/>
      <c r="N204" s="59"/>
      <c r="O204" s="59"/>
      <c r="P204" s="59"/>
      <c r="Q204" s="59"/>
      <c r="R204" s="59"/>
      <c r="S204" s="59"/>
      <c r="T204" s="59"/>
      <c r="U204" s="59"/>
      <c r="V204" s="59"/>
      <c r="W204" s="59"/>
      <c r="X204" s="59"/>
      <c r="Y204" s="59"/>
      <c r="Z204" s="59"/>
      <c r="AA204" s="59"/>
      <c r="AB204" s="59"/>
      <c r="AC204" s="59"/>
      <c r="AD204" s="59"/>
      <c r="AE204" s="59"/>
      <c r="AF204" s="59"/>
      <c r="AG204" s="59"/>
      <c r="AH204" s="59"/>
      <c r="AI204" s="59"/>
      <c r="AJ204" s="59"/>
      <c r="AK204" s="59"/>
      <c r="AL204" s="59"/>
      <c r="AM204" s="59"/>
      <c r="AN204" s="59"/>
      <c r="AO204" s="59"/>
      <c r="AP204" s="59"/>
      <c r="AQ204" s="59"/>
    </row>
    <row r="205" ht="12.0" customHeight="1">
      <c r="A205" s="59"/>
      <c r="B205" s="59"/>
      <c r="C205" s="618"/>
      <c r="D205" s="59"/>
      <c r="E205" s="59"/>
      <c r="F205" s="59"/>
      <c r="G205" s="59"/>
      <c r="H205" s="59"/>
      <c r="I205" s="59"/>
      <c r="J205" s="59"/>
      <c r="K205" s="59"/>
      <c r="L205" s="59"/>
      <c r="M205" s="59"/>
      <c r="N205" s="59"/>
      <c r="O205" s="59"/>
      <c r="P205" s="59"/>
      <c r="Q205" s="59"/>
      <c r="R205" s="59"/>
      <c r="S205" s="59"/>
      <c r="T205" s="59"/>
      <c r="U205" s="59"/>
      <c r="V205" s="59"/>
      <c r="W205" s="59"/>
      <c r="X205" s="59"/>
      <c r="Y205" s="59"/>
      <c r="Z205" s="59"/>
      <c r="AA205" s="59"/>
      <c r="AB205" s="59"/>
      <c r="AC205" s="59"/>
      <c r="AD205" s="59"/>
      <c r="AE205" s="59"/>
      <c r="AF205" s="59"/>
      <c r="AG205" s="59"/>
      <c r="AH205" s="59"/>
      <c r="AI205" s="59"/>
      <c r="AJ205" s="59"/>
      <c r="AK205" s="59"/>
      <c r="AL205" s="59"/>
      <c r="AM205" s="59"/>
      <c r="AN205" s="59"/>
      <c r="AO205" s="59"/>
      <c r="AP205" s="59"/>
      <c r="AQ205" s="59"/>
    </row>
    <row r="206" ht="12.0" customHeight="1">
      <c r="A206" s="59"/>
      <c r="B206" s="59"/>
      <c r="C206" s="618"/>
      <c r="D206" s="59"/>
      <c r="E206" s="59"/>
      <c r="F206" s="59"/>
      <c r="G206" s="59"/>
      <c r="H206" s="59"/>
      <c r="I206" s="59"/>
      <c r="J206" s="59"/>
      <c r="K206" s="59"/>
      <c r="L206" s="59"/>
      <c r="M206" s="59"/>
      <c r="N206" s="59"/>
      <c r="O206" s="59"/>
      <c r="P206" s="59"/>
      <c r="Q206" s="59"/>
      <c r="R206" s="59"/>
      <c r="S206" s="59"/>
      <c r="T206" s="59"/>
      <c r="U206" s="59"/>
      <c r="V206" s="59"/>
      <c r="W206" s="59"/>
      <c r="X206" s="59"/>
      <c r="Y206" s="59"/>
      <c r="Z206" s="59"/>
      <c r="AA206" s="59"/>
      <c r="AB206" s="59"/>
      <c r="AC206" s="59"/>
      <c r="AD206" s="59"/>
      <c r="AE206" s="59"/>
      <c r="AF206" s="59"/>
      <c r="AG206" s="59"/>
      <c r="AH206" s="59"/>
      <c r="AI206" s="59"/>
      <c r="AJ206" s="59"/>
      <c r="AK206" s="59"/>
      <c r="AL206" s="59"/>
      <c r="AM206" s="59"/>
      <c r="AN206" s="59"/>
      <c r="AO206" s="59"/>
      <c r="AP206" s="59"/>
      <c r="AQ206" s="59"/>
    </row>
    <row r="207" ht="12.0" customHeight="1">
      <c r="A207" s="59"/>
      <c r="B207" s="59"/>
      <c r="C207" s="618"/>
      <c r="D207" s="59"/>
      <c r="E207" s="59"/>
      <c r="F207" s="59"/>
      <c r="G207" s="59"/>
      <c r="H207" s="59"/>
      <c r="I207" s="59"/>
      <c r="J207" s="59"/>
      <c r="K207" s="59"/>
      <c r="L207" s="59"/>
      <c r="M207" s="59"/>
      <c r="N207" s="59"/>
      <c r="O207" s="59"/>
      <c r="P207" s="59"/>
      <c r="Q207" s="59"/>
      <c r="R207" s="59"/>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9"/>
    </row>
    <row r="208" ht="12.0" customHeight="1">
      <c r="A208" s="59"/>
      <c r="B208" s="59"/>
      <c r="C208" s="618"/>
      <c r="D208" s="59"/>
      <c r="E208" s="59"/>
      <c r="F208" s="59"/>
      <c r="G208" s="59"/>
      <c r="H208" s="59"/>
      <c r="I208" s="59"/>
      <c r="J208" s="59"/>
      <c r="K208" s="59"/>
      <c r="L208" s="59"/>
      <c r="M208" s="59"/>
      <c r="N208" s="59"/>
      <c r="O208" s="59"/>
      <c r="P208" s="59"/>
      <c r="Q208" s="59"/>
      <c r="R208" s="59"/>
      <c r="S208" s="59"/>
      <c r="T208" s="59"/>
      <c r="U208" s="59"/>
      <c r="V208" s="59"/>
      <c r="W208" s="59"/>
      <c r="X208" s="59"/>
      <c r="Y208" s="59"/>
      <c r="Z208" s="59"/>
      <c r="AA208" s="59"/>
      <c r="AB208" s="59"/>
      <c r="AC208" s="59"/>
      <c r="AD208" s="59"/>
      <c r="AE208" s="59"/>
      <c r="AF208" s="59"/>
      <c r="AG208" s="59"/>
      <c r="AH208" s="59"/>
      <c r="AI208" s="59"/>
      <c r="AJ208" s="59"/>
      <c r="AK208" s="59"/>
      <c r="AL208" s="59"/>
      <c r="AM208" s="59"/>
      <c r="AN208" s="59"/>
      <c r="AO208" s="59"/>
      <c r="AP208" s="59"/>
      <c r="AQ208" s="59"/>
    </row>
    <row r="209" ht="12.0" customHeight="1">
      <c r="A209" s="59"/>
      <c r="B209" s="59"/>
      <c r="C209" s="618"/>
      <c r="D209" s="59"/>
      <c r="E209" s="59"/>
      <c r="F209" s="59"/>
      <c r="G209" s="59"/>
      <c r="H209" s="59"/>
      <c r="I209" s="59"/>
      <c r="J209" s="59"/>
      <c r="K209" s="59"/>
      <c r="L209" s="59"/>
      <c r="M209" s="59"/>
      <c r="N209" s="59"/>
      <c r="O209" s="59"/>
      <c r="P209" s="59"/>
      <c r="Q209" s="59"/>
      <c r="R209" s="59"/>
      <c r="S209" s="59"/>
      <c r="T209" s="59"/>
      <c r="U209" s="59"/>
      <c r="V209" s="59"/>
      <c r="W209" s="59"/>
      <c r="X209" s="59"/>
      <c r="Y209" s="59"/>
      <c r="Z209" s="59"/>
      <c r="AA209" s="59"/>
      <c r="AB209" s="59"/>
      <c r="AC209" s="59"/>
      <c r="AD209" s="59"/>
      <c r="AE209" s="59"/>
      <c r="AF209" s="59"/>
      <c r="AG209" s="59"/>
      <c r="AH209" s="59"/>
      <c r="AI209" s="59"/>
      <c r="AJ209" s="59"/>
      <c r="AK209" s="59"/>
      <c r="AL209" s="59"/>
      <c r="AM209" s="59"/>
      <c r="AN209" s="59"/>
      <c r="AO209" s="59"/>
      <c r="AP209" s="59"/>
      <c r="AQ209" s="59"/>
    </row>
    <row r="210" ht="12.0" customHeight="1">
      <c r="A210" s="59"/>
      <c r="B210" s="59"/>
      <c r="C210" s="618"/>
      <c r="D210" s="59"/>
      <c r="E210" s="59"/>
      <c r="F210" s="59"/>
      <c r="G210" s="59"/>
      <c r="H210" s="59"/>
      <c r="I210" s="59"/>
      <c r="J210" s="59"/>
      <c r="K210" s="59"/>
      <c r="L210" s="59"/>
      <c r="M210" s="59"/>
      <c r="N210" s="59"/>
      <c r="O210" s="59"/>
      <c r="P210" s="59"/>
      <c r="Q210" s="59"/>
      <c r="R210" s="59"/>
      <c r="S210" s="59"/>
      <c r="T210" s="59"/>
      <c r="U210" s="59"/>
      <c r="V210" s="59"/>
      <c r="W210" s="59"/>
      <c r="X210" s="59"/>
      <c r="Y210" s="59"/>
      <c r="Z210" s="59"/>
      <c r="AA210" s="59"/>
      <c r="AB210" s="59"/>
      <c r="AC210" s="59"/>
      <c r="AD210" s="59"/>
      <c r="AE210" s="59"/>
      <c r="AF210" s="59"/>
      <c r="AG210" s="59"/>
      <c r="AH210" s="59"/>
      <c r="AI210" s="59"/>
      <c r="AJ210" s="59"/>
      <c r="AK210" s="59"/>
      <c r="AL210" s="59"/>
      <c r="AM210" s="59"/>
      <c r="AN210" s="59"/>
      <c r="AO210" s="59"/>
      <c r="AP210" s="59"/>
      <c r="AQ210" s="59"/>
    </row>
    <row r="211" ht="12.0" customHeight="1">
      <c r="A211" s="59"/>
      <c r="B211" s="59"/>
      <c r="C211" s="618"/>
      <c r="D211" s="59"/>
      <c r="E211" s="59"/>
      <c r="F211" s="59"/>
      <c r="G211" s="59"/>
      <c r="H211" s="59"/>
      <c r="I211" s="59"/>
      <c r="J211" s="59"/>
      <c r="K211" s="59"/>
      <c r="L211" s="59"/>
      <c r="M211" s="59"/>
      <c r="N211" s="59"/>
      <c r="O211" s="59"/>
      <c r="P211" s="59"/>
      <c r="Q211" s="59"/>
      <c r="R211" s="59"/>
      <c r="S211" s="59"/>
      <c r="T211" s="59"/>
      <c r="U211" s="59"/>
      <c r="V211" s="59"/>
      <c r="W211" s="59"/>
      <c r="X211" s="59"/>
      <c r="Y211" s="59"/>
      <c r="Z211" s="59"/>
      <c r="AA211" s="59"/>
      <c r="AB211" s="59"/>
      <c r="AC211" s="59"/>
      <c r="AD211" s="59"/>
      <c r="AE211" s="59"/>
      <c r="AF211" s="59"/>
      <c r="AG211" s="59"/>
      <c r="AH211" s="59"/>
      <c r="AI211" s="59"/>
      <c r="AJ211" s="59"/>
      <c r="AK211" s="59"/>
      <c r="AL211" s="59"/>
      <c r="AM211" s="59"/>
      <c r="AN211" s="59"/>
      <c r="AO211" s="59"/>
      <c r="AP211" s="59"/>
      <c r="AQ211" s="59"/>
    </row>
    <row r="212" ht="12.0" customHeight="1">
      <c r="A212" s="59"/>
      <c r="B212" s="59"/>
      <c r="C212" s="618"/>
      <c r="D212" s="59"/>
      <c r="E212" s="59"/>
      <c r="F212" s="59"/>
      <c r="G212" s="59"/>
      <c r="H212" s="59"/>
      <c r="I212" s="59"/>
      <c r="J212" s="59"/>
      <c r="K212" s="59"/>
      <c r="L212" s="59"/>
      <c r="M212" s="59"/>
      <c r="N212" s="59"/>
      <c r="O212" s="59"/>
      <c r="P212" s="59"/>
      <c r="Q212" s="59"/>
      <c r="R212" s="59"/>
      <c r="S212" s="59"/>
      <c r="T212" s="59"/>
      <c r="U212" s="59"/>
      <c r="V212" s="59"/>
      <c r="W212" s="59"/>
      <c r="X212" s="59"/>
      <c r="Y212" s="59"/>
      <c r="Z212" s="59"/>
      <c r="AA212" s="59"/>
      <c r="AB212" s="59"/>
      <c r="AC212" s="59"/>
      <c r="AD212" s="59"/>
      <c r="AE212" s="59"/>
      <c r="AF212" s="59"/>
      <c r="AG212" s="59"/>
      <c r="AH212" s="59"/>
      <c r="AI212" s="59"/>
      <c r="AJ212" s="59"/>
      <c r="AK212" s="59"/>
      <c r="AL212" s="59"/>
      <c r="AM212" s="59"/>
      <c r="AN212" s="59"/>
      <c r="AO212" s="59"/>
      <c r="AP212" s="59"/>
      <c r="AQ212" s="59"/>
    </row>
    <row r="213" ht="12.0" customHeight="1">
      <c r="A213" s="59"/>
      <c r="B213" s="59"/>
      <c r="C213" s="618"/>
      <c r="D213" s="59"/>
      <c r="E213" s="59"/>
      <c r="F213" s="59"/>
      <c r="G213" s="59"/>
      <c r="H213" s="59"/>
      <c r="I213" s="59"/>
      <c r="J213" s="59"/>
      <c r="K213" s="59"/>
      <c r="L213" s="59"/>
      <c r="M213" s="59"/>
      <c r="N213" s="59"/>
      <c r="O213" s="59"/>
      <c r="P213" s="59"/>
      <c r="Q213" s="59"/>
      <c r="R213" s="59"/>
      <c r="S213" s="59"/>
      <c r="T213" s="59"/>
      <c r="U213" s="59"/>
      <c r="V213" s="59"/>
      <c r="W213" s="59"/>
      <c r="X213" s="59"/>
      <c r="Y213" s="59"/>
      <c r="Z213" s="59"/>
      <c r="AA213" s="59"/>
      <c r="AB213" s="59"/>
      <c r="AC213" s="59"/>
      <c r="AD213" s="59"/>
      <c r="AE213" s="59"/>
      <c r="AF213" s="59"/>
      <c r="AG213" s="59"/>
      <c r="AH213" s="59"/>
      <c r="AI213" s="59"/>
      <c r="AJ213" s="59"/>
      <c r="AK213" s="59"/>
      <c r="AL213" s="59"/>
      <c r="AM213" s="59"/>
      <c r="AN213" s="59"/>
      <c r="AO213" s="59"/>
      <c r="AP213" s="59"/>
      <c r="AQ213" s="59"/>
    </row>
    <row r="214" ht="12.0" customHeight="1">
      <c r="A214" s="59"/>
      <c r="B214" s="59"/>
      <c r="C214" s="618"/>
      <c r="D214" s="59"/>
      <c r="E214" s="59"/>
      <c r="F214" s="59"/>
      <c r="G214" s="59"/>
      <c r="H214" s="59"/>
      <c r="I214" s="59"/>
      <c r="J214" s="59"/>
      <c r="K214" s="59"/>
      <c r="L214" s="59"/>
      <c r="M214" s="59"/>
      <c r="N214" s="59"/>
      <c r="O214" s="59"/>
      <c r="P214" s="59"/>
      <c r="Q214" s="59"/>
      <c r="R214" s="59"/>
      <c r="S214" s="59"/>
      <c r="T214" s="59"/>
      <c r="U214" s="59"/>
      <c r="V214" s="59"/>
      <c r="W214" s="59"/>
      <c r="X214" s="59"/>
      <c r="Y214" s="59"/>
      <c r="Z214" s="59"/>
      <c r="AA214" s="59"/>
      <c r="AB214" s="59"/>
      <c r="AC214" s="59"/>
      <c r="AD214" s="59"/>
      <c r="AE214" s="59"/>
      <c r="AF214" s="59"/>
      <c r="AG214" s="59"/>
      <c r="AH214" s="59"/>
      <c r="AI214" s="59"/>
      <c r="AJ214" s="59"/>
      <c r="AK214" s="59"/>
      <c r="AL214" s="59"/>
      <c r="AM214" s="59"/>
      <c r="AN214" s="59"/>
      <c r="AO214" s="59"/>
      <c r="AP214" s="59"/>
      <c r="AQ214" s="59"/>
    </row>
    <row r="215" ht="12.0" customHeight="1">
      <c r="A215" s="59"/>
      <c r="B215" s="59"/>
      <c r="C215" s="618"/>
      <c r="D215" s="59"/>
      <c r="E215" s="59"/>
      <c r="F215" s="59"/>
      <c r="G215" s="59"/>
      <c r="H215" s="59"/>
      <c r="I215" s="59"/>
      <c r="J215" s="59"/>
      <c r="K215" s="59"/>
      <c r="L215" s="59"/>
      <c r="M215" s="59"/>
      <c r="N215" s="59"/>
      <c r="O215" s="59"/>
      <c r="P215" s="59"/>
      <c r="Q215" s="59"/>
      <c r="R215" s="59"/>
      <c r="S215" s="59"/>
      <c r="T215" s="59"/>
      <c r="U215" s="59"/>
      <c r="V215" s="59"/>
      <c r="W215" s="59"/>
      <c r="X215" s="59"/>
      <c r="Y215" s="59"/>
      <c r="Z215" s="59"/>
      <c r="AA215" s="59"/>
      <c r="AB215" s="59"/>
      <c r="AC215" s="59"/>
      <c r="AD215" s="59"/>
      <c r="AE215" s="59"/>
      <c r="AF215" s="59"/>
      <c r="AG215" s="59"/>
      <c r="AH215" s="59"/>
      <c r="AI215" s="59"/>
      <c r="AJ215" s="59"/>
      <c r="AK215" s="59"/>
      <c r="AL215" s="59"/>
      <c r="AM215" s="59"/>
      <c r="AN215" s="59"/>
      <c r="AO215" s="59"/>
      <c r="AP215" s="59"/>
      <c r="AQ215" s="59"/>
    </row>
    <row r="216" ht="12.0" customHeight="1">
      <c r="A216" s="59"/>
      <c r="B216" s="59"/>
      <c r="C216" s="618"/>
      <c r="D216" s="59"/>
      <c r="E216" s="59"/>
      <c r="F216" s="59"/>
      <c r="G216" s="59"/>
      <c r="H216" s="59"/>
      <c r="I216" s="59"/>
      <c r="J216" s="59"/>
      <c r="K216" s="59"/>
      <c r="L216" s="59"/>
      <c r="M216" s="59"/>
      <c r="N216" s="59"/>
      <c r="O216" s="59"/>
      <c r="P216" s="59"/>
      <c r="Q216" s="59"/>
      <c r="R216" s="59"/>
      <c r="S216" s="59"/>
      <c r="T216" s="59"/>
      <c r="U216" s="59"/>
      <c r="V216" s="59"/>
      <c r="W216" s="59"/>
      <c r="X216" s="59"/>
      <c r="Y216" s="59"/>
      <c r="Z216" s="59"/>
      <c r="AA216" s="59"/>
      <c r="AB216" s="59"/>
      <c r="AC216" s="59"/>
      <c r="AD216" s="59"/>
      <c r="AE216" s="59"/>
      <c r="AF216" s="59"/>
      <c r="AG216" s="59"/>
      <c r="AH216" s="59"/>
      <c r="AI216" s="59"/>
      <c r="AJ216" s="59"/>
      <c r="AK216" s="59"/>
      <c r="AL216" s="59"/>
      <c r="AM216" s="59"/>
      <c r="AN216" s="59"/>
      <c r="AO216" s="59"/>
      <c r="AP216" s="59"/>
      <c r="AQ216" s="59"/>
    </row>
    <row r="217" ht="12.0" customHeight="1">
      <c r="A217" s="59"/>
      <c r="B217" s="59"/>
      <c r="C217" s="618"/>
      <c r="D217" s="59"/>
      <c r="E217" s="59"/>
      <c r="F217" s="59"/>
      <c r="G217" s="59"/>
      <c r="H217" s="59"/>
      <c r="I217" s="59"/>
      <c r="J217" s="59"/>
      <c r="K217" s="59"/>
      <c r="L217" s="59"/>
      <c r="M217" s="59"/>
      <c r="N217" s="59"/>
      <c r="O217" s="59"/>
      <c r="P217" s="59"/>
      <c r="Q217" s="59"/>
      <c r="R217" s="59"/>
      <c r="S217" s="59"/>
      <c r="T217" s="59"/>
      <c r="U217" s="59"/>
      <c r="V217" s="59"/>
      <c r="W217" s="59"/>
      <c r="X217" s="59"/>
      <c r="Y217" s="59"/>
      <c r="Z217" s="59"/>
      <c r="AA217" s="59"/>
      <c r="AB217" s="59"/>
      <c r="AC217" s="59"/>
      <c r="AD217" s="59"/>
      <c r="AE217" s="59"/>
      <c r="AF217" s="59"/>
      <c r="AG217" s="59"/>
      <c r="AH217" s="59"/>
      <c r="AI217" s="59"/>
      <c r="AJ217" s="59"/>
      <c r="AK217" s="59"/>
      <c r="AL217" s="59"/>
      <c r="AM217" s="59"/>
      <c r="AN217" s="59"/>
      <c r="AO217" s="59"/>
      <c r="AP217" s="59"/>
      <c r="AQ217" s="59"/>
    </row>
    <row r="218" ht="12.0" customHeight="1">
      <c r="A218" s="59"/>
      <c r="B218" s="59"/>
      <c r="C218" s="618"/>
      <c r="D218" s="59"/>
      <c r="E218" s="59"/>
      <c r="F218" s="59"/>
      <c r="G218" s="59"/>
      <c r="H218" s="59"/>
      <c r="I218" s="59"/>
      <c r="J218" s="59"/>
      <c r="K218" s="59"/>
      <c r="L218" s="59"/>
      <c r="M218" s="59"/>
      <c r="N218" s="59"/>
      <c r="O218" s="59"/>
      <c r="P218" s="59"/>
      <c r="Q218" s="59"/>
      <c r="R218" s="59"/>
      <c r="S218" s="59"/>
      <c r="T218" s="59"/>
      <c r="U218" s="59"/>
      <c r="V218" s="59"/>
      <c r="W218" s="59"/>
      <c r="X218" s="59"/>
      <c r="Y218" s="59"/>
      <c r="Z218" s="59"/>
      <c r="AA218" s="59"/>
      <c r="AB218" s="59"/>
      <c r="AC218" s="59"/>
      <c r="AD218" s="59"/>
      <c r="AE218" s="59"/>
      <c r="AF218" s="59"/>
      <c r="AG218" s="59"/>
      <c r="AH218" s="59"/>
      <c r="AI218" s="59"/>
      <c r="AJ218" s="59"/>
      <c r="AK218" s="59"/>
      <c r="AL218" s="59"/>
      <c r="AM218" s="59"/>
      <c r="AN218" s="59"/>
      <c r="AO218" s="59"/>
      <c r="AP218" s="59"/>
      <c r="AQ218" s="59"/>
    </row>
    <row r="219" ht="12.0" customHeight="1">
      <c r="A219" s="59"/>
      <c r="B219" s="59"/>
      <c r="C219" s="618"/>
      <c r="D219" s="59"/>
      <c r="E219" s="59"/>
      <c r="F219" s="59"/>
      <c r="G219" s="59"/>
      <c r="H219" s="59"/>
      <c r="I219" s="59"/>
      <c r="J219" s="59"/>
      <c r="K219" s="59"/>
      <c r="L219" s="59"/>
      <c r="M219" s="59"/>
      <c r="N219" s="59"/>
      <c r="O219" s="59"/>
      <c r="P219" s="59"/>
      <c r="Q219" s="59"/>
      <c r="R219" s="59"/>
      <c r="S219" s="59"/>
      <c r="T219" s="59"/>
      <c r="U219" s="59"/>
      <c r="V219" s="59"/>
      <c r="W219" s="59"/>
      <c r="X219" s="59"/>
      <c r="Y219" s="59"/>
      <c r="Z219" s="59"/>
      <c r="AA219" s="59"/>
      <c r="AB219" s="59"/>
      <c r="AC219" s="59"/>
      <c r="AD219" s="59"/>
      <c r="AE219" s="59"/>
      <c r="AF219" s="59"/>
      <c r="AG219" s="59"/>
      <c r="AH219" s="59"/>
      <c r="AI219" s="59"/>
      <c r="AJ219" s="59"/>
      <c r="AK219" s="59"/>
      <c r="AL219" s="59"/>
      <c r="AM219" s="59"/>
      <c r="AN219" s="59"/>
      <c r="AO219" s="59"/>
      <c r="AP219" s="59"/>
      <c r="AQ219" s="59"/>
    </row>
    <row r="220" ht="12.0" customHeight="1">
      <c r="A220" s="59"/>
      <c r="B220" s="59"/>
      <c r="C220" s="618"/>
      <c r="D220" s="59"/>
      <c r="E220" s="59"/>
      <c r="F220" s="59"/>
      <c r="G220" s="59"/>
      <c r="H220" s="59"/>
      <c r="I220" s="59"/>
      <c r="J220" s="59"/>
      <c r="K220" s="59"/>
      <c r="L220" s="59"/>
      <c r="M220" s="59"/>
      <c r="N220" s="59"/>
      <c r="O220" s="59"/>
      <c r="P220" s="59"/>
      <c r="Q220" s="59"/>
      <c r="R220" s="59"/>
      <c r="S220" s="59"/>
      <c r="T220" s="59"/>
      <c r="U220" s="59"/>
      <c r="V220" s="59"/>
      <c r="W220" s="59"/>
      <c r="X220" s="59"/>
      <c r="Y220" s="59"/>
      <c r="Z220" s="59"/>
      <c r="AA220" s="59"/>
      <c r="AB220" s="59"/>
      <c r="AC220" s="59"/>
      <c r="AD220" s="59"/>
      <c r="AE220" s="59"/>
      <c r="AF220" s="59"/>
      <c r="AG220" s="59"/>
      <c r="AH220" s="59"/>
      <c r="AI220" s="59"/>
      <c r="AJ220" s="59"/>
      <c r="AK220" s="59"/>
      <c r="AL220" s="59"/>
      <c r="AM220" s="59"/>
      <c r="AN220" s="59"/>
      <c r="AO220" s="59"/>
      <c r="AP220" s="59"/>
      <c r="AQ220" s="59"/>
    </row>
    <row r="221" ht="12.0" customHeight="1">
      <c r="A221" s="59"/>
      <c r="B221" s="59"/>
      <c r="C221" s="618"/>
      <c r="D221" s="59"/>
      <c r="E221" s="59"/>
      <c r="F221" s="59"/>
      <c r="G221" s="59"/>
      <c r="H221" s="59"/>
      <c r="I221" s="59"/>
      <c r="J221" s="59"/>
      <c r="K221" s="59"/>
      <c r="L221" s="59"/>
      <c r="M221" s="59"/>
      <c r="N221" s="59"/>
      <c r="O221" s="59"/>
      <c r="P221" s="59"/>
      <c r="Q221" s="59"/>
      <c r="R221" s="59"/>
      <c r="S221" s="59"/>
      <c r="T221" s="59"/>
      <c r="U221" s="59"/>
      <c r="V221" s="59"/>
      <c r="W221" s="59"/>
      <c r="X221" s="59"/>
      <c r="Y221" s="59"/>
      <c r="Z221" s="59"/>
      <c r="AA221" s="59"/>
      <c r="AB221" s="59"/>
      <c r="AC221" s="59"/>
      <c r="AD221" s="59"/>
      <c r="AE221" s="59"/>
      <c r="AF221" s="59"/>
      <c r="AG221" s="59"/>
      <c r="AH221" s="59"/>
      <c r="AI221" s="59"/>
      <c r="AJ221" s="59"/>
      <c r="AK221" s="59"/>
      <c r="AL221" s="59"/>
      <c r="AM221" s="59"/>
      <c r="AN221" s="59"/>
      <c r="AO221" s="59"/>
      <c r="AP221" s="59"/>
      <c r="AQ221" s="59"/>
    </row>
    <row r="222" ht="12.0" customHeight="1">
      <c r="A222" s="59"/>
      <c r="B222" s="59"/>
      <c r="C222" s="618"/>
      <c r="D222" s="59"/>
      <c r="E222" s="59"/>
      <c r="F222" s="59"/>
      <c r="G222" s="59"/>
      <c r="H222" s="59"/>
      <c r="I222" s="59"/>
      <c r="J222" s="59"/>
      <c r="K222" s="59"/>
      <c r="L222" s="59"/>
      <c r="M222" s="59"/>
      <c r="N222" s="59"/>
      <c r="O222" s="59"/>
      <c r="P222" s="59"/>
      <c r="Q222" s="59"/>
      <c r="R222" s="59"/>
      <c r="S222" s="59"/>
      <c r="T222" s="59"/>
      <c r="U222" s="59"/>
      <c r="V222" s="59"/>
      <c r="W222" s="59"/>
      <c r="X222" s="59"/>
      <c r="Y222" s="59"/>
      <c r="Z222" s="59"/>
      <c r="AA222" s="59"/>
      <c r="AB222" s="59"/>
      <c r="AC222" s="59"/>
      <c r="AD222" s="59"/>
      <c r="AE222" s="59"/>
      <c r="AF222" s="59"/>
      <c r="AG222" s="59"/>
      <c r="AH222" s="59"/>
      <c r="AI222" s="59"/>
      <c r="AJ222" s="59"/>
      <c r="AK222" s="59"/>
      <c r="AL222" s="59"/>
      <c r="AM222" s="59"/>
      <c r="AN222" s="59"/>
      <c r="AO222" s="59"/>
      <c r="AP222" s="59"/>
      <c r="AQ222" s="59"/>
    </row>
    <row r="223" ht="12.0" customHeight="1">
      <c r="A223" s="59"/>
      <c r="B223" s="59"/>
      <c r="C223" s="618"/>
      <c r="D223" s="59"/>
      <c r="E223" s="59"/>
      <c r="F223" s="59"/>
      <c r="G223" s="59"/>
      <c r="H223" s="59"/>
      <c r="I223" s="59"/>
      <c r="J223" s="59"/>
      <c r="K223" s="59"/>
      <c r="L223" s="59"/>
      <c r="M223" s="59"/>
      <c r="N223" s="59"/>
      <c r="O223" s="59"/>
      <c r="P223" s="59"/>
      <c r="Q223" s="59"/>
      <c r="R223" s="59"/>
      <c r="S223" s="59"/>
      <c r="T223" s="59"/>
      <c r="U223" s="59"/>
      <c r="V223" s="59"/>
      <c r="W223" s="59"/>
      <c r="X223" s="59"/>
      <c r="Y223" s="59"/>
      <c r="Z223" s="59"/>
      <c r="AA223" s="59"/>
      <c r="AB223" s="59"/>
      <c r="AC223" s="59"/>
      <c r="AD223" s="59"/>
      <c r="AE223" s="59"/>
      <c r="AF223" s="59"/>
      <c r="AG223" s="59"/>
      <c r="AH223" s="59"/>
      <c r="AI223" s="59"/>
      <c r="AJ223" s="59"/>
      <c r="AK223" s="59"/>
      <c r="AL223" s="59"/>
      <c r="AM223" s="59"/>
      <c r="AN223" s="59"/>
      <c r="AO223" s="59"/>
      <c r="AP223" s="59"/>
      <c r="AQ223" s="59"/>
    </row>
    <row r="224" ht="12.0" customHeight="1">
      <c r="A224" s="59"/>
      <c r="B224" s="59"/>
      <c r="C224" s="618"/>
      <c r="D224" s="59"/>
      <c r="E224" s="59"/>
      <c r="F224" s="59"/>
      <c r="G224" s="59"/>
      <c r="H224" s="59"/>
      <c r="I224" s="59"/>
      <c r="J224" s="59"/>
      <c r="K224" s="59"/>
      <c r="L224" s="59"/>
      <c r="M224" s="59"/>
      <c r="N224" s="59"/>
      <c r="O224" s="59"/>
      <c r="P224" s="59"/>
      <c r="Q224" s="59"/>
      <c r="R224" s="59"/>
      <c r="S224" s="59"/>
      <c r="T224" s="59"/>
      <c r="U224" s="59"/>
      <c r="V224" s="59"/>
      <c r="W224" s="59"/>
      <c r="X224" s="59"/>
      <c r="Y224" s="59"/>
      <c r="Z224" s="59"/>
      <c r="AA224" s="59"/>
      <c r="AB224" s="59"/>
      <c r="AC224" s="59"/>
      <c r="AD224" s="59"/>
      <c r="AE224" s="59"/>
      <c r="AF224" s="59"/>
      <c r="AG224" s="59"/>
      <c r="AH224" s="59"/>
      <c r="AI224" s="59"/>
      <c r="AJ224" s="59"/>
      <c r="AK224" s="59"/>
      <c r="AL224" s="59"/>
      <c r="AM224" s="59"/>
      <c r="AN224" s="59"/>
      <c r="AO224" s="59"/>
      <c r="AP224" s="59"/>
      <c r="AQ224" s="59"/>
    </row>
    <row r="225" ht="12.0" customHeight="1">
      <c r="A225" s="59"/>
      <c r="B225" s="59"/>
      <c r="C225" s="618"/>
      <c r="D225" s="59"/>
      <c r="E225" s="59"/>
      <c r="F225" s="59"/>
      <c r="G225" s="59"/>
      <c r="H225" s="59"/>
      <c r="I225" s="59"/>
      <c r="J225" s="59"/>
      <c r="K225" s="59"/>
      <c r="L225" s="59"/>
      <c r="M225" s="59"/>
      <c r="N225" s="59"/>
      <c r="O225" s="59"/>
      <c r="P225" s="59"/>
      <c r="Q225" s="59"/>
      <c r="R225" s="59"/>
      <c r="S225" s="59"/>
      <c r="T225" s="59"/>
      <c r="U225" s="59"/>
      <c r="V225" s="59"/>
      <c r="W225" s="59"/>
      <c r="X225" s="59"/>
      <c r="Y225" s="59"/>
      <c r="Z225" s="59"/>
      <c r="AA225" s="59"/>
      <c r="AB225" s="59"/>
      <c r="AC225" s="59"/>
      <c r="AD225" s="59"/>
      <c r="AE225" s="59"/>
      <c r="AF225" s="59"/>
      <c r="AG225" s="59"/>
      <c r="AH225" s="59"/>
      <c r="AI225" s="59"/>
      <c r="AJ225" s="59"/>
      <c r="AK225" s="59"/>
      <c r="AL225" s="59"/>
      <c r="AM225" s="59"/>
      <c r="AN225" s="59"/>
      <c r="AO225" s="59"/>
      <c r="AP225" s="59"/>
      <c r="AQ225" s="59"/>
    </row>
    <row r="226" ht="12.0" customHeight="1">
      <c r="A226" s="59"/>
      <c r="B226" s="59"/>
      <c r="C226" s="618"/>
      <c r="D226" s="59"/>
      <c r="E226" s="59"/>
      <c r="F226" s="59"/>
      <c r="G226" s="59"/>
      <c r="H226" s="59"/>
      <c r="I226" s="59"/>
      <c r="J226" s="59"/>
      <c r="K226" s="59"/>
      <c r="L226" s="59"/>
      <c r="M226" s="59"/>
      <c r="N226" s="59"/>
      <c r="O226" s="59"/>
      <c r="P226" s="59"/>
      <c r="Q226" s="59"/>
      <c r="R226" s="59"/>
      <c r="S226" s="59"/>
      <c r="T226" s="59"/>
      <c r="U226" s="59"/>
      <c r="V226" s="59"/>
      <c r="W226" s="59"/>
      <c r="X226" s="59"/>
      <c r="Y226" s="59"/>
      <c r="Z226" s="59"/>
      <c r="AA226" s="59"/>
      <c r="AB226" s="59"/>
      <c r="AC226" s="59"/>
      <c r="AD226" s="59"/>
      <c r="AE226" s="59"/>
      <c r="AF226" s="59"/>
      <c r="AG226" s="59"/>
      <c r="AH226" s="59"/>
      <c r="AI226" s="59"/>
      <c r="AJ226" s="59"/>
      <c r="AK226" s="59"/>
      <c r="AL226" s="59"/>
      <c r="AM226" s="59"/>
      <c r="AN226" s="59"/>
      <c r="AO226" s="59"/>
      <c r="AP226" s="59"/>
      <c r="AQ226" s="59"/>
    </row>
    <row r="227" ht="12.0" customHeight="1">
      <c r="A227" s="59"/>
      <c r="B227" s="59"/>
      <c r="C227" s="618"/>
      <c r="D227" s="59"/>
      <c r="E227" s="59"/>
      <c r="F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59"/>
      <c r="AD227" s="59"/>
      <c r="AE227" s="59"/>
      <c r="AF227" s="59"/>
      <c r="AG227" s="59"/>
      <c r="AH227" s="59"/>
      <c r="AI227" s="59"/>
      <c r="AJ227" s="59"/>
      <c r="AK227" s="59"/>
      <c r="AL227" s="59"/>
      <c r="AM227" s="59"/>
      <c r="AN227" s="59"/>
      <c r="AO227" s="59"/>
      <c r="AP227" s="59"/>
      <c r="AQ227" s="59"/>
    </row>
    <row r="228" ht="12.0" customHeight="1">
      <c r="A228" s="59"/>
      <c r="B228" s="59"/>
      <c r="C228" s="618"/>
      <c r="D228" s="59"/>
      <c r="E228" s="59"/>
      <c r="F228" s="59"/>
      <c r="G228" s="59"/>
      <c r="H228" s="59"/>
      <c r="I228" s="59"/>
      <c r="J228" s="59"/>
      <c r="K228" s="59"/>
      <c r="L228" s="59"/>
      <c r="M228" s="59"/>
      <c r="N228" s="59"/>
      <c r="O228" s="59"/>
      <c r="P228" s="59"/>
      <c r="Q228" s="59"/>
      <c r="R228" s="59"/>
      <c r="S228" s="59"/>
      <c r="T228" s="59"/>
      <c r="U228" s="59"/>
      <c r="V228" s="59"/>
      <c r="W228" s="59"/>
      <c r="X228" s="59"/>
      <c r="Y228" s="59"/>
      <c r="Z228" s="59"/>
      <c r="AA228" s="59"/>
      <c r="AB228" s="59"/>
      <c r="AC228" s="59"/>
      <c r="AD228" s="59"/>
      <c r="AE228" s="59"/>
      <c r="AF228" s="59"/>
      <c r="AG228" s="59"/>
      <c r="AH228" s="59"/>
      <c r="AI228" s="59"/>
      <c r="AJ228" s="59"/>
      <c r="AK228" s="59"/>
      <c r="AL228" s="59"/>
      <c r="AM228" s="59"/>
      <c r="AN228" s="59"/>
      <c r="AO228" s="59"/>
      <c r="AP228" s="59"/>
      <c r="AQ228" s="59"/>
    </row>
    <row r="229" ht="12.0" customHeight="1">
      <c r="A229" s="59"/>
      <c r="B229" s="59"/>
      <c r="C229" s="618"/>
      <c r="D229" s="59"/>
      <c r="E229" s="59"/>
      <c r="F229" s="59"/>
      <c r="G229" s="59"/>
      <c r="H229" s="59"/>
      <c r="I229" s="59"/>
      <c r="J229" s="59"/>
      <c r="K229" s="59"/>
      <c r="L229" s="59"/>
      <c r="M229" s="59"/>
      <c r="N229" s="59"/>
      <c r="O229" s="59"/>
      <c r="P229" s="59"/>
      <c r="Q229" s="59"/>
      <c r="R229" s="59"/>
      <c r="S229" s="59"/>
      <c r="T229" s="59"/>
      <c r="U229" s="59"/>
      <c r="V229" s="59"/>
      <c r="W229" s="59"/>
      <c r="X229" s="59"/>
      <c r="Y229" s="59"/>
      <c r="Z229" s="59"/>
      <c r="AA229" s="59"/>
      <c r="AB229" s="59"/>
      <c r="AC229" s="59"/>
      <c r="AD229" s="59"/>
      <c r="AE229" s="59"/>
      <c r="AF229" s="59"/>
      <c r="AG229" s="59"/>
      <c r="AH229" s="59"/>
      <c r="AI229" s="59"/>
      <c r="AJ229" s="59"/>
      <c r="AK229" s="59"/>
      <c r="AL229" s="59"/>
      <c r="AM229" s="59"/>
      <c r="AN229" s="59"/>
      <c r="AO229" s="59"/>
      <c r="AP229" s="59"/>
      <c r="AQ229" s="59"/>
    </row>
    <row r="230" ht="12.0" customHeight="1">
      <c r="A230" s="59"/>
      <c r="B230" s="59"/>
      <c r="C230" s="618"/>
      <c r="D230" s="59"/>
      <c r="E230" s="59"/>
      <c r="F230" s="59"/>
      <c r="G230" s="59"/>
      <c r="H230" s="59"/>
      <c r="I230" s="59"/>
      <c r="J230" s="59"/>
      <c r="K230" s="59"/>
      <c r="L230" s="59"/>
      <c r="M230" s="59"/>
      <c r="N230" s="59"/>
      <c r="O230" s="59"/>
      <c r="P230" s="59"/>
      <c r="Q230" s="59"/>
      <c r="R230" s="59"/>
      <c r="S230" s="59"/>
      <c r="T230" s="59"/>
      <c r="U230" s="59"/>
      <c r="V230" s="59"/>
      <c r="W230" s="59"/>
      <c r="X230" s="59"/>
      <c r="Y230" s="59"/>
      <c r="Z230" s="59"/>
      <c r="AA230" s="59"/>
      <c r="AB230" s="59"/>
      <c r="AC230" s="59"/>
      <c r="AD230" s="59"/>
      <c r="AE230" s="59"/>
      <c r="AF230" s="59"/>
      <c r="AG230" s="59"/>
      <c r="AH230" s="59"/>
      <c r="AI230" s="59"/>
      <c r="AJ230" s="59"/>
      <c r="AK230" s="59"/>
      <c r="AL230" s="59"/>
      <c r="AM230" s="59"/>
      <c r="AN230" s="59"/>
      <c r="AO230" s="59"/>
      <c r="AP230" s="59"/>
      <c r="AQ230" s="59"/>
    </row>
    <row r="231" ht="12.0" customHeight="1">
      <c r="A231" s="59"/>
      <c r="B231" s="59"/>
      <c r="C231" s="618"/>
      <c r="D231" s="59"/>
      <c r="E231" s="59"/>
      <c r="F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c r="AD231" s="59"/>
      <c r="AE231" s="59"/>
      <c r="AF231" s="59"/>
      <c r="AG231" s="59"/>
      <c r="AH231" s="59"/>
      <c r="AI231" s="59"/>
      <c r="AJ231" s="59"/>
      <c r="AK231" s="59"/>
      <c r="AL231" s="59"/>
      <c r="AM231" s="59"/>
      <c r="AN231" s="59"/>
      <c r="AO231" s="59"/>
      <c r="AP231" s="59"/>
      <c r="AQ231" s="59"/>
    </row>
    <row r="232" ht="12.0" customHeight="1">
      <c r="A232" s="59"/>
      <c r="B232" s="59"/>
      <c r="C232" s="618"/>
      <c r="D232" s="59"/>
      <c r="E232" s="59"/>
      <c r="F232" s="59"/>
      <c r="G232" s="59"/>
      <c r="H232" s="59"/>
      <c r="I232" s="59"/>
      <c r="J232" s="59"/>
      <c r="K232" s="59"/>
      <c r="L232" s="59"/>
      <c r="M232" s="59"/>
      <c r="N232" s="59"/>
      <c r="O232" s="59"/>
      <c r="P232" s="59"/>
      <c r="Q232" s="59"/>
      <c r="R232" s="59"/>
      <c r="S232" s="59"/>
      <c r="T232" s="59"/>
      <c r="U232" s="59"/>
      <c r="V232" s="59"/>
      <c r="W232" s="59"/>
      <c r="X232" s="59"/>
      <c r="Y232" s="59"/>
      <c r="Z232" s="59"/>
      <c r="AA232" s="59"/>
      <c r="AB232" s="59"/>
      <c r="AC232" s="59"/>
      <c r="AD232" s="59"/>
      <c r="AE232" s="59"/>
      <c r="AF232" s="59"/>
      <c r="AG232" s="59"/>
      <c r="AH232" s="59"/>
      <c r="AI232" s="59"/>
      <c r="AJ232" s="59"/>
      <c r="AK232" s="59"/>
      <c r="AL232" s="59"/>
      <c r="AM232" s="59"/>
      <c r="AN232" s="59"/>
      <c r="AO232" s="59"/>
      <c r="AP232" s="59"/>
      <c r="AQ232" s="59"/>
    </row>
    <row r="233" ht="12.0" customHeight="1">
      <c r="A233" s="59"/>
      <c r="B233" s="59"/>
      <c r="C233" s="618"/>
      <c r="D233" s="59"/>
      <c r="E233" s="59"/>
      <c r="F233" s="59"/>
      <c r="G233" s="59"/>
      <c r="H233" s="59"/>
      <c r="I233" s="59"/>
      <c r="J233" s="59"/>
      <c r="K233" s="59"/>
      <c r="L233" s="59"/>
      <c r="M233" s="59"/>
      <c r="N233" s="59"/>
      <c r="O233" s="59"/>
      <c r="P233" s="59"/>
      <c r="Q233" s="59"/>
      <c r="R233" s="59"/>
      <c r="S233" s="59"/>
      <c r="T233" s="59"/>
      <c r="U233" s="59"/>
      <c r="V233" s="59"/>
      <c r="W233" s="59"/>
      <c r="X233" s="59"/>
      <c r="Y233" s="59"/>
      <c r="Z233" s="59"/>
      <c r="AA233" s="59"/>
      <c r="AB233" s="59"/>
      <c r="AC233" s="59"/>
      <c r="AD233" s="59"/>
      <c r="AE233" s="59"/>
      <c r="AF233" s="59"/>
      <c r="AG233" s="59"/>
      <c r="AH233" s="59"/>
      <c r="AI233" s="59"/>
      <c r="AJ233" s="59"/>
      <c r="AK233" s="59"/>
      <c r="AL233" s="59"/>
      <c r="AM233" s="59"/>
      <c r="AN233" s="59"/>
      <c r="AO233" s="59"/>
      <c r="AP233" s="59"/>
      <c r="AQ233" s="59"/>
    </row>
    <row r="234" ht="12.0" customHeight="1">
      <c r="A234" s="59"/>
      <c r="B234" s="59"/>
      <c r="C234" s="618"/>
      <c r="D234" s="59"/>
      <c r="E234" s="59"/>
      <c r="F234" s="59"/>
      <c r="G234" s="59"/>
      <c r="H234" s="59"/>
      <c r="I234" s="59"/>
      <c r="J234" s="59"/>
      <c r="K234" s="59"/>
      <c r="L234" s="59"/>
      <c r="M234" s="59"/>
      <c r="N234" s="59"/>
      <c r="O234" s="59"/>
      <c r="P234" s="59"/>
      <c r="Q234" s="59"/>
      <c r="R234" s="59"/>
      <c r="S234" s="59"/>
      <c r="T234" s="59"/>
      <c r="U234" s="59"/>
      <c r="V234" s="59"/>
      <c r="W234" s="59"/>
      <c r="X234" s="59"/>
      <c r="Y234" s="59"/>
      <c r="Z234" s="59"/>
      <c r="AA234" s="59"/>
      <c r="AB234" s="59"/>
      <c r="AC234" s="59"/>
      <c r="AD234" s="59"/>
      <c r="AE234" s="59"/>
      <c r="AF234" s="59"/>
      <c r="AG234" s="59"/>
      <c r="AH234" s="59"/>
      <c r="AI234" s="59"/>
      <c r="AJ234" s="59"/>
      <c r="AK234" s="59"/>
      <c r="AL234" s="59"/>
      <c r="AM234" s="59"/>
      <c r="AN234" s="59"/>
      <c r="AO234" s="59"/>
      <c r="AP234" s="59"/>
      <c r="AQ234" s="59"/>
    </row>
    <row r="235" ht="12.0" customHeight="1">
      <c r="A235" s="59"/>
      <c r="B235" s="59"/>
      <c r="C235" s="618"/>
      <c r="D235" s="59"/>
      <c r="E235" s="59"/>
      <c r="F235" s="59"/>
      <c r="G235" s="59"/>
      <c r="H235" s="59"/>
      <c r="I235" s="59"/>
      <c r="J235" s="59"/>
      <c r="K235" s="59"/>
      <c r="L235" s="59"/>
      <c r="M235" s="59"/>
      <c r="N235" s="59"/>
      <c r="O235" s="59"/>
      <c r="P235" s="59"/>
      <c r="Q235" s="59"/>
      <c r="R235" s="59"/>
      <c r="S235" s="59"/>
      <c r="T235" s="59"/>
      <c r="U235" s="59"/>
      <c r="V235" s="59"/>
      <c r="W235" s="59"/>
      <c r="X235" s="59"/>
      <c r="Y235" s="59"/>
      <c r="Z235" s="59"/>
      <c r="AA235" s="59"/>
      <c r="AB235" s="59"/>
      <c r="AC235" s="59"/>
      <c r="AD235" s="59"/>
      <c r="AE235" s="59"/>
      <c r="AF235" s="59"/>
      <c r="AG235" s="59"/>
      <c r="AH235" s="59"/>
      <c r="AI235" s="59"/>
      <c r="AJ235" s="59"/>
      <c r="AK235" s="59"/>
      <c r="AL235" s="59"/>
      <c r="AM235" s="59"/>
      <c r="AN235" s="59"/>
      <c r="AO235" s="59"/>
      <c r="AP235" s="59"/>
      <c r="AQ235" s="59"/>
    </row>
    <row r="236" ht="12.0" customHeight="1">
      <c r="A236" s="59"/>
      <c r="B236" s="59"/>
      <c r="C236" s="618"/>
      <c r="D236" s="59"/>
      <c r="E236" s="59"/>
      <c r="F236" s="59"/>
      <c r="G236" s="59"/>
      <c r="H236" s="59"/>
      <c r="I236" s="59"/>
      <c r="J236" s="59"/>
      <c r="K236" s="59"/>
      <c r="L236" s="59"/>
      <c r="M236" s="59"/>
      <c r="N236" s="59"/>
      <c r="O236" s="59"/>
      <c r="P236" s="59"/>
      <c r="Q236" s="59"/>
      <c r="R236" s="59"/>
      <c r="S236" s="59"/>
      <c r="T236" s="59"/>
      <c r="U236" s="59"/>
      <c r="V236" s="59"/>
      <c r="W236" s="59"/>
      <c r="X236" s="59"/>
      <c r="Y236" s="59"/>
      <c r="Z236" s="59"/>
      <c r="AA236" s="59"/>
      <c r="AB236" s="59"/>
      <c r="AC236" s="59"/>
      <c r="AD236" s="59"/>
      <c r="AE236" s="59"/>
      <c r="AF236" s="59"/>
      <c r="AG236" s="59"/>
      <c r="AH236" s="59"/>
      <c r="AI236" s="59"/>
      <c r="AJ236" s="59"/>
      <c r="AK236" s="59"/>
      <c r="AL236" s="59"/>
      <c r="AM236" s="59"/>
      <c r="AN236" s="59"/>
      <c r="AO236" s="59"/>
      <c r="AP236" s="59"/>
      <c r="AQ236" s="59"/>
    </row>
    <row r="237" ht="12.0" customHeight="1">
      <c r="A237" s="59"/>
      <c r="B237" s="59"/>
      <c r="C237" s="618"/>
      <c r="D237" s="59"/>
      <c r="E237" s="59"/>
      <c r="F237" s="59"/>
      <c r="G237" s="59"/>
      <c r="H237" s="59"/>
      <c r="I237" s="59"/>
      <c r="J237" s="59"/>
      <c r="K237" s="59"/>
      <c r="L237" s="59"/>
      <c r="M237" s="59"/>
      <c r="N237" s="59"/>
      <c r="O237" s="59"/>
      <c r="P237" s="59"/>
      <c r="Q237" s="59"/>
      <c r="R237" s="59"/>
      <c r="S237" s="59"/>
      <c r="T237" s="59"/>
      <c r="U237" s="59"/>
      <c r="V237" s="59"/>
      <c r="W237" s="59"/>
      <c r="X237" s="59"/>
      <c r="Y237" s="59"/>
      <c r="Z237" s="59"/>
      <c r="AA237" s="59"/>
      <c r="AB237" s="59"/>
      <c r="AC237" s="59"/>
      <c r="AD237" s="59"/>
      <c r="AE237" s="59"/>
      <c r="AF237" s="59"/>
      <c r="AG237" s="59"/>
      <c r="AH237" s="59"/>
      <c r="AI237" s="59"/>
      <c r="AJ237" s="59"/>
      <c r="AK237" s="59"/>
      <c r="AL237" s="59"/>
      <c r="AM237" s="59"/>
      <c r="AN237" s="59"/>
      <c r="AO237" s="59"/>
      <c r="AP237" s="59"/>
      <c r="AQ237" s="59"/>
    </row>
    <row r="238" ht="12.0" customHeight="1">
      <c r="A238" s="59"/>
      <c r="B238" s="59"/>
      <c r="C238" s="618"/>
      <c r="D238" s="59"/>
      <c r="E238" s="59"/>
      <c r="F238" s="59"/>
      <c r="G238" s="59"/>
      <c r="H238" s="59"/>
      <c r="I238" s="59"/>
      <c r="J238" s="59"/>
      <c r="K238" s="59"/>
      <c r="L238" s="59"/>
      <c r="M238" s="59"/>
      <c r="N238" s="59"/>
      <c r="O238" s="59"/>
      <c r="P238" s="59"/>
      <c r="Q238" s="59"/>
      <c r="R238" s="59"/>
      <c r="S238" s="59"/>
      <c r="T238" s="59"/>
      <c r="U238" s="59"/>
      <c r="V238" s="59"/>
      <c r="W238" s="59"/>
      <c r="X238" s="59"/>
      <c r="Y238" s="59"/>
      <c r="Z238" s="59"/>
      <c r="AA238" s="59"/>
      <c r="AB238" s="59"/>
      <c r="AC238" s="59"/>
      <c r="AD238" s="59"/>
      <c r="AE238" s="59"/>
      <c r="AF238" s="59"/>
      <c r="AG238" s="59"/>
      <c r="AH238" s="59"/>
      <c r="AI238" s="59"/>
      <c r="AJ238" s="59"/>
      <c r="AK238" s="59"/>
      <c r="AL238" s="59"/>
      <c r="AM238" s="59"/>
      <c r="AN238" s="59"/>
      <c r="AO238" s="59"/>
      <c r="AP238" s="59"/>
      <c r="AQ238" s="59"/>
    </row>
    <row r="239" ht="12.0" customHeight="1">
      <c r="A239" s="59"/>
      <c r="B239" s="59"/>
      <c r="C239" s="618"/>
      <c r="D239" s="59"/>
      <c r="E239" s="59"/>
      <c r="F239" s="59"/>
      <c r="G239" s="59"/>
      <c r="H239" s="59"/>
      <c r="I239" s="59"/>
      <c r="J239" s="59"/>
      <c r="K239" s="59"/>
      <c r="L239" s="59"/>
      <c r="M239" s="59"/>
      <c r="N239" s="59"/>
      <c r="O239" s="59"/>
      <c r="P239" s="59"/>
      <c r="Q239" s="59"/>
      <c r="R239" s="59"/>
      <c r="S239" s="59"/>
      <c r="T239" s="59"/>
      <c r="U239" s="59"/>
      <c r="V239" s="59"/>
      <c r="W239" s="59"/>
      <c r="X239" s="59"/>
      <c r="Y239" s="59"/>
      <c r="Z239" s="59"/>
      <c r="AA239" s="59"/>
      <c r="AB239" s="59"/>
      <c r="AC239" s="59"/>
      <c r="AD239" s="59"/>
      <c r="AE239" s="59"/>
      <c r="AF239" s="59"/>
      <c r="AG239" s="59"/>
      <c r="AH239" s="59"/>
      <c r="AI239" s="59"/>
      <c r="AJ239" s="59"/>
      <c r="AK239" s="59"/>
      <c r="AL239" s="59"/>
      <c r="AM239" s="59"/>
      <c r="AN239" s="59"/>
      <c r="AO239" s="59"/>
      <c r="AP239" s="59"/>
      <c r="AQ239" s="59"/>
    </row>
    <row r="240" ht="12.0" customHeight="1">
      <c r="A240" s="59"/>
      <c r="B240" s="59"/>
      <c r="C240" s="618"/>
      <c r="D240" s="59"/>
      <c r="E240" s="59"/>
      <c r="F240" s="59"/>
      <c r="G240" s="59"/>
      <c r="H240" s="59"/>
      <c r="I240" s="59"/>
      <c r="J240" s="59"/>
      <c r="K240" s="59"/>
      <c r="L240" s="59"/>
      <c r="M240" s="59"/>
      <c r="N240" s="59"/>
      <c r="O240" s="59"/>
      <c r="P240" s="59"/>
      <c r="Q240" s="59"/>
      <c r="R240" s="59"/>
      <c r="S240" s="59"/>
      <c r="T240" s="59"/>
      <c r="U240" s="59"/>
      <c r="V240" s="59"/>
      <c r="W240" s="59"/>
      <c r="X240" s="59"/>
      <c r="Y240" s="59"/>
      <c r="Z240" s="59"/>
      <c r="AA240" s="59"/>
      <c r="AB240" s="59"/>
      <c r="AC240" s="59"/>
      <c r="AD240" s="59"/>
      <c r="AE240" s="59"/>
      <c r="AF240" s="59"/>
      <c r="AG240" s="59"/>
      <c r="AH240" s="59"/>
      <c r="AI240" s="59"/>
      <c r="AJ240" s="59"/>
      <c r="AK240" s="59"/>
      <c r="AL240" s="59"/>
      <c r="AM240" s="59"/>
      <c r="AN240" s="59"/>
      <c r="AO240" s="59"/>
      <c r="AP240" s="59"/>
      <c r="AQ240" s="59"/>
    </row>
    <row r="241" ht="12.0" customHeight="1">
      <c r="A241" s="59"/>
      <c r="B241" s="59"/>
      <c r="C241" s="618"/>
      <c r="D241" s="59"/>
      <c r="E241" s="59"/>
      <c r="F241" s="59"/>
      <c r="G241" s="59"/>
      <c r="H241" s="59"/>
      <c r="I241" s="59"/>
      <c r="J241" s="59"/>
      <c r="K241" s="59"/>
      <c r="L241" s="59"/>
      <c r="M241" s="59"/>
      <c r="N241" s="59"/>
      <c r="O241" s="59"/>
      <c r="P241" s="59"/>
      <c r="Q241" s="59"/>
      <c r="R241" s="59"/>
      <c r="S241" s="59"/>
      <c r="T241" s="59"/>
      <c r="U241" s="59"/>
      <c r="V241" s="59"/>
      <c r="W241" s="59"/>
      <c r="X241" s="59"/>
      <c r="Y241" s="59"/>
      <c r="Z241" s="59"/>
      <c r="AA241" s="59"/>
      <c r="AB241" s="59"/>
      <c r="AC241" s="59"/>
      <c r="AD241" s="59"/>
      <c r="AE241" s="59"/>
      <c r="AF241" s="59"/>
      <c r="AG241" s="59"/>
      <c r="AH241" s="59"/>
      <c r="AI241" s="59"/>
      <c r="AJ241" s="59"/>
      <c r="AK241" s="59"/>
      <c r="AL241" s="59"/>
      <c r="AM241" s="59"/>
      <c r="AN241" s="59"/>
      <c r="AO241" s="59"/>
      <c r="AP241" s="59"/>
      <c r="AQ241" s="59"/>
    </row>
    <row r="242" ht="12.0" customHeight="1">
      <c r="A242" s="59"/>
      <c r="B242" s="59"/>
      <c r="C242" s="618"/>
      <c r="D242" s="59"/>
      <c r="E242" s="59"/>
      <c r="F242" s="59"/>
      <c r="G242" s="59"/>
      <c r="H242" s="59"/>
      <c r="I242" s="59"/>
      <c r="J242" s="59"/>
      <c r="K242" s="59"/>
      <c r="L242" s="59"/>
      <c r="M242" s="59"/>
      <c r="N242" s="59"/>
      <c r="O242" s="59"/>
      <c r="P242" s="59"/>
      <c r="Q242" s="59"/>
      <c r="R242" s="59"/>
      <c r="S242" s="59"/>
      <c r="T242" s="59"/>
      <c r="U242" s="59"/>
      <c r="V242" s="59"/>
      <c r="W242" s="59"/>
      <c r="X242" s="59"/>
      <c r="Y242" s="59"/>
      <c r="Z242" s="59"/>
      <c r="AA242" s="59"/>
      <c r="AB242" s="59"/>
      <c r="AC242" s="59"/>
      <c r="AD242" s="59"/>
      <c r="AE242" s="59"/>
      <c r="AF242" s="59"/>
      <c r="AG242" s="59"/>
      <c r="AH242" s="59"/>
      <c r="AI242" s="59"/>
      <c r="AJ242" s="59"/>
      <c r="AK242" s="59"/>
      <c r="AL242" s="59"/>
      <c r="AM242" s="59"/>
      <c r="AN242" s="59"/>
      <c r="AO242" s="59"/>
      <c r="AP242" s="59"/>
      <c r="AQ242" s="59"/>
    </row>
    <row r="243" ht="12.0" customHeight="1">
      <c r="A243" s="59"/>
      <c r="B243" s="59"/>
      <c r="C243" s="618"/>
      <c r="D243" s="59"/>
      <c r="E243" s="59"/>
      <c r="F243" s="59"/>
      <c r="G243" s="59"/>
      <c r="H243" s="59"/>
      <c r="I243" s="59"/>
      <c r="J243" s="59"/>
      <c r="K243" s="59"/>
      <c r="L243" s="59"/>
      <c r="M243" s="59"/>
      <c r="N243" s="59"/>
      <c r="O243" s="59"/>
      <c r="P243" s="59"/>
      <c r="Q243" s="59"/>
      <c r="R243" s="59"/>
      <c r="S243" s="59"/>
      <c r="T243" s="59"/>
      <c r="U243" s="59"/>
      <c r="V243" s="59"/>
      <c r="W243" s="59"/>
      <c r="X243" s="59"/>
      <c r="Y243" s="59"/>
      <c r="Z243" s="59"/>
      <c r="AA243" s="59"/>
      <c r="AB243" s="59"/>
      <c r="AC243" s="59"/>
      <c r="AD243" s="59"/>
      <c r="AE243" s="59"/>
      <c r="AF243" s="59"/>
      <c r="AG243" s="59"/>
      <c r="AH243" s="59"/>
      <c r="AI243" s="59"/>
      <c r="AJ243" s="59"/>
      <c r="AK243" s="59"/>
      <c r="AL243" s="59"/>
      <c r="AM243" s="59"/>
      <c r="AN243" s="59"/>
      <c r="AO243" s="59"/>
      <c r="AP243" s="59"/>
      <c r="AQ243" s="59"/>
    </row>
    <row r="244" ht="12.0" customHeight="1">
      <c r="A244" s="59"/>
      <c r="B244" s="59"/>
      <c r="C244" s="618"/>
      <c r="D244" s="59"/>
      <c r="E244" s="59"/>
      <c r="F244" s="59"/>
      <c r="G244" s="59"/>
      <c r="H244" s="59"/>
      <c r="I244" s="59"/>
      <c r="J244" s="59"/>
      <c r="K244" s="59"/>
      <c r="L244" s="59"/>
      <c r="M244" s="59"/>
      <c r="N244" s="59"/>
      <c r="O244" s="59"/>
      <c r="P244" s="59"/>
      <c r="Q244" s="59"/>
      <c r="R244" s="59"/>
      <c r="S244" s="59"/>
      <c r="T244" s="59"/>
      <c r="U244" s="59"/>
      <c r="V244" s="59"/>
      <c r="W244" s="59"/>
      <c r="X244" s="59"/>
      <c r="Y244" s="59"/>
      <c r="Z244" s="59"/>
      <c r="AA244" s="59"/>
      <c r="AB244" s="59"/>
      <c r="AC244" s="59"/>
      <c r="AD244" s="59"/>
      <c r="AE244" s="59"/>
      <c r="AF244" s="59"/>
      <c r="AG244" s="59"/>
      <c r="AH244" s="59"/>
      <c r="AI244" s="59"/>
      <c r="AJ244" s="59"/>
      <c r="AK244" s="59"/>
      <c r="AL244" s="59"/>
      <c r="AM244" s="59"/>
      <c r="AN244" s="59"/>
      <c r="AO244" s="59"/>
      <c r="AP244" s="59"/>
      <c r="AQ244" s="59"/>
    </row>
    <row r="245" ht="12.0" customHeight="1">
      <c r="A245" s="59"/>
      <c r="B245" s="59"/>
      <c r="C245" s="618"/>
      <c r="D245" s="59"/>
      <c r="E245" s="59"/>
      <c r="F245" s="59"/>
      <c r="G245" s="59"/>
      <c r="H245" s="59"/>
      <c r="I245" s="59"/>
      <c r="J245" s="59"/>
      <c r="K245" s="59"/>
      <c r="L245" s="59"/>
      <c r="M245" s="59"/>
      <c r="N245" s="59"/>
      <c r="O245" s="59"/>
      <c r="P245" s="59"/>
      <c r="Q245" s="59"/>
      <c r="R245" s="59"/>
      <c r="S245" s="59"/>
      <c r="T245" s="59"/>
      <c r="U245" s="59"/>
      <c r="V245" s="59"/>
      <c r="W245" s="59"/>
      <c r="X245" s="59"/>
      <c r="Y245" s="59"/>
      <c r="Z245" s="59"/>
      <c r="AA245" s="59"/>
      <c r="AB245" s="59"/>
      <c r="AC245" s="59"/>
      <c r="AD245" s="59"/>
      <c r="AE245" s="59"/>
      <c r="AF245" s="59"/>
      <c r="AG245" s="59"/>
      <c r="AH245" s="59"/>
      <c r="AI245" s="59"/>
      <c r="AJ245" s="59"/>
      <c r="AK245" s="59"/>
      <c r="AL245" s="59"/>
      <c r="AM245" s="59"/>
      <c r="AN245" s="59"/>
      <c r="AO245" s="59"/>
      <c r="AP245" s="59"/>
      <c r="AQ245" s="59"/>
    </row>
    <row r="246" ht="12.0" customHeight="1">
      <c r="A246" s="59"/>
      <c r="B246" s="59"/>
      <c r="C246" s="618"/>
      <c r="D246" s="59"/>
      <c r="E246" s="59"/>
      <c r="F246" s="59"/>
      <c r="G246" s="59"/>
      <c r="H246" s="59"/>
      <c r="I246" s="59"/>
      <c r="J246" s="59"/>
      <c r="K246" s="59"/>
      <c r="L246" s="59"/>
      <c r="M246" s="59"/>
      <c r="N246" s="59"/>
      <c r="O246" s="59"/>
      <c r="P246" s="59"/>
      <c r="Q246" s="59"/>
      <c r="R246" s="59"/>
      <c r="S246" s="59"/>
      <c r="T246" s="59"/>
      <c r="U246" s="59"/>
      <c r="V246" s="59"/>
      <c r="W246" s="59"/>
      <c r="X246" s="59"/>
      <c r="Y246" s="59"/>
      <c r="Z246" s="59"/>
      <c r="AA246" s="59"/>
      <c r="AB246" s="59"/>
      <c r="AC246" s="59"/>
      <c r="AD246" s="59"/>
      <c r="AE246" s="59"/>
      <c r="AF246" s="59"/>
      <c r="AG246" s="59"/>
      <c r="AH246" s="59"/>
      <c r="AI246" s="59"/>
      <c r="AJ246" s="59"/>
      <c r="AK246" s="59"/>
      <c r="AL246" s="59"/>
      <c r="AM246" s="59"/>
      <c r="AN246" s="59"/>
      <c r="AO246" s="59"/>
      <c r="AP246" s="59"/>
      <c r="AQ246" s="59"/>
    </row>
    <row r="247" ht="12.0" customHeight="1">
      <c r="A247" s="59"/>
      <c r="B247" s="59"/>
      <c r="C247" s="618"/>
      <c r="D247" s="59"/>
      <c r="E247" s="59"/>
      <c r="F247" s="59"/>
      <c r="G247" s="59"/>
      <c r="H247" s="59"/>
      <c r="I247" s="59"/>
      <c r="J247" s="59"/>
      <c r="K247" s="59"/>
      <c r="L247" s="59"/>
      <c r="M247" s="59"/>
      <c r="N247" s="59"/>
      <c r="O247" s="59"/>
      <c r="P247" s="59"/>
      <c r="Q247" s="59"/>
      <c r="R247" s="59"/>
      <c r="S247" s="59"/>
      <c r="T247" s="59"/>
      <c r="U247" s="59"/>
      <c r="V247" s="59"/>
      <c r="W247" s="59"/>
      <c r="X247" s="59"/>
      <c r="Y247" s="59"/>
      <c r="Z247" s="59"/>
      <c r="AA247" s="59"/>
      <c r="AB247" s="59"/>
      <c r="AC247" s="59"/>
      <c r="AD247" s="59"/>
      <c r="AE247" s="59"/>
      <c r="AF247" s="59"/>
      <c r="AG247" s="59"/>
      <c r="AH247" s="59"/>
      <c r="AI247" s="59"/>
      <c r="AJ247" s="59"/>
      <c r="AK247" s="59"/>
      <c r="AL247" s="59"/>
      <c r="AM247" s="59"/>
      <c r="AN247" s="59"/>
      <c r="AO247" s="59"/>
      <c r="AP247" s="59"/>
      <c r="AQ247" s="59"/>
    </row>
    <row r="248" ht="12.0" customHeight="1">
      <c r="A248" s="59"/>
      <c r="B248" s="59"/>
      <c r="C248" s="618"/>
      <c r="D248" s="59"/>
      <c r="E248" s="59"/>
      <c r="F248" s="59"/>
      <c r="G248" s="59"/>
      <c r="H248" s="59"/>
      <c r="I248" s="59"/>
      <c r="J248" s="59"/>
      <c r="K248" s="59"/>
      <c r="L248" s="59"/>
      <c r="M248" s="59"/>
      <c r="N248" s="59"/>
      <c r="O248" s="59"/>
      <c r="P248" s="59"/>
      <c r="Q248" s="59"/>
      <c r="R248" s="59"/>
      <c r="S248" s="59"/>
      <c r="T248" s="59"/>
      <c r="U248" s="59"/>
      <c r="V248" s="59"/>
      <c r="W248" s="59"/>
      <c r="X248" s="59"/>
      <c r="Y248" s="59"/>
      <c r="Z248" s="59"/>
      <c r="AA248" s="59"/>
      <c r="AB248" s="59"/>
      <c r="AC248" s="59"/>
      <c r="AD248" s="59"/>
      <c r="AE248" s="59"/>
      <c r="AF248" s="59"/>
      <c r="AG248" s="59"/>
      <c r="AH248" s="59"/>
      <c r="AI248" s="59"/>
      <c r="AJ248" s="59"/>
      <c r="AK248" s="59"/>
      <c r="AL248" s="59"/>
      <c r="AM248" s="59"/>
      <c r="AN248" s="59"/>
      <c r="AO248" s="59"/>
      <c r="AP248" s="59"/>
      <c r="AQ248" s="59"/>
    </row>
    <row r="249" ht="12.0" customHeight="1">
      <c r="A249" s="59"/>
      <c r="B249" s="59"/>
      <c r="C249" s="618"/>
      <c r="D249" s="59"/>
      <c r="E249" s="59"/>
      <c r="F249" s="59"/>
      <c r="G249" s="59"/>
      <c r="H249" s="59"/>
      <c r="I249" s="59"/>
      <c r="J249" s="59"/>
      <c r="K249" s="59"/>
      <c r="L249" s="59"/>
      <c r="M249" s="59"/>
      <c r="N249" s="59"/>
      <c r="O249" s="59"/>
      <c r="P249" s="59"/>
      <c r="Q249" s="59"/>
      <c r="R249" s="59"/>
      <c r="S249" s="59"/>
      <c r="T249" s="59"/>
      <c r="U249" s="59"/>
      <c r="V249" s="59"/>
      <c r="W249" s="59"/>
      <c r="X249" s="59"/>
      <c r="Y249" s="59"/>
      <c r="Z249" s="59"/>
      <c r="AA249" s="59"/>
      <c r="AB249" s="59"/>
      <c r="AC249" s="59"/>
      <c r="AD249" s="59"/>
      <c r="AE249" s="59"/>
      <c r="AF249" s="59"/>
      <c r="AG249" s="59"/>
      <c r="AH249" s="59"/>
      <c r="AI249" s="59"/>
      <c r="AJ249" s="59"/>
      <c r="AK249" s="59"/>
      <c r="AL249" s="59"/>
      <c r="AM249" s="59"/>
      <c r="AN249" s="59"/>
      <c r="AO249" s="59"/>
      <c r="AP249" s="59"/>
      <c r="AQ249" s="59"/>
    </row>
    <row r="250" ht="12.0" customHeight="1">
      <c r="A250" s="59"/>
      <c r="B250" s="59"/>
      <c r="C250" s="618"/>
      <c r="D250" s="59"/>
      <c r="E250" s="59"/>
      <c r="F250" s="59"/>
      <c r="G250" s="59"/>
      <c r="H250" s="59"/>
      <c r="I250" s="59"/>
      <c r="J250" s="59"/>
      <c r="K250" s="59"/>
      <c r="L250" s="59"/>
      <c r="M250" s="59"/>
      <c r="N250" s="59"/>
      <c r="O250" s="59"/>
      <c r="P250" s="59"/>
      <c r="Q250" s="59"/>
      <c r="R250" s="59"/>
      <c r="S250" s="59"/>
      <c r="T250" s="59"/>
      <c r="U250" s="59"/>
      <c r="V250" s="59"/>
      <c r="W250" s="59"/>
      <c r="X250" s="59"/>
      <c r="Y250" s="59"/>
      <c r="Z250" s="59"/>
      <c r="AA250" s="59"/>
      <c r="AB250" s="59"/>
      <c r="AC250" s="59"/>
      <c r="AD250" s="59"/>
      <c r="AE250" s="59"/>
      <c r="AF250" s="59"/>
      <c r="AG250" s="59"/>
      <c r="AH250" s="59"/>
      <c r="AI250" s="59"/>
      <c r="AJ250" s="59"/>
      <c r="AK250" s="59"/>
      <c r="AL250" s="59"/>
      <c r="AM250" s="59"/>
      <c r="AN250" s="59"/>
      <c r="AO250" s="59"/>
      <c r="AP250" s="59"/>
      <c r="AQ250" s="59"/>
    </row>
    <row r="251" ht="12.0" customHeight="1">
      <c r="A251" s="59"/>
      <c r="B251" s="59"/>
      <c r="C251" s="618"/>
      <c r="D251" s="59"/>
      <c r="E251" s="59"/>
      <c r="F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c r="AD251" s="59"/>
      <c r="AE251" s="59"/>
      <c r="AF251" s="59"/>
      <c r="AG251" s="59"/>
      <c r="AH251" s="59"/>
      <c r="AI251" s="59"/>
      <c r="AJ251" s="59"/>
      <c r="AK251" s="59"/>
      <c r="AL251" s="59"/>
      <c r="AM251" s="59"/>
      <c r="AN251" s="59"/>
      <c r="AO251" s="59"/>
      <c r="AP251" s="59"/>
      <c r="AQ251" s="59"/>
    </row>
    <row r="252" ht="12.0" customHeight="1">
      <c r="A252" s="59"/>
      <c r="B252" s="59"/>
      <c r="C252" s="618"/>
      <c r="D252" s="59"/>
      <c r="E252" s="59"/>
      <c r="F252" s="59"/>
      <c r="G252" s="59"/>
      <c r="H252" s="59"/>
      <c r="I252" s="59"/>
      <c r="J252" s="59"/>
      <c r="K252" s="59"/>
      <c r="L252" s="59"/>
      <c r="M252" s="59"/>
      <c r="N252" s="59"/>
      <c r="O252" s="59"/>
      <c r="P252" s="59"/>
      <c r="Q252" s="59"/>
      <c r="R252" s="59"/>
      <c r="S252" s="59"/>
      <c r="T252" s="59"/>
      <c r="U252" s="59"/>
      <c r="V252" s="59"/>
      <c r="W252" s="59"/>
      <c r="X252" s="59"/>
      <c r="Y252" s="59"/>
      <c r="Z252" s="59"/>
      <c r="AA252" s="59"/>
      <c r="AB252" s="59"/>
      <c r="AC252" s="59"/>
      <c r="AD252" s="59"/>
      <c r="AE252" s="59"/>
      <c r="AF252" s="59"/>
      <c r="AG252" s="59"/>
      <c r="AH252" s="59"/>
      <c r="AI252" s="59"/>
      <c r="AJ252" s="59"/>
      <c r="AK252" s="59"/>
      <c r="AL252" s="59"/>
      <c r="AM252" s="59"/>
      <c r="AN252" s="59"/>
      <c r="AO252" s="59"/>
      <c r="AP252" s="59"/>
      <c r="AQ252" s="59"/>
    </row>
    <row r="253" ht="12.0" customHeight="1">
      <c r="A253" s="59"/>
      <c r="B253" s="59"/>
      <c r="C253" s="618"/>
      <c r="D253" s="59"/>
      <c r="E253" s="59"/>
      <c r="F253" s="59"/>
      <c r="G253" s="59"/>
      <c r="H253" s="59"/>
      <c r="I253" s="59"/>
      <c r="J253" s="59"/>
      <c r="K253" s="59"/>
      <c r="L253" s="59"/>
      <c r="M253" s="59"/>
      <c r="N253" s="59"/>
      <c r="O253" s="59"/>
      <c r="P253" s="59"/>
      <c r="Q253" s="59"/>
      <c r="R253" s="59"/>
      <c r="S253" s="59"/>
      <c r="T253" s="59"/>
      <c r="U253" s="59"/>
      <c r="V253" s="59"/>
      <c r="W253" s="59"/>
      <c r="X253" s="59"/>
      <c r="Y253" s="59"/>
      <c r="Z253" s="59"/>
      <c r="AA253" s="59"/>
      <c r="AB253" s="59"/>
      <c r="AC253" s="59"/>
      <c r="AD253" s="59"/>
      <c r="AE253" s="59"/>
      <c r="AF253" s="59"/>
      <c r="AG253" s="59"/>
      <c r="AH253" s="59"/>
      <c r="AI253" s="59"/>
      <c r="AJ253" s="59"/>
      <c r="AK253" s="59"/>
      <c r="AL253" s="59"/>
      <c r="AM253" s="59"/>
      <c r="AN253" s="59"/>
      <c r="AO253" s="59"/>
      <c r="AP253" s="59"/>
      <c r="AQ253" s="59"/>
    </row>
    <row r="254" ht="12.0" customHeight="1">
      <c r="A254" s="59"/>
      <c r="B254" s="59"/>
      <c r="C254" s="618"/>
      <c r="D254" s="59"/>
      <c r="E254" s="59"/>
      <c r="F254" s="59"/>
      <c r="G254" s="59"/>
      <c r="H254" s="59"/>
      <c r="I254" s="59"/>
      <c r="J254" s="59"/>
      <c r="K254" s="59"/>
      <c r="L254" s="59"/>
      <c r="M254" s="59"/>
      <c r="N254" s="59"/>
      <c r="O254" s="59"/>
      <c r="P254" s="59"/>
      <c r="Q254" s="59"/>
      <c r="R254" s="59"/>
      <c r="S254" s="59"/>
      <c r="T254" s="59"/>
      <c r="U254" s="59"/>
      <c r="V254" s="59"/>
      <c r="W254" s="59"/>
      <c r="X254" s="59"/>
      <c r="Y254" s="59"/>
      <c r="Z254" s="59"/>
      <c r="AA254" s="59"/>
      <c r="AB254" s="59"/>
      <c r="AC254" s="59"/>
      <c r="AD254" s="59"/>
      <c r="AE254" s="59"/>
      <c r="AF254" s="59"/>
      <c r="AG254" s="59"/>
      <c r="AH254" s="59"/>
      <c r="AI254" s="59"/>
      <c r="AJ254" s="59"/>
      <c r="AK254" s="59"/>
      <c r="AL254" s="59"/>
      <c r="AM254" s="59"/>
      <c r="AN254" s="59"/>
      <c r="AO254" s="59"/>
      <c r="AP254" s="59"/>
      <c r="AQ254" s="59"/>
    </row>
    <row r="255" ht="12.0" customHeight="1">
      <c r="A255" s="59"/>
      <c r="B255" s="59"/>
      <c r="C255" s="618"/>
      <c r="D255" s="59"/>
      <c r="E255" s="59"/>
      <c r="F255" s="59"/>
      <c r="G255" s="59"/>
      <c r="H255" s="59"/>
      <c r="I255" s="59"/>
      <c r="J255" s="59"/>
      <c r="K255" s="59"/>
      <c r="L255" s="59"/>
      <c r="M255" s="59"/>
      <c r="N255" s="59"/>
      <c r="O255" s="59"/>
      <c r="P255" s="59"/>
      <c r="Q255" s="59"/>
      <c r="R255" s="59"/>
      <c r="S255" s="59"/>
      <c r="T255" s="59"/>
      <c r="U255" s="59"/>
      <c r="V255" s="59"/>
      <c r="W255" s="59"/>
      <c r="X255" s="59"/>
      <c r="Y255" s="59"/>
      <c r="Z255" s="59"/>
      <c r="AA255" s="59"/>
      <c r="AB255" s="59"/>
      <c r="AC255" s="59"/>
      <c r="AD255" s="59"/>
      <c r="AE255" s="59"/>
      <c r="AF255" s="59"/>
      <c r="AG255" s="59"/>
      <c r="AH255" s="59"/>
      <c r="AI255" s="59"/>
      <c r="AJ255" s="59"/>
      <c r="AK255" s="59"/>
      <c r="AL255" s="59"/>
      <c r="AM255" s="59"/>
      <c r="AN255" s="59"/>
      <c r="AO255" s="59"/>
      <c r="AP255" s="59"/>
      <c r="AQ255" s="59"/>
    </row>
    <row r="256" ht="12.0" customHeight="1">
      <c r="A256" s="59"/>
      <c r="B256" s="59"/>
      <c r="C256" s="618"/>
      <c r="D256" s="59"/>
      <c r="E256" s="59"/>
      <c r="F256" s="59"/>
      <c r="G256" s="59"/>
      <c r="H256" s="59"/>
      <c r="I256" s="59"/>
      <c r="J256" s="59"/>
      <c r="K256" s="59"/>
      <c r="L256" s="59"/>
      <c r="M256" s="59"/>
      <c r="N256" s="59"/>
      <c r="O256" s="59"/>
      <c r="P256" s="59"/>
      <c r="Q256" s="59"/>
      <c r="R256" s="59"/>
      <c r="S256" s="59"/>
      <c r="T256" s="59"/>
      <c r="U256" s="59"/>
      <c r="V256" s="59"/>
      <c r="W256" s="59"/>
      <c r="X256" s="59"/>
      <c r="Y256" s="59"/>
      <c r="Z256" s="59"/>
      <c r="AA256" s="59"/>
      <c r="AB256" s="59"/>
      <c r="AC256" s="59"/>
      <c r="AD256" s="59"/>
      <c r="AE256" s="59"/>
      <c r="AF256" s="59"/>
      <c r="AG256" s="59"/>
      <c r="AH256" s="59"/>
      <c r="AI256" s="59"/>
      <c r="AJ256" s="59"/>
      <c r="AK256" s="59"/>
      <c r="AL256" s="59"/>
      <c r="AM256" s="59"/>
      <c r="AN256" s="59"/>
      <c r="AO256" s="59"/>
      <c r="AP256" s="59"/>
      <c r="AQ256" s="59"/>
    </row>
    <row r="257" ht="12.0" customHeight="1">
      <c r="A257" s="59"/>
      <c r="B257" s="59"/>
      <c r="C257" s="618"/>
      <c r="D257" s="59"/>
      <c r="E257" s="59"/>
      <c r="F257" s="59"/>
      <c r="G257" s="59"/>
      <c r="H257" s="59"/>
      <c r="I257" s="59"/>
      <c r="J257" s="59"/>
      <c r="K257" s="59"/>
      <c r="L257" s="59"/>
      <c r="M257" s="59"/>
      <c r="N257" s="59"/>
      <c r="O257" s="59"/>
      <c r="P257" s="59"/>
      <c r="Q257" s="59"/>
      <c r="R257" s="59"/>
      <c r="S257" s="59"/>
      <c r="T257" s="59"/>
      <c r="U257" s="59"/>
      <c r="V257" s="59"/>
      <c r="W257" s="59"/>
      <c r="X257" s="59"/>
      <c r="Y257" s="59"/>
      <c r="Z257" s="59"/>
      <c r="AA257" s="59"/>
      <c r="AB257" s="59"/>
      <c r="AC257" s="59"/>
      <c r="AD257" s="59"/>
      <c r="AE257" s="59"/>
      <c r="AF257" s="59"/>
      <c r="AG257" s="59"/>
      <c r="AH257" s="59"/>
      <c r="AI257" s="59"/>
      <c r="AJ257" s="59"/>
      <c r="AK257" s="59"/>
      <c r="AL257" s="59"/>
      <c r="AM257" s="59"/>
      <c r="AN257" s="59"/>
      <c r="AO257" s="59"/>
      <c r="AP257" s="59"/>
      <c r="AQ257" s="59"/>
    </row>
    <row r="258" ht="12.0" customHeight="1">
      <c r="A258" s="59"/>
      <c r="B258" s="59"/>
      <c r="C258" s="618"/>
      <c r="D258" s="59"/>
      <c r="E258" s="59"/>
      <c r="F258" s="59"/>
      <c r="G258" s="59"/>
      <c r="H258" s="59"/>
      <c r="I258" s="59"/>
      <c r="J258" s="59"/>
      <c r="K258" s="59"/>
      <c r="L258" s="59"/>
      <c r="M258" s="59"/>
      <c r="N258" s="59"/>
      <c r="O258" s="59"/>
      <c r="P258" s="59"/>
      <c r="Q258" s="59"/>
      <c r="R258" s="59"/>
      <c r="S258" s="59"/>
      <c r="T258" s="59"/>
      <c r="U258" s="59"/>
      <c r="V258" s="59"/>
      <c r="W258" s="59"/>
      <c r="X258" s="59"/>
      <c r="Y258" s="59"/>
      <c r="Z258" s="59"/>
      <c r="AA258" s="59"/>
      <c r="AB258" s="59"/>
      <c r="AC258" s="59"/>
      <c r="AD258" s="59"/>
      <c r="AE258" s="59"/>
      <c r="AF258" s="59"/>
      <c r="AG258" s="59"/>
      <c r="AH258" s="59"/>
      <c r="AI258" s="59"/>
      <c r="AJ258" s="59"/>
      <c r="AK258" s="59"/>
      <c r="AL258" s="59"/>
      <c r="AM258" s="59"/>
      <c r="AN258" s="59"/>
      <c r="AO258" s="59"/>
      <c r="AP258" s="59"/>
      <c r="AQ258" s="59"/>
    </row>
    <row r="259" ht="12.0" customHeight="1">
      <c r="A259" s="59"/>
      <c r="B259" s="59"/>
      <c r="C259" s="618"/>
      <c r="D259" s="59"/>
      <c r="E259" s="59"/>
      <c r="F259" s="59"/>
      <c r="G259" s="59"/>
      <c r="H259" s="59"/>
      <c r="I259" s="59"/>
      <c r="J259" s="59"/>
      <c r="K259" s="59"/>
      <c r="L259" s="59"/>
      <c r="M259" s="59"/>
      <c r="N259" s="59"/>
      <c r="O259" s="59"/>
      <c r="P259" s="59"/>
      <c r="Q259" s="59"/>
      <c r="R259" s="59"/>
      <c r="S259" s="59"/>
      <c r="T259" s="59"/>
      <c r="U259" s="59"/>
      <c r="V259" s="59"/>
      <c r="W259" s="59"/>
      <c r="X259" s="59"/>
      <c r="Y259" s="59"/>
      <c r="Z259" s="59"/>
      <c r="AA259" s="59"/>
      <c r="AB259" s="59"/>
      <c r="AC259" s="59"/>
      <c r="AD259" s="59"/>
      <c r="AE259" s="59"/>
      <c r="AF259" s="59"/>
      <c r="AG259" s="59"/>
      <c r="AH259" s="59"/>
      <c r="AI259" s="59"/>
      <c r="AJ259" s="59"/>
      <c r="AK259" s="59"/>
      <c r="AL259" s="59"/>
      <c r="AM259" s="59"/>
      <c r="AN259" s="59"/>
      <c r="AO259" s="59"/>
      <c r="AP259" s="59"/>
      <c r="AQ259" s="59"/>
    </row>
    <row r="260" ht="12.0" customHeight="1">
      <c r="A260" s="59"/>
      <c r="B260" s="59"/>
      <c r="C260" s="618"/>
      <c r="D260" s="59"/>
      <c r="E260" s="59"/>
      <c r="F260" s="59"/>
      <c r="G260" s="59"/>
      <c r="H260" s="59"/>
      <c r="I260" s="59"/>
      <c r="J260" s="59"/>
      <c r="K260" s="59"/>
      <c r="L260" s="59"/>
      <c r="M260" s="59"/>
      <c r="N260" s="59"/>
      <c r="O260" s="59"/>
      <c r="P260" s="59"/>
      <c r="Q260" s="59"/>
      <c r="R260" s="59"/>
      <c r="S260" s="59"/>
      <c r="T260" s="59"/>
      <c r="U260" s="59"/>
      <c r="V260" s="59"/>
      <c r="W260" s="59"/>
      <c r="X260" s="59"/>
      <c r="Y260" s="59"/>
      <c r="Z260" s="59"/>
      <c r="AA260" s="59"/>
      <c r="AB260" s="59"/>
      <c r="AC260" s="59"/>
      <c r="AD260" s="59"/>
      <c r="AE260" s="59"/>
      <c r="AF260" s="59"/>
      <c r="AG260" s="59"/>
      <c r="AH260" s="59"/>
      <c r="AI260" s="59"/>
      <c r="AJ260" s="59"/>
      <c r="AK260" s="59"/>
      <c r="AL260" s="59"/>
      <c r="AM260" s="59"/>
      <c r="AN260" s="59"/>
      <c r="AO260" s="59"/>
      <c r="AP260" s="59"/>
      <c r="AQ260" s="59"/>
    </row>
    <row r="261" ht="12.0" customHeight="1">
      <c r="A261" s="59"/>
      <c r="B261" s="59"/>
      <c r="C261" s="618"/>
      <c r="D261" s="59"/>
      <c r="E261" s="59"/>
      <c r="F261" s="59"/>
      <c r="G261" s="59"/>
      <c r="H261" s="59"/>
      <c r="I261" s="59"/>
      <c r="J261" s="59"/>
      <c r="K261" s="59"/>
      <c r="L261" s="59"/>
      <c r="M261" s="59"/>
      <c r="N261" s="59"/>
      <c r="O261" s="59"/>
      <c r="P261" s="59"/>
      <c r="Q261" s="59"/>
      <c r="R261" s="59"/>
      <c r="S261" s="59"/>
      <c r="T261" s="59"/>
      <c r="U261" s="59"/>
      <c r="V261" s="59"/>
      <c r="W261" s="59"/>
      <c r="X261" s="59"/>
      <c r="Y261" s="59"/>
      <c r="Z261" s="59"/>
      <c r="AA261" s="59"/>
      <c r="AB261" s="59"/>
      <c r="AC261" s="59"/>
      <c r="AD261" s="59"/>
      <c r="AE261" s="59"/>
      <c r="AF261" s="59"/>
      <c r="AG261" s="59"/>
      <c r="AH261" s="59"/>
      <c r="AI261" s="59"/>
      <c r="AJ261" s="59"/>
      <c r="AK261" s="59"/>
      <c r="AL261" s="59"/>
      <c r="AM261" s="59"/>
      <c r="AN261" s="59"/>
      <c r="AO261" s="59"/>
      <c r="AP261" s="59"/>
      <c r="AQ261" s="59"/>
    </row>
    <row r="262" ht="12.0" customHeight="1">
      <c r="A262" s="59"/>
      <c r="B262" s="59"/>
      <c r="C262" s="618"/>
      <c r="D262" s="59"/>
      <c r="E262" s="59"/>
      <c r="F262" s="59"/>
      <c r="G262" s="59"/>
      <c r="H262" s="59"/>
      <c r="I262" s="59"/>
      <c r="J262" s="59"/>
      <c r="K262" s="59"/>
      <c r="L262" s="59"/>
      <c r="M262" s="59"/>
      <c r="N262" s="59"/>
      <c r="O262" s="59"/>
      <c r="P262" s="59"/>
      <c r="Q262" s="59"/>
      <c r="R262" s="59"/>
      <c r="S262" s="59"/>
      <c r="T262" s="59"/>
      <c r="U262" s="59"/>
      <c r="V262" s="59"/>
      <c r="W262" s="59"/>
      <c r="X262" s="59"/>
      <c r="Y262" s="59"/>
      <c r="Z262" s="59"/>
      <c r="AA262" s="59"/>
      <c r="AB262" s="59"/>
      <c r="AC262" s="59"/>
      <c r="AD262" s="59"/>
      <c r="AE262" s="59"/>
      <c r="AF262" s="59"/>
      <c r="AG262" s="59"/>
      <c r="AH262" s="59"/>
      <c r="AI262" s="59"/>
      <c r="AJ262" s="59"/>
      <c r="AK262" s="59"/>
      <c r="AL262" s="59"/>
      <c r="AM262" s="59"/>
      <c r="AN262" s="59"/>
      <c r="AO262" s="59"/>
      <c r="AP262" s="59"/>
      <c r="AQ262" s="59"/>
    </row>
    <row r="263" ht="12.0" customHeight="1">
      <c r="A263" s="59"/>
      <c r="B263" s="59"/>
      <c r="C263" s="618"/>
      <c r="D263" s="59"/>
      <c r="E263" s="59"/>
      <c r="F263" s="59"/>
      <c r="G263" s="59"/>
      <c r="H263" s="59"/>
      <c r="I263" s="59"/>
      <c r="J263" s="59"/>
      <c r="K263" s="59"/>
      <c r="L263" s="59"/>
      <c r="M263" s="59"/>
      <c r="N263" s="59"/>
      <c r="O263" s="59"/>
      <c r="P263" s="59"/>
      <c r="Q263" s="59"/>
      <c r="R263" s="59"/>
      <c r="S263" s="59"/>
      <c r="T263" s="59"/>
      <c r="U263" s="59"/>
      <c r="V263" s="59"/>
      <c r="W263" s="59"/>
      <c r="X263" s="59"/>
      <c r="Y263" s="59"/>
      <c r="Z263" s="59"/>
      <c r="AA263" s="59"/>
      <c r="AB263" s="59"/>
      <c r="AC263" s="59"/>
      <c r="AD263" s="59"/>
      <c r="AE263" s="59"/>
      <c r="AF263" s="59"/>
      <c r="AG263" s="59"/>
      <c r="AH263" s="59"/>
      <c r="AI263" s="59"/>
      <c r="AJ263" s="59"/>
      <c r="AK263" s="59"/>
      <c r="AL263" s="59"/>
      <c r="AM263" s="59"/>
      <c r="AN263" s="59"/>
      <c r="AO263" s="59"/>
      <c r="AP263" s="59"/>
      <c r="AQ263" s="59"/>
    </row>
    <row r="264" ht="12.0" customHeight="1">
      <c r="A264" s="59"/>
      <c r="B264" s="59"/>
      <c r="C264" s="618"/>
      <c r="D264" s="59"/>
      <c r="E264" s="59"/>
      <c r="F264" s="59"/>
      <c r="G264" s="59"/>
      <c r="H264" s="59"/>
      <c r="I264" s="59"/>
      <c r="J264" s="59"/>
      <c r="K264" s="59"/>
      <c r="L264" s="59"/>
      <c r="M264" s="59"/>
      <c r="N264" s="59"/>
      <c r="O264" s="59"/>
      <c r="P264" s="59"/>
      <c r="Q264" s="59"/>
      <c r="R264" s="59"/>
      <c r="S264" s="59"/>
      <c r="T264" s="59"/>
      <c r="U264" s="59"/>
      <c r="V264" s="59"/>
      <c r="W264" s="59"/>
      <c r="X264" s="59"/>
      <c r="Y264" s="59"/>
      <c r="Z264" s="59"/>
      <c r="AA264" s="59"/>
      <c r="AB264" s="59"/>
      <c r="AC264" s="59"/>
      <c r="AD264" s="59"/>
      <c r="AE264" s="59"/>
      <c r="AF264" s="59"/>
      <c r="AG264" s="59"/>
      <c r="AH264" s="59"/>
      <c r="AI264" s="59"/>
      <c r="AJ264" s="59"/>
      <c r="AK264" s="59"/>
      <c r="AL264" s="59"/>
      <c r="AM264" s="59"/>
      <c r="AN264" s="59"/>
      <c r="AO264" s="59"/>
      <c r="AP264" s="59"/>
      <c r="AQ264" s="59"/>
    </row>
    <row r="265" ht="12.0" customHeight="1">
      <c r="A265" s="59"/>
      <c r="B265" s="59"/>
      <c r="C265" s="618"/>
      <c r="D265" s="59"/>
      <c r="E265" s="59"/>
      <c r="F265" s="59"/>
      <c r="G265" s="59"/>
      <c r="H265" s="59"/>
      <c r="I265" s="59"/>
      <c r="J265" s="59"/>
      <c r="K265" s="59"/>
      <c r="L265" s="59"/>
      <c r="M265" s="59"/>
      <c r="N265" s="59"/>
      <c r="O265" s="59"/>
      <c r="P265" s="59"/>
      <c r="Q265" s="59"/>
      <c r="R265" s="59"/>
      <c r="S265" s="59"/>
      <c r="T265" s="59"/>
      <c r="U265" s="59"/>
      <c r="V265" s="59"/>
      <c r="W265" s="59"/>
      <c r="X265" s="59"/>
      <c r="Y265" s="59"/>
      <c r="Z265" s="59"/>
      <c r="AA265" s="59"/>
      <c r="AB265" s="59"/>
      <c r="AC265" s="59"/>
      <c r="AD265" s="59"/>
      <c r="AE265" s="59"/>
      <c r="AF265" s="59"/>
      <c r="AG265" s="59"/>
      <c r="AH265" s="59"/>
      <c r="AI265" s="59"/>
      <c r="AJ265" s="59"/>
      <c r="AK265" s="59"/>
      <c r="AL265" s="59"/>
      <c r="AM265" s="59"/>
      <c r="AN265" s="59"/>
      <c r="AO265" s="59"/>
      <c r="AP265" s="59"/>
      <c r="AQ265" s="59"/>
    </row>
    <row r="266" ht="12.0" customHeight="1">
      <c r="A266" s="59"/>
      <c r="B266" s="59"/>
      <c r="C266" s="618"/>
      <c r="D266" s="59"/>
      <c r="E266" s="59"/>
      <c r="F266" s="59"/>
      <c r="G266" s="59"/>
      <c r="H266" s="59"/>
      <c r="I266" s="59"/>
      <c r="J266" s="59"/>
      <c r="K266" s="59"/>
      <c r="L266" s="59"/>
      <c r="M266" s="59"/>
      <c r="N266" s="59"/>
      <c r="O266" s="59"/>
      <c r="P266" s="59"/>
      <c r="Q266" s="59"/>
      <c r="R266" s="59"/>
      <c r="S266" s="59"/>
      <c r="T266" s="59"/>
      <c r="U266" s="59"/>
      <c r="V266" s="59"/>
      <c r="W266" s="59"/>
      <c r="X266" s="59"/>
      <c r="Y266" s="59"/>
      <c r="Z266" s="59"/>
      <c r="AA266" s="59"/>
      <c r="AB266" s="59"/>
      <c r="AC266" s="59"/>
      <c r="AD266" s="59"/>
      <c r="AE266" s="59"/>
      <c r="AF266" s="59"/>
      <c r="AG266" s="59"/>
      <c r="AH266" s="59"/>
      <c r="AI266" s="59"/>
      <c r="AJ266" s="59"/>
      <c r="AK266" s="59"/>
      <c r="AL266" s="59"/>
      <c r="AM266" s="59"/>
      <c r="AN266" s="59"/>
      <c r="AO266" s="59"/>
      <c r="AP266" s="59"/>
      <c r="AQ266" s="59"/>
    </row>
    <row r="267" ht="12.0" customHeight="1">
      <c r="A267" s="59"/>
      <c r="B267" s="59"/>
      <c r="C267" s="618"/>
      <c r="D267" s="59"/>
      <c r="E267" s="59"/>
      <c r="F267" s="59"/>
      <c r="G267" s="59"/>
      <c r="H267" s="59"/>
      <c r="I267" s="59"/>
      <c r="J267" s="59"/>
      <c r="K267" s="59"/>
      <c r="L267" s="59"/>
      <c r="M267" s="59"/>
      <c r="N267" s="59"/>
      <c r="O267" s="59"/>
      <c r="P267" s="59"/>
      <c r="Q267" s="59"/>
      <c r="R267" s="59"/>
      <c r="S267" s="59"/>
      <c r="T267" s="59"/>
      <c r="U267" s="59"/>
      <c r="V267" s="59"/>
      <c r="W267" s="59"/>
      <c r="X267" s="59"/>
      <c r="Y267" s="59"/>
      <c r="Z267" s="59"/>
      <c r="AA267" s="59"/>
      <c r="AB267" s="59"/>
      <c r="AC267" s="59"/>
      <c r="AD267" s="59"/>
      <c r="AE267" s="59"/>
      <c r="AF267" s="59"/>
      <c r="AG267" s="59"/>
      <c r="AH267" s="59"/>
      <c r="AI267" s="59"/>
      <c r="AJ267" s="59"/>
      <c r="AK267" s="59"/>
      <c r="AL267" s="59"/>
      <c r="AM267" s="59"/>
      <c r="AN267" s="59"/>
      <c r="AO267" s="59"/>
      <c r="AP267" s="59"/>
      <c r="AQ267" s="59"/>
    </row>
    <row r="268" ht="12.0" customHeight="1">
      <c r="A268" s="59"/>
      <c r="B268" s="59"/>
      <c r="C268" s="618"/>
      <c r="D268" s="59"/>
      <c r="E268" s="59"/>
      <c r="F268" s="59"/>
      <c r="G268" s="59"/>
      <c r="H268" s="59"/>
      <c r="I268" s="59"/>
      <c r="J268" s="59"/>
      <c r="K268" s="59"/>
      <c r="L268" s="59"/>
      <c r="M268" s="59"/>
      <c r="N268" s="59"/>
      <c r="O268" s="59"/>
      <c r="P268" s="59"/>
      <c r="Q268" s="59"/>
      <c r="R268" s="59"/>
      <c r="S268" s="59"/>
      <c r="T268" s="59"/>
      <c r="U268" s="59"/>
      <c r="V268" s="59"/>
      <c r="W268" s="59"/>
      <c r="X268" s="59"/>
      <c r="Y268" s="59"/>
      <c r="Z268" s="59"/>
      <c r="AA268" s="59"/>
      <c r="AB268" s="59"/>
      <c r="AC268" s="59"/>
      <c r="AD268" s="59"/>
      <c r="AE268" s="59"/>
      <c r="AF268" s="59"/>
      <c r="AG268" s="59"/>
      <c r="AH268" s="59"/>
      <c r="AI268" s="59"/>
      <c r="AJ268" s="59"/>
      <c r="AK268" s="59"/>
      <c r="AL268" s="59"/>
      <c r="AM268" s="59"/>
      <c r="AN268" s="59"/>
      <c r="AO268" s="59"/>
      <c r="AP268" s="59"/>
      <c r="AQ268" s="59"/>
    </row>
    <row r="269" ht="12.0" customHeight="1">
      <c r="A269" s="59"/>
      <c r="B269" s="59"/>
      <c r="C269" s="618"/>
      <c r="D269" s="59"/>
      <c r="E269" s="59"/>
      <c r="F269" s="59"/>
      <c r="G269" s="59"/>
      <c r="H269" s="59"/>
      <c r="I269" s="59"/>
      <c r="J269" s="59"/>
      <c r="K269" s="59"/>
      <c r="L269" s="59"/>
      <c r="M269" s="59"/>
      <c r="N269" s="59"/>
      <c r="O269" s="59"/>
      <c r="P269" s="59"/>
      <c r="Q269" s="59"/>
      <c r="R269" s="59"/>
      <c r="S269" s="59"/>
      <c r="T269" s="59"/>
      <c r="U269" s="59"/>
      <c r="V269" s="59"/>
      <c r="W269" s="59"/>
      <c r="X269" s="59"/>
      <c r="Y269" s="59"/>
      <c r="Z269" s="59"/>
      <c r="AA269" s="59"/>
      <c r="AB269" s="59"/>
      <c r="AC269" s="59"/>
      <c r="AD269" s="59"/>
      <c r="AE269" s="59"/>
      <c r="AF269" s="59"/>
      <c r="AG269" s="59"/>
      <c r="AH269" s="59"/>
      <c r="AI269" s="59"/>
      <c r="AJ269" s="59"/>
      <c r="AK269" s="59"/>
      <c r="AL269" s="59"/>
      <c r="AM269" s="59"/>
      <c r="AN269" s="59"/>
      <c r="AO269" s="59"/>
      <c r="AP269" s="59"/>
      <c r="AQ269" s="59"/>
    </row>
    <row r="270" ht="12.0" customHeight="1">
      <c r="A270" s="59"/>
      <c r="B270" s="59"/>
      <c r="C270" s="618"/>
      <c r="D270" s="59"/>
      <c r="E270" s="59"/>
      <c r="F270" s="59"/>
      <c r="G270" s="59"/>
      <c r="H270" s="59"/>
      <c r="I270" s="59"/>
      <c r="J270" s="59"/>
      <c r="K270" s="59"/>
      <c r="L270" s="59"/>
      <c r="M270" s="59"/>
      <c r="N270" s="59"/>
      <c r="O270" s="59"/>
      <c r="P270" s="59"/>
      <c r="Q270" s="59"/>
      <c r="R270" s="59"/>
      <c r="S270" s="59"/>
      <c r="T270" s="59"/>
      <c r="U270" s="59"/>
      <c r="V270" s="59"/>
      <c r="W270" s="59"/>
      <c r="X270" s="59"/>
      <c r="Y270" s="59"/>
      <c r="Z270" s="59"/>
      <c r="AA270" s="59"/>
      <c r="AB270" s="59"/>
      <c r="AC270" s="59"/>
      <c r="AD270" s="59"/>
      <c r="AE270" s="59"/>
      <c r="AF270" s="59"/>
      <c r="AG270" s="59"/>
      <c r="AH270" s="59"/>
      <c r="AI270" s="59"/>
      <c r="AJ270" s="59"/>
      <c r="AK270" s="59"/>
      <c r="AL270" s="59"/>
      <c r="AM270" s="59"/>
      <c r="AN270" s="59"/>
      <c r="AO270" s="59"/>
      <c r="AP270" s="59"/>
      <c r="AQ270" s="59"/>
    </row>
    <row r="271" ht="12.0" customHeight="1">
      <c r="A271" s="59"/>
      <c r="B271" s="59"/>
      <c r="C271" s="618"/>
      <c r="D271" s="59"/>
      <c r="E271" s="59"/>
      <c r="F271" s="59"/>
      <c r="G271" s="59"/>
      <c r="H271" s="59"/>
      <c r="I271" s="59"/>
      <c r="J271" s="59"/>
      <c r="K271" s="59"/>
      <c r="L271" s="59"/>
      <c r="M271" s="59"/>
      <c r="N271" s="59"/>
      <c r="O271" s="59"/>
      <c r="P271" s="59"/>
      <c r="Q271" s="59"/>
      <c r="R271" s="59"/>
      <c r="S271" s="59"/>
      <c r="T271" s="59"/>
      <c r="U271" s="59"/>
      <c r="V271" s="59"/>
      <c r="W271" s="59"/>
      <c r="X271" s="59"/>
      <c r="Y271" s="59"/>
      <c r="Z271" s="59"/>
      <c r="AA271" s="59"/>
      <c r="AB271" s="59"/>
      <c r="AC271" s="59"/>
      <c r="AD271" s="59"/>
      <c r="AE271" s="59"/>
      <c r="AF271" s="59"/>
      <c r="AG271" s="59"/>
      <c r="AH271" s="59"/>
      <c r="AI271" s="59"/>
      <c r="AJ271" s="59"/>
      <c r="AK271" s="59"/>
      <c r="AL271" s="59"/>
      <c r="AM271" s="59"/>
      <c r="AN271" s="59"/>
      <c r="AO271" s="59"/>
      <c r="AP271" s="59"/>
      <c r="AQ271" s="59"/>
    </row>
    <row r="272" ht="12.0" customHeight="1">
      <c r="A272" s="59"/>
      <c r="B272" s="59"/>
      <c r="C272" s="618"/>
      <c r="D272" s="59"/>
      <c r="E272" s="59"/>
      <c r="F272" s="59"/>
      <c r="G272" s="59"/>
      <c r="H272" s="59"/>
      <c r="I272" s="59"/>
      <c r="J272" s="59"/>
      <c r="K272" s="59"/>
      <c r="L272" s="59"/>
      <c r="M272" s="59"/>
      <c r="N272" s="59"/>
      <c r="O272" s="59"/>
      <c r="P272" s="59"/>
      <c r="Q272" s="59"/>
      <c r="R272" s="59"/>
      <c r="S272" s="59"/>
      <c r="T272" s="59"/>
      <c r="U272" s="59"/>
      <c r="V272" s="59"/>
      <c r="W272" s="59"/>
      <c r="X272" s="59"/>
      <c r="Y272" s="59"/>
      <c r="Z272" s="59"/>
      <c r="AA272" s="59"/>
      <c r="AB272" s="59"/>
      <c r="AC272" s="59"/>
      <c r="AD272" s="59"/>
      <c r="AE272" s="59"/>
      <c r="AF272" s="59"/>
      <c r="AG272" s="59"/>
      <c r="AH272" s="59"/>
      <c r="AI272" s="59"/>
      <c r="AJ272" s="59"/>
      <c r="AK272" s="59"/>
      <c r="AL272" s="59"/>
      <c r="AM272" s="59"/>
      <c r="AN272" s="59"/>
      <c r="AO272" s="59"/>
      <c r="AP272" s="59"/>
      <c r="AQ272" s="59"/>
    </row>
    <row r="273" ht="12.0" customHeight="1">
      <c r="A273" s="59"/>
      <c r="B273" s="59"/>
      <c r="C273" s="618"/>
      <c r="D273" s="59"/>
      <c r="E273" s="59"/>
      <c r="F273" s="59"/>
      <c r="G273" s="59"/>
      <c r="H273" s="59"/>
      <c r="I273" s="59"/>
      <c r="J273" s="59"/>
      <c r="K273" s="59"/>
      <c r="L273" s="59"/>
      <c r="M273" s="59"/>
      <c r="N273" s="59"/>
      <c r="O273" s="59"/>
      <c r="P273" s="59"/>
      <c r="Q273" s="59"/>
      <c r="R273" s="59"/>
      <c r="S273" s="59"/>
      <c r="T273" s="59"/>
      <c r="U273" s="59"/>
      <c r="V273" s="59"/>
      <c r="W273" s="59"/>
      <c r="X273" s="59"/>
      <c r="Y273" s="59"/>
      <c r="Z273" s="59"/>
      <c r="AA273" s="59"/>
      <c r="AB273" s="59"/>
      <c r="AC273" s="59"/>
      <c r="AD273" s="59"/>
      <c r="AE273" s="59"/>
      <c r="AF273" s="59"/>
      <c r="AG273" s="59"/>
      <c r="AH273" s="59"/>
      <c r="AI273" s="59"/>
      <c r="AJ273" s="59"/>
      <c r="AK273" s="59"/>
      <c r="AL273" s="59"/>
      <c r="AM273" s="59"/>
      <c r="AN273" s="59"/>
      <c r="AO273" s="59"/>
      <c r="AP273" s="59"/>
      <c r="AQ273" s="59"/>
    </row>
    <row r="274" ht="12.0" customHeight="1">
      <c r="A274" s="59"/>
      <c r="B274" s="59"/>
      <c r="C274" s="618"/>
      <c r="D274" s="59"/>
      <c r="E274" s="59"/>
      <c r="F274" s="59"/>
      <c r="G274" s="59"/>
      <c r="H274" s="59"/>
      <c r="I274" s="59"/>
      <c r="J274" s="59"/>
      <c r="K274" s="59"/>
      <c r="L274" s="59"/>
      <c r="M274" s="59"/>
      <c r="N274" s="59"/>
      <c r="O274" s="59"/>
      <c r="P274" s="59"/>
      <c r="Q274" s="59"/>
      <c r="R274" s="59"/>
      <c r="S274" s="59"/>
      <c r="T274" s="59"/>
      <c r="U274" s="59"/>
      <c r="V274" s="59"/>
      <c r="W274" s="59"/>
      <c r="X274" s="59"/>
      <c r="Y274" s="59"/>
      <c r="Z274" s="59"/>
      <c r="AA274" s="59"/>
      <c r="AB274" s="59"/>
      <c r="AC274" s="59"/>
      <c r="AD274" s="59"/>
      <c r="AE274" s="59"/>
      <c r="AF274" s="59"/>
      <c r="AG274" s="59"/>
      <c r="AH274" s="59"/>
      <c r="AI274" s="59"/>
      <c r="AJ274" s="59"/>
      <c r="AK274" s="59"/>
      <c r="AL274" s="59"/>
      <c r="AM274" s="59"/>
      <c r="AN274" s="59"/>
      <c r="AO274" s="59"/>
      <c r="AP274" s="59"/>
      <c r="AQ274" s="59"/>
    </row>
    <row r="275" ht="12.0" customHeight="1">
      <c r="A275" s="59"/>
      <c r="B275" s="59"/>
      <c r="C275" s="618"/>
      <c r="D275" s="59"/>
      <c r="E275" s="59"/>
      <c r="F275" s="59"/>
      <c r="G275" s="59"/>
      <c r="H275" s="59"/>
      <c r="I275" s="59"/>
      <c r="J275" s="59"/>
      <c r="K275" s="59"/>
      <c r="L275" s="59"/>
      <c r="M275" s="59"/>
      <c r="N275" s="59"/>
      <c r="O275" s="59"/>
      <c r="P275" s="59"/>
      <c r="Q275" s="59"/>
      <c r="R275" s="59"/>
      <c r="S275" s="59"/>
      <c r="T275" s="59"/>
      <c r="U275" s="59"/>
      <c r="V275" s="59"/>
      <c r="W275" s="59"/>
      <c r="X275" s="59"/>
      <c r="Y275" s="59"/>
      <c r="Z275" s="59"/>
      <c r="AA275" s="59"/>
      <c r="AB275" s="59"/>
      <c r="AC275" s="59"/>
      <c r="AD275" s="59"/>
      <c r="AE275" s="59"/>
      <c r="AF275" s="59"/>
      <c r="AG275" s="59"/>
      <c r="AH275" s="59"/>
      <c r="AI275" s="59"/>
      <c r="AJ275" s="59"/>
      <c r="AK275" s="59"/>
      <c r="AL275" s="59"/>
      <c r="AM275" s="59"/>
      <c r="AN275" s="59"/>
      <c r="AO275" s="59"/>
      <c r="AP275" s="59"/>
      <c r="AQ275" s="59"/>
    </row>
    <row r="276" ht="12.0" customHeight="1">
      <c r="A276" s="59"/>
      <c r="B276" s="59"/>
      <c r="C276" s="618"/>
      <c r="D276" s="59"/>
      <c r="E276" s="59"/>
      <c r="F276" s="59"/>
      <c r="G276" s="59"/>
      <c r="H276" s="59"/>
      <c r="I276" s="59"/>
      <c r="J276" s="59"/>
      <c r="K276" s="59"/>
      <c r="L276" s="59"/>
      <c r="M276" s="59"/>
      <c r="N276" s="59"/>
      <c r="O276" s="59"/>
      <c r="P276" s="59"/>
      <c r="Q276" s="59"/>
      <c r="R276" s="59"/>
      <c r="S276" s="59"/>
      <c r="T276" s="59"/>
      <c r="U276" s="59"/>
      <c r="V276" s="59"/>
      <c r="W276" s="59"/>
      <c r="X276" s="59"/>
      <c r="Y276" s="59"/>
      <c r="Z276" s="59"/>
      <c r="AA276" s="59"/>
      <c r="AB276" s="59"/>
      <c r="AC276" s="59"/>
      <c r="AD276" s="59"/>
      <c r="AE276" s="59"/>
      <c r="AF276" s="59"/>
      <c r="AG276" s="59"/>
      <c r="AH276" s="59"/>
      <c r="AI276" s="59"/>
      <c r="AJ276" s="59"/>
      <c r="AK276" s="59"/>
      <c r="AL276" s="59"/>
      <c r="AM276" s="59"/>
      <c r="AN276" s="59"/>
      <c r="AO276" s="59"/>
      <c r="AP276" s="59"/>
      <c r="AQ276" s="59"/>
    </row>
    <row r="277" ht="12.0" customHeight="1">
      <c r="A277" s="59"/>
      <c r="B277" s="59"/>
      <c r="C277" s="618"/>
      <c r="D277" s="59"/>
      <c r="E277" s="59"/>
      <c r="F277" s="59"/>
      <c r="G277" s="59"/>
      <c r="H277" s="59"/>
      <c r="I277" s="59"/>
      <c r="J277" s="59"/>
      <c r="K277" s="59"/>
      <c r="L277" s="59"/>
      <c r="M277" s="59"/>
      <c r="N277" s="59"/>
      <c r="O277" s="59"/>
      <c r="P277" s="59"/>
      <c r="Q277" s="59"/>
      <c r="R277" s="59"/>
      <c r="S277" s="59"/>
      <c r="T277" s="59"/>
      <c r="U277" s="59"/>
      <c r="V277" s="59"/>
      <c r="W277" s="59"/>
      <c r="X277" s="59"/>
      <c r="Y277" s="59"/>
      <c r="Z277" s="59"/>
      <c r="AA277" s="59"/>
      <c r="AB277" s="59"/>
      <c r="AC277" s="59"/>
      <c r="AD277" s="59"/>
      <c r="AE277" s="59"/>
      <c r="AF277" s="59"/>
      <c r="AG277" s="59"/>
      <c r="AH277" s="59"/>
      <c r="AI277" s="59"/>
      <c r="AJ277" s="59"/>
      <c r="AK277" s="59"/>
      <c r="AL277" s="59"/>
      <c r="AM277" s="59"/>
      <c r="AN277" s="59"/>
      <c r="AO277" s="59"/>
      <c r="AP277" s="59"/>
      <c r="AQ277" s="59"/>
    </row>
    <row r="278" ht="12.0" customHeight="1">
      <c r="A278" s="59"/>
      <c r="B278" s="59"/>
      <c r="C278" s="618"/>
      <c r="D278" s="59"/>
      <c r="E278" s="59"/>
      <c r="F278" s="59"/>
      <c r="G278" s="59"/>
      <c r="H278" s="59"/>
      <c r="I278" s="59"/>
      <c r="J278" s="59"/>
      <c r="K278" s="59"/>
      <c r="L278" s="59"/>
      <c r="M278" s="59"/>
      <c r="N278" s="59"/>
      <c r="O278" s="59"/>
      <c r="P278" s="59"/>
      <c r="Q278" s="59"/>
      <c r="R278" s="59"/>
      <c r="S278" s="59"/>
      <c r="T278" s="59"/>
      <c r="U278" s="59"/>
      <c r="V278" s="59"/>
      <c r="W278" s="59"/>
      <c r="X278" s="59"/>
      <c r="Y278" s="59"/>
      <c r="Z278" s="59"/>
      <c r="AA278" s="59"/>
      <c r="AB278" s="59"/>
      <c r="AC278" s="59"/>
      <c r="AD278" s="59"/>
      <c r="AE278" s="59"/>
      <c r="AF278" s="59"/>
      <c r="AG278" s="59"/>
      <c r="AH278" s="59"/>
      <c r="AI278" s="59"/>
      <c r="AJ278" s="59"/>
      <c r="AK278" s="59"/>
      <c r="AL278" s="59"/>
      <c r="AM278" s="59"/>
      <c r="AN278" s="59"/>
      <c r="AO278" s="59"/>
      <c r="AP278" s="59"/>
      <c r="AQ278" s="59"/>
    </row>
    <row r="279" ht="12.0" customHeight="1">
      <c r="A279" s="59"/>
      <c r="B279" s="59"/>
      <c r="C279" s="618"/>
      <c r="D279" s="59"/>
      <c r="E279" s="59"/>
      <c r="F279" s="59"/>
      <c r="G279" s="59"/>
      <c r="H279" s="59"/>
      <c r="I279" s="59"/>
      <c r="J279" s="59"/>
      <c r="K279" s="59"/>
      <c r="L279" s="59"/>
      <c r="M279" s="59"/>
      <c r="N279" s="59"/>
      <c r="O279" s="59"/>
      <c r="P279" s="59"/>
      <c r="Q279" s="59"/>
      <c r="R279" s="59"/>
      <c r="S279" s="59"/>
      <c r="T279" s="59"/>
      <c r="U279" s="59"/>
      <c r="V279" s="59"/>
      <c r="W279" s="59"/>
      <c r="X279" s="59"/>
      <c r="Y279" s="59"/>
      <c r="Z279" s="59"/>
      <c r="AA279" s="59"/>
      <c r="AB279" s="59"/>
      <c r="AC279" s="59"/>
      <c r="AD279" s="59"/>
      <c r="AE279" s="59"/>
      <c r="AF279" s="59"/>
      <c r="AG279" s="59"/>
      <c r="AH279" s="59"/>
      <c r="AI279" s="59"/>
      <c r="AJ279" s="59"/>
      <c r="AK279" s="59"/>
      <c r="AL279" s="59"/>
      <c r="AM279" s="59"/>
      <c r="AN279" s="59"/>
      <c r="AO279" s="59"/>
      <c r="AP279" s="59"/>
      <c r="AQ279" s="59"/>
    </row>
    <row r="280" ht="12.0" customHeight="1">
      <c r="A280" s="59"/>
      <c r="B280" s="59"/>
      <c r="C280" s="618"/>
      <c r="D280" s="59"/>
      <c r="E280" s="59"/>
      <c r="F280" s="59"/>
      <c r="G280" s="59"/>
      <c r="H280" s="59"/>
      <c r="I280" s="59"/>
      <c r="J280" s="59"/>
      <c r="K280" s="59"/>
      <c r="L280" s="59"/>
      <c r="M280" s="59"/>
      <c r="N280" s="59"/>
      <c r="O280" s="59"/>
      <c r="P280" s="59"/>
      <c r="Q280" s="59"/>
      <c r="R280" s="59"/>
      <c r="S280" s="59"/>
      <c r="T280" s="59"/>
      <c r="U280" s="59"/>
      <c r="V280" s="59"/>
      <c r="W280" s="59"/>
      <c r="X280" s="59"/>
      <c r="Y280" s="59"/>
      <c r="Z280" s="59"/>
      <c r="AA280" s="59"/>
      <c r="AB280" s="59"/>
      <c r="AC280" s="59"/>
      <c r="AD280" s="59"/>
      <c r="AE280" s="59"/>
      <c r="AF280" s="59"/>
      <c r="AG280" s="59"/>
      <c r="AH280" s="59"/>
      <c r="AI280" s="59"/>
      <c r="AJ280" s="59"/>
      <c r="AK280" s="59"/>
      <c r="AL280" s="59"/>
      <c r="AM280" s="59"/>
      <c r="AN280" s="59"/>
      <c r="AO280" s="59"/>
      <c r="AP280" s="59"/>
      <c r="AQ280" s="59"/>
    </row>
    <row r="281" ht="12.0" customHeight="1">
      <c r="A281" s="59"/>
      <c r="B281" s="59"/>
      <c r="C281" s="618"/>
      <c r="D281" s="59"/>
      <c r="E281" s="59"/>
      <c r="F281" s="59"/>
      <c r="G281" s="59"/>
      <c r="H281" s="59"/>
      <c r="I281" s="59"/>
      <c r="J281" s="59"/>
      <c r="K281" s="59"/>
      <c r="L281" s="59"/>
      <c r="M281" s="59"/>
      <c r="N281" s="59"/>
      <c r="O281" s="59"/>
      <c r="P281" s="59"/>
      <c r="Q281" s="59"/>
      <c r="R281" s="59"/>
      <c r="S281" s="59"/>
      <c r="T281" s="59"/>
      <c r="U281" s="59"/>
      <c r="V281" s="59"/>
      <c r="W281" s="59"/>
      <c r="X281" s="59"/>
      <c r="Y281" s="59"/>
      <c r="Z281" s="59"/>
      <c r="AA281" s="59"/>
      <c r="AB281" s="59"/>
      <c r="AC281" s="59"/>
      <c r="AD281" s="59"/>
      <c r="AE281" s="59"/>
      <c r="AF281" s="59"/>
      <c r="AG281" s="59"/>
      <c r="AH281" s="59"/>
      <c r="AI281" s="59"/>
      <c r="AJ281" s="59"/>
      <c r="AK281" s="59"/>
      <c r="AL281" s="59"/>
      <c r="AM281" s="59"/>
      <c r="AN281" s="59"/>
      <c r="AO281" s="59"/>
      <c r="AP281" s="59"/>
      <c r="AQ281" s="59"/>
    </row>
    <row r="282" ht="12.0" customHeight="1">
      <c r="A282" s="59"/>
      <c r="B282" s="59"/>
      <c r="C282" s="618"/>
      <c r="D282" s="59"/>
      <c r="E282" s="59"/>
      <c r="F282" s="59"/>
      <c r="G282" s="59"/>
      <c r="H282" s="59"/>
      <c r="I282" s="59"/>
      <c r="J282" s="59"/>
      <c r="K282" s="59"/>
      <c r="L282" s="59"/>
      <c r="M282" s="59"/>
      <c r="N282" s="59"/>
      <c r="O282" s="59"/>
      <c r="P282" s="59"/>
      <c r="Q282" s="59"/>
      <c r="R282" s="59"/>
      <c r="S282" s="59"/>
      <c r="T282" s="59"/>
      <c r="U282" s="59"/>
      <c r="V282" s="59"/>
      <c r="W282" s="59"/>
      <c r="X282" s="59"/>
      <c r="Y282" s="59"/>
      <c r="Z282" s="59"/>
      <c r="AA282" s="59"/>
      <c r="AB282" s="59"/>
      <c r="AC282" s="59"/>
      <c r="AD282" s="59"/>
      <c r="AE282" s="59"/>
      <c r="AF282" s="59"/>
      <c r="AG282" s="59"/>
      <c r="AH282" s="59"/>
      <c r="AI282" s="59"/>
      <c r="AJ282" s="59"/>
      <c r="AK282" s="59"/>
      <c r="AL282" s="59"/>
      <c r="AM282" s="59"/>
      <c r="AN282" s="59"/>
      <c r="AO282" s="59"/>
      <c r="AP282" s="59"/>
      <c r="AQ282" s="59"/>
    </row>
    <row r="283" ht="12.0" customHeight="1">
      <c r="A283" s="59"/>
      <c r="B283" s="59"/>
      <c r="C283" s="618"/>
      <c r="D283" s="59"/>
      <c r="E283" s="59"/>
      <c r="F283" s="59"/>
      <c r="G283" s="59"/>
      <c r="H283" s="59"/>
      <c r="I283" s="59"/>
      <c r="J283" s="59"/>
      <c r="K283" s="59"/>
      <c r="L283" s="59"/>
      <c r="M283" s="59"/>
      <c r="N283" s="59"/>
      <c r="O283" s="59"/>
      <c r="P283" s="59"/>
      <c r="Q283" s="59"/>
      <c r="R283" s="59"/>
      <c r="S283" s="59"/>
      <c r="T283" s="59"/>
      <c r="U283" s="59"/>
      <c r="V283" s="59"/>
      <c r="W283" s="59"/>
      <c r="X283" s="59"/>
      <c r="Y283" s="59"/>
      <c r="Z283" s="59"/>
      <c r="AA283" s="59"/>
      <c r="AB283" s="59"/>
      <c r="AC283" s="59"/>
      <c r="AD283" s="59"/>
      <c r="AE283" s="59"/>
      <c r="AF283" s="59"/>
      <c r="AG283" s="59"/>
      <c r="AH283" s="59"/>
      <c r="AI283" s="59"/>
      <c r="AJ283" s="59"/>
      <c r="AK283" s="59"/>
      <c r="AL283" s="59"/>
      <c r="AM283" s="59"/>
      <c r="AN283" s="59"/>
      <c r="AO283" s="59"/>
      <c r="AP283" s="59"/>
      <c r="AQ283" s="59"/>
    </row>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X12:Z12"/>
    <mergeCell ref="AB12:AC12"/>
    <mergeCell ref="AE12:AG12"/>
    <mergeCell ref="AI12:AJ12"/>
    <mergeCell ref="AL12:AN12"/>
    <mergeCell ref="AP12:AQ12"/>
    <mergeCell ref="N12:O12"/>
    <mergeCell ref="N13:N14"/>
    <mergeCell ref="O13:O14"/>
    <mergeCell ref="B55:D55"/>
    <mergeCell ref="B56:D56"/>
    <mergeCell ref="B61:D61"/>
    <mergeCell ref="B62:D62"/>
    <mergeCell ref="U13:U14"/>
    <mergeCell ref="V13:V14"/>
    <mergeCell ref="AB13:AB14"/>
    <mergeCell ref="AC13:AC14"/>
    <mergeCell ref="AI13:AI14"/>
    <mergeCell ref="AJ13:AJ14"/>
    <mergeCell ref="AP13:AP14"/>
    <mergeCell ref="AQ13:AQ14"/>
    <mergeCell ref="S1:Y1"/>
    <mergeCell ref="T2:Y2"/>
    <mergeCell ref="F12:H12"/>
    <mergeCell ref="J12:L12"/>
    <mergeCell ref="Q12:S12"/>
    <mergeCell ref="U12:V12"/>
    <mergeCell ref="D13:D14"/>
  </mergeCells>
  <dataValidations>
    <dataValidation type="list" allowBlank="1" showErrorMessage="1" sqref="D8">
      <formula1>"TOU,non-TOU"</formula1>
    </dataValidation>
    <dataValidation type="list" allowBlank="1" showErrorMessage="1" sqref="E15:E28 E30:E38 E40:E41 E43:E51 E57 E63">
      <formula1>#REF!</formula1>
    </dataValidation>
    <dataValidation type="list" allowBlank="1" showInputMessage="1" showErrorMessage="1" prompt="Select Charge Unit - monthly, per kWh, per kW" sqref="D15:D28 D30:D38 D40:D41 D43:D51 D57 D63">
      <formula1>"Monthly,per kWh,per kW"</formula1>
    </dataValidation>
  </dataValidations>
  <printOptions/>
  <pageMargins bottom="0.984251968503937" footer="0.0" header="0.0" left="0.7480314960629921" right="0.7480314960629921" top="0.984251968503937"/>
  <pageSetup orientation="landscape"/>
  <drawing r:id="rId1"/>
</worksheet>
</file>

<file path=xl/worksheets/sheet4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14.0" topLeftCell="A15" activePane="bottomLeft" state="frozen"/>
      <selection activeCell="B16" sqref="B16" pane="bottomLeft"/>
    </sheetView>
  </sheetViews>
  <sheetFormatPr customHeight="1" defaultColWidth="12.63" defaultRowHeight="15.0"/>
  <cols>
    <col customWidth="1" min="1" max="1" width="2.13"/>
    <col customWidth="1" min="2" max="2" width="26.38"/>
    <col customWidth="1" min="3" max="3" width="12.25"/>
    <col customWidth="1" min="4" max="4" width="11.38"/>
    <col customWidth="1" min="5" max="5" width="1.38"/>
    <col customWidth="1" min="6" max="6" width="18.63"/>
    <col customWidth="1" min="7" max="7" width="8.0"/>
    <col customWidth="1" min="8" max="8" width="8.25"/>
    <col customWidth="1" min="9" max="9" width="0.75"/>
    <col customWidth="1" min="10" max="10" width="10.38"/>
    <col customWidth="1" min="11" max="11" width="8.0"/>
    <col customWidth="1" min="12" max="12" width="8.75"/>
    <col customWidth="1" min="13" max="13" width="0.75"/>
    <col customWidth="1" min="14" max="14" width="9.38"/>
    <col customWidth="1" min="15" max="15" width="10.0"/>
    <col customWidth="1" min="16" max="16" width="0.38"/>
    <col customWidth="1" min="17" max="17" width="10.38"/>
    <col customWidth="1" min="18" max="18" width="8.0"/>
    <col customWidth="1" min="19" max="19" width="8.75"/>
    <col customWidth="1" min="20" max="20" width="0.75"/>
    <col customWidth="1" min="21" max="21" width="9.38"/>
    <col customWidth="1" min="22" max="22" width="10.0"/>
    <col customWidth="1" min="23" max="23" width="0.38"/>
    <col customWidth="1" min="24" max="24" width="10.38"/>
    <col customWidth="1" min="25" max="25" width="8.0"/>
    <col customWidth="1" min="26" max="26" width="9.25"/>
    <col customWidth="1" min="27" max="27" width="0.38"/>
    <col customWidth="1" min="28" max="28" width="9.38"/>
    <col customWidth="1" min="29" max="29" width="10.0"/>
    <col customWidth="1" min="30" max="30" width="1.88"/>
    <col customWidth="1" min="31" max="31" width="10.38"/>
    <col customWidth="1" min="32" max="32" width="8.0"/>
    <col customWidth="1" min="33" max="33" width="9.25"/>
    <col customWidth="1" min="34" max="34" width="0.38"/>
    <col customWidth="1" min="35" max="35" width="9.38"/>
    <col customWidth="1" min="36" max="36" width="10.0"/>
    <col customWidth="1" min="37" max="37" width="1.75"/>
    <col customWidth="1" min="38" max="38" width="10.38"/>
    <col customWidth="1" min="39" max="39" width="8.0"/>
    <col customWidth="1" min="40" max="40" width="8.75"/>
    <col customWidth="1" min="41" max="41" width="0.75"/>
    <col customWidth="1" min="42" max="42" width="9.38"/>
    <col customWidth="1" min="43" max="43" width="10.0"/>
    <col customWidth="1" min="44" max="44" width="1.25"/>
    <col customWidth="1" min="45" max="47" width="12.38"/>
  </cols>
  <sheetData>
    <row r="1" ht="12.0" customHeight="1">
      <c r="A1" s="59"/>
      <c r="B1" s="59"/>
      <c r="C1" s="59"/>
      <c r="D1" s="59"/>
      <c r="E1" s="59"/>
      <c r="F1" s="59"/>
      <c r="G1" s="59"/>
      <c r="H1" s="59"/>
      <c r="I1" s="59"/>
      <c r="J1" s="59"/>
      <c r="K1" s="59"/>
      <c r="Q1" s="59"/>
      <c r="R1" s="59"/>
      <c r="S1" s="398" t="s">
        <v>290</v>
      </c>
      <c r="T1" s="399"/>
      <c r="U1" s="399"/>
      <c r="V1" s="399"/>
      <c r="W1" s="399"/>
      <c r="X1" s="399"/>
      <c r="Y1" s="400"/>
      <c r="Z1" s="59"/>
      <c r="AA1" s="59"/>
      <c r="AB1" s="59"/>
      <c r="AC1" s="59"/>
      <c r="AD1" s="59"/>
      <c r="AE1" s="59"/>
      <c r="AF1" s="59"/>
      <c r="AG1" s="59"/>
      <c r="AH1" s="59"/>
      <c r="AI1" s="59"/>
      <c r="AJ1" s="59"/>
      <c r="AK1" s="59"/>
      <c r="AL1" s="59"/>
      <c r="AM1" s="59"/>
      <c r="AN1" s="59"/>
      <c r="AO1" s="59"/>
      <c r="AP1" s="59"/>
      <c r="AQ1" s="59"/>
      <c r="AR1" s="59"/>
    </row>
    <row r="2" ht="12.0" customHeight="1">
      <c r="A2" s="59"/>
      <c r="B2" s="59"/>
      <c r="C2" s="401"/>
      <c r="D2" s="401"/>
      <c r="E2" s="401"/>
      <c r="F2" s="401" t="s">
        <v>291</v>
      </c>
      <c r="G2" s="401"/>
      <c r="H2" s="401"/>
      <c r="I2" s="401"/>
      <c r="J2" s="401"/>
      <c r="K2" s="401"/>
      <c r="L2" s="401"/>
      <c r="M2" s="401"/>
      <c r="N2" s="401"/>
      <c r="O2" s="401"/>
      <c r="Q2" s="59"/>
      <c r="R2" s="59"/>
      <c r="S2" s="402">
        <f>'Res (100)'!$S$2</f>
        <v>1</v>
      </c>
      <c r="T2" s="514" t="s">
        <v>292</v>
      </c>
      <c r="U2" s="399"/>
      <c r="V2" s="399"/>
      <c r="W2" s="399"/>
      <c r="X2" s="399"/>
      <c r="Y2" s="400"/>
      <c r="Z2" s="59"/>
      <c r="AA2" s="59"/>
      <c r="AB2" s="59"/>
      <c r="AC2" s="59"/>
      <c r="AD2" s="59"/>
      <c r="AE2" s="59"/>
      <c r="AF2" s="59"/>
      <c r="AG2" s="59"/>
      <c r="AH2" s="59"/>
      <c r="AI2" s="59"/>
      <c r="AJ2" s="59"/>
      <c r="AK2" s="59"/>
      <c r="AL2" s="59"/>
      <c r="AM2" s="59"/>
      <c r="AN2" s="59"/>
      <c r="AO2" s="59"/>
      <c r="AP2" s="59"/>
      <c r="AQ2" s="59"/>
      <c r="AR2" s="59"/>
    </row>
    <row r="3" ht="12.0" customHeight="1">
      <c r="A3" s="59"/>
      <c r="B3" s="59"/>
      <c r="C3" s="401"/>
      <c r="D3" s="401"/>
      <c r="E3" s="401"/>
      <c r="F3" s="401" t="s">
        <v>293</v>
      </c>
      <c r="G3" s="401"/>
      <c r="H3" s="401"/>
      <c r="I3" s="401"/>
      <c r="J3" s="401"/>
      <c r="K3" s="401"/>
      <c r="L3" s="401"/>
      <c r="M3" s="401"/>
      <c r="N3" s="401"/>
      <c r="O3" s="401"/>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row>
    <row r="4" ht="12.0" customHeight="1">
      <c r="A4" s="59"/>
      <c r="B4" s="59"/>
      <c r="C4" s="59"/>
      <c r="D4" s="59"/>
      <c r="E4" s="59"/>
      <c r="F4" s="59"/>
      <c r="G4" s="59"/>
      <c r="H4" s="59"/>
      <c r="I4" s="59"/>
      <c r="J4" s="59"/>
      <c r="K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row>
    <row r="5" ht="12.0" customHeight="1">
      <c r="A5" s="59"/>
      <c r="B5" s="59"/>
      <c r="C5" s="59"/>
      <c r="D5" s="59"/>
      <c r="E5" s="59"/>
      <c r="F5" s="59"/>
      <c r="G5" s="59"/>
      <c r="H5" s="59"/>
      <c r="I5" s="59"/>
      <c r="J5" s="59"/>
      <c r="K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row>
    <row r="6" ht="12.0" customHeight="1">
      <c r="A6" s="59"/>
      <c r="B6" s="350" t="s">
        <v>294</v>
      </c>
      <c r="C6" s="59"/>
      <c r="D6" s="539" t="s">
        <v>226</v>
      </c>
      <c r="E6" s="540"/>
      <c r="F6" s="540"/>
      <c r="G6" s="540"/>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3"/>
      <c r="AT6" s="3"/>
      <c r="AU6" s="3"/>
    </row>
    <row r="7" ht="12.0" customHeight="1">
      <c r="A7" s="59"/>
      <c r="B7" s="408"/>
      <c r="C7" s="59"/>
      <c r="D7" s="409"/>
      <c r="E7" s="409"/>
      <c r="F7" s="409"/>
      <c r="G7" s="409"/>
      <c r="H7" s="409"/>
      <c r="I7" s="409"/>
      <c r="J7" s="409"/>
      <c r="K7" s="409"/>
      <c r="L7" s="409"/>
      <c r="M7" s="409"/>
      <c r="N7" s="409"/>
      <c r="O7" s="40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3"/>
      <c r="AT7" s="3"/>
      <c r="AU7" s="3"/>
    </row>
    <row r="8" ht="12.0" customHeight="1">
      <c r="A8" s="59"/>
      <c r="B8" s="350" t="s">
        <v>295</v>
      </c>
      <c r="C8" s="59"/>
      <c r="D8" s="410" t="s">
        <v>296</v>
      </c>
      <c r="E8" s="409"/>
      <c r="F8" s="409"/>
      <c r="G8" s="409"/>
      <c r="H8" s="409"/>
      <c r="I8" s="409"/>
      <c r="J8" s="409"/>
      <c r="K8" s="409"/>
      <c r="L8" s="409"/>
      <c r="M8" s="409"/>
      <c r="N8" s="409"/>
      <c r="O8" s="40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row>
    <row r="9" ht="12.0" customHeight="1">
      <c r="A9" s="59"/>
      <c r="B9" s="408"/>
      <c r="C9" s="59"/>
      <c r="D9" s="337" t="s">
        <v>297</v>
      </c>
      <c r="E9" s="337"/>
      <c r="F9" s="411">
        <v>470.0</v>
      </c>
      <c r="G9" s="337" t="s">
        <v>298</v>
      </c>
      <c r="H9" s="409"/>
      <c r="I9" s="409"/>
      <c r="J9" s="409"/>
      <c r="K9" s="409"/>
      <c r="L9" s="409"/>
      <c r="M9" s="409"/>
      <c r="N9" s="409"/>
      <c r="O9" s="40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row>
    <row r="10" ht="12.0" customHeight="1">
      <c r="A10" s="59"/>
      <c r="B10" s="59"/>
      <c r="C10" s="59"/>
      <c r="D10" s="59"/>
      <c r="E10" s="59"/>
      <c r="F10" s="606">
        <v>0.0</v>
      </c>
      <c r="G10" s="337" t="s">
        <v>376</v>
      </c>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row>
    <row r="11" ht="12.0" customHeight="1">
      <c r="A11" s="587"/>
      <c r="B11" s="59"/>
      <c r="C11" s="59"/>
      <c r="F11" s="412">
        <v>4.0</v>
      </c>
      <c r="G11" s="412"/>
      <c r="H11" s="412" t="str">
        <f>F12</f>
        <v>2025A</v>
      </c>
      <c r="I11" s="412"/>
      <c r="J11" s="412">
        <v>5.0</v>
      </c>
      <c r="K11" s="412"/>
      <c r="L11" s="412" t="str">
        <f>J12</f>
        <v>2026F</v>
      </c>
      <c r="M11" s="412"/>
      <c r="N11" s="412"/>
      <c r="O11" s="412" t="str">
        <f>L11&amp;"%"</f>
        <v>2026F%</v>
      </c>
      <c r="P11" s="412"/>
      <c r="Q11" s="412">
        <v>6.0</v>
      </c>
      <c r="R11" s="412"/>
      <c r="S11" s="412" t="str">
        <f>Q12</f>
        <v>2027F</v>
      </c>
      <c r="T11" s="412"/>
      <c r="U11" s="412"/>
      <c r="V11" s="412" t="str">
        <f>S11&amp;"%"</f>
        <v>2027F%</v>
      </c>
      <c r="W11" s="412"/>
      <c r="X11" s="412">
        <v>7.0</v>
      </c>
      <c r="Y11" s="412"/>
      <c r="Z11" s="412" t="str">
        <f>X12</f>
        <v>2028F</v>
      </c>
      <c r="AA11" s="412"/>
      <c r="AB11" s="412"/>
      <c r="AC11" s="412" t="str">
        <f>Z11&amp;"%"</f>
        <v>2028F%</v>
      </c>
      <c r="AD11" s="412"/>
      <c r="AE11" s="412">
        <v>8.0</v>
      </c>
      <c r="AF11" s="412"/>
      <c r="AG11" s="412" t="str">
        <f>AE12</f>
        <v>2029F</v>
      </c>
      <c r="AH11" s="412"/>
      <c r="AI11" s="412"/>
      <c r="AJ11" s="412" t="str">
        <f>AG11&amp;"%"</f>
        <v>2029F%</v>
      </c>
      <c r="AK11" s="412"/>
      <c r="AL11" s="412">
        <v>9.0</v>
      </c>
      <c r="AM11" s="412"/>
      <c r="AN11" s="412" t="str">
        <f>AL12</f>
        <v>2030F</v>
      </c>
      <c r="AO11" s="412"/>
      <c r="AP11" s="412"/>
      <c r="AQ11" s="412" t="str">
        <f>AN11&amp;"%"</f>
        <v>2030F%</v>
      </c>
      <c r="AR11" s="412"/>
    </row>
    <row r="12" ht="12.0" customHeight="1">
      <c r="A12" s="587"/>
      <c r="B12" s="59"/>
      <c r="C12" s="59"/>
      <c r="D12" s="337"/>
      <c r="E12" s="337"/>
      <c r="F12" s="413" t="s">
        <v>1</v>
      </c>
      <c r="G12" s="46"/>
      <c r="H12" s="47"/>
      <c r="I12" s="59"/>
      <c r="J12" s="413" t="s">
        <v>2</v>
      </c>
      <c r="K12" s="46"/>
      <c r="L12" s="47"/>
      <c r="M12" s="59"/>
      <c r="N12" s="414" t="str">
        <f>"Impact "&amp;F12&amp;" vs "&amp;J12</f>
        <v>Impact 2025A vs 2026F</v>
      </c>
      <c r="O12" s="47"/>
      <c r="P12" s="59"/>
      <c r="Q12" s="413" t="s">
        <v>3</v>
      </c>
      <c r="R12" s="46"/>
      <c r="S12" s="47"/>
      <c r="T12" s="59"/>
      <c r="U12" s="414" t="str">
        <f>"Impact "&amp;J12&amp;" vs "&amp;Q12</f>
        <v>Impact 2026F vs 2027F</v>
      </c>
      <c r="V12" s="47"/>
      <c r="W12" s="59"/>
      <c r="X12" s="413" t="s">
        <v>4</v>
      </c>
      <c r="Y12" s="46"/>
      <c r="Z12" s="47"/>
      <c r="AA12" s="59"/>
      <c r="AB12" s="414" t="str">
        <f>"Impact "&amp;Q12&amp;" vs "&amp;X12</f>
        <v>Impact 2027F vs 2028F</v>
      </c>
      <c r="AC12" s="47"/>
      <c r="AD12" s="59"/>
      <c r="AE12" s="413" t="s">
        <v>5</v>
      </c>
      <c r="AF12" s="46"/>
      <c r="AG12" s="47"/>
      <c r="AH12" s="59"/>
      <c r="AI12" s="414" t="str">
        <f>"Impact "&amp;X12&amp;" vs "&amp;AE12</f>
        <v>Impact 2028F vs 2029F</v>
      </c>
      <c r="AJ12" s="47"/>
      <c r="AK12" s="59"/>
      <c r="AL12" s="413" t="s">
        <v>6</v>
      </c>
      <c r="AM12" s="46"/>
      <c r="AN12" s="47"/>
      <c r="AO12" s="59"/>
      <c r="AP12" s="414" t="str">
        <f>"Impact "&amp;AE12&amp;" vs "&amp;AL12</f>
        <v>Impact 2029F vs 2030F</v>
      </c>
      <c r="AQ12" s="47"/>
      <c r="AR12" s="340"/>
    </row>
    <row r="13" ht="12.0" customHeight="1">
      <c r="A13" s="587"/>
      <c r="B13" s="59"/>
      <c r="C13" s="59"/>
      <c r="D13" s="415" t="s">
        <v>299</v>
      </c>
      <c r="E13" s="340"/>
      <c r="F13" s="416" t="s">
        <v>300</v>
      </c>
      <c r="G13" s="416" t="s">
        <v>301</v>
      </c>
      <c r="H13" s="418" t="s">
        <v>302</v>
      </c>
      <c r="I13" s="59"/>
      <c r="J13" s="416" t="s">
        <v>300</v>
      </c>
      <c r="K13" s="417" t="s">
        <v>301</v>
      </c>
      <c r="L13" s="418" t="s">
        <v>302</v>
      </c>
      <c r="M13" s="59"/>
      <c r="N13" s="419" t="s">
        <v>303</v>
      </c>
      <c r="O13" s="420" t="s">
        <v>304</v>
      </c>
      <c r="P13" s="59"/>
      <c r="Q13" s="416" t="s">
        <v>300</v>
      </c>
      <c r="R13" s="417" t="s">
        <v>301</v>
      </c>
      <c r="S13" s="418" t="s">
        <v>302</v>
      </c>
      <c r="T13" s="59"/>
      <c r="U13" s="419" t="s">
        <v>303</v>
      </c>
      <c r="V13" s="420" t="s">
        <v>304</v>
      </c>
      <c r="W13" s="59"/>
      <c r="X13" s="416" t="s">
        <v>300</v>
      </c>
      <c r="Y13" s="417" t="s">
        <v>301</v>
      </c>
      <c r="Z13" s="418" t="s">
        <v>302</v>
      </c>
      <c r="AA13" s="59"/>
      <c r="AB13" s="419" t="s">
        <v>303</v>
      </c>
      <c r="AC13" s="420" t="s">
        <v>304</v>
      </c>
      <c r="AD13" s="59"/>
      <c r="AE13" s="416" t="s">
        <v>300</v>
      </c>
      <c r="AF13" s="417" t="s">
        <v>301</v>
      </c>
      <c r="AG13" s="418" t="s">
        <v>302</v>
      </c>
      <c r="AH13" s="59"/>
      <c r="AI13" s="419" t="s">
        <v>303</v>
      </c>
      <c r="AJ13" s="420" t="s">
        <v>304</v>
      </c>
      <c r="AK13" s="59"/>
      <c r="AL13" s="416" t="s">
        <v>300</v>
      </c>
      <c r="AM13" s="417" t="s">
        <v>301</v>
      </c>
      <c r="AN13" s="418" t="s">
        <v>302</v>
      </c>
      <c r="AO13" s="59"/>
      <c r="AP13" s="419" t="s">
        <v>303</v>
      </c>
      <c r="AQ13" s="420" t="s">
        <v>304</v>
      </c>
      <c r="AR13" s="415"/>
    </row>
    <row r="14" ht="12.0" customHeight="1">
      <c r="A14" s="587"/>
      <c r="B14" s="59"/>
      <c r="C14" s="59"/>
      <c r="E14" s="340"/>
      <c r="F14" s="421" t="s">
        <v>305</v>
      </c>
      <c r="G14" s="517"/>
      <c r="H14" s="423" t="s">
        <v>305</v>
      </c>
      <c r="I14" s="59"/>
      <c r="J14" s="421" t="s">
        <v>305</v>
      </c>
      <c r="K14" s="422"/>
      <c r="L14" s="423" t="s">
        <v>305</v>
      </c>
      <c r="M14" s="59"/>
      <c r="N14" s="424"/>
      <c r="O14" s="425"/>
      <c r="P14" s="59"/>
      <c r="Q14" s="421" t="s">
        <v>305</v>
      </c>
      <c r="R14" s="422"/>
      <c r="S14" s="423" t="s">
        <v>305</v>
      </c>
      <c r="T14" s="59"/>
      <c r="U14" s="424"/>
      <c r="V14" s="425"/>
      <c r="W14" s="59"/>
      <c r="X14" s="421" t="s">
        <v>305</v>
      </c>
      <c r="Y14" s="422"/>
      <c r="Z14" s="423" t="s">
        <v>305</v>
      </c>
      <c r="AA14" s="59"/>
      <c r="AB14" s="424"/>
      <c r="AC14" s="425"/>
      <c r="AD14" s="59"/>
      <c r="AE14" s="421" t="s">
        <v>305</v>
      </c>
      <c r="AF14" s="422"/>
      <c r="AG14" s="423" t="s">
        <v>305</v>
      </c>
      <c r="AH14" s="59"/>
      <c r="AI14" s="424"/>
      <c r="AJ14" s="425"/>
      <c r="AK14" s="59"/>
      <c r="AL14" s="421" t="s">
        <v>305</v>
      </c>
      <c r="AM14" s="422"/>
      <c r="AN14" s="423" t="s">
        <v>305</v>
      </c>
      <c r="AO14" s="59"/>
      <c r="AP14" s="424"/>
      <c r="AQ14" s="425"/>
      <c r="AR14" s="415"/>
    </row>
    <row r="15" ht="12.0" customHeight="1">
      <c r="A15" s="587"/>
      <c r="B15" s="351" t="s">
        <v>218</v>
      </c>
      <c r="C15" s="426" t="str">
        <f t="shared" ref="C15:C28" si="1">D$6&amp;"."&amp;B15</f>
        <v>Unmetered Scattered Load.Monthly Service Charge</v>
      </c>
      <c r="D15" s="427" t="s">
        <v>306</v>
      </c>
      <c r="E15" s="351"/>
      <c r="F15" s="428">
        <f>IFERROR(VLOOKUP($C15,'Proposed Rates'!$B:$J,F$11,FALSE),0)</f>
        <v>7.09</v>
      </c>
      <c r="G15" s="446">
        <f t="shared" ref="G15:G28" si="2">IF($D15="Monthly",1,IF($D15="per KW",$F$10,IF($D15="per kWh",$F$9,0)))</f>
        <v>1</v>
      </c>
      <c r="H15" s="431">
        <f t="shared" ref="H15:H28" si="3">G15*F15</f>
        <v>7.09</v>
      </c>
      <c r="I15" s="80"/>
      <c r="J15" s="428">
        <f>IFERROR(VLOOKUP($C15,'Proposed Rates'!$B:$J,J$11,FALSE),0)</f>
        <v>8.1</v>
      </c>
      <c r="K15" s="446">
        <f t="shared" ref="K15:K28" si="4">IF($D15="Monthly",1,IF($D15="per KW",$F$10,IF($D15="per kWh",$F$9,0)))</f>
        <v>1</v>
      </c>
      <c r="L15" s="431">
        <f t="shared" ref="L15:L28" si="5">K15*J15</f>
        <v>8.1</v>
      </c>
      <c r="M15" s="80"/>
      <c r="N15" s="432">
        <f t="shared" ref="N15:N31" si="6">L15-H15</f>
        <v>1.01</v>
      </c>
      <c r="O15" s="433">
        <f t="shared" ref="O15:O31" si="7">IF((H15)=0,"",(N15/H15))</f>
        <v>0.1424541608</v>
      </c>
      <c r="P15" s="59"/>
      <c r="Q15" s="428">
        <f>IFERROR(VLOOKUP($C15,'Proposed Rates'!$B:$J,Q$11,FALSE),0)</f>
        <v>8.65</v>
      </c>
      <c r="R15" s="446">
        <f t="shared" ref="R15:R28" si="8">IF($D15="Monthly",1,IF($D15="per KW",$F$10,IF($D15="per kWh",$F$9,0)))</f>
        <v>1</v>
      </c>
      <c r="S15" s="431">
        <f t="shared" ref="S15:S28" si="9">R15*Q15</f>
        <v>8.65</v>
      </c>
      <c r="T15" s="80"/>
      <c r="U15" s="432">
        <f t="shared" ref="U15:U31" si="10">S15-L15</f>
        <v>0.55</v>
      </c>
      <c r="V15" s="433">
        <f t="shared" ref="V15:V31" si="11">IF((L15)=0,"",(U15/L15))</f>
        <v>0.06790123457</v>
      </c>
      <c r="W15" s="59"/>
      <c r="X15" s="428">
        <f>IFERROR(VLOOKUP($C15,'Proposed Rates'!$B:$J,X$11,FALSE),0)</f>
        <v>9.36</v>
      </c>
      <c r="Y15" s="446">
        <f t="shared" ref="Y15:Y28" si="12">IF($D15="Monthly",1,IF($D15="per KW",$F$10,IF($D15="per kWh",$F$9,0)))</f>
        <v>1</v>
      </c>
      <c r="Z15" s="431">
        <f t="shared" ref="Z15:Z28" si="13">Y15*X15</f>
        <v>9.36</v>
      </c>
      <c r="AA15" s="80"/>
      <c r="AB15" s="432">
        <f t="shared" ref="AB15:AB34" si="14">Z15-S15</f>
        <v>0.71</v>
      </c>
      <c r="AC15" s="433">
        <f t="shared" ref="AC15:AC34" si="15">IF((S15)=0,"",(AB15/S15))</f>
        <v>0.08208092486</v>
      </c>
      <c r="AD15" s="59"/>
      <c r="AE15" s="428">
        <f>IFERROR(VLOOKUP($C15,'Proposed Rates'!$B:$J,AE$11,FALSE),0)</f>
        <v>9.9</v>
      </c>
      <c r="AF15" s="446">
        <f t="shared" ref="AF15:AF28" si="16">IF($D15="Monthly",1,IF($D15="per KW",$F$10,IF($D15="per kWh",$F$9,0)))</f>
        <v>1</v>
      </c>
      <c r="AG15" s="431">
        <f t="shared" ref="AG15:AG28" si="17">AF15*AE15</f>
        <v>9.9</v>
      </c>
      <c r="AH15" s="80"/>
      <c r="AI15" s="432">
        <f t="shared" ref="AI15:AI50" si="18">AG15-Z15</f>
        <v>0.54</v>
      </c>
      <c r="AJ15" s="433">
        <f t="shared" ref="AJ15:AJ50" si="19">IF((Z15)=0,"",(AI15/Z15))</f>
        <v>0.05769230769</v>
      </c>
      <c r="AK15" s="59"/>
      <c r="AL15" s="428">
        <f>IFERROR(VLOOKUP($C15,'Proposed Rates'!$B:$J,AL$11,FALSE),0)</f>
        <v>10.44</v>
      </c>
      <c r="AM15" s="446">
        <f t="shared" ref="AM15:AM28" si="20">IF($D15="Monthly",1,IF($D15="per KW",$F$10,IF($D15="per kWh",$F$9,0)))</f>
        <v>1</v>
      </c>
      <c r="AN15" s="431">
        <f t="shared" ref="AN15:AN28" si="21">AM15*AL15</f>
        <v>10.44</v>
      </c>
      <c r="AO15" s="80"/>
      <c r="AP15" s="432">
        <f t="shared" ref="AP15:AP31" si="22">AN15-AG15</f>
        <v>0.54</v>
      </c>
      <c r="AQ15" s="433">
        <f t="shared" ref="AQ15:AQ31" si="23">IF((AG15)=0,"",(AP15/AG15))</f>
        <v>0.05454545455</v>
      </c>
      <c r="AR15" s="434"/>
    </row>
    <row r="16" ht="12.0" customHeight="1">
      <c r="A16" s="587"/>
      <c r="B16" s="351" t="s">
        <v>307</v>
      </c>
      <c r="C16" s="426" t="str">
        <f t="shared" si="1"/>
        <v>Unmetered Scattered Load.Smart Meter Rate Adder</v>
      </c>
      <c r="D16" s="427" t="s">
        <v>306</v>
      </c>
      <c r="E16" s="351"/>
      <c r="F16" s="428">
        <f>IFERROR(VLOOKUP($C16,'Proposed Rates'!$B:$J,F$11,FALSE),0)</f>
        <v>0</v>
      </c>
      <c r="G16" s="446">
        <f t="shared" si="2"/>
        <v>1</v>
      </c>
      <c r="H16" s="431">
        <f t="shared" si="3"/>
        <v>0</v>
      </c>
      <c r="I16" s="80"/>
      <c r="J16" s="428">
        <f>IFERROR(VLOOKUP($C16,'Proposed Rates'!$B:$J,J$11,FALSE),0)</f>
        <v>0</v>
      </c>
      <c r="K16" s="446">
        <f t="shared" si="4"/>
        <v>1</v>
      </c>
      <c r="L16" s="431">
        <f t="shared" si="5"/>
        <v>0</v>
      </c>
      <c r="M16" s="80"/>
      <c r="N16" s="432">
        <f t="shared" si="6"/>
        <v>0</v>
      </c>
      <c r="O16" s="433" t="str">
        <f t="shared" si="7"/>
        <v/>
      </c>
      <c r="P16" s="59"/>
      <c r="Q16" s="428">
        <f>IFERROR(VLOOKUP($C16,'Proposed Rates'!$B:$J,Q$11,FALSE),0)</f>
        <v>0</v>
      </c>
      <c r="R16" s="446">
        <f t="shared" si="8"/>
        <v>1</v>
      </c>
      <c r="S16" s="431">
        <f t="shared" si="9"/>
        <v>0</v>
      </c>
      <c r="T16" s="80"/>
      <c r="U16" s="432">
        <f t="shared" si="10"/>
        <v>0</v>
      </c>
      <c r="V16" s="433" t="str">
        <f t="shared" si="11"/>
        <v/>
      </c>
      <c r="W16" s="59"/>
      <c r="X16" s="428">
        <f>IFERROR(VLOOKUP($C16,'Proposed Rates'!$B:$J,X$11,FALSE),0)</f>
        <v>0</v>
      </c>
      <c r="Y16" s="446">
        <f t="shared" si="12"/>
        <v>1</v>
      </c>
      <c r="Z16" s="431">
        <f t="shared" si="13"/>
        <v>0</v>
      </c>
      <c r="AA16" s="80"/>
      <c r="AB16" s="432">
        <f t="shared" si="14"/>
        <v>0</v>
      </c>
      <c r="AC16" s="433" t="str">
        <f t="shared" si="15"/>
        <v/>
      </c>
      <c r="AD16" s="59"/>
      <c r="AE16" s="428">
        <f>IFERROR(VLOOKUP($C16,'Proposed Rates'!$B:$J,AE$11,FALSE),0)</f>
        <v>0</v>
      </c>
      <c r="AF16" s="446">
        <f t="shared" si="16"/>
        <v>1</v>
      </c>
      <c r="AG16" s="431">
        <f t="shared" si="17"/>
        <v>0</v>
      </c>
      <c r="AH16" s="80"/>
      <c r="AI16" s="432">
        <f t="shared" si="18"/>
        <v>0</v>
      </c>
      <c r="AJ16" s="433" t="str">
        <f t="shared" si="19"/>
        <v/>
      </c>
      <c r="AK16" s="59"/>
      <c r="AL16" s="428">
        <f>IFERROR(VLOOKUP($C16,'Proposed Rates'!$B:$J,AL$11,FALSE),0)</f>
        <v>0</v>
      </c>
      <c r="AM16" s="446">
        <f t="shared" si="20"/>
        <v>1</v>
      </c>
      <c r="AN16" s="431">
        <f t="shared" si="21"/>
        <v>0</v>
      </c>
      <c r="AO16" s="80"/>
      <c r="AP16" s="432">
        <f t="shared" si="22"/>
        <v>0</v>
      </c>
      <c r="AQ16" s="433" t="str">
        <f t="shared" si="23"/>
        <v/>
      </c>
      <c r="AR16" s="434"/>
    </row>
    <row r="17" ht="12.0" customHeight="1">
      <c r="A17" s="587"/>
      <c r="B17" s="435" t="str">
        <f>'Proposed Rates'!C115</f>
        <v>Rate Rider Calculation for PILs</v>
      </c>
      <c r="C17" s="426" t="str">
        <f t="shared" si="1"/>
        <v>Unmetered Scattered Load.Rate Rider Calculation for PILs</v>
      </c>
      <c r="D17" s="427" t="s">
        <v>308</v>
      </c>
      <c r="E17" s="351"/>
      <c r="F17" s="428" t="str">
        <f>IFERROR(VLOOKUP($C17,'Proposed Rates'!$B:$J,F$11,FALSE),0)</f>
        <v/>
      </c>
      <c r="G17" s="446">
        <f t="shared" si="2"/>
        <v>470</v>
      </c>
      <c r="H17" s="431">
        <f t="shared" si="3"/>
        <v>0</v>
      </c>
      <c r="I17" s="80"/>
      <c r="J17" s="428" t="str">
        <f>IFERROR(VLOOKUP($C17,'Proposed Rates'!$B:$J,J$11,FALSE),0)</f>
        <v/>
      </c>
      <c r="K17" s="446">
        <f t="shared" si="4"/>
        <v>470</v>
      </c>
      <c r="L17" s="431">
        <f t="shared" si="5"/>
        <v>0</v>
      </c>
      <c r="M17" s="80"/>
      <c r="N17" s="432">
        <f t="shared" si="6"/>
        <v>0</v>
      </c>
      <c r="O17" s="433" t="str">
        <f t="shared" si="7"/>
        <v/>
      </c>
      <c r="P17" s="59"/>
      <c r="Q17" s="428" t="str">
        <f>IFERROR(VLOOKUP($C17,'Proposed Rates'!$B:$J,Q$11,FALSE),0)</f>
        <v/>
      </c>
      <c r="R17" s="446">
        <f t="shared" si="8"/>
        <v>470</v>
      </c>
      <c r="S17" s="431">
        <f t="shared" si="9"/>
        <v>0</v>
      </c>
      <c r="T17" s="80"/>
      <c r="U17" s="432">
        <f t="shared" si="10"/>
        <v>0</v>
      </c>
      <c r="V17" s="433" t="str">
        <f t="shared" si="11"/>
        <v/>
      </c>
      <c r="W17" s="59"/>
      <c r="X17" s="428" t="str">
        <f>IFERROR(VLOOKUP($C17,'Proposed Rates'!$B:$J,X$11,FALSE),0)</f>
        <v/>
      </c>
      <c r="Y17" s="446">
        <f t="shared" si="12"/>
        <v>470</v>
      </c>
      <c r="Z17" s="431">
        <f t="shared" si="13"/>
        <v>0</v>
      </c>
      <c r="AA17" s="80"/>
      <c r="AB17" s="432">
        <f t="shared" si="14"/>
        <v>0</v>
      </c>
      <c r="AC17" s="433" t="str">
        <f t="shared" si="15"/>
        <v/>
      </c>
      <c r="AD17" s="59"/>
      <c r="AE17" s="428" t="str">
        <f>IFERROR(VLOOKUP($C17,'Proposed Rates'!$B:$J,AE$11,FALSE),0)</f>
        <v/>
      </c>
      <c r="AF17" s="446">
        <f t="shared" si="16"/>
        <v>470</v>
      </c>
      <c r="AG17" s="431">
        <f t="shared" si="17"/>
        <v>0</v>
      </c>
      <c r="AH17" s="80"/>
      <c r="AI17" s="432">
        <f t="shared" si="18"/>
        <v>0</v>
      </c>
      <c r="AJ17" s="433" t="str">
        <f t="shared" si="19"/>
        <v/>
      </c>
      <c r="AK17" s="59"/>
      <c r="AL17" s="428" t="str">
        <f>IFERROR(VLOOKUP($C17,'Proposed Rates'!$B:$J,AL$11,FALSE),0)</f>
        <v/>
      </c>
      <c r="AM17" s="446">
        <f t="shared" si="20"/>
        <v>470</v>
      </c>
      <c r="AN17" s="431">
        <f t="shared" si="21"/>
        <v>0</v>
      </c>
      <c r="AO17" s="80"/>
      <c r="AP17" s="432">
        <f t="shared" si="22"/>
        <v>0</v>
      </c>
      <c r="AQ17" s="433" t="str">
        <f t="shared" si="23"/>
        <v/>
      </c>
      <c r="AR17" s="434"/>
    </row>
    <row r="18" ht="12.0" customHeight="1">
      <c r="A18" s="587"/>
      <c r="B18" s="435" t="str">
        <f>'Proposed Rates'!C128</f>
        <v>Rate Rider Calculation for Generic</v>
      </c>
      <c r="C18" s="426" t="str">
        <f t="shared" si="1"/>
        <v>Unmetered Scattered Load.Rate Rider Calculation for Generic</v>
      </c>
      <c r="D18" s="427" t="s">
        <v>308</v>
      </c>
      <c r="E18" s="351"/>
      <c r="F18" s="428" t="str">
        <f>IFERROR(VLOOKUP($C18,'Proposed Rates'!$B:$J,F$11,FALSE),0)</f>
        <v/>
      </c>
      <c r="G18" s="446">
        <f t="shared" si="2"/>
        <v>470</v>
      </c>
      <c r="H18" s="431">
        <f t="shared" si="3"/>
        <v>0</v>
      </c>
      <c r="I18" s="80"/>
      <c r="J18" s="428" t="str">
        <f>IFERROR(VLOOKUP($C18,'Proposed Rates'!$B:$J,J$11,FALSE),0)</f>
        <v/>
      </c>
      <c r="K18" s="446">
        <f t="shared" si="4"/>
        <v>470</v>
      </c>
      <c r="L18" s="431">
        <f t="shared" si="5"/>
        <v>0</v>
      </c>
      <c r="M18" s="80"/>
      <c r="N18" s="432">
        <f t="shared" si="6"/>
        <v>0</v>
      </c>
      <c r="O18" s="433" t="str">
        <f t="shared" si="7"/>
        <v/>
      </c>
      <c r="P18" s="59"/>
      <c r="Q18" s="428" t="str">
        <f>IFERROR(VLOOKUP($C18,'Proposed Rates'!$B:$J,Q$11,FALSE),0)</f>
        <v/>
      </c>
      <c r="R18" s="446">
        <f t="shared" si="8"/>
        <v>470</v>
      </c>
      <c r="S18" s="431">
        <f t="shared" si="9"/>
        <v>0</v>
      </c>
      <c r="T18" s="80"/>
      <c r="U18" s="432">
        <f t="shared" si="10"/>
        <v>0</v>
      </c>
      <c r="V18" s="433" t="str">
        <f t="shared" si="11"/>
        <v/>
      </c>
      <c r="W18" s="59"/>
      <c r="X18" s="428" t="str">
        <f>IFERROR(VLOOKUP($C18,'Proposed Rates'!$B:$J,X$11,FALSE),0)</f>
        <v/>
      </c>
      <c r="Y18" s="446">
        <f t="shared" si="12"/>
        <v>470</v>
      </c>
      <c r="Z18" s="431">
        <f t="shared" si="13"/>
        <v>0</v>
      </c>
      <c r="AA18" s="80"/>
      <c r="AB18" s="432">
        <f t="shared" si="14"/>
        <v>0</v>
      </c>
      <c r="AC18" s="433" t="str">
        <f t="shared" si="15"/>
        <v/>
      </c>
      <c r="AD18" s="59"/>
      <c r="AE18" s="428" t="str">
        <f>IFERROR(VLOOKUP($C18,'Proposed Rates'!$B:$J,AE$11,FALSE),0)</f>
        <v/>
      </c>
      <c r="AF18" s="446">
        <f t="shared" si="16"/>
        <v>470</v>
      </c>
      <c r="AG18" s="431">
        <f t="shared" si="17"/>
        <v>0</v>
      </c>
      <c r="AH18" s="80"/>
      <c r="AI18" s="432">
        <f t="shared" si="18"/>
        <v>0</v>
      </c>
      <c r="AJ18" s="433" t="str">
        <f t="shared" si="19"/>
        <v/>
      </c>
      <c r="AK18" s="59"/>
      <c r="AL18" s="428" t="str">
        <f>IFERROR(VLOOKUP($C18,'Proposed Rates'!$B:$J,AL$11,FALSE),0)</f>
        <v/>
      </c>
      <c r="AM18" s="446">
        <f t="shared" si="20"/>
        <v>470</v>
      </c>
      <c r="AN18" s="431">
        <f t="shared" si="21"/>
        <v>0</v>
      </c>
      <c r="AO18" s="80"/>
      <c r="AP18" s="432">
        <f t="shared" si="22"/>
        <v>0</v>
      </c>
      <c r="AQ18" s="433" t="str">
        <f t="shared" si="23"/>
        <v/>
      </c>
      <c r="AR18" s="434"/>
    </row>
    <row r="19" ht="12.0" customHeight="1">
      <c r="A19" s="587"/>
      <c r="B19" s="351" t="s">
        <v>116</v>
      </c>
      <c r="C19" s="426" t="str">
        <f t="shared" si="1"/>
        <v>Unmetered Scattered Load.Distribution Volumetric Rate</v>
      </c>
      <c r="D19" s="427" t="s">
        <v>308</v>
      </c>
      <c r="E19" s="351"/>
      <c r="F19" s="445">
        <f>IFERROR(VLOOKUP($C19,'Proposed Rates'!$B:$J,F$11,FALSE),0)</f>
        <v>0.0338</v>
      </c>
      <c r="G19" s="446">
        <f t="shared" si="2"/>
        <v>470</v>
      </c>
      <c r="H19" s="431">
        <f t="shared" si="3"/>
        <v>15.886</v>
      </c>
      <c r="I19" s="80"/>
      <c r="J19" s="445">
        <f>IFERROR(VLOOKUP($C19,'Proposed Rates'!$B:$J,J$11,FALSE),0)</f>
        <v>0.0386</v>
      </c>
      <c r="K19" s="446">
        <f t="shared" si="4"/>
        <v>470</v>
      </c>
      <c r="L19" s="431">
        <f t="shared" si="5"/>
        <v>18.142</v>
      </c>
      <c r="M19" s="80"/>
      <c r="N19" s="432">
        <f t="shared" si="6"/>
        <v>2.256</v>
      </c>
      <c r="O19" s="433">
        <f t="shared" si="7"/>
        <v>0.1420118343</v>
      </c>
      <c r="P19" s="59"/>
      <c r="Q19" s="445">
        <f>IFERROR(VLOOKUP($C19,'Proposed Rates'!$B:$J,Q$11,FALSE),0)</f>
        <v>0.0413</v>
      </c>
      <c r="R19" s="446">
        <f t="shared" si="8"/>
        <v>470</v>
      </c>
      <c r="S19" s="431">
        <f t="shared" si="9"/>
        <v>19.411</v>
      </c>
      <c r="T19" s="80"/>
      <c r="U19" s="432">
        <f t="shared" si="10"/>
        <v>1.269</v>
      </c>
      <c r="V19" s="433">
        <f t="shared" si="11"/>
        <v>0.06994818653</v>
      </c>
      <c r="W19" s="59"/>
      <c r="X19" s="445">
        <f>IFERROR(VLOOKUP($C19,'Proposed Rates'!$B:$J,X$11,FALSE),0)</f>
        <v>0.0447</v>
      </c>
      <c r="Y19" s="446">
        <f t="shared" si="12"/>
        <v>470</v>
      </c>
      <c r="Z19" s="431">
        <f t="shared" si="13"/>
        <v>21.009</v>
      </c>
      <c r="AA19" s="80"/>
      <c r="AB19" s="432">
        <f t="shared" si="14"/>
        <v>1.598</v>
      </c>
      <c r="AC19" s="433">
        <f t="shared" si="15"/>
        <v>0.08232445521</v>
      </c>
      <c r="AD19" s="59"/>
      <c r="AE19" s="445">
        <f>IFERROR(VLOOKUP($C19,'Proposed Rates'!$B:$J,AE$11,FALSE),0)</f>
        <v>0.0473</v>
      </c>
      <c r="AF19" s="446">
        <f t="shared" si="16"/>
        <v>470</v>
      </c>
      <c r="AG19" s="431">
        <f t="shared" si="17"/>
        <v>22.231</v>
      </c>
      <c r="AH19" s="80"/>
      <c r="AI19" s="432">
        <f t="shared" si="18"/>
        <v>1.222</v>
      </c>
      <c r="AJ19" s="433">
        <f t="shared" si="19"/>
        <v>0.0581655481</v>
      </c>
      <c r="AK19" s="59"/>
      <c r="AL19" s="445">
        <f>IFERROR(VLOOKUP($C19,'Proposed Rates'!$B:$J,AL$11,FALSE),0)</f>
        <v>0.0499</v>
      </c>
      <c r="AM19" s="446">
        <f t="shared" si="20"/>
        <v>470</v>
      </c>
      <c r="AN19" s="431">
        <f t="shared" si="21"/>
        <v>23.453</v>
      </c>
      <c r="AO19" s="80"/>
      <c r="AP19" s="432">
        <f t="shared" si="22"/>
        <v>1.222</v>
      </c>
      <c r="AQ19" s="433">
        <f t="shared" si="23"/>
        <v>0.05496828753</v>
      </c>
      <c r="AR19" s="434"/>
    </row>
    <row r="20" ht="12.0" customHeight="1">
      <c r="A20" s="587"/>
      <c r="B20" s="351" t="s">
        <v>309</v>
      </c>
      <c r="C20" s="426" t="str">
        <f t="shared" si="1"/>
        <v>Unmetered Scattered Load.Smart Meter Disposition Rider</v>
      </c>
      <c r="D20" s="427" t="s">
        <v>308</v>
      </c>
      <c r="E20" s="351"/>
      <c r="F20" s="428">
        <f>IFERROR(VLOOKUP($C20,'Proposed Rates'!$B:$J,F$11,FALSE),0)</f>
        <v>0</v>
      </c>
      <c r="G20" s="446">
        <f t="shared" si="2"/>
        <v>470</v>
      </c>
      <c r="H20" s="431">
        <f t="shared" si="3"/>
        <v>0</v>
      </c>
      <c r="I20" s="80"/>
      <c r="J20" s="428">
        <f>IFERROR(VLOOKUP($C20,'Proposed Rates'!$B:$J,J$11,FALSE),0)</f>
        <v>0</v>
      </c>
      <c r="K20" s="446">
        <f t="shared" si="4"/>
        <v>470</v>
      </c>
      <c r="L20" s="431">
        <f t="shared" si="5"/>
        <v>0</v>
      </c>
      <c r="M20" s="80"/>
      <c r="N20" s="432">
        <f t="shared" si="6"/>
        <v>0</v>
      </c>
      <c r="O20" s="433" t="str">
        <f t="shared" si="7"/>
        <v/>
      </c>
      <c r="P20" s="59"/>
      <c r="Q20" s="428">
        <f>IFERROR(VLOOKUP($C20,'Proposed Rates'!$B:$J,Q$11,FALSE),0)</f>
        <v>0</v>
      </c>
      <c r="R20" s="446">
        <f t="shared" si="8"/>
        <v>470</v>
      </c>
      <c r="S20" s="431">
        <f t="shared" si="9"/>
        <v>0</v>
      </c>
      <c r="T20" s="80"/>
      <c r="U20" s="432">
        <f t="shared" si="10"/>
        <v>0</v>
      </c>
      <c r="V20" s="433" t="str">
        <f t="shared" si="11"/>
        <v/>
      </c>
      <c r="W20" s="59"/>
      <c r="X20" s="428">
        <f>IFERROR(VLOOKUP($C20,'Proposed Rates'!$B:$J,X$11,FALSE),0)</f>
        <v>0</v>
      </c>
      <c r="Y20" s="446">
        <f t="shared" si="12"/>
        <v>470</v>
      </c>
      <c r="Z20" s="431">
        <f t="shared" si="13"/>
        <v>0</v>
      </c>
      <c r="AA20" s="80"/>
      <c r="AB20" s="432">
        <f t="shared" si="14"/>
        <v>0</v>
      </c>
      <c r="AC20" s="433" t="str">
        <f t="shared" si="15"/>
        <v/>
      </c>
      <c r="AD20" s="59"/>
      <c r="AE20" s="428">
        <f>IFERROR(VLOOKUP($C20,'Proposed Rates'!$B:$J,AE$11,FALSE),0)</f>
        <v>0</v>
      </c>
      <c r="AF20" s="446">
        <f t="shared" si="16"/>
        <v>470</v>
      </c>
      <c r="AG20" s="431">
        <f t="shared" si="17"/>
        <v>0</v>
      </c>
      <c r="AH20" s="80"/>
      <c r="AI20" s="432">
        <f t="shared" si="18"/>
        <v>0</v>
      </c>
      <c r="AJ20" s="433" t="str">
        <f t="shared" si="19"/>
        <v/>
      </c>
      <c r="AK20" s="59"/>
      <c r="AL20" s="428">
        <f>IFERROR(VLOOKUP($C20,'Proposed Rates'!$B:$J,AL$11,FALSE),0)</f>
        <v>0</v>
      </c>
      <c r="AM20" s="446">
        <f t="shared" si="20"/>
        <v>470</v>
      </c>
      <c r="AN20" s="431">
        <f t="shared" si="21"/>
        <v>0</v>
      </c>
      <c r="AO20" s="80"/>
      <c r="AP20" s="432">
        <f t="shared" si="22"/>
        <v>0</v>
      </c>
      <c r="AQ20" s="433" t="str">
        <f t="shared" si="23"/>
        <v/>
      </c>
      <c r="AR20" s="434"/>
    </row>
    <row r="21" ht="12.0" customHeight="1">
      <c r="A21" s="587"/>
      <c r="B21" s="351" t="s">
        <v>241</v>
      </c>
      <c r="C21" s="426" t="str">
        <f t="shared" si="1"/>
        <v>Unmetered Scattered Load.LRAM Rate Rider</v>
      </c>
      <c r="D21" s="427" t="s">
        <v>308</v>
      </c>
      <c r="E21" s="351"/>
      <c r="F21" s="445">
        <f>'Proposed Rates'!E84+'Proposed Rates'!E97</f>
        <v>0</v>
      </c>
      <c r="G21" s="446">
        <f t="shared" si="2"/>
        <v>470</v>
      </c>
      <c r="H21" s="431">
        <f t="shared" si="3"/>
        <v>0</v>
      </c>
      <c r="I21" s="80"/>
      <c r="J21" s="445">
        <f>'Proposed Rates'!F84+'Proposed Rates'!F97</f>
        <v>-0.0005</v>
      </c>
      <c r="K21" s="446">
        <f t="shared" si="4"/>
        <v>470</v>
      </c>
      <c r="L21" s="431">
        <f t="shared" si="5"/>
        <v>-0.235</v>
      </c>
      <c r="M21" s="80"/>
      <c r="N21" s="432">
        <f t="shared" si="6"/>
        <v>-0.235</v>
      </c>
      <c r="O21" s="433" t="str">
        <f t="shared" si="7"/>
        <v/>
      </c>
      <c r="P21" s="59"/>
      <c r="Q21" s="445">
        <f>'Proposed Rates'!G84+'Proposed Rates'!G97</f>
        <v>0</v>
      </c>
      <c r="R21" s="446">
        <f t="shared" si="8"/>
        <v>470</v>
      </c>
      <c r="S21" s="431">
        <f t="shared" si="9"/>
        <v>0</v>
      </c>
      <c r="T21" s="80"/>
      <c r="U21" s="432">
        <f t="shared" si="10"/>
        <v>0.235</v>
      </c>
      <c r="V21" s="433">
        <f t="shared" si="11"/>
        <v>-1</v>
      </c>
      <c r="W21" s="59"/>
      <c r="X21" s="428">
        <f>IFERROR(VLOOKUP($C21,'Proposed Rates'!$B:$J,X$11,FALSE),0)</f>
        <v>0</v>
      </c>
      <c r="Y21" s="446">
        <f t="shared" si="12"/>
        <v>470</v>
      </c>
      <c r="Z21" s="431">
        <f t="shared" si="13"/>
        <v>0</v>
      </c>
      <c r="AA21" s="80"/>
      <c r="AB21" s="432">
        <f t="shared" si="14"/>
        <v>0</v>
      </c>
      <c r="AC21" s="433" t="str">
        <f t="shared" si="15"/>
        <v/>
      </c>
      <c r="AD21" s="59"/>
      <c r="AE21" s="428">
        <f>IFERROR(VLOOKUP($C21,'Proposed Rates'!$B:$J,AE$11,FALSE),0)</f>
        <v>0</v>
      </c>
      <c r="AF21" s="446">
        <f t="shared" si="16"/>
        <v>470</v>
      </c>
      <c r="AG21" s="431">
        <f t="shared" si="17"/>
        <v>0</v>
      </c>
      <c r="AH21" s="80"/>
      <c r="AI21" s="432">
        <f t="shared" si="18"/>
        <v>0</v>
      </c>
      <c r="AJ21" s="433" t="str">
        <f t="shared" si="19"/>
        <v/>
      </c>
      <c r="AK21" s="59"/>
      <c r="AL21" s="428">
        <f>IFERROR(VLOOKUP($C21,'Proposed Rates'!$B:$J,AL$11,FALSE),0)</f>
        <v>0</v>
      </c>
      <c r="AM21" s="446">
        <f t="shared" si="20"/>
        <v>470</v>
      </c>
      <c r="AN21" s="431">
        <f t="shared" si="21"/>
        <v>0</v>
      </c>
      <c r="AO21" s="80"/>
      <c r="AP21" s="432">
        <f t="shared" si="22"/>
        <v>0</v>
      </c>
      <c r="AQ21" s="433" t="str">
        <f t="shared" si="23"/>
        <v/>
      </c>
      <c r="AR21" s="434"/>
    </row>
    <row r="22" ht="12.0" customHeight="1">
      <c r="A22" s="587"/>
      <c r="B22" s="435" t="s">
        <v>237</v>
      </c>
      <c r="C22" s="426" t="str">
        <f t="shared" si="1"/>
        <v>Unmetered Scattered Load.Deferral/Variance Account Disposition Rate Rider Group 2</v>
      </c>
      <c r="D22" s="427" t="s">
        <v>308</v>
      </c>
      <c r="E22" s="351"/>
      <c r="F22" s="428">
        <f>IFERROR(VLOOKUP($C22,'Proposed Rates'!$B:$J,F$11,FALSE),0)</f>
        <v>0</v>
      </c>
      <c r="G22" s="446">
        <f t="shared" si="2"/>
        <v>470</v>
      </c>
      <c r="H22" s="431">
        <f t="shared" si="3"/>
        <v>0</v>
      </c>
      <c r="I22" s="80"/>
      <c r="J22" s="445">
        <f>IFERROR(VLOOKUP($C22,'Proposed Rates'!$B:$J,J$11,FALSE),0)</f>
        <v>-0.0009</v>
      </c>
      <c r="K22" s="446">
        <f t="shared" si="4"/>
        <v>470</v>
      </c>
      <c r="L22" s="431">
        <f t="shared" si="5"/>
        <v>-0.423</v>
      </c>
      <c r="M22" s="80"/>
      <c r="N22" s="432">
        <f t="shared" si="6"/>
        <v>-0.423</v>
      </c>
      <c r="O22" s="433" t="str">
        <f t="shared" si="7"/>
        <v/>
      </c>
      <c r="P22" s="59"/>
      <c r="Q22" s="428">
        <f>IFERROR(VLOOKUP($C22,'Proposed Rates'!$B:$J,Q$11,FALSE),0)</f>
        <v>0</v>
      </c>
      <c r="R22" s="446">
        <f t="shared" si="8"/>
        <v>470</v>
      </c>
      <c r="S22" s="431">
        <f t="shared" si="9"/>
        <v>0</v>
      </c>
      <c r="T22" s="80"/>
      <c r="U22" s="432">
        <f t="shared" si="10"/>
        <v>0.423</v>
      </c>
      <c r="V22" s="433">
        <f t="shared" si="11"/>
        <v>-1</v>
      </c>
      <c r="W22" s="59"/>
      <c r="X22" s="428">
        <f>IFERROR(VLOOKUP($C22,'Proposed Rates'!$B:$J,X$11,FALSE),0)</f>
        <v>0</v>
      </c>
      <c r="Y22" s="446">
        <f t="shared" si="12"/>
        <v>470</v>
      </c>
      <c r="Z22" s="431">
        <f t="shared" si="13"/>
        <v>0</v>
      </c>
      <c r="AA22" s="80"/>
      <c r="AB22" s="432">
        <f t="shared" si="14"/>
        <v>0</v>
      </c>
      <c r="AC22" s="433" t="str">
        <f t="shared" si="15"/>
        <v/>
      </c>
      <c r="AD22" s="59"/>
      <c r="AE22" s="428">
        <f>IFERROR(VLOOKUP($C22,'Proposed Rates'!$B:$J,AE$11,FALSE),0)</f>
        <v>0</v>
      </c>
      <c r="AF22" s="446">
        <f t="shared" si="16"/>
        <v>470</v>
      </c>
      <c r="AG22" s="431">
        <f t="shared" si="17"/>
        <v>0</v>
      </c>
      <c r="AH22" s="80"/>
      <c r="AI22" s="432">
        <f t="shared" si="18"/>
        <v>0</v>
      </c>
      <c r="AJ22" s="433" t="str">
        <f t="shared" si="19"/>
        <v/>
      </c>
      <c r="AK22" s="59"/>
      <c r="AL22" s="428">
        <f>IFERROR(VLOOKUP($C22,'Proposed Rates'!$B:$J,AL$11,FALSE),0)</f>
        <v>0</v>
      </c>
      <c r="AM22" s="446">
        <f t="shared" si="20"/>
        <v>470</v>
      </c>
      <c r="AN22" s="431">
        <f t="shared" si="21"/>
        <v>0</v>
      </c>
      <c r="AO22" s="80"/>
      <c r="AP22" s="432">
        <f t="shared" si="22"/>
        <v>0</v>
      </c>
      <c r="AQ22" s="433" t="str">
        <f t="shared" si="23"/>
        <v/>
      </c>
      <c r="AR22" s="434"/>
    </row>
    <row r="23" ht="12.0" customHeight="1">
      <c r="A23" s="587"/>
      <c r="B23" s="435"/>
      <c r="C23" s="426" t="str">
        <f t="shared" si="1"/>
        <v>Unmetered Scattered Load.</v>
      </c>
      <c r="D23" s="427"/>
      <c r="E23" s="351"/>
      <c r="F23" s="428">
        <f>IFERROR(VLOOKUP($C23,'Proposed Rates'!$B:$J,F$11,FALSE),0)</f>
        <v>0</v>
      </c>
      <c r="G23" s="446">
        <f t="shared" si="2"/>
        <v>0</v>
      </c>
      <c r="H23" s="431">
        <f t="shared" si="3"/>
        <v>0</v>
      </c>
      <c r="I23" s="80"/>
      <c r="J23" s="428">
        <f>IFERROR(VLOOKUP($C23,'Proposed Rates'!$B:$J,J$11,FALSE),0)</f>
        <v>0</v>
      </c>
      <c r="K23" s="446">
        <f t="shared" si="4"/>
        <v>0</v>
      </c>
      <c r="L23" s="431">
        <f t="shared" si="5"/>
        <v>0</v>
      </c>
      <c r="M23" s="80"/>
      <c r="N23" s="432">
        <f t="shared" si="6"/>
        <v>0</v>
      </c>
      <c r="O23" s="433" t="str">
        <f t="shared" si="7"/>
        <v/>
      </c>
      <c r="P23" s="59"/>
      <c r="Q23" s="428">
        <f>IFERROR(VLOOKUP($C23,'Proposed Rates'!$B:$J,Q$11,FALSE),0)</f>
        <v>0</v>
      </c>
      <c r="R23" s="446">
        <f t="shared" si="8"/>
        <v>0</v>
      </c>
      <c r="S23" s="431">
        <f t="shared" si="9"/>
        <v>0</v>
      </c>
      <c r="T23" s="80"/>
      <c r="U23" s="432">
        <f t="shared" si="10"/>
        <v>0</v>
      </c>
      <c r="V23" s="433" t="str">
        <f t="shared" si="11"/>
        <v/>
      </c>
      <c r="W23" s="59"/>
      <c r="X23" s="428">
        <f>IFERROR(VLOOKUP($C23,'Proposed Rates'!$B:$J,X$11,FALSE),0)</f>
        <v>0</v>
      </c>
      <c r="Y23" s="446">
        <f t="shared" si="12"/>
        <v>0</v>
      </c>
      <c r="Z23" s="431">
        <f t="shared" si="13"/>
        <v>0</v>
      </c>
      <c r="AA23" s="80"/>
      <c r="AB23" s="432">
        <f t="shared" si="14"/>
        <v>0</v>
      </c>
      <c r="AC23" s="433" t="str">
        <f t="shared" si="15"/>
        <v/>
      </c>
      <c r="AD23" s="59"/>
      <c r="AE23" s="428">
        <f>IFERROR(VLOOKUP($C23,'Proposed Rates'!$B:$J,AE$11,FALSE),0)</f>
        <v>0</v>
      </c>
      <c r="AF23" s="446">
        <f t="shared" si="16"/>
        <v>0</v>
      </c>
      <c r="AG23" s="431">
        <f t="shared" si="17"/>
        <v>0</v>
      </c>
      <c r="AH23" s="80"/>
      <c r="AI23" s="432">
        <f t="shared" si="18"/>
        <v>0</v>
      </c>
      <c r="AJ23" s="433" t="str">
        <f t="shared" si="19"/>
        <v/>
      </c>
      <c r="AK23" s="59"/>
      <c r="AL23" s="428">
        <f>IFERROR(VLOOKUP($C23,'Proposed Rates'!$B:$J,AL$11,FALSE),0)</f>
        <v>0</v>
      </c>
      <c r="AM23" s="446">
        <f t="shared" si="20"/>
        <v>0</v>
      </c>
      <c r="AN23" s="431">
        <f t="shared" si="21"/>
        <v>0</v>
      </c>
      <c r="AO23" s="80"/>
      <c r="AP23" s="432">
        <f t="shared" si="22"/>
        <v>0</v>
      </c>
      <c r="AQ23" s="433" t="str">
        <f t="shared" si="23"/>
        <v/>
      </c>
      <c r="AR23" s="434"/>
    </row>
    <row r="24" ht="12.0" customHeight="1">
      <c r="A24" s="587"/>
      <c r="B24" s="435"/>
      <c r="C24" s="426" t="str">
        <f t="shared" si="1"/>
        <v>Unmetered Scattered Load.</v>
      </c>
      <c r="D24" s="427"/>
      <c r="E24" s="351"/>
      <c r="F24" s="428">
        <f>IFERROR(VLOOKUP($C24,'Proposed Rates'!$B:$J,F$11,FALSE),0)</f>
        <v>0</v>
      </c>
      <c r="G24" s="446">
        <f t="shared" si="2"/>
        <v>0</v>
      </c>
      <c r="H24" s="431">
        <f t="shared" si="3"/>
        <v>0</v>
      </c>
      <c r="I24" s="80"/>
      <c r="J24" s="428">
        <f>IFERROR(VLOOKUP($C24,'Proposed Rates'!$B:$J,J$11,FALSE),0)</f>
        <v>0</v>
      </c>
      <c r="K24" s="446">
        <f t="shared" si="4"/>
        <v>0</v>
      </c>
      <c r="L24" s="431">
        <f t="shared" si="5"/>
        <v>0</v>
      </c>
      <c r="M24" s="80"/>
      <c r="N24" s="432">
        <f t="shared" si="6"/>
        <v>0</v>
      </c>
      <c r="O24" s="433" t="str">
        <f t="shared" si="7"/>
        <v/>
      </c>
      <c r="P24" s="59"/>
      <c r="Q24" s="428">
        <f>IFERROR(VLOOKUP($C24,'Proposed Rates'!$B:$J,Q$11,FALSE),0)</f>
        <v>0</v>
      </c>
      <c r="R24" s="446">
        <f t="shared" si="8"/>
        <v>0</v>
      </c>
      <c r="S24" s="431">
        <f t="shared" si="9"/>
        <v>0</v>
      </c>
      <c r="T24" s="80"/>
      <c r="U24" s="432">
        <f t="shared" si="10"/>
        <v>0</v>
      </c>
      <c r="V24" s="433" t="str">
        <f t="shared" si="11"/>
        <v/>
      </c>
      <c r="W24" s="59"/>
      <c r="X24" s="428">
        <f>IFERROR(VLOOKUP($C24,'Proposed Rates'!$B:$J,X$11,FALSE),0)</f>
        <v>0</v>
      </c>
      <c r="Y24" s="446">
        <f t="shared" si="12"/>
        <v>0</v>
      </c>
      <c r="Z24" s="431">
        <f t="shared" si="13"/>
        <v>0</v>
      </c>
      <c r="AA24" s="80"/>
      <c r="AB24" s="432">
        <f t="shared" si="14"/>
        <v>0</v>
      </c>
      <c r="AC24" s="433" t="str">
        <f t="shared" si="15"/>
        <v/>
      </c>
      <c r="AD24" s="59"/>
      <c r="AE24" s="428">
        <f>IFERROR(VLOOKUP($C24,'Proposed Rates'!$B:$J,AE$11,FALSE),0)</f>
        <v>0</v>
      </c>
      <c r="AF24" s="446">
        <f t="shared" si="16"/>
        <v>0</v>
      </c>
      <c r="AG24" s="431">
        <f t="shared" si="17"/>
        <v>0</v>
      </c>
      <c r="AH24" s="80"/>
      <c r="AI24" s="432">
        <f t="shared" si="18"/>
        <v>0</v>
      </c>
      <c r="AJ24" s="433" t="str">
        <f t="shared" si="19"/>
        <v/>
      </c>
      <c r="AK24" s="59"/>
      <c r="AL24" s="428">
        <f>IFERROR(VLOOKUP($C24,'Proposed Rates'!$B:$J,AL$11,FALSE),0)</f>
        <v>0</v>
      </c>
      <c r="AM24" s="446">
        <f t="shared" si="20"/>
        <v>0</v>
      </c>
      <c r="AN24" s="431">
        <f t="shared" si="21"/>
        <v>0</v>
      </c>
      <c r="AO24" s="80"/>
      <c r="AP24" s="432">
        <f t="shared" si="22"/>
        <v>0</v>
      </c>
      <c r="AQ24" s="433" t="str">
        <f t="shared" si="23"/>
        <v/>
      </c>
      <c r="AR24" s="434"/>
    </row>
    <row r="25" ht="12.0" customHeight="1">
      <c r="A25" s="587"/>
      <c r="B25" s="435"/>
      <c r="C25" s="426" t="str">
        <f t="shared" si="1"/>
        <v>Unmetered Scattered Load.</v>
      </c>
      <c r="D25" s="427"/>
      <c r="E25" s="351"/>
      <c r="F25" s="428">
        <f>IFERROR(VLOOKUP($C25,'Proposed Rates'!$B:$J,F$11,FALSE),0)</f>
        <v>0</v>
      </c>
      <c r="G25" s="446">
        <f t="shared" si="2"/>
        <v>0</v>
      </c>
      <c r="H25" s="431">
        <f t="shared" si="3"/>
        <v>0</v>
      </c>
      <c r="I25" s="80"/>
      <c r="J25" s="428">
        <f>IFERROR(VLOOKUP($C25,'Proposed Rates'!$B:$J,J$11,FALSE),0)</f>
        <v>0</v>
      </c>
      <c r="K25" s="446">
        <f t="shared" si="4"/>
        <v>0</v>
      </c>
      <c r="L25" s="431">
        <f t="shared" si="5"/>
        <v>0</v>
      </c>
      <c r="M25" s="80"/>
      <c r="N25" s="432">
        <f t="shared" si="6"/>
        <v>0</v>
      </c>
      <c r="O25" s="433" t="str">
        <f t="shared" si="7"/>
        <v/>
      </c>
      <c r="P25" s="59"/>
      <c r="Q25" s="428">
        <f>IFERROR(VLOOKUP($C25,'Proposed Rates'!$B:$J,Q$11,FALSE),0)</f>
        <v>0</v>
      </c>
      <c r="R25" s="446">
        <f t="shared" si="8"/>
        <v>0</v>
      </c>
      <c r="S25" s="431">
        <f t="shared" si="9"/>
        <v>0</v>
      </c>
      <c r="T25" s="80"/>
      <c r="U25" s="432">
        <f t="shared" si="10"/>
        <v>0</v>
      </c>
      <c r="V25" s="433" t="str">
        <f t="shared" si="11"/>
        <v/>
      </c>
      <c r="W25" s="59"/>
      <c r="X25" s="428">
        <f>IFERROR(VLOOKUP($C25,'Proposed Rates'!$B:$J,X$11,FALSE),0)</f>
        <v>0</v>
      </c>
      <c r="Y25" s="446">
        <f t="shared" si="12"/>
        <v>0</v>
      </c>
      <c r="Z25" s="431">
        <f t="shared" si="13"/>
        <v>0</v>
      </c>
      <c r="AA25" s="80"/>
      <c r="AB25" s="432">
        <f t="shared" si="14"/>
        <v>0</v>
      </c>
      <c r="AC25" s="433" t="str">
        <f t="shared" si="15"/>
        <v/>
      </c>
      <c r="AD25" s="59"/>
      <c r="AE25" s="428">
        <f>IFERROR(VLOOKUP($C25,'Proposed Rates'!$B:$J,AE$11,FALSE),0)</f>
        <v>0</v>
      </c>
      <c r="AF25" s="446">
        <f t="shared" si="16"/>
        <v>0</v>
      </c>
      <c r="AG25" s="431">
        <f t="shared" si="17"/>
        <v>0</v>
      </c>
      <c r="AH25" s="80"/>
      <c r="AI25" s="432">
        <f t="shared" si="18"/>
        <v>0</v>
      </c>
      <c r="AJ25" s="433" t="str">
        <f t="shared" si="19"/>
        <v/>
      </c>
      <c r="AK25" s="59"/>
      <c r="AL25" s="428">
        <f>IFERROR(VLOOKUP($C25,'Proposed Rates'!$B:$J,AL$11,FALSE),0)</f>
        <v>0</v>
      </c>
      <c r="AM25" s="446">
        <f t="shared" si="20"/>
        <v>0</v>
      </c>
      <c r="AN25" s="431">
        <f t="shared" si="21"/>
        <v>0</v>
      </c>
      <c r="AO25" s="80"/>
      <c r="AP25" s="432">
        <f t="shared" si="22"/>
        <v>0</v>
      </c>
      <c r="AQ25" s="433" t="str">
        <f t="shared" si="23"/>
        <v/>
      </c>
      <c r="AR25" s="434"/>
    </row>
    <row r="26" ht="12.0" customHeight="1">
      <c r="A26" s="587"/>
      <c r="B26" s="435"/>
      <c r="C26" s="426" t="str">
        <f t="shared" si="1"/>
        <v>Unmetered Scattered Load.</v>
      </c>
      <c r="D26" s="427"/>
      <c r="E26" s="351"/>
      <c r="F26" s="428">
        <f>IFERROR(VLOOKUP($C26,'Proposed Rates'!$B:$J,F$11,FALSE),0)</f>
        <v>0</v>
      </c>
      <c r="G26" s="446">
        <f t="shared" si="2"/>
        <v>0</v>
      </c>
      <c r="H26" s="431">
        <f t="shared" si="3"/>
        <v>0</v>
      </c>
      <c r="I26" s="80"/>
      <c r="J26" s="428">
        <f>IFERROR(VLOOKUP($C26,'Proposed Rates'!$B:$J,J$11,FALSE),0)</f>
        <v>0</v>
      </c>
      <c r="K26" s="446">
        <f t="shared" si="4"/>
        <v>0</v>
      </c>
      <c r="L26" s="431">
        <f t="shared" si="5"/>
        <v>0</v>
      </c>
      <c r="M26" s="80"/>
      <c r="N26" s="432">
        <f t="shared" si="6"/>
        <v>0</v>
      </c>
      <c r="O26" s="433" t="str">
        <f t="shared" si="7"/>
        <v/>
      </c>
      <c r="P26" s="59"/>
      <c r="Q26" s="428">
        <f>IFERROR(VLOOKUP($C26,'Proposed Rates'!$B:$J,Q$11,FALSE),0)</f>
        <v>0</v>
      </c>
      <c r="R26" s="446">
        <f t="shared" si="8"/>
        <v>0</v>
      </c>
      <c r="S26" s="431">
        <f t="shared" si="9"/>
        <v>0</v>
      </c>
      <c r="T26" s="80"/>
      <c r="U26" s="432">
        <f t="shared" si="10"/>
        <v>0</v>
      </c>
      <c r="V26" s="433" t="str">
        <f t="shared" si="11"/>
        <v/>
      </c>
      <c r="W26" s="59"/>
      <c r="X26" s="428">
        <f>IFERROR(VLOOKUP($C26,'Proposed Rates'!$B:$J,X$11,FALSE),0)</f>
        <v>0</v>
      </c>
      <c r="Y26" s="446">
        <f t="shared" si="12"/>
        <v>0</v>
      </c>
      <c r="Z26" s="431">
        <f t="shared" si="13"/>
        <v>0</v>
      </c>
      <c r="AA26" s="80"/>
      <c r="AB26" s="432">
        <f t="shared" si="14"/>
        <v>0</v>
      </c>
      <c r="AC26" s="433" t="str">
        <f t="shared" si="15"/>
        <v/>
      </c>
      <c r="AD26" s="59"/>
      <c r="AE26" s="428">
        <f>IFERROR(VLOOKUP($C26,'Proposed Rates'!$B:$J,AE$11,FALSE),0)</f>
        <v>0</v>
      </c>
      <c r="AF26" s="446">
        <f t="shared" si="16"/>
        <v>0</v>
      </c>
      <c r="AG26" s="431">
        <f t="shared" si="17"/>
        <v>0</v>
      </c>
      <c r="AH26" s="80"/>
      <c r="AI26" s="432">
        <f t="shared" si="18"/>
        <v>0</v>
      </c>
      <c r="AJ26" s="433" t="str">
        <f t="shared" si="19"/>
        <v/>
      </c>
      <c r="AK26" s="59"/>
      <c r="AL26" s="428">
        <f>IFERROR(VLOOKUP($C26,'Proposed Rates'!$B:$J,AL$11,FALSE),0)</f>
        <v>0</v>
      </c>
      <c r="AM26" s="446">
        <f t="shared" si="20"/>
        <v>0</v>
      </c>
      <c r="AN26" s="431">
        <f t="shared" si="21"/>
        <v>0</v>
      </c>
      <c r="AO26" s="80"/>
      <c r="AP26" s="432">
        <f t="shared" si="22"/>
        <v>0</v>
      </c>
      <c r="AQ26" s="433" t="str">
        <f t="shared" si="23"/>
        <v/>
      </c>
      <c r="AR26" s="434"/>
    </row>
    <row r="27" ht="12.0" customHeight="1">
      <c r="A27" s="587"/>
      <c r="B27" s="435"/>
      <c r="C27" s="426" t="str">
        <f t="shared" si="1"/>
        <v>Unmetered Scattered Load.</v>
      </c>
      <c r="D27" s="427"/>
      <c r="E27" s="351"/>
      <c r="F27" s="428">
        <f>IFERROR(VLOOKUP($C27,'Proposed Rates'!$B:$J,F$11,FALSE),0)</f>
        <v>0</v>
      </c>
      <c r="G27" s="446">
        <f t="shared" si="2"/>
        <v>0</v>
      </c>
      <c r="H27" s="431">
        <f t="shared" si="3"/>
        <v>0</v>
      </c>
      <c r="I27" s="80"/>
      <c r="J27" s="428">
        <f>IFERROR(VLOOKUP($C27,'Proposed Rates'!$B:$J,J$11,FALSE),0)</f>
        <v>0</v>
      </c>
      <c r="K27" s="446">
        <f t="shared" si="4"/>
        <v>0</v>
      </c>
      <c r="L27" s="431">
        <f t="shared" si="5"/>
        <v>0</v>
      </c>
      <c r="M27" s="80"/>
      <c r="N27" s="432">
        <f t="shared" si="6"/>
        <v>0</v>
      </c>
      <c r="O27" s="433" t="str">
        <f t="shared" si="7"/>
        <v/>
      </c>
      <c r="P27" s="59"/>
      <c r="Q27" s="428">
        <f>IFERROR(VLOOKUP($C27,'Proposed Rates'!$B:$J,Q$11,FALSE),0)</f>
        <v>0</v>
      </c>
      <c r="R27" s="446">
        <f t="shared" si="8"/>
        <v>0</v>
      </c>
      <c r="S27" s="431">
        <f t="shared" si="9"/>
        <v>0</v>
      </c>
      <c r="T27" s="80"/>
      <c r="U27" s="432">
        <f t="shared" si="10"/>
        <v>0</v>
      </c>
      <c r="V27" s="433" t="str">
        <f t="shared" si="11"/>
        <v/>
      </c>
      <c r="W27" s="59"/>
      <c r="X27" s="428">
        <f>IFERROR(VLOOKUP($C27,'Proposed Rates'!$B:$J,X$11,FALSE),0)</f>
        <v>0</v>
      </c>
      <c r="Y27" s="446">
        <f t="shared" si="12"/>
        <v>0</v>
      </c>
      <c r="Z27" s="431">
        <f t="shared" si="13"/>
        <v>0</v>
      </c>
      <c r="AA27" s="80"/>
      <c r="AB27" s="432">
        <f t="shared" si="14"/>
        <v>0</v>
      </c>
      <c r="AC27" s="433" t="str">
        <f t="shared" si="15"/>
        <v/>
      </c>
      <c r="AD27" s="59"/>
      <c r="AE27" s="428">
        <f>IFERROR(VLOOKUP($C27,'Proposed Rates'!$B:$J,AE$11,FALSE),0)</f>
        <v>0</v>
      </c>
      <c r="AF27" s="446">
        <f t="shared" si="16"/>
        <v>0</v>
      </c>
      <c r="AG27" s="431">
        <f t="shared" si="17"/>
        <v>0</v>
      </c>
      <c r="AH27" s="80"/>
      <c r="AI27" s="432">
        <f t="shared" si="18"/>
        <v>0</v>
      </c>
      <c r="AJ27" s="433" t="str">
        <f t="shared" si="19"/>
        <v/>
      </c>
      <c r="AK27" s="59"/>
      <c r="AL27" s="428">
        <f>IFERROR(VLOOKUP($C27,'Proposed Rates'!$B:$J,AL$11,FALSE),0)</f>
        <v>0</v>
      </c>
      <c r="AM27" s="446">
        <f t="shared" si="20"/>
        <v>0</v>
      </c>
      <c r="AN27" s="431">
        <f t="shared" si="21"/>
        <v>0</v>
      </c>
      <c r="AO27" s="80"/>
      <c r="AP27" s="432">
        <f t="shared" si="22"/>
        <v>0</v>
      </c>
      <c r="AQ27" s="433" t="str">
        <f t="shared" si="23"/>
        <v/>
      </c>
      <c r="AR27" s="434"/>
    </row>
    <row r="28" ht="12.0" customHeight="1">
      <c r="A28" s="587"/>
      <c r="B28" s="435"/>
      <c r="C28" s="426" t="str">
        <f t="shared" si="1"/>
        <v>Unmetered Scattered Load.</v>
      </c>
      <c r="D28" s="427"/>
      <c r="E28" s="351"/>
      <c r="F28" s="428">
        <f>IFERROR(VLOOKUP($C28,'Proposed Rates'!$B:$J,F$11,FALSE),0)</f>
        <v>0</v>
      </c>
      <c r="G28" s="446">
        <f t="shared" si="2"/>
        <v>0</v>
      </c>
      <c r="H28" s="431">
        <f t="shared" si="3"/>
        <v>0</v>
      </c>
      <c r="I28" s="80"/>
      <c r="J28" s="428">
        <f>IFERROR(VLOOKUP($C28,'Proposed Rates'!$B:$J,J$11,FALSE),0)</f>
        <v>0</v>
      </c>
      <c r="K28" s="446">
        <f t="shared" si="4"/>
        <v>0</v>
      </c>
      <c r="L28" s="431">
        <f t="shared" si="5"/>
        <v>0</v>
      </c>
      <c r="M28" s="80"/>
      <c r="N28" s="432">
        <f t="shared" si="6"/>
        <v>0</v>
      </c>
      <c r="O28" s="433" t="str">
        <f t="shared" si="7"/>
        <v/>
      </c>
      <c r="P28" s="59"/>
      <c r="Q28" s="428">
        <f>IFERROR(VLOOKUP($C28,'Proposed Rates'!$B:$J,Q$11,FALSE),0)</f>
        <v>0</v>
      </c>
      <c r="R28" s="446">
        <f t="shared" si="8"/>
        <v>0</v>
      </c>
      <c r="S28" s="431">
        <f t="shared" si="9"/>
        <v>0</v>
      </c>
      <c r="T28" s="80"/>
      <c r="U28" s="432">
        <f t="shared" si="10"/>
        <v>0</v>
      </c>
      <c r="V28" s="433" t="str">
        <f t="shared" si="11"/>
        <v/>
      </c>
      <c r="W28" s="59"/>
      <c r="X28" s="428">
        <f>IFERROR(VLOOKUP($C28,'Proposed Rates'!$B:$J,X$11,FALSE),0)</f>
        <v>0</v>
      </c>
      <c r="Y28" s="446">
        <f t="shared" si="12"/>
        <v>0</v>
      </c>
      <c r="Z28" s="431">
        <f t="shared" si="13"/>
        <v>0</v>
      </c>
      <c r="AA28" s="80"/>
      <c r="AB28" s="432">
        <f t="shared" si="14"/>
        <v>0</v>
      </c>
      <c r="AC28" s="433" t="str">
        <f t="shared" si="15"/>
        <v/>
      </c>
      <c r="AD28" s="59"/>
      <c r="AE28" s="428">
        <f>IFERROR(VLOOKUP($C28,'Proposed Rates'!$B:$J,AE$11,FALSE),0)</f>
        <v>0</v>
      </c>
      <c r="AF28" s="446">
        <f t="shared" si="16"/>
        <v>0</v>
      </c>
      <c r="AG28" s="431">
        <f t="shared" si="17"/>
        <v>0</v>
      </c>
      <c r="AH28" s="80"/>
      <c r="AI28" s="432">
        <f t="shared" si="18"/>
        <v>0</v>
      </c>
      <c r="AJ28" s="433" t="str">
        <f t="shared" si="19"/>
        <v/>
      </c>
      <c r="AK28" s="59"/>
      <c r="AL28" s="428">
        <f>IFERROR(VLOOKUP($C28,'Proposed Rates'!$B:$J,AL$11,FALSE),0)</f>
        <v>0</v>
      </c>
      <c r="AM28" s="446">
        <f t="shared" si="20"/>
        <v>0</v>
      </c>
      <c r="AN28" s="431">
        <f t="shared" si="21"/>
        <v>0</v>
      </c>
      <c r="AO28" s="80"/>
      <c r="AP28" s="432">
        <f t="shared" si="22"/>
        <v>0</v>
      </c>
      <c r="AQ28" s="433" t="str">
        <f t="shared" si="23"/>
        <v/>
      </c>
      <c r="AR28" s="434"/>
    </row>
    <row r="29" ht="12.0" customHeight="1">
      <c r="A29" s="587"/>
      <c r="B29" s="436" t="s">
        <v>310</v>
      </c>
      <c r="C29" s="437"/>
      <c r="D29" s="437"/>
      <c r="E29" s="437"/>
      <c r="F29" s="438"/>
      <c r="G29" s="534"/>
      <c r="H29" s="440">
        <f>SUM(H15:H28)</f>
        <v>22.976</v>
      </c>
      <c r="I29" s="441"/>
      <c r="J29" s="438"/>
      <c r="K29" s="534"/>
      <c r="L29" s="440">
        <f>SUM(L15:L28)</f>
        <v>25.584</v>
      </c>
      <c r="M29" s="441"/>
      <c r="N29" s="442">
        <f t="shared" si="6"/>
        <v>2.608</v>
      </c>
      <c r="O29" s="443">
        <f t="shared" si="7"/>
        <v>0.1135097493</v>
      </c>
      <c r="P29" s="337"/>
      <c r="Q29" s="438"/>
      <c r="R29" s="534"/>
      <c r="S29" s="440">
        <f>SUM(S15:S28)</f>
        <v>28.061</v>
      </c>
      <c r="T29" s="441"/>
      <c r="U29" s="442">
        <f t="shared" si="10"/>
        <v>2.477</v>
      </c>
      <c r="V29" s="443">
        <f t="shared" si="11"/>
        <v>0.09681832395</v>
      </c>
      <c r="W29" s="337"/>
      <c r="X29" s="438"/>
      <c r="Y29" s="534"/>
      <c r="Z29" s="440">
        <f>SUM(Z15:Z28)</f>
        <v>30.369</v>
      </c>
      <c r="AA29" s="441"/>
      <c r="AB29" s="442">
        <f t="shared" si="14"/>
        <v>2.308</v>
      </c>
      <c r="AC29" s="443">
        <f t="shared" si="15"/>
        <v>0.08224938527</v>
      </c>
      <c r="AD29" s="337"/>
      <c r="AE29" s="438"/>
      <c r="AF29" s="534"/>
      <c r="AG29" s="440">
        <f>SUM(AG15:AG28)</f>
        <v>32.131</v>
      </c>
      <c r="AH29" s="441"/>
      <c r="AI29" s="442">
        <f t="shared" si="18"/>
        <v>1.762</v>
      </c>
      <c r="AJ29" s="443">
        <f t="shared" si="19"/>
        <v>0.05801969113</v>
      </c>
      <c r="AK29" s="337"/>
      <c r="AL29" s="438"/>
      <c r="AM29" s="534"/>
      <c r="AN29" s="440">
        <f>SUM(AN15:AN28)</f>
        <v>33.893</v>
      </c>
      <c r="AO29" s="441"/>
      <c r="AP29" s="442">
        <f t="shared" si="22"/>
        <v>1.762</v>
      </c>
      <c r="AQ29" s="443">
        <f t="shared" si="23"/>
        <v>0.05483800691</v>
      </c>
      <c r="AR29" s="444"/>
    </row>
    <row r="30" ht="12.0" customHeight="1">
      <c r="A30" s="587"/>
      <c r="B30" s="435" t="s">
        <v>234</v>
      </c>
      <c r="C30" s="426" t="str">
        <f t="shared" ref="C30:C38" si="24">D$6&amp;"."&amp;B30</f>
        <v>Unmetered Scattered Load.DVA Disposition Rate Rider Group 1 -2025</v>
      </c>
      <c r="D30" s="427" t="s">
        <v>308</v>
      </c>
      <c r="E30" s="351"/>
      <c r="F30" s="445">
        <f>IFERROR(VLOOKUP($C30,'Proposed Rates'!$B:$J,F$11,FALSE),0)</f>
        <v>0.0001</v>
      </c>
      <c r="G30" s="446">
        <f t="shared" ref="G30:G35" si="25">IF($D30="Monthly",1,IF($D30="per KW",$F$10,IF($D30="per kWh",$F$9,0)))</f>
        <v>470</v>
      </c>
      <c r="H30" s="431">
        <f t="shared" ref="H30:H38" si="26">G30*F30</f>
        <v>0.047</v>
      </c>
      <c r="I30" s="80"/>
      <c r="J30" s="445">
        <f>IFERROR(VLOOKUP($C30,'Proposed Rates'!$B:$J,J$11,FALSE),0)</f>
        <v>-0.0003</v>
      </c>
      <c r="K30" s="446">
        <f t="shared" ref="K30:K35" si="27">IF($D30="Monthly",1,IF($D30="per KW",$F$10,IF($D30="per kWh",$F$9,0)))</f>
        <v>470</v>
      </c>
      <c r="L30" s="431">
        <f t="shared" ref="L30:L38" si="28">K30*J30</f>
        <v>-0.141</v>
      </c>
      <c r="M30" s="80"/>
      <c r="N30" s="432">
        <f t="shared" si="6"/>
        <v>-0.188</v>
      </c>
      <c r="O30" s="433">
        <f t="shared" si="7"/>
        <v>-4</v>
      </c>
      <c r="P30" s="59"/>
      <c r="Q30" s="445">
        <f>IFERROR(VLOOKUP($C30,'Proposed Rates'!$B:$J,Q$11,FALSE),0)</f>
        <v>0</v>
      </c>
      <c r="R30" s="446">
        <f t="shared" ref="R30:R35" si="29">IF($D30="Monthly",1,IF($D30="per KW",$F$10,IF($D30="per kWh",$F$9,0)))</f>
        <v>470</v>
      </c>
      <c r="S30" s="431">
        <f t="shared" ref="S30:S38" si="30">R30*Q30</f>
        <v>0</v>
      </c>
      <c r="T30" s="80"/>
      <c r="U30" s="432">
        <f t="shared" si="10"/>
        <v>0.141</v>
      </c>
      <c r="V30" s="433">
        <f t="shared" si="11"/>
        <v>-1</v>
      </c>
      <c r="W30" s="59"/>
      <c r="X30" s="445">
        <f>IFERROR(VLOOKUP($C30,'Proposed Rates'!$B:$J,X$11,FALSE),0)</f>
        <v>0</v>
      </c>
      <c r="Y30" s="446">
        <f t="shared" ref="Y30:Y35" si="31">IF($D30="Monthly",1,IF($D30="per KW",$F$10,IF($D30="per kWh",$F$9,0)))</f>
        <v>470</v>
      </c>
      <c r="Z30" s="431">
        <f t="shared" ref="Z30:Z38" si="32">Y30*X30</f>
        <v>0</v>
      </c>
      <c r="AA30" s="80"/>
      <c r="AB30" s="432">
        <f t="shared" si="14"/>
        <v>0</v>
      </c>
      <c r="AC30" s="433" t="str">
        <f t="shared" si="15"/>
        <v/>
      </c>
      <c r="AD30" s="59"/>
      <c r="AE30" s="445">
        <f>IFERROR(VLOOKUP($C30,'Proposed Rates'!$B:$J,AE$11,FALSE),0)</f>
        <v>0</v>
      </c>
      <c r="AF30" s="446">
        <f t="shared" ref="AF30:AF35" si="33">IF($D30="Monthly",1,IF($D30="per KW",$F$10,IF($D30="per kWh",$F$9,0)))</f>
        <v>470</v>
      </c>
      <c r="AG30" s="431">
        <f t="shared" ref="AG30:AG38" si="34">AF30*AE30</f>
        <v>0</v>
      </c>
      <c r="AH30" s="80"/>
      <c r="AI30" s="432">
        <f t="shared" si="18"/>
        <v>0</v>
      </c>
      <c r="AJ30" s="433" t="str">
        <f t="shared" si="19"/>
        <v/>
      </c>
      <c r="AK30" s="59"/>
      <c r="AL30" s="445">
        <f>IFERROR(VLOOKUP($C30,'Proposed Rates'!$B:$J,AL$11,FALSE),0)</f>
        <v>0</v>
      </c>
      <c r="AM30" s="446">
        <f t="shared" ref="AM30:AM35" si="35">IF($D30="Monthly",1,IF($D30="per KW",$F$10,IF($D30="per kWh",$F$9,0)))</f>
        <v>470</v>
      </c>
      <c r="AN30" s="431">
        <f t="shared" ref="AN30:AN38" si="36">AM30*AL30</f>
        <v>0</v>
      </c>
      <c r="AO30" s="80"/>
      <c r="AP30" s="432">
        <f t="shared" si="22"/>
        <v>0</v>
      </c>
      <c r="AQ30" s="433" t="str">
        <f t="shared" si="23"/>
        <v/>
      </c>
      <c r="AR30" s="434"/>
    </row>
    <row r="31" ht="12.0" customHeight="1">
      <c r="A31" s="587"/>
      <c r="B31" s="435" t="s">
        <v>236</v>
      </c>
      <c r="C31" s="426" t="str">
        <f t="shared" si="24"/>
        <v>Unmetered Scattered Load.DVA Disposition Rate Rider Group 1 - 2024</v>
      </c>
      <c r="D31" s="427" t="s">
        <v>308</v>
      </c>
      <c r="E31" s="351"/>
      <c r="F31" s="428" t="str">
        <f>IFERROR(VLOOKUP($C31,'Proposed Rates'!$B:$J,F$11,FALSE),0)</f>
        <v/>
      </c>
      <c r="G31" s="446">
        <f t="shared" si="25"/>
        <v>470</v>
      </c>
      <c r="H31" s="431">
        <f t="shared" si="26"/>
        <v>0</v>
      </c>
      <c r="I31" s="80"/>
      <c r="J31" s="428">
        <f>IFERROR(VLOOKUP($C31,'Proposed Rates'!$B:$J,J$11,FALSE),0)</f>
        <v>0</v>
      </c>
      <c r="K31" s="446">
        <f t="shared" si="27"/>
        <v>470</v>
      </c>
      <c r="L31" s="431">
        <f t="shared" si="28"/>
        <v>0</v>
      </c>
      <c r="M31" s="80"/>
      <c r="N31" s="432">
        <f t="shared" si="6"/>
        <v>0</v>
      </c>
      <c r="O31" s="433" t="str">
        <f t="shared" si="7"/>
        <v/>
      </c>
      <c r="P31" s="59"/>
      <c r="Q31" s="428">
        <f>IFERROR(VLOOKUP($C31,'Proposed Rates'!$B:$J,Q$11,FALSE),0)</f>
        <v>0</v>
      </c>
      <c r="R31" s="446">
        <f t="shared" si="29"/>
        <v>470</v>
      </c>
      <c r="S31" s="431">
        <f t="shared" si="30"/>
        <v>0</v>
      </c>
      <c r="T31" s="80"/>
      <c r="U31" s="432">
        <f t="shared" si="10"/>
        <v>0</v>
      </c>
      <c r="V31" s="433" t="str">
        <f t="shared" si="11"/>
        <v/>
      </c>
      <c r="W31" s="59"/>
      <c r="X31" s="428">
        <f>IFERROR(VLOOKUP($C31,'Proposed Rates'!$B:$J,X$11,FALSE),0)</f>
        <v>0</v>
      </c>
      <c r="Y31" s="446">
        <f t="shared" si="31"/>
        <v>470</v>
      </c>
      <c r="Z31" s="431">
        <f t="shared" si="32"/>
        <v>0</v>
      </c>
      <c r="AA31" s="80"/>
      <c r="AB31" s="432">
        <f t="shared" si="14"/>
        <v>0</v>
      </c>
      <c r="AC31" s="433" t="str">
        <f t="shared" si="15"/>
        <v/>
      </c>
      <c r="AD31" s="59"/>
      <c r="AE31" s="428">
        <f>IFERROR(VLOOKUP($C31,'Proposed Rates'!$B:$J,AE$11,FALSE),0)</f>
        <v>0</v>
      </c>
      <c r="AF31" s="446">
        <f t="shared" si="33"/>
        <v>470</v>
      </c>
      <c r="AG31" s="431">
        <f t="shared" si="34"/>
        <v>0</v>
      </c>
      <c r="AH31" s="80"/>
      <c r="AI31" s="432">
        <f t="shared" si="18"/>
        <v>0</v>
      </c>
      <c r="AJ31" s="433" t="str">
        <f t="shared" si="19"/>
        <v/>
      </c>
      <c r="AK31" s="59"/>
      <c r="AL31" s="428">
        <f>IFERROR(VLOOKUP($C31,'Proposed Rates'!$B:$J,AL$11,FALSE),0)</f>
        <v>0</v>
      </c>
      <c r="AM31" s="446">
        <f t="shared" si="35"/>
        <v>470</v>
      </c>
      <c r="AN31" s="431">
        <f t="shared" si="36"/>
        <v>0</v>
      </c>
      <c r="AO31" s="80"/>
      <c r="AP31" s="432">
        <f t="shared" si="22"/>
        <v>0</v>
      </c>
      <c r="AQ31" s="433" t="str">
        <f t="shared" si="23"/>
        <v/>
      </c>
      <c r="AR31" s="434"/>
    </row>
    <row r="32" ht="12.0" customHeight="1">
      <c r="A32" s="587"/>
      <c r="B32" s="435" t="s">
        <v>244</v>
      </c>
      <c r="C32" s="426" t="str">
        <f t="shared" si="24"/>
        <v>Unmetered Scattered Load.CBR Class B Rate Riders</v>
      </c>
      <c r="D32" s="427" t="s">
        <v>308</v>
      </c>
      <c r="E32" s="351"/>
      <c r="F32" s="445">
        <f>IFERROR(VLOOKUP($C32,'Proposed Rates'!$B:$J,F$11,FALSE),0)</f>
        <v>0.0002</v>
      </c>
      <c r="G32" s="446">
        <f t="shared" si="25"/>
        <v>470</v>
      </c>
      <c r="H32" s="431">
        <f t="shared" si="26"/>
        <v>0.094</v>
      </c>
      <c r="I32" s="519"/>
      <c r="J32" s="445">
        <f>IFERROR(VLOOKUP($C32,'Proposed Rates'!$B:$J,J$11,FALSE),0)</f>
        <v>0.0004</v>
      </c>
      <c r="K32" s="446">
        <f t="shared" si="27"/>
        <v>470</v>
      </c>
      <c r="L32" s="431">
        <f t="shared" si="28"/>
        <v>0.188</v>
      </c>
      <c r="M32" s="448"/>
      <c r="N32" s="432"/>
      <c r="O32" s="433"/>
      <c r="P32" s="59"/>
      <c r="Q32" s="445">
        <f>IFERROR(VLOOKUP($C32,'Proposed Rates'!$B:$J,Q$11,FALSE),0)</f>
        <v>0</v>
      </c>
      <c r="R32" s="446">
        <f t="shared" si="29"/>
        <v>470</v>
      </c>
      <c r="S32" s="431">
        <f t="shared" si="30"/>
        <v>0</v>
      </c>
      <c r="T32" s="448"/>
      <c r="U32" s="432"/>
      <c r="V32" s="433"/>
      <c r="W32" s="59"/>
      <c r="X32" s="445">
        <f>IFERROR(VLOOKUP($C32,'Proposed Rates'!$B:$J,X$11,FALSE),0)</f>
        <v>0</v>
      </c>
      <c r="Y32" s="446">
        <f t="shared" si="31"/>
        <v>470</v>
      </c>
      <c r="Z32" s="431">
        <f t="shared" si="32"/>
        <v>0</v>
      </c>
      <c r="AA32" s="80"/>
      <c r="AB32" s="432">
        <f t="shared" si="14"/>
        <v>0</v>
      </c>
      <c r="AC32" s="433" t="str">
        <f t="shared" si="15"/>
        <v/>
      </c>
      <c r="AD32" s="59"/>
      <c r="AE32" s="445">
        <f>IFERROR(VLOOKUP($C32,'Proposed Rates'!$B:$J,AE$11,FALSE),0)</f>
        <v>0</v>
      </c>
      <c r="AF32" s="446">
        <f t="shared" si="33"/>
        <v>470</v>
      </c>
      <c r="AG32" s="431">
        <f t="shared" si="34"/>
        <v>0</v>
      </c>
      <c r="AH32" s="80"/>
      <c r="AI32" s="432">
        <f t="shared" si="18"/>
        <v>0</v>
      </c>
      <c r="AJ32" s="433" t="str">
        <f t="shared" si="19"/>
        <v/>
      </c>
      <c r="AK32" s="59"/>
      <c r="AL32" s="445">
        <f>IFERROR(VLOOKUP($C32,'Proposed Rates'!$B:$J,AL$11,FALSE),0)</f>
        <v>0</v>
      </c>
      <c r="AM32" s="446">
        <f t="shared" si="35"/>
        <v>470</v>
      </c>
      <c r="AN32" s="431">
        <f t="shared" si="36"/>
        <v>0</v>
      </c>
      <c r="AO32" s="448"/>
      <c r="AP32" s="432"/>
      <c r="AQ32" s="433"/>
      <c r="AR32" s="434"/>
    </row>
    <row r="33" ht="12.0" customHeight="1">
      <c r="A33" s="587"/>
      <c r="B33" s="435" t="s">
        <v>249</v>
      </c>
      <c r="C33" s="426" t="str">
        <f t="shared" si="24"/>
        <v>Unmetered Scattered Load.GA Rate Riders</v>
      </c>
      <c r="D33" s="427" t="s">
        <v>308</v>
      </c>
      <c r="E33" s="351"/>
      <c r="F33" s="428">
        <f>IFERROR(VLOOKUP($C33,'Proposed Rates'!$B:$J,F$11,FALSE),0)</f>
        <v>0</v>
      </c>
      <c r="G33" s="446">
        <f t="shared" si="25"/>
        <v>470</v>
      </c>
      <c r="H33" s="431">
        <f t="shared" si="26"/>
        <v>0</v>
      </c>
      <c r="I33" s="519"/>
      <c r="J33" s="428">
        <f>IFERROR(VLOOKUP($C33,'Proposed Rates'!$B:$J,J$11,FALSE),0)</f>
        <v>0</v>
      </c>
      <c r="K33" s="446">
        <f t="shared" si="27"/>
        <v>470</v>
      </c>
      <c r="L33" s="431">
        <f t="shared" si="28"/>
        <v>0</v>
      </c>
      <c r="M33" s="448"/>
      <c r="N33" s="432">
        <f t="shared" ref="N33:N34" si="37">L33-H33</f>
        <v>0</v>
      </c>
      <c r="O33" s="433" t="str">
        <f t="shared" ref="O33:O34" si="38">IF((H33)=0,"",(N33/H33))</f>
        <v/>
      </c>
      <c r="P33" s="59"/>
      <c r="Q33" s="428">
        <f>IFERROR(VLOOKUP($C33,'Proposed Rates'!$B:$J,Q$11,FALSE),0)</f>
        <v>0</v>
      </c>
      <c r="R33" s="446">
        <f t="shared" si="29"/>
        <v>470</v>
      </c>
      <c r="S33" s="431">
        <f t="shared" si="30"/>
        <v>0</v>
      </c>
      <c r="T33" s="448"/>
      <c r="U33" s="432">
        <f t="shared" ref="U33:U34" si="39">S33-L33</f>
        <v>0</v>
      </c>
      <c r="V33" s="433" t="str">
        <f t="shared" ref="V33:V34" si="40">IF((L33)=0,"",(U33/L33))</f>
        <v/>
      </c>
      <c r="W33" s="59"/>
      <c r="X33" s="428">
        <f>IFERROR(VLOOKUP($C33,'Proposed Rates'!$B:$J,X$11,FALSE),0)</f>
        <v>0</v>
      </c>
      <c r="Y33" s="446">
        <f t="shared" si="31"/>
        <v>470</v>
      </c>
      <c r="Z33" s="431">
        <f t="shared" si="32"/>
        <v>0</v>
      </c>
      <c r="AA33" s="448"/>
      <c r="AB33" s="432">
        <f t="shared" si="14"/>
        <v>0</v>
      </c>
      <c r="AC33" s="433" t="str">
        <f t="shared" si="15"/>
        <v/>
      </c>
      <c r="AD33" s="59"/>
      <c r="AE33" s="428">
        <f>IFERROR(VLOOKUP($C33,'Proposed Rates'!$B:$J,AE$11,FALSE),0)</f>
        <v>0</v>
      </c>
      <c r="AF33" s="446">
        <f t="shared" si="33"/>
        <v>470</v>
      </c>
      <c r="AG33" s="431">
        <f t="shared" si="34"/>
        <v>0</v>
      </c>
      <c r="AH33" s="448"/>
      <c r="AI33" s="432">
        <f t="shared" si="18"/>
        <v>0</v>
      </c>
      <c r="AJ33" s="433" t="str">
        <f t="shared" si="19"/>
        <v/>
      </c>
      <c r="AK33" s="59"/>
      <c r="AL33" s="428">
        <f>IFERROR(VLOOKUP($C33,'Proposed Rates'!$B:$J,AL$11,FALSE),0)</f>
        <v>0</v>
      </c>
      <c r="AM33" s="446">
        <f t="shared" si="35"/>
        <v>470</v>
      </c>
      <c r="AN33" s="431">
        <f t="shared" si="36"/>
        <v>0</v>
      </c>
      <c r="AO33" s="448"/>
      <c r="AP33" s="432">
        <f t="shared" ref="AP33:AP34" si="41">AN33-AG33</f>
        <v>0</v>
      </c>
      <c r="AQ33" s="433" t="str">
        <f t="shared" ref="AQ33:AQ34" si="42">IF((AG33)=0,"",(AP33/AG33))</f>
        <v/>
      </c>
      <c r="AR33" s="434"/>
    </row>
    <row r="34" ht="12.0" customHeight="1">
      <c r="A34" s="587"/>
      <c r="B34" s="435" t="s">
        <v>252</v>
      </c>
      <c r="C34" s="426" t="str">
        <f t="shared" si="24"/>
        <v>Unmetered Scattered Load.Total Deferral/Variance Account Rate RidersYr2</v>
      </c>
      <c r="D34" s="427" t="s">
        <v>308</v>
      </c>
      <c r="E34" s="351"/>
      <c r="F34" s="428" t="str">
        <f>IFERROR(VLOOKUP($C34,'Proposed Rates'!$B:$J,F$11,FALSE),0)</f>
        <v/>
      </c>
      <c r="G34" s="446">
        <f t="shared" si="25"/>
        <v>470</v>
      </c>
      <c r="H34" s="431">
        <f t="shared" si="26"/>
        <v>0</v>
      </c>
      <c r="I34" s="519"/>
      <c r="J34" s="428" t="str">
        <f>IFERROR(VLOOKUP($C34,'Proposed Rates'!$B:$J,J$11,FALSE),0)</f>
        <v/>
      </c>
      <c r="K34" s="446">
        <f t="shared" si="27"/>
        <v>470</v>
      </c>
      <c r="L34" s="431">
        <f t="shared" si="28"/>
        <v>0</v>
      </c>
      <c r="M34" s="448"/>
      <c r="N34" s="432">
        <f t="shared" si="37"/>
        <v>0</v>
      </c>
      <c r="O34" s="433" t="str">
        <f t="shared" si="38"/>
        <v/>
      </c>
      <c r="P34" s="59"/>
      <c r="Q34" s="428" t="str">
        <f>IFERROR(VLOOKUP($C34,'Proposed Rates'!$B:$J,Q$11,FALSE),0)</f>
        <v/>
      </c>
      <c r="R34" s="446">
        <f t="shared" si="29"/>
        <v>470</v>
      </c>
      <c r="S34" s="431">
        <f t="shared" si="30"/>
        <v>0</v>
      </c>
      <c r="T34" s="448"/>
      <c r="U34" s="432">
        <f t="shared" si="39"/>
        <v>0</v>
      </c>
      <c r="V34" s="433" t="str">
        <f t="shared" si="40"/>
        <v/>
      </c>
      <c r="W34" s="59"/>
      <c r="X34" s="428" t="str">
        <f>IFERROR(VLOOKUP($C34,'Proposed Rates'!$B:$J,X$11,FALSE),0)</f>
        <v/>
      </c>
      <c r="Y34" s="446">
        <f t="shared" si="31"/>
        <v>470</v>
      </c>
      <c r="Z34" s="431">
        <f t="shared" si="32"/>
        <v>0</v>
      </c>
      <c r="AA34" s="448"/>
      <c r="AB34" s="432">
        <f t="shared" si="14"/>
        <v>0</v>
      </c>
      <c r="AC34" s="433" t="str">
        <f t="shared" si="15"/>
        <v/>
      </c>
      <c r="AD34" s="59"/>
      <c r="AE34" s="428" t="str">
        <f>IFERROR(VLOOKUP($C34,'Proposed Rates'!$B:$J,AE$11,FALSE),0)</f>
        <v/>
      </c>
      <c r="AF34" s="446">
        <f t="shared" si="33"/>
        <v>470</v>
      </c>
      <c r="AG34" s="431">
        <f t="shared" si="34"/>
        <v>0</v>
      </c>
      <c r="AH34" s="448"/>
      <c r="AI34" s="432">
        <f t="shared" si="18"/>
        <v>0</v>
      </c>
      <c r="AJ34" s="433" t="str">
        <f t="shared" si="19"/>
        <v/>
      </c>
      <c r="AK34" s="59"/>
      <c r="AL34" s="428" t="str">
        <f>IFERROR(VLOOKUP($C34,'Proposed Rates'!$B:$J,AL$11,FALSE),0)</f>
        <v/>
      </c>
      <c r="AM34" s="446">
        <f t="shared" si="35"/>
        <v>470</v>
      </c>
      <c r="AN34" s="431">
        <f t="shared" si="36"/>
        <v>0</v>
      </c>
      <c r="AO34" s="448"/>
      <c r="AP34" s="432">
        <f t="shared" si="41"/>
        <v>0</v>
      </c>
      <c r="AQ34" s="433" t="str">
        <f t="shared" si="42"/>
        <v/>
      </c>
      <c r="AR34" s="434"/>
    </row>
    <row r="35" ht="12.0" customHeight="1">
      <c r="A35" s="587"/>
      <c r="B35" s="435" t="s">
        <v>254</v>
      </c>
      <c r="C35" s="426" t="str">
        <f t="shared" si="24"/>
        <v>Unmetered Scattered Load.Total Deferral/Variance Account Rate Riders</v>
      </c>
      <c r="D35" s="427" t="s">
        <v>308</v>
      </c>
      <c r="E35" s="351"/>
      <c r="F35" s="428" t="str">
        <f>IFERROR(VLOOKUP($C35,'Proposed Rates'!$B:$J,F$11,FALSE),0)</f>
        <v/>
      </c>
      <c r="G35" s="446">
        <f t="shared" si="25"/>
        <v>470</v>
      </c>
      <c r="H35" s="431">
        <f t="shared" si="26"/>
        <v>0</v>
      </c>
      <c r="I35" s="80"/>
      <c r="J35" s="428" t="str">
        <f>IFERROR(VLOOKUP($C35,'Proposed Rates'!$B:$J,J$11,FALSE),0)</f>
        <v/>
      </c>
      <c r="K35" s="446">
        <f t="shared" si="27"/>
        <v>470</v>
      </c>
      <c r="L35" s="431">
        <f t="shared" si="28"/>
        <v>0</v>
      </c>
      <c r="M35" s="80"/>
      <c r="N35" s="432"/>
      <c r="O35" s="433"/>
      <c r="P35" s="59"/>
      <c r="Q35" s="428" t="str">
        <f>IFERROR(VLOOKUP($C35,'Proposed Rates'!$B:$J,Q$11,FALSE),0)</f>
        <v/>
      </c>
      <c r="R35" s="446">
        <f t="shared" si="29"/>
        <v>470</v>
      </c>
      <c r="S35" s="431">
        <f t="shared" si="30"/>
        <v>0</v>
      </c>
      <c r="T35" s="80"/>
      <c r="U35" s="432"/>
      <c r="V35" s="433"/>
      <c r="W35" s="59"/>
      <c r="X35" s="428" t="str">
        <f>IFERROR(VLOOKUP($C35,'Proposed Rates'!$B:$J,X$11,FALSE),0)</f>
        <v/>
      </c>
      <c r="Y35" s="446">
        <f t="shared" si="31"/>
        <v>470</v>
      </c>
      <c r="Z35" s="431">
        <f t="shared" si="32"/>
        <v>0</v>
      </c>
      <c r="AA35" s="80"/>
      <c r="AB35" s="432"/>
      <c r="AC35" s="433"/>
      <c r="AD35" s="59"/>
      <c r="AE35" s="428" t="str">
        <f>IFERROR(VLOOKUP($C35,'Proposed Rates'!$B:$J,AE$11,FALSE),0)</f>
        <v/>
      </c>
      <c r="AF35" s="446">
        <f t="shared" si="33"/>
        <v>470</v>
      </c>
      <c r="AG35" s="431">
        <f t="shared" si="34"/>
        <v>0</v>
      </c>
      <c r="AH35" s="80"/>
      <c r="AI35" s="432">
        <f t="shared" si="18"/>
        <v>0</v>
      </c>
      <c r="AJ35" s="433" t="str">
        <f t="shared" si="19"/>
        <v/>
      </c>
      <c r="AK35" s="59"/>
      <c r="AL35" s="428" t="str">
        <f>IFERROR(VLOOKUP($C35,'Proposed Rates'!$B:$J,AL$11,FALSE),0)</f>
        <v/>
      </c>
      <c r="AM35" s="446">
        <f t="shared" si="35"/>
        <v>470</v>
      </c>
      <c r="AN35" s="431">
        <f t="shared" si="36"/>
        <v>0</v>
      </c>
      <c r="AO35" s="80"/>
      <c r="AP35" s="432"/>
      <c r="AQ35" s="433"/>
      <c r="AR35" s="434"/>
    </row>
    <row r="36" ht="12.0" customHeight="1">
      <c r="A36" s="587"/>
      <c r="B36" s="351" t="s">
        <v>269</v>
      </c>
      <c r="C36" s="426" t="str">
        <f t="shared" si="24"/>
        <v>Unmetered Scattered Load.Low Voltage Service Charge</v>
      </c>
      <c r="D36" s="427" t="s">
        <v>308</v>
      </c>
      <c r="E36" s="351"/>
      <c r="F36" s="449">
        <f>IFERROR(VLOOKUP($C36,'Proposed Rates'!$B:$J,F$11,FALSE),0)</f>
        <v>0.00005</v>
      </c>
      <c r="G36" s="542">
        <f>$F$9+G$37</f>
        <v>485.886</v>
      </c>
      <c r="H36" s="431">
        <f t="shared" si="26"/>
        <v>0.0242943</v>
      </c>
      <c r="I36" s="80"/>
      <c r="J36" s="449">
        <f>IFERROR(VLOOKUP($C36,'Proposed Rates'!$B:$J,J$11,FALSE),0)</f>
        <v>0.00004</v>
      </c>
      <c r="K36" s="542">
        <f>$F$9+K$37</f>
        <v>485.745</v>
      </c>
      <c r="L36" s="431">
        <f t="shared" si="28"/>
        <v>0.0194298</v>
      </c>
      <c r="M36" s="80"/>
      <c r="N36" s="432">
        <f t="shared" ref="N36:N50" si="43">L36-H36</f>
        <v>-0.0048645</v>
      </c>
      <c r="O36" s="433">
        <f t="shared" ref="O36:O50" si="44">IF((H36)=0,"",(N36/H36))</f>
        <v>-0.2002321532</v>
      </c>
      <c r="P36" s="59"/>
      <c r="Q36" s="449">
        <f>IFERROR(VLOOKUP($C36,'Proposed Rates'!$B:$J,Q$11,FALSE),0)</f>
        <v>0.00004</v>
      </c>
      <c r="R36" s="542">
        <f>$F$9+R$37</f>
        <v>485.745</v>
      </c>
      <c r="S36" s="431">
        <f t="shared" si="30"/>
        <v>0.0194298</v>
      </c>
      <c r="T36" s="80"/>
      <c r="U36" s="432">
        <f t="shared" ref="U36:U50" si="45">S36-L36</f>
        <v>0</v>
      </c>
      <c r="V36" s="433">
        <f t="shared" ref="V36:V50" si="46">IF((L36)=0,"",(U36/L36))</f>
        <v>0</v>
      </c>
      <c r="W36" s="59"/>
      <c r="X36" s="449">
        <f>IFERROR(VLOOKUP($C36,'Proposed Rates'!$B:$J,X$11,FALSE),0)</f>
        <v>0.00004</v>
      </c>
      <c r="Y36" s="542">
        <f>$F$9+Y$37</f>
        <v>485.745</v>
      </c>
      <c r="Z36" s="431">
        <f t="shared" si="32"/>
        <v>0.0194298</v>
      </c>
      <c r="AA36" s="80"/>
      <c r="AB36" s="432">
        <f t="shared" ref="AB36:AB50" si="47">Z36-S36</f>
        <v>0</v>
      </c>
      <c r="AC36" s="433">
        <f t="shared" ref="AC36:AC50" si="48">IF((S36)=0,"",(AB36/S36))</f>
        <v>0</v>
      </c>
      <c r="AD36" s="59"/>
      <c r="AE36" s="449">
        <f>IFERROR(VLOOKUP($C36,'Proposed Rates'!$B:$J,AE$11,FALSE),0)</f>
        <v>0.00004</v>
      </c>
      <c r="AF36" s="542">
        <f>$F$9+AF$37</f>
        <v>485.745</v>
      </c>
      <c r="AG36" s="431">
        <f t="shared" si="34"/>
        <v>0.0194298</v>
      </c>
      <c r="AH36" s="80"/>
      <c r="AI36" s="432">
        <f t="shared" si="18"/>
        <v>0</v>
      </c>
      <c r="AJ36" s="433">
        <f t="shared" si="19"/>
        <v>0</v>
      </c>
      <c r="AK36" s="59"/>
      <c r="AL36" s="449">
        <f>IFERROR(VLOOKUP($C36,'Proposed Rates'!$B:$J,AL$11,FALSE),0)</f>
        <v>0.00004</v>
      </c>
      <c r="AM36" s="542">
        <f>$F$9+AM$37</f>
        <v>485.745</v>
      </c>
      <c r="AN36" s="431">
        <f t="shared" si="36"/>
        <v>0.0194298</v>
      </c>
      <c r="AO36" s="80"/>
      <c r="AP36" s="432">
        <f t="shared" ref="AP36:AP50" si="49">AN36-AG36</f>
        <v>0</v>
      </c>
      <c r="AQ36" s="433">
        <f t="shared" ref="AQ36:AQ50" si="50">IF((AG36)=0,"",(AP36/AG36))</f>
        <v>0</v>
      </c>
      <c r="AR36" s="434"/>
    </row>
    <row r="37" ht="12.0" customHeight="1">
      <c r="A37" s="587"/>
      <c r="B37" s="351" t="s">
        <v>312</v>
      </c>
      <c r="C37" s="426" t="str">
        <f t="shared" si="24"/>
        <v>Unmetered Scattered Load.Line Losses on Cost of Power</v>
      </c>
      <c r="D37" s="427" t="s">
        <v>308</v>
      </c>
      <c r="E37" s="351"/>
      <c r="F37" s="451">
        <f>'Proposed Rates'!$K$249*F$46+'Proposed Rates'!$K$250*F$47+'Proposed Rates'!$K$251*F$48</f>
        <v>0.09904</v>
      </c>
      <c r="G37" s="541">
        <f>$F$9*(1+F$65)-$F$9</f>
        <v>15.886</v>
      </c>
      <c r="H37" s="431">
        <f t="shared" si="26"/>
        <v>1.57334944</v>
      </c>
      <c r="I37" s="80"/>
      <c r="J37" s="451">
        <f>'Proposed Rates'!$K$249*J$46+'Proposed Rates'!$K$250*J$47+'Proposed Rates'!$K$251*J$48</f>
        <v>0.09904</v>
      </c>
      <c r="K37" s="541">
        <f>$F$9*(1+J$65)-$F$9</f>
        <v>15.745</v>
      </c>
      <c r="L37" s="431">
        <f t="shared" si="28"/>
        <v>1.5593848</v>
      </c>
      <c r="M37" s="80"/>
      <c r="N37" s="432">
        <f t="shared" si="43"/>
        <v>-0.01396464</v>
      </c>
      <c r="O37" s="433">
        <f t="shared" si="44"/>
        <v>-0.008875739645</v>
      </c>
      <c r="P37" s="59"/>
      <c r="Q37" s="451">
        <f>'Proposed Rates'!$K$249*Q$46+'Proposed Rates'!$K$250*Q$47+'Proposed Rates'!$K$251*Q$48</f>
        <v>0.09904</v>
      </c>
      <c r="R37" s="541">
        <f>$F$9*(1+Q$65)-$F$9</f>
        <v>15.745</v>
      </c>
      <c r="S37" s="431">
        <f t="shared" si="30"/>
        <v>1.5593848</v>
      </c>
      <c r="T37" s="80"/>
      <c r="U37" s="432">
        <f t="shared" si="45"/>
        <v>0</v>
      </c>
      <c r="V37" s="433">
        <f t="shared" si="46"/>
        <v>0</v>
      </c>
      <c r="W37" s="59"/>
      <c r="X37" s="451">
        <f>'Proposed Rates'!$K$249*X$46+'Proposed Rates'!$K$250*X$47+'Proposed Rates'!$K$251*X$48</f>
        <v>0.09904</v>
      </c>
      <c r="Y37" s="541">
        <f>$F$9*(1+X$65)-$F$9</f>
        <v>15.745</v>
      </c>
      <c r="Z37" s="431">
        <f t="shared" si="32"/>
        <v>1.5593848</v>
      </c>
      <c r="AA37" s="80"/>
      <c r="AB37" s="432">
        <f t="shared" si="47"/>
        <v>0</v>
      </c>
      <c r="AC37" s="433">
        <f t="shared" si="48"/>
        <v>0</v>
      </c>
      <c r="AD37" s="59"/>
      <c r="AE37" s="451">
        <f>'Proposed Rates'!$K$249*AE$46+'Proposed Rates'!$K$250*AE$47+'Proposed Rates'!$K$251*AE$48</f>
        <v>0.09904</v>
      </c>
      <c r="AF37" s="541">
        <f>$F$9*(1+AE$65)-$F$9</f>
        <v>15.745</v>
      </c>
      <c r="AG37" s="431">
        <f t="shared" si="34"/>
        <v>1.5593848</v>
      </c>
      <c r="AH37" s="80"/>
      <c r="AI37" s="432">
        <f t="shared" si="18"/>
        <v>0</v>
      </c>
      <c r="AJ37" s="433">
        <f t="shared" si="19"/>
        <v>0</v>
      </c>
      <c r="AK37" s="59"/>
      <c r="AL37" s="451">
        <f>'Proposed Rates'!$K$249*AL$46+'Proposed Rates'!$K$250*AL$47+'Proposed Rates'!$K$251*AL$48</f>
        <v>0.09904</v>
      </c>
      <c r="AM37" s="541">
        <f>$F$9*(1+AL$65)-$F$9</f>
        <v>15.745</v>
      </c>
      <c r="AN37" s="431">
        <f t="shared" si="36"/>
        <v>1.5593848</v>
      </c>
      <c r="AO37" s="80"/>
      <c r="AP37" s="432">
        <f t="shared" si="49"/>
        <v>0</v>
      </c>
      <c r="AQ37" s="433">
        <f t="shared" si="50"/>
        <v>0</v>
      </c>
      <c r="AR37" s="434"/>
    </row>
    <row r="38" ht="12.0" customHeight="1">
      <c r="A38" s="587"/>
      <c r="B38" s="351" t="s">
        <v>271</v>
      </c>
      <c r="C38" s="426" t="str">
        <f t="shared" si="24"/>
        <v>Unmetered Scattered Load.Smart Meter Entity Charge</v>
      </c>
      <c r="D38" s="427" t="s">
        <v>306</v>
      </c>
      <c r="E38" s="351"/>
      <c r="F38" s="445">
        <f>IFERROR(VLOOKUP($C38,'Proposed Rates'!$B:$J,F$11,FALSE),0)</f>
        <v>0</v>
      </c>
      <c r="G38" s="446">
        <f>IF($D38="Monthly",1,IF($D38="per KW",$F$10,IF($D38="per kWh",$F$9,0)))</f>
        <v>1</v>
      </c>
      <c r="H38" s="431">
        <f t="shared" si="26"/>
        <v>0</v>
      </c>
      <c r="I38" s="80"/>
      <c r="J38" s="445">
        <f>IFERROR(VLOOKUP($C38,'Proposed Rates'!$B:$J,J$11,FALSE),0)</f>
        <v>0</v>
      </c>
      <c r="K38" s="446">
        <f>IF($D38="Monthly",1,IF($D38="per KW",$F$10,IF($D38="per kWh",$F$9,0)))</f>
        <v>1</v>
      </c>
      <c r="L38" s="431">
        <f t="shared" si="28"/>
        <v>0</v>
      </c>
      <c r="M38" s="80"/>
      <c r="N38" s="432">
        <f t="shared" si="43"/>
        <v>0</v>
      </c>
      <c r="O38" s="433" t="str">
        <f t="shared" si="44"/>
        <v/>
      </c>
      <c r="P38" s="59"/>
      <c r="Q38" s="445">
        <f>IFERROR(VLOOKUP($C38,'Proposed Rates'!$B:$J,Q$11,FALSE),0)</f>
        <v>0</v>
      </c>
      <c r="R38" s="446">
        <f>IF($D38="Monthly",1,IF($D38="per KW",$F$10,IF($D38="per kWh",$F$9,0)))</f>
        <v>1</v>
      </c>
      <c r="S38" s="431">
        <f t="shared" si="30"/>
        <v>0</v>
      </c>
      <c r="T38" s="80"/>
      <c r="U38" s="432">
        <f t="shared" si="45"/>
        <v>0</v>
      </c>
      <c r="V38" s="433" t="str">
        <f t="shared" si="46"/>
        <v/>
      </c>
      <c r="W38" s="59"/>
      <c r="X38" s="445">
        <f>IFERROR(VLOOKUP($C38,'Proposed Rates'!$B:$J,X$11,FALSE),0)</f>
        <v>0</v>
      </c>
      <c r="Y38" s="446">
        <f>IF($D38="Monthly",1,IF($D38="per KW",$F$10,IF($D38="per kWh",$F$9,0)))</f>
        <v>1</v>
      </c>
      <c r="Z38" s="431">
        <f t="shared" si="32"/>
        <v>0</v>
      </c>
      <c r="AA38" s="80"/>
      <c r="AB38" s="432">
        <f t="shared" si="47"/>
        <v>0</v>
      </c>
      <c r="AC38" s="433" t="str">
        <f t="shared" si="48"/>
        <v/>
      </c>
      <c r="AD38" s="59"/>
      <c r="AE38" s="445">
        <f>IFERROR(VLOOKUP($C38,'Proposed Rates'!$B:$J,AE$11,FALSE),0)</f>
        <v>0</v>
      </c>
      <c r="AF38" s="446">
        <f>IF($D38="Monthly",1,IF($D38="per KW",$F$10,IF($D38="per kWh",$F$9,0)))</f>
        <v>1</v>
      </c>
      <c r="AG38" s="431">
        <f t="shared" si="34"/>
        <v>0</v>
      </c>
      <c r="AH38" s="80"/>
      <c r="AI38" s="432">
        <f t="shared" si="18"/>
        <v>0</v>
      </c>
      <c r="AJ38" s="433" t="str">
        <f t="shared" si="19"/>
        <v/>
      </c>
      <c r="AK38" s="59"/>
      <c r="AL38" s="445">
        <f>IFERROR(VLOOKUP($C38,'Proposed Rates'!$B:$J,AL$11,FALSE),0)</f>
        <v>0</v>
      </c>
      <c r="AM38" s="446">
        <f>IF($D38="Monthly",1,IF($D38="per KW",$F$10,IF($D38="per kWh",$F$9,0)))</f>
        <v>1</v>
      </c>
      <c r="AN38" s="431">
        <f t="shared" si="36"/>
        <v>0</v>
      </c>
      <c r="AO38" s="80"/>
      <c r="AP38" s="432">
        <f t="shared" si="49"/>
        <v>0</v>
      </c>
      <c r="AQ38" s="433" t="str">
        <f t="shared" si="50"/>
        <v/>
      </c>
      <c r="AR38" s="434"/>
    </row>
    <row r="39" ht="12.0" customHeight="1">
      <c r="A39" s="587"/>
      <c r="B39" s="436" t="s">
        <v>313</v>
      </c>
      <c r="C39" s="453"/>
      <c r="D39" s="453"/>
      <c r="E39" s="453"/>
      <c r="F39" s="454"/>
      <c r="G39" s="535"/>
      <c r="H39" s="440">
        <f>SUM(H30:H38)+H29</f>
        <v>24.71464374</v>
      </c>
      <c r="I39" s="456"/>
      <c r="J39" s="454"/>
      <c r="K39" s="535"/>
      <c r="L39" s="440">
        <f>SUM(L30:L38)+L29</f>
        <v>27.2098146</v>
      </c>
      <c r="M39" s="456"/>
      <c r="N39" s="442">
        <f t="shared" si="43"/>
        <v>2.49517086</v>
      </c>
      <c r="O39" s="443">
        <f t="shared" si="44"/>
        <v>0.1009592081</v>
      </c>
      <c r="P39" s="59"/>
      <c r="Q39" s="454"/>
      <c r="R39" s="535"/>
      <c r="S39" s="440">
        <f>SUM(S30:S38)+S29</f>
        <v>29.6398146</v>
      </c>
      <c r="T39" s="456"/>
      <c r="U39" s="442">
        <f t="shared" si="45"/>
        <v>2.43</v>
      </c>
      <c r="V39" s="443">
        <f t="shared" si="46"/>
        <v>0.08930601093</v>
      </c>
      <c r="W39" s="59"/>
      <c r="X39" s="454"/>
      <c r="Y39" s="535"/>
      <c r="Z39" s="440">
        <f>SUM(Z30:Z38)+Z29</f>
        <v>31.9478146</v>
      </c>
      <c r="AA39" s="456"/>
      <c r="AB39" s="442">
        <f t="shared" si="47"/>
        <v>2.308</v>
      </c>
      <c r="AC39" s="443">
        <f t="shared" si="48"/>
        <v>0.07786823336</v>
      </c>
      <c r="AD39" s="59"/>
      <c r="AE39" s="454"/>
      <c r="AF39" s="535"/>
      <c r="AG39" s="440">
        <f>SUM(AG30:AG38)+AG29</f>
        <v>33.7098146</v>
      </c>
      <c r="AH39" s="456"/>
      <c r="AI39" s="442">
        <f t="shared" si="18"/>
        <v>1.762</v>
      </c>
      <c r="AJ39" s="443">
        <f t="shared" si="19"/>
        <v>0.05515244226</v>
      </c>
      <c r="AK39" s="59"/>
      <c r="AL39" s="454"/>
      <c r="AM39" s="535"/>
      <c r="AN39" s="440">
        <f>SUM(AN30:AN38)+AN29</f>
        <v>35.4718146</v>
      </c>
      <c r="AO39" s="456"/>
      <c r="AP39" s="442">
        <f t="shared" si="49"/>
        <v>1.762</v>
      </c>
      <c r="AQ39" s="443">
        <f t="shared" si="50"/>
        <v>0.05226964375</v>
      </c>
      <c r="AR39" s="444"/>
    </row>
    <row r="40" ht="12.0" customHeight="1">
      <c r="A40" s="587"/>
      <c r="B40" s="80" t="s">
        <v>255</v>
      </c>
      <c r="C40" s="426" t="str">
        <f t="shared" ref="C40:C41" si="51">D$6&amp;"."&amp;B40</f>
        <v>Unmetered Scattered Load.RTSR - Network</v>
      </c>
      <c r="D40" s="457" t="s">
        <v>308</v>
      </c>
      <c r="E40" s="80"/>
      <c r="F40" s="445">
        <f>IFERROR(VLOOKUP($C40,'Proposed Rates'!$B:$J,F$11,FALSE),0)</f>
        <v>0.0118</v>
      </c>
      <c r="G40" s="542">
        <f t="shared" ref="G40:G41" si="52">$F$9+G$37</f>
        <v>485.886</v>
      </c>
      <c r="H40" s="431">
        <f t="shared" ref="H40:H41" si="53">G40*F40</f>
        <v>5.7334548</v>
      </c>
      <c r="I40" s="80"/>
      <c r="J40" s="445">
        <f>IFERROR(VLOOKUP($C40,'Proposed Rates'!$B:$J,J$11,FALSE),0)</f>
        <v>0.0077</v>
      </c>
      <c r="K40" s="542">
        <f t="shared" ref="K40:K41" si="54">$F$9+K$37</f>
        <v>485.745</v>
      </c>
      <c r="L40" s="431">
        <f t="shared" ref="L40:L41" si="55">K40*J40</f>
        <v>3.7402365</v>
      </c>
      <c r="M40" s="80"/>
      <c r="N40" s="432">
        <f t="shared" si="43"/>
        <v>-1.9932183</v>
      </c>
      <c r="O40" s="433">
        <f t="shared" si="44"/>
        <v>-0.3476469894</v>
      </c>
      <c r="P40" s="59"/>
      <c r="Q40" s="445">
        <f>IFERROR(VLOOKUP($C40,'Proposed Rates'!$B:$J,Q$11,FALSE),0)</f>
        <v>0.0077</v>
      </c>
      <c r="R40" s="542">
        <f t="shared" ref="R40:R41" si="56">$F$9+R$37</f>
        <v>485.745</v>
      </c>
      <c r="S40" s="431">
        <f t="shared" ref="S40:S41" si="57">R40*Q40</f>
        <v>3.7402365</v>
      </c>
      <c r="T40" s="80"/>
      <c r="U40" s="432">
        <f t="shared" si="45"/>
        <v>0</v>
      </c>
      <c r="V40" s="433">
        <f t="shared" si="46"/>
        <v>0</v>
      </c>
      <c r="W40" s="59"/>
      <c r="X40" s="445">
        <f>IFERROR(VLOOKUP($C40,'Proposed Rates'!$B:$J,X$11,FALSE),0)</f>
        <v>0.0077</v>
      </c>
      <c r="Y40" s="542">
        <f t="shared" ref="Y40:Y41" si="58">$F$9+Y$37</f>
        <v>485.745</v>
      </c>
      <c r="Z40" s="431">
        <f t="shared" ref="Z40:Z41" si="59">Y40*X40</f>
        <v>3.7402365</v>
      </c>
      <c r="AA40" s="80"/>
      <c r="AB40" s="432">
        <f t="shared" si="47"/>
        <v>0</v>
      </c>
      <c r="AC40" s="433">
        <f t="shared" si="48"/>
        <v>0</v>
      </c>
      <c r="AD40" s="59"/>
      <c r="AE40" s="445">
        <f>IFERROR(VLOOKUP($C40,'Proposed Rates'!$B:$J,AE$11,FALSE),0)</f>
        <v>0.0077</v>
      </c>
      <c r="AF40" s="542">
        <f t="shared" ref="AF40:AF41" si="60">$F$9+AF$37</f>
        <v>485.745</v>
      </c>
      <c r="AG40" s="431">
        <f t="shared" ref="AG40:AG41" si="61">AF40*AE40</f>
        <v>3.7402365</v>
      </c>
      <c r="AH40" s="80"/>
      <c r="AI40" s="432">
        <f t="shared" si="18"/>
        <v>0</v>
      </c>
      <c r="AJ40" s="433">
        <f t="shared" si="19"/>
        <v>0</v>
      </c>
      <c r="AK40" s="59"/>
      <c r="AL40" s="445">
        <f>IFERROR(VLOOKUP($C40,'Proposed Rates'!$B:$J,AL$11,FALSE),0)</f>
        <v>0.0077</v>
      </c>
      <c r="AM40" s="542">
        <f t="shared" ref="AM40:AM41" si="62">$F$9+AM$37</f>
        <v>485.745</v>
      </c>
      <c r="AN40" s="431">
        <f t="shared" ref="AN40:AN41" si="63">AM40*AL40</f>
        <v>3.7402365</v>
      </c>
      <c r="AO40" s="80"/>
      <c r="AP40" s="432">
        <f t="shared" si="49"/>
        <v>0</v>
      </c>
      <c r="AQ40" s="433">
        <f t="shared" si="50"/>
        <v>0</v>
      </c>
      <c r="AR40" s="434"/>
    </row>
    <row r="41" ht="12.0" customHeight="1">
      <c r="A41" s="587"/>
      <c r="B41" s="80" t="s">
        <v>256</v>
      </c>
      <c r="C41" s="426" t="str">
        <f t="shared" si="51"/>
        <v>Unmetered Scattered Load.RTSR - Line and Transformation Connection</v>
      </c>
      <c r="D41" s="457" t="s">
        <v>308</v>
      </c>
      <c r="E41" s="80"/>
      <c r="F41" s="445">
        <f>IFERROR(VLOOKUP($C41,'Proposed Rates'!$B:$J,F$11,FALSE),0)</f>
        <v>0.007</v>
      </c>
      <c r="G41" s="542">
        <f t="shared" si="52"/>
        <v>485.886</v>
      </c>
      <c r="H41" s="431">
        <f t="shared" si="53"/>
        <v>3.401202</v>
      </c>
      <c r="I41" s="80"/>
      <c r="J41" s="445">
        <f>IFERROR(VLOOKUP($C41,'Proposed Rates'!$B:$J,J$11,FALSE),0)</f>
        <v>0.0043</v>
      </c>
      <c r="K41" s="542">
        <f t="shared" si="54"/>
        <v>485.745</v>
      </c>
      <c r="L41" s="431">
        <f t="shared" si="55"/>
        <v>2.0887035</v>
      </c>
      <c r="M41" s="80"/>
      <c r="N41" s="432">
        <f t="shared" si="43"/>
        <v>-1.3124985</v>
      </c>
      <c r="O41" s="433">
        <f t="shared" si="44"/>
        <v>-0.3858925462</v>
      </c>
      <c r="P41" s="59"/>
      <c r="Q41" s="445">
        <f>IFERROR(VLOOKUP($C41,'Proposed Rates'!$B:$J,Q$11,FALSE),0)</f>
        <v>0.0043</v>
      </c>
      <c r="R41" s="542">
        <f t="shared" si="56"/>
        <v>485.745</v>
      </c>
      <c r="S41" s="431">
        <f t="shared" si="57"/>
        <v>2.0887035</v>
      </c>
      <c r="T41" s="80"/>
      <c r="U41" s="432">
        <f t="shared" si="45"/>
        <v>0</v>
      </c>
      <c r="V41" s="433">
        <f t="shared" si="46"/>
        <v>0</v>
      </c>
      <c r="W41" s="59"/>
      <c r="X41" s="445">
        <f>IFERROR(VLOOKUP($C41,'Proposed Rates'!$B:$J,X$11,FALSE),0)</f>
        <v>0.0043</v>
      </c>
      <c r="Y41" s="542">
        <f t="shared" si="58"/>
        <v>485.745</v>
      </c>
      <c r="Z41" s="431">
        <f t="shared" si="59"/>
        <v>2.0887035</v>
      </c>
      <c r="AA41" s="80"/>
      <c r="AB41" s="432">
        <f t="shared" si="47"/>
        <v>0</v>
      </c>
      <c r="AC41" s="433">
        <f t="shared" si="48"/>
        <v>0</v>
      </c>
      <c r="AD41" s="59"/>
      <c r="AE41" s="445">
        <f>IFERROR(VLOOKUP($C41,'Proposed Rates'!$B:$J,AE$11,FALSE),0)</f>
        <v>0.0043</v>
      </c>
      <c r="AF41" s="542">
        <f t="shared" si="60"/>
        <v>485.745</v>
      </c>
      <c r="AG41" s="431">
        <f t="shared" si="61"/>
        <v>2.0887035</v>
      </c>
      <c r="AH41" s="80"/>
      <c r="AI41" s="432">
        <f t="shared" si="18"/>
        <v>0</v>
      </c>
      <c r="AJ41" s="433">
        <f t="shared" si="19"/>
        <v>0</v>
      </c>
      <c r="AK41" s="59"/>
      <c r="AL41" s="445">
        <f>IFERROR(VLOOKUP($C41,'Proposed Rates'!$B:$J,AL$11,FALSE),0)</f>
        <v>0.0043</v>
      </c>
      <c r="AM41" s="542">
        <f t="shared" si="62"/>
        <v>485.745</v>
      </c>
      <c r="AN41" s="431">
        <f t="shared" si="63"/>
        <v>2.0887035</v>
      </c>
      <c r="AO41" s="80"/>
      <c r="AP41" s="432">
        <f t="shared" si="49"/>
        <v>0</v>
      </c>
      <c r="AQ41" s="433">
        <f t="shared" si="50"/>
        <v>0</v>
      </c>
      <c r="AR41" s="434"/>
    </row>
    <row r="42" ht="12.0" customHeight="1">
      <c r="A42" s="587"/>
      <c r="B42" s="436" t="s">
        <v>314</v>
      </c>
      <c r="C42" s="458"/>
      <c r="D42" s="458"/>
      <c r="E42" s="458"/>
      <c r="F42" s="459"/>
      <c r="G42" s="535"/>
      <c r="H42" s="440">
        <f>SUM(H39:H41)</f>
        <v>33.84930054</v>
      </c>
      <c r="I42" s="441"/>
      <c r="J42" s="459"/>
      <c r="K42" s="535"/>
      <c r="L42" s="440">
        <f>SUM(L39:L41)</f>
        <v>33.0387546</v>
      </c>
      <c r="M42" s="441"/>
      <c r="N42" s="442">
        <f t="shared" si="43"/>
        <v>-0.81054594</v>
      </c>
      <c r="O42" s="443">
        <f t="shared" si="44"/>
        <v>-0.02394572198</v>
      </c>
      <c r="P42" s="59"/>
      <c r="Q42" s="459"/>
      <c r="R42" s="535"/>
      <c r="S42" s="440">
        <f>SUM(S39:S41)</f>
        <v>35.4687546</v>
      </c>
      <c r="T42" s="441"/>
      <c r="U42" s="442">
        <f t="shared" si="45"/>
        <v>2.43</v>
      </c>
      <c r="V42" s="443">
        <f t="shared" si="46"/>
        <v>0.07354998787</v>
      </c>
      <c r="W42" s="59"/>
      <c r="X42" s="459"/>
      <c r="Y42" s="535"/>
      <c r="Z42" s="440">
        <f>SUM(Z39:Z41)</f>
        <v>37.7767546</v>
      </c>
      <c r="AA42" s="441"/>
      <c r="AB42" s="442">
        <f t="shared" si="47"/>
        <v>2.308</v>
      </c>
      <c r="AC42" s="443">
        <f t="shared" si="48"/>
        <v>0.0650713572</v>
      </c>
      <c r="AD42" s="59"/>
      <c r="AE42" s="459"/>
      <c r="AF42" s="535"/>
      <c r="AG42" s="440">
        <f>SUM(AG39:AG41)</f>
        <v>39.5387546</v>
      </c>
      <c r="AH42" s="441"/>
      <c r="AI42" s="442">
        <f t="shared" si="18"/>
        <v>1.762</v>
      </c>
      <c r="AJ42" s="443">
        <f t="shared" si="19"/>
        <v>0.04664243974</v>
      </c>
      <c r="AK42" s="59"/>
      <c r="AL42" s="459"/>
      <c r="AM42" s="535"/>
      <c r="AN42" s="440">
        <f>SUM(AN39:AN41)</f>
        <v>41.3007546</v>
      </c>
      <c r="AO42" s="441"/>
      <c r="AP42" s="442">
        <f t="shared" si="49"/>
        <v>1.762</v>
      </c>
      <c r="AQ42" s="443">
        <f t="shared" si="50"/>
        <v>0.04456387202</v>
      </c>
      <c r="AR42" s="444"/>
    </row>
    <row r="43" ht="12.0" customHeight="1">
      <c r="A43" s="587"/>
      <c r="B43" s="351" t="s">
        <v>257</v>
      </c>
      <c r="C43" s="426" t="str">
        <f t="shared" ref="C43:C45" si="64">D$6&amp;"."&amp;B43</f>
        <v>Unmetered Scattered Load.Wholesale Market Service Charge (WMSC)</v>
      </c>
      <c r="D43" s="427" t="s">
        <v>308</v>
      </c>
      <c r="E43" s="351"/>
      <c r="F43" s="445">
        <f>IFERROR(VLOOKUP($C43,'Proposed Rates'!$B:$J,F$11,FALSE),0)</f>
        <v>0.0045</v>
      </c>
      <c r="G43" s="542">
        <f t="shared" ref="G43:G44" si="65">$F$9+G$37</f>
        <v>485.886</v>
      </c>
      <c r="H43" s="431">
        <f t="shared" ref="H43:H50" si="66">G43*F43</f>
        <v>2.186487</v>
      </c>
      <c r="I43" s="80"/>
      <c r="J43" s="445">
        <f>IFERROR(VLOOKUP($C43,'Proposed Rates'!$B:$J,J$11,FALSE),0)</f>
        <v>0.0045</v>
      </c>
      <c r="K43" s="542">
        <f t="shared" ref="K43:K44" si="67">$F$9+K$37</f>
        <v>485.745</v>
      </c>
      <c r="L43" s="431">
        <f t="shared" ref="L43:L50" si="68">K43*J43</f>
        <v>2.1858525</v>
      </c>
      <c r="M43" s="80"/>
      <c r="N43" s="432">
        <f t="shared" si="43"/>
        <v>-0.0006345</v>
      </c>
      <c r="O43" s="433">
        <f t="shared" si="44"/>
        <v>-0.0002901915264</v>
      </c>
      <c r="P43" s="59"/>
      <c r="Q43" s="445">
        <f>IFERROR(VLOOKUP($C43,'Proposed Rates'!$B:$J,Q$11,FALSE),0)</f>
        <v>0.0045</v>
      </c>
      <c r="R43" s="542">
        <f t="shared" ref="R43:R44" si="69">$F$9+R$37</f>
        <v>485.745</v>
      </c>
      <c r="S43" s="431">
        <f t="shared" ref="S43:S50" si="70">R43*Q43</f>
        <v>2.1858525</v>
      </c>
      <c r="T43" s="80"/>
      <c r="U43" s="432">
        <f t="shared" si="45"/>
        <v>0</v>
      </c>
      <c r="V43" s="433">
        <f t="shared" si="46"/>
        <v>0</v>
      </c>
      <c r="W43" s="59"/>
      <c r="X43" s="445">
        <f>IFERROR(VLOOKUP($C43,'Proposed Rates'!$B:$J,X$11,FALSE),0)</f>
        <v>0.0045</v>
      </c>
      <c r="Y43" s="542">
        <f t="shared" ref="Y43:Y44" si="71">$F$9+Y$37</f>
        <v>485.745</v>
      </c>
      <c r="Z43" s="431">
        <f t="shared" ref="Z43:Z50" si="72">Y43*X43</f>
        <v>2.1858525</v>
      </c>
      <c r="AA43" s="80"/>
      <c r="AB43" s="432">
        <f t="shared" si="47"/>
        <v>0</v>
      </c>
      <c r="AC43" s="433">
        <f t="shared" si="48"/>
        <v>0</v>
      </c>
      <c r="AD43" s="59"/>
      <c r="AE43" s="445">
        <f>IFERROR(VLOOKUP($C43,'Proposed Rates'!$B:$J,AE$11,FALSE),0)</f>
        <v>0.0045</v>
      </c>
      <c r="AF43" s="542">
        <f t="shared" ref="AF43:AF44" si="73">$F$9+AF$37</f>
        <v>485.745</v>
      </c>
      <c r="AG43" s="431">
        <f t="shared" ref="AG43:AG50" si="74">AF43*AE43</f>
        <v>2.1858525</v>
      </c>
      <c r="AH43" s="80"/>
      <c r="AI43" s="432">
        <f t="shared" si="18"/>
        <v>0</v>
      </c>
      <c r="AJ43" s="433">
        <f t="shared" si="19"/>
        <v>0</v>
      </c>
      <c r="AK43" s="59"/>
      <c r="AL43" s="445">
        <f>IFERROR(VLOOKUP($C43,'Proposed Rates'!$B:$J,AL$11,FALSE),0)</f>
        <v>0.0045</v>
      </c>
      <c r="AM43" s="542">
        <f t="shared" ref="AM43:AM44" si="75">$F$9+AM$37</f>
        <v>485.745</v>
      </c>
      <c r="AN43" s="431">
        <f t="shared" ref="AN43:AN50" si="76">AM43*AL43</f>
        <v>2.1858525</v>
      </c>
      <c r="AO43" s="80"/>
      <c r="AP43" s="432">
        <f t="shared" si="49"/>
        <v>0</v>
      </c>
      <c r="AQ43" s="433">
        <f t="shared" si="50"/>
        <v>0</v>
      </c>
      <c r="AR43" s="434"/>
    </row>
    <row r="44" ht="12.0" customHeight="1">
      <c r="A44" s="587"/>
      <c r="B44" s="351" t="s">
        <v>258</v>
      </c>
      <c r="C44" s="426" t="str">
        <f t="shared" si="64"/>
        <v>Unmetered Scattered Load.Rural and Remote Rate Protection (RRRP)</v>
      </c>
      <c r="D44" s="427" t="s">
        <v>308</v>
      </c>
      <c r="E44" s="351"/>
      <c r="F44" s="445">
        <f>IFERROR(VLOOKUP($C44,'Proposed Rates'!$B:$J,F$11,FALSE),0)</f>
        <v>0.0015</v>
      </c>
      <c r="G44" s="542">
        <f t="shared" si="65"/>
        <v>485.886</v>
      </c>
      <c r="H44" s="431">
        <f t="shared" si="66"/>
        <v>0.728829</v>
      </c>
      <c r="I44" s="80"/>
      <c r="J44" s="445">
        <f>IFERROR(VLOOKUP($C44,'Proposed Rates'!$B:$J,J$11,FALSE),0)</f>
        <v>0.0015</v>
      </c>
      <c r="K44" s="542">
        <f t="shared" si="67"/>
        <v>485.745</v>
      </c>
      <c r="L44" s="431">
        <f t="shared" si="68"/>
        <v>0.7286175</v>
      </c>
      <c r="M44" s="80"/>
      <c r="N44" s="432">
        <f t="shared" si="43"/>
        <v>-0.0002115</v>
      </c>
      <c r="O44" s="433">
        <f t="shared" si="44"/>
        <v>-0.0002901915264</v>
      </c>
      <c r="P44" s="59"/>
      <c r="Q44" s="445">
        <f>IFERROR(VLOOKUP($C44,'Proposed Rates'!$B:$J,Q$11,FALSE),0)</f>
        <v>0.0015</v>
      </c>
      <c r="R44" s="542">
        <f t="shared" si="69"/>
        <v>485.745</v>
      </c>
      <c r="S44" s="431">
        <f t="shared" si="70"/>
        <v>0.7286175</v>
      </c>
      <c r="T44" s="80"/>
      <c r="U44" s="432">
        <f t="shared" si="45"/>
        <v>0</v>
      </c>
      <c r="V44" s="433">
        <f t="shared" si="46"/>
        <v>0</v>
      </c>
      <c r="W44" s="59"/>
      <c r="X44" s="445">
        <f>IFERROR(VLOOKUP($C44,'Proposed Rates'!$B:$J,X$11,FALSE),0)</f>
        <v>0.0015</v>
      </c>
      <c r="Y44" s="542">
        <f t="shared" si="71"/>
        <v>485.745</v>
      </c>
      <c r="Z44" s="431">
        <f t="shared" si="72"/>
        <v>0.7286175</v>
      </c>
      <c r="AA44" s="80"/>
      <c r="AB44" s="432">
        <f t="shared" si="47"/>
        <v>0</v>
      </c>
      <c r="AC44" s="433">
        <f t="shared" si="48"/>
        <v>0</v>
      </c>
      <c r="AD44" s="59"/>
      <c r="AE44" s="445">
        <f>IFERROR(VLOOKUP($C44,'Proposed Rates'!$B:$J,AE$11,FALSE),0)</f>
        <v>0.0015</v>
      </c>
      <c r="AF44" s="542">
        <f t="shared" si="73"/>
        <v>485.745</v>
      </c>
      <c r="AG44" s="431">
        <f t="shared" si="74"/>
        <v>0.7286175</v>
      </c>
      <c r="AH44" s="80"/>
      <c r="AI44" s="432">
        <f t="shared" si="18"/>
        <v>0</v>
      </c>
      <c r="AJ44" s="433">
        <f t="shared" si="19"/>
        <v>0</v>
      </c>
      <c r="AK44" s="59"/>
      <c r="AL44" s="445">
        <f>IFERROR(VLOOKUP($C44,'Proposed Rates'!$B:$J,AL$11,FALSE),0)</f>
        <v>0.0015</v>
      </c>
      <c r="AM44" s="542">
        <f t="shared" si="75"/>
        <v>485.745</v>
      </c>
      <c r="AN44" s="431">
        <f t="shared" si="76"/>
        <v>0.7286175</v>
      </c>
      <c r="AO44" s="80"/>
      <c r="AP44" s="432">
        <f t="shared" si="49"/>
        <v>0</v>
      </c>
      <c r="AQ44" s="433">
        <f t="shared" si="50"/>
        <v>0</v>
      </c>
      <c r="AR44" s="434"/>
    </row>
    <row r="45" ht="12.0" customHeight="1">
      <c r="A45" s="587"/>
      <c r="B45" s="351" t="s">
        <v>260</v>
      </c>
      <c r="C45" s="426" t="str">
        <f t="shared" si="64"/>
        <v>Unmetered Scattered Load.Standard Supply Service Charge</v>
      </c>
      <c r="D45" s="427" t="s">
        <v>306</v>
      </c>
      <c r="E45" s="351"/>
      <c r="F45" s="428">
        <f>IFERROR(VLOOKUP($C45,'Proposed Rates'!$B:$J,F$11,FALSE),0)</f>
        <v>0.25</v>
      </c>
      <c r="G45" s="448">
        <v>1.0</v>
      </c>
      <c r="H45" s="431">
        <f t="shared" si="66"/>
        <v>0.25</v>
      </c>
      <c r="I45" s="80"/>
      <c r="J45" s="428">
        <f>IFERROR(VLOOKUP($C45,'Proposed Rates'!$B:$J,J$11,FALSE),0)</f>
        <v>1.51</v>
      </c>
      <c r="K45" s="448">
        <v>1.0</v>
      </c>
      <c r="L45" s="431">
        <f t="shared" si="68"/>
        <v>1.51</v>
      </c>
      <c r="M45" s="80"/>
      <c r="N45" s="432">
        <f t="shared" si="43"/>
        <v>1.26</v>
      </c>
      <c r="O45" s="433">
        <f t="shared" si="44"/>
        <v>5.04</v>
      </c>
      <c r="P45" s="59"/>
      <c r="Q45" s="428">
        <f>IFERROR(VLOOKUP($C45,'Proposed Rates'!$B:$J,Q$11,FALSE),0)</f>
        <v>1.54</v>
      </c>
      <c r="R45" s="448">
        <v>1.0</v>
      </c>
      <c r="S45" s="431">
        <f t="shared" si="70"/>
        <v>1.54</v>
      </c>
      <c r="T45" s="80"/>
      <c r="U45" s="432">
        <f t="shared" si="45"/>
        <v>0.03</v>
      </c>
      <c r="V45" s="433">
        <f t="shared" si="46"/>
        <v>0.01986754967</v>
      </c>
      <c r="W45" s="59"/>
      <c r="X45" s="428">
        <f>IFERROR(VLOOKUP($C45,'Proposed Rates'!$B:$J,X$11,FALSE),0)</f>
        <v>1.57</v>
      </c>
      <c r="Y45" s="448">
        <v>1.0</v>
      </c>
      <c r="Z45" s="431">
        <f t="shared" si="72"/>
        <v>1.57</v>
      </c>
      <c r="AA45" s="80"/>
      <c r="AB45" s="432">
        <f t="shared" si="47"/>
        <v>0.03</v>
      </c>
      <c r="AC45" s="433">
        <f t="shared" si="48"/>
        <v>0.01948051948</v>
      </c>
      <c r="AD45" s="59"/>
      <c r="AE45" s="428">
        <f>IFERROR(VLOOKUP($C45,'Proposed Rates'!$B:$J,AE$11,FALSE),0)</f>
        <v>1.6</v>
      </c>
      <c r="AF45" s="448">
        <v>1.0</v>
      </c>
      <c r="AG45" s="431">
        <f t="shared" si="74"/>
        <v>1.6</v>
      </c>
      <c r="AH45" s="80"/>
      <c r="AI45" s="432">
        <f t="shared" si="18"/>
        <v>0.03</v>
      </c>
      <c r="AJ45" s="433">
        <f t="shared" si="19"/>
        <v>0.01910828025</v>
      </c>
      <c r="AK45" s="59"/>
      <c r="AL45" s="428">
        <f>IFERROR(VLOOKUP($C45,'Proposed Rates'!$B:$J,AL$11,FALSE),0)</f>
        <v>1.63</v>
      </c>
      <c r="AM45" s="448">
        <v>1.0</v>
      </c>
      <c r="AN45" s="431">
        <f t="shared" si="76"/>
        <v>1.63</v>
      </c>
      <c r="AO45" s="80"/>
      <c r="AP45" s="432">
        <f t="shared" si="49"/>
        <v>0.03</v>
      </c>
      <c r="AQ45" s="433">
        <f t="shared" si="50"/>
        <v>0.01875</v>
      </c>
      <c r="AR45" s="434"/>
    </row>
    <row r="46" ht="12.0" customHeight="1">
      <c r="A46" s="587"/>
      <c r="B46" s="351" t="s">
        <v>262</v>
      </c>
      <c r="C46" s="426" t="str">
        <f t="shared" ref="C46:C50" si="77">B46</f>
        <v>TOU - Off Peak</v>
      </c>
      <c r="D46" s="427" t="s">
        <v>308</v>
      </c>
      <c r="E46" s="351"/>
      <c r="F46" s="626">
        <f>VLOOKUP($B46,'Proposed Rates'!$D$248:$J$254,+F$11-2,FALSE)</f>
        <v>0.076</v>
      </c>
      <c r="G46" s="542">
        <f>'Proposed Rates'!$K249*$F$9</f>
        <v>300.8</v>
      </c>
      <c r="H46" s="431">
        <f t="shared" si="66"/>
        <v>22.8608</v>
      </c>
      <c r="I46" s="80"/>
      <c r="J46" s="626">
        <f>VLOOKUP($B46,'Proposed Rates'!$D$248:$J$254,+J$11-2,FALSE)</f>
        <v>0.076</v>
      </c>
      <c r="K46" s="542">
        <f>'Proposed Rates'!$K249*$F$9</f>
        <v>300.8</v>
      </c>
      <c r="L46" s="431">
        <f t="shared" si="68"/>
        <v>22.8608</v>
      </c>
      <c r="M46" s="80"/>
      <c r="N46" s="432">
        <f t="shared" si="43"/>
        <v>0</v>
      </c>
      <c r="O46" s="433">
        <f t="shared" si="44"/>
        <v>0</v>
      </c>
      <c r="P46" s="59"/>
      <c r="Q46" s="626">
        <f>VLOOKUP($B46,'Proposed Rates'!$D$248:$J$254,+Q$11-2,FALSE)</f>
        <v>0.076</v>
      </c>
      <c r="R46" s="542">
        <f>'Proposed Rates'!$K249*$F$9</f>
        <v>300.8</v>
      </c>
      <c r="S46" s="431">
        <f t="shared" si="70"/>
        <v>22.8608</v>
      </c>
      <c r="T46" s="80"/>
      <c r="U46" s="432">
        <f t="shared" si="45"/>
        <v>0</v>
      </c>
      <c r="V46" s="433">
        <f t="shared" si="46"/>
        <v>0</v>
      </c>
      <c r="W46" s="59"/>
      <c r="X46" s="626">
        <f>VLOOKUP($B46,'Proposed Rates'!$D$248:$J$254,+X$11-2,FALSE)</f>
        <v>0.076</v>
      </c>
      <c r="Y46" s="542">
        <f>'Proposed Rates'!$K249*$F$9</f>
        <v>300.8</v>
      </c>
      <c r="Z46" s="431">
        <f t="shared" si="72"/>
        <v>22.8608</v>
      </c>
      <c r="AA46" s="80"/>
      <c r="AB46" s="432">
        <f t="shared" si="47"/>
        <v>0</v>
      </c>
      <c r="AC46" s="433">
        <f t="shared" si="48"/>
        <v>0</v>
      </c>
      <c r="AD46" s="59"/>
      <c r="AE46" s="626">
        <f>VLOOKUP($B46,'Proposed Rates'!$D$248:$J$254,+AE$11-2,FALSE)</f>
        <v>0.076</v>
      </c>
      <c r="AF46" s="542">
        <f>'Proposed Rates'!$K249*$F$9</f>
        <v>300.8</v>
      </c>
      <c r="AG46" s="431">
        <f t="shared" si="74"/>
        <v>22.8608</v>
      </c>
      <c r="AH46" s="80"/>
      <c r="AI46" s="432">
        <f t="shared" si="18"/>
        <v>0</v>
      </c>
      <c r="AJ46" s="433">
        <f t="shared" si="19"/>
        <v>0</v>
      </c>
      <c r="AK46" s="59"/>
      <c r="AL46" s="626">
        <f>VLOOKUP($B46,'Proposed Rates'!$D$248:$J$254,+AL$11-2,FALSE)</f>
        <v>0.076</v>
      </c>
      <c r="AM46" s="542">
        <f>'Proposed Rates'!$K249*$F$9</f>
        <v>300.8</v>
      </c>
      <c r="AN46" s="431">
        <f t="shared" si="76"/>
        <v>22.8608</v>
      </c>
      <c r="AO46" s="80"/>
      <c r="AP46" s="432">
        <f t="shared" si="49"/>
        <v>0</v>
      </c>
      <c r="AQ46" s="433">
        <f t="shared" si="50"/>
        <v>0</v>
      </c>
      <c r="AR46" s="434"/>
    </row>
    <row r="47" ht="12.0" customHeight="1">
      <c r="A47" s="587"/>
      <c r="B47" s="351" t="s">
        <v>263</v>
      </c>
      <c r="C47" s="426" t="str">
        <f t="shared" si="77"/>
        <v>TOU - Mid Peak</v>
      </c>
      <c r="D47" s="427" t="s">
        <v>308</v>
      </c>
      <c r="E47" s="351"/>
      <c r="F47" s="626">
        <f>VLOOKUP($B47,'Proposed Rates'!$D$248:$J$254,+F$11-2,FALSE)</f>
        <v>0.122</v>
      </c>
      <c r="G47" s="542">
        <f>'Proposed Rates'!$K250*$F$9</f>
        <v>84.6</v>
      </c>
      <c r="H47" s="431">
        <f t="shared" si="66"/>
        <v>10.3212</v>
      </c>
      <c r="I47" s="80"/>
      <c r="J47" s="626">
        <f>VLOOKUP($B47,'Proposed Rates'!$D$248:$J$254,+J$11-2,FALSE)</f>
        <v>0.122</v>
      </c>
      <c r="K47" s="542">
        <f>'Proposed Rates'!$K250*$F$9</f>
        <v>84.6</v>
      </c>
      <c r="L47" s="431">
        <f t="shared" si="68"/>
        <v>10.3212</v>
      </c>
      <c r="M47" s="80"/>
      <c r="N47" s="432">
        <f t="shared" si="43"/>
        <v>0</v>
      </c>
      <c r="O47" s="433">
        <f t="shared" si="44"/>
        <v>0</v>
      </c>
      <c r="P47" s="59"/>
      <c r="Q47" s="626">
        <f>VLOOKUP($B47,'Proposed Rates'!$D$248:$J$254,+Q$11-2,FALSE)</f>
        <v>0.122</v>
      </c>
      <c r="R47" s="542">
        <f>'Proposed Rates'!$K250*$F$9</f>
        <v>84.6</v>
      </c>
      <c r="S47" s="431">
        <f t="shared" si="70"/>
        <v>10.3212</v>
      </c>
      <c r="T47" s="80"/>
      <c r="U47" s="432">
        <f t="shared" si="45"/>
        <v>0</v>
      </c>
      <c r="V47" s="433">
        <f t="shared" si="46"/>
        <v>0</v>
      </c>
      <c r="W47" s="59"/>
      <c r="X47" s="626">
        <f>VLOOKUP($B47,'Proposed Rates'!$D$248:$J$254,+X$11-2,FALSE)</f>
        <v>0.122</v>
      </c>
      <c r="Y47" s="542">
        <f>'Proposed Rates'!$K250*$F$9</f>
        <v>84.6</v>
      </c>
      <c r="Z47" s="431">
        <f t="shared" si="72"/>
        <v>10.3212</v>
      </c>
      <c r="AA47" s="80"/>
      <c r="AB47" s="432">
        <f t="shared" si="47"/>
        <v>0</v>
      </c>
      <c r="AC47" s="433">
        <f t="shared" si="48"/>
        <v>0</v>
      </c>
      <c r="AD47" s="59"/>
      <c r="AE47" s="626">
        <f>VLOOKUP($B47,'Proposed Rates'!$D$248:$J$254,+AE$11-2,FALSE)</f>
        <v>0.122</v>
      </c>
      <c r="AF47" s="542">
        <f>'Proposed Rates'!$K250*$F$9</f>
        <v>84.6</v>
      </c>
      <c r="AG47" s="431">
        <f t="shared" si="74"/>
        <v>10.3212</v>
      </c>
      <c r="AH47" s="80"/>
      <c r="AI47" s="432">
        <f t="shared" si="18"/>
        <v>0</v>
      </c>
      <c r="AJ47" s="433">
        <f t="shared" si="19"/>
        <v>0</v>
      </c>
      <c r="AK47" s="59"/>
      <c r="AL47" s="626">
        <f>VLOOKUP($B47,'Proposed Rates'!$D$248:$J$254,+AL$11-2,FALSE)</f>
        <v>0.122</v>
      </c>
      <c r="AM47" s="542">
        <f>'Proposed Rates'!$K250*$F$9</f>
        <v>84.6</v>
      </c>
      <c r="AN47" s="431">
        <f t="shared" si="76"/>
        <v>10.3212</v>
      </c>
      <c r="AO47" s="80"/>
      <c r="AP47" s="432">
        <f t="shared" si="49"/>
        <v>0</v>
      </c>
      <c r="AQ47" s="433">
        <f t="shared" si="50"/>
        <v>0</v>
      </c>
      <c r="AR47" s="434"/>
    </row>
    <row r="48" ht="12.0" customHeight="1">
      <c r="A48" s="587"/>
      <c r="B48" s="59" t="s">
        <v>264</v>
      </c>
      <c r="C48" s="426" t="str">
        <f t="shared" si="77"/>
        <v>TOU - On Peak</v>
      </c>
      <c r="D48" s="427" t="s">
        <v>308</v>
      </c>
      <c r="E48" s="351"/>
      <c r="F48" s="626">
        <f>VLOOKUP($B48,'Proposed Rates'!$D$248:$J$254,+F$11-2,FALSE)</f>
        <v>0.158</v>
      </c>
      <c r="G48" s="542">
        <f>'Proposed Rates'!$K251*$F$9</f>
        <v>84.6</v>
      </c>
      <c r="H48" s="431">
        <f t="shared" si="66"/>
        <v>13.3668</v>
      </c>
      <c r="I48" s="80"/>
      <c r="J48" s="626">
        <f>VLOOKUP($B48,'Proposed Rates'!$D$248:$J$254,+J$11-2,FALSE)</f>
        <v>0.158</v>
      </c>
      <c r="K48" s="542">
        <f>'Proposed Rates'!$K251*$F$9</f>
        <v>84.6</v>
      </c>
      <c r="L48" s="431">
        <f t="shared" si="68"/>
        <v>13.3668</v>
      </c>
      <c r="M48" s="80"/>
      <c r="N48" s="432">
        <f t="shared" si="43"/>
        <v>0</v>
      </c>
      <c r="O48" s="433">
        <f t="shared" si="44"/>
        <v>0</v>
      </c>
      <c r="P48" s="59"/>
      <c r="Q48" s="626">
        <f>VLOOKUP($B48,'Proposed Rates'!$D$248:$J$254,+Q$11-2,FALSE)</f>
        <v>0.158</v>
      </c>
      <c r="R48" s="542">
        <f>'Proposed Rates'!$K251*$F$9</f>
        <v>84.6</v>
      </c>
      <c r="S48" s="431">
        <f t="shared" si="70"/>
        <v>13.3668</v>
      </c>
      <c r="T48" s="80"/>
      <c r="U48" s="432">
        <f t="shared" si="45"/>
        <v>0</v>
      </c>
      <c r="V48" s="433">
        <f t="shared" si="46"/>
        <v>0</v>
      </c>
      <c r="W48" s="59"/>
      <c r="X48" s="626">
        <f>VLOOKUP($B48,'Proposed Rates'!$D$248:$J$254,+X$11-2,FALSE)</f>
        <v>0.158</v>
      </c>
      <c r="Y48" s="542">
        <f>'Proposed Rates'!$K251*$F$9</f>
        <v>84.6</v>
      </c>
      <c r="Z48" s="431">
        <f t="shared" si="72"/>
        <v>13.3668</v>
      </c>
      <c r="AA48" s="80"/>
      <c r="AB48" s="432">
        <f t="shared" si="47"/>
        <v>0</v>
      </c>
      <c r="AC48" s="433">
        <f t="shared" si="48"/>
        <v>0</v>
      </c>
      <c r="AD48" s="59"/>
      <c r="AE48" s="626">
        <f>VLOOKUP($B48,'Proposed Rates'!$D$248:$J$254,+AE$11-2,FALSE)</f>
        <v>0.158</v>
      </c>
      <c r="AF48" s="542">
        <f>'Proposed Rates'!$K251*$F$9</f>
        <v>84.6</v>
      </c>
      <c r="AG48" s="431">
        <f t="shared" si="74"/>
        <v>13.3668</v>
      </c>
      <c r="AH48" s="80"/>
      <c r="AI48" s="432">
        <f t="shared" si="18"/>
        <v>0</v>
      </c>
      <c r="AJ48" s="433">
        <f t="shared" si="19"/>
        <v>0</v>
      </c>
      <c r="AK48" s="59"/>
      <c r="AL48" s="626">
        <f>VLOOKUP($B48,'Proposed Rates'!$D$248:$J$254,+AL$11-2,FALSE)</f>
        <v>0.158</v>
      </c>
      <c r="AM48" s="542">
        <f>'Proposed Rates'!$K251*$F$9</f>
        <v>84.6</v>
      </c>
      <c r="AN48" s="431">
        <f t="shared" si="76"/>
        <v>13.3668</v>
      </c>
      <c r="AO48" s="80"/>
      <c r="AP48" s="432">
        <f t="shared" si="49"/>
        <v>0</v>
      </c>
      <c r="AQ48" s="433">
        <f t="shared" si="50"/>
        <v>0</v>
      </c>
      <c r="AR48" s="434"/>
    </row>
    <row r="49" ht="12.0" customHeight="1">
      <c r="A49" s="587"/>
      <c r="B49" s="351" t="s">
        <v>265</v>
      </c>
      <c r="C49" s="426" t="str">
        <f t="shared" si="77"/>
        <v>Energy - RPP - Tier 1</v>
      </c>
      <c r="D49" s="427" t="s">
        <v>308</v>
      </c>
      <c r="E49" s="351"/>
      <c r="F49" s="461">
        <f>VLOOKUP($B49,'Proposed Rates'!$D$248:$J$254,+F$11-2,FALSE)</f>
        <v>0.093</v>
      </c>
      <c r="G49" s="615">
        <f>IF(AND($S$2=1, $F$9&gt;=600), 600, IF(AND($S$2=1, AND($F$9&lt;600, $F$9&gt;=0)), $F$9, IF(AND($S$2=2, $F$9&gt;=1000), 1000, IF(AND($S$2=2, AND($F$9&lt;1000, $F$9&gt;=0)), $F$9))))</f>
        <v>470</v>
      </c>
      <c r="H49" s="431">
        <f t="shared" si="66"/>
        <v>43.71</v>
      </c>
      <c r="I49" s="80"/>
      <c r="J49" s="461">
        <f>VLOOKUP($B49,'Proposed Rates'!$D$248:$J$254,+J$11-2,FALSE)</f>
        <v>0.093</v>
      </c>
      <c r="K49" s="615">
        <f>IF(AND($S$2=1, $F$9&gt;=600), 600, IF(AND($S$2=1, AND($F$9&lt;600, $F$9&gt;=0)), $F$9, IF(AND($S$2=2, $F$9&gt;=1000), 1000, IF(AND($S$2=2, AND($F$9&lt;1000, $F$9&gt;=0)), $F$9))))</f>
        <v>470</v>
      </c>
      <c r="L49" s="431">
        <f t="shared" si="68"/>
        <v>43.71</v>
      </c>
      <c r="M49" s="80"/>
      <c r="N49" s="432">
        <f t="shared" si="43"/>
        <v>0</v>
      </c>
      <c r="O49" s="433">
        <f t="shared" si="44"/>
        <v>0</v>
      </c>
      <c r="P49" s="59"/>
      <c r="Q49" s="461">
        <f>VLOOKUP($B49,'Proposed Rates'!$D$248:$J$254,+Q$11-2,FALSE)</f>
        <v>0.093</v>
      </c>
      <c r="R49" s="615">
        <f>IF(AND($S$2=1, $F$9&gt;=600), 600, IF(AND($S$2=1, AND($F$9&lt;600, $F$9&gt;=0)), $F$9, IF(AND($S$2=2, $F$9&gt;=1000), 1000, IF(AND($S$2=2, AND($F$9&lt;1000, $F$9&gt;=0)), $F$9))))</f>
        <v>470</v>
      </c>
      <c r="S49" s="431">
        <f t="shared" si="70"/>
        <v>43.71</v>
      </c>
      <c r="T49" s="80"/>
      <c r="U49" s="432">
        <f t="shared" si="45"/>
        <v>0</v>
      </c>
      <c r="V49" s="433">
        <f t="shared" si="46"/>
        <v>0</v>
      </c>
      <c r="W49" s="59"/>
      <c r="X49" s="461">
        <f>VLOOKUP($B49,'Proposed Rates'!$D$248:$J$254,+X$11-2,FALSE)</f>
        <v>0.093</v>
      </c>
      <c r="Y49" s="615">
        <f>IF(AND($S$2=1, $F$9&gt;=600), 600, IF(AND($S$2=1, AND($F$9&lt;600, $F$9&gt;=0)), $F$9, IF(AND($S$2=2, $F$9&gt;=1000), 1000, IF(AND($S$2=2, AND($F$9&lt;1000, $F$9&gt;=0)), $F$9))))</f>
        <v>470</v>
      </c>
      <c r="Z49" s="431">
        <f t="shared" si="72"/>
        <v>43.71</v>
      </c>
      <c r="AA49" s="80"/>
      <c r="AB49" s="432">
        <f t="shared" si="47"/>
        <v>0</v>
      </c>
      <c r="AC49" s="433">
        <f t="shared" si="48"/>
        <v>0</v>
      </c>
      <c r="AD49" s="59"/>
      <c r="AE49" s="461">
        <f>VLOOKUP($B49,'Proposed Rates'!$D$248:$J$254,+AE$11-2,FALSE)</f>
        <v>0.093</v>
      </c>
      <c r="AF49" s="615">
        <f>IF(AND($S$2=1, $F$9&gt;=600), 600, IF(AND($S$2=1, AND($F$9&lt;600, $F$9&gt;=0)), $F$9, IF(AND($S$2=2, $F$9&gt;=1000), 1000, IF(AND($S$2=2, AND($F$9&lt;1000, $F$9&gt;=0)), $F$9))))</f>
        <v>470</v>
      </c>
      <c r="AG49" s="431">
        <f t="shared" si="74"/>
        <v>43.71</v>
      </c>
      <c r="AH49" s="80"/>
      <c r="AI49" s="432">
        <f t="shared" si="18"/>
        <v>0</v>
      </c>
      <c r="AJ49" s="433">
        <f t="shared" si="19"/>
        <v>0</v>
      </c>
      <c r="AK49" s="59"/>
      <c r="AL49" s="461">
        <f>VLOOKUP($B49,'Proposed Rates'!$D$248:$J$254,+AL$11-2,FALSE)</f>
        <v>0.093</v>
      </c>
      <c r="AM49" s="615">
        <f>IF(AND($S$2=1, $F$9&gt;=600), 600, IF(AND($S$2=1, AND($F$9&lt;600, $F$9&gt;=0)), $F$9, IF(AND($S$2=2, $F$9&gt;=1000), 1000, IF(AND($S$2=2, AND($F$9&lt;1000, $F$9&gt;=0)), $F$9))))</f>
        <v>470</v>
      </c>
      <c r="AN49" s="431">
        <f t="shared" si="76"/>
        <v>43.71</v>
      </c>
      <c r="AO49" s="80"/>
      <c r="AP49" s="432">
        <f t="shared" si="49"/>
        <v>0</v>
      </c>
      <c r="AQ49" s="433">
        <f t="shared" si="50"/>
        <v>0</v>
      </c>
      <c r="AR49" s="434"/>
    </row>
    <row r="50" ht="12.0" customHeight="1">
      <c r="A50" s="587"/>
      <c r="B50" s="351" t="s">
        <v>266</v>
      </c>
      <c r="C50" s="426" t="str">
        <f t="shared" si="77"/>
        <v>Energy - RPP - Tier 2</v>
      </c>
      <c r="D50" s="427" t="s">
        <v>308</v>
      </c>
      <c r="E50" s="351"/>
      <c r="F50" s="461">
        <f>VLOOKUP($B50,'Proposed Rates'!$D$248:$J$254,+F$11-2,FALSE)</f>
        <v>0.11</v>
      </c>
      <c r="G50" s="615">
        <f>IF(AND($S$2=1, F9&gt;=600), F9-600, IF(AND($S$2=1, AND(F9&lt;600, F9&gt;=0)), 0, IF(AND($S$2=2, F9&gt;=1000), F9-1000, IF(AND($S$2=2, AND(F9&lt;1000, F9&gt;=0)), 0))))</f>
        <v>0</v>
      </c>
      <c r="H50" s="431">
        <f t="shared" si="66"/>
        <v>0</v>
      </c>
      <c r="I50" s="80"/>
      <c r="J50" s="461">
        <f>VLOOKUP($B50,'Proposed Rates'!$D$248:$J$254,+J$11-2,FALSE)</f>
        <v>0.11</v>
      </c>
      <c r="K50" s="615">
        <f>IF(AND($S$2=1, J9&gt;=600), J9-600, IF(AND($S$2=1, AND(J9&lt;600, J9&gt;=0)), 0, IF(AND($S$2=2, J9&gt;=1000), J9-1000, IF(AND($S$2=2, AND(J9&lt;1000, J9&gt;=0)), 0))))</f>
        <v>0</v>
      </c>
      <c r="L50" s="431">
        <f t="shared" si="68"/>
        <v>0</v>
      </c>
      <c r="M50" s="80"/>
      <c r="N50" s="432">
        <f t="shared" si="43"/>
        <v>0</v>
      </c>
      <c r="O50" s="433" t="str">
        <f t="shared" si="44"/>
        <v/>
      </c>
      <c r="P50" s="59"/>
      <c r="Q50" s="461">
        <f>VLOOKUP($B50,'Proposed Rates'!$D$248:$J$254,+Q$11-2,FALSE)</f>
        <v>0.11</v>
      </c>
      <c r="R50" s="615">
        <f>IF(AND($S$2=1, Q9&gt;=600), Q9-600, IF(AND($S$2=1, AND(Q9&lt;600, Q9&gt;=0)), 0, IF(AND($S$2=2, Q9&gt;=1000), Q9-1000, IF(AND($S$2=2, AND(Q9&lt;1000, Q9&gt;=0)), 0))))</f>
        <v>0</v>
      </c>
      <c r="S50" s="431">
        <f t="shared" si="70"/>
        <v>0</v>
      </c>
      <c r="T50" s="80"/>
      <c r="U50" s="432">
        <f t="shared" si="45"/>
        <v>0</v>
      </c>
      <c r="V50" s="433" t="str">
        <f t="shared" si="46"/>
        <v/>
      </c>
      <c r="W50" s="59"/>
      <c r="X50" s="461">
        <f>VLOOKUP($B50,'Proposed Rates'!$D$248:$J$254,+X$11-2,FALSE)</f>
        <v>0.11</v>
      </c>
      <c r="Y50" s="615">
        <f>IF(AND($S$2=1, X9&gt;=600), X9-600, IF(AND($S$2=1, AND(X9&lt;600, X9&gt;=0)), 0, IF(AND($S$2=2, X9&gt;=1000), X9-1000, IF(AND($S$2=2, AND(X9&lt;1000, X9&gt;=0)), 0))))</f>
        <v>0</v>
      </c>
      <c r="Z50" s="431">
        <f t="shared" si="72"/>
        <v>0</v>
      </c>
      <c r="AA50" s="80"/>
      <c r="AB50" s="432">
        <f t="shared" si="47"/>
        <v>0</v>
      </c>
      <c r="AC50" s="433" t="str">
        <f t="shared" si="48"/>
        <v/>
      </c>
      <c r="AD50" s="59"/>
      <c r="AE50" s="461">
        <f>VLOOKUP($B50,'Proposed Rates'!$D$248:$J$254,+AE$11-2,FALSE)</f>
        <v>0.11</v>
      </c>
      <c r="AF50" s="615">
        <f>IF(AND($S$2=1, AE9&gt;=600), AE9-600, IF(AND($S$2=1, AND(AE9&lt;600, AE9&gt;=0)), 0, IF(AND($S$2=2, AE9&gt;=1000), AE9-1000, IF(AND($S$2=2, AND(AE9&lt;1000, AE9&gt;=0)), 0))))</f>
        <v>0</v>
      </c>
      <c r="AG50" s="431">
        <f t="shared" si="74"/>
        <v>0</v>
      </c>
      <c r="AH50" s="80"/>
      <c r="AI50" s="432">
        <f t="shared" si="18"/>
        <v>0</v>
      </c>
      <c r="AJ50" s="433" t="str">
        <f t="shared" si="19"/>
        <v/>
      </c>
      <c r="AK50" s="59"/>
      <c r="AL50" s="461">
        <f>VLOOKUP($B50,'Proposed Rates'!$D$248:$J$254,+AL$11-2,FALSE)</f>
        <v>0.11</v>
      </c>
      <c r="AM50" s="615">
        <f>IF(AND($S$2=1, AL9&gt;=600), AL9-600, IF(AND($S$2=1, AND(AL9&lt;600, AL9&gt;=0)), 0, IF(AND($S$2=2, AL9&gt;=1000), AL9-1000, IF(AND($S$2=2, AND(AL9&lt;1000, AL9&gt;=0)), 0))))</f>
        <v>0</v>
      </c>
      <c r="AN50" s="431">
        <f t="shared" si="76"/>
        <v>0</v>
      </c>
      <c r="AO50" s="80"/>
      <c r="AP50" s="432">
        <f t="shared" si="49"/>
        <v>0</v>
      </c>
      <c r="AQ50" s="433" t="str">
        <f t="shared" si="50"/>
        <v/>
      </c>
      <c r="AR50" s="434"/>
    </row>
    <row r="51" ht="12.0" customHeight="1">
      <c r="A51" s="587"/>
      <c r="B51" s="465"/>
      <c r="C51" s="466"/>
      <c r="D51" s="466"/>
      <c r="E51" s="466"/>
      <c r="F51" s="467"/>
      <c r="G51" s="509"/>
      <c r="H51" s="469"/>
      <c r="I51" s="471"/>
      <c r="J51" s="467"/>
      <c r="K51" s="468"/>
      <c r="L51" s="469"/>
      <c r="M51" s="471"/>
      <c r="N51" s="472"/>
      <c r="O51" s="473"/>
      <c r="P51" s="59"/>
      <c r="Q51" s="467"/>
      <c r="R51" s="468"/>
      <c r="S51" s="469"/>
      <c r="T51" s="471"/>
      <c r="U51" s="472"/>
      <c r="V51" s="473"/>
      <c r="W51" s="59"/>
      <c r="X51" s="467"/>
      <c r="Y51" s="468"/>
      <c r="Z51" s="469"/>
      <c r="AA51" s="471"/>
      <c r="AB51" s="472"/>
      <c r="AC51" s="473"/>
      <c r="AD51" s="59"/>
      <c r="AE51" s="467"/>
      <c r="AF51" s="468"/>
      <c r="AG51" s="469"/>
      <c r="AH51" s="471"/>
      <c r="AI51" s="472"/>
      <c r="AJ51" s="473"/>
      <c r="AK51" s="59"/>
      <c r="AL51" s="467"/>
      <c r="AM51" s="468"/>
      <c r="AN51" s="469"/>
      <c r="AO51" s="471"/>
      <c r="AP51" s="472"/>
      <c r="AQ51" s="473"/>
      <c r="AR51" s="474"/>
    </row>
    <row r="52" ht="12.0" customHeight="1">
      <c r="A52" s="587"/>
      <c r="B52" s="475" t="s">
        <v>315</v>
      </c>
      <c r="C52" s="351"/>
      <c r="D52" s="351"/>
      <c r="E52" s="351"/>
      <c r="F52" s="476"/>
      <c r="G52" s="523"/>
      <c r="H52" s="478">
        <f>SUM(H43:H48,H42)</f>
        <v>83.56341654</v>
      </c>
      <c r="I52" s="516"/>
      <c r="J52" s="477"/>
      <c r="K52" s="477"/>
      <c r="L52" s="478">
        <f>SUM(L43:L48,L42)</f>
        <v>84.0120246</v>
      </c>
      <c r="M52" s="480"/>
      <c r="N52" s="479">
        <f t="shared" ref="N52:N56" si="78">L52-H52</f>
        <v>0.44860806</v>
      </c>
      <c r="O52" s="481">
        <f t="shared" ref="O52:O56" si="79">IF((H52)=0,"",(N52/H52))</f>
        <v>0.00536847437</v>
      </c>
      <c r="P52" s="59"/>
      <c r="Q52" s="477"/>
      <c r="R52" s="477"/>
      <c r="S52" s="478">
        <f>SUM(S43:S48,S42)</f>
        <v>86.4720246</v>
      </c>
      <c r="T52" s="480"/>
      <c r="U52" s="479">
        <f t="shared" ref="U52:U56" si="80">S52-L52</f>
        <v>2.46</v>
      </c>
      <c r="V52" s="481">
        <f t="shared" ref="V52:V56" si="81">IF((L52)=0,"",(U52/L52))</f>
        <v>0.02928152264</v>
      </c>
      <c r="W52" s="59"/>
      <c r="X52" s="477"/>
      <c r="Y52" s="477"/>
      <c r="Z52" s="478">
        <f>SUM(Z43:Z48,Z42)</f>
        <v>88.8100246</v>
      </c>
      <c r="AA52" s="480"/>
      <c r="AB52" s="479">
        <f t="shared" ref="AB52:AB56" si="82">Z52-S52</f>
        <v>2.338</v>
      </c>
      <c r="AC52" s="481">
        <f t="shared" ref="AC52:AC56" si="83">IF((S52)=0,"",(AB52/S52))</f>
        <v>0.02703764612</v>
      </c>
      <c r="AD52" s="59"/>
      <c r="AE52" s="477"/>
      <c r="AF52" s="477"/>
      <c r="AG52" s="478">
        <f>SUM(AG43:AG48,AG42)</f>
        <v>90.6020246</v>
      </c>
      <c r="AH52" s="480"/>
      <c r="AI52" s="479">
        <f t="shared" ref="AI52:AI56" si="84">AG52-Z52</f>
        <v>1.792</v>
      </c>
      <c r="AJ52" s="481">
        <f t="shared" ref="AJ52:AJ56" si="85">IF((Z52)=0,"",(AI52/Z52))</f>
        <v>0.0201779023</v>
      </c>
      <c r="AK52" s="59"/>
      <c r="AL52" s="477"/>
      <c r="AM52" s="477"/>
      <c r="AN52" s="478">
        <f>SUM(AN43:AN48,AN42)</f>
        <v>92.3940246</v>
      </c>
      <c r="AO52" s="480"/>
      <c r="AP52" s="479">
        <f t="shared" ref="AP52:AP56" si="86">AN52-AG52</f>
        <v>1.792</v>
      </c>
      <c r="AQ52" s="481">
        <f t="shared" ref="AQ52:AQ56" si="87">IF((AG52)=0,"",(AP52/AG52))</f>
        <v>0.01977880746</v>
      </c>
      <c r="AR52" s="482"/>
    </row>
    <row r="53" ht="12.0" customHeight="1">
      <c r="A53" s="587"/>
      <c r="B53" s="483" t="s">
        <v>316</v>
      </c>
      <c r="C53" s="351"/>
      <c r="D53" s="351"/>
      <c r="E53" s="351"/>
      <c r="F53" s="476">
        <v>0.13</v>
      </c>
      <c r="G53" s="80"/>
      <c r="H53" s="524">
        <f>H52*F53</f>
        <v>10.86324415</v>
      </c>
      <c r="I53" s="448"/>
      <c r="J53" s="484">
        <v>0.13</v>
      </c>
      <c r="K53" s="448"/>
      <c r="L53" s="431">
        <f>L52*J53</f>
        <v>10.9215632</v>
      </c>
      <c r="M53" s="80"/>
      <c r="N53" s="432">
        <f t="shared" si="78"/>
        <v>0.0583190478</v>
      </c>
      <c r="O53" s="433">
        <f t="shared" si="79"/>
        <v>0.00536847437</v>
      </c>
      <c r="P53" s="59"/>
      <c r="Q53" s="484">
        <v>0.13</v>
      </c>
      <c r="R53" s="448"/>
      <c r="S53" s="431">
        <f>S52*Q53</f>
        <v>11.2413632</v>
      </c>
      <c r="T53" s="80"/>
      <c r="U53" s="432">
        <f t="shared" si="80"/>
        <v>0.3198</v>
      </c>
      <c r="V53" s="433">
        <f t="shared" si="81"/>
        <v>0.02928152264</v>
      </c>
      <c r="W53" s="59"/>
      <c r="X53" s="484">
        <v>0.13</v>
      </c>
      <c r="Y53" s="448"/>
      <c r="Z53" s="431">
        <f>Z52*X53</f>
        <v>11.5453032</v>
      </c>
      <c r="AA53" s="80"/>
      <c r="AB53" s="432">
        <f t="shared" si="82"/>
        <v>0.30394</v>
      </c>
      <c r="AC53" s="433">
        <f t="shared" si="83"/>
        <v>0.02703764612</v>
      </c>
      <c r="AD53" s="59"/>
      <c r="AE53" s="484">
        <v>0.13</v>
      </c>
      <c r="AF53" s="448"/>
      <c r="AG53" s="431">
        <f>AG52*AE53</f>
        <v>11.7782632</v>
      </c>
      <c r="AH53" s="80"/>
      <c r="AI53" s="432">
        <f t="shared" si="84"/>
        <v>0.23296</v>
      </c>
      <c r="AJ53" s="433">
        <f t="shared" si="85"/>
        <v>0.0201779023</v>
      </c>
      <c r="AK53" s="59"/>
      <c r="AL53" s="484">
        <v>0.13</v>
      </c>
      <c r="AM53" s="448"/>
      <c r="AN53" s="431">
        <f>AN52*AL53</f>
        <v>12.0112232</v>
      </c>
      <c r="AO53" s="80"/>
      <c r="AP53" s="432">
        <f t="shared" si="86"/>
        <v>0.23296</v>
      </c>
      <c r="AQ53" s="433">
        <f t="shared" si="87"/>
        <v>0.01977880746</v>
      </c>
      <c r="AR53" s="434"/>
    </row>
    <row r="54" ht="12.0" customHeight="1">
      <c r="A54" s="587"/>
      <c r="B54" s="485" t="s">
        <v>427</v>
      </c>
      <c r="C54" s="351"/>
      <c r="D54" s="351"/>
      <c r="E54" s="351"/>
      <c r="F54" s="486"/>
      <c r="G54" s="80"/>
      <c r="H54" s="524">
        <f>H52+H53</f>
        <v>94.42666069</v>
      </c>
      <c r="I54" s="448"/>
      <c r="J54" s="448"/>
      <c r="K54" s="448"/>
      <c r="L54" s="431">
        <f>L52+L53</f>
        <v>94.9335878</v>
      </c>
      <c r="M54" s="80"/>
      <c r="N54" s="432">
        <f t="shared" si="78"/>
        <v>0.5069271078</v>
      </c>
      <c r="O54" s="433">
        <f t="shared" si="79"/>
        <v>0.00536847437</v>
      </c>
      <c r="P54" s="59"/>
      <c r="Q54" s="448"/>
      <c r="R54" s="448"/>
      <c r="S54" s="431">
        <f>S52+S53</f>
        <v>97.7133878</v>
      </c>
      <c r="T54" s="80"/>
      <c r="U54" s="432">
        <f t="shared" si="80"/>
        <v>2.7798</v>
      </c>
      <c r="V54" s="433">
        <f t="shared" si="81"/>
        <v>0.02928152264</v>
      </c>
      <c r="W54" s="59"/>
      <c r="X54" s="448"/>
      <c r="Y54" s="448"/>
      <c r="Z54" s="431">
        <f>Z52+Z53</f>
        <v>100.3553278</v>
      </c>
      <c r="AA54" s="80"/>
      <c r="AB54" s="432">
        <f t="shared" si="82"/>
        <v>2.64194</v>
      </c>
      <c r="AC54" s="433">
        <f t="shared" si="83"/>
        <v>0.02703764612</v>
      </c>
      <c r="AD54" s="59"/>
      <c r="AE54" s="448"/>
      <c r="AF54" s="448"/>
      <c r="AG54" s="431">
        <f>AG52+AG53</f>
        <v>102.3802878</v>
      </c>
      <c r="AH54" s="80"/>
      <c r="AI54" s="432">
        <f t="shared" si="84"/>
        <v>2.02496</v>
      </c>
      <c r="AJ54" s="433">
        <f t="shared" si="85"/>
        <v>0.0201779023</v>
      </c>
      <c r="AK54" s="59"/>
      <c r="AL54" s="448"/>
      <c r="AM54" s="448"/>
      <c r="AN54" s="431">
        <f>AN52+AN53</f>
        <v>104.4052478</v>
      </c>
      <c r="AO54" s="80"/>
      <c r="AP54" s="432">
        <f t="shared" si="86"/>
        <v>2.02496</v>
      </c>
      <c r="AQ54" s="433">
        <f t="shared" si="87"/>
        <v>0.01977880746</v>
      </c>
      <c r="AR54" s="434"/>
    </row>
    <row r="55" ht="12.0" customHeight="1">
      <c r="A55" s="587"/>
      <c r="B55" s="487" t="s">
        <v>273</v>
      </c>
      <c r="E55" s="351"/>
      <c r="F55" s="488">
        <f>'SN (.4)'!F55</f>
        <v>0.131</v>
      </c>
      <c r="G55" s="80"/>
      <c r="H55" s="546">
        <f>F55*H52</f>
        <v>10.94680757</v>
      </c>
      <c r="I55" s="448"/>
      <c r="J55" s="490">
        <f>F55</f>
        <v>0.131</v>
      </c>
      <c r="K55" s="448"/>
      <c r="L55" s="546">
        <f>J55*L52</f>
        <v>11.00557522</v>
      </c>
      <c r="M55" s="80"/>
      <c r="N55" s="489">
        <f t="shared" si="78"/>
        <v>0.05876765586</v>
      </c>
      <c r="O55" s="491">
        <f t="shared" si="79"/>
        <v>0.00536847437</v>
      </c>
      <c r="P55" s="59"/>
      <c r="Q55" s="490">
        <f>J55</f>
        <v>0.131</v>
      </c>
      <c r="R55" s="448"/>
      <c r="S55" s="546">
        <f>Q55*S52</f>
        <v>11.32783522</v>
      </c>
      <c r="T55" s="80"/>
      <c r="U55" s="489">
        <f t="shared" si="80"/>
        <v>0.32226</v>
      </c>
      <c r="V55" s="491">
        <f t="shared" si="81"/>
        <v>0.02928152264</v>
      </c>
      <c r="W55" s="59"/>
      <c r="X55" s="490">
        <f>Q55</f>
        <v>0.131</v>
      </c>
      <c r="Y55" s="448"/>
      <c r="Z55" s="546">
        <f>X55*Z52</f>
        <v>11.63411322</v>
      </c>
      <c r="AA55" s="80"/>
      <c r="AB55" s="489">
        <f t="shared" si="82"/>
        <v>0.306278</v>
      </c>
      <c r="AC55" s="491">
        <f t="shared" si="83"/>
        <v>0.02703764612</v>
      </c>
      <c r="AD55" s="59"/>
      <c r="AE55" s="490">
        <f>X55</f>
        <v>0.131</v>
      </c>
      <c r="AF55" s="448"/>
      <c r="AG55" s="546">
        <f>AE55*AG52</f>
        <v>11.86886522</v>
      </c>
      <c r="AH55" s="80"/>
      <c r="AI55" s="489">
        <f t="shared" si="84"/>
        <v>0.234752</v>
      </c>
      <c r="AJ55" s="491">
        <f t="shared" si="85"/>
        <v>0.0201779023</v>
      </c>
      <c r="AK55" s="59"/>
      <c r="AL55" s="490">
        <f>AE55</f>
        <v>0.131</v>
      </c>
      <c r="AM55" s="448"/>
      <c r="AN55" s="546">
        <f>AL55*AN52</f>
        <v>12.10361722</v>
      </c>
      <c r="AO55" s="80"/>
      <c r="AP55" s="489">
        <f t="shared" si="86"/>
        <v>0.234752</v>
      </c>
      <c r="AQ55" s="491">
        <f t="shared" si="87"/>
        <v>0.01977880746</v>
      </c>
      <c r="AR55" s="492"/>
    </row>
    <row r="56" ht="12.0" customHeight="1">
      <c r="A56" s="587"/>
      <c r="B56" s="493" t="s">
        <v>318</v>
      </c>
      <c r="C56" s="71"/>
      <c r="D56" s="72"/>
      <c r="E56" s="494"/>
      <c r="F56" s="495"/>
      <c r="G56" s="527"/>
      <c r="H56" s="528">
        <f>H54-H55</f>
        <v>83.47985312</v>
      </c>
      <c r="I56" s="496"/>
      <c r="J56" s="496"/>
      <c r="K56" s="496"/>
      <c r="L56" s="497">
        <f>L54-L55</f>
        <v>83.92801258</v>
      </c>
      <c r="M56" s="498"/>
      <c r="N56" s="499">
        <f t="shared" si="78"/>
        <v>0.4481594519</v>
      </c>
      <c r="O56" s="500">
        <f t="shared" si="79"/>
        <v>0.00536847437</v>
      </c>
      <c r="P56" s="59"/>
      <c r="Q56" s="496"/>
      <c r="R56" s="496"/>
      <c r="S56" s="497">
        <f>S54-S55</f>
        <v>86.38555258</v>
      </c>
      <c r="T56" s="498"/>
      <c r="U56" s="499">
        <f t="shared" si="80"/>
        <v>2.45754</v>
      </c>
      <c r="V56" s="500">
        <f t="shared" si="81"/>
        <v>0.02928152264</v>
      </c>
      <c r="W56" s="59"/>
      <c r="X56" s="496"/>
      <c r="Y56" s="496"/>
      <c r="Z56" s="497">
        <f>Z54-Z55</f>
        <v>88.72121458</v>
      </c>
      <c r="AA56" s="498"/>
      <c r="AB56" s="499">
        <f t="shared" si="82"/>
        <v>2.335662</v>
      </c>
      <c r="AC56" s="500">
        <f t="shared" si="83"/>
        <v>0.02703764612</v>
      </c>
      <c r="AD56" s="59"/>
      <c r="AE56" s="496"/>
      <c r="AF56" s="496"/>
      <c r="AG56" s="497">
        <f>AG54-AG55</f>
        <v>90.51142258</v>
      </c>
      <c r="AH56" s="498"/>
      <c r="AI56" s="499">
        <f t="shared" si="84"/>
        <v>1.790208</v>
      </c>
      <c r="AJ56" s="500">
        <f t="shared" si="85"/>
        <v>0.0201779023</v>
      </c>
      <c r="AK56" s="59"/>
      <c r="AL56" s="496"/>
      <c r="AM56" s="496"/>
      <c r="AN56" s="497">
        <f>AN54-AN55</f>
        <v>92.30163058</v>
      </c>
      <c r="AO56" s="498"/>
      <c r="AP56" s="499">
        <f t="shared" si="86"/>
        <v>1.790208</v>
      </c>
      <c r="AQ56" s="500">
        <f t="shared" si="87"/>
        <v>0.01977880746</v>
      </c>
      <c r="AR56" s="501"/>
    </row>
    <row r="57" ht="12.0" customHeight="1">
      <c r="A57" s="59"/>
      <c r="B57" s="465"/>
      <c r="C57" s="466"/>
      <c r="D57" s="466"/>
      <c r="E57" s="466"/>
      <c r="F57" s="467"/>
      <c r="G57" s="509"/>
      <c r="H57" s="469"/>
      <c r="I57" s="471"/>
      <c r="J57" s="467"/>
      <c r="K57" s="468"/>
      <c r="L57" s="469"/>
      <c r="M57" s="471"/>
      <c r="N57" s="472"/>
      <c r="O57" s="473"/>
      <c r="P57" s="59"/>
      <c r="Q57" s="467"/>
      <c r="R57" s="468"/>
      <c r="S57" s="469"/>
      <c r="T57" s="471"/>
      <c r="U57" s="472"/>
      <c r="V57" s="473"/>
      <c r="W57" s="59"/>
      <c r="X57" s="467"/>
      <c r="Y57" s="468"/>
      <c r="Z57" s="469"/>
      <c r="AA57" s="471"/>
      <c r="AB57" s="472"/>
      <c r="AC57" s="473"/>
      <c r="AD57" s="59"/>
      <c r="AE57" s="467"/>
      <c r="AF57" s="468"/>
      <c r="AG57" s="469"/>
      <c r="AH57" s="471"/>
      <c r="AI57" s="472"/>
      <c r="AJ57" s="473"/>
      <c r="AK57" s="59"/>
      <c r="AL57" s="467"/>
      <c r="AM57" s="468"/>
      <c r="AN57" s="469"/>
      <c r="AO57" s="471"/>
      <c r="AP57" s="472"/>
      <c r="AQ57" s="473"/>
      <c r="AR57" s="474"/>
    </row>
    <row r="58" ht="12.0" customHeight="1">
      <c r="A58" s="59"/>
      <c r="B58" s="475" t="s">
        <v>319</v>
      </c>
      <c r="C58" s="351"/>
      <c r="D58" s="351"/>
      <c r="E58" s="351"/>
      <c r="F58" s="476"/>
      <c r="G58" s="523"/>
      <c r="H58" s="478">
        <f>SUM(H49:H50,H42,H43:H45)</f>
        <v>80.72461654</v>
      </c>
      <c r="I58" s="516"/>
      <c r="J58" s="477"/>
      <c r="K58" s="477"/>
      <c r="L58" s="478">
        <f>SUM(L49:L50,L42,L43:L45)</f>
        <v>81.1732246</v>
      </c>
      <c r="M58" s="480"/>
      <c r="N58" s="479">
        <f t="shared" ref="N58:N62" si="88">L58-H58</f>
        <v>0.44860806</v>
      </c>
      <c r="O58" s="481">
        <f t="shared" ref="O58:O62" si="89">IF((H58)=0,"",(N58/H58))</f>
        <v>0.005557264676</v>
      </c>
      <c r="P58" s="59"/>
      <c r="Q58" s="477"/>
      <c r="R58" s="477"/>
      <c r="S58" s="478">
        <f>SUM(S49:S50,S42,S43:S45)</f>
        <v>83.6332246</v>
      </c>
      <c r="T58" s="480"/>
      <c r="U58" s="479">
        <f t="shared" ref="U58:U62" si="90">S58-L58</f>
        <v>2.46</v>
      </c>
      <c r="V58" s="481">
        <f t="shared" ref="V58:V62" si="91">IF((L58)=0,"",(U58/L58))</f>
        <v>0.03030555965</v>
      </c>
      <c r="W58" s="59"/>
      <c r="X58" s="477"/>
      <c r="Y58" s="477"/>
      <c r="Z58" s="478">
        <f>SUM(Z49:Z50,Z42,Z43:Z45)</f>
        <v>85.9712246</v>
      </c>
      <c r="AA58" s="480"/>
      <c r="AB58" s="479">
        <f t="shared" ref="AB58:AB62" si="92">Z58-S58</f>
        <v>2.338</v>
      </c>
      <c r="AC58" s="481">
        <f t="shared" ref="AC58:AC62" si="93">IF((S58)=0,"",(AB58/S58))</f>
        <v>0.02795539705</v>
      </c>
      <c r="AD58" s="59"/>
      <c r="AE58" s="477"/>
      <c r="AF58" s="477"/>
      <c r="AG58" s="478">
        <f>SUM(AG49:AG50,AG42,AG43:AG45)</f>
        <v>87.7632246</v>
      </c>
      <c r="AH58" s="480"/>
      <c r="AI58" s="479">
        <f t="shared" ref="AI58:AI62" si="94">AG58-Z58</f>
        <v>1.792</v>
      </c>
      <c r="AJ58" s="481">
        <f t="shared" ref="AJ58:AJ62" si="95">IF((Z58)=0,"",(AI58/Z58))</f>
        <v>0.02084418372</v>
      </c>
      <c r="AK58" s="59"/>
      <c r="AL58" s="477"/>
      <c r="AM58" s="477"/>
      <c r="AN58" s="478">
        <f>SUM(AN49:AN50,AN42,AN43:AN45)</f>
        <v>89.5552246</v>
      </c>
      <c r="AO58" s="480"/>
      <c r="AP58" s="479">
        <f t="shared" ref="AP58:AP62" si="96">AN58-AG58</f>
        <v>1.792</v>
      </c>
      <c r="AQ58" s="481">
        <f t="shared" ref="AQ58:AQ62" si="97">IF((AG58)=0,"",(AP58/AG58))</f>
        <v>0.02041857519</v>
      </c>
      <c r="AR58" s="482"/>
    </row>
    <row r="59" ht="12.0" customHeight="1">
      <c r="A59" s="59"/>
      <c r="B59" s="483" t="s">
        <v>316</v>
      </c>
      <c r="C59" s="351"/>
      <c r="D59" s="351"/>
      <c r="E59" s="351"/>
      <c r="F59" s="476">
        <v>0.13</v>
      </c>
      <c r="G59" s="523"/>
      <c r="H59" s="524">
        <f>H58*F59</f>
        <v>10.49420015</v>
      </c>
      <c r="I59" s="448"/>
      <c r="J59" s="476">
        <v>0.13</v>
      </c>
      <c r="K59" s="484"/>
      <c r="L59" s="431">
        <f>L58*J59</f>
        <v>10.5525192</v>
      </c>
      <c r="M59" s="80"/>
      <c r="N59" s="432">
        <f t="shared" si="88"/>
        <v>0.0583190478</v>
      </c>
      <c r="O59" s="433">
        <f t="shared" si="89"/>
        <v>0.005557264676</v>
      </c>
      <c r="P59" s="59"/>
      <c r="Q59" s="476">
        <v>0.13</v>
      </c>
      <c r="R59" s="484"/>
      <c r="S59" s="431">
        <f>S58*Q59</f>
        <v>10.8723192</v>
      </c>
      <c r="T59" s="80"/>
      <c r="U59" s="432">
        <f t="shared" si="90"/>
        <v>0.3198</v>
      </c>
      <c r="V59" s="433">
        <f t="shared" si="91"/>
        <v>0.03030555965</v>
      </c>
      <c r="W59" s="59"/>
      <c r="X59" s="476">
        <v>0.13</v>
      </c>
      <c r="Y59" s="484"/>
      <c r="Z59" s="431">
        <f>Z58*X59</f>
        <v>11.1762592</v>
      </c>
      <c r="AA59" s="80"/>
      <c r="AB59" s="432">
        <f t="shared" si="92"/>
        <v>0.30394</v>
      </c>
      <c r="AC59" s="433">
        <f t="shared" si="93"/>
        <v>0.02795539705</v>
      </c>
      <c r="AD59" s="59"/>
      <c r="AE59" s="476">
        <v>0.13</v>
      </c>
      <c r="AF59" s="484"/>
      <c r="AG59" s="431">
        <f>AG58*AE59</f>
        <v>11.4092192</v>
      </c>
      <c r="AH59" s="80"/>
      <c r="AI59" s="432">
        <f t="shared" si="94"/>
        <v>0.23296</v>
      </c>
      <c r="AJ59" s="433">
        <f t="shared" si="95"/>
        <v>0.02084418372</v>
      </c>
      <c r="AK59" s="59"/>
      <c r="AL59" s="476">
        <v>0.13</v>
      </c>
      <c r="AM59" s="484"/>
      <c r="AN59" s="431">
        <f>AN58*AL59</f>
        <v>11.6421792</v>
      </c>
      <c r="AO59" s="80"/>
      <c r="AP59" s="432">
        <f t="shared" si="96"/>
        <v>0.23296</v>
      </c>
      <c r="AQ59" s="433">
        <f t="shared" si="97"/>
        <v>0.02041857519</v>
      </c>
      <c r="AR59" s="434"/>
    </row>
    <row r="60" ht="12.0" customHeight="1">
      <c r="A60" s="59"/>
      <c r="B60" s="485" t="s">
        <v>428</v>
      </c>
      <c r="C60" s="351"/>
      <c r="D60" s="351"/>
      <c r="E60" s="351"/>
      <c r="F60" s="486"/>
      <c r="G60" s="80"/>
      <c r="H60" s="524">
        <f>H58+H59</f>
        <v>91.21881669</v>
      </c>
      <c r="I60" s="448"/>
      <c r="J60" s="448"/>
      <c r="K60" s="448"/>
      <c r="L60" s="431">
        <f>L58+L59</f>
        <v>91.7257438</v>
      </c>
      <c r="M60" s="80"/>
      <c r="N60" s="432">
        <f t="shared" si="88"/>
        <v>0.5069271078</v>
      </c>
      <c r="O60" s="433">
        <f t="shared" si="89"/>
        <v>0.005557264676</v>
      </c>
      <c r="P60" s="59"/>
      <c r="Q60" s="448"/>
      <c r="R60" s="448"/>
      <c r="S60" s="431">
        <f>S58+S59</f>
        <v>94.5055438</v>
      </c>
      <c r="T60" s="80"/>
      <c r="U60" s="432">
        <f t="shared" si="90"/>
        <v>2.7798</v>
      </c>
      <c r="V60" s="433">
        <f t="shared" si="91"/>
        <v>0.03030555965</v>
      </c>
      <c r="W60" s="59"/>
      <c r="X60" s="448"/>
      <c r="Y60" s="448"/>
      <c r="Z60" s="431">
        <f>Z58+Z59</f>
        <v>97.1474838</v>
      </c>
      <c r="AA60" s="80"/>
      <c r="AB60" s="432">
        <f t="shared" si="92"/>
        <v>2.64194</v>
      </c>
      <c r="AC60" s="433">
        <f t="shared" si="93"/>
        <v>0.02795539705</v>
      </c>
      <c r="AD60" s="59"/>
      <c r="AE60" s="448"/>
      <c r="AF60" s="448"/>
      <c r="AG60" s="431">
        <f>AG58+AG59</f>
        <v>99.1724438</v>
      </c>
      <c r="AH60" s="80"/>
      <c r="AI60" s="432">
        <f t="shared" si="94"/>
        <v>2.02496</v>
      </c>
      <c r="AJ60" s="433">
        <f t="shared" si="95"/>
        <v>0.02084418372</v>
      </c>
      <c r="AK60" s="59"/>
      <c r="AL60" s="448"/>
      <c r="AM60" s="448"/>
      <c r="AN60" s="431">
        <f>AN58+AN59</f>
        <v>101.1974038</v>
      </c>
      <c r="AO60" s="80"/>
      <c r="AP60" s="432">
        <f t="shared" si="96"/>
        <v>2.02496</v>
      </c>
      <c r="AQ60" s="433">
        <f t="shared" si="97"/>
        <v>0.02041857519</v>
      </c>
      <c r="AR60" s="434"/>
    </row>
    <row r="61" ht="12.0" customHeight="1">
      <c r="A61" s="59"/>
      <c r="B61" s="487" t="s">
        <v>273</v>
      </c>
      <c r="E61" s="351"/>
      <c r="F61" s="488">
        <f>F55</f>
        <v>0.131</v>
      </c>
      <c r="G61" s="80"/>
      <c r="H61" s="526">
        <f>F61*H58</f>
        <v>10.57492477</v>
      </c>
      <c r="I61" s="448"/>
      <c r="J61" s="490">
        <f>F61</f>
        <v>0.131</v>
      </c>
      <c r="K61" s="448"/>
      <c r="L61" s="546">
        <f>J61*L58</f>
        <v>10.63369242</v>
      </c>
      <c r="M61" s="80"/>
      <c r="N61" s="489">
        <f t="shared" si="88"/>
        <v>0.05876765586</v>
      </c>
      <c r="O61" s="491">
        <f t="shared" si="89"/>
        <v>0.005557264676</v>
      </c>
      <c r="P61" s="59"/>
      <c r="Q61" s="490">
        <f>J61</f>
        <v>0.131</v>
      </c>
      <c r="R61" s="448"/>
      <c r="S61" s="546">
        <f>Q61*S58</f>
        <v>10.95595242</v>
      </c>
      <c r="T61" s="80"/>
      <c r="U61" s="489">
        <f t="shared" si="90"/>
        <v>0.32226</v>
      </c>
      <c r="V61" s="491">
        <f t="shared" si="91"/>
        <v>0.03030555965</v>
      </c>
      <c r="W61" s="59"/>
      <c r="X61" s="490">
        <f>Q61</f>
        <v>0.131</v>
      </c>
      <c r="Y61" s="448"/>
      <c r="Z61" s="546">
        <f>X61*Z58</f>
        <v>11.26223042</v>
      </c>
      <c r="AA61" s="80"/>
      <c r="AB61" s="489">
        <f t="shared" si="92"/>
        <v>0.306278</v>
      </c>
      <c r="AC61" s="491">
        <f t="shared" si="93"/>
        <v>0.02795539705</v>
      </c>
      <c r="AD61" s="59"/>
      <c r="AE61" s="490">
        <f>X61</f>
        <v>0.131</v>
      </c>
      <c r="AF61" s="448"/>
      <c r="AG61" s="546">
        <f>AE61*AG58</f>
        <v>11.49698242</v>
      </c>
      <c r="AH61" s="80"/>
      <c r="AI61" s="489">
        <f t="shared" si="94"/>
        <v>0.234752</v>
      </c>
      <c r="AJ61" s="491">
        <f t="shared" si="95"/>
        <v>0.02084418372</v>
      </c>
      <c r="AK61" s="59"/>
      <c r="AL61" s="490">
        <f>AE61</f>
        <v>0.131</v>
      </c>
      <c r="AM61" s="448"/>
      <c r="AN61" s="546">
        <f>AL61*AN58</f>
        <v>11.73173442</v>
      </c>
      <c r="AO61" s="80"/>
      <c r="AP61" s="489">
        <f t="shared" si="96"/>
        <v>0.234752</v>
      </c>
      <c r="AQ61" s="491">
        <f t="shared" si="97"/>
        <v>0.02041857519</v>
      </c>
      <c r="AR61" s="492"/>
    </row>
    <row r="62" ht="12.0" customHeight="1">
      <c r="A62" s="59"/>
      <c r="B62" s="493" t="s">
        <v>321</v>
      </c>
      <c r="C62" s="71"/>
      <c r="D62" s="72"/>
      <c r="E62" s="494"/>
      <c r="F62" s="502"/>
      <c r="G62" s="529"/>
      <c r="H62" s="530">
        <f>H60-H61</f>
        <v>80.64389192</v>
      </c>
      <c r="I62" s="503"/>
      <c r="J62" s="503"/>
      <c r="K62" s="503"/>
      <c r="L62" s="504">
        <f>L60-L61</f>
        <v>81.09205138</v>
      </c>
      <c r="M62" s="505"/>
      <c r="N62" s="506">
        <f t="shared" si="88"/>
        <v>0.4481594519</v>
      </c>
      <c r="O62" s="507">
        <f t="shared" si="89"/>
        <v>0.005557264676</v>
      </c>
      <c r="P62" s="59"/>
      <c r="Q62" s="503"/>
      <c r="R62" s="503"/>
      <c r="S62" s="504">
        <f>S60-S61</f>
        <v>83.54959138</v>
      </c>
      <c r="T62" s="505"/>
      <c r="U62" s="506">
        <f t="shared" si="90"/>
        <v>2.45754</v>
      </c>
      <c r="V62" s="507">
        <f t="shared" si="91"/>
        <v>0.03030555965</v>
      </c>
      <c r="W62" s="59"/>
      <c r="X62" s="503"/>
      <c r="Y62" s="503"/>
      <c r="Z62" s="504">
        <f>Z60-Z61</f>
        <v>85.88525338</v>
      </c>
      <c r="AA62" s="505"/>
      <c r="AB62" s="506">
        <f t="shared" si="92"/>
        <v>2.335662</v>
      </c>
      <c r="AC62" s="507">
        <f t="shared" si="93"/>
        <v>0.02795539705</v>
      </c>
      <c r="AD62" s="59"/>
      <c r="AE62" s="503"/>
      <c r="AF62" s="503"/>
      <c r="AG62" s="504">
        <f>AG60-AG61</f>
        <v>87.67546138</v>
      </c>
      <c r="AH62" s="505"/>
      <c r="AI62" s="506">
        <f t="shared" si="94"/>
        <v>1.790208</v>
      </c>
      <c r="AJ62" s="507">
        <f t="shared" si="95"/>
        <v>0.02084418372</v>
      </c>
      <c r="AK62" s="59"/>
      <c r="AL62" s="503"/>
      <c r="AM62" s="503"/>
      <c r="AN62" s="504">
        <f>AN60-AN61</f>
        <v>89.46566938</v>
      </c>
      <c r="AO62" s="505"/>
      <c r="AP62" s="506">
        <f t="shared" si="96"/>
        <v>1.790208</v>
      </c>
      <c r="AQ62" s="507">
        <f t="shared" si="97"/>
        <v>0.02041857519</v>
      </c>
      <c r="AR62" s="501"/>
    </row>
    <row r="63" ht="12.0" customHeight="1">
      <c r="A63" s="59"/>
      <c r="B63" s="465"/>
      <c r="C63" s="466"/>
      <c r="D63" s="466"/>
      <c r="E63" s="466"/>
      <c r="F63" s="508"/>
      <c r="G63" s="471"/>
      <c r="H63" s="531"/>
      <c r="I63" s="509"/>
      <c r="J63" s="508"/>
      <c r="K63" s="509"/>
      <c r="L63" s="472"/>
      <c r="M63" s="471"/>
      <c r="N63" s="510"/>
      <c r="O63" s="473"/>
      <c r="P63" s="59"/>
      <c r="Q63" s="508"/>
      <c r="R63" s="509"/>
      <c r="S63" s="472"/>
      <c r="T63" s="471"/>
      <c r="U63" s="510"/>
      <c r="V63" s="473"/>
      <c r="W63" s="59"/>
      <c r="X63" s="508"/>
      <c r="Y63" s="509"/>
      <c r="Z63" s="472"/>
      <c r="AA63" s="471"/>
      <c r="AB63" s="510"/>
      <c r="AC63" s="473"/>
      <c r="AD63" s="59"/>
      <c r="AE63" s="508"/>
      <c r="AF63" s="509"/>
      <c r="AG63" s="472"/>
      <c r="AH63" s="471"/>
      <c r="AI63" s="510"/>
      <c r="AJ63" s="473"/>
      <c r="AK63" s="59"/>
      <c r="AL63" s="508"/>
      <c r="AM63" s="509"/>
      <c r="AN63" s="472"/>
      <c r="AO63" s="471"/>
      <c r="AP63" s="510"/>
      <c r="AQ63" s="473"/>
      <c r="AR63" s="474"/>
    </row>
    <row r="64" ht="12.0" customHeight="1">
      <c r="A64" s="59"/>
      <c r="B64" s="59"/>
      <c r="C64" s="59"/>
      <c r="D64" s="59"/>
      <c r="E64" s="59"/>
      <c r="F64" s="59"/>
      <c r="G64" s="59"/>
      <c r="H64" s="59"/>
      <c r="I64" s="59"/>
      <c r="J64" s="59"/>
      <c r="K64" s="59"/>
      <c r="L64" s="140"/>
      <c r="M64" s="59"/>
      <c r="N64" s="59"/>
      <c r="O64" s="59"/>
      <c r="P64" s="59"/>
      <c r="Q64" s="59"/>
      <c r="R64" s="59"/>
      <c r="S64" s="140"/>
      <c r="T64" s="59"/>
      <c r="U64" s="59"/>
      <c r="V64" s="59"/>
      <c r="W64" s="59"/>
      <c r="X64" s="59"/>
      <c r="Y64" s="59"/>
      <c r="Z64" s="140"/>
      <c r="AA64" s="59"/>
      <c r="AB64" s="59"/>
      <c r="AC64" s="59"/>
      <c r="AD64" s="59"/>
      <c r="AE64" s="59"/>
      <c r="AF64" s="59"/>
      <c r="AG64" s="140"/>
      <c r="AH64" s="59"/>
      <c r="AI64" s="59"/>
      <c r="AJ64" s="59"/>
      <c r="AK64" s="59"/>
      <c r="AL64" s="59"/>
      <c r="AM64" s="59"/>
      <c r="AN64" s="140"/>
      <c r="AO64" s="59"/>
      <c r="AP64" s="59"/>
      <c r="AQ64" s="59"/>
      <c r="AR64" s="59"/>
    </row>
    <row r="65" ht="12.0" customHeight="1">
      <c r="A65" s="59"/>
      <c r="B65" s="337" t="s">
        <v>322</v>
      </c>
      <c r="C65" s="59"/>
      <c r="D65" s="59"/>
      <c r="E65" s="59"/>
      <c r="F65" s="511">
        <f>'Proposed Rates'!$E$299</f>
        <v>0.0338</v>
      </c>
      <c r="G65" s="59"/>
      <c r="H65" s="59"/>
      <c r="I65" s="59"/>
      <c r="J65" s="511">
        <f>'Proposed Rates'!$F$299</f>
        <v>0.0335</v>
      </c>
      <c r="K65" s="59"/>
      <c r="L65" s="59"/>
      <c r="M65" s="59"/>
      <c r="N65" s="59"/>
      <c r="O65" s="59"/>
      <c r="P65" s="59"/>
      <c r="Q65" s="511">
        <f>'Proposed Rates'!$G$299</f>
        <v>0.0335</v>
      </c>
      <c r="R65" s="59"/>
      <c r="S65" s="59"/>
      <c r="T65" s="59"/>
      <c r="U65" s="59"/>
      <c r="V65" s="59"/>
      <c r="W65" s="59"/>
      <c r="X65" s="511">
        <f>'Proposed Rates'!$H$299</f>
        <v>0.0335</v>
      </c>
      <c r="Y65" s="59"/>
      <c r="Z65" s="59"/>
      <c r="AA65" s="59"/>
      <c r="AB65" s="59"/>
      <c r="AC65" s="59"/>
      <c r="AD65" s="59"/>
      <c r="AE65" s="511">
        <f>'Proposed Rates'!$I$299</f>
        <v>0.0335</v>
      </c>
      <c r="AF65" s="59"/>
      <c r="AG65" s="59"/>
      <c r="AH65" s="59"/>
      <c r="AI65" s="59"/>
      <c r="AJ65" s="59"/>
      <c r="AK65" s="59"/>
      <c r="AL65" s="511">
        <f>'Proposed Rates'!$J$299</f>
        <v>0.0335</v>
      </c>
      <c r="AM65" s="59"/>
      <c r="AN65" s="59"/>
      <c r="AO65" s="59"/>
      <c r="AP65" s="59"/>
      <c r="AQ65" s="59"/>
      <c r="AR65" s="59"/>
    </row>
    <row r="66" ht="12.0" customHeight="1">
      <c r="A66" s="59"/>
      <c r="B66" s="59"/>
      <c r="C66" s="59"/>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9"/>
      <c r="AR66" s="59"/>
    </row>
    <row r="67" ht="12.0" customHeight="1">
      <c r="A67" s="512"/>
      <c r="B67" s="59"/>
      <c r="C67" s="59"/>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c r="AP67" s="59"/>
      <c r="AQ67" s="59"/>
      <c r="AR67" s="59"/>
    </row>
    <row r="68" ht="12.0" customHeight="1">
      <c r="A68" s="59"/>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c r="AP68" s="59"/>
      <c r="AQ68" s="59"/>
      <c r="AR68" s="59"/>
    </row>
    <row r="69" ht="12.0" customHeight="1">
      <c r="A69" s="59"/>
      <c r="B69" s="59"/>
      <c r="C69" s="59"/>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59"/>
      <c r="AM69" s="59"/>
      <c r="AN69" s="59"/>
      <c r="AO69" s="59"/>
      <c r="AP69" s="59"/>
      <c r="AQ69" s="59"/>
      <c r="AR69" s="59"/>
    </row>
    <row r="70" ht="12.0" customHeight="1">
      <c r="A70" s="59"/>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c r="AP70" s="59"/>
      <c r="AQ70" s="59"/>
      <c r="AR70" s="59"/>
    </row>
    <row r="71" ht="12.0" customHeight="1">
      <c r="A71" s="59"/>
      <c r="B71" s="59"/>
      <c r="C71" s="59"/>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59"/>
      <c r="AO71" s="59"/>
      <c r="AP71" s="59"/>
      <c r="AQ71" s="59"/>
      <c r="AR71" s="59"/>
    </row>
    <row r="72" ht="12.0" customHeight="1">
      <c r="A72" s="59"/>
      <c r="B72" s="59"/>
      <c r="C72" s="59"/>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N72" s="59"/>
      <c r="AO72" s="59"/>
      <c r="AP72" s="59"/>
      <c r="AQ72" s="59"/>
      <c r="AR72" s="59"/>
    </row>
    <row r="73" ht="12.0" customHeight="1">
      <c r="A73" s="59"/>
      <c r="B73" s="59"/>
      <c r="C73" s="59"/>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59"/>
      <c r="AK73" s="59"/>
      <c r="AL73" s="59"/>
      <c r="AM73" s="59"/>
      <c r="AN73" s="59"/>
      <c r="AO73" s="59"/>
      <c r="AP73" s="59"/>
      <c r="AQ73" s="59"/>
      <c r="AR73" s="59"/>
    </row>
    <row r="74" ht="12.0" customHeight="1">
      <c r="A74" s="59"/>
      <c r="B74" s="59"/>
      <c r="C74" s="59"/>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9"/>
      <c r="AR74" s="59"/>
    </row>
    <row r="75" ht="12.0" customHeight="1">
      <c r="A75" s="59"/>
      <c r="B75" s="59"/>
      <c r="C75" s="59"/>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c r="AJ75" s="59"/>
      <c r="AK75" s="59"/>
      <c r="AL75" s="59"/>
      <c r="AM75" s="59"/>
      <c r="AN75" s="59"/>
      <c r="AO75" s="59"/>
      <c r="AP75" s="59"/>
      <c r="AQ75" s="59"/>
      <c r="AR75" s="59"/>
    </row>
    <row r="76" ht="12.0" customHeight="1">
      <c r="A76" s="59"/>
      <c r="B76" s="59"/>
      <c r="C76" s="59"/>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c r="AJ76" s="59"/>
      <c r="AK76" s="59"/>
      <c r="AL76" s="59"/>
      <c r="AM76" s="59"/>
      <c r="AN76" s="59"/>
      <c r="AO76" s="59"/>
      <c r="AP76" s="59"/>
      <c r="AQ76" s="59"/>
      <c r="AR76" s="59"/>
    </row>
    <row r="77" ht="12.0" customHeight="1">
      <c r="A77" s="59"/>
      <c r="B77" s="59"/>
      <c r="C77" s="59"/>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c r="AJ77" s="59"/>
      <c r="AK77" s="59"/>
      <c r="AL77" s="59"/>
      <c r="AM77" s="59"/>
      <c r="AN77" s="59"/>
      <c r="AO77" s="59"/>
      <c r="AP77" s="59"/>
      <c r="AQ77" s="59"/>
      <c r="AR77" s="59"/>
    </row>
    <row r="78" ht="12.0" customHeight="1">
      <c r="A78" s="59"/>
      <c r="B78" s="59"/>
      <c r="C78" s="59"/>
      <c r="D78" s="59"/>
      <c r="E78" s="59"/>
      <c r="F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9"/>
      <c r="AR78" s="59"/>
    </row>
    <row r="79" ht="12.0" customHeight="1">
      <c r="A79" s="59"/>
      <c r="B79" s="59"/>
      <c r="C79" s="59"/>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59"/>
      <c r="AK79" s="59"/>
      <c r="AL79" s="59"/>
      <c r="AM79" s="59"/>
      <c r="AN79" s="59"/>
      <c r="AO79" s="59"/>
      <c r="AP79" s="59"/>
      <c r="AQ79" s="59"/>
      <c r="AR79" s="59"/>
    </row>
    <row r="80" ht="12.0" customHeight="1">
      <c r="A80" s="59"/>
      <c r="B80" s="59"/>
      <c r="C80" s="59"/>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9"/>
      <c r="AR80" s="59"/>
    </row>
    <row r="81" ht="12.0" customHeight="1">
      <c r="A81" s="513"/>
      <c r="B81" s="59" t="s">
        <v>333</v>
      </c>
      <c r="C81" s="59"/>
      <c r="D81" s="59"/>
      <c r="E81" s="59"/>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c r="AR81" s="59"/>
    </row>
    <row r="82" ht="12.0" customHeight="1">
      <c r="A82" s="59"/>
      <c r="B82" s="59"/>
      <c r="C82" s="59"/>
      <c r="D82" s="59"/>
      <c r="E82" s="59"/>
      <c r="F82" s="59"/>
      <c r="G82" s="59"/>
      <c r="H82" s="59"/>
      <c r="I82" s="59"/>
      <c r="J82" s="59"/>
      <c r="K82" s="59"/>
      <c r="L82" s="59"/>
      <c r="M82" s="59"/>
      <c r="N82" s="59"/>
      <c r="O82" s="59"/>
      <c r="P82" s="59"/>
      <c r="Q82" s="59"/>
      <c r="R82" s="59"/>
      <c r="S82" s="59"/>
      <c r="T82" s="59"/>
      <c r="U82" s="59"/>
      <c r="V82" s="59"/>
      <c r="W82" s="59"/>
      <c r="X82" s="59"/>
      <c r="Y82" s="59"/>
      <c r="Z82" s="59"/>
      <c r="AA82" s="59"/>
      <c r="AB82" s="59"/>
      <c r="AC82" s="59"/>
      <c r="AD82" s="59"/>
      <c r="AE82" s="59"/>
      <c r="AF82" s="59"/>
      <c r="AG82" s="59"/>
      <c r="AH82" s="59"/>
      <c r="AI82" s="59"/>
      <c r="AJ82" s="59"/>
      <c r="AK82" s="59"/>
      <c r="AL82" s="59"/>
      <c r="AM82" s="59"/>
      <c r="AN82" s="59"/>
      <c r="AO82" s="59"/>
      <c r="AP82" s="59"/>
      <c r="AQ82" s="59"/>
      <c r="AR82" s="59"/>
    </row>
    <row r="83" ht="12.0" customHeight="1">
      <c r="A83" s="59"/>
      <c r="B83" s="59" t="s">
        <v>334</v>
      </c>
      <c r="C83" s="59"/>
      <c r="D83" s="59"/>
      <c r="E83" s="59"/>
      <c r="F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83" s="59"/>
      <c r="AN83" s="59"/>
      <c r="AO83" s="59"/>
      <c r="AP83" s="59"/>
      <c r="AQ83" s="59"/>
      <c r="AR83" s="59"/>
    </row>
    <row r="84" ht="12.0" customHeight="1">
      <c r="A84" s="59"/>
      <c r="B84" s="59"/>
      <c r="C84" s="59"/>
      <c r="D84" s="59"/>
      <c r="E84" s="59"/>
      <c r="F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row>
    <row r="85" ht="12.0" customHeight="1">
      <c r="A85" s="59"/>
      <c r="B85" s="59"/>
      <c r="C85" s="59"/>
      <c r="D85" s="59"/>
      <c r="E85" s="59"/>
      <c r="F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row>
    <row r="86" ht="12.0" customHeight="1">
      <c r="A86" s="59"/>
      <c r="B86" s="59"/>
      <c r="C86" s="59"/>
      <c r="D86" s="59"/>
      <c r="E86" s="59"/>
      <c r="F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row>
    <row r="87" ht="12.0" customHeight="1">
      <c r="A87" s="59"/>
      <c r="B87" s="59"/>
      <c r="C87" s="59"/>
      <c r="D87" s="59"/>
      <c r="E87" s="59"/>
      <c r="F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c r="AR87" s="59"/>
    </row>
    <row r="88" ht="12.0" customHeight="1">
      <c r="A88" s="59"/>
      <c r="B88" s="59"/>
      <c r="C88" s="59"/>
      <c r="D88" s="59"/>
      <c r="E88" s="59"/>
      <c r="F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9"/>
      <c r="AR88" s="59"/>
    </row>
    <row r="89" ht="12.0" customHeight="1">
      <c r="A89" s="59"/>
      <c r="B89" s="59"/>
      <c r="C89" s="59"/>
      <c r="D89" s="59"/>
      <c r="E89" s="59"/>
      <c r="F89" s="59"/>
      <c r="G89" s="59"/>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c r="AQ89" s="59"/>
      <c r="AR89" s="59"/>
    </row>
    <row r="90" ht="12.0" customHeight="1">
      <c r="A90" s="59"/>
      <c r="B90" s="59"/>
      <c r="C90" s="59"/>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row>
    <row r="91" ht="12.0" customHeight="1">
      <c r="A91" s="59"/>
      <c r="B91" s="59"/>
      <c r="C91" s="59"/>
      <c r="D91" s="59"/>
      <c r="E91" s="59"/>
      <c r="F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c r="AF91" s="59"/>
      <c r="AG91" s="59"/>
      <c r="AH91" s="59"/>
      <c r="AI91" s="59"/>
      <c r="AJ91" s="59"/>
      <c r="AK91" s="59"/>
      <c r="AL91" s="59"/>
      <c r="AM91" s="59"/>
      <c r="AN91" s="59"/>
      <c r="AO91" s="59"/>
      <c r="AP91" s="59"/>
      <c r="AQ91" s="59"/>
      <c r="AR91" s="59"/>
    </row>
    <row r="92" ht="12.0" customHeight="1">
      <c r="A92" s="59"/>
      <c r="B92" s="59"/>
      <c r="C92" s="59"/>
      <c r="D92" s="59"/>
      <c r="E92" s="59"/>
      <c r="F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c r="AR92" s="59"/>
    </row>
    <row r="93" ht="12.0" customHeight="1">
      <c r="A93" s="59"/>
      <c r="B93" s="59"/>
      <c r="C93" s="59"/>
      <c r="D93" s="59"/>
      <c r="E93" s="59"/>
      <c r="F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c r="AR93" s="59"/>
    </row>
    <row r="94" ht="12.0" customHeight="1">
      <c r="A94" s="59"/>
      <c r="B94" s="59"/>
      <c r="C94" s="59"/>
      <c r="D94" s="59"/>
      <c r="E94" s="59"/>
      <c r="F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c r="AJ94" s="59"/>
      <c r="AK94" s="59"/>
      <c r="AL94" s="59"/>
      <c r="AM94" s="59"/>
      <c r="AN94" s="59"/>
      <c r="AO94" s="59"/>
      <c r="AP94" s="59"/>
      <c r="AQ94" s="59"/>
      <c r="AR94" s="59"/>
    </row>
    <row r="95" ht="12.0" customHeight="1">
      <c r="A95" s="59"/>
      <c r="B95" s="59"/>
      <c r="C95" s="59"/>
      <c r="D95" s="59"/>
      <c r="E95" s="59"/>
      <c r="F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c r="AJ95" s="59"/>
      <c r="AK95" s="59"/>
      <c r="AL95" s="59"/>
      <c r="AM95" s="59"/>
      <c r="AN95" s="59"/>
      <c r="AO95" s="59"/>
      <c r="AP95" s="59"/>
      <c r="AQ95" s="59"/>
      <c r="AR95" s="59"/>
    </row>
    <row r="96" ht="12.0" customHeight="1">
      <c r="A96" s="59"/>
      <c r="B96" s="59"/>
      <c r="C96" s="59"/>
      <c r="D96" s="59"/>
      <c r="E96" s="59"/>
      <c r="F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c r="AQ96" s="59"/>
      <c r="AR96" s="59"/>
    </row>
    <row r="97" ht="12.0" customHeight="1">
      <c r="A97" s="59"/>
      <c r="B97" s="59"/>
      <c r="C97" s="59"/>
      <c r="D97" s="59"/>
      <c r="E97" s="59"/>
      <c r="F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c r="AM97" s="59"/>
      <c r="AN97" s="59"/>
      <c r="AO97" s="59"/>
      <c r="AP97" s="59"/>
      <c r="AQ97" s="59"/>
      <c r="AR97" s="59"/>
    </row>
    <row r="98" ht="12.0" customHeight="1">
      <c r="A98" s="59"/>
      <c r="B98" s="59"/>
      <c r="C98" s="59"/>
      <c r="D98" s="59"/>
      <c r="E98" s="59"/>
      <c r="F98" s="59"/>
      <c r="G98" s="59"/>
      <c r="H98" s="59"/>
      <c r="I98" s="59"/>
      <c r="J98" s="59"/>
      <c r="K98" s="59"/>
      <c r="L98" s="59"/>
      <c r="M98" s="59"/>
      <c r="N98" s="59"/>
      <c r="O98" s="59"/>
      <c r="P98" s="59"/>
      <c r="Q98" s="59"/>
      <c r="R98" s="59"/>
      <c r="S98" s="59"/>
      <c r="T98" s="59"/>
      <c r="U98" s="59"/>
      <c r="V98" s="59"/>
      <c r="W98" s="59"/>
      <c r="X98" s="59"/>
      <c r="Y98" s="59"/>
      <c r="Z98" s="59"/>
      <c r="AA98" s="59"/>
      <c r="AB98" s="59"/>
      <c r="AC98" s="59"/>
      <c r="AD98" s="59"/>
      <c r="AE98" s="59"/>
      <c r="AF98" s="59"/>
      <c r="AG98" s="59"/>
      <c r="AH98" s="59"/>
      <c r="AI98" s="59"/>
      <c r="AJ98" s="59"/>
      <c r="AK98" s="59"/>
      <c r="AL98" s="59"/>
      <c r="AM98" s="59"/>
      <c r="AN98" s="59"/>
      <c r="AO98" s="59"/>
      <c r="AP98" s="59"/>
      <c r="AQ98" s="59"/>
      <c r="AR98" s="59"/>
    </row>
    <row r="99" ht="12.0" customHeight="1">
      <c r="A99" s="59"/>
      <c r="B99" s="59"/>
      <c r="C99" s="59"/>
      <c r="D99" s="59"/>
      <c r="E99" s="59"/>
      <c r="F99" s="59"/>
      <c r="G99" s="59"/>
      <c r="H99" s="59"/>
      <c r="I99" s="59"/>
      <c r="J99" s="59"/>
      <c r="K99" s="59"/>
      <c r="L99" s="59"/>
      <c r="M99" s="59"/>
      <c r="N99" s="59"/>
      <c r="O99" s="59"/>
      <c r="P99" s="59"/>
      <c r="Q99" s="59"/>
      <c r="R99" s="59"/>
      <c r="S99" s="59"/>
      <c r="T99" s="59"/>
      <c r="U99" s="59"/>
      <c r="V99" s="59"/>
      <c r="W99" s="59"/>
      <c r="X99" s="59"/>
      <c r="Y99" s="59"/>
      <c r="Z99" s="59"/>
      <c r="AA99" s="59"/>
      <c r="AB99" s="59"/>
      <c r="AC99" s="59"/>
      <c r="AD99" s="59"/>
      <c r="AE99" s="59"/>
      <c r="AF99" s="59"/>
      <c r="AG99" s="59"/>
      <c r="AH99" s="59"/>
      <c r="AI99" s="59"/>
      <c r="AJ99" s="59"/>
      <c r="AK99" s="59"/>
      <c r="AL99" s="59"/>
      <c r="AM99" s="59"/>
      <c r="AN99" s="59"/>
      <c r="AO99" s="59"/>
      <c r="AP99" s="59"/>
      <c r="AQ99" s="59"/>
      <c r="AR99" s="59"/>
    </row>
    <row r="100" ht="12.0" customHeight="1">
      <c r="A100" s="59"/>
      <c r="B100" s="59"/>
      <c r="C100" s="59"/>
      <c r="D100" s="59"/>
      <c r="E100" s="59"/>
      <c r="F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59"/>
      <c r="AQ100" s="59"/>
      <c r="AR100" s="59"/>
    </row>
    <row r="101" ht="12.0" customHeight="1">
      <c r="A101" s="59"/>
      <c r="B101" s="59"/>
      <c r="C101" s="59"/>
      <c r="D101" s="59"/>
      <c r="E101" s="59"/>
      <c r="F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c r="AH101" s="59"/>
      <c r="AI101" s="59"/>
      <c r="AJ101" s="59"/>
      <c r="AK101" s="59"/>
      <c r="AL101" s="59"/>
      <c r="AM101" s="59"/>
      <c r="AN101" s="59"/>
      <c r="AO101" s="59"/>
      <c r="AP101" s="59"/>
      <c r="AQ101" s="59"/>
      <c r="AR101" s="59"/>
    </row>
    <row r="102" ht="12.0" customHeight="1">
      <c r="A102" s="59"/>
      <c r="B102" s="59"/>
      <c r="C102" s="59"/>
      <c r="D102" s="59"/>
      <c r="E102" s="59"/>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c r="AH102" s="59"/>
      <c r="AI102" s="59"/>
      <c r="AJ102" s="59"/>
      <c r="AK102" s="59"/>
      <c r="AL102" s="59"/>
      <c r="AM102" s="59"/>
      <c r="AN102" s="59"/>
      <c r="AO102" s="59"/>
      <c r="AP102" s="59"/>
      <c r="AQ102" s="59"/>
      <c r="AR102" s="59"/>
    </row>
    <row r="103" ht="12.0" customHeight="1">
      <c r="A103" s="59"/>
      <c r="B103" s="59"/>
      <c r="C103" s="59"/>
      <c r="D103" s="59"/>
      <c r="E103" s="59"/>
      <c r="F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9"/>
      <c r="AJ103" s="59"/>
      <c r="AK103" s="59"/>
      <c r="AL103" s="59"/>
      <c r="AM103" s="59"/>
      <c r="AN103" s="59"/>
      <c r="AO103" s="59"/>
      <c r="AP103" s="59"/>
      <c r="AQ103" s="59"/>
      <c r="AR103" s="59"/>
    </row>
    <row r="104" ht="12.0" customHeight="1">
      <c r="A104" s="59"/>
      <c r="B104" s="59"/>
      <c r="C104" s="59"/>
      <c r="D104" s="59"/>
      <c r="E104" s="59"/>
      <c r="F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c r="AR104" s="59"/>
    </row>
    <row r="105" ht="12.0" customHeight="1">
      <c r="A105" s="59"/>
      <c r="B105" s="59"/>
      <c r="C105" s="59"/>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c r="AL105" s="59"/>
      <c r="AM105" s="59"/>
      <c r="AN105" s="59"/>
      <c r="AO105" s="59"/>
      <c r="AP105" s="59"/>
      <c r="AQ105" s="59"/>
      <c r="AR105" s="59"/>
    </row>
    <row r="106" ht="12.0" customHeight="1">
      <c r="A106" s="59"/>
      <c r="B106" s="59"/>
      <c r="C106" s="59"/>
      <c r="D106" s="59"/>
      <c r="E106" s="59"/>
      <c r="F106" s="59"/>
      <c r="G106" s="59"/>
      <c r="H106" s="59"/>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c r="AH106" s="59"/>
      <c r="AI106" s="59"/>
      <c r="AJ106" s="59"/>
      <c r="AK106" s="59"/>
      <c r="AL106" s="59"/>
      <c r="AM106" s="59"/>
      <c r="AN106" s="59"/>
      <c r="AO106" s="59"/>
      <c r="AP106" s="59"/>
      <c r="AQ106" s="59"/>
      <c r="AR106" s="59"/>
    </row>
    <row r="107" ht="12.0" customHeight="1">
      <c r="A107" s="59"/>
      <c r="B107" s="59"/>
      <c r="C107" s="59"/>
      <c r="D107" s="59"/>
      <c r="E107" s="59"/>
      <c r="F107" s="59"/>
      <c r="G107" s="59"/>
      <c r="H107" s="59"/>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c r="AF107" s="59"/>
      <c r="AG107" s="59"/>
      <c r="AH107" s="59"/>
      <c r="AI107" s="59"/>
      <c r="AJ107" s="59"/>
      <c r="AK107" s="59"/>
      <c r="AL107" s="59"/>
      <c r="AM107" s="59"/>
      <c r="AN107" s="59"/>
      <c r="AO107" s="59"/>
      <c r="AP107" s="59"/>
      <c r="AQ107" s="59"/>
      <c r="AR107" s="59"/>
    </row>
    <row r="108" ht="12.0" customHeight="1">
      <c r="A108" s="59"/>
      <c r="B108" s="59"/>
      <c r="C108" s="59"/>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E108" s="59"/>
      <c r="AF108" s="59"/>
      <c r="AG108" s="59"/>
      <c r="AH108" s="59"/>
      <c r="AI108" s="59"/>
      <c r="AJ108" s="59"/>
      <c r="AK108" s="59"/>
      <c r="AL108" s="59"/>
      <c r="AM108" s="59"/>
      <c r="AN108" s="59"/>
      <c r="AO108" s="59"/>
      <c r="AP108" s="59"/>
      <c r="AQ108" s="59"/>
      <c r="AR108" s="59"/>
    </row>
    <row r="109" ht="12.0" customHeight="1">
      <c r="A109" s="59"/>
      <c r="B109" s="59"/>
      <c r="C109" s="59"/>
      <c r="D109" s="59"/>
      <c r="E109" s="59"/>
      <c r="F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c r="AE109" s="59"/>
      <c r="AF109" s="59"/>
      <c r="AG109" s="59"/>
      <c r="AH109" s="59"/>
      <c r="AI109" s="59"/>
      <c r="AJ109" s="59"/>
      <c r="AK109" s="59"/>
      <c r="AL109" s="59"/>
      <c r="AM109" s="59"/>
      <c r="AN109" s="59"/>
      <c r="AO109" s="59"/>
      <c r="AP109" s="59"/>
      <c r="AQ109" s="59"/>
      <c r="AR109" s="59"/>
    </row>
    <row r="110" ht="12.0" customHeight="1">
      <c r="A110" s="59"/>
      <c r="B110" s="59"/>
      <c r="C110" s="59"/>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c r="AH110" s="59"/>
      <c r="AI110" s="59"/>
      <c r="AJ110" s="59"/>
      <c r="AK110" s="59"/>
      <c r="AL110" s="59"/>
      <c r="AM110" s="59"/>
      <c r="AN110" s="59"/>
      <c r="AO110" s="59"/>
      <c r="AP110" s="59"/>
      <c r="AQ110" s="59"/>
      <c r="AR110" s="59"/>
    </row>
    <row r="111" ht="12.0" customHeight="1">
      <c r="A111" s="59"/>
      <c r="B111" s="59"/>
      <c r="C111" s="59"/>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c r="AH111" s="59"/>
      <c r="AI111" s="59"/>
      <c r="AJ111" s="59"/>
      <c r="AK111" s="59"/>
      <c r="AL111" s="59"/>
      <c r="AM111" s="59"/>
      <c r="AN111" s="59"/>
      <c r="AO111" s="59"/>
      <c r="AP111" s="59"/>
      <c r="AQ111" s="59"/>
      <c r="AR111" s="59"/>
    </row>
    <row r="112" ht="12.0" customHeight="1">
      <c r="A112" s="59"/>
      <c r="B112" s="59"/>
      <c r="C112" s="59"/>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9"/>
      <c r="AM112" s="59"/>
      <c r="AN112" s="59"/>
      <c r="AO112" s="59"/>
      <c r="AP112" s="59"/>
      <c r="AQ112" s="59"/>
      <c r="AR112" s="59"/>
    </row>
    <row r="113" ht="12.0" customHeight="1">
      <c r="A113" s="59"/>
      <c r="B113" s="59"/>
      <c r="C113" s="59"/>
      <c r="D113" s="59"/>
      <c r="E113" s="59"/>
      <c r="F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E113" s="59"/>
      <c r="AF113" s="59"/>
      <c r="AG113" s="59"/>
      <c r="AH113" s="59"/>
      <c r="AI113" s="59"/>
      <c r="AJ113" s="59"/>
      <c r="AK113" s="59"/>
      <c r="AL113" s="59"/>
      <c r="AM113" s="59"/>
      <c r="AN113" s="59"/>
      <c r="AO113" s="59"/>
      <c r="AP113" s="59"/>
      <c r="AQ113" s="59"/>
      <c r="AR113" s="59"/>
    </row>
    <row r="114" ht="12.0" customHeight="1">
      <c r="A114" s="59"/>
      <c r="B114" s="59"/>
      <c r="C114" s="59"/>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c r="AH114" s="59"/>
      <c r="AI114" s="59"/>
      <c r="AJ114" s="59"/>
      <c r="AK114" s="59"/>
      <c r="AL114" s="59"/>
      <c r="AM114" s="59"/>
      <c r="AN114" s="59"/>
      <c r="AO114" s="59"/>
      <c r="AP114" s="59"/>
      <c r="AQ114" s="59"/>
      <c r="AR114" s="59"/>
    </row>
    <row r="115" ht="12.0" customHeight="1">
      <c r="A115" s="59"/>
      <c r="B115" s="59"/>
      <c r="C115" s="59"/>
      <c r="D115" s="59"/>
      <c r="E115" s="59"/>
      <c r="F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c r="AH115" s="59"/>
      <c r="AI115" s="59"/>
      <c r="AJ115" s="59"/>
      <c r="AK115" s="59"/>
      <c r="AL115" s="59"/>
      <c r="AM115" s="59"/>
      <c r="AN115" s="59"/>
      <c r="AO115" s="59"/>
      <c r="AP115" s="59"/>
      <c r="AQ115" s="59"/>
      <c r="AR115" s="59"/>
    </row>
    <row r="116" ht="12.0" customHeight="1">
      <c r="A116" s="59"/>
      <c r="B116" s="59"/>
      <c r="C116" s="59"/>
      <c r="D116" s="59"/>
      <c r="E116" s="59"/>
      <c r="F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9"/>
      <c r="AR116" s="59"/>
    </row>
    <row r="117" ht="12.0" customHeight="1">
      <c r="A117" s="59"/>
      <c r="B117" s="59"/>
      <c r="C117" s="59"/>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c r="AJ117" s="59"/>
      <c r="AK117" s="59"/>
      <c r="AL117" s="59"/>
      <c r="AM117" s="59"/>
      <c r="AN117" s="59"/>
      <c r="AO117" s="59"/>
      <c r="AP117" s="59"/>
      <c r="AQ117" s="59"/>
      <c r="AR117" s="59"/>
    </row>
    <row r="118" ht="12.0" customHeight="1">
      <c r="A118" s="59"/>
      <c r="B118" s="59"/>
      <c r="C118" s="59"/>
      <c r="D118" s="59"/>
      <c r="E118" s="59"/>
      <c r="F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c r="AJ118" s="59"/>
      <c r="AK118" s="59"/>
      <c r="AL118" s="59"/>
      <c r="AM118" s="59"/>
      <c r="AN118" s="59"/>
      <c r="AO118" s="59"/>
      <c r="AP118" s="59"/>
      <c r="AQ118" s="59"/>
      <c r="AR118" s="59"/>
    </row>
    <row r="119" ht="12.0" customHeight="1">
      <c r="A119" s="59"/>
      <c r="B119" s="59"/>
      <c r="C119" s="59"/>
      <c r="D119" s="59"/>
      <c r="E119" s="59"/>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59"/>
      <c r="AL119" s="59"/>
      <c r="AM119" s="59"/>
      <c r="AN119" s="59"/>
      <c r="AO119" s="59"/>
      <c r="AP119" s="59"/>
      <c r="AQ119" s="59"/>
      <c r="AR119" s="59"/>
    </row>
    <row r="120" ht="12.0" customHeight="1">
      <c r="A120" s="59"/>
      <c r="B120" s="59"/>
      <c r="C120" s="59"/>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c r="AJ120" s="59"/>
      <c r="AK120" s="59"/>
      <c r="AL120" s="59"/>
      <c r="AM120" s="59"/>
      <c r="AN120" s="59"/>
      <c r="AO120" s="59"/>
      <c r="AP120" s="59"/>
      <c r="AQ120" s="59"/>
      <c r="AR120" s="59"/>
    </row>
    <row r="121" ht="12.0" customHeight="1">
      <c r="A121" s="59"/>
      <c r="B121" s="59"/>
      <c r="C121" s="59"/>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c r="AJ121" s="59"/>
      <c r="AK121" s="59"/>
      <c r="AL121" s="59"/>
      <c r="AM121" s="59"/>
      <c r="AN121" s="59"/>
      <c r="AO121" s="59"/>
      <c r="AP121" s="59"/>
      <c r="AQ121" s="59"/>
      <c r="AR121" s="59"/>
    </row>
    <row r="122" ht="12.0" customHeight="1">
      <c r="A122" s="59"/>
      <c r="B122" s="59"/>
      <c r="C122" s="59"/>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c r="AH122" s="59"/>
      <c r="AI122" s="59"/>
      <c r="AJ122" s="59"/>
      <c r="AK122" s="59"/>
      <c r="AL122" s="59"/>
      <c r="AM122" s="59"/>
      <c r="AN122" s="59"/>
      <c r="AO122" s="59"/>
      <c r="AP122" s="59"/>
      <c r="AQ122" s="59"/>
      <c r="AR122" s="59"/>
    </row>
    <row r="123" ht="12.0" customHeight="1">
      <c r="A123" s="59"/>
      <c r="B123" s="59"/>
      <c r="C123" s="59"/>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c r="AH123" s="59"/>
      <c r="AI123" s="59"/>
      <c r="AJ123" s="59"/>
      <c r="AK123" s="59"/>
      <c r="AL123" s="59"/>
      <c r="AM123" s="59"/>
      <c r="AN123" s="59"/>
      <c r="AO123" s="59"/>
      <c r="AP123" s="59"/>
      <c r="AQ123" s="59"/>
      <c r="AR123" s="59"/>
    </row>
    <row r="124" ht="12.0" customHeight="1">
      <c r="A124" s="59"/>
      <c r="B124" s="59"/>
      <c r="C124" s="59"/>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c r="AH124" s="59"/>
      <c r="AI124" s="59"/>
      <c r="AJ124" s="59"/>
      <c r="AK124" s="59"/>
      <c r="AL124" s="59"/>
      <c r="AM124" s="59"/>
      <c r="AN124" s="59"/>
      <c r="AO124" s="59"/>
      <c r="AP124" s="59"/>
      <c r="AQ124" s="59"/>
      <c r="AR124" s="59"/>
    </row>
    <row r="125" ht="12.0" customHeight="1">
      <c r="A125" s="59"/>
      <c r="B125" s="59"/>
      <c r="C125" s="59"/>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59"/>
      <c r="AK125" s="59"/>
      <c r="AL125" s="59"/>
      <c r="AM125" s="59"/>
      <c r="AN125" s="59"/>
      <c r="AO125" s="59"/>
      <c r="AP125" s="59"/>
      <c r="AQ125" s="59"/>
      <c r="AR125" s="59"/>
    </row>
    <row r="126" ht="12.0" customHeight="1">
      <c r="A126" s="59"/>
      <c r="B126" s="59"/>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59"/>
      <c r="AK126" s="59"/>
      <c r="AL126" s="59"/>
      <c r="AM126" s="59"/>
      <c r="AN126" s="59"/>
      <c r="AO126" s="59"/>
      <c r="AP126" s="59"/>
      <c r="AQ126" s="59"/>
      <c r="AR126" s="59"/>
    </row>
    <row r="127" ht="12.0" customHeight="1">
      <c r="A127" s="59"/>
      <c r="B127" s="59"/>
      <c r="C127" s="59"/>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c r="AJ127" s="59"/>
      <c r="AK127" s="59"/>
      <c r="AL127" s="59"/>
      <c r="AM127" s="59"/>
      <c r="AN127" s="59"/>
      <c r="AO127" s="59"/>
      <c r="AP127" s="59"/>
      <c r="AQ127" s="59"/>
      <c r="AR127" s="59"/>
    </row>
    <row r="128" ht="12.0" customHeight="1">
      <c r="A128" s="59"/>
      <c r="B128" s="59"/>
      <c r="C128" s="59"/>
      <c r="D128" s="59"/>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59"/>
      <c r="AK128" s="59"/>
      <c r="AL128" s="59"/>
      <c r="AM128" s="59"/>
      <c r="AN128" s="59"/>
      <c r="AO128" s="59"/>
      <c r="AP128" s="59"/>
      <c r="AQ128" s="59"/>
      <c r="AR128" s="59"/>
    </row>
    <row r="129" ht="12.0" customHeight="1">
      <c r="A129" s="59"/>
      <c r="B129" s="59"/>
      <c r="C129" s="59"/>
      <c r="D129" s="59"/>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59"/>
      <c r="AK129" s="59"/>
      <c r="AL129" s="59"/>
      <c r="AM129" s="59"/>
      <c r="AN129" s="59"/>
      <c r="AO129" s="59"/>
      <c r="AP129" s="59"/>
      <c r="AQ129" s="59"/>
      <c r="AR129" s="59"/>
    </row>
    <row r="130" ht="12.0" customHeight="1">
      <c r="A130" s="59"/>
      <c r="B130" s="59"/>
      <c r="C130" s="59"/>
      <c r="D130" s="59"/>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c r="AH130" s="59"/>
      <c r="AI130" s="59"/>
      <c r="AJ130" s="59"/>
      <c r="AK130" s="59"/>
      <c r="AL130" s="59"/>
      <c r="AM130" s="59"/>
      <c r="AN130" s="59"/>
      <c r="AO130" s="59"/>
      <c r="AP130" s="59"/>
      <c r="AQ130" s="59"/>
      <c r="AR130" s="59"/>
    </row>
    <row r="131" ht="12.0" customHeight="1">
      <c r="A131" s="59"/>
      <c r="B131" s="59"/>
      <c r="C131" s="59"/>
      <c r="D131" s="59"/>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59"/>
      <c r="AK131" s="59"/>
      <c r="AL131" s="59"/>
      <c r="AM131" s="59"/>
      <c r="AN131" s="59"/>
      <c r="AO131" s="59"/>
      <c r="AP131" s="59"/>
      <c r="AQ131" s="59"/>
      <c r="AR131" s="59"/>
    </row>
    <row r="132" ht="12.0" customHeight="1">
      <c r="A132" s="59"/>
      <c r="B132" s="59"/>
      <c r="C132" s="59"/>
      <c r="D132" s="59"/>
      <c r="E132" s="59"/>
      <c r="F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c r="AH132" s="59"/>
      <c r="AI132" s="59"/>
      <c r="AJ132" s="59"/>
      <c r="AK132" s="59"/>
      <c r="AL132" s="59"/>
      <c r="AM132" s="59"/>
      <c r="AN132" s="59"/>
      <c r="AO132" s="59"/>
      <c r="AP132" s="59"/>
      <c r="AQ132" s="59"/>
      <c r="AR132" s="59"/>
    </row>
    <row r="133" ht="12.0" customHeight="1">
      <c r="A133" s="59"/>
      <c r="B133" s="59"/>
      <c r="C133" s="59"/>
      <c r="D133" s="59"/>
      <c r="E133" s="59"/>
      <c r="F133" s="59"/>
      <c r="G133" s="59"/>
      <c r="H133" s="59"/>
      <c r="I133" s="59"/>
      <c r="J133" s="59"/>
      <c r="K133" s="59"/>
      <c r="L133" s="59"/>
      <c r="M133" s="59"/>
      <c r="N133" s="59"/>
      <c r="O133" s="59"/>
      <c r="P133" s="59"/>
      <c r="Q133" s="59"/>
      <c r="R133" s="59"/>
      <c r="S133" s="59"/>
      <c r="T133" s="59"/>
      <c r="U133" s="59"/>
      <c r="V133" s="59"/>
      <c r="W133" s="59"/>
      <c r="X133" s="59"/>
      <c r="Y133" s="59"/>
      <c r="Z133" s="59"/>
      <c r="AA133" s="59"/>
      <c r="AB133" s="59"/>
      <c r="AC133" s="59"/>
      <c r="AD133" s="59"/>
      <c r="AE133" s="59"/>
      <c r="AF133" s="59"/>
      <c r="AG133" s="59"/>
      <c r="AH133" s="59"/>
      <c r="AI133" s="59"/>
      <c r="AJ133" s="59"/>
      <c r="AK133" s="59"/>
      <c r="AL133" s="59"/>
      <c r="AM133" s="59"/>
      <c r="AN133" s="59"/>
      <c r="AO133" s="59"/>
      <c r="AP133" s="59"/>
      <c r="AQ133" s="59"/>
      <c r="AR133" s="59"/>
    </row>
    <row r="134" ht="12.0" customHeight="1">
      <c r="A134" s="59"/>
      <c r="B134" s="59"/>
      <c r="C134" s="59"/>
      <c r="D134" s="59"/>
      <c r="E134" s="59"/>
      <c r="F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59"/>
      <c r="AE134" s="59"/>
      <c r="AF134" s="59"/>
      <c r="AG134" s="59"/>
      <c r="AH134" s="59"/>
      <c r="AI134" s="59"/>
      <c r="AJ134" s="59"/>
      <c r="AK134" s="59"/>
      <c r="AL134" s="59"/>
      <c r="AM134" s="59"/>
      <c r="AN134" s="59"/>
      <c r="AO134" s="59"/>
      <c r="AP134" s="59"/>
      <c r="AQ134" s="59"/>
      <c r="AR134" s="59"/>
    </row>
    <row r="135" ht="12.0" customHeight="1">
      <c r="A135" s="59"/>
      <c r="B135" s="59"/>
      <c r="C135" s="59"/>
      <c r="D135" s="59"/>
      <c r="E135" s="59"/>
      <c r="F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c r="AE135" s="59"/>
      <c r="AF135" s="59"/>
      <c r="AG135" s="59"/>
      <c r="AH135" s="59"/>
      <c r="AI135" s="59"/>
      <c r="AJ135" s="59"/>
      <c r="AK135" s="59"/>
      <c r="AL135" s="59"/>
      <c r="AM135" s="59"/>
      <c r="AN135" s="59"/>
      <c r="AO135" s="59"/>
      <c r="AP135" s="59"/>
      <c r="AQ135" s="59"/>
      <c r="AR135" s="59"/>
    </row>
    <row r="136" ht="12.0" customHeight="1">
      <c r="A136" s="59"/>
      <c r="B136" s="59"/>
      <c r="C136" s="59"/>
      <c r="D136" s="59"/>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c r="AH136" s="59"/>
      <c r="AI136" s="59"/>
      <c r="AJ136" s="59"/>
      <c r="AK136" s="59"/>
      <c r="AL136" s="59"/>
      <c r="AM136" s="59"/>
      <c r="AN136" s="59"/>
      <c r="AO136" s="59"/>
      <c r="AP136" s="59"/>
      <c r="AQ136" s="59"/>
      <c r="AR136" s="59"/>
    </row>
    <row r="137" ht="12.0" customHeight="1">
      <c r="A137" s="59"/>
      <c r="B137" s="59"/>
      <c r="C137" s="59"/>
      <c r="D137" s="59"/>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c r="AJ137" s="59"/>
      <c r="AK137" s="59"/>
      <c r="AL137" s="59"/>
      <c r="AM137" s="59"/>
      <c r="AN137" s="59"/>
      <c r="AO137" s="59"/>
      <c r="AP137" s="59"/>
      <c r="AQ137" s="59"/>
      <c r="AR137" s="59"/>
    </row>
    <row r="138" ht="12.0" customHeight="1">
      <c r="A138" s="59"/>
      <c r="B138" s="59"/>
      <c r="C138" s="59"/>
      <c r="D138" s="59"/>
      <c r="E138" s="59"/>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c r="AH138" s="59"/>
      <c r="AI138" s="59"/>
      <c r="AJ138" s="59"/>
      <c r="AK138" s="59"/>
      <c r="AL138" s="59"/>
      <c r="AM138" s="59"/>
      <c r="AN138" s="59"/>
      <c r="AO138" s="59"/>
      <c r="AP138" s="59"/>
      <c r="AQ138" s="59"/>
      <c r="AR138" s="59"/>
    </row>
    <row r="139" ht="12.0" customHeight="1">
      <c r="A139" s="59"/>
      <c r="B139" s="59"/>
      <c r="C139" s="59"/>
      <c r="D139" s="59"/>
      <c r="E139" s="59"/>
      <c r="F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c r="AH139" s="59"/>
      <c r="AI139" s="59"/>
      <c r="AJ139" s="59"/>
      <c r="AK139" s="59"/>
      <c r="AL139" s="59"/>
      <c r="AM139" s="59"/>
      <c r="AN139" s="59"/>
      <c r="AO139" s="59"/>
      <c r="AP139" s="59"/>
      <c r="AQ139" s="59"/>
      <c r="AR139" s="59"/>
    </row>
    <row r="140" ht="12.0" customHeight="1">
      <c r="A140" s="59"/>
      <c r="B140" s="59"/>
      <c r="C140" s="59"/>
      <c r="D140" s="59"/>
      <c r="E140" s="59"/>
      <c r="F140" s="59"/>
      <c r="G140" s="59"/>
      <c r="H140" s="59"/>
      <c r="I140" s="59"/>
      <c r="J140" s="59"/>
      <c r="K140" s="59"/>
      <c r="L140" s="59"/>
      <c r="M140" s="59"/>
      <c r="N140" s="59"/>
      <c r="O140" s="59"/>
      <c r="P140" s="59"/>
      <c r="Q140" s="59"/>
      <c r="R140" s="59"/>
      <c r="S140" s="59"/>
      <c r="T140" s="59"/>
      <c r="U140" s="59"/>
      <c r="V140" s="59"/>
      <c r="W140" s="59"/>
      <c r="X140" s="59"/>
      <c r="Y140" s="59"/>
      <c r="Z140" s="59"/>
      <c r="AA140" s="59"/>
      <c r="AB140" s="59"/>
      <c r="AC140" s="59"/>
      <c r="AD140" s="59"/>
      <c r="AE140" s="59"/>
      <c r="AF140" s="59"/>
      <c r="AG140" s="59"/>
      <c r="AH140" s="59"/>
      <c r="AI140" s="59"/>
      <c r="AJ140" s="59"/>
      <c r="AK140" s="59"/>
      <c r="AL140" s="59"/>
      <c r="AM140" s="59"/>
      <c r="AN140" s="59"/>
      <c r="AO140" s="59"/>
      <c r="AP140" s="59"/>
      <c r="AQ140" s="59"/>
      <c r="AR140" s="59"/>
    </row>
    <row r="141" ht="12.0" customHeight="1">
      <c r="A141" s="59"/>
      <c r="B141" s="59"/>
      <c r="C141" s="59"/>
      <c r="D141" s="59"/>
      <c r="E141" s="59"/>
      <c r="F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c r="AH141" s="59"/>
      <c r="AI141" s="59"/>
      <c r="AJ141" s="59"/>
      <c r="AK141" s="59"/>
      <c r="AL141" s="59"/>
      <c r="AM141" s="59"/>
      <c r="AN141" s="59"/>
      <c r="AO141" s="59"/>
      <c r="AP141" s="59"/>
      <c r="AQ141" s="59"/>
      <c r="AR141" s="59"/>
    </row>
    <row r="142" ht="12.0" customHeight="1">
      <c r="A142" s="59"/>
      <c r="B142" s="59"/>
      <c r="C142" s="59"/>
      <c r="D142" s="59"/>
      <c r="E142" s="59"/>
      <c r="F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c r="AD142" s="59"/>
      <c r="AE142" s="59"/>
      <c r="AF142" s="59"/>
      <c r="AG142" s="59"/>
      <c r="AH142" s="59"/>
      <c r="AI142" s="59"/>
      <c r="AJ142" s="59"/>
      <c r="AK142" s="59"/>
      <c r="AL142" s="59"/>
      <c r="AM142" s="59"/>
      <c r="AN142" s="59"/>
      <c r="AO142" s="59"/>
      <c r="AP142" s="59"/>
      <c r="AQ142" s="59"/>
      <c r="AR142" s="59"/>
    </row>
    <row r="143" ht="12.0" customHeight="1">
      <c r="A143" s="59"/>
      <c r="B143" s="59"/>
      <c r="C143" s="59"/>
      <c r="D143" s="59"/>
      <c r="E143" s="59"/>
      <c r="F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c r="AD143" s="59"/>
      <c r="AE143" s="59"/>
      <c r="AF143" s="59"/>
      <c r="AG143" s="59"/>
      <c r="AH143" s="59"/>
      <c r="AI143" s="59"/>
      <c r="AJ143" s="59"/>
      <c r="AK143" s="59"/>
      <c r="AL143" s="59"/>
      <c r="AM143" s="59"/>
      <c r="AN143" s="59"/>
      <c r="AO143" s="59"/>
      <c r="AP143" s="59"/>
      <c r="AQ143" s="59"/>
      <c r="AR143" s="59"/>
    </row>
    <row r="144" ht="12.0" customHeight="1">
      <c r="A144" s="59"/>
      <c r="B144" s="59"/>
      <c r="C144" s="59"/>
      <c r="D144" s="59"/>
      <c r="E144" s="59"/>
      <c r="F144" s="59"/>
      <c r="G144" s="59"/>
      <c r="H144" s="59"/>
      <c r="I144" s="59"/>
      <c r="J144" s="59"/>
      <c r="K144" s="59"/>
      <c r="L144" s="59"/>
      <c r="M144" s="59"/>
      <c r="N144" s="59"/>
      <c r="O144" s="59"/>
      <c r="P144" s="59"/>
      <c r="Q144" s="59"/>
      <c r="R144" s="59"/>
      <c r="S144" s="59"/>
      <c r="T144" s="59"/>
      <c r="U144" s="59"/>
      <c r="V144" s="59"/>
      <c r="W144" s="59"/>
      <c r="X144" s="59"/>
      <c r="Y144" s="59"/>
      <c r="Z144" s="59"/>
      <c r="AA144" s="59"/>
      <c r="AB144" s="59"/>
      <c r="AC144" s="59"/>
      <c r="AD144" s="59"/>
      <c r="AE144" s="59"/>
      <c r="AF144" s="59"/>
      <c r="AG144" s="59"/>
      <c r="AH144" s="59"/>
      <c r="AI144" s="59"/>
      <c r="AJ144" s="59"/>
      <c r="AK144" s="59"/>
      <c r="AL144" s="59"/>
      <c r="AM144" s="59"/>
      <c r="AN144" s="59"/>
      <c r="AO144" s="59"/>
      <c r="AP144" s="59"/>
      <c r="AQ144" s="59"/>
      <c r="AR144" s="59"/>
    </row>
    <row r="145" ht="12.0" customHeight="1">
      <c r="A145" s="59"/>
      <c r="B145" s="59"/>
      <c r="C145" s="59"/>
      <c r="D145" s="59"/>
      <c r="E145" s="59"/>
      <c r="F145" s="5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c r="AD145" s="59"/>
      <c r="AE145" s="59"/>
      <c r="AF145" s="59"/>
      <c r="AG145" s="59"/>
      <c r="AH145" s="59"/>
      <c r="AI145" s="59"/>
      <c r="AJ145" s="59"/>
      <c r="AK145" s="59"/>
      <c r="AL145" s="59"/>
      <c r="AM145" s="59"/>
      <c r="AN145" s="59"/>
      <c r="AO145" s="59"/>
      <c r="AP145" s="59"/>
      <c r="AQ145" s="59"/>
      <c r="AR145" s="59"/>
    </row>
    <row r="146" ht="12.0" customHeight="1">
      <c r="A146" s="59"/>
      <c r="B146" s="59"/>
      <c r="C146" s="59"/>
      <c r="D146" s="59"/>
      <c r="E146" s="59"/>
      <c r="F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c r="AD146" s="59"/>
      <c r="AE146" s="59"/>
      <c r="AF146" s="59"/>
      <c r="AG146" s="59"/>
      <c r="AH146" s="59"/>
      <c r="AI146" s="59"/>
      <c r="AJ146" s="59"/>
      <c r="AK146" s="59"/>
      <c r="AL146" s="59"/>
      <c r="AM146" s="59"/>
      <c r="AN146" s="59"/>
      <c r="AO146" s="59"/>
      <c r="AP146" s="59"/>
      <c r="AQ146" s="59"/>
      <c r="AR146" s="59"/>
    </row>
    <row r="147" ht="12.0" customHeight="1">
      <c r="A147" s="59"/>
      <c r="B147" s="59"/>
      <c r="C147" s="59"/>
      <c r="D147" s="59"/>
      <c r="E147" s="59"/>
      <c r="F147" s="59"/>
      <c r="G147" s="59"/>
      <c r="H147" s="59"/>
      <c r="I147" s="59"/>
      <c r="J147" s="59"/>
      <c r="K147" s="59"/>
      <c r="L147" s="59"/>
      <c r="M147" s="59"/>
      <c r="N147" s="59"/>
      <c r="O147" s="59"/>
      <c r="P147" s="59"/>
      <c r="Q147" s="59"/>
      <c r="R147" s="59"/>
      <c r="S147" s="59"/>
      <c r="T147" s="59"/>
      <c r="U147" s="59"/>
      <c r="V147" s="59"/>
      <c r="W147" s="59"/>
      <c r="X147" s="59"/>
      <c r="Y147" s="59"/>
      <c r="Z147" s="59"/>
      <c r="AA147" s="59"/>
      <c r="AB147" s="59"/>
      <c r="AC147" s="59"/>
      <c r="AD147" s="59"/>
      <c r="AE147" s="59"/>
      <c r="AF147" s="59"/>
      <c r="AG147" s="59"/>
      <c r="AH147" s="59"/>
      <c r="AI147" s="59"/>
      <c r="AJ147" s="59"/>
      <c r="AK147" s="59"/>
      <c r="AL147" s="59"/>
      <c r="AM147" s="59"/>
      <c r="AN147" s="59"/>
      <c r="AO147" s="59"/>
      <c r="AP147" s="59"/>
      <c r="AQ147" s="59"/>
      <c r="AR147" s="59"/>
    </row>
    <row r="148" ht="12.0" customHeight="1">
      <c r="A148" s="59"/>
      <c r="B148" s="59"/>
      <c r="C148" s="59"/>
      <c r="D148" s="59"/>
      <c r="E148" s="59"/>
      <c r="F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E148" s="59"/>
      <c r="AF148" s="59"/>
      <c r="AG148" s="59"/>
      <c r="AH148" s="59"/>
      <c r="AI148" s="59"/>
      <c r="AJ148" s="59"/>
      <c r="AK148" s="59"/>
      <c r="AL148" s="59"/>
      <c r="AM148" s="59"/>
      <c r="AN148" s="59"/>
      <c r="AO148" s="59"/>
      <c r="AP148" s="59"/>
      <c r="AQ148" s="59"/>
      <c r="AR148" s="59"/>
    </row>
    <row r="149" ht="12.0" customHeight="1">
      <c r="A149" s="59"/>
      <c r="B149" s="59"/>
      <c r="C149" s="59"/>
      <c r="D149" s="59"/>
      <c r="E149" s="59"/>
      <c r="F149" s="59"/>
      <c r="G149" s="59"/>
      <c r="H149" s="59"/>
      <c r="I149" s="59"/>
      <c r="J149" s="59"/>
      <c r="K149" s="59"/>
      <c r="L149" s="59"/>
      <c r="M149" s="59"/>
      <c r="N149" s="59"/>
      <c r="O149" s="59"/>
      <c r="P149" s="59"/>
      <c r="Q149" s="59"/>
      <c r="R149" s="59"/>
      <c r="S149" s="59"/>
      <c r="T149" s="59"/>
      <c r="U149" s="59"/>
      <c r="V149" s="59"/>
      <c r="W149" s="59"/>
      <c r="X149" s="59"/>
      <c r="Y149" s="59"/>
      <c r="Z149" s="59"/>
      <c r="AA149" s="59"/>
      <c r="AB149" s="59"/>
      <c r="AC149" s="59"/>
      <c r="AD149" s="59"/>
      <c r="AE149" s="59"/>
      <c r="AF149" s="59"/>
      <c r="AG149" s="59"/>
      <c r="AH149" s="59"/>
      <c r="AI149" s="59"/>
      <c r="AJ149" s="59"/>
      <c r="AK149" s="59"/>
      <c r="AL149" s="59"/>
      <c r="AM149" s="59"/>
      <c r="AN149" s="59"/>
      <c r="AO149" s="59"/>
      <c r="AP149" s="59"/>
      <c r="AQ149" s="59"/>
      <c r="AR149" s="59"/>
    </row>
    <row r="150" ht="12.0" customHeight="1">
      <c r="A150" s="59"/>
      <c r="B150" s="59"/>
      <c r="C150" s="59"/>
      <c r="D150" s="59"/>
      <c r="E150" s="59"/>
      <c r="F150" s="59"/>
      <c r="G150" s="59"/>
      <c r="H150" s="59"/>
      <c r="I150" s="59"/>
      <c r="J150" s="59"/>
      <c r="K150" s="59"/>
      <c r="L150" s="59"/>
      <c r="M150" s="59"/>
      <c r="N150" s="59"/>
      <c r="O150" s="59"/>
      <c r="P150" s="59"/>
      <c r="Q150" s="59"/>
      <c r="R150" s="59"/>
      <c r="S150" s="59"/>
      <c r="T150" s="59"/>
      <c r="U150" s="59"/>
      <c r="V150" s="59"/>
      <c r="W150" s="59"/>
      <c r="X150" s="59"/>
      <c r="Y150" s="59"/>
      <c r="Z150" s="59"/>
      <c r="AA150" s="59"/>
      <c r="AB150" s="59"/>
      <c r="AC150" s="59"/>
      <c r="AD150" s="59"/>
      <c r="AE150" s="59"/>
      <c r="AF150" s="59"/>
      <c r="AG150" s="59"/>
      <c r="AH150" s="59"/>
      <c r="AI150" s="59"/>
      <c r="AJ150" s="59"/>
      <c r="AK150" s="59"/>
      <c r="AL150" s="59"/>
      <c r="AM150" s="59"/>
      <c r="AN150" s="59"/>
      <c r="AO150" s="59"/>
      <c r="AP150" s="59"/>
      <c r="AQ150" s="59"/>
      <c r="AR150" s="59"/>
    </row>
    <row r="151" ht="12.0" customHeight="1">
      <c r="A151" s="59"/>
      <c r="B151" s="59"/>
      <c r="C151" s="59"/>
      <c r="D151" s="59"/>
      <c r="E151" s="59"/>
      <c r="F151" s="59"/>
      <c r="G151" s="59"/>
      <c r="H151" s="59"/>
      <c r="I151" s="59"/>
      <c r="J151" s="59"/>
      <c r="K151" s="59"/>
      <c r="L151" s="59"/>
      <c r="M151" s="59"/>
      <c r="N151" s="59"/>
      <c r="O151" s="59"/>
      <c r="P151" s="59"/>
      <c r="Q151" s="59"/>
      <c r="R151" s="59"/>
      <c r="S151" s="59"/>
      <c r="T151" s="59"/>
      <c r="U151" s="59"/>
      <c r="V151" s="59"/>
      <c r="W151" s="59"/>
      <c r="X151" s="59"/>
      <c r="Y151" s="59"/>
      <c r="Z151" s="59"/>
      <c r="AA151" s="59"/>
      <c r="AB151" s="59"/>
      <c r="AC151" s="59"/>
      <c r="AD151" s="59"/>
      <c r="AE151" s="59"/>
      <c r="AF151" s="59"/>
      <c r="AG151" s="59"/>
      <c r="AH151" s="59"/>
      <c r="AI151" s="59"/>
      <c r="AJ151" s="59"/>
      <c r="AK151" s="59"/>
      <c r="AL151" s="59"/>
      <c r="AM151" s="59"/>
      <c r="AN151" s="59"/>
      <c r="AO151" s="59"/>
      <c r="AP151" s="59"/>
      <c r="AQ151" s="59"/>
      <c r="AR151" s="59"/>
    </row>
    <row r="152" ht="12.0" customHeight="1">
      <c r="A152" s="59"/>
      <c r="B152" s="59"/>
      <c r="C152" s="59"/>
      <c r="D152" s="59"/>
      <c r="E152" s="59"/>
      <c r="F152" s="59"/>
      <c r="G152" s="59"/>
      <c r="H152" s="59"/>
      <c r="I152" s="59"/>
      <c r="J152" s="59"/>
      <c r="K152" s="59"/>
      <c r="L152" s="59"/>
      <c r="M152" s="59"/>
      <c r="N152" s="59"/>
      <c r="O152" s="59"/>
      <c r="P152" s="59"/>
      <c r="Q152" s="59"/>
      <c r="R152" s="59"/>
      <c r="S152" s="59"/>
      <c r="T152" s="59"/>
      <c r="U152" s="59"/>
      <c r="V152" s="59"/>
      <c r="W152" s="59"/>
      <c r="X152" s="59"/>
      <c r="Y152" s="59"/>
      <c r="Z152" s="59"/>
      <c r="AA152" s="59"/>
      <c r="AB152" s="59"/>
      <c r="AC152" s="59"/>
      <c r="AD152" s="59"/>
      <c r="AE152" s="59"/>
      <c r="AF152" s="59"/>
      <c r="AG152" s="59"/>
      <c r="AH152" s="59"/>
      <c r="AI152" s="59"/>
      <c r="AJ152" s="59"/>
      <c r="AK152" s="59"/>
      <c r="AL152" s="59"/>
      <c r="AM152" s="59"/>
      <c r="AN152" s="59"/>
      <c r="AO152" s="59"/>
      <c r="AP152" s="59"/>
      <c r="AQ152" s="59"/>
      <c r="AR152" s="59"/>
    </row>
    <row r="153" ht="12.0" customHeight="1">
      <c r="A153" s="59"/>
      <c r="B153" s="59"/>
      <c r="C153" s="59"/>
      <c r="D153" s="59"/>
      <c r="E153" s="59"/>
      <c r="F153" s="59"/>
      <c r="G153" s="59"/>
      <c r="H153" s="59"/>
      <c r="I153" s="59"/>
      <c r="J153" s="59"/>
      <c r="K153" s="59"/>
      <c r="L153" s="59"/>
      <c r="M153" s="59"/>
      <c r="N153" s="59"/>
      <c r="O153" s="59"/>
      <c r="P153" s="59"/>
      <c r="Q153" s="59"/>
      <c r="R153" s="59"/>
      <c r="S153" s="59"/>
      <c r="T153" s="59"/>
      <c r="U153" s="59"/>
      <c r="V153" s="59"/>
      <c r="W153" s="59"/>
      <c r="X153" s="59"/>
      <c r="Y153" s="59"/>
      <c r="Z153" s="59"/>
      <c r="AA153" s="59"/>
      <c r="AB153" s="59"/>
      <c r="AC153" s="59"/>
      <c r="AD153" s="59"/>
      <c r="AE153" s="59"/>
      <c r="AF153" s="59"/>
      <c r="AG153" s="59"/>
      <c r="AH153" s="59"/>
      <c r="AI153" s="59"/>
      <c r="AJ153" s="59"/>
      <c r="AK153" s="59"/>
      <c r="AL153" s="59"/>
      <c r="AM153" s="59"/>
      <c r="AN153" s="59"/>
      <c r="AO153" s="59"/>
      <c r="AP153" s="59"/>
      <c r="AQ153" s="59"/>
      <c r="AR153" s="59"/>
    </row>
    <row r="154" ht="12.0" customHeight="1">
      <c r="A154" s="59"/>
      <c r="B154" s="59"/>
      <c r="C154" s="59"/>
      <c r="D154" s="59"/>
      <c r="E154" s="59"/>
      <c r="F154" s="59"/>
      <c r="G154" s="59"/>
      <c r="H154" s="59"/>
      <c r="I154" s="59"/>
      <c r="J154" s="59"/>
      <c r="K154" s="59"/>
      <c r="L154" s="59"/>
      <c r="M154" s="59"/>
      <c r="N154" s="59"/>
      <c r="O154" s="59"/>
      <c r="P154" s="59"/>
      <c r="Q154" s="59"/>
      <c r="R154" s="59"/>
      <c r="S154" s="59"/>
      <c r="T154" s="59"/>
      <c r="U154" s="59"/>
      <c r="V154" s="59"/>
      <c r="W154" s="59"/>
      <c r="X154" s="59"/>
      <c r="Y154" s="59"/>
      <c r="Z154" s="59"/>
      <c r="AA154" s="59"/>
      <c r="AB154" s="59"/>
      <c r="AC154" s="59"/>
      <c r="AD154" s="59"/>
      <c r="AE154" s="59"/>
      <c r="AF154" s="59"/>
      <c r="AG154" s="59"/>
      <c r="AH154" s="59"/>
      <c r="AI154" s="59"/>
      <c r="AJ154" s="59"/>
      <c r="AK154" s="59"/>
      <c r="AL154" s="59"/>
      <c r="AM154" s="59"/>
      <c r="AN154" s="59"/>
      <c r="AO154" s="59"/>
      <c r="AP154" s="59"/>
      <c r="AQ154" s="59"/>
      <c r="AR154" s="59"/>
    </row>
    <row r="155" ht="12.0" customHeight="1">
      <c r="A155" s="59"/>
      <c r="B155" s="59"/>
      <c r="C155" s="59"/>
      <c r="D155" s="59"/>
      <c r="E155" s="59"/>
      <c r="F155" s="59"/>
      <c r="G155" s="59"/>
      <c r="H155" s="59"/>
      <c r="I155" s="59"/>
      <c r="J155" s="59"/>
      <c r="K155" s="59"/>
      <c r="L155" s="59"/>
      <c r="M155" s="59"/>
      <c r="N155" s="59"/>
      <c r="O155" s="59"/>
      <c r="P155" s="59"/>
      <c r="Q155" s="59"/>
      <c r="R155" s="59"/>
      <c r="S155" s="59"/>
      <c r="T155" s="59"/>
      <c r="U155" s="59"/>
      <c r="V155" s="59"/>
      <c r="W155" s="59"/>
      <c r="X155" s="59"/>
      <c r="Y155" s="59"/>
      <c r="Z155" s="59"/>
      <c r="AA155" s="59"/>
      <c r="AB155" s="59"/>
      <c r="AC155" s="59"/>
      <c r="AD155" s="59"/>
      <c r="AE155" s="59"/>
      <c r="AF155" s="59"/>
      <c r="AG155" s="59"/>
      <c r="AH155" s="59"/>
      <c r="AI155" s="59"/>
      <c r="AJ155" s="59"/>
      <c r="AK155" s="59"/>
      <c r="AL155" s="59"/>
      <c r="AM155" s="59"/>
      <c r="AN155" s="59"/>
      <c r="AO155" s="59"/>
      <c r="AP155" s="59"/>
      <c r="AQ155" s="59"/>
      <c r="AR155" s="59"/>
    </row>
    <row r="156" ht="12.0" customHeight="1">
      <c r="A156" s="59"/>
      <c r="B156" s="59"/>
      <c r="C156" s="59"/>
      <c r="D156" s="59"/>
      <c r="E156" s="59"/>
      <c r="F156" s="59"/>
      <c r="G156" s="59"/>
      <c r="H156" s="59"/>
      <c r="I156" s="59"/>
      <c r="J156" s="59"/>
      <c r="K156" s="59"/>
      <c r="L156" s="59"/>
      <c r="M156" s="59"/>
      <c r="N156" s="59"/>
      <c r="O156" s="59"/>
      <c r="P156" s="59"/>
      <c r="Q156" s="59"/>
      <c r="R156" s="59"/>
      <c r="S156" s="59"/>
      <c r="T156" s="59"/>
      <c r="U156" s="59"/>
      <c r="V156" s="59"/>
      <c r="W156" s="59"/>
      <c r="X156" s="59"/>
      <c r="Y156" s="59"/>
      <c r="Z156" s="59"/>
      <c r="AA156" s="59"/>
      <c r="AB156" s="59"/>
      <c r="AC156" s="59"/>
      <c r="AD156" s="59"/>
      <c r="AE156" s="59"/>
      <c r="AF156" s="59"/>
      <c r="AG156" s="59"/>
      <c r="AH156" s="59"/>
      <c r="AI156" s="59"/>
      <c r="AJ156" s="59"/>
      <c r="AK156" s="59"/>
      <c r="AL156" s="59"/>
      <c r="AM156" s="59"/>
      <c r="AN156" s="59"/>
      <c r="AO156" s="59"/>
      <c r="AP156" s="59"/>
      <c r="AQ156" s="59"/>
      <c r="AR156" s="59"/>
    </row>
    <row r="157" ht="12.0" customHeight="1">
      <c r="A157" s="59"/>
      <c r="B157" s="59"/>
      <c r="C157" s="59"/>
      <c r="D157" s="59"/>
      <c r="E157" s="59"/>
      <c r="F157" s="59"/>
      <c r="G157" s="59"/>
      <c r="H157" s="59"/>
      <c r="I157" s="59"/>
      <c r="J157" s="59"/>
      <c r="K157" s="59"/>
      <c r="L157" s="59"/>
      <c r="M157" s="59"/>
      <c r="N157" s="59"/>
      <c r="O157" s="59"/>
      <c r="P157" s="59"/>
      <c r="Q157" s="59"/>
      <c r="R157" s="59"/>
      <c r="S157" s="59"/>
      <c r="T157" s="59"/>
      <c r="U157" s="59"/>
      <c r="V157" s="59"/>
      <c r="W157" s="59"/>
      <c r="X157" s="59"/>
      <c r="Y157" s="59"/>
      <c r="Z157" s="59"/>
      <c r="AA157" s="59"/>
      <c r="AB157" s="59"/>
      <c r="AC157" s="59"/>
      <c r="AD157" s="59"/>
      <c r="AE157" s="59"/>
      <c r="AF157" s="59"/>
      <c r="AG157" s="59"/>
      <c r="AH157" s="59"/>
      <c r="AI157" s="59"/>
      <c r="AJ157" s="59"/>
      <c r="AK157" s="59"/>
      <c r="AL157" s="59"/>
      <c r="AM157" s="59"/>
      <c r="AN157" s="59"/>
      <c r="AO157" s="59"/>
      <c r="AP157" s="59"/>
      <c r="AQ157" s="59"/>
      <c r="AR157" s="59"/>
    </row>
    <row r="158" ht="12.0" customHeight="1">
      <c r="A158" s="59"/>
      <c r="B158" s="59"/>
      <c r="C158" s="59"/>
      <c r="D158" s="59"/>
      <c r="E158" s="59"/>
      <c r="F158" s="59"/>
      <c r="G158" s="59"/>
      <c r="H158" s="59"/>
      <c r="I158" s="59"/>
      <c r="J158" s="59"/>
      <c r="K158" s="59"/>
      <c r="L158" s="59"/>
      <c r="M158" s="59"/>
      <c r="N158" s="59"/>
      <c r="O158" s="59"/>
      <c r="P158" s="59"/>
      <c r="Q158" s="59"/>
      <c r="R158" s="59"/>
      <c r="S158" s="59"/>
      <c r="T158" s="59"/>
      <c r="U158" s="59"/>
      <c r="V158" s="59"/>
      <c r="W158" s="59"/>
      <c r="X158" s="59"/>
      <c r="Y158" s="59"/>
      <c r="Z158" s="59"/>
      <c r="AA158" s="59"/>
      <c r="AB158" s="59"/>
      <c r="AC158" s="59"/>
      <c r="AD158" s="59"/>
      <c r="AE158" s="59"/>
      <c r="AF158" s="59"/>
      <c r="AG158" s="59"/>
      <c r="AH158" s="59"/>
      <c r="AI158" s="59"/>
      <c r="AJ158" s="59"/>
      <c r="AK158" s="59"/>
      <c r="AL158" s="59"/>
      <c r="AM158" s="59"/>
      <c r="AN158" s="59"/>
      <c r="AO158" s="59"/>
      <c r="AP158" s="59"/>
      <c r="AQ158" s="59"/>
      <c r="AR158" s="59"/>
    </row>
    <row r="159" ht="12.0" customHeight="1">
      <c r="A159" s="59"/>
      <c r="B159" s="59"/>
      <c r="C159" s="59"/>
      <c r="D159" s="59"/>
      <c r="E159" s="59"/>
      <c r="F159" s="59"/>
      <c r="G159" s="59"/>
      <c r="H159" s="59"/>
      <c r="I159" s="59"/>
      <c r="J159" s="59"/>
      <c r="K159" s="59"/>
      <c r="L159" s="59"/>
      <c r="M159" s="59"/>
      <c r="N159" s="59"/>
      <c r="O159" s="59"/>
      <c r="P159" s="59"/>
      <c r="Q159" s="59"/>
      <c r="R159" s="59"/>
      <c r="S159" s="59"/>
      <c r="T159" s="59"/>
      <c r="U159" s="59"/>
      <c r="V159" s="59"/>
      <c r="W159" s="59"/>
      <c r="X159" s="59"/>
      <c r="Y159" s="59"/>
      <c r="Z159" s="59"/>
      <c r="AA159" s="59"/>
      <c r="AB159" s="59"/>
      <c r="AC159" s="59"/>
      <c r="AD159" s="59"/>
      <c r="AE159" s="59"/>
      <c r="AF159" s="59"/>
      <c r="AG159" s="59"/>
      <c r="AH159" s="59"/>
      <c r="AI159" s="59"/>
      <c r="AJ159" s="59"/>
      <c r="AK159" s="59"/>
      <c r="AL159" s="59"/>
      <c r="AM159" s="59"/>
      <c r="AN159" s="59"/>
      <c r="AO159" s="59"/>
      <c r="AP159" s="59"/>
      <c r="AQ159" s="59"/>
      <c r="AR159" s="59"/>
    </row>
    <row r="160" ht="12.0" customHeight="1">
      <c r="A160" s="59"/>
      <c r="B160" s="59"/>
      <c r="C160" s="59"/>
      <c r="D160" s="59"/>
      <c r="E160" s="59"/>
      <c r="F160" s="59"/>
      <c r="G160" s="59"/>
      <c r="H160" s="59"/>
      <c r="I160" s="59"/>
      <c r="J160" s="59"/>
      <c r="K160" s="59"/>
      <c r="L160" s="59"/>
      <c r="M160" s="59"/>
      <c r="N160" s="59"/>
      <c r="O160" s="59"/>
      <c r="P160" s="59"/>
      <c r="Q160" s="59"/>
      <c r="R160" s="59"/>
      <c r="S160" s="59"/>
      <c r="T160" s="59"/>
      <c r="U160" s="59"/>
      <c r="V160" s="59"/>
      <c r="W160" s="59"/>
      <c r="X160" s="59"/>
      <c r="Y160" s="59"/>
      <c r="Z160" s="59"/>
      <c r="AA160" s="59"/>
      <c r="AB160" s="59"/>
      <c r="AC160" s="59"/>
      <c r="AD160" s="59"/>
      <c r="AE160" s="59"/>
      <c r="AF160" s="59"/>
      <c r="AG160" s="59"/>
      <c r="AH160" s="59"/>
      <c r="AI160" s="59"/>
      <c r="AJ160" s="59"/>
      <c r="AK160" s="59"/>
      <c r="AL160" s="59"/>
      <c r="AM160" s="59"/>
      <c r="AN160" s="59"/>
      <c r="AO160" s="59"/>
      <c r="AP160" s="59"/>
      <c r="AQ160" s="59"/>
      <c r="AR160" s="59"/>
    </row>
    <row r="161" ht="12.0" customHeight="1">
      <c r="A161" s="59"/>
      <c r="B161" s="59"/>
      <c r="C161" s="59"/>
      <c r="D161" s="59"/>
      <c r="E161" s="59"/>
      <c r="F161" s="59"/>
      <c r="G161" s="59"/>
      <c r="H161" s="59"/>
      <c r="I161" s="59"/>
      <c r="J161" s="59"/>
      <c r="K161" s="59"/>
      <c r="L161" s="59"/>
      <c r="M161" s="59"/>
      <c r="N161" s="59"/>
      <c r="O161" s="59"/>
      <c r="P161" s="59"/>
      <c r="Q161" s="59"/>
      <c r="R161" s="59"/>
      <c r="S161" s="59"/>
      <c r="T161" s="59"/>
      <c r="U161" s="59"/>
      <c r="V161" s="59"/>
      <c r="W161" s="59"/>
      <c r="X161" s="59"/>
      <c r="Y161" s="59"/>
      <c r="Z161" s="59"/>
      <c r="AA161" s="59"/>
      <c r="AB161" s="59"/>
      <c r="AC161" s="59"/>
      <c r="AD161" s="59"/>
      <c r="AE161" s="59"/>
      <c r="AF161" s="59"/>
      <c r="AG161" s="59"/>
      <c r="AH161" s="59"/>
      <c r="AI161" s="59"/>
      <c r="AJ161" s="59"/>
      <c r="AK161" s="59"/>
      <c r="AL161" s="59"/>
      <c r="AM161" s="59"/>
      <c r="AN161" s="59"/>
      <c r="AO161" s="59"/>
      <c r="AP161" s="59"/>
      <c r="AQ161" s="59"/>
      <c r="AR161" s="59"/>
    </row>
    <row r="162" ht="12.0" customHeight="1">
      <c r="A162" s="59"/>
      <c r="B162" s="59"/>
      <c r="C162" s="59"/>
      <c r="D162" s="59"/>
      <c r="E162" s="59"/>
      <c r="F162" s="59"/>
      <c r="G162" s="59"/>
      <c r="H162" s="59"/>
      <c r="I162" s="59"/>
      <c r="J162" s="59"/>
      <c r="K162" s="59"/>
      <c r="L162" s="59"/>
      <c r="M162" s="59"/>
      <c r="N162" s="59"/>
      <c r="O162" s="59"/>
      <c r="P162" s="59"/>
      <c r="Q162" s="59"/>
      <c r="R162" s="59"/>
      <c r="S162" s="59"/>
      <c r="T162" s="59"/>
      <c r="U162" s="59"/>
      <c r="V162" s="59"/>
      <c r="W162" s="59"/>
      <c r="X162" s="59"/>
      <c r="Y162" s="59"/>
      <c r="Z162" s="59"/>
      <c r="AA162" s="59"/>
      <c r="AB162" s="59"/>
      <c r="AC162" s="59"/>
      <c r="AD162" s="59"/>
      <c r="AE162" s="59"/>
      <c r="AF162" s="59"/>
      <c r="AG162" s="59"/>
      <c r="AH162" s="59"/>
      <c r="AI162" s="59"/>
      <c r="AJ162" s="59"/>
      <c r="AK162" s="59"/>
      <c r="AL162" s="59"/>
      <c r="AM162" s="59"/>
      <c r="AN162" s="59"/>
      <c r="AO162" s="59"/>
      <c r="AP162" s="59"/>
      <c r="AQ162" s="59"/>
      <c r="AR162" s="59"/>
    </row>
    <row r="163" ht="12.0" customHeight="1">
      <c r="A163" s="59"/>
      <c r="B163" s="59"/>
      <c r="C163" s="59"/>
      <c r="D163" s="59"/>
      <c r="E163" s="59"/>
      <c r="F163" s="59"/>
      <c r="G163" s="59"/>
      <c r="H163" s="59"/>
      <c r="I163" s="59"/>
      <c r="J163" s="59"/>
      <c r="K163" s="59"/>
      <c r="L163" s="59"/>
      <c r="M163" s="59"/>
      <c r="N163" s="59"/>
      <c r="O163" s="59"/>
      <c r="P163" s="59"/>
      <c r="Q163" s="59"/>
      <c r="R163" s="59"/>
      <c r="S163" s="59"/>
      <c r="T163" s="59"/>
      <c r="U163" s="59"/>
      <c r="V163" s="59"/>
      <c r="W163" s="59"/>
      <c r="X163" s="59"/>
      <c r="Y163" s="59"/>
      <c r="Z163" s="59"/>
      <c r="AA163" s="59"/>
      <c r="AB163" s="59"/>
      <c r="AC163" s="59"/>
      <c r="AD163" s="59"/>
      <c r="AE163" s="59"/>
      <c r="AF163" s="59"/>
      <c r="AG163" s="59"/>
      <c r="AH163" s="59"/>
      <c r="AI163" s="59"/>
      <c r="AJ163" s="59"/>
      <c r="AK163" s="59"/>
      <c r="AL163" s="59"/>
      <c r="AM163" s="59"/>
      <c r="AN163" s="59"/>
      <c r="AO163" s="59"/>
      <c r="AP163" s="59"/>
      <c r="AQ163" s="59"/>
      <c r="AR163" s="59"/>
    </row>
    <row r="164" ht="12.0" customHeight="1">
      <c r="A164" s="59"/>
      <c r="B164" s="59"/>
      <c r="C164" s="59"/>
      <c r="D164" s="59"/>
      <c r="E164" s="59"/>
      <c r="F164" s="59"/>
      <c r="G164" s="59"/>
      <c r="H164" s="59"/>
      <c r="I164" s="59"/>
      <c r="J164" s="59"/>
      <c r="K164" s="59"/>
      <c r="L164" s="59"/>
      <c r="M164" s="59"/>
      <c r="N164" s="59"/>
      <c r="O164" s="59"/>
      <c r="P164" s="59"/>
      <c r="Q164" s="59"/>
      <c r="R164" s="59"/>
      <c r="S164" s="59"/>
      <c r="T164" s="59"/>
      <c r="U164" s="59"/>
      <c r="V164" s="59"/>
      <c r="W164" s="59"/>
      <c r="X164" s="59"/>
      <c r="Y164" s="59"/>
      <c r="Z164" s="59"/>
      <c r="AA164" s="59"/>
      <c r="AB164" s="59"/>
      <c r="AC164" s="59"/>
      <c r="AD164" s="59"/>
      <c r="AE164" s="59"/>
      <c r="AF164" s="59"/>
      <c r="AG164" s="59"/>
      <c r="AH164" s="59"/>
      <c r="AI164" s="59"/>
      <c r="AJ164" s="59"/>
      <c r="AK164" s="59"/>
      <c r="AL164" s="59"/>
      <c r="AM164" s="59"/>
      <c r="AN164" s="59"/>
      <c r="AO164" s="59"/>
      <c r="AP164" s="59"/>
      <c r="AQ164" s="59"/>
      <c r="AR164" s="59"/>
    </row>
    <row r="165" ht="12.0" customHeight="1">
      <c r="A165" s="59"/>
      <c r="B165" s="59"/>
      <c r="C165" s="59"/>
      <c r="D165" s="59"/>
      <c r="E165" s="59"/>
      <c r="F165" s="59"/>
      <c r="G165" s="59"/>
      <c r="H165" s="59"/>
      <c r="I165" s="59"/>
      <c r="J165" s="59"/>
      <c r="K165" s="59"/>
      <c r="L165" s="59"/>
      <c r="M165" s="59"/>
      <c r="N165" s="59"/>
      <c r="O165" s="59"/>
      <c r="P165" s="59"/>
      <c r="Q165" s="59"/>
      <c r="R165" s="59"/>
      <c r="S165" s="59"/>
      <c r="T165" s="59"/>
      <c r="U165" s="59"/>
      <c r="V165" s="59"/>
      <c r="W165" s="59"/>
      <c r="X165" s="59"/>
      <c r="Y165" s="59"/>
      <c r="Z165" s="59"/>
      <c r="AA165" s="59"/>
      <c r="AB165" s="59"/>
      <c r="AC165" s="59"/>
      <c r="AD165" s="59"/>
      <c r="AE165" s="59"/>
      <c r="AF165" s="59"/>
      <c r="AG165" s="59"/>
      <c r="AH165" s="59"/>
      <c r="AI165" s="59"/>
      <c r="AJ165" s="59"/>
      <c r="AK165" s="59"/>
      <c r="AL165" s="59"/>
      <c r="AM165" s="59"/>
      <c r="AN165" s="59"/>
      <c r="AO165" s="59"/>
      <c r="AP165" s="59"/>
      <c r="AQ165" s="59"/>
      <c r="AR165" s="59"/>
    </row>
    <row r="166" ht="12.0" customHeight="1">
      <c r="A166" s="59"/>
      <c r="B166" s="59"/>
      <c r="C166" s="59"/>
      <c r="D166" s="59"/>
      <c r="E166" s="59"/>
      <c r="F166" s="59"/>
      <c r="G166" s="59"/>
      <c r="H166" s="59"/>
      <c r="I166" s="59"/>
      <c r="J166" s="59"/>
      <c r="K166" s="59"/>
      <c r="L166" s="59"/>
      <c r="M166" s="59"/>
      <c r="N166" s="59"/>
      <c r="O166" s="59"/>
      <c r="P166" s="59"/>
      <c r="Q166" s="59"/>
      <c r="R166" s="59"/>
      <c r="S166" s="59"/>
      <c r="T166" s="59"/>
      <c r="U166" s="59"/>
      <c r="V166" s="59"/>
      <c r="W166" s="59"/>
      <c r="X166" s="59"/>
      <c r="Y166" s="59"/>
      <c r="Z166" s="59"/>
      <c r="AA166" s="59"/>
      <c r="AB166" s="59"/>
      <c r="AC166" s="59"/>
      <c r="AD166" s="59"/>
      <c r="AE166" s="59"/>
      <c r="AF166" s="59"/>
      <c r="AG166" s="59"/>
      <c r="AH166" s="59"/>
      <c r="AI166" s="59"/>
      <c r="AJ166" s="59"/>
      <c r="AK166" s="59"/>
      <c r="AL166" s="59"/>
      <c r="AM166" s="59"/>
      <c r="AN166" s="59"/>
      <c r="AO166" s="59"/>
      <c r="AP166" s="59"/>
      <c r="AQ166" s="59"/>
      <c r="AR166" s="59"/>
    </row>
    <row r="167" ht="12.0" customHeight="1">
      <c r="A167" s="59"/>
      <c r="B167" s="59"/>
      <c r="C167" s="59"/>
      <c r="D167" s="59"/>
      <c r="E167" s="59"/>
      <c r="F167" s="59"/>
      <c r="G167" s="59"/>
      <c r="H167" s="59"/>
      <c r="I167" s="59"/>
      <c r="J167" s="59"/>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c r="AH167" s="59"/>
      <c r="AI167" s="59"/>
      <c r="AJ167" s="59"/>
      <c r="AK167" s="59"/>
      <c r="AL167" s="59"/>
      <c r="AM167" s="59"/>
      <c r="AN167" s="59"/>
      <c r="AO167" s="59"/>
      <c r="AP167" s="59"/>
      <c r="AQ167" s="59"/>
      <c r="AR167" s="59"/>
    </row>
    <row r="168" ht="12.0" customHeight="1">
      <c r="A168" s="59"/>
      <c r="B168" s="59"/>
      <c r="C168" s="59"/>
      <c r="D168" s="59"/>
      <c r="E168" s="59"/>
      <c r="F168" s="59"/>
      <c r="G168" s="59"/>
      <c r="H168" s="59"/>
      <c r="I168" s="59"/>
      <c r="J168" s="59"/>
      <c r="K168" s="59"/>
      <c r="L168" s="59"/>
      <c r="M168" s="59"/>
      <c r="N168" s="59"/>
      <c r="O168" s="59"/>
      <c r="P168" s="59"/>
      <c r="Q168" s="59"/>
      <c r="R168" s="59"/>
      <c r="S168" s="59"/>
      <c r="T168" s="59"/>
      <c r="U168" s="59"/>
      <c r="V168" s="59"/>
      <c r="W168" s="59"/>
      <c r="X168" s="59"/>
      <c r="Y168" s="59"/>
      <c r="Z168" s="59"/>
      <c r="AA168" s="59"/>
      <c r="AB168" s="59"/>
      <c r="AC168" s="59"/>
      <c r="AD168" s="59"/>
      <c r="AE168" s="59"/>
      <c r="AF168" s="59"/>
      <c r="AG168" s="59"/>
      <c r="AH168" s="59"/>
      <c r="AI168" s="59"/>
      <c r="AJ168" s="59"/>
      <c r="AK168" s="59"/>
      <c r="AL168" s="59"/>
      <c r="AM168" s="59"/>
      <c r="AN168" s="59"/>
      <c r="AO168" s="59"/>
      <c r="AP168" s="59"/>
      <c r="AQ168" s="59"/>
      <c r="AR168" s="59"/>
    </row>
    <row r="169" ht="12.0" customHeight="1">
      <c r="A169" s="59"/>
      <c r="B169" s="59"/>
      <c r="C169" s="59"/>
      <c r="D169" s="59"/>
      <c r="E169" s="59"/>
      <c r="F169" s="59"/>
      <c r="G169" s="59"/>
      <c r="H169" s="59"/>
      <c r="I169" s="59"/>
      <c r="J169" s="59"/>
      <c r="K169" s="5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9"/>
      <c r="AR169" s="59"/>
    </row>
    <row r="170" ht="12.0" customHeight="1">
      <c r="A170" s="59"/>
      <c r="B170" s="59"/>
      <c r="C170" s="59"/>
      <c r="D170" s="59"/>
      <c r="E170" s="59"/>
      <c r="F170" s="59"/>
      <c r="G170" s="59"/>
      <c r="H170" s="59"/>
      <c r="I170" s="59"/>
      <c r="J170" s="59"/>
      <c r="K170" s="59"/>
      <c r="L170" s="59"/>
      <c r="M170" s="59"/>
      <c r="N170" s="59"/>
      <c r="O170" s="59"/>
      <c r="P170" s="59"/>
      <c r="Q170" s="59"/>
      <c r="R170" s="59"/>
      <c r="S170" s="59"/>
      <c r="T170" s="59"/>
      <c r="U170" s="59"/>
      <c r="V170" s="59"/>
      <c r="W170" s="59"/>
      <c r="X170" s="59"/>
      <c r="Y170" s="59"/>
      <c r="Z170" s="59"/>
      <c r="AA170" s="59"/>
      <c r="AB170" s="59"/>
      <c r="AC170" s="59"/>
      <c r="AD170" s="59"/>
      <c r="AE170" s="59"/>
      <c r="AF170" s="59"/>
      <c r="AG170" s="59"/>
      <c r="AH170" s="59"/>
      <c r="AI170" s="59"/>
      <c r="AJ170" s="59"/>
      <c r="AK170" s="59"/>
      <c r="AL170" s="59"/>
      <c r="AM170" s="59"/>
      <c r="AN170" s="59"/>
      <c r="AO170" s="59"/>
      <c r="AP170" s="59"/>
      <c r="AQ170" s="59"/>
      <c r="AR170" s="59"/>
    </row>
    <row r="171" ht="12.0" customHeight="1">
      <c r="A171" s="59"/>
      <c r="B171" s="59"/>
      <c r="C171" s="59"/>
      <c r="D171" s="59"/>
      <c r="E171" s="59"/>
      <c r="F171" s="59"/>
      <c r="G171" s="59"/>
      <c r="H171" s="59"/>
      <c r="I171" s="59"/>
      <c r="J171" s="59"/>
      <c r="K171" s="59"/>
      <c r="L171" s="59"/>
      <c r="M171" s="59"/>
      <c r="N171" s="59"/>
      <c r="O171" s="59"/>
      <c r="P171" s="59"/>
      <c r="Q171" s="59"/>
      <c r="R171" s="59"/>
      <c r="S171" s="59"/>
      <c r="T171" s="59"/>
      <c r="U171" s="59"/>
      <c r="V171" s="59"/>
      <c r="W171" s="59"/>
      <c r="X171" s="59"/>
      <c r="Y171" s="59"/>
      <c r="Z171" s="59"/>
      <c r="AA171" s="59"/>
      <c r="AB171" s="59"/>
      <c r="AC171" s="59"/>
      <c r="AD171" s="59"/>
      <c r="AE171" s="59"/>
      <c r="AF171" s="59"/>
      <c r="AG171" s="59"/>
      <c r="AH171" s="59"/>
      <c r="AI171" s="59"/>
      <c r="AJ171" s="59"/>
      <c r="AK171" s="59"/>
      <c r="AL171" s="59"/>
      <c r="AM171" s="59"/>
      <c r="AN171" s="59"/>
      <c r="AO171" s="59"/>
      <c r="AP171" s="59"/>
      <c r="AQ171" s="59"/>
      <c r="AR171" s="59"/>
    </row>
    <row r="172" ht="12.0" customHeight="1">
      <c r="A172" s="59"/>
      <c r="B172" s="59"/>
      <c r="C172" s="59"/>
      <c r="D172" s="59"/>
      <c r="E172" s="59"/>
      <c r="F172" s="59"/>
      <c r="G172" s="59"/>
      <c r="H172" s="59"/>
      <c r="I172" s="59"/>
      <c r="J172" s="59"/>
      <c r="K172" s="59"/>
      <c r="L172" s="59"/>
      <c r="M172" s="59"/>
      <c r="N172" s="59"/>
      <c r="O172" s="59"/>
      <c r="P172" s="59"/>
      <c r="Q172" s="59"/>
      <c r="R172" s="59"/>
      <c r="S172" s="59"/>
      <c r="T172" s="59"/>
      <c r="U172" s="59"/>
      <c r="V172" s="59"/>
      <c r="W172" s="59"/>
      <c r="X172" s="59"/>
      <c r="Y172" s="59"/>
      <c r="Z172" s="59"/>
      <c r="AA172" s="59"/>
      <c r="AB172" s="59"/>
      <c r="AC172" s="59"/>
      <c r="AD172" s="59"/>
      <c r="AE172" s="59"/>
      <c r="AF172" s="59"/>
      <c r="AG172" s="59"/>
      <c r="AH172" s="59"/>
      <c r="AI172" s="59"/>
      <c r="AJ172" s="59"/>
      <c r="AK172" s="59"/>
      <c r="AL172" s="59"/>
      <c r="AM172" s="59"/>
      <c r="AN172" s="59"/>
      <c r="AO172" s="59"/>
      <c r="AP172" s="59"/>
      <c r="AQ172" s="59"/>
      <c r="AR172" s="59"/>
    </row>
    <row r="173" ht="12.0" customHeight="1">
      <c r="A173" s="59"/>
      <c r="B173" s="59"/>
      <c r="C173" s="59"/>
      <c r="D173" s="59"/>
      <c r="E173" s="59"/>
      <c r="F173" s="59"/>
      <c r="G173" s="59"/>
      <c r="H173" s="59"/>
      <c r="I173" s="59"/>
      <c r="J173" s="59"/>
      <c r="K173" s="59"/>
      <c r="L173" s="59"/>
      <c r="M173" s="59"/>
      <c r="N173" s="59"/>
      <c r="O173" s="59"/>
      <c r="P173" s="59"/>
      <c r="Q173" s="59"/>
      <c r="R173" s="59"/>
      <c r="S173" s="59"/>
      <c r="T173" s="59"/>
      <c r="U173" s="59"/>
      <c r="V173" s="59"/>
      <c r="W173" s="59"/>
      <c r="X173" s="59"/>
      <c r="Y173" s="59"/>
      <c r="Z173" s="59"/>
      <c r="AA173" s="59"/>
      <c r="AB173" s="59"/>
      <c r="AC173" s="59"/>
      <c r="AD173" s="59"/>
      <c r="AE173" s="59"/>
      <c r="AF173" s="59"/>
      <c r="AG173" s="59"/>
      <c r="AH173" s="59"/>
      <c r="AI173" s="59"/>
      <c r="AJ173" s="59"/>
      <c r="AK173" s="59"/>
      <c r="AL173" s="59"/>
      <c r="AM173" s="59"/>
      <c r="AN173" s="59"/>
      <c r="AO173" s="59"/>
      <c r="AP173" s="59"/>
      <c r="AQ173" s="59"/>
      <c r="AR173" s="59"/>
    </row>
    <row r="174" ht="12.0" customHeight="1">
      <c r="A174" s="59"/>
      <c r="B174" s="59"/>
      <c r="C174" s="59"/>
      <c r="D174" s="59"/>
      <c r="E174" s="59"/>
      <c r="F174" s="59"/>
      <c r="G174" s="59"/>
      <c r="H174" s="59"/>
      <c r="I174" s="59"/>
      <c r="J174" s="59"/>
      <c r="K174" s="59"/>
      <c r="L174" s="59"/>
      <c r="M174" s="59"/>
      <c r="N174" s="59"/>
      <c r="O174" s="59"/>
      <c r="P174" s="59"/>
      <c r="Q174" s="59"/>
      <c r="R174" s="59"/>
      <c r="S174" s="59"/>
      <c r="T174" s="59"/>
      <c r="U174" s="59"/>
      <c r="V174" s="59"/>
      <c r="W174" s="59"/>
      <c r="X174" s="59"/>
      <c r="Y174" s="59"/>
      <c r="Z174" s="59"/>
      <c r="AA174" s="59"/>
      <c r="AB174" s="59"/>
      <c r="AC174" s="59"/>
      <c r="AD174" s="59"/>
      <c r="AE174" s="59"/>
      <c r="AF174" s="59"/>
      <c r="AG174" s="59"/>
      <c r="AH174" s="59"/>
      <c r="AI174" s="59"/>
      <c r="AJ174" s="59"/>
      <c r="AK174" s="59"/>
      <c r="AL174" s="59"/>
      <c r="AM174" s="59"/>
      <c r="AN174" s="59"/>
      <c r="AO174" s="59"/>
      <c r="AP174" s="59"/>
      <c r="AQ174" s="59"/>
      <c r="AR174" s="59"/>
    </row>
    <row r="175" ht="12.0" customHeight="1">
      <c r="A175" s="59"/>
      <c r="B175" s="59"/>
      <c r="C175" s="59"/>
      <c r="D175" s="59"/>
      <c r="E175" s="59"/>
      <c r="F175" s="59"/>
      <c r="G175" s="59"/>
      <c r="H175" s="59"/>
      <c r="I175" s="59"/>
      <c r="J175" s="59"/>
      <c r="K175" s="59"/>
      <c r="L175" s="59"/>
      <c r="M175" s="59"/>
      <c r="N175" s="59"/>
      <c r="O175" s="59"/>
      <c r="P175" s="59"/>
      <c r="Q175" s="59"/>
      <c r="R175" s="59"/>
      <c r="S175" s="59"/>
      <c r="T175" s="59"/>
      <c r="U175" s="59"/>
      <c r="V175" s="59"/>
      <c r="W175" s="59"/>
      <c r="X175" s="59"/>
      <c r="Y175" s="59"/>
      <c r="Z175" s="59"/>
      <c r="AA175" s="59"/>
      <c r="AB175" s="59"/>
      <c r="AC175" s="59"/>
      <c r="AD175" s="59"/>
      <c r="AE175" s="59"/>
      <c r="AF175" s="59"/>
      <c r="AG175" s="59"/>
      <c r="AH175" s="59"/>
      <c r="AI175" s="59"/>
      <c r="AJ175" s="59"/>
      <c r="AK175" s="59"/>
      <c r="AL175" s="59"/>
      <c r="AM175" s="59"/>
      <c r="AN175" s="59"/>
      <c r="AO175" s="59"/>
      <c r="AP175" s="59"/>
      <c r="AQ175" s="59"/>
      <c r="AR175" s="59"/>
    </row>
    <row r="176" ht="12.0" customHeight="1">
      <c r="A176" s="59"/>
      <c r="B176" s="59"/>
      <c r="C176" s="59"/>
      <c r="D176" s="59"/>
      <c r="E176" s="59"/>
      <c r="F176" s="59"/>
      <c r="G176" s="59"/>
      <c r="H176" s="59"/>
      <c r="I176" s="59"/>
      <c r="J176" s="59"/>
      <c r="K176" s="59"/>
      <c r="L176" s="59"/>
      <c r="M176" s="59"/>
      <c r="N176" s="59"/>
      <c r="O176" s="59"/>
      <c r="P176" s="59"/>
      <c r="Q176" s="59"/>
      <c r="R176" s="59"/>
      <c r="S176" s="59"/>
      <c r="T176" s="59"/>
      <c r="U176" s="59"/>
      <c r="V176" s="59"/>
      <c r="W176" s="59"/>
      <c r="X176" s="59"/>
      <c r="Y176" s="59"/>
      <c r="Z176" s="59"/>
      <c r="AA176" s="59"/>
      <c r="AB176" s="59"/>
      <c r="AC176" s="59"/>
      <c r="AD176" s="59"/>
      <c r="AE176" s="59"/>
      <c r="AF176" s="59"/>
      <c r="AG176" s="59"/>
      <c r="AH176" s="59"/>
      <c r="AI176" s="59"/>
      <c r="AJ176" s="59"/>
      <c r="AK176" s="59"/>
      <c r="AL176" s="59"/>
      <c r="AM176" s="59"/>
      <c r="AN176" s="59"/>
      <c r="AO176" s="59"/>
      <c r="AP176" s="59"/>
      <c r="AQ176" s="59"/>
      <c r="AR176" s="59"/>
    </row>
    <row r="177" ht="12.0" customHeight="1">
      <c r="A177" s="59"/>
      <c r="B177" s="59"/>
      <c r="C177" s="59"/>
      <c r="D177" s="59"/>
      <c r="E177" s="59"/>
      <c r="F177" s="59"/>
      <c r="G177" s="59"/>
      <c r="H177" s="59"/>
      <c r="I177" s="59"/>
      <c r="J177" s="59"/>
      <c r="K177" s="59"/>
      <c r="L177" s="59"/>
      <c r="M177" s="59"/>
      <c r="N177" s="59"/>
      <c r="O177" s="59"/>
      <c r="P177" s="59"/>
      <c r="Q177" s="59"/>
      <c r="R177" s="59"/>
      <c r="S177" s="59"/>
      <c r="T177" s="59"/>
      <c r="U177" s="59"/>
      <c r="V177" s="59"/>
      <c r="W177" s="59"/>
      <c r="X177" s="59"/>
      <c r="Y177" s="59"/>
      <c r="Z177" s="59"/>
      <c r="AA177" s="59"/>
      <c r="AB177" s="59"/>
      <c r="AC177" s="59"/>
      <c r="AD177" s="59"/>
      <c r="AE177" s="59"/>
      <c r="AF177" s="59"/>
      <c r="AG177" s="59"/>
      <c r="AH177" s="59"/>
      <c r="AI177" s="59"/>
      <c r="AJ177" s="59"/>
      <c r="AK177" s="59"/>
      <c r="AL177" s="59"/>
      <c r="AM177" s="59"/>
      <c r="AN177" s="59"/>
      <c r="AO177" s="59"/>
      <c r="AP177" s="59"/>
      <c r="AQ177" s="59"/>
      <c r="AR177" s="59"/>
    </row>
    <row r="178" ht="12.0" customHeight="1">
      <c r="A178" s="59"/>
      <c r="B178" s="59"/>
      <c r="C178" s="59"/>
      <c r="D178" s="59"/>
      <c r="E178" s="59"/>
      <c r="F178" s="59"/>
      <c r="G178" s="59"/>
      <c r="H178" s="59"/>
      <c r="I178" s="59"/>
      <c r="J178" s="59"/>
      <c r="K178" s="59"/>
      <c r="L178" s="59"/>
      <c r="M178" s="59"/>
      <c r="N178" s="59"/>
      <c r="O178" s="59"/>
      <c r="P178" s="59"/>
      <c r="Q178" s="59"/>
      <c r="R178" s="59"/>
      <c r="S178" s="59"/>
      <c r="T178" s="59"/>
      <c r="U178" s="59"/>
      <c r="V178" s="59"/>
      <c r="W178" s="59"/>
      <c r="X178" s="59"/>
      <c r="Y178" s="59"/>
      <c r="Z178" s="59"/>
      <c r="AA178" s="59"/>
      <c r="AB178" s="59"/>
      <c r="AC178" s="59"/>
      <c r="AD178" s="59"/>
      <c r="AE178" s="59"/>
      <c r="AF178" s="59"/>
      <c r="AG178" s="59"/>
      <c r="AH178" s="59"/>
      <c r="AI178" s="59"/>
      <c r="AJ178" s="59"/>
      <c r="AK178" s="59"/>
      <c r="AL178" s="59"/>
      <c r="AM178" s="59"/>
      <c r="AN178" s="59"/>
      <c r="AO178" s="59"/>
      <c r="AP178" s="59"/>
      <c r="AQ178" s="59"/>
      <c r="AR178" s="59"/>
    </row>
    <row r="179" ht="12.0" customHeight="1">
      <c r="A179" s="59"/>
      <c r="B179" s="59"/>
      <c r="C179" s="59"/>
      <c r="D179" s="59"/>
      <c r="E179" s="59"/>
      <c r="F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c r="AD179" s="59"/>
      <c r="AE179" s="59"/>
      <c r="AF179" s="59"/>
      <c r="AG179" s="59"/>
      <c r="AH179" s="59"/>
      <c r="AI179" s="59"/>
      <c r="AJ179" s="59"/>
      <c r="AK179" s="59"/>
      <c r="AL179" s="59"/>
      <c r="AM179" s="59"/>
      <c r="AN179" s="59"/>
      <c r="AO179" s="59"/>
      <c r="AP179" s="59"/>
      <c r="AQ179" s="59"/>
      <c r="AR179" s="59"/>
    </row>
    <row r="180" ht="12.0" customHeight="1">
      <c r="A180" s="59"/>
      <c r="B180" s="59"/>
      <c r="C180" s="59"/>
      <c r="D180" s="59"/>
      <c r="E180" s="59"/>
      <c r="F180" s="59"/>
      <c r="G180" s="59"/>
      <c r="H180" s="59"/>
      <c r="I180" s="59"/>
      <c r="J180" s="59"/>
      <c r="K180" s="59"/>
      <c r="L180" s="59"/>
      <c r="M180" s="59"/>
      <c r="N180" s="59"/>
      <c r="O180" s="59"/>
      <c r="P180" s="59"/>
      <c r="Q180" s="59"/>
      <c r="R180" s="59"/>
      <c r="S180" s="59"/>
      <c r="T180" s="59"/>
      <c r="U180" s="59"/>
      <c r="V180" s="59"/>
      <c r="W180" s="59"/>
      <c r="X180" s="59"/>
      <c r="Y180" s="59"/>
      <c r="Z180" s="59"/>
      <c r="AA180" s="59"/>
      <c r="AB180" s="59"/>
      <c r="AC180" s="59"/>
      <c r="AD180" s="59"/>
      <c r="AE180" s="59"/>
      <c r="AF180" s="59"/>
      <c r="AG180" s="59"/>
      <c r="AH180" s="59"/>
      <c r="AI180" s="59"/>
      <c r="AJ180" s="59"/>
      <c r="AK180" s="59"/>
      <c r="AL180" s="59"/>
      <c r="AM180" s="59"/>
      <c r="AN180" s="59"/>
      <c r="AO180" s="59"/>
      <c r="AP180" s="59"/>
      <c r="AQ180" s="59"/>
      <c r="AR180" s="59"/>
    </row>
    <row r="181" ht="12.0" customHeight="1">
      <c r="A181" s="59"/>
      <c r="B181" s="59"/>
      <c r="C181" s="59"/>
      <c r="D181" s="59"/>
      <c r="E181" s="59"/>
      <c r="F181" s="59"/>
      <c r="G181" s="59"/>
      <c r="H181" s="59"/>
      <c r="I181" s="59"/>
      <c r="J181" s="59"/>
      <c r="K181" s="59"/>
      <c r="L181" s="59"/>
      <c r="M181" s="59"/>
      <c r="N181" s="59"/>
      <c r="O181" s="59"/>
      <c r="P181" s="59"/>
      <c r="Q181" s="59"/>
      <c r="R181" s="59"/>
      <c r="S181" s="59"/>
      <c r="T181" s="59"/>
      <c r="U181" s="59"/>
      <c r="V181" s="59"/>
      <c r="W181" s="59"/>
      <c r="X181" s="59"/>
      <c r="Y181" s="59"/>
      <c r="Z181" s="59"/>
      <c r="AA181" s="59"/>
      <c r="AB181" s="59"/>
      <c r="AC181" s="59"/>
      <c r="AD181" s="59"/>
      <c r="AE181" s="59"/>
      <c r="AF181" s="59"/>
      <c r="AG181" s="59"/>
      <c r="AH181" s="59"/>
      <c r="AI181" s="59"/>
      <c r="AJ181" s="59"/>
      <c r="AK181" s="59"/>
      <c r="AL181" s="59"/>
      <c r="AM181" s="59"/>
      <c r="AN181" s="59"/>
      <c r="AO181" s="59"/>
      <c r="AP181" s="59"/>
      <c r="AQ181" s="59"/>
      <c r="AR181" s="59"/>
    </row>
    <row r="182" ht="12.0" customHeight="1">
      <c r="A182" s="59"/>
      <c r="B182" s="59"/>
      <c r="C182" s="59"/>
      <c r="D182" s="59"/>
      <c r="E182" s="59"/>
      <c r="F182" s="59"/>
      <c r="G182" s="59"/>
      <c r="H182" s="59"/>
      <c r="I182" s="59"/>
      <c r="J182" s="59"/>
      <c r="K182" s="59"/>
      <c r="L182" s="59"/>
      <c r="M182" s="59"/>
      <c r="N182" s="59"/>
      <c r="O182" s="59"/>
      <c r="P182" s="59"/>
      <c r="Q182" s="59"/>
      <c r="R182" s="59"/>
      <c r="S182" s="59"/>
      <c r="T182" s="59"/>
      <c r="U182" s="59"/>
      <c r="V182" s="59"/>
      <c r="W182" s="59"/>
      <c r="X182" s="59"/>
      <c r="Y182" s="59"/>
      <c r="Z182" s="59"/>
      <c r="AA182" s="59"/>
      <c r="AB182" s="59"/>
      <c r="AC182" s="59"/>
      <c r="AD182" s="59"/>
      <c r="AE182" s="59"/>
      <c r="AF182" s="59"/>
      <c r="AG182" s="59"/>
      <c r="AH182" s="59"/>
      <c r="AI182" s="59"/>
      <c r="AJ182" s="59"/>
      <c r="AK182" s="59"/>
      <c r="AL182" s="59"/>
      <c r="AM182" s="59"/>
      <c r="AN182" s="59"/>
      <c r="AO182" s="59"/>
      <c r="AP182" s="59"/>
      <c r="AQ182" s="59"/>
      <c r="AR182" s="59"/>
    </row>
    <row r="183" ht="12.0" customHeight="1">
      <c r="A183" s="59"/>
      <c r="B183" s="59"/>
      <c r="C183" s="59"/>
      <c r="D183" s="59"/>
      <c r="E183" s="59"/>
      <c r="F183" s="59"/>
      <c r="G183" s="59"/>
      <c r="H183" s="59"/>
      <c r="I183" s="59"/>
      <c r="J183" s="59"/>
      <c r="K183" s="59"/>
      <c r="L183" s="59"/>
      <c r="M183" s="59"/>
      <c r="N183" s="59"/>
      <c r="O183" s="59"/>
      <c r="P183" s="59"/>
      <c r="Q183" s="59"/>
      <c r="R183" s="59"/>
      <c r="S183" s="59"/>
      <c r="T183" s="59"/>
      <c r="U183" s="59"/>
      <c r="V183" s="59"/>
      <c r="W183" s="59"/>
      <c r="X183" s="59"/>
      <c r="Y183" s="59"/>
      <c r="Z183" s="59"/>
      <c r="AA183" s="59"/>
      <c r="AB183" s="59"/>
      <c r="AC183" s="59"/>
      <c r="AD183" s="59"/>
      <c r="AE183" s="59"/>
      <c r="AF183" s="59"/>
      <c r="AG183" s="59"/>
      <c r="AH183" s="59"/>
      <c r="AI183" s="59"/>
      <c r="AJ183" s="59"/>
      <c r="AK183" s="59"/>
      <c r="AL183" s="59"/>
      <c r="AM183" s="59"/>
      <c r="AN183" s="59"/>
      <c r="AO183" s="59"/>
      <c r="AP183" s="59"/>
      <c r="AQ183" s="59"/>
      <c r="AR183" s="59"/>
    </row>
    <row r="184" ht="12.0" customHeight="1">
      <c r="A184" s="59"/>
      <c r="B184" s="59"/>
      <c r="C184" s="59"/>
      <c r="D184" s="59"/>
      <c r="E184" s="59"/>
      <c r="F184" s="59"/>
      <c r="G184" s="59"/>
      <c r="H184" s="59"/>
      <c r="I184" s="59"/>
      <c r="J184" s="59"/>
      <c r="K184" s="59"/>
      <c r="L184" s="59"/>
      <c r="M184" s="59"/>
      <c r="N184" s="59"/>
      <c r="O184" s="59"/>
      <c r="P184" s="59"/>
      <c r="Q184" s="59"/>
      <c r="R184" s="59"/>
      <c r="S184" s="59"/>
      <c r="T184" s="59"/>
      <c r="U184" s="59"/>
      <c r="V184" s="59"/>
      <c r="W184" s="59"/>
      <c r="X184" s="59"/>
      <c r="Y184" s="59"/>
      <c r="Z184" s="59"/>
      <c r="AA184" s="59"/>
      <c r="AB184" s="59"/>
      <c r="AC184" s="59"/>
      <c r="AD184" s="59"/>
      <c r="AE184" s="59"/>
      <c r="AF184" s="59"/>
      <c r="AG184" s="59"/>
      <c r="AH184" s="59"/>
      <c r="AI184" s="59"/>
      <c r="AJ184" s="59"/>
      <c r="AK184" s="59"/>
      <c r="AL184" s="59"/>
      <c r="AM184" s="59"/>
      <c r="AN184" s="59"/>
      <c r="AO184" s="59"/>
      <c r="AP184" s="59"/>
      <c r="AQ184" s="59"/>
      <c r="AR184" s="59"/>
    </row>
    <row r="185" ht="12.0" customHeight="1">
      <c r="A185" s="59"/>
      <c r="B185" s="59"/>
      <c r="C185" s="59"/>
      <c r="D185" s="59"/>
      <c r="E185" s="59"/>
      <c r="F185" s="59"/>
      <c r="G185" s="59"/>
      <c r="H185" s="59"/>
      <c r="I185" s="59"/>
      <c r="J185" s="59"/>
      <c r="K185" s="59"/>
      <c r="L185" s="59"/>
      <c r="M185" s="59"/>
      <c r="N185" s="59"/>
      <c r="O185" s="59"/>
      <c r="P185" s="59"/>
      <c r="Q185" s="59"/>
      <c r="R185" s="59"/>
      <c r="S185" s="59"/>
      <c r="T185" s="59"/>
      <c r="U185" s="59"/>
      <c r="V185" s="59"/>
      <c r="W185" s="59"/>
      <c r="X185" s="59"/>
      <c r="Y185" s="59"/>
      <c r="Z185" s="59"/>
      <c r="AA185" s="59"/>
      <c r="AB185" s="59"/>
      <c r="AC185" s="59"/>
      <c r="AD185" s="59"/>
      <c r="AE185" s="59"/>
      <c r="AF185" s="59"/>
      <c r="AG185" s="59"/>
      <c r="AH185" s="59"/>
      <c r="AI185" s="59"/>
      <c r="AJ185" s="59"/>
      <c r="AK185" s="59"/>
      <c r="AL185" s="59"/>
      <c r="AM185" s="59"/>
      <c r="AN185" s="59"/>
      <c r="AO185" s="59"/>
      <c r="AP185" s="59"/>
      <c r="AQ185" s="59"/>
      <c r="AR185" s="59"/>
    </row>
    <row r="186" ht="12.0" customHeight="1">
      <c r="A186" s="59"/>
      <c r="B186" s="59"/>
      <c r="C186" s="59"/>
      <c r="D186" s="59"/>
      <c r="E186" s="59"/>
      <c r="F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c r="AE186" s="59"/>
      <c r="AF186" s="59"/>
      <c r="AG186" s="59"/>
      <c r="AH186" s="59"/>
      <c r="AI186" s="59"/>
      <c r="AJ186" s="59"/>
      <c r="AK186" s="59"/>
      <c r="AL186" s="59"/>
      <c r="AM186" s="59"/>
      <c r="AN186" s="59"/>
      <c r="AO186" s="59"/>
      <c r="AP186" s="59"/>
      <c r="AQ186" s="59"/>
      <c r="AR186" s="59"/>
    </row>
    <row r="187" ht="12.0" customHeight="1">
      <c r="A187" s="59"/>
      <c r="B187" s="59"/>
      <c r="C187" s="59"/>
      <c r="D187" s="59"/>
      <c r="E187" s="59"/>
      <c r="F187" s="59"/>
      <c r="G187" s="59"/>
      <c r="H187" s="59"/>
      <c r="I187" s="59"/>
      <c r="J187" s="59"/>
      <c r="K187" s="59"/>
      <c r="L187" s="59"/>
      <c r="M187" s="59"/>
      <c r="N187" s="59"/>
      <c r="O187" s="59"/>
      <c r="P187" s="59"/>
      <c r="Q187" s="59"/>
      <c r="R187" s="59"/>
      <c r="S187" s="59"/>
      <c r="T187" s="59"/>
      <c r="U187" s="59"/>
      <c r="V187" s="59"/>
      <c r="W187" s="59"/>
      <c r="X187" s="59"/>
      <c r="Y187" s="59"/>
      <c r="Z187" s="59"/>
      <c r="AA187" s="59"/>
      <c r="AB187" s="59"/>
      <c r="AC187" s="59"/>
      <c r="AD187" s="59"/>
      <c r="AE187" s="59"/>
      <c r="AF187" s="59"/>
      <c r="AG187" s="59"/>
      <c r="AH187" s="59"/>
      <c r="AI187" s="59"/>
      <c r="AJ187" s="59"/>
      <c r="AK187" s="59"/>
      <c r="AL187" s="59"/>
      <c r="AM187" s="59"/>
      <c r="AN187" s="59"/>
      <c r="AO187" s="59"/>
      <c r="AP187" s="59"/>
      <c r="AQ187" s="59"/>
      <c r="AR187" s="59"/>
    </row>
    <row r="188" ht="12.0" customHeight="1">
      <c r="A188" s="59"/>
      <c r="B188" s="59"/>
      <c r="C188" s="59"/>
      <c r="D188" s="59"/>
      <c r="E188" s="59"/>
      <c r="F188" s="59"/>
      <c r="G188" s="59"/>
      <c r="H188" s="59"/>
      <c r="I188" s="59"/>
      <c r="J188" s="59"/>
      <c r="K188" s="59"/>
      <c r="L188" s="59"/>
      <c r="M188" s="59"/>
      <c r="N188" s="59"/>
      <c r="O188" s="59"/>
      <c r="P188" s="59"/>
      <c r="Q188" s="59"/>
      <c r="R188" s="59"/>
      <c r="S188" s="59"/>
      <c r="T188" s="59"/>
      <c r="U188" s="59"/>
      <c r="V188" s="59"/>
      <c r="W188" s="59"/>
      <c r="X188" s="59"/>
      <c r="Y188" s="59"/>
      <c r="Z188" s="59"/>
      <c r="AA188" s="59"/>
      <c r="AB188" s="59"/>
      <c r="AC188" s="59"/>
      <c r="AD188" s="59"/>
      <c r="AE188" s="59"/>
      <c r="AF188" s="59"/>
      <c r="AG188" s="59"/>
      <c r="AH188" s="59"/>
      <c r="AI188" s="59"/>
      <c r="AJ188" s="59"/>
      <c r="AK188" s="59"/>
      <c r="AL188" s="59"/>
      <c r="AM188" s="59"/>
      <c r="AN188" s="59"/>
      <c r="AO188" s="59"/>
      <c r="AP188" s="59"/>
      <c r="AQ188" s="59"/>
      <c r="AR188" s="59"/>
    </row>
    <row r="189" ht="12.0" customHeight="1">
      <c r="A189" s="59"/>
      <c r="B189" s="59"/>
      <c r="C189" s="59"/>
      <c r="D189" s="59"/>
      <c r="E189" s="59"/>
      <c r="F189" s="59"/>
      <c r="G189" s="59"/>
      <c r="H189" s="59"/>
      <c r="I189" s="59"/>
      <c r="J189" s="59"/>
      <c r="K189" s="59"/>
      <c r="L189" s="59"/>
      <c r="M189" s="59"/>
      <c r="N189" s="59"/>
      <c r="O189" s="59"/>
      <c r="P189" s="59"/>
      <c r="Q189" s="59"/>
      <c r="R189" s="59"/>
      <c r="S189" s="59"/>
      <c r="T189" s="59"/>
      <c r="U189" s="59"/>
      <c r="V189" s="59"/>
      <c r="W189" s="59"/>
      <c r="X189" s="59"/>
      <c r="Y189" s="59"/>
      <c r="Z189" s="59"/>
      <c r="AA189" s="59"/>
      <c r="AB189" s="59"/>
      <c r="AC189" s="59"/>
      <c r="AD189" s="59"/>
      <c r="AE189" s="59"/>
      <c r="AF189" s="59"/>
      <c r="AG189" s="59"/>
      <c r="AH189" s="59"/>
      <c r="AI189" s="59"/>
      <c r="AJ189" s="59"/>
      <c r="AK189" s="59"/>
      <c r="AL189" s="59"/>
      <c r="AM189" s="59"/>
      <c r="AN189" s="59"/>
      <c r="AO189" s="59"/>
      <c r="AP189" s="59"/>
      <c r="AQ189" s="59"/>
      <c r="AR189" s="59"/>
    </row>
    <row r="190" ht="12.0" customHeight="1">
      <c r="A190" s="59"/>
      <c r="B190" s="59"/>
      <c r="C190" s="59"/>
      <c r="D190" s="59"/>
      <c r="E190" s="59"/>
      <c r="F190" s="59"/>
      <c r="G190" s="59"/>
      <c r="H190" s="59"/>
      <c r="I190" s="59"/>
      <c r="J190" s="59"/>
      <c r="K190" s="59"/>
      <c r="L190" s="59"/>
      <c r="M190" s="59"/>
      <c r="N190" s="59"/>
      <c r="O190" s="59"/>
      <c r="P190" s="59"/>
      <c r="Q190" s="59"/>
      <c r="R190" s="59"/>
      <c r="S190" s="59"/>
      <c r="T190" s="59"/>
      <c r="U190" s="59"/>
      <c r="V190" s="59"/>
      <c r="W190" s="59"/>
      <c r="X190" s="59"/>
      <c r="Y190" s="59"/>
      <c r="Z190" s="59"/>
      <c r="AA190" s="59"/>
      <c r="AB190" s="59"/>
      <c r="AC190" s="59"/>
      <c r="AD190" s="59"/>
      <c r="AE190" s="59"/>
      <c r="AF190" s="59"/>
      <c r="AG190" s="59"/>
      <c r="AH190" s="59"/>
      <c r="AI190" s="59"/>
      <c r="AJ190" s="59"/>
      <c r="AK190" s="59"/>
      <c r="AL190" s="59"/>
      <c r="AM190" s="59"/>
      <c r="AN190" s="59"/>
      <c r="AO190" s="59"/>
      <c r="AP190" s="59"/>
      <c r="AQ190" s="59"/>
      <c r="AR190" s="59"/>
    </row>
    <row r="191" ht="12.0" customHeight="1">
      <c r="A191" s="59"/>
      <c r="B191" s="59"/>
      <c r="C191" s="59"/>
      <c r="D191" s="59"/>
      <c r="E191" s="59"/>
      <c r="F191" s="59"/>
      <c r="G191" s="59"/>
      <c r="H191" s="59"/>
      <c r="I191" s="59"/>
      <c r="J191" s="59"/>
      <c r="K191" s="59"/>
      <c r="L191" s="59"/>
      <c r="M191" s="59"/>
      <c r="N191" s="59"/>
      <c r="O191" s="59"/>
      <c r="P191" s="59"/>
      <c r="Q191" s="59"/>
      <c r="R191" s="59"/>
      <c r="S191" s="59"/>
      <c r="T191" s="59"/>
      <c r="U191" s="59"/>
      <c r="V191" s="59"/>
      <c r="W191" s="59"/>
      <c r="X191" s="59"/>
      <c r="Y191" s="59"/>
      <c r="Z191" s="59"/>
      <c r="AA191" s="59"/>
      <c r="AB191" s="59"/>
      <c r="AC191" s="59"/>
      <c r="AD191" s="59"/>
      <c r="AE191" s="59"/>
      <c r="AF191" s="59"/>
      <c r="AG191" s="59"/>
      <c r="AH191" s="59"/>
      <c r="AI191" s="59"/>
      <c r="AJ191" s="59"/>
      <c r="AK191" s="59"/>
      <c r="AL191" s="59"/>
      <c r="AM191" s="59"/>
      <c r="AN191" s="59"/>
      <c r="AO191" s="59"/>
      <c r="AP191" s="59"/>
      <c r="AQ191" s="59"/>
      <c r="AR191" s="59"/>
    </row>
    <row r="192" ht="12.0" customHeight="1">
      <c r="A192" s="59"/>
      <c r="B192" s="59"/>
      <c r="C192" s="59"/>
      <c r="D192" s="59"/>
      <c r="E192" s="59"/>
      <c r="F192" s="59"/>
      <c r="G192" s="59"/>
      <c r="H192" s="59"/>
      <c r="I192" s="59"/>
      <c r="J192" s="59"/>
      <c r="K192" s="59"/>
      <c r="L192" s="59"/>
      <c r="M192" s="59"/>
      <c r="N192" s="59"/>
      <c r="O192" s="59"/>
      <c r="P192" s="59"/>
      <c r="Q192" s="59"/>
      <c r="R192" s="59"/>
      <c r="S192" s="59"/>
      <c r="T192" s="59"/>
      <c r="U192" s="59"/>
      <c r="V192" s="59"/>
      <c r="W192" s="59"/>
      <c r="X192" s="59"/>
      <c r="Y192" s="59"/>
      <c r="Z192" s="59"/>
      <c r="AA192" s="59"/>
      <c r="AB192" s="59"/>
      <c r="AC192" s="59"/>
      <c r="AD192" s="59"/>
      <c r="AE192" s="59"/>
      <c r="AF192" s="59"/>
      <c r="AG192" s="59"/>
      <c r="AH192" s="59"/>
      <c r="AI192" s="59"/>
      <c r="AJ192" s="59"/>
      <c r="AK192" s="59"/>
      <c r="AL192" s="59"/>
      <c r="AM192" s="59"/>
      <c r="AN192" s="59"/>
      <c r="AO192" s="59"/>
      <c r="AP192" s="59"/>
      <c r="AQ192" s="59"/>
    </row>
    <row r="193" ht="12.0" customHeight="1">
      <c r="A193" s="59"/>
      <c r="B193" s="59"/>
      <c r="C193" s="59"/>
      <c r="D193" s="59"/>
      <c r="E193" s="59"/>
      <c r="F193" s="59"/>
      <c r="G193" s="59"/>
      <c r="H193" s="59"/>
      <c r="I193" s="59"/>
      <c r="J193" s="59"/>
      <c r="K193" s="59"/>
      <c r="L193" s="59"/>
      <c r="M193" s="59"/>
      <c r="N193" s="59"/>
      <c r="O193" s="59"/>
      <c r="P193" s="59"/>
      <c r="Q193" s="59"/>
      <c r="R193" s="59"/>
      <c r="S193" s="59"/>
      <c r="T193" s="59"/>
      <c r="U193" s="59"/>
      <c r="V193" s="59"/>
      <c r="W193" s="59"/>
      <c r="X193" s="59"/>
      <c r="Y193" s="59"/>
      <c r="Z193" s="59"/>
      <c r="AA193" s="59"/>
      <c r="AB193" s="59"/>
      <c r="AC193" s="59"/>
      <c r="AD193" s="59"/>
      <c r="AE193" s="59"/>
      <c r="AF193" s="59"/>
      <c r="AG193" s="59"/>
      <c r="AH193" s="59"/>
      <c r="AI193" s="59"/>
      <c r="AJ193" s="59"/>
      <c r="AK193" s="59"/>
      <c r="AL193" s="59"/>
      <c r="AM193" s="59"/>
      <c r="AN193" s="59"/>
      <c r="AO193" s="59"/>
      <c r="AP193" s="59"/>
      <c r="AQ193" s="59"/>
    </row>
    <row r="194" ht="12.0" customHeight="1">
      <c r="A194" s="59"/>
      <c r="B194" s="59"/>
      <c r="C194" s="59"/>
      <c r="D194" s="59"/>
      <c r="E194" s="59"/>
      <c r="F194" s="59"/>
      <c r="G194" s="59"/>
      <c r="H194" s="59"/>
      <c r="I194" s="59"/>
      <c r="J194" s="59"/>
      <c r="K194" s="59"/>
      <c r="L194" s="59"/>
      <c r="M194" s="59"/>
      <c r="N194" s="59"/>
      <c r="O194" s="59"/>
      <c r="P194" s="59"/>
      <c r="Q194" s="59"/>
      <c r="R194" s="59"/>
      <c r="S194" s="59"/>
      <c r="T194" s="59"/>
      <c r="U194" s="59"/>
      <c r="V194" s="59"/>
      <c r="W194" s="59"/>
      <c r="X194" s="59"/>
      <c r="Y194" s="59"/>
      <c r="Z194" s="59"/>
      <c r="AA194" s="59"/>
      <c r="AB194" s="59"/>
      <c r="AC194" s="59"/>
      <c r="AD194" s="59"/>
      <c r="AE194" s="59"/>
      <c r="AF194" s="59"/>
      <c r="AG194" s="59"/>
      <c r="AH194" s="59"/>
      <c r="AI194" s="59"/>
      <c r="AJ194" s="59"/>
      <c r="AK194" s="59"/>
      <c r="AL194" s="59"/>
      <c r="AM194" s="59"/>
      <c r="AN194" s="59"/>
      <c r="AO194" s="59"/>
      <c r="AP194" s="59"/>
      <c r="AQ194" s="59"/>
    </row>
    <row r="195" ht="12.0" customHeight="1">
      <c r="A195" s="59"/>
      <c r="B195" s="59"/>
      <c r="C195" s="59"/>
      <c r="D195" s="59"/>
      <c r="E195" s="59"/>
      <c r="F195" s="59"/>
      <c r="G195" s="59"/>
      <c r="H195" s="59"/>
      <c r="I195" s="59"/>
      <c r="J195" s="59"/>
      <c r="K195" s="59"/>
      <c r="L195" s="59"/>
      <c r="M195" s="59"/>
      <c r="N195" s="59"/>
      <c r="O195" s="59"/>
      <c r="P195" s="59"/>
      <c r="Q195" s="59"/>
      <c r="R195" s="59"/>
      <c r="S195" s="59"/>
      <c r="T195" s="59"/>
      <c r="U195" s="59"/>
      <c r="V195" s="59"/>
      <c r="W195" s="59"/>
      <c r="X195" s="59"/>
      <c r="Y195" s="59"/>
      <c r="Z195" s="59"/>
      <c r="AA195" s="59"/>
      <c r="AB195" s="59"/>
      <c r="AC195" s="59"/>
      <c r="AD195" s="59"/>
      <c r="AE195" s="59"/>
      <c r="AF195" s="59"/>
      <c r="AG195" s="59"/>
      <c r="AH195" s="59"/>
      <c r="AI195" s="59"/>
      <c r="AJ195" s="59"/>
      <c r="AK195" s="59"/>
      <c r="AL195" s="59"/>
      <c r="AM195" s="59"/>
      <c r="AN195" s="59"/>
      <c r="AO195" s="59"/>
      <c r="AP195" s="59"/>
      <c r="AQ195" s="59"/>
    </row>
    <row r="196" ht="12.0" customHeight="1">
      <c r="A196" s="59"/>
      <c r="B196" s="59"/>
      <c r="C196" s="59"/>
      <c r="D196" s="59"/>
      <c r="E196" s="59"/>
      <c r="F196" s="59"/>
      <c r="G196" s="59"/>
      <c r="H196" s="59"/>
      <c r="I196" s="59"/>
      <c r="J196" s="59"/>
      <c r="K196" s="59"/>
      <c r="L196" s="59"/>
      <c r="M196" s="59"/>
      <c r="N196" s="59"/>
      <c r="O196" s="59"/>
      <c r="P196" s="59"/>
      <c r="Q196" s="59"/>
      <c r="R196" s="59"/>
      <c r="S196" s="59"/>
      <c r="T196" s="59"/>
      <c r="U196" s="59"/>
      <c r="V196" s="59"/>
      <c r="W196" s="59"/>
      <c r="X196" s="59"/>
      <c r="Y196" s="59"/>
      <c r="Z196" s="59"/>
      <c r="AA196" s="59"/>
      <c r="AB196" s="59"/>
      <c r="AC196" s="59"/>
      <c r="AD196" s="59"/>
      <c r="AE196" s="59"/>
      <c r="AF196" s="59"/>
      <c r="AG196" s="59"/>
      <c r="AH196" s="59"/>
      <c r="AI196" s="59"/>
      <c r="AJ196" s="59"/>
      <c r="AK196" s="59"/>
      <c r="AL196" s="59"/>
      <c r="AM196" s="59"/>
      <c r="AN196" s="59"/>
      <c r="AO196" s="59"/>
      <c r="AP196" s="59"/>
      <c r="AQ196" s="59"/>
    </row>
    <row r="197" ht="12.0" customHeight="1">
      <c r="A197" s="59"/>
      <c r="B197" s="59"/>
      <c r="C197" s="59"/>
      <c r="D197" s="59"/>
      <c r="E197" s="59"/>
      <c r="F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c r="AD197" s="59"/>
      <c r="AE197" s="59"/>
      <c r="AF197" s="59"/>
      <c r="AG197" s="59"/>
      <c r="AH197" s="59"/>
      <c r="AI197" s="59"/>
      <c r="AJ197" s="59"/>
      <c r="AK197" s="59"/>
      <c r="AL197" s="59"/>
      <c r="AM197" s="59"/>
      <c r="AN197" s="59"/>
      <c r="AO197" s="59"/>
      <c r="AP197" s="59"/>
      <c r="AQ197" s="59"/>
    </row>
    <row r="198" ht="12.0" customHeight="1">
      <c r="A198" s="59"/>
      <c r="B198" s="59"/>
      <c r="C198" s="59"/>
      <c r="D198" s="59"/>
      <c r="E198" s="59"/>
      <c r="F198" s="59"/>
      <c r="G198" s="59"/>
      <c r="H198" s="59"/>
      <c r="I198" s="59"/>
      <c r="J198" s="59"/>
      <c r="K198" s="59"/>
      <c r="L198" s="59"/>
      <c r="M198" s="59"/>
      <c r="N198" s="59"/>
      <c r="O198" s="59"/>
      <c r="P198" s="59"/>
      <c r="Q198" s="59"/>
      <c r="R198" s="59"/>
      <c r="S198" s="59"/>
      <c r="T198" s="59"/>
      <c r="U198" s="59"/>
      <c r="V198" s="59"/>
      <c r="W198" s="59"/>
      <c r="X198" s="59"/>
      <c r="Y198" s="59"/>
      <c r="Z198" s="59"/>
      <c r="AA198" s="59"/>
      <c r="AB198" s="59"/>
      <c r="AC198" s="59"/>
      <c r="AD198" s="59"/>
      <c r="AE198" s="59"/>
      <c r="AF198" s="59"/>
      <c r="AG198" s="59"/>
      <c r="AH198" s="59"/>
      <c r="AI198" s="59"/>
      <c r="AJ198" s="59"/>
      <c r="AK198" s="59"/>
      <c r="AL198" s="59"/>
      <c r="AM198" s="59"/>
      <c r="AN198" s="59"/>
      <c r="AO198" s="59"/>
      <c r="AP198" s="59"/>
      <c r="AQ198" s="59"/>
    </row>
    <row r="199" ht="12.0" customHeight="1">
      <c r="A199" s="59"/>
      <c r="B199" s="59"/>
      <c r="C199" s="59"/>
      <c r="D199" s="59"/>
      <c r="E199" s="59"/>
      <c r="F199" s="59"/>
      <c r="G199" s="59"/>
      <c r="H199" s="59"/>
      <c r="I199" s="59"/>
      <c r="J199" s="59"/>
      <c r="K199" s="59"/>
      <c r="L199" s="59"/>
      <c r="M199" s="59"/>
      <c r="N199" s="59"/>
      <c r="O199" s="59"/>
      <c r="P199" s="59"/>
      <c r="Q199" s="59"/>
      <c r="R199" s="59"/>
      <c r="S199" s="59"/>
      <c r="T199" s="59"/>
      <c r="U199" s="59"/>
      <c r="V199" s="59"/>
      <c r="W199" s="59"/>
      <c r="X199" s="59"/>
      <c r="Y199" s="59"/>
      <c r="Z199" s="59"/>
      <c r="AA199" s="59"/>
      <c r="AB199" s="59"/>
      <c r="AC199" s="59"/>
      <c r="AD199" s="59"/>
      <c r="AE199" s="59"/>
      <c r="AF199" s="59"/>
      <c r="AG199" s="59"/>
      <c r="AH199" s="59"/>
      <c r="AI199" s="59"/>
      <c r="AJ199" s="59"/>
      <c r="AK199" s="59"/>
      <c r="AL199" s="59"/>
      <c r="AM199" s="59"/>
      <c r="AN199" s="59"/>
      <c r="AO199" s="59"/>
      <c r="AP199" s="59"/>
      <c r="AQ199" s="59"/>
    </row>
    <row r="200" ht="12.0" customHeight="1">
      <c r="A200" s="59"/>
      <c r="B200" s="59"/>
      <c r="C200" s="59"/>
      <c r="D200" s="59"/>
      <c r="E200" s="59"/>
      <c r="F200" s="59"/>
      <c r="G200" s="59"/>
      <c r="H200" s="59"/>
      <c r="I200" s="59"/>
      <c r="J200" s="59"/>
      <c r="K200" s="59"/>
      <c r="L200" s="59"/>
      <c r="M200" s="59"/>
      <c r="N200" s="59"/>
      <c r="O200" s="59"/>
      <c r="P200" s="59"/>
      <c r="Q200" s="59"/>
      <c r="R200" s="59"/>
      <c r="S200" s="59"/>
      <c r="T200" s="59"/>
      <c r="U200" s="59"/>
      <c r="V200" s="59"/>
      <c r="W200" s="59"/>
      <c r="X200" s="59"/>
      <c r="Y200" s="59"/>
      <c r="Z200" s="59"/>
      <c r="AA200" s="59"/>
      <c r="AB200" s="59"/>
      <c r="AC200" s="59"/>
      <c r="AD200" s="59"/>
      <c r="AE200" s="59"/>
      <c r="AF200" s="59"/>
      <c r="AG200" s="59"/>
      <c r="AH200" s="59"/>
      <c r="AI200" s="59"/>
      <c r="AJ200" s="59"/>
      <c r="AK200" s="59"/>
      <c r="AL200" s="59"/>
      <c r="AM200" s="59"/>
      <c r="AN200" s="59"/>
      <c r="AO200" s="59"/>
      <c r="AP200" s="59"/>
      <c r="AQ200" s="59"/>
    </row>
    <row r="201" ht="12.0" customHeight="1">
      <c r="A201" s="59"/>
      <c r="B201" s="59"/>
      <c r="C201" s="59"/>
      <c r="D201" s="59"/>
      <c r="E201" s="59"/>
      <c r="F201" s="59"/>
      <c r="G201" s="59"/>
      <c r="H201" s="59"/>
      <c r="I201" s="59"/>
      <c r="J201" s="59"/>
      <c r="K201" s="59"/>
      <c r="L201" s="59"/>
      <c r="M201" s="59"/>
      <c r="N201" s="59"/>
      <c r="O201" s="59"/>
      <c r="P201" s="59"/>
      <c r="Q201" s="59"/>
      <c r="R201" s="59"/>
      <c r="S201" s="59"/>
      <c r="T201" s="59"/>
      <c r="U201" s="59"/>
      <c r="V201" s="59"/>
      <c r="W201" s="59"/>
      <c r="X201" s="59"/>
      <c r="Y201" s="59"/>
      <c r="Z201" s="59"/>
      <c r="AA201" s="59"/>
      <c r="AB201" s="59"/>
      <c r="AC201" s="59"/>
      <c r="AD201" s="59"/>
      <c r="AE201" s="59"/>
      <c r="AF201" s="59"/>
      <c r="AG201" s="59"/>
      <c r="AH201" s="59"/>
      <c r="AI201" s="59"/>
      <c r="AJ201" s="59"/>
      <c r="AK201" s="59"/>
      <c r="AL201" s="59"/>
      <c r="AM201" s="59"/>
      <c r="AN201" s="59"/>
      <c r="AO201" s="59"/>
      <c r="AP201" s="59"/>
      <c r="AQ201" s="59"/>
    </row>
    <row r="202" ht="12.0" customHeight="1">
      <c r="A202" s="59"/>
      <c r="B202" s="59"/>
      <c r="C202" s="59"/>
      <c r="D202" s="59"/>
      <c r="E202" s="59"/>
      <c r="F202" s="59"/>
      <c r="G202" s="59"/>
      <c r="H202" s="59"/>
      <c r="I202" s="59"/>
      <c r="J202" s="59"/>
      <c r="K202" s="59"/>
      <c r="L202" s="59"/>
      <c r="M202" s="59"/>
      <c r="N202" s="59"/>
      <c r="O202" s="59"/>
      <c r="P202" s="59"/>
      <c r="Q202" s="59"/>
      <c r="R202" s="59"/>
      <c r="S202" s="59"/>
      <c r="T202" s="59"/>
      <c r="U202" s="59"/>
      <c r="V202" s="59"/>
      <c r="W202" s="59"/>
      <c r="X202" s="59"/>
      <c r="Y202" s="59"/>
      <c r="Z202" s="59"/>
      <c r="AA202" s="59"/>
      <c r="AB202" s="59"/>
      <c r="AC202" s="59"/>
      <c r="AD202" s="59"/>
      <c r="AE202" s="59"/>
      <c r="AF202" s="59"/>
      <c r="AG202" s="59"/>
      <c r="AH202" s="59"/>
      <c r="AI202" s="59"/>
      <c r="AJ202" s="59"/>
      <c r="AK202" s="59"/>
      <c r="AL202" s="59"/>
      <c r="AM202" s="59"/>
      <c r="AN202" s="59"/>
      <c r="AO202" s="59"/>
      <c r="AP202" s="59"/>
      <c r="AQ202" s="59"/>
    </row>
    <row r="203" ht="12.0" customHeight="1">
      <c r="A203" s="59"/>
      <c r="B203" s="59"/>
      <c r="C203" s="59"/>
      <c r="D203" s="59"/>
      <c r="E203" s="59"/>
      <c r="F203" s="59"/>
      <c r="G203" s="59"/>
      <c r="H203" s="59"/>
      <c r="I203" s="59"/>
      <c r="J203" s="59"/>
      <c r="K203" s="59"/>
      <c r="L203" s="59"/>
      <c r="M203" s="59"/>
      <c r="N203" s="59"/>
      <c r="O203" s="59"/>
      <c r="P203" s="59"/>
      <c r="Q203" s="59"/>
      <c r="R203" s="59"/>
      <c r="S203" s="59"/>
      <c r="T203" s="59"/>
      <c r="U203" s="59"/>
      <c r="V203" s="59"/>
      <c r="W203" s="59"/>
      <c r="X203" s="59"/>
      <c r="Y203" s="59"/>
      <c r="Z203" s="59"/>
      <c r="AA203" s="59"/>
      <c r="AB203" s="59"/>
      <c r="AC203" s="59"/>
      <c r="AD203" s="59"/>
      <c r="AE203" s="59"/>
      <c r="AF203" s="59"/>
      <c r="AG203" s="59"/>
      <c r="AH203" s="59"/>
      <c r="AI203" s="59"/>
      <c r="AJ203" s="59"/>
      <c r="AK203" s="59"/>
      <c r="AL203" s="59"/>
      <c r="AM203" s="59"/>
      <c r="AN203" s="59"/>
      <c r="AO203" s="59"/>
      <c r="AP203" s="59"/>
      <c r="AQ203" s="59"/>
    </row>
    <row r="204" ht="12.0" customHeight="1">
      <c r="A204" s="59"/>
      <c r="B204" s="59"/>
      <c r="C204" s="59"/>
      <c r="D204" s="59"/>
      <c r="E204" s="59"/>
      <c r="F204" s="59"/>
      <c r="G204" s="59"/>
      <c r="H204" s="59"/>
      <c r="I204" s="59"/>
      <c r="J204" s="59"/>
      <c r="K204" s="59"/>
      <c r="L204" s="59"/>
      <c r="M204" s="59"/>
      <c r="N204" s="59"/>
      <c r="O204" s="59"/>
      <c r="P204" s="59"/>
      <c r="Q204" s="59"/>
      <c r="R204" s="59"/>
      <c r="S204" s="59"/>
      <c r="T204" s="59"/>
      <c r="U204" s="59"/>
      <c r="V204" s="59"/>
      <c r="W204" s="59"/>
      <c r="X204" s="59"/>
      <c r="Y204" s="59"/>
      <c r="Z204" s="59"/>
      <c r="AA204" s="59"/>
      <c r="AB204" s="59"/>
      <c r="AC204" s="59"/>
      <c r="AD204" s="59"/>
      <c r="AE204" s="59"/>
      <c r="AF204" s="59"/>
      <c r="AG204" s="59"/>
      <c r="AH204" s="59"/>
      <c r="AI204" s="59"/>
      <c r="AJ204" s="59"/>
      <c r="AK204" s="59"/>
      <c r="AL204" s="59"/>
      <c r="AM204" s="59"/>
      <c r="AN204" s="59"/>
      <c r="AO204" s="59"/>
      <c r="AP204" s="59"/>
      <c r="AQ204" s="59"/>
    </row>
    <row r="205" ht="12.0" customHeight="1">
      <c r="A205" s="59"/>
      <c r="B205" s="59"/>
      <c r="C205" s="59"/>
      <c r="D205" s="59"/>
      <c r="E205" s="59"/>
      <c r="F205" s="59"/>
      <c r="G205" s="59"/>
      <c r="H205" s="59"/>
      <c r="I205" s="59"/>
      <c r="J205" s="59"/>
      <c r="K205" s="59"/>
      <c r="L205" s="59"/>
      <c r="M205" s="59"/>
      <c r="N205" s="59"/>
      <c r="O205" s="59"/>
      <c r="P205" s="59"/>
      <c r="Q205" s="59"/>
      <c r="R205" s="59"/>
      <c r="S205" s="59"/>
      <c r="T205" s="59"/>
      <c r="U205" s="59"/>
      <c r="V205" s="59"/>
      <c r="W205" s="59"/>
      <c r="X205" s="59"/>
      <c r="Y205" s="59"/>
      <c r="Z205" s="59"/>
      <c r="AA205" s="59"/>
      <c r="AB205" s="59"/>
      <c r="AC205" s="59"/>
      <c r="AD205" s="59"/>
      <c r="AE205" s="59"/>
      <c r="AF205" s="59"/>
      <c r="AG205" s="59"/>
      <c r="AH205" s="59"/>
      <c r="AI205" s="59"/>
      <c r="AJ205" s="59"/>
      <c r="AK205" s="59"/>
      <c r="AL205" s="59"/>
      <c r="AM205" s="59"/>
      <c r="AN205" s="59"/>
      <c r="AO205" s="59"/>
      <c r="AP205" s="59"/>
      <c r="AQ205" s="59"/>
    </row>
    <row r="206" ht="12.0" customHeight="1">
      <c r="A206" s="59"/>
      <c r="B206" s="59"/>
      <c r="C206" s="59"/>
      <c r="D206" s="59"/>
      <c r="E206" s="59"/>
      <c r="F206" s="59"/>
      <c r="G206" s="59"/>
      <c r="H206" s="59"/>
      <c r="I206" s="59"/>
      <c r="J206" s="59"/>
      <c r="K206" s="59"/>
      <c r="L206" s="59"/>
      <c r="M206" s="59"/>
      <c r="N206" s="59"/>
      <c r="O206" s="59"/>
      <c r="P206" s="59"/>
      <c r="Q206" s="59"/>
      <c r="R206" s="59"/>
      <c r="S206" s="59"/>
      <c r="T206" s="59"/>
      <c r="U206" s="59"/>
      <c r="V206" s="59"/>
      <c r="W206" s="59"/>
      <c r="X206" s="59"/>
      <c r="Y206" s="59"/>
      <c r="Z206" s="59"/>
      <c r="AA206" s="59"/>
      <c r="AB206" s="59"/>
      <c r="AC206" s="59"/>
      <c r="AD206" s="59"/>
      <c r="AE206" s="59"/>
      <c r="AF206" s="59"/>
      <c r="AG206" s="59"/>
      <c r="AH206" s="59"/>
      <c r="AI206" s="59"/>
      <c r="AJ206" s="59"/>
      <c r="AK206" s="59"/>
      <c r="AL206" s="59"/>
      <c r="AM206" s="59"/>
      <c r="AN206" s="59"/>
      <c r="AO206" s="59"/>
      <c r="AP206" s="59"/>
      <c r="AQ206" s="59"/>
    </row>
    <row r="207" ht="12.0" customHeight="1">
      <c r="A207" s="59"/>
      <c r="B207" s="59"/>
      <c r="C207" s="59"/>
      <c r="D207" s="59"/>
      <c r="E207" s="59"/>
      <c r="F207" s="59"/>
      <c r="G207" s="59"/>
      <c r="H207" s="59"/>
      <c r="I207" s="59"/>
      <c r="J207" s="59"/>
      <c r="K207" s="59"/>
      <c r="L207" s="59"/>
      <c r="M207" s="59"/>
      <c r="N207" s="59"/>
      <c r="O207" s="59"/>
      <c r="P207" s="59"/>
      <c r="Q207" s="59"/>
      <c r="R207" s="59"/>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9"/>
    </row>
    <row r="208" ht="12.0" customHeight="1">
      <c r="A208" s="59"/>
      <c r="B208" s="59"/>
      <c r="C208" s="59"/>
      <c r="D208" s="59"/>
      <c r="E208" s="59"/>
      <c r="F208" s="59"/>
      <c r="G208" s="59"/>
      <c r="H208" s="59"/>
      <c r="I208" s="59"/>
      <c r="J208" s="59"/>
      <c r="K208" s="59"/>
      <c r="L208" s="59"/>
      <c r="M208" s="59"/>
      <c r="N208" s="59"/>
      <c r="O208" s="59"/>
      <c r="P208" s="59"/>
      <c r="Q208" s="59"/>
      <c r="R208" s="59"/>
      <c r="S208" s="59"/>
      <c r="T208" s="59"/>
      <c r="U208" s="59"/>
      <c r="V208" s="59"/>
      <c r="W208" s="59"/>
      <c r="X208" s="59"/>
      <c r="Y208" s="59"/>
      <c r="Z208" s="59"/>
      <c r="AA208" s="59"/>
      <c r="AB208" s="59"/>
      <c r="AC208" s="59"/>
      <c r="AD208" s="59"/>
      <c r="AE208" s="59"/>
      <c r="AF208" s="59"/>
      <c r="AG208" s="59"/>
      <c r="AH208" s="59"/>
      <c r="AI208" s="59"/>
      <c r="AJ208" s="59"/>
      <c r="AK208" s="59"/>
      <c r="AL208" s="59"/>
      <c r="AM208" s="59"/>
      <c r="AN208" s="59"/>
      <c r="AO208" s="59"/>
      <c r="AP208" s="59"/>
      <c r="AQ208" s="59"/>
    </row>
    <row r="209" ht="12.0" customHeight="1">
      <c r="A209" s="59"/>
      <c r="B209" s="59"/>
      <c r="C209" s="59"/>
      <c r="D209" s="59"/>
      <c r="E209" s="59"/>
      <c r="F209" s="59"/>
      <c r="G209" s="59"/>
      <c r="H209" s="59"/>
      <c r="I209" s="59"/>
      <c r="J209" s="59"/>
      <c r="K209" s="59"/>
      <c r="L209" s="59"/>
      <c r="M209" s="59"/>
      <c r="N209" s="59"/>
      <c r="O209" s="59"/>
      <c r="P209" s="59"/>
      <c r="Q209" s="59"/>
      <c r="R209" s="59"/>
      <c r="S209" s="59"/>
      <c r="T209" s="59"/>
      <c r="U209" s="59"/>
      <c r="V209" s="59"/>
      <c r="W209" s="59"/>
      <c r="X209" s="59"/>
      <c r="Y209" s="59"/>
      <c r="Z209" s="59"/>
      <c r="AA209" s="59"/>
      <c r="AB209" s="59"/>
      <c r="AC209" s="59"/>
      <c r="AD209" s="59"/>
      <c r="AE209" s="59"/>
      <c r="AF209" s="59"/>
      <c r="AG209" s="59"/>
      <c r="AH209" s="59"/>
      <c r="AI209" s="59"/>
      <c r="AJ209" s="59"/>
      <c r="AK209" s="59"/>
      <c r="AL209" s="59"/>
      <c r="AM209" s="59"/>
      <c r="AN209" s="59"/>
      <c r="AO209" s="59"/>
      <c r="AP209" s="59"/>
      <c r="AQ209" s="59"/>
    </row>
    <row r="210" ht="12.0" customHeight="1">
      <c r="A210" s="59"/>
      <c r="B210" s="59"/>
      <c r="C210" s="59"/>
      <c r="D210" s="59"/>
      <c r="E210" s="59"/>
      <c r="F210" s="59"/>
      <c r="G210" s="59"/>
      <c r="H210" s="59"/>
      <c r="I210" s="59"/>
      <c r="J210" s="59"/>
      <c r="K210" s="59"/>
      <c r="L210" s="59"/>
      <c r="M210" s="59"/>
      <c r="N210" s="59"/>
      <c r="O210" s="59"/>
      <c r="P210" s="59"/>
      <c r="Q210" s="59"/>
      <c r="R210" s="59"/>
      <c r="S210" s="59"/>
      <c r="T210" s="59"/>
      <c r="U210" s="59"/>
      <c r="V210" s="59"/>
      <c r="W210" s="59"/>
      <c r="X210" s="59"/>
      <c r="Y210" s="59"/>
      <c r="Z210" s="59"/>
      <c r="AA210" s="59"/>
      <c r="AB210" s="59"/>
      <c r="AC210" s="59"/>
      <c r="AD210" s="59"/>
      <c r="AE210" s="59"/>
      <c r="AF210" s="59"/>
      <c r="AG210" s="59"/>
      <c r="AH210" s="59"/>
      <c r="AI210" s="59"/>
      <c r="AJ210" s="59"/>
      <c r="AK210" s="59"/>
      <c r="AL210" s="59"/>
      <c r="AM210" s="59"/>
      <c r="AN210" s="59"/>
      <c r="AO210" s="59"/>
      <c r="AP210" s="59"/>
      <c r="AQ210" s="59"/>
    </row>
    <row r="211" ht="12.0" customHeight="1">
      <c r="A211" s="59"/>
      <c r="B211" s="59"/>
      <c r="C211" s="59"/>
      <c r="D211" s="59"/>
      <c r="E211" s="59"/>
      <c r="F211" s="59"/>
      <c r="G211" s="59"/>
      <c r="H211" s="59"/>
      <c r="I211" s="59"/>
      <c r="J211" s="59"/>
      <c r="K211" s="59"/>
      <c r="L211" s="59"/>
      <c r="M211" s="59"/>
      <c r="N211" s="59"/>
      <c r="O211" s="59"/>
      <c r="P211" s="59"/>
      <c r="Q211" s="59"/>
      <c r="R211" s="59"/>
      <c r="S211" s="59"/>
      <c r="T211" s="59"/>
      <c r="U211" s="59"/>
      <c r="V211" s="59"/>
      <c r="W211" s="59"/>
      <c r="X211" s="59"/>
      <c r="Y211" s="59"/>
      <c r="Z211" s="59"/>
      <c r="AA211" s="59"/>
      <c r="AB211" s="59"/>
      <c r="AC211" s="59"/>
      <c r="AD211" s="59"/>
      <c r="AE211" s="59"/>
      <c r="AF211" s="59"/>
      <c r="AG211" s="59"/>
      <c r="AH211" s="59"/>
      <c r="AI211" s="59"/>
      <c r="AJ211" s="59"/>
      <c r="AK211" s="59"/>
      <c r="AL211" s="59"/>
      <c r="AM211" s="59"/>
      <c r="AN211" s="59"/>
      <c r="AO211" s="59"/>
      <c r="AP211" s="59"/>
      <c r="AQ211" s="59"/>
    </row>
    <row r="212" ht="12.0" customHeight="1">
      <c r="A212" s="59"/>
      <c r="B212" s="59"/>
      <c r="C212" s="59"/>
      <c r="D212" s="59"/>
      <c r="E212" s="59"/>
      <c r="F212" s="59"/>
      <c r="G212" s="59"/>
      <c r="H212" s="59"/>
      <c r="I212" s="59"/>
      <c r="J212" s="59"/>
      <c r="K212" s="59"/>
      <c r="L212" s="59"/>
      <c r="M212" s="59"/>
      <c r="N212" s="59"/>
      <c r="O212" s="59"/>
      <c r="P212" s="59"/>
      <c r="Q212" s="59"/>
      <c r="R212" s="59"/>
      <c r="S212" s="59"/>
      <c r="T212" s="59"/>
      <c r="U212" s="59"/>
      <c r="V212" s="59"/>
      <c r="W212" s="59"/>
      <c r="X212" s="59"/>
      <c r="Y212" s="59"/>
      <c r="Z212" s="59"/>
      <c r="AA212" s="59"/>
      <c r="AB212" s="59"/>
      <c r="AC212" s="59"/>
      <c r="AD212" s="59"/>
      <c r="AE212" s="59"/>
      <c r="AF212" s="59"/>
      <c r="AG212" s="59"/>
      <c r="AH212" s="59"/>
      <c r="AI212" s="59"/>
      <c r="AJ212" s="59"/>
      <c r="AK212" s="59"/>
      <c r="AL212" s="59"/>
      <c r="AM212" s="59"/>
      <c r="AN212" s="59"/>
      <c r="AO212" s="59"/>
      <c r="AP212" s="59"/>
      <c r="AQ212" s="59"/>
    </row>
    <row r="213" ht="12.0" customHeight="1">
      <c r="A213" s="59"/>
      <c r="B213" s="59"/>
      <c r="C213" s="59"/>
      <c r="D213" s="59"/>
      <c r="E213" s="59"/>
      <c r="F213" s="59"/>
      <c r="G213" s="59"/>
      <c r="H213" s="59"/>
      <c r="I213" s="59"/>
      <c r="J213" s="59"/>
      <c r="K213" s="59"/>
      <c r="L213" s="59"/>
      <c r="M213" s="59"/>
      <c r="N213" s="59"/>
      <c r="O213" s="59"/>
      <c r="P213" s="59"/>
      <c r="Q213" s="59"/>
      <c r="R213" s="59"/>
      <c r="S213" s="59"/>
      <c r="T213" s="59"/>
      <c r="U213" s="59"/>
      <c r="V213" s="59"/>
      <c r="W213" s="59"/>
      <c r="X213" s="59"/>
      <c r="Y213" s="59"/>
      <c r="Z213" s="59"/>
      <c r="AA213" s="59"/>
      <c r="AB213" s="59"/>
      <c r="AC213" s="59"/>
      <c r="AD213" s="59"/>
      <c r="AE213" s="59"/>
      <c r="AF213" s="59"/>
      <c r="AG213" s="59"/>
      <c r="AH213" s="59"/>
      <c r="AI213" s="59"/>
      <c r="AJ213" s="59"/>
      <c r="AK213" s="59"/>
      <c r="AL213" s="59"/>
      <c r="AM213" s="59"/>
      <c r="AN213" s="59"/>
      <c r="AO213" s="59"/>
      <c r="AP213" s="59"/>
      <c r="AQ213" s="59"/>
    </row>
    <row r="214" ht="12.0" customHeight="1">
      <c r="A214" s="59"/>
      <c r="B214" s="59"/>
      <c r="C214" s="59"/>
      <c r="D214" s="59"/>
      <c r="E214" s="59"/>
      <c r="F214" s="59"/>
      <c r="G214" s="59"/>
      <c r="H214" s="59"/>
      <c r="I214" s="59"/>
      <c r="J214" s="59"/>
      <c r="K214" s="59"/>
      <c r="L214" s="59"/>
      <c r="M214" s="59"/>
      <c r="N214" s="59"/>
      <c r="O214" s="59"/>
      <c r="P214" s="59"/>
      <c r="Q214" s="59"/>
      <c r="R214" s="59"/>
      <c r="S214" s="59"/>
      <c r="T214" s="59"/>
      <c r="U214" s="59"/>
      <c r="V214" s="59"/>
      <c r="W214" s="59"/>
      <c r="X214" s="59"/>
      <c r="Y214" s="59"/>
      <c r="Z214" s="59"/>
      <c r="AA214" s="59"/>
      <c r="AB214" s="59"/>
      <c r="AC214" s="59"/>
      <c r="AD214" s="59"/>
      <c r="AE214" s="59"/>
      <c r="AF214" s="59"/>
      <c r="AG214" s="59"/>
      <c r="AH214" s="59"/>
      <c r="AI214" s="59"/>
      <c r="AJ214" s="59"/>
      <c r="AK214" s="59"/>
      <c r="AL214" s="59"/>
      <c r="AM214" s="59"/>
      <c r="AN214" s="59"/>
      <c r="AO214" s="59"/>
      <c r="AP214" s="59"/>
      <c r="AQ214" s="59"/>
    </row>
    <row r="215" ht="12.0" customHeight="1">
      <c r="A215" s="59"/>
      <c r="B215" s="59"/>
      <c r="C215" s="59"/>
      <c r="D215" s="59"/>
      <c r="E215" s="59"/>
      <c r="F215" s="59"/>
      <c r="G215" s="59"/>
      <c r="H215" s="59"/>
      <c r="I215" s="59"/>
      <c r="J215" s="59"/>
      <c r="K215" s="59"/>
      <c r="L215" s="59"/>
      <c r="M215" s="59"/>
      <c r="N215" s="59"/>
      <c r="O215" s="59"/>
      <c r="P215" s="59"/>
      <c r="Q215" s="59"/>
      <c r="R215" s="59"/>
      <c r="S215" s="59"/>
      <c r="T215" s="59"/>
      <c r="U215" s="59"/>
      <c r="V215" s="59"/>
      <c r="W215" s="59"/>
      <c r="X215" s="59"/>
      <c r="Y215" s="59"/>
      <c r="Z215" s="59"/>
      <c r="AA215" s="59"/>
      <c r="AB215" s="59"/>
      <c r="AC215" s="59"/>
      <c r="AD215" s="59"/>
      <c r="AE215" s="59"/>
      <c r="AF215" s="59"/>
      <c r="AG215" s="59"/>
      <c r="AH215" s="59"/>
      <c r="AI215" s="59"/>
      <c r="AJ215" s="59"/>
      <c r="AK215" s="59"/>
      <c r="AL215" s="59"/>
      <c r="AM215" s="59"/>
      <c r="AN215" s="59"/>
      <c r="AO215" s="59"/>
      <c r="AP215" s="59"/>
      <c r="AQ215" s="59"/>
    </row>
    <row r="216" ht="12.0" customHeight="1">
      <c r="A216" s="59"/>
      <c r="B216" s="59"/>
      <c r="C216" s="59"/>
      <c r="D216" s="59"/>
      <c r="E216" s="59"/>
      <c r="F216" s="59"/>
      <c r="G216" s="59"/>
      <c r="H216" s="59"/>
      <c r="I216" s="59"/>
      <c r="J216" s="59"/>
      <c r="K216" s="59"/>
      <c r="L216" s="59"/>
      <c r="M216" s="59"/>
      <c r="N216" s="59"/>
      <c r="O216" s="59"/>
      <c r="P216" s="59"/>
      <c r="Q216" s="59"/>
      <c r="R216" s="59"/>
      <c r="S216" s="59"/>
      <c r="T216" s="59"/>
      <c r="U216" s="59"/>
      <c r="V216" s="59"/>
      <c r="W216" s="59"/>
      <c r="X216" s="59"/>
      <c r="Y216" s="59"/>
      <c r="Z216" s="59"/>
      <c r="AA216" s="59"/>
      <c r="AB216" s="59"/>
      <c r="AC216" s="59"/>
      <c r="AD216" s="59"/>
      <c r="AE216" s="59"/>
      <c r="AF216" s="59"/>
      <c r="AG216" s="59"/>
      <c r="AH216" s="59"/>
      <c r="AI216" s="59"/>
      <c r="AJ216" s="59"/>
      <c r="AK216" s="59"/>
      <c r="AL216" s="59"/>
      <c r="AM216" s="59"/>
      <c r="AN216" s="59"/>
      <c r="AO216" s="59"/>
      <c r="AP216" s="59"/>
      <c r="AQ216" s="59"/>
    </row>
    <row r="217" ht="12.0" customHeight="1">
      <c r="A217" s="59"/>
      <c r="B217" s="59"/>
      <c r="C217" s="59"/>
      <c r="D217" s="59"/>
      <c r="E217" s="59"/>
      <c r="F217" s="59"/>
      <c r="G217" s="59"/>
      <c r="H217" s="59"/>
      <c r="I217" s="59"/>
      <c r="J217" s="59"/>
      <c r="K217" s="59"/>
      <c r="L217" s="59"/>
      <c r="M217" s="59"/>
      <c r="N217" s="59"/>
      <c r="O217" s="59"/>
      <c r="P217" s="59"/>
      <c r="Q217" s="59"/>
      <c r="R217" s="59"/>
      <c r="S217" s="59"/>
      <c r="T217" s="59"/>
      <c r="U217" s="59"/>
      <c r="V217" s="59"/>
      <c r="W217" s="59"/>
      <c r="X217" s="59"/>
      <c r="Y217" s="59"/>
      <c r="Z217" s="59"/>
      <c r="AA217" s="59"/>
      <c r="AB217" s="59"/>
      <c r="AC217" s="59"/>
      <c r="AD217" s="59"/>
      <c r="AE217" s="59"/>
      <c r="AF217" s="59"/>
      <c r="AG217" s="59"/>
      <c r="AH217" s="59"/>
      <c r="AI217" s="59"/>
      <c r="AJ217" s="59"/>
      <c r="AK217" s="59"/>
      <c r="AL217" s="59"/>
      <c r="AM217" s="59"/>
      <c r="AN217" s="59"/>
      <c r="AO217" s="59"/>
      <c r="AP217" s="59"/>
      <c r="AQ217" s="59"/>
    </row>
    <row r="218" ht="12.0" customHeight="1">
      <c r="A218" s="59"/>
      <c r="B218" s="59"/>
      <c r="C218" s="59"/>
      <c r="D218" s="59"/>
      <c r="E218" s="59"/>
      <c r="F218" s="59"/>
      <c r="G218" s="59"/>
      <c r="H218" s="59"/>
      <c r="I218" s="59"/>
      <c r="J218" s="59"/>
      <c r="K218" s="59"/>
      <c r="L218" s="59"/>
      <c r="M218" s="59"/>
      <c r="N218" s="59"/>
      <c r="O218" s="59"/>
      <c r="P218" s="59"/>
      <c r="Q218" s="59"/>
      <c r="R218" s="59"/>
      <c r="S218" s="59"/>
      <c r="T218" s="59"/>
      <c r="U218" s="59"/>
      <c r="V218" s="59"/>
      <c r="W218" s="59"/>
      <c r="X218" s="59"/>
      <c r="Y218" s="59"/>
      <c r="Z218" s="59"/>
      <c r="AA218" s="59"/>
      <c r="AB218" s="59"/>
      <c r="AC218" s="59"/>
      <c r="AD218" s="59"/>
      <c r="AE218" s="59"/>
      <c r="AF218" s="59"/>
      <c r="AG218" s="59"/>
      <c r="AH218" s="59"/>
      <c r="AI218" s="59"/>
      <c r="AJ218" s="59"/>
      <c r="AK218" s="59"/>
      <c r="AL218" s="59"/>
      <c r="AM218" s="59"/>
      <c r="AN218" s="59"/>
      <c r="AO218" s="59"/>
      <c r="AP218" s="59"/>
      <c r="AQ218" s="59"/>
    </row>
    <row r="219" ht="12.0" customHeight="1">
      <c r="A219" s="59"/>
      <c r="B219" s="59"/>
      <c r="C219" s="59"/>
      <c r="D219" s="59"/>
      <c r="E219" s="59"/>
      <c r="F219" s="59"/>
      <c r="G219" s="59"/>
      <c r="H219" s="59"/>
      <c r="I219" s="59"/>
      <c r="J219" s="59"/>
      <c r="K219" s="59"/>
      <c r="L219" s="59"/>
      <c r="M219" s="59"/>
      <c r="N219" s="59"/>
      <c r="O219" s="59"/>
      <c r="P219" s="59"/>
      <c r="Q219" s="59"/>
      <c r="R219" s="59"/>
      <c r="S219" s="59"/>
      <c r="T219" s="59"/>
      <c r="U219" s="59"/>
      <c r="V219" s="59"/>
      <c r="W219" s="59"/>
      <c r="X219" s="59"/>
      <c r="Y219" s="59"/>
      <c r="Z219" s="59"/>
      <c r="AA219" s="59"/>
      <c r="AB219" s="59"/>
      <c r="AC219" s="59"/>
      <c r="AD219" s="59"/>
      <c r="AE219" s="59"/>
      <c r="AF219" s="59"/>
      <c r="AG219" s="59"/>
      <c r="AH219" s="59"/>
      <c r="AI219" s="59"/>
      <c r="AJ219" s="59"/>
      <c r="AK219" s="59"/>
      <c r="AL219" s="59"/>
      <c r="AM219" s="59"/>
      <c r="AN219" s="59"/>
      <c r="AO219" s="59"/>
      <c r="AP219" s="59"/>
      <c r="AQ219" s="59"/>
    </row>
    <row r="220" ht="12.0" customHeight="1">
      <c r="A220" s="59"/>
      <c r="B220" s="59"/>
      <c r="C220" s="59"/>
      <c r="D220" s="59"/>
      <c r="E220" s="59"/>
      <c r="F220" s="59"/>
      <c r="G220" s="59"/>
      <c r="H220" s="59"/>
      <c r="I220" s="59"/>
      <c r="J220" s="59"/>
      <c r="K220" s="59"/>
      <c r="L220" s="59"/>
      <c r="M220" s="59"/>
      <c r="N220" s="59"/>
      <c r="O220" s="59"/>
      <c r="P220" s="59"/>
      <c r="Q220" s="59"/>
      <c r="R220" s="59"/>
      <c r="S220" s="59"/>
      <c r="T220" s="59"/>
      <c r="U220" s="59"/>
      <c r="V220" s="59"/>
      <c r="W220" s="59"/>
      <c r="X220" s="59"/>
      <c r="Y220" s="59"/>
      <c r="Z220" s="59"/>
      <c r="AA220" s="59"/>
      <c r="AB220" s="59"/>
      <c r="AC220" s="59"/>
      <c r="AD220" s="59"/>
      <c r="AE220" s="59"/>
      <c r="AF220" s="59"/>
      <c r="AG220" s="59"/>
      <c r="AH220" s="59"/>
      <c r="AI220" s="59"/>
      <c r="AJ220" s="59"/>
      <c r="AK220" s="59"/>
      <c r="AL220" s="59"/>
      <c r="AM220" s="59"/>
      <c r="AN220" s="59"/>
      <c r="AO220" s="59"/>
      <c r="AP220" s="59"/>
      <c r="AQ220" s="59"/>
    </row>
    <row r="221" ht="12.0" customHeight="1">
      <c r="A221" s="59"/>
      <c r="B221" s="59"/>
      <c r="C221" s="59"/>
      <c r="D221" s="59"/>
      <c r="E221" s="59"/>
      <c r="F221" s="59"/>
      <c r="G221" s="59"/>
      <c r="H221" s="59"/>
      <c r="I221" s="59"/>
      <c r="J221" s="59"/>
      <c r="K221" s="59"/>
      <c r="L221" s="59"/>
      <c r="M221" s="59"/>
      <c r="N221" s="59"/>
      <c r="O221" s="59"/>
      <c r="P221" s="59"/>
      <c r="Q221" s="59"/>
      <c r="R221" s="59"/>
      <c r="S221" s="59"/>
      <c r="T221" s="59"/>
      <c r="U221" s="59"/>
      <c r="V221" s="59"/>
      <c r="W221" s="59"/>
      <c r="X221" s="59"/>
      <c r="Y221" s="59"/>
      <c r="Z221" s="59"/>
      <c r="AA221" s="59"/>
      <c r="AB221" s="59"/>
      <c r="AC221" s="59"/>
      <c r="AD221" s="59"/>
      <c r="AE221" s="59"/>
      <c r="AF221" s="59"/>
      <c r="AG221" s="59"/>
      <c r="AH221" s="59"/>
      <c r="AI221" s="59"/>
      <c r="AJ221" s="59"/>
      <c r="AK221" s="59"/>
      <c r="AL221" s="59"/>
      <c r="AM221" s="59"/>
      <c r="AN221" s="59"/>
      <c r="AO221" s="59"/>
      <c r="AP221" s="59"/>
      <c r="AQ221" s="59"/>
    </row>
    <row r="222" ht="12.0" customHeight="1">
      <c r="A222" s="59"/>
      <c r="B222" s="59"/>
      <c r="C222" s="59"/>
      <c r="D222" s="59"/>
      <c r="E222" s="59"/>
      <c r="F222" s="59"/>
      <c r="G222" s="59"/>
      <c r="H222" s="59"/>
      <c r="I222" s="59"/>
      <c r="J222" s="59"/>
      <c r="K222" s="59"/>
      <c r="L222" s="59"/>
      <c r="M222" s="59"/>
      <c r="N222" s="59"/>
      <c r="O222" s="59"/>
      <c r="P222" s="59"/>
      <c r="Q222" s="59"/>
      <c r="R222" s="59"/>
      <c r="S222" s="59"/>
      <c r="T222" s="59"/>
      <c r="U222" s="59"/>
      <c r="V222" s="59"/>
      <c r="W222" s="59"/>
      <c r="X222" s="59"/>
      <c r="Y222" s="59"/>
      <c r="Z222" s="59"/>
      <c r="AA222" s="59"/>
      <c r="AB222" s="59"/>
      <c r="AC222" s="59"/>
      <c r="AD222" s="59"/>
      <c r="AE222" s="59"/>
      <c r="AF222" s="59"/>
      <c r="AG222" s="59"/>
      <c r="AH222" s="59"/>
      <c r="AI222" s="59"/>
      <c r="AJ222" s="59"/>
      <c r="AK222" s="59"/>
      <c r="AL222" s="59"/>
      <c r="AM222" s="59"/>
      <c r="AN222" s="59"/>
      <c r="AO222" s="59"/>
      <c r="AP222" s="59"/>
      <c r="AQ222" s="59"/>
    </row>
    <row r="223" ht="12.0" customHeight="1">
      <c r="A223" s="59"/>
      <c r="B223" s="59"/>
      <c r="C223" s="59"/>
      <c r="D223" s="59"/>
      <c r="E223" s="59"/>
      <c r="F223" s="59"/>
      <c r="G223" s="59"/>
      <c r="H223" s="59"/>
      <c r="I223" s="59"/>
      <c r="J223" s="59"/>
      <c r="K223" s="59"/>
      <c r="L223" s="59"/>
      <c r="M223" s="59"/>
      <c r="N223" s="59"/>
      <c r="O223" s="59"/>
      <c r="P223" s="59"/>
      <c r="Q223" s="59"/>
      <c r="R223" s="59"/>
      <c r="S223" s="59"/>
      <c r="T223" s="59"/>
      <c r="U223" s="59"/>
      <c r="V223" s="59"/>
      <c r="W223" s="59"/>
      <c r="X223" s="59"/>
      <c r="Y223" s="59"/>
      <c r="Z223" s="59"/>
      <c r="AA223" s="59"/>
      <c r="AB223" s="59"/>
      <c r="AC223" s="59"/>
      <c r="AD223" s="59"/>
      <c r="AE223" s="59"/>
      <c r="AF223" s="59"/>
      <c r="AG223" s="59"/>
      <c r="AH223" s="59"/>
      <c r="AI223" s="59"/>
      <c r="AJ223" s="59"/>
      <c r="AK223" s="59"/>
      <c r="AL223" s="59"/>
      <c r="AM223" s="59"/>
      <c r="AN223" s="59"/>
      <c r="AO223" s="59"/>
      <c r="AP223" s="59"/>
      <c r="AQ223" s="59"/>
    </row>
    <row r="224" ht="12.0" customHeight="1">
      <c r="A224" s="59"/>
      <c r="B224" s="59"/>
      <c r="C224" s="59"/>
      <c r="D224" s="59"/>
      <c r="E224" s="59"/>
      <c r="F224" s="59"/>
      <c r="G224" s="59"/>
      <c r="H224" s="59"/>
      <c r="I224" s="59"/>
      <c r="J224" s="59"/>
      <c r="K224" s="59"/>
      <c r="L224" s="59"/>
      <c r="M224" s="59"/>
      <c r="N224" s="59"/>
      <c r="O224" s="59"/>
      <c r="P224" s="59"/>
      <c r="Q224" s="59"/>
      <c r="R224" s="59"/>
      <c r="S224" s="59"/>
      <c r="T224" s="59"/>
      <c r="U224" s="59"/>
      <c r="V224" s="59"/>
      <c r="W224" s="59"/>
      <c r="X224" s="59"/>
      <c r="Y224" s="59"/>
      <c r="Z224" s="59"/>
      <c r="AA224" s="59"/>
      <c r="AB224" s="59"/>
      <c r="AC224" s="59"/>
      <c r="AD224" s="59"/>
      <c r="AE224" s="59"/>
      <c r="AF224" s="59"/>
      <c r="AG224" s="59"/>
      <c r="AH224" s="59"/>
      <c r="AI224" s="59"/>
      <c r="AJ224" s="59"/>
      <c r="AK224" s="59"/>
      <c r="AL224" s="59"/>
      <c r="AM224" s="59"/>
      <c r="AN224" s="59"/>
      <c r="AO224" s="59"/>
      <c r="AP224" s="59"/>
      <c r="AQ224" s="59"/>
    </row>
    <row r="225" ht="12.0" customHeight="1">
      <c r="A225" s="59"/>
      <c r="B225" s="59"/>
      <c r="C225" s="59"/>
      <c r="D225" s="59"/>
      <c r="E225" s="59"/>
      <c r="F225" s="59"/>
      <c r="G225" s="59"/>
      <c r="H225" s="59"/>
      <c r="I225" s="59"/>
      <c r="J225" s="59"/>
      <c r="K225" s="59"/>
      <c r="L225" s="59"/>
      <c r="M225" s="59"/>
      <c r="N225" s="59"/>
      <c r="O225" s="59"/>
      <c r="P225" s="59"/>
      <c r="Q225" s="59"/>
      <c r="R225" s="59"/>
      <c r="S225" s="59"/>
      <c r="T225" s="59"/>
      <c r="U225" s="59"/>
      <c r="V225" s="59"/>
      <c r="W225" s="59"/>
      <c r="X225" s="59"/>
      <c r="Y225" s="59"/>
      <c r="Z225" s="59"/>
      <c r="AA225" s="59"/>
      <c r="AB225" s="59"/>
      <c r="AC225" s="59"/>
      <c r="AD225" s="59"/>
      <c r="AE225" s="59"/>
      <c r="AF225" s="59"/>
      <c r="AG225" s="59"/>
      <c r="AH225" s="59"/>
      <c r="AI225" s="59"/>
      <c r="AJ225" s="59"/>
      <c r="AK225" s="59"/>
      <c r="AL225" s="59"/>
      <c r="AM225" s="59"/>
      <c r="AN225" s="59"/>
      <c r="AO225" s="59"/>
      <c r="AP225" s="59"/>
      <c r="AQ225" s="59"/>
    </row>
    <row r="226" ht="12.0" customHeight="1">
      <c r="A226" s="59"/>
      <c r="B226" s="59"/>
      <c r="C226" s="59"/>
      <c r="D226" s="59"/>
      <c r="E226" s="59"/>
      <c r="F226" s="59"/>
      <c r="G226" s="59"/>
      <c r="H226" s="59"/>
      <c r="I226" s="59"/>
      <c r="J226" s="59"/>
      <c r="K226" s="59"/>
      <c r="L226" s="59"/>
      <c r="M226" s="59"/>
      <c r="N226" s="59"/>
      <c r="O226" s="59"/>
      <c r="P226" s="59"/>
      <c r="Q226" s="59"/>
      <c r="R226" s="59"/>
      <c r="S226" s="59"/>
      <c r="T226" s="59"/>
      <c r="U226" s="59"/>
      <c r="V226" s="59"/>
      <c r="W226" s="59"/>
      <c r="X226" s="59"/>
      <c r="Y226" s="59"/>
      <c r="Z226" s="59"/>
      <c r="AA226" s="59"/>
      <c r="AB226" s="59"/>
      <c r="AC226" s="59"/>
      <c r="AD226" s="59"/>
      <c r="AE226" s="59"/>
      <c r="AF226" s="59"/>
      <c r="AG226" s="59"/>
      <c r="AH226" s="59"/>
      <c r="AI226" s="59"/>
      <c r="AJ226" s="59"/>
      <c r="AK226" s="59"/>
      <c r="AL226" s="59"/>
      <c r="AM226" s="59"/>
      <c r="AN226" s="59"/>
      <c r="AO226" s="59"/>
      <c r="AP226" s="59"/>
      <c r="AQ226" s="59"/>
    </row>
    <row r="227" ht="12.0" customHeight="1">
      <c r="A227" s="59"/>
      <c r="B227" s="59"/>
      <c r="C227" s="59"/>
      <c r="D227" s="59"/>
      <c r="E227" s="59"/>
      <c r="F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59"/>
      <c r="AD227" s="59"/>
      <c r="AE227" s="59"/>
      <c r="AF227" s="59"/>
      <c r="AG227" s="59"/>
      <c r="AH227" s="59"/>
      <c r="AI227" s="59"/>
      <c r="AJ227" s="59"/>
      <c r="AK227" s="59"/>
      <c r="AL227" s="59"/>
      <c r="AM227" s="59"/>
      <c r="AN227" s="59"/>
      <c r="AO227" s="59"/>
      <c r="AP227" s="59"/>
      <c r="AQ227" s="59"/>
    </row>
    <row r="228" ht="12.0" customHeight="1">
      <c r="A228" s="59"/>
      <c r="B228" s="59"/>
      <c r="C228" s="59"/>
      <c r="D228" s="59"/>
      <c r="E228" s="59"/>
      <c r="F228" s="59"/>
      <c r="G228" s="59"/>
      <c r="H228" s="59"/>
      <c r="I228" s="59"/>
      <c r="J228" s="59"/>
      <c r="K228" s="59"/>
      <c r="L228" s="59"/>
      <c r="M228" s="59"/>
      <c r="N228" s="59"/>
      <c r="O228" s="59"/>
      <c r="P228" s="59"/>
      <c r="Q228" s="59"/>
      <c r="R228" s="59"/>
      <c r="S228" s="59"/>
      <c r="T228" s="59"/>
      <c r="U228" s="59"/>
      <c r="V228" s="59"/>
      <c r="W228" s="59"/>
      <c r="X228" s="59"/>
      <c r="Y228" s="59"/>
      <c r="Z228" s="59"/>
      <c r="AA228" s="59"/>
      <c r="AB228" s="59"/>
      <c r="AC228" s="59"/>
      <c r="AD228" s="59"/>
      <c r="AE228" s="59"/>
      <c r="AF228" s="59"/>
      <c r="AG228" s="59"/>
      <c r="AH228" s="59"/>
      <c r="AI228" s="59"/>
      <c r="AJ228" s="59"/>
      <c r="AK228" s="59"/>
      <c r="AL228" s="59"/>
      <c r="AM228" s="59"/>
      <c r="AN228" s="59"/>
      <c r="AO228" s="59"/>
      <c r="AP228" s="59"/>
      <c r="AQ228" s="59"/>
    </row>
    <row r="229" ht="12.0" customHeight="1">
      <c r="A229" s="59"/>
      <c r="B229" s="59"/>
      <c r="C229" s="59"/>
      <c r="D229" s="59"/>
      <c r="E229" s="59"/>
      <c r="F229" s="59"/>
      <c r="G229" s="59"/>
      <c r="H229" s="59"/>
      <c r="I229" s="59"/>
      <c r="J229" s="59"/>
      <c r="K229" s="59"/>
      <c r="L229" s="59"/>
      <c r="M229" s="59"/>
      <c r="N229" s="59"/>
      <c r="O229" s="59"/>
      <c r="P229" s="59"/>
      <c r="Q229" s="59"/>
      <c r="R229" s="59"/>
      <c r="S229" s="59"/>
      <c r="T229" s="59"/>
      <c r="U229" s="59"/>
      <c r="V229" s="59"/>
      <c r="W229" s="59"/>
      <c r="X229" s="59"/>
      <c r="Y229" s="59"/>
      <c r="Z229" s="59"/>
      <c r="AA229" s="59"/>
      <c r="AB229" s="59"/>
      <c r="AC229" s="59"/>
      <c r="AD229" s="59"/>
      <c r="AE229" s="59"/>
      <c r="AF229" s="59"/>
      <c r="AG229" s="59"/>
      <c r="AH229" s="59"/>
      <c r="AI229" s="59"/>
      <c r="AJ229" s="59"/>
      <c r="AK229" s="59"/>
      <c r="AL229" s="59"/>
      <c r="AM229" s="59"/>
      <c r="AN229" s="59"/>
      <c r="AO229" s="59"/>
      <c r="AP229" s="59"/>
      <c r="AQ229" s="59"/>
    </row>
    <row r="230" ht="12.0" customHeight="1">
      <c r="A230" s="59"/>
      <c r="B230" s="59"/>
      <c r="C230" s="59"/>
      <c r="D230" s="59"/>
      <c r="E230" s="59"/>
      <c r="F230" s="59"/>
      <c r="G230" s="59"/>
      <c r="H230" s="59"/>
      <c r="I230" s="59"/>
      <c r="J230" s="59"/>
      <c r="K230" s="59"/>
      <c r="L230" s="59"/>
      <c r="M230" s="59"/>
      <c r="N230" s="59"/>
      <c r="O230" s="59"/>
      <c r="P230" s="59"/>
      <c r="Q230" s="59"/>
      <c r="R230" s="59"/>
      <c r="S230" s="59"/>
      <c r="T230" s="59"/>
      <c r="U230" s="59"/>
      <c r="V230" s="59"/>
      <c r="W230" s="59"/>
      <c r="X230" s="59"/>
      <c r="Y230" s="59"/>
      <c r="Z230" s="59"/>
      <c r="AA230" s="59"/>
      <c r="AB230" s="59"/>
      <c r="AC230" s="59"/>
      <c r="AD230" s="59"/>
      <c r="AE230" s="59"/>
      <c r="AF230" s="59"/>
      <c r="AG230" s="59"/>
      <c r="AH230" s="59"/>
      <c r="AI230" s="59"/>
      <c r="AJ230" s="59"/>
      <c r="AK230" s="59"/>
      <c r="AL230" s="59"/>
      <c r="AM230" s="59"/>
      <c r="AN230" s="59"/>
      <c r="AO230" s="59"/>
      <c r="AP230" s="59"/>
      <c r="AQ230" s="59"/>
    </row>
    <row r="231" ht="12.0" customHeight="1">
      <c r="A231" s="59"/>
      <c r="B231" s="59"/>
      <c r="C231" s="59"/>
      <c r="D231" s="59"/>
      <c r="E231" s="59"/>
      <c r="F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c r="AD231" s="59"/>
      <c r="AE231" s="59"/>
      <c r="AF231" s="59"/>
      <c r="AG231" s="59"/>
      <c r="AH231" s="59"/>
      <c r="AI231" s="59"/>
      <c r="AJ231" s="59"/>
      <c r="AK231" s="59"/>
      <c r="AL231" s="59"/>
      <c r="AM231" s="59"/>
      <c r="AN231" s="59"/>
      <c r="AO231" s="59"/>
      <c r="AP231" s="59"/>
      <c r="AQ231" s="59"/>
    </row>
    <row r="232" ht="12.0" customHeight="1">
      <c r="A232" s="59"/>
      <c r="B232" s="59"/>
      <c r="C232" s="59"/>
      <c r="D232" s="59"/>
      <c r="E232" s="59"/>
      <c r="F232" s="59"/>
      <c r="G232" s="59"/>
      <c r="H232" s="59"/>
      <c r="I232" s="59"/>
      <c r="J232" s="59"/>
      <c r="K232" s="59"/>
      <c r="L232" s="59"/>
      <c r="M232" s="59"/>
      <c r="N232" s="59"/>
      <c r="O232" s="59"/>
      <c r="P232" s="59"/>
      <c r="Q232" s="59"/>
      <c r="R232" s="59"/>
      <c r="S232" s="59"/>
      <c r="T232" s="59"/>
      <c r="U232" s="59"/>
      <c r="V232" s="59"/>
      <c r="W232" s="59"/>
      <c r="X232" s="59"/>
      <c r="Y232" s="59"/>
      <c r="Z232" s="59"/>
      <c r="AA232" s="59"/>
      <c r="AB232" s="59"/>
      <c r="AC232" s="59"/>
      <c r="AD232" s="59"/>
      <c r="AE232" s="59"/>
      <c r="AF232" s="59"/>
      <c r="AG232" s="59"/>
      <c r="AH232" s="59"/>
      <c r="AI232" s="59"/>
      <c r="AJ232" s="59"/>
      <c r="AK232" s="59"/>
      <c r="AL232" s="59"/>
      <c r="AM232" s="59"/>
      <c r="AN232" s="59"/>
      <c r="AO232" s="59"/>
      <c r="AP232" s="59"/>
      <c r="AQ232" s="59"/>
    </row>
    <row r="233" ht="12.0" customHeight="1">
      <c r="A233" s="59"/>
      <c r="B233" s="59"/>
      <c r="C233" s="59"/>
      <c r="D233" s="59"/>
      <c r="E233" s="59"/>
      <c r="F233" s="59"/>
      <c r="G233" s="59"/>
      <c r="H233" s="59"/>
      <c r="I233" s="59"/>
      <c r="J233" s="59"/>
      <c r="K233" s="59"/>
      <c r="L233" s="59"/>
      <c r="M233" s="59"/>
      <c r="N233" s="59"/>
      <c r="O233" s="59"/>
      <c r="P233" s="59"/>
      <c r="Q233" s="59"/>
      <c r="R233" s="59"/>
      <c r="S233" s="59"/>
      <c r="T233" s="59"/>
      <c r="U233" s="59"/>
      <c r="V233" s="59"/>
      <c r="W233" s="59"/>
      <c r="X233" s="59"/>
      <c r="Y233" s="59"/>
      <c r="Z233" s="59"/>
      <c r="AA233" s="59"/>
      <c r="AB233" s="59"/>
      <c r="AC233" s="59"/>
      <c r="AD233" s="59"/>
      <c r="AE233" s="59"/>
      <c r="AF233" s="59"/>
      <c r="AG233" s="59"/>
      <c r="AH233" s="59"/>
      <c r="AI233" s="59"/>
      <c r="AJ233" s="59"/>
      <c r="AK233" s="59"/>
      <c r="AL233" s="59"/>
      <c r="AM233" s="59"/>
      <c r="AN233" s="59"/>
      <c r="AO233" s="59"/>
      <c r="AP233" s="59"/>
      <c r="AQ233" s="59"/>
    </row>
    <row r="234" ht="12.0" customHeight="1">
      <c r="A234" s="59"/>
      <c r="B234" s="59"/>
      <c r="C234" s="59"/>
      <c r="D234" s="59"/>
      <c r="E234" s="59"/>
      <c r="F234" s="59"/>
      <c r="G234" s="59"/>
      <c r="H234" s="59"/>
      <c r="I234" s="59"/>
      <c r="J234" s="59"/>
      <c r="K234" s="59"/>
      <c r="L234" s="59"/>
      <c r="M234" s="59"/>
      <c r="N234" s="59"/>
      <c r="O234" s="59"/>
      <c r="P234" s="59"/>
      <c r="Q234" s="59"/>
      <c r="R234" s="59"/>
      <c r="S234" s="59"/>
      <c r="T234" s="59"/>
      <c r="U234" s="59"/>
      <c r="V234" s="59"/>
      <c r="W234" s="59"/>
      <c r="X234" s="59"/>
      <c r="Y234" s="59"/>
      <c r="Z234" s="59"/>
      <c r="AA234" s="59"/>
      <c r="AB234" s="59"/>
      <c r="AC234" s="59"/>
      <c r="AD234" s="59"/>
      <c r="AE234" s="59"/>
      <c r="AF234" s="59"/>
      <c r="AG234" s="59"/>
      <c r="AH234" s="59"/>
      <c r="AI234" s="59"/>
      <c r="AJ234" s="59"/>
      <c r="AK234" s="59"/>
      <c r="AL234" s="59"/>
      <c r="AM234" s="59"/>
      <c r="AN234" s="59"/>
      <c r="AO234" s="59"/>
      <c r="AP234" s="59"/>
      <c r="AQ234" s="59"/>
    </row>
    <row r="235" ht="12.0" customHeight="1">
      <c r="A235" s="59"/>
      <c r="B235" s="59"/>
      <c r="C235" s="59"/>
      <c r="D235" s="59"/>
      <c r="E235" s="59"/>
      <c r="F235" s="59"/>
      <c r="G235" s="59"/>
      <c r="H235" s="59"/>
      <c r="I235" s="59"/>
      <c r="J235" s="59"/>
      <c r="K235" s="59"/>
      <c r="L235" s="59"/>
      <c r="M235" s="59"/>
      <c r="N235" s="59"/>
      <c r="O235" s="59"/>
      <c r="P235" s="59"/>
      <c r="Q235" s="59"/>
      <c r="R235" s="59"/>
      <c r="S235" s="59"/>
      <c r="T235" s="59"/>
      <c r="U235" s="59"/>
      <c r="V235" s="59"/>
      <c r="W235" s="59"/>
      <c r="X235" s="59"/>
      <c r="Y235" s="59"/>
      <c r="Z235" s="59"/>
      <c r="AA235" s="59"/>
      <c r="AB235" s="59"/>
      <c r="AC235" s="59"/>
      <c r="AD235" s="59"/>
      <c r="AE235" s="59"/>
      <c r="AF235" s="59"/>
      <c r="AG235" s="59"/>
      <c r="AH235" s="59"/>
      <c r="AI235" s="59"/>
      <c r="AJ235" s="59"/>
      <c r="AK235" s="59"/>
      <c r="AL235" s="59"/>
      <c r="AM235" s="59"/>
      <c r="AN235" s="59"/>
      <c r="AO235" s="59"/>
      <c r="AP235" s="59"/>
      <c r="AQ235" s="59"/>
    </row>
    <row r="236" ht="12.0" customHeight="1">
      <c r="A236" s="59"/>
      <c r="B236" s="59"/>
      <c r="C236" s="59"/>
      <c r="D236" s="59"/>
      <c r="E236" s="59"/>
      <c r="F236" s="59"/>
      <c r="G236" s="59"/>
      <c r="H236" s="59"/>
      <c r="I236" s="59"/>
      <c r="J236" s="59"/>
      <c r="K236" s="59"/>
      <c r="L236" s="59"/>
      <c r="M236" s="59"/>
      <c r="N236" s="59"/>
      <c r="O236" s="59"/>
      <c r="P236" s="59"/>
      <c r="Q236" s="59"/>
      <c r="R236" s="59"/>
      <c r="S236" s="59"/>
      <c r="T236" s="59"/>
      <c r="U236" s="59"/>
      <c r="V236" s="59"/>
      <c r="W236" s="59"/>
      <c r="X236" s="59"/>
      <c r="Y236" s="59"/>
      <c r="Z236" s="59"/>
      <c r="AA236" s="59"/>
      <c r="AB236" s="59"/>
      <c r="AC236" s="59"/>
      <c r="AD236" s="59"/>
      <c r="AE236" s="59"/>
      <c r="AF236" s="59"/>
      <c r="AG236" s="59"/>
      <c r="AH236" s="59"/>
      <c r="AI236" s="59"/>
      <c r="AJ236" s="59"/>
      <c r="AK236" s="59"/>
      <c r="AL236" s="59"/>
      <c r="AM236" s="59"/>
      <c r="AN236" s="59"/>
      <c r="AO236" s="59"/>
      <c r="AP236" s="59"/>
      <c r="AQ236" s="59"/>
    </row>
    <row r="237" ht="12.0" customHeight="1">
      <c r="A237" s="59"/>
      <c r="B237" s="59"/>
      <c r="C237" s="59"/>
      <c r="D237" s="59"/>
      <c r="E237" s="59"/>
      <c r="F237" s="59"/>
      <c r="G237" s="59"/>
      <c r="H237" s="59"/>
      <c r="I237" s="59"/>
      <c r="J237" s="59"/>
      <c r="K237" s="59"/>
      <c r="L237" s="59"/>
      <c r="M237" s="59"/>
      <c r="N237" s="59"/>
      <c r="O237" s="59"/>
      <c r="P237" s="59"/>
      <c r="Q237" s="59"/>
      <c r="R237" s="59"/>
      <c r="S237" s="59"/>
      <c r="T237" s="59"/>
      <c r="U237" s="59"/>
      <c r="V237" s="59"/>
      <c r="W237" s="59"/>
      <c r="X237" s="59"/>
      <c r="Y237" s="59"/>
      <c r="Z237" s="59"/>
      <c r="AA237" s="59"/>
      <c r="AB237" s="59"/>
      <c r="AC237" s="59"/>
      <c r="AD237" s="59"/>
      <c r="AE237" s="59"/>
      <c r="AF237" s="59"/>
      <c r="AG237" s="59"/>
      <c r="AH237" s="59"/>
      <c r="AI237" s="59"/>
      <c r="AJ237" s="59"/>
      <c r="AK237" s="59"/>
      <c r="AL237" s="59"/>
      <c r="AM237" s="59"/>
      <c r="AN237" s="59"/>
      <c r="AO237" s="59"/>
      <c r="AP237" s="59"/>
      <c r="AQ237" s="59"/>
    </row>
    <row r="238" ht="12.0" customHeight="1">
      <c r="A238" s="59"/>
      <c r="B238" s="59"/>
      <c r="C238" s="59"/>
      <c r="D238" s="59"/>
      <c r="E238" s="59"/>
      <c r="F238" s="59"/>
      <c r="G238" s="59"/>
      <c r="H238" s="59"/>
      <c r="I238" s="59"/>
      <c r="J238" s="59"/>
      <c r="K238" s="59"/>
      <c r="L238" s="59"/>
      <c r="M238" s="59"/>
      <c r="N238" s="59"/>
      <c r="O238" s="59"/>
      <c r="P238" s="59"/>
      <c r="Q238" s="59"/>
      <c r="R238" s="59"/>
      <c r="S238" s="59"/>
      <c r="T238" s="59"/>
      <c r="U238" s="59"/>
      <c r="V238" s="59"/>
      <c r="W238" s="59"/>
      <c r="X238" s="59"/>
      <c r="Y238" s="59"/>
      <c r="Z238" s="59"/>
      <c r="AA238" s="59"/>
      <c r="AB238" s="59"/>
      <c r="AC238" s="59"/>
      <c r="AD238" s="59"/>
      <c r="AE238" s="59"/>
      <c r="AF238" s="59"/>
      <c r="AG238" s="59"/>
      <c r="AH238" s="59"/>
      <c r="AI238" s="59"/>
      <c r="AJ238" s="59"/>
      <c r="AK238" s="59"/>
      <c r="AL238" s="59"/>
      <c r="AM238" s="59"/>
      <c r="AN238" s="59"/>
      <c r="AO238" s="59"/>
      <c r="AP238" s="59"/>
      <c r="AQ238" s="59"/>
    </row>
    <row r="239" ht="12.0" customHeight="1">
      <c r="A239" s="59"/>
      <c r="B239" s="59"/>
      <c r="C239" s="59"/>
      <c r="D239" s="59"/>
      <c r="E239" s="59"/>
      <c r="F239" s="59"/>
      <c r="G239" s="59"/>
      <c r="H239" s="59"/>
      <c r="I239" s="59"/>
      <c r="J239" s="59"/>
      <c r="K239" s="59"/>
      <c r="L239" s="59"/>
      <c r="M239" s="59"/>
      <c r="N239" s="59"/>
      <c r="O239" s="59"/>
      <c r="P239" s="59"/>
      <c r="Q239" s="59"/>
      <c r="R239" s="59"/>
      <c r="S239" s="59"/>
      <c r="T239" s="59"/>
      <c r="U239" s="59"/>
      <c r="V239" s="59"/>
      <c r="W239" s="59"/>
      <c r="X239" s="59"/>
      <c r="Y239" s="59"/>
      <c r="Z239" s="59"/>
      <c r="AA239" s="59"/>
      <c r="AB239" s="59"/>
      <c r="AC239" s="59"/>
      <c r="AD239" s="59"/>
      <c r="AE239" s="59"/>
      <c r="AF239" s="59"/>
      <c r="AG239" s="59"/>
      <c r="AH239" s="59"/>
      <c r="AI239" s="59"/>
      <c r="AJ239" s="59"/>
      <c r="AK239" s="59"/>
      <c r="AL239" s="59"/>
      <c r="AM239" s="59"/>
      <c r="AN239" s="59"/>
      <c r="AO239" s="59"/>
      <c r="AP239" s="59"/>
      <c r="AQ239" s="59"/>
    </row>
    <row r="240" ht="12.0" customHeight="1">
      <c r="A240" s="59"/>
      <c r="B240" s="59"/>
      <c r="C240" s="59"/>
      <c r="D240" s="59"/>
      <c r="E240" s="59"/>
      <c r="F240" s="59"/>
      <c r="G240" s="59"/>
      <c r="H240" s="59"/>
      <c r="I240" s="59"/>
      <c r="J240" s="59"/>
      <c r="K240" s="59"/>
      <c r="L240" s="59"/>
      <c r="M240" s="59"/>
      <c r="N240" s="59"/>
      <c r="O240" s="59"/>
      <c r="P240" s="59"/>
      <c r="Q240" s="59"/>
      <c r="R240" s="59"/>
      <c r="S240" s="59"/>
      <c r="T240" s="59"/>
      <c r="U240" s="59"/>
      <c r="V240" s="59"/>
      <c r="W240" s="59"/>
      <c r="X240" s="59"/>
      <c r="Y240" s="59"/>
      <c r="Z240" s="59"/>
      <c r="AA240" s="59"/>
      <c r="AB240" s="59"/>
      <c r="AC240" s="59"/>
      <c r="AD240" s="59"/>
      <c r="AE240" s="59"/>
      <c r="AF240" s="59"/>
      <c r="AG240" s="59"/>
      <c r="AH240" s="59"/>
      <c r="AI240" s="59"/>
      <c r="AJ240" s="59"/>
      <c r="AK240" s="59"/>
      <c r="AL240" s="59"/>
      <c r="AM240" s="59"/>
      <c r="AN240" s="59"/>
      <c r="AO240" s="59"/>
      <c r="AP240" s="59"/>
      <c r="AQ240" s="59"/>
    </row>
    <row r="241" ht="12.0" customHeight="1">
      <c r="A241" s="59"/>
      <c r="B241" s="59"/>
      <c r="C241" s="59"/>
      <c r="D241" s="59"/>
      <c r="E241" s="59"/>
      <c r="F241" s="59"/>
      <c r="G241" s="59"/>
      <c r="H241" s="59"/>
      <c r="I241" s="59"/>
      <c r="J241" s="59"/>
      <c r="K241" s="59"/>
      <c r="L241" s="59"/>
      <c r="M241" s="59"/>
      <c r="N241" s="59"/>
      <c r="O241" s="59"/>
      <c r="P241" s="59"/>
      <c r="Q241" s="59"/>
      <c r="R241" s="59"/>
      <c r="S241" s="59"/>
      <c r="T241" s="59"/>
      <c r="U241" s="59"/>
      <c r="V241" s="59"/>
      <c r="W241" s="59"/>
      <c r="X241" s="59"/>
      <c r="Y241" s="59"/>
      <c r="Z241" s="59"/>
      <c r="AA241" s="59"/>
      <c r="AB241" s="59"/>
      <c r="AC241" s="59"/>
      <c r="AD241" s="59"/>
      <c r="AE241" s="59"/>
      <c r="AF241" s="59"/>
      <c r="AG241" s="59"/>
      <c r="AH241" s="59"/>
      <c r="AI241" s="59"/>
      <c r="AJ241" s="59"/>
      <c r="AK241" s="59"/>
      <c r="AL241" s="59"/>
      <c r="AM241" s="59"/>
      <c r="AN241" s="59"/>
      <c r="AO241" s="59"/>
      <c r="AP241" s="59"/>
      <c r="AQ241" s="59"/>
    </row>
    <row r="242" ht="12.0" customHeight="1">
      <c r="A242" s="59"/>
      <c r="B242" s="59"/>
      <c r="C242" s="59"/>
      <c r="D242" s="59"/>
      <c r="E242" s="59"/>
      <c r="F242" s="59"/>
      <c r="G242" s="59"/>
      <c r="H242" s="59"/>
      <c r="I242" s="59"/>
      <c r="J242" s="59"/>
      <c r="K242" s="59"/>
      <c r="L242" s="59"/>
      <c r="M242" s="59"/>
      <c r="N242" s="59"/>
      <c r="O242" s="59"/>
      <c r="P242" s="59"/>
      <c r="Q242" s="59"/>
      <c r="R242" s="59"/>
      <c r="S242" s="59"/>
      <c r="T242" s="59"/>
      <c r="U242" s="59"/>
      <c r="V242" s="59"/>
      <c r="W242" s="59"/>
      <c r="X242" s="59"/>
      <c r="Y242" s="59"/>
      <c r="Z242" s="59"/>
      <c r="AA242" s="59"/>
      <c r="AB242" s="59"/>
      <c r="AC242" s="59"/>
      <c r="AD242" s="59"/>
      <c r="AE242" s="59"/>
      <c r="AF242" s="59"/>
      <c r="AG242" s="59"/>
      <c r="AH242" s="59"/>
      <c r="AI242" s="59"/>
      <c r="AJ242" s="59"/>
      <c r="AK242" s="59"/>
      <c r="AL242" s="59"/>
      <c r="AM242" s="59"/>
      <c r="AN242" s="59"/>
      <c r="AO242" s="59"/>
      <c r="AP242" s="59"/>
      <c r="AQ242" s="59"/>
    </row>
    <row r="243" ht="12.0" customHeight="1">
      <c r="A243" s="59"/>
      <c r="B243" s="59"/>
      <c r="C243" s="59"/>
      <c r="D243" s="59"/>
      <c r="E243" s="59"/>
      <c r="F243" s="59"/>
      <c r="G243" s="59"/>
      <c r="H243" s="59"/>
      <c r="I243" s="59"/>
      <c r="J243" s="59"/>
      <c r="K243" s="59"/>
      <c r="L243" s="59"/>
      <c r="M243" s="59"/>
      <c r="N243" s="59"/>
      <c r="O243" s="59"/>
      <c r="P243" s="59"/>
      <c r="Q243" s="59"/>
      <c r="R243" s="59"/>
      <c r="S243" s="59"/>
      <c r="T243" s="59"/>
      <c r="U243" s="59"/>
      <c r="V243" s="59"/>
      <c r="W243" s="59"/>
      <c r="X243" s="59"/>
      <c r="Y243" s="59"/>
      <c r="Z243" s="59"/>
      <c r="AA243" s="59"/>
      <c r="AB243" s="59"/>
      <c r="AC243" s="59"/>
      <c r="AD243" s="59"/>
      <c r="AE243" s="59"/>
      <c r="AF243" s="59"/>
      <c r="AG243" s="59"/>
      <c r="AH243" s="59"/>
      <c r="AI243" s="59"/>
      <c r="AJ243" s="59"/>
      <c r="AK243" s="59"/>
      <c r="AL243" s="59"/>
      <c r="AM243" s="59"/>
      <c r="AN243" s="59"/>
      <c r="AO243" s="59"/>
      <c r="AP243" s="59"/>
      <c r="AQ243" s="59"/>
    </row>
    <row r="244" ht="12.0" customHeight="1">
      <c r="A244" s="59"/>
      <c r="B244" s="59"/>
      <c r="C244" s="59"/>
      <c r="D244" s="59"/>
      <c r="E244" s="59"/>
      <c r="F244" s="59"/>
      <c r="G244" s="59"/>
      <c r="H244" s="59"/>
      <c r="I244" s="59"/>
      <c r="J244" s="59"/>
      <c r="K244" s="59"/>
      <c r="L244" s="59"/>
      <c r="M244" s="59"/>
      <c r="N244" s="59"/>
      <c r="O244" s="59"/>
      <c r="P244" s="59"/>
      <c r="Q244" s="59"/>
      <c r="R244" s="59"/>
      <c r="S244" s="59"/>
      <c r="T244" s="59"/>
      <c r="U244" s="59"/>
      <c r="V244" s="59"/>
      <c r="W244" s="59"/>
      <c r="X244" s="59"/>
      <c r="Y244" s="59"/>
      <c r="Z244" s="59"/>
      <c r="AA244" s="59"/>
      <c r="AB244" s="59"/>
      <c r="AC244" s="59"/>
      <c r="AD244" s="59"/>
      <c r="AE244" s="59"/>
      <c r="AF244" s="59"/>
      <c r="AG244" s="59"/>
      <c r="AH244" s="59"/>
      <c r="AI244" s="59"/>
      <c r="AJ244" s="59"/>
      <c r="AK244" s="59"/>
      <c r="AL244" s="59"/>
      <c r="AM244" s="59"/>
      <c r="AN244" s="59"/>
      <c r="AO244" s="59"/>
      <c r="AP244" s="59"/>
      <c r="AQ244" s="59"/>
    </row>
    <row r="245" ht="12.0" customHeight="1">
      <c r="A245" s="59"/>
      <c r="B245" s="59"/>
      <c r="C245" s="59"/>
      <c r="D245" s="59"/>
      <c r="E245" s="59"/>
      <c r="F245" s="59"/>
      <c r="G245" s="59"/>
      <c r="H245" s="59"/>
      <c r="I245" s="59"/>
      <c r="J245" s="59"/>
      <c r="K245" s="59"/>
      <c r="L245" s="59"/>
      <c r="M245" s="59"/>
      <c r="N245" s="59"/>
      <c r="O245" s="59"/>
      <c r="P245" s="59"/>
      <c r="Q245" s="59"/>
      <c r="R245" s="59"/>
      <c r="S245" s="59"/>
      <c r="T245" s="59"/>
      <c r="U245" s="59"/>
      <c r="V245" s="59"/>
      <c r="W245" s="59"/>
      <c r="X245" s="59"/>
      <c r="Y245" s="59"/>
      <c r="Z245" s="59"/>
      <c r="AA245" s="59"/>
      <c r="AB245" s="59"/>
      <c r="AC245" s="59"/>
      <c r="AD245" s="59"/>
      <c r="AE245" s="59"/>
      <c r="AF245" s="59"/>
      <c r="AG245" s="59"/>
      <c r="AH245" s="59"/>
      <c r="AI245" s="59"/>
      <c r="AJ245" s="59"/>
      <c r="AK245" s="59"/>
      <c r="AL245" s="59"/>
      <c r="AM245" s="59"/>
      <c r="AN245" s="59"/>
      <c r="AO245" s="59"/>
      <c r="AP245" s="59"/>
      <c r="AQ245" s="59"/>
    </row>
    <row r="246" ht="12.0" customHeight="1">
      <c r="A246" s="59"/>
      <c r="B246" s="59"/>
      <c r="C246" s="59"/>
      <c r="D246" s="59"/>
      <c r="E246" s="59"/>
      <c r="F246" s="59"/>
      <c r="G246" s="59"/>
      <c r="H246" s="59"/>
      <c r="I246" s="59"/>
      <c r="J246" s="59"/>
      <c r="K246" s="59"/>
      <c r="L246" s="59"/>
      <c r="M246" s="59"/>
      <c r="N246" s="59"/>
      <c r="O246" s="59"/>
      <c r="P246" s="59"/>
      <c r="Q246" s="59"/>
      <c r="R246" s="59"/>
      <c r="S246" s="59"/>
      <c r="T246" s="59"/>
      <c r="U246" s="59"/>
      <c r="V246" s="59"/>
      <c r="W246" s="59"/>
      <c r="X246" s="59"/>
      <c r="Y246" s="59"/>
      <c r="Z246" s="59"/>
      <c r="AA246" s="59"/>
      <c r="AB246" s="59"/>
      <c r="AC246" s="59"/>
      <c r="AD246" s="59"/>
      <c r="AE246" s="59"/>
      <c r="AF246" s="59"/>
      <c r="AG246" s="59"/>
      <c r="AH246" s="59"/>
      <c r="AI246" s="59"/>
      <c r="AJ246" s="59"/>
      <c r="AK246" s="59"/>
      <c r="AL246" s="59"/>
      <c r="AM246" s="59"/>
      <c r="AN246" s="59"/>
      <c r="AO246" s="59"/>
      <c r="AP246" s="59"/>
      <c r="AQ246" s="59"/>
    </row>
    <row r="247" ht="12.0" customHeight="1">
      <c r="A247" s="59"/>
      <c r="B247" s="59"/>
      <c r="C247" s="59"/>
      <c r="D247" s="59"/>
      <c r="E247" s="59"/>
      <c r="F247" s="59"/>
      <c r="G247" s="59"/>
      <c r="H247" s="59"/>
      <c r="I247" s="59"/>
      <c r="J247" s="59"/>
      <c r="K247" s="59"/>
      <c r="L247" s="59"/>
      <c r="M247" s="59"/>
      <c r="N247" s="59"/>
      <c r="O247" s="59"/>
      <c r="P247" s="59"/>
      <c r="Q247" s="59"/>
      <c r="R247" s="59"/>
      <c r="S247" s="59"/>
      <c r="T247" s="59"/>
      <c r="U247" s="59"/>
      <c r="V247" s="59"/>
      <c r="W247" s="59"/>
      <c r="X247" s="59"/>
      <c r="Y247" s="59"/>
      <c r="Z247" s="59"/>
      <c r="AA247" s="59"/>
      <c r="AB247" s="59"/>
      <c r="AC247" s="59"/>
      <c r="AD247" s="59"/>
      <c r="AE247" s="59"/>
      <c r="AF247" s="59"/>
      <c r="AG247" s="59"/>
      <c r="AH247" s="59"/>
      <c r="AI247" s="59"/>
      <c r="AJ247" s="59"/>
      <c r="AK247" s="59"/>
      <c r="AL247" s="59"/>
      <c r="AM247" s="59"/>
      <c r="AN247" s="59"/>
      <c r="AO247" s="59"/>
      <c r="AP247" s="59"/>
      <c r="AQ247" s="59"/>
    </row>
    <row r="248" ht="12.0" customHeight="1">
      <c r="A248" s="59"/>
      <c r="B248" s="59"/>
      <c r="C248" s="59"/>
      <c r="D248" s="59"/>
      <c r="E248" s="59"/>
      <c r="F248" s="59"/>
      <c r="G248" s="59"/>
      <c r="H248" s="59"/>
      <c r="I248" s="59"/>
      <c r="J248" s="59"/>
      <c r="K248" s="59"/>
      <c r="L248" s="59"/>
      <c r="M248" s="59"/>
      <c r="N248" s="59"/>
      <c r="O248" s="59"/>
      <c r="P248" s="59"/>
      <c r="Q248" s="59"/>
      <c r="R248" s="59"/>
      <c r="S248" s="59"/>
      <c r="T248" s="59"/>
      <c r="U248" s="59"/>
      <c r="V248" s="59"/>
      <c r="W248" s="59"/>
      <c r="X248" s="59"/>
      <c r="Y248" s="59"/>
      <c r="Z248" s="59"/>
      <c r="AA248" s="59"/>
      <c r="AB248" s="59"/>
      <c r="AC248" s="59"/>
      <c r="AD248" s="59"/>
      <c r="AE248" s="59"/>
      <c r="AF248" s="59"/>
      <c r="AG248" s="59"/>
      <c r="AH248" s="59"/>
      <c r="AI248" s="59"/>
      <c r="AJ248" s="59"/>
      <c r="AK248" s="59"/>
      <c r="AL248" s="59"/>
      <c r="AM248" s="59"/>
      <c r="AN248" s="59"/>
      <c r="AO248" s="59"/>
      <c r="AP248" s="59"/>
      <c r="AQ248" s="59"/>
    </row>
    <row r="249" ht="12.0" customHeight="1">
      <c r="A249" s="59"/>
      <c r="B249" s="59"/>
      <c r="C249" s="59"/>
      <c r="D249" s="59"/>
      <c r="E249" s="59"/>
      <c r="F249" s="59"/>
      <c r="G249" s="59"/>
      <c r="H249" s="59"/>
      <c r="I249" s="59"/>
      <c r="J249" s="59"/>
      <c r="K249" s="59"/>
      <c r="L249" s="59"/>
      <c r="M249" s="59"/>
      <c r="N249" s="59"/>
      <c r="O249" s="59"/>
      <c r="P249" s="59"/>
      <c r="Q249" s="59"/>
      <c r="R249" s="59"/>
      <c r="S249" s="59"/>
      <c r="T249" s="59"/>
      <c r="U249" s="59"/>
      <c r="V249" s="59"/>
      <c r="W249" s="59"/>
      <c r="X249" s="59"/>
      <c r="Y249" s="59"/>
      <c r="Z249" s="59"/>
      <c r="AA249" s="59"/>
      <c r="AB249" s="59"/>
      <c r="AC249" s="59"/>
      <c r="AD249" s="59"/>
      <c r="AE249" s="59"/>
      <c r="AF249" s="59"/>
      <c r="AG249" s="59"/>
      <c r="AH249" s="59"/>
      <c r="AI249" s="59"/>
      <c r="AJ249" s="59"/>
      <c r="AK249" s="59"/>
      <c r="AL249" s="59"/>
      <c r="AM249" s="59"/>
      <c r="AN249" s="59"/>
      <c r="AO249" s="59"/>
      <c r="AP249" s="59"/>
      <c r="AQ249" s="59"/>
    </row>
    <row r="250" ht="12.0" customHeight="1">
      <c r="A250" s="59"/>
      <c r="B250" s="59"/>
      <c r="C250" s="59"/>
      <c r="D250" s="59"/>
      <c r="E250" s="59"/>
      <c r="F250" s="59"/>
      <c r="G250" s="59"/>
      <c r="H250" s="59"/>
      <c r="I250" s="59"/>
      <c r="J250" s="59"/>
      <c r="K250" s="59"/>
      <c r="L250" s="59"/>
      <c r="M250" s="59"/>
      <c r="N250" s="59"/>
      <c r="O250" s="59"/>
      <c r="P250" s="59"/>
      <c r="Q250" s="59"/>
      <c r="R250" s="59"/>
      <c r="S250" s="59"/>
      <c r="T250" s="59"/>
      <c r="U250" s="59"/>
      <c r="V250" s="59"/>
      <c r="W250" s="59"/>
      <c r="X250" s="59"/>
      <c r="Y250" s="59"/>
      <c r="Z250" s="59"/>
      <c r="AA250" s="59"/>
      <c r="AB250" s="59"/>
      <c r="AC250" s="59"/>
      <c r="AD250" s="59"/>
      <c r="AE250" s="59"/>
      <c r="AF250" s="59"/>
      <c r="AG250" s="59"/>
      <c r="AH250" s="59"/>
      <c r="AI250" s="59"/>
      <c r="AJ250" s="59"/>
      <c r="AK250" s="59"/>
      <c r="AL250" s="59"/>
      <c r="AM250" s="59"/>
      <c r="AN250" s="59"/>
      <c r="AO250" s="59"/>
      <c r="AP250" s="59"/>
      <c r="AQ250" s="59"/>
    </row>
    <row r="251" ht="12.0" customHeight="1">
      <c r="A251" s="59"/>
      <c r="B251" s="59"/>
      <c r="C251" s="59"/>
      <c r="D251" s="59"/>
      <c r="E251" s="59"/>
      <c r="F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c r="AD251" s="59"/>
      <c r="AE251" s="59"/>
      <c r="AF251" s="59"/>
      <c r="AG251" s="59"/>
      <c r="AH251" s="59"/>
      <c r="AI251" s="59"/>
      <c r="AJ251" s="59"/>
      <c r="AK251" s="59"/>
      <c r="AL251" s="59"/>
      <c r="AM251" s="59"/>
      <c r="AN251" s="59"/>
      <c r="AO251" s="59"/>
      <c r="AP251" s="59"/>
      <c r="AQ251" s="59"/>
    </row>
    <row r="252" ht="12.0" customHeight="1">
      <c r="A252" s="59"/>
      <c r="B252" s="59"/>
      <c r="C252" s="59"/>
      <c r="D252" s="59"/>
      <c r="E252" s="59"/>
      <c r="F252" s="59"/>
      <c r="G252" s="59"/>
      <c r="H252" s="59"/>
      <c r="I252" s="59"/>
      <c r="J252" s="59"/>
      <c r="K252" s="59"/>
      <c r="L252" s="59"/>
      <c r="M252" s="59"/>
      <c r="N252" s="59"/>
      <c r="O252" s="59"/>
      <c r="P252" s="59"/>
      <c r="Q252" s="59"/>
      <c r="R252" s="59"/>
      <c r="S252" s="59"/>
      <c r="T252" s="59"/>
      <c r="U252" s="59"/>
      <c r="V252" s="59"/>
      <c r="W252" s="59"/>
      <c r="X252" s="59"/>
      <c r="Y252" s="59"/>
      <c r="Z252" s="59"/>
      <c r="AA252" s="59"/>
      <c r="AB252" s="59"/>
      <c r="AC252" s="59"/>
      <c r="AD252" s="59"/>
      <c r="AE252" s="59"/>
      <c r="AF252" s="59"/>
      <c r="AG252" s="59"/>
      <c r="AH252" s="59"/>
      <c r="AI252" s="59"/>
      <c r="AJ252" s="59"/>
      <c r="AK252" s="59"/>
      <c r="AL252" s="59"/>
      <c r="AM252" s="59"/>
      <c r="AN252" s="59"/>
      <c r="AO252" s="59"/>
      <c r="AP252" s="59"/>
      <c r="AQ252" s="59"/>
    </row>
    <row r="253" ht="12.0" customHeight="1">
      <c r="A253" s="59"/>
      <c r="B253" s="59"/>
      <c r="C253" s="59"/>
      <c r="D253" s="59"/>
      <c r="E253" s="59"/>
      <c r="F253" s="59"/>
      <c r="G253" s="59"/>
      <c r="H253" s="59"/>
      <c r="I253" s="59"/>
      <c r="J253" s="59"/>
      <c r="K253" s="59"/>
      <c r="L253" s="59"/>
      <c r="M253" s="59"/>
      <c r="N253" s="59"/>
      <c r="O253" s="59"/>
      <c r="P253" s="59"/>
      <c r="Q253" s="59"/>
      <c r="R253" s="59"/>
      <c r="S253" s="59"/>
      <c r="T253" s="59"/>
      <c r="U253" s="59"/>
      <c r="V253" s="59"/>
      <c r="W253" s="59"/>
      <c r="X253" s="59"/>
      <c r="Y253" s="59"/>
      <c r="Z253" s="59"/>
      <c r="AA253" s="59"/>
      <c r="AB253" s="59"/>
      <c r="AC253" s="59"/>
      <c r="AD253" s="59"/>
      <c r="AE253" s="59"/>
      <c r="AF253" s="59"/>
      <c r="AG253" s="59"/>
      <c r="AH253" s="59"/>
      <c r="AI253" s="59"/>
      <c r="AJ253" s="59"/>
      <c r="AK253" s="59"/>
      <c r="AL253" s="59"/>
      <c r="AM253" s="59"/>
      <c r="AN253" s="59"/>
      <c r="AO253" s="59"/>
      <c r="AP253" s="59"/>
      <c r="AQ253" s="59"/>
    </row>
    <row r="254" ht="12.0" customHeight="1">
      <c r="A254" s="59"/>
      <c r="B254" s="59"/>
      <c r="C254" s="59"/>
      <c r="D254" s="59"/>
      <c r="E254" s="59"/>
      <c r="F254" s="59"/>
      <c r="G254" s="59"/>
      <c r="H254" s="59"/>
      <c r="I254" s="59"/>
      <c r="J254" s="59"/>
      <c r="K254" s="59"/>
      <c r="L254" s="59"/>
      <c r="M254" s="59"/>
      <c r="N254" s="59"/>
      <c r="O254" s="59"/>
      <c r="P254" s="59"/>
      <c r="Q254" s="59"/>
      <c r="R254" s="59"/>
      <c r="S254" s="59"/>
      <c r="T254" s="59"/>
      <c r="U254" s="59"/>
      <c r="V254" s="59"/>
      <c r="W254" s="59"/>
      <c r="X254" s="59"/>
      <c r="Y254" s="59"/>
      <c r="Z254" s="59"/>
      <c r="AA254" s="59"/>
      <c r="AB254" s="59"/>
      <c r="AC254" s="59"/>
      <c r="AD254" s="59"/>
      <c r="AE254" s="59"/>
      <c r="AF254" s="59"/>
      <c r="AG254" s="59"/>
      <c r="AH254" s="59"/>
      <c r="AI254" s="59"/>
      <c r="AJ254" s="59"/>
      <c r="AK254" s="59"/>
      <c r="AL254" s="59"/>
      <c r="AM254" s="59"/>
      <c r="AN254" s="59"/>
      <c r="AO254" s="59"/>
      <c r="AP254" s="59"/>
      <c r="AQ254" s="59"/>
    </row>
    <row r="255" ht="12.0" customHeight="1">
      <c r="A255" s="59"/>
      <c r="B255" s="59"/>
      <c r="C255" s="59"/>
      <c r="D255" s="59"/>
      <c r="E255" s="59"/>
      <c r="F255" s="59"/>
      <c r="G255" s="59"/>
      <c r="H255" s="59"/>
      <c r="I255" s="59"/>
      <c r="J255" s="59"/>
      <c r="K255" s="59"/>
      <c r="L255" s="59"/>
      <c r="M255" s="59"/>
      <c r="N255" s="59"/>
      <c r="O255" s="59"/>
      <c r="P255" s="59"/>
      <c r="Q255" s="59"/>
      <c r="R255" s="59"/>
      <c r="S255" s="59"/>
      <c r="T255" s="59"/>
      <c r="U255" s="59"/>
      <c r="V255" s="59"/>
      <c r="W255" s="59"/>
      <c r="X255" s="59"/>
      <c r="Y255" s="59"/>
      <c r="Z255" s="59"/>
      <c r="AA255" s="59"/>
      <c r="AB255" s="59"/>
      <c r="AC255" s="59"/>
      <c r="AD255" s="59"/>
      <c r="AE255" s="59"/>
      <c r="AF255" s="59"/>
      <c r="AG255" s="59"/>
      <c r="AH255" s="59"/>
      <c r="AI255" s="59"/>
      <c r="AJ255" s="59"/>
      <c r="AK255" s="59"/>
      <c r="AL255" s="59"/>
      <c r="AM255" s="59"/>
      <c r="AN255" s="59"/>
      <c r="AO255" s="59"/>
      <c r="AP255" s="59"/>
      <c r="AQ255" s="59"/>
    </row>
    <row r="256" ht="12.0" customHeight="1">
      <c r="A256" s="59"/>
      <c r="B256" s="59"/>
      <c r="C256" s="59"/>
      <c r="D256" s="59"/>
      <c r="E256" s="59"/>
      <c r="F256" s="59"/>
      <c r="G256" s="59"/>
      <c r="H256" s="59"/>
      <c r="I256" s="59"/>
      <c r="J256" s="59"/>
      <c r="K256" s="59"/>
      <c r="L256" s="59"/>
      <c r="M256" s="59"/>
      <c r="N256" s="59"/>
      <c r="O256" s="59"/>
      <c r="P256" s="59"/>
      <c r="Q256" s="59"/>
      <c r="R256" s="59"/>
      <c r="S256" s="59"/>
      <c r="T256" s="59"/>
      <c r="U256" s="59"/>
      <c r="V256" s="59"/>
      <c r="W256" s="59"/>
      <c r="X256" s="59"/>
      <c r="Y256" s="59"/>
      <c r="Z256" s="59"/>
      <c r="AA256" s="59"/>
      <c r="AB256" s="59"/>
      <c r="AC256" s="59"/>
      <c r="AD256" s="59"/>
      <c r="AE256" s="59"/>
      <c r="AF256" s="59"/>
      <c r="AG256" s="59"/>
      <c r="AH256" s="59"/>
      <c r="AI256" s="59"/>
      <c r="AJ256" s="59"/>
      <c r="AK256" s="59"/>
      <c r="AL256" s="59"/>
      <c r="AM256" s="59"/>
      <c r="AN256" s="59"/>
      <c r="AO256" s="59"/>
      <c r="AP256" s="59"/>
      <c r="AQ256" s="59"/>
    </row>
    <row r="257" ht="12.0" customHeight="1">
      <c r="A257" s="59"/>
      <c r="B257" s="59"/>
      <c r="C257" s="59"/>
      <c r="D257" s="59"/>
      <c r="E257" s="59"/>
      <c r="F257" s="59"/>
      <c r="G257" s="59"/>
      <c r="H257" s="59"/>
      <c r="I257" s="59"/>
      <c r="J257" s="59"/>
      <c r="K257" s="59"/>
      <c r="L257" s="59"/>
      <c r="M257" s="59"/>
      <c r="N257" s="59"/>
      <c r="O257" s="59"/>
      <c r="P257" s="59"/>
      <c r="Q257" s="59"/>
      <c r="R257" s="59"/>
      <c r="S257" s="59"/>
      <c r="T257" s="59"/>
      <c r="U257" s="59"/>
      <c r="V257" s="59"/>
      <c r="W257" s="59"/>
      <c r="X257" s="59"/>
      <c r="Y257" s="59"/>
      <c r="Z257" s="59"/>
      <c r="AA257" s="59"/>
      <c r="AB257" s="59"/>
      <c r="AC257" s="59"/>
      <c r="AD257" s="59"/>
      <c r="AE257" s="59"/>
      <c r="AF257" s="59"/>
      <c r="AG257" s="59"/>
      <c r="AH257" s="59"/>
      <c r="AI257" s="59"/>
      <c r="AJ257" s="59"/>
      <c r="AK257" s="59"/>
      <c r="AL257" s="59"/>
      <c r="AM257" s="59"/>
      <c r="AN257" s="59"/>
      <c r="AO257" s="59"/>
      <c r="AP257" s="59"/>
      <c r="AQ257" s="59"/>
    </row>
    <row r="258" ht="12.0" customHeight="1">
      <c r="A258" s="59"/>
      <c r="B258" s="59"/>
      <c r="C258" s="59"/>
      <c r="D258" s="59"/>
      <c r="E258" s="59"/>
      <c r="F258" s="59"/>
      <c r="G258" s="59"/>
      <c r="H258" s="59"/>
      <c r="I258" s="59"/>
      <c r="J258" s="59"/>
      <c r="K258" s="59"/>
      <c r="L258" s="59"/>
      <c r="M258" s="59"/>
      <c r="N258" s="59"/>
      <c r="O258" s="59"/>
      <c r="P258" s="59"/>
      <c r="Q258" s="59"/>
      <c r="R258" s="59"/>
      <c r="S258" s="59"/>
      <c r="T258" s="59"/>
      <c r="U258" s="59"/>
      <c r="V258" s="59"/>
      <c r="W258" s="59"/>
      <c r="X258" s="59"/>
      <c r="Y258" s="59"/>
      <c r="Z258" s="59"/>
      <c r="AA258" s="59"/>
      <c r="AB258" s="59"/>
      <c r="AC258" s="59"/>
      <c r="AD258" s="59"/>
      <c r="AE258" s="59"/>
      <c r="AF258" s="59"/>
      <c r="AG258" s="59"/>
      <c r="AH258" s="59"/>
      <c r="AI258" s="59"/>
      <c r="AJ258" s="59"/>
      <c r="AK258" s="59"/>
      <c r="AL258" s="59"/>
      <c r="AM258" s="59"/>
      <c r="AN258" s="59"/>
      <c r="AO258" s="59"/>
      <c r="AP258" s="59"/>
      <c r="AQ258" s="59"/>
    </row>
    <row r="259" ht="12.0" customHeight="1">
      <c r="A259" s="59"/>
      <c r="B259" s="59"/>
      <c r="C259" s="59"/>
      <c r="D259" s="59"/>
      <c r="E259" s="59"/>
      <c r="F259" s="59"/>
      <c r="G259" s="59"/>
      <c r="H259" s="59"/>
      <c r="I259" s="59"/>
      <c r="J259" s="59"/>
      <c r="K259" s="59"/>
      <c r="L259" s="59"/>
      <c r="M259" s="59"/>
      <c r="N259" s="59"/>
      <c r="O259" s="59"/>
      <c r="P259" s="59"/>
      <c r="Q259" s="59"/>
      <c r="R259" s="59"/>
      <c r="S259" s="59"/>
      <c r="T259" s="59"/>
      <c r="U259" s="59"/>
      <c r="V259" s="59"/>
      <c r="W259" s="59"/>
      <c r="X259" s="59"/>
      <c r="Y259" s="59"/>
      <c r="Z259" s="59"/>
      <c r="AA259" s="59"/>
      <c r="AB259" s="59"/>
      <c r="AC259" s="59"/>
      <c r="AD259" s="59"/>
      <c r="AE259" s="59"/>
      <c r="AF259" s="59"/>
      <c r="AG259" s="59"/>
      <c r="AH259" s="59"/>
      <c r="AI259" s="59"/>
      <c r="AJ259" s="59"/>
      <c r="AK259" s="59"/>
      <c r="AL259" s="59"/>
      <c r="AM259" s="59"/>
      <c r="AN259" s="59"/>
      <c r="AO259" s="59"/>
      <c r="AP259" s="59"/>
      <c r="AQ259" s="59"/>
    </row>
    <row r="260" ht="12.0" customHeight="1">
      <c r="A260" s="59"/>
      <c r="B260" s="59"/>
      <c r="C260" s="59"/>
      <c r="D260" s="59"/>
      <c r="E260" s="59"/>
      <c r="F260" s="59"/>
      <c r="G260" s="59"/>
      <c r="H260" s="59"/>
      <c r="I260" s="59"/>
      <c r="J260" s="59"/>
      <c r="K260" s="59"/>
      <c r="L260" s="59"/>
      <c r="M260" s="59"/>
      <c r="N260" s="59"/>
      <c r="O260" s="59"/>
      <c r="P260" s="59"/>
      <c r="Q260" s="59"/>
      <c r="R260" s="59"/>
      <c r="S260" s="59"/>
      <c r="T260" s="59"/>
      <c r="U260" s="59"/>
      <c r="V260" s="59"/>
      <c r="W260" s="59"/>
      <c r="X260" s="59"/>
      <c r="Y260" s="59"/>
      <c r="Z260" s="59"/>
      <c r="AA260" s="59"/>
      <c r="AB260" s="59"/>
      <c r="AC260" s="59"/>
      <c r="AD260" s="59"/>
      <c r="AE260" s="59"/>
      <c r="AF260" s="59"/>
      <c r="AG260" s="59"/>
      <c r="AH260" s="59"/>
      <c r="AI260" s="59"/>
      <c r="AJ260" s="59"/>
      <c r="AK260" s="59"/>
      <c r="AL260" s="59"/>
      <c r="AM260" s="59"/>
      <c r="AN260" s="59"/>
      <c r="AO260" s="59"/>
      <c r="AP260" s="59"/>
      <c r="AQ260" s="59"/>
    </row>
    <row r="261" ht="12.0" customHeight="1">
      <c r="A261" s="59"/>
      <c r="B261" s="59"/>
      <c r="C261" s="59"/>
      <c r="D261" s="59"/>
      <c r="E261" s="59"/>
      <c r="F261" s="59"/>
      <c r="G261" s="59"/>
      <c r="H261" s="59"/>
      <c r="I261" s="59"/>
      <c r="J261" s="59"/>
      <c r="K261" s="59"/>
      <c r="L261" s="59"/>
      <c r="M261" s="59"/>
      <c r="N261" s="59"/>
      <c r="O261" s="59"/>
      <c r="P261" s="59"/>
      <c r="Q261" s="59"/>
      <c r="R261" s="59"/>
      <c r="S261" s="59"/>
      <c r="T261" s="59"/>
      <c r="U261" s="59"/>
      <c r="V261" s="59"/>
      <c r="W261" s="59"/>
      <c r="X261" s="59"/>
      <c r="Y261" s="59"/>
      <c r="Z261" s="59"/>
      <c r="AA261" s="59"/>
      <c r="AB261" s="59"/>
      <c r="AC261" s="59"/>
      <c r="AD261" s="59"/>
      <c r="AE261" s="59"/>
      <c r="AF261" s="59"/>
      <c r="AG261" s="59"/>
      <c r="AH261" s="59"/>
      <c r="AI261" s="59"/>
      <c r="AJ261" s="59"/>
      <c r="AK261" s="59"/>
      <c r="AL261" s="59"/>
      <c r="AM261" s="59"/>
      <c r="AN261" s="59"/>
      <c r="AO261" s="59"/>
      <c r="AP261" s="59"/>
      <c r="AQ261" s="59"/>
    </row>
    <row r="262" ht="12.0" customHeight="1">
      <c r="A262" s="59"/>
      <c r="B262" s="59"/>
      <c r="C262" s="59"/>
      <c r="D262" s="59"/>
      <c r="E262" s="59"/>
      <c r="F262" s="59"/>
      <c r="G262" s="59"/>
      <c r="H262" s="59"/>
      <c r="I262" s="59"/>
      <c r="J262" s="59"/>
      <c r="K262" s="59"/>
      <c r="L262" s="59"/>
      <c r="M262" s="59"/>
      <c r="N262" s="59"/>
      <c r="O262" s="59"/>
      <c r="P262" s="59"/>
      <c r="Q262" s="59"/>
      <c r="R262" s="59"/>
      <c r="S262" s="59"/>
      <c r="T262" s="59"/>
      <c r="U262" s="59"/>
      <c r="V262" s="59"/>
      <c r="W262" s="59"/>
      <c r="X262" s="59"/>
      <c r="Y262" s="59"/>
      <c r="Z262" s="59"/>
      <c r="AA262" s="59"/>
      <c r="AB262" s="59"/>
      <c r="AC262" s="59"/>
      <c r="AD262" s="59"/>
      <c r="AE262" s="59"/>
      <c r="AF262" s="59"/>
      <c r="AG262" s="59"/>
      <c r="AH262" s="59"/>
      <c r="AI262" s="59"/>
      <c r="AJ262" s="59"/>
      <c r="AK262" s="59"/>
      <c r="AL262" s="59"/>
      <c r="AM262" s="59"/>
      <c r="AN262" s="59"/>
      <c r="AO262" s="59"/>
      <c r="AP262" s="59"/>
      <c r="AQ262" s="59"/>
    </row>
    <row r="263" ht="12.0" customHeight="1">
      <c r="A263" s="59"/>
      <c r="B263" s="59"/>
      <c r="C263" s="59"/>
      <c r="D263" s="59"/>
      <c r="E263" s="59"/>
      <c r="F263" s="59"/>
      <c r="G263" s="59"/>
      <c r="H263" s="59"/>
      <c r="I263" s="59"/>
      <c r="J263" s="59"/>
      <c r="K263" s="59"/>
      <c r="L263" s="59"/>
      <c r="M263" s="59"/>
      <c r="N263" s="59"/>
      <c r="O263" s="59"/>
      <c r="P263" s="59"/>
      <c r="Q263" s="59"/>
      <c r="R263" s="59"/>
      <c r="S263" s="59"/>
      <c r="T263" s="59"/>
      <c r="U263" s="59"/>
      <c r="V263" s="59"/>
      <c r="W263" s="59"/>
      <c r="X263" s="59"/>
      <c r="Y263" s="59"/>
      <c r="Z263" s="59"/>
      <c r="AA263" s="59"/>
      <c r="AB263" s="59"/>
      <c r="AC263" s="59"/>
      <c r="AD263" s="59"/>
      <c r="AE263" s="59"/>
      <c r="AF263" s="59"/>
      <c r="AG263" s="59"/>
      <c r="AH263" s="59"/>
      <c r="AI263" s="59"/>
      <c r="AJ263" s="59"/>
      <c r="AK263" s="59"/>
      <c r="AL263" s="59"/>
      <c r="AM263" s="59"/>
      <c r="AN263" s="59"/>
      <c r="AO263" s="59"/>
      <c r="AP263" s="59"/>
      <c r="AQ263" s="59"/>
    </row>
    <row r="264" ht="12.0" customHeight="1">
      <c r="A264" s="59"/>
      <c r="B264" s="59"/>
      <c r="C264" s="59"/>
      <c r="D264" s="59"/>
      <c r="E264" s="59"/>
      <c r="F264" s="59"/>
      <c r="G264" s="59"/>
      <c r="H264" s="59"/>
      <c r="I264" s="59"/>
      <c r="J264" s="59"/>
      <c r="K264" s="59"/>
      <c r="L264" s="59"/>
      <c r="M264" s="59"/>
      <c r="N264" s="59"/>
      <c r="O264" s="59"/>
      <c r="P264" s="59"/>
      <c r="Q264" s="59"/>
      <c r="R264" s="59"/>
      <c r="S264" s="59"/>
      <c r="T264" s="59"/>
      <c r="U264" s="59"/>
      <c r="V264" s="59"/>
      <c r="W264" s="59"/>
      <c r="X264" s="59"/>
      <c r="Y264" s="59"/>
      <c r="Z264" s="59"/>
      <c r="AA264" s="59"/>
      <c r="AB264" s="59"/>
      <c r="AC264" s="59"/>
      <c r="AD264" s="59"/>
      <c r="AE264" s="59"/>
      <c r="AF264" s="59"/>
      <c r="AG264" s="59"/>
      <c r="AH264" s="59"/>
      <c r="AI264" s="59"/>
      <c r="AJ264" s="59"/>
      <c r="AK264" s="59"/>
      <c r="AL264" s="59"/>
      <c r="AM264" s="59"/>
      <c r="AN264" s="59"/>
      <c r="AO264" s="59"/>
      <c r="AP264" s="59"/>
      <c r="AQ264" s="59"/>
    </row>
    <row r="265" ht="12.0" customHeight="1">
      <c r="A265" s="59"/>
      <c r="B265" s="59"/>
      <c r="C265" s="59"/>
      <c r="D265" s="59"/>
      <c r="E265" s="59"/>
      <c r="F265" s="59"/>
      <c r="G265" s="59"/>
      <c r="H265" s="59"/>
      <c r="I265" s="59"/>
      <c r="J265" s="59"/>
      <c r="K265" s="59"/>
      <c r="L265" s="59"/>
      <c r="M265" s="59"/>
      <c r="N265" s="59"/>
      <c r="O265" s="59"/>
      <c r="P265" s="59"/>
      <c r="Q265" s="59"/>
      <c r="R265" s="59"/>
      <c r="S265" s="59"/>
      <c r="T265" s="59"/>
      <c r="U265" s="59"/>
      <c r="V265" s="59"/>
      <c r="W265" s="59"/>
      <c r="X265" s="59"/>
      <c r="Y265" s="59"/>
      <c r="Z265" s="59"/>
      <c r="AA265" s="59"/>
      <c r="AB265" s="59"/>
      <c r="AC265" s="59"/>
      <c r="AD265" s="59"/>
      <c r="AE265" s="59"/>
      <c r="AF265" s="59"/>
      <c r="AG265" s="59"/>
      <c r="AH265" s="59"/>
      <c r="AI265" s="59"/>
      <c r="AJ265" s="59"/>
      <c r="AK265" s="59"/>
      <c r="AL265" s="59"/>
      <c r="AM265" s="59"/>
      <c r="AN265" s="59"/>
      <c r="AO265" s="59"/>
      <c r="AP265" s="59"/>
      <c r="AQ265" s="59"/>
    </row>
    <row r="266" ht="12.0" customHeight="1">
      <c r="A266" s="59"/>
      <c r="B266" s="59"/>
      <c r="C266" s="59"/>
      <c r="D266" s="59"/>
      <c r="E266" s="59"/>
      <c r="F266" s="59"/>
      <c r="G266" s="59"/>
      <c r="H266" s="59"/>
      <c r="I266" s="59"/>
      <c r="J266" s="59"/>
      <c r="K266" s="59"/>
      <c r="L266" s="59"/>
      <c r="M266" s="59"/>
      <c r="N266" s="59"/>
      <c r="O266" s="59"/>
      <c r="P266" s="59"/>
      <c r="Q266" s="59"/>
      <c r="R266" s="59"/>
      <c r="S266" s="59"/>
      <c r="T266" s="59"/>
      <c r="U266" s="59"/>
      <c r="V266" s="59"/>
      <c r="W266" s="59"/>
      <c r="X266" s="59"/>
      <c r="Y266" s="59"/>
      <c r="Z266" s="59"/>
      <c r="AA266" s="59"/>
      <c r="AB266" s="59"/>
      <c r="AC266" s="59"/>
      <c r="AD266" s="59"/>
      <c r="AE266" s="59"/>
      <c r="AF266" s="59"/>
      <c r="AG266" s="59"/>
      <c r="AH266" s="59"/>
      <c r="AI266" s="59"/>
      <c r="AJ266" s="59"/>
      <c r="AK266" s="59"/>
      <c r="AL266" s="59"/>
      <c r="AM266" s="59"/>
      <c r="AN266" s="59"/>
      <c r="AO266" s="59"/>
      <c r="AP266" s="59"/>
      <c r="AQ266" s="59"/>
    </row>
    <row r="267" ht="12.0" customHeight="1">
      <c r="A267" s="59"/>
      <c r="B267" s="59"/>
      <c r="C267" s="59"/>
      <c r="D267" s="59"/>
      <c r="E267" s="59"/>
      <c r="F267" s="59"/>
      <c r="G267" s="59"/>
      <c r="H267" s="59"/>
      <c r="I267" s="59"/>
      <c r="J267" s="59"/>
      <c r="K267" s="59"/>
      <c r="L267" s="59"/>
      <c r="M267" s="59"/>
      <c r="N267" s="59"/>
      <c r="O267" s="59"/>
      <c r="P267" s="59"/>
      <c r="Q267" s="59"/>
      <c r="R267" s="59"/>
      <c r="S267" s="59"/>
      <c r="T267" s="59"/>
      <c r="U267" s="59"/>
      <c r="V267" s="59"/>
      <c r="W267" s="59"/>
      <c r="X267" s="59"/>
      <c r="Y267" s="59"/>
      <c r="Z267" s="59"/>
      <c r="AA267" s="59"/>
      <c r="AB267" s="59"/>
      <c r="AC267" s="59"/>
      <c r="AD267" s="59"/>
      <c r="AE267" s="59"/>
      <c r="AF267" s="59"/>
      <c r="AG267" s="59"/>
      <c r="AH267" s="59"/>
      <c r="AI267" s="59"/>
      <c r="AJ267" s="59"/>
      <c r="AK267" s="59"/>
      <c r="AL267" s="59"/>
      <c r="AM267" s="59"/>
      <c r="AN267" s="59"/>
      <c r="AO267" s="59"/>
      <c r="AP267" s="59"/>
      <c r="AQ267" s="59"/>
    </row>
    <row r="268" ht="12.0" customHeight="1">
      <c r="A268" s="59"/>
      <c r="B268" s="59"/>
      <c r="C268" s="59"/>
      <c r="D268" s="59"/>
      <c r="E268" s="59"/>
      <c r="F268" s="59"/>
      <c r="G268" s="59"/>
      <c r="H268" s="59"/>
      <c r="I268" s="59"/>
      <c r="J268" s="59"/>
      <c r="K268" s="59"/>
      <c r="L268" s="59"/>
      <c r="M268" s="59"/>
      <c r="N268" s="59"/>
      <c r="O268" s="59"/>
      <c r="P268" s="59"/>
      <c r="Q268" s="59"/>
      <c r="R268" s="59"/>
      <c r="S268" s="59"/>
      <c r="T268" s="59"/>
      <c r="U268" s="59"/>
      <c r="V268" s="59"/>
      <c r="W268" s="59"/>
      <c r="X268" s="59"/>
      <c r="Y268" s="59"/>
      <c r="Z268" s="59"/>
      <c r="AA268" s="59"/>
      <c r="AB268" s="59"/>
      <c r="AC268" s="59"/>
      <c r="AD268" s="59"/>
      <c r="AE268" s="59"/>
      <c r="AF268" s="59"/>
      <c r="AG268" s="59"/>
      <c r="AH268" s="59"/>
      <c r="AI268" s="59"/>
      <c r="AJ268" s="59"/>
      <c r="AK268" s="59"/>
      <c r="AL268" s="59"/>
      <c r="AM268" s="59"/>
      <c r="AN268" s="59"/>
      <c r="AO268" s="59"/>
      <c r="AP268" s="59"/>
      <c r="AQ268" s="59"/>
    </row>
    <row r="269" ht="12.0" customHeight="1">
      <c r="A269" s="59"/>
      <c r="B269" s="59"/>
      <c r="C269" s="59"/>
      <c r="D269" s="59"/>
      <c r="E269" s="59"/>
      <c r="F269" s="59"/>
      <c r="G269" s="59"/>
      <c r="H269" s="59"/>
      <c r="I269" s="59"/>
      <c r="J269" s="59"/>
      <c r="K269" s="59"/>
      <c r="L269" s="59"/>
      <c r="M269" s="59"/>
      <c r="N269" s="59"/>
      <c r="O269" s="59"/>
      <c r="P269" s="59"/>
      <c r="Q269" s="59"/>
      <c r="R269" s="59"/>
      <c r="S269" s="59"/>
      <c r="T269" s="59"/>
      <c r="U269" s="59"/>
      <c r="V269" s="59"/>
      <c r="W269" s="59"/>
      <c r="X269" s="59"/>
      <c r="Y269" s="59"/>
      <c r="Z269" s="59"/>
      <c r="AA269" s="59"/>
      <c r="AB269" s="59"/>
      <c r="AC269" s="59"/>
      <c r="AD269" s="59"/>
      <c r="AE269" s="59"/>
      <c r="AF269" s="59"/>
      <c r="AG269" s="59"/>
      <c r="AH269" s="59"/>
      <c r="AI269" s="59"/>
      <c r="AJ269" s="59"/>
      <c r="AK269" s="59"/>
      <c r="AL269" s="59"/>
      <c r="AM269" s="59"/>
      <c r="AN269" s="59"/>
      <c r="AO269" s="59"/>
      <c r="AP269" s="59"/>
      <c r="AQ269" s="59"/>
    </row>
    <row r="270" ht="12.0" customHeight="1">
      <c r="A270" s="59"/>
      <c r="B270" s="59"/>
      <c r="C270" s="59"/>
      <c r="D270" s="59"/>
      <c r="E270" s="59"/>
      <c r="F270" s="59"/>
      <c r="G270" s="59"/>
      <c r="H270" s="59"/>
      <c r="I270" s="59"/>
      <c r="J270" s="59"/>
      <c r="K270" s="59"/>
      <c r="L270" s="59"/>
      <c r="M270" s="59"/>
      <c r="N270" s="59"/>
      <c r="O270" s="59"/>
      <c r="P270" s="59"/>
      <c r="Q270" s="59"/>
      <c r="R270" s="59"/>
      <c r="S270" s="59"/>
      <c r="T270" s="59"/>
      <c r="U270" s="59"/>
      <c r="V270" s="59"/>
      <c r="W270" s="59"/>
      <c r="X270" s="59"/>
      <c r="Y270" s="59"/>
      <c r="Z270" s="59"/>
      <c r="AA270" s="59"/>
      <c r="AB270" s="59"/>
      <c r="AC270" s="59"/>
      <c r="AD270" s="59"/>
      <c r="AE270" s="59"/>
      <c r="AF270" s="59"/>
      <c r="AG270" s="59"/>
      <c r="AH270" s="59"/>
      <c r="AI270" s="59"/>
      <c r="AJ270" s="59"/>
      <c r="AK270" s="59"/>
      <c r="AL270" s="59"/>
      <c r="AM270" s="59"/>
      <c r="AN270" s="59"/>
      <c r="AO270" s="59"/>
      <c r="AP270" s="59"/>
      <c r="AQ270" s="59"/>
    </row>
    <row r="271" ht="12.0" customHeight="1">
      <c r="A271" s="59"/>
      <c r="B271" s="59"/>
      <c r="C271" s="59"/>
      <c r="D271" s="59"/>
      <c r="E271" s="59"/>
      <c r="F271" s="59"/>
      <c r="G271" s="59"/>
      <c r="H271" s="59"/>
      <c r="I271" s="59"/>
      <c r="J271" s="59"/>
      <c r="K271" s="59"/>
      <c r="L271" s="59"/>
      <c r="M271" s="59"/>
      <c r="N271" s="59"/>
      <c r="O271" s="59"/>
      <c r="P271" s="59"/>
      <c r="Q271" s="59"/>
      <c r="R271" s="59"/>
      <c r="S271" s="59"/>
      <c r="T271" s="59"/>
      <c r="U271" s="59"/>
      <c r="V271" s="59"/>
      <c r="W271" s="59"/>
      <c r="X271" s="59"/>
      <c r="Y271" s="59"/>
      <c r="Z271" s="59"/>
      <c r="AA271" s="59"/>
      <c r="AB271" s="59"/>
      <c r="AC271" s="59"/>
      <c r="AD271" s="59"/>
      <c r="AE271" s="59"/>
      <c r="AF271" s="59"/>
      <c r="AG271" s="59"/>
      <c r="AH271" s="59"/>
      <c r="AI271" s="59"/>
      <c r="AJ271" s="59"/>
      <c r="AK271" s="59"/>
      <c r="AL271" s="59"/>
      <c r="AM271" s="59"/>
      <c r="AN271" s="59"/>
      <c r="AO271" s="59"/>
      <c r="AP271" s="59"/>
      <c r="AQ271" s="59"/>
    </row>
    <row r="272" ht="12.0" customHeight="1">
      <c r="A272" s="59"/>
      <c r="B272" s="59"/>
      <c r="C272" s="59"/>
      <c r="D272" s="59"/>
      <c r="E272" s="59"/>
      <c r="F272" s="59"/>
      <c r="G272" s="59"/>
      <c r="H272" s="59"/>
      <c r="I272" s="59"/>
      <c r="J272" s="59"/>
      <c r="K272" s="59"/>
      <c r="L272" s="59"/>
      <c r="M272" s="59"/>
      <c r="N272" s="59"/>
      <c r="O272" s="59"/>
      <c r="P272" s="59"/>
      <c r="Q272" s="59"/>
      <c r="R272" s="59"/>
      <c r="S272" s="59"/>
      <c r="T272" s="59"/>
      <c r="U272" s="59"/>
      <c r="V272" s="59"/>
      <c r="W272" s="59"/>
      <c r="X272" s="59"/>
      <c r="Y272" s="59"/>
      <c r="Z272" s="59"/>
      <c r="AA272" s="59"/>
      <c r="AB272" s="59"/>
      <c r="AC272" s="59"/>
      <c r="AD272" s="59"/>
      <c r="AE272" s="59"/>
      <c r="AF272" s="59"/>
      <c r="AG272" s="59"/>
      <c r="AH272" s="59"/>
      <c r="AI272" s="59"/>
      <c r="AJ272" s="59"/>
      <c r="AK272" s="59"/>
      <c r="AL272" s="59"/>
      <c r="AM272" s="59"/>
      <c r="AN272" s="59"/>
      <c r="AO272" s="59"/>
      <c r="AP272" s="59"/>
      <c r="AQ272" s="59"/>
    </row>
    <row r="273" ht="12.0" customHeight="1">
      <c r="A273" s="59"/>
      <c r="B273" s="59"/>
      <c r="C273" s="59"/>
      <c r="D273" s="59"/>
      <c r="E273" s="59"/>
      <c r="F273" s="59"/>
      <c r="G273" s="59"/>
      <c r="H273" s="59"/>
      <c r="I273" s="59"/>
      <c r="J273" s="59"/>
      <c r="K273" s="59"/>
      <c r="L273" s="59"/>
      <c r="M273" s="59"/>
      <c r="N273" s="59"/>
      <c r="O273" s="59"/>
      <c r="P273" s="59"/>
      <c r="Q273" s="59"/>
      <c r="R273" s="59"/>
      <c r="S273" s="59"/>
      <c r="T273" s="59"/>
      <c r="U273" s="59"/>
      <c r="V273" s="59"/>
      <c r="W273" s="59"/>
      <c r="X273" s="59"/>
      <c r="Y273" s="59"/>
      <c r="Z273" s="59"/>
      <c r="AA273" s="59"/>
      <c r="AB273" s="59"/>
      <c r="AC273" s="59"/>
      <c r="AD273" s="59"/>
      <c r="AE273" s="59"/>
      <c r="AF273" s="59"/>
      <c r="AG273" s="59"/>
      <c r="AH273" s="59"/>
      <c r="AI273" s="59"/>
      <c r="AJ273" s="59"/>
      <c r="AK273" s="59"/>
      <c r="AL273" s="59"/>
      <c r="AM273" s="59"/>
      <c r="AN273" s="59"/>
      <c r="AO273" s="59"/>
      <c r="AP273" s="59"/>
      <c r="AQ273" s="59"/>
    </row>
    <row r="274" ht="12.0" customHeight="1">
      <c r="A274" s="59"/>
      <c r="B274" s="59"/>
      <c r="C274" s="59"/>
      <c r="D274" s="59"/>
      <c r="E274" s="59"/>
      <c r="F274" s="59"/>
      <c r="G274" s="59"/>
      <c r="H274" s="59"/>
      <c r="I274" s="59"/>
      <c r="J274" s="59"/>
      <c r="K274" s="59"/>
      <c r="L274" s="59"/>
      <c r="M274" s="59"/>
      <c r="N274" s="59"/>
      <c r="O274" s="59"/>
      <c r="P274" s="59"/>
      <c r="Q274" s="59"/>
      <c r="R274" s="59"/>
      <c r="S274" s="59"/>
      <c r="T274" s="59"/>
      <c r="U274" s="59"/>
      <c r="V274" s="59"/>
      <c r="W274" s="59"/>
      <c r="X274" s="59"/>
      <c r="Y274" s="59"/>
      <c r="Z274" s="59"/>
      <c r="AA274" s="59"/>
      <c r="AB274" s="59"/>
      <c r="AC274" s="59"/>
      <c r="AD274" s="59"/>
      <c r="AE274" s="59"/>
      <c r="AF274" s="59"/>
      <c r="AG274" s="59"/>
      <c r="AH274" s="59"/>
      <c r="AI274" s="59"/>
      <c r="AJ274" s="59"/>
      <c r="AK274" s="59"/>
      <c r="AL274" s="59"/>
      <c r="AM274" s="59"/>
      <c r="AN274" s="59"/>
      <c r="AO274" s="59"/>
      <c r="AP274" s="59"/>
      <c r="AQ274" s="59"/>
    </row>
    <row r="275" ht="12.0" customHeight="1">
      <c r="A275" s="59"/>
      <c r="B275" s="59"/>
      <c r="C275" s="59"/>
      <c r="D275" s="59"/>
      <c r="E275" s="59"/>
      <c r="F275" s="59"/>
      <c r="G275" s="59"/>
      <c r="H275" s="59"/>
      <c r="I275" s="59"/>
      <c r="J275" s="59"/>
      <c r="K275" s="59"/>
      <c r="L275" s="59"/>
      <c r="M275" s="59"/>
      <c r="N275" s="59"/>
      <c r="O275" s="59"/>
      <c r="P275" s="59"/>
      <c r="Q275" s="59"/>
      <c r="R275" s="59"/>
      <c r="S275" s="59"/>
      <c r="T275" s="59"/>
      <c r="U275" s="59"/>
      <c r="V275" s="59"/>
      <c r="W275" s="59"/>
      <c r="X275" s="59"/>
      <c r="Y275" s="59"/>
      <c r="Z275" s="59"/>
      <c r="AA275" s="59"/>
      <c r="AB275" s="59"/>
      <c r="AC275" s="59"/>
      <c r="AD275" s="59"/>
      <c r="AE275" s="59"/>
      <c r="AF275" s="59"/>
      <c r="AG275" s="59"/>
      <c r="AH275" s="59"/>
      <c r="AI275" s="59"/>
      <c r="AJ275" s="59"/>
      <c r="AK275" s="59"/>
      <c r="AL275" s="59"/>
      <c r="AM275" s="59"/>
      <c r="AN275" s="59"/>
      <c r="AO275" s="59"/>
      <c r="AP275" s="59"/>
      <c r="AQ275" s="59"/>
    </row>
    <row r="276" ht="12.0" customHeight="1">
      <c r="A276" s="59"/>
      <c r="B276" s="59"/>
      <c r="C276" s="59"/>
      <c r="D276" s="59"/>
      <c r="E276" s="59"/>
      <c r="F276" s="59"/>
      <c r="G276" s="59"/>
      <c r="H276" s="59"/>
      <c r="I276" s="59"/>
      <c r="J276" s="59"/>
      <c r="K276" s="59"/>
      <c r="L276" s="59"/>
      <c r="M276" s="59"/>
      <c r="N276" s="59"/>
      <c r="O276" s="59"/>
      <c r="P276" s="59"/>
      <c r="Q276" s="59"/>
      <c r="R276" s="59"/>
      <c r="S276" s="59"/>
      <c r="T276" s="59"/>
      <c r="U276" s="59"/>
      <c r="V276" s="59"/>
      <c r="W276" s="59"/>
      <c r="X276" s="59"/>
      <c r="Y276" s="59"/>
      <c r="Z276" s="59"/>
      <c r="AA276" s="59"/>
      <c r="AB276" s="59"/>
      <c r="AC276" s="59"/>
      <c r="AD276" s="59"/>
      <c r="AE276" s="59"/>
      <c r="AF276" s="59"/>
      <c r="AG276" s="59"/>
      <c r="AH276" s="59"/>
      <c r="AI276" s="59"/>
      <c r="AJ276" s="59"/>
      <c r="AK276" s="59"/>
      <c r="AL276" s="59"/>
      <c r="AM276" s="59"/>
      <c r="AN276" s="59"/>
      <c r="AO276" s="59"/>
      <c r="AP276" s="59"/>
      <c r="AQ276" s="59"/>
    </row>
    <row r="277" ht="12.0" customHeight="1">
      <c r="A277" s="59"/>
      <c r="B277" s="59"/>
      <c r="C277" s="59"/>
      <c r="D277" s="59"/>
      <c r="E277" s="59"/>
      <c r="F277" s="59"/>
      <c r="G277" s="59"/>
      <c r="H277" s="59"/>
      <c r="I277" s="59"/>
      <c r="J277" s="59"/>
      <c r="K277" s="59"/>
      <c r="L277" s="59"/>
      <c r="M277" s="59"/>
      <c r="N277" s="59"/>
      <c r="O277" s="59"/>
      <c r="P277" s="59"/>
      <c r="Q277" s="59"/>
      <c r="R277" s="59"/>
      <c r="S277" s="59"/>
      <c r="T277" s="59"/>
      <c r="U277" s="59"/>
      <c r="V277" s="59"/>
      <c r="W277" s="59"/>
      <c r="X277" s="59"/>
      <c r="Y277" s="59"/>
      <c r="Z277" s="59"/>
      <c r="AA277" s="59"/>
      <c r="AB277" s="59"/>
      <c r="AC277" s="59"/>
      <c r="AD277" s="59"/>
      <c r="AE277" s="59"/>
      <c r="AF277" s="59"/>
      <c r="AG277" s="59"/>
      <c r="AH277" s="59"/>
      <c r="AI277" s="59"/>
      <c r="AJ277" s="59"/>
      <c r="AK277" s="59"/>
      <c r="AL277" s="59"/>
      <c r="AM277" s="59"/>
      <c r="AN277" s="59"/>
      <c r="AO277" s="59"/>
      <c r="AP277" s="59"/>
      <c r="AQ277" s="59"/>
    </row>
    <row r="278" ht="12.0" customHeight="1">
      <c r="A278" s="59"/>
      <c r="B278" s="59"/>
      <c r="C278" s="59"/>
      <c r="D278" s="59"/>
      <c r="E278" s="59"/>
      <c r="F278" s="59"/>
      <c r="G278" s="59"/>
      <c r="H278" s="59"/>
      <c r="I278" s="59"/>
      <c r="J278" s="59"/>
      <c r="K278" s="59"/>
      <c r="L278" s="59"/>
      <c r="M278" s="59"/>
      <c r="N278" s="59"/>
      <c r="O278" s="59"/>
      <c r="P278" s="59"/>
      <c r="Q278" s="59"/>
      <c r="R278" s="59"/>
      <c r="S278" s="59"/>
      <c r="T278" s="59"/>
      <c r="U278" s="59"/>
      <c r="V278" s="59"/>
      <c r="W278" s="59"/>
      <c r="X278" s="59"/>
      <c r="Y278" s="59"/>
      <c r="Z278" s="59"/>
      <c r="AA278" s="59"/>
      <c r="AB278" s="59"/>
      <c r="AC278" s="59"/>
      <c r="AD278" s="59"/>
      <c r="AE278" s="59"/>
      <c r="AF278" s="59"/>
      <c r="AG278" s="59"/>
      <c r="AH278" s="59"/>
      <c r="AI278" s="59"/>
      <c r="AJ278" s="59"/>
      <c r="AK278" s="59"/>
      <c r="AL278" s="59"/>
      <c r="AM278" s="59"/>
      <c r="AN278" s="59"/>
      <c r="AO278" s="59"/>
      <c r="AP278" s="59"/>
      <c r="AQ278" s="59"/>
    </row>
    <row r="279" ht="12.0" customHeight="1">
      <c r="A279" s="59"/>
      <c r="B279" s="59"/>
      <c r="C279" s="59"/>
      <c r="D279" s="59"/>
      <c r="E279" s="59"/>
      <c r="F279" s="59"/>
      <c r="G279" s="59"/>
      <c r="H279" s="59"/>
      <c r="I279" s="59"/>
      <c r="J279" s="59"/>
      <c r="K279" s="59"/>
      <c r="L279" s="59"/>
      <c r="M279" s="59"/>
      <c r="N279" s="59"/>
      <c r="O279" s="59"/>
      <c r="P279" s="59"/>
      <c r="Q279" s="59"/>
      <c r="R279" s="59"/>
      <c r="S279" s="59"/>
      <c r="T279" s="59"/>
      <c r="U279" s="59"/>
      <c r="V279" s="59"/>
      <c r="W279" s="59"/>
      <c r="X279" s="59"/>
      <c r="Y279" s="59"/>
      <c r="Z279" s="59"/>
      <c r="AA279" s="59"/>
      <c r="AB279" s="59"/>
      <c r="AC279" s="59"/>
      <c r="AD279" s="59"/>
      <c r="AE279" s="59"/>
      <c r="AF279" s="59"/>
      <c r="AG279" s="59"/>
      <c r="AH279" s="59"/>
      <c r="AI279" s="59"/>
      <c r="AJ279" s="59"/>
      <c r="AK279" s="59"/>
      <c r="AL279" s="59"/>
      <c r="AM279" s="59"/>
      <c r="AN279" s="59"/>
      <c r="AO279" s="59"/>
      <c r="AP279" s="59"/>
      <c r="AQ279" s="59"/>
    </row>
    <row r="280" ht="12.0" customHeight="1">
      <c r="A280" s="59"/>
      <c r="B280" s="59"/>
      <c r="C280" s="59"/>
      <c r="D280" s="59"/>
      <c r="E280" s="59"/>
      <c r="F280" s="59"/>
      <c r="G280" s="59"/>
      <c r="H280" s="59"/>
      <c r="I280" s="59"/>
      <c r="J280" s="59"/>
      <c r="K280" s="59"/>
      <c r="L280" s="59"/>
      <c r="M280" s="59"/>
      <c r="N280" s="59"/>
      <c r="O280" s="59"/>
      <c r="P280" s="59"/>
      <c r="Q280" s="59"/>
      <c r="R280" s="59"/>
      <c r="S280" s="59"/>
      <c r="T280" s="59"/>
      <c r="U280" s="59"/>
      <c r="V280" s="59"/>
      <c r="W280" s="59"/>
      <c r="X280" s="59"/>
      <c r="Y280" s="59"/>
      <c r="Z280" s="59"/>
      <c r="AA280" s="59"/>
      <c r="AB280" s="59"/>
      <c r="AC280" s="59"/>
      <c r="AD280" s="59"/>
      <c r="AE280" s="59"/>
      <c r="AF280" s="59"/>
      <c r="AG280" s="59"/>
      <c r="AH280" s="59"/>
      <c r="AI280" s="59"/>
      <c r="AJ280" s="59"/>
      <c r="AK280" s="59"/>
      <c r="AL280" s="59"/>
      <c r="AM280" s="59"/>
      <c r="AN280" s="59"/>
      <c r="AO280" s="59"/>
      <c r="AP280" s="59"/>
      <c r="AQ280" s="59"/>
    </row>
    <row r="281" ht="12.0" customHeight="1">
      <c r="A281" s="59"/>
      <c r="B281" s="59"/>
      <c r="C281" s="59"/>
      <c r="D281" s="59"/>
      <c r="E281" s="59"/>
      <c r="F281" s="59"/>
      <c r="G281" s="59"/>
      <c r="H281" s="59"/>
      <c r="I281" s="59"/>
      <c r="J281" s="59"/>
      <c r="K281" s="59"/>
      <c r="L281" s="59"/>
      <c r="M281" s="59"/>
      <c r="N281" s="59"/>
      <c r="O281" s="59"/>
      <c r="P281" s="59"/>
      <c r="Q281" s="59"/>
      <c r="R281" s="59"/>
      <c r="S281" s="59"/>
      <c r="T281" s="59"/>
      <c r="U281" s="59"/>
      <c r="V281" s="59"/>
      <c r="W281" s="59"/>
      <c r="X281" s="59"/>
      <c r="Y281" s="59"/>
      <c r="Z281" s="59"/>
      <c r="AA281" s="59"/>
      <c r="AB281" s="59"/>
      <c r="AC281" s="59"/>
      <c r="AD281" s="59"/>
      <c r="AE281" s="59"/>
      <c r="AF281" s="59"/>
      <c r="AG281" s="59"/>
      <c r="AH281" s="59"/>
      <c r="AI281" s="59"/>
      <c r="AJ281" s="59"/>
      <c r="AK281" s="59"/>
      <c r="AL281" s="59"/>
      <c r="AM281" s="59"/>
      <c r="AN281" s="59"/>
      <c r="AO281" s="59"/>
      <c r="AP281" s="59"/>
      <c r="AQ281" s="59"/>
    </row>
    <row r="282" ht="12.0" customHeight="1">
      <c r="A282" s="59"/>
      <c r="B282" s="59"/>
      <c r="C282" s="59"/>
      <c r="D282" s="59"/>
      <c r="E282" s="59"/>
      <c r="F282" s="59"/>
      <c r="G282" s="59"/>
      <c r="H282" s="59"/>
      <c r="I282" s="59"/>
      <c r="J282" s="59"/>
      <c r="K282" s="59"/>
      <c r="L282" s="59"/>
      <c r="M282" s="59"/>
      <c r="N282" s="59"/>
      <c r="O282" s="59"/>
      <c r="P282" s="59"/>
      <c r="Q282" s="59"/>
      <c r="R282" s="59"/>
      <c r="S282" s="59"/>
      <c r="T282" s="59"/>
      <c r="U282" s="59"/>
      <c r="V282" s="59"/>
      <c r="W282" s="59"/>
      <c r="X282" s="59"/>
      <c r="Y282" s="59"/>
      <c r="Z282" s="59"/>
      <c r="AA282" s="59"/>
      <c r="AB282" s="59"/>
      <c r="AC282" s="59"/>
      <c r="AD282" s="59"/>
      <c r="AE282" s="59"/>
      <c r="AF282" s="59"/>
      <c r="AG282" s="59"/>
      <c r="AH282" s="59"/>
      <c r="AI282" s="59"/>
      <c r="AJ282" s="59"/>
      <c r="AK282" s="59"/>
      <c r="AL282" s="59"/>
      <c r="AM282" s="59"/>
      <c r="AN282" s="59"/>
      <c r="AO282" s="59"/>
      <c r="AP282" s="59"/>
      <c r="AQ282" s="59"/>
    </row>
    <row r="283" ht="12.0" customHeight="1">
      <c r="A283" s="59"/>
      <c r="B283" s="59"/>
      <c r="C283" s="59"/>
      <c r="D283" s="59"/>
      <c r="E283" s="59"/>
      <c r="F283" s="59"/>
      <c r="G283" s="59"/>
      <c r="H283" s="59"/>
      <c r="I283" s="59"/>
      <c r="J283" s="59"/>
      <c r="K283" s="59"/>
      <c r="L283" s="59"/>
      <c r="M283" s="59"/>
      <c r="N283" s="59"/>
      <c r="O283" s="59"/>
      <c r="P283" s="59"/>
      <c r="Q283" s="59"/>
      <c r="R283" s="59"/>
      <c r="S283" s="59"/>
      <c r="T283" s="59"/>
      <c r="U283" s="59"/>
      <c r="V283" s="59"/>
      <c r="W283" s="59"/>
      <c r="X283" s="59"/>
      <c r="Y283" s="59"/>
      <c r="Z283" s="59"/>
      <c r="AA283" s="59"/>
      <c r="AB283" s="59"/>
      <c r="AC283" s="59"/>
      <c r="AD283" s="59"/>
      <c r="AE283" s="59"/>
      <c r="AF283" s="59"/>
      <c r="AG283" s="59"/>
      <c r="AH283" s="59"/>
      <c r="AI283" s="59"/>
      <c r="AJ283" s="59"/>
      <c r="AK283" s="59"/>
      <c r="AL283" s="59"/>
      <c r="AM283" s="59"/>
      <c r="AN283" s="59"/>
      <c r="AO283" s="59"/>
      <c r="AP283" s="59"/>
      <c r="AQ283" s="59"/>
    </row>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X12:Z12"/>
    <mergeCell ref="AB12:AC12"/>
    <mergeCell ref="AE12:AG12"/>
    <mergeCell ref="AI12:AJ12"/>
    <mergeCell ref="AL12:AN12"/>
    <mergeCell ref="AP12:AQ12"/>
    <mergeCell ref="N12:O12"/>
    <mergeCell ref="N13:N14"/>
    <mergeCell ref="O13:O14"/>
    <mergeCell ref="B55:D55"/>
    <mergeCell ref="B56:D56"/>
    <mergeCell ref="B61:D61"/>
    <mergeCell ref="B62:D62"/>
    <mergeCell ref="U13:U14"/>
    <mergeCell ref="V13:V14"/>
    <mergeCell ref="AB13:AB14"/>
    <mergeCell ref="AC13:AC14"/>
    <mergeCell ref="AI13:AI14"/>
    <mergeCell ref="AJ13:AJ14"/>
    <mergeCell ref="AP13:AP14"/>
    <mergeCell ref="AQ13:AQ14"/>
    <mergeCell ref="S1:Y1"/>
    <mergeCell ref="T2:Y2"/>
    <mergeCell ref="F12:H12"/>
    <mergeCell ref="J12:L12"/>
    <mergeCell ref="Q12:S12"/>
    <mergeCell ref="U12:V12"/>
    <mergeCell ref="D13:D14"/>
  </mergeCells>
  <dataValidations>
    <dataValidation type="list" allowBlank="1" showErrorMessage="1" sqref="D8">
      <formula1>"TOU,non-TOU"</formula1>
    </dataValidation>
    <dataValidation type="list" allowBlank="1" showErrorMessage="1" sqref="E15:E28 E30:E38 E40:E41 E43:E51 E57 E63">
      <formula1>#REF!</formula1>
    </dataValidation>
    <dataValidation type="list" allowBlank="1" showInputMessage="1" showErrorMessage="1" prompt="Select Charge Unit - monthly, per kWh, per kW" sqref="D15:D28 D30:D38 D40:D41 D43:D51 D57 D63">
      <formula1>"Monthly,per kWh,per kW"</formula1>
    </dataValidation>
  </dataValidations>
  <printOptions/>
  <pageMargins bottom="0.984251968503937" footer="0.0" header="0.0" left="0.7480314960629921" right="0.7480314960629921" top="0.984251968503937"/>
  <pageSetup orientation="landscape"/>
  <drawing r:id="rId2"/>
  <legacyDrawing r:id="rId3"/>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54.0"/>
    <col customWidth="1" min="2" max="2" width="16.38"/>
    <col customWidth="1" min="3" max="3" width="10.38"/>
    <col customWidth="1" min="4" max="4" width="9.38"/>
    <col customWidth="1" min="5" max="24" width="9.13"/>
  </cols>
  <sheetData>
    <row r="1" ht="23.25" customHeight="1">
      <c r="A1" s="238" t="s">
        <v>83</v>
      </c>
      <c r="B1" s="239"/>
      <c r="C1" s="239"/>
      <c r="D1" s="240"/>
      <c r="E1" s="241"/>
      <c r="F1" s="241"/>
      <c r="G1" s="241"/>
      <c r="H1" s="241"/>
      <c r="I1" s="241"/>
      <c r="J1" s="241"/>
      <c r="K1" s="241"/>
      <c r="L1" s="241"/>
      <c r="M1" s="241"/>
      <c r="N1" s="241"/>
      <c r="O1" s="241"/>
      <c r="P1" s="241"/>
      <c r="Q1" s="241"/>
      <c r="R1" s="241"/>
      <c r="S1" s="241"/>
      <c r="T1" s="241"/>
      <c r="U1" s="241"/>
      <c r="V1" s="241"/>
      <c r="W1" s="241"/>
      <c r="X1" s="241"/>
      <c r="Y1" s="241"/>
      <c r="Z1" s="241"/>
    </row>
    <row r="2" ht="18.0" customHeight="1">
      <c r="A2" s="242" t="s">
        <v>84</v>
      </c>
      <c r="B2" s="239"/>
      <c r="C2" s="239"/>
      <c r="D2" s="240"/>
      <c r="E2" s="241"/>
      <c r="F2" s="241"/>
      <c r="G2" s="241"/>
      <c r="H2" s="241"/>
      <c r="I2" s="241"/>
      <c r="J2" s="241"/>
      <c r="K2" s="241"/>
      <c r="L2" s="241"/>
      <c r="M2" s="241"/>
      <c r="N2" s="241"/>
      <c r="O2" s="241"/>
      <c r="P2" s="241"/>
      <c r="Q2" s="241"/>
      <c r="R2" s="241"/>
      <c r="S2" s="241"/>
      <c r="T2" s="241"/>
      <c r="U2" s="241"/>
      <c r="V2" s="241"/>
      <c r="W2" s="241"/>
      <c r="X2" s="241"/>
      <c r="Y2" s="241"/>
      <c r="Z2" s="241"/>
    </row>
    <row r="3" ht="15.75" customHeight="1">
      <c r="A3" s="243" t="s">
        <v>211</v>
      </c>
      <c r="B3" s="239"/>
      <c r="C3" s="239"/>
      <c r="D3" s="240"/>
      <c r="E3" s="241"/>
      <c r="F3" s="241"/>
      <c r="G3" s="241"/>
      <c r="H3" s="241"/>
      <c r="I3" s="241"/>
      <c r="J3" s="241"/>
      <c r="K3" s="241"/>
      <c r="L3" s="241"/>
      <c r="M3" s="241"/>
      <c r="N3" s="241"/>
      <c r="O3" s="241"/>
      <c r="P3" s="241"/>
      <c r="Q3" s="241"/>
      <c r="R3" s="241"/>
      <c r="S3" s="241"/>
      <c r="T3" s="241"/>
      <c r="U3" s="241"/>
      <c r="V3" s="241"/>
      <c r="W3" s="241"/>
      <c r="X3" s="241"/>
      <c r="Y3" s="241"/>
      <c r="Z3" s="241"/>
    </row>
    <row r="4" ht="11.25" customHeight="1">
      <c r="A4" s="244" t="s">
        <v>86</v>
      </c>
      <c r="B4" s="239"/>
      <c r="C4" s="239"/>
      <c r="D4" s="240"/>
      <c r="E4" s="241"/>
      <c r="F4" s="241"/>
      <c r="G4" s="241"/>
      <c r="H4" s="241"/>
      <c r="I4" s="241"/>
      <c r="J4" s="241"/>
      <c r="K4" s="241"/>
      <c r="L4" s="241"/>
      <c r="M4" s="241"/>
      <c r="N4" s="241"/>
      <c r="O4" s="241"/>
      <c r="P4" s="241"/>
      <c r="Q4" s="241"/>
      <c r="R4" s="241"/>
      <c r="S4" s="241"/>
      <c r="T4" s="241"/>
      <c r="U4" s="241"/>
      <c r="V4" s="241"/>
      <c r="W4" s="241"/>
      <c r="X4" s="241"/>
      <c r="Y4" s="241"/>
      <c r="Z4" s="241"/>
    </row>
    <row r="5" ht="11.25" customHeight="1">
      <c r="A5" s="244" t="s">
        <v>87</v>
      </c>
      <c r="B5" s="239"/>
      <c r="C5" s="239"/>
      <c r="D5" s="240"/>
      <c r="E5" s="241"/>
      <c r="F5" s="241"/>
      <c r="G5" s="241"/>
      <c r="H5" s="241"/>
      <c r="I5" s="241"/>
      <c r="J5" s="241"/>
      <c r="K5" s="241"/>
      <c r="L5" s="241"/>
      <c r="M5" s="241"/>
      <c r="N5" s="241"/>
      <c r="O5" s="241"/>
      <c r="P5" s="241"/>
      <c r="Q5" s="241"/>
      <c r="R5" s="241"/>
      <c r="S5" s="241"/>
      <c r="T5" s="241"/>
      <c r="U5" s="241"/>
      <c r="V5" s="241"/>
      <c r="W5" s="241"/>
      <c r="X5" s="241"/>
      <c r="Y5" s="241"/>
      <c r="Z5" s="241"/>
    </row>
    <row r="6" ht="11.25" customHeight="1">
      <c r="A6" s="245" t="s">
        <v>88</v>
      </c>
      <c r="B6" s="239"/>
      <c r="C6" s="239"/>
      <c r="D6" s="240"/>
      <c r="E6" s="241"/>
      <c r="F6" s="241"/>
      <c r="G6" s="241"/>
      <c r="H6" s="241"/>
      <c r="I6" s="241"/>
      <c r="J6" s="241"/>
      <c r="K6" s="241"/>
      <c r="L6" s="241"/>
      <c r="M6" s="241"/>
      <c r="N6" s="241"/>
      <c r="O6" s="241"/>
      <c r="P6" s="241"/>
      <c r="Q6" s="241"/>
      <c r="R6" s="241"/>
      <c r="S6" s="241"/>
      <c r="T6" s="241"/>
      <c r="U6" s="241"/>
      <c r="V6" s="241"/>
      <c r="W6" s="241"/>
      <c r="X6" s="241"/>
      <c r="Y6" s="241"/>
      <c r="Z6" s="241"/>
    </row>
    <row r="7" ht="18.75" customHeight="1">
      <c r="A7" s="246" t="s">
        <v>89</v>
      </c>
      <c r="B7" s="239"/>
      <c r="C7" s="239"/>
      <c r="D7" s="240"/>
      <c r="E7" s="241"/>
      <c r="F7" s="241"/>
      <c r="G7" s="241"/>
      <c r="H7" s="241"/>
      <c r="I7" s="241"/>
      <c r="J7" s="241"/>
      <c r="K7" s="241"/>
      <c r="L7" s="241"/>
      <c r="M7" s="241"/>
      <c r="N7" s="241"/>
      <c r="O7" s="241"/>
      <c r="P7" s="241"/>
      <c r="Q7" s="241"/>
      <c r="R7" s="241"/>
      <c r="S7" s="241"/>
      <c r="T7" s="241"/>
      <c r="U7" s="241"/>
      <c r="V7" s="241"/>
      <c r="W7" s="241"/>
      <c r="X7" s="241"/>
      <c r="Y7" s="241"/>
      <c r="Z7" s="241"/>
    </row>
    <row r="8" ht="72.0" customHeight="1">
      <c r="A8" s="247" t="s">
        <v>90</v>
      </c>
      <c r="B8" s="239"/>
      <c r="C8" s="239"/>
      <c r="D8" s="240"/>
      <c r="E8" s="241"/>
      <c r="F8" s="241"/>
      <c r="G8" s="241"/>
      <c r="H8" s="241"/>
      <c r="I8" s="241"/>
      <c r="J8" s="241"/>
      <c r="K8" s="241"/>
      <c r="L8" s="241"/>
      <c r="M8" s="241"/>
      <c r="N8" s="241"/>
      <c r="O8" s="241"/>
      <c r="P8" s="241"/>
      <c r="Q8" s="241"/>
      <c r="R8" s="241"/>
      <c r="S8" s="241"/>
      <c r="T8" s="241"/>
      <c r="U8" s="241"/>
      <c r="V8" s="241"/>
      <c r="W8" s="241"/>
      <c r="X8" s="241"/>
      <c r="Y8" s="241"/>
      <c r="Z8" s="241"/>
    </row>
    <row r="9" ht="6.75" customHeight="1">
      <c r="A9" s="248"/>
      <c r="B9" s="248"/>
      <c r="C9" s="248"/>
      <c r="D9" s="249"/>
      <c r="E9" s="241"/>
      <c r="F9" s="241"/>
      <c r="G9" s="241"/>
      <c r="H9" s="241"/>
      <c r="I9" s="241"/>
      <c r="J9" s="241"/>
      <c r="K9" s="241"/>
      <c r="L9" s="241"/>
      <c r="M9" s="241"/>
      <c r="N9" s="241"/>
      <c r="O9" s="241"/>
      <c r="P9" s="241"/>
      <c r="Q9" s="241"/>
      <c r="R9" s="241"/>
      <c r="S9" s="241"/>
      <c r="T9" s="241"/>
      <c r="U9" s="241"/>
      <c r="V9" s="241"/>
      <c r="W9" s="241"/>
      <c r="X9" s="241"/>
      <c r="Y9" s="241"/>
      <c r="Z9" s="241"/>
    </row>
    <row r="10" ht="11.25" customHeight="1">
      <c r="A10" s="250" t="s">
        <v>91</v>
      </c>
      <c r="B10" s="239"/>
      <c r="C10" s="239"/>
      <c r="D10" s="240"/>
      <c r="E10" s="241"/>
      <c r="F10" s="241"/>
      <c r="G10" s="241"/>
      <c r="H10" s="241"/>
      <c r="I10" s="241"/>
      <c r="J10" s="241"/>
      <c r="K10" s="241"/>
      <c r="L10" s="241"/>
      <c r="M10" s="241"/>
      <c r="N10" s="241"/>
      <c r="O10" s="241"/>
      <c r="P10" s="241"/>
      <c r="Q10" s="241"/>
      <c r="R10" s="241"/>
      <c r="S10" s="241"/>
      <c r="T10" s="241"/>
      <c r="U10" s="241"/>
      <c r="V10" s="241"/>
      <c r="W10" s="241"/>
      <c r="X10" s="241"/>
      <c r="Y10" s="241"/>
      <c r="Z10" s="241"/>
    </row>
    <row r="11" ht="6.75" customHeight="1">
      <c r="A11" s="251"/>
      <c r="B11" s="252"/>
      <c r="C11" s="252"/>
      <c r="D11" s="253"/>
      <c r="E11" s="241"/>
      <c r="F11" s="241"/>
      <c r="G11" s="241"/>
      <c r="H11" s="241"/>
      <c r="I11" s="241"/>
      <c r="J11" s="241"/>
      <c r="K11" s="241"/>
      <c r="L11" s="241"/>
      <c r="M11" s="241"/>
      <c r="N11" s="241"/>
      <c r="O11" s="241"/>
      <c r="P11" s="241"/>
      <c r="Q11" s="241"/>
      <c r="R11" s="241"/>
      <c r="S11" s="241"/>
      <c r="T11" s="241"/>
      <c r="U11" s="241"/>
      <c r="V11" s="241"/>
      <c r="W11" s="241"/>
      <c r="X11" s="241"/>
      <c r="Y11" s="241"/>
      <c r="Z11" s="241"/>
    </row>
    <row r="12" ht="36.0" customHeight="1">
      <c r="A12" s="247" t="s">
        <v>92</v>
      </c>
      <c r="B12" s="239"/>
      <c r="C12" s="239"/>
      <c r="D12" s="240"/>
      <c r="E12" s="241"/>
      <c r="F12" s="241"/>
      <c r="G12" s="241"/>
      <c r="H12" s="241"/>
      <c r="I12" s="241"/>
      <c r="J12" s="241"/>
      <c r="K12" s="241"/>
      <c r="L12" s="241"/>
      <c r="M12" s="241"/>
      <c r="N12" s="241"/>
      <c r="O12" s="241"/>
      <c r="P12" s="241"/>
      <c r="Q12" s="241"/>
      <c r="R12" s="241"/>
      <c r="S12" s="241"/>
      <c r="T12" s="241"/>
      <c r="U12" s="241"/>
      <c r="V12" s="241"/>
      <c r="W12" s="241"/>
      <c r="X12" s="241"/>
      <c r="Y12" s="241"/>
      <c r="Z12" s="241"/>
    </row>
    <row r="13" ht="6.75" customHeight="1">
      <c r="A13" s="248"/>
      <c r="B13" s="248"/>
      <c r="C13" s="248"/>
      <c r="D13" s="249"/>
      <c r="E13" s="241"/>
      <c r="F13" s="241"/>
      <c r="G13" s="241"/>
      <c r="H13" s="241"/>
      <c r="I13" s="241"/>
      <c r="J13" s="241"/>
      <c r="K13" s="241"/>
      <c r="L13" s="241"/>
      <c r="M13" s="241"/>
      <c r="N13" s="241"/>
      <c r="O13" s="241"/>
      <c r="P13" s="241"/>
      <c r="Q13" s="241"/>
      <c r="R13" s="241"/>
      <c r="S13" s="241"/>
      <c r="T13" s="241"/>
      <c r="U13" s="241"/>
      <c r="V13" s="241"/>
      <c r="W13" s="241"/>
      <c r="X13" s="241"/>
      <c r="Y13" s="241"/>
      <c r="Z13" s="241"/>
    </row>
    <row r="14" ht="48.0" customHeight="1">
      <c r="A14" s="247" t="s">
        <v>93</v>
      </c>
      <c r="B14" s="239"/>
      <c r="C14" s="239"/>
      <c r="D14" s="240"/>
      <c r="E14" s="241"/>
      <c r="F14" s="241"/>
      <c r="G14" s="241"/>
      <c r="H14" s="241"/>
      <c r="I14" s="241"/>
      <c r="J14" s="241"/>
      <c r="K14" s="241"/>
      <c r="L14" s="241"/>
      <c r="M14" s="241"/>
      <c r="N14" s="241"/>
      <c r="O14" s="241"/>
      <c r="P14" s="241"/>
      <c r="Q14" s="241"/>
      <c r="R14" s="241"/>
      <c r="S14" s="241"/>
      <c r="T14" s="241"/>
      <c r="U14" s="241"/>
      <c r="V14" s="241"/>
      <c r="W14" s="241"/>
      <c r="X14" s="241"/>
      <c r="Y14" s="241"/>
      <c r="Z14" s="241"/>
    </row>
    <row r="15" ht="6.75" customHeight="1">
      <c r="A15" s="248"/>
      <c r="B15" s="248"/>
      <c r="C15" s="248"/>
      <c r="D15" s="249"/>
      <c r="E15" s="241"/>
      <c r="F15" s="241"/>
      <c r="G15" s="241"/>
      <c r="H15" s="241"/>
      <c r="I15" s="241"/>
      <c r="J15" s="241"/>
      <c r="K15" s="241"/>
      <c r="L15" s="241"/>
      <c r="M15" s="241"/>
      <c r="N15" s="241"/>
      <c r="O15" s="241"/>
      <c r="P15" s="241"/>
      <c r="Q15" s="241"/>
      <c r="R15" s="241"/>
      <c r="S15" s="241"/>
      <c r="T15" s="241"/>
      <c r="U15" s="241"/>
      <c r="V15" s="241"/>
      <c r="W15" s="241"/>
      <c r="X15" s="241"/>
      <c r="Y15" s="241"/>
      <c r="Z15" s="241"/>
    </row>
    <row r="16" ht="48.0" customHeight="1">
      <c r="A16" s="247" t="s">
        <v>94</v>
      </c>
      <c r="B16" s="239"/>
      <c r="C16" s="239"/>
      <c r="D16" s="240"/>
      <c r="E16" s="241"/>
      <c r="F16" s="241"/>
      <c r="G16" s="241"/>
      <c r="H16" s="241"/>
      <c r="I16" s="241"/>
      <c r="J16" s="241"/>
      <c r="K16" s="241"/>
      <c r="L16" s="241"/>
      <c r="M16" s="241"/>
      <c r="N16" s="241"/>
      <c r="O16" s="241"/>
      <c r="P16" s="241"/>
      <c r="Q16" s="241"/>
      <c r="R16" s="241"/>
      <c r="S16" s="241"/>
      <c r="T16" s="241"/>
      <c r="U16" s="241"/>
      <c r="V16" s="241"/>
      <c r="W16" s="241"/>
      <c r="X16" s="241"/>
      <c r="Y16" s="241"/>
      <c r="Z16" s="241"/>
    </row>
    <row r="17" ht="6.75" customHeight="1">
      <c r="A17" s="248"/>
      <c r="B17" s="248"/>
      <c r="C17" s="248"/>
      <c r="D17" s="249"/>
      <c r="E17" s="241"/>
      <c r="F17" s="241"/>
      <c r="G17" s="241"/>
      <c r="H17" s="241"/>
      <c r="I17" s="241"/>
      <c r="J17" s="241"/>
      <c r="K17" s="241"/>
      <c r="L17" s="241"/>
      <c r="M17" s="241"/>
      <c r="N17" s="241"/>
      <c r="O17" s="241"/>
      <c r="P17" s="241"/>
      <c r="Q17" s="241"/>
      <c r="R17" s="241"/>
      <c r="S17" s="241"/>
      <c r="T17" s="241"/>
      <c r="U17" s="241"/>
      <c r="V17" s="241"/>
      <c r="W17" s="241"/>
      <c r="X17" s="241"/>
      <c r="Y17" s="241"/>
      <c r="Z17" s="241"/>
    </row>
    <row r="18" ht="36.0" customHeight="1">
      <c r="A18" s="247" t="s">
        <v>95</v>
      </c>
      <c r="B18" s="239"/>
      <c r="C18" s="239"/>
      <c r="D18" s="240"/>
      <c r="E18" s="241"/>
      <c r="F18" s="241"/>
      <c r="G18" s="241"/>
      <c r="H18" s="241"/>
      <c r="I18" s="241"/>
      <c r="J18" s="241"/>
      <c r="K18" s="241"/>
      <c r="L18" s="241"/>
      <c r="M18" s="241"/>
      <c r="N18" s="241"/>
      <c r="O18" s="241"/>
      <c r="P18" s="241"/>
      <c r="Q18" s="241"/>
      <c r="R18" s="241"/>
      <c r="S18" s="241"/>
      <c r="T18" s="241"/>
      <c r="U18" s="241"/>
      <c r="V18" s="241"/>
      <c r="W18" s="241"/>
      <c r="X18" s="241"/>
      <c r="Y18" s="241"/>
      <c r="Z18" s="241"/>
    </row>
    <row r="19" ht="6.75" customHeight="1">
      <c r="A19" s="248"/>
      <c r="B19" s="248"/>
      <c r="C19" s="248"/>
      <c r="D19" s="249"/>
      <c r="E19" s="241"/>
      <c r="F19" s="241"/>
      <c r="G19" s="241"/>
      <c r="H19" s="241"/>
      <c r="I19" s="241"/>
      <c r="J19" s="241"/>
      <c r="K19" s="241"/>
      <c r="L19" s="241"/>
      <c r="M19" s="241"/>
      <c r="N19" s="241"/>
      <c r="O19" s="241"/>
      <c r="P19" s="241"/>
      <c r="Q19" s="241"/>
      <c r="R19" s="241"/>
      <c r="S19" s="241"/>
      <c r="T19" s="241"/>
      <c r="U19" s="241"/>
      <c r="V19" s="241"/>
      <c r="W19" s="241"/>
      <c r="X19" s="241"/>
      <c r="Y19" s="241"/>
      <c r="Z19" s="241"/>
    </row>
    <row r="20" ht="15.0" customHeight="1">
      <c r="A20" s="266" t="s">
        <v>96</v>
      </c>
      <c r="B20" s="259"/>
      <c r="C20" s="259"/>
      <c r="D20" s="259"/>
      <c r="E20" s="241"/>
      <c r="F20" s="241"/>
      <c r="G20" s="241"/>
      <c r="H20" s="241"/>
      <c r="I20" s="241"/>
      <c r="J20" s="241"/>
      <c r="K20" s="241"/>
      <c r="L20" s="241"/>
      <c r="M20" s="241"/>
      <c r="N20" s="241"/>
      <c r="O20" s="241"/>
      <c r="P20" s="241"/>
      <c r="Q20" s="241"/>
      <c r="R20" s="241"/>
      <c r="S20" s="241"/>
      <c r="T20" s="241"/>
      <c r="U20" s="241"/>
      <c r="V20" s="241"/>
      <c r="W20" s="241"/>
      <c r="X20" s="241"/>
      <c r="Y20" s="241"/>
      <c r="Z20" s="241"/>
    </row>
    <row r="21" ht="6.75" customHeight="1">
      <c r="A21" s="255"/>
      <c r="B21" s="256"/>
      <c r="C21" s="256"/>
      <c r="D21" s="257"/>
      <c r="E21" s="241"/>
      <c r="F21" s="241"/>
      <c r="G21" s="241"/>
      <c r="H21" s="241"/>
      <c r="I21" s="241"/>
      <c r="J21" s="241"/>
      <c r="K21" s="241"/>
      <c r="L21" s="241"/>
      <c r="M21" s="241"/>
      <c r="N21" s="241"/>
      <c r="O21" s="241"/>
      <c r="P21" s="241"/>
      <c r="Q21" s="241"/>
      <c r="R21" s="241"/>
      <c r="S21" s="241"/>
      <c r="T21" s="241"/>
      <c r="U21" s="241"/>
      <c r="V21" s="241"/>
      <c r="W21" s="241"/>
      <c r="X21" s="241"/>
      <c r="Y21" s="241"/>
      <c r="Z21" s="241"/>
    </row>
    <row r="22" ht="10.5" customHeight="1">
      <c r="A22" s="258" t="s">
        <v>97</v>
      </c>
      <c r="B22" s="259"/>
      <c r="C22" s="260" t="s">
        <v>98</v>
      </c>
      <c r="D22" s="311">
        <f>'Proposed Rates'!H8</f>
        <v>47.62</v>
      </c>
      <c r="E22" s="241"/>
      <c r="F22" s="241"/>
      <c r="G22" s="241"/>
      <c r="H22" s="241"/>
      <c r="I22" s="241"/>
      <c r="J22" s="241"/>
      <c r="K22" s="241"/>
      <c r="L22" s="241"/>
      <c r="M22" s="241"/>
      <c r="N22" s="241"/>
      <c r="O22" s="241"/>
      <c r="P22" s="241"/>
      <c r="Q22" s="241"/>
      <c r="R22" s="241"/>
      <c r="S22" s="241"/>
      <c r="T22" s="241"/>
      <c r="U22" s="241"/>
      <c r="V22" s="241"/>
      <c r="W22" s="241"/>
      <c r="X22" s="241"/>
      <c r="Y22" s="241"/>
      <c r="Z22" s="241"/>
    </row>
    <row r="23" ht="11.25" hidden="1" customHeight="1">
      <c r="A23" s="258" t="s">
        <v>99</v>
      </c>
      <c r="B23" s="259"/>
      <c r="C23" s="260" t="s">
        <v>98</v>
      </c>
      <c r="D23" s="312">
        <f>'Proposed Rates'!H90</f>
        <v>0</v>
      </c>
      <c r="E23" s="241"/>
      <c r="F23" s="241"/>
      <c r="G23" s="241"/>
      <c r="H23" s="241"/>
      <c r="I23" s="241"/>
      <c r="J23" s="241"/>
      <c r="K23" s="241"/>
      <c r="L23" s="241"/>
      <c r="M23" s="241"/>
      <c r="N23" s="241"/>
      <c r="O23" s="241"/>
      <c r="P23" s="241"/>
      <c r="Q23" s="241"/>
      <c r="R23" s="241"/>
      <c r="S23" s="241"/>
      <c r="T23" s="241"/>
      <c r="U23" s="241"/>
      <c r="V23" s="241"/>
      <c r="W23" s="241"/>
      <c r="X23" s="241"/>
      <c r="Y23" s="241"/>
      <c r="Z23" s="241"/>
    </row>
    <row r="24" ht="11.25" hidden="1" customHeight="1">
      <c r="A24" s="258" t="s">
        <v>100</v>
      </c>
      <c r="B24" s="259"/>
      <c r="C24" s="260" t="s">
        <v>98</v>
      </c>
      <c r="D24" s="312">
        <f>'Proposed Rates'!H64</f>
        <v>0</v>
      </c>
      <c r="E24" s="241"/>
      <c r="F24" s="241"/>
      <c r="G24" s="241"/>
      <c r="H24" s="241"/>
      <c r="I24" s="241"/>
      <c r="J24" s="241"/>
      <c r="K24" s="241"/>
      <c r="L24" s="241"/>
      <c r="M24" s="241"/>
      <c r="N24" s="241"/>
      <c r="O24" s="241"/>
      <c r="P24" s="241"/>
      <c r="Q24" s="241"/>
      <c r="R24" s="241"/>
      <c r="S24" s="241"/>
      <c r="T24" s="241"/>
      <c r="U24" s="241"/>
      <c r="V24" s="241"/>
      <c r="W24" s="241"/>
      <c r="X24" s="241"/>
      <c r="Y24" s="241"/>
      <c r="Z24" s="241"/>
    </row>
    <row r="25" ht="11.25" customHeight="1">
      <c r="A25" s="258" t="s">
        <v>101</v>
      </c>
      <c r="B25" s="259"/>
      <c r="C25" s="260" t="s">
        <v>98</v>
      </c>
      <c r="D25" s="313">
        <f>'Proposed Rates'!H273</f>
        <v>0.43</v>
      </c>
      <c r="E25" s="241"/>
      <c r="F25" s="241"/>
      <c r="G25" s="241"/>
      <c r="H25" s="241"/>
      <c r="I25" s="241"/>
      <c r="J25" s="241"/>
      <c r="K25" s="241"/>
      <c r="L25" s="241"/>
      <c r="M25" s="241"/>
      <c r="N25" s="241"/>
      <c r="O25" s="241"/>
      <c r="P25" s="241"/>
      <c r="Q25" s="241"/>
      <c r="R25" s="241"/>
      <c r="S25" s="241"/>
      <c r="T25" s="241"/>
      <c r="U25" s="241"/>
      <c r="V25" s="241"/>
      <c r="W25" s="241"/>
      <c r="X25" s="241"/>
      <c r="Y25" s="241"/>
      <c r="Z25" s="241"/>
    </row>
    <row r="26" ht="11.25" customHeight="1">
      <c r="A26" s="258" t="s">
        <v>102</v>
      </c>
      <c r="B26" s="259"/>
      <c r="C26" s="260" t="s">
        <v>103</v>
      </c>
      <c r="D26" s="314">
        <f>'Proposed Rates'!H260</f>
        <v>0.00008</v>
      </c>
      <c r="E26" s="241"/>
      <c r="F26" s="241"/>
      <c r="G26" s="241"/>
      <c r="H26" s="241"/>
      <c r="I26" s="241"/>
      <c r="J26" s="241"/>
      <c r="K26" s="241"/>
      <c r="L26" s="241"/>
      <c r="M26" s="241"/>
      <c r="N26" s="241"/>
      <c r="O26" s="241"/>
      <c r="P26" s="241"/>
      <c r="Q26" s="241"/>
      <c r="R26" s="241"/>
      <c r="S26" s="241"/>
      <c r="T26" s="241"/>
      <c r="U26" s="241"/>
      <c r="V26" s="241"/>
      <c r="W26" s="241"/>
      <c r="X26" s="241"/>
      <c r="Y26" s="241"/>
      <c r="Z26" s="241"/>
    </row>
    <row r="27" ht="11.25" hidden="1" customHeight="1">
      <c r="A27" s="258" t="s">
        <v>104</v>
      </c>
      <c r="B27" s="259"/>
      <c r="C27" s="260" t="s">
        <v>103</v>
      </c>
      <c r="D27" s="312">
        <f>'Proposed Rates'!H37</f>
        <v>0</v>
      </c>
      <c r="E27" s="241"/>
      <c r="F27" s="241"/>
      <c r="G27" s="241"/>
      <c r="H27" s="241"/>
      <c r="I27" s="241"/>
      <c r="J27" s="241"/>
      <c r="K27" s="241"/>
      <c r="L27" s="241"/>
      <c r="M27" s="241"/>
      <c r="N27" s="241"/>
      <c r="O27" s="241"/>
      <c r="P27" s="241"/>
      <c r="Q27" s="241"/>
      <c r="R27" s="241"/>
      <c r="S27" s="241"/>
      <c r="T27" s="241"/>
      <c r="U27" s="241"/>
      <c r="V27" s="241"/>
      <c r="W27" s="241"/>
      <c r="X27" s="241"/>
      <c r="Y27" s="241"/>
      <c r="Z27" s="241"/>
    </row>
    <row r="28" ht="11.25" hidden="1" customHeight="1">
      <c r="A28" s="258" t="s">
        <v>105</v>
      </c>
      <c r="B28" s="259"/>
      <c r="C28" s="260" t="s">
        <v>103</v>
      </c>
      <c r="D28" s="312">
        <f>'Proposed Rates'!H142</f>
        <v>0</v>
      </c>
      <c r="E28" s="241"/>
      <c r="F28" s="241"/>
      <c r="G28" s="241"/>
      <c r="H28" s="241"/>
      <c r="I28" s="241"/>
      <c r="J28" s="241"/>
      <c r="K28" s="241"/>
      <c r="L28" s="241"/>
      <c r="M28" s="241"/>
      <c r="N28" s="241"/>
      <c r="O28" s="241"/>
      <c r="P28" s="241"/>
      <c r="Q28" s="241"/>
      <c r="R28" s="241"/>
      <c r="S28" s="241"/>
      <c r="T28" s="241"/>
      <c r="U28" s="241"/>
      <c r="V28" s="241"/>
      <c r="W28" s="241"/>
      <c r="X28" s="241"/>
      <c r="Y28" s="241"/>
      <c r="Z28" s="241"/>
    </row>
    <row r="29" ht="11.25" customHeight="1">
      <c r="A29" s="258" t="s">
        <v>106</v>
      </c>
      <c r="B29" s="259"/>
      <c r="C29" s="260" t="s">
        <v>103</v>
      </c>
      <c r="D29" s="312">
        <f>'Proposed Rates'!H183</f>
        <v>0.0141</v>
      </c>
      <c r="E29" s="241"/>
      <c r="F29" s="241"/>
      <c r="G29" s="241"/>
      <c r="H29" s="241"/>
      <c r="I29" s="241"/>
      <c r="J29" s="241"/>
      <c r="K29" s="241"/>
      <c r="L29" s="241"/>
      <c r="M29" s="241"/>
      <c r="N29" s="241"/>
      <c r="O29" s="241"/>
      <c r="P29" s="241"/>
      <c r="Q29" s="241"/>
      <c r="R29" s="241"/>
      <c r="S29" s="241"/>
      <c r="T29" s="241"/>
      <c r="U29" s="241"/>
      <c r="V29" s="241"/>
      <c r="W29" s="241"/>
      <c r="X29" s="241"/>
      <c r="Y29" s="241"/>
      <c r="Z29" s="241"/>
    </row>
    <row r="30" ht="11.25" customHeight="1">
      <c r="A30" s="258" t="s">
        <v>107</v>
      </c>
      <c r="B30" s="259"/>
      <c r="C30" s="260" t="s">
        <v>103</v>
      </c>
      <c r="D30" s="312">
        <f>'Proposed Rates'!H196</f>
        <v>0.0079</v>
      </c>
      <c r="E30" s="241"/>
      <c r="F30" s="241"/>
      <c r="G30" s="241"/>
      <c r="H30" s="241"/>
      <c r="I30" s="241"/>
      <c r="J30" s="241"/>
      <c r="K30" s="241"/>
      <c r="L30" s="241"/>
      <c r="M30" s="241"/>
      <c r="N30" s="241"/>
      <c r="O30" s="241"/>
      <c r="P30" s="241"/>
      <c r="Q30" s="241"/>
      <c r="R30" s="241"/>
      <c r="S30" s="241"/>
      <c r="T30" s="241"/>
      <c r="U30" s="241"/>
      <c r="V30" s="241"/>
      <c r="W30" s="241"/>
      <c r="X30" s="241"/>
      <c r="Y30" s="241"/>
      <c r="Z30" s="241"/>
    </row>
    <row r="31" ht="9.75" customHeight="1">
      <c r="A31" s="260"/>
      <c r="B31" s="260"/>
      <c r="C31" s="260"/>
      <c r="D31" s="265"/>
      <c r="E31" s="241"/>
      <c r="F31" s="241"/>
      <c r="G31" s="241"/>
      <c r="H31" s="241"/>
      <c r="I31" s="241"/>
      <c r="J31" s="241"/>
      <c r="K31" s="241"/>
      <c r="L31" s="241"/>
      <c r="M31" s="241"/>
      <c r="N31" s="241"/>
      <c r="O31" s="241"/>
      <c r="P31" s="241"/>
      <c r="Q31" s="241"/>
      <c r="R31" s="241"/>
      <c r="S31" s="241"/>
      <c r="T31" s="241"/>
      <c r="U31" s="241"/>
      <c r="V31" s="241"/>
      <c r="W31" s="241"/>
      <c r="X31" s="241"/>
      <c r="Y31" s="241"/>
      <c r="Z31" s="241"/>
    </row>
    <row r="32" ht="15.0" customHeight="1">
      <c r="A32" s="266" t="s">
        <v>108</v>
      </c>
      <c r="B32" s="259"/>
      <c r="C32" s="260"/>
      <c r="D32" s="265"/>
      <c r="E32" s="241"/>
      <c r="F32" s="241"/>
      <c r="G32" s="241"/>
      <c r="H32" s="241"/>
      <c r="I32" s="241"/>
      <c r="J32" s="241"/>
      <c r="K32" s="241"/>
      <c r="L32" s="241"/>
      <c r="M32" s="241"/>
      <c r="N32" s="241"/>
      <c r="O32" s="241"/>
      <c r="P32" s="241"/>
      <c r="Q32" s="241"/>
      <c r="R32" s="241"/>
      <c r="S32" s="241"/>
      <c r="T32" s="241"/>
      <c r="U32" s="241"/>
      <c r="V32" s="241"/>
      <c r="W32" s="241"/>
      <c r="X32" s="241"/>
      <c r="Y32" s="241"/>
      <c r="Z32" s="241"/>
    </row>
    <row r="33" ht="6.75" customHeight="1">
      <c r="A33" s="255"/>
      <c r="B33" s="260"/>
      <c r="C33" s="260"/>
      <c r="D33" s="265"/>
      <c r="E33" s="241"/>
      <c r="F33" s="241"/>
      <c r="G33" s="241"/>
      <c r="H33" s="241"/>
      <c r="I33" s="241"/>
      <c r="J33" s="241"/>
      <c r="K33" s="241"/>
      <c r="L33" s="241"/>
      <c r="M33" s="241"/>
      <c r="N33" s="241"/>
      <c r="O33" s="241"/>
      <c r="P33" s="241"/>
      <c r="Q33" s="241"/>
      <c r="R33" s="241"/>
      <c r="S33" s="241"/>
      <c r="T33" s="241"/>
      <c r="U33" s="241"/>
      <c r="V33" s="241"/>
      <c r="W33" s="241"/>
      <c r="X33" s="241"/>
      <c r="Y33" s="241"/>
      <c r="Z33" s="241"/>
    </row>
    <row r="34" ht="11.25" customHeight="1">
      <c r="A34" s="258" t="s">
        <v>109</v>
      </c>
      <c r="B34" s="259"/>
      <c r="C34" s="260" t="s">
        <v>103</v>
      </c>
      <c r="D34" s="265">
        <v>0.0041</v>
      </c>
      <c r="E34" s="241"/>
      <c r="F34" s="241"/>
      <c r="G34" s="241"/>
      <c r="H34" s="241"/>
      <c r="I34" s="241"/>
      <c r="J34" s="241"/>
      <c r="K34" s="241"/>
      <c r="L34" s="241"/>
      <c r="M34" s="241"/>
      <c r="N34" s="241"/>
      <c r="O34" s="241"/>
      <c r="P34" s="241"/>
      <c r="Q34" s="241"/>
      <c r="R34" s="241"/>
      <c r="S34" s="241"/>
      <c r="T34" s="241"/>
      <c r="U34" s="241"/>
      <c r="V34" s="241"/>
      <c r="W34" s="241"/>
      <c r="X34" s="241"/>
      <c r="Y34" s="241"/>
      <c r="Z34" s="241"/>
    </row>
    <row r="35" ht="11.25" customHeight="1">
      <c r="A35" s="258" t="s">
        <v>110</v>
      </c>
      <c r="B35" s="259"/>
      <c r="C35" s="260" t="s">
        <v>103</v>
      </c>
      <c r="D35" s="262">
        <f>'Proposed Rates'!H209-'2026'!D34</f>
        <v>0.0004</v>
      </c>
      <c r="E35" s="241"/>
      <c r="F35" s="241"/>
      <c r="G35" s="241"/>
      <c r="H35" s="241"/>
      <c r="I35" s="241"/>
      <c r="J35" s="241"/>
      <c r="K35" s="241"/>
      <c r="L35" s="241"/>
      <c r="M35" s="241"/>
      <c r="N35" s="241"/>
      <c r="O35" s="241"/>
      <c r="P35" s="241"/>
      <c r="Q35" s="241"/>
      <c r="R35" s="241"/>
      <c r="S35" s="241"/>
      <c r="T35" s="241"/>
      <c r="U35" s="241"/>
      <c r="V35" s="241"/>
      <c r="W35" s="241"/>
      <c r="X35" s="241"/>
      <c r="Y35" s="241"/>
      <c r="Z35" s="241"/>
    </row>
    <row r="36" ht="11.25" customHeight="1">
      <c r="A36" s="258" t="s">
        <v>111</v>
      </c>
      <c r="B36" s="259"/>
      <c r="C36" s="260" t="s">
        <v>103</v>
      </c>
      <c r="D36" s="262">
        <f>'Proposed Rates'!H222</f>
        <v>0.0015</v>
      </c>
      <c r="E36" s="241"/>
      <c r="F36" s="241"/>
      <c r="G36" s="241"/>
      <c r="H36" s="241"/>
      <c r="I36" s="241"/>
      <c r="J36" s="241"/>
      <c r="K36" s="241"/>
      <c r="L36" s="241"/>
      <c r="M36" s="241"/>
      <c r="N36" s="241"/>
      <c r="O36" s="241"/>
      <c r="P36" s="241"/>
      <c r="Q36" s="241"/>
      <c r="R36" s="241"/>
      <c r="S36" s="241"/>
      <c r="T36" s="241"/>
      <c r="U36" s="241"/>
      <c r="V36" s="241"/>
      <c r="W36" s="241"/>
      <c r="X36" s="241"/>
      <c r="Y36" s="241"/>
      <c r="Z36" s="241"/>
    </row>
    <row r="37" ht="11.25" customHeight="1">
      <c r="A37" s="258" t="s">
        <v>112</v>
      </c>
      <c r="B37" s="259"/>
      <c r="C37" s="260" t="s">
        <v>98</v>
      </c>
      <c r="D37" s="262">
        <f>'Proposed Rates'!H236</f>
        <v>1.57</v>
      </c>
      <c r="E37" s="241"/>
      <c r="F37" s="241"/>
      <c r="G37" s="241"/>
      <c r="H37" s="241"/>
      <c r="I37" s="241"/>
      <c r="J37" s="241"/>
      <c r="K37" s="241"/>
      <c r="L37" s="241"/>
      <c r="M37" s="241"/>
      <c r="N37" s="241"/>
      <c r="O37" s="241"/>
      <c r="P37" s="241"/>
      <c r="Q37" s="241"/>
      <c r="R37" s="241"/>
      <c r="S37" s="241"/>
      <c r="T37" s="241"/>
      <c r="U37" s="241"/>
      <c r="V37" s="241"/>
      <c r="W37" s="241"/>
      <c r="X37" s="241"/>
      <c r="Y37" s="241"/>
      <c r="Z37" s="241"/>
    </row>
    <row r="38" ht="11.25" customHeight="1">
      <c r="A38" s="258"/>
      <c r="B38" s="259"/>
      <c r="C38" s="260"/>
      <c r="D38" s="265"/>
      <c r="E38" s="241"/>
      <c r="F38" s="241"/>
      <c r="G38" s="241"/>
      <c r="H38" s="241"/>
      <c r="I38" s="241"/>
      <c r="J38" s="241"/>
      <c r="K38" s="241"/>
      <c r="L38" s="241"/>
      <c r="M38" s="241"/>
      <c r="N38" s="241"/>
      <c r="O38" s="241"/>
      <c r="P38" s="241"/>
      <c r="Q38" s="241"/>
      <c r="R38" s="241"/>
      <c r="S38" s="241"/>
      <c r="T38" s="241"/>
      <c r="U38" s="241"/>
      <c r="V38" s="241"/>
      <c r="W38" s="241"/>
      <c r="X38" s="241"/>
      <c r="Y38" s="241"/>
      <c r="Z38" s="241"/>
    </row>
    <row r="39" ht="23.25" customHeight="1">
      <c r="A39" s="238" t="str">
        <f>$A$1</f>
        <v>Hydro Ottawa Limited</v>
      </c>
      <c r="B39" s="239"/>
      <c r="C39" s="239"/>
      <c r="D39" s="240"/>
      <c r="E39" s="241"/>
      <c r="F39" s="241"/>
      <c r="G39" s="241"/>
      <c r="H39" s="241"/>
      <c r="I39" s="241"/>
      <c r="J39" s="241"/>
      <c r="K39" s="241"/>
      <c r="L39" s="241"/>
      <c r="M39" s="241"/>
      <c r="N39" s="241"/>
      <c r="O39" s="241"/>
      <c r="P39" s="241"/>
      <c r="Q39" s="241"/>
      <c r="R39" s="241"/>
      <c r="S39" s="241"/>
      <c r="T39" s="241"/>
      <c r="U39" s="241"/>
      <c r="V39" s="241"/>
      <c r="W39" s="241"/>
      <c r="X39" s="241"/>
      <c r="Y39" s="241"/>
      <c r="Z39" s="241"/>
    </row>
    <row r="40" ht="18.0" customHeight="1">
      <c r="A40" s="242" t="str">
        <f>$A$2</f>
        <v>PROPOSED - TARIFF OF RATES AND CHARGES</v>
      </c>
      <c r="B40" s="239"/>
      <c r="C40" s="239"/>
      <c r="D40" s="240"/>
      <c r="E40" s="241"/>
      <c r="F40" s="241"/>
      <c r="G40" s="241"/>
      <c r="H40" s="241"/>
      <c r="I40" s="241"/>
      <c r="J40" s="241"/>
      <c r="K40" s="241"/>
      <c r="L40" s="241"/>
      <c r="M40" s="241"/>
      <c r="N40" s="241"/>
      <c r="O40" s="241"/>
      <c r="P40" s="241"/>
      <c r="Q40" s="241"/>
      <c r="R40" s="241"/>
      <c r="S40" s="241"/>
      <c r="T40" s="241"/>
      <c r="U40" s="241"/>
      <c r="V40" s="241"/>
      <c r="W40" s="241"/>
      <c r="X40" s="241"/>
      <c r="Y40" s="241"/>
      <c r="Z40" s="241"/>
    </row>
    <row r="41" ht="15.75" customHeight="1">
      <c r="A41" s="243" t="str">
        <f>$A$3</f>
        <v>Effective and Implementation Date January 1, 2028</v>
      </c>
      <c r="B41" s="239"/>
      <c r="C41" s="239"/>
      <c r="D41" s="240"/>
      <c r="E41" s="241"/>
      <c r="F41" s="241"/>
      <c r="G41" s="241"/>
      <c r="H41" s="241"/>
      <c r="I41" s="241"/>
      <c r="J41" s="241"/>
      <c r="K41" s="241"/>
      <c r="L41" s="241"/>
      <c r="M41" s="241"/>
      <c r="N41" s="241"/>
      <c r="O41" s="241"/>
      <c r="P41" s="241"/>
      <c r="Q41" s="241"/>
      <c r="R41" s="241"/>
      <c r="S41" s="241"/>
      <c r="T41" s="241"/>
      <c r="U41" s="241"/>
      <c r="V41" s="241"/>
      <c r="W41" s="241"/>
      <c r="X41" s="241"/>
      <c r="Y41" s="241"/>
      <c r="Z41" s="241"/>
    </row>
    <row r="42" ht="11.25" customHeight="1">
      <c r="A42" s="244" t="str">
        <f>$A$4</f>
        <v>This schedule supersedes and replaces all previously</v>
      </c>
      <c r="B42" s="239"/>
      <c r="C42" s="239"/>
      <c r="D42" s="240"/>
      <c r="E42" s="241"/>
      <c r="F42" s="241"/>
      <c r="G42" s="241"/>
      <c r="H42" s="241"/>
      <c r="I42" s="241"/>
      <c r="J42" s="241"/>
      <c r="K42" s="241"/>
      <c r="L42" s="241"/>
      <c r="M42" s="241"/>
      <c r="N42" s="241"/>
      <c r="O42" s="241"/>
      <c r="P42" s="241"/>
      <c r="Q42" s="241"/>
      <c r="R42" s="241"/>
      <c r="S42" s="241"/>
      <c r="T42" s="241"/>
      <c r="U42" s="241"/>
      <c r="V42" s="241"/>
      <c r="W42" s="241"/>
      <c r="X42" s="241"/>
      <c r="Y42" s="241"/>
      <c r="Z42" s="241"/>
    </row>
    <row r="43" ht="11.25" customHeight="1">
      <c r="A43" s="244" t="str">
        <f>$A$5</f>
        <v>approved schedules of Rates, Charges and Loss Factors</v>
      </c>
      <c r="B43" s="239"/>
      <c r="C43" s="239"/>
      <c r="D43" s="240"/>
      <c r="E43" s="241"/>
      <c r="F43" s="241"/>
      <c r="G43" s="241"/>
      <c r="H43" s="241"/>
      <c r="I43" s="241"/>
      <c r="J43" s="241"/>
      <c r="K43" s="241"/>
      <c r="L43" s="241"/>
      <c r="M43" s="241"/>
      <c r="N43" s="241"/>
      <c r="O43" s="241"/>
      <c r="P43" s="241"/>
      <c r="Q43" s="241"/>
      <c r="R43" s="241"/>
      <c r="S43" s="241"/>
      <c r="T43" s="241"/>
      <c r="U43" s="241"/>
      <c r="V43" s="241"/>
      <c r="W43" s="241"/>
      <c r="X43" s="241"/>
      <c r="Y43" s="241"/>
      <c r="Z43" s="267"/>
    </row>
    <row r="44" ht="11.25" customHeight="1">
      <c r="A44" s="245" t="str">
        <f>$A$6</f>
        <v>EB-2024-0115</v>
      </c>
      <c r="B44" s="239"/>
      <c r="C44" s="239"/>
      <c r="D44" s="240"/>
      <c r="E44" s="241"/>
      <c r="F44" s="241"/>
      <c r="G44" s="241"/>
      <c r="H44" s="241"/>
      <c r="I44" s="241"/>
      <c r="J44" s="241"/>
      <c r="K44" s="241"/>
      <c r="L44" s="241"/>
      <c r="M44" s="241"/>
      <c r="N44" s="241"/>
      <c r="O44" s="241"/>
      <c r="P44" s="241"/>
      <c r="Q44" s="241"/>
      <c r="R44" s="241"/>
      <c r="S44" s="241"/>
      <c r="T44" s="241"/>
      <c r="U44" s="241"/>
      <c r="V44" s="241"/>
      <c r="W44" s="241"/>
      <c r="X44" s="241"/>
      <c r="Y44" s="241"/>
      <c r="Z44" s="241"/>
    </row>
    <row r="45" ht="18.75" customHeight="1">
      <c r="A45" s="246" t="s">
        <v>113</v>
      </c>
      <c r="B45" s="239"/>
      <c r="C45" s="239"/>
      <c r="D45" s="240"/>
      <c r="E45" s="267"/>
      <c r="F45" s="267"/>
      <c r="G45" s="267"/>
      <c r="H45" s="267"/>
      <c r="I45" s="267"/>
      <c r="J45" s="267"/>
      <c r="K45" s="267"/>
      <c r="L45" s="267"/>
      <c r="M45" s="267"/>
      <c r="N45" s="267"/>
      <c r="O45" s="267"/>
      <c r="P45" s="267"/>
      <c r="Q45" s="267"/>
      <c r="R45" s="267"/>
      <c r="S45" s="267"/>
      <c r="T45" s="267"/>
      <c r="U45" s="267"/>
      <c r="V45" s="267"/>
      <c r="W45" s="267"/>
      <c r="X45" s="267"/>
      <c r="Y45" s="267"/>
    </row>
    <row r="46" ht="48.0" customHeight="1">
      <c r="A46" s="247" t="s">
        <v>114</v>
      </c>
      <c r="B46" s="239"/>
      <c r="C46" s="239"/>
      <c r="D46" s="240"/>
      <c r="E46" s="241"/>
      <c r="F46" s="241"/>
      <c r="G46" s="241"/>
      <c r="H46" s="241"/>
      <c r="I46" s="241"/>
      <c r="J46" s="241"/>
      <c r="K46" s="241"/>
      <c r="L46" s="241"/>
      <c r="M46" s="241"/>
      <c r="N46" s="241"/>
      <c r="O46" s="241"/>
      <c r="P46" s="241"/>
      <c r="Q46" s="241"/>
      <c r="R46" s="241"/>
      <c r="S46" s="241"/>
      <c r="T46" s="241"/>
      <c r="U46" s="241"/>
      <c r="V46" s="241"/>
      <c r="W46" s="241"/>
      <c r="X46" s="241"/>
      <c r="Y46" s="241"/>
      <c r="Z46" s="241"/>
    </row>
    <row r="47" ht="6.75" customHeight="1">
      <c r="A47" s="248"/>
      <c r="B47" s="248"/>
      <c r="C47" s="248"/>
      <c r="D47" s="249"/>
      <c r="E47" s="241"/>
      <c r="F47" s="241"/>
      <c r="G47" s="241"/>
      <c r="H47" s="241"/>
      <c r="I47" s="241"/>
      <c r="J47" s="241"/>
      <c r="K47" s="241"/>
      <c r="L47" s="241"/>
      <c r="M47" s="241"/>
      <c r="N47" s="241"/>
      <c r="O47" s="241"/>
      <c r="P47" s="241"/>
      <c r="Q47" s="241"/>
      <c r="R47" s="241"/>
      <c r="S47" s="241"/>
      <c r="T47" s="241"/>
      <c r="U47" s="241"/>
      <c r="V47" s="241"/>
      <c r="W47" s="241"/>
      <c r="X47" s="241"/>
      <c r="Y47" s="241"/>
      <c r="Z47" s="241"/>
    </row>
    <row r="48" ht="11.25" customHeight="1">
      <c r="A48" s="250" t="s">
        <v>91</v>
      </c>
      <c r="B48" s="239"/>
      <c r="C48" s="239"/>
      <c r="D48" s="240"/>
      <c r="E48" s="241"/>
      <c r="F48" s="241"/>
      <c r="G48" s="241"/>
      <c r="H48" s="241"/>
      <c r="I48" s="241"/>
      <c r="J48" s="241"/>
      <c r="K48" s="241"/>
      <c r="L48" s="241"/>
      <c r="M48" s="241"/>
      <c r="N48" s="241"/>
      <c r="O48" s="241"/>
      <c r="P48" s="241"/>
      <c r="Q48" s="241"/>
      <c r="R48" s="241"/>
      <c r="S48" s="241"/>
      <c r="T48" s="241"/>
      <c r="U48" s="241"/>
      <c r="V48" s="241"/>
      <c r="W48" s="241"/>
      <c r="X48" s="241"/>
      <c r="Y48" s="241"/>
      <c r="Z48" s="241"/>
    </row>
    <row r="49" ht="6.75" customHeight="1">
      <c r="A49" s="251"/>
      <c r="B49" s="252"/>
      <c r="C49" s="252"/>
      <c r="D49" s="253"/>
      <c r="E49" s="241"/>
      <c r="F49" s="241"/>
      <c r="G49" s="241"/>
      <c r="H49" s="241"/>
      <c r="I49" s="241"/>
      <c r="J49" s="241"/>
      <c r="K49" s="241"/>
      <c r="L49" s="241"/>
      <c r="M49" s="241"/>
      <c r="N49" s="241"/>
      <c r="O49" s="241"/>
      <c r="P49" s="241"/>
      <c r="Q49" s="241"/>
      <c r="R49" s="241"/>
      <c r="S49" s="241"/>
      <c r="T49" s="241"/>
      <c r="U49" s="241"/>
      <c r="V49" s="241"/>
      <c r="W49" s="241"/>
      <c r="X49" s="241"/>
      <c r="Y49" s="241"/>
      <c r="Z49" s="241"/>
    </row>
    <row r="50" ht="36.0" customHeight="1">
      <c r="A50" s="247" t="s">
        <v>92</v>
      </c>
      <c r="B50" s="239"/>
      <c r="C50" s="239"/>
      <c r="D50" s="240"/>
      <c r="E50" s="241"/>
      <c r="F50" s="241"/>
      <c r="G50" s="241"/>
      <c r="H50" s="241"/>
      <c r="I50" s="241"/>
      <c r="J50" s="241"/>
      <c r="K50" s="241"/>
      <c r="L50" s="241"/>
      <c r="M50" s="241"/>
      <c r="N50" s="241"/>
      <c r="O50" s="241"/>
      <c r="P50" s="241"/>
      <c r="Q50" s="241"/>
      <c r="R50" s="241"/>
      <c r="S50" s="241"/>
      <c r="T50" s="241"/>
      <c r="U50" s="241"/>
      <c r="V50" s="241"/>
      <c r="W50" s="241"/>
      <c r="X50" s="241"/>
      <c r="Y50" s="241"/>
      <c r="Z50" s="241"/>
    </row>
    <row r="51" ht="6.75" customHeight="1">
      <c r="A51" s="248"/>
      <c r="B51" s="248"/>
      <c r="C51" s="248"/>
      <c r="D51" s="249"/>
      <c r="E51" s="241"/>
      <c r="F51" s="241"/>
      <c r="G51" s="241"/>
      <c r="H51" s="241"/>
      <c r="I51" s="241"/>
      <c r="J51" s="241"/>
      <c r="K51" s="241"/>
      <c r="L51" s="241"/>
      <c r="M51" s="241"/>
      <c r="N51" s="241"/>
      <c r="O51" s="241"/>
      <c r="P51" s="241"/>
      <c r="Q51" s="241"/>
      <c r="R51" s="241"/>
      <c r="S51" s="241"/>
      <c r="T51" s="241"/>
      <c r="U51" s="241"/>
      <c r="V51" s="241"/>
      <c r="W51" s="241"/>
      <c r="X51" s="241"/>
      <c r="Y51" s="241"/>
      <c r="Z51" s="241"/>
    </row>
    <row r="52" ht="48.0" customHeight="1">
      <c r="A52" s="247" t="s">
        <v>93</v>
      </c>
      <c r="B52" s="239"/>
      <c r="C52" s="239"/>
      <c r="D52" s="240"/>
      <c r="E52" s="241"/>
      <c r="F52" s="241"/>
      <c r="G52" s="241"/>
      <c r="H52" s="241"/>
      <c r="I52" s="241"/>
      <c r="J52" s="241"/>
      <c r="K52" s="241"/>
      <c r="L52" s="241"/>
      <c r="M52" s="241"/>
      <c r="N52" s="241"/>
      <c r="O52" s="241"/>
      <c r="P52" s="241"/>
      <c r="Q52" s="241"/>
      <c r="R52" s="241"/>
      <c r="S52" s="241"/>
      <c r="T52" s="241"/>
      <c r="U52" s="241"/>
      <c r="V52" s="241"/>
      <c r="W52" s="241"/>
      <c r="X52" s="241"/>
      <c r="Y52" s="241"/>
      <c r="Z52" s="241"/>
    </row>
    <row r="53" ht="6.75" customHeight="1">
      <c r="A53" s="248"/>
      <c r="B53" s="248"/>
      <c r="C53" s="248"/>
      <c r="D53" s="249"/>
      <c r="E53" s="241"/>
      <c r="F53" s="241"/>
      <c r="G53" s="241"/>
      <c r="H53" s="241"/>
      <c r="I53" s="241"/>
      <c r="J53" s="241"/>
      <c r="K53" s="241"/>
      <c r="L53" s="241"/>
      <c r="M53" s="241"/>
      <c r="N53" s="241"/>
      <c r="O53" s="241"/>
      <c r="P53" s="241"/>
      <c r="Q53" s="241"/>
      <c r="R53" s="241"/>
      <c r="S53" s="241"/>
      <c r="T53" s="241"/>
      <c r="U53" s="241"/>
      <c r="V53" s="241"/>
      <c r="W53" s="241"/>
      <c r="X53" s="241"/>
      <c r="Y53" s="241"/>
      <c r="Z53" s="241"/>
    </row>
    <row r="54" ht="48.0" customHeight="1">
      <c r="A54" s="247" t="s">
        <v>94</v>
      </c>
      <c r="B54" s="239"/>
      <c r="C54" s="239"/>
      <c r="D54" s="240"/>
      <c r="E54" s="241"/>
      <c r="F54" s="241"/>
      <c r="G54" s="241"/>
      <c r="H54" s="241"/>
      <c r="I54" s="241"/>
      <c r="J54" s="241"/>
      <c r="K54" s="241"/>
      <c r="L54" s="241"/>
      <c r="M54" s="241"/>
      <c r="N54" s="241"/>
      <c r="O54" s="241"/>
      <c r="P54" s="241"/>
      <c r="Q54" s="241"/>
      <c r="R54" s="241"/>
      <c r="S54" s="241"/>
      <c r="T54" s="241"/>
      <c r="U54" s="241"/>
      <c r="V54" s="241"/>
      <c r="W54" s="241"/>
      <c r="X54" s="241"/>
      <c r="Y54" s="241"/>
      <c r="Z54" s="241"/>
    </row>
    <row r="55" ht="6.75" customHeight="1">
      <c r="A55" s="248"/>
      <c r="B55" s="248"/>
      <c r="C55" s="248"/>
      <c r="D55" s="249"/>
      <c r="E55" s="241"/>
      <c r="F55" s="241"/>
      <c r="G55" s="241"/>
      <c r="H55" s="241"/>
      <c r="I55" s="241"/>
      <c r="J55" s="241"/>
      <c r="K55" s="241"/>
      <c r="L55" s="241"/>
      <c r="M55" s="241"/>
      <c r="N55" s="241"/>
      <c r="O55" s="241"/>
      <c r="P55" s="241"/>
      <c r="Q55" s="241"/>
      <c r="R55" s="241"/>
      <c r="S55" s="241"/>
      <c r="T55" s="241"/>
      <c r="U55" s="241"/>
      <c r="V55" s="241"/>
      <c r="W55" s="241"/>
      <c r="X55" s="241"/>
      <c r="Y55" s="241"/>
      <c r="Z55" s="241"/>
    </row>
    <row r="56" ht="36.0" customHeight="1">
      <c r="A56" s="247" t="s">
        <v>115</v>
      </c>
      <c r="B56" s="239"/>
      <c r="C56" s="239"/>
      <c r="D56" s="240"/>
      <c r="E56" s="241"/>
      <c r="F56" s="241"/>
      <c r="G56" s="241"/>
      <c r="H56" s="241"/>
      <c r="I56" s="241"/>
      <c r="J56" s="241"/>
      <c r="K56" s="241"/>
      <c r="L56" s="241"/>
      <c r="M56" s="241"/>
      <c r="N56" s="241"/>
      <c r="O56" s="241"/>
      <c r="P56" s="241"/>
      <c r="Q56" s="241"/>
      <c r="R56" s="241"/>
      <c r="S56" s="241"/>
      <c r="T56" s="241"/>
      <c r="U56" s="241"/>
      <c r="V56" s="241"/>
      <c r="W56" s="241"/>
      <c r="X56" s="241"/>
      <c r="Y56" s="241"/>
      <c r="Z56" s="241"/>
    </row>
    <row r="57" ht="6.75" customHeight="1">
      <c r="A57" s="248"/>
      <c r="B57" s="248"/>
      <c r="C57" s="248"/>
      <c r="D57" s="249"/>
      <c r="E57" s="241"/>
      <c r="F57" s="241"/>
      <c r="G57" s="241"/>
      <c r="H57" s="241"/>
      <c r="I57" s="241"/>
      <c r="J57" s="241"/>
      <c r="K57" s="241"/>
      <c r="L57" s="241"/>
      <c r="M57" s="241"/>
      <c r="N57" s="241"/>
      <c r="O57" s="241"/>
      <c r="P57" s="241"/>
      <c r="Q57" s="241"/>
      <c r="R57" s="241"/>
      <c r="S57" s="241"/>
      <c r="T57" s="241"/>
      <c r="U57" s="241"/>
      <c r="V57" s="241"/>
      <c r="W57" s="241"/>
      <c r="X57" s="241"/>
      <c r="Y57" s="241"/>
      <c r="Z57" s="241"/>
    </row>
    <row r="58" ht="15.0" customHeight="1">
      <c r="A58" s="254" t="s">
        <v>96</v>
      </c>
      <c r="B58" s="239"/>
      <c r="C58" s="239"/>
      <c r="D58" s="240"/>
      <c r="E58" s="241"/>
      <c r="F58" s="241"/>
      <c r="G58" s="241"/>
      <c r="H58" s="241"/>
      <c r="I58" s="241"/>
      <c r="J58" s="241"/>
      <c r="K58" s="241"/>
      <c r="L58" s="241"/>
      <c r="M58" s="241"/>
      <c r="N58" s="241"/>
      <c r="O58" s="241"/>
      <c r="P58" s="241"/>
      <c r="Q58" s="241"/>
      <c r="R58" s="241"/>
      <c r="S58" s="241"/>
      <c r="T58" s="241"/>
      <c r="U58" s="241"/>
      <c r="V58" s="241"/>
      <c r="W58" s="241"/>
      <c r="X58" s="241"/>
      <c r="Y58" s="241"/>
      <c r="Z58" s="241"/>
    </row>
    <row r="59" ht="6.75" customHeight="1">
      <c r="A59" s="255"/>
      <c r="B59" s="256"/>
      <c r="C59" s="256"/>
      <c r="D59" s="257"/>
      <c r="E59" s="241"/>
      <c r="F59" s="241"/>
      <c r="G59" s="241"/>
      <c r="H59" s="241"/>
      <c r="I59" s="241"/>
      <c r="J59" s="241"/>
      <c r="K59" s="241"/>
      <c r="L59" s="241"/>
      <c r="M59" s="241"/>
      <c r="N59" s="241"/>
      <c r="O59" s="241"/>
      <c r="P59" s="241"/>
      <c r="Q59" s="241"/>
      <c r="R59" s="241"/>
      <c r="S59" s="241"/>
      <c r="T59" s="241"/>
      <c r="U59" s="241"/>
      <c r="V59" s="241"/>
      <c r="W59" s="241"/>
      <c r="X59" s="241"/>
      <c r="Y59" s="241"/>
      <c r="Z59" s="241"/>
    </row>
    <row r="60" ht="10.5" customHeight="1">
      <c r="A60" s="258" t="s">
        <v>97</v>
      </c>
      <c r="B60" s="259"/>
      <c r="C60" s="260" t="s">
        <v>98</v>
      </c>
      <c r="D60" s="311">
        <f>'Proposed Rates'!H9</f>
        <v>32.54</v>
      </c>
      <c r="E60" s="241"/>
      <c r="F60" s="241"/>
      <c r="G60" s="241"/>
      <c r="H60" s="241"/>
      <c r="I60" s="241"/>
      <c r="J60" s="241"/>
      <c r="K60" s="241"/>
      <c r="L60" s="241"/>
      <c r="M60" s="241"/>
      <c r="N60" s="241"/>
      <c r="O60" s="241"/>
      <c r="P60" s="241"/>
      <c r="Q60" s="241"/>
      <c r="R60" s="241"/>
      <c r="S60" s="241"/>
      <c r="T60" s="241"/>
      <c r="U60" s="241"/>
      <c r="V60" s="241"/>
      <c r="W60" s="241"/>
      <c r="X60" s="241"/>
      <c r="Y60" s="241"/>
      <c r="Z60" s="241"/>
    </row>
    <row r="61" ht="10.5" customHeight="1">
      <c r="A61" s="258" t="s">
        <v>101</v>
      </c>
      <c r="B61" s="259"/>
      <c r="C61" s="260" t="s">
        <v>98</v>
      </c>
      <c r="D61" s="313">
        <f>'Proposed Rates'!H274</f>
        <v>0.43</v>
      </c>
      <c r="E61" s="241"/>
      <c r="F61" s="241"/>
      <c r="G61" s="241"/>
      <c r="H61" s="241"/>
      <c r="I61" s="241"/>
      <c r="J61" s="241"/>
      <c r="K61" s="241"/>
      <c r="L61" s="241"/>
      <c r="M61" s="241"/>
      <c r="N61" s="241"/>
      <c r="O61" s="241"/>
      <c r="P61" s="241"/>
      <c r="Q61" s="241"/>
      <c r="R61" s="241"/>
      <c r="S61" s="241"/>
      <c r="T61" s="241"/>
      <c r="U61" s="241"/>
      <c r="V61" s="241"/>
      <c r="W61" s="241"/>
      <c r="X61" s="241"/>
      <c r="Y61" s="241"/>
      <c r="Z61" s="241"/>
    </row>
    <row r="62" ht="10.5" customHeight="1">
      <c r="A62" s="258" t="s">
        <v>116</v>
      </c>
      <c r="B62" s="259"/>
      <c r="C62" s="260" t="s">
        <v>103</v>
      </c>
      <c r="D62" s="312">
        <f>'Proposed Rates'!H22</f>
        <v>0.0422</v>
      </c>
      <c r="E62" s="241"/>
      <c r="F62" s="241"/>
      <c r="G62" s="241"/>
      <c r="H62" s="241"/>
      <c r="I62" s="241"/>
      <c r="J62" s="241"/>
      <c r="K62" s="241"/>
      <c r="L62" s="241"/>
      <c r="M62" s="241"/>
      <c r="N62" s="241"/>
      <c r="O62" s="241"/>
      <c r="P62" s="241"/>
      <c r="Q62" s="241"/>
      <c r="R62" s="241"/>
      <c r="S62" s="241"/>
      <c r="T62" s="241"/>
      <c r="U62" s="241"/>
      <c r="V62" s="241"/>
      <c r="W62" s="241"/>
      <c r="X62" s="241"/>
      <c r="Y62" s="241"/>
      <c r="Z62" s="241"/>
    </row>
    <row r="63" ht="10.5" customHeight="1">
      <c r="A63" s="258" t="s">
        <v>102</v>
      </c>
      <c r="B63" s="259"/>
      <c r="C63" s="260" t="s">
        <v>103</v>
      </c>
      <c r="D63" s="314">
        <f>'Proposed Rates'!H261</f>
        <v>0.00006</v>
      </c>
      <c r="E63" s="241"/>
      <c r="F63" s="241"/>
      <c r="G63" s="241"/>
      <c r="H63" s="241"/>
      <c r="I63" s="241"/>
      <c r="J63" s="241"/>
      <c r="K63" s="241"/>
      <c r="L63" s="241"/>
      <c r="M63" s="241"/>
      <c r="N63" s="241"/>
      <c r="O63" s="241"/>
      <c r="P63" s="241"/>
      <c r="Q63" s="241"/>
      <c r="R63" s="241"/>
      <c r="S63" s="241"/>
      <c r="T63" s="241"/>
      <c r="U63" s="241"/>
      <c r="V63" s="241"/>
      <c r="W63" s="241"/>
      <c r="X63" s="241"/>
      <c r="Y63" s="241"/>
      <c r="Z63" s="241"/>
    </row>
    <row r="64" ht="10.5" hidden="1" customHeight="1">
      <c r="A64" s="258" t="s">
        <v>104</v>
      </c>
      <c r="B64" s="259"/>
      <c r="C64" s="260" t="s">
        <v>103</v>
      </c>
      <c r="D64" s="312">
        <f>'Proposed Rates'!H38</f>
        <v>0</v>
      </c>
      <c r="E64" s="241"/>
      <c r="F64" s="241"/>
      <c r="G64" s="241"/>
      <c r="H64" s="241"/>
      <c r="I64" s="241"/>
      <c r="J64" s="241"/>
      <c r="K64" s="241"/>
      <c r="L64" s="241"/>
      <c r="M64" s="241"/>
      <c r="N64" s="241"/>
      <c r="O64" s="241"/>
      <c r="P64" s="241"/>
      <c r="Q64" s="241"/>
      <c r="R64" s="241"/>
      <c r="S64" s="241"/>
      <c r="T64" s="241"/>
      <c r="U64" s="241"/>
      <c r="V64" s="241"/>
      <c r="W64" s="241"/>
      <c r="X64" s="241"/>
      <c r="Y64" s="241"/>
      <c r="Z64" s="241"/>
    </row>
    <row r="65" ht="10.5" hidden="1" customHeight="1">
      <c r="A65" s="258" t="s">
        <v>100</v>
      </c>
      <c r="B65" s="259"/>
      <c r="C65" s="260" t="s">
        <v>103</v>
      </c>
      <c r="D65" s="312">
        <f>'Proposed Rates'!H65</f>
        <v>0</v>
      </c>
      <c r="E65" s="241"/>
      <c r="F65" s="241"/>
      <c r="G65" s="241"/>
      <c r="H65" s="241"/>
      <c r="I65" s="241"/>
      <c r="J65" s="241"/>
      <c r="K65" s="241"/>
      <c r="L65" s="241"/>
      <c r="M65" s="241"/>
      <c r="N65" s="241"/>
      <c r="O65" s="241"/>
      <c r="P65" s="241"/>
      <c r="Q65" s="241"/>
      <c r="R65" s="241"/>
      <c r="S65" s="241"/>
      <c r="T65" s="241"/>
      <c r="U65" s="241"/>
      <c r="V65" s="241"/>
      <c r="W65" s="241"/>
      <c r="X65" s="241"/>
      <c r="Y65" s="241"/>
      <c r="Z65" s="241"/>
    </row>
    <row r="66" ht="10.5" hidden="1" customHeight="1">
      <c r="A66" s="258" t="s">
        <v>99</v>
      </c>
      <c r="B66" s="259"/>
      <c r="C66" s="260" t="s">
        <v>103</v>
      </c>
      <c r="D66" s="312">
        <f>'Proposed Rates'!H91</f>
        <v>0</v>
      </c>
      <c r="E66" s="241"/>
      <c r="F66" s="241"/>
      <c r="G66" s="241"/>
      <c r="H66" s="241"/>
      <c r="I66" s="241"/>
      <c r="J66" s="241"/>
      <c r="K66" s="241"/>
      <c r="L66" s="241"/>
      <c r="M66" s="241"/>
      <c r="N66" s="241"/>
      <c r="O66" s="241"/>
      <c r="P66" s="241"/>
      <c r="Q66" s="241"/>
      <c r="R66" s="241"/>
      <c r="S66" s="241"/>
      <c r="T66" s="241"/>
      <c r="U66" s="241"/>
      <c r="V66" s="241"/>
      <c r="W66" s="241"/>
      <c r="X66" s="241"/>
      <c r="Y66" s="241"/>
      <c r="Z66" s="241"/>
    </row>
    <row r="67" ht="10.5" hidden="1" customHeight="1">
      <c r="A67" s="258" t="s">
        <v>105</v>
      </c>
      <c r="B67" s="259"/>
      <c r="C67" s="260" t="s">
        <v>103</v>
      </c>
      <c r="D67" s="312">
        <f>'Proposed Rates'!H143</f>
        <v>0</v>
      </c>
      <c r="E67" s="241"/>
      <c r="F67" s="241"/>
      <c r="G67" s="241"/>
      <c r="H67" s="241"/>
      <c r="I67" s="241"/>
      <c r="J67" s="241"/>
      <c r="K67" s="241"/>
      <c r="L67" s="241"/>
      <c r="M67" s="241"/>
      <c r="N67" s="241"/>
      <c r="O67" s="241"/>
      <c r="P67" s="241"/>
      <c r="Q67" s="241"/>
      <c r="R67" s="241"/>
      <c r="S67" s="241"/>
      <c r="T67" s="241"/>
      <c r="U67" s="241"/>
      <c r="V67" s="241"/>
      <c r="W67" s="241"/>
      <c r="X67" s="241"/>
      <c r="Y67" s="241"/>
      <c r="Z67" s="241"/>
    </row>
    <row r="68" ht="10.5" customHeight="1">
      <c r="A68" s="258" t="s">
        <v>106</v>
      </c>
      <c r="B68" s="259"/>
      <c r="C68" s="260" t="s">
        <v>103</v>
      </c>
      <c r="D68" s="312">
        <f>'Proposed Rates'!H184</f>
        <v>0.011</v>
      </c>
      <c r="E68" s="241"/>
      <c r="F68" s="241"/>
      <c r="G68" s="241"/>
      <c r="H68" s="241"/>
      <c r="I68" s="241"/>
      <c r="J68" s="241"/>
      <c r="K68" s="241"/>
      <c r="L68" s="241"/>
      <c r="M68" s="241"/>
      <c r="N68" s="241"/>
      <c r="O68" s="241"/>
      <c r="P68" s="241"/>
      <c r="Q68" s="241"/>
      <c r="R68" s="241"/>
      <c r="S68" s="241"/>
      <c r="T68" s="241"/>
      <c r="U68" s="241"/>
      <c r="V68" s="241"/>
      <c r="W68" s="241"/>
      <c r="X68" s="241"/>
      <c r="Y68" s="241"/>
      <c r="Z68" s="241"/>
    </row>
    <row r="69" ht="10.5" customHeight="1">
      <c r="A69" s="258" t="s">
        <v>107</v>
      </c>
      <c r="B69" s="260"/>
      <c r="C69" s="260" t="s">
        <v>103</v>
      </c>
      <c r="D69" s="312">
        <f>'Proposed Rates'!H197</f>
        <v>0.0061</v>
      </c>
      <c r="E69" s="241"/>
      <c r="F69" s="241"/>
      <c r="G69" s="241"/>
      <c r="H69" s="241"/>
      <c r="I69" s="241"/>
      <c r="J69" s="241"/>
      <c r="K69" s="241"/>
      <c r="L69" s="241"/>
      <c r="M69" s="241"/>
      <c r="N69" s="241"/>
      <c r="O69" s="241"/>
      <c r="P69" s="241"/>
      <c r="Q69" s="241"/>
      <c r="R69" s="241"/>
      <c r="S69" s="241"/>
      <c r="T69" s="241"/>
      <c r="U69" s="241"/>
      <c r="V69" s="241"/>
      <c r="W69" s="241"/>
      <c r="X69" s="241"/>
      <c r="Y69" s="241"/>
      <c r="Z69" s="241"/>
    </row>
    <row r="70" ht="11.25" customHeight="1">
      <c r="A70" s="260"/>
      <c r="B70" s="259"/>
      <c r="C70" s="260"/>
      <c r="D70" s="315"/>
      <c r="E70" s="241"/>
      <c r="F70" s="241"/>
      <c r="G70" s="241"/>
      <c r="H70" s="241"/>
      <c r="I70" s="241"/>
      <c r="J70" s="241"/>
      <c r="K70" s="241"/>
      <c r="L70" s="241"/>
      <c r="M70" s="241"/>
      <c r="N70" s="241"/>
      <c r="O70" s="241"/>
      <c r="P70" s="241"/>
      <c r="Q70" s="241"/>
      <c r="R70" s="241"/>
      <c r="S70" s="241"/>
      <c r="T70" s="241"/>
      <c r="U70" s="241"/>
      <c r="V70" s="241"/>
      <c r="W70" s="241"/>
      <c r="X70" s="241"/>
      <c r="Y70" s="241"/>
      <c r="Z70" s="241"/>
    </row>
    <row r="71" ht="11.25" customHeight="1">
      <c r="A71" s="266" t="s">
        <v>108</v>
      </c>
      <c r="B71" s="260"/>
      <c r="C71" s="260"/>
      <c r="D71" s="315"/>
      <c r="E71" s="241"/>
      <c r="F71" s="241"/>
      <c r="G71" s="241"/>
      <c r="H71" s="241"/>
      <c r="I71" s="241"/>
      <c r="J71" s="241"/>
      <c r="K71" s="241"/>
      <c r="L71" s="241"/>
      <c r="M71" s="241"/>
      <c r="N71" s="241"/>
      <c r="O71" s="241"/>
      <c r="P71" s="241"/>
      <c r="Q71" s="241"/>
      <c r="R71" s="241"/>
      <c r="S71" s="241"/>
      <c r="T71" s="241"/>
      <c r="U71" s="241"/>
      <c r="V71" s="241"/>
      <c r="W71" s="241"/>
      <c r="X71" s="241"/>
      <c r="Y71" s="241"/>
      <c r="Z71" s="241"/>
    </row>
    <row r="72" ht="7.5" customHeight="1">
      <c r="A72" s="255"/>
      <c r="B72" s="259"/>
      <c r="C72" s="260"/>
      <c r="D72" s="315"/>
      <c r="E72" s="241"/>
      <c r="F72" s="241"/>
      <c r="G72" s="241"/>
      <c r="H72" s="241"/>
      <c r="I72" s="241"/>
      <c r="J72" s="241"/>
      <c r="K72" s="241"/>
      <c r="L72" s="241"/>
      <c r="M72" s="241"/>
      <c r="N72" s="241"/>
      <c r="O72" s="241"/>
      <c r="P72" s="241"/>
      <c r="Q72" s="241"/>
      <c r="R72" s="241"/>
      <c r="S72" s="241"/>
      <c r="T72" s="241"/>
      <c r="U72" s="241"/>
      <c r="V72" s="241"/>
      <c r="W72" s="241"/>
      <c r="X72" s="241"/>
      <c r="Y72" s="241"/>
      <c r="Z72" s="241"/>
    </row>
    <row r="73" ht="10.5" customHeight="1">
      <c r="A73" s="258" t="s">
        <v>109</v>
      </c>
      <c r="B73" s="259"/>
      <c r="C73" s="260" t="s">
        <v>103</v>
      </c>
      <c r="D73" s="315">
        <f>$D$34</f>
        <v>0.0041</v>
      </c>
      <c r="E73" s="241"/>
      <c r="F73" s="241"/>
      <c r="G73" s="241"/>
      <c r="H73" s="241"/>
      <c r="I73" s="241"/>
      <c r="J73" s="241"/>
      <c r="K73" s="241"/>
      <c r="L73" s="241"/>
      <c r="M73" s="241"/>
      <c r="N73" s="241"/>
      <c r="O73" s="241"/>
      <c r="P73" s="241"/>
      <c r="Q73" s="241"/>
      <c r="R73" s="241"/>
      <c r="S73" s="241"/>
      <c r="T73" s="241"/>
      <c r="U73" s="241"/>
      <c r="V73" s="241"/>
      <c r="W73" s="241"/>
      <c r="X73" s="241"/>
      <c r="Y73" s="241"/>
      <c r="Z73" s="241"/>
    </row>
    <row r="74" ht="10.5" customHeight="1">
      <c r="A74" s="258" t="s">
        <v>110</v>
      </c>
      <c r="B74" s="259"/>
      <c r="C74" s="260" t="s">
        <v>103</v>
      </c>
      <c r="D74" s="312">
        <f>'Proposed Rates'!H210-'2026'!D73</f>
        <v>0.0004</v>
      </c>
      <c r="E74" s="241"/>
      <c r="F74" s="241"/>
      <c r="G74" s="241"/>
      <c r="H74" s="241"/>
      <c r="I74" s="241"/>
      <c r="J74" s="241"/>
      <c r="K74" s="241"/>
      <c r="L74" s="241"/>
      <c r="M74" s="241"/>
      <c r="N74" s="241"/>
      <c r="O74" s="241"/>
      <c r="P74" s="241"/>
      <c r="Q74" s="241"/>
      <c r="R74" s="241"/>
      <c r="S74" s="241"/>
      <c r="T74" s="241"/>
      <c r="U74" s="241"/>
      <c r="V74" s="241"/>
      <c r="W74" s="241"/>
      <c r="X74" s="241"/>
      <c r="Y74" s="241"/>
      <c r="Z74" s="241"/>
    </row>
    <row r="75" ht="10.5" customHeight="1">
      <c r="A75" s="258" t="s">
        <v>111</v>
      </c>
      <c r="B75" s="259"/>
      <c r="C75" s="260" t="s">
        <v>103</v>
      </c>
      <c r="D75" s="312">
        <f>'Proposed Rates'!H223</f>
        <v>0.0015</v>
      </c>
      <c r="E75" s="241"/>
      <c r="F75" s="241"/>
      <c r="G75" s="241"/>
      <c r="H75" s="241"/>
      <c r="I75" s="241"/>
      <c r="J75" s="241"/>
      <c r="K75" s="241"/>
      <c r="L75" s="241"/>
      <c r="M75" s="241"/>
      <c r="N75" s="241"/>
      <c r="O75" s="241"/>
      <c r="P75" s="241"/>
      <c r="Q75" s="241"/>
      <c r="R75" s="241"/>
      <c r="S75" s="241"/>
      <c r="T75" s="241"/>
      <c r="U75" s="241"/>
      <c r="V75" s="241"/>
      <c r="W75" s="241"/>
      <c r="X75" s="241"/>
      <c r="Y75" s="241"/>
      <c r="Z75" s="241"/>
    </row>
    <row r="76" ht="10.5" customHeight="1">
      <c r="A76" s="258" t="s">
        <v>112</v>
      </c>
      <c r="B76" s="259"/>
      <c r="C76" s="260" t="s">
        <v>98</v>
      </c>
      <c r="D76" s="312">
        <f>'Proposed Rates'!H237</f>
        <v>1.57</v>
      </c>
      <c r="E76" s="241"/>
      <c r="F76" s="241"/>
      <c r="G76" s="241"/>
      <c r="H76" s="241"/>
      <c r="I76" s="241"/>
      <c r="J76" s="241"/>
      <c r="K76" s="241"/>
      <c r="L76" s="241"/>
      <c r="M76" s="241"/>
      <c r="N76" s="241"/>
      <c r="O76" s="241"/>
      <c r="P76" s="241"/>
      <c r="Q76" s="241"/>
      <c r="R76" s="241"/>
      <c r="S76" s="241"/>
      <c r="T76" s="241"/>
      <c r="U76" s="241"/>
      <c r="V76" s="241"/>
      <c r="W76" s="241"/>
      <c r="X76" s="241"/>
      <c r="Y76" s="241"/>
      <c r="Z76" s="241"/>
    </row>
    <row r="77" ht="5.25" customHeight="1">
      <c r="A77" s="260"/>
      <c r="B77" s="259"/>
      <c r="C77" s="260"/>
      <c r="D77" s="265"/>
      <c r="E77" s="241"/>
      <c r="F77" s="241"/>
      <c r="G77" s="241"/>
      <c r="H77" s="241"/>
      <c r="I77" s="241"/>
      <c r="J77" s="241"/>
      <c r="K77" s="241"/>
      <c r="L77" s="241"/>
      <c r="M77" s="241"/>
      <c r="N77" s="241"/>
      <c r="O77" s="241"/>
      <c r="P77" s="241"/>
      <c r="Q77" s="241"/>
      <c r="R77" s="241"/>
      <c r="S77" s="241"/>
      <c r="T77" s="241"/>
      <c r="U77" s="241"/>
      <c r="V77" s="241"/>
      <c r="W77" s="241"/>
      <c r="X77" s="241"/>
      <c r="Y77" s="241"/>
      <c r="Z77" s="241"/>
    </row>
    <row r="78" ht="23.25" customHeight="1">
      <c r="A78" s="238" t="str">
        <f>$A$1</f>
        <v>Hydro Ottawa Limited</v>
      </c>
      <c r="B78" s="239"/>
      <c r="C78" s="239"/>
      <c r="D78" s="240"/>
      <c r="E78" s="241"/>
      <c r="F78" s="241"/>
      <c r="G78" s="241"/>
      <c r="H78" s="241"/>
      <c r="I78" s="241"/>
      <c r="J78" s="241"/>
      <c r="K78" s="241"/>
      <c r="L78" s="241"/>
      <c r="M78" s="241"/>
      <c r="N78" s="241"/>
      <c r="O78" s="241"/>
      <c r="P78" s="241"/>
      <c r="Q78" s="241"/>
      <c r="R78" s="241"/>
      <c r="S78" s="241"/>
      <c r="T78" s="241"/>
      <c r="U78" s="241"/>
      <c r="V78" s="241"/>
      <c r="W78" s="241"/>
      <c r="X78" s="241"/>
      <c r="Y78" s="241"/>
      <c r="Z78" s="241"/>
    </row>
    <row r="79" ht="18.0" customHeight="1">
      <c r="A79" s="242" t="str">
        <f>$A$2</f>
        <v>PROPOSED - TARIFF OF RATES AND CHARGES</v>
      </c>
      <c r="B79" s="239"/>
      <c r="C79" s="239"/>
      <c r="D79" s="240"/>
      <c r="E79" s="241"/>
      <c r="F79" s="241"/>
      <c r="G79" s="241"/>
      <c r="H79" s="241"/>
      <c r="I79" s="241"/>
      <c r="J79" s="241"/>
      <c r="K79" s="241"/>
      <c r="L79" s="241"/>
      <c r="M79" s="241"/>
      <c r="N79" s="241"/>
      <c r="O79" s="241"/>
      <c r="P79" s="241"/>
      <c r="Q79" s="241"/>
      <c r="R79" s="241"/>
      <c r="S79" s="241"/>
      <c r="T79" s="241"/>
      <c r="U79" s="241"/>
      <c r="V79" s="241"/>
      <c r="W79" s="241"/>
      <c r="X79" s="241"/>
      <c r="Y79" s="241"/>
      <c r="Z79" s="241"/>
    </row>
    <row r="80" ht="15.75" customHeight="1">
      <c r="A80" s="243" t="str">
        <f>$A$3</f>
        <v>Effective and Implementation Date January 1, 2028</v>
      </c>
      <c r="B80" s="239"/>
      <c r="C80" s="239"/>
      <c r="D80" s="240"/>
      <c r="E80" s="241"/>
      <c r="F80" s="241"/>
      <c r="G80" s="241"/>
      <c r="H80" s="241"/>
      <c r="I80" s="241"/>
      <c r="J80" s="241"/>
      <c r="K80" s="241"/>
      <c r="L80" s="241"/>
      <c r="M80" s="241"/>
      <c r="N80" s="241"/>
      <c r="O80" s="241"/>
      <c r="P80" s="241"/>
      <c r="Q80" s="241"/>
      <c r="R80" s="241"/>
      <c r="S80" s="241"/>
      <c r="T80" s="241"/>
      <c r="U80" s="241"/>
      <c r="V80" s="241"/>
      <c r="W80" s="241"/>
      <c r="X80" s="241"/>
      <c r="Y80" s="241"/>
      <c r="Z80" s="241"/>
    </row>
    <row r="81" ht="11.25" customHeight="1">
      <c r="A81" s="244" t="str">
        <f>$A$4</f>
        <v>This schedule supersedes and replaces all previously</v>
      </c>
      <c r="B81" s="239"/>
      <c r="C81" s="239"/>
      <c r="D81" s="240"/>
      <c r="E81" s="241"/>
      <c r="F81" s="241"/>
      <c r="G81" s="241"/>
      <c r="H81" s="241"/>
      <c r="I81" s="241"/>
      <c r="J81" s="241"/>
      <c r="K81" s="241"/>
      <c r="L81" s="241"/>
      <c r="M81" s="241"/>
      <c r="N81" s="241"/>
      <c r="O81" s="241"/>
      <c r="P81" s="241"/>
      <c r="Q81" s="241"/>
      <c r="R81" s="241"/>
      <c r="S81" s="241"/>
      <c r="T81" s="241"/>
      <c r="U81" s="241"/>
      <c r="V81" s="241"/>
      <c r="W81" s="241"/>
      <c r="X81" s="241"/>
      <c r="Y81" s="241"/>
      <c r="Z81" s="241"/>
    </row>
    <row r="82" ht="11.25" customHeight="1">
      <c r="A82" s="244" t="str">
        <f>$A$5</f>
        <v>approved schedules of Rates, Charges and Loss Factors</v>
      </c>
      <c r="B82" s="239"/>
      <c r="C82" s="239"/>
      <c r="D82" s="240"/>
      <c r="E82" s="241"/>
      <c r="F82" s="241"/>
      <c r="G82" s="241"/>
      <c r="H82" s="241"/>
      <c r="I82" s="241"/>
      <c r="J82" s="241"/>
      <c r="K82" s="241"/>
      <c r="L82" s="241"/>
      <c r="M82" s="241"/>
      <c r="N82" s="241"/>
      <c r="O82" s="241"/>
      <c r="P82" s="241"/>
      <c r="Q82" s="241"/>
      <c r="R82" s="241"/>
      <c r="S82" s="241"/>
      <c r="T82" s="241"/>
      <c r="U82" s="241"/>
      <c r="V82" s="241"/>
      <c r="W82" s="241"/>
      <c r="X82" s="241"/>
      <c r="Y82" s="241"/>
      <c r="Z82" s="241"/>
    </row>
    <row r="83" ht="11.25" customHeight="1">
      <c r="A83" s="245" t="str">
        <f>$A$6</f>
        <v>EB-2024-0115</v>
      </c>
      <c r="B83" s="239"/>
      <c r="C83" s="239"/>
      <c r="D83" s="240"/>
      <c r="E83" s="241"/>
      <c r="F83" s="241"/>
      <c r="G83" s="241"/>
      <c r="H83" s="241"/>
      <c r="I83" s="241"/>
      <c r="J83" s="241"/>
      <c r="K83" s="241"/>
      <c r="L83" s="241"/>
      <c r="M83" s="241"/>
      <c r="N83" s="241"/>
      <c r="O83" s="241"/>
      <c r="P83" s="241"/>
      <c r="Q83" s="241"/>
      <c r="R83" s="241"/>
      <c r="S83" s="241"/>
      <c r="T83" s="241"/>
      <c r="U83" s="241"/>
      <c r="V83" s="241"/>
      <c r="W83" s="241"/>
      <c r="X83" s="241"/>
      <c r="Y83" s="241"/>
      <c r="Z83" s="241"/>
    </row>
    <row r="84" ht="18.75" customHeight="1">
      <c r="A84" s="246" t="s">
        <v>118</v>
      </c>
      <c r="B84" s="239"/>
      <c r="C84" s="239"/>
      <c r="D84" s="240"/>
      <c r="E84" s="267"/>
      <c r="F84" s="267"/>
      <c r="G84" s="267"/>
      <c r="H84" s="267"/>
      <c r="I84" s="267"/>
      <c r="J84" s="267"/>
      <c r="K84" s="267"/>
      <c r="L84" s="267"/>
      <c r="M84" s="267"/>
      <c r="N84" s="267"/>
      <c r="O84" s="267"/>
      <c r="P84" s="267"/>
      <c r="Q84" s="267"/>
      <c r="R84" s="267"/>
      <c r="S84" s="267"/>
      <c r="T84" s="267"/>
      <c r="U84" s="267"/>
      <c r="V84" s="267"/>
      <c r="W84" s="267"/>
      <c r="X84" s="267"/>
      <c r="Y84" s="267"/>
      <c r="Z84" s="267"/>
    </row>
    <row r="85" ht="48.0" customHeight="1">
      <c r="A85" s="247" t="s">
        <v>119</v>
      </c>
      <c r="B85" s="239"/>
      <c r="C85" s="239"/>
      <c r="D85" s="240"/>
      <c r="E85" s="241"/>
      <c r="F85" s="241"/>
      <c r="G85" s="241"/>
      <c r="H85" s="241"/>
      <c r="I85" s="241"/>
      <c r="J85" s="241"/>
      <c r="K85" s="241"/>
      <c r="L85" s="241"/>
      <c r="M85" s="241"/>
      <c r="N85" s="241"/>
      <c r="O85" s="241"/>
      <c r="P85" s="241"/>
      <c r="Q85" s="241"/>
      <c r="R85" s="241"/>
      <c r="S85" s="241"/>
      <c r="T85" s="241"/>
      <c r="U85" s="241"/>
      <c r="V85" s="241"/>
      <c r="W85" s="241"/>
      <c r="X85" s="241"/>
      <c r="Y85" s="241"/>
      <c r="Z85" s="241"/>
    </row>
    <row r="86" ht="6.75" customHeight="1">
      <c r="A86" s="248"/>
      <c r="B86" s="248"/>
      <c r="C86" s="248"/>
      <c r="D86" s="249"/>
      <c r="E86" s="241"/>
      <c r="F86" s="241"/>
      <c r="G86" s="241"/>
      <c r="H86" s="241"/>
      <c r="I86" s="241"/>
      <c r="J86" s="241"/>
      <c r="K86" s="241"/>
      <c r="L86" s="241"/>
      <c r="M86" s="241"/>
      <c r="N86" s="241"/>
      <c r="O86" s="241"/>
      <c r="P86" s="241"/>
      <c r="Q86" s="241"/>
      <c r="R86" s="241"/>
      <c r="S86" s="241"/>
      <c r="T86" s="241"/>
      <c r="U86" s="241"/>
      <c r="V86" s="241"/>
      <c r="W86" s="241"/>
      <c r="X86" s="241"/>
      <c r="Y86" s="241"/>
      <c r="Z86" s="241"/>
    </row>
    <row r="87" ht="11.25" customHeight="1">
      <c r="A87" s="250" t="s">
        <v>91</v>
      </c>
      <c r="B87" s="239"/>
      <c r="C87" s="239"/>
      <c r="D87" s="240"/>
      <c r="E87" s="241"/>
      <c r="F87" s="241"/>
      <c r="G87" s="241"/>
      <c r="H87" s="241"/>
      <c r="I87" s="241"/>
      <c r="J87" s="241"/>
      <c r="K87" s="241"/>
      <c r="L87" s="241"/>
      <c r="M87" s="241"/>
      <c r="N87" s="241"/>
      <c r="O87" s="241"/>
      <c r="P87" s="241"/>
      <c r="Q87" s="241"/>
      <c r="R87" s="241"/>
      <c r="S87" s="241"/>
      <c r="T87" s="241"/>
      <c r="U87" s="241"/>
      <c r="V87" s="241"/>
      <c r="W87" s="241"/>
      <c r="X87" s="241"/>
      <c r="Y87" s="241"/>
      <c r="Z87" s="241"/>
    </row>
    <row r="88" ht="6.75" customHeight="1">
      <c r="A88" s="251"/>
      <c r="B88" s="252"/>
      <c r="C88" s="252"/>
      <c r="D88" s="253"/>
      <c r="E88" s="241"/>
      <c r="F88" s="241"/>
      <c r="G88" s="241"/>
      <c r="H88" s="241"/>
      <c r="I88" s="241"/>
      <c r="J88" s="241"/>
      <c r="K88" s="241"/>
      <c r="L88" s="241"/>
      <c r="M88" s="241"/>
      <c r="N88" s="241"/>
      <c r="O88" s="241"/>
      <c r="P88" s="241"/>
      <c r="Q88" s="241"/>
      <c r="R88" s="241"/>
      <c r="S88" s="241"/>
      <c r="T88" s="241"/>
      <c r="U88" s="241"/>
      <c r="V88" s="241"/>
      <c r="W88" s="241"/>
      <c r="X88" s="241"/>
      <c r="Y88" s="241"/>
      <c r="Z88" s="241"/>
    </row>
    <row r="89" ht="36.0" customHeight="1">
      <c r="A89" s="247" t="s">
        <v>92</v>
      </c>
      <c r="B89" s="239"/>
      <c r="C89" s="239"/>
      <c r="D89" s="240"/>
      <c r="E89" s="241"/>
      <c r="F89" s="241"/>
      <c r="G89" s="241"/>
      <c r="H89" s="241"/>
      <c r="I89" s="241"/>
      <c r="J89" s="241"/>
      <c r="K89" s="241"/>
      <c r="L89" s="241"/>
      <c r="M89" s="241"/>
      <c r="N89" s="241"/>
      <c r="O89" s="241"/>
      <c r="P89" s="241"/>
      <c r="Q89" s="241"/>
      <c r="R89" s="241"/>
      <c r="S89" s="241"/>
      <c r="T89" s="241"/>
      <c r="U89" s="241"/>
      <c r="V89" s="241"/>
      <c r="W89" s="241"/>
      <c r="X89" s="241"/>
      <c r="Y89" s="241"/>
      <c r="Z89" s="241"/>
    </row>
    <row r="90" ht="6.75" customHeight="1">
      <c r="A90" s="248"/>
      <c r="B90" s="248"/>
      <c r="C90" s="248"/>
      <c r="D90" s="249"/>
      <c r="E90" s="241"/>
      <c r="F90" s="241"/>
      <c r="G90" s="241"/>
      <c r="H90" s="241"/>
      <c r="I90" s="241"/>
      <c r="J90" s="241"/>
      <c r="K90" s="241"/>
      <c r="L90" s="241"/>
      <c r="M90" s="241"/>
      <c r="N90" s="241"/>
      <c r="O90" s="241"/>
      <c r="P90" s="241"/>
      <c r="Q90" s="241"/>
      <c r="R90" s="241"/>
      <c r="S90" s="241"/>
      <c r="T90" s="241"/>
      <c r="U90" s="241"/>
      <c r="V90" s="241"/>
      <c r="W90" s="241"/>
      <c r="X90" s="241"/>
      <c r="Y90" s="241"/>
      <c r="Z90" s="241"/>
    </row>
    <row r="91" ht="48.0" customHeight="1">
      <c r="A91" s="247" t="s">
        <v>93</v>
      </c>
      <c r="B91" s="239"/>
      <c r="C91" s="239"/>
      <c r="D91" s="240"/>
      <c r="E91" s="241"/>
      <c r="F91" s="241"/>
      <c r="G91" s="241"/>
      <c r="H91" s="241"/>
      <c r="I91" s="241"/>
      <c r="J91" s="241"/>
      <c r="K91" s="241"/>
      <c r="L91" s="241"/>
      <c r="M91" s="241"/>
      <c r="N91" s="241"/>
      <c r="O91" s="241"/>
      <c r="P91" s="241"/>
      <c r="Q91" s="241"/>
      <c r="R91" s="241"/>
      <c r="S91" s="241"/>
      <c r="T91" s="241"/>
      <c r="U91" s="241"/>
      <c r="V91" s="241"/>
      <c r="W91" s="241"/>
      <c r="X91" s="241"/>
      <c r="Y91" s="241"/>
      <c r="Z91" s="241"/>
    </row>
    <row r="92" ht="6.75" customHeight="1">
      <c r="A92" s="248"/>
      <c r="B92" s="248"/>
      <c r="C92" s="248"/>
      <c r="D92" s="249"/>
      <c r="E92" s="241"/>
      <c r="F92" s="241"/>
      <c r="G92" s="241"/>
      <c r="H92" s="241"/>
      <c r="I92" s="241"/>
      <c r="J92" s="241"/>
      <c r="K92" s="241"/>
      <c r="L92" s="241"/>
      <c r="M92" s="241"/>
      <c r="N92" s="241"/>
      <c r="O92" s="241"/>
      <c r="P92" s="241"/>
      <c r="Q92" s="241"/>
      <c r="R92" s="241"/>
      <c r="S92" s="241"/>
      <c r="T92" s="241"/>
      <c r="U92" s="241"/>
      <c r="V92" s="241"/>
      <c r="W92" s="241"/>
      <c r="X92" s="241"/>
      <c r="Y92" s="241"/>
      <c r="Z92" s="241"/>
    </row>
    <row r="93" ht="48.0" customHeight="1">
      <c r="A93" s="247" t="s">
        <v>94</v>
      </c>
      <c r="B93" s="239"/>
      <c r="C93" s="239"/>
      <c r="D93" s="240"/>
      <c r="E93" s="241"/>
      <c r="F93" s="241"/>
      <c r="G93" s="241"/>
      <c r="H93" s="241"/>
      <c r="I93" s="241"/>
      <c r="J93" s="241"/>
      <c r="K93" s="241"/>
      <c r="L93" s="241"/>
      <c r="M93" s="241"/>
      <c r="N93" s="241"/>
      <c r="O93" s="241"/>
      <c r="P93" s="241"/>
      <c r="Q93" s="241"/>
      <c r="R93" s="241"/>
      <c r="S93" s="241"/>
      <c r="T93" s="241"/>
      <c r="U93" s="241"/>
      <c r="V93" s="241"/>
      <c r="W93" s="241"/>
      <c r="X93" s="241"/>
      <c r="Y93" s="241"/>
      <c r="Z93" s="241"/>
    </row>
    <row r="94" ht="6.75" customHeight="1">
      <c r="A94" s="248"/>
      <c r="B94" s="248"/>
      <c r="C94" s="248"/>
      <c r="D94" s="249"/>
      <c r="E94" s="241"/>
      <c r="F94" s="241"/>
      <c r="G94" s="241"/>
      <c r="H94" s="241"/>
      <c r="I94" s="241"/>
      <c r="J94" s="241"/>
      <c r="K94" s="241"/>
      <c r="L94" s="241"/>
      <c r="M94" s="241"/>
      <c r="N94" s="241"/>
      <c r="O94" s="241"/>
      <c r="P94" s="241"/>
      <c r="Q94" s="241"/>
      <c r="R94" s="241"/>
      <c r="S94" s="241"/>
      <c r="T94" s="241"/>
      <c r="U94" s="241"/>
      <c r="V94" s="241"/>
      <c r="W94" s="241"/>
      <c r="X94" s="241"/>
      <c r="Y94" s="241"/>
      <c r="Z94" s="241"/>
    </row>
    <row r="95" ht="96.0" customHeight="1">
      <c r="A95" s="247" t="s">
        <v>120</v>
      </c>
      <c r="B95" s="239"/>
      <c r="C95" s="239"/>
      <c r="D95" s="240"/>
      <c r="E95" s="241"/>
      <c r="F95" s="241"/>
      <c r="G95" s="241"/>
      <c r="H95" s="241"/>
      <c r="I95" s="241"/>
      <c r="J95" s="241"/>
      <c r="K95" s="241"/>
      <c r="L95" s="241"/>
      <c r="M95" s="241"/>
      <c r="N95" s="241"/>
      <c r="O95" s="241"/>
      <c r="P95" s="241"/>
      <c r="Q95" s="241"/>
      <c r="R95" s="241"/>
      <c r="S95" s="241"/>
      <c r="T95" s="241"/>
      <c r="U95" s="241"/>
      <c r="V95" s="241"/>
      <c r="W95" s="241"/>
      <c r="X95" s="241"/>
      <c r="Y95" s="241"/>
      <c r="Z95" s="241"/>
    </row>
    <row r="96" ht="96.0" customHeight="1">
      <c r="A96" s="247" t="s">
        <v>121</v>
      </c>
      <c r="B96" s="239"/>
      <c r="C96" s="239"/>
      <c r="D96" s="240"/>
      <c r="E96" s="241"/>
      <c r="F96" s="241"/>
      <c r="G96" s="241"/>
      <c r="H96" s="241"/>
      <c r="I96" s="241"/>
      <c r="J96" s="241"/>
      <c r="K96" s="241"/>
      <c r="L96" s="241"/>
      <c r="M96" s="241"/>
      <c r="N96" s="241"/>
      <c r="O96" s="241"/>
      <c r="P96" s="241"/>
      <c r="Q96" s="241"/>
      <c r="R96" s="241"/>
      <c r="S96" s="241"/>
      <c r="T96" s="241"/>
      <c r="U96" s="241"/>
      <c r="V96" s="241"/>
      <c r="W96" s="241"/>
      <c r="X96" s="241"/>
      <c r="Y96" s="241"/>
      <c r="Z96" s="241"/>
    </row>
    <row r="97" ht="36.0" customHeight="1">
      <c r="A97" s="247" t="s">
        <v>95</v>
      </c>
      <c r="B97" s="239"/>
      <c r="C97" s="239"/>
      <c r="D97" s="240"/>
      <c r="E97" s="241"/>
      <c r="F97" s="241"/>
      <c r="G97" s="241"/>
      <c r="H97" s="241"/>
      <c r="I97" s="241"/>
      <c r="J97" s="241"/>
      <c r="K97" s="241"/>
      <c r="L97" s="241"/>
      <c r="M97" s="241"/>
      <c r="N97" s="241"/>
      <c r="O97" s="241"/>
      <c r="P97" s="241"/>
      <c r="Q97" s="241"/>
      <c r="R97" s="241"/>
      <c r="S97" s="241"/>
      <c r="T97" s="241"/>
      <c r="U97" s="241"/>
      <c r="V97" s="241"/>
      <c r="W97" s="241"/>
      <c r="X97" s="241"/>
      <c r="Y97" s="241"/>
      <c r="Z97" s="241"/>
    </row>
    <row r="98" ht="24.0" customHeight="1">
      <c r="A98" s="270" t="s">
        <v>122</v>
      </c>
      <c r="B98" s="239"/>
      <c r="C98" s="239"/>
      <c r="D98" s="240"/>
      <c r="E98" s="241"/>
      <c r="F98" s="241"/>
      <c r="G98" s="241"/>
      <c r="H98" s="241"/>
      <c r="I98" s="241"/>
      <c r="J98" s="241"/>
      <c r="K98" s="241"/>
      <c r="L98" s="241"/>
      <c r="M98" s="241"/>
      <c r="N98" s="241"/>
      <c r="O98" s="241"/>
      <c r="P98" s="241"/>
      <c r="Q98" s="241"/>
      <c r="R98" s="241"/>
      <c r="S98" s="241"/>
      <c r="T98" s="241"/>
      <c r="U98" s="241"/>
      <c r="V98" s="241"/>
      <c r="W98" s="241"/>
      <c r="X98" s="241"/>
      <c r="Y98" s="241"/>
      <c r="Z98" s="241"/>
    </row>
    <row r="99" ht="6.75" customHeight="1">
      <c r="A99" s="271"/>
      <c r="B99" s="271"/>
      <c r="C99" s="271"/>
      <c r="D99" s="272"/>
      <c r="E99" s="241"/>
      <c r="F99" s="241"/>
      <c r="G99" s="241"/>
      <c r="H99" s="241"/>
      <c r="I99" s="241"/>
      <c r="J99" s="241"/>
      <c r="K99" s="241"/>
      <c r="L99" s="241"/>
      <c r="M99" s="241"/>
      <c r="N99" s="241"/>
      <c r="O99" s="241"/>
      <c r="P99" s="241"/>
      <c r="Q99" s="241"/>
      <c r="R99" s="241"/>
      <c r="S99" s="241"/>
      <c r="T99" s="241"/>
      <c r="U99" s="241"/>
      <c r="V99" s="241"/>
      <c r="W99" s="241"/>
      <c r="X99" s="241"/>
      <c r="Y99" s="241"/>
      <c r="Z99" s="241"/>
    </row>
    <row r="100" ht="15.0" customHeight="1">
      <c r="A100" s="254" t="s">
        <v>96</v>
      </c>
      <c r="B100" s="239"/>
      <c r="C100" s="239"/>
      <c r="D100" s="240"/>
      <c r="E100" s="241"/>
      <c r="F100" s="241"/>
      <c r="G100" s="241"/>
      <c r="H100" s="241"/>
      <c r="I100" s="241"/>
      <c r="J100" s="241"/>
      <c r="K100" s="241"/>
      <c r="L100" s="241"/>
      <c r="M100" s="241"/>
      <c r="N100" s="241"/>
      <c r="O100" s="241"/>
      <c r="P100" s="241"/>
      <c r="Q100" s="241"/>
      <c r="R100" s="241"/>
      <c r="S100" s="241"/>
      <c r="T100" s="241"/>
      <c r="U100" s="241"/>
      <c r="V100" s="241"/>
      <c r="W100" s="241"/>
      <c r="X100" s="241"/>
      <c r="Y100" s="241"/>
      <c r="Z100" s="241"/>
    </row>
    <row r="101" ht="6.75" customHeight="1">
      <c r="A101" s="255"/>
      <c r="B101" s="256"/>
      <c r="C101" s="256"/>
      <c r="D101" s="257"/>
      <c r="E101" s="241"/>
      <c r="F101" s="241"/>
      <c r="G101" s="241"/>
      <c r="H101" s="241"/>
      <c r="I101" s="241"/>
      <c r="J101" s="241"/>
      <c r="K101" s="241"/>
      <c r="L101" s="241"/>
      <c r="M101" s="241"/>
      <c r="N101" s="241"/>
      <c r="O101" s="241"/>
      <c r="P101" s="241"/>
      <c r="Q101" s="241"/>
      <c r="R101" s="241"/>
      <c r="S101" s="241"/>
      <c r="T101" s="241"/>
      <c r="U101" s="241"/>
      <c r="V101" s="241"/>
      <c r="W101" s="241"/>
      <c r="X101" s="241"/>
      <c r="Y101" s="241"/>
      <c r="Z101" s="241"/>
    </row>
    <row r="102" ht="12.0" customHeight="1">
      <c r="A102" s="258" t="s">
        <v>97</v>
      </c>
      <c r="B102" s="259"/>
      <c r="C102" s="260" t="s">
        <v>98</v>
      </c>
      <c r="D102" s="311">
        <f>'Proposed Rates'!H10</f>
        <v>200</v>
      </c>
      <c r="E102" s="241"/>
      <c r="F102" s="241"/>
      <c r="G102" s="241"/>
      <c r="H102" s="241"/>
      <c r="I102" s="241"/>
      <c r="J102" s="241"/>
      <c r="K102" s="241"/>
      <c r="L102" s="241"/>
      <c r="M102" s="241"/>
      <c r="N102" s="241"/>
      <c r="O102" s="241"/>
      <c r="P102" s="241"/>
      <c r="Q102" s="241"/>
      <c r="R102" s="241"/>
      <c r="S102" s="241"/>
      <c r="T102" s="241"/>
      <c r="U102" s="241"/>
      <c r="V102" s="241"/>
      <c r="W102" s="241"/>
      <c r="X102" s="241"/>
      <c r="Y102" s="241"/>
      <c r="Z102" s="241"/>
    </row>
    <row r="103" ht="12.0" customHeight="1">
      <c r="A103" s="258" t="s">
        <v>116</v>
      </c>
      <c r="B103" s="259"/>
      <c r="C103" s="260" t="s">
        <v>123</v>
      </c>
      <c r="D103" s="312">
        <f>'Proposed Rates'!H23</f>
        <v>9.5341</v>
      </c>
      <c r="E103" s="241"/>
      <c r="F103" s="241"/>
      <c r="G103" s="241"/>
      <c r="H103" s="241"/>
      <c r="I103" s="241"/>
      <c r="J103" s="241"/>
      <c r="K103" s="241"/>
      <c r="L103" s="241"/>
      <c r="M103" s="241"/>
      <c r="N103" s="241"/>
      <c r="O103" s="241"/>
      <c r="P103" s="241"/>
      <c r="Q103" s="241"/>
      <c r="R103" s="241"/>
      <c r="S103" s="241"/>
      <c r="T103" s="241"/>
      <c r="U103" s="241"/>
      <c r="V103" s="241"/>
      <c r="W103" s="241"/>
      <c r="X103" s="241"/>
      <c r="Y103" s="241"/>
      <c r="Z103" s="241"/>
    </row>
    <row r="104" ht="12.0" customHeight="1">
      <c r="A104" s="258" t="s">
        <v>102</v>
      </c>
      <c r="B104" s="259"/>
      <c r="C104" s="260" t="s">
        <v>123</v>
      </c>
      <c r="D104" s="314">
        <f>'Proposed Rates'!H262</f>
        <v>0.02425</v>
      </c>
      <c r="E104" s="241"/>
      <c r="F104" s="241"/>
      <c r="G104" s="241"/>
      <c r="H104" s="241"/>
      <c r="I104" s="241"/>
      <c r="J104" s="241"/>
      <c r="K104" s="241"/>
      <c r="L104" s="241"/>
      <c r="M104" s="241"/>
      <c r="N104" s="241"/>
      <c r="O104" s="241"/>
      <c r="P104" s="241"/>
      <c r="Q104" s="241"/>
      <c r="R104" s="241"/>
      <c r="S104" s="241"/>
      <c r="T104" s="241"/>
      <c r="U104" s="241"/>
      <c r="V104" s="241"/>
      <c r="W104" s="241"/>
      <c r="X104" s="241"/>
      <c r="Y104" s="241"/>
      <c r="Z104" s="241"/>
    </row>
    <row r="105" ht="12.0" hidden="1" customHeight="1">
      <c r="A105" s="258" t="s">
        <v>104</v>
      </c>
      <c r="B105" s="259"/>
      <c r="C105" s="260" t="s">
        <v>123</v>
      </c>
      <c r="D105" s="312">
        <f>'Proposed Rates'!H39</f>
        <v>0</v>
      </c>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row>
    <row r="106" ht="12.0" hidden="1" customHeight="1">
      <c r="A106" s="258" t="s">
        <v>100</v>
      </c>
      <c r="B106" s="259"/>
      <c r="C106" s="260" t="s">
        <v>123</v>
      </c>
      <c r="D106" s="312">
        <f>'Proposed Rates'!H66</f>
        <v>0</v>
      </c>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row>
    <row r="107" ht="12.0" hidden="1" customHeight="1">
      <c r="A107" s="258" t="s">
        <v>99</v>
      </c>
      <c r="B107" s="259"/>
      <c r="C107" s="260" t="s">
        <v>123</v>
      </c>
      <c r="D107" s="312">
        <f>'Proposed Rates'!H92</f>
        <v>0</v>
      </c>
      <c r="E107" s="241"/>
      <c r="F107" s="241"/>
      <c r="G107" s="241"/>
      <c r="H107" s="241"/>
      <c r="I107" s="241"/>
      <c r="J107" s="241"/>
      <c r="K107" s="241"/>
      <c r="L107" s="241"/>
      <c r="M107" s="241"/>
      <c r="N107" s="241"/>
      <c r="O107" s="241"/>
      <c r="P107" s="241"/>
      <c r="Q107" s="241"/>
      <c r="R107" s="241"/>
      <c r="S107" s="241"/>
      <c r="T107" s="241"/>
      <c r="U107" s="241"/>
      <c r="V107" s="241"/>
      <c r="W107" s="241"/>
      <c r="X107" s="241"/>
      <c r="Y107" s="241"/>
      <c r="Z107" s="241"/>
    </row>
    <row r="108" ht="12.0" hidden="1" customHeight="1">
      <c r="A108" s="258" t="s">
        <v>105</v>
      </c>
      <c r="B108" s="259"/>
      <c r="C108" s="260" t="s">
        <v>103</v>
      </c>
      <c r="D108" s="312">
        <f>'Proposed Rates'!H145</f>
        <v>0</v>
      </c>
      <c r="E108" s="241"/>
      <c r="F108" s="241"/>
      <c r="G108" s="241"/>
      <c r="H108" s="241"/>
      <c r="I108" s="241"/>
      <c r="J108" s="241"/>
      <c r="K108" s="241"/>
      <c r="L108" s="241"/>
      <c r="M108" s="241"/>
      <c r="N108" s="241"/>
      <c r="O108" s="241"/>
      <c r="P108" s="241"/>
      <c r="Q108" s="241"/>
      <c r="R108" s="241"/>
      <c r="S108" s="241"/>
      <c r="T108" s="241"/>
      <c r="U108" s="241"/>
      <c r="V108" s="241"/>
      <c r="W108" s="241"/>
      <c r="X108" s="241"/>
      <c r="Y108" s="241"/>
      <c r="Z108" s="241"/>
    </row>
    <row r="109" ht="12.0" hidden="1" customHeight="1">
      <c r="A109" s="258" t="s">
        <v>124</v>
      </c>
      <c r="B109" s="259"/>
      <c r="C109" s="260" t="s">
        <v>103</v>
      </c>
      <c r="D109" s="312">
        <f>'Proposed Rates'!H158</f>
        <v>0</v>
      </c>
      <c r="E109" s="241"/>
      <c r="F109" s="241"/>
      <c r="G109" s="241"/>
      <c r="H109" s="241"/>
      <c r="I109" s="241"/>
      <c r="J109" s="241"/>
      <c r="K109" s="241"/>
      <c r="L109" s="241"/>
      <c r="M109" s="241"/>
      <c r="N109" s="241"/>
      <c r="O109" s="241"/>
      <c r="P109" s="241"/>
      <c r="Q109" s="241"/>
      <c r="R109" s="241"/>
      <c r="S109" s="241"/>
      <c r="T109" s="241"/>
      <c r="U109" s="241"/>
      <c r="V109" s="241"/>
      <c r="W109" s="241"/>
      <c r="X109" s="241"/>
      <c r="Y109" s="241"/>
      <c r="Z109" s="241"/>
    </row>
    <row r="110" ht="12.0" customHeight="1">
      <c r="A110" s="258" t="s">
        <v>106</v>
      </c>
      <c r="B110" s="259"/>
      <c r="C110" s="260" t="s">
        <v>123</v>
      </c>
      <c r="D110" s="312">
        <f>'Proposed Rates'!H185</f>
        <v>4.6913</v>
      </c>
      <c r="E110" s="241"/>
      <c r="F110" s="241"/>
      <c r="G110" s="241"/>
      <c r="H110" s="241"/>
      <c r="I110" s="241"/>
      <c r="J110" s="241"/>
      <c r="K110" s="241"/>
      <c r="L110" s="241"/>
      <c r="M110" s="241"/>
      <c r="N110" s="241"/>
      <c r="O110" s="241"/>
      <c r="P110" s="241"/>
      <c r="Q110" s="241"/>
      <c r="R110" s="241"/>
      <c r="S110" s="241"/>
      <c r="T110" s="241"/>
      <c r="U110" s="241"/>
      <c r="V110" s="241"/>
      <c r="W110" s="241"/>
      <c r="X110" s="241"/>
      <c r="Y110" s="241"/>
      <c r="Z110" s="241"/>
    </row>
    <row r="111" ht="12.0" customHeight="1">
      <c r="A111" s="258" t="s">
        <v>107</v>
      </c>
      <c r="B111" s="259"/>
      <c r="C111" s="260" t="s">
        <v>123</v>
      </c>
      <c r="D111" s="312">
        <f>'Proposed Rates'!H198</f>
        <v>2.6172</v>
      </c>
      <c r="E111" s="241"/>
      <c r="F111" s="241"/>
      <c r="G111" s="241"/>
      <c r="H111" s="241"/>
      <c r="I111" s="241"/>
      <c r="J111" s="241"/>
      <c r="K111" s="241"/>
      <c r="L111" s="241"/>
      <c r="M111" s="241"/>
      <c r="N111" s="241"/>
      <c r="O111" s="241"/>
      <c r="P111" s="241"/>
      <c r="Q111" s="241"/>
      <c r="R111" s="241"/>
      <c r="S111" s="241"/>
      <c r="T111" s="241"/>
      <c r="U111" s="241"/>
      <c r="V111" s="241"/>
      <c r="W111" s="241"/>
      <c r="X111" s="241"/>
      <c r="Y111" s="241"/>
      <c r="Z111" s="241"/>
    </row>
    <row r="112" ht="11.25" customHeight="1">
      <c r="A112" s="260"/>
      <c r="B112" s="260"/>
      <c r="C112" s="260"/>
      <c r="D112" s="315"/>
      <c r="E112" s="241"/>
      <c r="F112" s="241"/>
      <c r="G112" s="241"/>
      <c r="H112" s="241"/>
      <c r="I112" s="241"/>
      <c r="J112" s="241"/>
      <c r="K112" s="241"/>
      <c r="L112" s="241"/>
      <c r="M112" s="241"/>
      <c r="N112" s="241"/>
      <c r="O112" s="241"/>
      <c r="P112" s="241"/>
      <c r="Q112" s="241"/>
      <c r="R112" s="241"/>
      <c r="S112" s="241"/>
      <c r="T112" s="241"/>
      <c r="U112" s="241"/>
      <c r="V112" s="241"/>
      <c r="W112" s="241"/>
      <c r="X112" s="241"/>
      <c r="Y112" s="241"/>
      <c r="Z112" s="241"/>
    </row>
    <row r="113" ht="11.25" customHeight="1">
      <c r="A113" s="266" t="s">
        <v>108</v>
      </c>
      <c r="B113" s="259"/>
      <c r="C113" s="260"/>
      <c r="D113" s="315"/>
      <c r="E113" s="241"/>
      <c r="F113" s="241"/>
      <c r="G113" s="241"/>
      <c r="H113" s="241"/>
      <c r="I113" s="241"/>
      <c r="J113" s="241"/>
      <c r="K113" s="241"/>
      <c r="L113" s="241"/>
      <c r="M113" s="241"/>
      <c r="N113" s="241"/>
      <c r="O113" s="241"/>
      <c r="P113" s="241"/>
      <c r="Q113" s="241"/>
      <c r="R113" s="241"/>
      <c r="S113" s="241"/>
      <c r="T113" s="241"/>
      <c r="U113" s="241"/>
      <c r="V113" s="241"/>
      <c r="W113" s="241"/>
      <c r="X113" s="241"/>
      <c r="Y113" s="241"/>
      <c r="Z113" s="241"/>
    </row>
    <row r="114" ht="11.25" customHeight="1">
      <c r="A114" s="255"/>
      <c r="B114" s="260"/>
      <c r="C114" s="260"/>
      <c r="D114" s="315"/>
      <c r="E114" s="241"/>
      <c r="F114" s="241"/>
      <c r="G114" s="241"/>
      <c r="H114" s="241"/>
      <c r="I114" s="241"/>
      <c r="J114" s="241"/>
      <c r="K114" s="241"/>
      <c r="L114" s="241"/>
      <c r="M114" s="241"/>
      <c r="N114" s="241"/>
      <c r="O114" s="241"/>
      <c r="P114" s="241"/>
      <c r="Q114" s="241"/>
      <c r="R114" s="241"/>
      <c r="S114" s="241"/>
      <c r="T114" s="241"/>
      <c r="U114" s="241"/>
      <c r="V114" s="241"/>
      <c r="W114" s="241"/>
      <c r="X114" s="241"/>
      <c r="Y114" s="241"/>
      <c r="Z114" s="241"/>
    </row>
    <row r="115" ht="12.0" customHeight="1">
      <c r="A115" s="258" t="s">
        <v>109</v>
      </c>
      <c r="B115" s="259"/>
      <c r="C115" s="260" t="s">
        <v>103</v>
      </c>
      <c r="D115" s="315">
        <f>$D$34</f>
        <v>0.0041</v>
      </c>
      <c r="E115" s="241"/>
      <c r="F115" s="241"/>
      <c r="G115" s="241"/>
      <c r="H115" s="241"/>
      <c r="I115" s="241"/>
      <c r="J115" s="241"/>
      <c r="K115" s="241"/>
      <c r="L115" s="241"/>
      <c r="M115" s="241"/>
      <c r="N115" s="241"/>
      <c r="O115" s="241"/>
      <c r="P115" s="241"/>
      <c r="Q115" s="241"/>
      <c r="R115" s="241"/>
      <c r="S115" s="241"/>
      <c r="T115" s="241"/>
      <c r="U115" s="241"/>
      <c r="V115" s="241"/>
      <c r="W115" s="241"/>
      <c r="X115" s="241"/>
      <c r="Y115" s="241"/>
      <c r="Z115" s="241"/>
    </row>
    <row r="116" ht="12.0" customHeight="1">
      <c r="A116" s="258" t="s">
        <v>110</v>
      </c>
      <c r="B116" s="259"/>
      <c r="C116" s="260" t="s">
        <v>103</v>
      </c>
      <c r="D116" s="312">
        <f>'Proposed Rates'!H211-'2026'!D114</f>
        <v>0.0004</v>
      </c>
      <c r="E116" s="241"/>
      <c r="F116" s="241"/>
      <c r="G116" s="241"/>
      <c r="H116" s="241"/>
      <c r="I116" s="241"/>
      <c r="J116" s="241"/>
      <c r="K116" s="241"/>
      <c r="L116" s="241"/>
      <c r="M116" s="241"/>
      <c r="N116" s="241"/>
      <c r="O116" s="241"/>
      <c r="P116" s="241"/>
      <c r="Q116" s="241"/>
      <c r="R116" s="241"/>
      <c r="S116" s="241"/>
      <c r="T116" s="241"/>
      <c r="U116" s="241"/>
      <c r="V116" s="241"/>
      <c r="W116" s="241"/>
      <c r="X116" s="241"/>
      <c r="Y116" s="241"/>
      <c r="Z116" s="241"/>
    </row>
    <row r="117" ht="12.0" customHeight="1">
      <c r="A117" s="258" t="s">
        <v>111</v>
      </c>
      <c r="B117" s="259"/>
      <c r="C117" s="260" t="s">
        <v>103</v>
      </c>
      <c r="D117" s="312">
        <f>'Proposed Rates'!H224</f>
        <v>0.0015</v>
      </c>
      <c r="E117" s="241"/>
      <c r="F117" s="241"/>
      <c r="G117" s="241"/>
      <c r="H117" s="241"/>
      <c r="I117" s="241"/>
      <c r="J117" s="241"/>
      <c r="K117" s="241"/>
      <c r="L117" s="241"/>
      <c r="M117" s="241"/>
      <c r="N117" s="241"/>
      <c r="O117" s="241"/>
      <c r="P117" s="241"/>
      <c r="Q117" s="241"/>
      <c r="R117" s="241"/>
      <c r="S117" s="241"/>
      <c r="T117" s="241"/>
      <c r="U117" s="241"/>
      <c r="V117" s="241"/>
      <c r="W117" s="241"/>
      <c r="X117" s="241"/>
      <c r="Y117" s="241"/>
      <c r="Z117" s="241"/>
    </row>
    <row r="118" ht="12.0" customHeight="1">
      <c r="A118" s="258" t="s">
        <v>112</v>
      </c>
      <c r="B118" s="259"/>
      <c r="C118" s="260" t="s">
        <v>98</v>
      </c>
      <c r="D118" s="312">
        <f>'Proposed Rates'!H238</f>
        <v>1.57</v>
      </c>
      <c r="E118" s="241"/>
      <c r="F118" s="241"/>
      <c r="G118" s="241"/>
      <c r="H118" s="241"/>
      <c r="I118" s="241"/>
      <c r="J118" s="241"/>
      <c r="K118" s="241"/>
      <c r="L118" s="241"/>
      <c r="M118" s="241"/>
      <c r="N118" s="241"/>
      <c r="O118" s="241"/>
      <c r="P118" s="241"/>
      <c r="Q118" s="241"/>
      <c r="R118" s="241"/>
      <c r="S118" s="241"/>
      <c r="T118" s="241"/>
      <c r="U118" s="241"/>
      <c r="V118" s="241"/>
      <c r="W118" s="241"/>
      <c r="X118" s="241"/>
      <c r="Y118" s="241"/>
      <c r="Z118" s="241"/>
    </row>
    <row r="119" ht="11.25" customHeight="1">
      <c r="A119" s="260"/>
      <c r="B119" s="259"/>
      <c r="C119" s="260"/>
      <c r="D119" s="265"/>
      <c r="E119" s="241"/>
      <c r="F119" s="241"/>
      <c r="G119" s="241"/>
      <c r="H119" s="241"/>
      <c r="I119" s="241"/>
      <c r="J119" s="241"/>
      <c r="K119" s="241"/>
      <c r="L119" s="241"/>
      <c r="M119" s="241"/>
      <c r="N119" s="241"/>
      <c r="O119" s="241"/>
      <c r="P119" s="241"/>
      <c r="Q119" s="241"/>
      <c r="R119" s="241"/>
      <c r="S119" s="241"/>
      <c r="T119" s="241"/>
      <c r="U119" s="241"/>
      <c r="V119" s="241"/>
      <c r="W119" s="241"/>
      <c r="X119" s="241"/>
      <c r="Y119" s="241"/>
      <c r="Z119" s="241"/>
    </row>
    <row r="120" ht="23.25" customHeight="1">
      <c r="A120" s="238" t="str">
        <f>$A$1</f>
        <v>Hydro Ottawa Limited</v>
      </c>
      <c r="B120" s="239"/>
      <c r="C120" s="239"/>
      <c r="D120" s="240"/>
      <c r="E120" s="241"/>
      <c r="F120" s="241"/>
      <c r="G120" s="241"/>
      <c r="H120" s="241"/>
      <c r="I120" s="241"/>
      <c r="J120" s="241"/>
      <c r="K120" s="241"/>
      <c r="L120" s="241"/>
      <c r="M120" s="241"/>
      <c r="N120" s="241"/>
      <c r="O120" s="241"/>
      <c r="P120" s="241"/>
      <c r="Q120" s="241"/>
      <c r="R120" s="241"/>
      <c r="S120" s="241"/>
      <c r="T120" s="241"/>
      <c r="U120" s="241"/>
      <c r="V120" s="241"/>
      <c r="W120" s="241"/>
      <c r="X120" s="241"/>
      <c r="Y120" s="241"/>
      <c r="Z120" s="241"/>
    </row>
    <row r="121" ht="18.0" customHeight="1">
      <c r="A121" s="242" t="str">
        <f>$A$2</f>
        <v>PROPOSED - TARIFF OF RATES AND CHARGES</v>
      </c>
      <c r="B121" s="239"/>
      <c r="C121" s="239"/>
      <c r="D121" s="240"/>
      <c r="E121" s="241"/>
      <c r="F121" s="241"/>
      <c r="G121" s="241"/>
      <c r="H121" s="241"/>
      <c r="I121" s="241"/>
      <c r="J121" s="241"/>
      <c r="K121" s="241"/>
      <c r="L121" s="241"/>
      <c r="M121" s="241"/>
      <c r="N121" s="241"/>
      <c r="O121" s="241"/>
      <c r="P121" s="241"/>
      <c r="Q121" s="241"/>
      <c r="R121" s="241"/>
      <c r="S121" s="241"/>
      <c r="T121" s="241"/>
      <c r="U121" s="241"/>
      <c r="V121" s="241"/>
      <c r="W121" s="241"/>
      <c r="X121" s="241"/>
      <c r="Y121" s="241"/>
      <c r="Z121" s="241"/>
    </row>
    <row r="122" ht="15.75" customHeight="1">
      <c r="A122" s="243" t="str">
        <f>$A$3</f>
        <v>Effective and Implementation Date January 1, 2028</v>
      </c>
      <c r="B122" s="239"/>
      <c r="C122" s="239"/>
      <c r="D122" s="240"/>
      <c r="E122" s="241"/>
      <c r="F122" s="241"/>
      <c r="G122" s="241"/>
      <c r="H122" s="241"/>
      <c r="I122" s="241"/>
      <c r="J122" s="241"/>
      <c r="K122" s="241"/>
      <c r="L122" s="241"/>
      <c r="M122" s="241"/>
      <c r="N122" s="241"/>
      <c r="O122" s="241"/>
      <c r="P122" s="241"/>
      <c r="Q122" s="241"/>
      <c r="R122" s="241"/>
      <c r="S122" s="241"/>
      <c r="T122" s="241"/>
      <c r="U122" s="241"/>
      <c r="V122" s="241"/>
      <c r="W122" s="241"/>
      <c r="X122" s="241"/>
      <c r="Y122" s="241"/>
      <c r="Z122" s="241"/>
    </row>
    <row r="123" ht="11.25" customHeight="1">
      <c r="A123" s="244" t="str">
        <f>$A$4</f>
        <v>This schedule supersedes and replaces all previously</v>
      </c>
      <c r="B123" s="239"/>
      <c r="C123" s="239"/>
      <c r="D123" s="240"/>
      <c r="E123" s="241"/>
      <c r="F123" s="241"/>
      <c r="G123" s="241"/>
      <c r="H123" s="241"/>
      <c r="I123" s="241"/>
      <c r="J123" s="241"/>
      <c r="K123" s="241"/>
      <c r="L123" s="241"/>
      <c r="M123" s="241"/>
      <c r="N123" s="241"/>
      <c r="O123" s="241"/>
      <c r="P123" s="241"/>
      <c r="Q123" s="241"/>
      <c r="R123" s="241"/>
      <c r="S123" s="241"/>
      <c r="T123" s="241"/>
      <c r="U123" s="241"/>
      <c r="V123" s="241"/>
      <c r="W123" s="241"/>
      <c r="X123" s="241"/>
      <c r="Y123" s="241"/>
      <c r="Z123" s="241"/>
    </row>
    <row r="124" ht="11.25" customHeight="1">
      <c r="A124" s="244" t="str">
        <f>$A$5</f>
        <v>approved schedules of Rates, Charges and Loss Factors</v>
      </c>
      <c r="B124" s="239"/>
      <c r="C124" s="239"/>
      <c r="D124" s="240"/>
      <c r="E124" s="241"/>
      <c r="F124" s="241"/>
      <c r="G124" s="241"/>
      <c r="H124" s="241"/>
      <c r="I124" s="241"/>
      <c r="J124" s="241"/>
      <c r="K124" s="241"/>
      <c r="L124" s="241"/>
      <c r="M124" s="241"/>
      <c r="N124" s="241"/>
      <c r="O124" s="241"/>
      <c r="P124" s="241"/>
      <c r="Q124" s="241"/>
      <c r="R124" s="241"/>
      <c r="S124" s="241"/>
      <c r="T124" s="241"/>
      <c r="U124" s="241"/>
      <c r="V124" s="241"/>
      <c r="W124" s="241"/>
      <c r="X124" s="241"/>
      <c r="Y124" s="241"/>
      <c r="Z124" s="241"/>
    </row>
    <row r="125" ht="11.25" customHeight="1">
      <c r="A125" s="245" t="str">
        <f>$A$6</f>
        <v>EB-2024-0115</v>
      </c>
      <c r="B125" s="239"/>
      <c r="C125" s="239"/>
      <c r="D125" s="240"/>
      <c r="E125" s="241"/>
      <c r="F125" s="241"/>
      <c r="G125" s="241"/>
      <c r="H125" s="241"/>
      <c r="I125" s="241"/>
      <c r="J125" s="241"/>
      <c r="K125" s="241"/>
      <c r="L125" s="241"/>
      <c r="M125" s="241"/>
      <c r="N125" s="241"/>
      <c r="O125" s="241"/>
      <c r="P125" s="241"/>
      <c r="Q125" s="241"/>
      <c r="R125" s="241"/>
      <c r="S125" s="241"/>
      <c r="T125" s="241"/>
      <c r="U125" s="241"/>
      <c r="V125" s="241"/>
      <c r="W125" s="241"/>
      <c r="X125" s="241"/>
      <c r="Y125" s="241"/>
      <c r="Z125" s="241"/>
    </row>
    <row r="126" ht="18.75" customHeight="1">
      <c r="A126" s="246" t="s">
        <v>125</v>
      </c>
      <c r="B126" s="239"/>
      <c r="C126" s="239"/>
      <c r="D126" s="240"/>
      <c r="E126" s="267"/>
      <c r="F126" s="267"/>
      <c r="G126" s="267"/>
      <c r="H126" s="267"/>
      <c r="I126" s="267"/>
      <c r="J126" s="267"/>
      <c r="K126" s="267"/>
      <c r="L126" s="267"/>
      <c r="M126" s="267"/>
      <c r="N126" s="267"/>
      <c r="O126" s="267"/>
      <c r="P126" s="267"/>
      <c r="Q126" s="267"/>
      <c r="R126" s="267"/>
      <c r="S126" s="267"/>
      <c r="T126" s="267"/>
      <c r="U126" s="267"/>
      <c r="V126" s="267"/>
      <c r="W126" s="267"/>
      <c r="X126" s="267"/>
      <c r="Y126" s="267"/>
      <c r="Z126" s="267"/>
    </row>
    <row r="127" ht="48.0" customHeight="1">
      <c r="A127" s="247" t="s">
        <v>126</v>
      </c>
      <c r="B127" s="239"/>
      <c r="C127" s="239"/>
      <c r="D127" s="240"/>
      <c r="E127" s="241"/>
      <c r="F127" s="241"/>
      <c r="G127" s="241"/>
      <c r="H127" s="241"/>
      <c r="I127" s="241"/>
      <c r="J127" s="241"/>
      <c r="K127" s="241"/>
      <c r="L127" s="241"/>
      <c r="M127" s="241"/>
      <c r="N127" s="241"/>
      <c r="O127" s="241"/>
      <c r="P127" s="241"/>
      <c r="Q127" s="241"/>
      <c r="R127" s="241"/>
      <c r="S127" s="241"/>
      <c r="T127" s="241"/>
      <c r="U127" s="241"/>
      <c r="V127" s="241"/>
      <c r="W127" s="241"/>
      <c r="X127" s="241"/>
      <c r="Y127" s="241"/>
      <c r="Z127" s="241"/>
    </row>
    <row r="128" ht="6.75" customHeight="1">
      <c r="A128" s="248"/>
      <c r="B128" s="248"/>
      <c r="C128" s="248"/>
      <c r="D128" s="249"/>
      <c r="E128" s="241"/>
      <c r="F128" s="241"/>
      <c r="G128" s="241"/>
      <c r="H128" s="241"/>
      <c r="I128" s="241"/>
      <c r="J128" s="241"/>
      <c r="K128" s="241"/>
      <c r="L128" s="241"/>
      <c r="M128" s="241"/>
      <c r="N128" s="241"/>
      <c r="O128" s="241"/>
      <c r="P128" s="241"/>
      <c r="Q128" s="241"/>
      <c r="R128" s="241"/>
      <c r="S128" s="241"/>
      <c r="T128" s="241"/>
      <c r="U128" s="241"/>
      <c r="V128" s="241"/>
      <c r="W128" s="241"/>
      <c r="X128" s="241"/>
      <c r="Y128" s="241"/>
      <c r="Z128" s="241"/>
    </row>
    <row r="129" ht="11.25" customHeight="1">
      <c r="A129" s="250" t="s">
        <v>91</v>
      </c>
      <c r="B129" s="239"/>
      <c r="C129" s="239"/>
      <c r="D129" s="240"/>
      <c r="E129" s="241"/>
      <c r="F129" s="241"/>
      <c r="G129" s="241"/>
      <c r="H129" s="241"/>
      <c r="I129" s="241"/>
      <c r="J129" s="241"/>
      <c r="K129" s="241"/>
      <c r="L129" s="241"/>
      <c r="M129" s="241"/>
      <c r="N129" s="241"/>
      <c r="O129" s="241"/>
      <c r="P129" s="241"/>
      <c r="Q129" s="241"/>
      <c r="R129" s="241"/>
      <c r="S129" s="241"/>
      <c r="T129" s="241"/>
      <c r="U129" s="241"/>
      <c r="V129" s="241"/>
      <c r="W129" s="241"/>
      <c r="X129" s="241"/>
      <c r="Y129" s="241"/>
      <c r="Z129" s="241"/>
    </row>
    <row r="130" ht="6.75" customHeight="1">
      <c r="A130" s="251"/>
      <c r="B130" s="252"/>
      <c r="C130" s="252"/>
      <c r="D130" s="253"/>
      <c r="E130" s="241"/>
      <c r="F130" s="241"/>
      <c r="G130" s="241"/>
      <c r="H130" s="241"/>
      <c r="I130" s="241"/>
      <c r="J130" s="241"/>
      <c r="K130" s="241"/>
      <c r="L130" s="241"/>
      <c r="M130" s="241"/>
      <c r="N130" s="241"/>
      <c r="O130" s="241"/>
      <c r="P130" s="241"/>
      <c r="Q130" s="241"/>
      <c r="R130" s="241"/>
      <c r="S130" s="241"/>
      <c r="T130" s="241"/>
      <c r="U130" s="241"/>
      <c r="V130" s="241"/>
      <c r="W130" s="241"/>
      <c r="X130" s="241"/>
      <c r="Y130" s="241"/>
      <c r="Z130" s="241"/>
    </row>
    <row r="131" ht="36.0" customHeight="1">
      <c r="A131" s="247" t="s">
        <v>92</v>
      </c>
      <c r="B131" s="239"/>
      <c r="C131" s="239"/>
      <c r="D131" s="240"/>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row>
    <row r="132" ht="6.75" customHeight="1">
      <c r="A132" s="248"/>
      <c r="B132" s="248"/>
      <c r="C132" s="248"/>
      <c r="D132" s="249"/>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row>
    <row r="133" ht="48.0" customHeight="1">
      <c r="A133" s="247" t="s">
        <v>127</v>
      </c>
      <c r="B133" s="239"/>
      <c r="C133" s="239"/>
      <c r="D133" s="240"/>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row>
    <row r="134" ht="6.75" customHeight="1">
      <c r="A134" s="248"/>
      <c r="B134" s="248"/>
      <c r="C134" s="248"/>
      <c r="D134" s="249"/>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row>
    <row r="135" ht="48.0" customHeight="1">
      <c r="A135" s="247" t="s">
        <v>94</v>
      </c>
      <c r="B135" s="239"/>
      <c r="C135" s="239"/>
      <c r="D135" s="240"/>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row>
    <row r="136" ht="6.75" customHeight="1">
      <c r="A136" s="248"/>
      <c r="B136" s="248"/>
      <c r="C136" s="248"/>
      <c r="D136" s="249"/>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row>
    <row r="137" ht="96.0" customHeight="1">
      <c r="A137" s="247" t="s">
        <v>120</v>
      </c>
      <c r="B137" s="239"/>
      <c r="C137" s="239"/>
      <c r="D137" s="240"/>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row>
    <row r="138" ht="96.0" customHeight="1">
      <c r="A138" s="247" t="s">
        <v>121</v>
      </c>
      <c r="B138" s="239"/>
      <c r="C138" s="239"/>
      <c r="D138" s="240"/>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row>
    <row r="139" ht="36.0" customHeight="1">
      <c r="A139" s="247" t="s">
        <v>95</v>
      </c>
      <c r="B139" s="239"/>
      <c r="C139" s="239"/>
      <c r="D139" s="240"/>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row>
    <row r="140" ht="24.0" customHeight="1">
      <c r="A140" s="270" t="s">
        <v>122</v>
      </c>
      <c r="B140" s="239"/>
      <c r="C140" s="239"/>
      <c r="D140" s="240"/>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row>
    <row r="141" ht="6.75" customHeight="1">
      <c r="A141" s="271"/>
      <c r="B141" s="271"/>
      <c r="C141" s="271"/>
      <c r="D141" s="272"/>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row>
    <row r="142" ht="15.0" customHeight="1">
      <c r="A142" s="254" t="s">
        <v>96</v>
      </c>
      <c r="B142" s="239"/>
      <c r="C142" s="239"/>
      <c r="D142" s="240"/>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row>
    <row r="143" ht="6.75" customHeight="1">
      <c r="A143" s="255"/>
      <c r="B143" s="256"/>
      <c r="C143" s="256"/>
      <c r="D143" s="257"/>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row>
    <row r="144" ht="12.0" customHeight="1">
      <c r="A144" s="258" t="s">
        <v>97</v>
      </c>
      <c r="B144" s="259"/>
      <c r="C144" s="260" t="s">
        <v>98</v>
      </c>
      <c r="D144" s="311">
        <f>'Proposed Rates'!H11</f>
        <v>4126.75</v>
      </c>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row>
    <row r="145" ht="12.0" customHeight="1">
      <c r="A145" s="258" t="s">
        <v>116</v>
      </c>
      <c r="B145" s="259"/>
      <c r="C145" s="260" t="s">
        <v>123</v>
      </c>
      <c r="D145" s="312">
        <f>'Proposed Rates'!H24</f>
        <v>9.3423</v>
      </c>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row>
    <row r="146" ht="12.0" customHeight="1">
      <c r="A146" s="258" t="s">
        <v>102</v>
      </c>
      <c r="B146" s="259"/>
      <c r="C146" s="260" t="s">
        <v>123</v>
      </c>
      <c r="D146" s="314">
        <f>'Proposed Rates'!H263</f>
        <v>0.02405</v>
      </c>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row>
    <row r="147" ht="12.0" hidden="1" customHeight="1">
      <c r="A147" s="258" t="s">
        <v>104</v>
      </c>
      <c r="B147" s="259"/>
      <c r="C147" s="260" t="s">
        <v>123</v>
      </c>
      <c r="D147" s="312">
        <f>'Proposed Rates'!H40</f>
        <v>0</v>
      </c>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row>
    <row r="148" ht="12.0" hidden="1" customHeight="1">
      <c r="A148" s="258" t="s">
        <v>100</v>
      </c>
      <c r="B148" s="259"/>
      <c r="C148" s="260" t="s">
        <v>123</v>
      </c>
      <c r="D148" s="312">
        <f>'Proposed Rates'!H67</f>
        <v>0</v>
      </c>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row>
    <row r="149" ht="12.0" hidden="1" customHeight="1">
      <c r="A149" s="258" t="s">
        <v>99</v>
      </c>
      <c r="B149" s="259"/>
      <c r="C149" s="260" t="s">
        <v>123</v>
      </c>
      <c r="D149" s="312">
        <f>'Proposed Rates'!H93</f>
        <v>0</v>
      </c>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row>
    <row r="150" ht="12.0" hidden="1" customHeight="1">
      <c r="A150" s="258" t="s">
        <v>105</v>
      </c>
      <c r="B150" s="259"/>
      <c r="C150" s="260" t="s">
        <v>103</v>
      </c>
      <c r="D150" s="312">
        <f>'Proposed Rates'!H145</f>
        <v>0</v>
      </c>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row>
    <row r="151" ht="12.0" hidden="1" customHeight="1">
      <c r="A151" s="258" t="s">
        <v>124</v>
      </c>
      <c r="B151" s="259"/>
      <c r="C151" s="260" t="s">
        <v>103</v>
      </c>
      <c r="D151" s="312" t="str">
        <f>'Proposed Rates'!H159</f>
        <v/>
      </c>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row>
    <row r="152" ht="12.0" customHeight="1">
      <c r="A152" s="258" t="s">
        <v>106</v>
      </c>
      <c r="B152" s="259"/>
      <c r="C152" s="260" t="s">
        <v>123</v>
      </c>
      <c r="D152" s="312">
        <f>'Proposed Rates'!H186</f>
        <v>4.654</v>
      </c>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row>
    <row r="153" ht="12.0" customHeight="1">
      <c r="A153" s="258" t="s">
        <v>107</v>
      </c>
      <c r="B153" s="259"/>
      <c r="C153" s="260" t="s">
        <v>123</v>
      </c>
      <c r="D153" s="312">
        <f>'Proposed Rates'!H199</f>
        <v>2.5964</v>
      </c>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row>
    <row r="154" ht="3.75" customHeight="1">
      <c r="A154" s="260"/>
      <c r="B154" s="260"/>
      <c r="C154" s="260"/>
      <c r="D154" s="315"/>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row>
    <row r="155" ht="11.25" customHeight="1">
      <c r="A155" s="266" t="s">
        <v>108</v>
      </c>
      <c r="B155" s="259"/>
      <c r="C155" s="260"/>
      <c r="D155" s="315"/>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row>
    <row r="156" ht="3.75" customHeight="1">
      <c r="A156" s="255"/>
      <c r="B156" s="260"/>
      <c r="C156" s="260"/>
      <c r="D156" s="315"/>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row>
    <row r="157" ht="12.0" customHeight="1">
      <c r="A157" s="258" t="s">
        <v>109</v>
      </c>
      <c r="B157" s="259"/>
      <c r="C157" s="260" t="s">
        <v>103</v>
      </c>
      <c r="D157" s="315">
        <f>$D$34</f>
        <v>0.0041</v>
      </c>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row>
    <row r="158" ht="12.0" customHeight="1">
      <c r="A158" s="258" t="s">
        <v>110</v>
      </c>
      <c r="B158" s="259"/>
      <c r="C158" s="260" t="s">
        <v>103</v>
      </c>
      <c r="D158" s="312">
        <f>'Proposed Rates'!H212-'2026'!D155</f>
        <v>0.0004</v>
      </c>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row>
    <row r="159" ht="12.0" customHeight="1">
      <c r="A159" s="258" t="s">
        <v>111</v>
      </c>
      <c r="B159" s="259"/>
      <c r="C159" s="260" t="s">
        <v>103</v>
      </c>
      <c r="D159" s="312">
        <f>'Proposed Rates'!H225</f>
        <v>0.0015</v>
      </c>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row>
    <row r="160" ht="12.0" customHeight="1">
      <c r="A160" s="258" t="s">
        <v>112</v>
      </c>
      <c r="B160" s="259"/>
      <c r="C160" s="260" t="s">
        <v>98</v>
      </c>
      <c r="D160" s="312">
        <f>'Proposed Rates'!H239</f>
        <v>1.57</v>
      </c>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row>
    <row r="161" ht="9.0" customHeight="1">
      <c r="A161" s="260"/>
      <c r="B161" s="259"/>
      <c r="C161" s="260"/>
      <c r="D161" s="265"/>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row>
    <row r="162" ht="23.25" customHeight="1">
      <c r="A162" s="238" t="str">
        <f>$A$1</f>
        <v>Hydro Ottawa Limited</v>
      </c>
      <c r="B162" s="239"/>
      <c r="C162" s="239"/>
      <c r="D162" s="240"/>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row>
    <row r="163" ht="18.0" customHeight="1">
      <c r="A163" s="242" t="str">
        <f>$A$2</f>
        <v>PROPOSED - TARIFF OF RATES AND CHARGES</v>
      </c>
      <c r="B163" s="239"/>
      <c r="C163" s="239"/>
      <c r="D163" s="240"/>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row>
    <row r="164" ht="15.75" customHeight="1">
      <c r="A164" s="243" t="str">
        <f>$A$3</f>
        <v>Effective and Implementation Date January 1, 2028</v>
      </c>
      <c r="B164" s="239"/>
      <c r="C164" s="239"/>
      <c r="D164" s="240"/>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row>
    <row r="165" ht="11.25" customHeight="1">
      <c r="A165" s="244" t="str">
        <f>$A$4</f>
        <v>This schedule supersedes and replaces all previously</v>
      </c>
      <c r="B165" s="239"/>
      <c r="C165" s="239"/>
      <c r="D165" s="240"/>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row>
    <row r="166" ht="11.25" customHeight="1">
      <c r="A166" s="244" t="str">
        <f>$A$5</f>
        <v>approved schedules of Rates, Charges and Loss Factors</v>
      </c>
      <c r="B166" s="239"/>
      <c r="C166" s="239"/>
      <c r="D166" s="240"/>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row>
    <row r="167" ht="11.25" customHeight="1">
      <c r="A167" s="245" t="str">
        <f>$A$6</f>
        <v>EB-2024-0115</v>
      </c>
      <c r="B167" s="239"/>
      <c r="C167" s="239"/>
      <c r="D167" s="240"/>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row>
    <row r="168" ht="18.75" customHeight="1">
      <c r="A168" s="246" t="s">
        <v>128</v>
      </c>
      <c r="B168" s="239"/>
      <c r="C168" s="239"/>
      <c r="D168" s="240"/>
      <c r="E168" s="267"/>
      <c r="F168" s="267"/>
      <c r="G168" s="267"/>
      <c r="H168" s="267"/>
      <c r="I168" s="267"/>
      <c r="J168" s="267"/>
      <c r="K168" s="267"/>
      <c r="L168" s="267"/>
      <c r="M168" s="267"/>
      <c r="N168" s="267"/>
      <c r="O168" s="267"/>
      <c r="P168" s="267"/>
      <c r="Q168" s="267"/>
      <c r="R168" s="267"/>
      <c r="S168" s="267"/>
      <c r="T168" s="267"/>
      <c r="U168" s="267"/>
      <c r="V168" s="267"/>
      <c r="W168" s="267"/>
      <c r="X168" s="267"/>
      <c r="Y168" s="267"/>
      <c r="Z168" s="267"/>
    </row>
    <row r="169" ht="48.0" customHeight="1">
      <c r="A169" s="247" t="s">
        <v>129</v>
      </c>
      <c r="B169" s="239"/>
      <c r="C169" s="239"/>
      <c r="D169" s="240"/>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row>
    <row r="170" ht="6.75" customHeight="1">
      <c r="A170" s="248"/>
      <c r="B170" s="248"/>
      <c r="C170" s="248"/>
      <c r="D170" s="249"/>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row>
    <row r="171" ht="11.25" customHeight="1">
      <c r="A171" s="250" t="s">
        <v>91</v>
      </c>
      <c r="B171" s="239"/>
      <c r="C171" s="239"/>
      <c r="D171" s="240"/>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row>
    <row r="172" ht="6.75" customHeight="1">
      <c r="A172" s="251"/>
      <c r="B172" s="252"/>
      <c r="C172" s="252"/>
      <c r="D172" s="253"/>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row>
    <row r="173" ht="36.0" customHeight="1">
      <c r="A173" s="247" t="s">
        <v>92</v>
      </c>
      <c r="B173" s="239"/>
      <c r="C173" s="239"/>
      <c r="D173" s="240"/>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row>
    <row r="174" ht="6.75" customHeight="1">
      <c r="A174" s="248"/>
      <c r="B174" s="248"/>
      <c r="C174" s="248"/>
      <c r="D174" s="249"/>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row>
    <row r="175" ht="48.0" customHeight="1">
      <c r="A175" s="247" t="s">
        <v>130</v>
      </c>
      <c r="B175" s="239"/>
      <c r="C175" s="239"/>
      <c r="D175" s="240"/>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row>
    <row r="176" ht="6.75" customHeight="1">
      <c r="A176" s="248"/>
      <c r="B176" s="248"/>
      <c r="C176" s="248"/>
      <c r="D176" s="249"/>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row>
    <row r="177" ht="48.0" customHeight="1">
      <c r="A177" s="247" t="s">
        <v>94</v>
      </c>
      <c r="B177" s="239"/>
      <c r="C177" s="239"/>
      <c r="D177" s="240"/>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row>
    <row r="178" ht="6.75" customHeight="1">
      <c r="A178" s="248"/>
      <c r="B178" s="248"/>
      <c r="C178" s="248"/>
      <c r="D178" s="249"/>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row>
    <row r="179" ht="96.0" customHeight="1">
      <c r="A179" s="247" t="s">
        <v>120</v>
      </c>
      <c r="B179" s="239"/>
      <c r="C179" s="239"/>
      <c r="D179" s="240"/>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row>
    <row r="180" ht="96.0" customHeight="1">
      <c r="A180" s="247" t="s">
        <v>121</v>
      </c>
      <c r="B180" s="239"/>
      <c r="C180" s="239"/>
      <c r="D180" s="240"/>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row>
    <row r="181" ht="36.0" customHeight="1">
      <c r="A181" s="247" t="s">
        <v>95</v>
      </c>
      <c r="B181" s="239"/>
      <c r="C181" s="239"/>
      <c r="D181" s="240"/>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row>
    <row r="182" ht="24.0" customHeight="1">
      <c r="A182" s="270" t="s">
        <v>122</v>
      </c>
      <c r="B182" s="239"/>
      <c r="C182" s="239"/>
      <c r="D182" s="240"/>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row>
    <row r="183" ht="6.75" customHeight="1">
      <c r="A183" s="271"/>
      <c r="B183" s="271"/>
      <c r="C183" s="271"/>
      <c r="D183" s="272"/>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row>
    <row r="184" ht="15.0" customHeight="1">
      <c r="A184" s="254" t="s">
        <v>96</v>
      </c>
      <c r="B184" s="239"/>
      <c r="C184" s="239"/>
      <c r="D184" s="240"/>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row>
    <row r="185" ht="6.0" customHeight="1">
      <c r="A185" s="255"/>
      <c r="B185" s="256"/>
      <c r="C185" s="256"/>
      <c r="D185" s="257"/>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row>
    <row r="186" ht="12.0" customHeight="1">
      <c r="A186" s="258" t="s">
        <v>97</v>
      </c>
      <c r="B186" s="259"/>
      <c r="C186" s="260" t="s">
        <v>98</v>
      </c>
      <c r="D186" s="311">
        <f>'Proposed Rates'!H12</f>
        <v>14946.93</v>
      </c>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row>
    <row r="187" ht="12.0" customHeight="1">
      <c r="A187" s="258" t="s">
        <v>116</v>
      </c>
      <c r="B187" s="259"/>
      <c r="C187" s="260" t="s">
        <v>123</v>
      </c>
      <c r="D187" s="312">
        <f>'Proposed Rates'!H25</f>
        <v>9.6876</v>
      </c>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row>
    <row r="188" ht="12.0" customHeight="1">
      <c r="A188" s="258" t="s">
        <v>102</v>
      </c>
      <c r="B188" s="259"/>
      <c r="C188" s="260" t="s">
        <v>123</v>
      </c>
      <c r="D188" s="314">
        <f>'Proposed Rates'!H264</f>
        <v>0.02825</v>
      </c>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row>
    <row r="189" ht="12.0" hidden="1" customHeight="1">
      <c r="A189" s="258" t="s">
        <v>104</v>
      </c>
      <c r="B189" s="259"/>
      <c r="C189" s="260" t="s">
        <v>123</v>
      </c>
      <c r="D189" s="312">
        <f>'Proposed Rates'!H41</f>
        <v>0</v>
      </c>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row>
    <row r="190" ht="12.0" hidden="1" customHeight="1">
      <c r="A190" s="258" t="s">
        <v>100</v>
      </c>
      <c r="B190" s="259"/>
      <c r="C190" s="260" t="s">
        <v>123</v>
      </c>
      <c r="D190" s="312">
        <f>'Proposed Rates'!H68</f>
        <v>0</v>
      </c>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row>
    <row r="191" ht="12.0" hidden="1" customHeight="1">
      <c r="A191" s="258" t="s">
        <v>99</v>
      </c>
      <c r="B191" s="259"/>
      <c r="C191" s="260" t="s">
        <v>123</v>
      </c>
      <c r="D191" s="312">
        <f>'Proposed Rates'!H94</f>
        <v>0</v>
      </c>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row>
    <row r="192" ht="12.0" hidden="1" customHeight="1">
      <c r="A192" s="258" t="s">
        <v>105</v>
      </c>
      <c r="B192" s="259"/>
      <c r="C192" s="260" t="s">
        <v>103</v>
      </c>
      <c r="D192" s="312">
        <f>'Proposed Rates'!H146</f>
        <v>0</v>
      </c>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row>
    <row r="193" ht="12.0" customHeight="1">
      <c r="A193" s="258" t="s">
        <v>106</v>
      </c>
      <c r="B193" s="259"/>
      <c r="C193" s="260" t="s">
        <v>123</v>
      </c>
      <c r="D193" s="312">
        <f>'Proposed Rates'!H187</f>
        <v>5.465</v>
      </c>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row>
    <row r="194" ht="12.0" customHeight="1">
      <c r="A194" s="258" t="s">
        <v>107</v>
      </c>
      <c r="B194" s="259"/>
      <c r="C194" s="260" t="s">
        <v>123</v>
      </c>
      <c r="D194" s="312">
        <f>'Proposed Rates'!H200</f>
        <v>3.0489</v>
      </c>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row>
    <row r="195" ht="4.5" customHeight="1">
      <c r="A195" s="260"/>
      <c r="B195" s="260"/>
      <c r="C195" s="260"/>
      <c r="D195" s="315"/>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row>
    <row r="196" ht="11.25" customHeight="1">
      <c r="A196" s="266" t="s">
        <v>108</v>
      </c>
      <c r="B196" s="259"/>
      <c r="C196" s="260"/>
      <c r="D196" s="315"/>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row>
    <row r="197" ht="5.25" customHeight="1">
      <c r="A197" s="255"/>
      <c r="B197" s="260"/>
      <c r="C197" s="260"/>
      <c r="D197" s="315"/>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row>
    <row r="198" ht="12.0" customHeight="1">
      <c r="A198" s="258" t="s">
        <v>109</v>
      </c>
      <c r="B198" s="259"/>
      <c r="C198" s="260" t="s">
        <v>103</v>
      </c>
      <c r="D198" s="315">
        <f>$D$34</f>
        <v>0.0041</v>
      </c>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row>
    <row r="199" ht="12.0" customHeight="1">
      <c r="A199" s="258" t="s">
        <v>110</v>
      </c>
      <c r="B199" s="259"/>
      <c r="C199" s="260" t="s">
        <v>103</v>
      </c>
      <c r="D199" s="312">
        <f>'Proposed Rates'!G213-'2026'!H196</f>
        <v>0.0045</v>
      </c>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row>
    <row r="200" ht="12.0" customHeight="1">
      <c r="A200" s="258" t="s">
        <v>111</v>
      </c>
      <c r="B200" s="259"/>
      <c r="C200" s="260" t="s">
        <v>103</v>
      </c>
      <c r="D200" s="312">
        <f>'Proposed Rates'!H226</f>
        <v>0.0015</v>
      </c>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row>
    <row r="201" ht="12.0" customHeight="1">
      <c r="A201" s="258" t="s">
        <v>112</v>
      </c>
      <c r="B201" s="259"/>
      <c r="C201" s="260" t="s">
        <v>98</v>
      </c>
      <c r="D201" s="312">
        <f>'Proposed Rates'!H240</f>
        <v>1.57</v>
      </c>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row>
    <row r="202" ht="13.5" customHeight="1">
      <c r="A202" s="282"/>
      <c r="B202" s="259"/>
      <c r="C202" s="260"/>
      <c r="D202" s="265"/>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row>
    <row r="203" ht="23.25" customHeight="1">
      <c r="A203" s="238" t="str">
        <f>$A$1</f>
        <v>Hydro Ottawa Limited</v>
      </c>
      <c r="B203" s="239"/>
      <c r="C203" s="239"/>
      <c r="D203" s="240"/>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row>
    <row r="204" ht="18.0" customHeight="1">
      <c r="A204" s="242" t="str">
        <f>$A$2</f>
        <v>PROPOSED - TARIFF OF RATES AND CHARGES</v>
      </c>
      <c r="B204" s="239"/>
      <c r="C204" s="239"/>
      <c r="D204" s="240"/>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row>
    <row r="205" ht="15.75" customHeight="1">
      <c r="A205" s="243" t="str">
        <f>$A$3</f>
        <v>Effective and Implementation Date January 1, 2028</v>
      </c>
      <c r="B205" s="239"/>
      <c r="C205" s="239"/>
      <c r="D205" s="240"/>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row>
    <row r="206" ht="11.25" customHeight="1">
      <c r="A206" s="244" t="str">
        <f>$A$4</f>
        <v>This schedule supersedes and replaces all previously</v>
      </c>
      <c r="B206" s="239"/>
      <c r="C206" s="239"/>
      <c r="D206" s="240"/>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row>
    <row r="207" ht="11.25" customHeight="1">
      <c r="A207" s="244" t="str">
        <f>$A$5</f>
        <v>approved schedules of Rates, Charges and Loss Factors</v>
      </c>
      <c r="B207" s="239"/>
      <c r="C207" s="239"/>
      <c r="D207" s="240"/>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row>
    <row r="208" ht="11.25" customHeight="1">
      <c r="A208" s="245" t="str">
        <f>$A$6</f>
        <v>EB-2024-0115</v>
      </c>
      <c r="B208" s="239"/>
      <c r="C208" s="239"/>
      <c r="D208" s="240"/>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row>
    <row r="209" ht="18.75" customHeight="1">
      <c r="A209" s="246" t="s">
        <v>131</v>
      </c>
      <c r="B209" s="239"/>
      <c r="C209" s="239"/>
      <c r="D209" s="240"/>
      <c r="E209" s="267"/>
      <c r="F209" s="267"/>
      <c r="G209" s="267"/>
      <c r="H209" s="267"/>
      <c r="I209" s="267"/>
      <c r="J209" s="267"/>
      <c r="K209" s="267"/>
      <c r="L209" s="267"/>
      <c r="M209" s="267"/>
      <c r="N209" s="267"/>
      <c r="O209" s="267"/>
      <c r="P209" s="267"/>
      <c r="Q209" s="267"/>
      <c r="R209" s="267"/>
      <c r="S209" s="267"/>
      <c r="T209" s="267"/>
      <c r="U209" s="267"/>
      <c r="V209" s="267"/>
      <c r="W209" s="267"/>
      <c r="X209" s="267"/>
      <c r="Y209" s="267"/>
      <c r="Z209" s="267"/>
    </row>
    <row r="210" ht="84.0" customHeight="1">
      <c r="A210" s="247" t="s">
        <v>132</v>
      </c>
      <c r="B210" s="239"/>
      <c r="C210" s="239"/>
      <c r="D210" s="240"/>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row>
    <row r="211" ht="6.75" customHeight="1">
      <c r="A211" s="248"/>
      <c r="B211" s="248"/>
      <c r="C211" s="248"/>
      <c r="D211" s="249"/>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row>
    <row r="212" ht="11.25" customHeight="1">
      <c r="A212" s="250" t="s">
        <v>91</v>
      </c>
      <c r="B212" s="239"/>
      <c r="C212" s="239"/>
      <c r="D212" s="240"/>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row>
    <row r="213" ht="6.75" customHeight="1">
      <c r="A213" s="251"/>
      <c r="B213" s="252"/>
      <c r="C213" s="252"/>
      <c r="D213" s="253"/>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row>
    <row r="214" ht="36.0" customHeight="1">
      <c r="A214" s="247" t="s">
        <v>92</v>
      </c>
      <c r="B214" s="239"/>
      <c r="C214" s="239"/>
      <c r="D214" s="240"/>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row>
    <row r="215" ht="6.75" customHeight="1">
      <c r="A215" s="248"/>
      <c r="B215" s="248"/>
      <c r="C215" s="248"/>
      <c r="D215" s="249"/>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row>
    <row r="216" ht="48.0" customHeight="1">
      <c r="A216" s="247" t="s">
        <v>93</v>
      </c>
      <c r="B216" s="239"/>
      <c r="C216" s="239"/>
      <c r="D216" s="240"/>
      <c r="E216" s="241"/>
      <c r="F216" s="241"/>
      <c r="G216" s="241"/>
      <c r="H216" s="241"/>
      <c r="I216" s="241"/>
      <c r="J216" s="241"/>
      <c r="K216" s="241"/>
      <c r="L216" s="241"/>
      <c r="M216" s="241"/>
      <c r="N216" s="241"/>
      <c r="O216" s="241"/>
      <c r="P216" s="241"/>
      <c r="Q216" s="241"/>
      <c r="R216" s="241"/>
      <c r="S216" s="241"/>
      <c r="T216" s="241"/>
      <c r="U216" s="241"/>
      <c r="V216" s="241"/>
      <c r="W216" s="241"/>
      <c r="X216" s="241"/>
      <c r="Y216" s="241"/>
      <c r="Z216" s="241"/>
    </row>
    <row r="217" ht="6.75" customHeight="1">
      <c r="A217" s="248"/>
      <c r="B217" s="248"/>
      <c r="C217" s="248"/>
      <c r="D217" s="249"/>
      <c r="E217" s="241"/>
      <c r="F217" s="241"/>
      <c r="G217" s="241"/>
      <c r="H217" s="241"/>
      <c r="I217" s="241"/>
      <c r="J217" s="241"/>
      <c r="K217" s="241"/>
      <c r="L217" s="241"/>
      <c r="M217" s="241"/>
      <c r="N217" s="241"/>
      <c r="O217" s="241"/>
      <c r="P217" s="241"/>
      <c r="Q217" s="241"/>
      <c r="R217" s="241"/>
      <c r="S217" s="241"/>
      <c r="T217" s="241"/>
      <c r="U217" s="241"/>
      <c r="V217" s="241"/>
      <c r="W217" s="241"/>
      <c r="X217" s="241"/>
      <c r="Y217" s="241"/>
      <c r="Z217" s="241"/>
    </row>
    <row r="218" ht="48.0" customHeight="1">
      <c r="A218" s="247" t="s">
        <v>94</v>
      </c>
      <c r="B218" s="239"/>
      <c r="C218" s="239"/>
      <c r="D218" s="240"/>
      <c r="E218" s="241"/>
      <c r="F218" s="241"/>
      <c r="G218" s="241"/>
      <c r="H218" s="241"/>
      <c r="I218" s="241"/>
      <c r="J218" s="241"/>
      <c r="K218" s="241"/>
      <c r="L218" s="241"/>
      <c r="M218" s="241"/>
      <c r="N218" s="241"/>
      <c r="O218" s="241"/>
      <c r="P218" s="241"/>
      <c r="Q218" s="241"/>
      <c r="R218" s="241"/>
      <c r="S218" s="241"/>
      <c r="T218" s="241"/>
      <c r="U218" s="241"/>
      <c r="V218" s="241"/>
      <c r="W218" s="241"/>
      <c r="X218" s="241"/>
      <c r="Y218" s="241"/>
      <c r="Z218" s="241"/>
    </row>
    <row r="219" ht="6.75" customHeight="1">
      <c r="A219" s="248"/>
      <c r="B219" s="248"/>
      <c r="C219" s="248"/>
      <c r="D219" s="249"/>
      <c r="E219" s="241"/>
      <c r="F219" s="241"/>
      <c r="G219" s="241"/>
      <c r="H219" s="241"/>
      <c r="I219" s="241"/>
      <c r="J219" s="241"/>
      <c r="K219" s="241"/>
      <c r="L219" s="241"/>
      <c r="M219" s="241"/>
      <c r="N219" s="241"/>
      <c r="O219" s="241"/>
      <c r="P219" s="241"/>
      <c r="Q219" s="241"/>
      <c r="R219" s="241"/>
      <c r="S219" s="241"/>
      <c r="T219" s="241"/>
      <c r="U219" s="241"/>
      <c r="V219" s="241"/>
      <c r="W219" s="241"/>
      <c r="X219" s="241"/>
      <c r="Y219" s="241"/>
      <c r="Z219" s="241"/>
    </row>
    <row r="220" ht="36.0" customHeight="1">
      <c r="A220" s="247" t="s">
        <v>95</v>
      </c>
      <c r="B220" s="239"/>
      <c r="C220" s="239"/>
      <c r="D220" s="240"/>
      <c r="E220" s="241"/>
      <c r="F220" s="241"/>
      <c r="G220" s="241"/>
      <c r="H220" s="241"/>
      <c r="I220" s="241"/>
      <c r="J220" s="241"/>
      <c r="K220" s="241"/>
      <c r="L220" s="241"/>
      <c r="M220" s="241"/>
      <c r="N220" s="241"/>
      <c r="O220" s="241"/>
      <c r="P220" s="241"/>
      <c r="Q220" s="241"/>
      <c r="R220" s="241"/>
      <c r="S220" s="241"/>
      <c r="T220" s="241"/>
      <c r="U220" s="241"/>
      <c r="V220" s="241"/>
      <c r="W220" s="241"/>
      <c r="X220" s="241"/>
      <c r="Y220" s="241"/>
      <c r="Z220" s="241"/>
    </row>
    <row r="221" ht="6.75" customHeight="1">
      <c r="A221" s="248"/>
      <c r="B221" s="248"/>
      <c r="C221" s="248"/>
      <c r="D221" s="249"/>
      <c r="E221" s="241"/>
      <c r="F221" s="241"/>
      <c r="G221" s="241"/>
      <c r="H221" s="241"/>
      <c r="I221" s="241"/>
      <c r="J221" s="241"/>
      <c r="K221" s="241"/>
      <c r="L221" s="241"/>
      <c r="M221" s="241"/>
      <c r="N221" s="241"/>
      <c r="O221" s="241"/>
      <c r="P221" s="241"/>
      <c r="Q221" s="241"/>
      <c r="R221" s="241"/>
      <c r="S221" s="241"/>
      <c r="T221" s="241"/>
      <c r="U221" s="241"/>
      <c r="V221" s="241"/>
      <c r="W221" s="241"/>
      <c r="X221" s="241"/>
      <c r="Y221" s="241"/>
      <c r="Z221" s="241"/>
    </row>
    <row r="222" ht="15.0" customHeight="1">
      <c r="A222" s="266" t="s">
        <v>96</v>
      </c>
      <c r="B222" s="259"/>
      <c r="C222" s="259"/>
      <c r="D222" s="259"/>
      <c r="E222" s="241"/>
      <c r="F222" s="241"/>
      <c r="G222" s="241"/>
      <c r="H222" s="241"/>
      <c r="I222" s="241"/>
      <c r="J222" s="241"/>
      <c r="K222" s="241"/>
      <c r="L222" s="241"/>
      <c r="M222" s="241"/>
      <c r="N222" s="241"/>
      <c r="O222" s="241"/>
      <c r="P222" s="241"/>
      <c r="Q222" s="241"/>
      <c r="R222" s="241"/>
      <c r="S222" s="241"/>
      <c r="T222" s="241"/>
      <c r="U222" s="241"/>
      <c r="V222" s="241"/>
      <c r="W222" s="241"/>
      <c r="X222" s="241"/>
      <c r="Y222" s="241"/>
      <c r="Z222" s="241"/>
    </row>
    <row r="223" ht="6.75" customHeight="1">
      <c r="A223" s="255"/>
      <c r="B223" s="256"/>
      <c r="C223" s="256"/>
      <c r="D223" s="257"/>
      <c r="E223" s="241"/>
      <c r="F223" s="241"/>
      <c r="G223" s="241"/>
      <c r="H223" s="241"/>
      <c r="I223" s="241"/>
      <c r="J223" s="241"/>
      <c r="K223" s="241"/>
      <c r="L223" s="241"/>
      <c r="M223" s="241"/>
      <c r="N223" s="241"/>
      <c r="O223" s="241"/>
      <c r="P223" s="241"/>
      <c r="Q223" s="241"/>
      <c r="R223" s="241"/>
      <c r="S223" s="241"/>
      <c r="T223" s="241"/>
      <c r="U223" s="241"/>
      <c r="V223" s="241"/>
      <c r="W223" s="241"/>
      <c r="X223" s="241"/>
      <c r="Y223" s="241"/>
      <c r="Z223" s="241"/>
    </row>
    <row r="224" ht="12.0" customHeight="1">
      <c r="A224" s="258" t="s">
        <v>133</v>
      </c>
      <c r="B224" s="259"/>
      <c r="C224" s="260" t="s">
        <v>98</v>
      </c>
      <c r="D224" s="311">
        <f>'Proposed Rates'!H15</f>
        <v>9.36</v>
      </c>
      <c r="E224" s="241"/>
      <c r="F224" s="241"/>
      <c r="G224" s="241"/>
      <c r="H224" s="241"/>
      <c r="I224" s="241"/>
      <c r="J224" s="241"/>
      <c r="K224" s="241"/>
      <c r="L224" s="241"/>
      <c r="M224" s="241"/>
      <c r="N224" s="241"/>
      <c r="O224" s="241"/>
      <c r="P224" s="241"/>
      <c r="Q224" s="241"/>
      <c r="R224" s="241"/>
      <c r="S224" s="241"/>
      <c r="T224" s="241"/>
      <c r="U224" s="241"/>
      <c r="V224" s="241"/>
      <c r="W224" s="241"/>
      <c r="X224" s="241"/>
      <c r="Y224" s="241"/>
      <c r="Z224" s="241"/>
    </row>
    <row r="225" ht="12.0" customHeight="1">
      <c r="A225" s="258" t="s">
        <v>116</v>
      </c>
      <c r="B225" s="259"/>
      <c r="C225" s="260" t="s">
        <v>103</v>
      </c>
      <c r="D225" s="312">
        <f>'Proposed Rates'!H28</f>
        <v>0.0447</v>
      </c>
      <c r="E225" s="241"/>
      <c r="F225" s="241"/>
      <c r="G225" s="241"/>
      <c r="H225" s="241"/>
      <c r="I225" s="241"/>
      <c r="J225" s="241"/>
      <c r="K225" s="241"/>
      <c r="L225" s="241"/>
      <c r="M225" s="241"/>
      <c r="N225" s="241"/>
      <c r="O225" s="241"/>
      <c r="P225" s="241"/>
      <c r="Q225" s="241"/>
      <c r="R225" s="241"/>
      <c r="S225" s="241"/>
      <c r="T225" s="241"/>
      <c r="U225" s="241"/>
      <c r="V225" s="241"/>
      <c r="W225" s="241"/>
      <c r="X225" s="241"/>
      <c r="Y225" s="241"/>
      <c r="Z225" s="241"/>
    </row>
    <row r="226" ht="12.0" customHeight="1">
      <c r="A226" s="258" t="s">
        <v>102</v>
      </c>
      <c r="B226" s="259"/>
      <c r="C226" s="260" t="s">
        <v>103</v>
      </c>
      <c r="D226" s="314">
        <f>'Proposed Rates'!H267</f>
        <v>0.00004</v>
      </c>
      <c r="E226" s="241"/>
      <c r="F226" s="241"/>
      <c r="G226" s="241"/>
      <c r="H226" s="241"/>
      <c r="I226" s="241"/>
      <c r="J226" s="241"/>
      <c r="K226" s="241"/>
      <c r="L226" s="241"/>
      <c r="M226" s="241"/>
      <c r="N226" s="241"/>
      <c r="O226" s="241"/>
      <c r="P226" s="241"/>
      <c r="Q226" s="241"/>
      <c r="R226" s="241"/>
      <c r="S226" s="241"/>
      <c r="T226" s="241"/>
      <c r="U226" s="241"/>
      <c r="V226" s="241"/>
      <c r="W226" s="241"/>
      <c r="X226" s="241"/>
      <c r="Y226" s="241"/>
      <c r="Z226" s="241"/>
    </row>
    <row r="227" ht="12.0" hidden="1" customHeight="1">
      <c r="A227" s="258" t="s">
        <v>104</v>
      </c>
      <c r="B227" s="259"/>
      <c r="C227" s="260" t="s">
        <v>103</v>
      </c>
      <c r="D227" s="312">
        <f>'Proposed Rates'!H44</f>
        <v>0</v>
      </c>
      <c r="E227" s="241"/>
      <c r="F227" s="241"/>
      <c r="G227" s="241"/>
      <c r="H227" s="241"/>
      <c r="I227" s="241"/>
      <c r="J227" s="241"/>
      <c r="K227" s="241"/>
      <c r="L227" s="241"/>
      <c r="M227" s="241"/>
      <c r="N227" s="241"/>
      <c r="O227" s="241"/>
      <c r="P227" s="241"/>
      <c r="Q227" s="241"/>
      <c r="R227" s="241"/>
      <c r="S227" s="241"/>
      <c r="T227" s="241"/>
      <c r="U227" s="241"/>
      <c r="V227" s="241"/>
      <c r="W227" s="241"/>
      <c r="X227" s="241"/>
      <c r="Y227" s="241"/>
      <c r="Z227" s="241"/>
    </row>
    <row r="228" ht="12.0" hidden="1" customHeight="1">
      <c r="A228" s="258" t="s">
        <v>100</v>
      </c>
      <c r="B228" s="259"/>
      <c r="C228" s="260" t="s">
        <v>103</v>
      </c>
      <c r="D228" s="312">
        <f>'Proposed Rates'!H71</f>
        <v>0</v>
      </c>
      <c r="E228" s="241"/>
      <c r="F228" s="241"/>
      <c r="G228" s="241"/>
      <c r="H228" s="241"/>
      <c r="I228" s="241"/>
      <c r="J228" s="241"/>
      <c r="K228" s="241"/>
      <c r="L228" s="241"/>
      <c r="M228" s="241"/>
      <c r="N228" s="241"/>
      <c r="O228" s="241"/>
      <c r="P228" s="241"/>
      <c r="Q228" s="241"/>
      <c r="R228" s="241"/>
      <c r="S228" s="241"/>
      <c r="T228" s="241"/>
      <c r="U228" s="241"/>
      <c r="V228" s="241"/>
      <c r="W228" s="241"/>
      <c r="X228" s="241"/>
      <c r="Y228" s="241"/>
      <c r="Z228" s="241"/>
    </row>
    <row r="229" ht="12.0" hidden="1" customHeight="1">
      <c r="A229" s="258" t="s">
        <v>99</v>
      </c>
      <c r="B229" s="259"/>
      <c r="C229" s="260" t="s">
        <v>103</v>
      </c>
      <c r="D229" s="312">
        <f>'Proposed Rates'!H97</f>
        <v>0</v>
      </c>
      <c r="E229" s="241"/>
      <c r="F229" s="241"/>
      <c r="G229" s="241"/>
      <c r="H229" s="241"/>
      <c r="I229" s="241"/>
      <c r="J229" s="241"/>
      <c r="K229" s="241"/>
      <c r="L229" s="241"/>
      <c r="M229" s="241"/>
      <c r="N229" s="241"/>
      <c r="O229" s="241"/>
      <c r="P229" s="241"/>
      <c r="Q229" s="241"/>
      <c r="R229" s="241"/>
      <c r="S229" s="241"/>
      <c r="T229" s="241"/>
      <c r="U229" s="241"/>
      <c r="V229" s="241"/>
      <c r="W229" s="241"/>
      <c r="X229" s="241"/>
      <c r="Y229" s="241"/>
      <c r="Z229" s="241"/>
    </row>
    <row r="230" ht="12.0" customHeight="1">
      <c r="A230" s="258" t="s">
        <v>106</v>
      </c>
      <c r="B230" s="259"/>
      <c r="C230" s="260" t="s">
        <v>103</v>
      </c>
      <c r="D230" s="312">
        <f>'Proposed Rates'!H190</f>
        <v>0.0077</v>
      </c>
      <c r="E230" s="241"/>
      <c r="F230" s="241"/>
      <c r="G230" s="241"/>
      <c r="H230" s="241"/>
      <c r="I230" s="241"/>
      <c r="J230" s="241"/>
      <c r="K230" s="241"/>
      <c r="L230" s="241"/>
      <c r="M230" s="241"/>
      <c r="N230" s="241"/>
      <c r="O230" s="241"/>
      <c r="P230" s="241"/>
      <c r="Q230" s="241"/>
      <c r="R230" s="241"/>
      <c r="S230" s="241"/>
      <c r="T230" s="241"/>
      <c r="U230" s="241"/>
      <c r="V230" s="241"/>
      <c r="W230" s="241"/>
      <c r="X230" s="241"/>
      <c r="Y230" s="241"/>
      <c r="Z230" s="241"/>
    </row>
    <row r="231" ht="12.0" customHeight="1">
      <c r="A231" s="258" t="s">
        <v>107</v>
      </c>
      <c r="B231" s="259"/>
      <c r="C231" s="260" t="s">
        <v>103</v>
      </c>
      <c r="D231" s="312">
        <f>'Proposed Rates'!H203</f>
        <v>0.0043</v>
      </c>
      <c r="E231" s="241"/>
      <c r="F231" s="241"/>
      <c r="G231" s="241"/>
      <c r="H231" s="241"/>
      <c r="I231" s="241"/>
      <c r="J231" s="241"/>
      <c r="K231" s="241"/>
      <c r="L231" s="241"/>
      <c r="M231" s="241"/>
      <c r="N231" s="241"/>
      <c r="O231" s="241"/>
      <c r="P231" s="241"/>
      <c r="Q231" s="241"/>
      <c r="R231" s="241"/>
      <c r="S231" s="241"/>
      <c r="T231" s="241"/>
      <c r="U231" s="241"/>
      <c r="V231" s="241"/>
      <c r="W231" s="241"/>
      <c r="X231" s="241"/>
      <c r="Y231" s="241"/>
      <c r="Z231" s="241"/>
    </row>
    <row r="232" ht="3.0" customHeight="1">
      <c r="A232" s="260"/>
      <c r="B232" s="260"/>
      <c r="C232" s="260"/>
      <c r="D232" s="315"/>
      <c r="E232" s="241"/>
      <c r="F232" s="241"/>
      <c r="G232" s="241"/>
      <c r="H232" s="241"/>
      <c r="I232" s="241"/>
      <c r="J232" s="241"/>
      <c r="K232" s="241"/>
      <c r="L232" s="241"/>
      <c r="M232" s="241"/>
      <c r="N232" s="241"/>
      <c r="O232" s="241"/>
      <c r="P232" s="241"/>
      <c r="Q232" s="241"/>
      <c r="R232" s="241"/>
      <c r="S232" s="241"/>
      <c r="T232" s="241"/>
      <c r="U232" s="241"/>
      <c r="V232" s="241"/>
      <c r="W232" s="241"/>
      <c r="X232" s="241"/>
      <c r="Y232" s="241"/>
      <c r="Z232" s="241"/>
    </row>
    <row r="233" ht="11.25" customHeight="1">
      <c r="A233" s="266" t="s">
        <v>108</v>
      </c>
      <c r="B233" s="259"/>
      <c r="C233" s="260"/>
      <c r="D233" s="315"/>
      <c r="E233" s="241"/>
      <c r="F233" s="241"/>
      <c r="G233" s="241"/>
      <c r="H233" s="241"/>
      <c r="I233" s="241"/>
      <c r="J233" s="241"/>
      <c r="K233" s="241"/>
      <c r="L233" s="241"/>
      <c r="M233" s="241"/>
      <c r="N233" s="241"/>
      <c r="O233" s="241"/>
      <c r="P233" s="241"/>
      <c r="Q233" s="241"/>
      <c r="R233" s="241"/>
      <c r="S233" s="241"/>
      <c r="T233" s="241"/>
      <c r="U233" s="241"/>
      <c r="V233" s="241"/>
      <c r="W233" s="241"/>
      <c r="X233" s="241"/>
      <c r="Y233" s="241"/>
      <c r="Z233" s="241"/>
    </row>
    <row r="234" ht="3.75" customHeight="1">
      <c r="A234" s="255"/>
      <c r="B234" s="260"/>
      <c r="C234" s="260"/>
      <c r="D234" s="315"/>
      <c r="E234" s="241"/>
      <c r="F234" s="241"/>
      <c r="G234" s="241"/>
      <c r="H234" s="241"/>
      <c r="I234" s="241"/>
      <c r="J234" s="241"/>
      <c r="K234" s="241"/>
      <c r="L234" s="241"/>
      <c r="M234" s="241"/>
      <c r="N234" s="241"/>
      <c r="O234" s="241"/>
      <c r="P234" s="241"/>
      <c r="Q234" s="241"/>
      <c r="R234" s="241"/>
      <c r="S234" s="241"/>
      <c r="T234" s="241"/>
      <c r="U234" s="241"/>
      <c r="V234" s="241"/>
      <c r="W234" s="241"/>
      <c r="X234" s="241"/>
      <c r="Y234" s="241"/>
      <c r="Z234" s="241"/>
    </row>
    <row r="235" ht="12.0" customHeight="1">
      <c r="A235" s="258" t="s">
        <v>109</v>
      </c>
      <c r="B235" s="259"/>
      <c r="C235" s="260" t="s">
        <v>103</v>
      </c>
      <c r="D235" s="315">
        <f>$D$34</f>
        <v>0.0041</v>
      </c>
      <c r="E235" s="241"/>
      <c r="F235" s="241"/>
      <c r="G235" s="241"/>
      <c r="H235" s="241"/>
      <c r="I235" s="241"/>
      <c r="J235" s="241"/>
      <c r="K235" s="241"/>
      <c r="L235" s="241"/>
      <c r="M235" s="241"/>
      <c r="N235" s="241"/>
      <c r="O235" s="241"/>
      <c r="P235" s="241"/>
      <c r="Q235" s="241"/>
      <c r="R235" s="241"/>
      <c r="S235" s="241"/>
      <c r="T235" s="241"/>
      <c r="U235" s="241"/>
      <c r="V235" s="241"/>
      <c r="W235" s="241"/>
      <c r="X235" s="241"/>
      <c r="Y235" s="241"/>
      <c r="Z235" s="241"/>
    </row>
    <row r="236" ht="12.0" customHeight="1">
      <c r="A236" s="258" t="s">
        <v>110</v>
      </c>
      <c r="B236" s="259"/>
      <c r="C236" s="260" t="s">
        <v>103</v>
      </c>
      <c r="D236" s="312">
        <f>'Proposed Rates'!H216-'2026'!D233</f>
        <v>0.0004</v>
      </c>
      <c r="E236" s="241"/>
      <c r="F236" s="241"/>
      <c r="G236" s="241"/>
      <c r="H236" s="241"/>
      <c r="I236" s="241"/>
      <c r="J236" s="241"/>
      <c r="K236" s="241"/>
      <c r="L236" s="241"/>
      <c r="M236" s="241"/>
      <c r="N236" s="241"/>
      <c r="O236" s="241"/>
      <c r="P236" s="241"/>
      <c r="Q236" s="241"/>
      <c r="R236" s="241"/>
      <c r="S236" s="241"/>
      <c r="T236" s="241"/>
      <c r="U236" s="241"/>
      <c r="V236" s="241"/>
      <c r="W236" s="241"/>
      <c r="X236" s="241"/>
      <c r="Y236" s="241"/>
      <c r="Z236" s="241"/>
    </row>
    <row r="237" ht="12.0" customHeight="1">
      <c r="A237" s="258" t="s">
        <v>111</v>
      </c>
      <c r="B237" s="259"/>
      <c r="C237" s="260" t="s">
        <v>103</v>
      </c>
      <c r="D237" s="312">
        <f>'Proposed Rates'!H229</f>
        <v>0.0015</v>
      </c>
      <c r="E237" s="241"/>
      <c r="F237" s="241"/>
      <c r="G237" s="241"/>
      <c r="H237" s="241"/>
      <c r="I237" s="241"/>
      <c r="J237" s="241"/>
      <c r="K237" s="241"/>
      <c r="L237" s="241"/>
      <c r="M237" s="241"/>
      <c r="N237" s="241"/>
      <c r="O237" s="241"/>
      <c r="P237" s="241"/>
      <c r="Q237" s="241"/>
      <c r="R237" s="241"/>
      <c r="S237" s="241"/>
      <c r="T237" s="241"/>
      <c r="U237" s="241"/>
      <c r="V237" s="241"/>
      <c r="W237" s="241"/>
      <c r="X237" s="241"/>
      <c r="Y237" s="241"/>
      <c r="Z237" s="241"/>
    </row>
    <row r="238" ht="12.0" customHeight="1">
      <c r="A238" s="258" t="s">
        <v>112</v>
      </c>
      <c r="B238" s="259"/>
      <c r="C238" s="260" t="s">
        <v>98</v>
      </c>
      <c r="D238" s="312">
        <f>'Proposed Rates'!H243</f>
        <v>1.57</v>
      </c>
      <c r="E238" s="241"/>
      <c r="F238" s="241"/>
      <c r="G238" s="241"/>
      <c r="H238" s="241"/>
      <c r="I238" s="241"/>
      <c r="J238" s="241"/>
      <c r="K238" s="241"/>
      <c r="L238" s="241"/>
      <c r="M238" s="241"/>
      <c r="N238" s="241"/>
      <c r="O238" s="241"/>
      <c r="P238" s="241"/>
      <c r="Q238" s="241"/>
      <c r="R238" s="241"/>
      <c r="S238" s="241"/>
      <c r="T238" s="241"/>
      <c r="U238" s="241"/>
      <c r="V238" s="241"/>
      <c r="W238" s="241"/>
      <c r="X238" s="241"/>
      <c r="Y238" s="241"/>
      <c r="Z238" s="241"/>
    </row>
    <row r="239" ht="11.25" customHeight="1">
      <c r="A239" s="258"/>
      <c r="B239" s="259"/>
      <c r="C239" s="260"/>
      <c r="D239" s="265"/>
      <c r="E239" s="241"/>
      <c r="F239" s="241"/>
      <c r="G239" s="241"/>
      <c r="H239" s="241"/>
      <c r="I239" s="241"/>
      <c r="J239" s="241"/>
      <c r="K239" s="241"/>
      <c r="L239" s="241"/>
      <c r="M239" s="241"/>
      <c r="N239" s="241"/>
      <c r="O239" s="241"/>
      <c r="P239" s="241"/>
      <c r="Q239" s="241"/>
      <c r="R239" s="241"/>
      <c r="S239" s="241"/>
      <c r="T239" s="241"/>
      <c r="U239" s="241"/>
      <c r="V239" s="241"/>
      <c r="W239" s="241"/>
      <c r="X239" s="241"/>
      <c r="Y239" s="241"/>
      <c r="Z239" s="241"/>
    </row>
    <row r="240" ht="23.25" customHeight="1">
      <c r="A240" s="238" t="str">
        <f>$A$1</f>
        <v>Hydro Ottawa Limited</v>
      </c>
      <c r="B240" s="239"/>
      <c r="C240" s="239"/>
      <c r="D240" s="240"/>
      <c r="E240" s="241"/>
      <c r="F240" s="241"/>
      <c r="G240" s="241"/>
      <c r="H240" s="241"/>
      <c r="I240" s="241"/>
      <c r="J240" s="241"/>
      <c r="K240" s="241"/>
      <c r="L240" s="241"/>
      <c r="M240" s="241"/>
      <c r="N240" s="241"/>
      <c r="O240" s="241"/>
      <c r="P240" s="241"/>
      <c r="Q240" s="241"/>
      <c r="R240" s="241"/>
      <c r="S240" s="241"/>
      <c r="T240" s="241"/>
      <c r="U240" s="241"/>
      <c r="V240" s="241"/>
      <c r="W240" s="241"/>
      <c r="X240" s="241"/>
      <c r="Y240" s="241"/>
      <c r="Z240" s="241"/>
    </row>
    <row r="241" ht="18.0" customHeight="1">
      <c r="A241" s="242" t="str">
        <f>$A$2</f>
        <v>PROPOSED - TARIFF OF RATES AND CHARGES</v>
      </c>
      <c r="B241" s="239"/>
      <c r="C241" s="239"/>
      <c r="D241" s="240"/>
      <c r="E241" s="241"/>
      <c r="F241" s="241"/>
      <c r="G241" s="241"/>
      <c r="H241" s="241"/>
      <c r="I241" s="241"/>
      <c r="J241" s="241"/>
      <c r="K241" s="241"/>
      <c r="L241" s="241"/>
      <c r="M241" s="241"/>
      <c r="N241" s="241"/>
      <c r="O241" s="241"/>
      <c r="P241" s="241"/>
      <c r="Q241" s="241"/>
      <c r="R241" s="241"/>
      <c r="S241" s="241"/>
      <c r="T241" s="241"/>
      <c r="U241" s="241"/>
      <c r="V241" s="241"/>
      <c r="W241" s="241"/>
      <c r="X241" s="241"/>
      <c r="Y241" s="241"/>
      <c r="Z241" s="241"/>
    </row>
    <row r="242" ht="15.75" customHeight="1">
      <c r="A242" s="243" t="str">
        <f>$A$3</f>
        <v>Effective and Implementation Date January 1, 2028</v>
      </c>
      <c r="B242" s="239"/>
      <c r="C242" s="239"/>
      <c r="D242" s="240"/>
      <c r="E242" s="241"/>
      <c r="F242" s="241"/>
      <c r="G242" s="241"/>
      <c r="H242" s="241"/>
      <c r="I242" s="241"/>
      <c r="J242" s="241"/>
      <c r="K242" s="241"/>
      <c r="L242" s="241"/>
      <c r="M242" s="241"/>
      <c r="N242" s="241"/>
      <c r="O242" s="241"/>
      <c r="P242" s="241"/>
      <c r="Q242" s="241"/>
      <c r="R242" s="241"/>
      <c r="S242" s="241"/>
      <c r="T242" s="241"/>
      <c r="U242" s="241"/>
      <c r="V242" s="241"/>
      <c r="W242" s="241"/>
      <c r="X242" s="241"/>
      <c r="Y242" s="241"/>
      <c r="Z242" s="241"/>
    </row>
    <row r="243" ht="11.25" customHeight="1">
      <c r="A243" s="244" t="str">
        <f>$A$4</f>
        <v>This schedule supersedes and replaces all previously</v>
      </c>
      <c r="B243" s="239"/>
      <c r="C243" s="239"/>
      <c r="D243" s="240"/>
      <c r="E243" s="241"/>
      <c r="F243" s="241"/>
      <c r="G243" s="241"/>
      <c r="H243" s="241"/>
      <c r="I243" s="241"/>
      <c r="J243" s="241"/>
      <c r="K243" s="241"/>
      <c r="L243" s="241"/>
      <c r="M243" s="241"/>
      <c r="N243" s="241"/>
      <c r="O243" s="241"/>
      <c r="P243" s="241"/>
      <c r="Q243" s="241"/>
      <c r="R243" s="241"/>
      <c r="S243" s="241"/>
      <c r="T243" s="241"/>
      <c r="U243" s="241"/>
      <c r="V243" s="241"/>
      <c r="W243" s="241"/>
      <c r="X243" s="241"/>
      <c r="Y243" s="241"/>
      <c r="Z243" s="241"/>
    </row>
    <row r="244" ht="11.25" customHeight="1">
      <c r="A244" s="244" t="str">
        <f>$A$5</f>
        <v>approved schedules of Rates, Charges and Loss Factors</v>
      </c>
      <c r="B244" s="239"/>
      <c r="C244" s="239"/>
      <c r="D244" s="240"/>
      <c r="E244" s="241"/>
      <c r="F244" s="241"/>
      <c r="G244" s="241"/>
      <c r="H244" s="241"/>
      <c r="I244" s="241"/>
      <c r="J244" s="241"/>
      <c r="K244" s="241"/>
      <c r="L244" s="241"/>
      <c r="M244" s="241"/>
      <c r="N244" s="241"/>
      <c r="O244" s="241"/>
      <c r="P244" s="241"/>
      <c r="Q244" s="241"/>
      <c r="R244" s="241"/>
      <c r="S244" s="241"/>
      <c r="T244" s="241"/>
      <c r="U244" s="241"/>
      <c r="V244" s="241"/>
      <c r="W244" s="241"/>
      <c r="X244" s="241"/>
      <c r="Y244" s="241"/>
      <c r="Z244" s="241"/>
    </row>
    <row r="245" ht="11.25" customHeight="1">
      <c r="A245" s="245" t="str">
        <f>$A$6</f>
        <v>EB-2024-0115</v>
      </c>
      <c r="B245" s="239"/>
      <c r="C245" s="239"/>
      <c r="D245" s="240"/>
      <c r="E245" s="241"/>
      <c r="F245" s="241"/>
      <c r="G245" s="241"/>
      <c r="H245" s="241"/>
      <c r="I245" s="241"/>
      <c r="J245" s="241"/>
      <c r="K245" s="241"/>
      <c r="L245" s="241"/>
      <c r="M245" s="241"/>
      <c r="N245" s="241"/>
      <c r="O245" s="241"/>
      <c r="P245" s="241"/>
      <c r="Q245" s="241"/>
      <c r="R245" s="241"/>
      <c r="S245" s="241"/>
      <c r="T245" s="241"/>
      <c r="U245" s="241"/>
      <c r="V245" s="241"/>
      <c r="W245" s="241"/>
      <c r="X245" s="241"/>
      <c r="Y245" s="241"/>
      <c r="Z245" s="241"/>
    </row>
    <row r="246" ht="18.75" customHeight="1">
      <c r="A246" s="246" t="s">
        <v>134</v>
      </c>
      <c r="B246" s="239"/>
      <c r="C246" s="239"/>
      <c r="D246" s="240"/>
      <c r="E246" s="267"/>
      <c r="F246" s="267"/>
      <c r="G246" s="267"/>
      <c r="H246" s="267"/>
      <c r="I246" s="267"/>
      <c r="J246" s="267"/>
      <c r="K246" s="267"/>
      <c r="L246" s="267"/>
      <c r="M246" s="267"/>
      <c r="N246" s="267"/>
      <c r="O246" s="267"/>
      <c r="P246" s="267"/>
      <c r="Q246" s="267"/>
      <c r="R246" s="267"/>
      <c r="S246" s="267"/>
      <c r="T246" s="267"/>
      <c r="U246" s="267"/>
      <c r="V246" s="267"/>
      <c r="W246" s="267"/>
      <c r="X246" s="267"/>
      <c r="Y246" s="267"/>
      <c r="Z246" s="267"/>
    </row>
    <row r="247" ht="36.0" customHeight="1">
      <c r="A247" s="247" t="s">
        <v>135</v>
      </c>
      <c r="B247" s="239"/>
      <c r="C247" s="239"/>
      <c r="D247" s="240"/>
      <c r="E247" s="241"/>
      <c r="F247" s="241"/>
      <c r="G247" s="241"/>
      <c r="H247" s="241"/>
      <c r="I247" s="241"/>
      <c r="J247" s="241"/>
      <c r="K247" s="241"/>
      <c r="L247" s="241"/>
      <c r="M247" s="241"/>
      <c r="N247" s="241"/>
      <c r="O247" s="241"/>
      <c r="P247" s="241"/>
      <c r="Q247" s="241"/>
      <c r="R247" s="241"/>
      <c r="S247" s="241"/>
      <c r="T247" s="241"/>
      <c r="U247" s="241"/>
      <c r="V247" s="241"/>
      <c r="W247" s="241"/>
      <c r="X247" s="241"/>
      <c r="Y247" s="241"/>
      <c r="Z247" s="241"/>
    </row>
    <row r="248" ht="6.75" customHeight="1">
      <c r="A248" s="248"/>
      <c r="B248" s="248"/>
      <c r="C248" s="248"/>
      <c r="D248" s="249"/>
      <c r="E248" s="241"/>
      <c r="F248" s="241"/>
      <c r="G248" s="241"/>
      <c r="H248" s="241"/>
      <c r="I248" s="241"/>
      <c r="J248" s="241"/>
      <c r="K248" s="241"/>
      <c r="L248" s="241"/>
      <c r="M248" s="241"/>
      <c r="N248" s="241"/>
      <c r="O248" s="241"/>
      <c r="P248" s="241"/>
      <c r="Q248" s="241"/>
      <c r="R248" s="241"/>
      <c r="S248" s="241"/>
      <c r="T248" s="241"/>
      <c r="U248" s="241"/>
      <c r="V248" s="241"/>
      <c r="W248" s="241"/>
      <c r="X248" s="241"/>
      <c r="Y248" s="241"/>
      <c r="Z248" s="241"/>
    </row>
    <row r="249" ht="11.25" customHeight="1">
      <c r="A249" s="250" t="s">
        <v>91</v>
      </c>
      <c r="B249" s="239"/>
      <c r="C249" s="239"/>
      <c r="D249" s="240"/>
      <c r="E249" s="241"/>
      <c r="F249" s="241"/>
      <c r="G249" s="241"/>
      <c r="H249" s="241"/>
      <c r="I249" s="241"/>
      <c r="J249" s="241"/>
      <c r="K249" s="241"/>
      <c r="L249" s="241"/>
      <c r="M249" s="241"/>
      <c r="N249" s="241"/>
      <c r="O249" s="241"/>
      <c r="P249" s="241"/>
      <c r="Q249" s="241"/>
      <c r="R249" s="241"/>
      <c r="S249" s="241"/>
      <c r="T249" s="241"/>
      <c r="U249" s="241"/>
      <c r="V249" s="241"/>
      <c r="W249" s="241"/>
      <c r="X249" s="241"/>
      <c r="Y249" s="241"/>
      <c r="Z249" s="241"/>
    </row>
    <row r="250" ht="6.75" customHeight="1">
      <c r="A250" s="251"/>
      <c r="B250" s="252"/>
      <c r="C250" s="252"/>
      <c r="D250" s="253"/>
      <c r="E250" s="241"/>
      <c r="F250" s="241"/>
      <c r="G250" s="241"/>
      <c r="H250" s="241"/>
      <c r="I250" s="241"/>
      <c r="J250" s="241"/>
      <c r="K250" s="241"/>
      <c r="L250" s="241"/>
      <c r="M250" s="241"/>
      <c r="N250" s="241"/>
      <c r="O250" s="241"/>
      <c r="P250" s="241"/>
      <c r="Q250" s="241"/>
      <c r="R250" s="241"/>
      <c r="S250" s="241"/>
      <c r="T250" s="241"/>
      <c r="U250" s="241"/>
      <c r="V250" s="241"/>
      <c r="W250" s="241"/>
      <c r="X250" s="241"/>
      <c r="Y250" s="241"/>
      <c r="Z250" s="241"/>
    </row>
    <row r="251" ht="36.0" customHeight="1">
      <c r="A251" s="247" t="s">
        <v>92</v>
      </c>
      <c r="B251" s="239"/>
      <c r="C251" s="239"/>
      <c r="D251" s="240"/>
      <c r="E251" s="241"/>
      <c r="F251" s="241"/>
      <c r="G251" s="241"/>
      <c r="H251" s="241"/>
      <c r="I251" s="241"/>
      <c r="J251" s="241"/>
      <c r="K251" s="241"/>
      <c r="L251" s="241"/>
      <c r="M251" s="241"/>
      <c r="N251" s="241"/>
      <c r="O251" s="241"/>
      <c r="P251" s="241"/>
      <c r="Q251" s="241"/>
      <c r="R251" s="241"/>
      <c r="S251" s="241"/>
      <c r="T251" s="241"/>
      <c r="U251" s="241"/>
      <c r="V251" s="241"/>
      <c r="W251" s="241"/>
      <c r="X251" s="241"/>
      <c r="Y251" s="241"/>
      <c r="Z251" s="241"/>
    </row>
    <row r="252" ht="6.75" customHeight="1">
      <c r="A252" s="248"/>
      <c r="B252" s="248"/>
      <c r="C252" s="248"/>
      <c r="D252" s="249"/>
      <c r="E252" s="241"/>
      <c r="F252" s="241"/>
      <c r="G252" s="241"/>
      <c r="H252" s="241"/>
      <c r="I252" s="241"/>
      <c r="J252" s="241"/>
      <c r="K252" s="241"/>
      <c r="L252" s="241"/>
      <c r="M252" s="241"/>
      <c r="N252" s="241"/>
      <c r="O252" s="241"/>
      <c r="P252" s="241"/>
      <c r="Q252" s="241"/>
      <c r="R252" s="241"/>
      <c r="S252" s="241"/>
      <c r="T252" s="241"/>
      <c r="U252" s="241"/>
      <c r="V252" s="241"/>
      <c r="W252" s="241"/>
      <c r="X252" s="241"/>
      <c r="Y252" s="241"/>
      <c r="Z252" s="241"/>
    </row>
    <row r="253" ht="48.0" customHeight="1">
      <c r="A253" s="247" t="s">
        <v>93</v>
      </c>
      <c r="B253" s="239"/>
      <c r="C253" s="239"/>
      <c r="D253" s="240"/>
      <c r="E253" s="241"/>
      <c r="F253" s="241"/>
      <c r="G253" s="241"/>
      <c r="H253" s="241"/>
      <c r="I253" s="241"/>
      <c r="J253" s="241"/>
      <c r="K253" s="241"/>
      <c r="L253" s="241"/>
      <c r="M253" s="241"/>
      <c r="N253" s="241"/>
      <c r="O253" s="241"/>
      <c r="P253" s="241"/>
      <c r="Q253" s="241"/>
      <c r="R253" s="241"/>
      <c r="S253" s="241"/>
      <c r="T253" s="241"/>
      <c r="U253" s="241"/>
      <c r="V253" s="241"/>
      <c r="W253" s="241"/>
      <c r="X253" s="241"/>
      <c r="Y253" s="241"/>
      <c r="Z253" s="241"/>
    </row>
    <row r="254" ht="6.75" customHeight="1">
      <c r="A254" s="248"/>
      <c r="B254" s="248"/>
      <c r="C254" s="248"/>
      <c r="D254" s="249"/>
      <c r="E254" s="241"/>
      <c r="F254" s="241"/>
      <c r="G254" s="241"/>
      <c r="H254" s="241"/>
      <c r="I254" s="241"/>
      <c r="J254" s="241"/>
      <c r="K254" s="241"/>
      <c r="L254" s="241"/>
      <c r="M254" s="241"/>
      <c r="N254" s="241"/>
      <c r="O254" s="241"/>
      <c r="P254" s="241"/>
      <c r="Q254" s="241"/>
      <c r="R254" s="241"/>
      <c r="S254" s="241"/>
      <c r="T254" s="241"/>
      <c r="U254" s="241"/>
      <c r="V254" s="241"/>
      <c r="W254" s="241"/>
      <c r="X254" s="241"/>
      <c r="Y254" s="241"/>
      <c r="Z254" s="241"/>
    </row>
    <row r="255" ht="24.0" customHeight="1">
      <c r="A255" s="247" t="s">
        <v>136</v>
      </c>
      <c r="B255" s="239"/>
      <c r="C255" s="239"/>
      <c r="D255" s="240"/>
      <c r="E255" s="241"/>
      <c r="F255" s="241"/>
      <c r="G255" s="241"/>
      <c r="H255" s="241"/>
      <c r="I255" s="241"/>
      <c r="J255" s="241"/>
      <c r="K255" s="241"/>
      <c r="L255" s="241"/>
      <c r="M255" s="241"/>
      <c r="N255" s="241"/>
      <c r="O255" s="241"/>
      <c r="P255" s="241"/>
      <c r="Q255" s="241"/>
      <c r="R255" s="241"/>
      <c r="S255" s="241"/>
      <c r="T255" s="241"/>
      <c r="U255" s="241"/>
      <c r="V255" s="241"/>
      <c r="W255" s="241"/>
      <c r="X255" s="241"/>
      <c r="Y255" s="241"/>
      <c r="Z255" s="241"/>
    </row>
    <row r="256" ht="6.75" customHeight="1">
      <c r="A256" s="248"/>
      <c r="B256" s="248"/>
      <c r="C256" s="248"/>
      <c r="D256" s="249"/>
      <c r="E256" s="241"/>
      <c r="F256" s="241"/>
      <c r="G256" s="241"/>
      <c r="H256" s="241"/>
      <c r="I256" s="241"/>
      <c r="J256" s="241"/>
      <c r="K256" s="241"/>
      <c r="L256" s="241"/>
      <c r="M256" s="241"/>
      <c r="N256" s="241"/>
      <c r="O256" s="241"/>
      <c r="P256" s="241"/>
      <c r="Q256" s="241"/>
      <c r="R256" s="241"/>
      <c r="S256" s="241"/>
      <c r="T256" s="241"/>
      <c r="U256" s="241"/>
      <c r="V256" s="241"/>
      <c r="W256" s="241"/>
      <c r="X256" s="241"/>
      <c r="Y256" s="241"/>
      <c r="Z256" s="241"/>
    </row>
    <row r="257" ht="36.0" customHeight="1">
      <c r="A257" s="247" t="s">
        <v>137</v>
      </c>
      <c r="B257" s="239"/>
      <c r="C257" s="239"/>
      <c r="D257" s="240"/>
      <c r="E257" s="241"/>
      <c r="F257" s="241"/>
      <c r="G257" s="241"/>
      <c r="H257" s="241"/>
      <c r="I257" s="241"/>
      <c r="J257" s="241"/>
      <c r="K257" s="241"/>
      <c r="L257" s="241"/>
      <c r="M257" s="241"/>
      <c r="N257" s="241"/>
      <c r="O257" s="241"/>
      <c r="P257" s="241"/>
      <c r="Q257" s="241"/>
      <c r="R257" s="241"/>
      <c r="S257" s="241"/>
      <c r="T257" s="241"/>
      <c r="U257" s="241"/>
      <c r="V257" s="241"/>
      <c r="W257" s="241"/>
      <c r="X257" s="241"/>
      <c r="Y257" s="241"/>
      <c r="Z257" s="241"/>
    </row>
    <row r="258" ht="6.75" customHeight="1">
      <c r="A258" s="248"/>
      <c r="B258" s="248"/>
      <c r="C258" s="248"/>
      <c r="D258" s="249"/>
      <c r="E258" s="241"/>
      <c r="F258" s="241"/>
      <c r="G258" s="241"/>
      <c r="H258" s="241"/>
      <c r="I258" s="241"/>
      <c r="J258" s="241"/>
      <c r="K258" s="241"/>
      <c r="L258" s="241"/>
      <c r="M258" s="241"/>
      <c r="N258" s="241"/>
      <c r="O258" s="241"/>
      <c r="P258" s="241"/>
      <c r="Q258" s="241"/>
      <c r="R258" s="241"/>
      <c r="S258" s="241"/>
      <c r="T258" s="241"/>
      <c r="U258" s="241"/>
      <c r="V258" s="241"/>
      <c r="W258" s="241"/>
      <c r="X258" s="241"/>
      <c r="Y258" s="241"/>
      <c r="Z258" s="241"/>
    </row>
    <row r="259" ht="15.0" customHeight="1">
      <c r="A259" s="254" t="s">
        <v>138</v>
      </c>
      <c r="B259" s="239"/>
      <c r="C259" s="239"/>
      <c r="D259" s="240"/>
      <c r="E259" s="241"/>
      <c r="F259" s="241"/>
      <c r="G259" s="241"/>
      <c r="H259" s="241"/>
      <c r="I259" s="241"/>
      <c r="J259" s="241"/>
      <c r="K259" s="241"/>
      <c r="L259" s="241"/>
      <c r="M259" s="241"/>
      <c r="N259" s="241"/>
      <c r="O259" s="241"/>
      <c r="P259" s="241"/>
      <c r="Q259" s="241"/>
      <c r="R259" s="241"/>
      <c r="S259" s="241"/>
      <c r="T259" s="241"/>
      <c r="U259" s="241"/>
      <c r="V259" s="241"/>
      <c r="W259" s="241"/>
      <c r="X259" s="241"/>
      <c r="Y259" s="241"/>
      <c r="Z259" s="241"/>
    </row>
    <row r="260" ht="6.75" customHeight="1">
      <c r="A260" s="255"/>
      <c r="B260" s="256"/>
      <c r="C260" s="256"/>
      <c r="D260" s="257"/>
      <c r="E260" s="241"/>
      <c r="F260" s="241"/>
      <c r="G260" s="241"/>
      <c r="H260" s="241"/>
      <c r="I260" s="241"/>
      <c r="J260" s="241"/>
      <c r="K260" s="241"/>
      <c r="L260" s="241"/>
      <c r="M260" s="241"/>
      <c r="N260" s="241"/>
      <c r="O260" s="241"/>
      <c r="P260" s="241"/>
      <c r="Q260" s="241"/>
      <c r="R260" s="241"/>
      <c r="S260" s="241"/>
      <c r="T260" s="241"/>
      <c r="U260" s="241"/>
      <c r="V260" s="241"/>
      <c r="W260" s="241"/>
      <c r="X260" s="241"/>
      <c r="Y260" s="241"/>
      <c r="Z260" s="241"/>
    </row>
    <row r="261" ht="11.25" customHeight="1">
      <c r="A261" s="317" t="s">
        <v>97</v>
      </c>
      <c r="B261" s="277"/>
      <c r="C261" s="318" t="s">
        <v>98</v>
      </c>
      <c r="D261" s="319">
        <f>'Proposed Rates'!H16</f>
        <v>186.89</v>
      </c>
      <c r="E261" s="241"/>
      <c r="F261" s="241"/>
      <c r="G261" s="241"/>
      <c r="H261" s="241"/>
      <c r="I261" s="241"/>
      <c r="J261" s="241"/>
      <c r="K261" s="241"/>
      <c r="L261" s="241"/>
      <c r="M261" s="241"/>
      <c r="N261" s="241"/>
      <c r="O261" s="241"/>
      <c r="P261" s="241"/>
      <c r="Q261" s="241"/>
      <c r="R261" s="241"/>
      <c r="S261" s="241"/>
      <c r="T261" s="241"/>
      <c r="U261" s="241"/>
      <c r="V261" s="241"/>
      <c r="W261" s="241"/>
      <c r="X261" s="241"/>
      <c r="Y261" s="241"/>
      <c r="Z261" s="241"/>
    </row>
    <row r="262" ht="11.25" customHeight="1">
      <c r="A262" s="317" t="s">
        <v>139</v>
      </c>
      <c r="B262" s="277"/>
      <c r="C262" s="318" t="s">
        <v>123</v>
      </c>
      <c r="D262" s="320">
        <f>'Proposed Rates'!H29</f>
        <v>4.7664</v>
      </c>
      <c r="E262" s="241"/>
      <c r="F262" s="241"/>
      <c r="G262" s="241"/>
      <c r="H262" s="241"/>
      <c r="I262" s="241"/>
      <c r="J262" s="241"/>
      <c r="K262" s="241"/>
      <c r="L262" s="241"/>
      <c r="M262" s="241"/>
      <c r="N262" s="241"/>
      <c r="O262" s="241"/>
      <c r="P262" s="241"/>
      <c r="Q262" s="241"/>
      <c r="R262" s="241"/>
      <c r="S262" s="241"/>
      <c r="T262" s="241"/>
      <c r="U262" s="241"/>
      <c r="V262" s="241"/>
      <c r="W262" s="241"/>
      <c r="X262" s="241"/>
      <c r="Y262" s="241"/>
      <c r="Z262" s="241"/>
    </row>
    <row r="263" ht="11.25" customHeight="1">
      <c r="A263" s="317" t="s">
        <v>140</v>
      </c>
      <c r="B263" s="277"/>
      <c r="C263" s="318" t="s">
        <v>123</v>
      </c>
      <c r="D263" s="320">
        <f>'Proposed Rates'!H30</f>
        <v>4.6692</v>
      </c>
      <c r="E263" s="241"/>
      <c r="F263" s="241"/>
      <c r="G263" s="241"/>
      <c r="H263" s="241"/>
      <c r="I263" s="241"/>
      <c r="J263" s="241"/>
      <c r="K263" s="241"/>
      <c r="L263" s="241"/>
      <c r="M263" s="241"/>
      <c r="N263" s="241"/>
      <c r="O263" s="241"/>
      <c r="P263" s="241"/>
      <c r="Q263" s="241"/>
      <c r="R263" s="241"/>
      <c r="S263" s="241"/>
      <c r="T263" s="241"/>
      <c r="U263" s="241"/>
      <c r="V263" s="241"/>
      <c r="W263" s="241"/>
      <c r="X263" s="241"/>
      <c r="Y263" s="241"/>
      <c r="Z263" s="241"/>
    </row>
    <row r="264" ht="11.25" customHeight="1">
      <c r="A264" s="317" t="s">
        <v>141</v>
      </c>
      <c r="B264" s="277"/>
      <c r="C264" s="318" t="s">
        <v>123</v>
      </c>
      <c r="D264" s="320">
        <f>'Proposed Rates'!H31</f>
        <v>4.8435</v>
      </c>
      <c r="E264" s="241"/>
      <c r="F264" s="241"/>
      <c r="G264" s="241"/>
      <c r="H264" s="241"/>
      <c r="I264" s="241"/>
      <c r="J264" s="241"/>
      <c r="K264" s="241"/>
      <c r="L264" s="241"/>
      <c r="M264" s="241"/>
      <c r="N264" s="241"/>
      <c r="O264" s="241"/>
      <c r="P264" s="241"/>
      <c r="Q264" s="241"/>
      <c r="R264" s="241"/>
      <c r="S264" s="241"/>
      <c r="T264" s="241"/>
      <c r="U264" s="241"/>
      <c r="V264" s="241"/>
      <c r="W264" s="241"/>
      <c r="X264" s="241"/>
      <c r="Y264" s="241"/>
      <c r="Z264" s="241"/>
    </row>
    <row r="265" ht="19.5" customHeight="1">
      <c r="A265" s="282"/>
      <c r="B265" s="259"/>
      <c r="C265" s="260"/>
      <c r="D265" s="315"/>
      <c r="E265" s="241"/>
      <c r="F265" s="241"/>
      <c r="G265" s="241"/>
      <c r="H265" s="241"/>
      <c r="I265" s="241"/>
      <c r="J265" s="241"/>
      <c r="K265" s="241"/>
      <c r="L265" s="241"/>
      <c r="M265" s="241"/>
      <c r="N265" s="241"/>
      <c r="O265" s="241"/>
      <c r="P265" s="241"/>
      <c r="Q265" s="241"/>
      <c r="R265" s="241"/>
      <c r="S265" s="241"/>
      <c r="T265" s="241"/>
      <c r="U265" s="241"/>
      <c r="V265" s="241"/>
      <c r="W265" s="241"/>
      <c r="X265" s="241"/>
      <c r="Y265" s="241"/>
      <c r="Z265" s="241"/>
    </row>
    <row r="266" ht="23.25" customHeight="1">
      <c r="A266" s="238" t="str">
        <f>$A$1</f>
        <v>Hydro Ottawa Limited</v>
      </c>
      <c r="B266" s="239"/>
      <c r="C266" s="239"/>
      <c r="D266" s="240"/>
      <c r="E266" s="241"/>
      <c r="F266" s="241"/>
      <c r="G266" s="241"/>
      <c r="H266" s="241"/>
      <c r="I266" s="241"/>
      <c r="J266" s="241"/>
      <c r="K266" s="241"/>
      <c r="L266" s="241"/>
      <c r="M266" s="241"/>
      <c r="N266" s="241"/>
      <c r="O266" s="241"/>
      <c r="P266" s="241"/>
      <c r="Q266" s="241"/>
      <c r="R266" s="241"/>
      <c r="S266" s="241"/>
      <c r="T266" s="241"/>
      <c r="U266" s="241"/>
      <c r="V266" s="241"/>
      <c r="W266" s="241"/>
      <c r="X266" s="241"/>
      <c r="Y266" s="241"/>
      <c r="Z266" s="241"/>
    </row>
    <row r="267" ht="18.0" customHeight="1">
      <c r="A267" s="242" t="str">
        <f>$A$2</f>
        <v>PROPOSED - TARIFF OF RATES AND CHARGES</v>
      </c>
      <c r="B267" s="239"/>
      <c r="C267" s="239"/>
      <c r="D267" s="240"/>
      <c r="E267" s="241"/>
      <c r="F267" s="241"/>
      <c r="G267" s="241"/>
      <c r="H267" s="241"/>
      <c r="I267" s="241"/>
      <c r="J267" s="241"/>
      <c r="K267" s="241"/>
      <c r="L267" s="241"/>
      <c r="M267" s="241"/>
      <c r="N267" s="241"/>
      <c r="O267" s="241"/>
      <c r="P267" s="241"/>
      <c r="Q267" s="241"/>
      <c r="R267" s="241"/>
      <c r="S267" s="241"/>
      <c r="T267" s="241"/>
      <c r="U267" s="241"/>
      <c r="V267" s="241"/>
      <c r="W267" s="241"/>
      <c r="X267" s="241"/>
      <c r="Y267" s="241"/>
      <c r="Z267" s="241"/>
    </row>
    <row r="268" ht="15.75" customHeight="1">
      <c r="A268" s="243" t="str">
        <f>$A$3</f>
        <v>Effective and Implementation Date January 1, 2028</v>
      </c>
      <c r="B268" s="239"/>
      <c r="C268" s="239"/>
      <c r="D268" s="240"/>
      <c r="E268" s="241"/>
      <c r="F268" s="241"/>
      <c r="G268" s="241"/>
      <c r="H268" s="241"/>
      <c r="I268" s="241"/>
      <c r="J268" s="241"/>
      <c r="K268" s="241"/>
      <c r="L268" s="241"/>
      <c r="M268" s="241"/>
      <c r="N268" s="241"/>
      <c r="O268" s="241"/>
      <c r="P268" s="241"/>
      <c r="Q268" s="241"/>
      <c r="R268" s="241"/>
      <c r="S268" s="241"/>
      <c r="T268" s="241"/>
      <c r="U268" s="241"/>
      <c r="V268" s="241"/>
      <c r="W268" s="241"/>
      <c r="X268" s="241"/>
      <c r="Y268" s="241"/>
      <c r="Z268" s="241"/>
    </row>
    <row r="269" ht="11.25" customHeight="1">
      <c r="A269" s="244" t="str">
        <f>$A$4</f>
        <v>This schedule supersedes and replaces all previously</v>
      </c>
      <c r="B269" s="239"/>
      <c r="C269" s="239"/>
      <c r="D269" s="240"/>
      <c r="E269" s="241"/>
      <c r="F269" s="241"/>
      <c r="G269" s="241"/>
      <c r="H269" s="241"/>
      <c r="I269" s="241"/>
      <c r="J269" s="241"/>
      <c r="K269" s="241"/>
      <c r="L269" s="241"/>
      <c r="M269" s="241"/>
      <c r="N269" s="241"/>
      <c r="O269" s="241"/>
      <c r="P269" s="241"/>
      <c r="Q269" s="241"/>
      <c r="R269" s="241"/>
      <c r="S269" s="241"/>
      <c r="T269" s="241"/>
      <c r="U269" s="241"/>
      <c r="V269" s="241"/>
      <c r="W269" s="241"/>
      <c r="X269" s="241"/>
      <c r="Y269" s="241"/>
      <c r="Z269" s="241"/>
    </row>
    <row r="270" ht="11.25" customHeight="1">
      <c r="A270" s="244" t="str">
        <f>$A$5</f>
        <v>approved schedules of Rates, Charges and Loss Factors</v>
      </c>
      <c r="B270" s="239"/>
      <c r="C270" s="239"/>
      <c r="D270" s="240"/>
      <c r="E270" s="241"/>
      <c r="F270" s="241"/>
      <c r="G270" s="241"/>
      <c r="H270" s="241"/>
      <c r="I270" s="241"/>
      <c r="J270" s="241"/>
      <c r="K270" s="241"/>
      <c r="L270" s="241"/>
      <c r="M270" s="241"/>
      <c r="N270" s="241"/>
      <c r="O270" s="241"/>
      <c r="P270" s="241"/>
      <c r="Q270" s="241"/>
      <c r="R270" s="241"/>
      <c r="S270" s="241"/>
      <c r="T270" s="241"/>
      <c r="U270" s="241"/>
      <c r="V270" s="241"/>
      <c r="W270" s="241"/>
      <c r="X270" s="241"/>
      <c r="Y270" s="241"/>
      <c r="Z270" s="241"/>
    </row>
    <row r="271" ht="11.25" customHeight="1">
      <c r="A271" s="245" t="str">
        <f>$A$6</f>
        <v>EB-2024-0115</v>
      </c>
      <c r="B271" s="239"/>
      <c r="C271" s="239"/>
      <c r="D271" s="240"/>
      <c r="E271" s="241"/>
      <c r="F271" s="241"/>
      <c r="G271" s="241"/>
      <c r="H271" s="241"/>
      <c r="I271" s="241"/>
      <c r="J271" s="241"/>
      <c r="K271" s="241"/>
      <c r="L271" s="241"/>
      <c r="M271" s="241"/>
      <c r="N271" s="241"/>
      <c r="O271" s="241"/>
      <c r="P271" s="241"/>
      <c r="Q271" s="241"/>
      <c r="R271" s="241"/>
      <c r="S271" s="241"/>
      <c r="T271" s="241"/>
      <c r="U271" s="241"/>
      <c r="V271" s="241"/>
      <c r="W271" s="241"/>
      <c r="X271" s="241"/>
      <c r="Y271" s="241"/>
      <c r="Z271" s="241"/>
    </row>
    <row r="272" ht="18.75" customHeight="1">
      <c r="A272" s="246" t="s">
        <v>142</v>
      </c>
      <c r="B272" s="239"/>
      <c r="C272" s="239"/>
      <c r="D272" s="240"/>
      <c r="E272" s="267"/>
      <c r="F272" s="267"/>
      <c r="G272" s="267"/>
      <c r="H272" s="267"/>
      <c r="I272" s="267"/>
      <c r="J272" s="267"/>
      <c r="K272" s="267"/>
      <c r="L272" s="267"/>
      <c r="M272" s="267"/>
      <c r="N272" s="267"/>
      <c r="O272" s="267"/>
      <c r="P272" s="267"/>
      <c r="Q272" s="267"/>
      <c r="R272" s="267"/>
      <c r="S272" s="267"/>
      <c r="T272" s="267"/>
      <c r="U272" s="267"/>
      <c r="V272" s="267"/>
      <c r="W272" s="267"/>
      <c r="X272" s="267"/>
      <c r="Y272" s="267"/>
      <c r="Z272" s="267"/>
    </row>
    <row r="273" ht="36.0" customHeight="1">
      <c r="A273" s="247" t="s">
        <v>143</v>
      </c>
      <c r="B273" s="239"/>
      <c r="C273" s="239"/>
      <c r="D273" s="240"/>
      <c r="E273" s="241"/>
      <c r="F273" s="241"/>
      <c r="G273" s="241"/>
      <c r="H273" s="241"/>
      <c r="I273" s="241"/>
      <c r="J273" s="241"/>
      <c r="K273" s="241"/>
      <c r="L273" s="241"/>
      <c r="M273" s="241"/>
      <c r="N273" s="241"/>
      <c r="O273" s="241"/>
      <c r="P273" s="241"/>
      <c r="Q273" s="241"/>
      <c r="R273" s="241"/>
      <c r="S273" s="241"/>
      <c r="T273" s="241"/>
      <c r="U273" s="241"/>
      <c r="V273" s="241"/>
      <c r="W273" s="241"/>
      <c r="X273" s="241"/>
      <c r="Y273" s="241"/>
      <c r="Z273" s="241"/>
    </row>
    <row r="274" ht="6.75" customHeight="1">
      <c r="A274" s="248"/>
      <c r="B274" s="248"/>
      <c r="C274" s="248"/>
      <c r="D274" s="249"/>
      <c r="E274" s="241"/>
      <c r="F274" s="241"/>
      <c r="G274" s="241"/>
      <c r="H274" s="241"/>
      <c r="I274" s="241"/>
      <c r="J274" s="241"/>
      <c r="K274" s="241"/>
      <c r="L274" s="241"/>
      <c r="M274" s="241"/>
      <c r="N274" s="241"/>
      <c r="O274" s="241"/>
      <c r="P274" s="241"/>
      <c r="Q274" s="241"/>
      <c r="R274" s="241"/>
      <c r="S274" s="241"/>
      <c r="T274" s="241"/>
      <c r="U274" s="241"/>
      <c r="V274" s="241"/>
      <c r="W274" s="241"/>
      <c r="X274" s="241"/>
      <c r="Y274" s="241"/>
      <c r="Z274" s="241"/>
    </row>
    <row r="275" ht="11.25" customHeight="1">
      <c r="A275" s="250" t="s">
        <v>91</v>
      </c>
      <c r="B275" s="239"/>
      <c r="C275" s="239"/>
      <c r="D275" s="240"/>
      <c r="E275" s="241"/>
      <c r="F275" s="241"/>
      <c r="G275" s="241"/>
      <c r="H275" s="241"/>
      <c r="I275" s="241"/>
      <c r="J275" s="241"/>
      <c r="K275" s="241"/>
      <c r="L275" s="241"/>
      <c r="M275" s="241"/>
      <c r="N275" s="241"/>
      <c r="O275" s="241"/>
      <c r="P275" s="241"/>
      <c r="Q275" s="241"/>
      <c r="R275" s="241"/>
      <c r="S275" s="241"/>
      <c r="T275" s="241"/>
      <c r="U275" s="241"/>
      <c r="V275" s="241"/>
      <c r="W275" s="241"/>
      <c r="X275" s="241"/>
      <c r="Y275" s="241"/>
      <c r="Z275" s="241"/>
    </row>
    <row r="276" ht="6.75" customHeight="1">
      <c r="A276" s="251"/>
      <c r="B276" s="252"/>
      <c r="C276" s="252"/>
      <c r="D276" s="253"/>
      <c r="E276" s="241"/>
      <c r="F276" s="241"/>
      <c r="G276" s="241"/>
      <c r="H276" s="241"/>
      <c r="I276" s="241"/>
      <c r="J276" s="241"/>
      <c r="K276" s="241"/>
      <c r="L276" s="241"/>
      <c r="M276" s="241"/>
      <c r="N276" s="241"/>
      <c r="O276" s="241"/>
      <c r="P276" s="241"/>
      <c r="Q276" s="241"/>
      <c r="R276" s="241"/>
      <c r="S276" s="241"/>
      <c r="T276" s="241"/>
      <c r="U276" s="241"/>
      <c r="V276" s="241"/>
      <c r="W276" s="241"/>
      <c r="X276" s="241"/>
      <c r="Y276" s="241"/>
      <c r="Z276" s="241"/>
    </row>
    <row r="277" ht="36.0" customHeight="1">
      <c r="A277" s="247" t="s">
        <v>92</v>
      </c>
      <c r="B277" s="239"/>
      <c r="C277" s="239"/>
      <c r="D277" s="240"/>
      <c r="E277" s="241"/>
      <c r="F277" s="241"/>
      <c r="G277" s="241"/>
      <c r="H277" s="241"/>
      <c r="I277" s="241"/>
      <c r="J277" s="241"/>
      <c r="K277" s="241"/>
      <c r="L277" s="241"/>
      <c r="M277" s="241"/>
      <c r="N277" s="241"/>
      <c r="O277" s="241"/>
      <c r="P277" s="241"/>
      <c r="Q277" s="241"/>
      <c r="R277" s="241"/>
      <c r="S277" s="241"/>
      <c r="T277" s="241"/>
      <c r="U277" s="241"/>
      <c r="V277" s="241"/>
      <c r="W277" s="241"/>
      <c r="X277" s="241"/>
      <c r="Y277" s="241"/>
      <c r="Z277" s="241"/>
    </row>
    <row r="278" ht="6.75" customHeight="1">
      <c r="A278" s="248"/>
      <c r="B278" s="248"/>
      <c r="C278" s="248"/>
      <c r="D278" s="249"/>
      <c r="E278" s="241"/>
      <c r="F278" s="241"/>
      <c r="G278" s="241"/>
      <c r="H278" s="241"/>
      <c r="I278" s="241"/>
      <c r="J278" s="241"/>
      <c r="K278" s="241"/>
      <c r="L278" s="241"/>
      <c r="M278" s="241"/>
      <c r="N278" s="241"/>
      <c r="O278" s="241"/>
      <c r="P278" s="241"/>
      <c r="Q278" s="241"/>
      <c r="R278" s="241"/>
      <c r="S278" s="241"/>
      <c r="T278" s="241"/>
      <c r="U278" s="241"/>
      <c r="V278" s="241"/>
      <c r="W278" s="241"/>
      <c r="X278" s="241"/>
      <c r="Y278" s="241"/>
      <c r="Z278" s="241"/>
    </row>
    <row r="279" ht="48.0" customHeight="1">
      <c r="A279" s="247" t="s">
        <v>93</v>
      </c>
      <c r="B279" s="239"/>
      <c r="C279" s="239"/>
      <c r="D279" s="240"/>
      <c r="E279" s="241"/>
      <c r="F279" s="241"/>
      <c r="G279" s="241"/>
      <c r="H279" s="241"/>
      <c r="I279" s="241"/>
      <c r="J279" s="241"/>
      <c r="K279" s="241"/>
      <c r="L279" s="241"/>
      <c r="M279" s="241"/>
      <c r="N279" s="241"/>
      <c r="O279" s="241"/>
      <c r="P279" s="241"/>
      <c r="Q279" s="241"/>
      <c r="R279" s="241"/>
      <c r="S279" s="241"/>
      <c r="T279" s="241"/>
      <c r="U279" s="241"/>
      <c r="V279" s="241"/>
      <c r="W279" s="241"/>
      <c r="X279" s="241"/>
      <c r="Y279" s="241"/>
      <c r="Z279" s="241"/>
    </row>
    <row r="280" ht="6.75" customHeight="1">
      <c r="A280" s="248"/>
      <c r="B280" s="248"/>
      <c r="C280" s="248"/>
      <c r="D280" s="249"/>
      <c r="E280" s="241"/>
      <c r="F280" s="241"/>
      <c r="G280" s="241"/>
      <c r="H280" s="241"/>
      <c r="I280" s="241"/>
      <c r="J280" s="241"/>
      <c r="K280" s="241"/>
      <c r="L280" s="241"/>
      <c r="M280" s="241"/>
      <c r="N280" s="241"/>
      <c r="O280" s="241"/>
      <c r="P280" s="241"/>
      <c r="Q280" s="241"/>
      <c r="R280" s="241"/>
      <c r="S280" s="241"/>
      <c r="T280" s="241"/>
      <c r="U280" s="241"/>
      <c r="V280" s="241"/>
      <c r="W280" s="241"/>
      <c r="X280" s="241"/>
      <c r="Y280" s="241"/>
      <c r="Z280" s="241"/>
    </row>
    <row r="281" ht="48.0" customHeight="1">
      <c r="A281" s="247" t="s">
        <v>94</v>
      </c>
      <c r="B281" s="239"/>
      <c r="C281" s="239"/>
      <c r="D281" s="240"/>
      <c r="E281" s="241"/>
      <c r="F281" s="241"/>
      <c r="G281" s="241"/>
      <c r="H281" s="241"/>
      <c r="I281" s="241"/>
      <c r="J281" s="241"/>
      <c r="K281" s="241"/>
      <c r="L281" s="241"/>
      <c r="M281" s="241"/>
      <c r="N281" s="241"/>
      <c r="O281" s="241"/>
      <c r="P281" s="241"/>
      <c r="Q281" s="241"/>
      <c r="R281" s="241"/>
      <c r="S281" s="241"/>
      <c r="T281" s="241"/>
      <c r="U281" s="241"/>
      <c r="V281" s="241"/>
      <c r="W281" s="241"/>
      <c r="X281" s="241"/>
      <c r="Y281" s="241"/>
      <c r="Z281" s="241"/>
    </row>
    <row r="282" ht="6.75" customHeight="1">
      <c r="A282" s="248"/>
      <c r="B282" s="248"/>
      <c r="C282" s="248"/>
      <c r="D282" s="249"/>
      <c r="E282" s="241"/>
      <c r="F282" s="241"/>
      <c r="G282" s="241"/>
      <c r="H282" s="241"/>
      <c r="I282" s="241"/>
      <c r="J282" s="241"/>
      <c r="K282" s="241"/>
      <c r="L282" s="241"/>
      <c r="M282" s="241"/>
      <c r="N282" s="241"/>
      <c r="O282" s="241"/>
      <c r="P282" s="241"/>
      <c r="Q282" s="241"/>
      <c r="R282" s="241"/>
      <c r="S282" s="241"/>
      <c r="T282" s="241"/>
      <c r="U282" s="241"/>
      <c r="V282" s="241"/>
      <c r="W282" s="241"/>
      <c r="X282" s="241"/>
      <c r="Y282" s="241"/>
      <c r="Z282" s="241"/>
    </row>
    <row r="283" ht="36.0" customHeight="1">
      <c r="A283" s="247" t="s">
        <v>95</v>
      </c>
      <c r="B283" s="239"/>
      <c r="C283" s="239"/>
      <c r="D283" s="240"/>
      <c r="E283" s="241"/>
      <c r="F283" s="241"/>
      <c r="G283" s="241"/>
      <c r="H283" s="241"/>
      <c r="I283" s="241"/>
      <c r="J283" s="241"/>
      <c r="K283" s="241"/>
      <c r="L283" s="241"/>
      <c r="M283" s="241"/>
      <c r="N283" s="241"/>
      <c r="O283" s="241"/>
      <c r="P283" s="241"/>
      <c r="Q283" s="241"/>
      <c r="R283" s="241"/>
      <c r="S283" s="241"/>
      <c r="T283" s="241"/>
      <c r="U283" s="241"/>
      <c r="V283" s="241"/>
      <c r="W283" s="241"/>
      <c r="X283" s="241"/>
      <c r="Y283" s="241"/>
      <c r="Z283" s="241"/>
    </row>
    <row r="284" ht="6.75" customHeight="1">
      <c r="A284" s="248"/>
      <c r="B284" s="248"/>
      <c r="C284" s="248"/>
      <c r="D284" s="249"/>
      <c r="E284" s="241"/>
      <c r="F284" s="241"/>
      <c r="G284" s="241"/>
      <c r="H284" s="241"/>
      <c r="I284" s="241"/>
      <c r="J284" s="241"/>
      <c r="K284" s="241"/>
      <c r="L284" s="241"/>
      <c r="M284" s="241"/>
      <c r="N284" s="241"/>
      <c r="O284" s="241"/>
      <c r="P284" s="241"/>
      <c r="Q284" s="241"/>
      <c r="R284" s="241"/>
      <c r="S284" s="241"/>
      <c r="T284" s="241"/>
      <c r="U284" s="241"/>
      <c r="V284" s="241"/>
      <c r="W284" s="241"/>
      <c r="X284" s="241"/>
      <c r="Y284" s="241"/>
      <c r="Z284" s="241"/>
    </row>
    <row r="285" ht="15.0" customHeight="1">
      <c r="A285" s="254" t="s">
        <v>96</v>
      </c>
      <c r="B285" s="239"/>
      <c r="C285" s="239"/>
      <c r="D285" s="240"/>
      <c r="E285" s="241"/>
      <c r="F285" s="241"/>
      <c r="G285" s="241"/>
      <c r="H285" s="241"/>
      <c r="I285" s="241"/>
      <c r="J285" s="241"/>
      <c r="K285" s="241"/>
      <c r="L285" s="241"/>
      <c r="M285" s="241"/>
      <c r="N285" s="241"/>
      <c r="O285" s="241"/>
      <c r="P285" s="241"/>
      <c r="Q285" s="241"/>
      <c r="R285" s="241"/>
      <c r="S285" s="241"/>
      <c r="T285" s="241"/>
      <c r="U285" s="241"/>
      <c r="V285" s="241"/>
      <c r="W285" s="241"/>
      <c r="X285" s="241"/>
      <c r="Y285" s="241"/>
      <c r="Z285" s="241"/>
    </row>
    <row r="286" ht="6.75" customHeight="1">
      <c r="A286" s="255"/>
      <c r="B286" s="256"/>
      <c r="C286" s="256"/>
      <c r="D286" s="257"/>
      <c r="E286" s="241"/>
      <c r="F286" s="241"/>
      <c r="G286" s="241"/>
      <c r="H286" s="241"/>
      <c r="I286" s="241"/>
      <c r="J286" s="241"/>
      <c r="K286" s="241"/>
      <c r="L286" s="241"/>
      <c r="M286" s="241"/>
      <c r="N286" s="241"/>
      <c r="O286" s="241"/>
      <c r="P286" s="241"/>
      <c r="Q286" s="241"/>
      <c r="R286" s="241"/>
      <c r="S286" s="241"/>
      <c r="T286" s="241"/>
      <c r="U286" s="241"/>
      <c r="V286" s="241"/>
      <c r="W286" s="241"/>
      <c r="X286" s="241"/>
      <c r="Y286" s="241"/>
      <c r="Z286" s="241"/>
    </row>
    <row r="287" ht="10.5" customHeight="1">
      <c r="A287" s="258" t="s">
        <v>133</v>
      </c>
      <c r="B287" s="259"/>
      <c r="C287" s="260" t="s">
        <v>98</v>
      </c>
      <c r="D287" s="311">
        <f>'Proposed Rates'!H14</f>
        <v>9.76</v>
      </c>
      <c r="E287" s="241"/>
      <c r="F287" s="241"/>
      <c r="G287" s="241"/>
      <c r="H287" s="241"/>
      <c r="I287" s="241"/>
      <c r="J287" s="241"/>
      <c r="K287" s="241"/>
      <c r="L287" s="241"/>
      <c r="M287" s="241"/>
      <c r="N287" s="241"/>
      <c r="O287" s="241"/>
      <c r="P287" s="241"/>
      <c r="Q287" s="241"/>
      <c r="R287" s="241"/>
      <c r="S287" s="241"/>
      <c r="T287" s="241"/>
      <c r="U287" s="241"/>
      <c r="V287" s="241"/>
      <c r="W287" s="241"/>
      <c r="X287" s="241"/>
      <c r="Y287" s="241"/>
      <c r="Z287" s="241"/>
    </row>
    <row r="288" ht="10.5" customHeight="1">
      <c r="A288" s="258" t="s">
        <v>116</v>
      </c>
      <c r="B288" s="259"/>
      <c r="C288" s="260" t="s">
        <v>123</v>
      </c>
      <c r="D288" s="312">
        <f>'Proposed Rates'!H27</f>
        <v>45.7709</v>
      </c>
      <c r="E288" s="241"/>
      <c r="F288" s="241"/>
      <c r="G288" s="241"/>
      <c r="H288" s="241"/>
      <c r="I288" s="241"/>
      <c r="J288" s="241"/>
      <c r="K288" s="241"/>
      <c r="L288" s="241"/>
      <c r="M288" s="241"/>
      <c r="N288" s="241"/>
      <c r="O288" s="241"/>
      <c r="P288" s="241"/>
      <c r="Q288" s="241"/>
      <c r="R288" s="241"/>
      <c r="S288" s="241"/>
      <c r="T288" s="241"/>
      <c r="U288" s="241"/>
      <c r="V288" s="241"/>
      <c r="W288" s="241"/>
      <c r="X288" s="241"/>
      <c r="Y288" s="241"/>
      <c r="Z288" s="241"/>
    </row>
    <row r="289" ht="10.5" customHeight="1">
      <c r="A289" s="258" t="s">
        <v>102</v>
      </c>
      <c r="B289" s="259"/>
      <c r="C289" s="260" t="s">
        <v>123</v>
      </c>
      <c r="D289" s="314">
        <f>'Proposed Rates'!H266</f>
        <v>0.00452</v>
      </c>
      <c r="E289" s="241"/>
      <c r="F289" s="241"/>
      <c r="G289" s="241"/>
      <c r="H289" s="241"/>
      <c r="I289" s="241"/>
      <c r="J289" s="241"/>
      <c r="K289" s="241"/>
      <c r="L289" s="241"/>
      <c r="M289" s="241"/>
      <c r="N289" s="241"/>
      <c r="O289" s="241"/>
      <c r="P289" s="241"/>
      <c r="Q289" s="241"/>
      <c r="R289" s="241"/>
      <c r="S289" s="241"/>
      <c r="T289" s="241"/>
      <c r="U289" s="241"/>
      <c r="V289" s="241"/>
      <c r="W289" s="241"/>
      <c r="X289" s="241"/>
      <c r="Y289" s="241"/>
      <c r="Z289" s="241"/>
    </row>
    <row r="290" ht="10.5" hidden="1" customHeight="1">
      <c r="A290" s="258" t="s">
        <v>104</v>
      </c>
      <c r="B290" s="259"/>
      <c r="C290" s="260" t="s">
        <v>123</v>
      </c>
      <c r="D290" s="312">
        <f>'Proposed Rates'!H43</f>
        <v>0</v>
      </c>
      <c r="E290" s="241"/>
      <c r="F290" s="241"/>
      <c r="G290" s="241"/>
      <c r="H290" s="241"/>
      <c r="I290" s="241"/>
      <c r="J290" s="241"/>
      <c r="K290" s="241"/>
      <c r="L290" s="241"/>
      <c r="M290" s="241"/>
      <c r="N290" s="241"/>
      <c r="O290" s="241"/>
      <c r="P290" s="241"/>
      <c r="Q290" s="241"/>
      <c r="R290" s="241"/>
      <c r="S290" s="241"/>
      <c r="T290" s="241"/>
      <c r="U290" s="241"/>
      <c r="V290" s="241"/>
      <c r="W290" s="241"/>
      <c r="X290" s="241"/>
      <c r="Y290" s="241"/>
      <c r="Z290" s="241"/>
    </row>
    <row r="291" ht="10.5" hidden="1" customHeight="1">
      <c r="A291" s="258" t="s">
        <v>100</v>
      </c>
      <c r="B291" s="259"/>
      <c r="C291" s="260" t="s">
        <v>123</v>
      </c>
      <c r="D291" s="312">
        <f>'Proposed Rates'!H70</f>
        <v>0</v>
      </c>
      <c r="E291" s="241"/>
      <c r="F291" s="241"/>
      <c r="G291" s="241"/>
      <c r="H291" s="241"/>
      <c r="I291" s="241"/>
      <c r="J291" s="241"/>
      <c r="K291" s="241"/>
      <c r="L291" s="241"/>
      <c r="M291" s="241"/>
      <c r="N291" s="241"/>
      <c r="O291" s="241"/>
      <c r="P291" s="241"/>
      <c r="Q291" s="241"/>
      <c r="R291" s="241"/>
      <c r="S291" s="241"/>
      <c r="T291" s="241"/>
      <c r="U291" s="241"/>
      <c r="V291" s="241"/>
      <c r="W291" s="241"/>
      <c r="X291" s="241"/>
      <c r="Y291" s="241"/>
      <c r="Z291" s="241"/>
    </row>
    <row r="292" ht="10.5" hidden="1" customHeight="1">
      <c r="A292" s="258" t="s">
        <v>105</v>
      </c>
      <c r="B292" s="259"/>
      <c r="C292" s="260" t="s">
        <v>103</v>
      </c>
      <c r="D292" s="312">
        <f>'Proposed Rates'!H148</f>
        <v>0</v>
      </c>
      <c r="E292" s="241"/>
      <c r="F292" s="241"/>
      <c r="G292" s="241"/>
      <c r="H292" s="241"/>
      <c r="I292" s="241"/>
      <c r="J292" s="241"/>
      <c r="K292" s="241"/>
      <c r="L292" s="241"/>
      <c r="M292" s="241"/>
      <c r="N292" s="241"/>
      <c r="O292" s="241"/>
      <c r="P292" s="241"/>
      <c r="Q292" s="241"/>
      <c r="R292" s="241"/>
      <c r="S292" s="241"/>
      <c r="T292" s="241"/>
      <c r="U292" s="241"/>
      <c r="V292" s="241"/>
      <c r="W292" s="241"/>
      <c r="X292" s="241"/>
      <c r="Y292" s="241"/>
      <c r="Z292" s="241"/>
    </row>
    <row r="293" ht="10.5" customHeight="1">
      <c r="A293" s="258" t="s">
        <v>106</v>
      </c>
      <c r="B293" s="259"/>
      <c r="C293" s="260" t="s">
        <v>123</v>
      </c>
      <c r="D293" s="312">
        <f>'Proposed Rates'!H189</f>
        <v>0.8755</v>
      </c>
      <c r="E293" s="241"/>
      <c r="F293" s="241"/>
      <c r="G293" s="241"/>
      <c r="H293" s="241"/>
      <c r="I293" s="241"/>
      <c r="J293" s="241"/>
      <c r="K293" s="241"/>
      <c r="L293" s="241"/>
      <c r="M293" s="241"/>
      <c r="N293" s="241"/>
      <c r="O293" s="241"/>
      <c r="P293" s="241"/>
      <c r="Q293" s="241"/>
      <c r="R293" s="241"/>
      <c r="S293" s="241"/>
      <c r="T293" s="241"/>
      <c r="U293" s="241"/>
      <c r="V293" s="241"/>
      <c r="W293" s="241"/>
      <c r="X293" s="241"/>
      <c r="Y293" s="241"/>
      <c r="Z293" s="241"/>
    </row>
    <row r="294" ht="10.5" customHeight="1">
      <c r="A294" s="286" t="s">
        <v>107</v>
      </c>
      <c r="B294" s="259"/>
      <c r="C294" s="287" t="s">
        <v>123</v>
      </c>
      <c r="D294" s="321">
        <f>'Proposed Rates'!H202</f>
        <v>0.4884</v>
      </c>
      <c r="E294" s="241"/>
      <c r="F294" s="241"/>
      <c r="G294" s="241"/>
      <c r="H294" s="241"/>
      <c r="I294" s="241"/>
      <c r="J294" s="241"/>
      <c r="K294" s="241"/>
      <c r="L294" s="241"/>
      <c r="M294" s="241"/>
      <c r="N294" s="241"/>
      <c r="O294" s="241"/>
      <c r="P294" s="241"/>
      <c r="Q294" s="241"/>
      <c r="R294" s="241"/>
      <c r="S294" s="241"/>
      <c r="T294" s="241"/>
      <c r="U294" s="241"/>
      <c r="V294" s="241"/>
      <c r="W294" s="241"/>
      <c r="X294" s="241"/>
      <c r="Y294" s="241"/>
      <c r="Z294" s="241"/>
    </row>
    <row r="295" ht="6.0" customHeight="1">
      <c r="A295" s="286"/>
      <c r="B295" s="259"/>
      <c r="C295" s="287"/>
      <c r="D295" s="322"/>
      <c r="E295" s="241"/>
      <c r="F295" s="241"/>
      <c r="G295" s="241"/>
      <c r="H295" s="241"/>
      <c r="I295" s="241"/>
      <c r="J295" s="241"/>
      <c r="K295" s="241"/>
      <c r="L295" s="241"/>
      <c r="M295" s="241"/>
      <c r="N295" s="241"/>
      <c r="O295" s="241"/>
      <c r="P295" s="241"/>
      <c r="Q295" s="241"/>
      <c r="R295" s="241"/>
      <c r="S295" s="241"/>
      <c r="T295" s="241"/>
      <c r="U295" s="241"/>
      <c r="V295" s="241"/>
      <c r="W295" s="241"/>
      <c r="X295" s="241"/>
      <c r="Y295" s="241"/>
      <c r="Z295" s="241"/>
    </row>
    <row r="296" ht="15.75" customHeight="1">
      <c r="A296" s="266" t="s">
        <v>108</v>
      </c>
      <c r="B296" s="259"/>
      <c r="C296" s="260"/>
      <c r="D296" s="315"/>
      <c r="E296" s="241"/>
      <c r="F296" s="241"/>
      <c r="G296" s="241"/>
      <c r="H296" s="241"/>
      <c r="I296" s="241"/>
      <c r="J296" s="241"/>
      <c r="K296" s="241"/>
      <c r="L296" s="241"/>
      <c r="M296" s="241"/>
      <c r="N296" s="241"/>
      <c r="O296" s="241"/>
      <c r="P296" s="241"/>
      <c r="Q296" s="241"/>
      <c r="R296" s="241"/>
      <c r="S296" s="241"/>
      <c r="T296" s="241"/>
      <c r="U296" s="241"/>
      <c r="V296" s="241"/>
      <c r="W296" s="241"/>
      <c r="X296" s="241"/>
      <c r="Y296" s="241"/>
      <c r="Z296" s="241"/>
    </row>
    <row r="297" ht="5.25" customHeight="1">
      <c r="A297" s="255"/>
      <c r="B297" s="260"/>
      <c r="C297" s="260"/>
      <c r="D297" s="315"/>
      <c r="E297" s="241"/>
      <c r="F297" s="241"/>
      <c r="G297" s="241"/>
      <c r="H297" s="241"/>
      <c r="I297" s="241"/>
      <c r="J297" s="241"/>
      <c r="K297" s="241"/>
      <c r="L297" s="241"/>
      <c r="M297" s="241"/>
      <c r="N297" s="241"/>
      <c r="O297" s="241"/>
      <c r="P297" s="241"/>
      <c r="Q297" s="241"/>
      <c r="R297" s="241"/>
      <c r="S297" s="241"/>
      <c r="T297" s="241"/>
      <c r="U297" s="241"/>
      <c r="V297" s="241"/>
      <c r="W297" s="241"/>
      <c r="X297" s="241"/>
      <c r="Y297" s="241"/>
      <c r="Z297" s="241"/>
    </row>
    <row r="298" ht="10.5" customHeight="1">
      <c r="A298" s="258" t="s">
        <v>109</v>
      </c>
      <c r="B298" s="259"/>
      <c r="C298" s="260" t="s">
        <v>103</v>
      </c>
      <c r="D298" s="315">
        <f>$D$34</f>
        <v>0.0041</v>
      </c>
      <c r="E298" s="241"/>
      <c r="F298" s="241"/>
      <c r="G298" s="241"/>
      <c r="H298" s="241"/>
      <c r="I298" s="241"/>
      <c r="J298" s="241"/>
      <c r="K298" s="241"/>
      <c r="L298" s="241"/>
      <c r="M298" s="241"/>
      <c r="N298" s="241"/>
      <c r="O298" s="241"/>
      <c r="P298" s="241"/>
      <c r="Q298" s="241"/>
      <c r="R298" s="241"/>
      <c r="S298" s="241"/>
      <c r="T298" s="241"/>
      <c r="U298" s="241"/>
      <c r="V298" s="241"/>
      <c r="W298" s="241"/>
      <c r="X298" s="241"/>
      <c r="Y298" s="241"/>
      <c r="Z298" s="241"/>
    </row>
    <row r="299" ht="10.5" customHeight="1">
      <c r="A299" s="258" t="s">
        <v>110</v>
      </c>
      <c r="B299" s="259"/>
      <c r="C299" s="260" t="s">
        <v>103</v>
      </c>
      <c r="D299" s="312">
        <f>'Proposed Rates'!H215-'2026'!D296</f>
        <v>0.0004</v>
      </c>
      <c r="E299" s="241"/>
      <c r="F299" s="241"/>
      <c r="G299" s="241"/>
      <c r="H299" s="241"/>
      <c r="I299" s="241"/>
      <c r="J299" s="241"/>
      <c r="K299" s="241"/>
      <c r="L299" s="241"/>
      <c r="M299" s="241"/>
      <c r="N299" s="241"/>
      <c r="O299" s="241"/>
      <c r="P299" s="241"/>
      <c r="Q299" s="241"/>
      <c r="R299" s="241"/>
      <c r="S299" s="241"/>
      <c r="T299" s="241"/>
      <c r="U299" s="241"/>
      <c r="V299" s="241"/>
      <c r="W299" s="241"/>
      <c r="X299" s="241"/>
      <c r="Y299" s="241"/>
      <c r="Z299" s="241"/>
    </row>
    <row r="300" ht="10.5" customHeight="1">
      <c r="A300" s="258" t="s">
        <v>111</v>
      </c>
      <c r="B300" s="259"/>
      <c r="C300" s="260" t="s">
        <v>103</v>
      </c>
      <c r="D300" s="312">
        <f>'Proposed Rates'!H228</f>
        <v>0.0015</v>
      </c>
      <c r="E300" s="241"/>
      <c r="F300" s="241"/>
      <c r="G300" s="241"/>
      <c r="H300" s="241"/>
      <c r="I300" s="241"/>
      <c r="J300" s="241"/>
      <c r="K300" s="241"/>
      <c r="L300" s="241"/>
      <c r="M300" s="241"/>
      <c r="N300" s="241"/>
      <c r="O300" s="241"/>
      <c r="P300" s="241"/>
      <c r="Q300" s="241"/>
      <c r="R300" s="241"/>
      <c r="S300" s="241"/>
      <c r="T300" s="241"/>
      <c r="U300" s="241"/>
      <c r="V300" s="241"/>
      <c r="W300" s="241"/>
      <c r="X300" s="241"/>
      <c r="Y300" s="241"/>
      <c r="Z300" s="241"/>
    </row>
    <row r="301" ht="10.5" customHeight="1">
      <c r="A301" s="258" t="s">
        <v>112</v>
      </c>
      <c r="B301" s="259"/>
      <c r="C301" s="260" t="s">
        <v>98</v>
      </c>
      <c r="D301" s="312">
        <f>'Proposed Rates'!H242</f>
        <v>1.57</v>
      </c>
      <c r="E301" s="241"/>
      <c r="F301" s="241"/>
      <c r="G301" s="241"/>
      <c r="H301" s="241"/>
      <c r="I301" s="241"/>
      <c r="J301" s="241"/>
      <c r="K301" s="241"/>
      <c r="L301" s="241"/>
      <c r="M301" s="241"/>
      <c r="N301" s="241"/>
      <c r="O301" s="241"/>
      <c r="P301" s="241"/>
      <c r="Q301" s="241"/>
      <c r="R301" s="241"/>
      <c r="S301" s="241"/>
      <c r="T301" s="241"/>
      <c r="U301" s="241"/>
      <c r="V301" s="241"/>
      <c r="W301" s="241"/>
      <c r="X301" s="241"/>
      <c r="Y301" s="241"/>
      <c r="Z301" s="241"/>
    </row>
    <row r="302" ht="11.25" customHeight="1">
      <c r="A302" s="258"/>
      <c r="B302" s="259"/>
      <c r="C302" s="260"/>
      <c r="D302" s="265"/>
      <c r="E302" s="241"/>
      <c r="F302" s="241"/>
      <c r="G302" s="241"/>
      <c r="H302" s="241"/>
      <c r="I302" s="241"/>
      <c r="J302" s="241"/>
      <c r="K302" s="241"/>
      <c r="L302" s="241"/>
      <c r="M302" s="241"/>
      <c r="N302" s="241"/>
      <c r="O302" s="241"/>
      <c r="P302" s="241"/>
      <c r="Q302" s="241"/>
      <c r="R302" s="241"/>
      <c r="S302" s="241"/>
      <c r="T302" s="241"/>
      <c r="U302" s="241"/>
      <c r="V302" s="241"/>
      <c r="W302" s="241"/>
      <c r="X302" s="241"/>
      <c r="Y302" s="241"/>
      <c r="Z302" s="241"/>
    </row>
    <row r="303" ht="23.25" customHeight="1">
      <c r="A303" s="238" t="str">
        <f>$A$1</f>
        <v>Hydro Ottawa Limited</v>
      </c>
      <c r="B303" s="239"/>
      <c r="C303" s="239"/>
      <c r="D303" s="240"/>
      <c r="E303" s="241"/>
      <c r="F303" s="241"/>
      <c r="G303" s="241"/>
      <c r="H303" s="241"/>
      <c r="I303" s="241"/>
      <c r="J303" s="241"/>
      <c r="K303" s="241"/>
      <c r="L303" s="241"/>
      <c r="M303" s="241"/>
      <c r="N303" s="241"/>
      <c r="O303" s="241"/>
      <c r="P303" s="241"/>
      <c r="Q303" s="241"/>
      <c r="R303" s="241"/>
      <c r="S303" s="241"/>
      <c r="T303" s="241"/>
      <c r="U303" s="241"/>
      <c r="V303" s="241"/>
      <c r="W303" s="241"/>
      <c r="X303" s="241"/>
      <c r="Y303" s="241"/>
      <c r="Z303" s="241"/>
    </row>
    <row r="304" ht="18.0" customHeight="1">
      <c r="A304" s="242" t="str">
        <f>$A$2</f>
        <v>PROPOSED - TARIFF OF RATES AND CHARGES</v>
      </c>
      <c r="B304" s="239"/>
      <c r="C304" s="239"/>
      <c r="D304" s="240"/>
      <c r="E304" s="241"/>
      <c r="F304" s="241"/>
      <c r="G304" s="241"/>
      <c r="H304" s="241"/>
      <c r="I304" s="241"/>
      <c r="J304" s="241"/>
      <c r="K304" s="241"/>
      <c r="L304" s="241"/>
      <c r="M304" s="241"/>
      <c r="N304" s="241"/>
      <c r="O304" s="241"/>
      <c r="P304" s="241"/>
      <c r="Q304" s="241"/>
      <c r="R304" s="241"/>
      <c r="S304" s="241"/>
      <c r="T304" s="241"/>
      <c r="U304" s="241"/>
      <c r="V304" s="241"/>
      <c r="W304" s="241"/>
      <c r="X304" s="241"/>
      <c r="Y304" s="241"/>
      <c r="Z304" s="241"/>
    </row>
    <row r="305" ht="15.75" customHeight="1">
      <c r="A305" s="243" t="str">
        <f>$A$3</f>
        <v>Effective and Implementation Date January 1, 2028</v>
      </c>
      <c r="B305" s="239"/>
      <c r="C305" s="239"/>
      <c r="D305" s="240"/>
      <c r="E305" s="241"/>
      <c r="F305" s="241"/>
      <c r="G305" s="241"/>
      <c r="H305" s="241"/>
      <c r="I305" s="241"/>
      <c r="J305" s="241"/>
      <c r="K305" s="241"/>
      <c r="L305" s="241"/>
      <c r="M305" s="241"/>
      <c r="N305" s="241"/>
      <c r="O305" s="241"/>
      <c r="P305" s="241"/>
      <c r="Q305" s="241"/>
      <c r="R305" s="241"/>
      <c r="S305" s="241"/>
      <c r="T305" s="241"/>
      <c r="U305" s="241"/>
      <c r="V305" s="241"/>
      <c r="W305" s="241"/>
      <c r="X305" s="241"/>
      <c r="Y305" s="241"/>
      <c r="Z305" s="241"/>
    </row>
    <row r="306" ht="11.25" customHeight="1">
      <c r="A306" s="244" t="str">
        <f>$A$4</f>
        <v>This schedule supersedes and replaces all previously</v>
      </c>
      <c r="B306" s="239"/>
      <c r="C306" s="239"/>
      <c r="D306" s="240"/>
      <c r="E306" s="241"/>
      <c r="F306" s="241"/>
      <c r="G306" s="241"/>
      <c r="H306" s="241"/>
      <c r="I306" s="241"/>
      <c r="J306" s="241"/>
      <c r="K306" s="241"/>
      <c r="L306" s="241"/>
      <c r="M306" s="241"/>
      <c r="N306" s="241"/>
      <c r="O306" s="241"/>
      <c r="P306" s="241"/>
      <c r="Q306" s="241"/>
      <c r="R306" s="241"/>
      <c r="S306" s="241"/>
      <c r="T306" s="241"/>
      <c r="U306" s="241"/>
      <c r="V306" s="241"/>
      <c r="W306" s="241"/>
      <c r="X306" s="241"/>
      <c r="Y306" s="241"/>
      <c r="Z306" s="241"/>
    </row>
    <row r="307" ht="11.25" customHeight="1">
      <c r="A307" s="244" t="str">
        <f>$A$5</f>
        <v>approved schedules of Rates, Charges and Loss Factors</v>
      </c>
      <c r="B307" s="239"/>
      <c r="C307" s="239"/>
      <c r="D307" s="240"/>
      <c r="E307" s="241"/>
      <c r="F307" s="241"/>
      <c r="G307" s="241"/>
      <c r="H307" s="241"/>
      <c r="I307" s="241"/>
      <c r="J307" s="241"/>
      <c r="K307" s="241"/>
      <c r="L307" s="241"/>
      <c r="M307" s="241"/>
      <c r="N307" s="241"/>
      <c r="O307" s="241"/>
      <c r="P307" s="241"/>
      <c r="Q307" s="241"/>
      <c r="R307" s="241"/>
      <c r="S307" s="241"/>
      <c r="T307" s="241"/>
      <c r="U307" s="241"/>
      <c r="V307" s="241"/>
      <c r="W307" s="241"/>
      <c r="X307" s="241"/>
      <c r="Y307" s="241"/>
      <c r="Z307" s="241"/>
    </row>
    <row r="308" ht="11.25" customHeight="1">
      <c r="A308" s="245" t="str">
        <f>$A$6</f>
        <v>EB-2024-0115</v>
      </c>
      <c r="B308" s="239"/>
      <c r="C308" s="239"/>
      <c r="D308" s="240"/>
      <c r="E308" s="241"/>
      <c r="F308" s="241"/>
      <c r="G308" s="241"/>
      <c r="H308" s="241"/>
      <c r="I308" s="241"/>
      <c r="J308" s="241"/>
      <c r="K308" s="241"/>
      <c r="L308" s="241"/>
      <c r="M308" s="241"/>
      <c r="N308" s="241"/>
      <c r="O308" s="241"/>
      <c r="P308" s="241"/>
      <c r="Q308" s="241"/>
      <c r="R308" s="241"/>
      <c r="S308" s="241"/>
      <c r="T308" s="241"/>
      <c r="U308" s="241"/>
      <c r="V308" s="241"/>
      <c r="W308" s="241"/>
      <c r="X308" s="241"/>
      <c r="Y308" s="241"/>
      <c r="Z308" s="241"/>
    </row>
    <row r="309" ht="18.75" customHeight="1">
      <c r="A309" s="246" t="s">
        <v>144</v>
      </c>
      <c r="B309" s="239"/>
      <c r="C309" s="239"/>
      <c r="D309" s="240"/>
      <c r="E309" s="267"/>
      <c r="F309" s="267"/>
      <c r="G309" s="267"/>
      <c r="H309" s="267"/>
      <c r="I309" s="267"/>
      <c r="J309" s="267"/>
      <c r="K309" s="267"/>
      <c r="L309" s="267"/>
      <c r="M309" s="267"/>
      <c r="N309" s="267"/>
      <c r="O309" s="267"/>
      <c r="P309" s="267"/>
      <c r="Q309" s="267"/>
      <c r="R309" s="267"/>
      <c r="S309" s="267"/>
      <c r="T309" s="267"/>
      <c r="U309" s="267"/>
      <c r="V309" s="267"/>
      <c r="W309" s="267"/>
      <c r="X309" s="267"/>
      <c r="Y309" s="267"/>
      <c r="Z309" s="267"/>
    </row>
    <row r="310" ht="60.0" customHeight="1">
      <c r="A310" s="247" t="s">
        <v>145</v>
      </c>
      <c r="B310" s="239"/>
      <c r="C310" s="239"/>
      <c r="D310" s="240"/>
      <c r="E310" s="241"/>
      <c r="F310" s="241"/>
      <c r="G310" s="241"/>
      <c r="H310" s="241"/>
      <c r="I310" s="241"/>
      <c r="J310" s="241"/>
      <c r="K310" s="241"/>
      <c r="L310" s="241"/>
      <c r="M310" s="241"/>
      <c r="N310" s="241"/>
      <c r="O310" s="241"/>
      <c r="P310" s="241"/>
      <c r="Q310" s="241"/>
      <c r="R310" s="241"/>
      <c r="S310" s="241"/>
      <c r="T310" s="241"/>
      <c r="U310" s="241"/>
      <c r="V310" s="241"/>
      <c r="W310" s="241"/>
      <c r="X310" s="241"/>
      <c r="Y310" s="241"/>
      <c r="Z310" s="241"/>
    </row>
    <row r="311" ht="6.75" customHeight="1">
      <c r="A311" s="248"/>
      <c r="B311" s="248"/>
      <c r="C311" s="248"/>
      <c r="D311" s="249"/>
      <c r="E311" s="241"/>
      <c r="F311" s="241"/>
      <c r="G311" s="241"/>
      <c r="H311" s="241"/>
      <c r="I311" s="241"/>
      <c r="J311" s="241"/>
      <c r="K311" s="241"/>
      <c r="L311" s="241"/>
      <c r="M311" s="241"/>
      <c r="N311" s="241"/>
      <c r="O311" s="241"/>
      <c r="P311" s="241"/>
      <c r="Q311" s="241"/>
      <c r="R311" s="241"/>
      <c r="S311" s="241"/>
      <c r="T311" s="241"/>
      <c r="U311" s="241"/>
      <c r="V311" s="241"/>
      <c r="W311" s="241"/>
      <c r="X311" s="241"/>
      <c r="Y311" s="241"/>
      <c r="Z311" s="241"/>
    </row>
    <row r="312" ht="11.25" customHeight="1">
      <c r="A312" s="250" t="s">
        <v>91</v>
      </c>
      <c r="B312" s="239"/>
      <c r="C312" s="239"/>
      <c r="D312" s="240"/>
      <c r="E312" s="241"/>
      <c r="F312" s="241"/>
      <c r="G312" s="241"/>
      <c r="H312" s="241"/>
      <c r="I312" s="241"/>
      <c r="J312" s="241"/>
      <c r="K312" s="241"/>
      <c r="L312" s="241"/>
      <c r="M312" s="241"/>
      <c r="N312" s="241"/>
      <c r="O312" s="241"/>
      <c r="P312" s="241"/>
      <c r="Q312" s="241"/>
      <c r="R312" s="241"/>
      <c r="S312" s="241"/>
      <c r="T312" s="241"/>
      <c r="U312" s="241"/>
      <c r="V312" s="241"/>
      <c r="W312" s="241"/>
      <c r="X312" s="241"/>
      <c r="Y312" s="241"/>
      <c r="Z312" s="241"/>
    </row>
    <row r="313" ht="6.75" customHeight="1">
      <c r="A313" s="251"/>
      <c r="B313" s="252"/>
      <c r="C313" s="252"/>
      <c r="D313" s="253"/>
      <c r="E313" s="241"/>
      <c r="F313" s="241"/>
      <c r="G313" s="241"/>
      <c r="H313" s="241"/>
      <c r="I313" s="241"/>
      <c r="J313" s="241"/>
      <c r="K313" s="241"/>
      <c r="L313" s="241"/>
      <c r="M313" s="241"/>
      <c r="N313" s="241"/>
      <c r="O313" s="241"/>
      <c r="P313" s="241"/>
      <c r="Q313" s="241"/>
      <c r="R313" s="241"/>
      <c r="S313" s="241"/>
      <c r="T313" s="241"/>
      <c r="U313" s="241"/>
      <c r="V313" s="241"/>
      <c r="W313" s="241"/>
      <c r="X313" s="241"/>
      <c r="Y313" s="241"/>
      <c r="Z313" s="241"/>
    </row>
    <row r="314" ht="36.0" customHeight="1">
      <c r="A314" s="247" t="s">
        <v>92</v>
      </c>
      <c r="B314" s="239"/>
      <c r="C314" s="239"/>
      <c r="D314" s="240"/>
      <c r="E314" s="241"/>
      <c r="F314" s="241"/>
      <c r="G314" s="241"/>
      <c r="H314" s="241"/>
      <c r="I314" s="241"/>
      <c r="J314" s="241"/>
      <c r="K314" s="241"/>
      <c r="L314" s="241"/>
      <c r="M314" s="241"/>
      <c r="N314" s="241"/>
      <c r="O314" s="241"/>
      <c r="P314" s="241"/>
      <c r="Q314" s="241"/>
      <c r="R314" s="241"/>
      <c r="S314" s="241"/>
      <c r="T314" s="241"/>
      <c r="U314" s="241"/>
      <c r="V314" s="241"/>
      <c r="W314" s="241"/>
      <c r="X314" s="241"/>
      <c r="Y314" s="241"/>
      <c r="Z314" s="241"/>
    </row>
    <row r="315" ht="6.75" customHeight="1">
      <c r="A315" s="248"/>
      <c r="B315" s="248"/>
      <c r="C315" s="248"/>
      <c r="D315" s="249"/>
      <c r="E315" s="241"/>
      <c r="F315" s="241"/>
      <c r="G315" s="241"/>
      <c r="H315" s="241"/>
      <c r="I315" s="241"/>
      <c r="J315" s="241"/>
      <c r="K315" s="241"/>
      <c r="L315" s="241"/>
      <c r="M315" s="241"/>
      <c r="N315" s="241"/>
      <c r="O315" s="241"/>
      <c r="P315" s="241"/>
      <c r="Q315" s="241"/>
      <c r="R315" s="241"/>
      <c r="S315" s="241"/>
      <c r="T315" s="241"/>
      <c r="U315" s="241"/>
      <c r="V315" s="241"/>
      <c r="W315" s="241"/>
      <c r="X315" s="241"/>
      <c r="Y315" s="241"/>
      <c r="Z315" s="241"/>
    </row>
    <row r="316" ht="48.0" customHeight="1">
      <c r="A316" s="247" t="s">
        <v>93</v>
      </c>
      <c r="B316" s="239"/>
      <c r="C316" s="239"/>
      <c r="D316" s="240"/>
      <c r="E316" s="241"/>
      <c r="F316" s="241"/>
      <c r="G316" s="241"/>
      <c r="H316" s="241"/>
      <c r="I316" s="241"/>
      <c r="J316" s="241"/>
      <c r="K316" s="241"/>
      <c r="L316" s="241"/>
      <c r="M316" s="241"/>
      <c r="N316" s="241"/>
      <c r="O316" s="241"/>
      <c r="P316" s="241"/>
      <c r="Q316" s="241"/>
      <c r="R316" s="241"/>
      <c r="S316" s="241"/>
      <c r="T316" s="241"/>
      <c r="U316" s="241"/>
      <c r="V316" s="241"/>
      <c r="W316" s="241"/>
      <c r="X316" s="241"/>
      <c r="Y316" s="241"/>
      <c r="Z316" s="241"/>
    </row>
    <row r="317" ht="6.75" customHeight="1">
      <c r="A317" s="248"/>
      <c r="B317" s="248"/>
      <c r="C317" s="248"/>
      <c r="D317" s="249"/>
      <c r="E317" s="241"/>
      <c r="F317" s="241"/>
      <c r="G317" s="241"/>
      <c r="H317" s="241"/>
      <c r="I317" s="241"/>
      <c r="J317" s="241"/>
      <c r="K317" s="241"/>
      <c r="L317" s="241"/>
      <c r="M317" s="241"/>
      <c r="N317" s="241"/>
      <c r="O317" s="241"/>
      <c r="P317" s="241"/>
      <c r="Q317" s="241"/>
      <c r="R317" s="241"/>
      <c r="S317" s="241"/>
      <c r="T317" s="241"/>
      <c r="U317" s="241"/>
      <c r="V317" s="241"/>
      <c r="W317" s="241"/>
      <c r="X317" s="241"/>
      <c r="Y317" s="241"/>
      <c r="Z317" s="241"/>
    </row>
    <row r="318" ht="48.0" customHeight="1">
      <c r="A318" s="247" t="s">
        <v>94</v>
      </c>
      <c r="B318" s="239"/>
      <c r="C318" s="239"/>
      <c r="D318" s="240"/>
      <c r="E318" s="241"/>
      <c r="F318" s="241"/>
      <c r="G318" s="241"/>
      <c r="H318" s="241"/>
      <c r="I318" s="241"/>
      <c r="J318" s="241"/>
      <c r="K318" s="241"/>
      <c r="L318" s="241"/>
      <c r="M318" s="241"/>
      <c r="N318" s="241"/>
      <c r="O318" s="241"/>
      <c r="P318" s="241"/>
      <c r="Q318" s="241"/>
      <c r="R318" s="241"/>
      <c r="S318" s="241"/>
      <c r="T318" s="241"/>
      <c r="U318" s="241"/>
      <c r="V318" s="241"/>
      <c r="W318" s="241"/>
      <c r="X318" s="241"/>
      <c r="Y318" s="241"/>
      <c r="Z318" s="241"/>
    </row>
    <row r="319" ht="6.75" customHeight="1">
      <c r="A319" s="248"/>
      <c r="B319" s="248"/>
      <c r="C319" s="248"/>
      <c r="D319" s="249"/>
      <c r="E319" s="241"/>
      <c r="F319" s="241"/>
      <c r="G319" s="241"/>
      <c r="H319" s="241"/>
      <c r="I319" s="241"/>
      <c r="J319" s="241"/>
      <c r="K319" s="241"/>
      <c r="L319" s="241"/>
      <c r="M319" s="241"/>
      <c r="N319" s="241"/>
      <c r="O319" s="241"/>
      <c r="P319" s="241"/>
      <c r="Q319" s="241"/>
      <c r="R319" s="241"/>
      <c r="S319" s="241"/>
      <c r="T319" s="241"/>
      <c r="U319" s="241"/>
      <c r="V319" s="241"/>
      <c r="W319" s="241"/>
      <c r="X319" s="241"/>
      <c r="Y319" s="241"/>
      <c r="Z319" s="241"/>
    </row>
    <row r="320" ht="36.0" customHeight="1">
      <c r="A320" s="247" t="s">
        <v>146</v>
      </c>
      <c r="B320" s="239"/>
      <c r="C320" s="239"/>
      <c r="D320" s="240"/>
      <c r="E320" s="241"/>
      <c r="F320" s="241"/>
      <c r="G320" s="241"/>
      <c r="H320" s="241"/>
      <c r="I320" s="241"/>
      <c r="J320" s="241"/>
      <c r="K320" s="241"/>
      <c r="L320" s="241"/>
      <c r="M320" s="241"/>
      <c r="N320" s="241"/>
      <c r="O320" s="241"/>
      <c r="P320" s="241"/>
      <c r="Q320" s="241"/>
      <c r="R320" s="241"/>
      <c r="S320" s="241"/>
      <c r="T320" s="241"/>
      <c r="U320" s="241"/>
      <c r="V320" s="241"/>
      <c r="W320" s="241"/>
      <c r="X320" s="241"/>
      <c r="Y320" s="241"/>
      <c r="Z320" s="241"/>
    </row>
    <row r="321" ht="6.75" customHeight="1">
      <c r="A321" s="248"/>
      <c r="B321" s="248"/>
      <c r="C321" s="248"/>
      <c r="D321" s="249"/>
      <c r="E321" s="241"/>
      <c r="F321" s="241"/>
      <c r="G321" s="241"/>
      <c r="H321" s="241"/>
      <c r="I321" s="241"/>
      <c r="J321" s="241"/>
      <c r="K321" s="241"/>
      <c r="L321" s="241"/>
      <c r="M321" s="241"/>
      <c r="N321" s="241"/>
      <c r="O321" s="241"/>
      <c r="P321" s="241"/>
      <c r="Q321" s="241"/>
      <c r="R321" s="241"/>
      <c r="S321" s="241"/>
      <c r="T321" s="241"/>
      <c r="U321" s="241"/>
      <c r="V321" s="241"/>
      <c r="W321" s="241"/>
      <c r="X321" s="241"/>
      <c r="Y321" s="241"/>
      <c r="Z321" s="241"/>
    </row>
    <row r="322" ht="15.0" customHeight="1">
      <c r="A322" s="254" t="s">
        <v>96</v>
      </c>
      <c r="B322" s="239"/>
      <c r="C322" s="239"/>
      <c r="D322" s="240"/>
      <c r="E322" s="241"/>
      <c r="F322" s="241"/>
      <c r="G322" s="241"/>
      <c r="H322" s="241"/>
      <c r="I322" s="241"/>
      <c r="J322" s="241"/>
      <c r="K322" s="241"/>
      <c r="L322" s="241"/>
      <c r="M322" s="241"/>
      <c r="N322" s="241"/>
      <c r="O322" s="241"/>
      <c r="P322" s="241"/>
      <c r="Q322" s="241"/>
      <c r="R322" s="241"/>
      <c r="S322" s="241"/>
      <c r="T322" s="241"/>
      <c r="U322" s="241"/>
      <c r="V322" s="241"/>
      <c r="W322" s="241"/>
      <c r="X322" s="241"/>
      <c r="Y322" s="241"/>
      <c r="Z322" s="241"/>
    </row>
    <row r="323" ht="6.0" customHeight="1">
      <c r="A323" s="255"/>
      <c r="B323" s="256"/>
      <c r="C323" s="256"/>
      <c r="D323" s="257"/>
      <c r="E323" s="241"/>
      <c r="F323" s="241"/>
      <c r="G323" s="241"/>
      <c r="H323" s="241"/>
      <c r="I323" s="241"/>
      <c r="J323" s="241"/>
      <c r="K323" s="241"/>
      <c r="L323" s="241"/>
      <c r="M323" s="241"/>
      <c r="N323" s="241"/>
      <c r="O323" s="241"/>
      <c r="P323" s="241"/>
      <c r="Q323" s="241"/>
      <c r="R323" s="241"/>
      <c r="S323" s="241"/>
      <c r="T323" s="241"/>
      <c r="U323" s="241"/>
      <c r="V323" s="241"/>
      <c r="W323" s="241"/>
      <c r="X323" s="241"/>
      <c r="Y323" s="241"/>
      <c r="Z323" s="241"/>
    </row>
    <row r="324" ht="12.0" customHeight="1">
      <c r="A324" s="258" t="s">
        <v>133</v>
      </c>
      <c r="B324" s="259"/>
      <c r="C324" s="260" t="s">
        <v>98</v>
      </c>
      <c r="D324" s="311">
        <f>'Proposed Rates'!H13</f>
        <v>1.26</v>
      </c>
      <c r="E324" s="241"/>
      <c r="F324" s="241"/>
      <c r="G324" s="241"/>
      <c r="H324" s="241"/>
      <c r="I324" s="241"/>
      <c r="J324" s="241"/>
      <c r="K324" s="241"/>
      <c r="L324" s="241"/>
      <c r="M324" s="241"/>
      <c r="N324" s="241"/>
      <c r="O324" s="241"/>
      <c r="P324" s="241"/>
      <c r="Q324" s="241"/>
      <c r="R324" s="241"/>
      <c r="S324" s="241"/>
      <c r="T324" s="241"/>
      <c r="U324" s="241"/>
      <c r="V324" s="241"/>
      <c r="W324" s="241"/>
      <c r="X324" s="241"/>
      <c r="Y324" s="241"/>
      <c r="Z324" s="241"/>
    </row>
    <row r="325" ht="12.0" customHeight="1">
      <c r="A325" s="258" t="s">
        <v>116</v>
      </c>
      <c r="B325" s="259"/>
      <c r="C325" s="260" t="s">
        <v>123</v>
      </c>
      <c r="D325" s="312">
        <f>'Proposed Rates'!H26</f>
        <v>8.8929</v>
      </c>
      <c r="E325" s="241"/>
      <c r="F325" s="241"/>
      <c r="G325" s="241"/>
      <c r="H325" s="241"/>
      <c r="I325" s="241"/>
      <c r="J325" s="241"/>
      <c r="K325" s="241"/>
      <c r="L325" s="241"/>
      <c r="M325" s="241"/>
      <c r="N325" s="241"/>
      <c r="O325" s="241"/>
      <c r="P325" s="241"/>
      <c r="Q325" s="241"/>
      <c r="R325" s="241"/>
      <c r="S325" s="241"/>
      <c r="T325" s="241"/>
      <c r="U325" s="241"/>
      <c r="V325" s="241"/>
      <c r="W325" s="241"/>
      <c r="X325" s="241"/>
      <c r="Y325" s="241"/>
      <c r="Z325" s="241"/>
    </row>
    <row r="326" ht="12.0" customHeight="1">
      <c r="A326" s="258" t="s">
        <v>102</v>
      </c>
      <c r="B326" s="259"/>
      <c r="C326" s="260" t="s">
        <v>123</v>
      </c>
      <c r="D326" s="314">
        <f>'Proposed Rates'!H265</f>
        <v>0.01143</v>
      </c>
      <c r="E326" s="241"/>
      <c r="F326" s="241"/>
      <c r="G326" s="241"/>
      <c r="H326" s="241"/>
      <c r="I326" s="241"/>
      <c r="J326" s="241"/>
      <c r="K326" s="241"/>
      <c r="L326" s="241"/>
      <c r="M326" s="241"/>
      <c r="N326" s="241"/>
      <c r="O326" s="241"/>
      <c r="P326" s="241"/>
      <c r="Q326" s="241"/>
      <c r="R326" s="241"/>
      <c r="S326" s="241"/>
      <c r="T326" s="241"/>
      <c r="U326" s="241"/>
      <c r="V326" s="241"/>
      <c r="W326" s="241"/>
      <c r="X326" s="241"/>
      <c r="Y326" s="241"/>
      <c r="Z326" s="241"/>
    </row>
    <row r="327" ht="12.0" hidden="1" customHeight="1">
      <c r="A327" s="258" t="s">
        <v>104</v>
      </c>
      <c r="B327" s="259"/>
      <c r="C327" s="260" t="s">
        <v>123</v>
      </c>
      <c r="D327" s="312">
        <f>'Proposed Rates'!H42</f>
        <v>0</v>
      </c>
      <c r="E327" s="241"/>
      <c r="F327" s="241"/>
      <c r="G327" s="241"/>
      <c r="H327" s="241"/>
      <c r="I327" s="241"/>
      <c r="J327" s="241"/>
      <c r="K327" s="241"/>
      <c r="L327" s="241"/>
      <c r="M327" s="241"/>
      <c r="N327" s="241"/>
      <c r="O327" s="241"/>
      <c r="P327" s="241"/>
      <c r="Q327" s="241"/>
      <c r="R327" s="241"/>
      <c r="S327" s="241"/>
      <c r="T327" s="241"/>
      <c r="U327" s="241"/>
      <c r="V327" s="241"/>
      <c r="W327" s="241"/>
      <c r="X327" s="241"/>
      <c r="Y327" s="241"/>
      <c r="Z327" s="241"/>
    </row>
    <row r="328" ht="12.0" hidden="1" customHeight="1">
      <c r="A328" s="258" t="s">
        <v>100</v>
      </c>
      <c r="B328" s="259"/>
      <c r="C328" s="260" t="s">
        <v>123</v>
      </c>
      <c r="D328" s="312">
        <f>'Proposed Rates'!H69</f>
        <v>0</v>
      </c>
      <c r="E328" s="241"/>
      <c r="F328" s="241"/>
      <c r="G328" s="241"/>
      <c r="H328" s="241"/>
      <c r="I328" s="241"/>
      <c r="J328" s="241"/>
      <c r="K328" s="241"/>
      <c r="L328" s="241"/>
      <c r="M328" s="241"/>
      <c r="N328" s="241"/>
      <c r="O328" s="241"/>
      <c r="P328" s="241"/>
      <c r="Q328" s="241"/>
      <c r="R328" s="241"/>
      <c r="S328" s="241"/>
      <c r="T328" s="241"/>
      <c r="U328" s="241"/>
      <c r="V328" s="241"/>
      <c r="W328" s="241"/>
      <c r="X328" s="241"/>
      <c r="Y328" s="241"/>
      <c r="Z328" s="241"/>
    </row>
    <row r="329" ht="12.0" hidden="1" customHeight="1">
      <c r="A329" s="258" t="s">
        <v>99</v>
      </c>
      <c r="B329" s="259"/>
      <c r="C329" s="260" t="s">
        <v>123</v>
      </c>
      <c r="D329" s="312">
        <f>'Proposed Rates'!H95</f>
        <v>0</v>
      </c>
      <c r="E329" s="241"/>
      <c r="F329" s="241"/>
      <c r="G329" s="241"/>
      <c r="H329" s="241"/>
      <c r="I329" s="241"/>
      <c r="J329" s="241"/>
      <c r="K329" s="241"/>
      <c r="L329" s="241"/>
      <c r="M329" s="241"/>
      <c r="N329" s="241"/>
      <c r="O329" s="241"/>
      <c r="P329" s="241"/>
      <c r="Q329" s="241"/>
      <c r="R329" s="241"/>
      <c r="S329" s="241"/>
      <c r="T329" s="241"/>
      <c r="U329" s="241"/>
      <c r="V329" s="241"/>
      <c r="W329" s="241"/>
      <c r="X329" s="241"/>
      <c r="Y329" s="241"/>
      <c r="Z329" s="241"/>
    </row>
    <row r="330" ht="12.0" hidden="1" customHeight="1">
      <c r="A330" s="258" t="s">
        <v>105</v>
      </c>
      <c r="B330" s="259"/>
      <c r="C330" s="260" t="s">
        <v>103</v>
      </c>
      <c r="D330" s="312">
        <f>'Proposed Rates'!H147</f>
        <v>0</v>
      </c>
      <c r="E330" s="241"/>
      <c r="F330" s="241"/>
      <c r="G330" s="241"/>
      <c r="H330" s="241"/>
      <c r="I330" s="241"/>
      <c r="J330" s="241"/>
      <c r="K330" s="241"/>
      <c r="L330" s="241"/>
      <c r="M330" s="241"/>
      <c r="N330" s="241"/>
      <c r="O330" s="241"/>
      <c r="P330" s="241"/>
      <c r="Q330" s="241"/>
      <c r="R330" s="241"/>
      <c r="S330" s="241"/>
      <c r="T330" s="241"/>
      <c r="U330" s="241"/>
      <c r="V330" s="241"/>
      <c r="W330" s="241"/>
      <c r="X330" s="241"/>
      <c r="Y330" s="241"/>
      <c r="Z330" s="241"/>
    </row>
    <row r="331" ht="12.0" customHeight="1">
      <c r="A331" s="258" t="s">
        <v>106</v>
      </c>
      <c r="B331" s="259"/>
      <c r="C331" s="260" t="s">
        <v>123</v>
      </c>
      <c r="D331" s="312">
        <f>'Proposed Rates'!H188</f>
        <v>2.2106</v>
      </c>
      <c r="E331" s="241"/>
      <c r="F331" s="241"/>
      <c r="G331" s="241"/>
      <c r="H331" s="241"/>
      <c r="I331" s="241"/>
      <c r="J331" s="241"/>
      <c r="K331" s="241"/>
      <c r="L331" s="241"/>
      <c r="M331" s="241"/>
      <c r="N331" s="241"/>
      <c r="O331" s="241"/>
      <c r="P331" s="241"/>
      <c r="Q331" s="241"/>
      <c r="R331" s="241"/>
      <c r="S331" s="241"/>
      <c r="T331" s="241"/>
      <c r="U331" s="241"/>
      <c r="V331" s="241"/>
      <c r="W331" s="241"/>
      <c r="X331" s="241"/>
      <c r="Y331" s="241"/>
      <c r="Z331" s="241"/>
    </row>
    <row r="332" ht="12.0" customHeight="1">
      <c r="A332" s="258" t="s">
        <v>107</v>
      </c>
      <c r="B332" s="259"/>
      <c r="C332" s="260" t="s">
        <v>123</v>
      </c>
      <c r="D332" s="312">
        <f>'Proposed Rates'!H201</f>
        <v>1.2333</v>
      </c>
      <c r="E332" s="241"/>
      <c r="F332" s="241"/>
      <c r="G332" s="241"/>
      <c r="H332" s="241"/>
      <c r="I332" s="241"/>
      <c r="J332" s="241"/>
      <c r="K332" s="241"/>
      <c r="L332" s="241"/>
      <c r="M332" s="241"/>
      <c r="N332" s="241"/>
      <c r="O332" s="241"/>
      <c r="P332" s="241"/>
      <c r="Q332" s="241"/>
      <c r="R332" s="241"/>
      <c r="S332" s="241"/>
      <c r="T332" s="241"/>
      <c r="U332" s="241"/>
      <c r="V332" s="241"/>
      <c r="W332" s="241"/>
      <c r="X332" s="241"/>
      <c r="Y332" s="241"/>
      <c r="Z332" s="241"/>
    </row>
    <row r="333" ht="3.0" customHeight="1">
      <c r="A333" s="260"/>
      <c r="B333" s="260"/>
      <c r="C333" s="260"/>
      <c r="D333" s="315"/>
      <c r="E333" s="241"/>
      <c r="F333" s="241"/>
      <c r="G333" s="241"/>
      <c r="H333" s="241"/>
      <c r="I333" s="241"/>
      <c r="J333" s="241"/>
      <c r="K333" s="241"/>
      <c r="L333" s="241"/>
      <c r="M333" s="241"/>
      <c r="N333" s="241"/>
      <c r="O333" s="241"/>
      <c r="P333" s="241"/>
      <c r="Q333" s="241"/>
      <c r="R333" s="241"/>
      <c r="S333" s="241"/>
      <c r="T333" s="241"/>
      <c r="U333" s="241"/>
      <c r="V333" s="241"/>
      <c r="W333" s="241"/>
      <c r="X333" s="241"/>
      <c r="Y333" s="241"/>
      <c r="Z333" s="241"/>
    </row>
    <row r="334" ht="11.25" customHeight="1">
      <c r="A334" s="266" t="s">
        <v>108</v>
      </c>
      <c r="B334" s="259"/>
      <c r="C334" s="260"/>
      <c r="D334" s="315"/>
      <c r="E334" s="241"/>
      <c r="F334" s="241"/>
      <c r="G334" s="241"/>
      <c r="H334" s="241"/>
      <c r="I334" s="241"/>
      <c r="J334" s="241"/>
      <c r="K334" s="241"/>
      <c r="L334" s="241"/>
      <c r="M334" s="241"/>
      <c r="N334" s="241"/>
      <c r="O334" s="241"/>
      <c r="P334" s="241"/>
      <c r="Q334" s="241"/>
      <c r="R334" s="241"/>
      <c r="S334" s="241"/>
      <c r="T334" s="241"/>
      <c r="U334" s="241"/>
      <c r="V334" s="241"/>
      <c r="W334" s="241"/>
      <c r="X334" s="241"/>
      <c r="Y334" s="241"/>
      <c r="Z334" s="241"/>
    </row>
    <row r="335" ht="3.75" customHeight="1">
      <c r="A335" s="255"/>
      <c r="B335" s="260"/>
      <c r="C335" s="260"/>
      <c r="D335" s="315"/>
      <c r="E335" s="241"/>
      <c r="F335" s="241"/>
      <c r="G335" s="241"/>
      <c r="H335" s="241"/>
      <c r="I335" s="241"/>
      <c r="J335" s="241"/>
      <c r="K335" s="241"/>
      <c r="L335" s="241"/>
      <c r="M335" s="241"/>
      <c r="N335" s="241"/>
      <c r="O335" s="241"/>
      <c r="P335" s="241"/>
      <c r="Q335" s="241"/>
      <c r="R335" s="241"/>
      <c r="S335" s="241"/>
      <c r="T335" s="241"/>
      <c r="U335" s="241"/>
      <c r="V335" s="241"/>
      <c r="W335" s="241"/>
      <c r="X335" s="241"/>
      <c r="Y335" s="241"/>
      <c r="Z335" s="241"/>
    </row>
    <row r="336" ht="12.0" customHeight="1">
      <c r="A336" s="258" t="s">
        <v>109</v>
      </c>
      <c r="B336" s="259"/>
      <c r="C336" s="260" t="s">
        <v>103</v>
      </c>
      <c r="D336" s="315">
        <f>$D$34</f>
        <v>0.0041</v>
      </c>
      <c r="E336" s="241"/>
      <c r="F336" s="241"/>
      <c r="G336" s="241"/>
      <c r="H336" s="241"/>
      <c r="I336" s="241"/>
      <c r="J336" s="241"/>
      <c r="K336" s="241"/>
      <c r="L336" s="241"/>
      <c r="M336" s="241"/>
      <c r="N336" s="241"/>
      <c r="O336" s="241"/>
      <c r="P336" s="241"/>
      <c r="Q336" s="241"/>
      <c r="R336" s="241"/>
      <c r="S336" s="241"/>
      <c r="T336" s="241"/>
      <c r="U336" s="241"/>
      <c r="V336" s="241"/>
      <c r="W336" s="241"/>
      <c r="X336" s="241"/>
      <c r="Y336" s="241"/>
      <c r="Z336" s="241"/>
    </row>
    <row r="337" ht="12.0" customHeight="1">
      <c r="A337" s="258" t="s">
        <v>110</v>
      </c>
      <c r="B337" s="259"/>
      <c r="C337" s="260" t="s">
        <v>103</v>
      </c>
      <c r="D337" s="312">
        <f>'Proposed Rates'!H214-'2026'!D335</f>
        <v>0.0004</v>
      </c>
      <c r="E337" s="241"/>
      <c r="F337" s="241"/>
      <c r="G337" s="241"/>
      <c r="H337" s="241"/>
      <c r="I337" s="241"/>
      <c r="J337" s="241"/>
      <c r="K337" s="241"/>
      <c r="L337" s="241"/>
      <c r="M337" s="241"/>
      <c r="N337" s="241"/>
      <c r="O337" s="241"/>
      <c r="P337" s="241"/>
      <c r="Q337" s="241"/>
      <c r="R337" s="241"/>
      <c r="S337" s="241"/>
      <c r="T337" s="241"/>
      <c r="U337" s="241"/>
      <c r="V337" s="241"/>
      <c r="W337" s="241"/>
      <c r="X337" s="241"/>
      <c r="Y337" s="241"/>
      <c r="Z337" s="241"/>
    </row>
    <row r="338" ht="12.0" customHeight="1">
      <c r="A338" s="258" t="s">
        <v>111</v>
      </c>
      <c r="B338" s="259"/>
      <c r="C338" s="260" t="s">
        <v>103</v>
      </c>
      <c r="D338" s="312">
        <f>'Proposed Rates'!H227</f>
        <v>0.0015</v>
      </c>
      <c r="E338" s="241"/>
      <c r="F338" s="241"/>
      <c r="G338" s="241"/>
      <c r="H338" s="241"/>
      <c r="I338" s="241"/>
      <c r="J338" s="241"/>
      <c r="K338" s="241"/>
      <c r="L338" s="241"/>
      <c r="M338" s="241"/>
      <c r="N338" s="241"/>
      <c r="O338" s="241"/>
      <c r="P338" s="241"/>
      <c r="Q338" s="241"/>
      <c r="R338" s="241"/>
      <c r="S338" s="241"/>
      <c r="T338" s="241"/>
      <c r="U338" s="241"/>
      <c r="V338" s="241"/>
      <c r="W338" s="241"/>
      <c r="X338" s="241"/>
      <c r="Y338" s="241"/>
      <c r="Z338" s="241"/>
    </row>
    <row r="339" ht="12.0" customHeight="1">
      <c r="A339" s="258" t="s">
        <v>112</v>
      </c>
      <c r="B339" s="259"/>
      <c r="C339" s="260" t="s">
        <v>98</v>
      </c>
      <c r="D339" s="312">
        <f>'Proposed Rates'!H241</f>
        <v>1.57</v>
      </c>
      <c r="E339" s="241"/>
      <c r="F339" s="241"/>
      <c r="G339" s="241"/>
      <c r="H339" s="241"/>
      <c r="I339" s="241"/>
      <c r="J339" s="241"/>
      <c r="K339" s="241"/>
      <c r="L339" s="241"/>
      <c r="M339" s="241"/>
      <c r="N339" s="241"/>
      <c r="O339" s="241"/>
      <c r="P339" s="241"/>
      <c r="Q339" s="241"/>
      <c r="R339" s="241"/>
      <c r="S339" s="241"/>
      <c r="T339" s="241"/>
      <c r="U339" s="241"/>
      <c r="V339" s="241"/>
      <c r="W339" s="241"/>
      <c r="X339" s="241"/>
      <c r="Y339" s="241"/>
      <c r="Z339" s="241"/>
    </row>
    <row r="340" ht="15.0" customHeight="1">
      <c r="A340" s="260"/>
      <c r="B340" s="259"/>
      <c r="C340" s="260"/>
      <c r="D340" s="265"/>
      <c r="E340" s="241"/>
      <c r="F340" s="241"/>
      <c r="G340" s="241"/>
      <c r="H340" s="241"/>
      <c r="I340" s="241"/>
      <c r="J340" s="241"/>
      <c r="K340" s="241"/>
      <c r="L340" s="241"/>
      <c r="M340" s="241"/>
      <c r="N340" s="241"/>
      <c r="O340" s="241"/>
      <c r="P340" s="241"/>
      <c r="Q340" s="241"/>
      <c r="R340" s="241"/>
      <c r="S340" s="241"/>
      <c r="T340" s="241"/>
      <c r="U340" s="241"/>
      <c r="V340" s="241"/>
      <c r="W340" s="241"/>
      <c r="X340" s="241"/>
      <c r="Y340" s="241"/>
      <c r="Z340" s="241"/>
    </row>
    <row r="341" ht="23.25" customHeight="1">
      <c r="A341" s="238" t="str">
        <f>$A$1</f>
        <v>Hydro Ottawa Limited</v>
      </c>
      <c r="B341" s="239"/>
      <c r="C341" s="239"/>
      <c r="D341" s="240"/>
      <c r="E341" s="241"/>
      <c r="F341" s="241"/>
      <c r="G341" s="241"/>
      <c r="H341" s="241"/>
      <c r="I341" s="241"/>
      <c r="J341" s="241"/>
      <c r="K341" s="241"/>
      <c r="L341" s="241"/>
      <c r="M341" s="241"/>
      <c r="N341" s="241"/>
      <c r="O341" s="241"/>
      <c r="P341" s="241"/>
      <c r="Q341" s="241"/>
      <c r="R341" s="241"/>
      <c r="S341" s="241"/>
      <c r="T341" s="241"/>
      <c r="U341" s="241"/>
      <c r="V341" s="241"/>
      <c r="W341" s="241"/>
      <c r="X341" s="241"/>
      <c r="Y341" s="241"/>
      <c r="Z341" s="241"/>
    </row>
    <row r="342" ht="18.0" customHeight="1">
      <c r="A342" s="242" t="str">
        <f>$A$2</f>
        <v>PROPOSED - TARIFF OF RATES AND CHARGES</v>
      </c>
      <c r="B342" s="239"/>
      <c r="C342" s="239"/>
      <c r="D342" s="240"/>
      <c r="E342" s="241"/>
      <c r="F342" s="241"/>
      <c r="G342" s="241"/>
      <c r="H342" s="241"/>
      <c r="I342" s="241"/>
      <c r="J342" s="241"/>
      <c r="K342" s="241"/>
      <c r="L342" s="241"/>
      <c r="M342" s="241"/>
      <c r="N342" s="241"/>
      <c r="O342" s="241"/>
      <c r="P342" s="241"/>
      <c r="Q342" s="241"/>
      <c r="R342" s="241"/>
      <c r="S342" s="241"/>
      <c r="T342" s="241"/>
      <c r="U342" s="241"/>
      <c r="V342" s="241"/>
      <c r="W342" s="241"/>
      <c r="X342" s="241"/>
      <c r="Y342" s="241"/>
      <c r="Z342" s="241"/>
    </row>
    <row r="343" ht="15.75" customHeight="1">
      <c r="A343" s="243" t="str">
        <f>$A$3</f>
        <v>Effective and Implementation Date January 1, 2028</v>
      </c>
      <c r="B343" s="239"/>
      <c r="C343" s="239"/>
      <c r="D343" s="240"/>
      <c r="E343" s="241"/>
      <c r="F343" s="241"/>
      <c r="G343" s="241"/>
      <c r="H343" s="241"/>
      <c r="I343" s="241"/>
      <c r="J343" s="241"/>
      <c r="K343" s="241"/>
      <c r="L343" s="241"/>
      <c r="M343" s="241"/>
      <c r="N343" s="241"/>
      <c r="O343" s="241"/>
      <c r="P343" s="241"/>
      <c r="Q343" s="241"/>
      <c r="R343" s="241"/>
      <c r="S343" s="241"/>
      <c r="T343" s="241"/>
      <c r="U343" s="241"/>
      <c r="V343" s="241"/>
      <c r="W343" s="241"/>
      <c r="X343" s="241"/>
      <c r="Y343" s="241"/>
      <c r="Z343" s="241"/>
    </row>
    <row r="344" ht="11.25" customHeight="1">
      <c r="A344" s="244" t="str">
        <f>$A$4</f>
        <v>This schedule supersedes and replaces all previously</v>
      </c>
      <c r="B344" s="239"/>
      <c r="C344" s="239"/>
      <c r="D344" s="240"/>
      <c r="E344" s="241"/>
      <c r="F344" s="241"/>
      <c r="G344" s="241"/>
      <c r="H344" s="241"/>
      <c r="I344" s="241"/>
      <c r="J344" s="241"/>
      <c r="K344" s="241"/>
      <c r="L344" s="241"/>
      <c r="M344" s="241"/>
      <c r="N344" s="241"/>
      <c r="O344" s="241"/>
      <c r="P344" s="241"/>
      <c r="Q344" s="241"/>
      <c r="R344" s="241"/>
      <c r="S344" s="241"/>
      <c r="T344" s="241"/>
      <c r="U344" s="241"/>
      <c r="V344" s="241"/>
      <c r="W344" s="241"/>
      <c r="X344" s="241"/>
      <c r="Y344" s="241"/>
      <c r="Z344" s="241"/>
    </row>
    <row r="345" ht="11.25" customHeight="1">
      <c r="A345" s="244" t="str">
        <f>$A$5</f>
        <v>approved schedules of Rates, Charges and Loss Factors</v>
      </c>
      <c r="B345" s="239"/>
      <c r="C345" s="239"/>
      <c r="D345" s="240"/>
      <c r="E345" s="241"/>
      <c r="F345" s="241"/>
      <c r="G345" s="241"/>
      <c r="H345" s="241"/>
      <c r="I345" s="241"/>
      <c r="J345" s="241"/>
      <c r="K345" s="241"/>
      <c r="L345" s="241"/>
      <c r="M345" s="241"/>
      <c r="N345" s="241"/>
      <c r="O345" s="241"/>
      <c r="P345" s="241"/>
      <c r="Q345" s="241"/>
      <c r="R345" s="241"/>
      <c r="S345" s="241"/>
      <c r="T345" s="241"/>
      <c r="U345" s="241"/>
      <c r="V345" s="241"/>
      <c r="W345" s="241"/>
      <c r="X345" s="241"/>
      <c r="Y345" s="241"/>
      <c r="Z345" s="241"/>
    </row>
    <row r="346" ht="11.25" customHeight="1">
      <c r="A346" s="245" t="str">
        <f>$A$6</f>
        <v>EB-2024-0115</v>
      </c>
      <c r="B346" s="239"/>
      <c r="C346" s="239"/>
      <c r="D346" s="240"/>
      <c r="E346" s="241"/>
      <c r="F346" s="241"/>
      <c r="G346" s="241"/>
      <c r="H346" s="241"/>
      <c r="I346" s="241"/>
      <c r="J346" s="241"/>
      <c r="K346" s="241"/>
      <c r="L346" s="241"/>
      <c r="M346" s="241"/>
      <c r="N346" s="241"/>
      <c r="O346" s="241"/>
      <c r="P346" s="241"/>
      <c r="Q346" s="241"/>
      <c r="R346" s="241"/>
      <c r="S346" s="241"/>
      <c r="T346" s="241"/>
      <c r="U346" s="241"/>
      <c r="V346" s="241"/>
      <c r="W346" s="241"/>
      <c r="X346" s="241"/>
      <c r="Y346" s="241"/>
      <c r="Z346" s="241"/>
    </row>
    <row r="347" ht="18.75" customHeight="1">
      <c r="A347" s="246" t="s">
        <v>209</v>
      </c>
      <c r="B347" s="239"/>
      <c r="C347" s="239"/>
      <c r="D347" s="240"/>
      <c r="E347" s="267"/>
      <c r="F347" s="267"/>
      <c r="G347" s="267"/>
      <c r="H347" s="267"/>
      <c r="I347" s="267"/>
      <c r="J347" s="267"/>
      <c r="K347" s="267"/>
      <c r="L347" s="267"/>
      <c r="M347" s="267"/>
      <c r="N347" s="267"/>
      <c r="O347" s="267"/>
      <c r="P347" s="267"/>
      <c r="Q347" s="267"/>
      <c r="R347" s="267"/>
      <c r="S347" s="267"/>
      <c r="T347" s="267"/>
      <c r="U347" s="267"/>
      <c r="V347" s="267"/>
      <c r="W347" s="267"/>
      <c r="X347" s="267"/>
      <c r="Y347" s="267"/>
      <c r="Z347" s="267"/>
    </row>
    <row r="348" ht="36.0" customHeight="1">
      <c r="A348" s="247" t="s">
        <v>210</v>
      </c>
      <c r="B348" s="239"/>
      <c r="C348" s="239"/>
      <c r="D348" s="240"/>
      <c r="E348" s="241"/>
      <c r="F348" s="241"/>
      <c r="G348" s="241"/>
      <c r="H348" s="241"/>
      <c r="I348" s="241"/>
      <c r="J348" s="241"/>
      <c r="K348" s="241"/>
      <c r="L348" s="241"/>
      <c r="M348" s="241"/>
      <c r="N348" s="241"/>
      <c r="O348" s="241"/>
      <c r="P348" s="241"/>
      <c r="Q348" s="241"/>
      <c r="R348" s="241"/>
      <c r="S348" s="241"/>
      <c r="T348" s="241"/>
      <c r="U348" s="241"/>
      <c r="V348" s="241"/>
      <c r="W348" s="241"/>
      <c r="X348" s="241"/>
      <c r="Y348" s="241"/>
      <c r="Z348" s="241"/>
    </row>
    <row r="349" ht="6.75" customHeight="1">
      <c r="A349" s="248"/>
      <c r="B349" s="248"/>
      <c r="C349" s="248"/>
      <c r="D349" s="249"/>
      <c r="E349" s="241"/>
      <c r="F349" s="241"/>
      <c r="G349" s="241"/>
      <c r="H349" s="241"/>
      <c r="I349" s="241"/>
      <c r="J349" s="241"/>
      <c r="K349" s="241"/>
      <c r="L349" s="241"/>
      <c r="M349" s="241"/>
      <c r="N349" s="241"/>
      <c r="O349" s="241"/>
      <c r="P349" s="241"/>
      <c r="Q349" s="241"/>
      <c r="R349" s="241"/>
      <c r="S349" s="241"/>
      <c r="T349" s="241"/>
      <c r="U349" s="241"/>
      <c r="V349" s="241"/>
      <c r="W349" s="241"/>
      <c r="X349" s="241"/>
      <c r="Y349" s="241"/>
      <c r="Z349" s="241"/>
    </row>
    <row r="350" ht="11.25" customHeight="1">
      <c r="A350" s="250" t="s">
        <v>91</v>
      </c>
      <c r="B350" s="239"/>
      <c r="C350" s="239"/>
      <c r="D350" s="240"/>
      <c r="E350" s="241"/>
      <c r="F350" s="241"/>
      <c r="G350" s="241"/>
      <c r="H350" s="241"/>
      <c r="I350" s="241"/>
      <c r="J350" s="241"/>
      <c r="K350" s="241"/>
      <c r="L350" s="241"/>
      <c r="M350" s="241"/>
      <c r="N350" s="241"/>
      <c r="O350" s="241"/>
      <c r="P350" s="241"/>
      <c r="Q350" s="241"/>
      <c r="R350" s="241"/>
      <c r="S350" s="241"/>
      <c r="T350" s="241"/>
      <c r="U350" s="241"/>
      <c r="V350" s="241"/>
      <c r="W350" s="241"/>
      <c r="X350" s="241"/>
      <c r="Y350" s="241"/>
      <c r="Z350" s="241"/>
    </row>
    <row r="351" ht="6.75" customHeight="1">
      <c r="A351" s="251"/>
      <c r="B351" s="252"/>
      <c r="C351" s="252"/>
      <c r="D351" s="253"/>
      <c r="E351" s="241"/>
      <c r="F351" s="241"/>
      <c r="G351" s="241"/>
      <c r="H351" s="241"/>
      <c r="I351" s="241"/>
      <c r="J351" s="241"/>
      <c r="K351" s="241"/>
      <c r="L351" s="241"/>
      <c r="M351" s="241"/>
      <c r="N351" s="241"/>
      <c r="O351" s="241"/>
      <c r="P351" s="241"/>
      <c r="Q351" s="241"/>
      <c r="R351" s="241"/>
      <c r="S351" s="241"/>
      <c r="T351" s="241"/>
      <c r="U351" s="241"/>
      <c r="V351" s="241"/>
      <c r="W351" s="241"/>
      <c r="X351" s="241"/>
      <c r="Y351" s="241"/>
      <c r="Z351" s="241"/>
    </row>
    <row r="352" ht="36.0" customHeight="1">
      <c r="A352" s="247" t="s">
        <v>92</v>
      </c>
      <c r="B352" s="239"/>
      <c r="C352" s="239"/>
      <c r="D352" s="240"/>
      <c r="E352" s="241"/>
      <c r="F352" s="241"/>
      <c r="G352" s="241"/>
      <c r="H352" s="241"/>
      <c r="I352" s="241"/>
      <c r="J352" s="241"/>
      <c r="K352" s="241"/>
      <c r="L352" s="241"/>
      <c r="M352" s="241"/>
      <c r="N352" s="241"/>
      <c r="O352" s="241"/>
      <c r="P352" s="241"/>
      <c r="Q352" s="241"/>
      <c r="R352" s="241"/>
      <c r="S352" s="241"/>
      <c r="T352" s="241"/>
      <c r="U352" s="241"/>
      <c r="V352" s="241"/>
      <c r="W352" s="241"/>
      <c r="X352" s="241"/>
      <c r="Y352" s="241"/>
      <c r="Z352" s="241"/>
    </row>
    <row r="353" ht="6.75" customHeight="1">
      <c r="A353" s="248"/>
      <c r="B353" s="248"/>
      <c r="C353" s="248"/>
      <c r="D353" s="249"/>
      <c r="E353" s="241"/>
      <c r="F353" s="241"/>
      <c r="G353" s="241"/>
      <c r="H353" s="241"/>
      <c r="I353" s="241"/>
      <c r="J353" s="241"/>
      <c r="K353" s="241"/>
      <c r="L353" s="241"/>
      <c r="M353" s="241"/>
      <c r="N353" s="241"/>
      <c r="O353" s="241"/>
      <c r="P353" s="241"/>
      <c r="Q353" s="241"/>
      <c r="R353" s="241"/>
      <c r="S353" s="241"/>
      <c r="T353" s="241"/>
      <c r="U353" s="241"/>
      <c r="V353" s="241"/>
      <c r="W353" s="241"/>
      <c r="X353" s="241"/>
      <c r="Y353" s="241"/>
      <c r="Z353" s="241"/>
    </row>
    <row r="354" ht="48.0" customHeight="1">
      <c r="A354" s="247" t="s">
        <v>93</v>
      </c>
      <c r="B354" s="239"/>
      <c r="C354" s="239"/>
      <c r="D354" s="240"/>
      <c r="E354" s="241"/>
      <c r="F354" s="241"/>
      <c r="G354" s="241"/>
      <c r="H354" s="241"/>
      <c r="I354" s="241"/>
      <c r="J354" s="241"/>
      <c r="K354" s="241"/>
      <c r="L354" s="241"/>
      <c r="M354" s="241"/>
      <c r="N354" s="241"/>
      <c r="O354" s="241"/>
      <c r="P354" s="241"/>
      <c r="Q354" s="241"/>
      <c r="R354" s="241"/>
      <c r="S354" s="241"/>
      <c r="T354" s="241"/>
      <c r="U354" s="241"/>
      <c r="V354" s="241"/>
      <c r="W354" s="241"/>
      <c r="X354" s="241"/>
      <c r="Y354" s="241"/>
      <c r="Z354" s="241"/>
    </row>
    <row r="355" ht="6.75" customHeight="1">
      <c r="A355" s="248"/>
      <c r="B355" s="248"/>
      <c r="C355" s="248"/>
      <c r="D355" s="249"/>
      <c r="E355" s="241"/>
      <c r="F355" s="241"/>
      <c r="G355" s="241"/>
      <c r="H355" s="241"/>
      <c r="I355" s="241"/>
      <c r="J355" s="241"/>
      <c r="K355" s="241"/>
      <c r="L355" s="241"/>
      <c r="M355" s="241"/>
      <c r="N355" s="241"/>
      <c r="O355" s="241"/>
      <c r="P355" s="241"/>
      <c r="Q355" s="241"/>
      <c r="R355" s="241"/>
      <c r="S355" s="241"/>
      <c r="T355" s="241"/>
      <c r="U355" s="241"/>
      <c r="V355" s="241"/>
      <c r="W355" s="241"/>
      <c r="X355" s="241"/>
      <c r="Y355" s="241"/>
      <c r="Z355" s="241"/>
    </row>
    <row r="356" ht="24.0" customHeight="1">
      <c r="A356" s="247" t="s">
        <v>150</v>
      </c>
      <c r="B356" s="239"/>
      <c r="C356" s="239"/>
      <c r="D356" s="240"/>
      <c r="E356" s="241"/>
      <c r="F356" s="241"/>
      <c r="G356" s="241"/>
      <c r="H356" s="241"/>
      <c r="I356" s="241"/>
      <c r="J356" s="241"/>
      <c r="K356" s="241"/>
      <c r="L356" s="241"/>
      <c r="M356" s="241"/>
      <c r="N356" s="241"/>
      <c r="O356" s="241"/>
      <c r="P356" s="241"/>
      <c r="Q356" s="241"/>
      <c r="R356" s="241"/>
      <c r="S356" s="241"/>
      <c r="T356" s="241"/>
      <c r="U356" s="241"/>
      <c r="V356" s="241"/>
      <c r="W356" s="241"/>
      <c r="X356" s="241"/>
      <c r="Y356" s="241"/>
      <c r="Z356" s="241"/>
    </row>
    <row r="357" ht="6.75" customHeight="1">
      <c r="A357" s="248"/>
      <c r="B357" s="248"/>
      <c r="C357" s="248"/>
      <c r="D357" s="249"/>
      <c r="E357" s="241"/>
      <c r="F357" s="241"/>
      <c r="G357" s="241"/>
      <c r="H357" s="241"/>
      <c r="I357" s="241"/>
      <c r="J357" s="241"/>
      <c r="K357" s="241"/>
      <c r="L357" s="241"/>
      <c r="M357" s="241"/>
      <c r="N357" s="241"/>
      <c r="O357" s="241"/>
      <c r="P357" s="241"/>
      <c r="Q357" s="241"/>
      <c r="R357" s="241"/>
      <c r="S357" s="241"/>
      <c r="T357" s="241"/>
      <c r="U357" s="241"/>
      <c r="V357" s="241"/>
      <c r="W357" s="241"/>
      <c r="X357" s="241"/>
      <c r="Y357" s="241"/>
      <c r="Z357" s="241"/>
    </row>
    <row r="358" ht="36.0" customHeight="1">
      <c r="A358" s="247" t="s">
        <v>146</v>
      </c>
      <c r="B358" s="239"/>
      <c r="C358" s="239"/>
      <c r="D358" s="240"/>
      <c r="E358" s="241"/>
      <c r="F358" s="241"/>
      <c r="G358" s="241"/>
      <c r="H358" s="241"/>
      <c r="I358" s="241"/>
      <c r="J358" s="241"/>
      <c r="K358" s="241"/>
      <c r="L358" s="241"/>
      <c r="M358" s="241"/>
      <c r="N358" s="241"/>
      <c r="O358" s="241"/>
      <c r="P358" s="241"/>
      <c r="Q358" s="241"/>
      <c r="R358" s="241"/>
      <c r="S358" s="241"/>
      <c r="T358" s="241"/>
      <c r="U358" s="241"/>
      <c r="V358" s="241"/>
      <c r="W358" s="241"/>
      <c r="X358" s="241"/>
      <c r="Y358" s="241"/>
      <c r="Z358" s="241"/>
    </row>
    <row r="359" ht="6.75" customHeight="1">
      <c r="A359" s="248"/>
      <c r="B359" s="248"/>
      <c r="C359" s="248"/>
      <c r="D359" s="249"/>
      <c r="E359" s="241"/>
      <c r="F359" s="241"/>
      <c r="G359" s="241"/>
      <c r="H359" s="241"/>
      <c r="I359" s="241"/>
      <c r="J359" s="241"/>
      <c r="K359" s="241"/>
      <c r="L359" s="241"/>
      <c r="M359" s="241"/>
      <c r="N359" s="241"/>
      <c r="O359" s="241"/>
      <c r="P359" s="241"/>
      <c r="Q359" s="241"/>
      <c r="R359" s="241"/>
      <c r="S359" s="241"/>
      <c r="T359" s="241"/>
      <c r="U359" s="241"/>
      <c r="V359" s="241"/>
      <c r="W359" s="241"/>
      <c r="X359" s="241"/>
      <c r="Y359" s="241"/>
      <c r="Z359" s="241"/>
    </row>
    <row r="360" ht="15.0" customHeight="1">
      <c r="A360" s="254" t="s">
        <v>96</v>
      </c>
      <c r="B360" s="239"/>
      <c r="C360" s="239"/>
      <c r="D360" s="240"/>
      <c r="E360" s="241"/>
      <c r="F360" s="241"/>
      <c r="G360" s="241"/>
      <c r="H360" s="241"/>
      <c r="I360" s="241"/>
      <c r="J360" s="241"/>
      <c r="K360" s="241"/>
      <c r="L360" s="241"/>
      <c r="M360" s="241"/>
      <c r="N360" s="241"/>
      <c r="O360" s="241"/>
      <c r="P360" s="241"/>
      <c r="Q360" s="241"/>
      <c r="R360" s="241"/>
      <c r="S360" s="241"/>
      <c r="T360" s="241"/>
      <c r="U360" s="241"/>
      <c r="V360" s="241"/>
      <c r="W360" s="241"/>
      <c r="X360" s="241"/>
      <c r="Y360" s="241"/>
      <c r="Z360" s="241"/>
    </row>
    <row r="361" ht="6.75" customHeight="1">
      <c r="A361" s="255"/>
      <c r="B361" s="256"/>
      <c r="C361" s="256"/>
      <c r="D361" s="257"/>
      <c r="E361" s="241"/>
      <c r="F361" s="241"/>
      <c r="G361" s="241"/>
      <c r="H361" s="241"/>
      <c r="I361" s="241"/>
      <c r="J361" s="241"/>
      <c r="K361" s="241"/>
      <c r="L361" s="241"/>
      <c r="M361" s="241"/>
      <c r="N361" s="241"/>
      <c r="O361" s="241"/>
      <c r="P361" s="241"/>
      <c r="Q361" s="241"/>
      <c r="R361" s="241"/>
      <c r="S361" s="241"/>
      <c r="T361" s="241"/>
      <c r="U361" s="241"/>
      <c r="V361" s="241"/>
      <c r="W361" s="241"/>
      <c r="X361" s="241"/>
      <c r="Y361" s="241"/>
      <c r="Z361" s="241"/>
    </row>
    <row r="362" ht="11.25" customHeight="1">
      <c r="A362" s="300" t="s">
        <v>97</v>
      </c>
      <c r="B362" s="240"/>
      <c r="C362" s="260" t="s">
        <v>98</v>
      </c>
      <c r="D362" s="327">
        <f>'Proposed Rates'!H372</f>
        <v>0</v>
      </c>
      <c r="E362" s="241"/>
      <c r="F362" s="241"/>
      <c r="G362" s="241"/>
      <c r="H362" s="241"/>
      <c r="I362" s="241"/>
      <c r="J362" s="241"/>
      <c r="K362" s="241"/>
      <c r="L362" s="241"/>
      <c r="M362" s="241"/>
      <c r="N362" s="241"/>
      <c r="O362" s="241"/>
      <c r="P362" s="241"/>
      <c r="Q362" s="241"/>
      <c r="R362" s="241"/>
      <c r="S362" s="241"/>
      <c r="T362" s="241"/>
      <c r="U362" s="241"/>
      <c r="V362" s="241"/>
      <c r="W362" s="241"/>
      <c r="X362" s="241"/>
      <c r="Y362" s="241"/>
      <c r="Z362" s="241"/>
    </row>
    <row r="363" ht="5.25" customHeight="1">
      <c r="A363" s="282"/>
      <c r="B363" s="259"/>
      <c r="C363" s="260"/>
      <c r="D363" s="265"/>
      <c r="E363" s="241"/>
      <c r="F363" s="241"/>
      <c r="G363" s="241"/>
      <c r="H363" s="241"/>
      <c r="I363" s="241"/>
      <c r="J363" s="241"/>
      <c r="K363" s="241"/>
      <c r="L363" s="241"/>
      <c r="M363" s="241"/>
      <c r="N363" s="241"/>
      <c r="O363" s="241"/>
      <c r="P363" s="241"/>
      <c r="Q363" s="241"/>
      <c r="R363" s="241"/>
      <c r="S363" s="241"/>
      <c r="T363" s="241"/>
      <c r="U363" s="241"/>
      <c r="V363" s="241"/>
      <c r="W363" s="241"/>
      <c r="X363" s="241"/>
      <c r="Y363" s="241"/>
      <c r="Z363" s="241"/>
    </row>
    <row r="364" ht="23.25" customHeight="1">
      <c r="A364" s="238" t="str">
        <f>$A$1</f>
        <v>Hydro Ottawa Limited</v>
      </c>
      <c r="B364" s="239"/>
      <c r="C364" s="239"/>
      <c r="D364" s="240"/>
      <c r="E364" s="241"/>
      <c r="F364" s="241"/>
      <c r="G364" s="241"/>
      <c r="H364" s="241"/>
      <c r="I364" s="241"/>
      <c r="J364" s="241"/>
      <c r="K364" s="241"/>
      <c r="L364" s="241"/>
      <c r="M364" s="241"/>
      <c r="N364" s="241"/>
      <c r="O364" s="241"/>
      <c r="P364" s="241"/>
      <c r="Q364" s="241"/>
      <c r="R364" s="241"/>
      <c r="S364" s="241"/>
      <c r="T364" s="241"/>
      <c r="U364" s="241"/>
      <c r="V364" s="241"/>
      <c r="W364" s="241"/>
      <c r="X364" s="241"/>
      <c r="Y364" s="241"/>
      <c r="Z364" s="241"/>
    </row>
    <row r="365" ht="18.0" customHeight="1">
      <c r="A365" s="242" t="str">
        <f>$A$2</f>
        <v>PROPOSED - TARIFF OF RATES AND CHARGES</v>
      </c>
      <c r="B365" s="239"/>
      <c r="C365" s="239"/>
      <c r="D365" s="240"/>
      <c r="E365" s="241"/>
      <c r="F365" s="241"/>
      <c r="G365" s="241"/>
      <c r="H365" s="241"/>
      <c r="I365" s="241"/>
      <c r="J365" s="241"/>
      <c r="K365" s="241"/>
      <c r="L365" s="241"/>
      <c r="M365" s="241"/>
      <c r="N365" s="241"/>
      <c r="O365" s="241"/>
      <c r="P365" s="241"/>
      <c r="Q365" s="241"/>
      <c r="R365" s="241"/>
      <c r="S365" s="241"/>
      <c r="T365" s="241"/>
      <c r="U365" s="241"/>
      <c r="V365" s="241"/>
      <c r="W365" s="241"/>
      <c r="X365" s="241"/>
      <c r="Y365" s="241"/>
      <c r="Z365" s="241"/>
    </row>
    <row r="366" ht="15.75" customHeight="1">
      <c r="A366" s="243" t="str">
        <f>$A$3</f>
        <v>Effective and Implementation Date January 1, 2028</v>
      </c>
      <c r="B366" s="239"/>
      <c r="C366" s="239"/>
      <c r="D366" s="240"/>
      <c r="E366" s="241"/>
      <c r="F366" s="241"/>
      <c r="G366" s="241"/>
      <c r="H366" s="241"/>
      <c r="I366" s="241"/>
      <c r="J366" s="241"/>
      <c r="K366" s="241"/>
      <c r="L366" s="241"/>
      <c r="M366" s="241"/>
      <c r="N366" s="241"/>
      <c r="O366" s="241"/>
      <c r="P366" s="241"/>
      <c r="Q366" s="241"/>
      <c r="R366" s="241"/>
      <c r="S366" s="241"/>
      <c r="T366" s="241"/>
      <c r="U366" s="241"/>
      <c r="V366" s="241"/>
      <c r="W366" s="241"/>
      <c r="X366" s="241"/>
      <c r="Y366" s="241"/>
      <c r="Z366" s="241"/>
    </row>
    <row r="367" ht="11.25" customHeight="1">
      <c r="A367" s="244" t="str">
        <f>$A$4</f>
        <v>This schedule supersedes and replaces all previously</v>
      </c>
      <c r="B367" s="239"/>
      <c r="C367" s="239"/>
      <c r="D367" s="240"/>
      <c r="E367" s="241"/>
      <c r="F367" s="241"/>
      <c r="G367" s="241"/>
      <c r="H367" s="241"/>
      <c r="I367" s="241"/>
      <c r="J367" s="241"/>
      <c r="K367" s="241"/>
      <c r="L367" s="241"/>
      <c r="M367" s="241"/>
      <c r="N367" s="241"/>
      <c r="O367" s="241"/>
      <c r="P367" s="241"/>
      <c r="Q367" s="241"/>
      <c r="R367" s="241"/>
      <c r="S367" s="241"/>
      <c r="T367" s="241"/>
      <c r="U367" s="241"/>
      <c r="V367" s="241"/>
      <c r="W367" s="241"/>
      <c r="X367" s="241"/>
      <c r="Y367" s="241"/>
      <c r="Z367" s="241"/>
    </row>
    <row r="368" ht="11.25" customHeight="1">
      <c r="A368" s="244" t="str">
        <f>$A$5</f>
        <v>approved schedules of Rates, Charges and Loss Factors</v>
      </c>
      <c r="B368" s="239"/>
      <c r="C368" s="239"/>
      <c r="D368" s="240"/>
      <c r="E368" s="241"/>
      <c r="F368" s="241"/>
      <c r="G368" s="241"/>
      <c r="H368" s="241"/>
      <c r="I368" s="241"/>
      <c r="J368" s="241"/>
      <c r="K368" s="241"/>
      <c r="L368" s="241"/>
      <c r="M368" s="241"/>
      <c r="N368" s="241"/>
      <c r="O368" s="241"/>
      <c r="P368" s="241"/>
      <c r="Q368" s="241"/>
      <c r="R368" s="241"/>
      <c r="S368" s="241"/>
      <c r="T368" s="241"/>
      <c r="U368" s="241"/>
      <c r="V368" s="241"/>
      <c r="W368" s="241"/>
      <c r="X368" s="241"/>
      <c r="Y368" s="241"/>
      <c r="Z368" s="241"/>
    </row>
    <row r="369" ht="11.25" customHeight="1">
      <c r="A369" s="245" t="str">
        <f>$A$6</f>
        <v>EB-2024-0115</v>
      </c>
      <c r="B369" s="239"/>
      <c r="C369" s="239"/>
      <c r="D369" s="240"/>
      <c r="E369" s="241"/>
      <c r="F369" s="241"/>
      <c r="G369" s="241"/>
      <c r="H369" s="241"/>
      <c r="I369" s="241"/>
      <c r="J369" s="241"/>
      <c r="K369" s="241"/>
      <c r="L369" s="241"/>
      <c r="M369" s="241"/>
      <c r="N369" s="241"/>
      <c r="O369" s="241"/>
      <c r="P369" s="241"/>
      <c r="Q369" s="241"/>
      <c r="R369" s="241"/>
      <c r="S369" s="241"/>
      <c r="T369" s="241"/>
      <c r="U369" s="241"/>
      <c r="V369" s="241"/>
      <c r="W369" s="241"/>
      <c r="X369" s="241"/>
      <c r="Y369" s="241"/>
      <c r="Z369" s="241"/>
    </row>
    <row r="370" ht="18.75" customHeight="1">
      <c r="A370" s="246" t="s">
        <v>148</v>
      </c>
      <c r="B370" s="239"/>
      <c r="C370" s="239"/>
      <c r="D370" s="240"/>
      <c r="E370" s="267"/>
      <c r="F370" s="267"/>
      <c r="G370" s="267"/>
      <c r="H370" s="267"/>
      <c r="I370" s="267"/>
      <c r="J370" s="267"/>
      <c r="K370" s="267"/>
      <c r="L370" s="267"/>
      <c r="M370" s="267"/>
      <c r="N370" s="267"/>
      <c r="O370" s="267"/>
      <c r="P370" s="267"/>
      <c r="Q370" s="267"/>
      <c r="R370" s="267"/>
      <c r="S370" s="267"/>
      <c r="T370" s="267"/>
      <c r="U370" s="267"/>
      <c r="V370" s="267"/>
      <c r="W370" s="267"/>
      <c r="X370" s="267"/>
      <c r="Y370" s="267"/>
      <c r="Z370" s="267"/>
    </row>
    <row r="371" ht="36.0" customHeight="1">
      <c r="A371" s="247" t="s">
        <v>149</v>
      </c>
      <c r="B371" s="239"/>
      <c r="C371" s="239"/>
      <c r="D371" s="240"/>
      <c r="E371" s="241"/>
      <c r="F371" s="241"/>
      <c r="G371" s="241"/>
      <c r="H371" s="241"/>
      <c r="I371" s="241"/>
      <c r="J371" s="241"/>
      <c r="K371" s="241"/>
      <c r="L371" s="241"/>
      <c r="M371" s="241"/>
      <c r="N371" s="241"/>
      <c r="O371" s="241"/>
      <c r="P371" s="241"/>
      <c r="Q371" s="241"/>
      <c r="R371" s="241"/>
      <c r="S371" s="241"/>
      <c r="T371" s="241"/>
      <c r="U371" s="241"/>
      <c r="V371" s="241"/>
      <c r="W371" s="241"/>
      <c r="X371" s="241"/>
      <c r="Y371" s="241"/>
      <c r="Z371" s="241"/>
    </row>
    <row r="372" ht="6.75" customHeight="1">
      <c r="A372" s="248"/>
      <c r="B372" s="248"/>
      <c r="C372" s="248"/>
      <c r="D372" s="249"/>
      <c r="E372" s="241"/>
      <c r="F372" s="241"/>
      <c r="G372" s="241"/>
      <c r="H372" s="241"/>
      <c r="I372" s="241"/>
      <c r="J372" s="241"/>
      <c r="K372" s="241"/>
      <c r="L372" s="241"/>
      <c r="M372" s="241"/>
      <c r="N372" s="241"/>
      <c r="O372" s="241"/>
      <c r="P372" s="241"/>
      <c r="Q372" s="241"/>
      <c r="R372" s="241"/>
      <c r="S372" s="241"/>
      <c r="T372" s="241"/>
      <c r="U372" s="241"/>
      <c r="V372" s="241"/>
      <c r="W372" s="241"/>
      <c r="X372" s="241"/>
      <c r="Y372" s="241"/>
      <c r="Z372" s="241"/>
    </row>
    <row r="373" ht="11.25" customHeight="1">
      <c r="A373" s="250" t="s">
        <v>91</v>
      </c>
      <c r="B373" s="239"/>
      <c r="C373" s="239"/>
      <c r="D373" s="240"/>
      <c r="E373" s="241"/>
      <c r="F373" s="241"/>
      <c r="G373" s="241"/>
      <c r="H373" s="241"/>
      <c r="I373" s="241"/>
      <c r="J373" s="241"/>
      <c r="K373" s="241"/>
      <c r="L373" s="241"/>
      <c r="M373" s="241"/>
      <c r="N373" s="241"/>
      <c r="O373" s="241"/>
      <c r="P373" s="241"/>
      <c r="Q373" s="241"/>
      <c r="R373" s="241"/>
      <c r="S373" s="241"/>
      <c r="T373" s="241"/>
      <c r="U373" s="241"/>
      <c r="V373" s="241"/>
      <c r="W373" s="241"/>
      <c r="X373" s="241"/>
      <c r="Y373" s="241"/>
      <c r="Z373" s="241"/>
    </row>
    <row r="374" ht="6.75" customHeight="1">
      <c r="A374" s="251"/>
      <c r="B374" s="252"/>
      <c r="C374" s="252"/>
      <c r="D374" s="253"/>
      <c r="E374" s="241"/>
      <c r="F374" s="241"/>
      <c r="G374" s="241"/>
      <c r="H374" s="241"/>
      <c r="I374" s="241"/>
      <c r="J374" s="241"/>
      <c r="K374" s="241"/>
      <c r="L374" s="241"/>
      <c r="M374" s="241"/>
      <c r="N374" s="241"/>
      <c r="O374" s="241"/>
      <c r="P374" s="241"/>
      <c r="Q374" s="241"/>
      <c r="R374" s="241"/>
      <c r="S374" s="241"/>
      <c r="T374" s="241"/>
      <c r="U374" s="241"/>
      <c r="V374" s="241"/>
      <c r="W374" s="241"/>
      <c r="X374" s="241"/>
      <c r="Y374" s="241"/>
      <c r="Z374" s="241"/>
    </row>
    <row r="375" ht="36.0" customHeight="1">
      <c r="A375" s="247" t="s">
        <v>92</v>
      </c>
      <c r="B375" s="239"/>
      <c r="C375" s="239"/>
      <c r="D375" s="240"/>
      <c r="E375" s="241"/>
      <c r="F375" s="241"/>
      <c r="G375" s="241"/>
      <c r="H375" s="241"/>
      <c r="I375" s="241"/>
      <c r="J375" s="241"/>
      <c r="K375" s="241"/>
      <c r="L375" s="241"/>
      <c r="M375" s="241"/>
      <c r="N375" s="241"/>
      <c r="O375" s="241"/>
      <c r="P375" s="241"/>
      <c r="Q375" s="241"/>
      <c r="R375" s="241"/>
      <c r="S375" s="241"/>
      <c r="T375" s="241"/>
      <c r="U375" s="241"/>
      <c r="V375" s="241"/>
      <c r="W375" s="241"/>
      <c r="X375" s="241"/>
      <c r="Y375" s="241"/>
      <c r="Z375" s="241"/>
    </row>
    <row r="376" ht="6.75" customHeight="1">
      <c r="A376" s="248"/>
      <c r="B376" s="248"/>
      <c r="C376" s="248"/>
      <c r="D376" s="249"/>
      <c r="E376" s="241"/>
      <c r="F376" s="241"/>
      <c r="G376" s="241"/>
      <c r="H376" s="241"/>
      <c r="I376" s="241"/>
      <c r="J376" s="241"/>
      <c r="K376" s="241"/>
      <c r="L376" s="241"/>
      <c r="M376" s="241"/>
      <c r="N376" s="241"/>
      <c r="O376" s="241"/>
      <c r="P376" s="241"/>
      <c r="Q376" s="241"/>
      <c r="R376" s="241"/>
      <c r="S376" s="241"/>
      <c r="T376" s="241"/>
      <c r="U376" s="241"/>
      <c r="V376" s="241"/>
      <c r="W376" s="241"/>
      <c r="X376" s="241"/>
      <c r="Y376" s="241"/>
      <c r="Z376" s="241"/>
    </row>
    <row r="377" ht="48.0" customHeight="1">
      <c r="A377" s="247" t="s">
        <v>93</v>
      </c>
      <c r="B377" s="239"/>
      <c r="C377" s="239"/>
      <c r="D377" s="240"/>
      <c r="E377" s="241"/>
      <c r="F377" s="241"/>
      <c r="G377" s="241"/>
      <c r="H377" s="241"/>
      <c r="I377" s="241"/>
      <c r="J377" s="241"/>
      <c r="K377" s="241"/>
      <c r="L377" s="241"/>
      <c r="M377" s="241"/>
      <c r="N377" s="241"/>
      <c r="O377" s="241"/>
      <c r="P377" s="241"/>
      <c r="Q377" s="241"/>
      <c r="R377" s="241"/>
      <c r="S377" s="241"/>
      <c r="T377" s="241"/>
      <c r="U377" s="241"/>
      <c r="V377" s="241"/>
      <c r="W377" s="241"/>
      <c r="X377" s="241"/>
      <c r="Y377" s="241"/>
      <c r="Z377" s="241"/>
    </row>
    <row r="378" ht="6.75" customHeight="1">
      <c r="A378" s="248"/>
      <c r="B378" s="248"/>
      <c r="C378" s="248"/>
      <c r="D378" s="249"/>
      <c r="E378" s="241"/>
      <c r="F378" s="241"/>
      <c r="G378" s="241"/>
      <c r="H378" s="241"/>
      <c r="I378" s="241"/>
      <c r="J378" s="241"/>
      <c r="K378" s="241"/>
      <c r="L378" s="241"/>
      <c r="M378" s="241"/>
      <c r="N378" s="241"/>
      <c r="O378" s="241"/>
      <c r="P378" s="241"/>
      <c r="Q378" s="241"/>
      <c r="R378" s="241"/>
      <c r="S378" s="241"/>
      <c r="T378" s="241"/>
      <c r="U378" s="241"/>
      <c r="V378" s="241"/>
      <c r="W378" s="241"/>
      <c r="X378" s="241"/>
      <c r="Y378" s="241"/>
      <c r="Z378" s="241"/>
    </row>
    <row r="379" ht="24.0" customHeight="1">
      <c r="A379" s="247" t="s">
        <v>150</v>
      </c>
      <c r="B379" s="239"/>
      <c r="C379" s="239"/>
      <c r="D379" s="240"/>
      <c r="E379" s="241"/>
      <c r="F379" s="241"/>
      <c r="G379" s="241"/>
      <c r="H379" s="241"/>
      <c r="I379" s="241"/>
      <c r="J379" s="241"/>
      <c r="K379" s="241"/>
      <c r="L379" s="241"/>
      <c r="M379" s="241"/>
      <c r="N379" s="241"/>
      <c r="O379" s="241"/>
      <c r="P379" s="241"/>
      <c r="Q379" s="241"/>
      <c r="R379" s="241"/>
      <c r="S379" s="241"/>
      <c r="T379" s="241"/>
      <c r="U379" s="241"/>
      <c r="V379" s="241"/>
      <c r="W379" s="241"/>
      <c r="X379" s="241"/>
      <c r="Y379" s="241"/>
      <c r="Z379" s="241"/>
    </row>
    <row r="380" ht="6.75" customHeight="1">
      <c r="A380" s="248"/>
      <c r="B380" s="248"/>
      <c r="C380" s="248"/>
      <c r="D380" s="249"/>
      <c r="E380" s="241"/>
      <c r="F380" s="241"/>
      <c r="G380" s="241"/>
      <c r="H380" s="241"/>
      <c r="I380" s="241"/>
      <c r="J380" s="241"/>
      <c r="K380" s="241"/>
      <c r="L380" s="241"/>
      <c r="M380" s="241"/>
      <c r="N380" s="241"/>
      <c r="O380" s="241"/>
      <c r="P380" s="241"/>
      <c r="Q380" s="241"/>
      <c r="R380" s="241"/>
      <c r="S380" s="241"/>
      <c r="T380" s="241"/>
      <c r="U380" s="241"/>
      <c r="V380" s="241"/>
      <c r="W380" s="241"/>
      <c r="X380" s="241"/>
      <c r="Y380" s="241"/>
      <c r="Z380" s="241"/>
    </row>
    <row r="381" ht="36.0" customHeight="1">
      <c r="A381" s="247" t="s">
        <v>146</v>
      </c>
      <c r="B381" s="239"/>
      <c r="C381" s="239"/>
      <c r="D381" s="240"/>
      <c r="E381" s="241"/>
      <c r="F381" s="241"/>
      <c r="G381" s="241"/>
      <c r="H381" s="241"/>
      <c r="I381" s="241"/>
      <c r="J381" s="241"/>
      <c r="K381" s="241"/>
      <c r="L381" s="241"/>
      <c r="M381" s="241"/>
      <c r="N381" s="241"/>
      <c r="O381" s="241"/>
      <c r="P381" s="241"/>
      <c r="Q381" s="241"/>
      <c r="R381" s="241"/>
      <c r="S381" s="241"/>
      <c r="T381" s="241"/>
      <c r="U381" s="241"/>
      <c r="V381" s="241"/>
      <c r="W381" s="241"/>
      <c r="X381" s="241"/>
      <c r="Y381" s="241"/>
      <c r="Z381" s="241"/>
    </row>
    <row r="382" ht="6.75" customHeight="1">
      <c r="A382" s="248"/>
      <c r="B382" s="248"/>
      <c r="C382" s="248"/>
      <c r="D382" s="249"/>
      <c r="E382" s="241"/>
      <c r="F382" s="241"/>
      <c r="G382" s="241"/>
      <c r="H382" s="241"/>
      <c r="I382" s="241"/>
      <c r="J382" s="241"/>
      <c r="K382" s="241"/>
      <c r="L382" s="241"/>
      <c r="M382" s="241"/>
      <c r="N382" s="241"/>
      <c r="O382" s="241"/>
      <c r="P382" s="241"/>
      <c r="Q382" s="241"/>
      <c r="R382" s="241"/>
      <c r="S382" s="241"/>
      <c r="T382" s="241"/>
      <c r="U382" s="241"/>
      <c r="V382" s="241"/>
      <c r="W382" s="241"/>
      <c r="X382" s="241"/>
      <c r="Y382" s="241"/>
      <c r="Z382" s="241"/>
    </row>
    <row r="383" ht="15.0" customHeight="1">
      <c r="A383" s="254" t="s">
        <v>96</v>
      </c>
      <c r="B383" s="239"/>
      <c r="C383" s="239"/>
      <c r="D383" s="240"/>
      <c r="E383" s="241"/>
      <c r="F383" s="241"/>
      <c r="G383" s="241"/>
      <c r="H383" s="241"/>
      <c r="I383" s="241"/>
      <c r="J383" s="241"/>
      <c r="K383" s="241"/>
      <c r="L383" s="241"/>
      <c r="M383" s="241"/>
      <c r="N383" s="241"/>
      <c r="O383" s="241"/>
      <c r="P383" s="241"/>
      <c r="Q383" s="241"/>
      <c r="R383" s="241"/>
      <c r="S383" s="241"/>
      <c r="T383" s="241"/>
      <c r="U383" s="241"/>
      <c r="V383" s="241"/>
      <c r="W383" s="241"/>
      <c r="X383" s="241"/>
      <c r="Y383" s="241"/>
      <c r="Z383" s="241"/>
    </row>
    <row r="384" ht="6.75" customHeight="1">
      <c r="A384" s="255"/>
      <c r="B384" s="256"/>
      <c r="C384" s="256"/>
      <c r="D384" s="257"/>
      <c r="E384" s="241"/>
      <c r="F384" s="241"/>
      <c r="G384" s="241"/>
      <c r="H384" s="241"/>
      <c r="I384" s="241"/>
      <c r="J384" s="241"/>
      <c r="K384" s="241"/>
      <c r="L384" s="241"/>
      <c r="M384" s="241"/>
      <c r="N384" s="241"/>
      <c r="O384" s="241"/>
      <c r="P384" s="241"/>
      <c r="Q384" s="241"/>
      <c r="R384" s="241"/>
      <c r="S384" s="241"/>
      <c r="T384" s="241"/>
      <c r="U384" s="241"/>
      <c r="V384" s="241"/>
      <c r="W384" s="241"/>
      <c r="X384" s="241"/>
      <c r="Y384" s="241"/>
      <c r="Z384" s="241"/>
    </row>
    <row r="385" ht="11.25" customHeight="1">
      <c r="A385" s="300" t="s">
        <v>97</v>
      </c>
      <c r="B385" s="240"/>
      <c r="C385" s="260" t="s">
        <v>98</v>
      </c>
      <c r="D385" s="327">
        <f>'Proposed Rates'!H369</f>
        <v>12</v>
      </c>
      <c r="E385" s="241"/>
      <c r="F385" s="241"/>
      <c r="G385" s="241"/>
      <c r="H385" s="241"/>
      <c r="I385" s="241"/>
      <c r="J385" s="241"/>
      <c r="K385" s="241"/>
      <c r="L385" s="241"/>
      <c r="M385" s="241"/>
      <c r="N385" s="241"/>
      <c r="O385" s="241"/>
      <c r="P385" s="241"/>
      <c r="Q385" s="241"/>
      <c r="R385" s="241"/>
      <c r="S385" s="241"/>
      <c r="T385" s="241"/>
      <c r="U385" s="241"/>
      <c r="V385" s="241"/>
      <c r="W385" s="241"/>
      <c r="X385" s="241"/>
      <c r="Y385" s="241"/>
      <c r="Z385" s="241"/>
    </row>
    <row r="386" ht="16.5" customHeight="1">
      <c r="A386" s="282"/>
      <c r="B386" s="259"/>
      <c r="C386" s="260"/>
      <c r="D386" s="265"/>
      <c r="E386" s="241"/>
      <c r="F386" s="241"/>
      <c r="G386" s="241"/>
      <c r="H386" s="241"/>
      <c r="I386" s="241"/>
      <c r="J386" s="241"/>
      <c r="K386" s="241"/>
      <c r="L386" s="241"/>
      <c r="M386" s="241"/>
      <c r="N386" s="241"/>
      <c r="O386" s="241"/>
      <c r="P386" s="241"/>
      <c r="Q386" s="241"/>
      <c r="R386" s="241"/>
      <c r="S386" s="241"/>
      <c r="T386" s="241"/>
      <c r="U386" s="241"/>
      <c r="V386" s="241"/>
      <c r="W386" s="241"/>
      <c r="X386" s="241"/>
      <c r="Y386" s="241"/>
      <c r="Z386" s="241"/>
    </row>
    <row r="387" ht="23.25" customHeight="1">
      <c r="A387" s="238" t="str">
        <f>$A$1</f>
        <v>Hydro Ottawa Limited</v>
      </c>
      <c r="B387" s="239"/>
      <c r="C387" s="239"/>
      <c r="D387" s="240"/>
      <c r="E387" s="241"/>
      <c r="F387" s="241"/>
      <c r="G387" s="241"/>
      <c r="H387" s="241"/>
      <c r="I387" s="241"/>
      <c r="J387" s="241"/>
      <c r="K387" s="241"/>
      <c r="L387" s="241"/>
      <c r="M387" s="241"/>
      <c r="N387" s="241"/>
      <c r="O387" s="241"/>
      <c r="P387" s="241"/>
      <c r="Q387" s="241"/>
      <c r="R387" s="241"/>
      <c r="S387" s="241"/>
      <c r="T387" s="241"/>
      <c r="U387" s="241"/>
      <c r="V387" s="241"/>
      <c r="W387" s="241"/>
      <c r="X387" s="241"/>
      <c r="Y387" s="241"/>
      <c r="Z387" s="241"/>
    </row>
    <row r="388" ht="18.0" customHeight="1">
      <c r="A388" s="242" t="str">
        <f>$A$2</f>
        <v>PROPOSED - TARIFF OF RATES AND CHARGES</v>
      </c>
      <c r="B388" s="239"/>
      <c r="C388" s="239"/>
      <c r="D388" s="240"/>
      <c r="E388" s="241"/>
      <c r="F388" s="241"/>
      <c r="G388" s="241"/>
      <c r="H388" s="241"/>
      <c r="I388" s="241"/>
      <c r="J388" s="241"/>
      <c r="K388" s="241"/>
      <c r="L388" s="241"/>
      <c r="M388" s="241"/>
      <c r="N388" s="241"/>
      <c r="O388" s="241"/>
      <c r="P388" s="241"/>
      <c r="Q388" s="241"/>
      <c r="R388" s="241"/>
      <c r="S388" s="241"/>
      <c r="T388" s="241"/>
      <c r="U388" s="241"/>
      <c r="V388" s="241"/>
      <c r="W388" s="241"/>
      <c r="X388" s="241"/>
      <c r="Y388" s="241"/>
      <c r="Z388" s="241"/>
    </row>
    <row r="389" ht="15.75" customHeight="1">
      <c r="A389" s="243" t="str">
        <f>$A$3</f>
        <v>Effective and Implementation Date January 1, 2028</v>
      </c>
      <c r="B389" s="239"/>
      <c r="C389" s="239"/>
      <c r="D389" s="240"/>
      <c r="E389" s="241"/>
      <c r="F389" s="241"/>
      <c r="G389" s="241"/>
      <c r="H389" s="241"/>
      <c r="I389" s="241"/>
      <c r="J389" s="241"/>
      <c r="K389" s="241"/>
      <c r="L389" s="241"/>
      <c r="M389" s="241"/>
      <c r="N389" s="241"/>
      <c r="O389" s="241"/>
      <c r="P389" s="241"/>
      <c r="Q389" s="241"/>
      <c r="R389" s="241"/>
      <c r="S389" s="241"/>
      <c r="T389" s="241"/>
      <c r="U389" s="241"/>
      <c r="V389" s="241"/>
      <c r="W389" s="241"/>
      <c r="X389" s="241"/>
      <c r="Y389" s="241"/>
      <c r="Z389" s="241"/>
    </row>
    <row r="390" ht="11.25" customHeight="1">
      <c r="A390" s="244" t="str">
        <f>$A$4</f>
        <v>This schedule supersedes and replaces all previously</v>
      </c>
      <c r="B390" s="239"/>
      <c r="C390" s="239"/>
      <c r="D390" s="240"/>
      <c r="E390" s="241"/>
      <c r="F390" s="241"/>
      <c r="G390" s="241"/>
      <c r="H390" s="241"/>
      <c r="I390" s="241"/>
      <c r="J390" s="241"/>
      <c r="K390" s="241"/>
      <c r="L390" s="241"/>
      <c r="M390" s="241"/>
      <c r="N390" s="241"/>
      <c r="O390" s="241"/>
      <c r="P390" s="241"/>
      <c r="Q390" s="241"/>
      <c r="R390" s="241"/>
      <c r="S390" s="241"/>
      <c r="T390" s="241"/>
      <c r="U390" s="241"/>
      <c r="V390" s="241"/>
      <c r="W390" s="241"/>
      <c r="X390" s="241"/>
      <c r="Y390" s="241"/>
      <c r="Z390" s="241"/>
    </row>
    <row r="391" ht="11.25" customHeight="1">
      <c r="A391" s="244" t="str">
        <f>$A$5</f>
        <v>approved schedules of Rates, Charges and Loss Factors</v>
      </c>
      <c r="B391" s="239"/>
      <c r="C391" s="239"/>
      <c r="D391" s="240"/>
      <c r="E391" s="241"/>
      <c r="F391" s="241"/>
      <c r="G391" s="241"/>
      <c r="H391" s="241"/>
      <c r="I391" s="241"/>
      <c r="J391" s="241"/>
      <c r="K391" s="241"/>
      <c r="L391" s="241"/>
      <c r="M391" s="241"/>
      <c r="N391" s="241"/>
      <c r="O391" s="241"/>
      <c r="P391" s="241"/>
      <c r="Q391" s="241"/>
      <c r="R391" s="241"/>
      <c r="S391" s="241"/>
      <c r="T391" s="241"/>
      <c r="U391" s="241"/>
      <c r="V391" s="241"/>
      <c r="W391" s="241"/>
      <c r="X391" s="241"/>
      <c r="Y391" s="241"/>
      <c r="Z391" s="241"/>
    </row>
    <row r="392" ht="11.25" customHeight="1">
      <c r="A392" s="245" t="str">
        <f>$A$6</f>
        <v>EB-2024-0115</v>
      </c>
      <c r="B392" s="239"/>
      <c r="C392" s="239"/>
      <c r="D392" s="240"/>
      <c r="E392" s="241"/>
      <c r="F392" s="241"/>
      <c r="G392" s="241"/>
      <c r="H392" s="241"/>
      <c r="I392" s="241"/>
      <c r="J392" s="241"/>
      <c r="K392" s="241"/>
      <c r="L392" s="241"/>
      <c r="M392" s="241"/>
      <c r="N392" s="241"/>
      <c r="O392" s="241"/>
      <c r="P392" s="241"/>
      <c r="Q392" s="241"/>
      <c r="R392" s="241"/>
      <c r="S392" s="241"/>
      <c r="T392" s="241"/>
      <c r="U392" s="241"/>
      <c r="V392" s="241"/>
      <c r="W392" s="241"/>
      <c r="X392" s="241"/>
      <c r="Y392" s="241"/>
      <c r="Z392" s="241"/>
    </row>
    <row r="393" ht="18.75" customHeight="1">
      <c r="A393" s="246" t="s">
        <v>151</v>
      </c>
      <c r="B393" s="239"/>
      <c r="C393" s="239"/>
      <c r="D393" s="240"/>
      <c r="E393" s="267"/>
      <c r="F393" s="267"/>
      <c r="G393" s="267"/>
      <c r="H393" s="267"/>
      <c r="I393" s="267"/>
      <c r="J393" s="267"/>
      <c r="K393" s="267"/>
      <c r="L393" s="267"/>
      <c r="M393" s="267"/>
      <c r="N393" s="267"/>
      <c r="O393" s="267"/>
      <c r="P393" s="267"/>
      <c r="Q393" s="267"/>
      <c r="R393" s="267"/>
      <c r="S393" s="267"/>
      <c r="T393" s="267"/>
      <c r="U393" s="267"/>
      <c r="V393" s="267"/>
      <c r="W393" s="267"/>
      <c r="X393" s="267"/>
      <c r="Y393" s="267"/>
      <c r="Z393" s="267"/>
    </row>
    <row r="394" ht="36.0" customHeight="1">
      <c r="A394" s="247" t="s">
        <v>152</v>
      </c>
      <c r="B394" s="239"/>
      <c r="C394" s="239"/>
      <c r="D394" s="240"/>
      <c r="E394" s="241"/>
      <c r="F394" s="241"/>
      <c r="G394" s="241"/>
      <c r="H394" s="241"/>
      <c r="I394" s="241"/>
      <c r="J394" s="241"/>
      <c r="K394" s="241"/>
      <c r="L394" s="241"/>
      <c r="M394" s="241"/>
      <c r="N394" s="241"/>
      <c r="O394" s="241"/>
      <c r="P394" s="241"/>
      <c r="Q394" s="241"/>
      <c r="R394" s="241"/>
      <c r="S394" s="241"/>
      <c r="T394" s="241"/>
      <c r="U394" s="241"/>
      <c r="V394" s="241"/>
      <c r="W394" s="241"/>
      <c r="X394" s="241"/>
      <c r="Y394" s="241"/>
      <c r="Z394" s="241"/>
    </row>
    <row r="395" ht="6.75" customHeight="1">
      <c r="A395" s="248"/>
      <c r="B395" s="248"/>
      <c r="C395" s="248"/>
      <c r="D395" s="249"/>
      <c r="E395" s="241"/>
      <c r="F395" s="241"/>
      <c r="G395" s="241"/>
      <c r="H395" s="241"/>
      <c r="I395" s="241"/>
      <c r="J395" s="241"/>
      <c r="K395" s="241"/>
      <c r="L395" s="241"/>
      <c r="M395" s="241"/>
      <c r="N395" s="241"/>
      <c r="O395" s="241"/>
      <c r="P395" s="241"/>
      <c r="Q395" s="241"/>
      <c r="R395" s="241"/>
      <c r="S395" s="241"/>
      <c r="T395" s="241"/>
      <c r="U395" s="241"/>
      <c r="V395" s="241"/>
      <c r="W395" s="241"/>
      <c r="X395" s="241"/>
      <c r="Y395" s="241"/>
      <c r="Z395" s="241"/>
    </row>
    <row r="396" ht="11.25" customHeight="1">
      <c r="A396" s="250" t="s">
        <v>91</v>
      </c>
      <c r="B396" s="239"/>
      <c r="C396" s="239"/>
      <c r="D396" s="240"/>
      <c r="E396" s="241"/>
      <c r="F396" s="241"/>
      <c r="G396" s="241"/>
      <c r="H396" s="241"/>
      <c r="I396" s="241"/>
      <c r="J396" s="241"/>
      <c r="K396" s="241"/>
      <c r="L396" s="241"/>
      <c r="M396" s="241"/>
      <c r="N396" s="241"/>
      <c r="O396" s="241"/>
      <c r="P396" s="241"/>
      <c r="Q396" s="241"/>
      <c r="R396" s="241"/>
      <c r="S396" s="241"/>
      <c r="T396" s="241"/>
      <c r="U396" s="241"/>
      <c r="V396" s="241"/>
      <c r="W396" s="241"/>
      <c r="X396" s="241"/>
      <c r="Y396" s="241"/>
      <c r="Z396" s="241"/>
    </row>
    <row r="397" ht="6.75" customHeight="1">
      <c r="A397" s="251"/>
      <c r="B397" s="252"/>
      <c r="C397" s="252"/>
      <c r="D397" s="253"/>
      <c r="E397" s="241"/>
      <c r="F397" s="241"/>
      <c r="G397" s="241"/>
      <c r="H397" s="241"/>
      <c r="I397" s="241"/>
      <c r="J397" s="241"/>
      <c r="K397" s="241"/>
      <c r="L397" s="241"/>
      <c r="M397" s="241"/>
      <c r="N397" s="241"/>
      <c r="O397" s="241"/>
      <c r="P397" s="241"/>
      <c r="Q397" s="241"/>
      <c r="R397" s="241"/>
      <c r="S397" s="241"/>
      <c r="T397" s="241"/>
      <c r="U397" s="241"/>
      <c r="V397" s="241"/>
      <c r="W397" s="241"/>
      <c r="X397" s="241"/>
      <c r="Y397" s="241"/>
      <c r="Z397" s="241"/>
    </row>
    <row r="398" ht="36.0" customHeight="1">
      <c r="A398" s="247" t="s">
        <v>92</v>
      </c>
      <c r="B398" s="239"/>
      <c r="C398" s="239"/>
      <c r="D398" s="240"/>
      <c r="E398" s="241"/>
      <c r="F398" s="241"/>
      <c r="G398" s="241"/>
      <c r="H398" s="241"/>
      <c r="I398" s="241"/>
      <c r="J398" s="241"/>
      <c r="K398" s="241"/>
      <c r="L398" s="241"/>
      <c r="M398" s="241"/>
      <c r="N398" s="241"/>
      <c r="O398" s="241"/>
      <c r="P398" s="241"/>
      <c r="Q398" s="241"/>
      <c r="R398" s="241"/>
      <c r="S398" s="241"/>
      <c r="T398" s="241"/>
      <c r="U398" s="241"/>
      <c r="V398" s="241"/>
      <c r="W398" s="241"/>
      <c r="X398" s="241"/>
      <c r="Y398" s="241"/>
      <c r="Z398" s="241"/>
    </row>
    <row r="399" ht="6.75" customHeight="1">
      <c r="A399" s="248"/>
      <c r="B399" s="248"/>
      <c r="C399" s="248"/>
      <c r="D399" s="249"/>
      <c r="E399" s="241"/>
      <c r="F399" s="241"/>
      <c r="G399" s="241"/>
      <c r="H399" s="241"/>
      <c r="I399" s="241"/>
      <c r="J399" s="241"/>
      <c r="K399" s="241"/>
      <c r="L399" s="241"/>
      <c r="M399" s="241"/>
      <c r="N399" s="241"/>
      <c r="O399" s="241"/>
      <c r="P399" s="241"/>
      <c r="Q399" s="241"/>
      <c r="R399" s="241"/>
      <c r="S399" s="241"/>
      <c r="T399" s="241"/>
      <c r="U399" s="241"/>
      <c r="V399" s="241"/>
      <c r="W399" s="241"/>
      <c r="X399" s="241"/>
      <c r="Y399" s="241"/>
      <c r="Z399" s="241"/>
    </row>
    <row r="400" ht="48.0" customHeight="1">
      <c r="A400" s="247" t="s">
        <v>93</v>
      </c>
      <c r="B400" s="239"/>
      <c r="C400" s="239"/>
      <c r="D400" s="240"/>
      <c r="E400" s="241"/>
      <c r="F400" s="241"/>
      <c r="G400" s="241"/>
      <c r="H400" s="241"/>
      <c r="I400" s="241"/>
      <c r="J400" s="241"/>
      <c r="K400" s="241"/>
      <c r="L400" s="241"/>
      <c r="M400" s="241"/>
      <c r="N400" s="241"/>
      <c r="O400" s="241"/>
      <c r="P400" s="241"/>
      <c r="Q400" s="241"/>
      <c r="R400" s="241"/>
      <c r="S400" s="241"/>
      <c r="T400" s="241"/>
      <c r="U400" s="241"/>
      <c r="V400" s="241"/>
      <c r="W400" s="241"/>
      <c r="X400" s="241"/>
      <c r="Y400" s="241"/>
      <c r="Z400" s="241"/>
    </row>
    <row r="401" ht="6.75" customHeight="1">
      <c r="A401" s="248"/>
      <c r="B401" s="248"/>
      <c r="C401" s="248"/>
      <c r="D401" s="249"/>
      <c r="E401" s="241"/>
      <c r="F401" s="241"/>
      <c r="G401" s="241"/>
      <c r="H401" s="241"/>
      <c r="I401" s="241"/>
      <c r="J401" s="241"/>
      <c r="K401" s="241"/>
      <c r="L401" s="241"/>
      <c r="M401" s="241"/>
      <c r="N401" s="241"/>
      <c r="O401" s="241"/>
      <c r="P401" s="241"/>
      <c r="Q401" s="241"/>
      <c r="R401" s="241"/>
      <c r="S401" s="241"/>
      <c r="T401" s="241"/>
      <c r="U401" s="241"/>
      <c r="V401" s="241"/>
      <c r="W401" s="241"/>
      <c r="X401" s="241"/>
      <c r="Y401" s="241"/>
      <c r="Z401" s="241"/>
    </row>
    <row r="402" ht="24.0" customHeight="1">
      <c r="A402" s="247" t="s">
        <v>150</v>
      </c>
      <c r="B402" s="239"/>
      <c r="C402" s="239"/>
      <c r="D402" s="240"/>
      <c r="E402" s="241"/>
      <c r="F402" s="241"/>
      <c r="G402" s="241"/>
      <c r="H402" s="241"/>
      <c r="I402" s="241"/>
      <c r="J402" s="241"/>
      <c r="K402" s="241"/>
      <c r="L402" s="241"/>
      <c r="M402" s="241"/>
      <c r="N402" s="241"/>
      <c r="O402" s="241"/>
      <c r="P402" s="241"/>
      <c r="Q402" s="241"/>
      <c r="R402" s="241"/>
      <c r="S402" s="241"/>
      <c r="T402" s="241"/>
      <c r="U402" s="241"/>
      <c r="V402" s="241"/>
      <c r="W402" s="241"/>
      <c r="X402" s="241"/>
      <c r="Y402" s="241"/>
      <c r="Z402" s="241"/>
    </row>
    <row r="403" ht="6.75" customHeight="1">
      <c r="A403" s="248"/>
      <c r="B403" s="248"/>
      <c r="C403" s="248"/>
      <c r="D403" s="249"/>
      <c r="E403" s="241"/>
      <c r="F403" s="241"/>
      <c r="G403" s="241"/>
      <c r="H403" s="241"/>
      <c r="I403" s="241"/>
      <c r="J403" s="241"/>
      <c r="K403" s="241"/>
      <c r="L403" s="241"/>
      <c r="M403" s="241"/>
      <c r="N403" s="241"/>
      <c r="O403" s="241"/>
      <c r="P403" s="241"/>
      <c r="Q403" s="241"/>
      <c r="R403" s="241"/>
      <c r="S403" s="241"/>
      <c r="T403" s="241"/>
      <c r="U403" s="241"/>
      <c r="V403" s="241"/>
      <c r="W403" s="241"/>
      <c r="X403" s="241"/>
      <c r="Y403" s="241"/>
      <c r="Z403" s="241"/>
    </row>
    <row r="404" ht="36.0" customHeight="1">
      <c r="A404" s="247" t="s">
        <v>146</v>
      </c>
      <c r="B404" s="239"/>
      <c r="C404" s="239"/>
      <c r="D404" s="240"/>
      <c r="E404" s="241"/>
      <c r="F404" s="241"/>
      <c r="G404" s="241"/>
      <c r="H404" s="241"/>
      <c r="I404" s="241"/>
      <c r="J404" s="241"/>
      <c r="K404" s="241"/>
      <c r="L404" s="241"/>
      <c r="M404" s="241"/>
      <c r="N404" s="241"/>
      <c r="O404" s="241"/>
      <c r="P404" s="241"/>
      <c r="Q404" s="241"/>
      <c r="R404" s="241"/>
      <c r="S404" s="241"/>
      <c r="T404" s="241"/>
      <c r="U404" s="241"/>
      <c r="V404" s="241"/>
      <c r="W404" s="241"/>
      <c r="X404" s="241"/>
      <c r="Y404" s="241"/>
      <c r="Z404" s="241"/>
    </row>
    <row r="405" ht="6.75" customHeight="1">
      <c r="A405" s="248"/>
      <c r="B405" s="248"/>
      <c r="C405" s="248"/>
      <c r="D405" s="249"/>
      <c r="E405" s="241"/>
      <c r="F405" s="241"/>
      <c r="G405" s="241"/>
      <c r="H405" s="241"/>
      <c r="I405" s="241"/>
      <c r="J405" s="241"/>
      <c r="K405" s="241"/>
      <c r="L405" s="241"/>
      <c r="M405" s="241"/>
      <c r="N405" s="241"/>
      <c r="O405" s="241"/>
      <c r="P405" s="241"/>
      <c r="Q405" s="241"/>
      <c r="R405" s="241"/>
      <c r="S405" s="241"/>
      <c r="T405" s="241"/>
      <c r="U405" s="241"/>
      <c r="V405" s="241"/>
      <c r="W405" s="241"/>
      <c r="X405" s="241"/>
      <c r="Y405" s="241"/>
      <c r="Z405" s="241"/>
    </row>
    <row r="406" ht="15.0" customHeight="1">
      <c r="A406" s="254" t="s">
        <v>96</v>
      </c>
      <c r="B406" s="239"/>
      <c r="C406" s="239"/>
      <c r="D406" s="240"/>
      <c r="E406" s="241"/>
      <c r="F406" s="241"/>
      <c r="G406" s="241"/>
      <c r="H406" s="241"/>
      <c r="I406" s="241"/>
      <c r="J406" s="241"/>
      <c r="K406" s="241"/>
      <c r="L406" s="241"/>
      <c r="M406" s="241"/>
      <c r="N406" s="241"/>
      <c r="O406" s="241"/>
      <c r="P406" s="241"/>
      <c r="Q406" s="241"/>
      <c r="R406" s="241"/>
      <c r="S406" s="241"/>
      <c r="T406" s="241"/>
      <c r="U406" s="241"/>
      <c r="V406" s="241"/>
      <c r="W406" s="241"/>
      <c r="X406" s="241"/>
      <c r="Y406" s="241"/>
      <c r="Z406" s="241"/>
    </row>
    <row r="407" ht="6.75" customHeight="1">
      <c r="A407" s="255"/>
      <c r="B407" s="256"/>
      <c r="C407" s="256"/>
      <c r="D407" s="257"/>
      <c r="E407" s="241"/>
      <c r="F407" s="241"/>
      <c r="G407" s="241"/>
      <c r="H407" s="241"/>
      <c r="I407" s="241"/>
      <c r="J407" s="241"/>
      <c r="K407" s="241"/>
      <c r="L407" s="241"/>
      <c r="M407" s="241"/>
      <c r="N407" s="241"/>
      <c r="O407" s="241"/>
      <c r="P407" s="241"/>
      <c r="Q407" s="241"/>
      <c r="R407" s="241"/>
      <c r="S407" s="241"/>
      <c r="T407" s="241"/>
      <c r="U407" s="241"/>
      <c r="V407" s="241"/>
      <c r="W407" s="241"/>
      <c r="X407" s="241"/>
      <c r="Y407" s="241"/>
      <c r="Z407" s="241"/>
    </row>
    <row r="408" ht="11.25" customHeight="1">
      <c r="A408" s="300" t="s">
        <v>97</v>
      </c>
      <c r="B408" s="240"/>
      <c r="C408" s="260" t="s">
        <v>98</v>
      </c>
      <c r="D408" s="327">
        <f>'Proposed Rates'!H370</f>
        <v>91</v>
      </c>
      <c r="E408" s="241"/>
      <c r="F408" s="241"/>
      <c r="G408" s="241"/>
      <c r="H408" s="241"/>
      <c r="I408" s="241"/>
      <c r="J408" s="241"/>
      <c r="K408" s="241"/>
      <c r="L408" s="241"/>
      <c r="M408" s="241"/>
      <c r="N408" s="241"/>
      <c r="O408" s="241"/>
      <c r="P408" s="241"/>
      <c r="Q408" s="241"/>
      <c r="R408" s="241"/>
      <c r="S408" s="241"/>
      <c r="T408" s="241"/>
      <c r="U408" s="241"/>
      <c r="V408" s="241"/>
      <c r="W408" s="241"/>
      <c r="X408" s="241"/>
      <c r="Y408" s="241"/>
      <c r="Z408" s="241"/>
    </row>
    <row r="409" ht="7.5" customHeight="1">
      <c r="A409" s="282"/>
      <c r="B409" s="259"/>
      <c r="C409" s="260"/>
      <c r="D409" s="265"/>
      <c r="E409" s="241"/>
      <c r="F409" s="241"/>
      <c r="G409" s="241"/>
      <c r="H409" s="241"/>
      <c r="I409" s="241"/>
      <c r="J409" s="241"/>
      <c r="K409" s="241"/>
      <c r="L409" s="241"/>
      <c r="M409" s="241"/>
      <c r="N409" s="241"/>
      <c r="O409" s="241"/>
      <c r="P409" s="241"/>
      <c r="Q409" s="241"/>
      <c r="R409" s="241"/>
      <c r="S409" s="241"/>
      <c r="T409" s="241"/>
      <c r="U409" s="241"/>
      <c r="V409" s="241"/>
      <c r="W409" s="241"/>
      <c r="X409" s="241"/>
      <c r="Y409" s="241"/>
      <c r="Z409" s="241"/>
    </row>
    <row r="410" ht="23.25" customHeight="1">
      <c r="A410" s="238" t="str">
        <f>$A$1</f>
        <v>Hydro Ottawa Limited</v>
      </c>
      <c r="B410" s="239"/>
      <c r="C410" s="239"/>
      <c r="D410" s="240"/>
      <c r="E410" s="241"/>
      <c r="F410" s="241"/>
      <c r="G410" s="241"/>
      <c r="H410" s="241"/>
      <c r="I410" s="241"/>
      <c r="J410" s="241"/>
      <c r="K410" s="241"/>
      <c r="L410" s="241"/>
      <c r="M410" s="241"/>
      <c r="N410" s="241"/>
      <c r="O410" s="241"/>
      <c r="P410" s="241"/>
      <c r="Q410" s="241"/>
      <c r="R410" s="241"/>
      <c r="S410" s="241"/>
      <c r="T410" s="241"/>
      <c r="U410" s="241"/>
      <c r="V410" s="241"/>
      <c r="W410" s="241"/>
      <c r="X410" s="241"/>
      <c r="Y410" s="241"/>
      <c r="Z410" s="241"/>
    </row>
    <row r="411" ht="18.0" customHeight="1">
      <c r="A411" s="242" t="str">
        <f>$A$2</f>
        <v>PROPOSED - TARIFF OF RATES AND CHARGES</v>
      </c>
      <c r="B411" s="239"/>
      <c r="C411" s="239"/>
      <c r="D411" s="240"/>
      <c r="E411" s="241"/>
      <c r="F411" s="241"/>
      <c r="G411" s="241"/>
      <c r="H411" s="241"/>
      <c r="I411" s="241"/>
      <c r="J411" s="241"/>
      <c r="K411" s="241"/>
      <c r="L411" s="241"/>
      <c r="M411" s="241"/>
      <c r="N411" s="241"/>
      <c r="O411" s="241"/>
      <c r="P411" s="241"/>
      <c r="Q411" s="241"/>
      <c r="R411" s="241"/>
      <c r="S411" s="241"/>
      <c r="T411" s="241"/>
      <c r="U411" s="241"/>
      <c r="V411" s="241"/>
      <c r="W411" s="241"/>
      <c r="X411" s="241"/>
      <c r="Y411" s="241"/>
      <c r="Z411" s="241"/>
    </row>
    <row r="412" ht="15.75" customHeight="1">
      <c r="A412" s="243" t="str">
        <f>$A$3</f>
        <v>Effective and Implementation Date January 1, 2028</v>
      </c>
      <c r="B412" s="239"/>
      <c r="C412" s="239"/>
      <c r="D412" s="240"/>
      <c r="E412" s="241"/>
      <c r="F412" s="241"/>
      <c r="G412" s="241"/>
      <c r="H412" s="241"/>
      <c r="I412" s="241"/>
      <c r="J412" s="241"/>
      <c r="K412" s="241"/>
      <c r="L412" s="241"/>
      <c r="M412" s="241"/>
      <c r="N412" s="241"/>
      <c r="O412" s="241"/>
      <c r="P412" s="241"/>
      <c r="Q412" s="241"/>
      <c r="R412" s="241"/>
      <c r="S412" s="241"/>
      <c r="T412" s="241"/>
      <c r="U412" s="241"/>
      <c r="V412" s="241"/>
      <c r="W412" s="241"/>
      <c r="X412" s="241"/>
      <c r="Y412" s="241"/>
      <c r="Z412" s="241"/>
    </row>
    <row r="413" ht="11.25" customHeight="1">
      <c r="A413" s="244" t="str">
        <f>$A$4</f>
        <v>This schedule supersedes and replaces all previously</v>
      </c>
      <c r="B413" s="239"/>
      <c r="C413" s="239"/>
      <c r="D413" s="240"/>
      <c r="E413" s="241"/>
      <c r="F413" s="241"/>
      <c r="G413" s="241"/>
      <c r="H413" s="241"/>
      <c r="I413" s="241"/>
      <c r="J413" s="241"/>
      <c r="K413" s="241"/>
      <c r="L413" s="241"/>
      <c r="M413" s="241"/>
      <c r="N413" s="241"/>
      <c r="O413" s="241"/>
      <c r="P413" s="241"/>
      <c r="Q413" s="241"/>
      <c r="R413" s="241"/>
      <c r="S413" s="241"/>
      <c r="T413" s="241"/>
      <c r="U413" s="241"/>
      <c r="V413" s="241"/>
      <c r="W413" s="241"/>
      <c r="X413" s="241"/>
      <c r="Y413" s="241"/>
      <c r="Z413" s="241"/>
    </row>
    <row r="414" ht="11.25" customHeight="1">
      <c r="A414" s="244" t="str">
        <f>$A$5</f>
        <v>approved schedules of Rates, Charges and Loss Factors</v>
      </c>
      <c r="B414" s="239"/>
      <c r="C414" s="239"/>
      <c r="D414" s="240"/>
      <c r="E414" s="241"/>
      <c r="F414" s="241"/>
      <c r="G414" s="241"/>
      <c r="H414" s="241"/>
      <c r="I414" s="241"/>
      <c r="J414" s="241"/>
      <c r="K414" s="241"/>
      <c r="L414" s="241"/>
      <c r="M414" s="241"/>
      <c r="N414" s="241"/>
      <c r="O414" s="241"/>
      <c r="P414" s="241"/>
      <c r="Q414" s="241"/>
      <c r="R414" s="241"/>
      <c r="S414" s="241"/>
      <c r="T414" s="241"/>
      <c r="U414" s="241"/>
      <c r="V414" s="241"/>
      <c r="W414" s="241"/>
      <c r="X414" s="241"/>
      <c r="Y414" s="241"/>
      <c r="Z414" s="241"/>
    </row>
    <row r="415" ht="11.25" customHeight="1">
      <c r="A415" s="245" t="str">
        <f>$A$6</f>
        <v>EB-2024-0115</v>
      </c>
      <c r="B415" s="239"/>
      <c r="C415" s="239"/>
      <c r="D415" s="240"/>
      <c r="E415" s="241"/>
      <c r="F415" s="241"/>
      <c r="G415" s="241"/>
      <c r="H415" s="241"/>
      <c r="I415" s="241"/>
      <c r="J415" s="241"/>
      <c r="K415" s="241"/>
      <c r="L415" s="241"/>
      <c r="M415" s="241"/>
      <c r="N415" s="241"/>
      <c r="O415" s="241"/>
      <c r="P415" s="241"/>
      <c r="Q415" s="241"/>
      <c r="R415" s="241"/>
      <c r="S415" s="241"/>
      <c r="T415" s="241"/>
      <c r="U415" s="241"/>
      <c r="V415" s="241"/>
      <c r="W415" s="241"/>
      <c r="X415" s="241"/>
      <c r="Y415" s="241"/>
      <c r="Z415" s="241"/>
    </row>
    <row r="416" ht="18.75" customHeight="1">
      <c r="A416" s="246" t="s">
        <v>153</v>
      </c>
      <c r="B416" s="239"/>
      <c r="C416" s="239"/>
      <c r="D416" s="240"/>
      <c r="E416" s="267"/>
      <c r="F416" s="267"/>
      <c r="G416" s="267"/>
      <c r="H416" s="267"/>
      <c r="I416" s="267"/>
      <c r="J416" s="267"/>
      <c r="K416" s="267"/>
      <c r="L416" s="267"/>
      <c r="M416" s="267"/>
      <c r="N416" s="267"/>
      <c r="O416" s="267"/>
      <c r="P416" s="267"/>
      <c r="Q416" s="267"/>
      <c r="R416" s="267"/>
      <c r="S416" s="267"/>
      <c r="T416" s="267"/>
      <c r="U416" s="267"/>
      <c r="V416" s="267"/>
      <c r="W416" s="267"/>
      <c r="X416" s="267"/>
      <c r="Y416" s="267"/>
      <c r="Z416" s="267"/>
    </row>
    <row r="417" ht="36.0" customHeight="1">
      <c r="A417" s="247" t="s">
        <v>154</v>
      </c>
      <c r="B417" s="239"/>
      <c r="C417" s="239"/>
      <c r="D417" s="240"/>
      <c r="E417" s="241"/>
      <c r="F417" s="241"/>
      <c r="G417" s="241"/>
      <c r="H417" s="241"/>
      <c r="I417" s="241"/>
      <c r="J417" s="241"/>
      <c r="K417" s="241"/>
      <c r="L417" s="241"/>
      <c r="M417" s="241"/>
      <c r="N417" s="241"/>
      <c r="O417" s="241"/>
      <c r="P417" s="241"/>
      <c r="Q417" s="241"/>
      <c r="R417" s="241"/>
      <c r="S417" s="241"/>
      <c r="T417" s="241"/>
      <c r="U417" s="241"/>
      <c r="V417" s="241"/>
      <c r="W417" s="241"/>
      <c r="X417" s="241"/>
      <c r="Y417" s="241"/>
      <c r="Z417" s="241"/>
    </row>
    <row r="418" ht="6.75" customHeight="1">
      <c r="A418" s="248"/>
      <c r="B418" s="248"/>
      <c r="C418" s="248"/>
      <c r="D418" s="249"/>
      <c r="E418" s="241"/>
      <c r="F418" s="241"/>
      <c r="G418" s="241"/>
      <c r="H418" s="241"/>
      <c r="I418" s="241"/>
      <c r="J418" s="241"/>
      <c r="K418" s="241"/>
      <c r="L418" s="241"/>
      <c r="M418" s="241"/>
      <c r="N418" s="241"/>
      <c r="O418" s="241"/>
      <c r="P418" s="241"/>
      <c r="Q418" s="241"/>
      <c r="R418" s="241"/>
      <c r="S418" s="241"/>
      <c r="T418" s="241"/>
      <c r="U418" s="241"/>
      <c r="V418" s="241"/>
      <c r="W418" s="241"/>
      <c r="X418" s="241"/>
      <c r="Y418" s="241"/>
      <c r="Z418" s="241"/>
    </row>
    <row r="419" ht="11.25" customHeight="1">
      <c r="A419" s="250" t="s">
        <v>91</v>
      </c>
      <c r="B419" s="239"/>
      <c r="C419" s="239"/>
      <c r="D419" s="240"/>
      <c r="E419" s="241"/>
      <c r="F419" s="241"/>
      <c r="G419" s="241"/>
      <c r="H419" s="241"/>
      <c r="I419" s="241"/>
      <c r="J419" s="241"/>
      <c r="K419" s="241"/>
      <c r="L419" s="241"/>
      <c r="M419" s="241"/>
      <c r="N419" s="241"/>
      <c r="O419" s="241"/>
      <c r="P419" s="241"/>
      <c r="Q419" s="241"/>
      <c r="R419" s="241"/>
      <c r="S419" s="241"/>
      <c r="T419" s="241"/>
      <c r="U419" s="241"/>
      <c r="V419" s="241"/>
      <c r="W419" s="241"/>
      <c r="X419" s="241"/>
      <c r="Y419" s="241"/>
      <c r="Z419" s="241"/>
    </row>
    <row r="420" ht="6.75" customHeight="1">
      <c r="A420" s="251"/>
      <c r="B420" s="252"/>
      <c r="C420" s="252"/>
      <c r="D420" s="253"/>
      <c r="E420" s="241"/>
      <c r="F420" s="241"/>
      <c r="G420" s="241"/>
      <c r="H420" s="241"/>
      <c r="I420" s="241"/>
      <c r="J420" s="241"/>
      <c r="K420" s="241"/>
      <c r="L420" s="241"/>
      <c r="M420" s="241"/>
      <c r="N420" s="241"/>
      <c r="O420" s="241"/>
      <c r="P420" s="241"/>
      <c r="Q420" s="241"/>
      <c r="R420" s="241"/>
      <c r="S420" s="241"/>
      <c r="T420" s="241"/>
      <c r="U420" s="241"/>
      <c r="V420" s="241"/>
      <c r="W420" s="241"/>
      <c r="X420" s="241"/>
      <c r="Y420" s="241"/>
      <c r="Z420" s="241"/>
    </row>
    <row r="421" ht="36.0" customHeight="1">
      <c r="A421" s="247" t="s">
        <v>92</v>
      </c>
      <c r="B421" s="239"/>
      <c r="C421" s="239"/>
      <c r="D421" s="240"/>
      <c r="E421" s="241"/>
      <c r="F421" s="241"/>
      <c r="G421" s="241"/>
      <c r="H421" s="241"/>
      <c r="I421" s="241"/>
      <c r="J421" s="241"/>
      <c r="K421" s="241"/>
      <c r="L421" s="241"/>
      <c r="M421" s="241"/>
      <c r="N421" s="241"/>
      <c r="O421" s="241"/>
      <c r="P421" s="241"/>
      <c r="Q421" s="241"/>
      <c r="R421" s="241"/>
      <c r="S421" s="241"/>
      <c r="T421" s="241"/>
      <c r="U421" s="241"/>
      <c r="V421" s="241"/>
      <c r="W421" s="241"/>
      <c r="X421" s="241"/>
      <c r="Y421" s="241"/>
      <c r="Z421" s="241"/>
    </row>
    <row r="422" ht="6.75" customHeight="1">
      <c r="A422" s="248"/>
      <c r="B422" s="248"/>
      <c r="C422" s="248"/>
      <c r="D422" s="249"/>
      <c r="E422" s="241"/>
      <c r="F422" s="241"/>
      <c r="G422" s="241"/>
      <c r="H422" s="241"/>
      <c r="I422" s="241"/>
      <c r="J422" s="241"/>
      <c r="K422" s="241"/>
      <c r="L422" s="241"/>
      <c r="M422" s="241"/>
      <c r="N422" s="241"/>
      <c r="O422" s="241"/>
      <c r="P422" s="241"/>
      <c r="Q422" s="241"/>
      <c r="R422" s="241"/>
      <c r="S422" s="241"/>
      <c r="T422" s="241"/>
      <c r="U422" s="241"/>
      <c r="V422" s="241"/>
      <c r="W422" s="241"/>
      <c r="X422" s="241"/>
      <c r="Y422" s="241"/>
      <c r="Z422" s="241"/>
    </row>
    <row r="423" ht="48.0" customHeight="1">
      <c r="A423" s="247" t="s">
        <v>93</v>
      </c>
      <c r="B423" s="239"/>
      <c r="C423" s="239"/>
      <c r="D423" s="240"/>
      <c r="E423" s="241"/>
      <c r="F423" s="241"/>
      <c r="G423" s="241"/>
      <c r="H423" s="241"/>
      <c r="I423" s="241"/>
      <c r="J423" s="241"/>
      <c r="K423" s="241"/>
      <c r="L423" s="241"/>
      <c r="M423" s="241"/>
      <c r="N423" s="241"/>
      <c r="O423" s="241"/>
      <c r="P423" s="241"/>
      <c r="Q423" s="241"/>
      <c r="R423" s="241"/>
      <c r="S423" s="241"/>
      <c r="T423" s="241"/>
      <c r="U423" s="241"/>
      <c r="V423" s="241"/>
      <c r="W423" s="241"/>
      <c r="X423" s="241"/>
      <c r="Y423" s="241"/>
      <c r="Z423" s="241"/>
    </row>
    <row r="424" ht="6.75" customHeight="1">
      <c r="A424" s="248"/>
      <c r="B424" s="248"/>
      <c r="C424" s="248"/>
      <c r="D424" s="249"/>
      <c r="E424" s="241"/>
      <c r="F424" s="241"/>
      <c r="G424" s="241"/>
      <c r="H424" s="241"/>
      <c r="I424" s="241"/>
      <c r="J424" s="241"/>
      <c r="K424" s="241"/>
      <c r="L424" s="241"/>
      <c r="M424" s="241"/>
      <c r="N424" s="241"/>
      <c r="O424" s="241"/>
      <c r="P424" s="241"/>
      <c r="Q424" s="241"/>
      <c r="R424" s="241"/>
      <c r="S424" s="241"/>
      <c r="T424" s="241"/>
      <c r="U424" s="241"/>
      <c r="V424" s="241"/>
      <c r="W424" s="241"/>
      <c r="X424" s="241"/>
      <c r="Y424" s="241"/>
      <c r="Z424" s="241"/>
    </row>
    <row r="425" ht="24.0" customHeight="1">
      <c r="A425" s="247" t="s">
        <v>150</v>
      </c>
      <c r="B425" s="239"/>
      <c r="C425" s="239"/>
      <c r="D425" s="240"/>
      <c r="E425" s="241"/>
      <c r="F425" s="241"/>
      <c r="G425" s="241"/>
      <c r="H425" s="241"/>
      <c r="I425" s="241"/>
      <c r="J425" s="241"/>
      <c r="K425" s="241"/>
      <c r="L425" s="241"/>
      <c r="M425" s="241"/>
      <c r="N425" s="241"/>
      <c r="O425" s="241"/>
      <c r="P425" s="241"/>
      <c r="Q425" s="241"/>
      <c r="R425" s="241"/>
      <c r="S425" s="241"/>
      <c r="T425" s="241"/>
      <c r="U425" s="241"/>
      <c r="V425" s="241"/>
      <c r="W425" s="241"/>
      <c r="X425" s="241"/>
      <c r="Y425" s="241"/>
      <c r="Z425" s="241"/>
    </row>
    <row r="426" ht="6.75" customHeight="1">
      <c r="A426" s="248"/>
      <c r="B426" s="248"/>
      <c r="C426" s="248"/>
      <c r="D426" s="249"/>
      <c r="E426" s="241"/>
      <c r="F426" s="241"/>
      <c r="G426" s="241"/>
      <c r="H426" s="241"/>
      <c r="I426" s="241"/>
      <c r="J426" s="241"/>
      <c r="K426" s="241"/>
      <c r="L426" s="241"/>
      <c r="M426" s="241"/>
      <c r="N426" s="241"/>
      <c r="O426" s="241"/>
      <c r="P426" s="241"/>
      <c r="Q426" s="241"/>
      <c r="R426" s="241"/>
      <c r="S426" s="241"/>
      <c r="T426" s="241"/>
      <c r="U426" s="241"/>
      <c r="V426" s="241"/>
      <c r="W426" s="241"/>
      <c r="X426" s="241"/>
      <c r="Y426" s="241"/>
      <c r="Z426" s="241"/>
    </row>
    <row r="427" ht="36.0" customHeight="1">
      <c r="A427" s="247" t="s">
        <v>146</v>
      </c>
      <c r="B427" s="239"/>
      <c r="C427" s="239"/>
      <c r="D427" s="240"/>
      <c r="E427" s="241"/>
      <c r="F427" s="241"/>
      <c r="G427" s="241"/>
      <c r="H427" s="241"/>
      <c r="I427" s="241"/>
      <c r="J427" s="241"/>
      <c r="K427" s="241"/>
      <c r="L427" s="241"/>
      <c r="M427" s="241"/>
      <c r="N427" s="241"/>
      <c r="O427" s="241"/>
      <c r="P427" s="241"/>
      <c r="Q427" s="241"/>
      <c r="R427" s="241"/>
      <c r="S427" s="241"/>
      <c r="T427" s="241"/>
      <c r="U427" s="241"/>
      <c r="V427" s="241"/>
      <c r="W427" s="241"/>
      <c r="X427" s="241"/>
      <c r="Y427" s="241"/>
      <c r="Z427" s="241"/>
    </row>
    <row r="428" ht="6.75" customHeight="1">
      <c r="A428" s="248"/>
      <c r="B428" s="248"/>
      <c r="C428" s="248"/>
      <c r="D428" s="249"/>
      <c r="E428" s="241"/>
      <c r="F428" s="241"/>
      <c r="G428" s="241"/>
      <c r="H428" s="241"/>
      <c r="I428" s="241"/>
      <c r="J428" s="241"/>
      <c r="K428" s="241"/>
      <c r="L428" s="241"/>
      <c r="M428" s="241"/>
      <c r="N428" s="241"/>
      <c r="O428" s="241"/>
      <c r="P428" s="241"/>
      <c r="Q428" s="241"/>
      <c r="R428" s="241"/>
      <c r="S428" s="241"/>
      <c r="T428" s="241"/>
      <c r="U428" s="241"/>
      <c r="V428" s="241"/>
      <c r="W428" s="241"/>
      <c r="X428" s="241"/>
      <c r="Y428" s="241"/>
      <c r="Z428" s="241"/>
    </row>
    <row r="429" ht="15.0" customHeight="1">
      <c r="A429" s="254" t="s">
        <v>96</v>
      </c>
      <c r="B429" s="239"/>
      <c r="C429" s="239"/>
      <c r="D429" s="240"/>
      <c r="E429" s="241"/>
      <c r="F429" s="241"/>
      <c r="G429" s="241"/>
      <c r="H429" s="241"/>
      <c r="I429" s="241"/>
      <c r="J429" s="241"/>
      <c r="K429" s="241"/>
      <c r="L429" s="241"/>
      <c r="M429" s="241"/>
      <c r="N429" s="241"/>
      <c r="O429" s="241"/>
      <c r="P429" s="241"/>
      <c r="Q429" s="241"/>
      <c r="R429" s="241"/>
      <c r="S429" s="241"/>
      <c r="T429" s="241"/>
      <c r="U429" s="241"/>
      <c r="V429" s="241"/>
      <c r="W429" s="241"/>
      <c r="X429" s="241"/>
      <c r="Y429" s="241"/>
      <c r="Z429" s="241"/>
    </row>
    <row r="430" ht="6.75" customHeight="1">
      <c r="A430" s="255"/>
      <c r="B430" s="256"/>
      <c r="C430" s="256"/>
      <c r="D430" s="257"/>
      <c r="E430" s="241"/>
      <c r="F430" s="241"/>
      <c r="G430" s="241"/>
      <c r="H430" s="241"/>
      <c r="I430" s="241"/>
      <c r="J430" s="241"/>
      <c r="K430" s="241"/>
      <c r="L430" s="241"/>
      <c r="M430" s="241"/>
      <c r="N430" s="241"/>
      <c r="O430" s="241"/>
      <c r="P430" s="241"/>
      <c r="Q430" s="241"/>
      <c r="R430" s="241"/>
      <c r="S430" s="241"/>
      <c r="T430" s="241"/>
      <c r="U430" s="241"/>
      <c r="V430" s="241"/>
      <c r="W430" s="241"/>
      <c r="X430" s="241"/>
      <c r="Y430" s="241"/>
      <c r="Z430" s="241"/>
    </row>
    <row r="431" ht="11.25" customHeight="1">
      <c r="A431" s="300" t="s">
        <v>97</v>
      </c>
      <c r="B431" s="240"/>
      <c r="C431" s="260" t="s">
        <v>98</v>
      </c>
      <c r="D431" s="327">
        <f>'Proposed Rates'!H371</f>
        <v>277</v>
      </c>
      <c r="E431" s="241"/>
      <c r="F431" s="241"/>
      <c r="G431" s="241"/>
      <c r="H431" s="241"/>
      <c r="I431" s="241"/>
      <c r="J431" s="241"/>
      <c r="K431" s="241"/>
      <c r="L431" s="241"/>
      <c r="M431" s="241"/>
      <c r="N431" s="241"/>
      <c r="O431" s="241"/>
      <c r="P431" s="241"/>
      <c r="Q431" s="241"/>
      <c r="R431" s="241"/>
      <c r="S431" s="241"/>
      <c r="T431" s="241"/>
      <c r="U431" s="241"/>
      <c r="V431" s="241"/>
      <c r="W431" s="241"/>
      <c r="X431" s="241"/>
      <c r="Y431" s="241"/>
      <c r="Z431" s="241"/>
    </row>
    <row r="432" ht="6.75" customHeight="1">
      <c r="A432" s="291"/>
      <c r="B432" s="282"/>
      <c r="C432" s="260"/>
      <c r="D432" s="315"/>
      <c r="E432" s="241"/>
      <c r="F432" s="241"/>
      <c r="G432" s="241"/>
      <c r="H432" s="241"/>
      <c r="I432" s="241"/>
      <c r="J432" s="241"/>
      <c r="K432" s="241"/>
      <c r="L432" s="241"/>
      <c r="M432" s="241"/>
      <c r="N432" s="241"/>
      <c r="O432" s="241"/>
      <c r="P432" s="241"/>
      <c r="Q432" s="241"/>
      <c r="R432" s="241"/>
      <c r="S432" s="241"/>
      <c r="T432" s="241"/>
      <c r="U432" s="241"/>
      <c r="V432" s="241"/>
      <c r="W432" s="241"/>
      <c r="X432" s="241"/>
      <c r="Y432" s="241"/>
      <c r="Z432" s="241"/>
    </row>
    <row r="433" ht="18.0" customHeight="1">
      <c r="A433" s="292" t="s">
        <v>155</v>
      </c>
      <c r="B433" s="293"/>
      <c r="C433" s="293"/>
      <c r="D433" s="328"/>
      <c r="E433" s="241"/>
      <c r="F433" s="241"/>
      <c r="G433" s="241"/>
      <c r="H433" s="241"/>
      <c r="I433" s="241"/>
      <c r="J433" s="241"/>
      <c r="K433" s="241"/>
      <c r="L433" s="241"/>
      <c r="M433" s="241"/>
      <c r="N433" s="241"/>
      <c r="O433" s="241"/>
      <c r="P433" s="241"/>
      <c r="Q433" s="241"/>
      <c r="R433" s="241"/>
      <c r="S433" s="241"/>
      <c r="T433" s="241"/>
      <c r="U433" s="241"/>
      <c r="V433" s="241"/>
      <c r="W433" s="241"/>
      <c r="X433" s="241"/>
      <c r="Y433" s="241"/>
      <c r="Z433" s="241"/>
    </row>
    <row r="434" ht="11.25" customHeight="1">
      <c r="A434" s="300" t="s">
        <v>156</v>
      </c>
      <c r="B434" s="240"/>
      <c r="C434" s="294" t="s">
        <v>157</v>
      </c>
      <c r="D434" s="315">
        <v>-1.0</v>
      </c>
      <c r="E434" s="241"/>
      <c r="F434" s="241"/>
      <c r="G434" s="241"/>
      <c r="H434" s="241"/>
      <c r="I434" s="241"/>
      <c r="J434" s="241"/>
      <c r="K434" s="241"/>
      <c r="L434" s="241"/>
      <c r="M434" s="241"/>
      <c r="N434" s="241"/>
      <c r="O434" s="241"/>
      <c r="P434" s="241"/>
      <c r="Q434" s="241"/>
      <c r="R434" s="241"/>
      <c r="S434" s="241"/>
      <c r="T434" s="241"/>
      <c r="U434" s="241"/>
      <c r="V434" s="241"/>
      <c r="W434" s="241"/>
      <c r="X434" s="241"/>
      <c r="Y434" s="241"/>
      <c r="Z434" s="241"/>
    </row>
    <row r="435" ht="12.0" customHeight="1">
      <c r="A435" s="282"/>
      <c r="B435" s="259"/>
      <c r="C435" s="294"/>
      <c r="D435" s="265"/>
      <c r="E435" s="241"/>
      <c r="F435" s="241"/>
      <c r="G435" s="241"/>
      <c r="H435" s="241"/>
      <c r="I435" s="241"/>
      <c r="J435" s="241"/>
      <c r="K435" s="241"/>
      <c r="L435" s="241"/>
      <c r="M435" s="241"/>
      <c r="N435" s="241"/>
      <c r="O435" s="241"/>
      <c r="P435" s="241"/>
      <c r="Q435" s="241"/>
      <c r="R435" s="241"/>
      <c r="S435" s="241"/>
      <c r="T435" s="241"/>
      <c r="U435" s="241"/>
      <c r="V435" s="241"/>
      <c r="W435" s="241"/>
      <c r="X435" s="241"/>
      <c r="Y435" s="241"/>
      <c r="Z435" s="241"/>
    </row>
    <row r="436" ht="23.25" customHeight="1">
      <c r="A436" s="238" t="str">
        <f>$A$1</f>
        <v>Hydro Ottawa Limited</v>
      </c>
      <c r="B436" s="239"/>
      <c r="C436" s="239"/>
      <c r="D436" s="240"/>
      <c r="E436" s="241"/>
      <c r="F436" s="241"/>
      <c r="G436" s="241"/>
      <c r="H436" s="241"/>
      <c r="I436" s="241"/>
      <c r="J436" s="241"/>
      <c r="K436" s="241"/>
      <c r="L436" s="241"/>
      <c r="M436" s="241"/>
      <c r="N436" s="241"/>
      <c r="O436" s="241"/>
      <c r="P436" s="241"/>
      <c r="Q436" s="241"/>
      <c r="R436" s="241"/>
      <c r="S436" s="241"/>
      <c r="T436" s="241"/>
      <c r="U436" s="241"/>
      <c r="V436" s="241"/>
      <c r="W436" s="241"/>
      <c r="X436" s="241"/>
      <c r="Y436" s="241"/>
      <c r="Z436" s="241"/>
    </row>
    <row r="437" ht="18.0" customHeight="1">
      <c r="A437" s="242" t="str">
        <f>$A$2</f>
        <v>PROPOSED - TARIFF OF RATES AND CHARGES</v>
      </c>
      <c r="B437" s="239"/>
      <c r="C437" s="239"/>
      <c r="D437" s="240"/>
      <c r="E437" s="241"/>
      <c r="F437" s="241"/>
      <c r="G437" s="241"/>
      <c r="H437" s="241"/>
      <c r="I437" s="241"/>
      <c r="J437" s="241"/>
      <c r="K437" s="241"/>
      <c r="L437" s="241"/>
      <c r="M437" s="241"/>
      <c r="N437" s="241"/>
      <c r="O437" s="241"/>
      <c r="P437" s="241"/>
      <c r="Q437" s="241"/>
      <c r="R437" s="241"/>
      <c r="S437" s="241"/>
      <c r="T437" s="241"/>
      <c r="U437" s="241"/>
      <c r="V437" s="241"/>
      <c r="W437" s="241"/>
      <c r="X437" s="241"/>
      <c r="Y437" s="241"/>
      <c r="Z437" s="241"/>
    </row>
    <row r="438" ht="15.75" customHeight="1">
      <c r="A438" s="243" t="str">
        <f>$A$3</f>
        <v>Effective and Implementation Date January 1, 2028</v>
      </c>
      <c r="B438" s="239"/>
      <c r="C438" s="239"/>
      <c r="D438" s="240"/>
      <c r="E438" s="241"/>
      <c r="F438" s="241"/>
      <c r="G438" s="241"/>
      <c r="H438" s="241"/>
      <c r="I438" s="241"/>
      <c r="J438" s="241"/>
      <c r="K438" s="241"/>
      <c r="L438" s="241"/>
      <c r="M438" s="241"/>
      <c r="N438" s="241"/>
      <c r="O438" s="241"/>
      <c r="P438" s="241"/>
      <c r="Q438" s="241"/>
      <c r="R438" s="241"/>
      <c r="S438" s="241"/>
      <c r="T438" s="241"/>
      <c r="U438" s="241"/>
      <c r="V438" s="241"/>
      <c r="W438" s="241"/>
      <c r="X438" s="241"/>
      <c r="Y438" s="241"/>
      <c r="Z438" s="241"/>
    </row>
    <row r="439" ht="11.25" customHeight="1">
      <c r="A439" s="244" t="str">
        <f>$A$4</f>
        <v>This schedule supersedes and replaces all previously</v>
      </c>
      <c r="B439" s="239"/>
      <c r="C439" s="239"/>
      <c r="D439" s="240"/>
      <c r="E439" s="241"/>
      <c r="F439" s="241"/>
      <c r="G439" s="241"/>
      <c r="H439" s="241"/>
      <c r="I439" s="241"/>
      <c r="J439" s="241"/>
      <c r="K439" s="241"/>
      <c r="L439" s="241"/>
      <c r="M439" s="241"/>
      <c r="N439" s="241"/>
      <c r="O439" s="241"/>
      <c r="P439" s="241"/>
      <c r="Q439" s="241"/>
      <c r="R439" s="241"/>
      <c r="S439" s="241"/>
      <c r="T439" s="241"/>
      <c r="U439" s="241"/>
      <c r="V439" s="241"/>
      <c r="W439" s="241"/>
      <c r="X439" s="241"/>
      <c r="Y439" s="241"/>
      <c r="Z439" s="241"/>
    </row>
    <row r="440" ht="11.25" customHeight="1">
      <c r="A440" s="244" t="str">
        <f>$A$5</f>
        <v>approved schedules of Rates, Charges and Loss Factors</v>
      </c>
      <c r="B440" s="239"/>
      <c r="C440" s="239"/>
      <c r="D440" s="240"/>
      <c r="E440" s="241"/>
      <c r="F440" s="241"/>
      <c r="G440" s="241"/>
      <c r="H440" s="241"/>
      <c r="I440" s="241"/>
      <c r="J440" s="241"/>
      <c r="K440" s="241"/>
      <c r="L440" s="241"/>
      <c r="M440" s="241"/>
      <c r="N440" s="241"/>
      <c r="O440" s="241"/>
      <c r="P440" s="241"/>
      <c r="Q440" s="241"/>
      <c r="R440" s="241"/>
      <c r="S440" s="241"/>
      <c r="T440" s="241"/>
      <c r="U440" s="241"/>
      <c r="V440" s="241"/>
      <c r="W440" s="241"/>
      <c r="X440" s="241"/>
      <c r="Y440" s="241"/>
      <c r="Z440" s="241"/>
    </row>
    <row r="441" ht="11.25" customHeight="1">
      <c r="A441" s="245" t="str">
        <f>$A$6</f>
        <v>EB-2024-0115</v>
      </c>
      <c r="B441" s="239"/>
      <c r="C441" s="239"/>
      <c r="D441" s="240"/>
      <c r="E441" s="241"/>
      <c r="F441" s="241"/>
      <c r="G441" s="241"/>
      <c r="H441" s="241"/>
      <c r="I441" s="241"/>
      <c r="J441" s="241"/>
      <c r="K441" s="241"/>
      <c r="L441" s="241"/>
      <c r="M441" s="241"/>
      <c r="N441" s="241"/>
      <c r="O441" s="241"/>
      <c r="P441" s="241"/>
      <c r="Q441" s="241"/>
      <c r="R441" s="241"/>
      <c r="S441" s="241"/>
      <c r="T441" s="241"/>
      <c r="U441" s="241"/>
      <c r="V441" s="241"/>
      <c r="W441" s="241"/>
      <c r="X441" s="241"/>
      <c r="Y441" s="241"/>
      <c r="Z441" s="241"/>
    </row>
    <row r="442" ht="18.0" customHeight="1">
      <c r="A442" s="292" t="s">
        <v>158</v>
      </c>
      <c r="B442" s="293"/>
      <c r="C442" s="293"/>
      <c r="D442" s="268"/>
      <c r="E442" s="241"/>
      <c r="F442" s="241"/>
      <c r="G442" s="241"/>
      <c r="H442" s="241"/>
      <c r="I442" s="241"/>
      <c r="J442" s="241"/>
      <c r="K442" s="241"/>
      <c r="L442" s="241"/>
      <c r="M442" s="241"/>
      <c r="N442" s="241"/>
      <c r="O442" s="241"/>
      <c r="P442" s="241"/>
      <c r="Q442" s="241"/>
      <c r="R442" s="241"/>
      <c r="S442" s="241"/>
      <c r="T442" s="241"/>
      <c r="U442" s="241"/>
      <c r="V442" s="241"/>
      <c r="W442" s="241"/>
      <c r="X442" s="241"/>
      <c r="Y442" s="241"/>
      <c r="Z442" s="241"/>
    </row>
    <row r="443" ht="6.75" customHeight="1">
      <c r="A443" s="292"/>
      <c r="B443" s="293"/>
      <c r="C443" s="293"/>
      <c r="D443" s="268"/>
      <c r="E443" s="241"/>
      <c r="F443" s="241"/>
      <c r="G443" s="241"/>
      <c r="H443" s="241"/>
      <c r="I443" s="241"/>
      <c r="J443" s="241"/>
      <c r="K443" s="241"/>
      <c r="L443" s="241"/>
      <c r="M443" s="241"/>
      <c r="N443" s="241"/>
      <c r="O443" s="241"/>
      <c r="P443" s="241"/>
      <c r="Q443" s="241"/>
      <c r="R443" s="241"/>
      <c r="S443" s="241"/>
      <c r="T443" s="241"/>
      <c r="U443" s="241"/>
      <c r="V443" s="241"/>
      <c r="W443" s="241"/>
      <c r="X443" s="241"/>
      <c r="Y443" s="241"/>
      <c r="Z443" s="241"/>
    </row>
    <row r="444" ht="11.25" customHeight="1">
      <c r="A444" s="295" t="s">
        <v>91</v>
      </c>
      <c r="B444" s="239"/>
      <c r="C444" s="239"/>
      <c r="D444" s="240"/>
      <c r="E444" s="241"/>
      <c r="F444" s="241"/>
      <c r="G444" s="241"/>
      <c r="H444" s="241"/>
      <c r="I444" s="241"/>
      <c r="J444" s="241"/>
      <c r="K444" s="241"/>
      <c r="L444" s="241"/>
      <c r="M444" s="241"/>
      <c r="N444" s="241"/>
      <c r="O444" s="241"/>
      <c r="P444" s="241"/>
      <c r="Q444" s="241"/>
      <c r="R444" s="241"/>
      <c r="S444" s="241"/>
      <c r="T444" s="241"/>
      <c r="U444" s="241"/>
      <c r="V444" s="241"/>
      <c r="W444" s="241"/>
      <c r="X444" s="241"/>
      <c r="Y444" s="241"/>
      <c r="Z444" s="241"/>
    </row>
    <row r="445" ht="6.75" customHeight="1">
      <c r="A445" s="296"/>
      <c r="B445" s="248"/>
      <c r="C445" s="248"/>
      <c r="D445" s="249"/>
      <c r="E445" s="241"/>
      <c r="F445" s="241"/>
      <c r="G445" s="241"/>
      <c r="H445" s="241"/>
      <c r="I445" s="241"/>
      <c r="J445" s="241"/>
      <c r="K445" s="241"/>
      <c r="L445" s="241"/>
      <c r="M445" s="241"/>
      <c r="N445" s="241"/>
      <c r="O445" s="241"/>
      <c r="P445" s="241"/>
      <c r="Q445" s="241"/>
      <c r="R445" s="241"/>
      <c r="S445" s="241"/>
      <c r="T445" s="241"/>
      <c r="U445" s="241"/>
      <c r="V445" s="241"/>
      <c r="W445" s="241"/>
      <c r="X445" s="241"/>
      <c r="Y445" s="241"/>
      <c r="Z445" s="241"/>
    </row>
    <row r="446" ht="36.0" customHeight="1">
      <c r="A446" s="247" t="s">
        <v>92</v>
      </c>
      <c r="B446" s="239"/>
      <c r="C446" s="239"/>
      <c r="D446" s="240"/>
      <c r="E446" s="241"/>
      <c r="F446" s="241"/>
      <c r="G446" s="241"/>
      <c r="H446" s="241"/>
      <c r="I446" s="241"/>
      <c r="J446" s="241"/>
      <c r="K446" s="241"/>
      <c r="L446" s="241"/>
      <c r="M446" s="241"/>
      <c r="N446" s="241"/>
      <c r="O446" s="241"/>
      <c r="P446" s="241"/>
      <c r="Q446" s="241"/>
      <c r="R446" s="241"/>
      <c r="S446" s="241"/>
      <c r="T446" s="241"/>
      <c r="U446" s="241"/>
      <c r="V446" s="241"/>
      <c r="W446" s="241"/>
      <c r="X446" s="241"/>
      <c r="Y446" s="241"/>
      <c r="Z446" s="241"/>
    </row>
    <row r="447" ht="6.75" customHeight="1">
      <c r="A447" s="248"/>
      <c r="B447" s="248"/>
      <c r="C447" s="248"/>
      <c r="D447" s="249"/>
      <c r="E447" s="241"/>
      <c r="F447" s="241"/>
      <c r="G447" s="241"/>
      <c r="H447" s="241"/>
      <c r="I447" s="241"/>
      <c r="J447" s="241"/>
      <c r="K447" s="241"/>
      <c r="L447" s="241"/>
      <c r="M447" s="241"/>
      <c r="N447" s="241"/>
      <c r="O447" s="241"/>
      <c r="P447" s="241"/>
      <c r="Q447" s="241"/>
      <c r="R447" s="241"/>
      <c r="S447" s="241"/>
      <c r="T447" s="241"/>
      <c r="U447" s="241"/>
      <c r="V447" s="241"/>
      <c r="W447" s="241"/>
      <c r="X447" s="241"/>
      <c r="Y447" s="241"/>
      <c r="Z447" s="241"/>
    </row>
    <row r="448" ht="48.0" customHeight="1">
      <c r="A448" s="247" t="s">
        <v>159</v>
      </c>
      <c r="B448" s="239"/>
      <c r="C448" s="239"/>
      <c r="D448" s="240"/>
      <c r="E448" s="241"/>
      <c r="F448" s="241"/>
      <c r="G448" s="241"/>
      <c r="H448" s="241"/>
      <c r="I448" s="241"/>
      <c r="J448" s="241"/>
      <c r="K448" s="241"/>
      <c r="L448" s="241"/>
      <c r="M448" s="241"/>
      <c r="N448" s="241"/>
      <c r="O448" s="241"/>
      <c r="P448" s="241"/>
      <c r="Q448" s="241"/>
      <c r="R448" s="241"/>
      <c r="S448" s="241"/>
      <c r="T448" s="241"/>
      <c r="U448" s="241"/>
      <c r="V448" s="241"/>
      <c r="W448" s="241"/>
      <c r="X448" s="241"/>
      <c r="Y448" s="241"/>
      <c r="Z448" s="241"/>
    </row>
    <row r="449" ht="6.75" customHeight="1">
      <c r="A449" s="248"/>
      <c r="B449" s="248"/>
      <c r="C449" s="248"/>
      <c r="D449" s="249"/>
      <c r="E449" s="241"/>
      <c r="F449" s="241"/>
      <c r="G449" s="241"/>
      <c r="H449" s="241"/>
      <c r="I449" s="241"/>
      <c r="J449" s="241"/>
      <c r="K449" s="241"/>
      <c r="L449" s="241"/>
      <c r="M449" s="241"/>
      <c r="N449" s="241"/>
      <c r="O449" s="241"/>
      <c r="P449" s="241"/>
      <c r="Q449" s="241"/>
      <c r="R449" s="241"/>
      <c r="S449" s="241"/>
      <c r="T449" s="241"/>
      <c r="U449" s="241"/>
      <c r="V449" s="241"/>
      <c r="W449" s="241"/>
      <c r="X449" s="241"/>
      <c r="Y449" s="241"/>
      <c r="Z449" s="241"/>
    </row>
    <row r="450" ht="36.0" customHeight="1">
      <c r="A450" s="247" t="s">
        <v>95</v>
      </c>
      <c r="B450" s="239"/>
      <c r="C450" s="239"/>
      <c r="D450" s="240"/>
      <c r="E450" s="241"/>
      <c r="F450" s="241"/>
      <c r="G450" s="241"/>
      <c r="H450" s="241"/>
      <c r="I450" s="241"/>
      <c r="J450" s="241"/>
      <c r="K450" s="241"/>
      <c r="L450" s="241"/>
      <c r="M450" s="241"/>
      <c r="N450" s="241"/>
      <c r="O450" s="241"/>
      <c r="P450" s="241"/>
      <c r="Q450" s="241"/>
      <c r="R450" s="241"/>
      <c r="S450" s="241"/>
      <c r="T450" s="241"/>
      <c r="U450" s="241"/>
      <c r="V450" s="241"/>
      <c r="W450" s="241"/>
      <c r="X450" s="241"/>
      <c r="Y450" s="241"/>
      <c r="Z450" s="241"/>
    </row>
    <row r="451" ht="6.75" customHeight="1">
      <c r="A451" s="248"/>
      <c r="B451" s="248"/>
      <c r="C451" s="248"/>
      <c r="D451" s="249"/>
      <c r="E451" s="241"/>
      <c r="F451" s="241"/>
      <c r="G451" s="241"/>
      <c r="H451" s="241"/>
      <c r="I451" s="241"/>
      <c r="J451" s="241"/>
      <c r="K451" s="241"/>
      <c r="L451" s="241"/>
      <c r="M451" s="241"/>
      <c r="N451" s="241"/>
      <c r="O451" s="241"/>
      <c r="P451" s="241"/>
      <c r="Q451" s="241"/>
      <c r="R451" s="241"/>
      <c r="S451" s="241"/>
      <c r="T451" s="241"/>
      <c r="U451" s="241"/>
      <c r="V451" s="241"/>
      <c r="W451" s="241"/>
      <c r="X451" s="241"/>
      <c r="Y451" s="241"/>
      <c r="Z451" s="241"/>
    </row>
    <row r="452" ht="15.0" customHeight="1">
      <c r="A452" s="297" t="s">
        <v>160</v>
      </c>
      <c r="B452" s="293"/>
      <c r="C452" s="293"/>
      <c r="D452" s="268"/>
      <c r="E452" s="241"/>
      <c r="F452" s="241"/>
      <c r="G452" s="241"/>
      <c r="H452" s="241"/>
      <c r="I452" s="241"/>
      <c r="J452" s="241"/>
      <c r="K452" s="241"/>
      <c r="L452" s="241"/>
      <c r="M452" s="241"/>
      <c r="N452" s="241"/>
      <c r="O452" s="241"/>
      <c r="P452" s="241"/>
      <c r="Q452" s="241"/>
      <c r="R452" s="241"/>
      <c r="S452" s="241"/>
      <c r="T452" s="241"/>
      <c r="U452" s="241"/>
      <c r="V452" s="241"/>
      <c r="W452" s="241"/>
      <c r="X452" s="241"/>
      <c r="Y452" s="241"/>
      <c r="Z452" s="241"/>
    </row>
    <row r="453" ht="11.25" customHeight="1">
      <c r="A453" s="258" t="s">
        <v>161</v>
      </c>
      <c r="B453" s="259"/>
      <c r="C453" s="260" t="s">
        <v>98</v>
      </c>
      <c r="D453" s="329">
        <f>'Proposed Rates'!H319</f>
        <v>0</v>
      </c>
      <c r="E453" s="241"/>
      <c r="F453" s="241"/>
      <c r="G453" s="241"/>
      <c r="H453" s="241"/>
      <c r="I453" s="241"/>
      <c r="J453" s="241"/>
      <c r="K453" s="241"/>
      <c r="L453" s="241"/>
      <c r="M453" s="241"/>
      <c r="N453" s="241"/>
      <c r="O453" s="241"/>
      <c r="P453" s="241"/>
      <c r="Q453" s="241"/>
      <c r="R453" s="241"/>
      <c r="S453" s="241"/>
      <c r="T453" s="241"/>
      <c r="U453" s="241"/>
      <c r="V453" s="241"/>
      <c r="W453" s="241"/>
      <c r="X453" s="241"/>
      <c r="Y453" s="241"/>
      <c r="Z453" s="241"/>
    </row>
    <row r="454" ht="11.25" customHeight="1">
      <c r="A454" s="260" t="s">
        <v>162</v>
      </c>
      <c r="B454" s="260"/>
      <c r="C454" s="260" t="s">
        <v>98</v>
      </c>
      <c r="D454" s="329">
        <f>'Proposed Rates'!H320</f>
        <v>30</v>
      </c>
      <c r="E454" s="241"/>
      <c r="F454" s="241"/>
      <c r="G454" s="241"/>
      <c r="H454" s="241"/>
      <c r="I454" s="241"/>
      <c r="J454" s="241"/>
      <c r="K454" s="241"/>
      <c r="L454" s="241"/>
      <c r="M454" s="241"/>
      <c r="N454" s="241"/>
      <c r="O454" s="241"/>
      <c r="P454" s="241"/>
      <c r="Q454" s="241"/>
      <c r="R454" s="241"/>
      <c r="S454" s="241"/>
      <c r="T454" s="241"/>
      <c r="U454" s="241"/>
      <c r="V454" s="241"/>
      <c r="W454" s="241"/>
      <c r="X454" s="241"/>
      <c r="Y454" s="241"/>
      <c r="Z454" s="241"/>
    </row>
    <row r="455" ht="11.25" customHeight="1">
      <c r="A455" s="258" t="s">
        <v>163</v>
      </c>
      <c r="B455" s="259"/>
      <c r="C455" s="260" t="s">
        <v>98</v>
      </c>
      <c r="D455" s="329">
        <f>'Proposed Rates'!H321</f>
        <v>7</v>
      </c>
      <c r="E455" s="241"/>
      <c r="F455" s="241"/>
      <c r="G455" s="241"/>
      <c r="H455" s="241"/>
      <c r="I455" s="241"/>
      <c r="J455" s="241"/>
      <c r="K455" s="241"/>
      <c r="L455" s="241"/>
      <c r="M455" s="241"/>
      <c r="N455" s="241"/>
      <c r="O455" s="241"/>
      <c r="P455" s="241"/>
      <c r="Q455" s="241"/>
      <c r="R455" s="241"/>
      <c r="S455" s="241"/>
      <c r="T455" s="241"/>
      <c r="U455" s="241"/>
      <c r="V455" s="241"/>
      <c r="W455" s="241"/>
      <c r="X455" s="241"/>
      <c r="Y455" s="241"/>
      <c r="Z455" s="241"/>
    </row>
    <row r="456" ht="11.25" customHeight="1">
      <c r="A456" s="258" t="s">
        <v>164</v>
      </c>
      <c r="B456" s="259"/>
      <c r="C456" s="260" t="s">
        <v>98</v>
      </c>
      <c r="D456" s="329">
        <f>'Proposed Rates'!H322</f>
        <v>147</v>
      </c>
      <c r="E456" s="241"/>
      <c r="F456" s="241"/>
      <c r="G456" s="241"/>
      <c r="H456" s="241"/>
      <c r="I456" s="241"/>
      <c r="J456" s="241"/>
      <c r="K456" s="241"/>
      <c r="L456" s="241"/>
      <c r="M456" s="241"/>
      <c r="N456" s="241"/>
      <c r="O456" s="241"/>
      <c r="P456" s="241"/>
      <c r="Q456" s="241"/>
      <c r="R456" s="241"/>
      <c r="S456" s="241"/>
      <c r="T456" s="241"/>
      <c r="U456" s="241"/>
      <c r="V456" s="241"/>
      <c r="W456" s="241"/>
      <c r="X456" s="241"/>
      <c r="Y456" s="241"/>
      <c r="Z456" s="241"/>
    </row>
    <row r="457" ht="11.25" customHeight="1">
      <c r="A457" s="258" t="s">
        <v>165</v>
      </c>
      <c r="B457" s="259"/>
      <c r="C457" s="260" t="s">
        <v>98</v>
      </c>
      <c r="D457" s="329">
        <f>'Proposed Rates'!H323</f>
        <v>20</v>
      </c>
      <c r="E457" s="241"/>
      <c r="F457" s="241"/>
      <c r="G457" s="241"/>
      <c r="H457" s="241"/>
      <c r="I457" s="241"/>
      <c r="J457" s="241"/>
      <c r="K457" s="241"/>
      <c r="L457" s="241"/>
      <c r="M457" s="241"/>
      <c r="N457" s="241"/>
      <c r="O457" s="241"/>
      <c r="P457" s="241"/>
      <c r="Q457" s="241"/>
      <c r="R457" s="241"/>
      <c r="S457" s="241"/>
      <c r="T457" s="241"/>
      <c r="U457" s="241"/>
      <c r="V457" s="241"/>
      <c r="W457" s="241"/>
      <c r="X457" s="241"/>
      <c r="Y457" s="241"/>
      <c r="Z457" s="241"/>
    </row>
    <row r="458" ht="11.25" customHeight="1">
      <c r="A458" s="258" t="s">
        <v>166</v>
      </c>
      <c r="B458" s="259"/>
      <c r="C458" s="260" t="s">
        <v>98</v>
      </c>
      <c r="D458" s="329">
        <f>'Proposed Rates'!H324</f>
        <v>25</v>
      </c>
      <c r="E458" s="241"/>
      <c r="F458" s="241"/>
      <c r="G458" s="241"/>
      <c r="H458" s="241"/>
      <c r="I458" s="241"/>
      <c r="J458" s="241"/>
      <c r="K458" s="241"/>
      <c r="L458" s="241"/>
      <c r="M458" s="241"/>
      <c r="N458" s="241"/>
      <c r="O458" s="241"/>
      <c r="P458" s="241"/>
      <c r="Q458" s="241"/>
      <c r="R458" s="241"/>
      <c r="S458" s="241"/>
      <c r="T458" s="241"/>
      <c r="U458" s="241"/>
      <c r="V458" s="241"/>
      <c r="W458" s="241"/>
      <c r="X458" s="241"/>
      <c r="Y458" s="241"/>
      <c r="Z458" s="241"/>
    </row>
    <row r="459" ht="11.25" customHeight="1">
      <c r="A459" s="258" t="s">
        <v>167</v>
      </c>
      <c r="B459" s="259"/>
      <c r="C459" s="260" t="s">
        <v>98</v>
      </c>
      <c r="D459" s="329">
        <f>'Proposed Rates'!H325</f>
        <v>10</v>
      </c>
      <c r="E459" s="241"/>
      <c r="F459" s="241"/>
      <c r="G459" s="241"/>
      <c r="H459" s="241"/>
      <c r="I459" s="241"/>
      <c r="J459" s="241"/>
      <c r="K459" s="241"/>
      <c r="L459" s="241"/>
      <c r="M459" s="241"/>
      <c r="N459" s="241"/>
      <c r="O459" s="241"/>
      <c r="P459" s="241"/>
      <c r="Q459" s="241"/>
      <c r="R459" s="241"/>
      <c r="S459" s="241"/>
      <c r="T459" s="241"/>
      <c r="U459" s="241"/>
      <c r="V459" s="241"/>
      <c r="W459" s="241"/>
      <c r="X459" s="241"/>
      <c r="Y459" s="241"/>
      <c r="Z459" s="241"/>
    </row>
    <row r="460" ht="11.25" customHeight="1">
      <c r="A460" s="258" t="s">
        <v>168</v>
      </c>
      <c r="B460" s="259"/>
      <c r="C460" s="260" t="s">
        <v>98</v>
      </c>
      <c r="D460" s="329">
        <f>'Proposed Rates'!H328</f>
        <v>382</v>
      </c>
      <c r="E460" s="241"/>
      <c r="F460" s="241"/>
      <c r="G460" s="241"/>
      <c r="H460" s="241"/>
      <c r="I460" s="241"/>
      <c r="J460" s="241"/>
      <c r="K460" s="241"/>
      <c r="L460" s="241"/>
      <c r="M460" s="241"/>
      <c r="N460" s="241"/>
      <c r="O460" s="241"/>
      <c r="P460" s="241"/>
      <c r="Q460" s="241"/>
      <c r="R460" s="241"/>
      <c r="S460" s="241"/>
      <c r="T460" s="241"/>
      <c r="U460" s="241"/>
      <c r="V460" s="241"/>
      <c r="W460" s="241"/>
      <c r="X460" s="241"/>
      <c r="Y460" s="241"/>
      <c r="Z460" s="241"/>
    </row>
    <row r="461" ht="11.25" customHeight="1">
      <c r="A461" s="258" t="s">
        <v>169</v>
      </c>
      <c r="B461" s="259"/>
      <c r="C461" s="260" t="s">
        <v>98</v>
      </c>
      <c r="D461" s="329">
        <f>'Proposed Rates'!H329</f>
        <v>335</v>
      </c>
      <c r="E461" s="241"/>
      <c r="F461" s="241"/>
      <c r="G461" s="241"/>
      <c r="H461" s="241"/>
      <c r="I461" s="241"/>
      <c r="J461" s="241"/>
      <c r="K461" s="241"/>
      <c r="L461" s="241"/>
      <c r="M461" s="241"/>
      <c r="N461" s="241"/>
      <c r="O461" s="241"/>
      <c r="P461" s="241"/>
      <c r="Q461" s="241"/>
      <c r="R461" s="241"/>
      <c r="S461" s="241"/>
      <c r="T461" s="241"/>
      <c r="U461" s="241"/>
      <c r="V461" s="241"/>
      <c r="W461" s="241"/>
      <c r="X461" s="241"/>
      <c r="Y461" s="241"/>
      <c r="Z461" s="241"/>
    </row>
    <row r="462" ht="6.75" customHeight="1">
      <c r="A462" s="260"/>
      <c r="B462" s="260"/>
      <c r="C462" s="260"/>
      <c r="D462" s="315"/>
      <c r="E462" s="241"/>
      <c r="F462" s="241"/>
      <c r="G462" s="241"/>
      <c r="H462" s="241"/>
      <c r="I462" s="241"/>
      <c r="J462" s="241"/>
      <c r="K462" s="241"/>
      <c r="L462" s="241"/>
      <c r="M462" s="241"/>
      <c r="N462" s="241"/>
      <c r="O462" s="241"/>
      <c r="P462" s="241"/>
      <c r="Q462" s="241"/>
      <c r="R462" s="241"/>
      <c r="S462" s="241"/>
      <c r="T462" s="241"/>
      <c r="U462" s="241"/>
      <c r="V462" s="241"/>
      <c r="W462" s="241"/>
      <c r="X462" s="241"/>
      <c r="Y462" s="241"/>
      <c r="Z462" s="241"/>
    </row>
    <row r="463" ht="15.0" customHeight="1">
      <c r="A463" s="297" t="s">
        <v>170</v>
      </c>
      <c r="B463" s="293"/>
      <c r="C463" s="287"/>
      <c r="D463" s="322"/>
      <c r="E463" s="241"/>
      <c r="F463" s="241"/>
      <c r="G463" s="241"/>
      <c r="H463" s="241"/>
      <c r="I463" s="241"/>
      <c r="J463" s="241"/>
      <c r="K463" s="241"/>
      <c r="L463" s="241"/>
      <c r="M463" s="241"/>
      <c r="N463" s="241"/>
      <c r="O463" s="241"/>
      <c r="P463" s="241"/>
      <c r="Q463" s="241"/>
      <c r="R463" s="241"/>
      <c r="S463" s="241"/>
      <c r="T463" s="241"/>
      <c r="U463" s="241"/>
      <c r="V463" s="241"/>
      <c r="W463" s="241"/>
      <c r="X463" s="241"/>
      <c r="Y463" s="241"/>
      <c r="Z463" s="241"/>
    </row>
    <row r="464" ht="22.5" customHeight="1">
      <c r="A464" s="258" t="s">
        <v>171</v>
      </c>
      <c r="B464" s="259"/>
      <c r="C464" s="260" t="s">
        <v>157</v>
      </c>
      <c r="D464" s="327">
        <f>'Proposed Rates'!H332</f>
        <v>1.5</v>
      </c>
      <c r="E464" s="241"/>
      <c r="F464" s="241"/>
      <c r="G464" s="241"/>
      <c r="H464" s="241"/>
      <c r="I464" s="241"/>
      <c r="J464" s="241"/>
      <c r="K464" s="241"/>
      <c r="L464" s="241"/>
      <c r="M464" s="241"/>
      <c r="N464" s="241"/>
      <c r="O464" s="241"/>
      <c r="P464" s="241"/>
      <c r="Q464" s="241"/>
      <c r="R464" s="241"/>
      <c r="S464" s="241"/>
      <c r="T464" s="241"/>
      <c r="U464" s="241"/>
      <c r="V464" s="241"/>
      <c r="W464" s="241"/>
      <c r="X464" s="241"/>
      <c r="Y464" s="241"/>
      <c r="Z464" s="241"/>
    </row>
    <row r="465" ht="11.25" customHeight="1">
      <c r="A465" s="258" t="s">
        <v>172</v>
      </c>
      <c r="B465" s="259"/>
      <c r="C465" s="260" t="s">
        <v>98</v>
      </c>
      <c r="D465" s="329">
        <f>'Proposed Rates'!H333</f>
        <v>72</v>
      </c>
      <c r="E465" s="241"/>
      <c r="F465" s="241"/>
      <c r="G465" s="241"/>
      <c r="H465" s="241"/>
      <c r="I465" s="241"/>
      <c r="J465" s="241"/>
      <c r="K465" s="241"/>
      <c r="L465" s="241"/>
      <c r="M465" s="241"/>
      <c r="N465" s="241"/>
      <c r="O465" s="241"/>
      <c r="P465" s="241"/>
      <c r="Q465" s="241"/>
      <c r="R465" s="241"/>
      <c r="S465" s="241"/>
      <c r="T465" s="241"/>
      <c r="U465" s="241"/>
      <c r="V465" s="241"/>
      <c r="W465" s="241"/>
      <c r="X465" s="241"/>
      <c r="Y465" s="241"/>
      <c r="Z465" s="241"/>
    </row>
    <row r="466" ht="11.25" customHeight="1">
      <c r="A466" s="258" t="s">
        <v>173</v>
      </c>
      <c r="B466" s="259"/>
      <c r="C466" s="260" t="s">
        <v>98</v>
      </c>
      <c r="D466" s="329">
        <f>'Proposed Rates'!H334</f>
        <v>98</v>
      </c>
      <c r="E466" s="241"/>
      <c r="F466" s="241"/>
      <c r="G466" s="241"/>
      <c r="H466" s="241"/>
      <c r="I466" s="241"/>
      <c r="J466" s="241"/>
      <c r="K466" s="241"/>
      <c r="L466" s="241"/>
      <c r="M466" s="241"/>
      <c r="N466" s="241"/>
      <c r="O466" s="241"/>
      <c r="P466" s="241"/>
      <c r="Q466" s="241"/>
      <c r="R466" s="241"/>
      <c r="S466" s="241"/>
      <c r="T466" s="241"/>
      <c r="U466" s="241"/>
      <c r="V466" s="241"/>
      <c r="W466" s="241"/>
      <c r="X466" s="241"/>
      <c r="Y466" s="241"/>
      <c r="Z466" s="241"/>
    </row>
    <row r="467" ht="11.25" customHeight="1">
      <c r="A467" s="258" t="s">
        <v>174</v>
      </c>
      <c r="B467" s="259"/>
      <c r="C467" s="260" t="s">
        <v>98</v>
      </c>
      <c r="D467" s="329">
        <f>'Proposed Rates'!H335</f>
        <v>331</v>
      </c>
      <c r="E467" s="241"/>
      <c r="F467" s="241"/>
      <c r="G467" s="241"/>
      <c r="H467" s="241"/>
      <c r="I467" s="241"/>
      <c r="J467" s="241"/>
      <c r="K467" s="241"/>
      <c r="L467" s="241"/>
      <c r="M467" s="241"/>
      <c r="N467" s="241"/>
      <c r="O467" s="241"/>
      <c r="P467" s="241"/>
      <c r="Q467" s="241"/>
      <c r="R467" s="241"/>
      <c r="S467" s="241"/>
      <c r="T467" s="241"/>
      <c r="U467" s="241"/>
      <c r="V467" s="241"/>
      <c r="W467" s="241"/>
      <c r="X467" s="241"/>
      <c r="Y467" s="241"/>
      <c r="Z467" s="241"/>
    </row>
    <row r="468" ht="12.0" customHeight="1">
      <c r="A468" s="258" t="s">
        <v>175</v>
      </c>
      <c r="B468" s="259"/>
      <c r="C468" s="260" t="s">
        <v>98</v>
      </c>
      <c r="D468" s="329">
        <f>'Proposed Rates'!H336</f>
        <v>500</v>
      </c>
      <c r="E468" s="241"/>
      <c r="F468" s="241"/>
      <c r="G468" s="241"/>
      <c r="H468" s="241"/>
      <c r="I468" s="241"/>
      <c r="J468" s="241"/>
      <c r="K468" s="241"/>
      <c r="L468" s="241"/>
      <c r="M468" s="241"/>
      <c r="N468" s="241"/>
      <c r="O468" s="241"/>
      <c r="P468" s="241"/>
      <c r="Q468" s="241"/>
      <c r="R468" s="241"/>
      <c r="S468" s="241"/>
      <c r="T468" s="241"/>
      <c r="U468" s="241"/>
      <c r="V468" s="241"/>
      <c r="W468" s="241"/>
      <c r="X468" s="241"/>
      <c r="Y468" s="241"/>
      <c r="Z468" s="241"/>
    </row>
    <row r="469" ht="9.75" customHeight="1">
      <c r="A469" s="260"/>
      <c r="B469" s="260"/>
      <c r="C469" s="260"/>
      <c r="D469" s="315"/>
      <c r="E469" s="241"/>
      <c r="F469" s="241"/>
      <c r="G469" s="241"/>
      <c r="H469" s="241"/>
      <c r="I469" s="241"/>
      <c r="J469" s="241"/>
      <c r="K469" s="241"/>
      <c r="L469" s="241"/>
      <c r="M469" s="241"/>
      <c r="N469" s="241"/>
      <c r="O469" s="241"/>
      <c r="P469" s="241"/>
      <c r="Q469" s="241"/>
      <c r="R469" s="241"/>
      <c r="S469" s="241"/>
      <c r="T469" s="241"/>
      <c r="U469" s="241"/>
      <c r="V469" s="241"/>
      <c r="W469" s="241"/>
      <c r="X469" s="241"/>
      <c r="Y469" s="241"/>
      <c r="Z469" s="241"/>
    </row>
    <row r="470" ht="15.0" customHeight="1">
      <c r="A470" s="297" t="s">
        <v>176</v>
      </c>
      <c r="B470" s="293"/>
      <c r="C470" s="287"/>
      <c r="D470" s="315"/>
      <c r="E470" s="241"/>
      <c r="F470" s="241"/>
      <c r="G470" s="241"/>
      <c r="H470" s="241"/>
      <c r="I470" s="241"/>
      <c r="J470" s="241"/>
      <c r="K470" s="241"/>
      <c r="L470" s="241"/>
      <c r="M470" s="241"/>
      <c r="N470" s="241"/>
      <c r="O470" s="241"/>
      <c r="P470" s="241"/>
      <c r="Q470" s="241"/>
      <c r="R470" s="241"/>
      <c r="S470" s="241"/>
      <c r="T470" s="241"/>
      <c r="U470" s="241"/>
      <c r="V470" s="241"/>
      <c r="W470" s="241"/>
      <c r="X470" s="241"/>
      <c r="Y470" s="241"/>
      <c r="Z470" s="241"/>
    </row>
    <row r="471" ht="11.25" customHeight="1">
      <c r="A471" s="258" t="s">
        <v>177</v>
      </c>
      <c r="B471" s="259"/>
      <c r="C471" s="260" t="s">
        <v>98</v>
      </c>
      <c r="D471" s="329">
        <f>'Proposed Rates'!H339</f>
        <v>1125</v>
      </c>
      <c r="E471" s="241"/>
      <c r="F471" s="241"/>
      <c r="G471" s="241"/>
      <c r="H471" s="241"/>
      <c r="I471" s="241"/>
      <c r="J471" s="241"/>
      <c r="K471" s="241"/>
      <c r="L471" s="241"/>
      <c r="M471" s="241"/>
      <c r="N471" s="241"/>
      <c r="O471" s="241"/>
      <c r="P471" s="241"/>
      <c r="Q471" s="241"/>
      <c r="R471" s="241"/>
      <c r="S471" s="241"/>
      <c r="T471" s="241"/>
      <c r="U471" s="241"/>
      <c r="V471" s="241"/>
      <c r="W471" s="241"/>
      <c r="X471" s="241"/>
      <c r="Y471" s="241"/>
      <c r="Z471" s="241"/>
    </row>
    <row r="472" ht="11.25" customHeight="1">
      <c r="A472" s="258" t="s">
        <v>178</v>
      </c>
      <c r="B472" s="259"/>
      <c r="C472" s="260" t="s">
        <v>98</v>
      </c>
      <c r="D472" s="329">
        <f>'Proposed Rates'!H340</f>
        <v>1483</v>
      </c>
      <c r="E472" s="241"/>
      <c r="F472" s="241"/>
      <c r="G472" s="241"/>
      <c r="H472" s="241"/>
      <c r="I472" s="241"/>
      <c r="J472" s="241"/>
      <c r="K472" s="241"/>
      <c r="L472" s="241"/>
      <c r="M472" s="241"/>
      <c r="N472" s="241"/>
      <c r="O472" s="241"/>
      <c r="P472" s="241"/>
      <c r="Q472" s="241"/>
      <c r="R472" s="241"/>
      <c r="S472" s="241"/>
      <c r="T472" s="241"/>
      <c r="U472" s="241"/>
      <c r="V472" s="241"/>
      <c r="W472" s="241"/>
      <c r="X472" s="241"/>
      <c r="Y472" s="241"/>
      <c r="Z472" s="241"/>
    </row>
    <row r="473" ht="11.25" customHeight="1">
      <c r="A473" s="258" t="s">
        <v>179</v>
      </c>
      <c r="B473" s="259"/>
      <c r="C473" s="260" t="s">
        <v>98</v>
      </c>
      <c r="D473" s="329">
        <f>'Proposed Rates'!H341</f>
        <v>5223</v>
      </c>
      <c r="E473" s="241"/>
      <c r="F473" s="241"/>
      <c r="G473" s="241"/>
      <c r="H473" s="241"/>
      <c r="I473" s="241"/>
      <c r="J473" s="241"/>
      <c r="K473" s="241"/>
      <c r="L473" s="241"/>
      <c r="M473" s="241"/>
      <c r="N473" s="241"/>
      <c r="O473" s="241"/>
      <c r="P473" s="241"/>
      <c r="Q473" s="241"/>
      <c r="R473" s="241"/>
      <c r="S473" s="241"/>
      <c r="T473" s="241"/>
      <c r="U473" s="241"/>
      <c r="V473" s="241"/>
      <c r="W473" s="241"/>
      <c r="X473" s="241"/>
      <c r="Y473" s="241"/>
      <c r="Z473" s="241"/>
    </row>
    <row r="474" ht="22.5" customHeight="1">
      <c r="A474" s="258" t="s">
        <v>180</v>
      </c>
      <c r="B474" s="259"/>
      <c r="C474" s="260" t="s">
        <v>98</v>
      </c>
      <c r="D474" s="327">
        <f>'Proposed Rates'!H342</f>
        <v>39.14</v>
      </c>
      <c r="E474" s="241"/>
      <c r="F474" s="241"/>
      <c r="G474" s="241"/>
      <c r="H474" s="241"/>
      <c r="I474" s="241"/>
      <c r="J474" s="241"/>
      <c r="K474" s="241"/>
      <c r="L474" s="241"/>
      <c r="M474" s="241"/>
      <c r="N474" s="241"/>
      <c r="O474" s="241"/>
      <c r="P474" s="241"/>
      <c r="Q474" s="241"/>
      <c r="R474" s="241"/>
      <c r="S474" s="241"/>
      <c r="T474" s="241"/>
      <c r="U474" s="241"/>
      <c r="V474" s="241"/>
      <c r="W474" s="241"/>
      <c r="X474" s="241"/>
      <c r="Y474" s="241"/>
      <c r="Z474" s="241"/>
    </row>
    <row r="475" ht="11.25" customHeight="1">
      <c r="A475" s="258" t="s">
        <v>181</v>
      </c>
      <c r="B475" s="259"/>
      <c r="C475" s="260"/>
      <c r="D475" s="315" t="str">
        <f>'Proposed Rates'!H343</f>
        <v>Per Attached Table</v>
      </c>
      <c r="E475" s="241"/>
      <c r="F475" s="241"/>
      <c r="G475" s="241"/>
      <c r="H475" s="241"/>
      <c r="I475" s="241"/>
      <c r="J475" s="241"/>
      <c r="K475" s="241"/>
      <c r="L475" s="241"/>
      <c r="M475" s="241"/>
      <c r="N475" s="241"/>
      <c r="O475" s="241"/>
      <c r="P475" s="241"/>
      <c r="Q475" s="241"/>
      <c r="R475" s="241"/>
      <c r="S475" s="241"/>
      <c r="T475" s="241"/>
      <c r="U475" s="241"/>
      <c r="V475" s="241"/>
      <c r="W475" s="241"/>
      <c r="X475" s="241"/>
      <c r="Y475" s="241"/>
      <c r="Z475" s="241"/>
    </row>
    <row r="476" ht="11.25" customHeight="1">
      <c r="A476" s="258" t="s">
        <v>182</v>
      </c>
      <c r="B476" s="259"/>
      <c r="C476" s="260" t="s">
        <v>98</v>
      </c>
      <c r="D476" s="329">
        <f>'Proposed Rates'!H344</f>
        <v>172</v>
      </c>
      <c r="E476" s="241"/>
      <c r="F476" s="241"/>
      <c r="G476" s="241"/>
      <c r="H476" s="241"/>
      <c r="I476" s="241"/>
      <c r="J476" s="241"/>
      <c r="K476" s="241"/>
      <c r="L476" s="241"/>
      <c r="M476" s="241"/>
      <c r="N476" s="241"/>
      <c r="O476" s="241"/>
      <c r="P476" s="241"/>
      <c r="Q476" s="241"/>
      <c r="R476" s="241"/>
      <c r="S476" s="241"/>
      <c r="T476" s="241"/>
      <c r="U476" s="241"/>
      <c r="V476" s="241"/>
      <c r="W476" s="241"/>
      <c r="X476" s="241"/>
      <c r="Y476" s="241"/>
      <c r="Z476" s="241"/>
    </row>
    <row r="477" ht="7.5" customHeight="1">
      <c r="A477" s="300"/>
      <c r="B477" s="240"/>
      <c r="C477" s="260"/>
      <c r="D477" s="265"/>
      <c r="E477" s="241"/>
      <c r="F477" s="241"/>
      <c r="G477" s="241"/>
      <c r="H477" s="241"/>
      <c r="I477" s="241"/>
      <c r="J477" s="241"/>
      <c r="K477" s="241"/>
      <c r="L477" s="241"/>
      <c r="M477" s="241"/>
      <c r="N477" s="241"/>
      <c r="O477" s="241"/>
      <c r="P477" s="241"/>
      <c r="Q477" s="241"/>
      <c r="R477" s="241"/>
      <c r="S477" s="241"/>
      <c r="T477" s="241"/>
      <c r="U477" s="241"/>
      <c r="V477" s="241"/>
      <c r="W477" s="241"/>
      <c r="X477" s="241"/>
      <c r="Y477" s="241"/>
      <c r="Z477" s="241"/>
    </row>
    <row r="478" ht="23.25" customHeight="1">
      <c r="A478" s="238" t="str">
        <f>$A$1</f>
        <v>Hydro Ottawa Limited</v>
      </c>
      <c r="B478" s="239"/>
      <c r="C478" s="239"/>
      <c r="D478" s="240"/>
      <c r="E478" s="241"/>
      <c r="F478" s="241"/>
      <c r="G478" s="241"/>
      <c r="H478" s="241"/>
      <c r="I478" s="241"/>
      <c r="J478" s="241"/>
      <c r="K478" s="241"/>
      <c r="L478" s="241"/>
      <c r="M478" s="241"/>
      <c r="N478" s="241"/>
      <c r="O478" s="241"/>
      <c r="P478" s="241"/>
      <c r="Q478" s="241"/>
      <c r="R478" s="241"/>
      <c r="S478" s="241"/>
      <c r="T478" s="241"/>
      <c r="U478" s="241"/>
      <c r="V478" s="241"/>
      <c r="W478" s="241"/>
      <c r="X478" s="241"/>
      <c r="Y478" s="241"/>
      <c r="Z478" s="241"/>
    </row>
    <row r="479" ht="18.0" customHeight="1">
      <c r="A479" s="242" t="str">
        <f>$A$2</f>
        <v>PROPOSED - TARIFF OF RATES AND CHARGES</v>
      </c>
      <c r="B479" s="239"/>
      <c r="C479" s="239"/>
      <c r="D479" s="240"/>
      <c r="E479" s="241"/>
      <c r="F479" s="241"/>
      <c r="G479" s="241"/>
      <c r="H479" s="241"/>
      <c r="I479" s="241"/>
      <c r="J479" s="241"/>
      <c r="K479" s="241"/>
      <c r="L479" s="241"/>
      <c r="M479" s="241"/>
      <c r="N479" s="241"/>
      <c r="O479" s="241"/>
      <c r="P479" s="241"/>
      <c r="Q479" s="241"/>
      <c r="R479" s="241"/>
      <c r="S479" s="241"/>
      <c r="T479" s="241"/>
      <c r="U479" s="241"/>
      <c r="V479" s="241"/>
      <c r="W479" s="241"/>
      <c r="X479" s="241"/>
      <c r="Y479" s="241"/>
      <c r="Z479" s="241"/>
    </row>
    <row r="480" ht="15.75" customHeight="1">
      <c r="A480" s="243" t="str">
        <f>$A$3</f>
        <v>Effective and Implementation Date January 1, 2028</v>
      </c>
      <c r="B480" s="239"/>
      <c r="C480" s="239"/>
      <c r="D480" s="240"/>
      <c r="E480" s="241"/>
      <c r="F480" s="241"/>
      <c r="G480" s="241"/>
      <c r="H480" s="241"/>
      <c r="I480" s="241"/>
      <c r="J480" s="241"/>
      <c r="K480" s="241"/>
      <c r="L480" s="241"/>
      <c r="M480" s="241"/>
      <c r="N480" s="241"/>
      <c r="O480" s="241"/>
      <c r="P480" s="241"/>
      <c r="Q480" s="241"/>
      <c r="R480" s="241"/>
      <c r="S480" s="241"/>
      <c r="T480" s="241"/>
      <c r="U480" s="241"/>
      <c r="V480" s="241"/>
      <c r="W480" s="241"/>
      <c r="X480" s="241"/>
      <c r="Y480" s="241"/>
      <c r="Z480" s="241"/>
    </row>
    <row r="481" ht="11.25" customHeight="1">
      <c r="A481" s="244" t="str">
        <f>$A$4</f>
        <v>This schedule supersedes and replaces all previously</v>
      </c>
      <c r="B481" s="239"/>
      <c r="C481" s="239"/>
      <c r="D481" s="240"/>
      <c r="E481" s="241"/>
      <c r="F481" s="241"/>
      <c r="G481" s="241"/>
      <c r="H481" s="241"/>
      <c r="I481" s="241"/>
      <c r="J481" s="241"/>
      <c r="K481" s="241"/>
      <c r="L481" s="241"/>
      <c r="M481" s="241"/>
      <c r="N481" s="241"/>
      <c r="O481" s="241"/>
      <c r="P481" s="241"/>
      <c r="Q481" s="241"/>
      <c r="R481" s="241"/>
      <c r="S481" s="241"/>
      <c r="T481" s="241"/>
      <c r="U481" s="241"/>
      <c r="V481" s="241"/>
      <c r="W481" s="241"/>
      <c r="X481" s="241"/>
      <c r="Y481" s="241"/>
      <c r="Z481" s="241"/>
    </row>
    <row r="482" ht="11.25" customHeight="1">
      <c r="A482" s="244" t="str">
        <f>$A$5</f>
        <v>approved schedules of Rates, Charges and Loss Factors</v>
      </c>
      <c r="B482" s="239"/>
      <c r="C482" s="239"/>
      <c r="D482" s="240"/>
      <c r="E482" s="241"/>
      <c r="F482" s="241"/>
      <c r="G482" s="241"/>
      <c r="H482" s="241"/>
      <c r="I482" s="241"/>
      <c r="J482" s="241"/>
      <c r="K482" s="241"/>
      <c r="L482" s="241"/>
      <c r="M482" s="241"/>
      <c r="N482" s="241"/>
      <c r="O482" s="241"/>
      <c r="P482" s="241"/>
      <c r="Q482" s="241"/>
      <c r="R482" s="241"/>
      <c r="S482" s="241"/>
      <c r="T482" s="241"/>
      <c r="U482" s="241"/>
      <c r="V482" s="241"/>
      <c r="W482" s="241"/>
      <c r="X482" s="241"/>
      <c r="Y482" s="241"/>
      <c r="Z482" s="241"/>
    </row>
    <row r="483" ht="11.25" customHeight="1">
      <c r="A483" s="245" t="str">
        <f>$A$6</f>
        <v>EB-2024-0115</v>
      </c>
      <c r="B483" s="239"/>
      <c r="C483" s="239"/>
      <c r="D483" s="240"/>
      <c r="E483" s="241"/>
      <c r="F483" s="241"/>
      <c r="G483" s="241"/>
      <c r="H483" s="241"/>
      <c r="I483" s="241"/>
      <c r="J483" s="241"/>
      <c r="K483" s="241"/>
      <c r="L483" s="241"/>
      <c r="M483" s="241"/>
      <c r="N483" s="241"/>
      <c r="O483" s="241"/>
      <c r="P483" s="241"/>
      <c r="Q483" s="241"/>
      <c r="R483" s="241"/>
      <c r="S483" s="241"/>
      <c r="T483" s="241"/>
      <c r="U483" s="241"/>
      <c r="V483" s="241"/>
      <c r="W483" s="241"/>
      <c r="X483" s="241"/>
      <c r="Y483" s="241"/>
      <c r="Z483" s="241"/>
    </row>
    <row r="484" ht="6.75" customHeight="1">
      <c r="A484" s="292"/>
      <c r="B484" s="293"/>
      <c r="C484" s="293"/>
      <c r="D484" s="268"/>
      <c r="E484" s="241"/>
      <c r="F484" s="241"/>
      <c r="G484" s="241"/>
      <c r="H484" s="241"/>
      <c r="I484" s="241"/>
      <c r="J484" s="241"/>
      <c r="K484" s="241"/>
      <c r="L484" s="241"/>
      <c r="M484" s="241"/>
      <c r="N484" s="241"/>
      <c r="O484" s="241"/>
      <c r="P484" s="241"/>
      <c r="Q484" s="241"/>
      <c r="R484" s="241"/>
      <c r="S484" s="241"/>
      <c r="T484" s="241"/>
      <c r="U484" s="241"/>
      <c r="V484" s="241"/>
      <c r="W484" s="241"/>
      <c r="X484" s="241"/>
      <c r="Y484" s="241"/>
      <c r="Z484" s="241"/>
    </row>
    <row r="485" ht="36.0" customHeight="1">
      <c r="A485" s="247" t="s">
        <v>184</v>
      </c>
      <c r="B485" s="239"/>
      <c r="C485" s="239"/>
      <c r="D485" s="240"/>
      <c r="E485" s="241"/>
      <c r="F485" s="241"/>
      <c r="G485" s="241"/>
      <c r="H485" s="241"/>
      <c r="I485" s="241"/>
      <c r="J485" s="241"/>
      <c r="K485" s="241"/>
      <c r="L485" s="241"/>
      <c r="M485" s="241"/>
      <c r="N485" s="241"/>
      <c r="O485" s="241"/>
      <c r="P485" s="241"/>
      <c r="Q485" s="241"/>
      <c r="R485" s="241"/>
      <c r="S485" s="241"/>
      <c r="T485" s="241"/>
      <c r="U485" s="241"/>
      <c r="V485" s="241"/>
      <c r="W485" s="241"/>
      <c r="X485" s="241"/>
      <c r="Y485" s="241"/>
      <c r="Z485" s="241"/>
    </row>
    <row r="486" ht="6.75" customHeight="1">
      <c r="A486" s="248"/>
      <c r="B486" s="248"/>
      <c r="C486" s="248"/>
      <c r="D486" s="249"/>
      <c r="E486" s="241"/>
      <c r="F486" s="241"/>
      <c r="G486" s="241"/>
      <c r="H486" s="241"/>
      <c r="I486" s="241"/>
      <c r="J486" s="241"/>
      <c r="K486" s="241"/>
      <c r="L486" s="241"/>
      <c r="M486" s="241"/>
      <c r="N486" s="241"/>
      <c r="O486" s="241"/>
      <c r="P486" s="241"/>
      <c r="Q486" s="241"/>
      <c r="R486" s="241"/>
      <c r="S486" s="241"/>
      <c r="T486" s="241"/>
      <c r="U486" s="241"/>
      <c r="V486" s="241"/>
      <c r="W486" s="241"/>
      <c r="X486" s="241"/>
      <c r="Y486" s="241"/>
      <c r="Z486" s="241"/>
    </row>
    <row r="487" ht="48.0" customHeight="1">
      <c r="A487" s="247" t="s">
        <v>93</v>
      </c>
      <c r="B487" s="239"/>
      <c r="C487" s="239"/>
      <c r="D487" s="240"/>
      <c r="E487" s="241"/>
      <c r="F487" s="241"/>
      <c r="G487" s="241"/>
      <c r="H487" s="241"/>
      <c r="I487" s="241"/>
      <c r="J487" s="241"/>
      <c r="K487" s="241"/>
      <c r="L487" s="241"/>
      <c r="M487" s="241"/>
      <c r="N487" s="241"/>
      <c r="O487" s="241"/>
      <c r="P487" s="241"/>
      <c r="Q487" s="241"/>
      <c r="R487" s="241"/>
      <c r="S487" s="241"/>
      <c r="T487" s="241"/>
      <c r="U487" s="241"/>
      <c r="V487" s="241"/>
      <c r="W487" s="241"/>
      <c r="X487" s="241"/>
      <c r="Y487" s="241"/>
      <c r="Z487" s="241"/>
    </row>
    <row r="488" ht="6.75" customHeight="1">
      <c r="A488" s="248"/>
      <c r="B488" s="248"/>
      <c r="C488" s="248"/>
      <c r="D488" s="249"/>
      <c r="E488" s="241"/>
      <c r="F488" s="241"/>
      <c r="G488" s="241"/>
      <c r="H488" s="241"/>
      <c r="I488" s="241"/>
      <c r="J488" s="241"/>
      <c r="K488" s="241"/>
      <c r="L488" s="241"/>
      <c r="M488" s="241"/>
      <c r="N488" s="241"/>
      <c r="O488" s="241"/>
      <c r="P488" s="241"/>
      <c r="Q488" s="241"/>
      <c r="R488" s="241"/>
      <c r="S488" s="241"/>
      <c r="T488" s="241"/>
      <c r="U488" s="241"/>
      <c r="V488" s="241"/>
      <c r="W488" s="241"/>
      <c r="X488" s="241"/>
      <c r="Y488" s="241"/>
      <c r="Z488" s="241"/>
    </row>
    <row r="489" ht="24.0" customHeight="1">
      <c r="A489" s="247" t="s">
        <v>136</v>
      </c>
      <c r="B489" s="239"/>
      <c r="C489" s="239"/>
      <c r="D489" s="240"/>
      <c r="E489" s="241"/>
      <c r="F489" s="241"/>
      <c r="G489" s="241"/>
      <c r="H489" s="241"/>
      <c r="I489" s="241"/>
      <c r="J489" s="241"/>
      <c r="K489" s="241"/>
      <c r="L489" s="241"/>
      <c r="M489" s="241"/>
      <c r="N489" s="241"/>
      <c r="O489" s="241"/>
      <c r="P489" s="241"/>
      <c r="Q489" s="241"/>
      <c r="R489" s="241"/>
      <c r="S489" s="241"/>
      <c r="T489" s="241"/>
      <c r="U489" s="241"/>
      <c r="V489" s="241"/>
      <c r="W489" s="241"/>
      <c r="X489" s="241"/>
      <c r="Y489" s="241"/>
      <c r="Z489" s="241"/>
    </row>
    <row r="490" ht="6.75" customHeight="1">
      <c r="A490" s="248"/>
      <c r="B490" s="248"/>
      <c r="C490" s="248"/>
      <c r="D490" s="249"/>
      <c r="E490" s="241"/>
      <c r="F490" s="241"/>
      <c r="G490" s="241"/>
      <c r="H490" s="241"/>
      <c r="I490" s="241"/>
      <c r="J490" s="241"/>
      <c r="K490" s="241"/>
      <c r="L490" s="241"/>
      <c r="M490" s="241"/>
      <c r="N490" s="241"/>
      <c r="O490" s="241"/>
      <c r="P490" s="241"/>
      <c r="Q490" s="241"/>
      <c r="R490" s="241"/>
      <c r="S490" s="241"/>
      <c r="T490" s="241"/>
      <c r="U490" s="241"/>
      <c r="V490" s="241"/>
      <c r="W490" s="241"/>
      <c r="X490" s="241"/>
      <c r="Y490" s="241"/>
      <c r="Z490" s="241"/>
    </row>
    <row r="491" ht="36.0" customHeight="1">
      <c r="A491" s="247" t="s">
        <v>95</v>
      </c>
      <c r="B491" s="239"/>
      <c r="C491" s="239"/>
      <c r="D491" s="240"/>
      <c r="E491" s="241"/>
      <c r="F491" s="241"/>
      <c r="G491" s="241"/>
      <c r="H491" s="241"/>
      <c r="I491" s="241"/>
      <c r="J491" s="241"/>
      <c r="K491" s="241"/>
      <c r="L491" s="241"/>
      <c r="M491" s="241"/>
      <c r="N491" s="241"/>
      <c r="O491" s="241"/>
      <c r="P491" s="241"/>
      <c r="Q491" s="241"/>
      <c r="R491" s="241"/>
      <c r="S491" s="241"/>
      <c r="T491" s="241"/>
      <c r="U491" s="241"/>
      <c r="V491" s="241"/>
      <c r="W491" s="241"/>
      <c r="X491" s="241"/>
      <c r="Y491" s="241"/>
      <c r="Z491" s="241"/>
    </row>
    <row r="492" ht="6.75" customHeight="1">
      <c r="A492" s="248"/>
      <c r="B492" s="248"/>
      <c r="C492" s="248"/>
      <c r="D492" s="249"/>
      <c r="E492" s="241"/>
      <c r="F492" s="241"/>
      <c r="G492" s="241"/>
      <c r="H492" s="241"/>
      <c r="I492" s="241"/>
      <c r="J492" s="241"/>
      <c r="K492" s="241"/>
      <c r="L492" s="241"/>
      <c r="M492" s="241"/>
      <c r="N492" s="241"/>
      <c r="O492" s="241"/>
      <c r="P492" s="241"/>
      <c r="Q492" s="241"/>
      <c r="R492" s="241"/>
      <c r="S492" s="241"/>
      <c r="T492" s="241"/>
      <c r="U492" s="241"/>
      <c r="V492" s="241"/>
      <c r="W492" s="241"/>
      <c r="X492" s="241"/>
      <c r="Y492" s="241"/>
      <c r="Z492" s="241"/>
    </row>
    <row r="493" ht="24.0" customHeight="1">
      <c r="A493" s="247" t="s">
        <v>185</v>
      </c>
      <c r="B493" s="239"/>
      <c r="C493" s="239"/>
      <c r="D493" s="240"/>
      <c r="E493" s="241"/>
      <c r="F493" s="241"/>
      <c r="G493" s="241"/>
      <c r="H493" s="241"/>
      <c r="I493" s="241"/>
      <c r="J493" s="241"/>
      <c r="K493" s="241"/>
      <c r="L493" s="241"/>
      <c r="M493" s="241"/>
      <c r="N493" s="241"/>
      <c r="O493" s="241"/>
      <c r="P493" s="241"/>
      <c r="Q493" s="241"/>
      <c r="R493" s="241"/>
      <c r="S493" s="241"/>
      <c r="T493" s="241"/>
      <c r="U493" s="241"/>
      <c r="V493" s="241"/>
      <c r="W493" s="241"/>
      <c r="X493" s="241"/>
      <c r="Y493" s="241"/>
      <c r="Z493" s="241"/>
    </row>
    <row r="494" ht="6.0" customHeight="1">
      <c r="A494" s="248"/>
      <c r="B494" s="259"/>
      <c r="C494" s="259"/>
      <c r="D494" s="259"/>
      <c r="E494" s="241"/>
      <c r="F494" s="241"/>
      <c r="G494" s="241"/>
      <c r="H494" s="241"/>
      <c r="I494" s="241"/>
      <c r="J494" s="241"/>
      <c r="K494" s="241"/>
      <c r="L494" s="241"/>
      <c r="M494" s="241"/>
      <c r="N494" s="241"/>
      <c r="O494" s="241"/>
      <c r="P494" s="241"/>
      <c r="Q494" s="241"/>
      <c r="R494" s="241"/>
      <c r="S494" s="241"/>
      <c r="T494" s="241"/>
      <c r="U494" s="241"/>
      <c r="V494" s="241"/>
      <c r="W494" s="241"/>
      <c r="X494" s="241"/>
      <c r="Y494" s="241"/>
      <c r="Z494" s="241"/>
    </row>
    <row r="495" ht="12.0" customHeight="1">
      <c r="A495" s="258" t="s">
        <v>186</v>
      </c>
      <c r="B495" s="259"/>
      <c r="C495" s="301" t="s">
        <v>98</v>
      </c>
      <c r="D495" s="331">
        <f>'Proposed Rates'!H347</f>
        <v>121.23</v>
      </c>
      <c r="E495" s="241"/>
      <c r="F495" s="241"/>
      <c r="G495" s="241"/>
      <c r="H495" s="241"/>
      <c r="I495" s="241"/>
      <c r="J495" s="241"/>
      <c r="K495" s="241"/>
      <c r="L495" s="241"/>
      <c r="M495" s="241"/>
      <c r="N495" s="241"/>
      <c r="O495" s="241"/>
      <c r="P495" s="241"/>
      <c r="Q495" s="241"/>
      <c r="R495" s="241"/>
      <c r="S495" s="241"/>
      <c r="T495" s="241"/>
      <c r="U495" s="241"/>
      <c r="V495" s="241"/>
      <c r="W495" s="241"/>
      <c r="X495" s="241"/>
      <c r="Y495" s="241"/>
      <c r="Z495" s="241"/>
    </row>
    <row r="496" ht="12.0" customHeight="1">
      <c r="A496" s="258" t="s">
        <v>187</v>
      </c>
      <c r="B496" s="259"/>
      <c r="C496" s="301" t="s">
        <v>98</v>
      </c>
      <c r="D496" s="331">
        <f>'Proposed Rates'!H348</f>
        <v>48.5</v>
      </c>
      <c r="E496" s="241"/>
      <c r="F496" s="241"/>
      <c r="G496" s="241"/>
      <c r="H496" s="241"/>
      <c r="I496" s="241"/>
      <c r="J496" s="241"/>
      <c r="K496" s="241"/>
      <c r="L496" s="241"/>
      <c r="M496" s="241"/>
      <c r="N496" s="241"/>
      <c r="O496" s="241"/>
      <c r="P496" s="241"/>
      <c r="Q496" s="241"/>
      <c r="R496" s="241"/>
      <c r="S496" s="241"/>
      <c r="T496" s="241"/>
      <c r="U496" s="241"/>
      <c r="V496" s="241"/>
      <c r="W496" s="241"/>
      <c r="X496" s="241"/>
      <c r="Y496" s="241"/>
      <c r="Z496" s="241"/>
    </row>
    <row r="497" ht="12.0" customHeight="1">
      <c r="A497" s="258" t="s">
        <v>188</v>
      </c>
      <c r="B497" s="259"/>
      <c r="C497" s="301" t="s">
        <v>189</v>
      </c>
      <c r="D497" s="331">
        <f>'Proposed Rates'!H349</f>
        <v>1.2</v>
      </c>
      <c r="E497" s="241"/>
      <c r="F497" s="241"/>
      <c r="G497" s="241"/>
      <c r="H497" s="241"/>
      <c r="I497" s="241"/>
      <c r="J497" s="241"/>
      <c r="K497" s="241"/>
      <c r="L497" s="241"/>
      <c r="M497" s="241"/>
      <c r="N497" s="241"/>
      <c r="O497" s="241"/>
      <c r="P497" s="241"/>
      <c r="Q497" s="241"/>
      <c r="R497" s="241"/>
      <c r="S497" s="241"/>
      <c r="T497" s="241"/>
      <c r="U497" s="241"/>
      <c r="V497" s="241"/>
      <c r="W497" s="241"/>
      <c r="X497" s="241"/>
      <c r="Y497" s="241"/>
      <c r="Z497" s="241"/>
    </row>
    <row r="498" ht="12.0" customHeight="1">
      <c r="A498" s="258" t="s">
        <v>190</v>
      </c>
      <c r="B498" s="259"/>
      <c r="C498" s="301" t="s">
        <v>189</v>
      </c>
      <c r="D498" s="331">
        <f>'Proposed Rates'!H350</f>
        <v>0.71</v>
      </c>
      <c r="E498" s="241"/>
      <c r="F498" s="241"/>
      <c r="G498" s="241"/>
      <c r="H498" s="241"/>
      <c r="I498" s="241"/>
      <c r="J498" s="241"/>
      <c r="K498" s="241"/>
      <c r="L498" s="241"/>
      <c r="M498" s="241"/>
      <c r="N498" s="241"/>
      <c r="O498" s="241"/>
      <c r="P498" s="241"/>
      <c r="Q498" s="241"/>
      <c r="R498" s="241"/>
      <c r="S498" s="241"/>
      <c r="T498" s="241"/>
      <c r="U498" s="241"/>
      <c r="V498" s="241"/>
      <c r="W498" s="241"/>
      <c r="X498" s="241"/>
      <c r="Y498" s="241"/>
      <c r="Z498" s="241"/>
    </row>
    <row r="499" ht="12.0" customHeight="1">
      <c r="A499" s="258" t="s">
        <v>191</v>
      </c>
      <c r="B499" s="259"/>
      <c r="C499" s="301" t="s">
        <v>189</v>
      </c>
      <c r="D499" s="331">
        <f>'Proposed Rates'!H351</f>
        <v>-0.71</v>
      </c>
      <c r="E499" s="241"/>
      <c r="F499" s="241"/>
      <c r="G499" s="241"/>
      <c r="H499" s="241"/>
      <c r="I499" s="241"/>
      <c r="J499" s="241"/>
      <c r="K499" s="241"/>
      <c r="L499" s="241"/>
      <c r="M499" s="241"/>
      <c r="N499" s="241"/>
      <c r="O499" s="241"/>
      <c r="P499" s="241"/>
      <c r="Q499" s="241"/>
      <c r="R499" s="241"/>
      <c r="S499" s="241"/>
      <c r="T499" s="241"/>
      <c r="U499" s="241"/>
      <c r="V499" s="241"/>
      <c r="W499" s="241"/>
      <c r="X499" s="241"/>
      <c r="Y499" s="241"/>
      <c r="Z499" s="241"/>
    </row>
    <row r="500" ht="12.0" customHeight="1">
      <c r="A500" s="258" t="s">
        <v>192</v>
      </c>
      <c r="B500" s="259"/>
      <c r="C500" s="258"/>
      <c r="D500" s="331"/>
      <c r="E500" s="241"/>
      <c r="F500" s="241"/>
      <c r="G500" s="241"/>
      <c r="H500" s="241"/>
      <c r="I500" s="241"/>
      <c r="J500" s="241"/>
      <c r="K500" s="241"/>
      <c r="L500" s="241"/>
      <c r="M500" s="241"/>
      <c r="N500" s="241"/>
      <c r="O500" s="241"/>
      <c r="P500" s="241"/>
      <c r="Q500" s="241"/>
      <c r="R500" s="241"/>
      <c r="S500" s="241"/>
      <c r="T500" s="241"/>
      <c r="U500" s="241"/>
      <c r="V500" s="241"/>
      <c r="W500" s="241"/>
      <c r="X500" s="241"/>
      <c r="Y500" s="241"/>
      <c r="Z500" s="241"/>
    </row>
    <row r="501" ht="12.0" customHeight="1">
      <c r="A501" s="258" t="s">
        <v>193</v>
      </c>
      <c r="B501" s="259"/>
      <c r="C501" s="301" t="s">
        <v>98</v>
      </c>
      <c r="D501" s="331">
        <f>'Proposed Rates'!H353</f>
        <v>0.61</v>
      </c>
      <c r="E501" s="241"/>
      <c r="F501" s="241"/>
      <c r="G501" s="241"/>
      <c r="H501" s="241"/>
      <c r="I501" s="241"/>
      <c r="J501" s="241"/>
      <c r="K501" s="241"/>
      <c r="L501" s="241"/>
      <c r="M501" s="241"/>
      <c r="N501" s="241"/>
      <c r="O501" s="241"/>
      <c r="P501" s="241"/>
      <c r="Q501" s="241"/>
      <c r="R501" s="241"/>
      <c r="S501" s="241"/>
      <c r="T501" s="241"/>
      <c r="U501" s="241"/>
      <c r="V501" s="241"/>
      <c r="W501" s="241"/>
      <c r="X501" s="241"/>
      <c r="Y501" s="241"/>
      <c r="Z501" s="241"/>
    </row>
    <row r="502" ht="12.0" customHeight="1">
      <c r="A502" s="258" t="s">
        <v>194</v>
      </c>
      <c r="B502" s="259"/>
      <c r="C502" s="301" t="s">
        <v>98</v>
      </c>
      <c r="D502" s="331">
        <f>'Proposed Rates'!H354</f>
        <v>1.2</v>
      </c>
      <c r="E502" s="241"/>
      <c r="F502" s="241"/>
      <c r="G502" s="241"/>
      <c r="H502" s="241"/>
      <c r="I502" s="241"/>
      <c r="J502" s="241"/>
      <c r="K502" s="241"/>
      <c r="L502" s="241"/>
      <c r="M502" s="241"/>
      <c r="N502" s="241"/>
      <c r="O502" s="241"/>
      <c r="P502" s="241"/>
      <c r="Q502" s="241"/>
      <c r="R502" s="241"/>
      <c r="S502" s="241"/>
      <c r="T502" s="241"/>
      <c r="U502" s="241"/>
      <c r="V502" s="241"/>
      <c r="W502" s="241"/>
      <c r="X502" s="241"/>
      <c r="Y502" s="241"/>
      <c r="Z502" s="241"/>
    </row>
    <row r="503" ht="4.5" customHeight="1">
      <c r="A503" s="258"/>
      <c r="B503" s="259"/>
      <c r="C503" s="301"/>
      <c r="D503" s="331"/>
      <c r="E503" s="241"/>
      <c r="F503" s="241"/>
      <c r="G503" s="241"/>
      <c r="H503" s="241"/>
      <c r="I503" s="241"/>
      <c r="J503" s="241"/>
      <c r="K503" s="241"/>
      <c r="L503" s="241"/>
      <c r="M503" s="241"/>
      <c r="N503" s="241"/>
      <c r="O503" s="241"/>
      <c r="P503" s="241"/>
      <c r="Q503" s="241"/>
      <c r="R503" s="241"/>
      <c r="S503" s="241"/>
      <c r="T503" s="241"/>
      <c r="U503" s="241"/>
      <c r="V503" s="241"/>
      <c r="W503" s="241"/>
      <c r="X503" s="241"/>
      <c r="Y503" s="241"/>
      <c r="Z503" s="241"/>
    </row>
    <row r="504" ht="12.0" customHeight="1">
      <c r="A504" s="258" t="s">
        <v>195</v>
      </c>
      <c r="B504" s="259"/>
      <c r="C504" s="304"/>
      <c r="D504" s="331"/>
      <c r="E504" s="241"/>
      <c r="F504" s="241"/>
      <c r="G504" s="241"/>
      <c r="H504" s="241"/>
      <c r="I504" s="241"/>
      <c r="J504" s="241"/>
      <c r="K504" s="241"/>
      <c r="L504" s="241"/>
      <c r="M504" s="241"/>
      <c r="N504" s="241"/>
      <c r="O504" s="241"/>
      <c r="P504" s="241"/>
      <c r="Q504" s="241"/>
      <c r="R504" s="241"/>
      <c r="S504" s="241"/>
      <c r="T504" s="241"/>
      <c r="U504" s="241"/>
      <c r="V504" s="241"/>
      <c r="W504" s="241"/>
      <c r="X504" s="241"/>
      <c r="Y504" s="241"/>
      <c r="Z504" s="241"/>
    </row>
    <row r="505" ht="12.0" customHeight="1">
      <c r="A505" s="258" t="s">
        <v>196</v>
      </c>
      <c r="B505" s="259"/>
      <c r="C505" s="304"/>
      <c r="D505" s="331"/>
      <c r="E505" s="241"/>
      <c r="F505" s="241"/>
      <c r="G505" s="241"/>
      <c r="H505" s="241"/>
      <c r="I505" s="241"/>
      <c r="J505" s="241"/>
      <c r="K505" s="241"/>
      <c r="L505" s="241"/>
      <c r="M505" s="241"/>
      <c r="N505" s="241"/>
      <c r="O505" s="241"/>
      <c r="P505" s="241"/>
      <c r="Q505" s="241"/>
      <c r="R505" s="241"/>
      <c r="S505" s="241"/>
      <c r="T505" s="241"/>
      <c r="U505" s="241"/>
      <c r="V505" s="241"/>
      <c r="W505" s="241"/>
      <c r="X505" s="241"/>
      <c r="Y505" s="241"/>
      <c r="Z505" s="241"/>
    </row>
    <row r="506" ht="12.0" customHeight="1">
      <c r="A506" s="258" t="s">
        <v>197</v>
      </c>
      <c r="B506" s="259"/>
      <c r="C506" s="304"/>
      <c r="D506" s="331"/>
      <c r="E506" s="241"/>
      <c r="F506" s="241"/>
      <c r="G506" s="241"/>
      <c r="H506" s="241"/>
      <c r="I506" s="241"/>
      <c r="J506" s="241"/>
      <c r="K506" s="241"/>
      <c r="L506" s="241"/>
      <c r="M506" s="241"/>
      <c r="N506" s="241"/>
      <c r="O506" s="241"/>
      <c r="P506" s="241"/>
      <c r="Q506" s="241"/>
      <c r="R506" s="241"/>
      <c r="S506" s="241"/>
      <c r="T506" s="241"/>
      <c r="U506" s="241"/>
      <c r="V506" s="241"/>
      <c r="W506" s="241"/>
      <c r="X506" s="241"/>
      <c r="Y506" s="241"/>
      <c r="Z506" s="241"/>
    </row>
    <row r="507" ht="12.0" customHeight="1">
      <c r="A507" s="258" t="s">
        <v>198</v>
      </c>
      <c r="B507" s="259"/>
      <c r="C507" s="301" t="s">
        <v>98</v>
      </c>
      <c r="D507" s="331" t="str">
        <f>'Proposed Rates'!H358</f>
        <v>no charge</v>
      </c>
      <c r="E507" s="241"/>
      <c r="F507" s="241"/>
      <c r="G507" s="241"/>
      <c r="H507" s="241"/>
      <c r="I507" s="241"/>
      <c r="J507" s="241"/>
      <c r="K507" s="241"/>
      <c r="L507" s="241"/>
      <c r="M507" s="241"/>
      <c r="N507" s="241"/>
      <c r="O507" s="241"/>
      <c r="P507" s="241"/>
      <c r="Q507" s="241"/>
      <c r="R507" s="241"/>
      <c r="S507" s="241"/>
      <c r="T507" s="241"/>
      <c r="U507" s="241"/>
      <c r="V507" s="241"/>
      <c r="W507" s="241"/>
      <c r="X507" s="241"/>
      <c r="Y507" s="241"/>
      <c r="Z507" s="241"/>
    </row>
    <row r="508" ht="12.0" customHeight="1">
      <c r="A508" s="258" t="s">
        <v>199</v>
      </c>
      <c r="B508" s="259"/>
      <c r="C508" s="301" t="s">
        <v>98</v>
      </c>
      <c r="D508" s="331">
        <f>'Proposed Rates'!H359</f>
        <v>4.85</v>
      </c>
      <c r="E508" s="241"/>
      <c r="F508" s="241"/>
      <c r="G508" s="241"/>
      <c r="H508" s="241"/>
      <c r="I508" s="241"/>
      <c r="J508" s="241"/>
      <c r="K508" s="241"/>
      <c r="L508" s="241"/>
      <c r="M508" s="241"/>
      <c r="N508" s="241"/>
      <c r="O508" s="241"/>
      <c r="P508" s="241"/>
      <c r="Q508" s="241"/>
      <c r="R508" s="241"/>
      <c r="S508" s="241"/>
      <c r="T508" s="241"/>
      <c r="U508" s="241"/>
      <c r="V508" s="241"/>
      <c r="W508" s="241"/>
      <c r="X508" s="241"/>
      <c r="Y508" s="241"/>
      <c r="Z508" s="241"/>
    </row>
    <row r="509" ht="4.5" customHeight="1">
      <c r="A509" s="258"/>
      <c r="B509" s="259"/>
      <c r="C509" s="301"/>
      <c r="D509" s="331"/>
      <c r="E509" s="241"/>
      <c r="F509" s="241"/>
      <c r="G509" s="241"/>
      <c r="H509" s="241"/>
      <c r="I509" s="241"/>
      <c r="J509" s="241"/>
      <c r="K509" s="241"/>
      <c r="L509" s="241"/>
      <c r="M509" s="241"/>
      <c r="N509" s="241"/>
      <c r="O509" s="241"/>
      <c r="P509" s="241"/>
      <c r="Q509" s="241"/>
      <c r="R509" s="241"/>
      <c r="S509" s="241"/>
      <c r="T509" s="241"/>
      <c r="U509" s="241"/>
      <c r="V509" s="241"/>
      <c r="W509" s="241"/>
      <c r="X509" s="241"/>
      <c r="Y509" s="241"/>
      <c r="Z509" s="241"/>
    </row>
    <row r="510" ht="12.0" customHeight="1">
      <c r="A510" s="258" t="s">
        <v>200</v>
      </c>
      <c r="B510" s="259"/>
      <c r="C510" s="304"/>
      <c r="D510" s="331"/>
      <c r="E510" s="241"/>
      <c r="F510" s="241"/>
      <c r="G510" s="241"/>
      <c r="H510" s="241"/>
      <c r="I510" s="241"/>
      <c r="J510" s="241"/>
      <c r="K510" s="241"/>
      <c r="L510" s="241"/>
      <c r="M510" s="241"/>
      <c r="N510" s="241"/>
      <c r="O510" s="241"/>
      <c r="P510" s="241"/>
      <c r="Q510" s="241"/>
      <c r="R510" s="241"/>
      <c r="S510" s="241"/>
      <c r="T510" s="241"/>
      <c r="U510" s="241"/>
      <c r="V510" s="241"/>
      <c r="W510" s="241"/>
      <c r="X510" s="241"/>
      <c r="Y510" s="241"/>
      <c r="Z510" s="241"/>
    </row>
    <row r="511" ht="12.0" customHeight="1">
      <c r="A511" s="258" t="s">
        <v>201</v>
      </c>
      <c r="B511" s="259"/>
      <c r="C511" s="301" t="s">
        <v>98</v>
      </c>
      <c r="D511" s="331">
        <f>'Proposed Rates'!H361</f>
        <v>2.42</v>
      </c>
      <c r="E511" s="241"/>
      <c r="F511" s="241"/>
      <c r="G511" s="241"/>
      <c r="H511" s="241"/>
      <c r="I511" s="241"/>
      <c r="J511" s="241"/>
      <c r="K511" s="241"/>
      <c r="L511" s="241"/>
      <c r="M511" s="241"/>
      <c r="N511" s="241"/>
      <c r="O511" s="241"/>
      <c r="P511" s="241"/>
      <c r="Q511" s="241"/>
      <c r="R511" s="241"/>
      <c r="S511" s="241"/>
      <c r="T511" s="241"/>
      <c r="U511" s="241"/>
      <c r="V511" s="241"/>
      <c r="W511" s="241"/>
      <c r="X511" s="241"/>
      <c r="Y511" s="241"/>
      <c r="Z511" s="241"/>
    </row>
    <row r="512" ht="10.5" customHeight="1">
      <c r="A512" s="269"/>
      <c r="B512" s="269"/>
      <c r="C512" s="301"/>
      <c r="D512" s="289"/>
      <c r="E512" s="241"/>
      <c r="F512" s="241"/>
      <c r="G512" s="241"/>
      <c r="H512" s="241"/>
      <c r="I512" s="241"/>
      <c r="J512" s="241"/>
      <c r="K512" s="241"/>
      <c r="L512" s="241"/>
      <c r="M512" s="241"/>
      <c r="N512" s="241"/>
      <c r="O512" s="241"/>
      <c r="P512" s="241"/>
      <c r="Q512" s="241"/>
      <c r="R512" s="241"/>
      <c r="S512" s="241"/>
      <c r="T512" s="241"/>
      <c r="U512" s="241"/>
      <c r="V512" s="241"/>
      <c r="W512" s="241"/>
      <c r="X512" s="241"/>
      <c r="Y512" s="241"/>
      <c r="Z512" s="241"/>
    </row>
    <row r="513" ht="23.25" customHeight="1">
      <c r="A513" s="238" t="str">
        <f>$A$1</f>
        <v>Hydro Ottawa Limited</v>
      </c>
      <c r="B513" s="239"/>
      <c r="C513" s="239"/>
      <c r="D513" s="240"/>
      <c r="E513" s="241"/>
      <c r="F513" s="241"/>
      <c r="G513" s="241"/>
      <c r="H513" s="241"/>
      <c r="I513" s="241"/>
      <c r="J513" s="241"/>
      <c r="K513" s="241"/>
      <c r="L513" s="241"/>
      <c r="M513" s="241"/>
      <c r="N513" s="241"/>
      <c r="O513" s="241"/>
      <c r="P513" s="241"/>
      <c r="Q513" s="241"/>
      <c r="R513" s="241"/>
      <c r="S513" s="241"/>
      <c r="T513" s="241"/>
      <c r="U513" s="241"/>
      <c r="V513" s="241"/>
      <c r="W513" s="241"/>
      <c r="X513" s="241"/>
      <c r="Y513" s="241"/>
      <c r="Z513" s="241"/>
    </row>
    <row r="514" ht="18.0" customHeight="1">
      <c r="A514" s="242" t="str">
        <f>$A$2</f>
        <v>PROPOSED - TARIFF OF RATES AND CHARGES</v>
      </c>
      <c r="B514" s="239"/>
      <c r="C514" s="239"/>
      <c r="D514" s="240"/>
      <c r="E514" s="241"/>
      <c r="F514" s="241"/>
      <c r="G514" s="241"/>
      <c r="H514" s="241"/>
      <c r="I514" s="241"/>
      <c r="J514" s="241"/>
      <c r="K514" s="241"/>
      <c r="L514" s="241"/>
      <c r="M514" s="241"/>
      <c r="N514" s="241"/>
      <c r="O514" s="241"/>
      <c r="P514" s="241"/>
      <c r="Q514" s="241"/>
      <c r="R514" s="241"/>
      <c r="S514" s="241"/>
      <c r="T514" s="241"/>
      <c r="U514" s="241"/>
      <c r="V514" s="241"/>
      <c r="W514" s="241"/>
      <c r="X514" s="241"/>
      <c r="Y514" s="241"/>
      <c r="Z514" s="241"/>
    </row>
    <row r="515" ht="15.75" customHeight="1">
      <c r="A515" s="243" t="str">
        <f>$A$3</f>
        <v>Effective and Implementation Date January 1, 2028</v>
      </c>
      <c r="B515" s="239"/>
      <c r="C515" s="239"/>
      <c r="D515" s="240"/>
      <c r="E515" s="241"/>
      <c r="F515" s="241"/>
      <c r="G515" s="241"/>
      <c r="H515" s="241"/>
      <c r="I515" s="241"/>
      <c r="J515" s="241"/>
      <c r="K515" s="241"/>
      <c r="L515" s="241"/>
      <c r="M515" s="241"/>
      <c r="N515" s="241"/>
      <c r="O515" s="241"/>
      <c r="P515" s="241"/>
      <c r="Q515" s="241"/>
      <c r="R515" s="241"/>
      <c r="S515" s="241"/>
      <c r="T515" s="241"/>
      <c r="U515" s="241"/>
      <c r="V515" s="241"/>
      <c r="W515" s="241"/>
      <c r="X515" s="241"/>
      <c r="Y515" s="241"/>
      <c r="Z515" s="241"/>
    </row>
    <row r="516" ht="11.25" customHeight="1">
      <c r="A516" s="244" t="str">
        <f>$A$4</f>
        <v>This schedule supersedes and replaces all previously</v>
      </c>
      <c r="B516" s="239"/>
      <c r="C516" s="239"/>
      <c r="D516" s="240"/>
      <c r="E516" s="241"/>
      <c r="F516" s="241"/>
      <c r="G516" s="241"/>
      <c r="H516" s="241"/>
      <c r="I516" s="241"/>
      <c r="J516" s="241"/>
      <c r="K516" s="241"/>
      <c r="L516" s="241"/>
      <c r="M516" s="241"/>
      <c r="N516" s="241"/>
      <c r="O516" s="241"/>
      <c r="P516" s="241"/>
      <c r="Q516" s="241"/>
      <c r="R516" s="241"/>
      <c r="S516" s="241"/>
      <c r="T516" s="241"/>
      <c r="U516" s="241"/>
      <c r="V516" s="241"/>
      <c r="W516" s="241"/>
      <c r="X516" s="241"/>
      <c r="Y516" s="241"/>
      <c r="Z516" s="241"/>
    </row>
    <row r="517" ht="11.25" customHeight="1">
      <c r="A517" s="244" t="str">
        <f>$A$5</f>
        <v>approved schedules of Rates, Charges and Loss Factors</v>
      </c>
      <c r="B517" s="239"/>
      <c r="C517" s="239"/>
      <c r="D517" s="240"/>
      <c r="E517" s="241"/>
      <c r="F517" s="241"/>
      <c r="G517" s="241"/>
      <c r="H517" s="241"/>
      <c r="I517" s="241"/>
      <c r="J517" s="241"/>
      <c r="K517" s="241"/>
      <c r="L517" s="241"/>
      <c r="M517" s="241"/>
      <c r="N517" s="241"/>
      <c r="O517" s="241"/>
      <c r="P517" s="241"/>
      <c r="Q517" s="241"/>
      <c r="R517" s="241"/>
      <c r="S517" s="241"/>
      <c r="T517" s="241"/>
      <c r="U517" s="241"/>
      <c r="V517" s="241"/>
      <c r="W517" s="241"/>
      <c r="X517" s="241"/>
      <c r="Y517" s="241"/>
      <c r="Z517" s="241"/>
    </row>
    <row r="518" ht="11.25" customHeight="1">
      <c r="A518" s="245" t="str">
        <f>$A$6</f>
        <v>EB-2024-0115</v>
      </c>
      <c r="B518" s="239"/>
      <c r="C518" s="239"/>
      <c r="D518" s="240"/>
      <c r="E518" s="241"/>
      <c r="F518" s="241"/>
      <c r="G518" s="241"/>
      <c r="H518" s="241"/>
      <c r="I518" s="241"/>
      <c r="J518" s="241"/>
      <c r="K518" s="241"/>
      <c r="L518" s="241"/>
      <c r="M518" s="241"/>
      <c r="N518" s="241"/>
      <c r="O518" s="241"/>
      <c r="P518" s="241"/>
      <c r="Q518" s="241"/>
      <c r="R518" s="241"/>
      <c r="S518" s="241"/>
      <c r="T518" s="241"/>
      <c r="U518" s="241"/>
      <c r="V518" s="241"/>
      <c r="W518" s="241"/>
      <c r="X518" s="241"/>
      <c r="Y518" s="241"/>
      <c r="Z518" s="241"/>
    </row>
    <row r="519" ht="15.0" customHeight="1">
      <c r="A519" s="305" t="s">
        <v>202</v>
      </c>
      <c r="B519" s="305"/>
      <c r="C519" s="306"/>
      <c r="D519" s="307"/>
      <c r="E519" s="241"/>
      <c r="F519" s="241"/>
      <c r="G519" s="241"/>
      <c r="H519" s="241"/>
      <c r="I519" s="241"/>
      <c r="J519" s="241"/>
      <c r="K519" s="241"/>
      <c r="L519" s="241"/>
      <c r="M519" s="241"/>
      <c r="N519" s="241"/>
      <c r="O519" s="241"/>
      <c r="P519" s="241"/>
      <c r="Q519" s="241"/>
      <c r="R519" s="241"/>
      <c r="S519" s="241"/>
      <c r="T519" s="241"/>
      <c r="U519" s="241"/>
      <c r="V519" s="241"/>
      <c r="W519" s="241"/>
      <c r="X519" s="241"/>
      <c r="Y519" s="241"/>
      <c r="Z519" s="241"/>
    </row>
    <row r="520" ht="6.75" customHeight="1">
      <c r="A520" s="305"/>
      <c r="B520" s="305"/>
      <c r="C520" s="306"/>
      <c r="D520" s="307"/>
      <c r="E520" s="241"/>
      <c r="F520" s="241"/>
      <c r="G520" s="241"/>
      <c r="H520" s="241"/>
      <c r="I520" s="241"/>
      <c r="J520" s="241"/>
      <c r="K520" s="241"/>
      <c r="L520" s="241"/>
      <c r="M520" s="241"/>
      <c r="N520" s="241"/>
      <c r="O520" s="241"/>
      <c r="P520" s="241"/>
      <c r="Q520" s="241"/>
      <c r="R520" s="241"/>
      <c r="S520" s="241"/>
      <c r="T520" s="241"/>
      <c r="U520" s="241"/>
      <c r="V520" s="241"/>
      <c r="W520" s="241"/>
      <c r="X520" s="241"/>
      <c r="Y520" s="241"/>
      <c r="Z520" s="241"/>
    </row>
    <row r="521" ht="22.5" customHeight="1">
      <c r="A521" s="308" t="s">
        <v>203</v>
      </c>
      <c r="B521" s="239"/>
      <c r="C521" s="239"/>
      <c r="D521" s="240"/>
      <c r="E521" s="241"/>
      <c r="F521" s="241"/>
      <c r="G521" s="241"/>
      <c r="H521" s="241"/>
      <c r="I521" s="241"/>
      <c r="J521" s="241"/>
      <c r="K521" s="241"/>
      <c r="L521" s="241"/>
      <c r="M521" s="241"/>
      <c r="N521" s="241"/>
      <c r="O521" s="241"/>
      <c r="P521" s="241"/>
      <c r="Q521" s="241"/>
      <c r="R521" s="241"/>
      <c r="S521" s="241"/>
      <c r="T521" s="241"/>
      <c r="U521" s="241"/>
      <c r="V521" s="241"/>
      <c r="W521" s="241"/>
      <c r="X521" s="241"/>
      <c r="Y521" s="241"/>
      <c r="Z521" s="241"/>
    </row>
    <row r="522" ht="11.25" customHeight="1">
      <c r="A522" s="300" t="s">
        <v>204</v>
      </c>
      <c r="B522" s="239"/>
      <c r="C522" s="240"/>
      <c r="D522" s="315">
        <f>'Proposed Rates'!H312</f>
        <v>1.0335</v>
      </c>
      <c r="E522" s="241"/>
      <c r="F522" s="241"/>
      <c r="G522" s="241"/>
      <c r="H522" s="241"/>
      <c r="I522" s="241"/>
      <c r="J522" s="241"/>
      <c r="K522" s="241"/>
      <c r="L522" s="241"/>
      <c r="M522" s="241"/>
      <c r="N522" s="241"/>
      <c r="O522" s="241"/>
      <c r="P522" s="241"/>
      <c r="Q522" s="241"/>
      <c r="R522" s="241"/>
      <c r="S522" s="241"/>
      <c r="T522" s="241"/>
      <c r="U522" s="241"/>
      <c r="V522" s="241"/>
      <c r="W522" s="241"/>
      <c r="X522" s="241"/>
      <c r="Y522" s="241"/>
      <c r="Z522" s="241"/>
    </row>
    <row r="523" ht="11.25" customHeight="1">
      <c r="A523" s="300" t="s">
        <v>205</v>
      </c>
      <c r="B523" s="239"/>
      <c r="C523" s="240"/>
      <c r="D523" s="315">
        <f>'Proposed Rates'!H313</f>
        <v>1.0151</v>
      </c>
      <c r="E523" s="241"/>
      <c r="F523" s="241"/>
      <c r="G523" s="241"/>
      <c r="H523" s="241"/>
      <c r="I523" s="241"/>
      <c r="J523" s="241"/>
      <c r="K523" s="241"/>
      <c r="L523" s="241"/>
      <c r="M523" s="241"/>
      <c r="N523" s="241"/>
      <c r="O523" s="241"/>
      <c r="P523" s="241"/>
      <c r="Q523" s="241"/>
      <c r="R523" s="241"/>
      <c r="S523" s="241"/>
      <c r="T523" s="241"/>
      <c r="U523" s="241"/>
      <c r="V523" s="241"/>
      <c r="W523" s="241"/>
      <c r="X523" s="241"/>
      <c r="Y523" s="241"/>
      <c r="Z523" s="241"/>
    </row>
    <row r="524" ht="11.25" customHeight="1">
      <c r="A524" s="300" t="s">
        <v>206</v>
      </c>
      <c r="B524" s="239"/>
      <c r="C524" s="240"/>
      <c r="D524" s="315">
        <f>'Proposed Rates'!H314</f>
        <v>1.0229</v>
      </c>
      <c r="E524" s="241"/>
      <c r="F524" s="241"/>
      <c r="G524" s="241"/>
      <c r="H524" s="241"/>
      <c r="I524" s="241"/>
      <c r="J524" s="241"/>
      <c r="K524" s="241"/>
      <c r="L524" s="241"/>
      <c r="M524" s="241"/>
      <c r="N524" s="241"/>
      <c r="O524" s="241"/>
      <c r="P524" s="241"/>
      <c r="Q524" s="241"/>
      <c r="R524" s="241"/>
      <c r="S524" s="241"/>
      <c r="T524" s="241"/>
      <c r="U524" s="241"/>
      <c r="V524" s="241"/>
      <c r="W524" s="241"/>
      <c r="X524" s="241"/>
      <c r="Y524" s="241"/>
      <c r="Z524" s="241"/>
    </row>
    <row r="525" ht="11.25" customHeight="1">
      <c r="A525" s="300" t="s">
        <v>207</v>
      </c>
      <c r="B525" s="239"/>
      <c r="C525" s="240"/>
      <c r="D525" s="315">
        <f>'Proposed Rates'!H315</f>
        <v>1.0048</v>
      </c>
      <c r="E525" s="241"/>
      <c r="F525" s="241"/>
      <c r="G525" s="241"/>
      <c r="H525" s="241"/>
      <c r="I525" s="241"/>
      <c r="J525" s="241"/>
      <c r="K525" s="241"/>
      <c r="L525" s="241"/>
      <c r="M525" s="241"/>
      <c r="N525" s="241"/>
      <c r="O525" s="241"/>
      <c r="P525" s="241"/>
      <c r="Q525" s="241"/>
      <c r="R525" s="241"/>
      <c r="S525" s="241"/>
      <c r="T525" s="241"/>
      <c r="U525" s="241"/>
      <c r="V525" s="241"/>
      <c r="W525" s="241"/>
      <c r="X525" s="241"/>
      <c r="Y525" s="241"/>
      <c r="Z525" s="241"/>
    </row>
    <row r="526" ht="127.5" customHeight="1">
      <c r="A526" s="241"/>
      <c r="B526" s="241"/>
      <c r="C526" s="241"/>
      <c r="D526" s="309"/>
      <c r="E526" s="241"/>
      <c r="F526" s="241"/>
      <c r="G526" s="241"/>
      <c r="H526" s="241"/>
      <c r="I526" s="241"/>
      <c r="J526" s="241"/>
      <c r="K526" s="241"/>
      <c r="L526" s="241"/>
      <c r="M526" s="241"/>
      <c r="N526" s="241"/>
      <c r="O526" s="241"/>
      <c r="P526" s="241"/>
      <c r="Q526" s="241"/>
      <c r="R526" s="241"/>
      <c r="S526" s="241"/>
      <c r="T526" s="241"/>
      <c r="U526" s="241"/>
      <c r="V526" s="241"/>
      <c r="W526" s="241"/>
      <c r="X526" s="241"/>
      <c r="Y526" s="241"/>
      <c r="Z526" s="241"/>
    </row>
    <row r="527" ht="127.5" customHeight="1">
      <c r="A527" s="241"/>
      <c r="B527" s="241"/>
      <c r="C527" s="241"/>
      <c r="D527" s="309"/>
      <c r="E527" s="241"/>
      <c r="F527" s="241"/>
      <c r="G527" s="241"/>
      <c r="H527" s="241"/>
      <c r="I527" s="241"/>
      <c r="J527" s="241"/>
      <c r="K527" s="241"/>
      <c r="L527" s="241"/>
      <c r="M527" s="241"/>
      <c r="N527" s="241"/>
      <c r="O527" s="241"/>
      <c r="P527" s="241"/>
      <c r="Q527" s="241"/>
      <c r="R527" s="241"/>
      <c r="S527" s="241"/>
      <c r="T527" s="241"/>
      <c r="U527" s="241"/>
      <c r="V527" s="241"/>
      <c r="W527" s="241"/>
      <c r="X527" s="241"/>
      <c r="Y527" s="241"/>
      <c r="Z527" s="241"/>
    </row>
    <row r="528" ht="127.5" customHeight="1">
      <c r="A528" s="241"/>
      <c r="B528" s="241"/>
      <c r="C528" s="241"/>
      <c r="D528" s="309"/>
      <c r="E528" s="241"/>
      <c r="F528" s="241"/>
      <c r="G528" s="241"/>
      <c r="H528" s="241"/>
      <c r="I528" s="241"/>
      <c r="J528" s="241"/>
      <c r="K528" s="241"/>
      <c r="L528" s="241"/>
      <c r="M528" s="241"/>
      <c r="N528" s="241"/>
      <c r="O528" s="241"/>
      <c r="P528" s="241"/>
      <c r="Q528" s="241"/>
      <c r="R528" s="241"/>
      <c r="S528" s="241"/>
      <c r="T528" s="241"/>
      <c r="U528" s="241"/>
      <c r="V528" s="241"/>
      <c r="W528" s="241"/>
      <c r="X528" s="241"/>
      <c r="Y528" s="241"/>
      <c r="Z528" s="241"/>
    </row>
    <row r="529" ht="127.5" customHeight="1">
      <c r="A529" s="241"/>
      <c r="B529" s="241"/>
      <c r="C529" s="241"/>
      <c r="D529" s="309"/>
      <c r="E529" s="241"/>
      <c r="F529" s="241"/>
      <c r="G529" s="241"/>
      <c r="H529" s="241"/>
      <c r="I529" s="241"/>
      <c r="J529" s="241"/>
      <c r="K529" s="241"/>
      <c r="L529" s="241"/>
      <c r="M529" s="241"/>
      <c r="N529" s="241"/>
      <c r="O529" s="241"/>
      <c r="P529" s="241"/>
      <c r="Q529" s="241"/>
      <c r="R529" s="241"/>
      <c r="S529" s="241"/>
      <c r="T529" s="241"/>
      <c r="U529" s="241"/>
      <c r="V529" s="241"/>
      <c r="W529" s="241"/>
      <c r="X529" s="241"/>
      <c r="Y529" s="241"/>
      <c r="Z529" s="241"/>
    </row>
    <row r="530" ht="127.5" customHeight="1">
      <c r="A530" s="241"/>
      <c r="B530" s="241"/>
      <c r="C530" s="241"/>
      <c r="D530" s="309"/>
      <c r="E530" s="241"/>
      <c r="F530" s="241"/>
      <c r="G530" s="241"/>
      <c r="H530" s="241"/>
      <c r="I530" s="241"/>
      <c r="J530" s="241"/>
      <c r="K530" s="241"/>
      <c r="L530" s="241"/>
      <c r="M530" s="241"/>
      <c r="N530" s="241"/>
      <c r="O530" s="241"/>
      <c r="P530" s="241"/>
      <c r="Q530" s="241"/>
      <c r="R530" s="241"/>
      <c r="S530" s="241"/>
      <c r="T530" s="241"/>
      <c r="U530" s="241"/>
      <c r="V530" s="241"/>
      <c r="W530" s="241"/>
      <c r="X530" s="241"/>
      <c r="Y530" s="241"/>
      <c r="Z530" s="241"/>
    </row>
    <row r="531" ht="127.5" customHeight="1">
      <c r="A531" s="241"/>
      <c r="B531" s="241"/>
      <c r="C531" s="241"/>
      <c r="D531" s="309"/>
      <c r="E531" s="241"/>
      <c r="F531" s="241"/>
      <c r="G531" s="241"/>
      <c r="H531" s="241"/>
      <c r="I531" s="241"/>
      <c r="J531" s="241"/>
      <c r="K531" s="241"/>
      <c r="L531" s="241"/>
      <c r="M531" s="241"/>
      <c r="N531" s="241"/>
      <c r="O531" s="241"/>
      <c r="P531" s="241"/>
      <c r="Q531" s="241"/>
      <c r="R531" s="241"/>
      <c r="S531" s="241"/>
      <c r="T531" s="241"/>
      <c r="U531" s="241"/>
      <c r="V531" s="241"/>
      <c r="W531" s="241"/>
      <c r="X531" s="241"/>
      <c r="Y531" s="241"/>
      <c r="Z531" s="241"/>
    </row>
    <row r="532" ht="127.5" customHeight="1">
      <c r="A532" s="241"/>
      <c r="B532" s="241"/>
      <c r="C532" s="241"/>
      <c r="D532" s="309"/>
      <c r="E532" s="241"/>
      <c r="F532" s="241"/>
      <c r="G532" s="241"/>
      <c r="H532" s="241"/>
      <c r="I532" s="241"/>
      <c r="J532" s="241"/>
      <c r="K532" s="241"/>
      <c r="L532" s="241"/>
      <c r="M532" s="241"/>
      <c r="N532" s="241"/>
      <c r="O532" s="241"/>
      <c r="P532" s="241"/>
      <c r="Q532" s="241"/>
      <c r="R532" s="241"/>
      <c r="S532" s="241"/>
      <c r="T532" s="241"/>
      <c r="U532" s="241"/>
      <c r="V532" s="241"/>
      <c r="W532" s="241"/>
      <c r="X532" s="241"/>
      <c r="Y532" s="241"/>
      <c r="Z532" s="241"/>
    </row>
    <row r="533" ht="127.5" customHeight="1">
      <c r="A533" s="241"/>
      <c r="B533" s="241"/>
      <c r="C533" s="241"/>
      <c r="D533" s="309"/>
      <c r="E533" s="241"/>
      <c r="F533" s="241"/>
      <c r="G533" s="241"/>
      <c r="H533" s="241"/>
      <c r="I533" s="241"/>
      <c r="J533" s="241"/>
      <c r="K533" s="241"/>
      <c r="L533" s="241"/>
      <c r="M533" s="241"/>
      <c r="N533" s="241"/>
      <c r="O533" s="241"/>
      <c r="P533" s="241"/>
      <c r="Q533" s="241"/>
      <c r="R533" s="241"/>
      <c r="S533" s="241"/>
      <c r="T533" s="241"/>
      <c r="U533" s="241"/>
      <c r="V533" s="241"/>
      <c r="W533" s="241"/>
      <c r="X533" s="241"/>
      <c r="Y533" s="241"/>
      <c r="Z533" s="241"/>
    </row>
    <row r="534" ht="127.5" customHeight="1">
      <c r="A534" s="241"/>
      <c r="B534" s="241"/>
      <c r="C534" s="241"/>
      <c r="D534" s="309"/>
      <c r="E534" s="241"/>
      <c r="F534" s="241"/>
      <c r="G534" s="241"/>
      <c r="H534" s="241"/>
      <c r="I534" s="241"/>
      <c r="J534" s="241"/>
      <c r="K534" s="241"/>
      <c r="L534" s="241"/>
      <c r="M534" s="241"/>
      <c r="N534" s="241"/>
      <c r="O534" s="241"/>
      <c r="P534" s="241"/>
      <c r="Q534" s="241"/>
      <c r="R534" s="241"/>
      <c r="S534" s="241"/>
      <c r="T534" s="241"/>
      <c r="U534" s="241"/>
      <c r="V534" s="241"/>
      <c r="W534" s="241"/>
      <c r="X534" s="241"/>
      <c r="Y534" s="241"/>
      <c r="Z534" s="241"/>
    </row>
    <row r="535" ht="127.5" customHeight="1">
      <c r="A535" s="241"/>
      <c r="B535" s="241"/>
      <c r="C535" s="241"/>
      <c r="D535" s="309"/>
      <c r="E535" s="241"/>
      <c r="F535" s="241"/>
      <c r="G535" s="241"/>
      <c r="H535" s="241"/>
      <c r="I535" s="241"/>
      <c r="J535" s="241"/>
      <c r="K535" s="241"/>
      <c r="L535" s="241"/>
      <c r="M535" s="241"/>
      <c r="N535" s="241"/>
      <c r="O535" s="241"/>
      <c r="P535" s="241"/>
      <c r="Q535" s="241"/>
      <c r="R535" s="241"/>
      <c r="S535" s="241"/>
      <c r="T535" s="241"/>
      <c r="U535" s="241"/>
      <c r="V535" s="241"/>
      <c r="W535" s="241"/>
      <c r="X535" s="241"/>
      <c r="Y535" s="241"/>
      <c r="Z535" s="241"/>
    </row>
    <row r="536" ht="127.5" customHeight="1">
      <c r="A536" s="241"/>
      <c r="B536" s="241"/>
      <c r="C536" s="241"/>
      <c r="D536" s="309"/>
      <c r="E536" s="241"/>
      <c r="F536" s="241"/>
      <c r="G536" s="241"/>
      <c r="H536" s="241"/>
      <c r="I536" s="241"/>
      <c r="J536" s="241"/>
      <c r="K536" s="241"/>
      <c r="L536" s="241"/>
      <c r="M536" s="241"/>
      <c r="N536" s="241"/>
      <c r="O536" s="241"/>
      <c r="P536" s="241"/>
      <c r="Q536" s="241"/>
      <c r="R536" s="241"/>
      <c r="S536" s="241"/>
      <c r="T536" s="241"/>
      <c r="U536" s="241"/>
      <c r="V536" s="241"/>
      <c r="W536" s="241"/>
      <c r="X536" s="241"/>
      <c r="Y536" s="241"/>
      <c r="Z536" s="241"/>
    </row>
    <row r="537" ht="127.5" customHeight="1">
      <c r="A537" s="241"/>
      <c r="B537" s="241"/>
      <c r="C537" s="241"/>
      <c r="D537" s="309"/>
      <c r="E537" s="241"/>
      <c r="F537" s="241"/>
      <c r="G537" s="241"/>
      <c r="H537" s="241"/>
      <c r="I537" s="241"/>
      <c r="J537" s="241"/>
      <c r="K537" s="241"/>
      <c r="L537" s="241"/>
      <c r="M537" s="241"/>
      <c r="N537" s="241"/>
      <c r="O537" s="241"/>
      <c r="P537" s="241"/>
      <c r="Q537" s="241"/>
      <c r="R537" s="241"/>
      <c r="S537" s="241"/>
      <c r="T537" s="241"/>
      <c r="U537" s="241"/>
      <c r="V537" s="241"/>
      <c r="W537" s="241"/>
      <c r="X537" s="241"/>
      <c r="Y537" s="241"/>
      <c r="Z537" s="241"/>
    </row>
    <row r="538" ht="127.5" customHeight="1">
      <c r="A538" s="241"/>
      <c r="B538" s="241"/>
      <c r="C538" s="241"/>
      <c r="D538" s="309"/>
      <c r="E538" s="241"/>
      <c r="F538" s="241"/>
      <c r="G538" s="241"/>
      <c r="H538" s="241"/>
      <c r="I538" s="241"/>
      <c r="J538" s="241"/>
      <c r="K538" s="241"/>
      <c r="L538" s="241"/>
      <c r="M538" s="241"/>
      <c r="N538" s="241"/>
      <c r="O538" s="241"/>
      <c r="P538" s="241"/>
      <c r="Q538" s="241"/>
      <c r="R538" s="241"/>
      <c r="S538" s="241"/>
      <c r="T538" s="241"/>
      <c r="U538" s="241"/>
      <c r="V538" s="241"/>
      <c r="W538" s="241"/>
      <c r="X538" s="241"/>
      <c r="Y538" s="241"/>
      <c r="Z538" s="241"/>
    </row>
    <row r="539" ht="127.5" customHeight="1">
      <c r="A539" s="241"/>
      <c r="B539" s="241"/>
      <c r="C539" s="241"/>
      <c r="D539" s="309"/>
      <c r="E539" s="241"/>
      <c r="F539" s="241"/>
      <c r="G539" s="241"/>
      <c r="H539" s="241"/>
      <c r="I539" s="241"/>
      <c r="J539" s="241"/>
      <c r="K539" s="241"/>
      <c r="L539" s="241"/>
      <c r="M539" s="241"/>
      <c r="N539" s="241"/>
      <c r="O539" s="241"/>
      <c r="P539" s="241"/>
      <c r="Q539" s="241"/>
      <c r="R539" s="241"/>
      <c r="S539" s="241"/>
      <c r="T539" s="241"/>
      <c r="U539" s="241"/>
      <c r="V539" s="241"/>
      <c r="W539" s="241"/>
      <c r="X539" s="241"/>
      <c r="Y539" s="241"/>
      <c r="Z539" s="241"/>
    </row>
    <row r="540" ht="127.5" customHeight="1">
      <c r="A540" s="241"/>
      <c r="B540" s="241"/>
      <c r="C540" s="241"/>
      <c r="D540" s="309"/>
      <c r="E540" s="241"/>
      <c r="F540" s="241"/>
      <c r="G540" s="241"/>
      <c r="H540" s="241"/>
      <c r="I540" s="241"/>
      <c r="J540" s="241"/>
      <c r="K540" s="241"/>
      <c r="L540" s="241"/>
      <c r="M540" s="241"/>
      <c r="N540" s="241"/>
      <c r="O540" s="241"/>
      <c r="P540" s="241"/>
      <c r="Q540" s="241"/>
      <c r="R540" s="241"/>
      <c r="S540" s="241"/>
      <c r="T540" s="241"/>
      <c r="U540" s="241"/>
      <c r="V540" s="241"/>
      <c r="W540" s="241"/>
      <c r="X540" s="241"/>
      <c r="Y540" s="241"/>
      <c r="Z540" s="241"/>
    </row>
    <row r="541" ht="127.5" customHeight="1">
      <c r="A541" s="241"/>
      <c r="B541" s="241"/>
      <c r="C541" s="241"/>
      <c r="D541" s="309"/>
      <c r="E541" s="241"/>
      <c r="F541" s="241"/>
      <c r="G541" s="241"/>
      <c r="H541" s="241"/>
      <c r="I541" s="241"/>
      <c r="J541" s="241"/>
      <c r="K541" s="241"/>
      <c r="L541" s="241"/>
      <c r="M541" s="241"/>
      <c r="N541" s="241"/>
      <c r="O541" s="241"/>
      <c r="P541" s="241"/>
      <c r="Q541" s="241"/>
      <c r="R541" s="241"/>
      <c r="S541" s="241"/>
      <c r="T541" s="241"/>
      <c r="U541" s="241"/>
      <c r="V541" s="241"/>
      <c r="W541" s="241"/>
      <c r="X541" s="241"/>
      <c r="Y541" s="241"/>
      <c r="Z541" s="241"/>
    </row>
    <row r="542" ht="127.5" customHeight="1">
      <c r="A542" s="241"/>
      <c r="B542" s="241"/>
      <c r="C542" s="241"/>
      <c r="D542" s="309"/>
      <c r="E542" s="241"/>
      <c r="F542" s="241"/>
      <c r="G542" s="241"/>
      <c r="H542" s="241"/>
      <c r="I542" s="241"/>
      <c r="J542" s="241"/>
      <c r="K542" s="241"/>
      <c r="L542" s="241"/>
      <c r="M542" s="241"/>
      <c r="N542" s="241"/>
      <c r="O542" s="241"/>
      <c r="P542" s="241"/>
      <c r="Q542" s="241"/>
      <c r="R542" s="241"/>
      <c r="S542" s="241"/>
      <c r="T542" s="241"/>
      <c r="U542" s="241"/>
      <c r="V542" s="241"/>
      <c r="W542" s="241"/>
      <c r="X542" s="241"/>
      <c r="Y542" s="241"/>
      <c r="Z542" s="241"/>
    </row>
    <row r="543" ht="127.5" customHeight="1">
      <c r="A543" s="241"/>
      <c r="B543" s="241"/>
      <c r="C543" s="241"/>
      <c r="D543" s="309"/>
      <c r="E543" s="241"/>
      <c r="F543" s="241"/>
      <c r="G543" s="241"/>
      <c r="H543" s="241"/>
      <c r="I543" s="241"/>
      <c r="J543" s="241"/>
      <c r="K543" s="241"/>
      <c r="L543" s="241"/>
      <c r="M543" s="241"/>
      <c r="N543" s="241"/>
      <c r="O543" s="241"/>
      <c r="P543" s="241"/>
      <c r="Q543" s="241"/>
      <c r="R543" s="241"/>
      <c r="S543" s="241"/>
      <c r="T543" s="241"/>
      <c r="U543" s="241"/>
      <c r="V543" s="241"/>
      <c r="W543" s="241"/>
      <c r="X543" s="241"/>
      <c r="Y543" s="241"/>
      <c r="Z543" s="241"/>
    </row>
    <row r="544" ht="127.5" customHeight="1">
      <c r="A544" s="241"/>
      <c r="B544" s="241"/>
      <c r="C544" s="241"/>
      <c r="D544" s="309"/>
      <c r="E544" s="241"/>
      <c r="F544" s="241"/>
      <c r="G544" s="241"/>
      <c r="H544" s="241"/>
      <c r="I544" s="241"/>
      <c r="J544" s="241"/>
      <c r="K544" s="241"/>
      <c r="L544" s="241"/>
      <c r="M544" s="241"/>
      <c r="N544" s="241"/>
      <c r="O544" s="241"/>
      <c r="P544" s="241"/>
      <c r="Q544" s="241"/>
      <c r="R544" s="241"/>
      <c r="S544" s="241"/>
      <c r="T544" s="241"/>
      <c r="U544" s="241"/>
      <c r="V544" s="241"/>
      <c r="W544" s="241"/>
      <c r="X544" s="241"/>
      <c r="Y544" s="241"/>
      <c r="Z544" s="241"/>
    </row>
    <row r="545" ht="127.5" customHeight="1">
      <c r="A545" s="241"/>
      <c r="B545" s="241"/>
      <c r="C545" s="241"/>
      <c r="D545" s="309"/>
      <c r="E545" s="241"/>
      <c r="F545" s="241"/>
      <c r="G545" s="241"/>
      <c r="H545" s="241"/>
      <c r="I545" s="241"/>
      <c r="J545" s="241"/>
      <c r="K545" s="241"/>
      <c r="L545" s="241"/>
      <c r="M545" s="241"/>
      <c r="N545" s="241"/>
      <c r="O545" s="241"/>
      <c r="P545" s="241"/>
      <c r="Q545" s="241"/>
      <c r="R545" s="241"/>
      <c r="S545" s="241"/>
      <c r="T545" s="241"/>
      <c r="U545" s="241"/>
      <c r="V545" s="241"/>
      <c r="W545" s="241"/>
      <c r="X545" s="241"/>
      <c r="Y545" s="241"/>
      <c r="Z545" s="241"/>
    </row>
    <row r="546" ht="127.5" customHeight="1">
      <c r="A546" s="241"/>
      <c r="B546" s="241"/>
      <c r="C546" s="241"/>
      <c r="D546" s="309"/>
      <c r="E546" s="241"/>
      <c r="F546" s="241"/>
      <c r="G546" s="241"/>
      <c r="H546" s="241"/>
      <c r="I546" s="241"/>
      <c r="J546" s="241"/>
      <c r="K546" s="241"/>
      <c r="L546" s="241"/>
      <c r="M546" s="241"/>
      <c r="N546" s="241"/>
      <c r="O546" s="241"/>
      <c r="P546" s="241"/>
      <c r="Q546" s="241"/>
      <c r="R546" s="241"/>
      <c r="S546" s="241"/>
      <c r="T546" s="241"/>
      <c r="U546" s="241"/>
      <c r="V546" s="241"/>
      <c r="W546" s="241"/>
      <c r="X546" s="241"/>
      <c r="Y546" s="241"/>
      <c r="Z546" s="241"/>
    </row>
    <row r="547" ht="127.5" customHeight="1">
      <c r="A547" s="241"/>
      <c r="B547" s="241"/>
      <c r="C547" s="241"/>
      <c r="D547" s="309"/>
      <c r="E547" s="241"/>
      <c r="F547" s="241"/>
      <c r="G547" s="241"/>
      <c r="H547" s="241"/>
      <c r="I547" s="241"/>
      <c r="J547" s="241"/>
      <c r="K547" s="241"/>
      <c r="L547" s="241"/>
      <c r="M547" s="241"/>
      <c r="N547" s="241"/>
      <c r="O547" s="241"/>
      <c r="P547" s="241"/>
      <c r="Q547" s="241"/>
      <c r="R547" s="241"/>
      <c r="S547" s="241"/>
      <c r="T547" s="241"/>
      <c r="U547" s="241"/>
      <c r="V547" s="241"/>
      <c r="W547" s="241"/>
      <c r="X547" s="241"/>
      <c r="Y547" s="241"/>
      <c r="Z547" s="241"/>
    </row>
    <row r="548" ht="127.5" customHeight="1">
      <c r="A548" s="241"/>
      <c r="B548" s="241"/>
      <c r="C548" s="241"/>
      <c r="D548" s="309"/>
      <c r="E548" s="241"/>
      <c r="F548" s="241"/>
      <c r="G548" s="241"/>
      <c r="H548" s="241"/>
      <c r="I548" s="241"/>
      <c r="J548" s="241"/>
      <c r="K548" s="241"/>
      <c r="L548" s="241"/>
      <c r="M548" s="241"/>
      <c r="N548" s="241"/>
      <c r="O548" s="241"/>
      <c r="P548" s="241"/>
      <c r="Q548" s="241"/>
      <c r="R548" s="241"/>
      <c r="S548" s="241"/>
      <c r="T548" s="241"/>
      <c r="U548" s="241"/>
      <c r="V548" s="241"/>
      <c r="W548" s="241"/>
      <c r="X548" s="241"/>
      <c r="Y548" s="241"/>
      <c r="Z548" s="241"/>
    </row>
    <row r="549" ht="127.5" customHeight="1">
      <c r="A549" s="241"/>
      <c r="B549" s="241"/>
      <c r="C549" s="241"/>
      <c r="D549" s="309"/>
      <c r="E549" s="241"/>
      <c r="F549" s="241"/>
      <c r="G549" s="241"/>
      <c r="H549" s="241"/>
      <c r="I549" s="241"/>
      <c r="J549" s="241"/>
      <c r="K549" s="241"/>
      <c r="L549" s="241"/>
      <c r="M549" s="241"/>
      <c r="N549" s="241"/>
      <c r="O549" s="241"/>
      <c r="P549" s="241"/>
      <c r="Q549" s="241"/>
      <c r="R549" s="241"/>
      <c r="S549" s="241"/>
      <c r="T549" s="241"/>
      <c r="U549" s="241"/>
      <c r="V549" s="241"/>
      <c r="W549" s="241"/>
      <c r="X549" s="241"/>
      <c r="Y549" s="241"/>
      <c r="Z549" s="241"/>
    </row>
    <row r="550" ht="127.5" customHeight="1">
      <c r="A550" s="241"/>
      <c r="B550" s="241"/>
      <c r="C550" s="241"/>
      <c r="D550" s="309"/>
      <c r="E550" s="241"/>
      <c r="F550" s="241"/>
      <c r="G550" s="241"/>
      <c r="H550" s="241"/>
      <c r="I550" s="241"/>
      <c r="J550" s="241"/>
      <c r="K550" s="241"/>
      <c r="L550" s="241"/>
      <c r="M550" s="241"/>
      <c r="N550" s="241"/>
      <c r="O550" s="241"/>
      <c r="P550" s="241"/>
      <c r="Q550" s="241"/>
      <c r="R550" s="241"/>
      <c r="S550" s="241"/>
      <c r="T550" s="241"/>
      <c r="U550" s="241"/>
      <c r="V550" s="241"/>
      <c r="W550" s="241"/>
      <c r="X550" s="241"/>
      <c r="Y550" s="241"/>
      <c r="Z550" s="241"/>
    </row>
    <row r="551" ht="127.5" customHeight="1">
      <c r="A551" s="241"/>
      <c r="B551" s="241"/>
      <c r="C551" s="241"/>
      <c r="D551" s="309"/>
      <c r="E551" s="241"/>
      <c r="F551" s="241"/>
      <c r="G551" s="241"/>
      <c r="H551" s="241"/>
      <c r="I551" s="241"/>
      <c r="J551" s="241"/>
      <c r="K551" s="241"/>
      <c r="L551" s="241"/>
      <c r="M551" s="241"/>
      <c r="N551" s="241"/>
      <c r="O551" s="241"/>
      <c r="P551" s="241"/>
      <c r="Q551" s="241"/>
      <c r="R551" s="241"/>
      <c r="S551" s="241"/>
      <c r="T551" s="241"/>
      <c r="U551" s="241"/>
      <c r="V551" s="241"/>
      <c r="W551" s="241"/>
      <c r="X551" s="241"/>
      <c r="Y551" s="241"/>
      <c r="Z551" s="241"/>
    </row>
    <row r="552" ht="127.5" customHeight="1">
      <c r="A552" s="241"/>
      <c r="B552" s="241"/>
      <c r="C552" s="241"/>
      <c r="D552" s="309"/>
      <c r="E552" s="241"/>
      <c r="F552" s="241"/>
      <c r="G552" s="241"/>
      <c r="H552" s="241"/>
      <c r="I552" s="241"/>
      <c r="J552" s="241"/>
      <c r="K552" s="241"/>
      <c r="L552" s="241"/>
      <c r="M552" s="241"/>
      <c r="N552" s="241"/>
      <c r="O552" s="241"/>
      <c r="P552" s="241"/>
      <c r="Q552" s="241"/>
      <c r="R552" s="241"/>
      <c r="S552" s="241"/>
      <c r="T552" s="241"/>
      <c r="U552" s="241"/>
      <c r="V552" s="241"/>
      <c r="W552" s="241"/>
      <c r="X552" s="241"/>
      <c r="Y552" s="241"/>
      <c r="Z552" s="241"/>
    </row>
    <row r="553" ht="127.5" customHeight="1">
      <c r="A553" s="241"/>
      <c r="B553" s="241"/>
      <c r="C553" s="241"/>
      <c r="D553" s="309"/>
      <c r="E553" s="241"/>
      <c r="F553" s="241"/>
      <c r="G553" s="241"/>
      <c r="H553" s="241"/>
      <c r="I553" s="241"/>
      <c r="J553" s="241"/>
      <c r="K553" s="241"/>
      <c r="L553" s="241"/>
      <c r="M553" s="241"/>
      <c r="N553" s="241"/>
      <c r="O553" s="241"/>
      <c r="P553" s="241"/>
      <c r="Q553" s="241"/>
      <c r="R553" s="241"/>
      <c r="S553" s="241"/>
      <c r="T553" s="241"/>
      <c r="U553" s="241"/>
      <c r="V553" s="241"/>
      <c r="W553" s="241"/>
      <c r="X553" s="241"/>
      <c r="Y553" s="241"/>
      <c r="Z553" s="241"/>
    </row>
    <row r="554" ht="127.5" customHeight="1">
      <c r="A554" s="241"/>
      <c r="B554" s="241"/>
      <c r="C554" s="241"/>
      <c r="D554" s="309"/>
      <c r="E554" s="241"/>
      <c r="F554" s="241"/>
      <c r="G554" s="241"/>
      <c r="H554" s="241"/>
      <c r="I554" s="241"/>
      <c r="J554" s="241"/>
      <c r="K554" s="241"/>
      <c r="L554" s="241"/>
      <c r="M554" s="241"/>
      <c r="N554" s="241"/>
      <c r="O554" s="241"/>
      <c r="P554" s="241"/>
      <c r="Q554" s="241"/>
      <c r="R554" s="241"/>
      <c r="S554" s="241"/>
      <c r="T554" s="241"/>
      <c r="U554" s="241"/>
      <c r="V554" s="241"/>
      <c r="W554" s="241"/>
      <c r="X554" s="241"/>
      <c r="Y554" s="241"/>
      <c r="Z554" s="241"/>
    </row>
    <row r="555" ht="127.5" customHeight="1">
      <c r="A555" s="241"/>
      <c r="B555" s="241"/>
      <c r="C555" s="241"/>
      <c r="D555" s="309"/>
      <c r="E555" s="241"/>
      <c r="F555" s="241"/>
      <c r="G555" s="241"/>
      <c r="H555" s="241"/>
      <c r="I555" s="241"/>
      <c r="J555" s="241"/>
      <c r="K555" s="241"/>
      <c r="L555" s="241"/>
      <c r="M555" s="241"/>
      <c r="N555" s="241"/>
      <c r="O555" s="241"/>
      <c r="P555" s="241"/>
      <c r="Q555" s="241"/>
      <c r="R555" s="241"/>
      <c r="S555" s="241"/>
      <c r="T555" s="241"/>
      <c r="U555" s="241"/>
      <c r="V555" s="241"/>
      <c r="W555" s="241"/>
      <c r="X555" s="241"/>
      <c r="Y555" s="241"/>
      <c r="Z555" s="241"/>
    </row>
    <row r="556" ht="127.5" customHeight="1">
      <c r="A556" s="241"/>
      <c r="B556" s="241"/>
      <c r="C556" s="241"/>
      <c r="D556" s="309"/>
      <c r="E556" s="241"/>
      <c r="F556" s="241"/>
      <c r="G556" s="241"/>
      <c r="H556" s="241"/>
      <c r="I556" s="241"/>
      <c r="J556" s="241"/>
      <c r="K556" s="241"/>
      <c r="L556" s="241"/>
      <c r="M556" s="241"/>
      <c r="N556" s="241"/>
      <c r="O556" s="241"/>
      <c r="P556" s="241"/>
      <c r="Q556" s="241"/>
      <c r="R556" s="241"/>
      <c r="S556" s="241"/>
      <c r="T556" s="241"/>
      <c r="U556" s="241"/>
      <c r="V556" s="241"/>
      <c r="W556" s="241"/>
      <c r="X556" s="241"/>
      <c r="Y556" s="241"/>
      <c r="Z556" s="241"/>
    </row>
    <row r="557" ht="127.5" customHeight="1">
      <c r="A557" s="241"/>
      <c r="B557" s="241"/>
      <c r="C557" s="241"/>
      <c r="D557" s="309"/>
      <c r="E557" s="241"/>
      <c r="F557" s="241"/>
      <c r="G557" s="241"/>
      <c r="H557" s="241"/>
      <c r="I557" s="241"/>
      <c r="J557" s="241"/>
      <c r="K557" s="241"/>
      <c r="L557" s="241"/>
      <c r="M557" s="241"/>
      <c r="N557" s="241"/>
      <c r="O557" s="241"/>
      <c r="P557" s="241"/>
      <c r="Q557" s="241"/>
      <c r="R557" s="241"/>
      <c r="S557" s="241"/>
      <c r="T557" s="241"/>
      <c r="U557" s="241"/>
      <c r="V557" s="241"/>
      <c r="W557" s="241"/>
      <c r="X557" s="241"/>
      <c r="Y557" s="241"/>
      <c r="Z557" s="241"/>
    </row>
    <row r="558" ht="127.5" customHeight="1">
      <c r="A558" s="241"/>
      <c r="B558" s="241"/>
      <c r="C558" s="241"/>
      <c r="D558" s="309"/>
      <c r="E558" s="241"/>
      <c r="F558" s="241"/>
      <c r="G558" s="241"/>
      <c r="H558" s="241"/>
      <c r="I558" s="241"/>
      <c r="J558" s="241"/>
      <c r="K558" s="241"/>
      <c r="L558" s="241"/>
      <c r="M558" s="241"/>
      <c r="N558" s="241"/>
      <c r="O558" s="241"/>
      <c r="P558" s="241"/>
      <c r="Q558" s="241"/>
      <c r="R558" s="241"/>
      <c r="S558" s="241"/>
      <c r="T558" s="241"/>
      <c r="U558" s="241"/>
      <c r="V558" s="241"/>
      <c r="W558" s="241"/>
      <c r="X558" s="241"/>
      <c r="Y558" s="241"/>
      <c r="Z558" s="241"/>
    </row>
    <row r="559" ht="127.5" customHeight="1">
      <c r="A559" s="241"/>
      <c r="B559" s="241"/>
      <c r="C559" s="241"/>
      <c r="D559" s="309"/>
      <c r="E559" s="241"/>
      <c r="F559" s="241"/>
      <c r="G559" s="241"/>
      <c r="H559" s="241"/>
      <c r="I559" s="241"/>
      <c r="J559" s="241"/>
      <c r="K559" s="241"/>
      <c r="L559" s="241"/>
      <c r="M559" s="241"/>
      <c r="N559" s="241"/>
      <c r="O559" s="241"/>
      <c r="P559" s="241"/>
      <c r="Q559" s="241"/>
      <c r="R559" s="241"/>
      <c r="S559" s="241"/>
      <c r="T559" s="241"/>
      <c r="U559" s="241"/>
      <c r="V559" s="241"/>
      <c r="W559" s="241"/>
      <c r="X559" s="241"/>
      <c r="Y559" s="241"/>
      <c r="Z559" s="241"/>
    </row>
    <row r="560" ht="127.5" customHeight="1">
      <c r="A560" s="241"/>
      <c r="B560" s="241"/>
      <c r="C560" s="241"/>
      <c r="D560" s="309"/>
      <c r="E560" s="241"/>
      <c r="F560" s="241"/>
      <c r="G560" s="241"/>
      <c r="H560" s="241"/>
      <c r="I560" s="241"/>
      <c r="J560" s="241"/>
      <c r="K560" s="241"/>
      <c r="L560" s="241"/>
      <c r="M560" s="241"/>
      <c r="N560" s="241"/>
      <c r="O560" s="241"/>
      <c r="P560" s="241"/>
      <c r="Q560" s="241"/>
      <c r="R560" s="241"/>
      <c r="S560" s="241"/>
      <c r="T560" s="241"/>
      <c r="U560" s="241"/>
      <c r="V560" s="241"/>
      <c r="W560" s="241"/>
      <c r="X560" s="241"/>
      <c r="Y560" s="241"/>
      <c r="Z560" s="241"/>
    </row>
    <row r="561" ht="127.5" customHeight="1">
      <c r="A561" s="241"/>
      <c r="B561" s="241"/>
      <c r="C561" s="241"/>
      <c r="D561" s="309"/>
      <c r="E561" s="241"/>
      <c r="F561" s="241"/>
      <c r="G561" s="241"/>
      <c r="H561" s="241"/>
      <c r="I561" s="241"/>
      <c r="J561" s="241"/>
      <c r="K561" s="241"/>
      <c r="L561" s="241"/>
      <c r="M561" s="241"/>
      <c r="N561" s="241"/>
      <c r="O561" s="241"/>
      <c r="P561" s="241"/>
      <c r="Q561" s="241"/>
      <c r="R561" s="241"/>
      <c r="S561" s="241"/>
      <c r="T561" s="241"/>
      <c r="U561" s="241"/>
      <c r="V561" s="241"/>
      <c r="W561" s="241"/>
      <c r="X561" s="241"/>
      <c r="Y561" s="241"/>
      <c r="Z561" s="241"/>
    </row>
    <row r="562" ht="127.5" customHeight="1">
      <c r="A562" s="241"/>
      <c r="B562" s="241"/>
      <c r="C562" s="241"/>
      <c r="D562" s="309"/>
      <c r="E562" s="241"/>
      <c r="F562" s="241"/>
      <c r="G562" s="241"/>
      <c r="H562" s="241"/>
      <c r="I562" s="241"/>
      <c r="J562" s="241"/>
      <c r="K562" s="241"/>
      <c r="L562" s="241"/>
      <c r="M562" s="241"/>
      <c r="N562" s="241"/>
      <c r="O562" s="241"/>
      <c r="P562" s="241"/>
      <c r="Q562" s="241"/>
      <c r="R562" s="241"/>
      <c r="S562" s="241"/>
      <c r="T562" s="241"/>
      <c r="U562" s="241"/>
      <c r="V562" s="241"/>
      <c r="W562" s="241"/>
      <c r="X562" s="241"/>
      <c r="Y562" s="241"/>
      <c r="Z562" s="241"/>
    </row>
    <row r="563" ht="127.5" customHeight="1">
      <c r="A563" s="241"/>
      <c r="B563" s="241"/>
      <c r="C563" s="241"/>
      <c r="D563" s="309"/>
      <c r="E563" s="241"/>
      <c r="F563" s="241"/>
      <c r="G563" s="241"/>
      <c r="H563" s="241"/>
      <c r="I563" s="241"/>
      <c r="J563" s="241"/>
      <c r="K563" s="241"/>
      <c r="L563" s="241"/>
      <c r="M563" s="241"/>
      <c r="N563" s="241"/>
      <c r="O563" s="241"/>
      <c r="P563" s="241"/>
      <c r="Q563" s="241"/>
      <c r="R563" s="241"/>
      <c r="S563" s="241"/>
      <c r="T563" s="241"/>
      <c r="U563" s="241"/>
      <c r="V563" s="241"/>
      <c r="W563" s="241"/>
      <c r="X563" s="241"/>
      <c r="Y563" s="241"/>
      <c r="Z563" s="241"/>
    </row>
    <row r="564" ht="127.5" customHeight="1">
      <c r="A564" s="241"/>
      <c r="B564" s="241"/>
      <c r="C564" s="241"/>
      <c r="D564" s="309"/>
      <c r="E564" s="241"/>
      <c r="F564" s="241"/>
      <c r="G564" s="241"/>
      <c r="H564" s="241"/>
      <c r="I564" s="241"/>
      <c r="J564" s="241"/>
      <c r="K564" s="241"/>
      <c r="L564" s="241"/>
      <c r="M564" s="241"/>
      <c r="N564" s="241"/>
      <c r="O564" s="241"/>
      <c r="P564" s="241"/>
      <c r="Q564" s="241"/>
      <c r="R564" s="241"/>
      <c r="S564" s="241"/>
      <c r="T564" s="241"/>
      <c r="U564" s="241"/>
      <c r="V564" s="241"/>
      <c r="W564" s="241"/>
      <c r="X564" s="241"/>
      <c r="Y564" s="241"/>
      <c r="Z564" s="241"/>
    </row>
    <row r="565" ht="127.5" customHeight="1">
      <c r="A565" s="241"/>
      <c r="B565" s="241"/>
      <c r="C565" s="241"/>
      <c r="D565" s="309"/>
      <c r="E565" s="241"/>
      <c r="F565" s="241"/>
      <c r="G565" s="241"/>
      <c r="H565" s="241"/>
      <c r="I565" s="241"/>
      <c r="J565" s="241"/>
      <c r="K565" s="241"/>
      <c r="L565" s="241"/>
      <c r="M565" s="241"/>
      <c r="N565" s="241"/>
      <c r="O565" s="241"/>
      <c r="P565" s="241"/>
      <c r="Q565" s="241"/>
      <c r="R565" s="241"/>
      <c r="S565" s="241"/>
      <c r="T565" s="241"/>
      <c r="U565" s="241"/>
      <c r="V565" s="241"/>
      <c r="W565" s="241"/>
      <c r="X565" s="241"/>
      <c r="Y565" s="241"/>
      <c r="Z565" s="241"/>
    </row>
    <row r="566" ht="127.5" customHeight="1">
      <c r="A566" s="241"/>
      <c r="B566" s="241"/>
      <c r="C566" s="241"/>
      <c r="D566" s="309"/>
      <c r="E566" s="241"/>
      <c r="F566" s="241"/>
      <c r="G566" s="241"/>
      <c r="H566" s="241"/>
      <c r="I566" s="241"/>
      <c r="J566" s="241"/>
      <c r="K566" s="241"/>
      <c r="L566" s="241"/>
      <c r="M566" s="241"/>
      <c r="N566" s="241"/>
      <c r="O566" s="241"/>
      <c r="P566" s="241"/>
      <c r="Q566" s="241"/>
      <c r="R566" s="241"/>
      <c r="S566" s="241"/>
      <c r="T566" s="241"/>
      <c r="U566" s="241"/>
      <c r="V566" s="241"/>
      <c r="W566" s="241"/>
      <c r="X566" s="241"/>
      <c r="Y566" s="241"/>
      <c r="Z566" s="241"/>
    </row>
    <row r="567" ht="127.5" customHeight="1">
      <c r="A567" s="241"/>
      <c r="B567" s="241"/>
      <c r="C567" s="241"/>
      <c r="D567" s="309"/>
      <c r="E567" s="241"/>
      <c r="F567" s="241"/>
      <c r="G567" s="241"/>
      <c r="H567" s="241"/>
      <c r="I567" s="241"/>
      <c r="J567" s="241"/>
      <c r="K567" s="241"/>
      <c r="L567" s="241"/>
      <c r="M567" s="241"/>
      <c r="N567" s="241"/>
      <c r="O567" s="241"/>
      <c r="P567" s="241"/>
      <c r="Q567" s="241"/>
      <c r="R567" s="241"/>
      <c r="S567" s="241"/>
      <c r="T567" s="241"/>
      <c r="U567" s="241"/>
      <c r="V567" s="241"/>
      <c r="W567" s="241"/>
      <c r="X567" s="241"/>
      <c r="Y567" s="241"/>
      <c r="Z567" s="241"/>
    </row>
    <row r="568" ht="127.5" customHeight="1">
      <c r="A568" s="241"/>
      <c r="B568" s="241"/>
      <c r="C568" s="241"/>
      <c r="D568" s="309"/>
      <c r="E568" s="241"/>
      <c r="F568" s="241"/>
      <c r="G568" s="241"/>
      <c r="H568" s="241"/>
      <c r="I568" s="241"/>
      <c r="J568" s="241"/>
      <c r="K568" s="241"/>
      <c r="L568" s="241"/>
      <c r="M568" s="241"/>
      <c r="N568" s="241"/>
      <c r="O568" s="241"/>
      <c r="P568" s="241"/>
      <c r="Q568" s="241"/>
      <c r="R568" s="241"/>
      <c r="S568" s="241"/>
      <c r="T568" s="241"/>
      <c r="U568" s="241"/>
      <c r="V568" s="241"/>
      <c r="W568" s="241"/>
      <c r="X568" s="241"/>
      <c r="Y568" s="241"/>
      <c r="Z568" s="241"/>
    </row>
    <row r="569" ht="127.5" customHeight="1">
      <c r="A569" s="241"/>
      <c r="B569" s="241"/>
      <c r="C569" s="241"/>
      <c r="D569" s="309"/>
      <c r="E569" s="241"/>
      <c r="F569" s="241"/>
      <c r="G569" s="241"/>
      <c r="H569" s="241"/>
      <c r="I569" s="241"/>
      <c r="J569" s="241"/>
      <c r="K569" s="241"/>
      <c r="L569" s="241"/>
      <c r="M569" s="241"/>
      <c r="N569" s="241"/>
      <c r="O569" s="241"/>
      <c r="P569" s="241"/>
      <c r="Q569" s="241"/>
      <c r="R569" s="241"/>
      <c r="S569" s="241"/>
      <c r="T569" s="241"/>
      <c r="U569" s="241"/>
      <c r="V569" s="241"/>
      <c r="W569" s="241"/>
      <c r="X569" s="241"/>
      <c r="Y569" s="241"/>
      <c r="Z569" s="241"/>
    </row>
    <row r="570" ht="127.5" customHeight="1">
      <c r="A570" s="241"/>
      <c r="B570" s="241"/>
      <c r="C570" s="241"/>
      <c r="D570" s="309"/>
      <c r="E570" s="241"/>
      <c r="F570" s="241"/>
      <c r="G570" s="241"/>
      <c r="H570" s="241"/>
      <c r="I570" s="241"/>
      <c r="J570" s="241"/>
      <c r="K570" s="241"/>
      <c r="L570" s="241"/>
      <c r="M570" s="241"/>
      <c r="N570" s="241"/>
      <c r="O570" s="241"/>
      <c r="P570" s="241"/>
      <c r="Q570" s="241"/>
      <c r="R570" s="241"/>
      <c r="S570" s="241"/>
      <c r="T570" s="241"/>
      <c r="U570" s="241"/>
      <c r="V570" s="241"/>
      <c r="W570" s="241"/>
      <c r="X570" s="241"/>
      <c r="Y570" s="241"/>
      <c r="Z570" s="241"/>
    </row>
    <row r="571" ht="127.5" customHeight="1">
      <c r="A571" s="241"/>
      <c r="B571" s="241"/>
      <c r="C571" s="241"/>
      <c r="D571" s="309"/>
      <c r="E571" s="241"/>
      <c r="F571" s="241"/>
      <c r="G571" s="241"/>
      <c r="H571" s="241"/>
      <c r="I571" s="241"/>
      <c r="J571" s="241"/>
      <c r="K571" s="241"/>
      <c r="L571" s="241"/>
      <c r="M571" s="241"/>
      <c r="N571" s="241"/>
      <c r="O571" s="241"/>
      <c r="P571" s="241"/>
      <c r="Q571" s="241"/>
      <c r="R571" s="241"/>
      <c r="S571" s="241"/>
      <c r="T571" s="241"/>
      <c r="U571" s="241"/>
      <c r="V571" s="241"/>
      <c r="W571" s="241"/>
      <c r="X571" s="241"/>
      <c r="Y571" s="241"/>
      <c r="Z571" s="241"/>
    </row>
    <row r="572" ht="127.5" customHeight="1">
      <c r="A572" s="241"/>
      <c r="B572" s="241"/>
      <c r="C572" s="241"/>
      <c r="D572" s="309"/>
      <c r="E572" s="241"/>
      <c r="F572" s="241"/>
      <c r="G572" s="241"/>
      <c r="H572" s="241"/>
      <c r="I572" s="241"/>
      <c r="J572" s="241"/>
      <c r="K572" s="241"/>
      <c r="L572" s="241"/>
      <c r="M572" s="241"/>
      <c r="N572" s="241"/>
      <c r="O572" s="241"/>
      <c r="P572" s="241"/>
      <c r="Q572" s="241"/>
      <c r="R572" s="241"/>
      <c r="S572" s="241"/>
      <c r="T572" s="241"/>
      <c r="U572" s="241"/>
      <c r="V572" s="241"/>
      <c r="W572" s="241"/>
      <c r="X572" s="241"/>
      <c r="Y572" s="241"/>
      <c r="Z572" s="241"/>
    </row>
    <row r="573" ht="127.5" customHeight="1">
      <c r="A573" s="241"/>
      <c r="B573" s="241"/>
      <c r="C573" s="241"/>
      <c r="D573" s="309"/>
      <c r="E573" s="241"/>
      <c r="F573" s="241"/>
      <c r="G573" s="241"/>
      <c r="H573" s="241"/>
      <c r="I573" s="241"/>
      <c r="J573" s="241"/>
      <c r="K573" s="241"/>
      <c r="L573" s="241"/>
      <c r="M573" s="241"/>
      <c r="N573" s="241"/>
      <c r="O573" s="241"/>
      <c r="P573" s="241"/>
      <c r="Q573" s="241"/>
      <c r="R573" s="241"/>
      <c r="S573" s="241"/>
      <c r="T573" s="241"/>
      <c r="U573" s="241"/>
      <c r="V573" s="241"/>
      <c r="W573" s="241"/>
      <c r="X573" s="241"/>
      <c r="Y573" s="241"/>
      <c r="Z573" s="241"/>
    </row>
    <row r="574" ht="127.5" customHeight="1">
      <c r="A574" s="241"/>
      <c r="B574" s="241"/>
      <c r="C574" s="241"/>
      <c r="D574" s="309"/>
      <c r="E574" s="241"/>
      <c r="F574" s="241"/>
      <c r="G574" s="241"/>
      <c r="H574" s="241"/>
      <c r="I574" s="241"/>
      <c r="J574" s="241"/>
      <c r="K574" s="241"/>
      <c r="L574" s="241"/>
      <c r="M574" s="241"/>
      <c r="N574" s="241"/>
      <c r="O574" s="241"/>
      <c r="P574" s="241"/>
      <c r="Q574" s="241"/>
      <c r="R574" s="241"/>
      <c r="S574" s="241"/>
      <c r="T574" s="241"/>
      <c r="U574" s="241"/>
      <c r="V574" s="241"/>
      <c r="W574" s="241"/>
      <c r="X574" s="241"/>
      <c r="Y574" s="241"/>
      <c r="Z574" s="241"/>
    </row>
    <row r="575" ht="127.5" customHeight="1">
      <c r="A575" s="241"/>
      <c r="B575" s="241"/>
      <c r="C575" s="241"/>
      <c r="D575" s="309"/>
      <c r="E575" s="241"/>
      <c r="F575" s="241"/>
      <c r="G575" s="241"/>
      <c r="H575" s="241"/>
      <c r="I575" s="241"/>
      <c r="J575" s="241"/>
      <c r="K575" s="241"/>
      <c r="L575" s="241"/>
      <c r="M575" s="241"/>
      <c r="N575" s="241"/>
      <c r="O575" s="241"/>
      <c r="P575" s="241"/>
      <c r="Q575" s="241"/>
      <c r="R575" s="241"/>
      <c r="S575" s="241"/>
      <c r="T575" s="241"/>
      <c r="U575" s="241"/>
      <c r="V575" s="241"/>
      <c r="W575" s="241"/>
      <c r="X575" s="241"/>
      <c r="Y575" s="241"/>
      <c r="Z575" s="241"/>
    </row>
    <row r="576" ht="127.5" customHeight="1">
      <c r="A576" s="241"/>
      <c r="B576" s="241"/>
      <c r="C576" s="241"/>
      <c r="D576" s="309"/>
      <c r="E576" s="241"/>
      <c r="F576" s="241"/>
      <c r="G576" s="241"/>
      <c r="H576" s="241"/>
      <c r="I576" s="241"/>
      <c r="J576" s="241"/>
      <c r="K576" s="241"/>
      <c r="L576" s="241"/>
      <c r="M576" s="241"/>
      <c r="N576" s="241"/>
      <c r="O576" s="241"/>
      <c r="P576" s="241"/>
      <c r="Q576" s="241"/>
      <c r="R576" s="241"/>
      <c r="S576" s="241"/>
      <c r="T576" s="241"/>
      <c r="U576" s="241"/>
      <c r="V576" s="241"/>
      <c r="W576" s="241"/>
      <c r="X576" s="241"/>
      <c r="Y576" s="241"/>
      <c r="Z576" s="241"/>
    </row>
    <row r="577" ht="127.5" customHeight="1">
      <c r="A577" s="241"/>
      <c r="B577" s="241"/>
      <c r="C577" s="241"/>
      <c r="D577" s="309"/>
      <c r="E577" s="241"/>
      <c r="F577" s="241"/>
      <c r="G577" s="241"/>
      <c r="H577" s="241"/>
      <c r="I577" s="241"/>
      <c r="J577" s="241"/>
      <c r="K577" s="241"/>
      <c r="L577" s="241"/>
      <c r="M577" s="241"/>
      <c r="N577" s="241"/>
      <c r="O577" s="241"/>
      <c r="P577" s="241"/>
      <c r="Q577" s="241"/>
      <c r="R577" s="241"/>
      <c r="S577" s="241"/>
      <c r="T577" s="241"/>
      <c r="U577" s="241"/>
      <c r="V577" s="241"/>
      <c r="W577" s="241"/>
      <c r="X577" s="241"/>
      <c r="Y577" s="241"/>
      <c r="Z577" s="241"/>
    </row>
    <row r="578" ht="127.5" customHeight="1">
      <c r="A578" s="241"/>
      <c r="B578" s="241"/>
      <c r="C578" s="241"/>
      <c r="D578" s="309"/>
      <c r="E578" s="241"/>
      <c r="F578" s="241"/>
      <c r="G578" s="241"/>
      <c r="H578" s="241"/>
      <c r="I578" s="241"/>
      <c r="J578" s="241"/>
      <c r="K578" s="241"/>
      <c r="L578" s="241"/>
      <c r="M578" s="241"/>
      <c r="N578" s="241"/>
      <c r="O578" s="241"/>
      <c r="P578" s="241"/>
      <c r="Q578" s="241"/>
      <c r="R578" s="241"/>
      <c r="S578" s="241"/>
      <c r="T578" s="241"/>
      <c r="U578" s="241"/>
      <c r="V578" s="241"/>
      <c r="W578" s="241"/>
      <c r="X578" s="241"/>
      <c r="Y578" s="241"/>
      <c r="Z578" s="241"/>
    </row>
    <row r="579" ht="127.5" customHeight="1">
      <c r="A579" s="241"/>
      <c r="B579" s="241"/>
      <c r="C579" s="241"/>
      <c r="D579" s="309"/>
      <c r="E579" s="241"/>
      <c r="F579" s="241"/>
      <c r="G579" s="241"/>
      <c r="H579" s="241"/>
      <c r="I579" s="241"/>
      <c r="J579" s="241"/>
      <c r="K579" s="241"/>
      <c r="L579" s="241"/>
      <c r="M579" s="241"/>
      <c r="N579" s="241"/>
      <c r="O579" s="241"/>
      <c r="P579" s="241"/>
      <c r="Q579" s="241"/>
      <c r="R579" s="241"/>
      <c r="S579" s="241"/>
      <c r="T579" s="241"/>
      <c r="U579" s="241"/>
      <c r="V579" s="241"/>
      <c r="W579" s="241"/>
      <c r="X579" s="241"/>
      <c r="Y579" s="241"/>
      <c r="Z579" s="241"/>
    </row>
    <row r="580" ht="127.5" customHeight="1">
      <c r="A580" s="241"/>
      <c r="B580" s="241"/>
      <c r="C580" s="241"/>
      <c r="D580" s="309"/>
      <c r="E580" s="241"/>
      <c r="F580" s="241"/>
      <c r="G580" s="241"/>
      <c r="H580" s="241"/>
      <c r="I580" s="241"/>
      <c r="J580" s="241"/>
      <c r="K580" s="241"/>
      <c r="L580" s="241"/>
      <c r="M580" s="241"/>
      <c r="N580" s="241"/>
      <c r="O580" s="241"/>
      <c r="P580" s="241"/>
      <c r="Q580" s="241"/>
      <c r="R580" s="241"/>
      <c r="S580" s="241"/>
      <c r="T580" s="241"/>
      <c r="U580" s="241"/>
      <c r="V580" s="241"/>
      <c r="W580" s="241"/>
      <c r="X580" s="241"/>
      <c r="Y580" s="241"/>
      <c r="Z580" s="241"/>
    </row>
    <row r="581" ht="127.5" customHeight="1">
      <c r="A581" s="241"/>
      <c r="B581" s="241"/>
      <c r="C581" s="241"/>
      <c r="D581" s="309"/>
      <c r="E581" s="241"/>
      <c r="F581" s="241"/>
      <c r="G581" s="241"/>
      <c r="H581" s="241"/>
      <c r="I581" s="241"/>
      <c r="J581" s="241"/>
      <c r="K581" s="241"/>
      <c r="L581" s="241"/>
      <c r="M581" s="241"/>
      <c r="N581" s="241"/>
      <c r="O581" s="241"/>
      <c r="P581" s="241"/>
      <c r="Q581" s="241"/>
      <c r="R581" s="241"/>
      <c r="S581" s="241"/>
      <c r="T581" s="241"/>
      <c r="U581" s="241"/>
      <c r="V581" s="241"/>
      <c r="W581" s="241"/>
      <c r="X581" s="241"/>
      <c r="Y581" s="241"/>
      <c r="Z581" s="241"/>
    </row>
    <row r="582" ht="127.5" customHeight="1">
      <c r="A582" s="241"/>
      <c r="B582" s="241"/>
      <c r="C582" s="241"/>
      <c r="D582" s="309"/>
      <c r="E582" s="241"/>
      <c r="F582" s="241"/>
      <c r="G582" s="241"/>
      <c r="H582" s="241"/>
      <c r="I582" s="241"/>
      <c r="J582" s="241"/>
      <c r="K582" s="241"/>
      <c r="L582" s="241"/>
      <c r="M582" s="241"/>
      <c r="N582" s="241"/>
      <c r="O582" s="241"/>
      <c r="P582" s="241"/>
      <c r="Q582" s="241"/>
      <c r="R582" s="241"/>
      <c r="S582" s="241"/>
      <c r="T582" s="241"/>
      <c r="U582" s="241"/>
      <c r="V582" s="241"/>
      <c r="W582" s="241"/>
      <c r="X582" s="241"/>
      <c r="Y582" s="241"/>
      <c r="Z582" s="241"/>
    </row>
    <row r="583" ht="127.5" customHeight="1">
      <c r="A583" s="241"/>
      <c r="B583" s="241"/>
      <c r="C583" s="241"/>
      <c r="D583" s="309"/>
      <c r="E583" s="241"/>
      <c r="F583" s="241"/>
      <c r="G583" s="241"/>
      <c r="H583" s="241"/>
      <c r="I583" s="241"/>
      <c r="J583" s="241"/>
      <c r="K583" s="241"/>
      <c r="L583" s="241"/>
      <c r="M583" s="241"/>
      <c r="N583" s="241"/>
      <c r="O583" s="241"/>
      <c r="P583" s="241"/>
      <c r="Q583" s="241"/>
      <c r="R583" s="241"/>
      <c r="S583" s="241"/>
      <c r="T583" s="241"/>
      <c r="U583" s="241"/>
      <c r="V583" s="241"/>
      <c r="W583" s="241"/>
      <c r="X583" s="241"/>
      <c r="Y583" s="241"/>
      <c r="Z583" s="241"/>
    </row>
    <row r="584" ht="127.5" customHeight="1">
      <c r="A584" s="241"/>
      <c r="B584" s="241"/>
      <c r="C584" s="241"/>
      <c r="D584" s="309"/>
      <c r="E584" s="241"/>
      <c r="F584" s="241"/>
      <c r="G584" s="241"/>
      <c r="H584" s="241"/>
      <c r="I584" s="241"/>
      <c r="J584" s="241"/>
      <c r="K584" s="241"/>
      <c r="L584" s="241"/>
      <c r="M584" s="241"/>
      <c r="N584" s="241"/>
      <c r="O584" s="241"/>
      <c r="P584" s="241"/>
      <c r="Q584" s="241"/>
      <c r="R584" s="241"/>
      <c r="S584" s="241"/>
      <c r="T584" s="241"/>
      <c r="U584" s="241"/>
      <c r="V584" s="241"/>
      <c r="W584" s="241"/>
      <c r="X584" s="241"/>
      <c r="Y584" s="241"/>
      <c r="Z584" s="241"/>
    </row>
    <row r="585" ht="127.5" customHeight="1">
      <c r="A585" s="241"/>
      <c r="B585" s="241"/>
      <c r="C585" s="241"/>
      <c r="D585" s="309"/>
      <c r="E585" s="241"/>
      <c r="F585" s="241"/>
      <c r="G585" s="241"/>
      <c r="H585" s="241"/>
      <c r="I585" s="241"/>
      <c r="J585" s="241"/>
      <c r="K585" s="241"/>
      <c r="L585" s="241"/>
      <c r="M585" s="241"/>
      <c r="N585" s="241"/>
      <c r="O585" s="241"/>
      <c r="P585" s="241"/>
      <c r="Q585" s="241"/>
      <c r="R585" s="241"/>
      <c r="S585" s="241"/>
      <c r="T585" s="241"/>
      <c r="U585" s="241"/>
      <c r="V585" s="241"/>
      <c r="W585" s="241"/>
      <c r="X585" s="241"/>
      <c r="Y585" s="241"/>
      <c r="Z585" s="241"/>
    </row>
    <row r="586" ht="127.5" customHeight="1">
      <c r="A586" s="241"/>
      <c r="B586" s="241"/>
      <c r="C586" s="241"/>
      <c r="D586" s="309"/>
      <c r="E586" s="241"/>
      <c r="F586" s="241"/>
      <c r="G586" s="241"/>
      <c r="H586" s="241"/>
      <c r="I586" s="241"/>
      <c r="J586" s="241"/>
      <c r="K586" s="241"/>
      <c r="L586" s="241"/>
      <c r="M586" s="241"/>
      <c r="N586" s="241"/>
      <c r="O586" s="241"/>
      <c r="P586" s="241"/>
      <c r="Q586" s="241"/>
      <c r="R586" s="241"/>
      <c r="S586" s="241"/>
      <c r="T586" s="241"/>
      <c r="U586" s="241"/>
      <c r="V586" s="241"/>
      <c r="W586" s="241"/>
      <c r="X586" s="241"/>
      <c r="Y586" s="241"/>
      <c r="Z586" s="241"/>
    </row>
    <row r="587" ht="127.5" customHeight="1">
      <c r="A587" s="241"/>
      <c r="B587" s="241"/>
      <c r="C587" s="241"/>
      <c r="D587" s="309"/>
      <c r="E587" s="241"/>
      <c r="F587" s="241"/>
      <c r="G587" s="241"/>
      <c r="H587" s="241"/>
      <c r="I587" s="241"/>
      <c r="J587" s="241"/>
      <c r="K587" s="241"/>
      <c r="L587" s="241"/>
      <c r="M587" s="241"/>
      <c r="N587" s="241"/>
      <c r="O587" s="241"/>
      <c r="P587" s="241"/>
      <c r="Q587" s="241"/>
      <c r="R587" s="241"/>
      <c r="S587" s="241"/>
      <c r="T587" s="241"/>
      <c r="U587" s="241"/>
      <c r="V587" s="241"/>
      <c r="W587" s="241"/>
      <c r="X587" s="241"/>
      <c r="Y587" s="241"/>
      <c r="Z587" s="241"/>
    </row>
    <row r="588" ht="127.5" customHeight="1">
      <c r="A588" s="241"/>
      <c r="B588" s="241"/>
      <c r="C588" s="241"/>
      <c r="D588" s="309"/>
      <c r="E588" s="241"/>
      <c r="F588" s="241"/>
      <c r="G588" s="241"/>
      <c r="H588" s="241"/>
      <c r="I588" s="241"/>
      <c r="J588" s="241"/>
      <c r="K588" s="241"/>
      <c r="L588" s="241"/>
      <c r="M588" s="241"/>
      <c r="N588" s="241"/>
      <c r="O588" s="241"/>
      <c r="P588" s="241"/>
      <c r="Q588" s="241"/>
      <c r="R588" s="241"/>
      <c r="S588" s="241"/>
      <c r="T588" s="241"/>
      <c r="U588" s="241"/>
      <c r="V588" s="241"/>
      <c r="W588" s="241"/>
      <c r="X588" s="241"/>
      <c r="Y588" s="241"/>
      <c r="Z588" s="241"/>
    </row>
    <row r="589" ht="127.5" customHeight="1">
      <c r="A589" s="241"/>
      <c r="B589" s="241"/>
      <c r="C589" s="241"/>
      <c r="D589" s="309"/>
      <c r="E589" s="241"/>
      <c r="F589" s="241"/>
      <c r="G589" s="241"/>
      <c r="H589" s="241"/>
      <c r="I589" s="241"/>
      <c r="J589" s="241"/>
      <c r="K589" s="241"/>
      <c r="L589" s="241"/>
      <c r="M589" s="241"/>
      <c r="N589" s="241"/>
      <c r="O589" s="241"/>
      <c r="P589" s="241"/>
      <c r="Q589" s="241"/>
      <c r="R589" s="241"/>
      <c r="S589" s="241"/>
      <c r="T589" s="241"/>
      <c r="U589" s="241"/>
      <c r="V589" s="241"/>
      <c r="W589" s="241"/>
      <c r="X589" s="241"/>
      <c r="Y589" s="241"/>
      <c r="Z589" s="241"/>
    </row>
    <row r="590" ht="127.5" customHeight="1">
      <c r="A590" s="241"/>
      <c r="B590" s="241"/>
      <c r="C590" s="241"/>
      <c r="D590" s="309"/>
      <c r="E590" s="241"/>
      <c r="F590" s="241"/>
      <c r="G590" s="241"/>
      <c r="H590" s="241"/>
      <c r="I590" s="241"/>
      <c r="J590" s="241"/>
      <c r="K590" s="241"/>
      <c r="L590" s="241"/>
      <c r="M590" s="241"/>
      <c r="N590" s="241"/>
      <c r="O590" s="241"/>
      <c r="P590" s="241"/>
      <c r="Q590" s="241"/>
      <c r="R590" s="241"/>
      <c r="S590" s="241"/>
      <c r="T590" s="241"/>
      <c r="U590" s="241"/>
      <c r="V590" s="241"/>
      <c r="W590" s="241"/>
      <c r="X590" s="241"/>
      <c r="Y590" s="241"/>
      <c r="Z590" s="241"/>
    </row>
    <row r="591" ht="127.5" customHeight="1">
      <c r="A591" s="241"/>
      <c r="B591" s="241"/>
      <c r="C591" s="241"/>
      <c r="D591" s="309"/>
      <c r="E591" s="241"/>
      <c r="F591" s="241"/>
      <c r="G591" s="241"/>
      <c r="H591" s="241"/>
      <c r="I591" s="241"/>
      <c r="J591" s="241"/>
      <c r="K591" s="241"/>
      <c r="L591" s="241"/>
      <c r="M591" s="241"/>
      <c r="N591" s="241"/>
      <c r="O591" s="241"/>
      <c r="P591" s="241"/>
      <c r="Q591" s="241"/>
      <c r="R591" s="241"/>
      <c r="S591" s="241"/>
      <c r="T591" s="241"/>
      <c r="U591" s="241"/>
      <c r="V591" s="241"/>
      <c r="W591" s="241"/>
      <c r="X591" s="241"/>
      <c r="Y591" s="241"/>
      <c r="Z591" s="241"/>
    </row>
    <row r="592" ht="127.5" customHeight="1">
      <c r="A592" s="241"/>
      <c r="B592" s="241"/>
      <c r="C592" s="241"/>
      <c r="D592" s="309"/>
      <c r="E592" s="241"/>
      <c r="F592" s="241"/>
      <c r="G592" s="241"/>
      <c r="H592" s="241"/>
      <c r="I592" s="241"/>
      <c r="J592" s="241"/>
      <c r="K592" s="241"/>
      <c r="L592" s="241"/>
      <c r="M592" s="241"/>
      <c r="N592" s="241"/>
      <c r="O592" s="241"/>
      <c r="P592" s="241"/>
      <c r="Q592" s="241"/>
      <c r="R592" s="241"/>
      <c r="S592" s="241"/>
      <c r="T592" s="241"/>
      <c r="U592" s="241"/>
      <c r="V592" s="241"/>
      <c r="W592" s="241"/>
      <c r="X592" s="241"/>
      <c r="Y592" s="241"/>
      <c r="Z592" s="241"/>
    </row>
    <row r="593" ht="127.5" customHeight="1">
      <c r="A593" s="241"/>
      <c r="B593" s="241"/>
      <c r="C593" s="241"/>
      <c r="D593" s="309"/>
      <c r="E593" s="241"/>
      <c r="F593" s="241"/>
      <c r="G593" s="241"/>
      <c r="H593" s="241"/>
      <c r="I593" s="241"/>
      <c r="J593" s="241"/>
      <c r="K593" s="241"/>
      <c r="L593" s="241"/>
      <c r="M593" s="241"/>
      <c r="N593" s="241"/>
      <c r="O593" s="241"/>
      <c r="P593" s="241"/>
      <c r="Q593" s="241"/>
      <c r="R593" s="241"/>
      <c r="S593" s="241"/>
      <c r="T593" s="241"/>
      <c r="U593" s="241"/>
      <c r="V593" s="241"/>
      <c r="W593" s="241"/>
      <c r="X593" s="241"/>
      <c r="Y593" s="241"/>
      <c r="Z593" s="241"/>
    </row>
    <row r="594" ht="127.5" customHeight="1">
      <c r="A594" s="241"/>
      <c r="B594" s="241"/>
      <c r="C594" s="241"/>
      <c r="D594" s="309"/>
      <c r="E594" s="241"/>
      <c r="F594" s="241"/>
      <c r="G594" s="241"/>
      <c r="H594" s="241"/>
      <c r="I594" s="241"/>
      <c r="J594" s="241"/>
      <c r="K594" s="241"/>
      <c r="L594" s="241"/>
      <c r="M594" s="241"/>
      <c r="N594" s="241"/>
      <c r="O594" s="241"/>
      <c r="P594" s="241"/>
      <c r="Q594" s="241"/>
      <c r="R594" s="241"/>
      <c r="S594" s="241"/>
      <c r="T594" s="241"/>
      <c r="U594" s="241"/>
      <c r="V594" s="241"/>
      <c r="W594" s="241"/>
      <c r="X594" s="241"/>
      <c r="Y594" s="241"/>
      <c r="Z594" s="241"/>
    </row>
    <row r="595" ht="127.5" customHeight="1">
      <c r="A595" s="241"/>
      <c r="B595" s="241"/>
      <c r="C595" s="241"/>
      <c r="D595" s="309"/>
      <c r="E595" s="241"/>
      <c r="F595" s="241"/>
      <c r="G595" s="241"/>
      <c r="H595" s="241"/>
      <c r="I595" s="241"/>
      <c r="J595" s="241"/>
      <c r="K595" s="241"/>
      <c r="L595" s="241"/>
      <c r="M595" s="241"/>
      <c r="N595" s="241"/>
      <c r="O595" s="241"/>
      <c r="P595" s="241"/>
      <c r="Q595" s="241"/>
      <c r="R595" s="241"/>
      <c r="S595" s="241"/>
      <c r="T595" s="241"/>
      <c r="U595" s="241"/>
      <c r="V595" s="241"/>
      <c r="W595" s="241"/>
      <c r="X595" s="241"/>
      <c r="Y595" s="241"/>
      <c r="Z595" s="241"/>
    </row>
    <row r="596" ht="127.5" customHeight="1">
      <c r="A596" s="241"/>
      <c r="B596" s="241"/>
      <c r="C596" s="241"/>
      <c r="D596" s="309"/>
      <c r="E596" s="241"/>
      <c r="F596" s="241"/>
      <c r="G596" s="241"/>
      <c r="H596" s="241"/>
      <c r="I596" s="241"/>
      <c r="J596" s="241"/>
      <c r="K596" s="241"/>
      <c r="L596" s="241"/>
      <c r="M596" s="241"/>
      <c r="N596" s="241"/>
      <c r="O596" s="241"/>
      <c r="P596" s="241"/>
      <c r="Q596" s="241"/>
      <c r="R596" s="241"/>
      <c r="S596" s="241"/>
      <c r="T596" s="241"/>
      <c r="U596" s="241"/>
      <c r="V596" s="241"/>
      <c r="W596" s="241"/>
      <c r="X596" s="241"/>
      <c r="Y596" s="241"/>
      <c r="Z596" s="241"/>
    </row>
    <row r="597" ht="127.5" customHeight="1">
      <c r="A597" s="241"/>
      <c r="B597" s="241"/>
      <c r="C597" s="241"/>
      <c r="D597" s="309"/>
      <c r="E597" s="241"/>
      <c r="F597" s="241"/>
      <c r="G597" s="241"/>
      <c r="H597" s="241"/>
      <c r="I597" s="241"/>
      <c r="J597" s="241"/>
      <c r="K597" s="241"/>
      <c r="L597" s="241"/>
      <c r="M597" s="241"/>
      <c r="N597" s="241"/>
      <c r="O597" s="241"/>
      <c r="P597" s="241"/>
      <c r="Q597" s="241"/>
      <c r="R597" s="241"/>
      <c r="S597" s="241"/>
      <c r="T597" s="241"/>
      <c r="U597" s="241"/>
      <c r="V597" s="241"/>
      <c r="W597" s="241"/>
      <c r="X597" s="241"/>
      <c r="Y597" s="241"/>
      <c r="Z597" s="241"/>
    </row>
    <row r="598" ht="127.5" customHeight="1">
      <c r="A598" s="241"/>
      <c r="B598" s="241"/>
      <c r="C598" s="241"/>
      <c r="D598" s="309"/>
      <c r="E598" s="241"/>
      <c r="F598" s="241"/>
      <c r="G598" s="241"/>
      <c r="H598" s="241"/>
      <c r="I598" s="241"/>
      <c r="J598" s="241"/>
      <c r="K598" s="241"/>
      <c r="L598" s="241"/>
      <c r="M598" s="241"/>
      <c r="N598" s="241"/>
      <c r="O598" s="241"/>
      <c r="P598" s="241"/>
      <c r="Q598" s="241"/>
      <c r="R598" s="241"/>
      <c r="S598" s="241"/>
      <c r="T598" s="241"/>
      <c r="U598" s="241"/>
      <c r="V598" s="241"/>
      <c r="W598" s="241"/>
      <c r="X598" s="241"/>
      <c r="Y598" s="241"/>
      <c r="Z598" s="241"/>
    </row>
    <row r="599" ht="127.5" customHeight="1">
      <c r="A599" s="241"/>
      <c r="B599" s="241"/>
      <c r="C599" s="241"/>
      <c r="D599" s="309"/>
      <c r="E599" s="241"/>
      <c r="F599" s="241"/>
      <c r="G599" s="241"/>
      <c r="H599" s="241"/>
      <c r="I599" s="241"/>
      <c r="J599" s="241"/>
      <c r="K599" s="241"/>
      <c r="L599" s="241"/>
      <c r="M599" s="241"/>
      <c r="N599" s="241"/>
      <c r="O599" s="241"/>
      <c r="P599" s="241"/>
      <c r="Q599" s="241"/>
      <c r="R599" s="241"/>
      <c r="S599" s="241"/>
      <c r="T599" s="241"/>
      <c r="U599" s="241"/>
      <c r="V599" s="241"/>
      <c r="W599" s="241"/>
      <c r="X599" s="241"/>
      <c r="Y599" s="241"/>
      <c r="Z599" s="241"/>
    </row>
    <row r="600" ht="127.5" customHeight="1">
      <c r="A600" s="241"/>
      <c r="B600" s="241"/>
      <c r="C600" s="241"/>
      <c r="D600" s="309"/>
      <c r="E600" s="241"/>
      <c r="F600" s="241"/>
      <c r="G600" s="241"/>
      <c r="H600" s="241"/>
      <c r="I600" s="241"/>
      <c r="J600" s="241"/>
      <c r="K600" s="241"/>
      <c r="L600" s="241"/>
      <c r="M600" s="241"/>
      <c r="N600" s="241"/>
      <c r="O600" s="241"/>
      <c r="P600" s="241"/>
      <c r="Q600" s="241"/>
      <c r="R600" s="241"/>
      <c r="S600" s="241"/>
      <c r="T600" s="241"/>
      <c r="U600" s="241"/>
      <c r="V600" s="241"/>
      <c r="W600" s="241"/>
      <c r="X600" s="241"/>
      <c r="Y600" s="241"/>
      <c r="Z600" s="241"/>
    </row>
    <row r="601" ht="127.5" customHeight="1">
      <c r="A601" s="241"/>
      <c r="B601" s="241"/>
      <c r="C601" s="241"/>
      <c r="D601" s="309"/>
      <c r="E601" s="241"/>
      <c r="F601" s="241"/>
      <c r="G601" s="241"/>
      <c r="H601" s="241"/>
      <c r="I601" s="241"/>
      <c r="J601" s="241"/>
      <c r="K601" s="241"/>
      <c r="L601" s="241"/>
      <c r="M601" s="241"/>
      <c r="N601" s="241"/>
      <c r="O601" s="241"/>
      <c r="P601" s="241"/>
      <c r="Q601" s="241"/>
      <c r="R601" s="241"/>
      <c r="S601" s="241"/>
      <c r="T601" s="241"/>
      <c r="U601" s="241"/>
      <c r="V601" s="241"/>
      <c r="W601" s="241"/>
      <c r="X601" s="241"/>
      <c r="Y601" s="241"/>
      <c r="Z601" s="241"/>
    </row>
    <row r="602" ht="127.5" customHeight="1">
      <c r="A602" s="241"/>
      <c r="B602" s="241"/>
      <c r="C602" s="241"/>
      <c r="D602" s="309"/>
      <c r="E602" s="241"/>
      <c r="F602" s="241"/>
      <c r="G602" s="241"/>
      <c r="H602" s="241"/>
      <c r="I602" s="241"/>
      <c r="J602" s="241"/>
      <c r="K602" s="241"/>
      <c r="L602" s="241"/>
      <c r="M602" s="241"/>
      <c r="N602" s="241"/>
      <c r="O602" s="241"/>
      <c r="P602" s="241"/>
      <c r="Q602" s="241"/>
      <c r="R602" s="241"/>
      <c r="S602" s="241"/>
      <c r="T602" s="241"/>
      <c r="U602" s="241"/>
      <c r="V602" s="241"/>
      <c r="W602" s="241"/>
      <c r="X602" s="241"/>
      <c r="Y602" s="241"/>
      <c r="Z602" s="241"/>
    </row>
    <row r="603" ht="127.5" customHeight="1">
      <c r="A603" s="241"/>
      <c r="B603" s="241"/>
      <c r="C603" s="241"/>
      <c r="D603" s="309"/>
      <c r="E603" s="241"/>
      <c r="F603" s="241"/>
      <c r="G603" s="241"/>
      <c r="H603" s="241"/>
      <c r="I603" s="241"/>
      <c r="J603" s="241"/>
      <c r="K603" s="241"/>
      <c r="L603" s="241"/>
      <c r="M603" s="241"/>
      <c r="N603" s="241"/>
      <c r="O603" s="241"/>
      <c r="P603" s="241"/>
      <c r="Q603" s="241"/>
      <c r="R603" s="241"/>
      <c r="S603" s="241"/>
      <c r="T603" s="241"/>
      <c r="U603" s="241"/>
      <c r="V603" s="241"/>
      <c r="W603" s="241"/>
      <c r="X603" s="241"/>
      <c r="Y603" s="241"/>
      <c r="Z603" s="241"/>
    </row>
    <row r="604" ht="127.5" customHeight="1">
      <c r="A604" s="241"/>
      <c r="B604" s="241"/>
      <c r="C604" s="241"/>
      <c r="D604" s="309"/>
      <c r="E604" s="241"/>
      <c r="F604" s="241"/>
      <c r="G604" s="241"/>
      <c r="H604" s="241"/>
      <c r="I604" s="241"/>
      <c r="J604" s="241"/>
      <c r="K604" s="241"/>
      <c r="L604" s="241"/>
      <c r="M604" s="241"/>
      <c r="N604" s="241"/>
      <c r="O604" s="241"/>
      <c r="P604" s="241"/>
      <c r="Q604" s="241"/>
      <c r="R604" s="241"/>
      <c r="S604" s="241"/>
      <c r="T604" s="241"/>
      <c r="U604" s="241"/>
      <c r="V604" s="241"/>
      <c r="W604" s="241"/>
      <c r="X604" s="241"/>
      <c r="Y604" s="241"/>
      <c r="Z604" s="241"/>
    </row>
    <row r="605" ht="127.5" customHeight="1">
      <c r="A605" s="241"/>
      <c r="B605" s="241"/>
      <c r="C605" s="241"/>
      <c r="D605" s="309"/>
      <c r="E605" s="241"/>
      <c r="F605" s="241"/>
      <c r="G605" s="241"/>
      <c r="H605" s="241"/>
      <c r="I605" s="241"/>
      <c r="J605" s="241"/>
      <c r="K605" s="241"/>
      <c r="L605" s="241"/>
      <c r="M605" s="241"/>
      <c r="N605" s="241"/>
      <c r="O605" s="241"/>
      <c r="P605" s="241"/>
      <c r="Q605" s="241"/>
      <c r="R605" s="241"/>
      <c r="S605" s="241"/>
      <c r="T605" s="241"/>
      <c r="U605" s="241"/>
      <c r="V605" s="241"/>
      <c r="W605" s="241"/>
      <c r="X605" s="241"/>
      <c r="Y605" s="241"/>
      <c r="Z605" s="241"/>
    </row>
    <row r="606" ht="127.5" customHeight="1">
      <c r="A606" s="241"/>
      <c r="B606" s="241"/>
      <c r="C606" s="241"/>
      <c r="D606" s="309"/>
      <c r="E606" s="241"/>
      <c r="F606" s="241"/>
      <c r="G606" s="241"/>
      <c r="H606" s="241"/>
      <c r="I606" s="241"/>
      <c r="J606" s="241"/>
      <c r="K606" s="241"/>
      <c r="L606" s="241"/>
      <c r="M606" s="241"/>
      <c r="N606" s="241"/>
      <c r="O606" s="241"/>
      <c r="P606" s="241"/>
      <c r="Q606" s="241"/>
      <c r="R606" s="241"/>
      <c r="S606" s="241"/>
      <c r="T606" s="241"/>
      <c r="U606" s="241"/>
      <c r="V606" s="241"/>
      <c r="W606" s="241"/>
      <c r="X606" s="241"/>
      <c r="Y606" s="241"/>
      <c r="Z606" s="241"/>
    </row>
    <row r="607" ht="127.5" customHeight="1">
      <c r="A607" s="241"/>
      <c r="B607" s="241"/>
      <c r="C607" s="241"/>
      <c r="D607" s="309"/>
      <c r="E607" s="241"/>
      <c r="F607" s="241"/>
      <c r="G607" s="241"/>
      <c r="H607" s="241"/>
      <c r="I607" s="241"/>
      <c r="J607" s="241"/>
      <c r="K607" s="241"/>
      <c r="L607" s="241"/>
      <c r="M607" s="241"/>
      <c r="N607" s="241"/>
      <c r="O607" s="241"/>
      <c r="P607" s="241"/>
      <c r="Q607" s="241"/>
      <c r="R607" s="241"/>
      <c r="S607" s="241"/>
      <c r="T607" s="241"/>
      <c r="U607" s="241"/>
      <c r="V607" s="241"/>
      <c r="W607" s="241"/>
      <c r="X607" s="241"/>
      <c r="Y607" s="241"/>
      <c r="Z607" s="241"/>
    </row>
    <row r="608" ht="127.5" customHeight="1">
      <c r="A608" s="241"/>
      <c r="B608" s="241"/>
      <c r="C608" s="241"/>
      <c r="D608" s="309"/>
      <c r="E608" s="241"/>
      <c r="F608" s="241"/>
      <c r="G608" s="241"/>
      <c r="H608" s="241"/>
      <c r="I608" s="241"/>
      <c r="J608" s="241"/>
      <c r="K608" s="241"/>
      <c r="L608" s="241"/>
      <c r="M608" s="241"/>
      <c r="N608" s="241"/>
      <c r="O608" s="241"/>
      <c r="P608" s="241"/>
      <c r="Q608" s="241"/>
      <c r="R608" s="241"/>
      <c r="S608" s="241"/>
      <c r="T608" s="241"/>
      <c r="U608" s="241"/>
      <c r="V608" s="241"/>
      <c r="W608" s="241"/>
      <c r="X608" s="241"/>
      <c r="Y608" s="241"/>
      <c r="Z608" s="241"/>
    </row>
    <row r="609" ht="127.5" customHeight="1">
      <c r="A609" s="241"/>
      <c r="B609" s="241"/>
      <c r="C609" s="241"/>
      <c r="D609" s="309"/>
      <c r="E609" s="241"/>
      <c r="F609" s="241"/>
      <c r="G609" s="241"/>
      <c r="H609" s="241"/>
      <c r="I609" s="241"/>
      <c r="J609" s="241"/>
      <c r="K609" s="241"/>
      <c r="L609" s="241"/>
      <c r="M609" s="241"/>
      <c r="N609" s="241"/>
      <c r="O609" s="241"/>
      <c r="P609" s="241"/>
      <c r="Q609" s="241"/>
      <c r="R609" s="241"/>
      <c r="S609" s="241"/>
      <c r="T609" s="241"/>
      <c r="U609" s="241"/>
      <c r="V609" s="241"/>
      <c r="W609" s="241"/>
      <c r="X609" s="241"/>
      <c r="Y609" s="241"/>
      <c r="Z609" s="241"/>
    </row>
    <row r="610" ht="127.5" customHeight="1">
      <c r="A610" s="241"/>
      <c r="B610" s="241"/>
      <c r="C610" s="241"/>
      <c r="D610" s="309"/>
      <c r="E610" s="241"/>
      <c r="F610" s="241"/>
      <c r="G610" s="241"/>
      <c r="H610" s="241"/>
      <c r="I610" s="241"/>
      <c r="J610" s="241"/>
      <c r="K610" s="241"/>
      <c r="L610" s="241"/>
      <c r="M610" s="241"/>
      <c r="N610" s="241"/>
      <c r="O610" s="241"/>
      <c r="P610" s="241"/>
      <c r="Q610" s="241"/>
      <c r="R610" s="241"/>
      <c r="S610" s="241"/>
      <c r="T610" s="241"/>
      <c r="U610" s="241"/>
      <c r="V610" s="241"/>
      <c r="W610" s="241"/>
      <c r="X610" s="241"/>
      <c r="Y610" s="241"/>
      <c r="Z610" s="241"/>
    </row>
    <row r="611" ht="127.5" customHeight="1">
      <c r="A611" s="241"/>
      <c r="B611" s="241"/>
      <c r="C611" s="241"/>
      <c r="D611" s="309"/>
      <c r="E611" s="241"/>
      <c r="F611" s="241"/>
      <c r="G611" s="241"/>
      <c r="H611" s="241"/>
      <c r="I611" s="241"/>
      <c r="J611" s="241"/>
      <c r="K611" s="241"/>
      <c r="L611" s="241"/>
      <c r="M611" s="241"/>
      <c r="N611" s="241"/>
      <c r="O611" s="241"/>
      <c r="P611" s="241"/>
      <c r="Q611" s="241"/>
      <c r="R611" s="241"/>
      <c r="S611" s="241"/>
      <c r="T611" s="241"/>
      <c r="U611" s="241"/>
      <c r="V611" s="241"/>
      <c r="W611" s="241"/>
      <c r="X611" s="241"/>
      <c r="Y611" s="241"/>
      <c r="Z611" s="241"/>
    </row>
    <row r="612" ht="127.5" customHeight="1">
      <c r="A612" s="241"/>
      <c r="B612" s="241"/>
      <c r="C612" s="241"/>
      <c r="D612" s="309"/>
      <c r="E612" s="241"/>
      <c r="F612" s="241"/>
      <c r="G612" s="241"/>
      <c r="H612" s="241"/>
      <c r="I612" s="241"/>
      <c r="J612" s="241"/>
      <c r="K612" s="241"/>
      <c r="L612" s="241"/>
      <c r="M612" s="241"/>
      <c r="N612" s="241"/>
      <c r="O612" s="241"/>
      <c r="P612" s="241"/>
      <c r="Q612" s="241"/>
      <c r="R612" s="241"/>
      <c r="S612" s="241"/>
      <c r="T612" s="241"/>
      <c r="U612" s="241"/>
      <c r="V612" s="241"/>
      <c r="W612" s="241"/>
      <c r="X612" s="241"/>
      <c r="Y612" s="241"/>
      <c r="Z612" s="241"/>
    </row>
    <row r="613" ht="127.5" customHeight="1">
      <c r="A613" s="241"/>
      <c r="B613" s="241"/>
      <c r="C613" s="241"/>
      <c r="D613" s="309"/>
      <c r="E613" s="241"/>
      <c r="F613" s="241"/>
      <c r="G613" s="241"/>
      <c r="H613" s="241"/>
      <c r="I613" s="241"/>
      <c r="J613" s="241"/>
      <c r="K613" s="241"/>
      <c r="L613" s="241"/>
      <c r="M613" s="241"/>
      <c r="N613" s="241"/>
      <c r="O613" s="241"/>
      <c r="P613" s="241"/>
      <c r="Q613" s="241"/>
      <c r="R613" s="241"/>
      <c r="S613" s="241"/>
      <c r="T613" s="241"/>
      <c r="U613" s="241"/>
      <c r="V613" s="241"/>
      <c r="W613" s="241"/>
      <c r="X613" s="241"/>
      <c r="Y613" s="241"/>
      <c r="Z613" s="241"/>
    </row>
    <row r="614" ht="127.5" customHeight="1">
      <c r="A614" s="241"/>
      <c r="B614" s="241"/>
      <c r="C614" s="241"/>
      <c r="D614" s="309"/>
      <c r="E614" s="241"/>
      <c r="F614" s="241"/>
      <c r="G614" s="241"/>
      <c r="H614" s="241"/>
      <c r="I614" s="241"/>
      <c r="J614" s="241"/>
      <c r="K614" s="241"/>
      <c r="L614" s="241"/>
      <c r="M614" s="241"/>
      <c r="N614" s="241"/>
      <c r="O614" s="241"/>
      <c r="P614" s="241"/>
      <c r="Q614" s="241"/>
      <c r="R614" s="241"/>
      <c r="S614" s="241"/>
      <c r="T614" s="241"/>
      <c r="U614" s="241"/>
      <c r="V614" s="241"/>
      <c r="W614" s="241"/>
      <c r="X614" s="241"/>
      <c r="Y614" s="241"/>
      <c r="Z614" s="241"/>
    </row>
    <row r="615" ht="127.5" customHeight="1">
      <c r="A615" s="241"/>
      <c r="B615" s="241"/>
      <c r="C615" s="241"/>
      <c r="D615" s="309"/>
      <c r="E615" s="241"/>
      <c r="F615" s="241"/>
      <c r="G615" s="241"/>
      <c r="H615" s="241"/>
      <c r="I615" s="241"/>
      <c r="J615" s="241"/>
      <c r="K615" s="241"/>
      <c r="L615" s="241"/>
      <c r="M615" s="241"/>
      <c r="N615" s="241"/>
      <c r="O615" s="241"/>
      <c r="P615" s="241"/>
      <c r="Q615" s="241"/>
      <c r="R615" s="241"/>
      <c r="S615" s="241"/>
      <c r="T615" s="241"/>
      <c r="U615" s="241"/>
      <c r="V615" s="241"/>
      <c r="W615" s="241"/>
      <c r="X615" s="241"/>
      <c r="Y615" s="241"/>
      <c r="Z615" s="241"/>
    </row>
    <row r="616" ht="127.5" customHeight="1">
      <c r="A616" s="241"/>
      <c r="B616" s="241"/>
      <c r="C616" s="241"/>
      <c r="D616" s="309"/>
      <c r="E616" s="241"/>
      <c r="F616" s="241"/>
      <c r="G616" s="241"/>
      <c r="H616" s="241"/>
      <c r="I616" s="241"/>
      <c r="J616" s="241"/>
      <c r="K616" s="241"/>
      <c r="L616" s="241"/>
      <c r="M616" s="241"/>
      <c r="N616" s="241"/>
      <c r="O616" s="241"/>
      <c r="P616" s="241"/>
      <c r="Q616" s="241"/>
      <c r="R616" s="241"/>
      <c r="S616" s="241"/>
      <c r="T616" s="241"/>
      <c r="U616" s="241"/>
      <c r="V616" s="241"/>
      <c r="W616" s="241"/>
      <c r="X616" s="241"/>
      <c r="Y616" s="241"/>
      <c r="Z616" s="241"/>
    </row>
    <row r="617" ht="127.5" customHeight="1">
      <c r="A617" s="241"/>
      <c r="B617" s="241"/>
      <c r="C617" s="241"/>
      <c r="D617" s="309"/>
      <c r="E617" s="241"/>
      <c r="F617" s="241"/>
      <c r="G617" s="241"/>
      <c r="H617" s="241"/>
      <c r="I617" s="241"/>
      <c r="J617" s="241"/>
      <c r="K617" s="241"/>
      <c r="L617" s="241"/>
      <c r="M617" s="241"/>
      <c r="N617" s="241"/>
      <c r="O617" s="241"/>
      <c r="P617" s="241"/>
      <c r="Q617" s="241"/>
      <c r="R617" s="241"/>
      <c r="S617" s="241"/>
      <c r="T617" s="241"/>
      <c r="U617" s="241"/>
      <c r="V617" s="241"/>
      <c r="W617" s="241"/>
      <c r="X617" s="241"/>
      <c r="Y617" s="241"/>
      <c r="Z617" s="241"/>
    </row>
    <row r="618" ht="127.5" customHeight="1">
      <c r="A618" s="241"/>
      <c r="B618" s="241"/>
      <c r="C618" s="241"/>
      <c r="D618" s="309"/>
      <c r="E618" s="241"/>
      <c r="F618" s="241"/>
      <c r="G618" s="241"/>
      <c r="H618" s="241"/>
      <c r="I618" s="241"/>
      <c r="J618" s="241"/>
      <c r="K618" s="241"/>
      <c r="L618" s="241"/>
      <c r="M618" s="241"/>
      <c r="N618" s="241"/>
      <c r="O618" s="241"/>
      <c r="P618" s="241"/>
      <c r="Q618" s="241"/>
      <c r="R618" s="241"/>
      <c r="S618" s="241"/>
      <c r="T618" s="241"/>
      <c r="U618" s="241"/>
      <c r="V618" s="241"/>
      <c r="W618" s="241"/>
      <c r="X618" s="241"/>
      <c r="Y618" s="241"/>
      <c r="Z618" s="241"/>
    </row>
    <row r="619" ht="127.5" customHeight="1">
      <c r="A619" s="241"/>
      <c r="B619" s="241"/>
      <c r="C619" s="241"/>
      <c r="D619" s="309"/>
      <c r="E619" s="241"/>
      <c r="F619" s="241"/>
      <c r="G619" s="241"/>
      <c r="H619" s="241"/>
      <c r="I619" s="241"/>
      <c r="J619" s="241"/>
      <c r="K619" s="241"/>
      <c r="L619" s="241"/>
      <c r="M619" s="241"/>
      <c r="N619" s="241"/>
      <c r="O619" s="241"/>
      <c r="P619" s="241"/>
      <c r="Q619" s="241"/>
      <c r="R619" s="241"/>
      <c r="S619" s="241"/>
      <c r="T619" s="241"/>
      <c r="U619" s="241"/>
      <c r="V619" s="241"/>
      <c r="W619" s="241"/>
      <c r="X619" s="241"/>
      <c r="Y619" s="241"/>
      <c r="Z619" s="241"/>
    </row>
    <row r="620" ht="127.5" customHeight="1">
      <c r="A620" s="241"/>
      <c r="B620" s="241"/>
      <c r="C620" s="241"/>
      <c r="D620" s="309"/>
      <c r="E620" s="241"/>
      <c r="F620" s="241"/>
      <c r="G620" s="241"/>
      <c r="H620" s="241"/>
      <c r="I620" s="241"/>
      <c r="J620" s="241"/>
      <c r="K620" s="241"/>
      <c r="L620" s="241"/>
      <c r="M620" s="241"/>
      <c r="N620" s="241"/>
      <c r="O620" s="241"/>
      <c r="P620" s="241"/>
      <c r="Q620" s="241"/>
      <c r="R620" s="241"/>
      <c r="S620" s="241"/>
      <c r="T620" s="241"/>
      <c r="U620" s="241"/>
      <c r="V620" s="241"/>
      <c r="W620" s="241"/>
      <c r="X620" s="241"/>
      <c r="Y620" s="241"/>
      <c r="Z620" s="241"/>
    </row>
    <row r="621" ht="127.5" customHeight="1">
      <c r="A621" s="241"/>
      <c r="B621" s="241"/>
      <c r="C621" s="241"/>
      <c r="D621" s="309"/>
      <c r="E621" s="241"/>
      <c r="F621" s="241"/>
      <c r="G621" s="241"/>
      <c r="H621" s="241"/>
      <c r="I621" s="241"/>
      <c r="J621" s="241"/>
      <c r="K621" s="241"/>
      <c r="L621" s="241"/>
      <c r="M621" s="241"/>
      <c r="N621" s="241"/>
      <c r="O621" s="241"/>
      <c r="P621" s="241"/>
      <c r="Q621" s="241"/>
      <c r="R621" s="241"/>
      <c r="S621" s="241"/>
      <c r="T621" s="241"/>
      <c r="U621" s="241"/>
      <c r="V621" s="241"/>
      <c r="W621" s="241"/>
      <c r="X621" s="241"/>
      <c r="Y621" s="241"/>
      <c r="Z621" s="241"/>
    </row>
    <row r="622" ht="127.5" customHeight="1">
      <c r="A622" s="241"/>
      <c r="B622" s="241"/>
      <c r="C622" s="241"/>
      <c r="D622" s="309"/>
      <c r="E622" s="241"/>
      <c r="F622" s="241"/>
      <c r="G622" s="241"/>
      <c r="H622" s="241"/>
      <c r="I622" s="241"/>
      <c r="J622" s="241"/>
      <c r="K622" s="241"/>
      <c r="L622" s="241"/>
      <c r="M622" s="241"/>
      <c r="N622" s="241"/>
      <c r="O622" s="241"/>
      <c r="P622" s="241"/>
      <c r="Q622" s="241"/>
      <c r="R622" s="241"/>
      <c r="S622" s="241"/>
      <c r="T622" s="241"/>
      <c r="U622" s="241"/>
      <c r="V622" s="241"/>
      <c r="W622" s="241"/>
      <c r="X622" s="241"/>
      <c r="Y622" s="241"/>
      <c r="Z622" s="241"/>
    </row>
    <row r="623" ht="127.5" customHeight="1">
      <c r="A623" s="241"/>
      <c r="B623" s="241"/>
      <c r="C623" s="241"/>
      <c r="D623" s="309"/>
      <c r="E623" s="241"/>
      <c r="F623" s="241"/>
      <c r="G623" s="241"/>
      <c r="H623" s="241"/>
      <c r="I623" s="241"/>
      <c r="J623" s="241"/>
      <c r="K623" s="241"/>
      <c r="L623" s="241"/>
      <c r="M623" s="241"/>
      <c r="N623" s="241"/>
      <c r="O623" s="241"/>
      <c r="P623" s="241"/>
      <c r="Q623" s="241"/>
      <c r="R623" s="241"/>
      <c r="S623" s="241"/>
      <c r="T623" s="241"/>
      <c r="U623" s="241"/>
      <c r="V623" s="241"/>
      <c r="W623" s="241"/>
      <c r="X623" s="241"/>
      <c r="Y623" s="241"/>
      <c r="Z623" s="241"/>
    </row>
    <row r="624" ht="127.5" customHeight="1">
      <c r="A624" s="241"/>
      <c r="B624" s="241"/>
      <c r="C624" s="241"/>
      <c r="D624" s="309"/>
      <c r="E624" s="241"/>
      <c r="F624" s="241"/>
      <c r="G624" s="241"/>
      <c r="H624" s="241"/>
      <c r="I624" s="241"/>
      <c r="J624" s="241"/>
      <c r="K624" s="241"/>
      <c r="L624" s="241"/>
      <c r="M624" s="241"/>
      <c r="N624" s="241"/>
      <c r="O624" s="241"/>
      <c r="P624" s="241"/>
      <c r="Q624" s="241"/>
      <c r="R624" s="241"/>
      <c r="S624" s="241"/>
      <c r="T624" s="241"/>
      <c r="U624" s="241"/>
      <c r="V624" s="241"/>
      <c r="W624" s="241"/>
      <c r="X624" s="241"/>
      <c r="Y624" s="241"/>
      <c r="Z624" s="241"/>
    </row>
    <row r="625" ht="127.5" customHeight="1">
      <c r="A625" s="241"/>
      <c r="B625" s="241"/>
      <c r="C625" s="241"/>
      <c r="D625" s="309"/>
      <c r="E625" s="241"/>
      <c r="F625" s="241"/>
      <c r="G625" s="241"/>
      <c r="H625" s="241"/>
      <c r="I625" s="241"/>
      <c r="J625" s="241"/>
      <c r="K625" s="241"/>
      <c r="L625" s="241"/>
      <c r="M625" s="241"/>
      <c r="N625" s="241"/>
      <c r="O625" s="241"/>
      <c r="P625" s="241"/>
      <c r="Q625" s="241"/>
      <c r="R625" s="241"/>
      <c r="S625" s="241"/>
      <c r="T625" s="241"/>
      <c r="U625" s="241"/>
      <c r="V625" s="241"/>
      <c r="W625" s="241"/>
      <c r="X625" s="241"/>
      <c r="Y625" s="241"/>
      <c r="Z625" s="241"/>
    </row>
    <row r="626" ht="127.5" customHeight="1">
      <c r="A626" s="241"/>
      <c r="B626" s="241"/>
      <c r="C626" s="241"/>
      <c r="D626" s="309"/>
      <c r="E626" s="241"/>
      <c r="F626" s="241"/>
      <c r="G626" s="241"/>
      <c r="H626" s="241"/>
      <c r="I626" s="241"/>
      <c r="J626" s="241"/>
      <c r="K626" s="241"/>
      <c r="L626" s="241"/>
      <c r="M626" s="241"/>
      <c r="N626" s="241"/>
      <c r="O626" s="241"/>
      <c r="P626" s="241"/>
      <c r="Q626" s="241"/>
      <c r="R626" s="241"/>
      <c r="S626" s="241"/>
      <c r="T626" s="241"/>
      <c r="U626" s="241"/>
      <c r="V626" s="241"/>
      <c r="W626" s="241"/>
      <c r="X626" s="241"/>
      <c r="Y626" s="241"/>
      <c r="Z626" s="241"/>
    </row>
    <row r="627" ht="127.5" customHeight="1">
      <c r="A627" s="241"/>
      <c r="B627" s="241"/>
      <c r="C627" s="241"/>
      <c r="D627" s="309"/>
      <c r="E627" s="241"/>
      <c r="F627" s="241"/>
      <c r="G627" s="241"/>
      <c r="H627" s="241"/>
      <c r="I627" s="241"/>
      <c r="J627" s="241"/>
      <c r="K627" s="241"/>
      <c r="L627" s="241"/>
      <c r="M627" s="241"/>
      <c r="N627" s="241"/>
      <c r="O627" s="241"/>
      <c r="P627" s="241"/>
      <c r="Q627" s="241"/>
      <c r="R627" s="241"/>
      <c r="S627" s="241"/>
      <c r="T627" s="241"/>
      <c r="U627" s="241"/>
      <c r="V627" s="241"/>
      <c r="W627" s="241"/>
      <c r="X627" s="241"/>
      <c r="Y627" s="241"/>
      <c r="Z627" s="241"/>
    </row>
    <row r="628" ht="127.5" customHeight="1">
      <c r="A628" s="241"/>
      <c r="B628" s="241"/>
      <c r="C628" s="241"/>
      <c r="D628" s="309"/>
      <c r="E628" s="241"/>
      <c r="F628" s="241"/>
      <c r="G628" s="241"/>
      <c r="H628" s="241"/>
      <c r="I628" s="241"/>
      <c r="J628" s="241"/>
      <c r="K628" s="241"/>
      <c r="L628" s="241"/>
      <c r="M628" s="241"/>
      <c r="N628" s="241"/>
      <c r="O628" s="241"/>
      <c r="P628" s="241"/>
      <c r="Q628" s="241"/>
      <c r="R628" s="241"/>
      <c r="S628" s="241"/>
      <c r="T628" s="241"/>
      <c r="U628" s="241"/>
      <c r="V628" s="241"/>
      <c r="W628" s="241"/>
      <c r="X628" s="241"/>
      <c r="Y628" s="241"/>
      <c r="Z628" s="241"/>
    </row>
    <row r="629" ht="127.5" customHeight="1">
      <c r="A629" s="241"/>
      <c r="B629" s="241"/>
      <c r="C629" s="241"/>
      <c r="D629" s="309"/>
      <c r="E629" s="241"/>
      <c r="F629" s="241"/>
      <c r="G629" s="241"/>
      <c r="H629" s="241"/>
      <c r="I629" s="241"/>
      <c r="J629" s="241"/>
      <c r="K629" s="241"/>
      <c r="L629" s="241"/>
      <c r="M629" s="241"/>
      <c r="N629" s="241"/>
      <c r="O629" s="241"/>
      <c r="P629" s="241"/>
      <c r="Q629" s="241"/>
      <c r="R629" s="241"/>
      <c r="S629" s="241"/>
      <c r="T629" s="241"/>
      <c r="U629" s="241"/>
      <c r="V629" s="241"/>
      <c r="W629" s="241"/>
      <c r="X629" s="241"/>
      <c r="Y629" s="241"/>
      <c r="Z629" s="241"/>
    </row>
    <row r="630" ht="127.5" customHeight="1">
      <c r="A630" s="241"/>
      <c r="B630" s="241"/>
      <c r="C630" s="241"/>
      <c r="D630" s="309"/>
      <c r="E630" s="241"/>
      <c r="F630" s="241"/>
      <c r="G630" s="241"/>
      <c r="H630" s="241"/>
      <c r="I630" s="241"/>
      <c r="J630" s="241"/>
      <c r="K630" s="241"/>
      <c r="L630" s="241"/>
      <c r="M630" s="241"/>
      <c r="N630" s="241"/>
      <c r="O630" s="241"/>
      <c r="P630" s="241"/>
      <c r="Q630" s="241"/>
      <c r="R630" s="241"/>
      <c r="S630" s="241"/>
      <c r="T630" s="241"/>
      <c r="U630" s="241"/>
      <c r="V630" s="241"/>
      <c r="W630" s="241"/>
      <c r="X630" s="241"/>
      <c r="Y630" s="241"/>
      <c r="Z630" s="241"/>
    </row>
    <row r="631" ht="127.5" customHeight="1">
      <c r="A631" s="241"/>
      <c r="B631" s="241"/>
      <c r="C631" s="241"/>
      <c r="D631" s="309"/>
      <c r="E631" s="241"/>
      <c r="F631" s="241"/>
      <c r="G631" s="241"/>
      <c r="H631" s="241"/>
      <c r="I631" s="241"/>
      <c r="J631" s="241"/>
      <c r="K631" s="241"/>
      <c r="L631" s="241"/>
      <c r="M631" s="241"/>
      <c r="N631" s="241"/>
      <c r="O631" s="241"/>
      <c r="P631" s="241"/>
      <c r="Q631" s="241"/>
      <c r="R631" s="241"/>
      <c r="S631" s="241"/>
      <c r="T631" s="241"/>
      <c r="U631" s="241"/>
      <c r="V631" s="241"/>
      <c r="W631" s="241"/>
      <c r="X631" s="241"/>
      <c r="Y631" s="241"/>
      <c r="Z631" s="241"/>
    </row>
    <row r="632" ht="127.5" customHeight="1">
      <c r="A632" s="241"/>
      <c r="B632" s="241"/>
      <c r="C632" s="241"/>
      <c r="D632" s="309"/>
      <c r="E632" s="241"/>
      <c r="F632" s="241"/>
      <c r="G632" s="241"/>
      <c r="H632" s="241"/>
      <c r="I632" s="241"/>
      <c r="J632" s="241"/>
      <c r="K632" s="241"/>
      <c r="L632" s="241"/>
      <c r="M632" s="241"/>
      <c r="N632" s="241"/>
      <c r="O632" s="241"/>
      <c r="P632" s="241"/>
      <c r="Q632" s="241"/>
      <c r="R632" s="241"/>
      <c r="S632" s="241"/>
      <c r="T632" s="241"/>
      <c r="U632" s="241"/>
      <c r="V632" s="241"/>
      <c r="W632" s="241"/>
      <c r="X632" s="241"/>
      <c r="Y632" s="241"/>
      <c r="Z632" s="241"/>
    </row>
    <row r="633" ht="127.5" customHeight="1">
      <c r="A633" s="241"/>
      <c r="B633" s="241"/>
      <c r="C633" s="241"/>
      <c r="D633" s="309"/>
      <c r="E633" s="241"/>
      <c r="F633" s="241"/>
      <c r="G633" s="241"/>
      <c r="H633" s="241"/>
      <c r="I633" s="241"/>
      <c r="J633" s="241"/>
      <c r="K633" s="241"/>
      <c r="L633" s="241"/>
      <c r="M633" s="241"/>
      <c r="N633" s="241"/>
      <c r="O633" s="241"/>
      <c r="P633" s="241"/>
      <c r="Q633" s="241"/>
      <c r="R633" s="241"/>
      <c r="S633" s="241"/>
      <c r="T633" s="241"/>
      <c r="U633" s="241"/>
      <c r="V633" s="241"/>
      <c r="W633" s="241"/>
      <c r="X633" s="241"/>
      <c r="Y633" s="241"/>
      <c r="Z633" s="241"/>
    </row>
    <row r="634" ht="127.5" customHeight="1">
      <c r="A634" s="241"/>
      <c r="B634" s="241"/>
      <c r="C634" s="241"/>
      <c r="D634" s="309"/>
      <c r="E634" s="241"/>
      <c r="F634" s="241"/>
      <c r="G634" s="241"/>
      <c r="H634" s="241"/>
      <c r="I634" s="241"/>
      <c r="J634" s="241"/>
      <c r="K634" s="241"/>
      <c r="L634" s="241"/>
      <c r="M634" s="241"/>
      <c r="N634" s="241"/>
      <c r="O634" s="241"/>
      <c r="P634" s="241"/>
      <c r="Q634" s="241"/>
      <c r="R634" s="241"/>
      <c r="S634" s="241"/>
      <c r="T634" s="241"/>
      <c r="U634" s="241"/>
      <c r="V634" s="241"/>
      <c r="W634" s="241"/>
      <c r="X634" s="241"/>
      <c r="Y634" s="241"/>
      <c r="Z634" s="241"/>
    </row>
    <row r="635" ht="127.5" customHeight="1">
      <c r="A635" s="241"/>
      <c r="B635" s="241"/>
      <c r="C635" s="241"/>
      <c r="D635" s="309"/>
      <c r="E635" s="241"/>
      <c r="F635" s="241"/>
      <c r="G635" s="241"/>
      <c r="H635" s="241"/>
      <c r="I635" s="241"/>
      <c r="J635" s="241"/>
      <c r="K635" s="241"/>
      <c r="L635" s="241"/>
      <c r="M635" s="241"/>
      <c r="N635" s="241"/>
      <c r="O635" s="241"/>
      <c r="P635" s="241"/>
      <c r="Q635" s="241"/>
      <c r="R635" s="241"/>
      <c r="S635" s="241"/>
      <c r="T635" s="241"/>
      <c r="U635" s="241"/>
      <c r="V635" s="241"/>
      <c r="W635" s="241"/>
      <c r="X635" s="241"/>
      <c r="Y635" s="241"/>
      <c r="Z635" s="241"/>
    </row>
    <row r="636" ht="127.5" customHeight="1">
      <c r="A636" s="241"/>
      <c r="B636" s="241"/>
      <c r="C636" s="241"/>
      <c r="D636" s="309"/>
      <c r="E636" s="241"/>
      <c r="F636" s="241"/>
      <c r="G636" s="241"/>
      <c r="H636" s="241"/>
      <c r="I636" s="241"/>
      <c r="J636" s="241"/>
      <c r="K636" s="241"/>
      <c r="L636" s="241"/>
      <c r="M636" s="241"/>
      <c r="N636" s="241"/>
      <c r="O636" s="241"/>
      <c r="P636" s="241"/>
      <c r="Q636" s="241"/>
      <c r="R636" s="241"/>
      <c r="S636" s="241"/>
      <c r="T636" s="241"/>
      <c r="U636" s="241"/>
      <c r="V636" s="241"/>
      <c r="W636" s="241"/>
      <c r="X636" s="241"/>
      <c r="Y636" s="241"/>
      <c r="Z636" s="241"/>
    </row>
    <row r="637" ht="127.5" customHeight="1">
      <c r="A637" s="241"/>
      <c r="B637" s="241"/>
      <c r="C637" s="241"/>
      <c r="D637" s="309"/>
      <c r="E637" s="241"/>
      <c r="F637" s="241"/>
      <c r="G637" s="241"/>
      <c r="H637" s="241"/>
      <c r="I637" s="241"/>
      <c r="J637" s="241"/>
      <c r="K637" s="241"/>
      <c r="L637" s="241"/>
      <c r="M637" s="241"/>
      <c r="N637" s="241"/>
      <c r="O637" s="241"/>
      <c r="P637" s="241"/>
      <c r="Q637" s="241"/>
      <c r="R637" s="241"/>
      <c r="S637" s="241"/>
      <c r="T637" s="241"/>
      <c r="U637" s="241"/>
      <c r="V637" s="241"/>
      <c r="W637" s="241"/>
      <c r="X637" s="241"/>
      <c r="Y637" s="241"/>
      <c r="Z637" s="241"/>
    </row>
    <row r="638" ht="127.5" customHeight="1">
      <c r="A638" s="241"/>
      <c r="B638" s="241"/>
      <c r="C638" s="241"/>
      <c r="D638" s="309"/>
      <c r="E638" s="241"/>
      <c r="F638" s="241"/>
      <c r="G638" s="241"/>
      <c r="H638" s="241"/>
      <c r="I638" s="241"/>
      <c r="J638" s="241"/>
      <c r="K638" s="241"/>
      <c r="L638" s="241"/>
      <c r="M638" s="241"/>
      <c r="N638" s="241"/>
      <c r="O638" s="241"/>
      <c r="P638" s="241"/>
      <c r="Q638" s="241"/>
      <c r="R638" s="241"/>
      <c r="S638" s="241"/>
      <c r="T638" s="241"/>
      <c r="U638" s="241"/>
      <c r="V638" s="241"/>
      <c r="W638" s="241"/>
      <c r="X638" s="241"/>
      <c r="Y638" s="241"/>
      <c r="Z638" s="241"/>
    </row>
    <row r="639" ht="127.5" customHeight="1">
      <c r="A639" s="241"/>
      <c r="B639" s="241"/>
      <c r="C639" s="241"/>
      <c r="D639" s="309"/>
      <c r="E639" s="241"/>
      <c r="F639" s="241"/>
      <c r="G639" s="241"/>
      <c r="H639" s="241"/>
      <c r="I639" s="241"/>
      <c r="J639" s="241"/>
      <c r="K639" s="241"/>
      <c r="L639" s="241"/>
      <c r="M639" s="241"/>
      <c r="N639" s="241"/>
      <c r="O639" s="241"/>
      <c r="P639" s="241"/>
      <c r="Q639" s="241"/>
      <c r="R639" s="241"/>
      <c r="S639" s="241"/>
      <c r="T639" s="241"/>
      <c r="U639" s="241"/>
      <c r="V639" s="241"/>
      <c r="W639" s="241"/>
      <c r="X639" s="241"/>
      <c r="Y639" s="241"/>
      <c r="Z639" s="241"/>
    </row>
    <row r="640" ht="127.5" customHeight="1">
      <c r="A640" s="241"/>
      <c r="B640" s="241"/>
      <c r="C640" s="241"/>
      <c r="D640" s="309"/>
      <c r="E640" s="241"/>
      <c r="F640" s="241"/>
      <c r="G640" s="241"/>
      <c r="H640" s="241"/>
      <c r="I640" s="241"/>
      <c r="J640" s="241"/>
      <c r="K640" s="241"/>
      <c r="L640" s="241"/>
      <c r="M640" s="241"/>
      <c r="N640" s="241"/>
      <c r="O640" s="241"/>
      <c r="P640" s="241"/>
      <c r="Q640" s="241"/>
      <c r="R640" s="241"/>
      <c r="S640" s="241"/>
      <c r="T640" s="241"/>
      <c r="U640" s="241"/>
      <c r="V640" s="241"/>
      <c r="W640" s="241"/>
      <c r="X640" s="241"/>
      <c r="Y640" s="241"/>
      <c r="Z640" s="241"/>
    </row>
    <row r="641" ht="127.5" customHeight="1">
      <c r="A641" s="241"/>
      <c r="B641" s="241"/>
      <c r="C641" s="241"/>
      <c r="D641" s="309"/>
      <c r="E641" s="241"/>
      <c r="F641" s="241"/>
      <c r="G641" s="241"/>
      <c r="H641" s="241"/>
      <c r="I641" s="241"/>
      <c r="J641" s="241"/>
      <c r="K641" s="241"/>
      <c r="L641" s="241"/>
      <c r="M641" s="241"/>
      <c r="N641" s="241"/>
      <c r="O641" s="241"/>
      <c r="P641" s="241"/>
      <c r="Q641" s="241"/>
      <c r="R641" s="241"/>
      <c r="S641" s="241"/>
      <c r="T641" s="241"/>
      <c r="U641" s="241"/>
      <c r="V641" s="241"/>
      <c r="W641" s="241"/>
      <c r="X641" s="241"/>
      <c r="Y641" s="241"/>
      <c r="Z641" s="241"/>
    </row>
    <row r="642" ht="127.5" customHeight="1">
      <c r="A642" s="241"/>
      <c r="B642" s="241"/>
      <c r="C642" s="241"/>
      <c r="D642" s="309"/>
      <c r="E642" s="241"/>
      <c r="F642" s="241"/>
      <c r="G642" s="241"/>
      <c r="H642" s="241"/>
      <c r="I642" s="241"/>
      <c r="J642" s="241"/>
      <c r="K642" s="241"/>
      <c r="L642" s="241"/>
      <c r="M642" s="241"/>
      <c r="N642" s="241"/>
      <c r="O642" s="241"/>
      <c r="P642" s="241"/>
      <c r="Q642" s="241"/>
      <c r="R642" s="241"/>
      <c r="S642" s="241"/>
      <c r="T642" s="241"/>
      <c r="U642" s="241"/>
      <c r="V642" s="241"/>
      <c r="W642" s="241"/>
      <c r="X642" s="241"/>
      <c r="Y642" s="241"/>
      <c r="Z642" s="241"/>
    </row>
    <row r="643" ht="127.5" customHeight="1">
      <c r="A643" s="241"/>
      <c r="B643" s="241"/>
      <c r="C643" s="241"/>
      <c r="D643" s="309"/>
      <c r="E643" s="241"/>
      <c r="F643" s="241"/>
      <c r="G643" s="241"/>
      <c r="H643" s="241"/>
      <c r="I643" s="241"/>
      <c r="J643" s="241"/>
      <c r="K643" s="241"/>
      <c r="L643" s="241"/>
      <c r="M643" s="241"/>
      <c r="N643" s="241"/>
      <c r="O643" s="241"/>
      <c r="P643" s="241"/>
      <c r="Q643" s="241"/>
      <c r="R643" s="241"/>
      <c r="S643" s="241"/>
      <c r="T643" s="241"/>
      <c r="U643" s="241"/>
      <c r="V643" s="241"/>
      <c r="W643" s="241"/>
      <c r="X643" s="241"/>
      <c r="Y643" s="241"/>
      <c r="Z643" s="241"/>
    </row>
    <row r="644" ht="127.5" customHeight="1">
      <c r="A644" s="241"/>
      <c r="B644" s="241"/>
      <c r="C644" s="241"/>
      <c r="D644" s="309"/>
      <c r="E644" s="241"/>
      <c r="F644" s="241"/>
      <c r="G644" s="241"/>
      <c r="H644" s="241"/>
      <c r="I644" s="241"/>
      <c r="J644" s="241"/>
      <c r="K644" s="241"/>
      <c r="L644" s="241"/>
      <c r="M644" s="241"/>
      <c r="N644" s="241"/>
      <c r="O644" s="241"/>
      <c r="P644" s="241"/>
      <c r="Q644" s="241"/>
      <c r="R644" s="241"/>
      <c r="S644" s="241"/>
      <c r="T644" s="241"/>
      <c r="U644" s="241"/>
      <c r="V644" s="241"/>
      <c r="W644" s="241"/>
      <c r="X644" s="241"/>
      <c r="Y644" s="241"/>
      <c r="Z644" s="241"/>
    </row>
    <row r="645" ht="127.5" customHeight="1">
      <c r="A645" s="241"/>
      <c r="B645" s="241"/>
      <c r="C645" s="241"/>
      <c r="D645" s="309"/>
      <c r="E645" s="241"/>
      <c r="F645" s="241"/>
      <c r="G645" s="241"/>
      <c r="H645" s="241"/>
      <c r="I645" s="241"/>
      <c r="J645" s="241"/>
      <c r="K645" s="241"/>
      <c r="L645" s="241"/>
      <c r="M645" s="241"/>
      <c r="N645" s="241"/>
      <c r="O645" s="241"/>
      <c r="P645" s="241"/>
      <c r="Q645" s="241"/>
      <c r="R645" s="241"/>
      <c r="S645" s="241"/>
      <c r="T645" s="241"/>
      <c r="U645" s="241"/>
      <c r="V645" s="241"/>
      <c r="W645" s="241"/>
      <c r="X645" s="241"/>
      <c r="Y645" s="241"/>
      <c r="Z645" s="241"/>
    </row>
    <row r="646" ht="127.5" customHeight="1">
      <c r="A646" s="241"/>
      <c r="B646" s="241"/>
      <c r="C646" s="241"/>
      <c r="D646" s="309"/>
      <c r="E646" s="241"/>
      <c r="F646" s="241"/>
      <c r="G646" s="241"/>
      <c r="H646" s="241"/>
      <c r="I646" s="241"/>
      <c r="J646" s="241"/>
      <c r="K646" s="241"/>
      <c r="L646" s="241"/>
      <c r="M646" s="241"/>
      <c r="N646" s="241"/>
      <c r="O646" s="241"/>
      <c r="P646" s="241"/>
      <c r="Q646" s="241"/>
      <c r="R646" s="241"/>
      <c r="S646" s="241"/>
      <c r="T646" s="241"/>
      <c r="U646" s="241"/>
      <c r="V646" s="241"/>
      <c r="W646" s="241"/>
      <c r="X646" s="241"/>
      <c r="Y646" s="241"/>
      <c r="Z646" s="241"/>
    </row>
    <row r="647" ht="127.5" customHeight="1">
      <c r="A647" s="241"/>
      <c r="B647" s="241"/>
      <c r="C647" s="241"/>
      <c r="D647" s="309"/>
      <c r="E647" s="241"/>
      <c r="F647" s="241"/>
      <c r="G647" s="241"/>
      <c r="H647" s="241"/>
      <c r="I647" s="241"/>
      <c r="J647" s="241"/>
      <c r="K647" s="241"/>
      <c r="L647" s="241"/>
      <c r="M647" s="241"/>
      <c r="N647" s="241"/>
      <c r="O647" s="241"/>
      <c r="P647" s="241"/>
      <c r="Q647" s="241"/>
      <c r="R647" s="241"/>
      <c r="S647" s="241"/>
      <c r="T647" s="241"/>
      <c r="U647" s="241"/>
      <c r="V647" s="241"/>
      <c r="W647" s="241"/>
      <c r="X647" s="241"/>
      <c r="Y647" s="241"/>
      <c r="Z647" s="241"/>
    </row>
    <row r="648" ht="127.5" customHeight="1">
      <c r="A648" s="241"/>
      <c r="B648" s="241"/>
      <c r="C648" s="241"/>
      <c r="D648" s="309"/>
      <c r="E648" s="241"/>
      <c r="F648" s="241"/>
      <c r="G648" s="241"/>
      <c r="H648" s="241"/>
      <c r="I648" s="241"/>
      <c r="J648" s="241"/>
      <c r="K648" s="241"/>
      <c r="L648" s="241"/>
      <c r="M648" s="241"/>
      <c r="N648" s="241"/>
      <c r="O648" s="241"/>
      <c r="P648" s="241"/>
      <c r="Q648" s="241"/>
      <c r="R648" s="241"/>
      <c r="S648" s="241"/>
      <c r="T648" s="241"/>
      <c r="U648" s="241"/>
      <c r="V648" s="241"/>
      <c r="W648" s="241"/>
      <c r="X648" s="241"/>
      <c r="Y648" s="241"/>
      <c r="Z648" s="241"/>
    </row>
    <row r="649" ht="127.5" customHeight="1">
      <c r="A649" s="241"/>
      <c r="B649" s="241"/>
      <c r="C649" s="241"/>
      <c r="D649" s="309"/>
      <c r="E649" s="241"/>
      <c r="F649" s="241"/>
      <c r="G649" s="241"/>
      <c r="H649" s="241"/>
      <c r="I649" s="241"/>
      <c r="J649" s="241"/>
      <c r="K649" s="241"/>
      <c r="L649" s="241"/>
      <c r="M649" s="241"/>
      <c r="N649" s="241"/>
      <c r="O649" s="241"/>
      <c r="P649" s="241"/>
      <c r="Q649" s="241"/>
      <c r="R649" s="241"/>
      <c r="S649" s="241"/>
      <c r="T649" s="241"/>
      <c r="U649" s="241"/>
      <c r="V649" s="241"/>
      <c r="W649" s="241"/>
      <c r="X649" s="241"/>
      <c r="Y649" s="241"/>
      <c r="Z649" s="241"/>
    </row>
    <row r="650" ht="127.5" customHeight="1">
      <c r="A650" s="241"/>
      <c r="B650" s="241"/>
      <c r="C650" s="241"/>
      <c r="D650" s="309"/>
      <c r="E650" s="241"/>
      <c r="F650" s="241"/>
      <c r="G650" s="241"/>
      <c r="H650" s="241"/>
      <c r="I650" s="241"/>
      <c r="J650" s="241"/>
      <c r="K650" s="241"/>
      <c r="L650" s="241"/>
      <c r="M650" s="241"/>
      <c r="N650" s="241"/>
      <c r="O650" s="241"/>
      <c r="P650" s="241"/>
      <c r="Q650" s="241"/>
      <c r="R650" s="241"/>
      <c r="S650" s="241"/>
      <c r="T650" s="241"/>
      <c r="U650" s="241"/>
      <c r="V650" s="241"/>
      <c r="W650" s="241"/>
      <c r="X650" s="241"/>
      <c r="Y650" s="241"/>
      <c r="Z650" s="241"/>
    </row>
    <row r="651" ht="127.5" customHeight="1">
      <c r="A651" s="241"/>
      <c r="B651" s="241"/>
      <c r="C651" s="241"/>
      <c r="D651" s="309"/>
      <c r="E651" s="241"/>
      <c r="F651" s="241"/>
      <c r="G651" s="241"/>
      <c r="H651" s="241"/>
      <c r="I651" s="241"/>
      <c r="J651" s="241"/>
      <c r="K651" s="241"/>
      <c r="L651" s="241"/>
      <c r="M651" s="241"/>
      <c r="N651" s="241"/>
      <c r="O651" s="241"/>
      <c r="P651" s="241"/>
      <c r="Q651" s="241"/>
      <c r="R651" s="241"/>
      <c r="S651" s="241"/>
      <c r="T651" s="241"/>
      <c r="U651" s="241"/>
      <c r="V651" s="241"/>
      <c r="W651" s="241"/>
      <c r="X651" s="241"/>
      <c r="Y651" s="241"/>
      <c r="Z651" s="241"/>
    </row>
    <row r="652" ht="15.75" customHeight="1">
      <c r="A652" s="241"/>
      <c r="B652" s="241"/>
      <c r="C652" s="241"/>
      <c r="D652" s="309"/>
      <c r="E652" s="241"/>
      <c r="F652" s="241"/>
      <c r="G652" s="241"/>
      <c r="H652" s="241"/>
      <c r="I652" s="241"/>
      <c r="J652" s="241"/>
      <c r="K652" s="241"/>
      <c r="L652" s="241"/>
      <c r="M652" s="241"/>
      <c r="N652" s="241"/>
      <c r="O652" s="241"/>
      <c r="P652" s="241"/>
      <c r="Q652" s="241"/>
      <c r="R652" s="241"/>
      <c r="S652" s="241"/>
      <c r="T652" s="241"/>
      <c r="U652" s="241"/>
      <c r="V652" s="241"/>
      <c r="W652" s="241"/>
      <c r="X652" s="241"/>
      <c r="Y652" s="241"/>
      <c r="Z652" s="241"/>
    </row>
    <row r="653" ht="15.75" customHeight="1">
      <c r="A653" s="241"/>
      <c r="B653" s="241"/>
      <c r="C653" s="241"/>
      <c r="D653" s="309"/>
      <c r="E653" s="241"/>
      <c r="F653" s="241"/>
      <c r="G653" s="241"/>
      <c r="H653" s="241"/>
      <c r="I653" s="241"/>
      <c r="J653" s="241"/>
      <c r="K653" s="241"/>
      <c r="L653" s="241"/>
      <c r="M653" s="241"/>
      <c r="N653" s="241"/>
      <c r="O653" s="241"/>
      <c r="P653" s="241"/>
      <c r="Q653" s="241"/>
      <c r="R653" s="241"/>
      <c r="S653" s="241"/>
      <c r="T653" s="241"/>
      <c r="U653" s="241"/>
      <c r="V653" s="241"/>
      <c r="W653" s="241"/>
      <c r="X653" s="241"/>
      <c r="Y653" s="241"/>
      <c r="Z653" s="241"/>
    </row>
    <row r="654" ht="15.75" customHeight="1">
      <c r="A654" s="241"/>
      <c r="B654" s="241"/>
      <c r="C654" s="241"/>
      <c r="D654" s="309"/>
      <c r="E654" s="241"/>
      <c r="F654" s="241"/>
      <c r="G654" s="241"/>
      <c r="H654" s="241"/>
      <c r="I654" s="241"/>
      <c r="J654" s="241"/>
      <c r="K654" s="241"/>
      <c r="L654" s="241"/>
      <c r="M654" s="241"/>
      <c r="N654" s="241"/>
      <c r="O654" s="241"/>
      <c r="P654" s="241"/>
      <c r="Q654" s="241"/>
      <c r="R654" s="241"/>
      <c r="S654" s="241"/>
      <c r="T654" s="241"/>
      <c r="U654" s="241"/>
      <c r="V654" s="241"/>
      <c r="W654" s="241"/>
      <c r="X654" s="241"/>
      <c r="Y654" s="241"/>
      <c r="Z654" s="241"/>
    </row>
    <row r="655" ht="15.75" customHeight="1">
      <c r="A655" s="241"/>
      <c r="B655" s="241"/>
      <c r="C655" s="241"/>
      <c r="D655" s="309"/>
      <c r="E655" s="241"/>
      <c r="F655" s="241"/>
      <c r="G655" s="241"/>
      <c r="H655" s="241"/>
      <c r="I655" s="241"/>
      <c r="J655" s="241"/>
      <c r="K655" s="241"/>
      <c r="L655" s="241"/>
      <c r="M655" s="241"/>
      <c r="N655" s="241"/>
      <c r="O655" s="241"/>
      <c r="P655" s="241"/>
      <c r="Q655" s="241"/>
      <c r="R655" s="241"/>
      <c r="S655" s="241"/>
      <c r="T655" s="241"/>
      <c r="U655" s="241"/>
      <c r="V655" s="241"/>
      <c r="W655" s="241"/>
      <c r="X655" s="241"/>
      <c r="Y655" s="241"/>
      <c r="Z655" s="241"/>
    </row>
    <row r="656" ht="15.75" customHeight="1">
      <c r="A656" s="241"/>
      <c r="B656" s="241"/>
      <c r="C656" s="241"/>
      <c r="D656" s="309"/>
      <c r="E656" s="241"/>
      <c r="F656" s="241"/>
      <c r="G656" s="241"/>
      <c r="H656" s="241"/>
      <c r="I656" s="241"/>
      <c r="J656" s="241"/>
      <c r="K656" s="241"/>
      <c r="L656" s="241"/>
      <c r="M656" s="241"/>
      <c r="N656" s="241"/>
      <c r="O656" s="241"/>
      <c r="P656" s="241"/>
      <c r="Q656" s="241"/>
      <c r="R656" s="241"/>
      <c r="S656" s="241"/>
      <c r="T656" s="241"/>
      <c r="U656" s="241"/>
      <c r="V656" s="241"/>
      <c r="W656" s="241"/>
      <c r="X656" s="241"/>
      <c r="Y656" s="241"/>
      <c r="Z656" s="241"/>
    </row>
    <row r="657" ht="15.75" customHeight="1">
      <c r="A657" s="241"/>
      <c r="B657" s="241"/>
      <c r="C657" s="241"/>
      <c r="D657" s="309"/>
      <c r="E657" s="241"/>
      <c r="F657" s="241"/>
      <c r="G657" s="241"/>
      <c r="H657" s="241"/>
      <c r="I657" s="241"/>
      <c r="J657" s="241"/>
      <c r="K657" s="241"/>
      <c r="L657" s="241"/>
      <c r="M657" s="241"/>
      <c r="N657" s="241"/>
      <c r="O657" s="241"/>
      <c r="P657" s="241"/>
      <c r="Q657" s="241"/>
      <c r="R657" s="241"/>
      <c r="S657" s="241"/>
      <c r="T657" s="241"/>
      <c r="U657" s="241"/>
      <c r="V657" s="241"/>
      <c r="W657" s="241"/>
      <c r="X657" s="241"/>
      <c r="Y657" s="241"/>
      <c r="Z657" s="241"/>
    </row>
    <row r="658" ht="15.75" customHeight="1">
      <c r="A658" s="241"/>
      <c r="B658" s="241"/>
      <c r="C658" s="241"/>
      <c r="D658" s="309"/>
      <c r="E658" s="241"/>
      <c r="F658" s="241"/>
      <c r="G658" s="241"/>
      <c r="H658" s="241"/>
      <c r="I658" s="241"/>
      <c r="J658" s="241"/>
      <c r="K658" s="241"/>
      <c r="L658" s="241"/>
      <c r="M658" s="241"/>
      <c r="N658" s="241"/>
      <c r="O658" s="241"/>
      <c r="P658" s="241"/>
      <c r="Q658" s="241"/>
      <c r="R658" s="241"/>
      <c r="S658" s="241"/>
      <c r="T658" s="241"/>
      <c r="U658" s="241"/>
      <c r="V658" s="241"/>
      <c r="W658" s="241"/>
      <c r="X658" s="241"/>
      <c r="Y658" s="241"/>
      <c r="Z658" s="241"/>
    </row>
    <row r="659" ht="15.75" customHeight="1">
      <c r="A659" s="241"/>
      <c r="B659" s="241"/>
      <c r="C659" s="241"/>
      <c r="D659" s="309"/>
      <c r="E659" s="241"/>
      <c r="F659" s="241"/>
      <c r="G659" s="241"/>
      <c r="H659" s="241"/>
      <c r="I659" s="241"/>
      <c r="J659" s="241"/>
      <c r="K659" s="241"/>
      <c r="L659" s="241"/>
      <c r="M659" s="241"/>
      <c r="N659" s="241"/>
      <c r="O659" s="241"/>
      <c r="P659" s="241"/>
      <c r="Q659" s="241"/>
      <c r="R659" s="241"/>
      <c r="S659" s="241"/>
      <c r="T659" s="241"/>
      <c r="U659" s="241"/>
      <c r="V659" s="241"/>
      <c r="W659" s="241"/>
      <c r="X659" s="241"/>
      <c r="Y659" s="241"/>
      <c r="Z659" s="241"/>
    </row>
    <row r="660" ht="15.75" customHeight="1">
      <c r="A660" s="241"/>
      <c r="B660" s="241"/>
      <c r="C660" s="241"/>
      <c r="D660" s="309"/>
      <c r="E660" s="241"/>
      <c r="F660" s="241"/>
      <c r="G660" s="241"/>
      <c r="H660" s="241"/>
      <c r="I660" s="241"/>
      <c r="J660" s="241"/>
      <c r="K660" s="241"/>
      <c r="L660" s="241"/>
      <c r="M660" s="241"/>
      <c r="N660" s="241"/>
      <c r="O660" s="241"/>
      <c r="P660" s="241"/>
      <c r="Q660" s="241"/>
      <c r="R660" s="241"/>
      <c r="S660" s="241"/>
      <c r="T660" s="241"/>
      <c r="U660" s="241"/>
      <c r="V660" s="241"/>
      <c r="W660" s="241"/>
      <c r="X660" s="241"/>
      <c r="Y660" s="241"/>
      <c r="Z660" s="241"/>
    </row>
    <row r="661" ht="15.75" customHeight="1">
      <c r="A661" s="241"/>
      <c r="B661" s="241"/>
      <c r="C661" s="241"/>
      <c r="D661" s="309"/>
      <c r="E661" s="241"/>
      <c r="F661" s="241"/>
      <c r="G661" s="241"/>
      <c r="H661" s="241"/>
      <c r="I661" s="241"/>
      <c r="J661" s="241"/>
      <c r="K661" s="241"/>
      <c r="L661" s="241"/>
      <c r="M661" s="241"/>
      <c r="N661" s="241"/>
      <c r="O661" s="241"/>
      <c r="P661" s="241"/>
      <c r="Q661" s="241"/>
      <c r="R661" s="241"/>
      <c r="S661" s="241"/>
      <c r="T661" s="241"/>
      <c r="U661" s="241"/>
      <c r="V661" s="241"/>
      <c r="W661" s="241"/>
      <c r="X661" s="241"/>
      <c r="Y661" s="241"/>
      <c r="Z661" s="241"/>
    </row>
    <row r="662" ht="15.75" customHeight="1">
      <c r="A662" s="241"/>
      <c r="B662" s="241"/>
      <c r="C662" s="241"/>
      <c r="D662" s="309"/>
      <c r="E662" s="241"/>
      <c r="F662" s="241"/>
      <c r="G662" s="241"/>
      <c r="H662" s="241"/>
      <c r="I662" s="241"/>
      <c r="J662" s="241"/>
      <c r="K662" s="241"/>
      <c r="L662" s="241"/>
      <c r="M662" s="241"/>
      <c r="N662" s="241"/>
      <c r="O662" s="241"/>
      <c r="P662" s="241"/>
      <c r="Q662" s="241"/>
      <c r="R662" s="241"/>
      <c r="S662" s="241"/>
      <c r="T662" s="241"/>
      <c r="U662" s="241"/>
      <c r="V662" s="241"/>
      <c r="W662" s="241"/>
      <c r="X662" s="241"/>
      <c r="Y662" s="241"/>
      <c r="Z662" s="241"/>
    </row>
    <row r="663" ht="15.75" customHeight="1">
      <c r="A663" s="241"/>
      <c r="B663" s="241"/>
      <c r="C663" s="241"/>
      <c r="D663" s="309"/>
      <c r="E663" s="241"/>
      <c r="F663" s="241"/>
      <c r="G663" s="241"/>
      <c r="H663" s="241"/>
      <c r="I663" s="241"/>
      <c r="J663" s="241"/>
      <c r="K663" s="241"/>
      <c r="L663" s="241"/>
      <c r="M663" s="241"/>
      <c r="N663" s="241"/>
      <c r="O663" s="241"/>
      <c r="P663" s="241"/>
      <c r="Q663" s="241"/>
      <c r="R663" s="241"/>
      <c r="S663" s="241"/>
      <c r="T663" s="241"/>
      <c r="U663" s="241"/>
      <c r="V663" s="241"/>
      <c r="W663" s="241"/>
      <c r="X663" s="241"/>
      <c r="Y663" s="241"/>
      <c r="Z663" s="241"/>
    </row>
    <row r="664" ht="15.75" customHeight="1">
      <c r="A664" s="241"/>
      <c r="B664" s="241"/>
      <c r="C664" s="241"/>
      <c r="D664" s="309"/>
      <c r="E664" s="241"/>
      <c r="F664" s="241"/>
      <c r="G664" s="241"/>
      <c r="H664" s="241"/>
      <c r="I664" s="241"/>
      <c r="J664" s="241"/>
      <c r="K664" s="241"/>
      <c r="L664" s="241"/>
      <c r="M664" s="241"/>
      <c r="N664" s="241"/>
      <c r="O664" s="241"/>
      <c r="P664" s="241"/>
      <c r="Q664" s="241"/>
      <c r="R664" s="241"/>
      <c r="S664" s="241"/>
      <c r="T664" s="241"/>
      <c r="U664" s="241"/>
      <c r="V664" s="241"/>
      <c r="W664" s="241"/>
      <c r="X664" s="241"/>
      <c r="Y664" s="241"/>
      <c r="Z664" s="241"/>
    </row>
    <row r="665" ht="15.75" customHeight="1">
      <c r="A665" s="241"/>
      <c r="B665" s="241"/>
      <c r="C665" s="241"/>
      <c r="D665" s="309"/>
      <c r="E665" s="241"/>
      <c r="F665" s="241"/>
      <c r="G665" s="241"/>
      <c r="H665" s="241"/>
      <c r="I665" s="241"/>
      <c r="J665" s="241"/>
      <c r="K665" s="241"/>
      <c r="L665" s="241"/>
      <c r="M665" s="241"/>
      <c r="N665" s="241"/>
      <c r="O665" s="241"/>
      <c r="P665" s="241"/>
      <c r="Q665" s="241"/>
      <c r="R665" s="241"/>
      <c r="S665" s="241"/>
      <c r="T665" s="241"/>
      <c r="U665" s="241"/>
      <c r="V665" s="241"/>
      <c r="W665" s="241"/>
      <c r="X665" s="241"/>
      <c r="Y665" s="241"/>
      <c r="Z665" s="241"/>
    </row>
    <row r="666" ht="15.75" customHeight="1">
      <c r="A666" s="241"/>
      <c r="B666" s="241"/>
      <c r="C666" s="241"/>
      <c r="D666" s="309"/>
      <c r="E666" s="241"/>
      <c r="F666" s="241"/>
      <c r="G666" s="241"/>
      <c r="H666" s="241"/>
      <c r="I666" s="241"/>
      <c r="J666" s="241"/>
      <c r="K666" s="241"/>
      <c r="L666" s="241"/>
      <c r="M666" s="241"/>
      <c r="N666" s="241"/>
      <c r="O666" s="241"/>
      <c r="P666" s="241"/>
      <c r="Q666" s="241"/>
      <c r="R666" s="241"/>
      <c r="S666" s="241"/>
      <c r="T666" s="241"/>
      <c r="U666" s="241"/>
      <c r="V666" s="241"/>
      <c r="W666" s="241"/>
      <c r="X666" s="241"/>
      <c r="Y666" s="241"/>
      <c r="Z666" s="241"/>
    </row>
    <row r="667" ht="15.75" customHeight="1">
      <c r="A667" s="241"/>
      <c r="B667" s="241"/>
      <c r="C667" s="241"/>
      <c r="D667" s="309"/>
      <c r="E667" s="241"/>
      <c r="F667" s="241"/>
      <c r="G667" s="241"/>
      <c r="H667" s="241"/>
      <c r="I667" s="241"/>
      <c r="J667" s="241"/>
      <c r="K667" s="241"/>
      <c r="L667" s="241"/>
      <c r="M667" s="241"/>
      <c r="N667" s="241"/>
      <c r="O667" s="241"/>
      <c r="P667" s="241"/>
      <c r="Q667" s="241"/>
      <c r="R667" s="241"/>
      <c r="S667" s="241"/>
      <c r="T667" s="241"/>
      <c r="U667" s="241"/>
      <c r="V667" s="241"/>
      <c r="W667" s="241"/>
      <c r="X667" s="241"/>
      <c r="Y667" s="241"/>
      <c r="Z667" s="241"/>
    </row>
    <row r="668" ht="15.75" customHeight="1">
      <c r="A668" s="241"/>
      <c r="B668" s="241"/>
      <c r="C668" s="241"/>
      <c r="D668" s="309"/>
      <c r="E668" s="241"/>
      <c r="F668" s="241"/>
      <c r="G668" s="241"/>
      <c r="H668" s="241"/>
      <c r="I668" s="241"/>
      <c r="J668" s="241"/>
      <c r="K668" s="241"/>
      <c r="L668" s="241"/>
      <c r="M668" s="241"/>
      <c r="N668" s="241"/>
      <c r="O668" s="241"/>
      <c r="P668" s="241"/>
      <c r="Q668" s="241"/>
      <c r="R668" s="241"/>
      <c r="S668" s="241"/>
      <c r="T668" s="241"/>
      <c r="U668" s="241"/>
      <c r="V668" s="241"/>
      <c r="W668" s="241"/>
      <c r="X668" s="241"/>
      <c r="Y668" s="241"/>
      <c r="Z668" s="241"/>
    </row>
    <row r="669" ht="15.75" customHeight="1">
      <c r="A669" s="241"/>
      <c r="B669" s="241"/>
      <c r="C669" s="241"/>
      <c r="D669" s="309"/>
      <c r="E669" s="241"/>
      <c r="F669" s="241"/>
      <c r="G669" s="241"/>
      <c r="H669" s="241"/>
      <c r="I669" s="241"/>
      <c r="J669" s="241"/>
      <c r="K669" s="241"/>
      <c r="L669" s="241"/>
      <c r="M669" s="241"/>
      <c r="N669" s="241"/>
      <c r="O669" s="241"/>
      <c r="P669" s="241"/>
      <c r="Q669" s="241"/>
      <c r="R669" s="241"/>
      <c r="S669" s="241"/>
      <c r="T669" s="241"/>
      <c r="U669" s="241"/>
      <c r="V669" s="241"/>
      <c r="W669" s="241"/>
      <c r="X669" s="241"/>
      <c r="Y669" s="241"/>
      <c r="Z669" s="241"/>
    </row>
    <row r="670" ht="15.75" customHeight="1">
      <c r="A670" s="241"/>
      <c r="B670" s="241"/>
      <c r="C670" s="241"/>
      <c r="D670" s="309"/>
      <c r="E670" s="241"/>
      <c r="F670" s="241"/>
      <c r="G670" s="241"/>
      <c r="H670" s="241"/>
      <c r="I670" s="241"/>
      <c r="J670" s="241"/>
      <c r="K670" s="241"/>
      <c r="L670" s="241"/>
      <c r="M670" s="241"/>
      <c r="N670" s="241"/>
      <c r="O670" s="241"/>
      <c r="P670" s="241"/>
      <c r="Q670" s="241"/>
      <c r="R670" s="241"/>
      <c r="S670" s="241"/>
      <c r="T670" s="241"/>
      <c r="U670" s="241"/>
      <c r="V670" s="241"/>
      <c r="W670" s="241"/>
      <c r="X670" s="241"/>
      <c r="Y670" s="241"/>
      <c r="Z670" s="241"/>
    </row>
    <row r="671" ht="15.75" customHeight="1">
      <c r="A671" s="241"/>
      <c r="B671" s="241"/>
      <c r="C671" s="241"/>
      <c r="D671" s="309"/>
      <c r="E671" s="241"/>
      <c r="F671" s="241"/>
      <c r="G671" s="241"/>
      <c r="H671" s="241"/>
      <c r="I671" s="241"/>
      <c r="J671" s="241"/>
      <c r="K671" s="241"/>
      <c r="L671" s="241"/>
      <c r="M671" s="241"/>
      <c r="N671" s="241"/>
      <c r="O671" s="241"/>
      <c r="P671" s="241"/>
      <c r="Q671" s="241"/>
      <c r="R671" s="241"/>
      <c r="S671" s="241"/>
      <c r="T671" s="241"/>
      <c r="U671" s="241"/>
      <c r="V671" s="241"/>
      <c r="W671" s="241"/>
      <c r="X671" s="241"/>
      <c r="Y671" s="241"/>
      <c r="Z671" s="241"/>
    </row>
    <row r="672" ht="15.75" customHeight="1">
      <c r="A672" s="241"/>
      <c r="B672" s="241"/>
      <c r="C672" s="241"/>
      <c r="D672" s="309"/>
      <c r="E672" s="241"/>
      <c r="F672" s="241"/>
      <c r="G672" s="241"/>
      <c r="H672" s="241"/>
      <c r="I672" s="241"/>
      <c r="J672" s="241"/>
      <c r="K672" s="241"/>
      <c r="L672" s="241"/>
      <c r="M672" s="241"/>
      <c r="N672" s="241"/>
      <c r="O672" s="241"/>
      <c r="P672" s="241"/>
      <c r="Q672" s="241"/>
      <c r="R672" s="241"/>
      <c r="S672" s="241"/>
      <c r="T672" s="241"/>
      <c r="U672" s="241"/>
      <c r="V672" s="241"/>
      <c r="W672" s="241"/>
      <c r="X672" s="241"/>
      <c r="Y672" s="241"/>
      <c r="Z672" s="241"/>
    </row>
    <row r="673" ht="15.75" customHeight="1">
      <c r="A673" s="241"/>
      <c r="B673" s="241"/>
      <c r="C673" s="241"/>
      <c r="D673" s="309"/>
      <c r="E673" s="241"/>
      <c r="F673" s="241"/>
      <c r="G673" s="241"/>
      <c r="H673" s="241"/>
      <c r="I673" s="241"/>
      <c r="J673" s="241"/>
      <c r="K673" s="241"/>
      <c r="L673" s="241"/>
      <c r="M673" s="241"/>
      <c r="N673" s="241"/>
      <c r="O673" s="241"/>
      <c r="P673" s="241"/>
      <c r="Q673" s="241"/>
      <c r="R673" s="241"/>
      <c r="S673" s="241"/>
      <c r="T673" s="241"/>
      <c r="U673" s="241"/>
      <c r="V673" s="241"/>
      <c r="W673" s="241"/>
      <c r="X673" s="241"/>
      <c r="Y673" s="241"/>
      <c r="Z673" s="241"/>
    </row>
    <row r="674" ht="15.75" customHeight="1">
      <c r="A674" s="241"/>
      <c r="B674" s="241"/>
      <c r="C674" s="241"/>
      <c r="D674" s="309"/>
      <c r="E674" s="241"/>
      <c r="F674" s="241"/>
      <c r="G674" s="241"/>
      <c r="H674" s="241"/>
      <c r="I674" s="241"/>
      <c r="J674" s="241"/>
      <c r="K674" s="241"/>
      <c r="L674" s="241"/>
      <c r="M674" s="241"/>
      <c r="N674" s="241"/>
      <c r="O674" s="241"/>
      <c r="P674" s="241"/>
      <c r="Q674" s="241"/>
      <c r="R674" s="241"/>
      <c r="S674" s="241"/>
      <c r="T674" s="241"/>
      <c r="U674" s="241"/>
      <c r="V674" s="241"/>
      <c r="W674" s="241"/>
      <c r="X674" s="241"/>
      <c r="Y674" s="241"/>
      <c r="Z674" s="241"/>
    </row>
    <row r="675" ht="15.75" customHeight="1">
      <c r="A675" s="241"/>
      <c r="B675" s="241"/>
      <c r="C675" s="241"/>
      <c r="D675" s="309"/>
      <c r="E675" s="241"/>
      <c r="F675" s="241"/>
      <c r="G675" s="241"/>
      <c r="H675" s="241"/>
      <c r="I675" s="241"/>
      <c r="J675" s="241"/>
      <c r="K675" s="241"/>
      <c r="L675" s="241"/>
      <c r="M675" s="241"/>
      <c r="N675" s="241"/>
      <c r="O675" s="241"/>
      <c r="P675" s="241"/>
      <c r="Q675" s="241"/>
      <c r="R675" s="241"/>
      <c r="S675" s="241"/>
      <c r="T675" s="241"/>
      <c r="U675" s="241"/>
      <c r="V675" s="241"/>
      <c r="W675" s="241"/>
      <c r="X675" s="241"/>
      <c r="Y675" s="241"/>
      <c r="Z675" s="241"/>
    </row>
    <row r="676" ht="15.75" customHeight="1">
      <c r="A676" s="241"/>
      <c r="B676" s="241"/>
      <c r="C676" s="241"/>
      <c r="D676" s="309"/>
      <c r="E676" s="241"/>
      <c r="F676" s="241"/>
      <c r="G676" s="241"/>
      <c r="H676" s="241"/>
      <c r="I676" s="241"/>
      <c r="J676" s="241"/>
      <c r="K676" s="241"/>
      <c r="L676" s="241"/>
      <c r="M676" s="241"/>
      <c r="N676" s="241"/>
      <c r="O676" s="241"/>
      <c r="P676" s="241"/>
      <c r="Q676" s="241"/>
      <c r="R676" s="241"/>
      <c r="S676" s="241"/>
      <c r="T676" s="241"/>
      <c r="U676" s="241"/>
      <c r="V676" s="241"/>
      <c r="W676" s="241"/>
      <c r="X676" s="241"/>
      <c r="Y676" s="241"/>
      <c r="Z676" s="241"/>
    </row>
    <row r="677" ht="15.75" customHeight="1">
      <c r="A677" s="241"/>
      <c r="B677" s="241"/>
      <c r="C677" s="241"/>
      <c r="D677" s="309"/>
      <c r="E677" s="241"/>
      <c r="F677" s="241"/>
      <c r="G677" s="241"/>
      <c r="H677" s="241"/>
      <c r="I677" s="241"/>
      <c r="J677" s="241"/>
      <c r="K677" s="241"/>
      <c r="L677" s="241"/>
      <c r="M677" s="241"/>
      <c r="N677" s="241"/>
      <c r="O677" s="241"/>
      <c r="P677" s="241"/>
      <c r="Q677" s="241"/>
      <c r="R677" s="241"/>
      <c r="S677" s="241"/>
      <c r="T677" s="241"/>
      <c r="U677" s="241"/>
      <c r="V677" s="241"/>
      <c r="W677" s="241"/>
      <c r="X677" s="241"/>
      <c r="Y677" s="241"/>
      <c r="Z677" s="241"/>
    </row>
    <row r="678" ht="15.75" customHeight="1">
      <c r="A678" s="241"/>
      <c r="B678" s="241"/>
      <c r="C678" s="241"/>
      <c r="D678" s="309"/>
      <c r="E678" s="241"/>
      <c r="F678" s="241"/>
      <c r="G678" s="241"/>
      <c r="H678" s="241"/>
      <c r="I678" s="241"/>
      <c r="J678" s="241"/>
      <c r="K678" s="241"/>
      <c r="L678" s="241"/>
      <c r="M678" s="241"/>
      <c r="N678" s="241"/>
      <c r="O678" s="241"/>
      <c r="P678" s="241"/>
      <c r="Q678" s="241"/>
      <c r="R678" s="241"/>
      <c r="S678" s="241"/>
      <c r="T678" s="241"/>
      <c r="U678" s="241"/>
      <c r="V678" s="241"/>
      <c r="W678" s="241"/>
      <c r="X678" s="241"/>
      <c r="Y678" s="241"/>
      <c r="Z678" s="241"/>
    </row>
    <row r="679" ht="15.75" customHeight="1">
      <c r="A679" s="241"/>
      <c r="B679" s="241"/>
      <c r="C679" s="241"/>
      <c r="D679" s="309"/>
      <c r="E679" s="241"/>
      <c r="F679" s="241"/>
      <c r="G679" s="241"/>
      <c r="H679" s="241"/>
      <c r="I679" s="241"/>
      <c r="J679" s="241"/>
      <c r="K679" s="241"/>
      <c r="L679" s="241"/>
      <c r="M679" s="241"/>
      <c r="N679" s="241"/>
      <c r="O679" s="241"/>
      <c r="P679" s="241"/>
      <c r="Q679" s="241"/>
      <c r="R679" s="241"/>
      <c r="S679" s="241"/>
      <c r="T679" s="241"/>
      <c r="U679" s="241"/>
      <c r="V679" s="241"/>
      <c r="W679" s="241"/>
      <c r="X679" s="241"/>
      <c r="Y679" s="241"/>
      <c r="Z679" s="241"/>
    </row>
    <row r="680" ht="15.75" customHeight="1">
      <c r="A680" s="241"/>
      <c r="B680" s="241"/>
      <c r="C680" s="241"/>
      <c r="D680" s="309"/>
      <c r="E680" s="241"/>
      <c r="F680" s="241"/>
      <c r="G680" s="241"/>
      <c r="H680" s="241"/>
      <c r="I680" s="241"/>
      <c r="J680" s="241"/>
      <c r="K680" s="241"/>
      <c r="L680" s="241"/>
      <c r="M680" s="241"/>
      <c r="N680" s="241"/>
      <c r="O680" s="241"/>
      <c r="P680" s="241"/>
      <c r="Q680" s="241"/>
      <c r="R680" s="241"/>
      <c r="S680" s="241"/>
      <c r="T680" s="241"/>
      <c r="U680" s="241"/>
      <c r="V680" s="241"/>
      <c r="W680" s="241"/>
      <c r="X680" s="241"/>
      <c r="Y680" s="241"/>
      <c r="Z680" s="241"/>
    </row>
    <row r="681" ht="15.75" customHeight="1">
      <c r="A681" s="241"/>
      <c r="B681" s="241"/>
      <c r="C681" s="241"/>
      <c r="D681" s="309"/>
      <c r="E681" s="241"/>
      <c r="F681" s="241"/>
      <c r="G681" s="241"/>
      <c r="H681" s="241"/>
      <c r="I681" s="241"/>
      <c r="J681" s="241"/>
      <c r="K681" s="241"/>
      <c r="L681" s="241"/>
      <c r="M681" s="241"/>
      <c r="N681" s="241"/>
      <c r="O681" s="241"/>
      <c r="P681" s="241"/>
      <c r="Q681" s="241"/>
      <c r="R681" s="241"/>
      <c r="S681" s="241"/>
      <c r="T681" s="241"/>
      <c r="U681" s="241"/>
      <c r="V681" s="241"/>
      <c r="W681" s="241"/>
      <c r="X681" s="241"/>
      <c r="Y681" s="241"/>
      <c r="Z681" s="241"/>
    </row>
    <row r="682" ht="15.75" customHeight="1">
      <c r="A682" s="241"/>
      <c r="B682" s="241"/>
      <c r="C682" s="241"/>
      <c r="D682" s="309"/>
      <c r="E682" s="241"/>
      <c r="F682" s="241"/>
      <c r="G682" s="241"/>
      <c r="H682" s="241"/>
      <c r="I682" s="241"/>
      <c r="J682" s="241"/>
      <c r="K682" s="241"/>
      <c r="L682" s="241"/>
      <c r="M682" s="241"/>
      <c r="N682" s="241"/>
      <c r="O682" s="241"/>
      <c r="P682" s="241"/>
      <c r="Q682" s="241"/>
      <c r="R682" s="241"/>
      <c r="S682" s="241"/>
      <c r="T682" s="241"/>
      <c r="U682" s="241"/>
      <c r="V682" s="241"/>
      <c r="W682" s="241"/>
      <c r="X682" s="241"/>
      <c r="Y682" s="241"/>
      <c r="Z682" s="241"/>
    </row>
    <row r="683" ht="15.75" customHeight="1">
      <c r="A683" s="241"/>
      <c r="B683" s="241"/>
      <c r="C683" s="241"/>
      <c r="D683" s="309"/>
      <c r="E683" s="241"/>
      <c r="F683" s="241"/>
      <c r="G683" s="241"/>
      <c r="H683" s="241"/>
      <c r="I683" s="241"/>
      <c r="J683" s="241"/>
      <c r="K683" s="241"/>
      <c r="L683" s="241"/>
      <c r="M683" s="241"/>
      <c r="N683" s="241"/>
      <c r="O683" s="241"/>
      <c r="P683" s="241"/>
      <c r="Q683" s="241"/>
      <c r="R683" s="241"/>
      <c r="S683" s="241"/>
      <c r="T683" s="241"/>
      <c r="U683" s="241"/>
      <c r="V683" s="241"/>
      <c r="W683" s="241"/>
      <c r="X683" s="241"/>
      <c r="Y683" s="241"/>
      <c r="Z683" s="241"/>
    </row>
    <row r="684" ht="15.75" customHeight="1">
      <c r="A684" s="241"/>
      <c r="B684" s="241"/>
      <c r="C684" s="241"/>
      <c r="D684" s="309"/>
      <c r="E684" s="241"/>
      <c r="F684" s="241"/>
      <c r="G684" s="241"/>
      <c r="H684" s="241"/>
      <c r="I684" s="241"/>
      <c r="J684" s="241"/>
      <c r="K684" s="241"/>
      <c r="L684" s="241"/>
      <c r="M684" s="241"/>
      <c r="N684" s="241"/>
      <c r="O684" s="241"/>
      <c r="P684" s="241"/>
      <c r="Q684" s="241"/>
      <c r="R684" s="241"/>
      <c r="S684" s="241"/>
      <c r="T684" s="241"/>
      <c r="U684" s="241"/>
      <c r="V684" s="241"/>
      <c r="W684" s="241"/>
      <c r="X684" s="241"/>
      <c r="Y684" s="241"/>
      <c r="Z684" s="241"/>
    </row>
    <row r="685" ht="15.75" customHeight="1">
      <c r="A685" s="241"/>
      <c r="B685" s="241"/>
      <c r="C685" s="241"/>
      <c r="D685" s="309"/>
      <c r="E685" s="241"/>
      <c r="F685" s="241"/>
      <c r="G685" s="241"/>
      <c r="H685" s="241"/>
      <c r="I685" s="241"/>
      <c r="J685" s="241"/>
      <c r="K685" s="241"/>
      <c r="L685" s="241"/>
      <c r="M685" s="241"/>
      <c r="N685" s="241"/>
      <c r="O685" s="241"/>
      <c r="P685" s="241"/>
      <c r="Q685" s="241"/>
      <c r="R685" s="241"/>
      <c r="S685" s="241"/>
      <c r="T685" s="241"/>
      <c r="U685" s="241"/>
      <c r="V685" s="241"/>
      <c r="W685" s="241"/>
      <c r="X685" s="241"/>
      <c r="Y685" s="241"/>
      <c r="Z685" s="241"/>
    </row>
    <row r="686" ht="15.75" customHeight="1">
      <c r="A686" s="241"/>
      <c r="B686" s="241"/>
      <c r="C686" s="241"/>
      <c r="D686" s="309"/>
      <c r="E686" s="241"/>
      <c r="F686" s="241"/>
      <c r="G686" s="241"/>
      <c r="H686" s="241"/>
      <c r="I686" s="241"/>
      <c r="J686" s="241"/>
      <c r="K686" s="241"/>
      <c r="L686" s="241"/>
      <c r="M686" s="241"/>
      <c r="N686" s="241"/>
      <c r="O686" s="241"/>
      <c r="P686" s="241"/>
      <c r="Q686" s="241"/>
      <c r="R686" s="241"/>
      <c r="S686" s="241"/>
      <c r="T686" s="241"/>
      <c r="U686" s="241"/>
      <c r="V686" s="241"/>
      <c r="W686" s="241"/>
      <c r="X686" s="241"/>
      <c r="Y686" s="241"/>
      <c r="Z686" s="241"/>
    </row>
    <row r="687" ht="15.75" customHeight="1">
      <c r="A687" s="241"/>
      <c r="B687" s="241"/>
      <c r="C687" s="241"/>
      <c r="D687" s="309"/>
      <c r="E687" s="241"/>
      <c r="F687" s="241"/>
      <c r="G687" s="241"/>
      <c r="H687" s="241"/>
      <c r="I687" s="241"/>
      <c r="J687" s="241"/>
      <c r="K687" s="241"/>
      <c r="L687" s="241"/>
      <c r="M687" s="241"/>
      <c r="N687" s="241"/>
      <c r="O687" s="241"/>
      <c r="P687" s="241"/>
      <c r="Q687" s="241"/>
      <c r="R687" s="241"/>
      <c r="S687" s="241"/>
      <c r="T687" s="241"/>
      <c r="U687" s="241"/>
      <c r="V687" s="241"/>
      <c r="W687" s="241"/>
      <c r="X687" s="241"/>
      <c r="Y687" s="241"/>
      <c r="Z687" s="241"/>
    </row>
    <row r="688" ht="15.75" customHeight="1">
      <c r="A688" s="241"/>
      <c r="B688" s="241"/>
      <c r="C688" s="241"/>
      <c r="D688" s="309"/>
      <c r="E688" s="241"/>
      <c r="F688" s="241"/>
      <c r="G688" s="241"/>
      <c r="H688" s="241"/>
      <c r="I688" s="241"/>
      <c r="J688" s="241"/>
      <c r="K688" s="241"/>
      <c r="L688" s="241"/>
      <c r="M688" s="241"/>
      <c r="N688" s="241"/>
      <c r="O688" s="241"/>
      <c r="P688" s="241"/>
      <c r="Q688" s="241"/>
      <c r="R688" s="241"/>
      <c r="S688" s="241"/>
      <c r="T688" s="241"/>
      <c r="U688" s="241"/>
      <c r="V688" s="241"/>
      <c r="W688" s="241"/>
      <c r="X688" s="241"/>
      <c r="Y688" s="241"/>
      <c r="Z688" s="241"/>
    </row>
    <row r="689" ht="15.75" customHeight="1">
      <c r="A689" s="241"/>
      <c r="B689" s="241"/>
      <c r="C689" s="241"/>
      <c r="D689" s="309"/>
      <c r="E689" s="241"/>
      <c r="F689" s="241"/>
      <c r="G689" s="241"/>
      <c r="H689" s="241"/>
      <c r="I689" s="241"/>
      <c r="J689" s="241"/>
      <c r="K689" s="241"/>
      <c r="L689" s="241"/>
      <c r="M689" s="241"/>
      <c r="N689" s="241"/>
      <c r="O689" s="241"/>
      <c r="P689" s="241"/>
      <c r="Q689" s="241"/>
      <c r="R689" s="241"/>
      <c r="S689" s="241"/>
      <c r="T689" s="241"/>
      <c r="U689" s="241"/>
      <c r="V689" s="241"/>
      <c r="W689" s="241"/>
      <c r="X689" s="241"/>
      <c r="Y689" s="241"/>
      <c r="Z689" s="241"/>
    </row>
    <row r="690" ht="15.75" customHeight="1">
      <c r="A690" s="241"/>
      <c r="B690" s="241"/>
      <c r="C690" s="241"/>
      <c r="D690" s="309"/>
      <c r="E690" s="241"/>
      <c r="F690" s="241"/>
      <c r="G690" s="241"/>
      <c r="H690" s="241"/>
      <c r="I690" s="241"/>
      <c r="J690" s="241"/>
      <c r="K690" s="241"/>
      <c r="L690" s="241"/>
      <c r="M690" s="241"/>
      <c r="N690" s="241"/>
      <c r="O690" s="241"/>
      <c r="P690" s="241"/>
      <c r="Q690" s="241"/>
      <c r="R690" s="241"/>
      <c r="S690" s="241"/>
      <c r="T690" s="241"/>
      <c r="U690" s="241"/>
      <c r="V690" s="241"/>
      <c r="W690" s="241"/>
      <c r="X690" s="241"/>
      <c r="Y690" s="241"/>
      <c r="Z690" s="241"/>
    </row>
    <row r="691" ht="15.75" customHeight="1">
      <c r="A691" s="241"/>
      <c r="B691" s="241"/>
      <c r="C691" s="241"/>
      <c r="D691" s="309"/>
      <c r="E691" s="241"/>
      <c r="F691" s="241"/>
      <c r="G691" s="241"/>
      <c r="H691" s="241"/>
      <c r="I691" s="241"/>
      <c r="J691" s="241"/>
      <c r="K691" s="241"/>
      <c r="L691" s="241"/>
      <c r="M691" s="241"/>
      <c r="N691" s="241"/>
      <c r="O691" s="241"/>
      <c r="P691" s="241"/>
      <c r="Q691" s="241"/>
      <c r="R691" s="241"/>
      <c r="S691" s="241"/>
      <c r="T691" s="241"/>
      <c r="U691" s="241"/>
      <c r="V691" s="241"/>
      <c r="W691" s="241"/>
      <c r="X691" s="241"/>
      <c r="Y691" s="241"/>
      <c r="Z691" s="241"/>
    </row>
    <row r="692" ht="15.75" customHeight="1">
      <c r="A692" s="241"/>
      <c r="B692" s="241"/>
      <c r="C692" s="241"/>
      <c r="D692" s="309"/>
      <c r="E692" s="241"/>
      <c r="F692" s="241"/>
      <c r="G692" s="241"/>
      <c r="H692" s="241"/>
      <c r="I692" s="241"/>
      <c r="J692" s="241"/>
      <c r="K692" s="241"/>
      <c r="L692" s="241"/>
      <c r="M692" s="241"/>
      <c r="N692" s="241"/>
      <c r="O692" s="241"/>
      <c r="P692" s="241"/>
      <c r="Q692" s="241"/>
      <c r="R692" s="241"/>
      <c r="S692" s="241"/>
      <c r="T692" s="241"/>
      <c r="U692" s="241"/>
      <c r="V692" s="241"/>
      <c r="W692" s="241"/>
      <c r="X692" s="241"/>
      <c r="Y692" s="241"/>
      <c r="Z692" s="241"/>
    </row>
    <row r="693" ht="15.75" customHeight="1">
      <c r="A693" s="241"/>
      <c r="B693" s="241"/>
      <c r="C693" s="241"/>
      <c r="D693" s="309"/>
      <c r="E693" s="241"/>
      <c r="F693" s="241"/>
      <c r="G693" s="241"/>
      <c r="H693" s="241"/>
      <c r="I693" s="241"/>
      <c r="J693" s="241"/>
      <c r="K693" s="241"/>
      <c r="L693" s="241"/>
      <c r="M693" s="241"/>
      <c r="N693" s="241"/>
      <c r="O693" s="241"/>
      <c r="P693" s="241"/>
      <c r="Q693" s="241"/>
      <c r="R693" s="241"/>
      <c r="S693" s="241"/>
      <c r="T693" s="241"/>
      <c r="U693" s="241"/>
      <c r="V693" s="241"/>
      <c r="W693" s="241"/>
      <c r="X693" s="241"/>
      <c r="Y693" s="241"/>
      <c r="Z693" s="241"/>
    </row>
    <row r="694" ht="15.75" customHeight="1">
      <c r="A694" s="241"/>
      <c r="B694" s="241"/>
      <c r="C694" s="241"/>
      <c r="D694" s="309"/>
      <c r="E694" s="241"/>
      <c r="F694" s="241"/>
      <c r="G694" s="241"/>
      <c r="H694" s="241"/>
      <c r="I694" s="241"/>
      <c r="J694" s="241"/>
      <c r="K694" s="241"/>
      <c r="L694" s="241"/>
      <c r="M694" s="241"/>
      <c r="N694" s="241"/>
      <c r="O694" s="241"/>
      <c r="P694" s="241"/>
      <c r="Q694" s="241"/>
      <c r="R694" s="241"/>
      <c r="S694" s="241"/>
      <c r="T694" s="241"/>
      <c r="U694" s="241"/>
      <c r="V694" s="241"/>
      <c r="W694" s="241"/>
      <c r="X694" s="241"/>
      <c r="Y694" s="241"/>
      <c r="Z694" s="241"/>
    </row>
    <row r="695" ht="15.75" customHeight="1">
      <c r="A695" s="241"/>
      <c r="B695" s="241"/>
      <c r="C695" s="241"/>
      <c r="D695" s="309"/>
      <c r="E695" s="241"/>
      <c r="F695" s="241"/>
      <c r="G695" s="241"/>
      <c r="H695" s="241"/>
      <c r="I695" s="241"/>
      <c r="J695" s="241"/>
      <c r="K695" s="241"/>
      <c r="L695" s="241"/>
      <c r="M695" s="241"/>
      <c r="N695" s="241"/>
      <c r="O695" s="241"/>
      <c r="P695" s="241"/>
      <c r="Q695" s="241"/>
      <c r="R695" s="241"/>
      <c r="S695" s="241"/>
      <c r="T695" s="241"/>
      <c r="U695" s="241"/>
      <c r="V695" s="241"/>
      <c r="W695" s="241"/>
      <c r="X695" s="241"/>
      <c r="Y695" s="241"/>
      <c r="Z695" s="241"/>
    </row>
    <row r="696" ht="15.75" customHeight="1">
      <c r="A696" s="241"/>
      <c r="B696" s="241"/>
      <c r="C696" s="241"/>
      <c r="D696" s="309"/>
      <c r="E696" s="241"/>
      <c r="F696" s="241"/>
      <c r="G696" s="241"/>
      <c r="H696" s="241"/>
      <c r="I696" s="241"/>
      <c r="J696" s="241"/>
      <c r="K696" s="241"/>
      <c r="L696" s="241"/>
      <c r="M696" s="241"/>
      <c r="N696" s="241"/>
      <c r="O696" s="241"/>
      <c r="P696" s="241"/>
      <c r="Q696" s="241"/>
      <c r="R696" s="241"/>
      <c r="S696" s="241"/>
      <c r="T696" s="241"/>
      <c r="U696" s="241"/>
      <c r="V696" s="241"/>
      <c r="W696" s="241"/>
      <c r="X696" s="241"/>
      <c r="Y696" s="241"/>
      <c r="Z696" s="241"/>
    </row>
    <row r="697" ht="15.75" customHeight="1">
      <c r="A697" s="241"/>
      <c r="B697" s="241"/>
      <c r="C697" s="241"/>
      <c r="D697" s="309"/>
      <c r="E697" s="241"/>
      <c r="F697" s="241"/>
      <c r="G697" s="241"/>
      <c r="H697" s="241"/>
      <c r="I697" s="241"/>
      <c r="J697" s="241"/>
      <c r="K697" s="241"/>
      <c r="L697" s="241"/>
      <c r="M697" s="241"/>
      <c r="N697" s="241"/>
      <c r="O697" s="241"/>
      <c r="P697" s="241"/>
      <c r="Q697" s="241"/>
      <c r="R697" s="241"/>
      <c r="S697" s="241"/>
      <c r="T697" s="241"/>
      <c r="U697" s="241"/>
      <c r="V697" s="241"/>
      <c r="W697" s="241"/>
      <c r="X697" s="241"/>
      <c r="Y697" s="241"/>
      <c r="Z697" s="241"/>
    </row>
    <row r="698" ht="15.75" customHeight="1">
      <c r="A698" s="241"/>
      <c r="B698" s="241"/>
      <c r="C698" s="241"/>
      <c r="D698" s="309"/>
      <c r="E698" s="241"/>
      <c r="F698" s="241"/>
      <c r="G698" s="241"/>
      <c r="H698" s="241"/>
      <c r="I698" s="241"/>
      <c r="J698" s="241"/>
      <c r="K698" s="241"/>
      <c r="L698" s="241"/>
      <c r="M698" s="241"/>
      <c r="N698" s="241"/>
      <c r="O698" s="241"/>
      <c r="P698" s="241"/>
      <c r="Q698" s="241"/>
      <c r="R698" s="241"/>
      <c r="S698" s="241"/>
      <c r="T698" s="241"/>
      <c r="U698" s="241"/>
      <c r="V698" s="241"/>
      <c r="W698" s="241"/>
      <c r="X698" s="241"/>
      <c r="Y698" s="241"/>
      <c r="Z698" s="241"/>
    </row>
    <row r="699" ht="15.75" customHeight="1">
      <c r="A699" s="241"/>
      <c r="B699" s="241"/>
      <c r="C699" s="241"/>
      <c r="D699" s="309"/>
      <c r="E699" s="241"/>
      <c r="F699" s="241"/>
      <c r="G699" s="241"/>
      <c r="H699" s="241"/>
      <c r="I699" s="241"/>
      <c r="J699" s="241"/>
      <c r="K699" s="241"/>
      <c r="L699" s="241"/>
      <c r="M699" s="241"/>
      <c r="N699" s="241"/>
      <c r="O699" s="241"/>
      <c r="P699" s="241"/>
      <c r="Q699" s="241"/>
      <c r="R699" s="241"/>
      <c r="S699" s="241"/>
      <c r="T699" s="241"/>
      <c r="U699" s="241"/>
      <c r="V699" s="241"/>
      <c r="W699" s="241"/>
      <c r="X699" s="241"/>
      <c r="Y699" s="241"/>
      <c r="Z699" s="241"/>
    </row>
    <row r="700" ht="15.75" customHeight="1">
      <c r="A700" s="241"/>
      <c r="B700" s="241"/>
      <c r="C700" s="241"/>
      <c r="D700" s="309"/>
      <c r="E700" s="241"/>
      <c r="F700" s="241"/>
      <c r="G700" s="241"/>
      <c r="H700" s="241"/>
      <c r="I700" s="241"/>
      <c r="J700" s="241"/>
      <c r="K700" s="241"/>
      <c r="L700" s="241"/>
      <c r="M700" s="241"/>
      <c r="N700" s="241"/>
      <c r="O700" s="241"/>
      <c r="P700" s="241"/>
      <c r="Q700" s="241"/>
      <c r="R700" s="241"/>
      <c r="S700" s="241"/>
      <c r="T700" s="241"/>
      <c r="U700" s="241"/>
      <c r="V700" s="241"/>
      <c r="W700" s="241"/>
      <c r="X700" s="241"/>
      <c r="Y700" s="241"/>
      <c r="Z700" s="241"/>
    </row>
    <row r="701" ht="15.75" customHeight="1">
      <c r="A701" s="241"/>
      <c r="B701" s="241"/>
      <c r="C701" s="241"/>
      <c r="D701" s="309"/>
      <c r="E701" s="241"/>
      <c r="F701" s="241"/>
      <c r="G701" s="241"/>
      <c r="H701" s="241"/>
      <c r="I701" s="241"/>
      <c r="J701" s="241"/>
      <c r="K701" s="241"/>
      <c r="L701" s="241"/>
      <c r="M701" s="241"/>
      <c r="N701" s="241"/>
      <c r="O701" s="241"/>
      <c r="P701" s="241"/>
      <c r="Q701" s="241"/>
      <c r="R701" s="241"/>
      <c r="S701" s="241"/>
      <c r="T701" s="241"/>
      <c r="U701" s="241"/>
      <c r="V701" s="241"/>
      <c r="W701" s="241"/>
      <c r="X701" s="241"/>
      <c r="Y701" s="241"/>
      <c r="Z701" s="241"/>
    </row>
    <row r="702" ht="15.75" customHeight="1">
      <c r="A702" s="241"/>
      <c r="B702" s="241"/>
      <c r="C702" s="241"/>
      <c r="D702" s="309"/>
      <c r="E702" s="241"/>
      <c r="F702" s="241"/>
      <c r="G702" s="241"/>
      <c r="H702" s="241"/>
      <c r="I702" s="241"/>
      <c r="J702" s="241"/>
      <c r="K702" s="241"/>
      <c r="L702" s="241"/>
      <c r="M702" s="241"/>
      <c r="N702" s="241"/>
      <c r="O702" s="241"/>
      <c r="P702" s="241"/>
      <c r="Q702" s="241"/>
      <c r="R702" s="241"/>
      <c r="S702" s="241"/>
      <c r="T702" s="241"/>
      <c r="U702" s="241"/>
      <c r="V702" s="241"/>
      <c r="W702" s="241"/>
      <c r="X702" s="241"/>
      <c r="Y702" s="241"/>
      <c r="Z702" s="241"/>
    </row>
    <row r="703" ht="15.75" customHeight="1">
      <c r="A703" s="241"/>
      <c r="B703" s="241"/>
      <c r="C703" s="241"/>
      <c r="D703" s="309"/>
      <c r="E703" s="241"/>
      <c r="F703" s="241"/>
      <c r="G703" s="241"/>
      <c r="H703" s="241"/>
      <c r="I703" s="241"/>
      <c r="J703" s="241"/>
      <c r="K703" s="241"/>
      <c r="L703" s="241"/>
      <c r="M703" s="241"/>
      <c r="N703" s="241"/>
      <c r="O703" s="241"/>
      <c r="P703" s="241"/>
      <c r="Q703" s="241"/>
      <c r="R703" s="241"/>
      <c r="S703" s="241"/>
      <c r="T703" s="241"/>
      <c r="U703" s="241"/>
      <c r="V703" s="241"/>
      <c r="W703" s="241"/>
      <c r="X703" s="241"/>
      <c r="Y703" s="241"/>
      <c r="Z703" s="241"/>
    </row>
    <row r="704" ht="15.75" customHeight="1">
      <c r="A704" s="241"/>
      <c r="B704" s="241"/>
      <c r="C704" s="241"/>
      <c r="D704" s="309"/>
      <c r="E704" s="241"/>
      <c r="F704" s="241"/>
      <c r="G704" s="241"/>
      <c r="H704" s="241"/>
      <c r="I704" s="241"/>
      <c r="J704" s="241"/>
      <c r="K704" s="241"/>
      <c r="L704" s="241"/>
      <c r="M704" s="241"/>
      <c r="N704" s="241"/>
      <c r="O704" s="241"/>
      <c r="P704" s="241"/>
      <c r="Q704" s="241"/>
      <c r="R704" s="241"/>
      <c r="S704" s="241"/>
      <c r="T704" s="241"/>
      <c r="U704" s="241"/>
      <c r="V704" s="241"/>
      <c r="W704" s="241"/>
      <c r="X704" s="241"/>
      <c r="Y704" s="241"/>
      <c r="Z704" s="241"/>
    </row>
    <row r="705" ht="15.75" customHeight="1">
      <c r="A705" s="241"/>
      <c r="B705" s="241"/>
      <c r="C705" s="241"/>
      <c r="D705" s="309"/>
      <c r="E705" s="241"/>
      <c r="F705" s="241"/>
      <c r="G705" s="241"/>
      <c r="H705" s="241"/>
      <c r="I705" s="241"/>
      <c r="J705" s="241"/>
      <c r="K705" s="241"/>
      <c r="L705" s="241"/>
      <c r="M705" s="241"/>
      <c r="N705" s="241"/>
      <c r="O705" s="241"/>
      <c r="P705" s="241"/>
      <c r="Q705" s="241"/>
      <c r="R705" s="241"/>
      <c r="S705" s="241"/>
      <c r="T705" s="241"/>
      <c r="U705" s="241"/>
      <c r="V705" s="241"/>
      <c r="W705" s="241"/>
      <c r="X705" s="241"/>
      <c r="Y705" s="241"/>
      <c r="Z705" s="241"/>
    </row>
    <row r="706" ht="15.75" customHeight="1">
      <c r="A706" s="241"/>
      <c r="B706" s="241"/>
      <c r="C706" s="241"/>
      <c r="D706" s="309"/>
      <c r="E706" s="241"/>
      <c r="F706" s="241"/>
      <c r="G706" s="241"/>
      <c r="H706" s="241"/>
      <c r="I706" s="241"/>
      <c r="J706" s="241"/>
      <c r="K706" s="241"/>
      <c r="L706" s="241"/>
      <c r="M706" s="241"/>
      <c r="N706" s="241"/>
      <c r="O706" s="241"/>
      <c r="P706" s="241"/>
      <c r="Q706" s="241"/>
      <c r="R706" s="241"/>
      <c r="S706" s="241"/>
      <c r="T706" s="241"/>
      <c r="U706" s="241"/>
      <c r="V706" s="241"/>
      <c r="W706" s="241"/>
      <c r="X706" s="241"/>
      <c r="Y706" s="241"/>
      <c r="Z706" s="241"/>
    </row>
    <row r="707" ht="15.75" customHeight="1">
      <c r="A707" s="241"/>
      <c r="B707" s="241"/>
      <c r="C707" s="241"/>
      <c r="D707" s="309"/>
      <c r="E707" s="241"/>
      <c r="F707" s="241"/>
      <c r="G707" s="241"/>
      <c r="H707" s="241"/>
      <c r="I707" s="241"/>
      <c r="J707" s="241"/>
      <c r="K707" s="241"/>
      <c r="L707" s="241"/>
      <c r="M707" s="241"/>
      <c r="N707" s="241"/>
      <c r="O707" s="241"/>
      <c r="P707" s="241"/>
      <c r="Q707" s="241"/>
      <c r="R707" s="241"/>
      <c r="S707" s="241"/>
      <c r="T707" s="241"/>
      <c r="U707" s="241"/>
      <c r="V707" s="241"/>
      <c r="W707" s="241"/>
      <c r="X707" s="241"/>
      <c r="Y707" s="241"/>
      <c r="Z707" s="241"/>
    </row>
    <row r="708" ht="15.75" customHeight="1">
      <c r="A708" s="241"/>
      <c r="B708" s="241"/>
      <c r="C708" s="241"/>
      <c r="D708" s="309"/>
      <c r="E708" s="241"/>
      <c r="F708" s="241"/>
      <c r="G708" s="241"/>
      <c r="H708" s="241"/>
      <c r="I708" s="241"/>
      <c r="J708" s="241"/>
      <c r="K708" s="241"/>
      <c r="L708" s="241"/>
      <c r="M708" s="241"/>
      <c r="N708" s="241"/>
      <c r="O708" s="241"/>
      <c r="P708" s="241"/>
      <c r="Q708" s="241"/>
      <c r="R708" s="241"/>
      <c r="S708" s="241"/>
      <c r="T708" s="241"/>
      <c r="U708" s="241"/>
      <c r="V708" s="241"/>
      <c r="W708" s="241"/>
      <c r="X708" s="241"/>
      <c r="Y708" s="241"/>
      <c r="Z708" s="241"/>
    </row>
    <row r="709" ht="15.75" customHeight="1">
      <c r="A709" s="241"/>
      <c r="B709" s="241"/>
      <c r="C709" s="241"/>
      <c r="D709" s="309"/>
      <c r="E709" s="241"/>
      <c r="F709" s="241"/>
      <c r="G709" s="241"/>
      <c r="H709" s="241"/>
      <c r="I709" s="241"/>
      <c r="J709" s="241"/>
      <c r="K709" s="241"/>
      <c r="L709" s="241"/>
      <c r="M709" s="241"/>
      <c r="N709" s="241"/>
      <c r="O709" s="241"/>
      <c r="P709" s="241"/>
      <c r="Q709" s="241"/>
      <c r="R709" s="241"/>
      <c r="S709" s="241"/>
      <c r="T709" s="241"/>
      <c r="U709" s="241"/>
      <c r="V709" s="241"/>
      <c r="W709" s="241"/>
      <c r="X709" s="241"/>
      <c r="Y709" s="241"/>
      <c r="Z709" s="241"/>
    </row>
    <row r="710" ht="15.75" customHeight="1">
      <c r="A710" s="241"/>
      <c r="B710" s="241"/>
      <c r="C710" s="241"/>
      <c r="D710" s="309"/>
      <c r="E710" s="241"/>
      <c r="F710" s="241"/>
      <c r="G710" s="241"/>
      <c r="H710" s="241"/>
      <c r="I710" s="241"/>
      <c r="J710" s="241"/>
      <c r="K710" s="241"/>
      <c r="L710" s="241"/>
      <c r="M710" s="241"/>
      <c r="N710" s="241"/>
      <c r="O710" s="241"/>
      <c r="P710" s="241"/>
      <c r="Q710" s="241"/>
      <c r="R710" s="241"/>
      <c r="S710" s="241"/>
      <c r="T710" s="241"/>
      <c r="U710" s="241"/>
      <c r="V710" s="241"/>
      <c r="W710" s="241"/>
      <c r="X710" s="241"/>
      <c r="Y710" s="241"/>
      <c r="Z710" s="241"/>
    </row>
    <row r="711" ht="15.75" customHeight="1">
      <c r="A711" s="241"/>
      <c r="B711" s="241"/>
      <c r="C711" s="241"/>
      <c r="D711" s="309"/>
      <c r="E711" s="241"/>
      <c r="F711" s="241"/>
      <c r="G711" s="241"/>
      <c r="H711" s="241"/>
      <c r="I711" s="241"/>
      <c r="J711" s="241"/>
      <c r="K711" s="241"/>
      <c r="L711" s="241"/>
      <c r="M711" s="241"/>
      <c r="N711" s="241"/>
      <c r="O711" s="241"/>
      <c r="P711" s="241"/>
      <c r="Q711" s="241"/>
      <c r="R711" s="241"/>
      <c r="S711" s="241"/>
      <c r="T711" s="241"/>
      <c r="U711" s="241"/>
      <c r="V711" s="241"/>
      <c r="W711" s="241"/>
      <c r="X711" s="241"/>
      <c r="Y711" s="241"/>
      <c r="Z711" s="241"/>
    </row>
    <row r="712" ht="15.75" customHeight="1">
      <c r="A712" s="241"/>
      <c r="B712" s="241"/>
      <c r="C712" s="241"/>
      <c r="D712" s="309"/>
      <c r="E712" s="241"/>
      <c r="F712" s="241"/>
      <c r="G712" s="241"/>
      <c r="H712" s="241"/>
      <c r="I712" s="241"/>
      <c r="J712" s="241"/>
      <c r="K712" s="241"/>
      <c r="L712" s="241"/>
      <c r="M712" s="241"/>
      <c r="N712" s="241"/>
      <c r="O712" s="241"/>
      <c r="P712" s="241"/>
      <c r="Q712" s="241"/>
      <c r="R712" s="241"/>
      <c r="S712" s="241"/>
      <c r="T712" s="241"/>
      <c r="U712" s="241"/>
      <c r="V712" s="241"/>
      <c r="W712" s="241"/>
      <c r="X712" s="241"/>
      <c r="Y712" s="241"/>
      <c r="Z712" s="241"/>
    </row>
    <row r="713" ht="15.75" customHeight="1">
      <c r="A713" s="241"/>
      <c r="B713" s="241"/>
      <c r="C713" s="241"/>
      <c r="D713" s="309"/>
      <c r="E713" s="241"/>
      <c r="F713" s="241"/>
      <c r="G713" s="241"/>
      <c r="H713" s="241"/>
      <c r="I713" s="241"/>
      <c r="J713" s="241"/>
      <c r="K713" s="241"/>
      <c r="L713" s="241"/>
      <c r="M713" s="241"/>
      <c r="N713" s="241"/>
      <c r="O713" s="241"/>
      <c r="P713" s="241"/>
      <c r="Q713" s="241"/>
      <c r="R713" s="241"/>
      <c r="S713" s="241"/>
      <c r="T713" s="241"/>
      <c r="U713" s="241"/>
      <c r="V713" s="241"/>
      <c r="W713" s="241"/>
      <c r="X713" s="241"/>
      <c r="Y713" s="241"/>
      <c r="Z713" s="241"/>
    </row>
    <row r="714" ht="15.75" customHeight="1">
      <c r="A714" s="241"/>
      <c r="B714" s="241"/>
      <c r="C714" s="241"/>
      <c r="D714" s="309"/>
      <c r="E714" s="241"/>
      <c r="F714" s="241"/>
      <c r="G714" s="241"/>
      <c r="H714" s="241"/>
      <c r="I714" s="241"/>
      <c r="J714" s="241"/>
      <c r="K714" s="241"/>
      <c r="L714" s="241"/>
      <c r="M714" s="241"/>
      <c r="N714" s="241"/>
      <c r="O714" s="241"/>
      <c r="P714" s="241"/>
      <c r="Q714" s="241"/>
      <c r="R714" s="241"/>
      <c r="S714" s="241"/>
      <c r="T714" s="241"/>
      <c r="U714" s="241"/>
      <c r="V714" s="241"/>
      <c r="W714" s="241"/>
      <c r="X714" s="241"/>
      <c r="Y714" s="241"/>
      <c r="Z714" s="241"/>
    </row>
    <row r="715" ht="15.75" customHeight="1">
      <c r="A715" s="241"/>
      <c r="B715" s="241"/>
      <c r="C715" s="241"/>
      <c r="D715" s="309"/>
      <c r="E715" s="241"/>
      <c r="F715" s="241"/>
      <c r="G715" s="241"/>
      <c r="H715" s="241"/>
      <c r="I715" s="241"/>
      <c r="J715" s="241"/>
      <c r="K715" s="241"/>
      <c r="L715" s="241"/>
      <c r="M715" s="241"/>
      <c r="N715" s="241"/>
      <c r="O715" s="241"/>
      <c r="P715" s="241"/>
      <c r="Q715" s="241"/>
      <c r="R715" s="241"/>
      <c r="S715" s="241"/>
      <c r="T715" s="241"/>
      <c r="U715" s="241"/>
      <c r="V715" s="241"/>
      <c r="W715" s="241"/>
      <c r="X715" s="241"/>
      <c r="Y715" s="241"/>
      <c r="Z715" s="241"/>
    </row>
    <row r="716" ht="15.75" customHeight="1">
      <c r="A716" s="241"/>
      <c r="B716" s="241"/>
      <c r="C716" s="241"/>
      <c r="D716" s="309"/>
      <c r="E716" s="241"/>
      <c r="F716" s="241"/>
      <c r="G716" s="241"/>
      <c r="H716" s="241"/>
      <c r="I716" s="241"/>
      <c r="J716" s="241"/>
      <c r="K716" s="241"/>
      <c r="L716" s="241"/>
      <c r="M716" s="241"/>
      <c r="N716" s="241"/>
      <c r="O716" s="241"/>
      <c r="P716" s="241"/>
      <c r="Q716" s="241"/>
      <c r="R716" s="241"/>
      <c r="S716" s="241"/>
      <c r="T716" s="241"/>
      <c r="U716" s="241"/>
      <c r="V716" s="241"/>
      <c r="W716" s="241"/>
      <c r="X716" s="241"/>
      <c r="Y716" s="241"/>
      <c r="Z716" s="241"/>
    </row>
    <row r="717" ht="15.75" customHeight="1">
      <c r="A717" s="241"/>
      <c r="B717" s="241"/>
      <c r="C717" s="241"/>
      <c r="D717" s="309"/>
      <c r="E717" s="241"/>
      <c r="F717" s="241"/>
      <c r="G717" s="241"/>
      <c r="H717" s="241"/>
      <c r="I717" s="241"/>
      <c r="J717" s="241"/>
      <c r="K717" s="241"/>
      <c r="L717" s="241"/>
      <c r="M717" s="241"/>
      <c r="N717" s="241"/>
      <c r="O717" s="241"/>
      <c r="P717" s="241"/>
      <c r="Q717" s="241"/>
      <c r="R717" s="241"/>
      <c r="S717" s="241"/>
      <c r="T717" s="241"/>
      <c r="U717" s="241"/>
      <c r="V717" s="241"/>
      <c r="W717" s="241"/>
      <c r="X717" s="241"/>
      <c r="Y717" s="241"/>
      <c r="Z717" s="241"/>
    </row>
    <row r="718" ht="15.75" customHeight="1">
      <c r="A718" s="241"/>
      <c r="B718" s="241"/>
      <c r="C718" s="241"/>
      <c r="D718" s="309"/>
      <c r="E718" s="241"/>
      <c r="F718" s="241"/>
      <c r="G718" s="241"/>
      <c r="H718" s="241"/>
      <c r="I718" s="241"/>
      <c r="J718" s="241"/>
      <c r="K718" s="241"/>
      <c r="L718" s="241"/>
      <c r="M718" s="241"/>
      <c r="N718" s="241"/>
      <c r="O718" s="241"/>
      <c r="P718" s="241"/>
      <c r="Q718" s="241"/>
      <c r="R718" s="241"/>
      <c r="S718" s="241"/>
      <c r="T718" s="241"/>
      <c r="U718" s="241"/>
      <c r="V718" s="241"/>
      <c r="W718" s="241"/>
      <c r="X718" s="241"/>
      <c r="Y718" s="241"/>
      <c r="Z718" s="241"/>
    </row>
    <row r="719" ht="15.75" customHeight="1">
      <c r="A719" s="241"/>
      <c r="B719" s="241"/>
      <c r="C719" s="241"/>
      <c r="D719" s="309"/>
      <c r="E719" s="241"/>
      <c r="F719" s="241"/>
      <c r="G719" s="241"/>
      <c r="H719" s="241"/>
      <c r="I719" s="241"/>
      <c r="J719" s="241"/>
      <c r="K719" s="241"/>
      <c r="L719" s="241"/>
      <c r="M719" s="241"/>
      <c r="N719" s="241"/>
      <c r="O719" s="241"/>
      <c r="P719" s="241"/>
      <c r="Q719" s="241"/>
      <c r="R719" s="241"/>
      <c r="S719" s="241"/>
      <c r="T719" s="241"/>
      <c r="U719" s="241"/>
      <c r="V719" s="241"/>
      <c r="W719" s="241"/>
      <c r="X719" s="241"/>
      <c r="Y719" s="241"/>
      <c r="Z719" s="241"/>
    </row>
    <row r="720" ht="15.75" customHeight="1">
      <c r="A720" s="241"/>
      <c r="B720" s="241"/>
      <c r="C720" s="241"/>
      <c r="D720" s="309"/>
      <c r="E720" s="241"/>
      <c r="F720" s="241"/>
      <c r="G720" s="241"/>
      <c r="H720" s="241"/>
      <c r="I720" s="241"/>
      <c r="J720" s="241"/>
      <c r="K720" s="241"/>
      <c r="L720" s="241"/>
      <c r="M720" s="241"/>
      <c r="N720" s="241"/>
      <c r="O720" s="241"/>
      <c r="P720" s="241"/>
      <c r="Q720" s="241"/>
      <c r="R720" s="241"/>
      <c r="S720" s="241"/>
      <c r="T720" s="241"/>
      <c r="U720" s="241"/>
      <c r="V720" s="241"/>
      <c r="W720" s="241"/>
      <c r="X720" s="241"/>
      <c r="Y720" s="241"/>
      <c r="Z720" s="241"/>
    </row>
    <row r="721" ht="15.75" customHeight="1">
      <c r="A721" s="241"/>
      <c r="B721" s="241"/>
      <c r="C721" s="241"/>
      <c r="D721" s="309"/>
      <c r="E721" s="241"/>
      <c r="F721" s="241"/>
      <c r="G721" s="241"/>
      <c r="H721" s="241"/>
      <c r="I721" s="241"/>
      <c r="J721" s="241"/>
      <c r="K721" s="241"/>
      <c r="L721" s="241"/>
      <c r="M721" s="241"/>
      <c r="N721" s="241"/>
      <c r="O721" s="241"/>
      <c r="P721" s="241"/>
      <c r="Q721" s="241"/>
      <c r="R721" s="241"/>
      <c r="S721" s="241"/>
      <c r="T721" s="241"/>
      <c r="U721" s="241"/>
      <c r="V721" s="241"/>
      <c r="W721" s="241"/>
      <c r="X721" s="241"/>
      <c r="Y721" s="241"/>
      <c r="Z721" s="241"/>
    </row>
    <row r="722" ht="15.75" customHeight="1">
      <c r="A722" s="241"/>
      <c r="B722" s="241"/>
      <c r="C722" s="241"/>
      <c r="D722" s="309"/>
      <c r="E722" s="241"/>
      <c r="F722" s="241"/>
      <c r="G722" s="241"/>
      <c r="H722" s="241"/>
      <c r="I722" s="241"/>
      <c r="J722" s="241"/>
      <c r="K722" s="241"/>
      <c r="L722" s="241"/>
      <c r="M722" s="241"/>
      <c r="N722" s="241"/>
      <c r="O722" s="241"/>
      <c r="P722" s="241"/>
      <c r="Q722" s="241"/>
      <c r="R722" s="241"/>
      <c r="S722" s="241"/>
      <c r="T722" s="241"/>
      <c r="U722" s="241"/>
      <c r="V722" s="241"/>
      <c r="W722" s="241"/>
      <c r="X722" s="241"/>
      <c r="Y722" s="241"/>
      <c r="Z722" s="241"/>
    </row>
    <row r="723" ht="15.75" customHeight="1">
      <c r="A723" s="241"/>
      <c r="B723" s="241"/>
      <c r="C723" s="241"/>
      <c r="D723" s="309"/>
      <c r="E723" s="241"/>
      <c r="F723" s="241"/>
      <c r="G723" s="241"/>
      <c r="H723" s="241"/>
      <c r="I723" s="241"/>
      <c r="J723" s="241"/>
      <c r="K723" s="241"/>
      <c r="L723" s="241"/>
      <c r="M723" s="241"/>
      <c r="N723" s="241"/>
      <c r="O723" s="241"/>
      <c r="P723" s="241"/>
      <c r="Q723" s="241"/>
      <c r="R723" s="241"/>
      <c r="S723" s="241"/>
      <c r="T723" s="241"/>
      <c r="U723" s="241"/>
      <c r="V723" s="241"/>
      <c r="W723" s="241"/>
      <c r="X723" s="241"/>
      <c r="Y723" s="241"/>
      <c r="Z723" s="241"/>
    </row>
    <row r="724" ht="15.75" customHeight="1">
      <c r="A724" s="241"/>
      <c r="B724" s="241"/>
      <c r="C724" s="241"/>
      <c r="D724" s="309"/>
      <c r="E724" s="241"/>
      <c r="F724" s="241"/>
      <c r="G724" s="241"/>
      <c r="H724" s="241"/>
      <c r="I724" s="241"/>
      <c r="J724" s="241"/>
      <c r="K724" s="241"/>
      <c r="L724" s="241"/>
      <c r="M724" s="241"/>
      <c r="N724" s="241"/>
      <c r="O724" s="241"/>
      <c r="P724" s="241"/>
      <c r="Q724" s="241"/>
      <c r="R724" s="241"/>
      <c r="S724" s="241"/>
      <c r="T724" s="241"/>
      <c r="U724" s="241"/>
      <c r="V724" s="241"/>
      <c r="W724" s="241"/>
      <c r="X724" s="241"/>
      <c r="Y724" s="241"/>
      <c r="Z724" s="241"/>
    </row>
    <row r="725" ht="15.75" customHeight="1">
      <c r="A725" s="241"/>
      <c r="B725" s="241"/>
      <c r="C725" s="241"/>
      <c r="D725" s="309"/>
      <c r="E725" s="241"/>
      <c r="F725" s="241"/>
      <c r="G725" s="241"/>
      <c r="H725" s="241"/>
      <c r="I725" s="241"/>
      <c r="J725" s="241"/>
      <c r="K725" s="241"/>
      <c r="L725" s="241"/>
      <c r="M725" s="241"/>
      <c r="N725" s="241"/>
      <c r="O725" s="241"/>
      <c r="P725" s="241"/>
      <c r="Q725" s="241"/>
      <c r="R725" s="241"/>
      <c r="S725" s="241"/>
      <c r="T725" s="241"/>
      <c r="U725" s="241"/>
      <c r="V725" s="241"/>
      <c r="W725" s="241"/>
      <c r="X725" s="241"/>
      <c r="Y725" s="241"/>
      <c r="Z725" s="241"/>
    </row>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27">
    <mergeCell ref="A404:D404"/>
    <mergeCell ref="A406:D406"/>
    <mergeCell ref="A408:B408"/>
    <mergeCell ref="A410:D410"/>
    <mergeCell ref="A411:D411"/>
    <mergeCell ref="A412:D412"/>
    <mergeCell ref="A413:D413"/>
    <mergeCell ref="A414:D414"/>
    <mergeCell ref="A415:D415"/>
    <mergeCell ref="A416:D416"/>
    <mergeCell ref="A417:D417"/>
    <mergeCell ref="A419:D419"/>
    <mergeCell ref="A421:D421"/>
    <mergeCell ref="A423:D423"/>
    <mergeCell ref="A425:D425"/>
    <mergeCell ref="A427:D427"/>
    <mergeCell ref="A429:D429"/>
    <mergeCell ref="A431:B431"/>
    <mergeCell ref="A434:B434"/>
    <mergeCell ref="A436:D436"/>
    <mergeCell ref="A437:D437"/>
    <mergeCell ref="A438:D438"/>
    <mergeCell ref="A439:D439"/>
    <mergeCell ref="A440:D440"/>
    <mergeCell ref="A441:D441"/>
    <mergeCell ref="A444:D444"/>
    <mergeCell ref="A446:D446"/>
    <mergeCell ref="A448:D448"/>
    <mergeCell ref="A483:D483"/>
    <mergeCell ref="A485:D485"/>
    <mergeCell ref="A487:D487"/>
    <mergeCell ref="A489:D489"/>
    <mergeCell ref="A491:D491"/>
    <mergeCell ref="A493:D493"/>
    <mergeCell ref="A513:D513"/>
    <mergeCell ref="A523:C523"/>
    <mergeCell ref="A524:C524"/>
    <mergeCell ref="A525:C525"/>
    <mergeCell ref="A514:D514"/>
    <mergeCell ref="A515:D515"/>
    <mergeCell ref="A516:D516"/>
    <mergeCell ref="A517:D517"/>
    <mergeCell ref="A518:D518"/>
    <mergeCell ref="A521:D521"/>
    <mergeCell ref="A522:C522"/>
    <mergeCell ref="A184:D184"/>
    <mergeCell ref="A203:D203"/>
    <mergeCell ref="A204:D204"/>
    <mergeCell ref="A205:D205"/>
    <mergeCell ref="A206:D206"/>
    <mergeCell ref="A207:D207"/>
    <mergeCell ref="A208:D208"/>
    <mergeCell ref="A209:D209"/>
    <mergeCell ref="A210:D210"/>
    <mergeCell ref="A212:D212"/>
    <mergeCell ref="A214:D214"/>
    <mergeCell ref="A216:D216"/>
    <mergeCell ref="A218:D218"/>
    <mergeCell ref="A220:D220"/>
    <mergeCell ref="A240:D240"/>
    <mergeCell ref="A241:D241"/>
    <mergeCell ref="A242:D242"/>
    <mergeCell ref="A243:D243"/>
    <mergeCell ref="A244:D244"/>
    <mergeCell ref="A245:D245"/>
    <mergeCell ref="A246:D246"/>
    <mergeCell ref="A247:D247"/>
    <mergeCell ref="A249:D249"/>
    <mergeCell ref="A251:D251"/>
    <mergeCell ref="A253:D253"/>
    <mergeCell ref="A255:D255"/>
    <mergeCell ref="A257:D257"/>
    <mergeCell ref="A259:D259"/>
    <mergeCell ref="A266:D266"/>
    <mergeCell ref="A267:D267"/>
    <mergeCell ref="A268:D268"/>
    <mergeCell ref="A269:D269"/>
    <mergeCell ref="A270:D270"/>
    <mergeCell ref="A271:D271"/>
    <mergeCell ref="A272:D272"/>
    <mergeCell ref="A273:D273"/>
    <mergeCell ref="A275:D275"/>
    <mergeCell ref="A277:D277"/>
    <mergeCell ref="A279:D279"/>
    <mergeCell ref="A281:D281"/>
    <mergeCell ref="A283:D283"/>
    <mergeCell ref="A285:D285"/>
    <mergeCell ref="A450:D450"/>
    <mergeCell ref="A477:B477"/>
    <mergeCell ref="A478:D478"/>
    <mergeCell ref="A479:D479"/>
    <mergeCell ref="A480:D480"/>
    <mergeCell ref="A481:D481"/>
    <mergeCell ref="A482:D482"/>
    <mergeCell ref="A98:D98"/>
    <mergeCell ref="A100:D100"/>
    <mergeCell ref="A120:D120"/>
    <mergeCell ref="A121:D121"/>
    <mergeCell ref="A122:D122"/>
    <mergeCell ref="A123:D123"/>
    <mergeCell ref="A124:D124"/>
    <mergeCell ref="A125:D125"/>
    <mergeCell ref="A126:D126"/>
    <mergeCell ref="A127:D127"/>
    <mergeCell ref="A129:D129"/>
    <mergeCell ref="A131:D131"/>
    <mergeCell ref="A133:D133"/>
    <mergeCell ref="A135:D135"/>
    <mergeCell ref="A137:D137"/>
    <mergeCell ref="A138:D138"/>
    <mergeCell ref="A139:D139"/>
    <mergeCell ref="A140:D140"/>
    <mergeCell ref="A142:D142"/>
    <mergeCell ref="A162:D162"/>
    <mergeCell ref="A163:D163"/>
    <mergeCell ref="A164:D164"/>
    <mergeCell ref="A165:D165"/>
    <mergeCell ref="A166:D166"/>
    <mergeCell ref="A167:D167"/>
    <mergeCell ref="A168:D168"/>
    <mergeCell ref="A169:D169"/>
    <mergeCell ref="A171:D171"/>
    <mergeCell ref="A1:D1"/>
    <mergeCell ref="A2:D2"/>
    <mergeCell ref="A3:D3"/>
    <mergeCell ref="A4:D4"/>
    <mergeCell ref="A5:D5"/>
    <mergeCell ref="A6:D6"/>
    <mergeCell ref="A7:D7"/>
    <mergeCell ref="A8:D8"/>
    <mergeCell ref="A10:D10"/>
    <mergeCell ref="A12:D12"/>
    <mergeCell ref="A14:D14"/>
    <mergeCell ref="A16:D16"/>
    <mergeCell ref="A18:D18"/>
    <mergeCell ref="A39:D39"/>
    <mergeCell ref="A40:D40"/>
    <mergeCell ref="A41:D41"/>
    <mergeCell ref="A42:D42"/>
    <mergeCell ref="A43:D43"/>
    <mergeCell ref="A44:D44"/>
    <mergeCell ref="A45:D45"/>
    <mergeCell ref="A46:D46"/>
    <mergeCell ref="A48:D48"/>
    <mergeCell ref="A50:D50"/>
    <mergeCell ref="A52:D52"/>
    <mergeCell ref="A54:D54"/>
    <mergeCell ref="A56:D56"/>
    <mergeCell ref="A58:D58"/>
    <mergeCell ref="A78:D78"/>
    <mergeCell ref="A79:D79"/>
    <mergeCell ref="A80:D80"/>
    <mergeCell ref="A81:D81"/>
    <mergeCell ref="A82:D82"/>
    <mergeCell ref="A83:D83"/>
    <mergeCell ref="A84:D84"/>
    <mergeCell ref="A85:D85"/>
    <mergeCell ref="A87:D87"/>
    <mergeCell ref="A89:D89"/>
    <mergeCell ref="A91:D91"/>
    <mergeCell ref="A93:D93"/>
    <mergeCell ref="A95:D95"/>
    <mergeCell ref="A96:D96"/>
    <mergeCell ref="A97:D97"/>
    <mergeCell ref="A173:D173"/>
    <mergeCell ref="A175:D175"/>
    <mergeCell ref="A177:D177"/>
    <mergeCell ref="A179:D179"/>
    <mergeCell ref="A180:D180"/>
    <mergeCell ref="A181:D181"/>
    <mergeCell ref="A182:D182"/>
    <mergeCell ref="A303:D303"/>
    <mergeCell ref="A304:D304"/>
    <mergeCell ref="A305:D305"/>
    <mergeCell ref="A306:D306"/>
    <mergeCell ref="A307:D307"/>
    <mergeCell ref="A308:D308"/>
    <mergeCell ref="A309:D309"/>
    <mergeCell ref="A310:D310"/>
    <mergeCell ref="A312:D312"/>
    <mergeCell ref="A314:D314"/>
    <mergeCell ref="A316:D316"/>
    <mergeCell ref="A318:D318"/>
    <mergeCell ref="A320:D320"/>
    <mergeCell ref="A322:D322"/>
    <mergeCell ref="A341:D341"/>
    <mergeCell ref="A342:D342"/>
    <mergeCell ref="A343:D343"/>
    <mergeCell ref="A344:D344"/>
    <mergeCell ref="A345:D345"/>
    <mergeCell ref="A346:D346"/>
    <mergeCell ref="A347:D347"/>
    <mergeCell ref="A348:D348"/>
    <mergeCell ref="A350:D350"/>
    <mergeCell ref="A352:D352"/>
    <mergeCell ref="A354:D354"/>
    <mergeCell ref="A356:D356"/>
    <mergeCell ref="A358:D358"/>
    <mergeCell ref="A360:D360"/>
    <mergeCell ref="A362:B362"/>
    <mergeCell ref="A364:D364"/>
    <mergeCell ref="A365:D365"/>
    <mergeCell ref="A366:D366"/>
    <mergeCell ref="A367:D367"/>
    <mergeCell ref="A368:D368"/>
    <mergeCell ref="A369:D369"/>
    <mergeCell ref="A370:D370"/>
    <mergeCell ref="A371:D371"/>
    <mergeCell ref="A373:D373"/>
    <mergeCell ref="A375:D375"/>
    <mergeCell ref="A377:D377"/>
    <mergeCell ref="A379:D379"/>
    <mergeCell ref="A381:D381"/>
    <mergeCell ref="A383:D383"/>
    <mergeCell ref="A385:B385"/>
    <mergeCell ref="A387:D387"/>
    <mergeCell ref="A388:D388"/>
    <mergeCell ref="A389:D389"/>
    <mergeCell ref="A390:D390"/>
    <mergeCell ref="A391:D391"/>
    <mergeCell ref="A392:D392"/>
    <mergeCell ref="A393:D393"/>
    <mergeCell ref="A394:D394"/>
    <mergeCell ref="A396:D396"/>
    <mergeCell ref="A398:D398"/>
    <mergeCell ref="A400:D400"/>
    <mergeCell ref="A402:D402"/>
  </mergeCells>
  <printOptions/>
  <pageMargins bottom="0.75" footer="0.0" header="0.0" left="0.7" right="0.7" top="0.75"/>
  <pageSetup fitToHeight="0"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70.38"/>
    <col customWidth="1" min="2" max="2" width="16.38"/>
    <col customWidth="1" min="3" max="3" width="10.38"/>
    <col customWidth="1" min="4" max="4" width="9.38"/>
    <col customWidth="1" min="5" max="24" width="9.13"/>
  </cols>
  <sheetData>
    <row r="1" ht="23.25" customHeight="1">
      <c r="A1" s="238" t="s">
        <v>83</v>
      </c>
      <c r="B1" s="239"/>
      <c r="C1" s="239"/>
      <c r="D1" s="240"/>
      <c r="E1" s="241"/>
      <c r="F1" s="241"/>
      <c r="G1" s="241"/>
      <c r="H1" s="241"/>
      <c r="I1" s="241"/>
      <c r="J1" s="241"/>
      <c r="K1" s="241"/>
      <c r="L1" s="241"/>
      <c r="M1" s="241"/>
      <c r="N1" s="241"/>
      <c r="O1" s="241"/>
      <c r="P1" s="241"/>
      <c r="Q1" s="241"/>
      <c r="R1" s="241"/>
      <c r="S1" s="241"/>
      <c r="T1" s="241"/>
      <c r="U1" s="241"/>
      <c r="V1" s="241"/>
      <c r="W1" s="241"/>
      <c r="X1" s="241"/>
      <c r="Y1" s="241"/>
      <c r="Z1" s="241"/>
    </row>
    <row r="2" ht="18.0" customHeight="1">
      <c r="A2" s="242" t="s">
        <v>84</v>
      </c>
      <c r="B2" s="239"/>
      <c r="C2" s="239"/>
      <c r="D2" s="240"/>
      <c r="E2" s="241"/>
      <c r="F2" s="241"/>
      <c r="G2" s="241"/>
      <c r="H2" s="241"/>
      <c r="I2" s="241"/>
      <c r="J2" s="241"/>
      <c r="K2" s="241"/>
      <c r="L2" s="241"/>
      <c r="M2" s="241"/>
      <c r="N2" s="241"/>
      <c r="O2" s="241"/>
      <c r="P2" s="241"/>
      <c r="Q2" s="241"/>
      <c r="R2" s="241"/>
      <c r="S2" s="241"/>
      <c r="T2" s="241"/>
      <c r="U2" s="241"/>
      <c r="V2" s="241"/>
      <c r="W2" s="241"/>
      <c r="X2" s="241"/>
      <c r="Y2" s="241"/>
      <c r="Z2" s="241"/>
    </row>
    <row r="3" ht="15.75" customHeight="1">
      <c r="A3" s="243" t="s">
        <v>212</v>
      </c>
      <c r="B3" s="239"/>
      <c r="C3" s="239"/>
      <c r="D3" s="240"/>
      <c r="E3" s="241"/>
      <c r="F3" s="241"/>
      <c r="G3" s="241"/>
      <c r="H3" s="241"/>
      <c r="I3" s="241"/>
      <c r="J3" s="241"/>
      <c r="K3" s="241"/>
      <c r="L3" s="241"/>
      <c r="M3" s="241"/>
      <c r="N3" s="241"/>
      <c r="O3" s="241"/>
      <c r="P3" s="241"/>
      <c r="Q3" s="241"/>
      <c r="R3" s="241"/>
      <c r="S3" s="241"/>
      <c r="T3" s="241"/>
      <c r="U3" s="241"/>
      <c r="V3" s="241"/>
      <c r="W3" s="241"/>
      <c r="X3" s="241"/>
      <c r="Y3" s="241"/>
      <c r="Z3" s="241"/>
    </row>
    <row r="4" ht="11.25" customHeight="1">
      <c r="A4" s="244" t="s">
        <v>86</v>
      </c>
      <c r="B4" s="239"/>
      <c r="C4" s="239"/>
      <c r="D4" s="240"/>
      <c r="E4" s="241"/>
      <c r="F4" s="241"/>
      <c r="G4" s="241"/>
      <c r="H4" s="241"/>
      <c r="I4" s="241"/>
      <c r="J4" s="241"/>
      <c r="K4" s="241"/>
      <c r="L4" s="241"/>
      <c r="M4" s="241"/>
      <c r="N4" s="241"/>
      <c r="O4" s="241"/>
      <c r="P4" s="241"/>
      <c r="Q4" s="241"/>
      <c r="R4" s="241"/>
      <c r="S4" s="241"/>
      <c r="T4" s="241"/>
      <c r="U4" s="241"/>
      <c r="V4" s="241"/>
      <c r="W4" s="241"/>
      <c r="X4" s="241"/>
      <c r="Y4" s="241"/>
      <c r="Z4" s="241"/>
    </row>
    <row r="5" ht="11.25" customHeight="1">
      <c r="A5" s="244" t="s">
        <v>87</v>
      </c>
      <c r="B5" s="239"/>
      <c r="C5" s="239"/>
      <c r="D5" s="240"/>
      <c r="E5" s="241"/>
      <c r="F5" s="241"/>
      <c r="G5" s="241"/>
      <c r="H5" s="241"/>
      <c r="I5" s="241"/>
      <c r="J5" s="241"/>
      <c r="K5" s="241"/>
      <c r="L5" s="241"/>
      <c r="M5" s="241"/>
      <c r="N5" s="241"/>
      <c r="O5" s="241"/>
      <c r="P5" s="241"/>
      <c r="Q5" s="241"/>
      <c r="R5" s="241"/>
      <c r="S5" s="241"/>
      <c r="T5" s="241"/>
      <c r="U5" s="241"/>
      <c r="V5" s="241"/>
      <c r="W5" s="241"/>
      <c r="X5" s="241"/>
      <c r="Y5" s="241"/>
      <c r="Z5" s="241"/>
    </row>
    <row r="6" ht="11.25" customHeight="1">
      <c r="A6" s="245" t="s">
        <v>88</v>
      </c>
      <c r="B6" s="239"/>
      <c r="C6" s="239"/>
      <c r="D6" s="240"/>
      <c r="E6" s="241"/>
      <c r="F6" s="241"/>
      <c r="G6" s="241"/>
      <c r="H6" s="241"/>
      <c r="I6" s="241"/>
      <c r="J6" s="241"/>
      <c r="K6" s="241"/>
      <c r="L6" s="241"/>
      <c r="M6" s="241"/>
      <c r="N6" s="241"/>
      <c r="O6" s="241"/>
      <c r="P6" s="241"/>
      <c r="Q6" s="241"/>
      <c r="R6" s="241"/>
      <c r="S6" s="241"/>
      <c r="T6" s="241"/>
      <c r="U6" s="241"/>
      <c r="V6" s="241"/>
      <c r="W6" s="241"/>
      <c r="X6" s="241"/>
      <c r="Y6" s="241"/>
      <c r="Z6" s="241"/>
    </row>
    <row r="7" ht="18.75" customHeight="1">
      <c r="A7" s="246" t="s">
        <v>89</v>
      </c>
      <c r="B7" s="239"/>
      <c r="C7" s="239"/>
      <c r="D7" s="240"/>
      <c r="E7" s="241"/>
      <c r="F7" s="241"/>
      <c r="G7" s="241"/>
      <c r="H7" s="241"/>
      <c r="I7" s="241"/>
      <c r="J7" s="241"/>
      <c r="K7" s="241"/>
      <c r="L7" s="241"/>
      <c r="M7" s="241"/>
      <c r="N7" s="241"/>
      <c r="O7" s="241"/>
      <c r="P7" s="241"/>
      <c r="Q7" s="241"/>
      <c r="R7" s="241"/>
      <c r="S7" s="241"/>
      <c r="T7" s="241"/>
      <c r="U7" s="241"/>
      <c r="V7" s="241"/>
      <c r="W7" s="241"/>
      <c r="X7" s="241"/>
      <c r="Y7" s="241"/>
      <c r="Z7" s="241"/>
    </row>
    <row r="8" ht="72.0" customHeight="1">
      <c r="A8" s="247" t="s">
        <v>90</v>
      </c>
      <c r="B8" s="239"/>
      <c r="C8" s="239"/>
      <c r="D8" s="240"/>
      <c r="E8" s="241"/>
      <c r="F8" s="332"/>
      <c r="G8" s="241"/>
      <c r="H8" s="241"/>
      <c r="I8" s="241"/>
      <c r="J8" s="241"/>
      <c r="K8" s="241"/>
      <c r="L8" s="241"/>
      <c r="M8" s="241"/>
      <c r="N8" s="241"/>
      <c r="O8" s="241"/>
      <c r="P8" s="241"/>
      <c r="Q8" s="241"/>
      <c r="R8" s="241"/>
      <c r="S8" s="241"/>
      <c r="T8" s="241"/>
      <c r="U8" s="241"/>
      <c r="V8" s="241"/>
      <c r="W8" s="241"/>
      <c r="X8" s="241"/>
      <c r="Y8" s="241"/>
      <c r="Z8" s="241"/>
    </row>
    <row r="9" ht="6.75" customHeight="1">
      <c r="A9" s="248"/>
      <c r="B9" s="248"/>
      <c r="C9" s="248"/>
      <c r="D9" s="249"/>
      <c r="E9" s="241"/>
      <c r="F9" s="241"/>
      <c r="G9" s="241"/>
      <c r="H9" s="241"/>
      <c r="I9" s="241"/>
      <c r="J9" s="241"/>
      <c r="K9" s="241"/>
      <c r="L9" s="241"/>
      <c r="M9" s="241"/>
      <c r="N9" s="241"/>
      <c r="O9" s="241"/>
      <c r="P9" s="241"/>
      <c r="Q9" s="241"/>
      <c r="R9" s="241"/>
      <c r="S9" s="241"/>
      <c r="T9" s="241"/>
      <c r="U9" s="241"/>
      <c r="V9" s="241"/>
      <c r="W9" s="241"/>
      <c r="X9" s="241"/>
      <c r="Y9" s="241"/>
      <c r="Z9" s="241"/>
    </row>
    <row r="10" ht="11.25" customHeight="1">
      <c r="A10" s="250" t="s">
        <v>91</v>
      </c>
      <c r="B10" s="239"/>
      <c r="C10" s="239"/>
      <c r="D10" s="240"/>
      <c r="E10" s="241"/>
      <c r="F10" s="241"/>
      <c r="G10" s="241"/>
      <c r="H10" s="241"/>
      <c r="I10" s="241"/>
      <c r="J10" s="241"/>
      <c r="K10" s="241"/>
      <c r="L10" s="241"/>
      <c r="M10" s="241"/>
      <c r="N10" s="241"/>
      <c r="O10" s="241"/>
      <c r="P10" s="241"/>
      <c r="Q10" s="241"/>
      <c r="R10" s="241"/>
      <c r="S10" s="241"/>
      <c r="T10" s="241"/>
      <c r="U10" s="241"/>
      <c r="V10" s="241"/>
      <c r="W10" s="241"/>
      <c r="X10" s="241"/>
      <c r="Y10" s="241"/>
      <c r="Z10" s="241"/>
    </row>
    <row r="11" ht="6.75" customHeight="1">
      <c r="A11" s="251"/>
      <c r="B11" s="252"/>
      <c r="C11" s="252"/>
      <c r="D11" s="253"/>
      <c r="E11" s="241"/>
      <c r="F11" s="241"/>
      <c r="G11" s="241"/>
      <c r="H11" s="241"/>
      <c r="I11" s="241"/>
      <c r="J11" s="241"/>
      <c r="K11" s="241"/>
      <c r="L11" s="241"/>
      <c r="M11" s="241"/>
      <c r="N11" s="241"/>
      <c r="O11" s="241"/>
      <c r="P11" s="241"/>
      <c r="Q11" s="241"/>
      <c r="R11" s="241"/>
      <c r="S11" s="241"/>
      <c r="T11" s="241"/>
      <c r="U11" s="241"/>
      <c r="V11" s="241"/>
      <c r="W11" s="241"/>
      <c r="X11" s="241"/>
      <c r="Y11" s="241"/>
      <c r="Z11" s="241"/>
    </row>
    <row r="12" ht="36.0" customHeight="1">
      <c r="A12" s="247" t="s">
        <v>92</v>
      </c>
      <c r="B12" s="239"/>
      <c r="C12" s="239"/>
      <c r="D12" s="240"/>
      <c r="E12" s="241"/>
      <c r="F12" s="241"/>
      <c r="G12" s="241"/>
      <c r="H12" s="241"/>
      <c r="I12" s="241"/>
      <c r="J12" s="241"/>
      <c r="K12" s="241"/>
      <c r="L12" s="241"/>
      <c r="M12" s="241"/>
      <c r="N12" s="241"/>
      <c r="O12" s="241"/>
      <c r="P12" s="241"/>
      <c r="Q12" s="241"/>
      <c r="R12" s="241"/>
      <c r="S12" s="241"/>
      <c r="T12" s="241"/>
      <c r="U12" s="241"/>
      <c r="V12" s="241"/>
      <c r="W12" s="241"/>
      <c r="X12" s="241"/>
      <c r="Y12" s="241"/>
      <c r="Z12" s="241"/>
    </row>
    <row r="13" ht="6.75" customHeight="1">
      <c r="A13" s="248"/>
      <c r="B13" s="248"/>
      <c r="C13" s="248"/>
      <c r="D13" s="249"/>
      <c r="E13" s="241"/>
      <c r="F13" s="241"/>
      <c r="G13" s="241"/>
      <c r="H13" s="241"/>
      <c r="I13" s="241"/>
      <c r="J13" s="241"/>
      <c r="K13" s="241"/>
      <c r="L13" s="241"/>
      <c r="M13" s="241"/>
      <c r="N13" s="241"/>
      <c r="O13" s="241"/>
      <c r="P13" s="241"/>
      <c r="Q13" s="241"/>
      <c r="R13" s="241"/>
      <c r="S13" s="241"/>
      <c r="T13" s="241"/>
      <c r="U13" s="241"/>
      <c r="V13" s="241"/>
      <c r="W13" s="241"/>
      <c r="X13" s="241"/>
      <c r="Y13" s="241"/>
      <c r="Z13" s="241"/>
    </row>
    <row r="14" ht="48.0" customHeight="1">
      <c r="A14" s="247" t="s">
        <v>93</v>
      </c>
      <c r="B14" s="239"/>
      <c r="C14" s="239"/>
      <c r="D14" s="240"/>
      <c r="E14" s="241"/>
      <c r="F14" s="241"/>
      <c r="G14" s="241"/>
      <c r="H14" s="241"/>
      <c r="I14" s="241"/>
      <c r="J14" s="241"/>
      <c r="K14" s="241"/>
      <c r="L14" s="241"/>
      <c r="M14" s="241"/>
      <c r="N14" s="241"/>
      <c r="O14" s="241"/>
      <c r="P14" s="241"/>
      <c r="Q14" s="241"/>
      <c r="R14" s="241"/>
      <c r="S14" s="241"/>
      <c r="T14" s="241"/>
      <c r="U14" s="241"/>
      <c r="V14" s="241"/>
      <c r="W14" s="241"/>
      <c r="X14" s="241"/>
      <c r="Y14" s="241"/>
      <c r="Z14" s="241"/>
    </row>
    <row r="15" ht="6.75" customHeight="1">
      <c r="A15" s="248"/>
      <c r="B15" s="248"/>
      <c r="C15" s="248"/>
      <c r="D15" s="249"/>
      <c r="E15" s="241"/>
      <c r="F15" s="241"/>
      <c r="G15" s="241"/>
      <c r="H15" s="241"/>
      <c r="I15" s="241"/>
      <c r="J15" s="241"/>
      <c r="K15" s="241"/>
      <c r="L15" s="241"/>
      <c r="M15" s="241"/>
      <c r="N15" s="241"/>
      <c r="O15" s="241"/>
      <c r="P15" s="241"/>
      <c r="Q15" s="241"/>
      <c r="R15" s="241"/>
      <c r="S15" s="241"/>
      <c r="T15" s="241"/>
      <c r="U15" s="241"/>
      <c r="V15" s="241"/>
      <c r="W15" s="241"/>
      <c r="X15" s="241"/>
      <c r="Y15" s="241"/>
      <c r="Z15" s="241"/>
    </row>
    <row r="16" ht="48.0" customHeight="1">
      <c r="A16" s="247" t="s">
        <v>94</v>
      </c>
      <c r="B16" s="239"/>
      <c r="C16" s="239"/>
      <c r="D16" s="240"/>
      <c r="E16" s="241"/>
      <c r="F16" s="241"/>
      <c r="G16" s="241"/>
      <c r="H16" s="241"/>
      <c r="I16" s="241"/>
      <c r="J16" s="241"/>
      <c r="K16" s="241"/>
      <c r="L16" s="241"/>
      <c r="M16" s="241"/>
      <c r="N16" s="241"/>
      <c r="O16" s="241"/>
      <c r="P16" s="241"/>
      <c r="Q16" s="241"/>
      <c r="R16" s="241"/>
      <c r="S16" s="241"/>
      <c r="T16" s="241"/>
      <c r="U16" s="241"/>
      <c r="V16" s="241"/>
      <c r="W16" s="241"/>
      <c r="X16" s="241"/>
      <c r="Y16" s="241"/>
      <c r="Z16" s="241"/>
    </row>
    <row r="17" ht="6.75" customHeight="1">
      <c r="A17" s="248"/>
      <c r="B17" s="248"/>
      <c r="C17" s="248"/>
      <c r="D17" s="249"/>
      <c r="E17" s="241"/>
      <c r="F17" s="241"/>
      <c r="G17" s="241"/>
      <c r="H17" s="241"/>
      <c r="I17" s="241"/>
      <c r="J17" s="241"/>
      <c r="K17" s="241"/>
      <c r="L17" s="241"/>
      <c r="M17" s="241"/>
      <c r="N17" s="241"/>
      <c r="O17" s="241"/>
      <c r="P17" s="241"/>
      <c r="Q17" s="241"/>
      <c r="R17" s="241"/>
      <c r="S17" s="241"/>
      <c r="T17" s="241"/>
      <c r="U17" s="241"/>
      <c r="V17" s="241"/>
      <c r="W17" s="241"/>
      <c r="X17" s="241"/>
      <c r="Y17" s="241"/>
      <c r="Z17" s="241"/>
    </row>
    <row r="18" ht="36.0" customHeight="1">
      <c r="A18" s="247" t="s">
        <v>95</v>
      </c>
      <c r="B18" s="239"/>
      <c r="C18" s="239"/>
      <c r="D18" s="240"/>
      <c r="E18" s="241"/>
      <c r="F18" s="241"/>
      <c r="G18" s="241"/>
      <c r="H18" s="241"/>
      <c r="I18" s="241"/>
      <c r="J18" s="241"/>
      <c r="K18" s="241"/>
      <c r="L18" s="241"/>
      <c r="M18" s="241"/>
      <c r="N18" s="241"/>
      <c r="O18" s="241"/>
      <c r="P18" s="241"/>
      <c r="Q18" s="241"/>
      <c r="R18" s="241"/>
      <c r="S18" s="241"/>
      <c r="T18" s="241"/>
      <c r="U18" s="241"/>
      <c r="V18" s="241"/>
      <c r="W18" s="241"/>
      <c r="X18" s="241"/>
      <c r="Y18" s="241"/>
      <c r="Z18" s="241"/>
    </row>
    <row r="19" ht="6.75" customHeight="1">
      <c r="A19" s="248"/>
      <c r="B19" s="248"/>
      <c r="C19" s="248"/>
      <c r="D19" s="249"/>
      <c r="E19" s="241"/>
      <c r="F19" s="241"/>
      <c r="G19" s="241"/>
      <c r="H19" s="241"/>
      <c r="I19" s="241"/>
      <c r="J19" s="241"/>
      <c r="K19" s="241"/>
      <c r="L19" s="241"/>
      <c r="M19" s="241"/>
      <c r="N19" s="241"/>
      <c r="O19" s="241"/>
      <c r="P19" s="241"/>
      <c r="Q19" s="241"/>
      <c r="R19" s="241"/>
      <c r="S19" s="241"/>
      <c r="T19" s="241"/>
      <c r="U19" s="241"/>
      <c r="V19" s="241"/>
      <c r="W19" s="241"/>
      <c r="X19" s="241"/>
      <c r="Y19" s="241"/>
      <c r="Z19" s="241"/>
    </row>
    <row r="20" ht="15.0" customHeight="1">
      <c r="A20" s="266" t="s">
        <v>96</v>
      </c>
      <c r="B20" s="259"/>
      <c r="C20" s="259"/>
      <c r="D20" s="259"/>
      <c r="E20" s="241"/>
      <c r="F20" s="241"/>
      <c r="G20" s="241"/>
      <c r="H20" s="241"/>
      <c r="I20" s="241"/>
      <c r="J20" s="241"/>
      <c r="K20" s="241"/>
      <c r="L20" s="241"/>
      <c r="M20" s="241"/>
      <c r="N20" s="241"/>
      <c r="O20" s="241"/>
      <c r="P20" s="241"/>
      <c r="Q20" s="241"/>
      <c r="R20" s="241"/>
      <c r="S20" s="241"/>
      <c r="T20" s="241"/>
      <c r="U20" s="241"/>
      <c r="V20" s="241"/>
      <c r="W20" s="241"/>
      <c r="X20" s="241"/>
      <c r="Y20" s="241"/>
      <c r="Z20" s="241"/>
    </row>
    <row r="21" ht="6.0" customHeight="1">
      <c r="A21" s="255"/>
      <c r="B21" s="256"/>
      <c r="C21" s="256"/>
      <c r="D21" s="257"/>
      <c r="E21" s="241"/>
      <c r="F21" s="241"/>
      <c r="G21" s="241"/>
      <c r="H21" s="241"/>
      <c r="I21" s="241"/>
      <c r="J21" s="241"/>
      <c r="K21" s="241"/>
      <c r="L21" s="241"/>
      <c r="M21" s="241"/>
      <c r="N21" s="241"/>
      <c r="O21" s="241"/>
      <c r="P21" s="241"/>
      <c r="Q21" s="241"/>
      <c r="R21" s="241"/>
      <c r="S21" s="241"/>
      <c r="T21" s="241"/>
      <c r="U21" s="241"/>
      <c r="V21" s="241"/>
      <c r="W21" s="241"/>
      <c r="X21" s="241"/>
      <c r="Y21" s="241"/>
      <c r="Z21" s="241"/>
    </row>
    <row r="22" ht="12.0" customHeight="1">
      <c r="A22" s="258" t="s">
        <v>97</v>
      </c>
      <c r="B22" s="259"/>
      <c r="C22" s="260" t="s">
        <v>98</v>
      </c>
      <c r="D22" s="311">
        <f>'Proposed Rates'!I8</f>
        <v>50.4</v>
      </c>
      <c r="E22" s="241"/>
      <c r="F22" s="241"/>
      <c r="G22" s="241"/>
      <c r="H22" s="241"/>
      <c r="I22" s="241"/>
      <c r="J22" s="241"/>
      <c r="K22" s="241"/>
      <c r="L22" s="241"/>
      <c r="M22" s="241"/>
      <c r="N22" s="241"/>
      <c r="O22" s="241"/>
      <c r="P22" s="241"/>
      <c r="Q22" s="241"/>
      <c r="R22" s="241"/>
      <c r="S22" s="241"/>
      <c r="T22" s="241"/>
      <c r="U22" s="241"/>
      <c r="V22" s="241"/>
      <c r="W22" s="241"/>
      <c r="X22" s="241"/>
      <c r="Y22" s="241"/>
      <c r="Z22" s="241"/>
    </row>
    <row r="23" ht="12.0" hidden="1" customHeight="1">
      <c r="A23" s="258" t="s">
        <v>99</v>
      </c>
      <c r="B23" s="259"/>
      <c r="C23" s="260" t="s">
        <v>98</v>
      </c>
      <c r="D23" s="312">
        <f>'Proposed Rates'!I90</f>
        <v>0</v>
      </c>
      <c r="E23" s="241"/>
      <c r="F23" s="241"/>
      <c r="G23" s="241"/>
      <c r="H23" s="241"/>
      <c r="I23" s="241"/>
      <c r="J23" s="241"/>
      <c r="K23" s="241"/>
      <c r="L23" s="241"/>
      <c r="M23" s="241"/>
      <c r="N23" s="241"/>
      <c r="O23" s="241"/>
      <c r="P23" s="241"/>
      <c r="Q23" s="241"/>
      <c r="R23" s="241"/>
      <c r="S23" s="241"/>
      <c r="T23" s="241"/>
      <c r="U23" s="241"/>
      <c r="V23" s="241"/>
      <c r="W23" s="241"/>
      <c r="X23" s="241"/>
      <c r="Y23" s="241"/>
      <c r="Z23" s="241"/>
    </row>
    <row r="24" ht="12.0" customHeight="1">
      <c r="A24" s="258" t="s">
        <v>100</v>
      </c>
      <c r="B24" s="259"/>
      <c r="C24" s="260" t="s">
        <v>98</v>
      </c>
      <c r="D24" s="313">
        <f>'Proposed Rates'!I64</f>
        <v>0</v>
      </c>
      <c r="E24" s="241"/>
      <c r="F24" s="241"/>
      <c r="G24" s="241"/>
      <c r="H24" s="241"/>
      <c r="I24" s="241"/>
      <c r="J24" s="241"/>
      <c r="K24" s="241"/>
      <c r="L24" s="241"/>
      <c r="M24" s="241"/>
      <c r="N24" s="241"/>
      <c r="O24" s="241"/>
      <c r="P24" s="241"/>
      <c r="Q24" s="241"/>
      <c r="R24" s="241"/>
      <c r="S24" s="241"/>
      <c r="T24" s="241"/>
      <c r="U24" s="241"/>
      <c r="V24" s="241"/>
      <c r="W24" s="241"/>
      <c r="X24" s="241"/>
      <c r="Y24" s="241"/>
      <c r="Z24" s="241"/>
    </row>
    <row r="25" ht="12.0" customHeight="1">
      <c r="A25" s="258" t="s">
        <v>101</v>
      </c>
      <c r="B25" s="259"/>
      <c r="C25" s="260" t="s">
        <v>98</v>
      </c>
      <c r="D25" s="313">
        <f>'Proposed Rates'!I273</f>
        <v>0.44</v>
      </c>
      <c r="E25" s="241"/>
      <c r="F25" s="241"/>
      <c r="G25" s="241"/>
      <c r="H25" s="241"/>
      <c r="I25" s="241"/>
      <c r="J25" s="241"/>
      <c r="K25" s="241"/>
      <c r="L25" s="241"/>
      <c r="M25" s="241"/>
      <c r="N25" s="241"/>
      <c r="O25" s="241"/>
      <c r="P25" s="241"/>
      <c r="Q25" s="241"/>
      <c r="R25" s="241"/>
      <c r="S25" s="241"/>
      <c r="T25" s="241"/>
      <c r="U25" s="241"/>
      <c r="V25" s="241"/>
      <c r="W25" s="241"/>
      <c r="X25" s="241"/>
      <c r="Y25" s="241"/>
      <c r="Z25" s="241"/>
    </row>
    <row r="26" ht="12.0" customHeight="1">
      <c r="A26" s="258" t="s">
        <v>102</v>
      </c>
      <c r="B26" s="259"/>
      <c r="C26" s="260" t="s">
        <v>103</v>
      </c>
      <c r="D26" s="314">
        <f>'Proposed Rates'!I260</f>
        <v>0.00008</v>
      </c>
      <c r="E26" s="241"/>
      <c r="F26" s="241"/>
      <c r="G26" s="241"/>
      <c r="H26" s="241"/>
      <c r="I26" s="241"/>
      <c r="J26" s="241"/>
      <c r="K26" s="241"/>
      <c r="L26" s="241"/>
      <c r="M26" s="241"/>
      <c r="N26" s="241"/>
      <c r="O26" s="241"/>
      <c r="P26" s="241"/>
      <c r="Q26" s="241"/>
      <c r="R26" s="241"/>
      <c r="S26" s="241"/>
      <c r="T26" s="241"/>
      <c r="U26" s="241"/>
      <c r="V26" s="241"/>
      <c r="W26" s="241"/>
      <c r="X26" s="241"/>
      <c r="Y26" s="241"/>
      <c r="Z26" s="241"/>
    </row>
    <row r="27" ht="12.0" hidden="1" customHeight="1">
      <c r="A27" s="258" t="s">
        <v>104</v>
      </c>
      <c r="B27" s="259"/>
      <c r="C27" s="260" t="s">
        <v>103</v>
      </c>
      <c r="D27" s="312">
        <f>'Proposed Rates'!I37</f>
        <v>0</v>
      </c>
      <c r="E27" s="241"/>
      <c r="F27" s="241"/>
      <c r="G27" s="241"/>
      <c r="H27" s="241"/>
      <c r="I27" s="241"/>
      <c r="J27" s="241"/>
      <c r="K27" s="241"/>
      <c r="L27" s="241"/>
      <c r="M27" s="241"/>
      <c r="N27" s="241"/>
      <c r="O27" s="241"/>
      <c r="P27" s="241"/>
      <c r="Q27" s="241"/>
      <c r="R27" s="241"/>
      <c r="S27" s="241"/>
      <c r="T27" s="241"/>
      <c r="U27" s="241"/>
      <c r="V27" s="241"/>
      <c r="W27" s="241"/>
      <c r="X27" s="241"/>
      <c r="Y27" s="241"/>
      <c r="Z27" s="241"/>
    </row>
    <row r="28" ht="12.0" hidden="1" customHeight="1">
      <c r="A28" s="258" t="s">
        <v>105</v>
      </c>
      <c r="B28" s="259"/>
      <c r="C28" s="260" t="s">
        <v>103</v>
      </c>
      <c r="D28" s="312">
        <f>'Proposed Rates'!I142</f>
        <v>0</v>
      </c>
      <c r="E28" s="241"/>
      <c r="F28" s="241"/>
      <c r="G28" s="241"/>
      <c r="H28" s="241"/>
      <c r="I28" s="241"/>
      <c r="J28" s="241"/>
      <c r="K28" s="241"/>
      <c r="L28" s="241"/>
      <c r="M28" s="241"/>
      <c r="N28" s="241"/>
      <c r="O28" s="241"/>
      <c r="P28" s="241"/>
      <c r="Q28" s="241"/>
      <c r="R28" s="241"/>
      <c r="S28" s="241"/>
      <c r="T28" s="241"/>
      <c r="U28" s="241"/>
      <c r="V28" s="241"/>
      <c r="W28" s="241"/>
      <c r="X28" s="241"/>
      <c r="Y28" s="241"/>
      <c r="Z28" s="241"/>
    </row>
    <row r="29" ht="12.0" customHeight="1">
      <c r="A29" s="258" t="s">
        <v>106</v>
      </c>
      <c r="B29" s="259"/>
      <c r="C29" s="260" t="s">
        <v>103</v>
      </c>
      <c r="D29" s="312">
        <f>'Proposed Rates'!I183</f>
        <v>0.0141</v>
      </c>
      <c r="E29" s="241"/>
      <c r="F29" s="241"/>
      <c r="G29" s="241"/>
      <c r="H29" s="241"/>
      <c r="I29" s="241"/>
      <c r="J29" s="241"/>
      <c r="K29" s="241"/>
      <c r="L29" s="241"/>
      <c r="M29" s="241"/>
      <c r="N29" s="241"/>
      <c r="O29" s="241"/>
      <c r="P29" s="241"/>
      <c r="Q29" s="241"/>
      <c r="R29" s="241"/>
      <c r="S29" s="241"/>
      <c r="T29" s="241"/>
      <c r="U29" s="241"/>
      <c r="V29" s="241"/>
      <c r="W29" s="241"/>
      <c r="X29" s="241"/>
      <c r="Y29" s="241"/>
      <c r="Z29" s="241"/>
    </row>
    <row r="30" ht="12.0" customHeight="1">
      <c r="A30" s="258" t="s">
        <v>107</v>
      </c>
      <c r="B30" s="259"/>
      <c r="C30" s="260" t="s">
        <v>103</v>
      </c>
      <c r="D30" s="312">
        <f>'Proposed Rates'!I196</f>
        <v>0.0079</v>
      </c>
      <c r="E30" s="241"/>
      <c r="F30" s="241"/>
      <c r="G30" s="241"/>
      <c r="H30" s="241"/>
      <c r="I30" s="241"/>
      <c r="J30" s="241"/>
      <c r="K30" s="241"/>
      <c r="L30" s="241"/>
      <c r="M30" s="241"/>
      <c r="N30" s="241"/>
      <c r="O30" s="241"/>
      <c r="P30" s="241"/>
      <c r="Q30" s="241"/>
      <c r="R30" s="241"/>
      <c r="S30" s="241"/>
      <c r="T30" s="241"/>
      <c r="U30" s="241"/>
      <c r="V30" s="241"/>
      <c r="W30" s="241"/>
      <c r="X30" s="241"/>
      <c r="Y30" s="241"/>
      <c r="Z30" s="241"/>
    </row>
    <row r="31" ht="6.75" customHeight="1">
      <c r="A31" s="282"/>
      <c r="B31" s="282"/>
      <c r="C31" s="260"/>
      <c r="D31" s="265"/>
      <c r="E31" s="241"/>
      <c r="F31" s="241"/>
      <c r="G31" s="241"/>
      <c r="H31" s="241"/>
      <c r="I31" s="241"/>
      <c r="J31" s="241"/>
      <c r="K31" s="241"/>
      <c r="L31" s="241"/>
      <c r="M31" s="241"/>
      <c r="N31" s="241"/>
      <c r="O31" s="241"/>
      <c r="P31" s="241"/>
      <c r="Q31" s="241"/>
      <c r="R31" s="241"/>
      <c r="S31" s="241"/>
      <c r="T31" s="241"/>
      <c r="U31" s="241"/>
      <c r="V31" s="241"/>
      <c r="W31" s="241"/>
      <c r="X31" s="241"/>
      <c r="Y31" s="241"/>
      <c r="Z31" s="241"/>
    </row>
    <row r="32" ht="15.0" customHeight="1">
      <c r="A32" s="276" t="s">
        <v>108</v>
      </c>
      <c r="B32" s="259"/>
      <c r="C32" s="260"/>
      <c r="D32" s="265"/>
      <c r="E32" s="241"/>
      <c r="F32" s="241"/>
      <c r="G32" s="241"/>
      <c r="H32" s="241"/>
      <c r="I32" s="241"/>
      <c r="J32" s="241"/>
      <c r="K32" s="241"/>
      <c r="L32" s="241"/>
      <c r="M32" s="241"/>
      <c r="N32" s="241"/>
      <c r="O32" s="241"/>
      <c r="P32" s="241"/>
      <c r="Q32" s="241"/>
      <c r="R32" s="241"/>
      <c r="S32" s="241"/>
      <c r="T32" s="241"/>
      <c r="U32" s="241"/>
      <c r="V32" s="241"/>
      <c r="W32" s="241"/>
      <c r="X32" s="241"/>
      <c r="Y32" s="241"/>
      <c r="Z32" s="241"/>
    </row>
    <row r="33" ht="6.75" customHeight="1">
      <c r="A33" s="279"/>
      <c r="B33" s="282"/>
      <c r="C33" s="260"/>
      <c r="D33" s="265"/>
      <c r="E33" s="241"/>
      <c r="F33" s="241"/>
      <c r="G33" s="241"/>
      <c r="H33" s="241"/>
      <c r="I33" s="241"/>
      <c r="J33" s="241"/>
      <c r="K33" s="241"/>
      <c r="L33" s="241"/>
      <c r="M33" s="241"/>
      <c r="N33" s="241"/>
      <c r="O33" s="241"/>
      <c r="P33" s="241"/>
      <c r="Q33" s="241"/>
      <c r="R33" s="241"/>
      <c r="S33" s="241"/>
      <c r="T33" s="241"/>
      <c r="U33" s="241"/>
      <c r="V33" s="241"/>
      <c r="W33" s="241"/>
      <c r="X33" s="241"/>
      <c r="Y33" s="241"/>
      <c r="Z33" s="241"/>
    </row>
    <row r="34" ht="12.0" customHeight="1">
      <c r="A34" s="258" t="s">
        <v>109</v>
      </c>
      <c r="B34" s="259"/>
      <c r="C34" s="260" t="s">
        <v>103</v>
      </c>
      <c r="D34" s="262">
        <v>0.0041</v>
      </c>
      <c r="E34" s="241"/>
      <c r="F34" s="241"/>
      <c r="G34" s="241"/>
      <c r="H34" s="241"/>
      <c r="I34" s="241"/>
      <c r="J34" s="241"/>
      <c r="K34" s="241"/>
      <c r="L34" s="241"/>
      <c r="M34" s="241"/>
      <c r="N34" s="241"/>
      <c r="O34" s="241"/>
      <c r="P34" s="241"/>
      <c r="Q34" s="241"/>
      <c r="R34" s="241"/>
      <c r="S34" s="241"/>
      <c r="T34" s="241"/>
      <c r="U34" s="241"/>
      <c r="V34" s="241"/>
      <c r="W34" s="241"/>
      <c r="X34" s="241"/>
      <c r="Y34" s="241"/>
      <c r="Z34" s="241"/>
    </row>
    <row r="35" ht="12.0" customHeight="1">
      <c r="A35" s="258" t="s">
        <v>110</v>
      </c>
      <c r="B35" s="259"/>
      <c r="C35" s="260" t="s">
        <v>103</v>
      </c>
      <c r="D35" s="262">
        <f>'Proposed Rates'!I209-'2026'!D34</f>
        <v>0.0004</v>
      </c>
      <c r="E35" s="241"/>
      <c r="F35" s="241"/>
      <c r="G35" s="241"/>
      <c r="H35" s="241"/>
      <c r="I35" s="241"/>
      <c r="J35" s="241"/>
      <c r="K35" s="241"/>
      <c r="L35" s="241"/>
      <c r="M35" s="241"/>
      <c r="N35" s="241"/>
      <c r="O35" s="241"/>
      <c r="P35" s="241"/>
      <c r="Q35" s="241"/>
      <c r="R35" s="241"/>
      <c r="S35" s="241"/>
      <c r="T35" s="241"/>
      <c r="U35" s="241"/>
      <c r="V35" s="241"/>
      <c r="W35" s="241"/>
      <c r="X35" s="241"/>
      <c r="Y35" s="241"/>
      <c r="Z35" s="241"/>
    </row>
    <row r="36" ht="12.0" customHeight="1">
      <c r="A36" s="258" t="s">
        <v>111</v>
      </c>
      <c r="B36" s="259"/>
      <c r="C36" s="260" t="s">
        <v>103</v>
      </c>
      <c r="D36" s="262">
        <f>'Proposed Rates'!I222</f>
        <v>0.0015</v>
      </c>
      <c r="E36" s="241"/>
      <c r="F36" s="241"/>
      <c r="G36" s="241"/>
      <c r="H36" s="241"/>
      <c r="I36" s="241"/>
      <c r="J36" s="241"/>
      <c r="K36" s="241"/>
      <c r="L36" s="241"/>
      <c r="M36" s="241"/>
      <c r="N36" s="241"/>
      <c r="O36" s="241"/>
      <c r="P36" s="241"/>
      <c r="Q36" s="241"/>
      <c r="R36" s="241"/>
      <c r="S36" s="241"/>
      <c r="T36" s="241"/>
      <c r="U36" s="241"/>
      <c r="V36" s="241"/>
      <c r="W36" s="241"/>
      <c r="X36" s="241"/>
      <c r="Y36" s="241"/>
      <c r="Z36" s="241"/>
    </row>
    <row r="37" ht="12.0" customHeight="1">
      <c r="A37" s="258" t="s">
        <v>112</v>
      </c>
      <c r="B37" s="259"/>
      <c r="C37" s="260" t="s">
        <v>98</v>
      </c>
      <c r="D37" s="262">
        <f>'Proposed Rates'!I236</f>
        <v>1.6</v>
      </c>
      <c r="E37" s="241"/>
      <c r="F37" s="241"/>
      <c r="G37" s="241"/>
      <c r="H37" s="241"/>
      <c r="I37" s="241"/>
      <c r="J37" s="241"/>
      <c r="K37" s="241"/>
      <c r="L37" s="241"/>
      <c r="M37" s="241"/>
      <c r="N37" s="241"/>
      <c r="O37" s="241"/>
      <c r="P37" s="241"/>
      <c r="Q37" s="241"/>
      <c r="R37" s="241"/>
      <c r="S37" s="241"/>
      <c r="T37" s="241"/>
      <c r="U37" s="241"/>
      <c r="V37" s="241"/>
      <c r="W37" s="241"/>
      <c r="X37" s="241"/>
      <c r="Y37" s="241"/>
      <c r="Z37" s="241"/>
    </row>
    <row r="38" ht="15.75" customHeight="1">
      <c r="A38" s="258"/>
      <c r="B38" s="259"/>
      <c r="C38" s="260"/>
      <c r="D38" s="265"/>
      <c r="E38" s="241"/>
      <c r="F38" s="241"/>
      <c r="G38" s="241"/>
      <c r="H38" s="241"/>
      <c r="I38" s="241"/>
      <c r="J38" s="241"/>
      <c r="K38" s="241"/>
      <c r="L38" s="241"/>
      <c r="M38" s="241"/>
      <c r="N38" s="241"/>
      <c r="O38" s="241"/>
      <c r="P38" s="241"/>
      <c r="Q38" s="241"/>
      <c r="R38" s="241"/>
      <c r="S38" s="241"/>
      <c r="T38" s="241"/>
      <c r="U38" s="241"/>
      <c r="V38" s="241"/>
      <c r="W38" s="241"/>
      <c r="X38" s="241"/>
      <c r="Y38" s="241"/>
      <c r="Z38" s="241"/>
    </row>
    <row r="39" ht="21.75" customHeight="1">
      <c r="A39" s="238" t="str">
        <f>$A$1</f>
        <v>Hydro Ottawa Limited</v>
      </c>
      <c r="B39" s="239"/>
      <c r="C39" s="239"/>
      <c r="D39" s="240"/>
      <c r="E39" s="241"/>
      <c r="F39" s="241"/>
      <c r="G39" s="241"/>
      <c r="H39" s="241"/>
      <c r="I39" s="241"/>
      <c r="J39" s="241"/>
      <c r="K39" s="241"/>
      <c r="L39" s="241"/>
      <c r="M39" s="241"/>
      <c r="N39" s="241"/>
      <c r="O39" s="241"/>
      <c r="P39" s="241"/>
      <c r="Q39" s="241"/>
      <c r="R39" s="241"/>
      <c r="S39" s="241"/>
      <c r="T39" s="241"/>
      <c r="U39" s="241"/>
      <c r="V39" s="241"/>
      <c r="W39" s="241"/>
      <c r="X39" s="241"/>
      <c r="Y39" s="241"/>
      <c r="Z39" s="241"/>
    </row>
    <row r="40" ht="15.75" customHeight="1">
      <c r="A40" s="242" t="str">
        <f>$A$2</f>
        <v>PROPOSED - TARIFF OF RATES AND CHARGES</v>
      </c>
      <c r="B40" s="239"/>
      <c r="C40" s="239"/>
      <c r="D40" s="240"/>
      <c r="E40" s="241"/>
      <c r="F40" s="241"/>
      <c r="G40" s="241"/>
      <c r="H40" s="241"/>
      <c r="I40" s="241"/>
      <c r="J40" s="241"/>
      <c r="K40" s="241"/>
      <c r="L40" s="241"/>
      <c r="M40" s="241"/>
      <c r="N40" s="241"/>
      <c r="O40" s="241"/>
      <c r="P40" s="241"/>
      <c r="Q40" s="241"/>
      <c r="R40" s="241"/>
      <c r="S40" s="241"/>
      <c r="T40" s="241"/>
      <c r="U40" s="241"/>
      <c r="V40" s="241"/>
      <c r="W40" s="241"/>
      <c r="X40" s="241"/>
      <c r="Y40" s="241"/>
      <c r="Z40" s="241"/>
    </row>
    <row r="41" ht="15.0" customHeight="1">
      <c r="A41" s="243" t="str">
        <f>$A$3</f>
        <v>Effective and Implementation Date January 1, 2029</v>
      </c>
      <c r="B41" s="239"/>
      <c r="C41" s="239"/>
      <c r="D41" s="240"/>
      <c r="E41" s="241"/>
      <c r="F41" s="241"/>
      <c r="G41" s="241"/>
      <c r="H41" s="241"/>
      <c r="I41" s="241"/>
      <c r="J41" s="241"/>
      <c r="K41" s="241"/>
      <c r="L41" s="241"/>
      <c r="M41" s="241"/>
      <c r="N41" s="241"/>
      <c r="O41" s="241"/>
      <c r="P41" s="241"/>
      <c r="Q41" s="241"/>
      <c r="R41" s="241"/>
      <c r="S41" s="241"/>
      <c r="T41" s="241"/>
      <c r="U41" s="241"/>
      <c r="V41" s="241"/>
      <c r="W41" s="241"/>
      <c r="X41" s="241"/>
      <c r="Y41" s="241"/>
      <c r="Z41" s="241"/>
    </row>
    <row r="42" ht="15.0" customHeight="1">
      <c r="A42" s="244" t="str">
        <f>$A$4</f>
        <v>This schedule supersedes and replaces all previously</v>
      </c>
      <c r="B42" s="239"/>
      <c r="C42" s="239"/>
      <c r="D42" s="240"/>
      <c r="E42" s="241"/>
      <c r="F42" s="241"/>
      <c r="G42" s="241"/>
      <c r="H42" s="241"/>
      <c r="I42" s="241"/>
      <c r="J42" s="241"/>
      <c r="K42" s="241"/>
      <c r="L42" s="241"/>
      <c r="M42" s="241"/>
      <c r="N42" s="241"/>
      <c r="O42" s="241"/>
      <c r="P42" s="241"/>
      <c r="Q42" s="241"/>
      <c r="R42" s="241"/>
      <c r="S42" s="241"/>
      <c r="T42" s="241"/>
      <c r="U42" s="241"/>
      <c r="V42" s="241"/>
      <c r="W42" s="241"/>
      <c r="X42" s="241"/>
      <c r="Y42" s="241"/>
      <c r="Z42" s="241"/>
    </row>
    <row r="43" ht="15.0" customHeight="1">
      <c r="A43" s="244" t="str">
        <f>$A$5</f>
        <v>approved schedules of Rates, Charges and Loss Factors</v>
      </c>
      <c r="B43" s="239"/>
      <c r="C43" s="239"/>
      <c r="D43" s="240"/>
      <c r="E43" s="241"/>
      <c r="F43" s="241"/>
      <c r="G43" s="241"/>
      <c r="H43" s="241"/>
      <c r="I43" s="241"/>
      <c r="J43" s="241"/>
      <c r="K43" s="241"/>
      <c r="L43" s="241"/>
      <c r="M43" s="241"/>
      <c r="N43" s="241"/>
      <c r="O43" s="241"/>
      <c r="P43" s="241"/>
      <c r="Q43" s="241"/>
      <c r="R43" s="241"/>
      <c r="S43" s="241"/>
      <c r="T43" s="241"/>
      <c r="U43" s="241"/>
      <c r="V43" s="241"/>
      <c r="W43" s="241"/>
      <c r="X43" s="241"/>
      <c r="Y43" s="241"/>
      <c r="Z43" s="241"/>
    </row>
    <row r="44" ht="9.0" customHeight="1">
      <c r="A44" s="245" t="str">
        <f>$A$6</f>
        <v>EB-2024-0115</v>
      </c>
      <c r="B44" s="239"/>
      <c r="C44" s="239"/>
      <c r="D44" s="240"/>
      <c r="E44" s="241"/>
      <c r="F44" s="241"/>
      <c r="G44" s="241"/>
      <c r="H44" s="241"/>
      <c r="I44" s="241"/>
      <c r="J44" s="241"/>
      <c r="K44" s="241"/>
      <c r="L44" s="241"/>
      <c r="M44" s="241"/>
      <c r="N44" s="241"/>
      <c r="O44" s="241"/>
      <c r="P44" s="241"/>
      <c r="Q44" s="241"/>
      <c r="R44" s="241"/>
      <c r="S44" s="241"/>
      <c r="T44" s="241"/>
      <c r="U44" s="241"/>
      <c r="V44" s="241"/>
      <c r="W44" s="241"/>
      <c r="X44" s="241"/>
      <c r="Y44" s="241"/>
      <c r="Z44" s="241"/>
    </row>
    <row r="45" ht="18.75" customHeight="1">
      <c r="A45" s="246" t="s">
        <v>113</v>
      </c>
      <c r="B45" s="239"/>
      <c r="C45" s="239"/>
      <c r="D45" s="240"/>
      <c r="E45" s="267"/>
      <c r="F45" s="267"/>
      <c r="G45" s="267"/>
      <c r="H45" s="267"/>
      <c r="I45" s="267"/>
      <c r="J45" s="267"/>
      <c r="K45" s="267"/>
      <c r="L45" s="267"/>
      <c r="M45" s="267"/>
      <c r="N45" s="267"/>
      <c r="O45" s="267"/>
      <c r="P45" s="267"/>
      <c r="Q45" s="267"/>
      <c r="R45" s="267"/>
      <c r="S45" s="267"/>
      <c r="T45" s="267"/>
      <c r="U45" s="267"/>
      <c r="V45" s="267"/>
      <c r="W45" s="267"/>
      <c r="X45" s="267"/>
      <c r="Y45" s="267"/>
      <c r="Z45" s="267"/>
    </row>
    <row r="46" ht="48.0" customHeight="1">
      <c r="A46" s="247" t="s">
        <v>114</v>
      </c>
      <c r="B46" s="239"/>
      <c r="C46" s="239"/>
      <c r="D46" s="240"/>
      <c r="E46" s="241"/>
      <c r="F46" s="241"/>
      <c r="G46" s="241"/>
      <c r="H46" s="241"/>
      <c r="I46" s="241"/>
      <c r="J46" s="241"/>
      <c r="K46" s="241"/>
      <c r="L46" s="241"/>
      <c r="M46" s="241"/>
      <c r="N46" s="241"/>
      <c r="O46" s="241"/>
      <c r="P46" s="241"/>
      <c r="Q46" s="241"/>
      <c r="R46" s="241"/>
      <c r="S46" s="241"/>
      <c r="T46" s="241"/>
      <c r="U46" s="241"/>
      <c r="V46" s="241"/>
      <c r="W46" s="241"/>
      <c r="X46" s="241"/>
      <c r="Y46" s="241"/>
      <c r="Z46" s="241"/>
    </row>
    <row r="47" ht="6.75" customHeight="1">
      <c r="A47" s="248"/>
      <c r="B47" s="248"/>
      <c r="C47" s="248"/>
      <c r="D47" s="249"/>
      <c r="E47" s="241"/>
      <c r="F47" s="241"/>
      <c r="G47" s="241"/>
      <c r="H47" s="241"/>
      <c r="I47" s="241"/>
      <c r="J47" s="241"/>
      <c r="K47" s="241"/>
      <c r="L47" s="241"/>
      <c r="M47" s="241"/>
      <c r="N47" s="241"/>
      <c r="O47" s="241"/>
      <c r="P47" s="241"/>
      <c r="Q47" s="241"/>
      <c r="R47" s="241"/>
      <c r="S47" s="241"/>
      <c r="T47" s="241"/>
      <c r="U47" s="241"/>
      <c r="V47" s="241"/>
      <c r="W47" s="241"/>
      <c r="X47" s="241"/>
      <c r="Y47" s="241"/>
      <c r="Z47" s="241"/>
    </row>
    <row r="48" ht="11.25" customHeight="1">
      <c r="A48" s="250" t="s">
        <v>91</v>
      </c>
      <c r="B48" s="239"/>
      <c r="C48" s="239"/>
      <c r="D48" s="240"/>
      <c r="E48" s="241"/>
      <c r="F48" s="241"/>
      <c r="G48" s="241"/>
      <c r="H48" s="241"/>
      <c r="I48" s="241"/>
      <c r="J48" s="241"/>
      <c r="K48" s="241"/>
      <c r="L48" s="241"/>
      <c r="M48" s="241"/>
      <c r="N48" s="241"/>
      <c r="O48" s="241"/>
      <c r="P48" s="241"/>
      <c r="Q48" s="241"/>
      <c r="R48" s="241"/>
      <c r="S48" s="241"/>
      <c r="T48" s="241"/>
      <c r="U48" s="241"/>
      <c r="V48" s="241"/>
      <c r="W48" s="241"/>
      <c r="X48" s="241"/>
      <c r="Y48" s="241"/>
      <c r="Z48" s="241"/>
    </row>
    <row r="49" ht="6.75" customHeight="1">
      <c r="A49" s="251"/>
      <c r="B49" s="252"/>
      <c r="C49" s="252"/>
      <c r="D49" s="253"/>
      <c r="E49" s="241"/>
      <c r="F49" s="241"/>
      <c r="G49" s="241"/>
      <c r="H49" s="241"/>
      <c r="I49" s="241"/>
      <c r="J49" s="241"/>
      <c r="K49" s="241"/>
      <c r="L49" s="241"/>
      <c r="M49" s="241"/>
      <c r="N49" s="241"/>
      <c r="O49" s="241"/>
      <c r="P49" s="241"/>
      <c r="Q49" s="241"/>
      <c r="R49" s="241"/>
      <c r="S49" s="241"/>
      <c r="T49" s="241"/>
      <c r="U49" s="241"/>
      <c r="V49" s="241"/>
      <c r="W49" s="241"/>
      <c r="X49" s="241"/>
      <c r="Y49" s="241"/>
      <c r="Z49" s="241"/>
    </row>
    <row r="50" ht="36.0" customHeight="1">
      <c r="A50" s="247" t="s">
        <v>92</v>
      </c>
      <c r="B50" s="239"/>
      <c r="C50" s="239"/>
      <c r="D50" s="240"/>
      <c r="E50" s="241"/>
      <c r="F50" s="241"/>
      <c r="G50" s="241"/>
      <c r="H50" s="241"/>
      <c r="I50" s="241"/>
      <c r="J50" s="241"/>
      <c r="K50" s="241"/>
      <c r="L50" s="241"/>
      <c r="M50" s="241"/>
      <c r="N50" s="241"/>
      <c r="O50" s="241"/>
      <c r="P50" s="241"/>
      <c r="Q50" s="241"/>
      <c r="R50" s="241"/>
      <c r="S50" s="241"/>
      <c r="T50" s="241"/>
      <c r="U50" s="241"/>
      <c r="V50" s="241"/>
      <c r="W50" s="241"/>
      <c r="X50" s="241"/>
      <c r="Y50" s="241"/>
      <c r="Z50" s="241"/>
    </row>
    <row r="51" ht="6.75" customHeight="1">
      <c r="A51" s="248"/>
      <c r="B51" s="248"/>
      <c r="C51" s="248"/>
      <c r="D51" s="249"/>
      <c r="E51" s="241"/>
      <c r="F51" s="241"/>
      <c r="G51" s="241"/>
      <c r="H51" s="241"/>
      <c r="I51" s="241"/>
      <c r="J51" s="241"/>
      <c r="K51" s="241"/>
      <c r="L51" s="241"/>
      <c r="M51" s="241"/>
      <c r="N51" s="241"/>
      <c r="O51" s="241"/>
      <c r="P51" s="241"/>
      <c r="Q51" s="241"/>
      <c r="R51" s="241"/>
      <c r="S51" s="241"/>
      <c r="T51" s="241"/>
      <c r="U51" s="241"/>
      <c r="V51" s="241"/>
      <c r="W51" s="241"/>
      <c r="X51" s="241"/>
      <c r="Y51" s="241"/>
      <c r="Z51" s="241"/>
    </row>
    <row r="52" ht="48.0" customHeight="1">
      <c r="A52" s="247" t="s">
        <v>93</v>
      </c>
      <c r="B52" s="239"/>
      <c r="C52" s="239"/>
      <c r="D52" s="240"/>
      <c r="E52" s="241"/>
      <c r="F52" s="241"/>
      <c r="G52" s="241"/>
      <c r="H52" s="241"/>
      <c r="I52" s="241"/>
      <c r="J52" s="241"/>
      <c r="K52" s="241"/>
      <c r="L52" s="241"/>
      <c r="M52" s="241"/>
      <c r="N52" s="241"/>
      <c r="O52" s="241"/>
      <c r="P52" s="241"/>
      <c r="Q52" s="241"/>
      <c r="R52" s="241"/>
      <c r="S52" s="241"/>
      <c r="T52" s="241"/>
      <c r="U52" s="241"/>
      <c r="V52" s="241"/>
      <c r="W52" s="241"/>
      <c r="X52" s="241"/>
      <c r="Y52" s="241"/>
      <c r="Z52" s="241"/>
    </row>
    <row r="53" ht="6.75" customHeight="1">
      <c r="A53" s="248"/>
      <c r="B53" s="248"/>
      <c r="C53" s="248"/>
      <c r="D53" s="249"/>
      <c r="E53" s="241"/>
      <c r="F53" s="241"/>
      <c r="G53" s="241"/>
      <c r="H53" s="241"/>
      <c r="I53" s="241"/>
      <c r="J53" s="241"/>
      <c r="K53" s="241"/>
      <c r="L53" s="241"/>
      <c r="M53" s="241"/>
      <c r="N53" s="241"/>
      <c r="O53" s="241"/>
      <c r="P53" s="241"/>
      <c r="Q53" s="241"/>
      <c r="R53" s="241"/>
      <c r="S53" s="241"/>
      <c r="T53" s="241"/>
      <c r="U53" s="241"/>
      <c r="V53" s="241"/>
      <c r="W53" s="241"/>
      <c r="X53" s="241"/>
      <c r="Y53" s="241"/>
      <c r="Z53" s="241"/>
    </row>
    <row r="54" ht="48.0" customHeight="1">
      <c r="A54" s="247" t="s">
        <v>94</v>
      </c>
      <c r="B54" s="239"/>
      <c r="C54" s="239"/>
      <c r="D54" s="240"/>
      <c r="E54" s="241"/>
      <c r="F54" s="241"/>
      <c r="G54" s="241"/>
      <c r="H54" s="241"/>
      <c r="I54" s="241"/>
      <c r="J54" s="241"/>
      <c r="K54" s="241"/>
      <c r="L54" s="241"/>
      <c r="M54" s="241"/>
      <c r="N54" s="241"/>
      <c r="O54" s="241"/>
      <c r="P54" s="241"/>
      <c r="Q54" s="241"/>
      <c r="R54" s="241"/>
      <c r="S54" s="241"/>
      <c r="T54" s="241"/>
      <c r="U54" s="241"/>
      <c r="V54" s="241"/>
      <c r="W54" s="241"/>
      <c r="X54" s="241"/>
      <c r="Y54" s="241"/>
      <c r="Z54" s="241"/>
    </row>
    <row r="55" ht="6.75" customHeight="1">
      <c r="A55" s="248"/>
      <c r="B55" s="248"/>
      <c r="C55" s="248"/>
      <c r="D55" s="249"/>
      <c r="E55" s="241"/>
      <c r="F55" s="241"/>
      <c r="G55" s="241"/>
      <c r="H55" s="241"/>
      <c r="I55" s="241"/>
      <c r="J55" s="241"/>
      <c r="K55" s="241"/>
      <c r="L55" s="241"/>
      <c r="M55" s="241"/>
      <c r="N55" s="241"/>
      <c r="O55" s="241"/>
      <c r="P55" s="241"/>
      <c r="Q55" s="241"/>
      <c r="R55" s="241"/>
      <c r="S55" s="241"/>
      <c r="T55" s="241"/>
      <c r="U55" s="241"/>
      <c r="V55" s="241"/>
      <c r="W55" s="241"/>
      <c r="X55" s="241"/>
      <c r="Y55" s="241"/>
      <c r="Z55" s="241"/>
    </row>
    <row r="56" ht="36.0" customHeight="1">
      <c r="A56" s="247" t="s">
        <v>115</v>
      </c>
      <c r="B56" s="239"/>
      <c r="C56" s="239"/>
      <c r="D56" s="240"/>
      <c r="E56" s="241"/>
      <c r="F56" s="241"/>
      <c r="G56" s="241"/>
      <c r="H56" s="241"/>
      <c r="I56" s="241"/>
      <c r="J56" s="241"/>
      <c r="K56" s="241"/>
      <c r="L56" s="241"/>
      <c r="M56" s="241"/>
      <c r="N56" s="241"/>
      <c r="O56" s="241"/>
      <c r="P56" s="241"/>
      <c r="Q56" s="241"/>
      <c r="R56" s="241"/>
      <c r="S56" s="241"/>
      <c r="T56" s="241"/>
      <c r="U56" s="241"/>
      <c r="V56" s="241"/>
      <c r="W56" s="241"/>
      <c r="X56" s="241"/>
      <c r="Y56" s="241"/>
      <c r="Z56" s="241"/>
    </row>
    <row r="57" ht="6.75" customHeight="1">
      <c r="A57" s="248"/>
      <c r="B57" s="248"/>
      <c r="C57" s="248"/>
      <c r="D57" s="249"/>
      <c r="E57" s="241"/>
      <c r="F57" s="241"/>
      <c r="G57" s="241"/>
      <c r="H57" s="241"/>
      <c r="I57" s="241"/>
      <c r="J57" s="241"/>
      <c r="K57" s="241"/>
      <c r="L57" s="241"/>
      <c r="M57" s="241"/>
      <c r="N57" s="241"/>
      <c r="O57" s="241"/>
      <c r="P57" s="241"/>
      <c r="Q57" s="241"/>
      <c r="R57" s="241"/>
      <c r="S57" s="241"/>
      <c r="T57" s="241"/>
      <c r="U57" s="241"/>
      <c r="V57" s="241"/>
      <c r="W57" s="241"/>
      <c r="X57" s="241"/>
      <c r="Y57" s="241"/>
      <c r="Z57" s="241"/>
    </row>
    <row r="58" ht="15.0" customHeight="1">
      <c r="A58" s="266" t="s">
        <v>96</v>
      </c>
      <c r="B58" s="259"/>
      <c r="C58" s="259"/>
      <c r="D58" s="259"/>
      <c r="E58" s="241"/>
      <c r="F58" s="241"/>
      <c r="G58" s="241"/>
      <c r="H58" s="241"/>
      <c r="I58" s="241"/>
      <c r="J58" s="241"/>
      <c r="K58" s="241"/>
      <c r="L58" s="241"/>
      <c r="M58" s="241"/>
      <c r="N58" s="241"/>
      <c r="O58" s="241"/>
      <c r="P58" s="241"/>
      <c r="Q58" s="241"/>
      <c r="R58" s="241"/>
      <c r="S58" s="241"/>
      <c r="T58" s="241"/>
      <c r="U58" s="241"/>
      <c r="V58" s="241"/>
      <c r="W58" s="241"/>
      <c r="X58" s="241"/>
      <c r="Y58" s="241"/>
      <c r="Z58" s="241"/>
    </row>
    <row r="59" ht="6.75" customHeight="1">
      <c r="A59" s="255"/>
      <c r="B59" s="256"/>
      <c r="C59" s="256"/>
      <c r="D59" s="257"/>
      <c r="E59" s="241"/>
      <c r="F59" s="241"/>
      <c r="G59" s="241"/>
      <c r="H59" s="241"/>
      <c r="I59" s="241"/>
      <c r="J59" s="241"/>
      <c r="K59" s="241"/>
      <c r="L59" s="241"/>
      <c r="M59" s="241"/>
      <c r="N59" s="241"/>
      <c r="O59" s="241"/>
      <c r="P59" s="241"/>
      <c r="Q59" s="241"/>
      <c r="R59" s="241"/>
      <c r="S59" s="241"/>
      <c r="T59" s="241"/>
      <c r="U59" s="241"/>
      <c r="V59" s="241"/>
      <c r="W59" s="241"/>
      <c r="X59" s="241"/>
      <c r="Y59" s="241"/>
      <c r="Z59" s="241"/>
    </row>
    <row r="60" ht="12.0" customHeight="1">
      <c r="A60" s="258" t="s">
        <v>97</v>
      </c>
      <c r="B60" s="259"/>
      <c r="C60" s="260" t="s">
        <v>98</v>
      </c>
      <c r="D60" s="311">
        <f>'Proposed Rates'!I9</f>
        <v>34.44</v>
      </c>
      <c r="E60" s="241"/>
      <c r="F60" s="241"/>
      <c r="G60" s="241"/>
      <c r="H60" s="241"/>
      <c r="I60" s="241"/>
      <c r="J60" s="241"/>
      <c r="K60" s="241"/>
      <c r="L60" s="241"/>
      <c r="M60" s="241"/>
      <c r="N60" s="241"/>
      <c r="O60" s="241"/>
      <c r="P60" s="241"/>
      <c r="Q60" s="241"/>
      <c r="R60" s="241"/>
      <c r="S60" s="241"/>
      <c r="T60" s="241"/>
      <c r="U60" s="241"/>
      <c r="V60" s="241"/>
      <c r="W60" s="241"/>
      <c r="X60" s="241"/>
      <c r="Y60" s="241"/>
      <c r="Z60" s="241"/>
    </row>
    <row r="61" ht="12.0" customHeight="1">
      <c r="A61" s="258" t="s">
        <v>101</v>
      </c>
      <c r="B61" s="259"/>
      <c r="C61" s="260" t="s">
        <v>98</v>
      </c>
      <c r="D61" s="313">
        <f>'Proposed Rates'!I274</f>
        <v>0.44</v>
      </c>
      <c r="E61" s="241"/>
      <c r="F61" s="241"/>
      <c r="G61" s="241"/>
      <c r="H61" s="241"/>
      <c r="I61" s="241"/>
      <c r="J61" s="241"/>
      <c r="K61" s="241"/>
      <c r="L61" s="241"/>
      <c r="M61" s="241"/>
      <c r="N61" s="241"/>
      <c r="O61" s="241"/>
      <c r="P61" s="241"/>
      <c r="Q61" s="241"/>
      <c r="R61" s="241"/>
      <c r="S61" s="241"/>
      <c r="T61" s="241"/>
      <c r="U61" s="241"/>
      <c r="V61" s="241"/>
      <c r="W61" s="241"/>
      <c r="X61" s="241"/>
      <c r="Y61" s="241"/>
      <c r="Z61" s="241"/>
    </row>
    <row r="62" ht="12.0" customHeight="1">
      <c r="A62" s="258" t="s">
        <v>116</v>
      </c>
      <c r="B62" s="259"/>
      <c r="C62" s="260" t="s">
        <v>103</v>
      </c>
      <c r="D62" s="312">
        <f>'Proposed Rates'!I22</f>
        <v>0.0447</v>
      </c>
      <c r="E62" s="241"/>
      <c r="F62" s="241"/>
      <c r="G62" s="241"/>
      <c r="H62" s="241"/>
      <c r="I62" s="241"/>
      <c r="J62" s="241"/>
      <c r="K62" s="241"/>
      <c r="L62" s="241"/>
      <c r="M62" s="241"/>
      <c r="N62" s="241"/>
      <c r="O62" s="241"/>
      <c r="P62" s="241"/>
      <c r="Q62" s="241"/>
      <c r="R62" s="241"/>
      <c r="S62" s="241"/>
      <c r="T62" s="241"/>
      <c r="U62" s="241"/>
      <c r="V62" s="241"/>
      <c r="W62" s="241"/>
      <c r="X62" s="241"/>
      <c r="Y62" s="241"/>
      <c r="Z62" s="241"/>
    </row>
    <row r="63" ht="12.0" customHeight="1">
      <c r="A63" s="258" t="s">
        <v>102</v>
      </c>
      <c r="B63" s="259"/>
      <c r="C63" s="260" t="s">
        <v>103</v>
      </c>
      <c r="D63" s="314">
        <f>'Proposed Rates'!I261</f>
        <v>0.00006</v>
      </c>
      <c r="E63" s="241"/>
      <c r="F63" s="241"/>
      <c r="G63" s="241"/>
      <c r="H63" s="241"/>
      <c r="I63" s="241"/>
      <c r="J63" s="241"/>
      <c r="K63" s="241"/>
      <c r="L63" s="241"/>
      <c r="M63" s="241"/>
      <c r="N63" s="241"/>
      <c r="O63" s="241"/>
      <c r="P63" s="241"/>
      <c r="Q63" s="241"/>
      <c r="R63" s="241"/>
      <c r="S63" s="241"/>
      <c r="T63" s="241"/>
      <c r="U63" s="241"/>
      <c r="V63" s="241"/>
      <c r="W63" s="241"/>
      <c r="X63" s="241"/>
      <c r="Y63" s="241"/>
      <c r="Z63" s="241"/>
    </row>
    <row r="64" ht="12.0" hidden="1" customHeight="1">
      <c r="A64" s="258" t="s">
        <v>104</v>
      </c>
      <c r="B64" s="259"/>
      <c r="C64" s="260" t="s">
        <v>103</v>
      </c>
      <c r="D64" s="312">
        <f>'Proposed Rates'!I38</f>
        <v>0</v>
      </c>
      <c r="E64" s="241"/>
      <c r="F64" s="241"/>
      <c r="G64" s="241"/>
      <c r="H64" s="241"/>
      <c r="I64" s="241"/>
      <c r="J64" s="241"/>
      <c r="K64" s="241"/>
      <c r="L64" s="241"/>
      <c r="M64" s="241"/>
      <c r="N64" s="241"/>
      <c r="O64" s="241"/>
      <c r="P64" s="241"/>
      <c r="Q64" s="241"/>
      <c r="R64" s="241"/>
      <c r="S64" s="241"/>
      <c r="T64" s="241"/>
      <c r="U64" s="241"/>
      <c r="V64" s="241"/>
      <c r="W64" s="241"/>
      <c r="X64" s="241"/>
      <c r="Y64" s="241"/>
      <c r="Z64" s="241"/>
    </row>
    <row r="65" ht="12.0" hidden="1" customHeight="1">
      <c r="A65" s="258" t="s">
        <v>100</v>
      </c>
      <c r="B65" s="259"/>
      <c r="C65" s="260" t="s">
        <v>103</v>
      </c>
      <c r="D65" s="312">
        <f>'Proposed Rates'!I65</f>
        <v>0</v>
      </c>
      <c r="E65" s="241"/>
      <c r="F65" s="241"/>
      <c r="G65" s="241"/>
      <c r="H65" s="241"/>
      <c r="I65" s="241"/>
      <c r="J65" s="241"/>
      <c r="K65" s="241"/>
      <c r="L65" s="241"/>
      <c r="M65" s="241"/>
      <c r="N65" s="241"/>
      <c r="O65" s="241"/>
      <c r="P65" s="241"/>
      <c r="Q65" s="241"/>
      <c r="R65" s="241"/>
      <c r="S65" s="241"/>
      <c r="T65" s="241"/>
      <c r="U65" s="241"/>
      <c r="V65" s="241"/>
      <c r="W65" s="241"/>
      <c r="X65" s="241"/>
      <c r="Y65" s="241"/>
      <c r="Z65" s="241"/>
    </row>
    <row r="66" ht="12.0" hidden="1" customHeight="1">
      <c r="A66" s="258" t="s">
        <v>99</v>
      </c>
      <c r="B66" s="259"/>
      <c r="C66" s="260" t="s">
        <v>103</v>
      </c>
      <c r="D66" s="312">
        <f>'Proposed Rates'!I91</f>
        <v>0</v>
      </c>
      <c r="E66" s="241"/>
      <c r="F66" s="241"/>
      <c r="G66" s="241"/>
      <c r="H66" s="241"/>
      <c r="I66" s="241"/>
      <c r="J66" s="241"/>
      <c r="K66" s="241"/>
      <c r="L66" s="241"/>
      <c r="M66" s="241"/>
      <c r="N66" s="241"/>
      <c r="O66" s="241"/>
      <c r="P66" s="241"/>
      <c r="Q66" s="241"/>
      <c r="R66" s="241"/>
      <c r="S66" s="241"/>
      <c r="T66" s="241"/>
      <c r="U66" s="241"/>
      <c r="V66" s="241"/>
      <c r="W66" s="241"/>
      <c r="X66" s="241"/>
      <c r="Y66" s="241"/>
      <c r="Z66" s="241"/>
    </row>
    <row r="67" ht="12.0" hidden="1" customHeight="1">
      <c r="A67" s="258" t="s">
        <v>105</v>
      </c>
      <c r="B67" s="259"/>
      <c r="C67" s="260" t="s">
        <v>103</v>
      </c>
      <c r="D67" s="312">
        <f>'Proposed Rates'!I143</f>
        <v>0</v>
      </c>
      <c r="E67" s="241"/>
      <c r="F67" s="241"/>
      <c r="G67" s="241"/>
      <c r="H67" s="241"/>
      <c r="I67" s="241"/>
      <c r="J67" s="241"/>
      <c r="K67" s="241"/>
      <c r="L67" s="241"/>
      <c r="M67" s="241"/>
      <c r="N67" s="241"/>
      <c r="O67" s="241"/>
      <c r="P67" s="241"/>
      <c r="Q67" s="241"/>
      <c r="R67" s="241"/>
      <c r="S67" s="241"/>
      <c r="T67" s="241"/>
      <c r="U67" s="241"/>
      <c r="V67" s="241"/>
      <c r="W67" s="241"/>
      <c r="X67" s="241"/>
      <c r="Y67" s="241"/>
      <c r="Z67" s="241"/>
    </row>
    <row r="68" ht="12.0" customHeight="1">
      <c r="A68" s="258" t="s">
        <v>106</v>
      </c>
      <c r="B68" s="259"/>
      <c r="C68" s="260" t="s">
        <v>103</v>
      </c>
      <c r="D68" s="312">
        <f>'Proposed Rates'!I184</f>
        <v>0.011</v>
      </c>
      <c r="E68" s="241"/>
      <c r="F68" s="241"/>
      <c r="G68" s="241"/>
      <c r="H68" s="241"/>
      <c r="I68" s="241"/>
      <c r="J68" s="241"/>
      <c r="K68" s="241"/>
      <c r="L68" s="241"/>
      <c r="M68" s="241"/>
      <c r="N68" s="241"/>
      <c r="O68" s="241"/>
      <c r="P68" s="241"/>
      <c r="Q68" s="241"/>
      <c r="R68" s="241"/>
      <c r="S68" s="241"/>
      <c r="T68" s="241"/>
      <c r="U68" s="241"/>
      <c r="V68" s="241"/>
      <c r="W68" s="241"/>
      <c r="X68" s="241"/>
      <c r="Y68" s="241"/>
      <c r="Z68" s="241"/>
    </row>
    <row r="69" ht="12.0" customHeight="1">
      <c r="A69" s="258" t="s">
        <v>107</v>
      </c>
      <c r="B69" s="258"/>
      <c r="C69" s="260" t="s">
        <v>103</v>
      </c>
      <c r="D69" s="312">
        <f>'Proposed Rates'!I197</f>
        <v>0.0061</v>
      </c>
      <c r="E69" s="241"/>
      <c r="F69" s="241"/>
      <c r="G69" s="241"/>
      <c r="H69" s="241"/>
      <c r="I69" s="241"/>
      <c r="J69" s="241"/>
      <c r="K69" s="241"/>
      <c r="L69" s="241"/>
      <c r="M69" s="241"/>
      <c r="N69" s="241"/>
      <c r="O69" s="241"/>
      <c r="P69" s="241"/>
      <c r="Q69" s="241"/>
      <c r="R69" s="241"/>
      <c r="S69" s="241"/>
      <c r="T69" s="241"/>
      <c r="U69" s="241"/>
      <c r="V69" s="241"/>
      <c r="W69" s="241"/>
      <c r="X69" s="241"/>
      <c r="Y69" s="241"/>
      <c r="Z69" s="241"/>
    </row>
    <row r="70" ht="3.75" customHeight="1">
      <c r="A70" s="258"/>
      <c r="B70" s="259"/>
      <c r="C70" s="260"/>
      <c r="D70" s="315"/>
      <c r="E70" s="241"/>
      <c r="F70" s="241"/>
      <c r="G70" s="241"/>
      <c r="H70" s="241"/>
      <c r="I70" s="241"/>
      <c r="J70" s="241"/>
      <c r="K70" s="241"/>
      <c r="L70" s="241"/>
      <c r="M70" s="241"/>
      <c r="N70" s="241"/>
      <c r="O70" s="241"/>
      <c r="P70" s="241"/>
      <c r="Q70" s="241"/>
      <c r="R70" s="241"/>
      <c r="S70" s="241"/>
      <c r="T70" s="241"/>
      <c r="U70" s="241"/>
      <c r="V70" s="241"/>
      <c r="W70" s="241"/>
      <c r="X70" s="241"/>
      <c r="Y70" s="241"/>
      <c r="Z70" s="241"/>
    </row>
    <row r="71" ht="11.25" customHeight="1">
      <c r="A71" s="266" t="s">
        <v>108</v>
      </c>
      <c r="B71" s="258"/>
      <c r="C71" s="260"/>
      <c r="D71" s="315"/>
      <c r="E71" s="241"/>
      <c r="F71" s="241"/>
      <c r="G71" s="241"/>
      <c r="H71" s="241"/>
      <c r="I71" s="241"/>
      <c r="J71" s="241"/>
      <c r="K71" s="241"/>
      <c r="L71" s="241"/>
      <c r="M71" s="241"/>
      <c r="N71" s="241"/>
      <c r="O71" s="241"/>
      <c r="P71" s="241"/>
      <c r="Q71" s="241"/>
      <c r="R71" s="241"/>
      <c r="S71" s="241"/>
      <c r="T71" s="241"/>
      <c r="U71" s="241"/>
      <c r="V71" s="241"/>
      <c r="W71" s="241"/>
      <c r="X71" s="241"/>
      <c r="Y71" s="241"/>
      <c r="Z71" s="241"/>
    </row>
    <row r="72" ht="3.0" customHeight="1">
      <c r="A72" s="266"/>
      <c r="B72" s="259"/>
      <c r="C72" s="260"/>
      <c r="D72" s="315"/>
      <c r="E72" s="241"/>
      <c r="F72" s="241"/>
      <c r="G72" s="241"/>
      <c r="H72" s="241"/>
      <c r="I72" s="241"/>
      <c r="J72" s="241"/>
      <c r="K72" s="241"/>
      <c r="L72" s="241"/>
      <c r="M72" s="241"/>
      <c r="N72" s="241"/>
      <c r="O72" s="241"/>
      <c r="P72" s="241"/>
      <c r="Q72" s="241"/>
      <c r="R72" s="241"/>
      <c r="S72" s="241"/>
      <c r="T72" s="241"/>
      <c r="U72" s="241"/>
      <c r="V72" s="241"/>
      <c r="W72" s="241"/>
      <c r="X72" s="241"/>
      <c r="Y72" s="241"/>
      <c r="Z72" s="241"/>
    </row>
    <row r="73" ht="12.0" customHeight="1">
      <c r="A73" s="258" t="s">
        <v>109</v>
      </c>
      <c r="B73" s="259"/>
      <c r="C73" s="260" t="s">
        <v>103</v>
      </c>
      <c r="D73" s="312">
        <f>$D$34</f>
        <v>0.0041</v>
      </c>
      <c r="E73" s="241"/>
      <c r="F73" s="241"/>
      <c r="G73" s="241"/>
      <c r="H73" s="241"/>
      <c r="I73" s="241"/>
      <c r="J73" s="241"/>
      <c r="K73" s="241"/>
      <c r="L73" s="241"/>
      <c r="M73" s="241"/>
      <c r="N73" s="241"/>
      <c r="O73" s="241"/>
      <c r="P73" s="241"/>
      <c r="Q73" s="241"/>
      <c r="R73" s="241"/>
      <c r="S73" s="241"/>
      <c r="T73" s="241"/>
      <c r="U73" s="241"/>
      <c r="V73" s="241"/>
      <c r="W73" s="241"/>
      <c r="X73" s="241"/>
      <c r="Y73" s="241"/>
      <c r="Z73" s="241"/>
    </row>
    <row r="74" ht="12.0" customHeight="1">
      <c r="A74" s="258" t="s">
        <v>110</v>
      </c>
      <c r="B74" s="259"/>
      <c r="C74" s="260" t="s">
        <v>103</v>
      </c>
      <c r="D74" s="312">
        <f>'Proposed Rates'!I210-'2026'!D73</f>
        <v>0.0004</v>
      </c>
      <c r="E74" s="241"/>
      <c r="F74" s="241"/>
      <c r="G74" s="241"/>
      <c r="H74" s="241"/>
      <c r="I74" s="241"/>
      <c r="J74" s="241"/>
      <c r="K74" s="241"/>
      <c r="L74" s="241"/>
      <c r="M74" s="241"/>
      <c r="N74" s="241"/>
      <c r="O74" s="241"/>
      <c r="P74" s="241"/>
      <c r="Q74" s="241"/>
      <c r="R74" s="241"/>
      <c r="S74" s="241"/>
      <c r="T74" s="241"/>
      <c r="U74" s="241"/>
      <c r="V74" s="241"/>
      <c r="W74" s="241"/>
      <c r="X74" s="241"/>
      <c r="Y74" s="241"/>
      <c r="Z74" s="241"/>
    </row>
    <row r="75" ht="12.0" customHeight="1">
      <c r="A75" s="258" t="s">
        <v>111</v>
      </c>
      <c r="B75" s="259"/>
      <c r="C75" s="260" t="s">
        <v>103</v>
      </c>
      <c r="D75" s="312">
        <f>'Proposed Rates'!I223</f>
        <v>0.0015</v>
      </c>
      <c r="E75" s="241"/>
      <c r="F75" s="241"/>
      <c r="G75" s="241"/>
      <c r="H75" s="241"/>
      <c r="I75" s="241"/>
      <c r="J75" s="241"/>
      <c r="K75" s="241"/>
      <c r="L75" s="241"/>
      <c r="M75" s="241"/>
      <c r="N75" s="241"/>
      <c r="O75" s="241"/>
      <c r="P75" s="241"/>
      <c r="Q75" s="241"/>
      <c r="R75" s="241"/>
      <c r="S75" s="241"/>
      <c r="T75" s="241"/>
      <c r="U75" s="241"/>
      <c r="V75" s="241"/>
      <c r="W75" s="241"/>
      <c r="X75" s="241"/>
      <c r="Y75" s="241"/>
      <c r="Z75" s="241"/>
    </row>
    <row r="76" ht="12.0" customHeight="1">
      <c r="A76" s="258" t="s">
        <v>112</v>
      </c>
      <c r="B76" s="259"/>
      <c r="C76" s="260" t="s">
        <v>98</v>
      </c>
      <c r="D76" s="312">
        <f>'Proposed Rates'!I237</f>
        <v>1.6</v>
      </c>
      <c r="E76" s="241"/>
      <c r="F76" s="241"/>
      <c r="G76" s="241"/>
      <c r="H76" s="241"/>
      <c r="I76" s="241"/>
      <c r="J76" s="241"/>
      <c r="K76" s="241"/>
      <c r="L76" s="241"/>
      <c r="M76" s="241"/>
      <c r="N76" s="241"/>
      <c r="O76" s="241"/>
      <c r="P76" s="241"/>
      <c r="Q76" s="241"/>
      <c r="R76" s="241"/>
      <c r="S76" s="241"/>
      <c r="T76" s="241"/>
      <c r="U76" s="241"/>
      <c r="V76" s="241"/>
      <c r="W76" s="241"/>
      <c r="X76" s="241"/>
      <c r="Y76" s="241"/>
      <c r="Z76" s="241"/>
    </row>
    <row r="77" ht="11.25" customHeight="1">
      <c r="A77" s="282"/>
      <c r="B77" s="259"/>
      <c r="C77" s="260"/>
      <c r="D77" s="265"/>
      <c r="E77" s="241"/>
      <c r="F77" s="241"/>
      <c r="G77" s="241"/>
      <c r="H77" s="241"/>
      <c r="I77" s="241"/>
      <c r="J77" s="241"/>
      <c r="K77" s="241"/>
      <c r="L77" s="241"/>
      <c r="M77" s="241"/>
      <c r="N77" s="241"/>
      <c r="O77" s="241"/>
      <c r="P77" s="241"/>
      <c r="Q77" s="241"/>
      <c r="R77" s="241"/>
      <c r="S77" s="241"/>
      <c r="T77" s="241"/>
      <c r="U77" s="241"/>
      <c r="V77" s="241"/>
      <c r="W77" s="241"/>
      <c r="X77" s="241"/>
      <c r="Y77" s="241"/>
      <c r="Z77" s="241"/>
    </row>
    <row r="78" ht="21.75" customHeight="1">
      <c r="A78" s="238" t="str">
        <f>$A$1</f>
        <v>Hydro Ottawa Limited</v>
      </c>
      <c r="B78" s="239"/>
      <c r="C78" s="239"/>
      <c r="D78" s="240"/>
      <c r="E78" s="241"/>
      <c r="F78" s="241"/>
      <c r="G78" s="241"/>
      <c r="H78" s="241"/>
      <c r="I78" s="241"/>
      <c r="J78" s="241"/>
      <c r="K78" s="241"/>
      <c r="L78" s="241"/>
      <c r="M78" s="241"/>
      <c r="N78" s="241"/>
      <c r="O78" s="241"/>
      <c r="P78" s="241"/>
      <c r="Q78" s="241"/>
      <c r="R78" s="241"/>
      <c r="S78" s="241"/>
      <c r="T78" s="241"/>
      <c r="U78" s="241"/>
      <c r="V78" s="241"/>
      <c r="W78" s="241"/>
      <c r="X78" s="241"/>
      <c r="Y78" s="241"/>
      <c r="Z78" s="241"/>
    </row>
    <row r="79" ht="15.75" customHeight="1">
      <c r="A79" s="242" t="str">
        <f>$A$2</f>
        <v>PROPOSED - TARIFF OF RATES AND CHARGES</v>
      </c>
      <c r="B79" s="239"/>
      <c r="C79" s="239"/>
      <c r="D79" s="240"/>
      <c r="E79" s="241"/>
      <c r="F79" s="241"/>
      <c r="G79" s="241"/>
      <c r="H79" s="241"/>
      <c r="I79" s="241"/>
      <c r="J79" s="241"/>
      <c r="K79" s="241"/>
      <c r="L79" s="241"/>
      <c r="M79" s="241"/>
      <c r="N79" s="241"/>
      <c r="O79" s="241"/>
      <c r="P79" s="241"/>
      <c r="Q79" s="241"/>
      <c r="R79" s="241"/>
      <c r="S79" s="241"/>
      <c r="T79" s="241"/>
      <c r="U79" s="241"/>
      <c r="V79" s="241"/>
      <c r="W79" s="241"/>
      <c r="X79" s="241"/>
      <c r="Y79" s="241"/>
      <c r="Z79" s="241"/>
    </row>
    <row r="80" ht="15.0" customHeight="1">
      <c r="A80" s="243" t="str">
        <f>$A$3</f>
        <v>Effective and Implementation Date January 1, 2029</v>
      </c>
      <c r="B80" s="239"/>
      <c r="C80" s="239"/>
      <c r="D80" s="240"/>
      <c r="E80" s="241"/>
      <c r="F80" s="241"/>
      <c r="G80" s="241"/>
      <c r="H80" s="241"/>
      <c r="I80" s="241"/>
      <c r="J80" s="241"/>
      <c r="K80" s="241"/>
      <c r="L80" s="241"/>
      <c r="M80" s="241"/>
      <c r="N80" s="241"/>
      <c r="O80" s="241"/>
      <c r="P80" s="241"/>
      <c r="Q80" s="241"/>
      <c r="R80" s="241"/>
      <c r="S80" s="241"/>
      <c r="T80" s="241"/>
      <c r="U80" s="241"/>
      <c r="V80" s="241"/>
      <c r="W80" s="241"/>
      <c r="X80" s="241"/>
      <c r="Y80" s="241"/>
      <c r="Z80" s="241"/>
    </row>
    <row r="81" ht="15.0" customHeight="1">
      <c r="A81" s="244" t="str">
        <f>$A$4</f>
        <v>This schedule supersedes and replaces all previously</v>
      </c>
      <c r="B81" s="239"/>
      <c r="C81" s="239"/>
      <c r="D81" s="240"/>
      <c r="E81" s="241"/>
      <c r="F81" s="241"/>
      <c r="G81" s="241"/>
      <c r="H81" s="241"/>
      <c r="I81" s="241"/>
      <c r="J81" s="241"/>
      <c r="K81" s="241"/>
      <c r="L81" s="241"/>
      <c r="M81" s="241"/>
      <c r="N81" s="241"/>
      <c r="O81" s="241"/>
      <c r="P81" s="241"/>
      <c r="Q81" s="241"/>
      <c r="R81" s="241"/>
      <c r="S81" s="241"/>
      <c r="T81" s="241"/>
      <c r="U81" s="241"/>
      <c r="V81" s="241"/>
      <c r="W81" s="241"/>
      <c r="X81" s="241"/>
      <c r="Y81" s="241"/>
      <c r="Z81" s="241"/>
    </row>
    <row r="82" ht="15.0" customHeight="1">
      <c r="A82" s="244" t="str">
        <f>$A$5</f>
        <v>approved schedules of Rates, Charges and Loss Factors</v>
      </c>
      <c r="B82" s="239"/>
      <c r="C82" s="239"/>
      <c r="D82" s="240"/>
      <c r="E82" s="241"/>
      <c r="F82" s="241"/>
      <c r="G82" s="241"/>
      <c r="H82" s="241"/>
      <c r="I82" s="241"/>
      <c r="J82" s="241"/>
      <c r="K82" s="241"/>
      <c r="L82" s="241"/>
      <c r="M82" s="241"/>
      <c r="N82" s="241"/>
      <c r="O82" s="241"/>
      <c r="P82" s="241"/>
      <c r="Q82" s="241"/>
      <c r="R82" s="241"/>
      <c r="S82" s="241"/>
      <c r="T82" s="241"/>
      <c r="U82" s="241"/>
      <c r="V82" s="241"/>
      <c r="W82" s="241"/>
      <c r="X82" s="241"/>
      <c r="Y82" s="241"/>
      <c r="Z82" s="241"/>
    </row>
    <row r="83" ht="9.0" customHeight="1">
      <c r="A83" s="245" t="str">
        <f>$A$6</f>
        <v>EB-2024-0115</v>
      </c>
      <c r="B83" s="239"/>
      <c r="C83" s="239"/>
      <c r="D83" s="240"/>
      <c r="E83" s="241"/>
      <c r="F83" s="241"/>
      <c r="G83" s="241"/>
      <c r="H83" s="241"/>
      <c r="I83" s="241"/>
      <c r="J83" s="241"/>
      <c r="K83" s="241"/>
      <c r="L83" s="241"/>
      <c r="M83" s="241"/>
      <c r="N83" s="241"/>
      <c r="O83" s="241"/>
      <c r="P83" s="241"/>
      <c r="Q83" s="241"/>
      <c r="R83" s="241"/>
      <c r="S83" s="241"/>
      <c r="T83" s="241"/>
      <c r="U83" s="241"/>
      <c r="V83" s="241"/>
      <c r="W83" s="241"/>
      <c r="X83" s="241"/>
      <c r="Y83" s="241"/>
      <c r="Z83" s="241"/>
    </row>
    <row r="84" ht="18.75" customHeight="1">
      <c r="A84" s="246" t="s">
        <v>118</v>
      </c>
      <c r="B84" s="239"/>
      <c r="C84" s="239"/>
      <c r="D84" s="240"/>
      <c r="E84" s="267"/>
      <c r="F84" s="267"/>
      <c r="G84" s="267"/>
      <c r="H84" s="267"/>
      <c r="I84" s="267"/>
      <c r="J84" s="267"/>
      <c r="K84" s="267"/>
      <c r="L84" s="267"/>
      <c r="M84" s="267"/>
      <c r="N84" s="267"/>
      <c r="O84" s="267"/>
      <c r="P84" s="267"/>
      <c r="Q84" s="267"/>
      <c r="R84" s="267"/>
      <c r="S84" s="267"/>
      <c r="T84" s="267"/>
      <c r="U84" s="267"/>
      <c r="V84" s="267"/>
      <c r="W84" s="267"/>
      <c r="X84" s="267"/>
      <c r="Y84" s="267"/>
      <c r="Z84" s="267"/>
    </row>
    <row r="85" ht="48.0" customHeight="1">
      <c r="A85" s="247" t="s">
        <v>119</v>
      </c>
      <c r="B85" s="239"/>
      <c r="C85" s="239"/>
      <c r="D85" s="240"/>
      <c r="E85" s="241"/>
      <c r="F85" s="241"/>
      <c r="G85" s="241"/>
      <c r="H85" s="241"/>
      <c r="I85" s="241"/>
      <c r="J85" s="241"/>
      <c r="K85" s="241"/>
      <c r="L85" s="241"/>
      <c r="M85" s="241"/>
      <c r="N85" s="241"/>
      <c r="O85" s="241"/>
      <c r="P85" s="241"/>
      <c r="Q85" s="241"/>
      <c r="R85" s="241"/>
      <c r="S85" s="241"/>
      <c r="T85" s="241"/>
      <c r="U85" s="241"/>
      <c r="V85" s="241"/>
      <c r="W85" s="241"/>
      <c r="X85" s="241"/>
      <c r="Y85" s="241"/>
      <c r="Z85" s="241"/>
    </row>
    <row r="86" ht="6.75" customHeight="1">
      <c r="A86" s="248"/>
      <c r="B86" s="248"/>
      <c r="C86" s="248"/>
      <c r="D86" s="249"/>
      <c r="E86" s="241"/>
      <c r="F86" s="241"/>
      <c r="G86" s="241"/>
      <c r="H86" s="241"/>
      <c r="I86" s="241"/>
      <c r="J86" s="241"/>
      <c r="K86" s="241"/>
      <c r="L86" s="241"/>
      <c r="M86" s="241"/>
      <c r="N86" s="241"/>
      <c r="O86" s="241"/>
      <c r="P86" s="241"/>
      <c r="Q86" s="241"/>
      <c r="R86" s="241"/>
      <c r="S86" s="241"/>
      <c r="T86" s="241"/>
      <c r="U86" s="241"/>
      <c r="V86" s="241"/>
      <c r="W86" s="241"/>
      <c r="X86" s="241"/>
      <c r="Y86" s="241"/>
      <c r="Z86" s="241"/>
    </row>
    <row r="87" ht="11.25" customHeight="1">
      <c r="A87" s="250" t="s">
        <v>91</v>
      </c>
      <c r="B87" s="239"/>
      <c r="C87" s="239"/>
      <c r="D87" s="240"/>
      <c r="E87" s="241"/>
      <c r="F87" s="241"/>
      <c r="G87" s="241"/>
      <c r="H87" s="241"/>
      <c r="I87" s="241"/>
      <c r="J87" s="241"/>
      <c r="K87" s="241"/>
      <c r="L87" s="241"/>
      <c r="M87" s="241"/>
      <c r="N87" s="241"/>
      <c r="O87" s="241"/>
      <c r="P87" s="241"/>
      <c r="Q87" s="241"/>
      <c r="R87" s="241"/>
      <c r="S87" s="241"/>
      <c r="T87" s="241"/>
      <c r="U87" s="241"/>
      <c r="V87" s="241"/>
      <c r="W87" s="241"/>
      <c r="X87" s="241"/>
      <c r="Y87" s="241"/>
      <c r="Z87" s="241"/>
    </row>
    <row r="88" ht="6.75" customHeight="1">
      <c r="A88" s="251"/>
      <c r="B88" s="252"/>
      <c r="C88" s="252"/>
      <c r="D88" s="253"/>
      <c r="E88" s="241"/>
      <c r="F88" s="241"/>
      <c r="G88" s="241"/>
      <c r="H88" s="241"/>
      <c r="I88" s="241"/>
      <c r="J88" s="241"/>
      <c r="K88" s="241"/>
      <c r="L88" s="241"/>
      <c r="M88" s="241"/>
      <c r="N88" s="241"/>
      <c r="O88" s="241"/>
      <c r="P88" s="241"/>
      <c r="Q88" s="241"/>
      <c r="R88" s="241"/>
      <c r="S88" s="241"/>
      <c r="T88" s="241"/>
      <c r="U88" s="241"/>
      <c r="V88" s="241"/>
      <c r="W88" s="241"/>
      <c r="X88" s="241"/>
      <c r="Y88" s="241"/>
      <c r="Z88" s="241"/>
    </row>
    <row r="89" ht="36.0" customHeight="1">
      <c r="A89" s="247" t="s">
        <v>92</v>
      </c>
      <c r="B89" s="239"/>
      <c r="C89" s="239"/>
      <c r="D89" s="240"/>
      <c r="E89" s="241"/>
      <c r="F89" s="241"/>
      <c r="G89" s="241"/>
      <c r="H89" s="241"/>
      <c r="I89" s="241"/>
      <c r="J89" s="241"/>
      <c r="K89" s="241"/>
      <c r="L89" s="241"/>
      <c r="M89" s="241"/>
      <c r="N89" s="241"/>
      <c r="O89" s="241"/>
      <c r="P89" s="241"/>
      <c r="Q89" s="241"/>
      <c r="R89" s="241"/>
      <c r="S89" s="241"/>
      <c r="T89" s="241"/>
      <c r="U89" s="241"/>
      <c r="V89" s="241"/>
      <c r="W89" s="241"/>
      <c r="X89" s="241"/>
      <c r="Y89" s="241"/>
      <c r="Z89" s="241"/>
    </row>
    <row r="90" ht="6.75" customHeight="1">
      <c r="A90" s="248"/>
      <c r="B90" s="248"/>
      <c r="C90" s="248"/>
      <c r="D90" s="249"/>
      <c r="E90" s="241"/>
      <c r="F90" s="241"/>
      <c r="G90" s="241"/>
      <c r="H90" s="241"/>
      <c r="I90" s="241"/>
      <c r="J90" s="241"/>
      <c r="K90" s="241"/>
      <c r="L90" s="241"/>
      <c r="M90" s="241"/>
      <c r="N90" s="241"/>
      <c r="O90" s="241"/>
      <c r="P90" s="241"/>
      <c r="Q90" s="241"/>
      <c r="R90" s="241"/>
      <c r="S90" s="241"/>
      <c r="T90" s="241"/>
      <c r="U90" s="241"/>
      <c r="V90" s="241"/>
      <c r="W90" s="241"/>
      <c r="X90" s="241"/>
      <c r="Y90" s="241"/>
      <c r="Z90" s="241"/>
    </row>
    <row r="91" ht="48.0" customHeight="1">
      <c r="A91" s="247" t="s">
        <v>93</v>
      </c>
      <c r="B91" s="239"/>
      <c r="C91" s="239"/>
      <c r="D91" s="240"/>
      <c r="E91" s="241"/>
      <c r="F91" s="241"/>
      <c r="G91" s="241"/>
      <c r="H91" s="241"/>
      <c r="I91" s="241"/>
      <c r="J91" s="241"/>
      <c r="K91" s="241"/>
      <c r="L91" s="241"/>
      <c r="M91" s="241"/>
      <c r="N91" s="241"/>
      <c r="O91" s="241"/>
      <c r="P91" s="241"/>
      <c r="Q91" s="241"/>
      <c r="R91" s="241"/>
      <c r="S91" s="241"/>
      <c r="T91" s="241"/>
      <c r="U91" s="241"/>
      <c r="V91" s="241"/>
      <c r="W91" s="241"/>
      <c r="X91" s="241"/>
      <c r="Y91" s="241"/>
      <c r="Z91" s="241"/>
    </row>
    <row r="92" ht="6.75" customHeight="1">
      <c r="A92" s="248"/>
      <c r="B92" s="248"/>
      <c r="C92" s="248"/>
      <c r="D92" s="249"/>
      <c r="E92" s="241"/>
      <c r="F92" s="241"/>
      <c r="G92" s="241"/>
      <c r="H92" s="241"/>
      <c r="I92" s="241"/>
      <c r="J92" s="241"/>
      <c r="K92" s="241"/>
      <c r="L92" s="241"/>
      <c r="M92" s="241"/>
      <c r="N92" s="241"/>
      <c r="O92" s="241"/>
      <c r="P92" s="241"/>
      <c r="Q92" s="241"/>
      <c r="R92" s="241"/>
      <c r="S92" s="241"/>
      <c r="T92" s="241"/>
      <c r="U92" s="241"/>
      <c r="V92" s="241"/>
      <c r="W92" s="241"/>
      <c r="X92" s="241"/>
      <c r="Y92" s="241"/>
      <c r="Z92" s="241"/>
    </row>
    <row r="93" ht="48.0" customHeight="1">
      <c r="A93" s="247" t="s">
        <v>94</v>
      </c>
      <c r="B93" s="239"/>
      <c r="C93" s="239"/>
      <c r="D93" s="240"/>
      <c r="E93" s="241"/>
      <c r="F93" s="241"/>
      <c r="G93" s="241"/>
      <c r="H93" s="241"/>
      <c r="I93" s="241"/>
      <c r="J93" s="241"/>
      <c r="K93" s="241"/>
      <c r="L93" s="241"/>
      <c r="M93" s="241"/>
      <c r="N93" s="241"/>
      <c r="O93" s="241"/>
      <c r="P93" s="241"/>
      <c r="Q93" s="241"/>
      <c r="R93" s="241"/>
      <c r="S93" s="241"/>
      <c r="T93" s="241"/>
      <c r="U93" s="241"/>
      <c r="V93" s="241"/>
      <c r="W93" s="241"/>
      <c r="X93" s="241"/>
      <c r="Y93" s="241"/>
      <c r="Z93" s="241"/>
    </row>
    <row r="94" ht="6.75" customHeight="1">
      <c r="A94" s="248"/>
      <c r="B94" s="248"/>
      <c r="C94" s="248"/>
      <c r="D94" s="249"/>
      <c r="E94" s="241"/>
      <c r="F94" s="241"/>
      <c r="G94" s="241"/>
      <c r="H94" s="241"/>
      <c r="I94" s="241"/>
      <c r="J94" s="241"/>
      <c r="K94" s="241"/>
      <c r="L94" s="241"/>
      <c r="M94" s="241"/>
      <c r="N94" s="241"/>
      <c r="O94" s="241"/>
      <c r="P94" s="241"/>
      <c r="Q94" s="241"/>
      <c r="R94" s="241"/>
      <c r="S94" s="241"/>
      <c r="T94" s="241"/>
      <c r="U94" s="241"/>
      <c r="V94" s="241"/>
      <c r="W94" s="241"/>
      <c r="X94" s="241"/>
      <c r="Y94" s="241"/>
      <c r="Z94" s="241"/>
    </row>
    <row r="95" ht="96.0" customHeight="1">
      <c r="A95" s="247" t="s">
        <v>120</v>
      </c>
      <c r="B95" s="239"/>
      <c r="C95" s="239"/>
      <c r="D95" s="240"/>
      <c r="E95" s="241"/>
      <c r="F95" s="241"/>
      <c r="G95" s="241"/>
      <c r="H95" s="241"/>
      <c r="I95" s="241"/>
      <c r="J95" s="241"/>
      <c r="K95" s="241"/>
      <c r="L95" s="241"/>
      <c r="M95" s="241"/>
      <c r="N95" s="241"/>
      <c r="O95" s="241"/>
      <c r="P95" s="241"/>
      <c r="Q95" s="241"/>
      <c r="R95" s="241"/>
      <c r="S95" s="241"/>
      <c r="T95" s="241"/>
      <c r="U95" s="241"/>
      <c r="V95" s="241"/>
      <c r="W95" s="241"/>
      <c r="X95" s="241"/>
      <c r="Y95" s="241"/>
      <c r="Z95" s="241"/>
    </row>
    <row r="96" ht="96.0" customHeight="1">
      <c r="A96" s="247" t="s">
        <v>121</v>
      </c>
      <c r="B96" s="239"/>
      <c r="C96" s="239"/>
      <c r="D96" s="240"/>
      <c r="E96" s="241"/>
      <c r="F96" s="241"/>
      <c r="G96" s="241"/>
      <c r="H96" s="241"/>
      <c r="I96" s="241"/>
      <c r="J96" s="241"/>
      <c r="K96" s="241"/>
      <c r="L96" s="241"/>
      <c r="M96" s="241"/>
      <c r="N96" s="241"/>
      <c r="O96" s="241"/>
      <c r="P96" s="241"/>
      <c r="Q96" s="241"/>
      <c r="R96" s="241"/>
      <c r="S96" s="241"/>
      <c r="T96" s="241"/>
      <c r="U96" s="241"/>
      <c r="V96" s="241"/>
      <c r="W96" s="241"/>
      <c r="X96" s="241"/>
      <c r="Y96" s="241"/>
      <c r="Z96" s="241"/>
    </row>
    <row r="97" ht="36.0" customHeight="1">
      <c r="A97" s="247" t="s">
        <v>95</v>
      </c>
      <c r="B97" s="239"/>
      <c r="C97" s="239"/>
      <c r="D97" s="240"/>
      <c r="E97" s="241"/>
      <c r="F97" s="241"/>
      <c r="G97" s="241"/>
      <c r="H97" s="241"/>
      <c r="I97" s="241"/>
      <c r="J97" s="241"/>
      <c r="K97" s="241"/>
      <c r="L97" s="241"/>
      <c r="M97" s="241"/>
      <c r="N97" s="241"/>
      <c r="O97" s="241"/>
      <c r="P97" s="241"/>
      <c r="Q97" s="241"/>
      <c r="R97" s="241"/>
      <c r="S97" s="241"/>
      <c r="T97" s="241"/>
      <c r="U97" s="241"/>
      <c r="V97" s="241"/>
      <c r="W97" s="241"/>
      <c r="X97" s="241"/>
      <c r="Y97" s="241"/>
      <c r="Z97" s="241"/>
    </row>
    <row r="98" ht="24.0" customHeight="1">
      <c r="A98" s="270" t="s">
        <v>122</v>
      </c>
      <c r="B98" s="239"/>
      <c r="C98" s="239"/>
      <c r="D98" s="240"/>
      <c r="E98" s="241"/>
      <c r="F98" s="241"/>
      <c r="G98" s="241"/>
      <c r="H98" s="241"/>
      <c r="I98" s="241"/>
      <c r="J98" s="241"/>
      <c r="K98" s="241"/>
      <c r="L98" s="241"/>
      <c r="M98" s="241"/>
      <c r="N98" s="241"/>
      <c r="O98" s="241"/>
      <c r="P98" s="241"/>
      <c r="Q98" s="241"/>
      <c r="R98" s="241"/>
      <c r="S98" s="241"/>
      <c r="T98" s="241"/>
      <c r="U98" s="241"/>
      <c r="V98" s="241"/>
      <c r="W98" s="241"/>
      <c r="X98" s="241"/>
      <c r="Y98" s="241"/>
      <c r="Z98" s="241"/>
    </row>
    <row r="99" ht="6.75" customHeight="1">
      <c r="A99" s="271"/>
      <c r="B99" s="271"/>
      <c r="C99" s="271"/>
      <c r="D99" s="272"/>
      <c r="E99" s="241"/>
      <c r="F99" s="241"/>
      <c r="G99" s="241"/>
      <c r="H99" s="241"/>
      <c r="I99" s="241"/>
      <c r="J99" s="241"/>
      <c r="K99" s="241"/>
      <c r="L99" s="241"/>
      <c r="M99" s="241"/>
      <c r="N99" s="241"/>
      <c r="O99" s="241"/>
      <c r="P99" s="241"/>
      <c r="Q99" s="241"/>
      <c r="R99" s="241"/>
      <c r="S99" s="241"/>
      <c r="T99" s="241"/>
      <c r="U99" s="241"/>
      <c r="V99" s="241"/>
      <c r="W99" s="241"/>
      <c r="X99" s="241"/>
      <c r="Y99" s="241"/>
      <c r="Z99" s="241"/>
    </row>
    <row r="100" ht="15.0" customHeight="1">
      <c r="A100" s="254" t="s">
        <v>96</v>
      </c>
      <c r="B100" s="239"/>
      <c r="C100" s="239"/>
      <c r="D100" s="240"/>
      <c r="E100" s="241"/>
      <c r="F100" s="241"/>
      <c r="G100" s="241"/>
      <c r="H100" s="241"/>
      <c r="I100" s="241"/>
      <c r="J100" s="241"/>
      <c r="K100" s="241"/>
      <c r="L100" s="241"/>
      <c r="M100" s="241"/>
      <c r="N100" s="241"/>
      <c r="O100" s="241"/>
      <c r="P100" s="241"/>
      <c r="Q100" s="241"/>
      <c r="R100" s="241"/>
      <c r="S100" s="241"/>
      <c r="T100" s="241"/>
      <c r="U100" s="241"/>
      <c r="V100" s="241"/>
      <c r="W100" s="241"/>
      <c r="X100" s="241"/>
      <c r="Y100" s="241"/>
      <c r="Z100" s="241"/>
    </row>
    <row r="101" ht="6.75" customHeight="1">
      <c r="A101" s="255"/>
      <c r="B101" s="256"/>
      <c r="C101" s="256"/>
      <c r="D101" s="257"/>
      <c r="E101" s="241"/>
      <c r="F101" s="241"/>
      <c r="G101" s="241"/>
      <c r="H101" s="241"/>
      <c r="I101" s="241"/>
      <c r="J101" s="241"/>
      <c r="K101" s="241"/>
      <c r="L101" s="241"/>
      <c r="M101" s="241"/>
      <c r="N101" s="241"/>
      <c r="O101" s="241"/>
      <c r="P101" s="241"/>
      <c r="Q101" s="241"/>
      <c r="R101" s="241"/>
      <c r="S101" s="241"/>
      <c r="T101" s="241"/>
      <c r="U101" s="241"/>
      <c r="V101" s="241"/>
      <c r="W101" s="241"/>
      <c r="X101" s="241"/>
      <c r="Y101" s="241"/>
      <c r="Z101" s="241"/>
    </row>
    <row r="102" ht="12.0" customHeight="1">
      <c r="A102" s="258" t="s">
        <v>97</v>
      </c>
      <c r="B102" s="259"/>
      <c r="C102" s="260" t="s">
        <v>98</v>
      </c>
      <c r="D102" s="311">
        <f>'Proposed Rates'!I10</f>
        <v>200</v>
      </c>
      <c r="E102" s="241"/>
      <c r="F102" s="241"/>
      <c r="G102" s="241"/>
      <c r="H102" s="241"/>
      <c r="I102" s="241"/>
      <c r="J102" s="241"/>
      <c r="K102" s="241"/>
      <c r="L102" s="241"/>
      <c r="M102" s="241"/>
      <c r="N102" s="241"/>
      <c r="O102" s="241"/>
      <c r="P102" s="241"/>
      <c r="Q102" s="241"/>
      <c r="R102" s="241"/>
      <c r="S102" s="241"/>
      <c r="T102" s="241"/>
      <c r="U102" s="241"/>
      <c r="V102" s="241"/>
      <c r="W102" s="241"/>
      <c r="X102" s="241"/>
      <c r="Y102" s="241"/>
      <c r="Z102" s="241"/>
    </row>
    <row r="103" ht="12.0" customHeight="1">
      <c r="A103" s="258" t="s">
        <v>116</v>
      </c>
      <c r="B103" s="259"/>
      <c r="C103" s="260" t="s">
        <v>123</v>
      </c>
      <c r="D103" s="312">
        <f>'Proposed Rates'!I23</f>
        <v>10.1539</v>
      </c>
      <c r="E103" s="241"/>
      <c r="F103" s="241"/>
      <c r="G103" s="241"/>
      <c r="H103" s="241"/>
      <c r="I103" s="241"/>
      <c r="J103" s="241"/>
      <c r="K103" s="241"/>
      <c r="L103" s="241"/>
      <c r="M103" s="241"/>
      <c r="N103" s="241"/>
      <c r="O103" s="241"/>
      <c r="P103" s="241"/>
      <c r="Q103" s="241"/>
      <c r="R103" s="241"/>
      <c r="S103" s="241"/>
      <c r="T103" s="241"/>
      <c r="U103" s="241"/>
      <c r="V103" s="241"/>
      <c r="W103" s="241"/>
      <c r="X103" s="241"/>
      <c r="Y103" s="241"/>
      <c r="Z103" s="241"/>
    </row>
    <row r="104" ht="12.0" customHeight="1">
      <c r="A104" s="258" t="s">
        <v>102</v>
      </c>
      <c r="B104" s="259"/>
      <c r="C104" s="260" t="s">
        <v>123</v>
      </c>
      <c r="D104" s="314">
        <f>'Proposed Rates'!I262</f>
        <v>0.02465</v>
      </c>
      <c r="E104" s="241"/>
      <c r="F104" s="241"/>
      <c r="G104" s="241"/>
      <c r="H104" s="241"/>
      <c r="I104" s="241"/>
      <c r="J104" s="241"/>
      <c r="K104" s="241"/>
      <c r="L104" s="241"/>
      <c r="M104" s="241"/>
      <c r="N104" s="241"/>
      <c r="O104" s="241"/>
      <c r="P104" s="241"/>
      <c r="Q104" s="241"/>
      <c r="R104" s="241"/>
      <c r="S104" s="241"/>
      <c r="T104" s="241"/>
      <c r="U104" s="241"/>
      <c r="V104" s="241"/>
      <c r="W104" s="241"/>
      <c r="X104" s="241"/>
      <c r="Y104" s="241"/>
      <c r="Z104" s="241"/>
    </row>
    <row r="105" ht="12.0" hidden="1" customHeight="1">
      <c r="A105" s="258" t="s">
        <v>104</v>
      </c>
      <c r="B105" s="259"/>
      <c r="C105" s="260" t="s">
        <v>123</v>
      </c>
      <c r="D105" s="312">
        <f>'Proposed Rates'!I39</f>
        <v>0</v>
      </c>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row>
    <row r="106" ht="12.0" hidden="1" customHeight="1">
      <c r="A106" s="258" t="s">
        <v>100</v>
      </c>
      <c r="B106" s="259"/>
      <c r="C106" s="260" t="s">
        <v>123</v>
      </c>
      <c r="D106" s="312">
        <f>'Proposed Rates'!I66</f>
        <v>0</v>
      </c>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row>
    <row r="107" ht="12.0" hidden="1" customHeight="1">
      <c r="A107" s="258" t="s">
        <v>99</v>
      </c>
      <c r="B107" s="259"/>
      <c r="C107" s="260" t="s">
        <v>123</v>
      </c>
      <c r="D107" s="312">
        <f>'Proposed Rates'!I92</f>
        <v>0</v>
      </c>
      <c r="E107" s="241"/>
      <c r="F107" s="241"/>
      <c r="G107" s="241"/>
      <c r="H107" s="241"/>
      <c r="I107" s="241"/>
      <c r="J107" s="241"/>
      <c r="K107" s="241"/>
      <c r="L107" s="241"/>
      <c r="M107" s="241"/>
      <c r="N107" s="241"/>
      <c r="O107" s="241"/>
      <c r="P107" s="241"/>
      <c r="Q107" s="241"/>
      <c r="R107" s="241"/>
      <c r="S107" s="241"/>
      <c r="T107" s="241"/>
      <c r="U107" s="241"/>
      <c r="V107" s="241"/>
      <c r="W107" s="241"/>
      <c r="X107" s="241"/>
      <c r="Y107" s="241"/>
      <c r="Z107" s="241"/>
    </row>
    <row r="108" ht="12.0" hidden="1" customHeight="1">
      <c r="A108" s="258" t="s">
        <v>105</v>
      </c>
      <c r="B108" s="259"/>
      <c r="C108" s="260" t="s">
        <v>103</v>
      </c>
      <c r="D108" s="312">
        <f>'Proposed Rates'!I145</f>
        <v>0</v>
      </c>
      <c r="E108" s="241"/>
      <c r="F108" s="241"/>
      <c r="G108" s="241"/>
      <c r="H108" s="241"/>
      <c r="I108" s="241"/>
      <c r="J108" s="241"/>
      <c r="K108" s="241"/>
      <c r="L108" s="241"/>
      <c r="M108" s="241"/>
      <c r="N108" s="241"/>
      <c r="O108" s="241"/>
      <c r="P108" s="241"/>
      <c r="Q108" s="241"/>
      <c r="R108" s="241"/>
      <c r="S108" s="241"/>
      <c r="T108" s="241"/>
      <c r="U108" s="241"/>
      <c r="V108" s="241"/>
      <c r="W108" s="241"/>
      <c r="X108" s="241"/>
      <c r="Y108" s="241"/>
      <c r="Z108" s="241"/>
    </row>
    <row r="109" ht="12.0" hidden="1" customHeight="1">
      <c r="A109" s="258" t="s">
        <v>124</v>
      </c>
      <c r="B109" s="259"/>
      <c r="C109" s="260" t="s">
        <v>103</v>
      </c>
      <c r="D109" s="312">
        <f>'Proposed Rates'!I158</f>
        <v>0</v>
      </c>
      <c r="E109" s="241"/>
      <c r="F109" s="241"/>
      <c r="G109" s="241"/>
      <c r="H109" s="241"/>
      <c r="I109" s="241"/>
      <c r="J109" s="241"/>
      <c r="K109" s="241"/>
      <c r="L109" s="241"/>
      <c r="M109" s="241"/>
      <c r="N109" s="241"/>
      <c r="O109" s="241"/>
      <c r="P109" s="241"/>
      <c r="Q109" s="241"/>
      <c r="R109" s="241"/>
      <c r="S109" s="241"/>
      <c r="T109" s="241"/>
      <c r="U109" s="241"/>
      <c r="V109" s="241"/>
      <c r="W109" s="241"/>
      <c r="X109" s="241"/>
      <c r="Y109" s="241"/>
      <c r="Z109" s="241"/>
    </row>
    <row r="110" ht="12.0" customHeight="1">
      <c r="A110" s="258" t="s">
        <v>106</v>
      </c>
      <c r="B110" s="259"/>
      <c r="C110" s="260" t="s">
        <v>123</v>
      </c>
      <c r="D110" s="312">
        <f>'Proposed Rates'!I185</f>
        <v>4.6913</v>
      </c>
      <c r="E110" s="241"/>
      <c r="F110" s="241"/>
      <c r="G110" s="241"/>
      <c r="H110" s="241"/>
      <c r="I110" s="241"/>
      <c r="J110" s="241"/>
      <c r="K110" s="241"/>
      <c r="L110" s="241"/>
      <c r="M110" s="241"/>
      <c r="N110" s="241"/>
      <c r="O110" s="241"/>
      <c r="P110" s="241"/>
      <c r="Q110" s="241"/>
      <c r="R110" s="241"/>
      <c r="S110" s="241"/>
      <c r="T110" s="241"/>
      <c r="U110" s="241"/>
      <c r="V110" s="241"/>
      <c r="W110" s="241"/>
      <c r="X110" s="241"/>
      <c r="Y110" s="241"/>
      <c r="Z110" s="241"/>
    </row>
    <row r="111" ht="12.0" customHeight="1">
      <c r="A111" s="258" t="s">
        <v>107</v>
      </c>
      <c r="B111" s="259"/>
      <c r="C111" s="260" t="s">
        <v>123</v>
      </c>
      <c r="D111" s="312">
        <f>'Proposed Rates'!I198</f>
        <v>2.6172</v>
      </c>
      <c r="E111" s="241"/>
      <c r="F111" s="241"/>
      <c r="G111" s="241"/>
      <c r="H111" s="241"/>
      <c r="I111" s="241"/>
      <c r="J111" s="241"/>
      <c r="K111" s="241"/>
      <c r="L111" s="241"/>
      <c r="M111" s="241"/>
      <c r="N111" s="241"/>
      <c r="O111" s="241"/>
      <c r="P111" s="241"/>
      <c r="Q111" s="241"/>
      <c r="R111" s="241"/>
      <c r="S111" s="241"/>
      <c r="T111" s="241"/>
      <c r="U111" s="241"/>
      <c r="V111" s="241"/>
      <c r="W111" s="241"/>
      <c r="X111" s="241"/>
      <c r="Y111" s="241"/>
      <c r="Z111" s="241"/>
    </row>
    <row r="112" ht="3.0" customHeight="1">
      <c r="A112" s="260"/>
      <c r="B112" s="260"/>
      <c r="C112" s="260"/>
      <c r="D112" s="315"/>
      <c r="E112" s="241"/>
      <c r="F112" s="241"/>
      <c r="G112" s="241"/>
      <c r="H112" s="241"/>
      <c r="I112" s="241"/>
      <c r="J112" s="241"/>
      <c r="K112" s="241"/>
      <c r="L112" s="241"/>
      <c r="M112" s="241"/>
      <c r="N112" s="241"/>
      <c r="O112" s="241"/>
      <c r="P112" s="241"/>
      <c r="Q112" s="241"/>
      <c r="R112" s="241"/>
      <c r="S112" s="241"/>
      <c r="T112" s="241"/>
      <c r="U112" s="241"/>
      <c r="V112" s="241"/>
      <c r="W112" s="241"/>
      <c r="X112" s="241"/>
      <c r="Y112" s="241"/>
      <c r="Z112" s="241"/>
    </row>
    <row r="113" ht="11.25" customHeight="1">
      <c r="A113" s="266" t="s">
        <v>108</v>
      </c>
      <c r="B113" s="259"/>
      <c r="C113" s="260"/>
      <c r="D113" s="315"/>
      <c r="E113" s="241"/>
      <c r="F113" s="241"/>
      <c r="G113" s="241"/>
      <c r="H113" s="241"/>
      <c r="I113" s="241"/>
      <c r="J113" s="241"/>
      <c r="K113" s="241"/>
      <c r="L113" s="241"/>
      <c r="M113" s="241"/>
      <c r="N113" s="241"/>
      <c r="O113" s="241"/>
      <c r="P113" s="241"/>
      <c r="Q113" s="241"/>
      <c r="R113" s="241"/>
      <c r="S113" s="241"/>
      <c r="T113" s="241"/>
      <c r="U113" s="241"/>
      <c r="V113" s="241"/>
      <c r="W113" s="241"/>
      <c r="X113" s="241"/>
      <c r="Y113" s="241"/>
      <c r="Z113" s="241"/>
    </row>
    <row r="114" ht="3.0" customHeight="1">
      <c r="A114" s="255"/>
      <c r="B114" s="260"/>
      <c r="C114" s="260"/>
      <c r="D114" s="315"/>
      <c r="E114" s="241"/>
      <c r="F114" s="241"/>
      <c r="G114" s="241"/>
      <c r="H114" s="241"/>
      <c r="I114" s="241"/>
      <c r="J114" s="241"/>
      <c r="K114" s="241"/>
      <c r="L114" s="241"/>
      <c r="M114" s="241"/>
      <c r="N114" s="241"/>
      <c r="O114" s="241"/>
      <c r="P114" s="241"/>
      <c r="Q114" s="241"/>
      <c r="R114" s="241"/>
      <c r="S114" s="241"/>
      <c r="T114" s="241"/>
      <c r="U114" s="241"/>
      <c r="V114" s="241"/>
      <c r="W114" s="241"/>
      <c r="X114" s="241"/>
      <c r="Y114" s="241"/>
      <c r="Z114" s="241"/>
    </row>
    <row r="115" ht="12.0" customHeight="1">
      <c r="A115" s="258" t="s">
        <v>109</v>
      </c>
      <c r="B115" s="259"/>
      <c r="C115" s="260" t="s">
        <v>103</v>
      </c>
      <c r="D115" s="312">
        <f>$D$34</f>
        <v>0.0041</v>
      </c>
      <c r="E115" s="241"/>
      <c r="F115" s="241"/>
      <c r="G115" s="241"/>
      <c r="H115" s="241"/>
      <c r="I115" s="241"/>
      <c r="J115" s="241"/>
      <c r="K115" s="241"/>
      <c r="L115" s="241"/>
      <c r="M115" s="241"/>
      <c r="N115" s="241"/>
      <c r="O115" s="241"/>
      <c r="P115" s="241"/>
      <c r="Q115" s="241"/>
      <c r="R115" s="241"/>
      <c r="S115" s="241"/>
      <c r="T115" s="241"/>
      <c r="U115" s="241"/>
      <c r="V115" s="241"/>
      <c r="W115" s="241"/>
      <c r="X115" s="241"/>
      <c r="Y115" s="241"/>
      <c r="Z115" s="241"/>
    </row>
    <row r="116" ht="12.0" customHeight="1">
      <c r="A116" s="258" t="s">
        <v>110</v>
      </c>
      <c r="B116" s="259"/>
      <c r="C116" s="260" t="s">
        <v>103</v>
      </c>
      <c r="D116" s="312">
        <f>'Proposed Rates'!I211-'2026'!D114</f>
        <v>0.0004</v>
      </c>
      <c r="E116" s="241"/>
      <c r="F116" s="241"/>
      <c r="G116" s="241"/>
      <c r="H116" s="241"/>
      <c r="I116" s="241"/>
      <c r="J116" s="241"/>
      <c r="K116" s="241"/>
      <c r="L116" s="241"/>
      <c r="M116" s="241"/>
      <c r="N116" s="241"/>
      <c r="O116" s="241"/>
      <c r="P116" s="241"/>
      <c r="Q116" s="241"/>
      <c r="R116" s="241"/>
      <c r="S116" s="241"/>
      <c r="T116" s="241"/>
      <c r="U116" s="241"/>
      <c r="V116" s="241"/>
      <c r="W116" s="241"/>
      <c r="X116" s="241"/>
      <c r="Y116" s="241"/>
      <c r="Z116" s="241"/>
    </row>
    <row r="117" ht="12.0" customHeight="1">
      <c r="A117" s="258" t="s">
        <v>111</v>
      </c>
      <c r="B117" s="259"/>
      <c r="C117" s="260" t="s">
        <v>103</v>
      </c>
      <c r="D117" s="312">
        <f>'Proposed Rates'!I224</f>
        <v>0.0015</v>
      </c>
      <c r="E117" s="241"/>
      <c r="F117" s="241"/>
      <c r="G117" s="241"/>
      <c r="H117" s="241"/>
      <c r="I117" s="241"/>
      <c r="J117" s="241"/>
      <c r="K117" s="241"/>
      <c r="L117" s="241"/>
      <c r="M117" s="241"/>
      <c r="N117" s="241"/>
      <c r="O117" s="241"/>
      <c r="P117" s="241"/>
      <c r="Q117" s="241"/>
      <c r="R117" s="241"/>
      <c r="S117" s="241"/>
      <c r="T117" s="241"/>
      <c r="U117" s="241"/>
      <c r="V117" s="241"/>
      <c r="W117" s="241"/>
      <c r="X117" s="241"/>
      <c r="Y117" s="241"/>
      <c r="Z117" s="241"/>
    </row>
    <row r="118" ht="12.0" customHeight="1">
      <c r="A118" s="258" t="s">
        <v>112</v>
      </c>
      <c r="B118" s="259"/>
      <c r="C118" s="260" t="s">
        <v>98</v>
      </c>
      <c r="D118" s="312">
        <f>'Proposed Rates'!I238</f>
        <v>1.6</v>
      </c>
      <c r="E118" s="241"/>
      <c r="F118" s="241"/>
      <c r="G118" s="241"/>
      <c r="H118" s="241"/>
      <c r="I118" s="241"/>
      <c r="J118" s="241"/>
      <c r="K118" s="241"/>
      <c r="L118" s="241"/>
      <c r="M118" s="241"/>
      <c r="N118" s="241"/>
      <c r="O118" s="241"/>
      <c r="P118" s="241"/>
      <c r="Q118" s="241"/>
      <c r="R118" s="241"/>
      <c r="S118" s="241"/>
      <c r="T118" s="241"/>
      <c r="U118" s="241"/>
      <c r="V118" s="241"/>
      <c r="W118" s="241"/>
      <c r="X118" s="241"/>
      <c r="Y118" s="241"/>
      <c r="Z118" s="241"/>
    </row>
    <row r="119" ht="15.0" customHeight="1">
      <c r="A119" s="282"/>
      <c r="B119" s="259"/>
      <c r="C119" s="260"/>
      <c r="D119" s="265"/>
      <c r="E119" s="241"/>
      <c r="F119" s="241"/>
      <c r="G119" s="241"/>
      <c r="H119" s="241"/>
      <c r="I119" s="241"/>
      <c r="J119" s="241"/>
      <c r="K119" s="241"/>
      <c r="L119" s="241"/>
      <c r="M119" s="241"/>
      <c r="N119" s="241"/>
      <c r="O119" s="241"/>
      <c r="P119" s="241"/>
      <c r="Q119" s="241"/>
      <c r="R119" s="241"/>
      <c r="S119" s="241"/>
      <c r="T119" s="241"/>
      <c r="U119" s="241"/>
      <c r="V119" s="241"/>
      <c r="W119" s="241"/>
      <c r="X119" s="241"/>
      <c r="Y119" s="241"/>
      <c r="Z119" s="241"/>
    </row>
    <row r="120" ht="19.5" customHeight="1">
      <c r="A120" s="238" t="str">
        <f>$A$1</f>
        <v>Hydro Ottawa Limited</v>
      </c>
      <c r="B120" s="239"/>
      <c r="C120" s="239"/>
      <c r="D120" s="240"/>
      <c r="E120" s="241"/>
      <c r="F120" s="241"/>
      <c r="G120" s="241"/>
      <c r="H120" s="241"/>
      <c r="I120" s="241"/>
      <c r="J120" s="241"/>
      <c r="K120" s="241"/>
      <c r="L120" s="241"/>
      <c r="M120" s="241"/>
      <c r="N120" s="241"/>
      <c r="O120" s="241"/>
      <c r="P120" s="241"/>
      <c r="Q120" s="241"/>
      <c r="R120" s="241"/>
      <c r="S120" s="241"/>
      <c r="T120" s="241"/>
      <c r="U120" s="241"/>
      <c r="V120" s="241"/>
      <c r="W120" s="241"/>
      <c r="X120" s="241"/>
      <c r="Y120" s="241"/>
      <c r="Z120" s="241"/>
    </row>
    <row r="121" ht="15.75" customHeight="1">
      <c r="A121" s="242" t="str">
        <f>$A$2</f>
        <v>PROPOSED - TARIFF OF RATES AND CHARGES</v>
      </c>
      <c r="B121" s="239"/>
      <c r="C121" s="239"/>
      <c r="D121" s="240"/>
      <c r="E121" s="241"/>
      <c r="F121" s="241"/>
      <c r="G121" s="241"/>
      <c r="H121" s="241"/>
      <c r="I121" s="241"/>
      <c r="J121" s="241"/>
      <c r="K121" s="241"/>
      <c r="L121" s="241"/>
      <c r="M121" s="241"/>
      <c r="N121" s="241"/>
      <c r="O121" s="241"/>
      <c r="P121" s="241"/>
      <c r="Q121" s="241"/>
      <c r="R121" s="241"/>
      <c r="S121" s="241"/>
      <c r="T121" s="241"/>
      <c r="U121" s="241"/>
      <c r="V121" s="241"/>
      <c r="W121" s="241"/>
      <c r="X121" s="241"/>
      <c r="Y121" s="241"/>
      <c r="Z121" s="241"/>
    </row>
    <row r="122" ht="15.75" customHeight="1">
      <c r="A122" s="243" t="str">
        <f>$A$3</f>
        <v>Effective and Implementation Date January 1, 2029</v>
      </c>
      <c r="B122" s="239"/>
      <c r="C122" s="239"/>
      <c r="D122" s="240"/>
      <c r="E122" s="241"/>
      <c r="F122" s="241"/>
      <c r="G122" s="241"/>
      <c r="H122" s="241"/>
      <c r="I122" s="241"/>
      <c r="J122" s="241"/>
      <c r="K122" s="241"/>
      <c r="L122" s="241"/>
      <c r="M122" s="241"/>
      <c r="N122" s="241"/>
      <c r="O122" s="241"/>
      <c r="P122" s="241"/>
      <c r="Q122" s="241"/>
      <c r="R122" s="241"/>
      <c r="S122" s="241"/>
      <c r="T122" s="241"/>
      <c r="U122" s="241"/>
      <c r="V122" s="241"/>
      <c r="W122" s="241"/>
      <c r="X122" s="241"/>
      <c r="Y122" s="241"/>
      <c r="Z122" s="241"/>
    </row>
    <row r="123" ht="15.75" customHeight="1">
      <c r="A123" s="244" t="str">
        <f>$A$4</f>
        <v>This schedule supersedes and replaces all previously</v>
      </c>
      <c r="B123" s="239"/>
      <c r="C123" s="239"/>
      <c r="D123" s="240"/>
      <c r="E123" s="241"/>
      <c r="F123" s="241"/>
      <c r="G123" s="241"/>
      <c r="H123" s="241"/>
      <c r="I123" s="241"/>
      <c r="J123" s="241"/>
      <c r="K123" s="241"/>
      <c r="L123" s="241"/>
      <c r="M123" s="241"/>
      <c r="N123" s="241"/>
      <c r="O123" s="241"/>
      <c r="P123" s="241"/>
      <c r="Q123" s="241"/>
      <c r="R123" s="241"/>
      <c r="S123" s="241"/>
      <c r="T123" s="241"/>
      <c r="U123" s="241"/>
      <c r="V123" s="241"/>
      <c r="W123" s="241"/>
      <c r="X123" s="241"/>
      <c r="Y123" s="241"/>
      <c r="Z123" s="241"/>
    </row>
    <row r="124" ht="15.75" customHeight="1">
      <c r="A124" s="244" t="str">
        <f>$A$5</f>
        <v>approved schedules of Rates, Charges and Loss Factors</v>
      </c>
      <c r="B124" s="239"/>
      <c r="C124" s="239"/>
      <c r="D124" s="240"/>
      <c r="E124" s="241"/>
      <c r="F124" s="241"/>
      <c r="G124" s="241"/>
      <c r="H124" s="241"/>
      <c r="I124" s="241"/>
      <c r="J124" s="241"/>
      <c r="K124" s="241"/>
      <c r="L124" s="241"/>
      <c r="M124" s="241"/>
      <c r="N124" s="241"/>
      <c r="O124" s="241"/>
      <c r="P124" s="241"/>
      <c r="Q124" s="241"/>
      <c r="R124" s="241"/>
      <c r="S124" s="241"/>
      <c r="T124" s="241"/>
      <c r="U124" s="241"/>
      <c r="V124" s="241"/>
      <c r="W124" s="241"/>
      <c r="X124" s="241"/>
      <c r="Y124" s="241"/>
      <c r="Z124" s="241"/>
    </row>
    <row r="125" ht="15.75" customHeight="1">
      <c r="A125" s="245" t="str">
        <f>$A$6</f>
        <v>EB-2024-0115</v>
      </c>
      <c r="B125" s="239"/>
      <c r="C125" s="239"/>
      <c r="D125" s="240"/>
      <c r="E125" s="241"/>
      <c r="F125" s="241"/>
      <c r="G125" s="241"/>
      <c r="H125" s="241"/>
      <c r="I125" s="241"/>
      <c r="J125" s="241"/>
      <c r="K125" s="241"/>
      <c r="L125" s="241"/>
      <c r="M125" s="241"/>
      <c r="N125" s="241"/>
      <c r="O125" s="241"/>
      <c r="P125" s="241"/>
      <c r="Q125" s="241"/>
      <c r="R125" s="241"/>
      <c r="S125" s="241"/>
      <c r="T125" s="241"/>
      <c r="U125" s="241"/>
      <c r="V125" s="241"/>
      <c r="W125" s="241"/>
      <c r="X125" s="241"/>
      <c r="Y125" s="241"/>
      <c r="Z125" s="241"/>
    </row>
    <row r="126" ht="18.75" customHeight="1">
      <c r="A126" s="246" t="s">
        <v>125</v>
      </c>
      <c r="B126" s="239"/>
      <c r="C126" s="239"/>
      <c r="D126" s="240"/>
      <c r="E126" s="267"/>
      <c r="F126" s="267"/>
      <c r="G126" s="267"/>
      <c r="H126" s="267"/>
      <c r="I126" s="267"/>
      <c r="J126" s="267"/>
      <c r="K126" s="267"/>
      <c r="L126" s="267"/>
      <c r="M126" s="267"/>
      <c r="N126" s="267"/>
      <c r="O126" s="267"/>
      <c r="P126" s="267"/>
      <c r="Q126" s="267"/>
      <c r="R126" s="267"/>
      <c r="S126" s="267"/>
      <c r="T126" s="267"/>
      <c r="U126" s="267"/>
      <c r="V126" s="267"/>
      <c r="W126" s="267"/>
      <c r="X126" s="267"/>
      <c r="Y126" s="267"/>
      <c r="Z126" s="267"/>
    </row>
    <row r="127" ht="48.0" customHeight="1">
      <c r="A127" s="247" t="s">
        <v>126</v>
      </c>
      <c r="B127" s="239"/>
      <c r="C127" s="239"/>
      <c r="D127" s="240"/>
      <c r="E127" s="241"/>
      <c r="F127" s="241"/>
      <c r="G127" s="241"/>
      <c r="H127" s="241"/>
      <c r="I127" s="241"/>
      <c r="J127" s="241"/>
      <c r="K127" s="241"/>
      <c r="L127" s="241"/>
      <c r="M127" s="241"/>
      <c r="N127" s="241"/>
      <c r="O127" s="241"/>
      <c r="P127" s="241"/>
      <c r="Q127" s="241"/>
      <c r="R127" s="241"/>
      <c r="S127" s="241"/>
      <c r="T127" s="241"/>
      <c r="U127" s="241"/>
      <c r="V127" s="241"/>
      <c r="W127" s="241"/>
      <c r="X127" s="241"/>
      <c r="Y127" s="241"/>
      <c r="Z127" s="241"/>
    </row>
    <row r="128" ht="6.75" customHeight="1">
      <c r="A128" s="248"/>
      <c r="B128" s="248"/>
      <c r="C128" s="248"/>
      <c r="D128" s="249"/>
      <c r="E128" s="241"/>
      <c r="F128" s="241"/>
      <c r="G128" s="241"/>
      <c r="H128" s="241"/>
      <c r="I128" s="241"/>
      <c r="J128" s="241"/>
      <c r="K128" s="241"/>
      <c r="L128" s="241"/>
      <c r="M128" s="241"/>
      <c r="N128" s="241"/>
      <c r="O128" s="241"/>
      <c r="P128" s="241"/>
      <c r="Q128" s="241"/>
      <c r="R128" s="241"/>
      <c r="S128" s="241"/>
      <c r="T128" s="241"/>
      <c r="U128" s="241"/>
      <c r="V128" s="241"/>
      <c r="W128" s="241"/>
      <c r="X128" s="241"/>
      <c r="Y128" s="241"/>
      <c r="Z128" s="241"/>
    </row>
    <row r="129" ht="11.25" customHeight="1">
      <c r="A129" s="250" t="s">
        <v>91</v>
      </c>
      <c r="B129" s="239"/>
      <c r="C129" s="239"/>
      <c r="D129" s="240"/>
      <c r="E129" s="241"/>
      <c r="F129" s="241"/>
      <c r="G129" s="241"/>
      <c r="H129" s="241"/>
      <c r="I129" s="241"/>
      <c r="J129" s="241"/>
      <c r="K129" s="241"/>
      <c r="L129" s="241"/>
      <c r="M129" s="241"/>
      <c r="N129" s="241"/>
      <c r="O129" s="241"/>
      <c r="P129" s="241"/>
      <c r="Q129" s="241"/>
      <c r="R129" s="241"/>
      <c r="S129" s="241"/>
      <c r="T129" s="241"/>
      <c r="U129" s="241"/>
      <c r="V129" s="241"/>
      <c r="W129" s="241"/>
      <c r="X129" s="241"/>
      <c r="Y129" s="241"/>
      <c r="Z129" s="241"/>
    </row>
    <row r="130" ht="6.75" customHeight="1">
      <c r="A130" s="251"/>
      <c r="B130" s="252"/>
      <c r="C130" s="252"/>
      <c r="D130" s="253"/>
      <c r="E130" s="241"/>
      <c r="F130" s="241"/>
      <c r="G130" s="241"/>
      <c r="H130" s="241"/>
      <c r="I130" s="241"/>
      <c r="J130" s="241"/>
      <c r="K130" s="241"/>
      <c r="L130" s="241"/>
      <c r="M130" s="241"/>
      <c r="N130" s="241"/>
      <c r="O130" s="241"/>
      <c r="P130" s="241"/>
      <c r="Q130" s="241"/>
      <c r="R130" s="241"/>
      <c r="S130" s="241"/>
      <c r="T130" s="241"/>
      <c r="U130" s="241"/>
      <c r="V130" s="241"/>
      <c r="W130" s="241"/>
      <c r="X130" s="241"/>
      <c r="Y130" s="241"/>
      <c r="Z130" s="241"/>
    </row>
    <row r="131" ht="36.0" customHeight="1">
      <c r="A131" s="247" t="s">
        <v>92</v>
      </c>
      <c r="B131" s="239"/>
      <c r="C131" s="239"/>
      <c r="D131" s="240"/>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row>
    <row r="132" ht="6.75" customHeight="1">
      <c r="A132" s="248"/>
      <c r="B132" s="248"/>
      <c r="C132" s="248"/>
      <c r="D132" s="249"/>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row>
    <row r="133" ht="48.0" customHeight="1">
      <c r="A133" s="247" t="s">
        <v>127</v>
      </c>
      <c r="B133" s="239"/>
      <c r="C133" s="239"/>
      <c r="D133" s="240"/>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row>
    <row r="134" ht="6.75" customHeight="1">
      <c r="A134" s="248"/>
      <c r="B134" s="248"/>
      <c r="C134" s="248"/>
      <c r="D134" s="249"/>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row>
    <row r="135" ht="48.0" customHeight="1">
      <c r="A135" s="247" t="s">
        <v>94</v>
      </c>
      <c r="B135" s="239"/>
      <c r="C135" s="239"/>
      <c r="D135" s="240"/>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row>
    <row r="136" ht="6.75" customHeight="1">
      <c r="A136" s="248"/>
      <c r="B136" s="248"/>
      <c r="C136" s="248"/>
      <c r="D136" s="249"/>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row>
    <row r="137" ht="96.0" customHeight="1">
      <c r="A137" s="247" t="s">
        <v>120</v>
      </c>
      <c r="B137" s="239"/>
      <c r="C137" s="239"/>
      <c r="D137" s="240"/>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row>
    <row r="138" ht="96.0" customHeight="1">
      <c r="A138" s="247" t="s">
        <v>121</v>
      </c>
      <c r="B138" s="239"/>
      <c r="C138" s="239"/>
      <c r="D138" s="240"/>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row>
    <row r="139" ht="36.0" customHeight="1">
      <c r="A139" s="247" t="s">
        <v>95</v>
      </c>
      <c r="B139" s="239"/>
      <c r="C139" s="239"/>
      <c r="D139" s="240"/>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row>
    <row r="140" ht="24.0" customHeight="1">
      <c r="A140" s="270" t="s">
        <v>122</v>
      </c>
      <c r="B140" s="239"/>
      <c r="C140" s="239"/>
      <c r="D140" s="240"/>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row>
    <row r="141" ht="6.75" customHeight="1">
      <c r="A141" s="271"/>
      <c r="B141" s="271"/>
      <c r="C141" s="271"/>
      <c r="D141" s="272"/>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row>
    <row r="142" ht="15.0" customHeight="1">
      <c r="A142" s="254" t="s">
        <v>96</v>
      </c>
      <c r="B142" s="239"/>
      <c r="C142" s="239"/>
      <c r="D142" s="240"/>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row>
    <row r="143" ht="6.75" customHeight="1">
      <c r="A143" s="255"/>
      <c r="B143" s="256"/>
      <c r="C143" s="256"/>
      <c r="D143" s="257"/>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row>
    <row r="144" ht="12.0" customHeight="1">
      <c r="A144" s="258" t="s">
        <v>97</v>
      </c>
      <c r="B144" s="259"/>
      <c r="C144" s="260" t="s">
        <v>98</v>
      </c>
      <c r="D144" s="311">
        <f>'Proposed Rates'!I11</f>
        <v>4126.75</v>
      </c>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row>
    <row r="145" ht="12.0" customHeight="1">
      <c r="A145" s="258" t="s">
        <v>116</v>
      </c>
      <c r="B145" s="259"/>
      <c r="C145" s="260" t="s">
        <v>123</v>
      </c>
      <c r="D145" s="312">
        <f>'Proposed Rates'!I24</f>
        <v>10.0227</v>
      </c>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row>
    <row r="146" ht="12.0" customHeight="1">
      <c r="A146" s="258" t="s">
        <v>102</v>
      </c>
      <c r="B146" s="259"/>
      <c r="C146" s="260" t="s">
        <v>123</v>
      </c>
      <c r="D146" s="314">
        <f>'Proposed Rates'!I263</f>
        <v>0.02446</v>
      </c>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row>
    <row r="147" ht="12.0" hidden="1" customHeight="1">
      <c r="A147" s="258" t="s">
        <v>104</v>
      </c>
      <c r="B147" s="259"/>
      <c r="C147" s="260" t="s">
        <v>123</v>
      </c>
      <c r="D147" s="312">
        <f>'Proposed Rates'!I40</f>
        <v>0</v>
      </c>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row>
    <row r="148" ht="12.0" hidden="1" customHeight="1">
      <c r="A148" s="258" t="s">
        <v>100</v>
      </c>
      <c r="B148" s="259"/>
      <c r="C148" s="260" t="s">
        <v>123</v>
      </c>
      <c r="D148" s="312">
        <f>'Proposed Rates'!I67</f>
        <v>0</v>
      </c>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row>
    <row r="149" ht="12.0" hidden="1" customHeight="1">
      <c r="A149" s="258" t="s">
        <v>99</v>
      </c>
      <c r="B149" s="259"/>
      <c r="C149" s="260" t="s">
        <v>123</v>
      </c>
      <c r="D149" s="312">
        <f>'Proposed Rates'!I93</f>
        <v>0</v>
      </c>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row>
    <row r="150" ht="12.0" hidden="1" customHeight="1">
      <c r="A150" s="258" t="s">
        <v>105</v>
      </c>
      <c r="B150" s="259"/>
      <c r="C150" s="260" t="s">
        <v>103</v>
      </c>
      <c r="D150" s="312">
        <f>'Proposed Rates'!I145</f>
        <v>0</v>
      </c>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row>
    <row r="151" ht="12.0" hidden="1" customHeight="1">
      <c r="A151" s="258" t="s">
        <v>124</v>
      </c>
      <c r="B151" s="259"/>
      <c r="C151" s="260" t="s">
        <v>103</v>
      </c>
      <c r="D151" s="312" t="str">
        <f>'Proposed Rates'!I159</f>
        <v/>
      </c>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row>
    <row r="152" ht="12.0" customHeight="1">
      <c r="A152" s="258" t="s">
        <v>106</v>
      </c>
      <c r="B152" s="259"/>
      <c r="C152" s="260" t="s">
        <v>123</v>
      </c>
      <c r="D152" s="312">
        <f>'Proposed Rates'!I186</f>
        <v>4.654</v>
      </c>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row>
    <row r="153" ht="12.0" customHeight="1">
      <c r="A153" s="258" t="s">
        <v>107</v>
      </c>
      <c r="B153" s="259"/>
      <c r="C153" s="260" t="s">
        <v>123</v>
      </c>
      <c r="D153" s="312">
        <f>'Proposed Rates'!I199</f>
        <v>2.5964</v>
      </c>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row>
    <row r="154" ht="3.0" customHeight="1">
      <c r="A154" s="260"/>
      <c r="B154" s="260"/>
      <c r="C154" s="260"/>
      <c r="D154" s="315"/>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row>
    <row r="155" ht="11.25" customHeight="1">
      <c r="A155" s="266" t="s">
        <v>108</v>
      </c>
      <c r="B155" s="259"/>
      <c r="C155" s="260"/>
      <c r="D155" s="315"/>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row>
    <row r="156" ht="6.0" customHeight="1">
      <c r="A156" s="255"/>
      <c r="B156" s="260"/>
      <c r="C156" s="260"/>
      <c r="D156" s="315"/>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row>
    <row r="157" ht="12.0" customHeight="1">
      <c r="A157" s="258" t="s">
        <v>109</v>
      </c>
      <c r="B157" s="259"/>
      <c r="C157" s="260" t="s">
        <v>103</v>
      </c>
      <c r="D157" s="312">
        <f>$D$34</f>
        <v>0.0041</v>
      </c>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row>
    <row r="158" ht="12.0" customHeight="1">
      <c r="A158" s="258" t="s">
        <v>110</v>
      </c>
      <c r="B158" s="259"/>
      <c r="C158" s="260" t="s">
        <v>103</v>
      </c>
      <c r="D158" s="312">
        <f>'Proposed Rates'!I212-'2026'!D155</f>
        <v>0.0004</v>
      </c>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row>
    <row r="159" ht="12.0" customHeight="1">
      <c r="A159" s="258" t="s">
        <v>111</v>
      </c>
      <c r="B159" s="259"/>
      <c r="C159" s="260" t="s">
        <v>103</v>
      </c>
      <c r="D159" s="312">
        <f>'Proposed Rates'!I225</f>
        <v>0.0015</v>
      </c>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row>
    <row r="160" ht="12.0" customHeight="1">
      <c r="A160" s="258" t="s">
        <v>112</v>
      </c>
      <c r="B160" s="259"/>
      <c r="C160" s="260" t="s">
        <v>98</v>
      </c>
      <c r="D160" s="312">
        <f>'Proposed Rates'!I239</f>
        <v>1.6</v>
      </c>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row>
    <row r="161" ht="6.0" customHeight="1">
      <c r="A161" s="282"/>
      <c r="B161" s="259"/>
      <c r="C161" s="260"/>
      <c r="D161" s="265"/>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row>
    <row r="162" ht="21.75" customHeight="1">
      <c r="A162" s="238" t="str">
        <f>$A$1</f>
        <v>Hydro Ottawa Limited</v>
      </c>
      <c r="B162" s="239"/>
      <c r="C162" s="239"/>
      <c r="D162" s="240"/>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row>
    <row r="163" ht="15.75" customHeight="1">
      <c r="A163" s="242" t="str">
        <f>$A$2</f>
        <v>PROPOSED - TARIFF OF RATES AND CHARGES</v>
      </c>
      <c r="B163" s="239"/>
      <c r="C163" s="239"/>
      <c r="D163" s="240"/>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row>
    <row r="164" ht="15.0" customHeight="1">
      <c r="A164" s="243" t="str">
        <f>$A$3</f>
        <v>Effective and Implementation Date January 1, 2029</v>
      </c>
      <c r="B164" s="239"/>
      <c r="C164" s="239"/>
      <c r="D164" s="240"/>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row>
    <row r="165" ht="15.0" customHeight="1">
      <c r="A165" s="244" t="str">
        <f>$A$4</f>
        <v>This schedule supersedes and replaces all previously</v>
      </c>
      <c r="B165" s="239"/>
      <c r="C165" s="239"/>
      <c r="D165" s="240"/>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row>
    <row r="166" ht="15.0" customHeight="1">
      <c r="A166" s="244" t="str">
        <f>$A$5</f>
        <v>approved schedules of Rates, Charges and Loss Factors</v>
      </c>
      <c r="B166" s="239"/>
      <c r="C166" s="239"/>
      <c r="D166" s="240"/>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row>
    <row r="167" ht="9.75" customHeight="1">
      <c r="A167" s="245" t="str">
        <f>$A$6</f>
        <v>EB-2024-0115</v>
      </c>
      <c r="B167" s="239"/>
      <c r="C167" s="239"/>
      <c r="D167" s="240"/>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row>
    <row r="168" ht="18.75" customHeight="1">
      <c r="A168" s="246" t="s">
        <v>128</v>
      </c>
      <c r="B168" s="239"/>
      <c r="C168" s="239"/>
      <c r="D168" s="240"/>
      <c r="E168" s="267"/>
      <c r="F168" s="267"/>
      <c r="G168" s="267"/>
      <c r="H168" s="267"/>
      <c r="I168" s="267"/>
      <c r="J168" s="267"/>
      <c r="K168" s="267"/>
      <c r="L168" s="267"/>
      <c r="M168" s="267"/>
      <c r="N168" s="267"/>
      <c r="O168" s="267"/>
      <c r="P168" s="267"/>
      <c r="Q168" s="267"/>
      <c r="R168" s="267"/>
      <c r="S168" s="267"/>
      <c r="T168" s="267"/>
      <c r="U168" s="267"/>
      <c r="V168" s="267"/>
      <c r="W168" s="267"/>
      <c r="X168" s="267"/>
      <c r="Y168" s="267"/>
      <c r="Z168" s="267"/>
    </row>
    <row r="169" ht="48.0" customHeight="1">
      <c r="A169" s="247" t="s">
        <v>129</v>
      </c>
      <c r="B169" s="239"/>
      <c r="C169" s="239"/>
      <c r="D169" s="240"/>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row>
    <row r="170" ht="6.75" customHeight="1">
      <c r="A170" s="248"/>
      <c r="B170" s="248"/>
      <c r="C170" s="248"/>
      <c r="D170" s="249"/>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row>
    <row r="171" ht="11.25" customHeight="1">
      <c r="A171" s="250" t="s">
        <v>91</v>
      </c>
      <c r="B171" s="239"/>
      <c r="C171" s="239"/>
      <c r="D171" s="240"/>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row>
    <row r="172" ht="6.75" customHeight="1">
      <c r="A172" s="251"/>
      <c r="B172" s="252"/>
      <c r="C172" s="252"/>
      <c r="D172" s="253"/>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row>
    <row r="173" ht="36.0" customHeight="1">
      <c r="A173" s="247" t="s">
        <v>92</v>
      </c>
      <c r="B173" s="239"/>
      <c r="C173" s="239"/>
      <c r="D173" s="240"/>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row>
    <row r="174" ht="6.75" customHeight="1">
      <c r="A174" s="248"/>
      <c r="B174" s="248"/>
      <c r="C174" s="248"/>
      <c r="D174" s="249"/>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row>
    <row r="175" ht="48.0" customHeight="1">
      <c r="A175" s="247" t="s">
        <v>130</v>
      </c>
      <c r="B175" s="239"/>
      <c r="C175" s="239"/>
      <c r="D175" s="240"/>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row>
    <row r="176" ht="6.75" customHeight="1">
      <c r="A176" s="248"/>
      <c r="B176" s="248"/>
      <c r="C176" s="248"/>
      <c r="D176" s="249"/>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row>
    <row r="177" ht="48.0" customHeight="1">
      <c r="A177" s="247" t="s">
        <v>94</v>
      </c>
      <c r="B177" s="239"/>
      <c r="C177" s="239"/>
      <c r="D177" s="240"/>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row>
    <row r="178" ht="6.75" customHeight="1">
      <c r="A178" s="248"/>
      <c r="B178" s="248"/>
      <c r="C178" s="248"/>
      <c r="D178" s="249"/>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row>
    <row r="179" ht="96.0" customHeight="1">
      <c r="A179" s="247" t="s">
        <v>120</v>
      </c>
      <c r="B179" s="239"/>
      <c r="C179" s="239"/>
      <c r="D179" s="240"/>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row>
    <row r="180" ht="96.0" customHeight="1">
      <c r="A180" s="247" t="s">
        <v>121</v>
      </c>
      <c r="B180" s="239"/>
      <c r="C180" s="239"/>
      <c r="D180" s="240"/>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row>
    <row r="181" ht="36.0" customHeight="1">
      <c r="A181" s="247" t="s">
        <v>95</v>
      </c>
      <c r="B181" s="239"/>
      <c r="C181" s="239"/>
      <c r="D181" s="240"/>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row>
    <row r="182" ht="24.0" customHeight="1">
      <c r="A182" s="270" t="s">
        <v>122</v>
      </c>
      <c r="B182" s="239"/>
      <c r="C182" s="239"/>
      <c r="D182" s="240"/>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row>
    <row r="183" ht="6.75" customHeight="1">
      <c r="A183" s="271"/>
      <c r="B183" s="271"/>
      <c r="C183" s="271"/>
      <c r="D183" s="272"/>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row>
    <row r="184" ht="15.0" customHeight="1">
      <c r="A184" s="254" t="s">
        <v>96</v>
      </c>
      <c r="B184" s="239"/>
      <c r="C184" s="239"/>
      <c r="D184" s="240"/>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row>
    <row r="185" ht="6.75" customHeight="1">
      <c r="A185" s="255"/>
      <c r="B185" s="256"/>
      <c r="C185" s="256"/>
      <c r="D185" s="257"/>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row>
    <row r="186" ht="11.25" customHeight="1">
      <c r="A186" s="258" t="s">
        <v>97</v>
      </c>
      <c r="B186" s="259"/>
      <c r="C186" s="260" t="s">
        <v>98</v>
      </c>
      <c r="D186" s="311">
        <f>'Proposed Rates'!I12</f>
        <v>14946.93</v>
      </c>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row>
    <row r="187" ht="11.25" customHeight="1">
      <c r="A187" s="258" t="s">
        <v>116</v>
      </c>
      <c r="B187" s="259"/>
      <c r="C187" s="260" t="s">
        <v>123</v>
      </c>
      <c r="D187" s="312">
        <f>'Proposed Rates'!I25</f>
        <v>10.3928</v>
      </c>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row>
    <row r="188" ht="11.25" customHeight="1">
      <c r="A188" s="258" t="s">
        <v>102</v>
      </c>
      <c r="B188" s="259"/>
      <c r="C188" s="260" t="s">
        <v>123</v>
      </c>
      <c r="D188" s="314">
        <f>'Proposed Rates'!I264</f>
        <v>0.02872</v>
      </c>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row>
    <row r="189" ht="11.25" hidden="1" customHeight="1">
      <c r="A189" s="258" t="s">
        <v>104</v>
      </c>
      <c r="B189" s="259"/>
      <c r="C189" s="260" t="s">
        <v>123</v>
      </c>
      <c r="D189" s="312">
        <f>'Proposed Rates'!I41</f>
        <v>0</v>
      </c>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row>
    <row r="190" ht="11.25" hidden="1" customHeight="1">
      <c r="A190" s="258" t="s">
        <v>100</v>
      </c>
      <c r="B190" s="259"/>
      <c r="C190" s="260" t="s">
        <v>123</v>
      </c>
      <c r="D190" s="312">
        <f>'Proposed Rates'!I68</f>
        <v>0</v>
      </c>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row>
    <row r="191" ht="11.25" hidden="1" customHeight="1">
      <c r="A191" s="258" t="s">
        <v>99</v>
      </c>
      <c r="B191" s="259"/>
      <c r="C191" s="260" t="s">
        <v>123</v>
      </c>
      <c r="D191" s="312">
        <f>'Proposed Rates'!I94</f>
        <v>0</v>
      </c>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row>
    <row r="192" ht="11.25" hidden="1" customHeight="1">
      <c r="A192" s="258" t="s">
        <v>105</v>
      </c>
      <c r="B192" s="259"/>
      <c r="C192" s="260" t="s">
        <v>103</v>
      </c>
      <c r="D192" s="312">
        <f>'Proposed Rates'!I146</f>
        <v>0</v>
      </c>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row>
    <row r="193" ht="11.25" customHeight="1">
      <c r="A193" s="258" t="s">
        <v>106</v>
      </c>
      <c r="B193" s="259"/>
      <c r="C193" s="260" t="s">
        <v>123</v>
      </c>
      <c r="D193" s="312">
        <f>'Proposed Rates'!I187</f>
        <v>5.465</v>
      </c>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row>
    <row r="194" ht="11.25" customHeight="1">
      <c r="A194" s="258" t="s">
        <v>107</v>
      </c>
      <c r="B194" s="259"/>
      <c r="C194" s="260" t="s">
        <v>123</v>
      </c>
      <c r="D194" s="312">
        <f>'Proposed Rates'!I200</f>
        <v>3.0489</v>
      </c>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row>
    <row r="195" ht="3.75" customHeight="1">
      <c r="A195" s="260"/>
      <c r="B195" s="260"/>
      <c r="C195" s="260"/>
      <c r="D195" s="315"/>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row>
    <row r="196" ht="11.25" customHeight="1">
      <c r="A196" s="266" t="s">
        <v>108</v>
      </c>
      <c r="B196" s="259"/>
      <c r="C196" s="260"/>
      <c r="D196" s="315"/>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row>
    <row r="197" ht="3.75" customHeight="1">
      <c r="A197" s="255"/>
      <c r="B197" s="260"/>
      <c r="C197" s="260"/>
      <c r="D197" s="315"/>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row>
    <row r="198" ht="11.25" customHeight="1">
      <c r="A198" s="258" t="s">
        <v>109</v>
      </c>
      <c r="B198" s="259"/>
      <c r="C198" s="260" t="s">
        <v>103</v>
      </c>
      <c r="D198" s="312">
        <f>$D$34</f>
        <v>0.0041</v>
      </c>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row>
    <row r="199" ht="11.25" customHeight="1">
      <c r="A199" s="258" t="s">
        <v>110</v>
      </c>
      <c r="B199" s="259"/>
      <c r="C199" s="260" t="s">
        <v>103</v>
      </c>
      <c r="D199" s="312">
        <f>'Proposed Rates'!I213-'2026'!H196</f>
        <v>0.0045</v>
      </c>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row>
    <row r="200" ht="11.25" customHeight="1">
      <c r="A200" s="258" t="s">
        <v>111</v>
      </c>
      <c r="B200" s="259"/>
      <c r="C200" s="260" t="s">
        <v>103</v>
      </c>
      <c r="D200" s="312">
        <f>'Proposed Rates'!I226</f>
        <v>0.0015</v>
      </c>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row>
    <row r="201" ht="11.25" customHeight="1">
      <c r="A201" s="258" t="s">
        <v>112</v>
      </c>
      <c r="B201" s="259"/>
      <c r="C201" s="260" t="s">
        <v>98</v>
      </c>
      <c r="D201" s="312">
        <f>'Proposed Rates'!I240</f>
        <v>1.6</v>
      </c>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row>
    <row r="202" ht="10.5" customHeight="1">
      <c r="A202" s="282"/>
      <c r="B202" s="259"/>
      <c r="C202" s="260"/>
      <c r="D202" s="265"/>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row>
    <row r="203" ht="21.75" customHeight="1">
      <c r="A203" s="238" t="str">
        <f>$A$1</f>
        <v>Hydro Ottawa Limited</v>
      </c>
      <c r="B203" s="239"/>
      <c r="C203" s="239"/>
      <c r="D203" s="240"/>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row>
    <row r="204" ht="15.75" customHeight="1">
      <c r="A204" s="242" t="str">
        <f>$A$2</f>
        <v>PROPOSED - TARIFF OF RATES AND CHARGES</v>
      </c>
      <c r="B204" s="239"/>
      <c r="C204" s="239"/>
      <c r="D204" s="240"/>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row>
    <row r="205" ht="15.0" customHeight="1">
      <c r="A205" s="243" t="str">
        <f>$A$3</f>
        <v>Effective and Implementation Date January 1, 2029</v>
      </c>
      <c r="B205" s="239"/>
      <c r="C205" s="239"/>
      <c r="D205" s="240"/>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row>
    <row r="206" ht="15.0" customHeight="1">
      <c r="A206" s="244" t="str">
        <f>$A$4</f>
        <v>This schedule supersedes and replaces all previously</v>
      </c>
      <c r="B206" s="239"/>
      <c r="C206" s="239"/>
      <c r="D206" s="240"/>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row>
    <row r="207" ht="15.0" customHeight="1">
      <c r="A207" s="244" t="str">
        <f>$A$5</f>
        <v>approved schedules of Rates, Charges and Loss Factors</v>
      </c>
      <c r="B207" s="239"/>
      <c r="C207" s="239"/>
      <c r="D207" s="240"/>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row>
    <row r="208" ht="9.75" customHeight="1">
      <c r="A208" s="245" t="str">
        <f>$A$6</f>
        <v>EB-2024-0115</v>
      </c>
      <c r="B208" s="239"/>
      <c r="C208" s="239"/>
      <c r="D208" s="240"/>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row>
    <row r="209" ht="18.75" customHeight="1">
      <c r="A209" s="246" t="s">
        <v>131</v>
      </c>
      <c r="B209" s="239"/>
      <c r="C209" s="239"/>
      <c r="D209" s="240"/>
      <c r="E209" s="267"/>
      <c r="F209" s="267"/>
      <c r="G209" s="267"/>
      <c r="H209" s="267"/>
      <c r="I209" s="267"/>
      <c r="J209" s="267"/>
      <c r="K209" s="267"/>
      <c r="L209" s="267"/>
      <c r="M209" s="267"/>
      <c r="N209" s="267"/>
      <c r="O209" s="267"/>
      <c r="P209" s="267"/>
      <c r="Q209" s="267"/>
      <c r="R209" s="267"/>
      <c r="S209" s="267"/>
      <c r="T209" s="267"/>
      <c r="U209" s="267"/>
      <c r="V209" s="267"/>
      <c r="W209" s="267"/>
      <c r="X209" s="267"/>
      <c r="Y209" s="267"/>
      <c r="Z209" s="267"/>
    </row>
    <row r="210" ht="72.0" customHeight="1">
      <c r="A210" s="247" t="s">
        <v>132</v>
      </c>
      <c r="B210" s="239"/>
      <c r="C210" s="239"/>
      <c r="D210" s="240"/>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row>
    <row r="211" ht="6.75" customHeight="1">
      <c r="A211" s="248"/>
      <c r="B211" s="248"/>
      <c r="C211" s="248"/>
      <c r="D211" s="249"/>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row>
    <row r="212" ht="11.25" customHeight="1">
      <c r="A212" s="250" t="s">
        <v>91</v>
      </c>
      <c r="B212" s="239"/>
      <c r="C212" s="239"/>
      <c r="D212" s="240"/>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row>
    <row r="213" ht="6.75" customHeight="1">
      <c r="A213" s="251"/>
      <c r="B213" s="252"/>
      <c r="C213" s="252"/>
      <c r="D213" s="253"/>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row>
    <row r="214" ht="36.0" customHeight="1">
      <c r="A214" s="247" t="s">
        <v>92</v>
      </c>
      <c r="B214" s="239"/>
      <c r="C214" s="239"/>
      <c r="D214" s="240"/>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row>
    <row r="215" ht="6.75" customHeight="1">
      <c r="A215" s="248"/>
      <c r="B215" s="248"/>
      <c r="C215" s="248"/>
      <c r="D215" s="249"/>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row>
    <row r="216" ht="48.0" customHeight="1">
      <c r="A216" s="247" t="s">
        <v>93</v>
      </c>
      <c r="B216" s="239"/>
      <c r="C216" s="239"/>
      <c r="D216" s="240"/>
      <c r="E216" s="241"/>
      <c r="F216" s="241"/>
      <c r="G216" s="241"/>
      <c r="H216" s="241"/>
      <c r="I216" s="241"/>
      <c r="J216" s="241"/>
      <c r="K216" s="241"/>
      <c r="L216" s="241"/>
      <c r="M216" s="241"/>
      <c r="N216" s="241"/>
      <c r="O216" s="241"/>
      <c r="P216" s="241"/>
      <c r="Q216" s="241"/>
      <c r="R216" s="241"/>
      <c r="S216" s="241"/>
      <c r="T216" s="241"/>
      <c r="U216" s="241"/>
      <c r="V216" s="241"/>
      <c r="W216" s="241"/>
      <c r="X216" s="241"/>
      <c r="Y216" s="241"/>
      <c r="Z216" s="241"/>
    </row>
    <row r="217" ht="6.75" customHeight="1">
      <c r="A217" s="248"/>
      <c r="B217" s="248"/>
      <c r="C217" s="248"/>
      <c r="D217" s="249"/>
      <c r="E217" s="241"/>
      <c r="F217" s="241"/>
      <c r="G217" s="241"/>
      <c r="H217" s="241"/>
      <c r="I217" s="241"/>
      <c r="J217" s="241"/>
      <c r="K217" s="241"/>
      <c r="L217" s="241"/>
      <c r="M217" s="241"/>
      <c r="N217" s="241"/>
      <c r="O217" s="241"/>
      <c r="P217" s="241"/>
      <c r="Q217" s="241"/>
      <c r="R217" s="241"/>
      <c r="S217" s="241"/>
      <c r="T217" s="241"/>
      <c r="U217" s="241"/>
      <c r="V217" s="241"/>
      <c r="W217" s="241"/>
      <c r="X217" s="241"/>
      <c r="Y217" s="241"/>
      <c r="Z217" s="241"/>
    </row>
    <row r="218" ht="48.0" customHeight="1">
      <c r="A218" s="247" t="s">
        <v>94</v>
      </c>
      <c r="B218" s="239"/>
      <c r="C218" s="239"/>
      <c r="D218" s="240"/>
      <c r="E218" s="241"/>
      <c r="F218" s="241"/>
      <c r="G218" s="241"/>
      <c r="H218" s="241"/>
      <c r="I218" s="241"/>
      <c r="J218" s="241"/>
      <c r="K218" s="241"/>
      <c r="L218" s="241"/>
      <c r="M218" s="241"/>
      <c r="N218" s="241"/>
      <c r="O218" s="241"/>
      <c r="P218" s="241"/>
      <c r="Q218" s="241"/>
      <c r="R218" s="241"/>
      <c r="S218" s="241"/>
      <c r="T218" s="241"/>
      <c r="U218" s="241"/>
      <c r="V218" s="241"/>
      <c r="W218" s="241"/>
      <c r="X218" s="241"/>
      <c r="Y218" s="241"/>
      <c r="Z218" s="241"/>
    </row>
    <row r="219" ht="6.75" customHeight="1">
      <c r="A219" s="248"/>
      <c r="B219" s="248"/>
      <c r="C219" s="248"/>
      <c r="D219" s="249"/>
      <c r="E219" s="241"/>
      <c r="F219" s="241"/>
      <c r="G219" s="241"/>
      <c r="H219" s="241"/>
      <c r="I219" s="241"/>
      <c r="J219" s="241"/>
      <c r="K219" s="241"/>
      <c r="L219" s="241"/>
      <c r="M219" s="241"/>
      <c r="N219" s="241"/>
      <c r="O219" s="241"/>
      <c r="P219" s="241"/>
      <c r="Q219" s="241"/>
      <c r="R219" s="241"/>
      <c r="S219" s="241"/>
      <c r="T219" s="241"/>
      <c r="U219" s="241"/>
      <c r="V219" s="241"/>
      <c r="W219" s="241"/>
      <c r="X219" s="241"/>
      <c r="Y219" s="241"/>
      <c r="Z219" s="241"/>
    </row>
    <row r="220" ht="36.0" customHeight="1">
      <c r="A220" s="247" t="s">
        <v>95</v>
      </c>
      <c r="B220" s="239"/>
      <c r="C220" s="239"/>
      <c r="D220" s="240"/>
      <c r="E220" s="241"/>
      <c r="F220" s="241"/>
      <c r="G220" s="241"/>
      <c r="H220" s="241"/>
      <c r="I220" s="241"/>
      <c r="J220" s="241"/>
      <c r="K220" s="241"/>
      <c r="L220" s="241"/>
      <c r="M220" s="241"/>
      <c r="N220" s="241"/>
      <c r="O220" s="241"/>
      <c r="P220" s="241"/>
      <c r="Q220" s="241"/>
      <c r="R220" s="241"/>
      <c r="S220" s="241"/>
      <c r="T220" s="241"/>
      <c r="U220" s="241"/>
      <c r="V220" s="241"/>
      <c r="W220" s="241"/>
      <c r="X220" s="241"/>
      <c r="Y220" s="241"/>
      <c r="Z220" s="241"/>
    </row>
    <row r="221" ht="6.75" customHeight="1">
      <c r="A221" s="248"/>
      <c r="B221" s="248"/>
      <c r="C221" s="248"/>
      <c r="D221" s="249"/>
      <c r="E221" s="241"/>
      <c r="F221" s="241"/>
      <c r="G221" s="241"/>
      <c r="H221" s="241"/>
      <c r="I221" s="241"/>
      <c r="J221" s="241"/>
      <c r="K221" s="241"/>
      <c r="L221" s="241"/>
      <c r="M221" s="241"/>
      <c r="N221" s="241"/>
      <c r="O221" s="241"/>
      <c r="P221" s="241"/>
      <c r="Q221" s="241"/>
      <c r="R221" s="241"/>
      <c r="S221" s="241"/>
      <c r="T221" s="241"/>
      <c r="U221" s="241"/>
      <c r="V221" s="241"/>
      <c r="W221" s="241"/>
      <c r="X221" s="241"/>
      <c r="Y221" s="241"/>
      <c r="Z221" s="241"/>
    </row>
    <row r="222" ht="15.0" customHeight="1">
      <c r="A222" s="266" t="s">
        <v>96</v>
      </c>
      <c r="B222" s="259"/>
      <c r="C222" s="259"/>
      <c r="D222" s="259"/>
      <c r="E222" s="241"/>
      <c r="F222" s="241"/>
      <c r="G222" s="241"/>
      <c r="H222" s="241"/>
      <c r="I222" s="241"/>
      <c r="J222" s="241"/>
      <c r="K222" s="241"/>
      <c r="L222" s="241"/>
      <c r="M222" s="241"/>
      <c r="N222" s="241"/>
      <c r="O222" s="241"/>
      <c r="P222" s="241"/>
      <c r="Q222" s="241"/>
      <c r="R222" s="241"/>
      <c r="S222" s="241"/>
      <c r="T222" s="241"/>
      <c r="U222" s="241"/>
      <c r="V222" s="241"/>
      <c r="W222" s="241"/>
      <c r="X222" s="241"/>
      <c r="Y222" s="241"/>
      <c r="Z222" s="241"/>
    </row>
    <row r="223" ht="6.75" customHeight="1">
      <c r="A223" s="255"/>
      <c r="B223" s="256"/>
      <c r="C223" s="256"/>
      <c r="D223" s="257"/>
      <c r="E223" s="241"/>
      <c r="F223" s="241"/>
      <c r="G223" s="241"/>
      <c r="H223" s="241"/>
      <c r="I223" s="241"/>
      <c r="J223" s="241"/>
      <c r="K223" s="241"/>
      <c r="L223" s="241"/>
      <c r="M223" s="241"/>
      <c r="N223" s="241"/>
      <c r="O223" s="241"/>
      <c r="P223" s="241"/>
      <c r="Q223" s="241"/>
      <c r="R223" s="241"/>
      <c r="S223" s="241"/>
      <c r="T223" s="241"/>
      <c r="U223" s="241"/>
      <c r="V223" s="241"/>
      <c r="W223" s="241"/>
      <c r="X223" s="241"/>
      <c r="Y223" s="241"/>
      <c r="Z223" s="241"/>
    </row>
    <row r="224" ht="11.25" customHeight="1">
      <c r="A224" s="258" t="s">
        <v>133</v>
      </c>
      <c r="B224" s="259"/>
      <c r="C224" s="260" t="s">
        <v>98</v>
      </c>
      <c r="D224" s="311">
        <f>'Proposed Rates'!I15</f>
        <v>9.9</v>
      </c>
      <c r="E224" s="241"/>
      <c r="F224" s="241"/>
      <c r="G224" s="241"/>
      <c r="H224" s="241"/>
      <c r="I224" s="241"/>
      <c r="J224" s="241"/>
      <c r="K224" s="241"/>
      <c r="L224" s="241"/>
      <c r="M224" s="241"/>
      <c r="N224" s="241"/>
      <c r="O224" s="241"/>
      <c r="P224" s="241"/>
      <c r="Q224" s="241"/>
      <c r="R224" s="241"/>
      <c r="S224" s="241"/>
      <c r="T224" s="241"/>
      <c r="U224" s="241"/>
      <c r="V224" s="241"/>
      <c r="W224" s="241"/>
      <c r="X224" s="241"/>
      <c r="Y224" s="241"/>
      <c r="Z224" s="241"/>
    </row>
    <row r="225" ht="11.25" customHeight="1">
      <c r="A225" s="258" t="s">
        <v>116</v>
      </c>
      <c r="B225" s="259"/>
      <c r="C225" s="260" t="s">
        <v>103</v>
      </c>
      <c r="D225" s="312">
        <f>'Proposed Rates'!I28</f>
        <v>0.0473</v>
      </c>
      <c r="E225" s="241"/>
      <c r="F225" s="241"/>
      <c r="G225" s="241"/>
      <c r="H225" s="241"/>
      <c r="I225" s="241"/>
      <c r="J225" s="241"/>
      <c r="K225" s="241"/>
      <c r="L225" s="241"/>
      <c r="M225" s="241"/>
      <c r="N225" s="241"/>
      <c r="O225" s="241"/>
      <c r="P225" s="241"/>
      <c r="Q225" s="241"/>
      <c r="R225" s="241"/>
      <c r="S225" s="241"/>
      <c r="T225" s="241"/>
      <c r="U225" s="241"/>
      <c r="V225" s="241"/>
      <c r="W225" s="241"/>
      <c r="X225" s="241"/>
      <c r="Y225" s="241"/>
      <c r="Z225" s="241"/>
    </row>
    <row r="226" ht="11.25" customHeight="1">
      <c r="A226" s="258" t="s">
        <v>102</v>
      </c>
      <c r="B226" s="259"/>
      <c r="C226" s="260" t="s">
        <v>103</v>
      </c>
      <c r="D226" s="314">
        <f>'Proposed Rates'!I267</f>
        <v>0.00004</v>
      </c>
      <c r="E226" s="241"/>
      <c r="F226" s="241"/>
      <c r="G226" s="241"/>
      <c r="H226" s="241"/>
      <c r="I226" s="241"/>
      <c r="J226" s="241"/>
      <c r="K226" s="241"/>
      <c r="L226" s="241"/>
      <c r="M226" s="241"/>
      <c r="N226" s="241"/>
      <c r="O226" s="241"/>
      <c r="P226" s="241"/>
      <c r="Q226" s="241"/>
      <c r="R226" s="241"/>
      <c r="S226" s="241"/>
      <c r="T226" s="241"/>
      <c r="U226" s="241"/>
      <c r="V226" s="241"/>
      <c r="W226" s="241"/>
      <c r="X226" s="241"/>
      <c r="Y226" s="241"/>
      <c r="Z226" s="241"/>
    </row>
    <row r="227" ht="11.25" hidden="1" customHeight="1">
      <c r="A227" s="258" t="s">
        <v>104</v>
      </c>
      <c r="B227" s="259"/>
      <c r="C227" s="260" t="s">
        <v>103</v>
      </c>
      <c r="D227" s="312">
        <f>'Proposed Rates'!I44</f>
        <v>0</v>
      </c>
      <c r="E227" s="241"/>
      <c r="F227" s="241"/>
      <c r="G227" s="241"/>
      <c r="H227" s="241"/>
      <c r="I227" s="241"/>
      <c r="J227" s="241"/>
      <c r="K227" s="241"/>
      <c r="L227" s="241"/>
      <c r="M227" s="241"/>
      <c r="N227" s="241"/>
      <c r="O227" s="241"/>
      <c r="P227" s="241"/>
      <c r="Q227" s="241"/>
      <c r="R227" s="241"/>
      <c r="S227" s="241"/>
      <c r="T227" s="241"/>
      <c r="U227" s="241"/>
      <c r="V227" s="241"/>
      <c r="W227" s="241"/>
      <c r="X227" s="241"/>
      <c r="Y227" s="241"/>
      <c r="Z227" s="241"/>
    </row>
    <row r="228" ht="11.25" hidden="1" customHeight="1">
      <c r="A228" s="258" t="s">
        <v>100</v>
      </c>
      <c r="B228" s="259"/>
      <c r="C228" s="260" t="s">
        <v>103</v>
      </c>
      <c r="D228" s="312">
        <f>'Proposed Rates'!I71</f>
        <v>0</v>
      </c>
      <c r="E228" s="241"/>
      <c r="F228" s="241"/>
      <c r="G228" s="241"/>
      <c r="H228" s="241"/>
      <c r="I228" s="241"/>
      <c r="J228" s="241"/>
      <c r="K228" s="241"/>
      <c r="L228" s="241"/>
      <c r="M228" s="241"/>
      <c r="N228" s="241"/>
      <c r="O228" s="241"/>
      <c r="P228" s="241"/>
      <c r="Q228" s="241"/>
      <c r="R228" s="241"/>
      <c r="S228" s="241"/>
      <c r="T228" s="241"/>
      <c r="U228" s="241"/>
      <c r="V228" s="241"/>
      <c r="W228" s="241"/>
      <c r="X228" s="241"/>
      <c r="Y228" s="241"/>
      <c r="Z228" s="241"/>
    </row>
    <row r="229" ht="11.25" hidden="1" customHeight="1">
      <c r="A229" s="258" t="s">
        <v>99</v>
      </c>
      <c r="B229" s="259"/>
      <c r="C229" s="260" t="s">
        <v>103</v>
      </c>
      <c r="D229" s="312">
        <f>'Proposed Rates'!I97</f>
        <v>0</v>
      </c>
      <c r="E229" s="241"/>
      <c r="F229" s="241"/>
      <c r="G229" s="241"/>
      <c r="H229" s="241"/>
      <c r="I229" s="241"/>
      <c r="J229" s="241"/>
      <c r="K229" s="241"/>
      <c r="L229" s="241"/>
      <c r="M229" s="241"/>
      <c r="N229" s="241"/>
      <c r="O229" s="241"/>
      <c r="P229" s="241"/>
      <c r="Q229" s="241"/>
      <c r="R229" s="241"/>
      <c r="S229" s="241"/>
      <c r="T229" s="241"/>
      <c r="U229" s="241"/>
      <c r="V229" s="241"/>
      <c r="W229" s="241"/>
      <c r="X229" s="241"/>
      <c r="Y229" s="241"/>
      <c r="Z229" s="241"/>
    </row>
    <row r="230" ht="11.25" customHeight="1">
      <c r="A230" s="258" t="s">
        <v>106</v>
      </c>
      <c r="B230" s="259"/>
      <c r="C230" s="260" t="s">
        <v>103</v>
      </c>
      <c r="D230" s="312">
        <f>'Proposed Rates'!I190</f>
        <v>0.0077</v>
      </c>
      <c r="E230" s="241"/>
      <c r="F230" s="241"/>
      <c r="G230" s="241"/>
      <c r="H230" s="241"/>
      <c r="I230" s="241"/>
      <c r="J230" s="241"/>
      <c r="K230" s="241"/>
      <c r="L230" s="241"/>
      <c r="M230" s="241"/>
      <c r="N230" s="241"/>
      <c r="O230" s="241"/>
      <c r="P230" s="241"/>
      <c r="Q230" s="241"/>
      <c r="R230" s="241"/>
      <c r="S230" s="241"/>
      <c r="T230" s="241"/>
      <c r="U230" s="241"/>
      <c r="V230" s="241"/>
      <c r="W230" s="241"/>
      <c r="X230" s="241"/>
      <c r="Y230" s="241"/>
      <c r="Z230" s="241"/>
    </row>
    <row r="231" ht="11.25" customHeight="1">
      <c r="A231" s="258" t="s">
        <v>107</v>
      </c>
      <c r="B231" s="259"/>
      <c r="C231" s="260" t="s">
        <v>103</v>
      </c>
      <c r="D231" s="312">
        <f>'Proposed Rates'!I203</f>
        <v>0.0043</v>
      </c>
      <c r="E231" s="241"/>
      <c r="F231" s="241"/>
      <c r="G231" s="241"/>
      <c r="H231" s="241"/>
      <c r="I231" s="241"/>
      <c r="J231" s="241"/>
      <c r="K231" s="241"/>
      <c r="L231" s="241"/>
      <c r="M231" s="241"/>
      <c r="N231" s="241"/>
      <c r="O231" s="241"/>
      <c r="P231" s="241"/>
      <c r="Q231" s="241"/>
      <c r="R231" s="241"/>
      <c r="S231" s="241"/>
      <c r="T231" s="241"/>
      <c r="U231" s="241"/>
      <c r="V231" s="241"/>
      <c r="W231" s="241"/>
      <c r="X231" s="241"/>
      <c r="Y231" s="241"/>
      <c r="Z231" s="241"/>
    </row>
    <row r="232" ht="3.0" customHeight="1">
      <c r="A232" s="260"/>
      <c r="B232" s="260"/>
      <c r="C232" s="260"/>
      <c r="D232" s="315"/>
      <c r="E232" s="241"/>
      <c r="F232" s="241"/>
      <c r="G232" s="241"/>
      <c r="H232" s="241"/>
      <c r="I232" s="241"/>
      <c r="J232" s="241"/>
      <c r="K232" s="241"/>
      <c r="L232" s="241"/>
      <c r="M232" s="241"/>
      <c r="N232" s="241"/>
      <c r="O232" s="241"/>
      <c r="P232" s="241"/>
      <c r="Q232" s="241"/>
      <c r="R232" s="241"/>
      <c r="S232" s="241"/>
      <c r="T232" s="241"/>
      <c r="U232" s="241"/>
      <c r="V232" s="241"/>
      <c r="W232" s="241"/>
      <c r="X232" s="241"/>
      <c r="Y232" s="241"/>
      <c r="Z232" s="241"/>
    </row>
    <row r="233" ht="11.25" customHeight="1">
      <c r="A233" s="266" t="s">
        <v>108</v>
      </c>
      <c r="B233" s="259"/>
      <c r="C233" s="260"/>
      <c r="D233" s="315"/>
      <c r="E233" s="241"/>
      <c r="F233" s="241"/>
      <c r="G233" s="241"/>
      <c r="H233" s="241"/>
      <c r="I233" s="241"/>
      <c r="J233" s="241"/>
      <c r="K233" s="241"/>
      <c r="L233" s="241"/>
      <c r="M233" s="241"/>
      <c r="N233" s="241"/>
      <c r="O233" s="241"/>
      <c r="P233" s="241"/>
      <c r="Q233" s="241"/>
      <c r="R233" s="241"/>
      <c r="S233" s="241"/>
      <c r="T233" s="241"/>
      <c r="U233" s="241"/>
      <c r="V233" s="241"/>
      <c r="W233" s="241"/>
      <c r="X233" s="241"/>
      <c r="Y233" s="241"/>
      <c r="Z233" s="241"/>
    </row>
    <row r="234" ht="3.75" customHeight="1">
      <c r="A234" s="255"/>
      <c r="B234" s="260"/>
      <c r="C234" s="260"/>
      <c r="D234" s="315"/>
      <c r="E234" s="241"/>
      <c r="F234" s="241"/>
      <c r="G234" s="241"/>
      <c r="H234" s="241"/>
      <c r="I234" s="241"/>
      <c r="J234" s="241"/>
      <c r="K234" s="241"/>
      <c r="L234" s="241"/>
      <c r="M234" s="241"/>
      <c r="N234" s="241"/>
      <c r="O234" s="241"/>
      <c r="P234" s="241"/>
      <c r="Q234" s="241"/>
      <c r="R234" s="241"/>
      <c r="S234" s="241"/>
      <c r="T234" s="241"/>
      <c r="U234" s="241"/>
      <c r="V234" s="241"/>
      <c r="W234" s="241"/>
      <c r="X234" s="241"/>
      <c r="Y234" s="241"/>
      <c r="Z234" s="241"/>
    </row>
    <row r="235" ht="11.25" customHeight="1">
      <c r="A235" s="258" t="s">
        <v>109</v>
      </c>
      <c r="B235" s="259"/>
      <c r="C235" s="260" t="s">
        <v>103</v>
      </c>
      <c r="D235" s="312">
        <f>$D$34</f>
        <v>0.0041</v>
      </c>
      <c r="E235" s="241"/>
      <c r="F235" s="241"/>
      <c r="G235" s="241"/>
      <c r="H235" s="241"/>
      <c r="I235" s="241"/>
      <c r="J235" s="241"/>
      <c r="K235" s="241"/>
      <c r="L235" s="241"/>
      <c r="M235" s="241"/>
      <c r="N235" s="241"/>
      <c r="O235" s="241"/>
      <c r="P235" s="241"/>
      <c r="Q235" s="241"/>
      <c r="R235" s="241"/>
      <c r="S235" s="241"/>
      <c r="T235" s="241"/>
      <c r="U235" s="241"/>
      <c r="V235" s="241"/>
      <c r="W235" s="241"/>
      <c r="X235" s="241"/>
      <c r="Y235" s="241"/>
      <c r="Z235" s="241"/>
    </row>
    <row r="236" ht="11.25" customHeight="1">
      <c r="A236" s="258" t="s">
        <v>110</v>
      </c>
      <c r="B236" s="259"/>
      <c r="C236" s="260" t="s">
        <v>103</v>
      </c>
      <c r="D236" s="312">
        <f>'Proposed Rates'!I216-'2026'!D233</f>
        <v>0.0004</v>
      </c>
      <c r="E236" s="241"/>
      <c r="F236" s="241"/>
      <c r="G236" s="241"/>
      <c r="H236" s="241"/>
      <c r="I236" s="241"/>
      <c r="J236" s="241"/>
      <c r="K236" s="241"/>
      <c r="L236" s="241"/>
      <c r="M236" s="241"/>
      <c r="N236" s="241"/>
      <c r="O236" s="241"/>
      <c r="P236" s="241"/>
      <c r="Q236" s="241"/>
      <c r="R236" s="241"/>
      <c r="S236" s="241"/>
      <c r="T236" s="241"/>
      <c r="U236" s="241"/>
      <c r="V236" s="241"/>
      <c r="W236" s="241"/>
      <c r="X236" s="241"/>
      <c r="Y236" s="241"/>
      <c r="Z236" s="241"/>
    </row>
    <row r="237" ht="11.25" customHeight="1">
      <c r="A237" s="258" t="s">
        <v>111</v>
      </c>
      <c r="B237" s="259"/>
      <c r="C237" s="260" t="s">
        <v>103</v>
      </c>
      <c r="D237" s="312">
        <f>'Proposed Rates'!I229</f>
        <v>0.0015</v>
      </c>
      <c r="E237" s="241"/>
      <c r="F237" s="241"/>
      <c r="G237" s="241"/>
      <c r="H237" s="241"/>
      <c r="I237" s="241"/>
      <c r="J237" s="241"/>
      <c r="K237" s="241"/>
      <c r="L237" s="241"/>
      <c r="M237" s="241"/>
      <c r="N237" s="241"/>
      <c r="O237" s="241"/>
      <c r="P237" s="241"/>
      <c r="Q237" s="241"/>
      <c r="R237" s="241"/>
      <c r="S237" s="241"/>
      <c r="T237" s="241"/>
      <c r="U237" s="241"/>
      <c r="V237" s="241"/>
      <c r="W237" s="241"/>
      <c r="X237" s="241"/>
      <c r="Y237" s="241"/>
      <c r="Z237" s="241"/>
    </row>
    <row r="238" ht="11.25" customHeight="1">
      <c r="A238" s="258" t="s">
        <v>112</v>
      </c>
      <c r="B238" s="259"/>
      <c r="C238" s="260" t="s">
        <v>98</v>
      </c>
      <c r="D238" s="312">
        <f>'Proposed Rates'!I243</f>
        <v>1.6</v>
      </c>
      <c r="E238" s="241"/>
      <c r="F238" s="241"/>
      <c r="G238" s="241"/>
      <c r="H238" s="241"/>
      <c r="I238" s="241"/>
      <c r="J238" s="241"/>
      <c r="K238" s="241"/>
      <c r="L238" s="241"/>
      <c r="M238" s="241"/>
      <c r="N238" s="241"/>
      <c r="O238" s="241"/>
      <c r="P238" s="241"/>
      <c r="Q238" s="241"/>
      <c r="R238" s="241"/>
      <c r="S238" s="241"/>
      <c r="T238" s="241"/>
      <c r="U238" s="241"/>
      <c r="V238" s="241"/>
      <c r="W238" s="241"/>
      <c r="X238" s="241"/>
      <c r="Y238" s="241"/>
      <c r="Z238" s="241"/>
    </row>
    <row r="239" ht="14.25" customHeight="1">
      <c r="A239" s="282"/>
      <c r="B239" s="259"/>
      <c r="C239" s="260"/>
      <c r="D239" s="265"/>
      <c r="E239" s="241"/>
      <c r="F239" s="241"/>
      <c r="G239" s="241"/>
      <c r="H239" s="241"/>
      <c r="I239" s="241"/>
      <c r="J239" s="241"/>
      <c r="K239" s="241"/>
      <c r="L239" s="241"/>
      <c r="M239" s="241"/>
      <c r="N239" s="241"/>
      <c r="O239" s="241"/>
      <c r="P239" s="241"/>
      <c r="Q239" s="241"/>
      <c r="R239" s="241"/>
      <c r="S239" s="241"/>
      <c r="T239" s="241"/>
      <c r="U239" s="241"/>
      <c r="V239" s="241"/>
      <c r="W239" s="241"/>
      <c r="X239" s="241"/>
      <c r="Y239" s="241"/>
      <c r="Z239" s="241"/>
    </row>
    <row r="240" ht="21.75" customHeight="1">
      <c r="A240" s="238" t="str">
        <f>$A$1</f>
        <v>Hydro Ottawa Limited</v>
      </c>
      <c r="B240" s="239"/>
      <c r="C240" s="239"/>
      <c r="D240" s="240"/>
      <c r="E240" s="241"/>
      <c r="F240" s="241"/>
      <c r="G240" s="241"/>
      <c r="H240" s="241"/>
      <c r="I240" s="241"/>
      <c r="J240" s="241"/>
      <c r="K240" s="241"/>
      <c r="L240" s="241"/>
      <c r="M240" s="241"/>
      <c r="N240" s="241"/>
      <c r="O240" s="241"/>
      <c r="P240" s="241"/>
      <c r="Q240" s="241"/>
      <c r="R240" s="241"/>
      <c r="S240" s="241"/>
      <c r="T240" s="241"/>
      <c r="U240" s="241"/>
      <c r="V240" s="241"/>
      <c r="W240" s="241"/>
      <c r="X240" s="241"/>
      <c r="Y240" s="241"/>
      <c r="Z240" s="241"/>
    </row>
    <row r="241" ht="15.75" customHeight="1">
      <c r="A241" s="242" t="str">
        <f>$A$2</f>
        <v>PROPOSED - TARIFF OF RATES AND CHARGES</v>
      </c>
      <c r="B241" s="239"/>
      <c r="C241" s="239"/>
      <c r="D241" s="240"/>
      <c r="E241" s="241"/>
      <c r="F241" s="241"/>
      <c r="G241" s="241"/>
      <c r="H241" s="241"/>
      <c r="I241" s="241"/>
      <c r="J241" s="241"/>
      <c r="K241" s="241"/>
      <c r="L241" s="241"/>
      <c r="M241" s="241"/>
      <c r="N241" s="241"/>
      <c r="O241" s="241"/>
      <c r="P241" s="241"/>
      <c r="Q241" s="241"/>
      <c r="R241" s="241"/>
      <c r="S241" s="241"/>
      <c r="T241" s="241"/>
      <c r="U241" s="241"/>
      <c r="V241" s="241"/>
      <c r="W241" s="241"/>
      <c r="X241" s="241"/>
      <c r="Y241" s="241"/>
      <c r="Z241" s="241"/>
    </row>
    <row r="242" ht="15.0" customHeight="1">
      <c r="A242" s="243" t="str">
        <f>$A$3</f>
        <v>Effective and Implementation Date January 1, 2029</v>
      </c>
      <c r="B242" s="239"/>
      <c r="C242" s="239"/>
      <c r="D242" s="240"/>
      <c r="E242" s="241"/>
      <c r="F242" s="241"/>
      <c r="G242" s="241"/>
      <c r="H242" s="241"/>
      <c r="I242" s="241"/>
      <c r="J242" s="241"/>
      <c r="K242" s="241"/>
      <c r="L242" s="241"/>
      <c r="M242" s="241"/>
      <c r="N242" s="241"/>
      <c r="O242" s="241"/>
      <c r="P242" s="241"/>
      <c r="Q242" s="241"/>
      <c r="R242" s="241"/>
      <c r="S242" s="241"/>
      <c r="T242" s="241"/>
      <c r="U242" s="241"/>
      <c r="V242" s="241"/>
      <c r="W242" s="241"/>
      <c r="X242" s="241"/>
      <c r="Y242" s="241"/>
      <c r="Z242" s="241"/>
    </row>
    <row r="243" ht="15.0" customHeight="1">
      <c r="A243" s="244" t="str">
        <f>$A$4</f>
        <v>This schedule supersedes and replaces all previously</v>
      </c>
      <c r="B243" s="239"/>
      <c r="C243" s="239"/>
      <c r="D243" s="240"/>
      <c r="E243" s="241"/>
      <c r="F243" s="241"/>
      <c r="G243" s="241"/>
      <c r="H243" s="241"/>
      <c r="I243" s="241"/>
      <c r="J243" s="241"/>
      <c r="K243" s="241"/>
      <c r="L243" s="241"/>
      <c r="M243" s="241"/>
      <c r="N243" s="241"/>
      <c r="O243" s="241"/>
      <c r="P243" s="241"/>
      <c r="Q243" s="241"/>
      <c r="R243" s="241"/>
      <c r="S243" s="241"/>
      <c r="T243" s="241"/>
      <c r="U243" s="241"/>
      <c r="V243" s="241"/>
      <c r="W243" s="241"/>
      <c r="X243" s="241"/>
      <c r="Y243" s="241"/>
      <c r="Z243" s="241"/>
    </row>
    <row r="244" ht="15.0" customHeight="1">
      <c r="A244" s="244" t="str">
        <f>$A$5</f>
        <v>approved schedules of Rates, Charges and Loss Factors</v>
      </c>
      <c r="B244" s="239"/>
      <c r="C244" s="239"/>
      <c r="D244" s="240"/>
      <c r="E244" s="241"/>
      <c r="F244" s="241"/>
      <c r="G244" s="241"/>
      <c r="H244" s="241"/>
      <c r="I244" s="241"/>
      <c r="J244" s="241"/>
      <c r="K244" s="241"/>
      <c r="L244" s="241"/>
      <c r="M244" s="241"/>
      <c r="N244" s="241"/>
      <c r="O244" s="241"/>
      <c r="P244" s="241"/>
      <c r="Q244" s="241"/>
      <c r="R244" s="241"/>
      <c r="S244" s="241"/>
      <c r="T244" s="241"/>
      <c r="U244" s="241"/>
      <c r="V244" s="241"/>
      <c r="W244" s="241"/>
      <c r="X244" s="241"/>
      <c r="Y244" s="241"/>
      <c r="Z244" s="241"/>
    </row>
    <row r="245" ht="9.75" customHeight="1">
      <c r="A245" s="245" t="str">
        <f>$A$6</f>
        <v>EB-2024-0115</v>
      </c>
      <c r="B245" s="239"/>
      <c r="C245" s="239"/>
      <c r="D245" s="240"/>
      <c r="E245" s="241"/>
      <c r="F245" s="241"/>
      <c r="G245" s="241"/>
      <c r="H245" s="241"/>
      <c r="I245" s="241"/>
      <c r="J245" s="241"/>
      <c r="K245" s="241"/>
      <c r="L245" s="241"/>
      <c r="M245" s="241"/>
      <c r="N245" s="241"/>
      <c r="O245" s="241"/>
      <c r="P245" s="241"/>
      <c r="Q245" s="241"/>
      <c r="R245" s="241"/>
      <c r="S245" s="241"/>
      <c r="T245" s="241"/>
      <c r="U245" s="241"/>
      <c r="V245" s="241"/>
      <c r="W245" s="241"/>
      <c r="X245" s="241"/>
      <c r="Y245" s="241"/>
      <c r="Z245" s="241"/>
    </row>
    <row r="246" ht="18.75" customHeight="1">
      <c r="A246" s="246" t="s">
        <v>134</v>
      </c>
      <c r="B246" s="239"/>
      <c r="C246" s="239"/>
      <c r="D246" s="240"/>
      <c r="E246" s="267"/>
      <c r="F246" s="267"/>
      <c r="G246" s="267"/>
      <c r="H246" s="267"/>
      <c r="I246" s="267"/>
      <c r="J246" s="267"/>
      <c r="K246" s="267"/>
      <c r="L246" s="267"/>
      <c r="M246" s="267"/>
      <c r="N246" s="267"/>
      <c r="O246" s="267"/>
      <c r="P246" s="267"/>
      <c r="Q246" s="267"/>
      <c r="R246" s="267"/>
      <c r="S246" s="267"/>
      <c r="T246" s="267"/>
      <c r="U246" s="267"/>
      <c r="V246" s="267"/>
      <c r="W246" s="267"/>
      <c r="X246" s="267"/>
      <c r="Y246" s="267"/>
      <c r="Z246" s="267"/>
    </row>
    <row r="247" ht="36.0" customHeight="1">
      <c r="A247" s="247" t="s">
        <v>135</v>
      </c>
      <c r="B247" s="239"/>
      <c r="C247" s="239"/>
      <c r="D247" s="240"/>
      <c r="E247" s="241"/>
      <c r="F247" s="241"/>
      <c r="G247" s="241"/>
      <c r="H247" s="241"/>
      <c r="I247" s="241"/>
      <c r="J247" s="241"/>
      <c r="K247" s="241"/>
      <c r="L247" s="241"/>
      <c r="M247" s="241"/>
      <c r="N247" s="241"/>
      <c r="O247" s="241"/>
      <c r="P247" s="241"/>
      <c r="Q247" s="241"/>
      <c r="R247" s="241"/>
      <c r="S247" s="241"/>
      <c r="T247" s="241"/>
      <c r="U247" s="241"/>
      <c r="V247" s="241"/>
      <c r="W247" s="241"/>
      <c r="X247" s="241"/>
      <c r="Y247" s="241"/>
      <c r="Z247" s="241"/>
    </row>
    <row r="248" ht="6.75" customHeight="1">
      <c r="A248" s="248"/>
      <c r="B248" s="248"/>
      <c r="C248" s="248"/>
      <c r="D248" s="249"/>
      <c r="E248" s="241"/>
      <c r="F248" s="241"/>
      <c r="G248" s="241"/>
      <c r="H248" s="241"/>
      <c r="I248" s="241"/>
      <c r="J248" s="241"/>
      <c r="K248" s="241"/>
      <c r="L248" s="241"/>
      <c r="M248" s="241"/>
      <c r="N248" s="241"/>
      <c r="O248" s="241"/>
      <c r="P248" s="241"/>
      <c r="Q248" s="241"/>
      <c r="R248" s="241"/>
      <c r="S248" s="241"/>
      <c r="T248" s="241"/>
      <c r="U248" s="241"/>
      <c r="V248" s="241"/>
      <c r="W248" s="241"/>
      <c r="X248" s="241"/>
      <c r="Y248" s="241"/>
      <c r="Z248" s="241"/>
    </row>
    <row r="249" ht="11.25" customHeight="1">
      <c r="A249" s="250" t="s">
        <v>91</v>
      </c>
      <c r="B249" s="239"/>
      <c r="C249" s="239"/>
      <c r="D249" s="240"/>
      <c r="E249" s="241"/>
      <c r="F249" s="241"/>
      <c r="G249" s="241"/>
      <c r="H249" s="241"/>
      <c r="I249" s="241"/>
      <c r="J249" s="241"/>
      <c r="K249" s="241"/>
      <c r="L249" s="241"/>
      <c r="M249" s="241"/>
      <c r="N249" s="241"/>
      <c r="O249" s="241"/>
      <c r="P249" s="241"/>
      <c r="Q249" s="241"/>
      <c r="R249" s="241"/>
      <c r="S249" s="241"/>
      <c r="T249" s="241"/>
      <c r="U249" s="241"/>
      <c r="V249" s="241"/>
      <c r="W249" s="241"/>
      <c r="X249" s="241"/>
      <c r="Y249" s="241"/>
      <c r="Z249" s="241"/>
    </row>
    <row r="250" ht="6.75" customHeight="1">
      <c r="A250" s="251"/>
      <c r="B250" s="252"/>
      <c r="C250" s="252"/>
      <c r="D250" s="253"/>
      <c r="E250" s="241"/>
      <c r="F250" s="241"/>
      <c r="G250" s="241"/>
      <c r="H250" s="241"/>
      <c r="I250" s="241"/>
      <c r="J250" s="241"/>
      <c r="K250" s="241"/>
      <c r="L250" s="241"/>
      <c r="M250" s="241"/>
      <c r="N250" s="241"/>
      <c r="O250" s="241"/>
      <c r="P250" s="241"/>
      <c r="Q250" s="241"/>
      <c r="R250" s="241"/>
      <c r="S250" s="241"/>
      <c r="T250" s="241"/>
      <c r="U250" s="241"/>
      <c r="V250" s="241"/>
      <c r="W250" s="241"/>
      <c r="X250" s="241"/>
      <c r="Y250" s="241"/>
      <c r="Z250" s="241"/>
    </row>
    <row r="251" ht="36.0" customHeight="1">
      <c r="A251" s="247" t="s">
        <v>92</v>
      </c>
      <c r="B251" s="239"/>
      <c r="C251" s="239"/>
      <c r="D251" s="240"/>
      <c r="E251" s="241"/>
      <c r="F251" s="241"/>
      <c r="G251" s="241"/>
      <c r="H251" s="241"/>
      <c r="I251" s="241"/>
      <c r="J251" s="241"/>
      <c r="K251" s="241"/>
      <c r="L251" s="241"/>
      <c r="M251" s="241"/>
      <c r="N251" s="241"/>
      <c r="O251" s="241"/>
      <c r="P251" s="241"/>
      <c r="Q251" s="241"/>
      <c r="R251" s="241"/>
      <c r="S251" s="241"/>
      <c r="T251" s="241"/>
      <c r="U251" s="241"/>
      <c r="V251" s="241"/>
      <c r="W251" s="241"/>
      <c r="X251" s="241"/>
      <c r="Y251" s="241"/>
      <c r="Z251" s="241"/>
    </row>
    <row r="252" ht="6.75" customHeight="1">
      <c r="A252" s="248"/>
      <c r="B252" s="248"/>
      <c r="C252" s="248"/>
      <c r="D252" s="249"/>
      <c r="E252" s="241"/>
      <c r="F252" s="241"/>
      <c r="G252" s="241"/>
      <c r="H252" s="241"/>
      <c r="I252" s="241"/>
      <c r="J252" s="241"/>
      <c r="K252" s="241"/>
      <c r="L252" s="241"/>
      <c r="M252" s="241"/>
      <c r="N252" s="241"/>
      <c r="O252" s="241"/>
      <c r="P252" s="241"/>
      <c r="Q252" s="241"/>
      <c r="R252" s="241"/>
      <c r="S252" s="241"/>
      <c r="T252" s="241"/>
      <c r="U252" s="241"/>
      <c r="V252" s="241"/>
      <c r="W252" s="241"/>
      <c r="X252" s="241"/>
      <c r="Y252" s="241"/>
      <c r="Z252" s="241"/>
    </row>
    <row r="253" ht="48.0" customHeight="1">
      <c r="A253" s="247" t="s">
        <v>93</v>
      </c>
      <c r="B253" s="239"/>
      <c r="C253" s="239"/>
      <c r="D253" s="240"/>
      <c r="E253" s="241"/>
      <c r="F253" s="241"/>
      <c r="G253" s="241"/>
      <c r="H253" s="241"/>
      <c r="I253" s="241"/>
      <c r="J253" s="241"/>
      <c r="K253" s="241"/>
      <c r="L253" s="241"/>
      <c r="M253" s="241"/>
      <c r="N253" s="241"/>
      <c r="O253" s="241"/>
      <c r="P253" s="241"/>
      <c r="Q253" s="241"/>
      <c r="R253" s="241"/>
      <c r="S253" s="241"/>
      <c r="T253" s="241"/>
      <c r="U253" s="241"/>
      <c r="V253" s="241"/>
      <c r="W253" s="241"/>
      <c r="X253" s="241"/>
      <c r="Y253" s="241"/>
      <c r="Z253" s="241"/>
    </row>
    <row r="254" ht="6.75" customHeight="1">
      <c r="A254" s="248"/>
      <c r="B254" s="248"/>
      <c r="C254" s="248"/>
      <c r="D254" s="249"/>
      <c r="E254" s="241"/>
      <c r="F254" s="241"/>
      <c r="G254" s="241"/>
      <c r="H254" s="241"/>
      <c r="I254" s="241"/>
      <c r="J254" s="241"/>
      <c r="K254" s="241"/>
      <c r="L254" s="241"/>
      <c r="M254" s="241"/>
      <c r="N254" s="241"/>
      <c r="O254" s="241"/>
      <c r="P254" s="241"/>
      <c r="Q254" s="241"/>
      <c r="R254" s="241"/>
      <c r="S254" s="241"/>
      <c r="T254" s="241"/>
      <c r="U254" s="241"/>
      <c r="V254" s="241"/>
      <c r="W254" s="241"/>
      <c r="X254" s="241"/>
      <c r="Y254" s="241"/>
      <c r="Z254" s="241"/>
    </row>
    <row r="255" ht="24.0" customHeight="1">
      <c r="A255" s="247" t="s">
        <v>136</v>
      </c>
      <c r="B255" s="239"/>
      <c r="C255" s="239"/>
      <c r="D255" s="240"/>
      <c r="E255" s="241"/>
      <c r="F255" s="241"/>
      <c r="G255" s="241"/>
      <c r="H255" s="241"/>
      <c r="I255" s="241"/>
      <c r="J255" s="241"/>
      <c r="K255" s="241"/>
      <c r="L255" s="241"/>
      <c r="M255" s="241"/>
      <c r="N255" s="241"/>
      <c r="O255" s="241"/>
      <c r="P255" s="241"/>
      <c r="Q255" s="241"/>
      <c r="R255" s="241"/>
      <c r="S255" s="241"/>
      <c r="T255" s="241"/>
      <c r="U255" s="241"/>
      <c r="V255" s="241"/>
      <c r="W255" s="241"/>
      <c r="X255" s="241"/>
      <c r="Y255" s="241"/>
      <c r="Z255" s="241"/>
    </row>
    <row r="256" ht="6.75" customHeight="1">
      <c r="A256" s="248"/>
      <c r="B256" s="248"/>
      <c r="C256" s="248"/>
      <c r="D256" s="249"/>
      <c r="E256" s="241"/>
      <c r="F256" s="241"/>
      <c r="G256" s="241"/>
      <c r="H256" s="241"/>
      <c r="I256" s="241"/>
      <c r="J256" s="241"/>
      <c r="K256" s="241"/>
      <c r="L256" s="241"/>
      <c r="M256" s="241"/>
      <c r="N256" s="241"/>
      <c r="O256" s="241"/>
      <c r="P256" s="241"/>
      <c r="Q256" s="241"/>
      <c r="R256" s="241"/>
      <c r="S256" s="241"/>
      <c r="T256" s="241"/>
      <c r="U256" s="241"/>
      <c r="V256" s="241"/>
      <c r="W256" s="241"/>
      <c r="X256" s="241"/>
      <c r="Y256" s="241"/>
      <c r="Z256" s="241"/>
    </row>
    <row r="257" ht="36.0" customHeight="1">
      <c r="A257" s="247" t="s">
        <v>137</v>
      </c>
      <c r="B257" s="239"/>
      <c r="C257" s="239"/>
      <c r="D257" s="240"/>
      <c r="E257" s="241"/>
      <c r="F257" s="241"/>
      <c r="G257" s="241"/>
      <c r="H257" s="241"/>
      <c r="I257" s="241"/>
      <c r="J257" s="241"/>
      <c r="K257" s="241"/>
      <c r="L257" s="241"/>
      <c r="M257" s="241"/>
      <c r="N257" s="241"/>
      <c r="O257" s="241"/>
      <c r="P257" s="241"/>
      <c r="Q257" s="241"/>
      <c r="R257" s="241"/>
      <c r="S257" s="241"/>
      <c r="T257" s="241"/>
      <c r="U257" s="241"/>
      <c r="V257" s="241"/>
      <c r="W257" s="241"/>
      <c r="X257" s="241"/>
      <c r="Y257" s="241"/>
      <c r="Z257" s="241"/>
    </row>
    <row r="258" ht="6.75" customHeight="1">
      <c r="A258" s="248"/>
      <c r="B258" s="248"/>
      <c r="C258" s="248"/>
      <c r="D258" s="249"/>
      <c r="E258" s="241"/>
      <c r="F258" s="241"/>
      <c r="G258" s="241"/>
      <c r="H258" s="241"/>
      <c r="I258" s="241"/>
      <c r="J258" s="241"/>
      <c r="K258" s="241"/>
      <c r="L258" s="241"/>
      <c r="M258" s="241"/>
      <c r="N258" s="241"/>
      <c r="O258" s="241"/>
      <c r="P258" s="241"/>
      <c r="Q258" s="241"/>
      <c r="R258" s="241"/>
      <c r="S258" s="241"/>
      <c r="T258" s="241"/>
      <c r="U258" s="241"/>
      <c r="V258" s="241"/>
      <c r="W258" s="241"/>
      <c r="X258" s="241"/>
      <c r="Y258" s="241"/>
      <c r="Z258" s="241"/>
    </row>
    <row r="259" ht="15.0" customHeight="1">
      <c r="A259" s="254" t="s">
        <v>138</v>
      </c>
      <c r="B259" s="239"/>
      <c r="C259" s="239"/>
      <c r="D259" s="240"/>
      <c r="E259" s="241"/>
      <c r="F259" s="241"/>
      <c r="G259" s="241"/>
      <c r="H259" s="241"/>
      <c r="I259" s="241"/>
      <c r="J259" s="241"/>
      <c r="K259" s="241"/>
      <c r="L259" s="241"/>
      <c r="M259" s="241"/>
      <c r="N259" s="241"/>
      <c r="O259" s="241"/>
      <c r="P259" s="241"/>
      <c r="Q259" s="241"/>
      <c r="R259" s="241"/>
      <c r="S259" s="241"/>
      <c r="T259" s="241"/>
      <c r="U259" s="241"/>
      <c r="V259" s="241"/>
      <c r="W259" s="241"/>
      <c r="X259" s="241"/>
      <c r="Y259" s="241"/>
      <c r="Z259" s="241"/>
    </row>
    <row r="260" ht="6.75" customHeight="1">
      <c r="A260" s="255"/>
      <c r="B260" s="256"/>
      <c r="C260" s="256"/>
      <c r="D260" s="257"/>
      <c r="E260" s="241"/>
      <c r="F260" s="241"/>
      <c r="G260" s="241"/>
      <c r="H260" s="241"/>
      <c r="I260" s="241"/>
      <c r="J260" s="241"/>
      <c r="K260" s="241"/>
      <c r="L260" s="241"/>
      <c r="M260" s="241"/>
      <c r="N260" s="241"/>
      <c r="O260" s="241"/>
      <c r="P260" s="241"/>
      <c r="Q260" s="241"/>
      <c r="R260" s="241"/>
      <c r="S260" s="241"/>
      <c r="T260" s="241"/>
      <c r="U260" s="241"/>
      <c r="V260" s="241"/>
      <c r="W260" s="241"/>
      <c r="X260" s="241"/>
      <c r="Y260" s="241"/>
      <c r="Z260" s="241"/>
    </row>
    <row r="261" ht="11.25" customHeight="1">
      <c r="A261" s="300" t="s">
        <v>97</v>
      </c>
      <c r="B261" s="240"/>
      <c r="C261" s="260" t="s">
        <v>98</v>
      </c>
      <c r="D261" s="311">
        <f>'Proposed Rates'!I17</f>
        <v>186.89</v>
      </c>
      <c r="E261" s="241"/>
      <c r="F261" s="241"/>
      <c r="G261" s="241"/>
      <c r="H261" s="241"/>
      <c r="I261" s="241"/>
      <c r="J261" s="241"/>
      <c r="K261" s="241"/>
      <c r="L261" s="241"/>
      <c r="M261" s="241"/>
      <c r="N261" s="241"/>
      <c r="O261" s="241"/>
      <c r="P261" s="241"/>
      <c r="Q261" s="241"/>
      <c r="R261" s="241"/>
      <c r="S261" s="241"/>
      <c r="T261" s="241"/>
      <c r="U261" s="241"/>
      <c r="V261" s="241"/>
      <c r="W261" s="241"/>
      <c r="X261" s="241"/>
      <c r="Y261" s="241"/>
      <c r="Z261" s="241"/>
    </row>
    <row r="262" ht="11.25" customHeight="1">
      <c r="A262" s="300" t="s">
        <v>139</v>
      </c>
      <c r="B262" s="240"/>
      <c r="C262" s="260" t="s">
        <v>123</v>
      </c>
      <c r="D262" s="312">
        <f>'Proposed Rates'!I29</f>
        <v>5.0763</v>
      </c>
      <c r="E262" s="241"/>
      <c r="F262" s="241"/>
      <c r="G262" s="241"/>
      <c r="H262" s="241"/>
      <c r="I262" s="241"/>
      <c r="J262" s="241"/>
      <c r="K262" s="241"/>
      <c r="L262" s="241"/>
      <c r="M262" s="241"/>
      <c r="N262" s="241"/>
      <c r="O262" s="241"/>
      <c r="P262" s="241"/>
      <c r="Q262" s="241"/>
      <c r="R262" s="241"/>
      <c r="S262" s="241"/>
      <c r="T262" s="241"/>
      <c r="U262" s="241"/>
      <c r="V262" s="241"/>
      <c r="W262" s="241"/>
      <c r="X262" s="241"/>
      <c r="Y262" s="241"/>
      <c r="Z262" s="241"/>
    </row>
    <row r="263" ht="11.25" customHeight="1">
      <c r="A263" s="300" t="s">
        <v>140</v>
      </c>
      <c r="B263" s="240"/>
      <c r="C263" s="260" t="s">
        <v>123</v>
      </c>
      <c r="D263" s="312">
        <f>'Proposed Rates'!I30</f>
        <v>5.0093</v>
      </c>
      <c r="E263" s="241"/>
      <c r="F263" s="241"/>
      <c r="G263" s="241"/>
      <c r="H263" s="241"/>
      <c r="I263" s="241"/>
      <c r="J263" s="241"/>
      <c r="K263" s="241"/>
      <c r="L263" s="241"/>
      <c r="M263" s="241"/>
      <c r="N263" s="241"/>
      <c r="O263" s="241"/>
      <c r="P263" s="241"/>
      <c r="Q263" s="241"/>
      <c r="R263" s="241"/>
      <c r="S263" s="241"/>
      <c r="T263" s="241"/>
      <c r="U263" s="241"/>
      <c r="V263" s="241"/>
      <c r="W263" s="241"/>
      <c r="X263" s="241"/>
      <c r="Y263" s="241"/>
      <c r="Z263" s="241"/>
    </row>
    <row r="264" ht="11.25" customHeight="1">
      <c r="A264" s="300" t="s">
        <v>141</v>
      </c>
      <c r="B264" s="240"/>
      <c r="C264" s="260" t="s">
        <v>123</v>
      </c>
      <c r="D264" s="312">
        <f>'Proposed Rates'!I31</f>
        <v>5.1961</v>
      </c>
      <c r="E264" s="241"/>
      <c r="F264" s="241"/>
      <c r="G264" s="241"/>
      <c r="H264" s="241"/>
      <c r="I264" s="241"/>
      <c r="J264" s="241"/>
      <c r="K264" s="241"/>
      <c r="L264" s="241"/>
      <c r="M264" s="241"/>
      <c r="N264" s="241"/>
      <c r="O264" s="241"/>
      <c r="P264" s="241"/>
      <c r="Q264" s="241"/>
      <c r="R264" s="241"/>
      <c r="S264" s="241"/>
      <c r="T264" s="241"/>
      <c r="U264" s="241"/>
      <c r="V264" s="241"/>
      <c r="W264" s="241"/>
      <c r="X264" s="241"/>
      <c r="Y264" s="241"/>
      <c r="Z264" s="241"/>
    </row>
    <row r="265" ht="12.75" customHeight="1">
      <c r="A265" s="282"/>
      <c r="B265" s="259"/>
      <c r="C265" s="260"/>
      <c r="D265" s="315"/>
      <c r="E265" s="241"/>
      <c r="F265" s="241"/>
      <c r="G265" s="241"/>
      <c r="H265" s="241"/>
      <c r="I265" s="241"/>
      <c r="J265" s="241"/>
      <c r="K265" s="241"/>
      <c r="L265" s="241"/>
      <c r="M265" s="241"/>
      <c r="N265" s="241"/>
      <c r="O265" s="241"/>
      <c r="P265" s="241"/>
      <c r="Q265" s="241"/>
      <c r="R265" s="241"/>
      <c r="S265" s="241"/>
      <c r="T265" s="241"/>
      <c r="U265" s="241"/>
      <c r="V265" s="241"/>
      <c r="W265" s="241"/>
      <c r="X265" s="241"/>
      <c r="Y265" s="241"/>
      <c r="Z265" s="241"/>
    </row>
    <row r="266" ht="24.75" customHeight="1">
      <c r="A266" s="238" t="str">
        <f>$A$1</f>
        <v>Hydro Ottawa Limited</v>
      </c>
      <c r="B266" s="239"/>
      <c r="C266" s="239"/>
      <c r="D266" s="240"/>
      <c r="E266" s="241"/>
      <c r="F266" s="241"/>
      <c r="G266" s="241"/>
      <c r="H266" s="241"/>
      <c r="I266" s="241"/>
      <c r="J266" s="241"/>
      <c r="K266" s="241"/>
      <c r="L266" s="241"/>
      <c r="M266" s="241"/>
      <c r="N266" s="241"/>
      <c r="O266" s="241"/>
      <c r="P266" s="241"/>
      <c r="Q266" s="241"/>
      <c r="R266" s="241"/>
      <c r="S266" s="241"/>
      <c r="T266" s="241"/>
      <c r="U266" s="241"/>
      <c r="V266" s="241"/>
      <c r="W266" s="241"/>
      <c r="X266" s="241"/>
      <c r="Y266" s="241"/>
      <c r="Z266" s="241"/>
    </row>
    <row r="267" ht="15.75" customHeight="1">
      <c r="A267" s="242" t="str">
        <f>$A$2</f>
        <v>PROPOSED - TARIFF OF RATES AND CHARGES</v>
      </c>
      <c r="B267" s="239"/>
      <c r="C267" s="239"/>
      <c r="D267" s="240"/>
      <c r="E267" s="241"/>
      <c r="F267" s="241"/>
      <c r="G267" s="241"/>
      <c r="H267" s="241"/>
      <c r="I267" s="241"/>
      <c r="J267" s="241"/>
      <c r="K267" s="241"/>
      <c r="L267" s="241"/>
      <c r="M267" s="241"/>
      <c r="N267" s="241"/>
      <c r="O267" s="241"/>
      <c r="P267" s="241"/>
      <c r="Q267" s="241"/>
      <c r="R267" s="241"/>
      <c r="S267" s="241"/>
      <c r="T267" s="241"/>
      <c r="U267" s="241"/>
      <c r="V267" s="241"/>
      <c r="W267" s="241"/>
      <c r="X267" s="241"/>
      <c r="Y267" s="241"/>
      <c r="Z267" s="241"/>
    </row>
    <row r="268" ht="15.0" customHeight="1">
      <c r="A268" s="243" t="str">
        <f>$A$3</f>
        <v>Effective and Implementation Date January 1, 2029</v>
      </c>
      <c r="B268" s="239"/>
      <c r="C268" s="239"/>
      <c r="D268" s="240"/>
      <c r="E268" s="241"/>
      <c r="F268" s="241"/>
      <c r="G268" s="241"/>
      <c r="H268" s="241"/>
      <c r="I268" s="241"/>
      <c r="J268" s="241"/>
      <c r="K268" s="241"/>
      <c r="L268" s="241"/>
      <c r="M268" s="241"/>
      <c r="N268" s="241"/>
      <c r="O268" s="241"/>
      <c r="P268" s="241"/>
      <c r="Q268" s="241"/>
      <c r="R268" s="241"/>
      <c r="S268" s="241"/>
      <c r="T268" s="241"/>
      <c r="U268" s="241"/>
      <c r="V268" s="241"/>
      <c r="W268" s="241"/>
      <c r="X268" s="241"/>
      <c r="Y268" s="241"/>
      <c r="Z268" s="241"/>
    </row>
    <row r="269" ht="15.0" customHeight="1">
      <c r="A269" s="244" t="str">
        <f>$A$4</f>
        <v>This schedule supersedes and replaces all previously</v>
      </c>
      <c r="B269" s="239"/>
      <c r="C269" s="239"/>
      <c r="D269" s="240"/>
      <c r="E269" s="241"/>
      <c r="F269" s="241"/>
      <c r="G269" s="241"/>
      <c r="H269" s="241"/>
      <c r="I269" s="241"/>
      <c r="J269" s="241"/>
      <c r="K269" s="241"/>
      <c r="L269" s="241"/>
      <c r="M269" s="241"/>
      <c r="N269" s="241"/>
      <c r="O269" s="241"/>
      <c r="P269" s="241"/>
      <c r="Q269" s="241"/>
      <c r="R269" s="241"/>
      <c r="S269" s="241"/>
      <c r="T269" s="241"/>
      <c r="U269" s="241"/>
      <c r="V269" s="241"/>
      <c r="W269" s="241"/>
      <c r="X269" s="241"/>
      <c r="Y269" s="241"/>
      <c r="Z269" s="241"/>
    </row>
    <row r="270" ht="15.0" customHeight="1">
      <c r="A270" s="244" t="str">
        <f>$A$5</f>
        <v>approved schedules of Rates, Charges and Loss Factors</v>
      </c>
      <c r="B270" s="239"/>
      <c r="C270" s="239"/>
      <c r="D270" s="240"/>
      <c r="E270" s="241"/>
      <c r="F270" s="241"/>
      <c r="G270" s="241"/>
      <c r="H270" s="241"/>
      <c r="I270" s="241"/>
      <c r="J270" s="241"/>
      <c r="K270" s="241"/>
      <c r="L270" s="241"/>
      <c r="M270" s="241"/>
      <c r="N270" s="241"/>
      <c r="O270" s="241"/>
      <c r="P270" s="241"/>
      <c r="Q270" s="241"/>
      <c r="R270" s="241"/>
      <c r="S270" s="241"/>
      <c r="T270" s="241"/>
      <c r="U270" s="241"/>
      <c r="V270" s="241"/>
      <c r="W270" s="241"/>
      <c r="X270" s="241"/>
      <c r="Y270" s="241"/>
      <c r="Z270" s="241"/>
    </row>
    <row r="271" ht="9.75" customHeight="1">
      <c r="A271" s="245" t="str">
        <f>$A$6</f>
        <v>EB-2024-0115</v>
      </c>
      <c r="B271" s="239"/>
      <c r="C271" s="239"/>
      <c r="D271" s="240"/>
      <c r="E271" s="241"/>
      <c r="F271" s="241"/>
      <c r="G271" s="241"/>
      <c r="H271" s="241"/>
      <c r="I271" s="241"/>
      <c r="J271" s="241"/>
      <c r="K271" s="241"/>
      <c r="L271" s="241"/>
      <c r="M271" s="241"/>
      <c r="N271" s="241"/>
      <c r="O271" s="241"/>
      <c r="P271" s="241"/>
      <c r="Q271" s="241"/>
      <c r="R271" s="241"/>
      <c r="S271" s="241"/>
      <c r="T271" s="241"/>
      <c r="U271" s="241"/>
      <c r="V271" s="241"/>
      <c r="W271" s="241"/>
      <c r="X271" s="241"/>
      <c r="Y271" s="241"/>
      <c r="Z271" s="241"/>
    </row>
    <row r="272" ht="18.75" customHeight="1">
      <c r="A272" s="246" t="s">
        <v>142</v>
      </c>
      <c r="B272" s="239"/>
      <c r="C272" s="239"/>
      <c r="D272" s="240"/>
      <c r="E272" s="267"/>
      <c r="F272" s="267"/>
      <c r="G272" s="267"/>
      <c r="H272" s="267"/>
      <c r="I272" s="267"/>
      <c r="J272" s="267"/>
      <c r="K272" s="267"/>
      <c r="L272" s="267"/>
      <c r="M272" s="267"/>
      <c r="N272" s="267"/>
      <c r="O272" s="267"/>
      <c r="P272" s="267"/>
      <c r="Q272" s="267"/>
      <c r="R272" s="267"/>
      <c r="S272" s="267"/>
      <c r="T272" s="267"/>
      <c r="U272" s="267"/>
      <c r="V272" s="267"/>
      <c r="W272" s="267"/>
      <c r="X272" s="267"/>
      <c r="Y272" s="267"/>
      <c r="Z272" s="267"/>
    </row>
    <row r="273" ht="36.0" customHeight="1">
      <c r="A273" s="247" t="s">
        <v>143</v>
      </c>
      <c r="B273" s="239"/>
      <c r="C273" s="239"/>
      <c r="D273" s="240"/>
      <c r="E273" s="241"/>
      <c r="F273" s="241"/>
      <c r="G273" s="241"/>
      <c r="H273" s="241"/>
      <c r="I273" s="241"/>
      <c r="J273" s="241"/>
      <c r="K273" s="241"/>
      <c r="L273" s="241"/>
      <c r="M273" s="241"/>
      <c r="N273" s="241"/>
      <c r="O273" s="241"/>
      <c r="P273" s="241"/>
      <c r="Q273" s="241"/>
      <c r="R273" s="241"/>
      <c r="S273" s="241"/>
      <c r="T273" s="241"/>
      <c r="U273" s="241"/>
      <c r="V273" s="241"/>
      <c r="W273" s="241"/>
      <c r="X273" s="241"/>
      <c r="Y273" s="241"/>
      <c r="Z273" s="241"/>
    </row>
    <row r="274" ht="6.75" customHeight="1">
      <c r="A274" s="248"/>
      <c r="B274" s="248"/>
      <c r="C274" s="248"/>
      <c r="D274" s="249"/>
      <c r="E274" s="241"/>
      <c r="F274" s="241"/>
      <c r="G274" s="241"/>
      <c r="H274" s="241"/>
      <c r="I274" s="241"/>
      <c r="J274" s="241"/>
      <c r="K274" s="241"/>
      <c r="L274" s="241"/>
      <c r="M274" s="241"/>
      <c r="N274" s="241"/>
      <c r="O274" s="241"/>
      <c r="P274" s="241"/>
      <c r="Q274" s="241"/>
      <c r="R274" s="241"/>
      <c r="S274" s="241"/>
      <c r="T274" s="241"/>
      <c r="U274" s="241"/>
      <c r="V274" s="241"/>
      <c r="W274" s="241"/>
      <c r="X274" s="241"/>
      <c r="Y274" s="241"/>
      <c r="Z274" s="241"/>
    </row>
    <row r="275" ht="11.25" customHeight="1">
      <c r="A275" s="250" t="s">
        <v>91</v>
      </c>
      <c r="B275" s="239"/>
      <c r="C275" s="239"/>
      <c r="D275" s="240"/>
      <c r="E275" s="241"/>
      <c r="F275" s="241"/>
      <c r="G275" s="241"/>
      <c r="H275" s="241"/>
      <c r="I275" s="241"/>
      <c r="J275" s="241"/>
      <c r="K275" s="241"/>
      <c r="L275" s="241"/>
      <c r="M275" s="241"/>
      <c r="N275" s="241"/>
      <c r="O275" s="241"/>
      <c r="P275" s="241"/>
      <c r="Q275" s="241"/>
      <c r="R275" s="241"/>
      <c r="S275" s="241"/>
      <c r="T275" s="241"/>
      <c r="U275" s="241"/>
      <c r="V275" s="241"/>
      <c r="W275" s="241"/>
      <c r="X275" s="241"/>
      <c r="Y275" s="241"/>
      <c r="Z275" s="241"/>
    </row>
    <row r="276" ht="6.75" customHeight="1">
      <c r="A276" s="251"/>
      <c r="B276" s="252"/>
      <c r="C276" s="252"/>
      <c r="D276" s="253"/>
      <c r="E276" s="241"/>
      <c r="F276" s="241"/>
      <c r="G276" s="241"/>
      <c r="H276" s="241"/>
      <c r="I276" s="241"/>
      <c r="J276" s="241"/>
      <c r="K276" s="241"/>
      <c r="L276" s="241"/>
      <c r="M276" s="241"/>
      <c r="N276" s="241"/>
      <c r="O276" s="241"/>
      <c r="P276" s="241"/>
      <c r="Q276" s="241"/>
      <c r="R276" s="241"/>
      <c r="S276" s="241"/>
      <c r="T276" s="241"/>
      <c r="U276" s="241"/>
      <c r="V276" s="241"/>
      <c r="W276" s="241"/>
      <c r="X276" s="241"/>
      <c r="Y276" s="241"/>
      <c r="Z276" s="241"/>
    </row>
    <row r="277" ht="36.0" customHeight="1">
      <c r="A277" s="247" t="s">
        <v>92</v>
      </c>
      <c r="B277" s="239"/>
      <c r="C277" s="239"/>
      <c r="D277" s="240"/>
      <c r="E277" s="241"/>
      <c r="F277" s="241"/>
      <c r="G277" s="241"/>
      <c r="H277" s="241"/>
      <c r="I277" s="241"/>
      <c r="J277" s="241"/>
      <c r="K277" s="241"/>
      <c r="L277" s="241"/>
      <c r="M277" s="241"/>
      <c r="N277" s="241"/>
      <c r="O277" s="241"/>
      <c r="P277" s="241"/>
      <c r="Q277" s="241"/>
      <c r="R277" s="241"/>
      <c r="S277" s="241"/>
      <c r="T277" s="241"/>
      <c r="U277" s="241"/>
      <c r="V277" s="241"/>
      <c r="W277" s="241"/>
      <c r="X277" s="241"/>
      <c r="Y277" s="241"/>
      <c r="Z277" s="241"/>
    </row>
    <row r="278" ht="6.75" customHeight="1">
      <c r="A278" s="248"/>
      <c r="B278" s="248"/>
      <c r="C278" s="248"/>
      <c r="D278" s="249"/>
      <c r="E278" s="241"/>
      <c r="F278" s="241"/>
      <c r="G278" s="241"/>
      <c r="H278" s="241"/>
      <c r="I278" s="241"/>
      <c r="J278" s="241"/>
      <c r="K278" s="241"/>
      <c r="L278" s="241"/>
      <c r="M278" s="241"/>
      <c r="N278" s="241"/>
      <c r="O278" s="241"/>
      <c r="P278" s="241"/>
      <c r="Q278" s="241"/>
      <c r="R278" s="241"/>
      <c r="S278" s="241"/>
      <c r="T278" s="241"/>
      <c r="U278" s="241"/>
      <c r="V278" s="241"/>
      <c r="W278" s="241"/>
      <c r="X278" s="241"/>
      <c r="Y278" s="241"/>
      <c r="Z278" s="241"/>
    </row>
    <row r="279" ht="48.0" customHeight="1">
      <c r="A279" s="247" t="s">
        <v>93</v>
      </c>
      <c r="B279" s="239"/>
      <c r="C279" s="239"/>
      <c r="D279" s="240"/>
      <c r="E279" s="241"/>
      <c r="F279" s="241"/>
      <c r="G279" s="241"/>
      <c r="H279" s="241"/>
      <c r="I279" s="241"/>
      <c r="J279" s="241"/>
      <c r="K279" s="241"/>
      <c r="L279" s="241"/>
      <c r="M279" s="241"/>
      <c r="N279" s="241"/>
      <c r="O279" s="241"/>
      <c r="P279" s="241"/>
      <c r="Q279" s="241"/>
      <c r="R279" s="241"/>
      <c r="S279" s="241"/>
      <c r="T279" s="241"/>
      <c r="U279" s="241"/>
      <c r="V279" s="241"/>
      <c r="W279" s="241"/>
      <c r="X279" s="241"/>
      <c r="Y279" s="241"/>
      <c r="Z279" s="241"/>
    </row>
    <row r="280" ht="6.75" customHeight="1">
      <c r="A280" s="248"/>
      <c r="B280" s="248"/>
      <c r="C280" s="248"/>
      <c r="D280" s="249"/>
      <c r="E280" s="241"/>
      <c r="F280" s="241"/>
      <c r="G280" s="241"/>
      <c r="H280" s="241"/>
      <c r="I280" s="241"/>
      <c r="J280" s="241"/>
      <c r="K280" s="241"/>
      <c r="L280" s="241"/>
      <c r="M280" s="241"/>
      <c r="N280" s="241"/>
      <c r="O280" s="241"/>
      <c r="P280" s="241"/>
      <c r="Q280" s="241"/>
      <c r="R280" s="241"/>
      <c r="S280" s="241"/>
      <c r="T280" s="241"/>
      <c r="U280" s="241"/>
      <c r="V280" s="241"/>
      <c r="W280" s="241"/>
      <c r="X280" s="241"/>
      <c r="Y280" s="241"/>
      <c r="Z280" s="241"/>
    </row>
    <row r="281" ht="48.0" customHeight="1">
      <c r="A281" s="247" t="s">
        <v>94</v>
      </c>
      <c r="B281" s="239"/>
      <c r="C281" s="239"/>
      <c r="D281" s="240"/>
      <c r="E281" s="241"/>
      <c r="F281" s="241"/>
      <c r="G281" s="241"/>
      <c r="H281" s="241"/>
      <c r="I281" s="241"/>
      <c r="J281" s="241"/>
      <c r="K281" s="241"/>
      <c r="L281" s="241"/>
      <c r="M281" s="241"/>
      <c r="N281" s="241"/>
      <c r="O281" s="241"/>
      <c r="P281" s="241"/>
      <c r="Q281" s="241"/>
      <c r="R281" s="241"/>
      <c r="S281" s="241"/>
      <c r="T281" s="241"/>
      <c r="U281" s="241"/>
      <c r="V281" s="241"/>
      <c r="W281" s="241"/>
      <c r="X281" s="241"/>
      <c r="Y281" s="241"/>
      <c r="Z281" s="241"/>
    </row>
    <row r="282" ht="6.75" customHeight="1">
      <c r="A282" s="248"/>
      <c r="B282" s="248"/>
      <c r="C282" s="248"/>
      <c r="D282" s="249"/>
      <c r="E282" s="241"/>
      <c r="F282" s="241"/>
      <c r="G282" s="241"/>
      <c r="H282" s="241"/>
      <c r="I282" s="241"/>
      <c r="J282" s="241"/>
      <c r="K282" s="241"/>
      <c r="L282" s="241"/>
      <c r="M282" s="241"/>
      <c r="N282" s="241"/>
      <c r="O282" s="241"/>
      <c r="P282" s="241"/>
      <c r="Q282" s="241"/>
      <c r="R282" s="241"/>
      <c r="S282" s="241"/>
      <c r="T282" s="241"/>
      <c r="U282" s="241"/>
      <c r="V282" s="241"/>
      <c r="W282" s="241"/>
      <c r="X282" s="241"/>
      <c r="Y282" s="241"/>
      <c r="Z282" s="241"/>
    </row>
    <row r="283" ht="36.0" customHeight="1">
      <c r="A283" s="247" t="s">
        <v>95</v>
      </c>
      <c r="B283" s="239"/>
      <c r="C283" s="239"/>
      <c r="D283" s="240"/>
      <c r="E283" s="241"/>
      <c r="F283" s="241"/>
      <c r="G283" s="241"/>
      <c r="H283" s="241"/>
      <c r="I283" s="241"/>
      <c r="J283" s="241"/>
      <c r="K283" s="241"/>
      <c r="L283" s="241"/>
      <c r="M283" s="241"/>
      <c r="N283" s="241"/>
      <c r="O283" s="241"/>
      <c r="P283" s="241"/>
      <c r="Q283" s="241"/>
      <c r="R283" s="241"/>
      <c r="S283" s="241"/>
      <c r="T283" s="241"/>
      <c r="U283" s="241"/>
      <c r="V283" s="241"/>
      <c r="W283" s="241"/>
      <c r="X283" s="241"/>
      <c r="Y283" s="241"/>
      <c r="Z283" s="241"/>
    </row>
    <row r="284" ht="6.75" customHeight="1">
      <c r="A284" s="248"/>
      <c r="B284" s="248"/>
      <c r="C284" s="248"/>
      <c r="D284" s="249"/>
      <c r="E284" s="241"/>
      <c r="F284" s="241"/>
      <c r="G284" s="241"/>
      <c r="H284" s="241"/>
      <c r="I284" s="241"/>
      <c r="J284" s="241"/>
      <c r="K284" s="241"/>
      <c r="L284" s="241"/>
      <c r="M284" s="241"/>
      <c r="N284" s="241"/>
      <c r="O284" s="241"/>
      <c r="P284" s="241"/>
      <c r="Q284" s="241"/>
      <c r="R284" s="241"/>
      <c r="S284" s="241"/>
      <c r="T284" s="241"/>
      <c r="U284" s="241"/>
      <c r="V284" s="241"/>
      <c r="W284" s="241"/>
      <c r="X284" s="241"/>
      <c r="Y284" s="241"/>
      <c r="Z284" s="241"/>
    </row>
    <row r="285" ht="15.0" customHeight="1">
      <c r="A285" s="254" t="s">
        <v>96</v>
      </c>
      <c r="B285" s="239"/>
      <c r="C285" s="239"/>
      <c r="D285" s="240"/>
      <c r="E285" s="241"/>
      <c r="F285" s="241"/>
      <c r="G285" s="241"/>
      <c r="H285" s="241"/>
      <c r="I285" s="241"/>
      <c r="J285" s="241"/>
      <c r="K285" s="241"/>
      <c r="L285" s="241"/>
      <c r="M285" s="241"/>
      <c r="N285" s="241"/>
      <c r="O285" s="241"/>
      <c r="P285" s="241"/>
      <c r="Q285" s="241"/>
      <c r="R285" s="241"/>
      <c r="S285" s="241"/>
      <c r="T285" s="241"/>
      <c r="U285" s="241"/>
      <c r="V285" s="241"/>
      <c r="W285" s="241"/>
      <c r="X285" s="241"/>
      <c r="Y285" s="241"/>
      <c r="Z285" s="241"/>
    </row>
    <row r="286" ht="6.75" customHeight="1">
      <c r="A286" s="255"/>
      <c r="B286" s="256"/>
      <c r="C286" s="256"/>
      <c r="D286" s="257"/>
      <c r="E286" s="241"/>
      <c r="F286" s="241"/>
      <c r="G286" s="241"/>
      <c r="H286" s="241"/>
      <c r="I286" s="241"/>
      <c r="J286" s="241"/>
      <c r="K286" s="241"/>
      <c r="L286" s="241"/>
      <c r="M286" s="241"/>
      <c r="N286" s="241"/>
      <c r="O286" s="241"/>
      <c r="P286" s="241"/>
      <c r="Q286" s="241"/>
      <c r="R286" s="241"/>
      <c r="S286" s="241"/>
      <c r="T286" s="241"/>
      <c r="U286" s="241"/>
      <c r="V286" s="241"/>
      <c r="W286" s="241"/>
      <c r="X286" s="241"/>
      <c r="Y286" s="241"/>
      <c r="Z286" s="241"/>
    </row>
    <row r="287" ht="10.5" customHeight="1">
      <c r="A287" s="258" t="s">
        <v>133</v>
      </c>
      <c r="B287" s="259"/>
      <c r="C287" s="260" t="s">
        <v>98</v>
      </c>
      <c r="D287" s="311">
        <f>'Proposed Rates'!I14</f>
        <v>10.33</v>
      </c>
      <c r="E287" s="241"/>
      <c r="F287" s="241"/>
      <c r="G287" s="241"/>
      <c r="H287" s="241"/>
      <c r="I287" s="241"/>
      <c r="J287" s="241"/>
      <c r="K287" s="241"/>
      <c r="L287" s="241"/>
      <c r="M287" s="241"/>
      <c r="N287" s="241"/>
      <c r="O287" s="241"/>
      <c r="P287" s="241"/>
      <c r="Q287" s="241"/>
      <c r="R287" s="241"/>
      <c r="S287" s="241"/>
      <c r="T287" s="241"/>
      <c r="U287" s="241"/>
      <c r="V287" s="241"/>
      <c r="W287" s="241"/>
      <c r="X287" s="241"/>
      <c r="Y287" s="241"/>
      <c r="Z287" s="241"/>
    </row>
    <row r="288" ht="10.5" customHeight="1">
      <c r="A288" s="258" t="s">
        <v>116</v>
      </c>
      <c r="B288" s="259"/>
      <c r="C288" s="260" t="s">
        <v>123</v>
      </c>
      <c r="D288" s="312">
        <f>'Proposed Rates'!I27</f>
        <v>48.4387</v>
      </c>
      <c r="E288" s="241"/>
      <c r="F288" s="241"/>
      <c r="G288" s="241"/>
      <c r="H288" s="241"/>
      <c r="I288" s="241"/>
      <c r="J288" s="241"/>
      <c r="K288" s="241"/>
      <c r="L288" s="241"/>
      <c r="M288" s="241"/>
      <c r="N288" s="241"/>
      <c r="O288" s="241"/>
      <c r="P288" s="241"/>
      <c r="Q288" s="241"/>
      <c r="R288" s="241"/>
      <c r="S288" s="241"/>
      <c r="T288" s="241"/>
      <c r="U288" s="241"/>
      <c r="V288" s="241"/>
      <c r="W288" s="241"/>
      <c r="X288" s="241"/>
      <c r="Y288" s="241"/>
      <c r="Z288" s="241"/>
    </row>
    <row r="289" ht="10.5" customHeight="1">
      <c r="A289" s="258" t="s">
        <v>102</v>
      </c>
      <c r="B289" s="259"/>
      <c r="C289" s="260" t="s">
        <v>123</v>
      </c>
      <c r="D289" s="314">
        <f>'Proposed Rates'!I266</f>
        <v>0.0046</v>
      </c>
      <c r="E289" s="241"/>
      <c r="F289" s="241"/>
      <c r="G289" s="241"/>
      <c r="H289" s="241"/>
      <c r="I289" s="241"/>
      <c r="J289" s="241"/>
      <c r="K289" s="241"/>
      <c r="L289" s="241"/>
      <c r="M289" s="241"/>
      <c r="N289" s="241"/>
      <c r="O289" s="241"/>
      <c r="P289" s="241"/>
      <c r="Q289" s="241"/>
      <c r="R289" s="241"/>
      <c r="S289" s="241"/>
      <c r="T289" s="241"/>
      <c r="U289" s="241"/>
      <c r="V289" s="241"/>
      <c r="W289" s="241"/>
      <c r="X289" s="241"/>
      <c r="Y289" s="241"/>
      <c r="Z289" s="241"/>
    </row>
    <row r="290" ht="10.5" hidden="1" customHeight="1">
      <c r="A290" s="258" t="s">
        <v>104</v>
      </c>
      <c r="B290" s="259"/>
      <c r="C290" s="260" t="s">
        <v>123</v>
      </c>
      <c r="D290" s="312">
        <f>'Proposed Rates'!I43</f>
        <v>0</v>
      </c>
      <c r="E290" s="241"/>
      <c r="F290" s="241"/>
      <c r="G290" s="241"/>
      <c r="H290" s="241"/>
      <c r="I290" s="241"/>
      <c r="J290" s="241"/>
      <c r="K290" s="241"/>
      <c r="L290" s="241"/>
      <c r="M290" s="241"/>
      <c r="N290" s="241"/>
      <c r="O290" s="241"/>
      <c r="P290" s="241"/>
      <c r="Q290" s="241"/>
      <c r="R290" s="241"/>
      <c r="S290" s="241"/>
      <c r="T290" s="241"/>
      <c r="U290" s="241"/>
      <c r="V290" s="241"/>
      <c r="W290" s="241"/>
      <c r="X290" s="241"/>
      <c r="Y290" s="241"/>
      <c r="Z290" s="241"/>
    </row>
    <row r="291" ht="10.5" hidden="1" customHeight="1">
      <c r="A291" s="258" t="s">
        <v>100</v>
      </c>
      <c r="B291" s="259"/>
      <c r="C291" s="260" t="s">
        <v>123</v>
      </c>
      <c r="D291" s="312">
        <f>'Proposed Rates'!I70</f>
        <v>0</v>
      </c>
      <c r="E291" s="241"/>
      <c r="F291" s="241"/>
      <c r="G291" s="241"/>
      <c r="H291" s="241"/>
      <c r="I291" s="241"/>
      <c r="J291" s="241"/>
      <c r="K291" s="241"/>
      <c r="L291" s="241"/>
      <c r="M291" s="241"/>
      <c r="N291" s="241"/>
      <c r="O291" s="241"/>
      <c r="P291" s="241"/>
      <c r="Q291" s="241"/>
      <c r="R291" s="241"/>
      <c r="S291" s="241"/>
      <c r="T291" s="241"/>
      <c r="U291" s="241"/>
      <c r="V291" s="241"/>
      <c r="W291" s="241"/>
      <c r="X291" s="241"/>
      <c r="Y291" s="241"/>
      <c r="Z291" s="241"/>
    </row>
    <row r="292" ht="10.5" hidden="1" customHeight="1">
      <c r="A292" s="258" t="s">
        <v>105</v>
      </c>
      <c r="B292" s="259"/>
      <c r="C292" s="260" t="s">
        <v>103</v>
      </c>
      <c r="D292" s="312">
        <f>'Proposed Rates'!I148</f>
        <v>0</v>
      </c>
      <c r="E292" s="241"/>
      <c r="F292" s="241"/>
      <c r="G292" s="241"/>
      <c r="H292" s="241"/>
      <c r="I292" s="241"/>
      <c r="J292" s="241"/>
      <c r="K292" s="241"/>
      <c r="L292" s="241"/>
      <c r="M292" s="241"/>
      <c r="N292" s="241"/>
      <c r="O292" s="241"/>
      <c r="P292" s="241"/>
      <c r="Q292" s="241"/>
      <c r="R292" s="241"/>
      <c r="S292" s="241"/>
      <c r="T292" s="241"/>
      <c r="U292" s="241"/>
      <c r="V292" s="241"/>
      <c r="W292" s="241"/>
      <c r="X292" s="241"/>
      <c r="Y292" s="241"/>
      <c r="Z292" s="241"/>
    </row>
    <row r="293" ht="10.5" customHeight="1">
      <c r="A293" s="258" t="s">
        <v>106</v>
      </c>
      <c r="B293" s="259"/>
      <c r="C293" s="260" t="s">
        <v>123</v>
      </c>
      <c r="D293" s="312">
        <f>'Proposed Rates'!I189</f>
        <v>0.8755</v>
      </c>
      <c r="E293" s="241"/>
      <c r="F293" s="241"/>
      <c r="G293" s="241"/>
      <c r="H293" s="241"/>
      <c r="I293" s="241"/>
      <c r="J293" s="241"/>
      <c r="K293" s="241"/>
      <c r="L293" s="241"/>
      <c r="M293" s="241"/>
      <c r="N293" s="241"/>
      <c r="O293" s="241"/>
      <c r="P293" s="241"/>
      <c r="Q293" s="241"/>
      <c r="R293" s="241"/>
      <c r="S293" s="241"/>
      <c r="T293" s="241"/>
      <c r="U293" s="241"/>
      <c r="V293" s="241"/>
      <c r="W293" s="241"/>
      <c r="X293" s="241"/>
      <c r="Y293" s="241"/>
      <c r="Z293" s="241"/>
    </row>
    <row r="294" ht="10.5" customHeight="1">
      <c r="A294" s="286" t="s">
        <v>107</v>
      </c>
      <c r="B294" s="259"/>
      <c r="C294" s="287" t="s">
        <v>123</v>
      </c>
      <c r="D294" s="321">
        <f>'Proposed Rates'!I202</f>
        <v>0.4884</v>
      </c>
      <c r="E294" s="241"/>
      <c r="F294" s="241"/>
      <c r="G294" s="241"/>
      <c r="H294" s="241"/>
      <c r="I294" s="241"/>
      <c r="J294" s="241"/>
      <c r="K294" s="241"/>
      <c r="L294" s="241"/>
      <c r="M294" s="241"/>
      <c r="N294" s="241"/>
      <c r="O294" s="241"/>
      <c r="P294" s="241"/>
      <c r="Q294" s="241"/>
      <c r="R294" s="241"/>
      <c r="S294" s="241"/>
      <c r="T294" s="241"/>
      <c r="U294" s="241"/>
      <c r="V294" s="241"/>
      <c r="W294" s="241"/>
      <c r="X294" s="241"/>
      <c r="Y294" s="241"/>
      <c r="Z294" s="241"/>
    </row>
    <row r="295" ht="2.25" customHeight="1">
      <c r="A295" s="286"/>
      <c r="B295" s="259"/>
      <c r="C295" s="287"/>
      <c r="D295" s="322"/>
      <c r="E295" s="241"/>
      <c r="F295" s="241"/>
      <c r="G295" s="241"/>
      <c r="H295" s="241"/>
      <c r="I295" s="241"/>
      <c r="J295" s="241"/>
      <c r="K295" s="241"/>
      <c r="L295" s="241"/>
      <c r="M295" s="241"/>
      <c r="N295" s="241"/>
      <c r="O295" s="241"/>
      <c r="P295" s="241"/>
      <c r="Q295" s="241"/>
      <c r="R295" s="241"/>
      <c r="S295" s="241"/>
      <c r="T295" s="241"/>
      <c r="U295" s="241"/>
      <c r="V295" s="241"/>
      <c r="W295" s="241"/>
      <c r="X295" s="241"/>
      <c r="Y295" s="241"/>
      <c r="Z295" s="241"/>
    </row>
    <row r="296" ht="11.25" customHeight="1">
      <c r="A296" s="266" t="s">
        <v>108</v>
      </c>
      <c r="B296" s="259"/>
      <c r="C296" s="260"/>
      <c r="D296" s="315"/>
      <c r="E296" s="241"/>
      <c r="F296" s="241"/>
      <c r="G296" s="241"/>
      <c r="H296" s="241"/>
      <c r="I296" s="241"/>
      <c r="J296" s="241"/>
      <c r="K296" s="241"/>
      <c r="L296" s="241"/>
      <c r="M296" s="241"/>
      <c r="N296" s="241"/>
      <c r="O296" s="241"/>
      <c r="P296" s="241"/>
      <c r="Q296" s="241"/>
      <c r="R296" s="241"/>
      <c r="S296" s="241"/>
      <c r="T296" s="241"/>
      <c r="U296" s="241"/>
      <c r="V296" s="241"/>
      <c r="W296" s="241"/>
      <c r="X296" s="241"/>
      <c r="Y296" s="241"/>
      <c r="Z296" s="241"/>
    </row>
    <row r="297" ht="3.0" customHeight="1">
      <c r="A297" s="255"/>
      <c r="B297" s="260"/>
      <c r="C297" s="260"/>
      <c r="D297" s="315"/>
      <c r="E297" s="241"/>
      <c r="F297" s="241"/>
      <c r="G297" s="241"/>
      <c r="H297" s="241"/>
      <c r="I297" s="241"/>
      <c r="J297" s="241"/>
      <c r="K297" s="241"/>
      <c r="L297" s="241"/>
      <c r="M297" s="241"/>
      <c r="N297" s="241"/>
      <c r="O297" s="241"/>
      <c r="P297" s="241"/>
      <c r="Q297" s="241"/>
      <c r="R297" s="241"/>
      <c r="S297" s="241"/>
      <c r="T297" s="241"/>
      <c r="U297" s="241"/>
      <c r="V297" s="241"/>
      <c r="W297" s="241"/>
      <c r="X297" s="241"/>
      <c r="Y297" s="241"/>
      <c r="Z297" s="241"/>
    </row>
    <row r="298" ht="10.5" customHeight="1">
      <c r="A298" s="258" t="s">
        <v>109</v>
      </c>
      <c r="B298" s="259"/>
      <c r="C298" s="260" t="s">
        <v>103</v>
      </c>
      <c r="D298" s="312">
        <f>$D$34</f>
        <v>0.0041</v>
      </c>
      <c r="E298" s="241"/>
      <c r="F298" s="241"/>
      <c r="G298" s="241"/>
      <c r="H298" s="241"/>
      <c r="I298" s="241"/>
      <c r="J298" s="241"/>
      <c r="K298" s="241"/>
      <c r="L298" s="241"/>
      <c r="M298" s="241"/>
      <c r="N298" s="241"/>
      <c r="O298" s="241"/>
      <c r="P298" s="241"/>
      <c r="Q298" s="241"/>
      <c r="R298" s="241"/>
      <c r="S298" s="241"/>
      <c r="T298" s="241"/>
      <c r="U298" s="241"/>
      <c r="V298" s="241"/>
      <c r="W298" s="241"/>
      <c r="X298" s="241"/>
      <c r="Y298" s="241"/>
      <c r="Z298" s="241"/>
    </row>
    <row r="299" ht="10.5" customHeight="1">
      <c r="A299" s="258" t="s">
        <v>110</v>
      </c>
      <c r="B299" s="259"/>
      <c r="C299" s="260" t="s">
        <v>103</v>
      </c>
      <c r="D299" s="312">
        <f>'Proposed Rates'!I215-'2026'!D296</f>
        <v>0.0004</v>
      </c>
      <c r="E299" s="241"/>
      <c r="F299" s="241"/>
      <c r="G299" s="241"/>
      <c r="H299" s="241"/>
      <c r="I299" s="241"/>
      <c r="J299" s="241"/>
      <c r="K299" s="241"/>
      <c r="L299" s="241"/>
      <c r="M299" s="241"/>
      <c r="N299" s="241"/>
      <c r="O299" s="241"/>
      <c r="P299" s="241"/>
      <c r="Q299" s="241"/>
      <c r="R299" s="241"/>
      <c r="S299" s="241"/>
      <c r="T299" s="241"/>
      <c r="U299" s="241"/>
      <c r="V299" s="241"/>
      <c r="W299" s="241"/>
      <c r="X299" s="241"/>
      <c r="Y299" s="241"/>
      <c r="Z299" s="241"/>
    </row>
    <row r="300" ht="10.5" customHeight="1">
      <c r="A300" s="258" t="s">
        <v>111</v>
      </c>
      <c r="B300" s="259"/>
      <c r="C300" s="260" t="s">
        <v>103</v>
      </c>
      <c r="D300" s="312">
        <f>'Proposed Rates'!I228</f>
        <v>0.0015</v>
      </c>
      <c r="E300" s="241"/>
      <c r="F300" s="241"/>
      <c r="G300" s="241"/>
      <c r="H300" s="241"/>
      <c r="I300" s="241"/>
      <c r="J300" s="241"/>
      <c r="K300" s="241"/>
      <c r="L300" s="241"/>
      <c r="M300" s="241"/>
      <c r="N300" s="241"/>
      <c r="O300" s="241"/>
      <c r="P300" s="241"/>
      <c r="Q300" s="241"/>
      <c r="R300" s="241"/>
      <c r="S300" s="241"/>
      <c r="T300" s="241"/>
      <c r="U300" s="241"/>
      <c r="V300" s="241"/>
      <c r="W300" s="241"/>
      <c r="X300" s="241"/>
      <c r="Y300" s="241"/>
      <c r="Z300" s="241"/>
    </row>
    <row r="301" ht="10.5" customHeight="1">
      <c r="A301" s="258" t="s">
        <v>112</v>
      </c>
      <c r="B301" s="259"/>
      <c r="C301" s="260" t="s">
        <v>98</v>
      </c>
      <c r="D301" s="312">
        <f>'Proposed Rates'!I242</f>
        <v>1.6</v>
      </c>
      <c r="E301" s="241"/>
      <c r="F301" s="241"/>
      <c r="G301" s="241"/>
      <c r="H301" s="241"/>
      <c r="I301" s="241"/>
      <c r="J301" s="241"/>
      <c r="K301" s="241"/>
      <c r="L301" s="241"/>
      <c r="M301" s="241"/>
      <c r="N301" s="241"/>
      <c r="O301" s="241"/>
      <c r="P301" s="241"/>
      <c r="Q301" s="241"/>
      <c r="R301" s="241"/>
      <c r="S301" s="241"/>
      <c r="T301" s="241"/>
      <c r="U301" s="241"/>
      <c r="V301" s="241"/>
      <c r="W301" s="241"/>
      <c r="X301" s="241"/>
      <c r="Y301" s="241"/>
      <c r="Z301" s="241"/>
    </row>
    <row r="302" ht="15.0" customHeight="1">
      <c r="A302" s="282"/>
      <c r="B302" s="259"/>
      <c r="C302" s="260"/>
      <c r="D302" s="265"/>
      <c r="E302" s="241"/>
      <c r="F302" s="241"/>
      <c r="G302" s="241"/>
      <c r="H302" s="241"/>
      <c r="I302" s="241"/>
      <c r="J302" s="241"/>
      <c r="K302" s="241"/>
      <c r="L302" s="241"/>
      <c r="M302" s="241"/>
      <c r="N302" s="241"/>
      <c r="O302" s="241"/>
      <c r="P302" s="241"/>
      <c r="Q302" s="241"/>
      <c r="R302" s="241"/>
      <c r="S302" s="241"/>
      <c r="T302" s="241"/>
      <c r="U302" s="241"/>
      <c r="V302" s="241"/>
      <c r="W302" s="241"/>
      <c r="X302" s="241"/>
      <c r="Y302" s="241"/>
      <c r="Z302" s="241"/>
    </row>
    <row r="303" ht="21.75" customHeight="1">
      <c r="A303" s="238" t="str">
        <f>$A$1</f>
        <v>Hydro Ottawa Limited</v>
      </c>
      <c r="B303" s="239"/>
      <c r="C303" s="239"/>
      <c r="D303" s="240"/>
      <c r="E303" s="241"/>
      <c r="F303" s="241"/>
      <c r="G303" s="241"/>
      <c r="H303" s="241"/>
      <c r="I303" s="241"/>
      <c r="J303" s="241"/>
      <c r="K303" s="241"/>
      <c r="L303" s="241"/>
      <c r="M303" s="241"/>
      <c r="N303" s="241"/>
      <c r="O303" s="241"/>
      <c r="P303" s="241"/>
      <c r="Q303" s="241"/>
      <c r="R303" s="241"/>
      <c r="S303" s="241"/>
      <c r="T303" s="241"/>
      <c r="U303" s="241"/>
      <c r="V303" s="241"/>
      <c r="W303" s="241"/>
      <c r="X303" s="241"/>
      <c r="Y303" s="241"/>
      <c r="Z303" s="241"/>
    </row>
    <row r="304" ht="15.75" customHeight="1">
      <c r="A304" s="242" t="str">
        <f>$A$2</f>
        <v>PROPOSED - TARIFF OF RATES AND CHARGES</v>
      </c>
      <c r="B304" s="239"/>
      <c r="C304" s="239"/>
      <c r="D304" s="240"/>
      <c r="E304" s="241"/>
      <c r="F304" s="241"/>
      <c r="G304" s="241"/>
      <c r="H304" s="241"/>
      <c r="I304" s="241"/>
      <c r="J304" s="241"/>
      <c r="K304" s="241"/>
      <c r="L304" s="241"/>
      <c r="M304" s="241"/>
      <c r="N304" s="241"/>
      <c r="O304" s="241"/>
      <c r="P304" s="241"/>
      <c r="Q304" s="241"/>
      <c r="R304" s="241"/>
      <c r="S304" s="241"/>
      <c r="T304" s="241"/>
      <c r="U304" s="241"/>
      <c r="V304" s="241"/>
      <c r="W304" s="241"/>
      <c r="X304" s="241"/>
      <c r="Y304" s="241"/>
      <c r="Z304" s="241"/>
    </row>
    <row r="305" ht="15.0" customHeight="1">
      <c r="A305" s="243" t="str">
        <f>$A$3</f>
        <v>Effective and Implementation Date January 1, 2029</v>
      </c>
      <c r="B305" s="239"/>
      <c r="C305" s="239"/>
      <c r="D305" s="240"/>
      <c r="E305" s="241"/>
      <c r="F305" s="241"/>
      <c r="G305" s="241"/>
      <c r="H305" s="241"/>
      <c r="I305" s="241"/>
      <c r="J305" s="241"/>
      <c r="K305" s="241"/>
      <c r="L305" s="241"/>
      <c r="M305" s="241"/>
      <c r="N305" s="241"/>
      <c r="O305" s="241"/>
      <c r="P305" s="241"/>
      <c r="Q305" s="241"/>
      <c r="R305" s="241"/>
      <c r="S305" s="241"/>
      <c r="T305" s="241"/>
      <c r="U305" s="241"/>
      <c r="V305" s="241"/>
      <c r="W305" s="241"/>
      <c r="X305" s="241"/>
      <c r="Y305" s="241"/>
      <c r="Z305" s="241"/>
    </row>
    <row r="306" ht="15.0" customHeight="1">
      <c r="A306" s="244" t="str">
        <f>$A$4</f>
        <v>This schedule supersedes and replaces all previously</v>
      </c>
      <c r="B306" s="239"/>
      <c r="C306" s="239"/>
      <c r="D306" s="240"/>
      <c r="E306" s="241"/>
      <c r="F306" s="241"/>
      <c r="G306" s="241"/>
      <c r="H306" s="241"/>
      <c r="I306" s="241"/>
      <c r="J306" s="241"/>
      <c r="K306" s="241"/>
      <c r="L306" s="241"/>
      <c r="M306" s="241"/>
      <c r="N306" s="241"/>
      <c r="O306" s="241"/>
      <c r="P306" s="241"/>
      <c r="Q306" s="241"/>
      <c r="R306" s="241"/>
      <c r="S306" s="241"/>
      <c r="T306" s="241"/>
      <c r="U306" s="241"/>
      <c r="V306" s="241"/>
      <c r="W306" s="241"/>
      <c r="X306" s="241"/>
      <c r="Y306" s="241"/>
      <c r="Z306" s="241"/>
    </row>
    <row r="307" ht="15.0" customHeight="1">
      <c r="A307" s="244" t="str">
        <f>$A$5</f>
        <v>approved schedules of Rates, Charges and Loss Factors</v>
      </c>
      <c r="B307" s="239"/>
      <c r="C307" s="239"/>
      <c r="D307" s="240"/>
      <c r="E307" s="241"/>
      <c r="F307" s="241"/>
      <c r="G307" s="241"/>
      <c r="H307" s="241"/>
      <c r="I307" s="241"/>
      <c r="J307" s="241"/>
      <c r="K307" s="241"/>
      <c r="L307" s="241"/>
      <c r="M307" s="241"/>
      <c r="N307" s="241"/>
      <c r="O307" s="241"/>
      <c r="P307" s="241"/>
      <c r="Q307" s="241"/>
      <c r="R307" s="241"/>
      <c r="S307" s="241"/>
      <c r="T307" s="241"/>
      <c r="U307" s="241"/>
      <c r="V307" s="241"/>
      <c r="W307" s="241"/>
      <c r="X307" s="241"/>
      <c r="Y307" s="241"/>
      <c r="Z307" s="241"/>
    </row>
    <row r="308" ht="9.75" customHeight="1">
      <c r="A308" s="245" t="str">
        <f>$A$6</f>
        <v>EB-2024-0115</v>
      </c>
      <c r="B308" s="239"/>
      <c r="C308" s="239"/>
      <c r="D308" s="240"/>
      <c r="E308" s="241"/>
      <c r="F308" s="241"/>
      <c r="G308" s="241"/>
      <c r="H308" s="241"/>
      <c r="I308" s="241"/>
      <c r="J308" s="241"/>
      <c r="K308" s="241"/>
      <c r="L308" s="241"/>
      <c r="M308" s="241"/>
      <c r="N308" s="241"/>
      <c r="O308" s="241"/>
      <c r="P308" s="241"/>
      <c r="Q308" s="241"/>
      <c r="R308" s="241"/>
      <c r="S308" s="241"/>
      <c r="T308" s="241"/>
      <c r="U308" s="241"/>
      <c r="V308" s="241"/>
      <c r="W308" s="241"/>
      <c r="X308" s="241"/>
      <c r="Y308" s="241"/>
      <c r="Z308" s="241"/>
    </row>
    <row r="309" ht="18.75" customHeight="1">
      <c r="A309" s="246" t="s">
        <v>144</v>
      </c>
      <c r="B309" s="239"/>
      <c r="C309" s="239"/>
      <c r="D309" s="240"/>
      <c r="E309" s="267"/>
      <c r="F309" s="267"/>
      <c r="G309" s="267"/>
      <c r="H309" s="267"/>
      <c r="I309" s="267"/>
      <c r="J309" s="267"/>
      <c r="K309" s="267"/>
      <c r="L309" s="267"/>
      <c r="M309" s="267"/>
      <c r="N309" s="267"/>
      <c r="O309" s="267"/>
      <c r="P309" s="267"/>
      <c r="Q309" s="267"/>
      <c r="R309" s="267"/>
      <c r="S309" s="267"/>
      <c r="T309" s="267"/>
      <c r="U309" s="267"/>
      <c r="V309" s="267"/>
      <c r="W309" s="267"/>
      <c r="X309" s="267"/>
      <c r="Y309" s="267"/>
      <c r="Z309" s="267"/>
    </row>
    <row r="310" ht="60.0" customHeight="1">
      <c r="A310" s="247" t="s">
        <v>145</v>
      </c>
      <c r="B310" s="239"/>
      <c r="C310" s="239"/>
      <c r="D310" s="240"/>
      <c r="E310" s="241"/>
      <c r="F310" s="241"/>
      <c r="G310" s="241"/>
      <c r="H310" s="241"/>
      <c r="I310" s="241"/>
      <c r="J310" s="241"/>
      <c r="K310" s="241"/>
      <c r="L310" s="241"/>
      <c r="M310" s="241"/>
      <c r="N310" s="241"/>
      <c r="O310" s="241"/>
      <c r="P310" s="241"/>
      <c r="Q310" s="241"/>
      <c r="R310" s="241"/>
      <c r="S310" s="241"/>
      <c r="T310" s="241"/>
      <c r="U310" s="241"/>
      <c r="V310" s="241"/>
      <c r="W310" s="241"/>
      <c r="X310" s="241"/>
      <c r="Y310" s="241"/>
      <c r="Z310" s="241"/>
    </row>
    <row r="311" ht="6.75" customHeight="1">
      <c r="A311" s="248"/>
      <c r="B311" s="248"/>
      <c r="C311" s="248"/>
      <c r="D311" s="249"/>
      <c r="E311" s="241"/>
      <c r="F311" s="241"/>
      <c r="G311" s="241"/>
      <c r="H311" s="241"/>
      <c r="I311" s="241"/>
      <c r="J311" s="241"/>
      <c r="K311" s="241"/>
      <c r="L311" s="241"/>
      <c r="M311" s="241"/>
      <c r="N311" s="241"/>
      <c r="O311" s="241"/>
      <c r="P311" s="241"/>
      <c r="Q311" s="241"/>
      <c r="R311" s="241"/>
      <c r="S311" s="241"/>
      <c r="T311" s="241"/>
      <c r="U311" s="241"/>
      <c r="V311" s="241"/>
      <c r="W311" s="241"/>
      <c r="X311" s="241"/>
      <c r="Y311" s="241"/>
      <c r="Z311" s="241"/>
    </row>
    <row r="312" ht="11.25" customHeight="1">
      <c r="A312" s="250" t="s">
        <v>91</v>
      </c>
      <c r="B312" s="239"/>
      <c r="C312" s="239"/>
      <c r="D312" s="240"/>
      <c r="E312" s="241"/>
      <c r="F312" s="241"/>
      <c r="G312" s="241"/>
      <c r="H312" s="241"/>
      <c r="I312" s="241"/>
      <c r="J312" s="241"/>
      <c r="K312" s="241"/>
      <c r="L312" s="241"/>
      <c r="M312" s="241"/>
      <c r="N312" s="241"/>
      <c r="O312" s="241"/>
      <c r="P312" s="241"/>
      <c r="Q312" s="241"/>
      <c r="R312" s="241"/>
      <c r="S312" s="241"/>
      <c r="T312" s="241"/>
      <c r="U312" s="241"/>
      <c r="V312" s="241"/>
      <c r="W312" s="241"/>
      <c r="X312" s="241"/>
      <c r="Y312" s="241"/>
      <c r="Z312" s="241"/>
    </row>
    <row r="313" ht="6.75" customHeight="1">
      <c r="A313" s="251"/>
      <c r="B313" s="252"/>
      <c r="C313" s="252"/>
      <c r="D313" s="253"/>
      <c r="E313" s="241"/>
      <c r="F313" s="241"/>
      <c r="G313" s="241"/>
      <c r="H313" s="241"/>
      <c r="I313" s="241"/>
      <c r="J313" s="241"/>
      <c r="K313" s="241"/>
      <c r="L313" s="241"/>
      <c r="M313" s="241"/>
      <c r="N313" s="241"/>
      <c r="O313" s="241"/>
      <c r="P313" s="241"/>
      <c r="Q313" s="241"/>
      <c r="R313" s="241"/>
      <c r="S313" s="241"/>
      <c r="T313" s="241"/>
      <c r="U313" s="241"/>
      <c r="V313" s="241"/>
      <c r="W313" s="241"/>
      <c r="X313" s="241"/>
      <c r="Y313" s="241"/>
      <c r="Z313" s="241"/>
    </row>
    <row r="314" ht="36.0" customHeight="1">
      <c r="A314" s="247" t="s">
        <v>92</v>
      </c>
      <c r="B314" s="239"/>
      <c r="C314" s="239"/>
      <c r="D314" s="240"/>
      <c r="E314" s="241"/>
      <c r="F314" s="241"/>
      <c r="G314" s="241"/>
      <c r="H314" s="241"/>
      <c r="I314" s="241"/>
      <c r="J314" s="241"/>
      <c r="K314" s="241"/>
      <c r="L314" s="241"/>
      <c r="M314" s="241"/>
      <c r="N314" s="241"/>
      <c r="O314" s="241"/>
      <c r="P314" s="241"/>
      <c r="Q314" s="241"/>
      <c r="R314" s="241"/>
      <c r="S314" s="241"/>
      <c r="T314" s="241"/>
      <c r="U314" s="241"/>
      <c r="V314" s="241"/>
      <c r="W314" s="241"/>
      <c r="X314" s="241"/>
      <c r="Y314" s="241"/>
      <c r="Z314" s="241"/>
    </row>
    <row r="315" ht="6.75" customHeight="1">
      <c r="A315" s="248"/>
      <c r="B315" s="248"/>
      <c r="C315" s="248"/>
      <c r="D315" s="249"/>
      <c r="E315" s="241"/>
      <c r="F315" s="241"/>
      <c r="G315" s="241"/>
      <c r="H315" s="241"/>
      <c r="I315" s="241"/>
      <c r="J315" s="241"/>
      <c r="K315" s="241"/>
      <c r="L315" s="241"/>
      <c r="M315" s="241"/>
      <c r="N315" s="241"/>
      <c r="O315" s="241"/>
      <c r="P315" s="241"/>
      <c r="Q315" s="241"/>
      <c r="R315" s="241"/>
      <c r="S315" s="241"/>
      <c r="T315" s="241"/>
      <c r="U315" s="241"/>
      <c r="V315" s="241"/>
      <c r="W315" s="241"/>
      <c r="X315" s="241"/>
      <c r="Y315" s="241"/>
      <c r="Z315" s="241"/>
    </row>
    <row r="316" ht="48.0" customHeight="1">
      <c r="A316" s="247" t="s">
        <v>93</v>
      </c>
      <c r="B316" s="239"/>
      <c r="C316" s="239"/>
      <c r="D316" s="240"/>
      <c r="E316" s="241"/>
      <c r="F316" s="241"/>
      <c r="G316" s="241"/>
      <c r="H316" s="241"/>
      <c r="I316" s="241"/>
      <c r="J316" s="241"/>
      <c r="K316" s="241"/>
      <c r="L316" s="241"/>
      <c r="M316" s="241"/>
      <c r="N316" s="241"/>
      <c r="O316" s="241"/>
      <c r="P316" s="241"/>
      <c r="Q316" s="241"/>
      <c r="R316" s="241"/>
      <c r="S316" s="241"/>
      <c r="T316" s="241"/>
      <c r="U316" s="241"/>
      <c r="V316" s="241"/>
      <c r="W316" s="241"/>
      <c r="X316" s="241"/>
      <c r="Y316" s="241"/>
      <c r="Z316" s="241"/>
    </row>
    <row r="317" ht="6.75" customHeight="1">
      <c r="A317" s="248"/>
      <c r="B317" s="248"/>
      <c r="C317" s="248"/>
      <c r="D317" s="249"/>
      <c r="E317" s="241"/>
      <c r="F317" s="241"/>
      <c r="G317" s="241"/>
      <c r="H317" s="241"/>
      <c r="I317" s="241"/>
      <c r="J317" s="241"/>
      <c r="K317" s="241"/>
      <c r="L317" s="241"/>
      <c r="M317" s="241"/>
      <c r="N317" s="241"/>
      <c r="O317" s="241"/>
      <c r="P317" s="241"/>
      <c r="Q317" s="241"/>
      <c r="R317" s="241"/>
      <c r="S317" s="241"/>
      <c r="T317" s="241"/>
      <c r="U317" s="241"/>
      <c r="V317" s="241"/>
      <c r="W317" s="241"/>
      <c r="X317" s="241"/>
      <c r="Y317" s="241"/>
      <c r="Z317" s="241"/>
    </row>
    <row r="318" ht="48.0" customHeight="1">
      <c r="A318" s="247" t="s">
        <v>94</v>
      </c>
      <c r="B318" s="239"/>
      <c r="C318" s="239"/>
      <c r="D318" s="240"/>
      <c r="E318" s="241"/>
      <c r="F318" s="241"/>
      <c r="G318" s="241"/>
      <c r="H318" s="241"/>
      <c r="I318" s="241"/>
      <c r="J318" s="241"/>
      <c r="K318" s="241"/>
      <c r="L318" s="241"/>
      <c r="M318" s="241"/>
      <c r="N318" s="241"/>
      <c r="O318" s="241"/>
      <c r="P318" s="241"/>
      <c r="Q318" s="241"/>
      <c r="R318" s="241"/>
      <c r="S318" s="241"/>
      <c r="T318" s="241"/>
      <c r="U318" s="241"/>
      <c r="V318" s="241"/>
      <c r="W318" s="241"/>
      <c r="X318" s="241"/>
      <c r="Y318" s="241"/>
      <c r="Z318" s="241"/>
    </row>
    <row r="319" ht="6.75" customHeight="1">
      <c r="A319" s="248"/>
      <c r="B319" s="248"/>
      <c r="C319" s="248"/>
      <c r="D319" s="249"/>
      <c r="E319" s="241"/>
      <c r="F319" s="241"/>
      <c r="G319" s="241"/>
      <c r="H319" s="241"/>
      <c r="I319" s="241"/>
      <c r="J319" s="241"/>
      <c r="K319" s="241"/>
      <c r="L319" s="241"/>
      <c r="M319" s="241"/>
      <c r="N319" s="241"/>
      <c r="O319" s="241"/>
      <c r="P319" s="241"/>
      <c r="Q319" s="241"/>
      <c r="R319" s="241"/>
      <c r="S319" s="241"/>
      <c r="T319" s="241"/>
      <c r="U319" s="241"/>
      <c r="V319" s="241"/>
      <c r="W319" s="241"/>
      <c r="X319" s="241"/>
      <c r="Y319" s="241"/>
      <c r="Z319" s="241"/>
    </row>
    <row r="320" ht="36.0" customHeight="1">
      <c r="A320" s="247" t="s">
        <v>146</v>
      </c>
      <c r="B320" s="239"/>
      <c r="C320" s="239"/>
      <c r="D320" s="240"/>
      <c r="E320" s="241"/>
      <c r="F320" s="241"/>
      <c r="G320" s="241"/>
      <c r="H320" s="241"/>
      <c r="I320" s="241"/>
      <c r="J320" s="241"/>
      <c r="K320" s="241"/>
      <c r="L320" s="241"/>
      <c r="M320" s="241"/>
      <c r="N320" s="241"/>
      <c r="O320" s="241"/>
      <c r="P320" s="241"/>
      <c r="Q320" s="241"/>
      <c r="R320" s="241"/>
      <c r="S320" s="241"/>
      <c r="T320" s="241"/>
      <c r="U320" s="241"/>
      <c r="V320" s="241"/>
      <c r="W320" s="241"/>
      <c r="X320" s="241"/>
      <c r="Y320" s="241"/>
      <c r="Z320" s="241"/>
    </row>
    <row r="321" ht="6.75" customHeight="1">
      <c r="A321" s="248"/>
      <c r="B321" s="248"/>
      <c r="C321" s="248"/>
      <c r="D321" s="249"/>
      <c r="E321" s="241"/>
      <c r="F321" s="241"/>
      <c r="G321" s="241"/>
      <c r="H321" s="241"/>
      <c r="I321" s="241"/>
      <c r="J321" s="241"/>
      <c r="K321" s="241"/>
      <c r="L321" s="241"/>
      <c r="M321" s="241"/>
      <c r="N321" s="241"/>
      <c r="O321" s="241"/>
      <c r="P321" s="241"/>
      <c r="Q321" s="241"/>
      <c r="R321" s="241"/>
      <c r="S321" s="241"/>
      <c r="T321" s="241"/>
      <c r="U321" s="241"/>
      <c r="V321" s="241"/>
      <c r="W321" s="241"/>
      <c r="X321" s="241"/>
      <c r="Y321" s="241"/>
      <c r="Z321" s="241"/>
    </row>
    <row r="322" ht="15.0" customHeight="1">
      <c r="A322" s="254" t="s">
        <v>96</v>
      </c>
      <c r="B322" s="239"/>
      <c r="C322" s="239"/>
      <c r="D322" s="240"/>
      <c r="E322" s="241"/>
      <c r="F322" s="241"/>
      <c r="G322" s="241"/>
      <c r="H322" s="241"/>
      <c r="I322" s="241"/>
      <c r="J322" s="241"/>
      <c r="K322" s="241"/>
      <c r="L322" s="241"/>
      <c r="M322" s="241"/>
      <c r="N322" s="241"/>
      <c r="O322" s="241"/>
      <c r="P322" s="241"/>
      <c r="Q322" s="241"/>
      <c r="R322" s="241"/>
      <c r="S322" s="241"/>
      <c r="T322" s="241"/>
      <c r="U322" s="241"/>
      <c r="V322" s="241"/>
      <c r="W322" s="241"/>
      <c r="X322" s="241"/>
      <c r="Y322" s="241"/>
      <c r="Z322" s="241"/>
    </row>
    <row r="323" ht="6.75" customHeight="1">
      <c r="A323" s="255"/>
      <c r="B323" s="256"/>
      <c r="C323" s="256"/>
      <c r="D323" s="257"/>
      <c r="E323" s="241"/>
      <c r="F323" s="241"/>
      <c r="G323" s="241"/>
      <c r="H323" s="241"/>
      <c r="I323" s="241"/>
      <c r="J323" s="241"/>
      <c r="K323" s="241"/>
      <c r="L323" s="241"/>
      <c r="M323" s="241"/>
      <c r="N323" s="241"/>
      <c r="O323" s="241"/>
      <c r="P323" s="241"/>
      <c r="Q323" s="241"/>
      <c r="R323" s="241"/>
      <c r="S323" s="241"/>
      <c r="T323" s="241"/>
      <c r="U323" s="241"/>
      <c r="V323" s="241"/>
      <c r="W323" s="241"/>
      <c r="X323" s="241"/>
      <c r="Y323" s="241"/>
      <c r="Z323" s="241"/>
    </row>
    <row r="324" ht="10.5" customHeight="1">
      <c r="A324" s="258" t="s">
        <v>133</v>
      </c>
      <c r="B324" s="259"/>
      <c r="C324" s="260" t="s">
        <v>98</v>
      </c>
      <c r="D324" s="311">
        <f>'Proposed Rates'!I13</f>
        <v>1.3</v>
      </c>
      <c r="E324" s="241"/>
      <c r="F324" s="241"/>
      <c r="G324" s="241"/>
      <c r="H324" s="241"/>
      <c r="I324" s="241"/>
      <c r="J324" s="241"/>
      <c r="K324" s="241"/>
      <c r="L324" s="241"/>
      <c r="M324" s="241"/>
      <c r="N324" s="241"/>
      <c r="O324" s="241"/>
      <c r="P324" s="241"/>
      <c r="Q324" s="241"/>
      <c r="R324" s="241"/>
      <c r="S324" s="241"/>
      <c r="T324" s="241"/>
      <c r="U324" s="241"/>
      <c r="V324" s="241"/>
      <c r="W324" s="241"/>
      <c r="X324" s="241"/>
      <c r="Y324" s="241"/>
      <c r="Z324" s="241"/>
    </row>
    <row r="325" ht="10.5" customHeight="1">
      <c r="A325" s="258" t="s">
        <v>116</v>
      </c>
      <c r="B325" s="259"/>
      <c r="C325" s="260" t="s">
        <v>123</v>
      </c>
      <c r="D325" s="312">
        <f>'Proposed Rates'!I26</f>
        <v>9.0974</v>
      </c>
      <c r="E325" s="241"/>
      <c r="F325" s="241"/>
      <c r="G325" s="241"/>
      <c r="H325" s="241"/>
      <c r="I325" s="241"/>
      <c r="J325" s="241"/>
      <c r="K325" s="241"/>
      <c r="L325" s="241"/>
      <c r="M325" s="241"/>
      <c r="N325" s="241"/>
      <c r="O325" s="241"/>
      <c r="P325" s="241"/>
      <c r="Q325" s="241"/>
      <c r="R325" s="241"/>
      <c r="S325" s="241"/>
      <c r="T325" s="241"/>
      <c r="U325" s="241"/>
      <c r="V325" s="241"/>
      <c r="W325" s="241"/>
      <c r="X325" s="241"/>
      <c r="Y325" s="241"/>
      <c r="Z325" s="241"/>
    </row>
    <row r="326" ht="10.5" customHeight="1">
      <c r="A326" s="258" t="s">
        <v>102</v>
      </c>
      <c r="B326" s="259"/>
      <c r="C326" s="260" t="s">
        <v>123</v>
      </c>
      <c r="D326" s="314">
        <f>'Proposed Rates'!I265</f>
        <v>0.01162</v>
      </c>
      <c r="E326" s="241"/>
      <c r="F326" s="241"/>
      <c r="G326" s="241"/>
      <c r="H326" s="241"/>
      <c r="I326" s="241"/>
      <c r="J326" s="241"/>
      <c r="K326" s="241"/>
      <c r="L326" s="241"/>
      <c r="M326" s="241"/>
      <c r="N326" s="241"/>
      <c r="O326" s="241"/>
      <c r="P326" s="241"/>
      <c r="Q326" s="241"/>
      <c r="R326" s="241"/>
      <c r="S326" s="241"/>
      <c r="T326" s="241"/>
      <c r="U326" s="241"/>
      <c r="V326" s="241"/>
      <c r="W326" s="241"/>
      <c r="X326" s="241"/>
      <c r="Y326" s="241"/>
      <c r="Z326" s="241"/>
    </row>
    <row r="327" ht="10.5" hidden="1" customHeight="1">
      <c r="A327" s="258" t="s">
        <v>104</v>
      </c>
      <c r="B327" s="259"/>
      <c r="C327" s="260" t="s">
        <v>123</v>
      </c>
      <c r="D327" s="312">
        <f>'Proposed Rates'!I42</f>
        <v>0</v>
      </c>
      <c r="E327" s="241"/>
      <c r="F327" s="241"/>
      <c r="G327" s="241"/>
      <c r="H327" s="241"/>
      <c r="I327" s="241"/>
      <c r="J327" s="241"/>
      <c r="K327" s="241"/>
      <c r="L327" s="241"/>
      <c r="M327" s="241"/>
      <c r="N327" s="241"/>
      <c r="O327" s="241"/>
      <c r="P327" s="241"/>
      <c r="Q327" s="241"/>
      <c r="R327" s="241"/>
      <c r="S327" s="241"/>
      <c r="T327" s="241"/>
      <c r="U327" s="241"/>
      <c r="V327" s="241"/>
      <c r="W327" s="241"/>
      <c r="X327" s="241"/>
      <c r="Y327" s="241"/>
      <c r="Z327" s="241"/>
    </row>
    <row r="328" ht="10.5" hidden="1" customHeight="1">
      <c r="A328" s="258" t="s">
        <v>100</v>
      </c>
      <c r="B328" s="259"/>
      <c r="C328" s="260" t="s">
        <v>123</v>
      </c>
      <c r="D328" s="312">
        <f>'Proposed Rates'!I69</f>
        <v>0</v>
      </c>
      <c r="E328" s="241"/>
      <c r="F328" s="241"/>
      <c r="G328" s="241"/>
      <c r="H328" s="241"/>
      <c r="I328" s="241"/>
      <c r="J328" s="241"/>
      <c r="K328" s="241"/>
      <c r="L328" s="241"/>
      <c r="M328" s="241"/>
      <c r="N328" s="241"/>
      <c r="O328" s="241"/>
      <c r="P328" s="241"/>
      <c r="Q328" s="241"/>
      <c r="R328" s="241"/>
      <c r="S328" s="241"/>
      <c r="T328" s="241"/>
      <c r="U328" s="241"/>
      <c r="V328" s="241"/>
      <c r="W328" s="241"/>
      <c r="X328" s="241"/>
      <c r="Y328" s="241"/>
      <c r="Z328" s="241"/>
    </row>
    <row r="329" ht="10.5" hidden="1" customHeight="1">
      <c r="A329" s="258" t="s">
        <v>99</v>
      </c>
      <c r="B329" s="259"/>
      <c r="C329" s="260" t="s">
        <v>123</v>
      </c>
      <c r="D329" s="312">
        <f>'Proposed Rates'!I95</f>
        <v>0</v>
      </c>
      <c r="E329" s="241"/>
      <c r="F329" s="241"/>
      <c r="G329" s="241"/>
      <c r="H329" s="241"/>
      <c r="I329" s="241"/>
      <c r="J329" s="241"/>
      <c r="K329" s="241"/>
      <c r="L329" s="241"/>
      <c r="M329" s="241"/>
      <c r="N329" s="241"/>
      <c r="O329" s="241"/>
      <c r="P329" s="241"/>
      <c r="Q329" s="241"/>
      <c r="R329" s="241"/>
      <c r="S329" s="241"/>
      <c r="T329" s="241"/>
      <c r="U329" s="241"/>
      <c r="V329" s="241"/>
      <c r="W329" s="241"/>
      <c r="X329" s="241"/>
      <c r="Y329" s="241"/>
      <c r="Z329" s="241"/>
    </row>
    <row r="330" ht="10.5" hidden="1" customHeight="1">
      <c r="A330" s="258" t="s">
        <v>105</v>
      </c>
      <c r="B330" s="259"/>
      <c r="C330" s="260" t="s">
        <v>103</v>
      </c>
      <c r="D330" s="312">
        <f>'Proposed Rates'!I147</f>
        <v>0</v>
      </c>
      <c r="E330" s="241"/>
      <c r="F330" s="241"/>
      <c r="G330" s="241"/>
      <c r="H330" s="241"/>
      <c r="I330" s="241"/>
      <c r="J330" s="241"/>
      <c r="K330" s="241"/>
      <c r="L330" s="241"/>
      <c r="M330" s="241"/>
      <c r="N330" s="241"/>
      <c r="O330" s="241"/>
      <c r="P330" s="241"/>
      <c r="Q330" s="241"/>
      <c r="R330" s="241"/>
      <c r="S330" s="241"/>
      <c r="T330" s="241"/>
      <c r="U330" s="241"/>
      <c r="V330" s="241"/>
      <c r="W330" s="241"/>
      <c r="X330" s="241"/>
      <c r="Y330" s="241"/>
      <c r="Z330" s="241"/>
    </row>
    <row r="331" ht="10.5" customHeight="1">
      <c r="A331" s="258" t="s">
        <v>106</v>
      </c>
      <c r="B331" s="259"/>
      <c r="C331" s="260" t="s">
        <v>123</v>
      </c>
      <c r="D331" s="312">
        <f>'Proposed Rates'!I188</f>
        <v>2.2106</v>
      </c>
      <c r="E331" s="241"/>
      <c r="F331" s="241"/>
      <c r="G331" s="241"/>
      <c r="H331" s="241"/>
      <c r="I331" s="241"/>
      <c r="J331" s="241"/>
      <c r="K331" s="241"/>
      <c r="L331" s="241"/>
      <c r="M331" s="241"/>
      <c r="N331" s="241"/>
      <c r="O331" s="241"/>
      <c r="P331" s="241"/>
      <c r="Q331" s="241"/>
      <c r="R331" s="241"/>
      <c r="S331" s="241"/>
      <c r="T331" s="241"/>
      <c r="U331" s="241"/>
      <c r="V331" s="241"/>
      <c r="W331" s="241"/>
      <c r="X331" s="241"/>
      <c r="Y331" s="241"/>
      <c r="Z331" s="241"/>
    </row>
    <row r="332" ht="10.5" customHeight="1">
      <c r="A332" s="258" t="s">
        <v>107</v>
      </c>
      <c r="B332" s="259"/>
      <c r="C332" s="260" t="s">
        <v>123</v>
      </c>
      <c r="D332" s="312">
        <f>'Proposed Rates'!I201</f>
        <v>1.2333</v>
      </c>
      <c r="E332" s="241"/>
      <c r="F332" s="241"/>
      <c r="G332" s="241"/>
      <c r="H332" s="241"/>
      <c r="I332" s="241"/>
      <c r="J332" s="241"/>
      <c r="K332" s="241"/>
      <c r="L332" s="241"/>
      <c r="M332" s="241"/>
      <c r="N332" s="241"/>
      <c r="O332" s="241"/>
      <c r="P332" s="241"/>
      <c r="Q332" s="241"/>
      <c r="R332" s="241"/>
      <c r="S332" s="241"/>
      <c r="T332" s="241"/>
      <c r="U332" s="241"/>
      <c r="V332" s="241"/>
      <c r="W332" s="241"/>
      <c r="X332" s="241"/>
      <c r="Y332" s="241"/>
      <c r="Z332" s="241"/>
    </row>
    <row r="333" ht="5.25" customHeight="1">
      <c r="A333" s="260"/>
      <c r="B333" s="260"/>
      <c r="C333" s="260"/>
      <c r="D333" s="315"/>
      <c r="E333" s="241"/>
      <c r="F333" s="241"/>
      <c r="G333" s="241"/>
      <c r="H333" s="241"/>
      <c r="I333" s="241"/>
      <c r="J333" s="241"/>
      <c r="K333" s="241"/>
      <c r="L333" s="241"/>
      <c r="M333" s="241"/>
      <c r="N333" s="241"/>
      <c r="O333" s="241"/>
      <c r="P333" s="241"/>
      <c r="Q333" s="241"/>
      <c r="R333" s="241"/>
      <c r="S333" s="241"/>
      <c r="T333" s="241"/>
      <c r="U333" s="241"/>
      <c r="V333" s="241"/>
      <c r="W333" s="241"/>
      <c r="X333" s="241"/>
      <c r="Y333" s="241"/>
      <c r="Z333" s="241"/>
    </row>
    <row r="334" ht="11.25" customHeight="1">
      <c r="A334" s="266" t="s">
        <v>108</v>
      </c>
      <c r="B334" s="259"/>
      <c r="C334" s="260"/>
      <c r="D334" s="315"/>
      <c r="E334" s="241"/>
      <c r="F334" s="241"/>
      <c r="G334" s="241"/>
      <c r="H334" s="241"/>
      <c r="I334" s="241"/>
      <c r="J334" s="241"/>
      <c r="K334" s="241"/>
      <c r="L334" s="241"/>
      <c r="M334" s="241"/>
      <c r="N334" s="241"/>
      <c r="O334" s="241"/>
      <c r="P334" s="241"/>
      <c r="Q334" s="241"/>
      <c r="R334" s="241"/>
      <c r="S334" s="241"/>
      <c r="T334" s="241"/>
      <c r="U334" s="241"/>
      <c r="V334" s="241"/>
      <c r="W334" s="241"/>
      <c r="X334" s="241"/>
      <c r="Y334" s="241"/>
      <c r="Z334" s="241"/>
    </row>
    <row r="335" ht="5.25" customHeight="1">
      <c r="A335" s="255"/>
      <c r="B335" s="260"/>
      <c r="C335" s="260"/>
      <c r="D335" s="315"/>
      <c r="E335" s="241"/>
      <c r="F335" s="241"/>
      <c r="G335" s="241"/>
      <c r="H335" s="241"/>
      <c r="I335" s="241"/>
      <c r="J335" s="241"/>
      <c r="K335" s="241"/>
      <c r="L335" s="241"/>
      <c r="M335" s="241"/>
      <c r="N335" s="241"/>
      <c r="O335" s="241"/>
      <c r="P335" s="241"/>
      <c r="Q335" s="241"/>
      <c r="R335" s="241"/>
      <c r="S335" s="241"/>
      <c r="T335" s="241"/>
      <c r="U335" s="241"/>
      <c r="V335" s="241"/>
      <c r="W335" s="241"/>
      <c r="X335" s="241"/>
      <c r="Y335" s="241"/>
      <c r="Z335" s="241"/>
    </row>
    <row r="336" ht="10.5" customHeight="1">
      <c r="A336" s="258" t="s">
        <v>109</v>
      </c>
      <c r="B336" s="259"/>
      <c r="C336" s="260" t="s">
        <v>103</v>
      </c>
      <c r="D336" s="312">
        <f>$D$34</f>
        <v>0.0041</v>
      </c>
      <c r="E336" s="241"/>
      <c r="F336" s="241"/>
      <c r="G336" s="241"/>
      <c r="H336" s="241"/>
      <c r="I336" s="241"/>
      <c r="J336" s="241"/>
      <c r="K336" s="241"/>
      <c r="L336" s="241"/>
      <c r="M336" s="241"/>
      <c r="N336" s="241"/>
      <c r="O336" s="241"/>
      <c r="P336" s="241"/>
      <c r="Q336" s="241"/>
      <c r="R336" s="241"/>
      <c r="S336" s="241"/>
      <c r="T336" s="241"/>
      <c r="U336" s="241"/>
      <c r="V336" s="241"/>
      <c r="W336" s="241"/>
      <c r="X336" s="241"/>
      <c r="Y336" s="241"/>
      <c r="Z336" s="241"/>
    </row>
    <row r="337" ht="10.5" customHeight="1">
      <c r="A337" s="258" t="s">
        <v>110</v>
      </c>
      <c r="B337" s="259"/>
      <c r="C337" s="260" t="s">
        <v>103</v>
      </c>
      <c r="D337" s="312">
        <f>'Proposed Rates'!I214-'2026'!D335</f>
        <v>0.0004</v>
      </c>
      <c r="E337" s="241"/>
      <c r="F337" s="241"/>
      <c r="G337" s="241"/>
      <c r="H337" s="241"/>
      <c r="I337" s="241"/>
      <c r="J337" s="241"/>
      <c r="K337" s="241"/>
      <c r="L337" s="241"/>
      <c r="M337" s="241"/>
      <c r="N337" s="241"/>
      <c r="O337" s="241"/>
      <c r="P337" s="241"/>
      <c r="Q337" s="241"/>
      <c r="R337" s="241"/>
      <c r="S337" s="241"/>
      <c r="T337" s="241"/>
      <c r="U337" s="241"/>
      <c r="V337" s="241"/>
      <c r="W337" s="241"/>
      <c r="X337" s="241"/>
      <c r="Y337" s="241"/>
      <c r="Z337" s="241"/>
    </row>
    <row r="338" ht="10.5" customHeight="1">
      <c r="A338" s="258" t="s">
        <v>111</v>
      </c>
      <c r="B338" s="259"/>
      <c r="C338" s="260" t="s">
        <v>103</v>
      </c>
      <c r="D338" s="312">
        <f>'Proposed Rates'!I227</f>
        <v>0.0015</v>
      </c>
      <c r="E338" s="241"/>
      <c r="F338" s="241"/>
      <c r="G338" s="241"/>
      <c r="H338" s="241"/>
      <c r="I338" s="241"/>
      <c r="J338" s="241"/>
      <c r="K338" s="241"/>
      <c r="L338" s="241"/>
      <c r="M338" s="241"/>
      <c r="N338" s="241"/>
      <c r="O338" s="241"/>
      <c r="P338" s="241"/>
      <c r="Q338" s="241"/>
      <c r="R338" s="241"/>
      <c r="S338" s="241"/>
      <c r="T338" s="241"/>
      <c r="U338" s="241"/>
      <c r="V338" s="241"/>
      <c r="W338" s="241"/>
      <c r="X338" s="241"/>
      <c r="Y338" s="241"/>
      <c r="Z338" s="241"/>
    </row>
    <row r="339" ht="10.5" customHeight="1">
      <c r="A339" s="258" t="s">
        <v>112</v>
      </c>
      <c r="B339" s="259"/>
      <c r="C339" s="260" t="s">
        <v>98</v>
      </c>
      <c r="D339" s="312">
        <f>'Proposed Rates'!I241</f>
        <v>1.6</v>
      </c>
      <c r="E339" s="241"/>
      <c r="F339" s="241"/>
      <c r="G339" s="241"/>
      <c r="H339" s="241"/>
      <c r="I339" s="241"/>
      <c r="J339" s="241"/>
      <c r="K339" s="241"/>
      <c r="L339" s="241"/>
      <c r="M339" s="241"/>
      <c r="N339" s="241"/>
      <c r="O339" s="241"/>
      <c r="P339" s="241"/>
      <c r="Q339" s="241"/>
      <c r="R339" s="241"/>
      <c r="S339" s="241"/>
      <c r="T339" s="241"/>
      <c r="U339" s="241"/>
      <c r="V339" s="241"/>
      <c r="W339" s="241"/>
      <c r="X339" s="241"/>
      <c r="Y339" s="241"/>
      <c r="Z339" s="241"/>
    </row>
    <row r="340" ht="9.75" customHeight="1">
      <c r="A340" s="282"/>
      <c r="B340" s="259"/>
      <c r="C340" s="260"/>
      <c r="D340" s="265"/>
      <c r="E340" s="241"/>
      <c r="F340" s="241"/>
      <c r="G340" s="241"/>
      <c r="H340" s="241"/>
      <c r="I340" s="241"/>
      <c r="J340" s="241"/>
      <c r="K340" s="241"/>
      <c r="L340" s="241"/>
      <c r="M340" s="241"/>
      <c r="N340" s="241"/>
      <c r="O340" s="241"/>
      <c r="P340" s="241"/>
      <c r="Q340" s="241"/>
      <c r="R340" s="241"/>
      <c r="S340" s="241"/>
      <c r="T340" s="241"/>
      <c r="U340" s="241"/>
      <c r="V340" s="241"/>
      <c r="W340" s="241"/>
      <c r="X340" s="241"/>
      <c r="Y340" s="241"/>
      <c r="Z340" s="241"/>
    </row>
    <row r="341" ht="21.75" customHeight="1">
      <c r="A341" s="238" t="str">
        <f>$A$1</f>
        <v>Hydro Ottawa Limited</v>
      </c>
      <c r="B341" s="239"/>
      <c r="C341" s="239"/>
      <c r="D341" s="240"/>
      <c r="E341" s="241"/>
      <c r="F341" s="241"/>
      <c r="G341" s="241"/>
      <c r="H341" s="241"/>
      <c r="I341" s="241"/>
      <c r="J341" s="241"/>
      <c r="K341" s="241"/>
      <c r="L341" s="241"/>
      <c r="M341" s="241"/>
      <c r="N341" s="241"/>
      <c r="O341" s="241"/>
      <c r="P341" s="241"/>
      <c r="Q341" s="241"/>
      <c r="R341" s="241"/>
      <c r="S341" s="241"/>
      <c r="T341" s="241"/>
      <c r="U341" s="241"/>
      <c r="V341" s="241"/>
      <c r="W341" s="241"/>
      <c r="X341" s="241"/>
      <c r="Y341" s="241"/>
      <c r="Z341" s="241"/>
    </row>
    <row r="342" ht="15.75" customHeight="1">
      <c r="A342" s="242" t="str">
        <f>$A$2</f>
        <v>PROPOSED - TARIFF OF RATES AND CHARGES</v>
      </c>
      <c r="B342" s="239"/>
      <c r="C342" s="239"/>
      <c r="D342" s="240"/>
      <c r="E342" s="241"/>
      <c r="F342" s="241"/>
      <c r="G342" s="241"/>
      <c r="H342" s="241"/>
      <c r="I342" s="241"/>
      <c r="J342" s="241"/>
      <c r="K342" s="241"/>
      <c r="L342" s="241"/>
      <c r="M342" s="241"/>
      <c r="N342" s="241"/>
      <c r="O342" s="241"/>
      <c r="P342" s="241"/>
      <c r="Q342" s="241"/>
      <c r="R342" s="241"/>
      <c r="S342" s="241"/>
      <c r="T342" s="241"/>
      <c r="U342" s="241"/>
      <c r="V342" s="241"/>
      <c r="W342" s="241"/>
      <c r="X342" s="241"/>
      <c r="Y342" s="241"/>
      <c r="Z342" s="241"/>
    </row>
    <row r="343" ht="15.0" customHeight="1">
      <c r="A343" s="243" t="str">
        <f>$A$3</f>
        <v>Effective and Implementation Date January 1, 2029</v>
      </c>
      <c r="B343" s="239"/>
      <c r="C343" s="239"/>
      <c r="D343" s="240"/>
      <c r="E343" s="241"/>
      <c r="F343" s="241"/>
      <c r="G343" s="241"/>
      <c r="H343" s="241"/>
      <c r="I343" s="241"/>
      <c r="J343" s="241"/>
      <c r="K343" s="241"/>
      <c r="L343" s="241"/>
      <c r="M343" s="241"/>
      <c r="N343" s="241"/>
      <c r="O343" s="241"/>
      <c r="P343" s="241"/>
      <c r="Q343" s="241"/>
      <c r="R343" s="241"/>
      <c r="S343" s="241"/>
      <c r="T343" s="241"/>
      <c r="U343" s="241"/>
      <c r="V343" s="241"/>
      <c r="W343" s="241"/>
      <c r="X343" s="241"/>
      <c r="Y343" s="241"/>
      <c r="Z343" s="241"/>
    </row>
    <row r="344" ht="15.0" customHeight="1">
      <c r="A344" s="244" t="str">
        <f>$A$4</f>
        <v>This schedule supersedes and replaces all previously</v>
      </c>
      <c r="B344" s="239"/>
      <c r="C344" s="239"/>
      <c r="D344" s="240"/>
      <c r="E344" s="241"/>
      <c r="F344" s="241"/>
      <c r="G344" s="241"/>
      <c r="H344" s="241"/>
      <c r="I344" s="241"/>
      <c r="J344" s="241"/>
      <c r="K344" s="241"/>
      <c r="L344" s="241"/>
      <c r="M344" s="241"/>
      <c r="N344" s="241"/>
      <c r="O344" s="241"/>
      <c r="P344" s="241"/>
      <c r="Q344" s="241"/>
      <c r="R344" s="241"/>
      <c r="S344" s="241"/>
      <c r="T344" s="241"/>
      <c r="U344" s="241"/>
      <c r="V344" s="241"/>
      <c r="W344" s="241"/>
      <c r="X344" s="241"/>
      <c r="Y344" s="241"/>
      <c r="Z344" s="241"/>
    </row>
    <row r="345" ht="15.0" customHeight="1">
      <c r="A345" s="244" t="str">
        <f>$A$5</f>
        <v>approved schedules of Rates, Charges and Loss Factors</v>
      </c>
      <c r="B345" s="239"/>
      <c r="C345" s="239"/>
      <c r="D345" s="240"/>
      <c r="E345" s="241"/>
      <c r="F345" s="241"/>
      <c r="G345" s="241"/>
      <c r="H345" s="241"/>
      <c r="I345" s="241"/>
      <c r="J345" s="241"/>
      <c r="K345" s="241"/>
      <c r="L345" s="241"/>
      <c r="M345" s="241"/>
      <c r="N345" s="241"/>
      <c r="O345" s="241"/>
      <c r="P345" s="241"/>
      <c r="Q345" s="241"/>
      <c r="R345" s="241"/>
      <c r="S345" s="241"/>
      <c r="T345" s="241"/>
      <c r="U345" s="241"/>
      <c r="V345" s="241"/>
      <c r="W345" s="241"/>
      <c r="X345" s="241"/>
      <c r="Y345" s="241"/>
      <c r="Z345" s="241"/>
    </row>
    <row r="346" ht="9.75" customHeight="1">
      <c r="A346" s="245" t="str">
        <f>$A$6</f>
        <v>EB-2024-0115</v>
      </c>
      <c r="B346" s="239"/>
      <c r="C346" s="239"/>
      <c r="D346" s="240"/>
      <c r="E346" s="241"/>
      <c r="F346" s="241"/>
      <c r="G346" s="241"/>
      <c r="H346" s="241"/>
      <c r="I346" s="241"/>
      <c r="J346" s="241"/>
      <c r="K346" s="241"/>
      <c r="L346" s="241"/>
      <c r="M346" s="241"/>
      <c r="N346" s="241"/>
      <c r="O346" s="241"/>
      <c r="P346" s="241"/>
      <c r="Q346" s="241"/>
      <c r="R346" s="241"/>
      <c r="S346" s="241"/>
      <c r="T346" s="241"/>
      <c r="U346" s="241"/>
      <c r="V346" s="241"/>
      <c r="W346" s="241"/>
      <c r="X346" s="241"/>
      <c r="Y346" s="241"/>
      <c r="Z346" s="241"/>
    </row>
    <row r="347" ht="18.75" customHeight="1">
      <c r="A347" s="246" t="s">
        <v>209</v>
      </c>
      <c r="B347" s="239"/>
      <c r="C347" s="239"/>
      <c r="D347" s="240"/>
      <c r="E347" s="267"/>
      <c r="F347" s="267"/>
      <c r="G347" s="267"/>
      <c r="H347" s="267"/>
      <c r="I347" s="267"/>
      <c r="J347" s="267"/>
      <c r="K347" s="267"/>
      <c r="L347" s="267"/>
      <c r="M347" s="267"/>
      <c r="N347" s="267"/>
      <c r="O347" s="267"/>
      <c r="P347" s="267"/>
      <c r="Q347" s="267"/>
      <c r="R347" s="267"/>
      <c r="S347" s="267"/>
      <c r="T347" s="267"/>
      <c r="U347" s="267"/>
      <c r="V347" s="267"/>
      <c r="W347" s="267"/>
      <c r="X347" s="267"/>
      <c r="Y347" s="267"/>
      <c r="Z347" s="267"/>
    </row>
    <row r="348" ht="36.0" customHeight="1">
      <c r="A348" s="247" t="s">
        <v>210</v>
      </c>
      <c r="B348" s="239"/>
      <c r="C348" s="239"/>
      <c r="D348" s="240"/>
      <c r="E348" s="241"/>
      <c r="F348" s="241"/>
      <c r="G348" s="241"/>
      <c r="H348" s="241"/>
      <c r="I348" s="241"/>
      <c r="J348" s="241"/>
      <c r="K348" s="241"/>
      <c r="L348" s="241"/>
      <c r="M348" s="241"/>
      <c r="N348" s="241"/>
      <c r="O348" s="241"/>
      <c r="P348" s="241"/>
      <c r="Q348" s="241"/>
      <c r="R348" s="241"/>
      <c r="S348" s="241"/>
      <c r="T348" s="241"/>
      <c r="U348" s="241"/>
      <c r="V348" s="241"/>
      <c r="W348" s="241"/>
      <c r="X348" s="241"/>
      <c r="Y348" s="241"/>
      <c r="Z348" s="241"/>
    </row>
    <row r="349" ht="6.75" customHeight="1">
      <c r="A349" s="248"/>
      <c r="B349" s="248"/>
      <c r="C349" s="248"/>
      <c r="D349" s="249"/>
      <c r="E349" s="241"/>
      <c r="F349" s="241"/>
      <c r="G349" s="241"/>
      <c r="H349" s="241"/>
      <c r="I349" s="241"/>
      <c r="J349" s="241"/>
      <c r="K349" s="241"/>
      <c r="L349" s="241"/>
      <c r="M349" s="241"/>
      <c r="N349" s="241"/>
      <c r="O349" s="241"/>
      <c r="P349" s="241"/>
      <c r="Q349" s="241"/>
      <c r="R349" s="241"/>
      <c r="S349" s="241"/>
      <c r="T349" s="241"/>
      <c r="U349" s="241"/>
      <c r="V349" s="241"/>
      <c r="W349" s="241"/>
      <c r="X349" s="241"/>
      <c r="Y349" s="241"/>
      <c r="Z349" s="241"/>
    </row>
    <row r="350" ht="11.25" customHeight="1">
      <c r="A350" s="250" t="s">
        <v>91</v>
      </c>
      <c r="B350" s="239"/>
      <c r="C350" s="239"/>
      <c r="D350" s="240"/>
      <c r="E350" s="241"/>
      <c r="F350" s="241"/>
      <c r="G350" s="241"/>
      <c r="H350" s="241"/>
      <c r="I350" s="241"/>
      <c r="J350" s="241"/>
      <c r="K350" s="241"/>
      <c r="L350" s="241"/>
      <c r="M350" s="241"/>
      <c r="N350" s="241"/>
      <c r="O350" s="241"/>
      <c r="P350" s="241"/>
      <c r="Q350" s="241"/>
      <c r="R350" s="241"/>
      <c r="S350" s="241"/>
      <c r="T350" s="241"/>
      <c r="U350" s="241"/>
      <c r="V350" s="241"/>
      <c r="W350" s="241"/>
      <c r="X350" s="241"/>
      <c r="Y350" s="241"/>
      <c r="Z350" s="241"/>
    </row>
    <row r="351" ht="6.75" customHeight="1">
      <c r="A351" s="251"/>
      <c r="B351" s="252"/>
      <c r="C351" s="252"/>
      <c r="D351" s="253"/>
      <c r="E351" s="241"/>
      <c r="F351" s="241"/>
      <c r="G351" s="241"/>
      <c r="H351" s="241"/>
      <c r="I351" s="241"/>
      <c r="J351" s="241"/>
      <c r="K351" s="241"/>
      <c r="L351" s="241"/>
      <c r="M351" s="241"/>
      <c r="N351" s="241"/>
      <c r="O351" s="241"/>
      <c r="P351" s="241"/>
      <c r="Q351" s="241"/>
      <c r="R351" s="241"/>
      <c r="S351" s="241"/>
      <c r="T351" s="241"/>
      <c r="U351" s="241"/>
      <c r="V351" s="241"/>
      <c r="W351" s="241"/>
      <c r="X351" s="241"/>
      <c r="Y351" s="241"/>
      <c r="Z351" s="241"/>
    </row>
    <row r="352" ht="36.0" customHeight="1">
      <c r="A352" s="247" t="s">
        <v>92</v>
      </c>
      <c r="B352" s="239"/>
      <c r="C352" s="239"/>
      <c r="D352" s="240"/>
      <c r="E352" s="241"/>
      <c r="F352" s="241"/>
      <c r="G352" s="241"/>
      <c r="H352" s="241"/>
      <c r="I352" s="241"/>
      <c r="J352" s="241"/>
      <c r="K352" s="241"/>
      <c r="L352" s="241"/>
      <c r="M352" s="241"/>
      <c r="N352" s="241"/>
      <c r="O352" s="241"/>
      <c r="P352" s="241"/>
      <c r="Q352" s="241"/>
      <c r="R352" s="241"/>
      <c r="S352" s="241"/>
      <c r="T352" s="241"/>
      <c r="U352" s="241"/>
      <c r="V352" s="241"/>
      <c r="W352" s="241"/>
      <c r="X352" s="241"/>
      <c r="Y352" s="241"/>
      <c r="Z352" s="241"/>
    </row>
    <row r="353" ht="6.75" customHeight="1">
      <c r="A353" s="248"/>
      <c r="B353" s="248"/>
      <c r="C353" s="248"/>
      <c r="D353" s="249"/>
      <c r="E353" s="241"/>
      <c r="F353" s="241"/>
      <c r="G353" s="241"/>
      <c r="H353" s="241"/>
      <c r="I353" s="241"/>
      <c r="J353" s="241"/>
      <c r="K353" s="241"/>
      <c r="L353" s="241"/>
      <c r="M353" s="241"/>
      <c r="N353" s="241"/>
      <c r="O353" s="241"/>
      <c r="P353" s="241"/>
      <c r="Q353" s="241"/>
      <c r="R353" s="241"/>
      <c r="S353" s="241"/>
      <c r="T353" s="241"/>
      <c r="U353" s="241"/>
      <c r="V353" s="241"/>
      <c r="W353" s="241"/>
      <c r="X353" s="241"/>
      <c r="Y353" s="241"/>
      <c r="Z353" s="241"/>
    </row>
    <row r="354" ht="48.0" customHeight="1">
      <c r="A354" s="247" t="s">
        <v>93</v>
      </c>
      <c r="B354" s="239"/>
      <c r="C354" s="239"/>
      <c r="D354" s="240"/>
      <c r="E354" s="241"/>
      <c r="F354" s="241"/>
      <c r="G354" s="241"/>
      <c r="H354" s="241"/>
      <c r="I354" s="241"/>
      <c r="J354" s="241"/>
      <c r="K354" s="241"/>
      <c r="L354" s="241"/>
      <c r="M354" s="241"/>
      <c r="N354" s="241"/>
      <c r="O354" s="241"/>
      <c r="P354" s="241"/>
      <c r="Q354" s="241"/>
      <c r="R354" s="241"/>
      <c r="S354" s="241"/>
      <c r="T354" s="241"/>
      <c r="U354" s="241"/>
      <c r="V354" s="241"/>
      <c r="W354" s="241"/>
      <c r="X354" s="241"/>
      <c r="Y354" s="241"/>
      <c r="Z354" s="241"/>
    </row>
    <row r="355" ht="6.75" customHeight="1">
      <c r="A355" s="248"/>
      <c r="B355" s="248"/>
      <c r="C355" s="248"/>
      <c r="D355" s="249"/>
      <c r="E355" s="241"/>
      <c r="F355" s="241"/>
      <c r="G355" s="241"/>
      <c r="H355" s="241"/>
      <c r="I355" s="241"/>
      <c r="J355" s="241"/>
      <c r="K355" s="241"/>
      <c r="L355" s="241"/>
      <c r="M355" s="241"/>
      <c r="N355" s="241"/>
      <c r="O355" s="241"/>
      <c r="P355" s="241"/>
      <c r="Q355" s="241"/>
      <c r="R355" s="241"/>
      <c r="S355" s="241"/>
      <c r="T355" s="241"/>
      <c r="U355" s="241"/>
      <c r="V355" s="241"/>
      <c r="W355" s="241"/>
      <c r="X355" s="241"/>
      <c r="Y355" s="241"/>
      <c r="Z355" s="241"/>
    </row>
    <row r="356" ht="24.0" customHeight="1">
      <c r="A356" s="247" t="s">
        <v>150</v>
      </c>
      <c r="B356" s="239"/>
      <c r="C356" s="239"/>
      <c r="D356" s="240"/>
      <c r="E356" s="241"/>
      <c r="F356" s="241"/>
      <c r="G356" s="241"/>
      <c r="H356" s="241"/>
      <c r="I356" s="241"/>
      <c r="J356" s="241"/>
      <c r="K356" s="241"/>
      <c r="L356" s="241"/>
      <c r="M356" s="241"/>
      <c r="N356" s="241"/>
      <c r="O356" s="241"/>
      <c r="P356" s="241"/>
      <c r="Q356" s="241"/>
      <c r="R356" s="241"/>
      <c r="S356" s="241"/>
      <c r="T356" s="241"/>
      <c r="U356" s="241"/>
      <c r="V356" s="241"/>
      <c r="W356" s="241"/>
      <c r="X356" s="241"/>
      <c r="Y356" s="241"/>
      <c r="Z356" s="241"/>
    </row>
    <row r="357" ht="6.75" customHeight="1">
      <c r="A357" s="248"/>
      <c r="B357" s="248"/>
      <c r="C357" s="248"/>
      <c r="D357" s="249"/>
      <c r="E357" s="241"/>
      <c r="F357" s="241"/>
      <c r="G357" s="241"/>
      <c r="H357" s="241"/>
      <c r="I357" s="241"/>
      <c r="J357" s="241"/>
      <c r="K357" s="241"/>
      <c r="L357" s="241"/>
      <c r="M357" s="241"/>
      <c r="N357" s="241"/>
      <c r="O357" s="241"/>
      <c r="P357" s="241"/>
      <c r="Q357" s="241"/>
      <c r="R357" s="241"/>
      <c r="S357" s="241"/>
      <c r="T357" s="241"/>
      <c r="U357" s="241"/>
      <c r="V357" s="241"/>
      <c r="W357" s="241"/>
      <c r="X357" s="241"/>
      <c r="Y357" s="241"/>
      <c r="Z357" s="241"/>
    </row>
    <row r="358" ht="36.0" customHeight="1">
      <c r="A358" s="247" t="s">
        <v>146</v>
      </c>
      <c r="B358" s="239"/>
      <c r="C358" s="239"/>
      <c r="D358" s="240"/>
      <c r="E358" s="241"/>
      <c r="F358" s="241"/>
      <c r="G358" s="241"/>
      <c r="H358" s="241"/>
      <c r="I358" s="241"/>
      <c r="J358" s="241"/>
      <c r="K358" s="241"/>
      <c r="L358" s="241"/>
      <c r="M358" s="241"/>
      <c r="N358" s="241"/>
      <c r="O358" s="241"/>
      <c r="P358" s="241"/>
      <c r="Q358" s="241"/>
      <c r="R358" s="241"/>
      <c r="S358" s="241"/>
      <c r="T358" s="241"/>
      <c r="U358" s="241"/>
      <c r="V358" s="241"/>
      <c r="W358" s="241"/>
      <c r="X358" s="241"/>
      <c r="Y358" s="241"/>
      <c r="Z358" s="241"/>
    </row>
    <row r="359" ht="6.75" customHeight="1">
      <c r="A359" s="248"/>
      <c r="B359" s="248"/>
      <c r="C359" s="248"/>
      <c r="D359" s="249"/>
      <c r="E359" s="241"/>
      <c r="F359" s="241"/>
      <c r="G359" s="241"/>
      <c r="H359" s="241"/>
      <c r="I359" s="241"/>
      <c r="J359" s="241"/>
      <c r="K359" s="241"/>
      <c r="L359" s="241"/>
      <c r="M359" s="241"/>
      <c r="N359" s="241"/>
      <c r="O359" s="241"/>
      <c r="P359" s="241"/>
      <c r="Q359" s="241"/>
      <c r="R359" s="241"/>
      <c r="S359" s="241"/>
      <c r="T359" s="241"/>
      <c r="U359" s="241"/>
      <c r="V359" s="241"/>
      <c r="W359" s="241"/>
      <c r="X359" s="241"/>
      <c r="Y359" s="241"/>
      <c r="Z359" s="241"/>
    </row>
    <row r="360" ht="15.0" customHeight="1">
      <c r="A360" s="254" t="s">
        <v>96</v>
      </c>
      <c r="B360" s="239"/>
      <c r="C360" s="239"/>
      <c r="D360" s="240"/>
      <c r="E360" s="241"/>
      <c r="F360" s="241"/>
      <c r="G360" s="241"/>
      <c r="H360" s="241"/>
      <c r="I360" s="241"/>
      <c r="J360" s="241"/>
      <c r="K360" s="241"/>
      <c r="L360" s="241"/>
      <c r="M360" s="241"/>
      <c r="N360" s="241"/>
      <c r="O360" s="241"/>
      <c r="P360" s="241"/>
      <c r="Q360" s="241"/>
      <c r="R360" s="241"/>
      <c r="S360" s="241"/>
      <c r="T360" s="241"/>
      <c r="U360" s="241"/>
      <c r="V360" s="241"/>
      <c r="W360" s="241"/>
      <c r="X360" s="241"/>
      <c r="Y360" s="241"/>
      <c r="Z360" s="241"/>
    </row>
    <row r="361" ht="6.75" customHeight="1">
      <c r="A361" s="255"/>
      <c r="B361" s="256"/>
      <c r="C361" s="256"/>
      <c r="D361" s="257"/>
      <c r="E361" s="241"/>
      <c r="F361" s="241"/>
      <c r="G361" s="241"/>
      <c r="H361" s="241"/>
      <c r="I361" s="241"/>
      <c r="J361" s="241"/>
      <c r="K361" s="241"/>
      <c r="L361" s="241"/>
      <c r="M361" s="241"/>
      <c r="N361" s="241"/>
      <c r="O361" s="241"/>
      <c r="P361" s="241"/>
      <c r="Q361" s="241"/>
      <c r="R361" s="241"/>
      <c r="S361" s="241"/>
      <c r="T361" s="241"/>
      <c r="U361" s="241"/>
      <c r="V361" s="241"/>
      <c r="W361" s="241"/>
      <c r="X361" s="241"/>
      <c r="Y361" s="241"/>
      <c r="Z361" s="241"/>
    </row>
    <row r="362" ht="11.25" customHeight="1">
      <c r="A362" s="300" t="s">
        <v>97</v>
      </c>
      <c r="B362" s="240"/>
      <c r="C362" s="260" t="s">
        <v>98</v>
      </c>
      <c r="D362" s="327">
        <f>'Proposed Rates'!I372</f>
        <v>0</v>
      </c>
      <c r="E362" s="241"/>
      <c r="F362" s="241"/>
      <c r="G362" s="241"/>
      <c r="H362" s="241"/>
      <c r="I362" s="241"/>
      <c r="J362" s="241"/>
      <c r="K362" s="241"/>
      <c r="L362" s="241"/>
      <c r="M362" s="241"/>
      <c r="N362" s="241"/>
      <c r="O362" s="241"/>
      <c r="P362" s="241"/>
      <c r="Q362" s="241"/>
      <c r="R362" s="241"/>
      <c r="S362" s="241"/>
      <c r="T362" s="241"/>
      <c r="U362" s="241"/>
      <c r="V362" s="241"/>
      <c r="W362" s="241"/>
      <c r="X362" s="241"/>
      <c r="Y362" s="241"/>
      <c r="Z362" s="241"/>
    </row>
    <row r="363" ht="8.25" customHeight="1">
      <c r="A363" s="282"/>
      <c r="B363" s="259"/>
      <c r="C363" s="260"/>
      <c r="D363" s="265"/>
      <c r="E363" s="241"/>
      <c r="F363" s="241"/>
      <c r="G363" s="241"/>
      <c r="H363" s="241"/>
      <c r="I363" s="241"/>
      <c r="J363" s="241"/>
      <c r="K363" s="241"/>
      <c r="L363" s="241"/>
      <c r="M363" s="241"/>
      <c r="N363" s="241"/>
      <c r="O363" s="241"/>
      <c r="P363" s="241"/>
      <c r="Q363" s="241"/>
      <c r="R363" s="241"/>
      <c r="S363" s="241"/>
      <c r="T363" s="241"/>
      <c r="U363" s="241"/>
      <c r="V363" s="241"/>
      <c r="W363" s="241"/>
      <c r="X363" s="241"/>
      <c r="Y363" s="241"/>
      <c r="Z363" s="241"/>
    </row>
    <row r="364" ht="21.75" customHeight="1">
      <c r="A364" s="238" t="str">
        <f>$A$1</f>
        <v>Hydro Ottawa Limited</v>
      </c>
      <c r="B364" s="239"/>
      <c r="C364" s="239"/>
      <c r="D364" s="240"/>
      <c r="E364" s="241"/>
      <c r="F364" s="241"/>
      <c r="G364" s="241"/>
      <c r="H364" s="241"/>
      <c r="I364" s="241"/>
      <c r="J364" s="241"/>
      <c r="K364" s="241"/>
      <c r="L364" s="241"/>
      <c r="M364" s="241"/>
      <c r="N364" s="241"/>
      <c r="O364" s="241"/>
      <c r="P364" s="241"/>
      <c r="Q364" s="241"/>
      <c r="R364" s="241"/>
      <c r="S364" s="241"/>
      <c r="T364" s="241"/>
      <c r="U364" s="241"/>
      <c r="V364" s="241"/>
      <c r="W364" s="241"/>
      <c r="X364" s="241"/>
      <c r="Y364" s="241"/>
      <c r="Z364" s="241"/>
    </row>
    <row r="365" ht="15.75" customHeight="1">
      <c r="A365" s="242" t="str">
        <f>$A$2</f>
        <v>PROPOSED - TARIFF OF RATES AND CHARGES</v>
      </c>
      <c r="B365" s="239"/>
      <c r="C365" s="239"/>
      <c r="D365" s="240"/>
      <c r="E365" s="241"/>
      <c r="F365" s="241"/>
      <c r="G365" s="241"/>
      <c r="H365" s="241"/>
      <c r="I365" s="241"/>
      <c r="J365" s="241"/>
      <c r="K365" s="241"/>
      <c r="L365" s="241"/>
      <c r="M365" s="241"/>
      <c r="N365" s="241"/>
      <c r="O365" s="241"/>
      <c r="P365" s="241"/>
      <c r="Q365" s="241"/>
      <c r="R365" s="241"/>
      <c r="S365" s="241"/>
      <c r="T365" s="241"/>
      <c r="U365" s="241"/>
      <c r="V365" s="241"/>
      <c r="W365" s="241"/>
      <c r="X365" s="241"/>
      <c r="Y365" s="241"/>
      <c r="Z365" s="241"/>
    </row>
    <row r="366" ht="15.0" customHeight="1">
      <c r="A366" s="243" t="str">
        <f>$A$3</f>
        <v>Effective and Implementation Date January 1, 2029</v>
      </c>
      <c r="B366" s="239"/>
      <c r="C366" s="239"/>
      <c r="D366" s="240"/>
      <c r="E366" s="241"/>
      <c r="F366" s="241"/>
      <c r="G366" s="241"/>
      <c r="H366" s="241"/>
      <c r="I366" s="241"/>
      <c r="J366" s="241"/>
      <c r="K366" s="241"/>
      <c r="L366" s="241"/>
      <c r="M366" s="241"/>
      <c r="N366" s="241"/>
      <c r="O366" s="241"/>
      <c r="P366" s="241"/>
      <c r="Q366" s="241"/>
      <c r="R366" s="241"/>
      <c r="S366" s="241"/>
      <c r="T366" s="241"/>
      <c r="U366" s="241"/>
      <c r="V366" s="241"/>
      <c r="W366" s="241"/>
      <c r="X366" s="241"/>
      <c r="Y366" s="241"/>
      <c r="Z366" s="241"/>
    </row>
    <row r="367" ht="15.0" customHeight="1">
      <c r="A367" s="244" t="str">
        <f>$A$4</f>
        <v>This schedule supersedes and replaces all previously</v>
      </c>
      <c r="B367" s="239"/>
      <c r="C367" s="239"/>
      <c r="D367" s="240"/>
      <c r="E367" s="241"/>
      <c r="F367" s="241"/>
      <c r="G367" s="241"/>
      <c r="H367" s="241"/>
      <c r="I367" s="241"/>
      <c r="J367" s="241"/>
      <c r="K367" s="241"/>
      <c r="L367" s="241"/>
      <c r="M367" s="241"/>
      <c r="N367" s="241"/>
      <c r="O367" s="241"/>
      <c r="P367" s="241"/>
      <c r="Q367" s="241"/>
      <c r="R367" s="241"/>
      <c r="S367" s="241"/>
      <c r="T367" s="241"/>
      <c r="U367" s="241"/>
      <c r="V367" s="241"/>
      <c r="W367" s="241"/>
      <c r="X367" s="241"/>
      <c r="Y367" s="241"/>
      <c r="Z367" s="241"/>
    </row>
    <row r="368" ht="15.0" customHeight="1">
      <c r="A368" s="244" t="str">
        <f>$A$5</f>
        <v>approved schedules of Rates, Charges and Loss Factors</v>
      </c>
      <c r="B368" s="239"/>
      <c r="C368" s="239"/>
      <c r="D368" s="240"/>
      <c r="E368" s="241"/>
      <c r="F368" s="241"/>
      <c r="G368" s="241"/>
      <c r="H368" s="241"/>
      <c r="I368" s="241"/>
      <c r="J368" s="241"/>
      <c r="K368" s="241"/>
      <c r="L368" s="241"/>
      <c r="M368" s="241"/>
      <c r="N368" s="241"/>
      <c r="O368" s="241"/>
      <c r="P368" s="241"/>
      <c r="Q368" s="241"/>
      <c r="R368" s="241"/>
      <c r="S368" s="241"/>
      <c r="T368" s="241"/>
      <c r="U368" s="241"/>
      <c r="V368" s="241"/>
      <c r="W368" s="241"/>
      <c r="X368" s="241"/>
      <c r="Y368" s="241"/>
      <c r="Z368" s="241"/>
    </row>
    <row r="369" ht="9.75" customHeight="1">
      <c r="A369" s="245" t="str">
        <f>$A$6</f>
        <v>EB-2024-0115</v>
      </c>
      <c r="B369" s="239"/>
      <c r="C369" s="239"/>
      <c r="D369" s="240"/>
      <c r="E369" s="241"/>
      <c r="F369" s="241"/>
      <c r="G369" s="241"/>
      <c r="H369" s="241"/>
      <c r="I369" s="241"/>
      <c r="J369" s="241"/>
      <c r="K369" s="241"/>
      <c r="L369" s="241"/>
      <c r="M369" s="241"/>
      <c r="N369" s="241"/>
      <c r="O369" s="241"/>
      <c r="P369" s="241"/>
      <c r="Q369" s="241"/>
      <c r="R369" s="241"/>
      <c r="S369" s="241"/>
      <c r="T369" s="241"/>
      <c r="U369" s="241"/>
      <c r="V369" s="241"/>
      <c r="W369" s="241"/>
      <c r="X369" s="241"/>
      <c r="Y369" s="241"/>
      <c r="Z369" s="241"/>
    </row>
    <row r="370" ht="18.75" customHeight="1">
      <c r="A370" s="246" t="s">
        <v>148</v>
      </c>
      <c r="B370" s="239"/>
      <c r="C370" s="239"/>
      <c r="D370" s="240"/>
      <c r="E370" s="267"/>
      <c r="F370" s="267"/>
      <c r="G370" s="267"/>
      <c r="H370" s="267"/>
      <c r="I370" s="267"/>
      <c r="J370" s="267"/>
      <c r="K370" s="267"/>
      <c r="L370" s="267"/>
      <c r="M370" s="267"/>
      <c r="N370" s="267"/>
      <c r="O370" s="267"/>
      <c r="P370" s="267"/>
      <c r="Q370" s="267"/>
      <c r="R370" s="267"/>
      <c r="S370" s="267"/>
      <c r="T370" s="267"/>
      <c r="U370" s="267"/>
      <c r="V370" s="267"/>
      <c r="W370" s="267"/>
      <c r="X370" s="267"/>
      <c r="Y370" s="267"/>
      <c r="Z370" s="267"/>
    </row>
    <row r="371" ht="36.0" customHeight="1">
      <c r="A371" s="247" t="s">
        <v>149</v>
      </c>
      <c r="B371" s="239"/>
      <c r="C371" s="239"/>
      <c r="D371" s="240"/>
      <c r="E371" s="241"/>
      <c r="F371" s="241"/>
      <c r="G371" s="241"/>
      <c r="H371" s="241"/>
      <c r="I371" s="241"/>
      <c r="J371" s="241"/>
      <c r="K371" s="241"/>
      <c r="L371" s="241"/>
      <c r="M371" s="241"/>
      <c r="N371" s="241"/>
      <c r="O371" s="241"/>
      <c r="P371" s="241"/>
      <c r="Q371" s="241"/>
      <c r="R371" s="241"/>
      <c r="S371" s="241"/>
      <c r="T371" s="241"/>
      <c r="U371" s="241"/>
      <c r="V371" s="241"/>
      <c r="W371" s="241"/>
      <c r="X371" s="241"/>
      <c r="Y371" s="241"/>
      <c r="Z371" s="241"/>
    </row>
    <row r="372" ht="6.75" customHeight="1">
      <c r="A372" s="248"/>
      <c r="B372" s="248"/>
      <c r="C372" s="248"/>
      <c r="D372" s="249"/>
      <c r="E372" s="241"/>
      <c r="F372" s="241"/>
      <c r="G372" s="241"/>
      <c r="H372" s="241"/>
      <c r="I372" s="241"/>
      <c r="J372" s="241"/>
      <c r="K372" s="241"/>
      <c r="L372" s="241"/>
      <c r="M372" s="241"/>
      <c r="N372" s="241"/>
      <c r="O372" s="241"/>
      <c r="P372" s="241"/>
      <c r="Q372" s="241"/>
      <c r="R372" s="241"/>
      <c r="S372" s="241"/>
      <c r="T372" s="241"/>
      <c r="U372" s="241"/>
      <c r="V372" s="241"/>
      <c r="W372" s="241"/>
      <c r="X372" s="241"/>
      <c r="Y372" s="241"/>
      <c r="Z372" s="241"/>
    </row>
    <row r="373" ht="11.25" customHeight="1">
      <c r="A373" s="250" t="s">
        <v>91</v>
      </c>
      <c r="B373" s="239"/>
      <c r="C373" s="239"/>
      <c r="D373" s="240"/>
      <c r="E373" s="241"/>
      <c r="F373" s="241"/>
      <c r="G373" s="241"/>
      <c r="H373" s="241"/>
      <c r="I373" s="241"/>
      <c r="J373" s="241"/>
      <c r="K373" s="241"/>
      <c r="L373" s="241"/>
      <c r="M373" s="241"/>
      <c r="N373" s="241"/>
      <c r="O373" s="241"/>
      <c r="P373" s="241"/>
      <c r="Q373" s="241"/>
      <c r="R373" s="241"/>
      <c r="S373" s="241"/>
      <c r="T373" s="241"/>
      <c r="U373" s="241"/>
      <c r="V373" s="241"/>
      <c r="W373" s="241"/>
      <c r="X373" s="241"/>
      <c r="Y373" s="241"/>
      <c r="Z373" s="241"/>
    </row>
    <row r="374" ht="6.75" customHeight="1">
      <c r="A374" s="251"/>
      <c r="B374" s="252"/>
      <c r="C374" s="252"/>
      <c r="D374" s="253"/>
      <c r="E374" s="241"/>
      <c r="F374" s="241"/>
      <c r="G374" s="241"/>
      <c r="H374" s="241"/>
      <c r="I374" s="241"/>
      <c r="J374" s="241"/>
      <c r="K374" s="241"/>
      <c r="L374" s="241"/>
      <c r="M374" s="241"/>
      <c r="N374" s="241"/>
      <c r="O374" s="241"/>
      <c r="P374" s="241"/>
      <c r="Q374" s="241"/>
      <c r="R374" s="241"/>
      <c r="S374" s="241"/>
      <c r="T374" s="241"/>
      <c r="U374" s="241"/>
      <c r="V374" s="241"/>
      <c r="W374" s="241"/>
      <c r="X374" s="241"/>
      <c r="Y374" s="241"/>
      <c r="Z374" s="241"/>
    </row>
    <row r="375" ht="36.0" customHeight="1">
      <c r="A375" s="247" t="s">
        <v>92</v>
      </c>
      <c r="B375" s="239"/>
      <c r="C375" s="239"/>
      <c r="D375" s="240"/>
      <c r="E375" s="241"/>
      <c r="F375" s="241"/>
      <c r="G375" s="241"/>
      <c r="H375" s="241"/>
      <c r="I375" s="241"/>
      <c r="J375" s="241"/>
      <c r="K375" s="241"/>
      <c r="L375" s="241"/>
      <c r="M375" s="241"/>
      <c r="N375" s="241"/>
      <c r="O375" s="241"/>
      <c r="P375" s="241"/>
      <c r="Q375" s="241"/>
      <c r="R375" s="241"/>
      <c r="S375" s="241"/>
      <c r="T375" s="241"/>
      <c r="U375" s="241"/>
      <c r="V375" s="241"/>
      <c r="W375" s="241"/>
      <c r="X375" s="241"/>
      <c r="Y375" s="241"/>
      <c r="Z375" s="241"/>
    </row>
    <row r="376" ht="6.75" customHeight="1">
      <c r="A376" s="248"/>
      <c r="B376" s="248"/>
      <c r="C376" s="248"/>
      <c r="D376" s="249"/>
      <c r="E376" s="241"/>
      <c r="F376" s="241"/>
      <c r="G376" s="241"/>
      <c r="H376" s="241"/>
      <c r="I376" s="241"/>
      <c r="J376" s="241"/>
      <c r="K376" s="241"/>
      <c r="L376" s="241"/>
      <c r="M376" s="241"/>
      <c r="N376" s="241"/>
      <c r="O376" s="241"/>
      <c r="P376" s="241"/>
      <c r="Q376" s="241"/>
      <c r="R376" s="241"/>
      <c r="S376" s="241"/>
      <c r="T376" s="241"/>
      <c r="U376" s="241"/>
      <c r="V376" s="241"/>
      <c r="W376" s="241"/>
      <c r="X376" s="241"/>
      <c r="Y376" s="241"/>
      <c r="Z376" s="241"/>
    </row>
    <row r="377" ht="48.0" customHeight="1">
      <c r="A377" s="247" t="s">
        <v>93</v>
      </c>
      <c r="B377" s="239"/>
      <c r="C377" s="239"/>
      <c r="D377" s="240"/>
      <c r="E377" s="241"/>
      <c r="F377" s="241"/>
      <c r="G377" s="241"/>
      <c r="H377" s="241"/>
      <c r="I377" s="241"/>
      <c r="J377" s="241"/>
      <c r="K377" s="241"/>
      <c r="L377" s="241"/>
      <c r="M377" s="241"/>
      <c r="N377" s="241"/>
      <c r="O377" s="241"/>
      <c r="P377" s="241"/>
      <c r="Q377" s="241"/>
      <c r="R377" s="241"/>
      <c r="S377" s="241"/>
      <c r="T377" s="241"/>
      <c r="U377" s="241"/>
      <c r="V377" s="241"/>
      <c r="W377" s="241"/>
      <c r="X377" s="241"/>
      <c r="Y377" s="241"/>
      <c r="Z377" s="241"/>
    </row>
    <row r="378" ht="6.75" customHeight="1">
      <c r="A378" s="248"/>
      <c r="B378" s="248"/>
      <c r="C378" s="248"/>
      <c r="D378" s="249"/>
      <c r="E378" s="241"/>
      <c r="F378" s="241"/>
      <c r="G378" s="241"/>
      <c r="H378" s="241"/>
      <c r="I378" s="241"/>
      <c r="J378" s="241"/>
      <c r="K378" s="241"/>
      <c r="L378" s="241"/>
      <c r="M378" s="241"/>
      <c r="N378" s="241"/>
      <c r="O378" s="241"/>
      <c r="P378" s="241"/>
      <c r="Q378" s="241"/>
      <c r="R378" s="241"/>
      <c r="S378" s="241"/>
      <c r="T378" s="241"/>
      <c r="U378" s="241"/>
      <c r="V378" s="241"/>
      <c r="W378" s="241"/>
      <c r="X378" s="241"/>
      <c r="Y378" s="241"/>
      <c r="Z378" s="241"/>
    </row>
    <row r="379" ht="24.0" customHeight="1">
      <c r="A379" s="247" t="s">
        <v>150</v>
      </c>
      <c r="B379" s="239"/>
      <c r="C379" s="239"/>
      <c r="D379" s="240"/>
      <c r="E379" s="241"/>
      <c r="F379" s="241"/>
      <c r="G379" s="241"/>
      <c r="H379" s="241"/>
      <c r="I379" s="241"/>
      <c r="J379" s="241"/>
      <c r="K379" s="241"/>
      <c r="L379" s="241"/>
      <c r="M379" s="241"/>
      <c r="N379" s="241"/>
      <c r="O379" s="241"/>
      <c r="P379" s="241"/>
      <c r="Q379" s="241"/>
      <c r="R379" s="241"/>
      <c r="S379" s="241"/>
      <c r="T379" s="241"/>
      <c r="U379" s="241"/>
      <c r="V379" s="241"/>
      <c r="W379" s="241"/>
      <c r="X379" s="241"/>
      <c r="Y379" s="241"/>
      <c r="Z379" s="241"/>
    </row>
    <row r="380" ht="6.75" customHeight="1">
      <c r="A380" s="248"/>
      <c r="B380" s="248"/>
      <c r="C380" s="248"/>
      <c r="D380" s="249"/>
      <c r="E380" s="241"/>
      <c r="F380" s="241"/>
      <c r="G380" s="241"/>
      <c r="H380" s="241"/>
      <c r="I380" s="241"/>
      <c r="J380" s="241"/>
      <c r="K380" s="241"/>
      <c r="L380" s="241"/>
      <c r="M380" s="241"/>
      <c r="N380" s="241"/>
      <c r="O380" s="241"/>
      <c r="P380" s="241"/>
      <c r="Q380" s="241"/>
      <c r="R380" s="241"/>
      <c r="S380" s="241"/>
      <c r="T380" s="241"/>
      <c r="U380" s="241"/>
      <c r="V380" s="241"/>
      <c r="W380" s="241"/>
      <c r="X380" s="241"/>
      <c r="Y380" s="241"/>
      <c r="Z380" s="241"/>
    </row>
    <row r="381" ht="36.0" customHeight="1">
      <c r="A381" s="247" t="s">
        <v>146</v>
      </c>
      <c r="B381" s="239"/>
      <c r="C381" s="239"/>
      <c r="D381" s="240"/>
      <c r="E381" s="241"/>
      <c r="F381" s="241"/>
      <c r="G381" s="241"/>
      <c r="H381" s="241"/>
      <c r="I381" s="241"/>
      <c r="J381" s="241"/>
      <c r="K381" s="241"/>
      <c r="L381" s="241"/>
      <c r="M381" s="241"/>
      <c r="N381" s="241"/>
      <c r="O381" s="241"/>
      <c r="P381" s="241"/>
      <c r="Q381" s="241"/>
      <c r="R381" s="241"/>
      <c r="S381" s="241"/>
      <c r="T381" s="241"/>
      <c r="U381" s="241"/>
      <c r="V381" s="241"/>
      <c r="W381" s="241"/>
      <c r="X381" s="241"/>
      <c r="Y381" s="241"/>
      <c r="Z381" s="241"/>
    </row>
    <row r="382" ht="6.75" customHeight="1">
      <c r="A382" s="248"/>
      <c r="B382" s="248"/>
      <c r="C382" s="248"/>
      <c r="D382" s="249"/>
      <c r="E382" s="241"/>
      <c r="F382" s="241"/>
      <c r="G382" s="241"/>
      <c r="H382" s="241"/>
      <c r="I382" s="241"/>
      <c r="J382" s="241"/>
      <c r="K382" s="241"/>
      <c r="L382" s="241"/>
      <c r="M382" s="241"/>
      <c r="N382" s="241"/>
      <c r="O382" s="241"/>
      <c r="P382" s="241"/>
      <c r="Q382" s="241"/>
      <c r="R382" s="241"/>
      <c r="S382" s="241"/>
      <c r="T382" s="241"/>
      <c r="U382" s="241"/>
      <c r="V382" s="241"/>
      <c r="W382" s="241"/>
      <c r="X382" s="241"/>
      <c r="Y382" s="241"/>
      <c r="Z382" s="241"/>
    </row>
    <row r="383" ht="15.0" customHeight="1">
      <c r="A383" s="254" t="s">
        <v>96</v>
      </c>
      <c r="B383" s="239"/>
      <c r="C383" s="239"/>
      <c r="D383" s="240"/>
      <c r="E383" s="241"/>
      <c r="F383" s="241"/>
      <c r="G383" s="241"/>
      <c r="H383" s="241"/>
      <c r="I383" s="241"/>
      <c r="J383" s="241"/>
      <c r="K383" s="241"/>
      <c r="L383" s="241"/>
      <c r="M383" s="241"/>
      <c r="N383" s="241"/>
      <c r="O383" s="241"/>
      <c r="P383" s="241"/>
      <c r="Q383" s="241"/>
      <c r="R383" s="241"/>
      <c r="S383" s="241"/>
      <c r="T383" s="241"/>
      <c r="U383" s="241"/>
      <c r="V383" s="241"/>
      <c r="W383" s="241"/>
      <c r="X383" s="241"/>
      <c r="Y383" s="241"/>
      <c r="Z383" s="241"/>
    </row>
    <row r="384" ht="6.75" customHeight="1">
      <c r="A384" s="255"/>
      <c r="B384" s="256"/>
      <c r="C384" s="256"/>
      <c r="D384" s="257"/>
      <c r="E384" s="241"/>
      <c r="F384" s="241"/>
      <c r="G384" s="241"/>
      <c r="H384" s="241"/>
      <c r="I384" s="241"/>
      <c r="J384" s="241"/>
      <c r="K384" s="241"/>
      <c r="L384" s="241"/>
      <c r="M384" s="241"/>
      <c r="N384" s="241"/>
      <c r="O384" s="241"/>
      <c r="P384" s="241"/>
      <c r="Q384" s="241"/>
      <c r="R384" s="241"/>
      <c r="S384" s="241"/>
      <c r="T384" s="241"/>
      <c r="U384" s="241"/>
      <c r="V384" s="241"/>
      <c r="W384" s="241"/>
      <c r="X384" s="241"/>
      <c r="Y384" s="241"/>
      <c r="Z384" s="241"/>
    </row>
    <row r="385" ht="11.25" customHeight="1">
      <c r="A385" s="300" t="s">
        <v>97</v>
      </c>
      <c r="B385" s="240"/>
      <c r="C385" s="260" t="s">
        <v>98</v>
      </c>
      <c r="D385" s="327">
        <f>'Proposed Rates'!I369</f>
        <v>12</v>
      </c>
      <c r="E385" s="241"/>
      <c r="F385" s="241"/>
      <c r="G385" s="241"/>
      <c r="H385" s="241"/>
      <c r="I385" s="241"/>
      <c r="J385" s="241"/>
      <c r="K385" s="241"/>
      <c r="L385" s="241"/>
      <c r="M385" s="241"/>
      <c r="N385" s="241"/>
      <c r="O385" s="241"/>
      <c r="P385" s="241"/>
      <c r="Q385" s="241"/>
      <c r="R385" s="241"/>
      <c r="S385" s="241"/>
      <c r="T385" s="241"/>
      <c r="U385" s="241"/>
      <c r="V385" s="241"/>
      <c r="W385" s="241"/>
      <c r="X385" s="241"/>
      <c r="Y385" s="241"/>
      <c r="Z385" s="241"/>
    </row>
    <row r="386" ht="3.0" customHeight="1">
      <c r="A386" s="282"/>
      <c r="B386" s="259"/>
      <c r="C386" s="260"/>
      <c r="D386" s="265"/>
      <c r="E386" s="241"/>
      <c r="F386" s="241"/>
      <c r="G386" s="241"/>
      <c r="H386" s="241"/>
      <c r="I386" s="241"/>
      <c r="J386" s="241"/>
      <c r="K386" s="241"/>
      <c r="L386" s="241"/>
      <c r="M386" s="241"/>
      <c r="N386" s="241"/>
      <c r="O386" s="241"/>
      <c r="P386" s="241"/>
      <c r="Q386" s="241"/>
      <c r="R386" s="241"/>
      <c r="S386" s="241"/>
      <c r="T386" s="241"/>
      <c r="U386" s="241"/>
      <c r="V386" s="241"/>
      <c r="W386" s="241"/>
      <c r="X386" s="241"/>
      <c r="Y386" s="241"/>
      <c r="Z386" s="241"/>
    </row>
    <row r="387" ht="3.0" customHeight="1">
      <c r="A387" s="323"/>
      <c r="B387" s="324"/>
      <c r="C387" s="325"/>
      <c r="D387" s="326"/>
      <c r="E387" s="241"/>
      <c r="F387" s="241"/>
      <c r="G387" s="241"/>
      <c r="H387" s="241"/>
      <c r="I387" s="241"/>
      <c r="J387" s="241"/>
      <c r="K387" s="241"/>
      <c r="L387" s="241"/>
      <c r="M387" s="241"/>
      <c r="N387" s="241"/>
      <c r="O387" s="241"/>
      <c r="P387" s="241"/>
      <c r="Q387" s="241"/>
      <c r="R387" s="241"/>
      <c r="S387" s="241"/>
      <c r="T387" s="241"/>
      <c r="U387" s="241"/>
      <c r="V387" s="241"/>
      <c r="W387" s="241"/>
      <c r="X387" s="241"/>
      <c r="Y387" s="241"/>
      <c r="Z387" s="241"/>
    </row>
    <row r="388" ht="3.0" customHeight="1">
      <c r="A388" s="323"/>
      <c r="B388" s="324"/>
      <c r="C388" s="325"/>
      <c r="D388" s="326"/>
      <c r="E388" s="241"/>
      <c r="F388" s="241"/>
      <c r="G388" s="241"/>
      <c r="H388" s="241"/>
      <c r="I388" s="241"/>
      <c r="J388" s="241"/>
      <c r="K388" s="241"/>
      <c r="L388" s="241"/>
      <c r="M388" s="241"/>
      <c r="N388" s="241"/>
      <c r="O388" s="241"/>
      <c r="P388" s="241"/>
      <c r="Q388" s="241"/>
      <c r="R388" s="241"/>
      <c r="S388" s="241"/>
      <c r="T388" s="241"/>
      <c r="U388" s="241"/>
      <c r="V388" s="241"/>
      <c r="W388" s="241"/>
      <c r="X388" s="241"/>
      <c r="Y388" s="241"/>
      <c r="Z388" s="241"/>
    </row>
    <row r="389" ht="3.0" customHeight="1">
      <c r="A389" s="323"/>
      <c r="B389" s="324"/>
      <c r="C389" s="325"/>
      <c r="D389" s="326"/>
      <c r="E389" s="241"/>
      <c r="F389" s="241"/>
      <c r="G389" s="241"/>
      <c r="H389" s="241"/>
      <c r="I389" s="241"/>
      <c r="J389" s="241"/>
      <c r="K389" s="241"/>
      <c r="L389" s="241"/>
      <c r="M389" s="241"/>
      <c r="N389" s="241"/>
      <c r="O389" s="241"/>
      <c r="P389" s="241"/>
      <c r="Q389" s="241"/>
      <c r="R389" s="241"/>
      <c r="S389" s="241"/>
      <c r="T389" s="241"/>
      <c r="U389" s="241"/>
      <c r="V389" s="241"/>
      <c r="W389" s="241"/>
      <c r="X389" s="241"/>
      <c r="Y389" s="241"/>
      <c r="Z389" s="241"/>
    </row>
    <row r="390" ht="3.0" customHeight="1">
      <c r="A390" s="323"/>
      <c r="B390" s="324"/>
      <c r="C390" s="325"/>
      <c r="D390" s="326"/>
      <c r="E390" s="241"/>
      <c r="F390" s="241"/>
      <c r="G390" s="241"/>
      <c r="H390" s="241"/>
      <c r="I390" s="241"/>
      <c r="J390" s="241"/>
      <c r="K390" s="241"/>
      <c r="L390" s="241"/>
      <c r="M390" s="241"/>
      <c r="N390" s="241"/>
      <c r="O390" s="241"/>
      <c r="P390" s="241"/>
      <c r="Q390" s="241"/>
      <c r="R390" s="241"/>
      <c r="S390" s="241"/>
      <c r="T390" s="241"/>
      <c r="U390" s="241"/>
      <c r="V390" s="241"/>
      <c r="W390" s="241"/>
      <c r="X390" s="241"/>
      <c r="Y390" s="241"/>
      <c r="Z390" s="241"/>
    </row>
    <row r="391" ht="3.0" customHeight="1">
      <c r="A391" s="323"/>
      <c r="B391" s="324"/>
      <c r="C391" s="325"/>
      <c r="D391" s="326"/>
      <c r="E391" s="241"/>
      <c r="F391" s="241"/>
      <c r="G391" s="241"/>
      <c r="H391" s="241"/>
      <c r="I391" s="241"/>
      <c r="J391" s="241"/>
      <c r="K391" s="241"/>
      <c r="L391" s="241"/>
      <c r="M391" s="241"/>
      <c r="N391" s="241"/>
      <c r="O391" s="241"/>
      <c r="P391" s="241"/>
      <c r="Q391" s="241"/>
      <c r="R391" s="241"/>
      <c r="S391" s="241"/>
      <c r="T391" s="241"/>
      <c r="U391" s="241"/>
      <c r="V391" s="241"/>
      <c r="W391" s="241"/>
      <c r="X391" s="241"/>
      <c r="Y391" s="241"/>
      <c r="Z391" s="241"/>
    </row>
    <row r="392" ht="3.0" customHeight="1">
      <c r="A392" s="323"/>
      <c r="B392" s="324"/>
      <c r="C392" s="325"/>
      <c r="D392" s="326"/>
      <c r="E392" s="241"/>
      <c r="F392" s="241"/>
      <c r="G392" s="241"/>
      <c r="H392" s="241"/>
      <c r="I392" s="241"/>
      <c r="J392" s="241"/>
      <c r="K392" s="241"/>
      <c r="L392" s="241"/>
      <c r="M392" s="241"/>
      <c r="N392" s="241"/>
      <c r="O392" s="241"/>
      <c r="P392" s="241"/>
      <c r="Q392" s="241"/>
      <c r="R392" s="241"/>
      <c r="S392" s="241"/>
      <c r="T392" s="241"/>
      <c r="U392" s="241"/>
      <c r="V392" s="241"/>
      <c r="W392" s="241"/>
      <c r="X392" s="241"/>
      <c r="Y392" s="241"/>
      <c r="Z392" s="241"/>
    </row>
    <row r="393" ht="18.75" customHeight="1">
      <c r="A393" s="246" t="s">
        <v>151</v>
      </c>
      <c r="B393" s="239"/>
      <c r="C393" s="239"/>
      <c r="D393" s="240"/>
      <c r="E393" s="267"/>
      <c r="F393" s="267"/>
      <c r="G393" s="267"/>
      <c r="H393" s="267"/>
      <c r="I393" s="267"/>
      <c r="J393" s="267"/>
      <c r="K393" s="267"/>
      <c r="L393" s="267"/>
      <c r="M393" s="267"/>
      <c r="N393" s="267"/>
      <c r="O393" s="267"/>
      <c r="P393" s="267"/>
      <c r="Q393" s="267"/>
      <c r="R393" s="267"/>
      <c r="S393" s="267"/>
      <c r="T393" s="267"/>
      <c r="U393" s="267"/>
      <c r="V393" s="267"/>
      <c r="W393" s="267"/>
      <c r="X393" s="267"/>
      <c r="Y393" s="267"/>
      <c r="Z393" s="267"/>
    </row>
    <row r="394" ht="36.0" customHeight="1">
      <c r="A394" s="247" t="s">
        <v>152</v>
      </c>
      <c r="B394" s="239"/>
      <c r="C394" s="239"/>
      <c r="D394" s="240"/>
      <c r="E394" s="241"/>
      <c r="F394" s="241"/>
      <c r="G394" s="241"/>
      <c r="H394" s="241"/>
      <c r="I394" s="241"/>
      <c r="J394" s="241"/>
      <c r="K394" s="241"/>
      <c r="L394" s="241"/>
      <c r="M394" s="241"/>
      <c r="N394" s="241"/>
      <c r="O394" s="241"/>
      <c r="P394" s="241"/>
      <c r="Q394" s="241"/>
      <c r="R394" s="241"/>
      <c r="S394" s="241"/>
      <c r="T394" s="241"/>
      <c r="U394" s="241"/>
      <c r="V394" s="241"/>
      <c r="W394" s="241"/>
      <c r="X394" s="241"/>
      <c r="Y394" s="241"/>
      <c r="Z394" s="241"/>
    </row>
    <row r="395" ht="6.75" customHeight="1">
      <c r="A395" s="248"/>
      <c r="B395" s="248"/>
      <c r="C395" s="248"/>
      <c r="D395" s="249"/>
      <c r="E395" s="241"/>
      <c r="F395" s="241"/>
      <c r="G395" s="241"/>
      <c r="H395" s="241"/>
      <c r="I395" s="241"/>
      <c r="J395" s="241"/>
      <c r="K395" s="241"/>
      <c r="L395" s="241"/>
      <c r="M395" s="241"/>
      <c r="N395" s="241"/>
      <c r="O395" s="241"/>
      <c r="P395" s="241"/>
      <c r="Q395" s="241"/>
      <c r="R395" s="241"/>
      <c r="S395" s="241"/>
      <c r="T395" s="241"/>
      <c r="U395" s="241"/>
      <c r="V395" s="241"/>
      <c r="W395" s="241"/>
      <c r="X395" s="241"/>
      <c r="Y395" s="241"/>
      <c r="Z395" s="241"/>
    </row>
    <row r="396" ht="11.25" customHeight="1">
      <c r="A396" s="250" t="s">
        <v>91</v>
      </c>
      <c r="B396" s="239"/>
      <c r="C396" s="239"/>
      <c r="D396" s="240"/>
      <c r="E396" s="241"/>
      <c r="F396" s="241"/>
      <c r="G396" s="241"/>
      <c r="H396" s="241"/>
      <c r="I396" s="241"/>
      <c r="J396" s="241"/>
      <c r="K396" s="241"/>
      <c r="L396" s="241"/>
      <c r="M396" s="241"/>
      <c r="N396" s="241"/>
      <c r="O396" s="241"/>
      <c r="P396" s="241"/>
      <c r="Q396" s="241"/>
      <c r="R396" s="241"/>
      <c r="S396" s="241"/>
      <c r="T396" s="241"/>
      <c r="U396" s="241"/>
      <c r="V396" s="241"/>
      <c r="W396" s="241"/>
      <c r="X396" s="241"/>
      <c r="Y396" s="241"/>
      <c r="Z396" s="241"/>
    </row>
    <row r="397" ht="6.75" customHeight="1">
      <c r="A397" s="251"/>
      <c r="B397" s="252"/>
      <c r="C397" s="252"/>
      <c r="D397" s="253"/>
      <c r="E397" s="241"/>
      <c r="F397" s="241"/>
      <c r="G397" s="241"/>
      <c r="H397" s="241"/>
      <c r="I397" s="241"/>
      <c r="J397" s="241"/>
      <c r="K397" s="241"/>
      <c r="L397" s="241"/>
      <c r="M397" s="241"/>
      <c r="N397" s="241"/>
      <c r="O397" s="241"/>
      <c r="P397" s="241"/>
      <c r="Q397" s="241"/>
      <c r="R397" s="241"/>
      <c r="S397" s="241"/>
      <c r="T397" s="241"/>
      <c r="U397" s="241"/>
      <c r="V397" s="241"/>
      <c r="W397" s="241"/>
      <c r="X397" s="241"/>
      <c r="Y397" s="241"/>
      <c r="Z397" s="241"/>
    </row>
    <row r="398" ht="36.0" customHeight="1">
      <c r="A398" s="247" t="s">
        <v>92</v>
      </c>
      <c r="B398" s="239"/>
      <c r="C398" s="239"/>
      <c r="D398" s="240"/>
      <c r="E398" s="241"/>
      <c r="F398" s="241"/>
      <c r="G398" s="241"/>
      <c r="H398" s="241"/>
      <c r="I398" s="241"/>
      <c r="J398" s="241"/>
      <c r="K398" s="241"/>
      <c r="L398" s="241"/>
      <c r="M398" s="241"/>
      <c r="N398" s="241"/>
      <c r="O398" s="241"/>
      <c r="P398" s="241"/>
      <c r="Q398" s="241"/>
      <c r="R398" s="241"/>
      <c r="S398" s="241"/>
      <c r="T398" s="241"/>
      <c r="U398" s="241"/>
      <c r="V398" s="241"/>
      <c r="W398" s="241"/>
      <c r="X398" s="241"/>
      <c r="Y398" s="241"/>
      <c r="Z398" s="241"/>
    </row>
    <row r="399" ht="6.75" customHeight="1">
      <c r="A399" s="248"/>
      <c r="B399" s="248"/>
      <c r="C399" s="248"/>
      <c r="D399" s="249"/>
      <c r="E399" s="241"/>
      <c r="F399" s="241"/>
      <c r="G399" s="241"/>
      <c r="H399" s="241"/>
      <c r="I399" s="241"/>
      <c r="J399" s="241"/>
      <c r="K399" s="241"/>
      <c r="L399" s="241"/>
      <c r="M399" s="241"/>
      <c r="N399" s="241"/>
      <c r="O399" s="241"/>
      <c r="P399" s="241"/>
      <c r="Q399" s="241"/>
      <c r="R399" s="241"/>
      <c r="S399" s="241"/>
      <c r="T399" s="241"/>
      <c r="U399" s="241"/>
      <c r="V399" s="241"/>
      <c r="W399" s="241"/>
      <c r="X399" s="241"/>
      <c r="Y399" s="241"/>
      <c r="Z399" s="241"/>
    </row>
    <row r="400" ht="48.0" customHeight="1">
      <c r="A400" s="247" t="s">
        <v>93</v>
      </c>
      <c r="B400" s="239"/>
      <c r="C400" s="239"/>
      <c r="D400" s="240"/>
      <c r="E400" s="241"/>
      <c r="F400" s="241"/>
      <c r="G400" s="241"/>
      <c r="H400" s="241"/>
      <c r="I400" s="241"/>
      <c r="J400" s="241"/>
      <c r="K400" s="241"/>
      <c r="L400" s="241"/>
      <c r="M400" s="241"/>
      <c r="N400" s="241"/>
      <c r="O400" s="241"/>
      <c r="P400" s="241"/>
      <c r="Q400" s="241"/>
      <c r="R400" s="241"/>
      <c r="S400" s="241"/>
      <c r="T400" s="241"/>
      <c r="U400" s="241"/>
      <c r="V400" s="241"/>
      <c r="W400" s="241"/>
      <c r="X400" s="241"/>
      <c r="Y400" s="241"/>
      <c r="Z400" s="241"/>
    </row>
    <row r="401" ht="6.75" customHeight="1">
      <c r="A401" s="248"/>
      <c r="B401" s="248"/>
      <c r="C401" s="248"/>
      <c r="D401" s="249"/>
      <c r="E401" s="241"/>
      <c r="F401" s="241"/>
      <c r="G401" s="241"/>
      <c r="H401" s="241"/>
      <c r="I401" s="241"/>
      <c r="J401" s="241"/>
      <c r="K401" s="241"/>
      <c r="L401" s="241"/>
      <c r="M401" s="241"/>
      <c r="N401" s="241"/>
      <c r="O401" s="241"/>
      <c r="P401" s="241"/>
      <c r="Q401" s="241"/>
      <c r="R401" s="241"/>
      <c r="S401" s="241"/>
      <c r="T401" s="241"/>
      <c r="U401" s="241"/>
      <c r="V401" s="241"/>
      <c r="W401" s="241"/>
      <c r="X401" s="241"/>
      <c r="Y401" s="241"/>
      <c r="Z401" s="241"/>
    </row>
    <row r="402" ht="24.0" customHeight="1">
      <c r="A402" s="247" t="s">
        <v>150</v>
      </c>
      <c r="B402" s="239"/>
      <c r="C402" s="239"/>
      <c r="D402" s="240"/>
      <c r="E402" s="241"/>
      <c r="F402" s="241"/>
      <c r="G402" s="241"/>
      <c r="H402" s="241"/>
      <c r="I402" s="241"/>
      <c r="J402" s="241"/>
      <c r="K402" s="241"/>
      <c r="L402" s="241"/>
      <c r="M402" s="241"/>
      <c r="N402" s="241"/>
      <c r="O402" s="241"/>
      <c r="P402" s="241"/>
      <c r="Q402" s="241"/>
      <c r="R402" s="241"/>
      <c r="S402" s="241"/>
      <c r="T402" s="241"/>
      <c r="U402" s="241"/>
      <c r="V402" s="241"/>
      <c r="W402" s="241"/>
      <c r="X402" s="241"/>
      <c r="Y402" s="241"/>
      <c r="Z402" s="241"/>
    </row>
    <row r="403" ht="6.75" customHeight="1">
      <c r="A403" s="248"/>
      <c r="B403" s="248"/>
      <c r="C403" s="248"/>
      <c r="D403" s="249"/>
      <c r="E403" s="241"/>
      <c r="F403" s="241"/>
      <c r="G403" s="241"/>
      <c r="H403" s="241"/>
      <c r="I403" s="241"/>
      <c r="J403" s="241"/>
      <c r="K403" s="241"/>
      <c r="L403" s="241"/>
      <c r="M403" s="241"/>
      <c r="N403" s="241"/>
      <c r="O403" s="241"/>
      <c r="P403" s="241"/>
      <c r="Q403" s="241"/>
      <c r="R403" s="241"/>
      <c r="S403" s="241"/>
      <c r="T403" s="241"/>
      <c r="U403" s="241"/>
      <c r="V403" s="241"/>
      <c r="W403" s="241"/>
      <c r="X403" s="241"/>
      <c r="Y403" s="241"/>
      <c r="Z403" s="241"/>
    </row>
    <row r="404" ht="36.0" customHeight="1">
      <c r="A404" s="247" t="s">
        <v>146</v>
      </c>
      <c r="B404" s="239"/>
      <c r="C404" s="239"/>
      <c r="D404" s="240"/>
      <c r="E404" s="241"/>
      <c r="F404" s="241"/>
      <c r="G404" s="241"/>
      <c r="H404" s="241"/>
      <c r="I404" s="241"/>
      <c r="J404" s="241"/>
      <c r="K404" s="241"/>
      <c r="L404" s="241"/>
      <c r="M404" s="241"/>
      <c r="N404" s="241"/>
      <c r="O404" s="241"/>
      <c r="P404" s="241"/>
      <c r="Q404" s="241"/>
      <c r="R404" s="241"/>
      <c r="S404" s="241"/>
      <c r="T404" s="241"/>
      <c r="U404" s="241"/>
      <c r="V404" s="241"/>
      <c r="W404" s="241"/>
      <c r="X404" s="241"/>
      <c r="Y404" s="241"/>
      <c r="Z404" s="241"/>
    </row>
    <row r="405" ht="6.75" customHeight="1">
      <c r="A405" s="248"/>
      <c r="B405" s="248"/>
      <c r="C405" s="248"/>
      <c r="D405" s="249"/>
      <c r="E405" s="241"/>
      <c r="F405" s="241"/>
      <c r="G405" s="241"/>
      <c r="H405" s="241"/>
      <c r="I405" s="241"/>
      <c r="J405" s="241"/>
      <c r="K405" s="241"/>
      <c r="L405" s="241"/>
      <c r="M405" s="241"/>
      <c r="N405" s="241"/>
      <c r="O405" s="241"/>
      <c r="P405" s="241"/>
      <c r="Q405" s="241"/>
      <c r="R405" s="241"/>
      <c r="S405" s="241"/>
      <c r="T405" s="241"/>
      <c r="U405" s="241"/>
      <c r="V405" s="241"/>
      <c r="W405" s="241"/>
      <c r="X405" s="241"/>
      <c r="Y405" s="241"/>
      <c r="Z405" s="241"/>
    </row>
    <row r="406" ht="15.0" customHeight="1">
      <c r="A406" s="254" t="s">
        <v>96</v>
      </c>
      <c r="B406" s="239"/>
      <c r="C406" s="239"/>
      <c r="D406" s="240"/>
      <c r="E406" s="241"/>
      <c r="F406" s="241"/>
      <c r="G406" s="241"/>
      <c r="H406" s="241"/>
      <c r="I406" s="241"/>
      <c r="J406" s="241"/>
      <c r="K406" s="241"/>
      <c r="L406" s="241"/>
      <c r="M406" s="241"/>
      <c r="N406" s="241"/>
      <c r="O406" s="241"/>
      <c r="P406" s="241"/>
      <c r="Q406" s="241"/>
      <c r="R406" s="241"/>
      <c r="S406" s="241"/>
      <c r="T406" s="241"/>
      <c r="U406" s="241"/>
      <c r="V406" s="241"/>
      <c r="W406" s="241"/>
      <c r="X406" s="241"/>
      <c r="Y406" s="241"/>
      <c r="Z406" s="241"/>
    </row>
    <row r="407" ht="6.75" customHeight="1">
      <c r="A407" s="255"/>
      <c r="B407" s="256"/>
      <c r="C407" s="256"/>
      <c r="D407" s="257"/>
      <c r="E407" s="241"/>
      <c r="F407" s="241"/>
      <c r="G407" s="241"/>
      <c r="H407" s="241"/>
      <c r="I407" s="241"/>
      <c r="J407" s="241"/>
      <c r="K407" s="241"/>
      <c r="L407" s="241"/>
      <c r="M407" s="241"/>
      <c r="N407" s="241"/>
      <c r="O407" s="241"/>
      <c r="P407" s="241"/>
      <c r="Q407" s="241"/>
      <c r="R407" s="241"/>
      <c r="S407" s="241"/>
      <c r="T407" s="241"/>
      <c r="U407" s="241"/>
      <c r="V407" s="241"/>
      <c r="W407" s="241"/>
      <c r="X407" s="241"/>
      <c r="Y407" s="241"/>
      <c r="Z407" s="241"/>
    </row>
    <row r="408" ht="11.25" customHeight="1">
      <c r="A408" s="300" t="s">
        <v>97</v>
      </c>
      <c r="B408" s="240"/>
      <c r="C408" s="260" t="s">
        <v>98</v>
      </c>
      <c r="D408" s="327">
        <f>'Proposed Rates'!I370</f>
        <v>93</v>
      </c>
      <c r="E408" s="241"/>
      <c r="F408" s="241"/>
      <c r="G408" s="241"/>
      <c r="H408" s="241"/>
      <c r="I408" s="241"/>
      <c r="J408" s="241"/>
      <c r="K408" s="241"/>
      <c r="L408" s="241"/>
      <c r="M408" s="241"/>
      <c r="N408" s="241"/>
      <c r="O408" s="241"/>
      <c r="P408" s="241"/>
      <c r="Q408" s="241"/>
      <c r="R408" s="241"/>
      <c r="S408" s="241"/>
      <c r="T408" s="241"/>
      <c r="U408" s="241"/>
      <c r="V408" s="241"/>
      <c r="W408" s="241"/>
      <c r="X408" s="241"/>
      <c r="Y408" s="241"/>
      <c r="Z408" s="241"/>
    </row>
    <row r="409" ht="14.25" customHeight="1">
      <c r="A409" s="282"/>
      <c r="B409" s="259"/>
      <c r="C409" s="260"/>
      <c r="D409" s="265"/>
      <c r="E409" s="241"/>
      <c r="F409" s="241"/>
      <c r="G409" s="241"/>
      <c r="H409" s="241"/>
      <c r="I409" s="241"/>
      <c r="J409" s="241"/>
      <c r="K409" s="241"/>
      <c r="L409" s="241"/>
      <c r="M409" s="241"/>
      <c r="N409" s="241"/>
      <c r="O409" s="241"/>
      <c r="P409" s="241"/>
      <c r="Q409" s="241"/>
      <c r="R409" s="241"/>
      <c r="S409" s="241"/>
      <c r="T409" s="241"/>
      <c r="U409" s="241"/>
      <c r="V409" s="241"/>
      <c r="W409" s="241"/>
      <c r="X409" s="241"/>
      <c r="Y409" s="241"/>
      <c r="Z409" s="241"/>
    </row>
    <row r="410" ht="21.75" customHeight="1">
      <c r="A410" s="238" t="str">
        <f>$A$1</f>
        <v>Hydro Ottawa Limited</v>
      </c>
      <c r="B410" s="239"/>
      <c r="C410" s="239"/>
      <c r="D410" s="240"/>
      <c r="E410" s="241"/>
      <c r="F410" s="241"/>
      <c r="G410" s="241"/>
      <c r="H410" s="241"/>
      <c r="I410" s="241"/>
      <c r="J410" s="241"/>
      <c r="K410" s="241"/>
      <c r="L410" s="241"/>
      <c r="M410" s="241"/>
      <c r="N410" s="241"/>
      <c r="O410" s="241"/>
      <c r="P410" s="241"/>
      <c r="Q410" s="241"/>
      <c r="R410" s="241"/>
      <c r="S410" s="241"/>
      <c r="T410" s="241"/>
      <c r="U410" s="241"/>
      <c r="V410" s="241"/>
      <c r="W410" s="241"/>
      <c r="X410" s="241"/>
      <c r="Y410" s="241"/>
      <c r="Z410" s="241"/>
    </row>
    <row r="411" ht="15.75" customHeight="1">
      <c r="A411" s="242" t="str">
        <f>$A$2</f>
        <v>PROPOSED - TARIFF OF RATES AND CHARGES</v>
      </c>
      <c r="B411" s="239"/>
      <c r="C411" s="239"/>
      <c r="D411" s="240"/>
      <c r="E411" s="241"/>
      <c r="F411" s="241"/>
      <c r="G411" s="241"/>
      <c r="H411" s="241"/>
      <c r="I411" s="241"/>
      <c r="J411" s="241"/>
      <c r="K411" s="241"/>
      <c r="L411" s="241"/>
      <c r="M411" s="241"/>
      <c r="N411" s="241"/>
      <c r="O411" s="241"/>
      <c r="P411" s="241"/>
      <c r="Q411" s="241"/>
      <c r="R411" s="241"/>
      <c r="S411" s="241"/>
      <c r="T411" s="241"/>
      <c r="U411" s="241"/>
      <c r="V411" s="241"/>
      <c r="W411" s="241"/>
      <c r="X411" s="241"/>
      <c r="Y411" s="241"/>
      <c r="Z411" s="241"/>
    </row>
    <row r="412" ht="15.0" customHeight="1">
      <c r="A412" s="243" t="str">
        <f>$A$3</f>
        <v>Effective and Implementation Date January 1, 2029</v>
      </c>
      <c r="B412" s="239"/>
      <c r="C412" s="239"/>
      <c r="D412" s="240"/>
      <c r="E412" s="241"/>
      <c r="F412" s="241"/>
      <c r="G412" s="241"/>
      <c r="H412" s="241"/>
      <c r="I412" s="241"/>
      <c r="J412" s="241"/>
      <c r="K412" s="241"/>
      <c r="L412" s="241"/>
      <c r="M412" s="241"/>
      <c r="N412" s="241"/>
      <c r="O412" s="241"/>
      <c r="P412" s="241"/>
      <c r="Q412" s="241"/>
      <c r="R412" s="241"/>
      <c r="S412" s="241"/>
      <c r="T412" s="241"/>
      <c r="U412" s="241"/>
      <c r="V412" s="241"/>
      <c r="W412" s="241"/>
      <c r="X412" s="241"/>
      <c r="Y412" s="241"/>
      <c r="Z412" s="241"/>
    </row>
    <row r="413" ht="15.0" customHeight="1">
      <c r="A413" s="244" t="str">
        <f>$A$4</f>
        <v>This schedule supersedes and replaces all previously</v>
      </c>
      <c r="B413" s="239"/>
      <c r="C413" s="239"/>
      <c r="D413" s="240"/>
      <c r="E413" s="241"/>
      <c r="F413" s="241"/>
      <c r="G413" s="241"/>
      <c r="H413" s="241"/>
      <c r="I413" s="241"/>
      <c r="J413" s="241"/>
      <c r="K413" s="241"/>
      <c r="L413" s="241"/>
      <c r="M413" s="241"/>
      <c r="N413" s="241"/>
      <c r="O413" s="241"/>
      <c r="P413" s="241"/>
      <c r="Q413" s="241"/>
      <c r="R413" s="241"/>
      <c r="S413" s="241"/>
      <c r="T413" s="241"/>
      <c r="U413" s="241"/>
      <c r="V413" s="241"/>
      <c r="W413" s="241"/>
      <c r="X413" s="241"/>
      <c r="Y413" s="241"/>
      <c r="Z413" s="241"/>
    </row>
    <row r="414" ht="15.0" customHeight="1">
      <c r="A414" s="244" t="str">
        <f>$A$5</f>
        <v>approved schedules of Rates, Charges and Loss Factors</v>
      </c>
      <c r="B414" s="239"/>
      <c r="C414" s="239"/>
      <c r="D414" s="240"/>
      <c r="E414" s="241"/>
      <c r="F414" s="241"/>
      <c r="G414" s="241"/>
      <c r="H414" s="241"/>
      <c r="I414" s="241"/>
      <c r="J414" s="241"/>
      <c r="K414" s="241"/>
      <c r="L414" s="241"/>
      <c r="M414" s="241"/>
      <c r="N414" s="241"/>
      <c r="O414" s="241"/>
      <c r="P414" s="241"/>
      <c r="Q414" s="241"/>
      <c r="R414" s="241"/>
      <c r="S414" s="241"/>
      <c r="T414" s="241"/>
      <c r="U414" s="241"/>
      <c r="V414" s="241"/>
      <c r="W414" s="241"/>
      <c r="X414" s="241"/>
      <c r="Y414" s="241"/>
      <c r="Z414" s="241"/>
    </row>
    <row r="415" ht="9.75" customHeight="1">
      <c r="A415" s="245" t="str">
        <f>$A$6</f>
        <v>EB-2024-0115</v>
      </c>
      <c r="B415" s="239"/>
      <c r="C415" s="239"/>
      <c r="D415" s="240"/>
      <c r="E415" s="241"/>
      <c r="F415" s="241"/>
      <c r="G415" s="241"/>
      <c r="H415" s="241"/>
      <c r="I415" s="241"/>
      <c r="J415" s="241"/>
      <c r="K415" s="241"/>
      <c r="L415" s="241"/>
      <c r="M415" s="241"/>
      <c r="N415" s="241"/>
      <c r="O415" s="241"/>
      <c r="P415" s="241"/>
      <c r="Q415" s="241"/>
      <c r="R415" s="241"/>
      <c r="S415" s="241"/>
      <c r="T415" s="241"/>
      <c r="U415" s="241"/>
      <c r="V415" s="241"/>
      <c r="W415" s="241"/>
      <c r="X415" s="241"/>
      <c r="Y415" s="241"/>
      <c r="Z415" s="241"/>
    </row>
    <row r="416" ht="18.75" customHeight="1">
      <c r="A416" s="246" t="s">
        <v>153</v>
      </c>
      <c r="B416" s="239"/>
      <c r="C416" s="239"/>
      <c r="D416" s="240"/>
      <c r="E416" s="267"/>
      <c r="F416" s="267"/>
      <c r="G416" s="267"/>
      <c r="H416" s="267"/>
      <c r="I416" s="267"/>
      <c r="J416" s="267"/>
      <c r="K416" s="267"/>
      <c r="L416" s="267"/>
      <c r="M416" s="267"/>
      <c r="N416" s="267"/>
      <c r="O416" s="267"/>
      <c r="P416" s="267"/>
      <c r="Q416" s="267"/>
      <c r="R416" s="267"/>
      <c r="S416" s="267"/>
      <c r="T416" s="267"/>
      <c r="U416" s="267"/>
      <c r="V416" s="267"/>
      <c r="W416" s="267"/>
      <c r="X416" s="267"/>
      <c r="Y416" s="267"/>
      <c r="Z416" s="267"/>
    </row>
    <row r="417" ht="36.0" customHeight="1">
      <c r="A417" s="247" t="s">
        <v>154</v>
      </c>
      <c r="B417" s="239"/>
      <c r="C417" s="239"/>
      <c r="D417" s="240"/>
      <c r="E417" s="241"/>
      <c r="F417" s="241"/>
      <c r="G417" s="241"/>
      <c r="H417" s="241"/>
      <c r="I417" s="241"/>
      <c r="J417" s="241"/>
      <c r="K417" s="241"/>
      <c r="L417" s="241"/>
      <c r="M417" s="241"/>
      <c r="N417" s="241"/>
      <c r="O417" s="241"/>
      <c r="P417" s="241"/>
      <c r="Q417" s="241"/>
      <c r="R417" s="241"/>
      <c r="S417" s="241"/>
      <c r="T417" s="241"/>
      <c r="U417" s="241"/>
      <c r="V417" s="241"/>
      <c r="W417" s="241"/>
      <c r="X417" s="241"/>
      <c r="Y417" s="241"/>
      <c r="Z417" s="241"/>
    </row>
    <row r="418" ht="6.75" customHeight="1">
      <c r="A418" s="248"/>
      <c r="B418" s="248"/>
      <c r="C418" s="248"/>
      <c r="D418" s="249"/>
      <c r="E418" s="241"/>
      <c r="F418" s="241"/>
      <c r="G418" s="241"/>
      <c r="H418" s="241"/>
      <c r="I418" s="241"/>
      <c r="J418" s="241"/>
      <c r="K418" s="241"/>
      <c r="L418" s="241"/>
      <c r="M418" s="241"/>
      <c r="N418" s="241"/>
      <c r="O418" s="241"/>
      <c r="P418" s="241"/>
      <c r="Q418" s="241"/>
      <c r="R418" s="241"/>
      <c r="S418" s="241"/>
      <c r="T418" s="241"/>
      <c r="U418" s="241"/>
      <c r="V418" s="241"/>
      <c r="W418" s="241"/>
      <c r="X418" s="241"/>
      <c r="Y418" s="241"/>
      <c r="Z418" s="241"/>
    </row>
    <row r="419" ht="11.25" customHeight="1">
      <c r="A419" s="250" t="s">
        <v>91</v>
      </c>
      <c r="B419" s="239"/>
      <c r="C419" s="239"/>
      <c r="D419" s="240"/>
      <c r="E419" s="241"/>
      <c r="F419" s="241"/>
      <c r="G419" s="241"/>
      <c r="H419" s="241"/>
      <c r="I419" s="241"/>
      <c r="J419" s="241"/>
      <c r="K419" s="241"/>
      <c r="L419" s="241"/>
      <c r="M419" s="241"/>
      <c r="N419" s="241"/>
      <c r="O419" s="241"/>
      <c r="P419" s="241"/>
      <c r="Q419" s="241"/>
      <c r="R419" s="241"/>
      <c r="S419" s="241"/>
      <c r="T419" s="241"/>
      <c r="U419" s="241"/>
      <c r="V419" s="241"/>
      <c r="W419" s="241"/>
      <c r="X419" s="241"/>
      <c r="Y419" s="241"/>
      <c r="Z419" s="241"/>
    </row>
    <row r="420" ht="6.75" customHeight="1">
      <c r="A420" s="251"/>
      <c r="B420" s="252"/>
      <c r="C420" s="252"/>
      <c r="D420" s="253"/>
      <c r="E420" s="241"/>
      <c r="F420" s="241"/>
      <c r="G420" s="241"/>
      <c r="H420" s="241"/>
      <c r="I420" s="241"/>
      <c r="J420" s="241"/>
      <c r="K420" s="241"/>
      <c r="L420" s="241"/>
      <c r="M420" s="241"/>
      <c r="N420" s="241"/>
      <c r="O420" s="241"/>
      <c r="P420" s="241"/>
      <c r="Q420" s="241"/>
      <c r="R420" s="241"/>
      <c r="S420" s="241"/>
      <c r="T420" s="241"/>
      <c r="U420" s="241"/>
      <c r="V420" s="241"/>
      <c r="W420" s="241"/>
      <c r="X420" s="241"/>
      <c r="Y420" s="241"/>
      <c r="Z420" s="241"/>
    </row>
    <row r="421" ht="36.0" customHeight="1">
      <c r="A421" s="247" t="s">
        <v>92</v>
      </c>
      <c r="B421" s="239"/>
      <c r="C421" s="239"/>
      <c r="D421" s="240"/>
      <c r="E421" s="241"/>
      <c r="F421" s="241"/>
      <c r="G421" s="241"/>
      <c r="H421" s="241"/>
      <c r="I421" s="241"/>
      <c r="J421" s="241"/>
      <c r="K421" s="241"/>
      <c r="L421" s="241"/>
      <c r="M421" s="241"/>
      <c r="N421" s="241"/>
      <c r="O421" s="241"/>
      <c r="P421" s="241"/>
      <c r="Q421" s="241"/>
      <c r="R421" s="241"/>
      <c r="S421" s="241"/>
      <c r="T421" s="241"/>
      <c r="U421" s="241"/>
      <c r="V421" s="241"/>
      <c r="W421" s="241"/>
      <c r="X421" s="241"/>
      <c r="Y421" s="241"/>
      <c r="Z421" s="241"/>
    </row>
    <row r="422" ht="6.75" customHeight="1">
      <c r="A422" s="248"/>
      <c r="B422" s="248"/>
      <c r="C422" s="248"/>
      <c r="D422" s="249"/>
      <c r="E422" s="241"/>
      <c r="F422" s="241"/>
      <c r="G422" s="241"/>
      <c r="H422" s="241"/>
      <c r="I422" s="241"/>
      <c r="J422" s="241"/>
      <c r="K422" s="241"/>
      <c r="L422" s="241"/>
      <c r="M422" s="241"/>
      <c r="N422" s="241"/>
      <c r="O422" s="241"/>
      <c r="P422" s="241"/>
      <c r="Q422" s="241"/>
      <c r="R422" s="241"/>
      <c r="S422" s="241"/>
      <c r="T422" s="241"/>
      <c r="U422" s="241"/>
      <c r="V422" s="241"/>
      <c r="W422" s="241"/>
      <c r="X422" s="241"/>
      <c r="Y422" s="241"/>
      <c r="Z422" s="241"/>
    </row>
    <row r="423" ht="48.0" customHeight="1">
      <c r="A423" s="247" t="s">
        <v>93</v>
      </c>
      <c r="B423" s="239"/>
      <c r="C423" s="239"/>
      <c r="D423" s="240"/>
      <c r="E423" s="241"/>
      <c r="F423" s="241"/>
      <c r="G423" s="241"/>
      <c r="H423" s="241"/>
      <c r="I423" s="241"/>
      <c r="J423" s="241"/>
      <c r="K423" s="241"/>
      <c r="L423" s="241"/>
      <c r="M423" s="241"/>
      <c r="N423" s="241"/>
      <c r="O423" s="241"/>
      <c r="P423" s="241"/>
      <c r="Q423" s="241"/>
      <c r="R423" s="241"/>
      <c r="S423" s="241"/>
      <c r="T423" s="241"/>
      <c r="U423" s="241"/>
      <c r="V423" s="241"/>
      <c r="W423" s="241"/>
      <c r="X423" s="241"/>
      <c r="Y423" s="241"/>
      <c r="Z423" s="241"/>
    </row>
    <row r="424" ht="6.75" customHeight="1">
      <c r="A424" s="248"/>
      <c r="B424" s="248"/>
      <c r="C424" s="248"/>
      <c r="D424" s="249"/>
      <c r="E424" s="241"/>
      <c r="F424" s="241"/>
      <c r="G424" s="241"/>
      <c r="H424" s="241"/>
      <c r="I424" s="241"/>
      <c r="J424" s="241"/>
      <c r="K424" s="241"/>
      <c r="L424" s="241"/>
      <c r="M424" s="241"/>
      <c r="N424" s="241"/>
      <c r="O424" s="241"/>
      <c r="P424" s="241"/>
      <c r="Q424" s="241"/>
      <c r="R424" s="241"/>
      <c r="S424" s="241"/>
      <c r="T424" s="241"/>
      <c r="U424" s="241"/>
      <c r="V424" s="241"/>
      <c r="W424" s="241"/>
      <c r="X424" s="241"/>
      <c r="Y424" s="241"/>
      <c r="Z424" s="241"/>
    </row>
    <row r="425" ht="24.0" customHeight="1">
      <c r="A425" s="247" t="s">
        <v>150</v>
      </c>
      <c r="B425" s="239"/>
      <c r="C425" s="239"/>
      <c r="D425" s="240"/>
      <c r="E425" s="241"/>
      <c r="F425" s="241"/>
      <c r="G425" s="241"/>
      <c r="H425" s="241"/>
      <c r="I425" s="241"/>
      <c r="J425" s="241"/>
      <c r="K425" s="241"/>
      <c r="L425" s="241"/>
      <c r="M425" s="241"/>
      <c r="N425" s="241"/>
      <c r="O425" s="241"/>
      <c r="P425" s="241"/>
      <c r="Q425" s="241"/>
      <c r="R425" s="241"/>
      <c r="S425" s="241"/>
      <c r="T425" s="241"/>
      <c r="U425" s="241"/>
      <c r="V425" s="241"/>
      <c r="W425" s="241"/>
      <c r="X425" s="241"/>
      <c r="Y425" s="241"/>
      <c r="Z425" s="241"/>
    </row>
    <row r="426" ht="6.75" customHeight="1">
      <c r="A426" s="248"/>
      <c r="B426" s="248"/>
      <c r="C426" s="248"/>
      <c r="D426" s="249"/>
      <c r="E426" s="241"/>
      <c r="F426" s="241"/>
      <c r="G426" s="241"/>
      <c r="H426" s="241"/>
      <c r="I426" s="241"/>
      <c r="J426" s="241"/>
      <c r="K426" s="241"/>
      <c r="L426" s="241"/>
      <c r="M426" s="241"/>
      <c r="N426" s="241"/>
      <c r="O426" s="241"/>
      <c r="P426" s="241"/>
      <c r="Q426" s="241"/>
      <c r="R426" s="241"/>
      <c r="S426" s="241"/>
      <c r="T426" s="241"/>
      <c r="U426" s="241"/>
      <c r="V426" s="241"/>
      <c r="W426" s="241"/>
      <c r="X426" s="241"/>
      <c r="Y426" s="241"/>
      <c r="Z426" s="241"/>
    </row>
    <row r="427" ht="36.0" customHeight="1">
      <c r="A427" s="247" t="s">
        <v>146</v>
      </c>
      <c r="B427" s="239"/>
      <c r="C427" s="239"/>
      <c r="D427" s="240"/>
      <c r="E427" s="241"/>
      <c r="F427" s="241"/>
      <c r="G427" s="241"/>
      <c r="H427" s="241"/>
      <c r="I427" s="241"/>
      <c r="J427" s="241"/>
      <c r="K427" s="241"/>
      <c r="L427" s="241"/>
      <c r="M427" s="241"/>
      <c r="N427" s="241"/>
      <c r="O427" s="241"/>
      <c r="P427" s="241"/>
      <c r="Q427" s="241"/>
      <c r="R427" s="241"/>
      <c r="S427" s="241"/>
      <c r="T427" s="241"/>
      <c r="U427" s="241"/>
      <c r="V427" s="241"/>
      <c r="W427" s="241"/>
      <c r="X427" s="241"/>
      <c r="Y427" s="241"/>
      <c r="Z427" s="241"/>
    </row>
    <row r="428" ht="6.75" customHeight="1">
      <c r="A428" s="248"/>
      <c r="B428" s="248"/>
      <c r="C428" s="248"/>
      <c r="D428" s="249"/>
      <c r="E428" s="241"/>
      <c r="F428" s="241"/>
      <c r="G428" s="241"/>
      <c r="H428" s="241"/>
      <c r="I428" s="241"/>
      <c r="J428" s="241"/>
      <c r="K428" s="241"/>
      <c r="L428" s="241"/>
      <c r="M428" s="241"/>
      <c r="N428" s="241"/>
      <c r="O428" s="241"/>
      <c r="P428" s="241"/>
      <c r="Q428" s="241"/>
      <c r="R428" s="241"/>
      <c r="S428" s="241"/>
      <c r="T428" s="241"/>
      <c r="U428" s="241"/>
      <c r="V428" s="241"/>
      <c r="W428" s="241"/>
      <c r="X428" s="241"/>
      <c r="Y428" s="241"/>
      <c r="Z428" s="241"/>
    </row>
    <row r="429" ht="15.0" customHeight="1">
      <c r="A429" s="254" t="s">
        <v>96</v>
      </c>
      <c r="B429" s="239"/>
      <c r="C429" s="239"/>
      <c r="D429" s="240"/>
      <c r="E429" s="241"/>
      <c r="F429" s="241"/>
      <c r="G429" s="241"/>
      <c r="H429" s="241"/>
      <c r="I429" s="241"/>
      <c r="J429" s="241"/>
      <c r="K429" s="241"/>
      <c r="L429" s="241"/>
      <c r="M429" s="241"/>
      <c r="N429" s="241"/>
      <c r="O429" s="241"/>
      <c r="P429" s="241"/>
      <c r="Q429" s="241"/>
      <c r="R429" s="241"/>
      <c r="S429" s="241"/>
      <c r="T429" s="241"/>
      <c r="U429" s="241"/>
      <c r="V429" s="241"/>
      <c r="W429" s="241"/>
      <c r="X429" s="241"/>
      <c r="Y429" s="241"/>
      <c r="Z429" s="241"/>
    </row>
    <row r="430" ht="6.75" customHeight="1">
      <c r="A430" s="255"/>
      <c r="B430" s="256"/>
      <c r="C430" s="256"/>
      <c r="D430" s="257"/>
      <c r="E430" s="241"/>
      <c r="F430" s="241"/>
      <c r="G430" s="241"/>
      <c r="H430" s="241"/>
      <c r="I430" s="241"/>
      <c r="J430" s="241"/>
      <c r="K430" s="241"/>
      <c r="L430" s="241"/>
      <c r="M430" s="241"/>
      <c r="N430" s="241"/>
      <c r="O430" s="241"/>
      <c r="P430" s="241"/>
      <c r="Q430" s="241"/>
      <c r="R430" s="241"/>
      <c r="S430" s="241"/>
      <c r="T430" s="241"/>
      <c r="U430" s="241"/>
      <c r="V430" s="241"/>
      <c r="W430" s="241"/>
      <c r="X430" s="241"/>
      <c r="Y430" s="241"/>
      <c r="Z430" s="241"/>
    </row>
    <row r="431" ht="11.25" customHeight="1">
      <c r="A431" s="300" t="s">
        <v>97</v>
      </c>
      <c r="B431" s="240"/>
      <c r="C431" s="260" t="s">
        <v>98</v>
      </c>
      <c r="D431" s="327">
        <f>'Proposed Rates'!I371</f>
        <v>283</v>
      </c>
      <c r="E431" s="241"/>
      <c r="F431" s="241"/>
      <c r="G431" s="241"/>
      <c r="H431" s="241"/>
      <c r="I431" s="241"/>
      <c r="J431" s="241"/>
      <c r="K431" s="241"/>
      <c r="L431" s="241"/>
      <c r="M431" s="241"/>
      <c r="N431" s="241"/>
      <c r="O431" s="241"/>
      <c r="P431" s="241"/>
      <c r="Q431" s="241"/>
      <c r="R431" s="241"/>
      <c r="S431" s="241"/>
      <c r="T431" s="241"/>
      <c r="U431" s="241"/>
      <c r="V431" s="241"/>
      <c r="W431" s="241"/>
      <c r="X431" s="241"/>
      <c r="Y431" s="241"/>
      <c r="Z431" s="241"/>
    </row>
    <row r="432" ht="6.75" customHeight="1">
      <c r="A432" s="291"/>
      <c r="B432" s="282"/>
      <c r="C432" s="260"/>
      <c r="D432" s="315"/>
      <c r="E432" s="241"/>
      <c r="F432" s="241"/>
      <c r="G432" s="241"/>
      <c r="H432" s="241"/>
      <c r="I432" s="241"/>
      <c r="J432" s="241"/>
      <c r="K432" s="241"/>
      <c r="L432" s="241"/>
      <c r="M432" s="241"/>
      <c r="N432" s="241"/>
      <c r="O432" s="241"/>
      <c r="P432" s="241"/>
      <c r="Q432" s="241"/>
      <c r="R432" s="241"/>
      <c r="S432" s="241"/>
      <c r="T432" s="241"/>
      <c r="U432" s="241"/>
      <c r="V432" s="241"/>
      <c r="W432" s="241"/>
      <c r="X432" s="241"/>
      <c r="Y432" s="241"/>
      <c r="Z432" s="241"/>
    </row>
    <row r="433" ht="18.0" customHeight="1">
      <c r="A433" s="292" t="s">
        <v>155</v>
      </c>
      <c r="B433" s="293"/>
      <c r="C433" s="293"/>
      <c r="D433" s="328"/>
      <c r="E433" s="241"/>
      <c r="F433" s="241"/>
      <c r="G433" s="241"/>
      <c r="H433" s="241"/>
      <c r="I433" s="241"/>
      <c r="J433" s="241"/>
      <c r="K433" s="241"/>
      <c r="L433" s="241"/>
      <c r="M433" s="241"/>
      <c r="N433" s="241"/>
      <c r="O433" s="241"/>
      <c r="P433" s="241"/>
      <c r="Q433" s="241"/>
      <c r="R433" s="241"/>
      <c r="S433" s="241"/>
      <c r="T433" s="241"/>
      <c r="U433" s="241"/>
      <c r="V433" s="241"/>
      <c r="W433" s="241"/>
      <c r="X433" s="241"/>
      <c r="Y433" s="241"/>
      <c r="Z433" s="241"/>
    </row>
    <row r="434" ht="11.25" customHeight="1">
      <c r="A434" s="300" t="s">
        <v>156</v>
      </c>
      <c r="B434" s="240"/>
      <c r="C434" s="294" t="s">
        <v>157</v>
      </c>
      <c r="D434" s="315">
        <v>-1.0</v>
      </c>
      <c r="E434" s="241"/>
      <c r="F434" s="241"/>
      <c r="G434" s="241"/>
      <c r="H434" s="241"/>
      <c r="I434" s="241"/>
      <c r="J434" s="241"/>
      <c r="K434" s="241"/>
      <c r="L434" s="241"/>
      <c r="M434" s="241"/>
      <c r="N434" s="241"/>
      <c r="O434" s="241"/>
      <c r="P434" s="241"/>
      <c r="Q434" s="241"/>
      <c r="R434" s="241"/>
      <c r="S434" s="241"/>
      <c r="T434" s="241"/>
      <c r="U434" s="241"/>
      <c r="V434" s="241"/>
      <c r="W434" s="241"/>
      <c r="X434" s="241"/>
      <c r="Y434" s="241"/>
      <c r="Z434" s="241"/>
    </row>
    <row r="435" ht="15.75" customHeight="1">
      <c r="A435" s="282"/>
      <c r="B435" s="259"/>
      <c r="C435" s="294"/>
      <c r="D435" s="265"/>
      <c r="E435" s="241"/>
      <c r="F435" s="241"/>
      <c r="G435" s="241"/>
      <c r="H435" s="241"/>
      <c r="I435" s="241"/>
      <c r="J435" s="241"/>
      <c r="K435" s="241"/>
      <c r="L435" s="241"/>
      <c r="M435" s="241"/>
      <c r="N435" s="241"/>
      <c r="O435" s="241"/>
      <c r="P435" s="241"/>
      <c r="Q435" s="241"/>
      <c r="R435" s="241"/>
      <c r="S435" s="241"/>
      <c r="T435" s="241"/>
      <c r="U435" s="241"/>
      <c r="V435" s="241"/>
      <c r="W435" s="241"/>
      <c r="X435" s="241"/>
      <c r="Y435" s="241"/>
      <c r="Z435" s="241"/>
    </row>
    <row r="436" ht="21.75" customHeight="1">
      <c r="A436" s="238" t="str">
        <f>$A$1</f>
        <v>Hydro Ottawa Limited</v>
      </c>
      <c r="B436" s="239"/>
      <c r="C436" s="239"/>
      <c r="D436" s="240"/>
      <c r="E436" s="241"/>
      <c r="F436" s="241"/>
      <c r="G436" s="241"/>
      <c r="H436" s="241"/>
      <c r="I436" s="241"/>
      <c r="J436" s="241"/>
      <c r="K436" s="241"/>
      <c r="L436" s="241"/>
      <c r="M436" s="241"/>
      <c r="N436" s="241"/>
      <c r="O436" s="241"/>
      <c r="P436" s="241"/>
      <c r="Q436" s="241"/>
      <c r="R436" s="241"/>
      <c r="S436" s="241"/>
      <c r="T436" s="241"/>
      <c r="U436" s="241"/>
      <c r="V436" s="241"/>
      <c r="W436" s="241"/>
      <c r="X436" s="241"/>
      <c r="Y436" s="241"/>
      <c r="Z436" s="241"/>
    </row>
    <row r="437" ht="15.75" customHeight="1">
      <c r="A437" s="242" t="str">
        <f>$A$2</f>
        <v>PROPOSED - TARIFF OF RATES AND CHARGES</v>
      </c>
      <c r="B437" s="239"/>
      <c r="C437" s="239"/>
      <c r="D437" s="240"/>
      <c r="E437" s="241"/>
      <c r="F437" s="241"/>
      <c r="G437" s="241"/>
      <c r="H437" s="241"/>
      <c r="I437" s="241"/>
      <c r="J437" s="241"/>
      <c r="K437" s="241"/>
      <c r="L437" s="241"/>
      <c r="M437" s="241"/>
      <c r="N437" s="241"/>
      <c r="O437" s="241"/>
      <c r="P437" s="241"/>
      <c r="Q437" s="241"/>
      <c r="R437" s="241"/>
      <c r="S437" s="241"/>
      <c r="T437" s="241"/>
      <c r="U437" s="241"/>
      <c r="V437" s="241"/>
      <c r="W437" s="241"/>
      <c r="X437" s="241"/>
      <c r="Y437" s="241"/>
      <c r="Z437" s="241"/>
    </row>
    <row r="438" ht="15.0" customHeight="1">
      <c r="A438" s="243" t="str">
        <f>$A$3</f>
        <v>Effective and Implementation Date January 1, 2029</v>
      </c>
      <c r="B438" s="239"/>
      <c r="C438" s="239"/>
      <c r="D438" s="240"/>
      <c r="E438" s="241"/>
      <c r="F438" s="241"/>
      <c r="G438" s="241"/>
      <c r="H438" s="241"/>
      <c r="I438" s="241"/>
      <c r="J438" s="241"/>
      <c r="K438" s="241"/>
      <c r="L438" s="241"/>
      <c r="M438" s="241"/>
      <c r="N438" s="241"/>
      <c r="O438" s="241"/>
      <c r="P438" s="241"/>
      <c r="Q438" s="241"/>
      <c r="R438" s="241"/>
      <c r="S438" s="241"/>
      <c r="T438" s="241"/>
      <c r="U438" s="241"/>
      <c r="V438" s="241"/>
      <c r="W438" s="241"/>
      <c r="X438" s="241"/>
      <c r="Y438" s="241"/>
      <c r="Z438" s="241"/>
    </row>
    <row r="439" ht="15.0" customHeight="1">
      <c r="A439" s="244" t="str">
        <f>$A$4</f>
        <v>This schedule supersedes and replaces all previously</v>
      </c>
      <c r="B439" s="239"/>
      <c r="C439" s="239"/>
      <c r="D439" s="240"/>
      <c r="E439" s="241"/>
      <c r="F439" s="241"/>
      <c r="G439" s="241"/>
      <c r="H439" s="241"/>
      <c r="I439" s="241"/>
      <c r="J439" s="241"/>
      <c r="K439" s="241"/>
      <c r="L439" s="241"/>
      <c r="M439" s="241"/>
      <c r="N439" s="241"/>
      <c r="O439" s="241"/>
      <c r="P439" s="241"/>
      <c r="Q439" s="241"/>
      <c r="R439" s="241"/>
      <c r="S439" s="241"/>
      <c r="T439" s="241"/>
      <c r="U439" s="241"/>
      <c r="V439" s="241"/>
      <c r="W439" s="241"/>
      <c r="X439" s="241"/>
      <c r="Y439" s="241"/>
      <c r="Z439" s="241"/>
    </row>
    <row r="440" ht="15.0" customHeight="1">
      <c r="A440" s="244" t="str">
        <f>$A$5</f>
        <v>approved schedules of Rates, Charges and Loss Factors</v>
      </c>
      <c r="B440" s="239"/>
      <c r="C440" s="239"/>
      <c r="D440" s="240"/>
      <c r="E440" s="241"/>
      <c r="F440" s="241"/>
      <c r="G440" s="241"/>
      <c r="H440" s="241"/>
      <c r="I440" s="241"/>
      <c r="J440" s="241"/>
      <c r="K440" s="241"/>
      <c r="L440" s="241"/>
      <c r="M440" s="241"/>
      <c r="N440" s="241"/>
      <c r="O440" s="241"/>
      <c r="P440" s="241"/>
      <c r="Q440" s="241"/>
      <c r="R440" s="241"/>
      <c r="S440" s="241"/>
      <c r="T440" s="241"/>
      <c r="U440" s="241"/>
      <c r="V440" s="241"/>
      <c r="W440" s="241"/>
      <c r="X440" s="241"/>
      <c r="Y440" s="241"/>
      <c r="Z440" s="241"/>
    </row>
    <row r="441" ht="9.75" customHeight="1">
      <c r="A441" s="245" t="str">
        <f>$A$6</f>
        <v>EB-2024-0115</v>
      </c>
      <c r="B441" s="239"/>
      <c r="C441" s="239"/>
      <c r="D441" s="240"/>
      <c r="E441" s="241"/>
      <c r="F441" s="241"/>
      <c r="G441" s="241"/>
      <c r="H441" s="241"/>
      <c r="I441" s="241"/>
      <c r="J441" s="241"/>
      <c r="K441" s="241"/>
      <c r="L441" s="241"/>
      <c r="M441" s="241"/>
      <c r="N441" s="241"/>
      <c r="O441" s="241"/>
      <c r="P441" s="241"/>
      <c r="Q441" s="241"/>
      <c r="R441" s="241"/>
      <c r="S441" s="241"/>
      <c r="T441" s="241"/>
      <c r="U441" s="241"/>
      <c r="V441" s="241"/>
      <c r="W441" s="241"/>
      <c r="X441" s="241"/>
      <c r="Y441" s="241"/>
      <c r="Z441" s="241"/>
    </row>
    <row r="442" ht="18.0" customHeight="1">
      <c r="A442" s="292" t="s">
        <v>158</v>
      </c>
      <c r="B442" s="293"/>
      <c r="C442" s="293"/>
      <c r="D442" s="268"/>
      <c r="E442" s="241"/>
      <c r="F442" s="241"/>
      <c r="G442" s="241"/>
      <c r="H442" s="241"/>
      <c r="I442" s="241"/>
      <c r="J442" s="241"/>
      <c r="K442" s="241"/>
      <c r="L442" s="241"/>
      <c r="M442" s="241"/>
      <c r="N442" s="241"/>
      <c r="O442" s="241"/>
      <c r="P442" s="241"/>
      <c r="Q442" s="241"/>
      <c r="R442" s="241"/>
      <c r="S442" s="241"/>
      <c r="T442" s="241"/>
      <c r="U442" s="241"/>
      <c r="V442" s="241"/>
      <c r="W442" s="241"/>
      <c r="X442" s="241"/>
      <c r="Y442" s="241"/>
      <c r="Z442" s="241"/>
    </row>
    <row r="443" ht="6.75" customHeight="1">
      <c r="A443" s="292"/>
      <c r="B443" s="293"/>
      <c r="C443" s="293"/>
      <c r="D443" s="268"/>
      <c r="E443" s="241"/>
      <c r="F443" s="241"/>
      <c r="G443" s="241"/>
      <c r="H443" s="241"/>
      <c r="I443" s="241"/>
      <c r="J443" s="241"/>
      <c r="K443" s="241"/>
      <c r="L443" s="241"/>
      <c r="M443" s="241"/>
      <c r="N443" s="241"/>
      <c r="O443" s="241"/>
      <c r="P443" s="241"/>
      <c r="Q443" s="241"/>
      <c r="R443" s="241"/>
      <c r="S443" s="241"/>
      <c r="T443" s="241"/>
      <c r="U443" s="241"/>
      <c r="V443" s="241"/>
      <c r="W443" s="241"/>
      <c r="X443" s="241"/>
      <c r="Y443" s="241"/>
      <c r="Z443" s="241"/>
    </row>
    <row r="444" ht="11.25" customHeight="1">
      <c r="A444" s="295" t="s">
        <v>91</v>
      </c>
      <c r="B444" s="239"/>
      <c r="C444" s="239"/>
      <c r="D444" s="240"/>
      <c r="E444" s="241"/>
      <c r="F444" s="241"/>
      <c r="G444" s="241"/>
      <c r="H444" s="241"/>
      <c r="I444" s="241"/>
      <c r="J444" s="241"/>
      <c r="K444" s="241"/>
      <c r="L444" s="241"/>
      <c r="M444" s="241"/>
      <c r="N444" s="241"/>
      <c r="O444" s="241"/>
      <c r="P444" s="241"/>
      <c r="Q444" s="241"/>
      <c r="R444" s="241"/>
      <c r="S444" s="241"/>
      <c r="T444" s="241"/>
      <c r="U444" s="241"/>
      <c r="V444" s="241"/>
      <c r="W444" s="241"/>
      <c r="X444" s="241"/>
      <c r="Y444" s="241"/>
      <c r="Z444" s="241"/>
    </row>
    <row r="445" ht="6.75" customHeight="1">
      <c r="A445" s="296"/>
      <c r="B445" s="248"/>
      <c r="C445" s="248"/>
      <c r="D445" s="249"/>
      <c r="E445" s="241"/>
      <c r="F445" s="241"/>
      <c r="G445" s="241"/>
      <c r="H445" s="241"/>
      <c r="I445" s="241"/>
      <c r="J445" s="241"/>
      <c r="K445" s="241"/>
      <c r="L445" s="241"/>
      <c r="M445" s="241"/>
      <c r="N445" s="241"/>
      <c r="O445" s="241"/>
      <c r="P445" s="241"/>
      <c r="Q445" s="241"/>
      <c r="R445" s="241"/>
      <c r="S445" s="241"/>
      <c r="T445" s="241"/>
      <c r="U445" s="241"/>
      <c r="V445" s="241"/>
      <c r="W445" s="241"/>
      <c r="X445" s="241"/>
      <c r="Y445" s="241"/>
      <c r="Z445" s="241"/>
    </row>
    <row r="446" ht="36.0" customHeight="1">
      <c r="A446" s="247" t="s">
        <v>92</v>
      </c>
      <c r="B446" s="239"/>
      <c r="C446" s="239"/>
      <c r="D446" s="240"/>
      <c r="E446" s="241"/>
      <c r="F446" s="241"/>
      <c r="G446" s="241"/>
      <c r="H446" s="241"/>
      <c r="I446" s="241"/>
      <c r="J446" s="241"/>
      <c r="K446" s="241"/>
      <c r="L446" s="241"/>
      <c r="M446" s="241"/>
      <c r="N446" s="241"/>
      <c r="O446" s="241"/>
      <c r="P446" s="241"/>
      <c r="Q446" s="241"/>
      <c r="R446" s="241"/>
      <c r="S446" s="241"/>
      <c r="T446" s="241"/>
      <c r="U446" s="241"/>
      <c r="V446" s="241"/>
      <c r="W446" s="241"/>
      <c r="X446" s="241"/>
      <c r="Y446" s="241"/>
      <c r="Z446" s="241"/>
    </row>
    <row r="447" ht="6.75" customHeight="1">
      <c r="A447" s="248"/>
      <c r="B447" s="248"/>
      <c r="C447" s="248"/>
      <c r="D447" s="249"/>
      <c r="E447" s="241"/>
      <c r="F447" s="241"/>
      <c r="G447" s="241"/>
      <c r="H447" s="241"/>
      <c r="I447" s="241"/>
      <c r="J447" s="241"/>
      <c r="K447" s="241"/>
      <c r="L447" s="241"/>
      <c r="M447" s="241"/>
      <c r="N447" s="241"/>
      <c r="O447" s="241"/>
      <c r="P447" s="241"/>
      <c r="Q447" s="241"/>
      <c r="R447" s="241"/>
      <c r="S447" s="241"/>
      <c r="T447" s="241"/>
      <c r="U447" s="241"/>
      <c r="V447" s="241"/>
      <c r="W447" s="241"/>
      <c r="X447" s="241"/>
      <c r="Y447" s="241"/>
      <c r="Z447" s="241"/>
    </row>
    <row r="448" ht="48.0" customHeight="1">
      <c r="A448" s="247" t="s">
        <v>159</v>
      </c>
      <c r="B448" s="239"/>
      <c r="C448" s="239"/>
      <c r="D448" s="240"/>
      <c r="E448" s="241"/>
      <c r="F448" s="241"/>
      <c r="G448" s="241"/>
      <c r="H448" s="241"/>
      <c r="I448" s="241"/>
      <c r="J448" s="241"/>
      <c r="K448" s="241"/>
      <c r="L448" s="241"/>
      <c r="M448" s="241"/>
      <c r="N448" s="241"/>
      <c r="O448" s="241"/>
      <c r="P448" s="241"/>
      <c r="Q448" s="241"/>
      <c r="R448" s="241"/>
      <c r="S448" s="241"/>
      <c r="T448" s="241"/>
      <c r="U448" s="241"/>
      <c r="V448" s="241"/>
      <c r="W448" s="241"/>
      <c r="X448" s="241"/>
      <c r="Y448" s="241"/>
      <c r="Z448" s="241"/>
    </row>
    <row r="449" ht="6.75" customHeight="1">
      <c r="A449" s="248"/>
      <c r="B449" s="248"/>
      <c r="C449" s="248"/>
      <c r="D449" s="249"/>
      <c r="E449" s="241"/>
      <c r="F449" s="241"/>
      <c r="G449" s="241"/>
      <c r="H449" s="241"/>
      <c r="I449" s="241"/>
      <c r="J449" s="241"/>
      <c r="K449" s="241"/>
      <c r="L449" s="241"/>
      <c r="M449" s="241"/>
      <c r="N449" s="241"/>
      <c r="O449" s="241"/>
      <c r="P449" s="241"/>
      <c r="Q449" s="241"/>
      <c r="R449" s="241"/>
      <c r="S449" s="241"/>
      <c r="T449" s="241"/>
      <c r="U449" s="241"/>
      <c r="V449" s="241"/>
      <c r="W449" s="241"/>
      <c r="X449" s="241"/>
      <c r="Y449" s="241"/>
      <c r="Z449" s="241"/>
    </row>
    <row r="450" ht="36.0" customHeight="1">
      <c r="A450" s="247" t="s">
        <v>95</v>
      </c>
      <c r="B450" s="239"/>
      <c r="C450" s="239"/>
      <c r="D450" s="240"/>
      <c r="E450" s="241"/>
      <c r="F450" s="241"/>
      <c r="G450" s="241"/>
      <c r="H450" s="241"/>
      <c r="I450" s="241"/>
      <c r="J450" s="241"/>
      <c r="K450" s="241"/>
      <c r="L450" s="241"/>
      <c r="M450" s="241"/>
      <c r="N450" s="241"/>
      <c r="O450" s="241"/>
      <c r="P450" s="241"/>
      <c r="Q450" s="241"/>
      <c r="R450" s="241"/>
      <c r="S450" s="241"/>
      <c r="T450" s="241"/>
      <c r="U450" s="241"/>
      <c r="V450" s="241"/>
      <c r="W450" s="241"/>
      <c r="X450" s="241"/>
      <c r="Y450" s="241"/>
      <c r="Z450" s="241"/>
    </row>
    <row r="451" ht="6.75" customHeight="1">
      <c r="A451" s="248"/>
      <c r="B451" s="248"/>
      <c r="C451" s="248"/>
      <c r="D451" s="249"/>
      <c r="E451" s="241"/>
      <c r="F451" s="241"/>
      <c r="G451" s="241"/>
      <c r="H451" s="241"/>
      <c r="I451" s="241"/>
      <c r="J451" s="241"/>
      <c r="K451" s="241"/>
      <c r="L451" s="241"/>
      <c r="M451" s="241"/>
      <c r="N451" s="241"/>
      <c r="O451" s="241"/>
      <c r="P451" s="241"/>
      <c r="Q451" s="241"/>
      <c r="R451" s="241"/>
      <c r="S451" s="241"/>
      <c r="T451" s="241"/>
      <c r="U451" s="241"/>
      <c r="V451" s="241"/>
      <c r="W451" s="241"/>
      <c r="X451" s="241"/>
      <c r="Y451" s="241"/>
      <c r="Z451" s="241"/>
    </row>
    <row r="452" ht="15.0" customHeight="1">
      <c r="A452" s="297" t="s">
        <v>160</v>
      </c>
      <c r="B452" s="293"/>
      <c r="C452" s="293"/>
      <c r="D452" s="268"/>
      <c r="E452" s="241"/>
      <c r="F452" s="241"/>
      <c r="G452" s="241"/>
      <c r="H452" s="241"/>
      <c r="I452" s="241"/>
      <c r="J452" s="241"/>
      <c r="K452" s="241"/>
      <c r="L452" s="241"/>
      <c r="M452" s="241"/>
      <c r="N452" s="241"/>
      <c r="O452" s="241"/>
      <c r="P452" s="241"/>
      <c r="Q452" s="241"/>
      <c r="R452" s="241"/>
      <c r="S452" s="241"/>
      <c r="T452" s="241"/>
      <c r="U452" s="241"/>
      <c r="V452" s="241"/>
      <c r="W452" s="241"/>
      <c r="X452" s="241"/>
      <c r="Y452" s="241"/>
      <c r="Z452" s="241"/>
    </row>
    <row r="453" ht="12.0" customHeight="1">
      <c r="A453" s="258" t="s">
        <v>161</v>
      </c>
      <c r="B453" s="258"/>
      <c r="C453" s="260" t="s">
        <v>98</v>
      </c>
      <c r="D453" s="298">
        <f>'Proposed Rates'!I319</f>
        <v>0</v>
      </c>
      <c r="E453" s="241"/>
      <c r="F453" s="241"/>
      <c r="G453" s="241"/>
      <c r="H453" s="241"/>
      <c r="I453" s="241"/>
      <c r="J453" s="241"/>
      <c r="K453" s="241"/>
      <c r="L453" s="241"/>
      <c r="M453" s="241"/>
      <c r="N453" s="241"/>
      <c r="O453" s="241"/>
      <c r="P453" s="241"/>
      <c r="Q453" s="241"/>
      <c r="R453" s="241"/>
      <c r="S453" s="241"/>
      <c r="T453" s="241"/>
      <c r="U453" s="241"/>
      <c r="V453" s="241"/>
      <c r="W453" s="241"/>
      <c r="X453" s="241"/>
      <c r="Y453" s="241"/>
      <c r="Z453" s="241"/>
    </row>
    <row r="454" ht="12.0" customHeight="1">
      <c r="A454" s="260" t="s">
        <v>162</v>
      </c>
      <c r="B454" s="260"/>
      <c r="C454" s="260" t="s">
        <v>98</v>
      </c>
      <c r="D454" s="298">
        <f>'Proposed Rates'!I320</f>
        <v>30</v>
      </c>
      <c r="E454" s="241"/>
      <c r="F454" s="241"/>
      <c r="G454" s="241"/>
      <c r="H454" s="241"/>
      <c r="I454" s="241"/>
      <c r="J454" s="241"/>
      <c r="K454" s="241"/>
      <c r="L454" s="241"/>
      <c r="M454" s="241"/>
      <c r="N454" s="241"/>
      <c r="O454" s="241"/>
      <c r="P454" s="241"/>
      <c r="Q454" s="241"/>
      <c r="R454" s="241"/>
      <c r="S454" s="241"/>
      <c r="T454" s="241"/>
      <c r="U454" s="241"/>
      <c r="V454" s="241"/>
      <c r="W454" s="241"/>
      <c r="X454" s="241"/>
      <c r="Y454" s="241"/>
      <c r="Z454" s="241"/>
    </row>
    <row r="455" ht="12.0" customHeight="1">
      <c r="A455" s="258" t="s">
        <v>163</v>
      </c>
      <c r="B455" s="258"/>
      <c r="C455" s="260" t="s">
        <v>98</v>
      </c>
      <c r="D455" s="298">
        <f>'Proposed Rates'!I321</f>
        <v>7</v>
      </c>
      <c r="E455" s="241"/>
      <c r="F455" s="241"/>
      <c r="G455" s="241"/>
      <c r="H455" s="241"/>
      <c r="I455" s="241"/>
      <c r="J455" s="241"/>
      <c r="K455" s="241"/>
      <c r="L455" s="241"/>
      <c r="M455" s="241"/>
      <c r="N455" s="241"/>
      <c r="O455" s="241"/>
      <c r="P455" s="241"/>
      <c r="Q455" s="241"/>
      <c r="R455" s="241"/>
      <c r="S455" s="241"/>
      <c r="T455" s="241"/>
      <c r="U455" s="241"/>
      <c r="V455" s="241"/>
      <c r="W455" s="241"/>
      <c r="X455" s="241"/>
      <c r="Y455" s="241"/>
      <c r="Z455" s="241"/>
    </row>
    <row r="456" ht="12.0" customHeight="1">
      <c r="A456" s="258" t="s">
        <v>164</v>
      </c>
      <c r="B456" s="258"/>
      <c r="C456" s="260" t="s">
        <v>98</v>
      </c>
      <c r="D456" s="298">
        <f>'Proposed Rates'!I322</f>
        <v>151</v>
      </c>
      <c r="E456" s="241"/>
      <c r="F456" s="241"/>
      <c r="G456" s="241"/>
      <c r="H456" s="241"/>
      <c r="I456" s="241"/>
      <c r="J456" s="241"/>
      <c r="K456" s="241"/>
      <c r="L456" s="241"/>
      <c r="M456" s="241"/>
      <c r="N456" s="241"/>
      <c r="O456" s="241"/>
      <c r="P456" s="241"/>
      <c r="Q456" s="241"/>
      <c r="R456" s="241"/>
      <c r="S456" s="241"/>
      <c r="T456" s="241"/>
      <c r="U456" s="241"/>
      <c r="V456" s="241"/>
      <c r="W456" s="241"/>
      <c r="X456" s="241"/>
      <c r="Y456" s="241"/>
      <c r="Z456" s="241"/>
    </row>
    <row r="457" ht="12.0" customHeight="1">
      <c r="A457" s="258" t="s">
        <v>165</v>
      </c>
      <c r="B457" s="258"/>
      <c r="C457" s="260" t="s">
        <v>98</v>
      </c>
      <c r="D457" s="298">
        <f>'Proposed Rates'!I323</f>
        <v>20</v>
      </c>
      <c r="E457" s="241"/>
      <c r="F457" s="241"/>
      <c r="G457" s="241"/>
      <c r="H457" s="241"/>
      <c r="I457" s="241"/>
      <c r="J457" s="241"/>
      <c r="K457" s="241"/>
      <c r="L457" s="241"/>
      <c r="M457" s="241"/>
      <c r="N457" s="241"/>
      <c r="O457" s="241"/>
      <c r="P457" s="241"/>
      <c r="Q457" s="241"/>
      <c r="R457" s="241"/>
      <c r="S457" s="241"/>
      <c r="T457" s="241"/>
      <c r="U457" s="241"/>
      <c r="V457" s="241"/>
      <c r="W457" s="241"/>
      <c r="X457" s="241"/>
      <c r="Y457" s="241"/>
      <c r="Z457" s="241"/>
    </row>
    <row r="458" ht="12.0" customHeight="1">
      <c r="A458" s="258" t="s">
        <v>166</v>
      </c>
      <c r="B458" s="258"/>
      <c r="C458" s="260" t="s">
        <v>98</v>
      </c>
      <c r="D458" s="298">
        <f>'Proposed Rates'!I324</f>
        <v>25</v>
      </c>
      <c r="E458" s="241"/>
      <c r="F458" s="241"/>
      <c r="G458" s="241"/>
      <c r="H458" s="241"/>
      <c r="I458" s="241"/>
      <c r="J458" s="241"/>
      <c r="K458" s="241"/>
      <c r="L458" s="241"/>
      <c r="M458" s="241"/>
      <c r="N458" s="241"/>
      <c r="O458" s="241"/>
      <c r="P458" s="241"/>
      <c r="Q458" s="241"/>
      <c r="R458" s="241"/>
      <c r="S458" s="241"/>
      <c r="T458" s="241"/>
      <c r="U458" s="241"/>
      <c r="V458" s="241"/>
      <c r="W458" s="241"/>
      <c r="X458" s="241"/>
      <c r="Y458" s="241"/>
      <c r="Z458" s="241"/>
    </row>
    <row r="459" ht="12.0" customHeight="1">
      <c r="A459" s="258" t="s">
        <v>167</v>
      </c>
      <c r="B459" s="258"/>
      <c r="C459" s="260" t="s">
        <v>98</v>
      </c>
      <c r="D459" s="298">
        <f>'Proposed Rates'!I325</f>
        <v>10</v>
      </c>
      <c r="E459" s="241"/>
      <c r="F459" s="241"/>
      <c r="G459" s="241"/>
      <c r="H459" s="241"/>
      <c r="I459" s="241"/>
      <c r="J459" s="241"/>
      <c r="K459" s="241"/>
      <c r="L459" s="241"/>
      <c r="M459" s="241"/>
      <c r="N459" s="241"/>
      <c r="O459" s="241"/>
      <c r="P459" s="241"/>
      <c r="Q459" s="241"/>
      <c r="R459" s="241"/>
      <c r="S459" s="241"/>
      <c r="T459" s="241"/>
      <c r="U459" s="241"/>
      <c r="V459" s="241"/>
      <c r="W459" s="241"/>
      <c r="X459" s="241"/>
      <c r="Y459" s="241"/>
      <c r="Z459" s="241"/>
    </row>
    <row r="460" ht="12.0" customHeight="1">
      <c r="A460" s="258" t="s">
        <v>168</v>
      </c>
      <c r="B460" s="258"/>
      <c r="C460" s="260" t="s">
        <v>98</v>
      </c>
      <c r="D460" s="298">
        <f>'Proposed Rates'!I328</f>
        <v>390</v>
      </c>
      <c r="E460" s="241"/>
      <c r="F460" s="241"/>
      <c r="G460" s="241"/>
      <c r="H460" s="241"/>
      <c r="I460" s="241"/>
      <c r="J460" s="241"/>
      <c r="K460" s="241"/>
      <c r="L460" s="241"/>
      <c r="M460" s="241"/>
      <c r="N460" s="241"/>
      <c r="O460" s="241"/>
      <c r="P460" s="241"/>
      <c r="Q460" s="241"/>
      <c r="R460" s="241"/>
      <c r="S460" s="241"/>
      <c r="T460" s="241"/>
      <c r="U460" s="241"/>
      <c r="V460" s="241"/>
      <c r="W460" s="241"/>
      <c r="X460" s="241"/>
      <c r="Y460" s="241"/>
      <c r="Z460" s="241"/>
    </row>
    <row r="461" ht="12.0" customHeight="1">
      <c r="A461" s="258" t="s">
        <v>169</v>
      </c>
      <c r="B461" s="258"/>
      <c r="C461" s="260" t="s">
        <v>98</v>
      </c>
      <c r="D461" s="298">
        <f>'Proposed Rates'!I329</f>
        <v>342</v>
      </c>
      <c r="E461" s="241"/>
      <c r="F461" s="241"/>
      <c r="G461" s="241"/>
      <c r="H461" s="241"/>
      <c r="I461" s="241"/>
      <c r="J461" s="241"/>
      <c r="K461" s="241"/>
      <c r="L461" s="241"/>
      <c r="M461" s="241"/>
      <c r="N461" s="241"/>
      <c r="O461" s="241"/>
      <c r="P461" s="241"/>
      <c r="Q461" s="241"/>
      <c r="R461" s="241"/>
      <c r="S461" s="241"/>
      <c r="T461" s="241"/>
      <c r="U461" s="241"/>
      <c r="V461" s="241"/>
      <c r="W461" s="241"/>
      <c r="X461" s="241"/>
      <c r="Y461" s="241"/>
      <c r="Z461" s="241"/>
    </row>
    <row r="462" ht="6.75" customHeight="1">
      <c r="A462" s="260"/>
      <c r="B462" s="260"/>
      <c r="C462" s="260"/>
      <c r="D462" s="265"/>
      <c r="E462" s="241"/>
      <c r="F462" s="241"/>
      <c r="G462" s="241"/>
      <c r="H462" s="241"/>
      <c r="I462" s="241"/>
      <c r="J462" s="241"/>
      <c r="K462" s="241"/>
      <c r="L462" s="241"/>
      <c r="M462" s="241"/>
      <c r="N462" s="241"/>
      <c r="O462" s="241"/>
      <c r="P462" s="241"/>
      <c r="Q462" s="241"/>
      <c r="R462" s="241"/>
      <c r="S462" s="241"/>
      <c r="T462" s="241"/>
      <c r="U462" s="241"/>
      <c r="V462" s="241"/>
      <c r="W462" s="241"/>
      <c r="X462" s="241"/>
      <c r="Y462" s="241"/>
      <c r="Z462" s="241"/>
    </row>
    <row r="463" ht="15.0" customHeight="1">
      <c r="A463" s="297" t="s">
        <v>170</v>
      </c>
      <c r="B463" s="297"/>
      <c r="C463" s="287"/>
      <c r="D463" s="289"/>
      <c r="E463" s="241"/>
      <c r="F463" s="241"/>
      <c r="G463" s="241"/>
      <c r="H463" s="241"/>
      <c r="I463" s="241"/>
      <c r="J463" s="241"/>
      <c r="K463" s="241"/>
      <c r="L463" s="241"/>
      <c r="M463" s="241"/>
      <c r="N463" s="241"/>
      <c r="O463" s="241"/>
      <c r="P463" s="241"/>
      <c r="Q463" s="241"/>
      <c r="R463" s="241"/>
      <c r="S463" s="241"/>
      <c r="T463" s="241"/>
      <c r="U463" s="241"/>
      <c r="V463" s="241"/>
      <c r="W463" s="241"/>
      <c r="X463" s="241"/>
      <c r="Y463" s="241"/>
      <c r="Z463" s="241"/>
    </row>
    <row r="464" ht="12.0" customHeight="1">
      <c r="A464" s="258" t="s">
        <v>171</v>
      </c>
      <c r="B464" s="258"/>
      <c r="C464" s="260" t="s">
        <v>157</v>
      </c>
      <c r="D464" s="290">
        <f>'Proposed Rates'!I332</f>
        <v>1.5</v>
      </c>
      <c r="E464" s="241"/>
      <c r="F464" s="241"/>
      <c r="G464" s="241"/>
      <c r="H464" s="241"/>
      <c r="I464" s="241"/>
      <c r="J464" s="241"/>
      <c r="K464" s="241"/>
      <c r="L464" s="241"/>
      <c r="M464" s="241"/>
      <c r="N464" s="241"/>
      <c r="O464" s="241"/>
      <c r="P464" s="241"/>
      <c r="Q464" s="241"/>
      <c r="R464" s="241"/>
      <c r="S464" s="241"/>
      <c r="T464" s="241"/>
      <c r="U464" s="241"/>
      <c r="V464" s="241"/>
      <c r="W464" s="241"/>
      <c r="X464" s="241"/>
      <c r="Y464" s="241"/>
      <c r="Z464" s="241"/>
    </row>
    <row r="465" ht="12.0" customHeight="1">
      <c r="A465" s="258" t="s">
        <v>172</v>
      </c>
      <c r="B465" s="258"/>
      <c r="C465" s="260" t="s">
        <v>98</v>
      </c>
      <c r="D465" s="298">
        <f>'Proposed Rates'!I333</f>
        <v>74</v>
      </c>
      <c r="E465" s="241"/>
      <c r="F465" s="241"/>
      <c r="G465" s="241"/>
      <c r="H465" s="241"/>
      <c r="I465" s="241"/>
      <c r="J465" s="241"/>
      <c r="K465" s="241"/>
      <c r="L465" s="241"/>
      <c r="M465" s="241"/>
      <c r="N465" s="241"/>
      <c r="O465" s="241"/>
      <c r="P465" s="241"/>
      <c r="Q465" s="241"/>
      <c r="R465" s="241"/>
      <c r="S465" s="241"/>
      <c r="T465" s="241"/>
      <c r="U465" s="241"/>
      <c r="V465" s="241"/>
      <c r="W465" s="241"/>
      <c r="X465" s="241"/>
      <c r="Y465" s="241"/>
      <c r="Z465" s="241"/>
    </row>
    <row r="466" ht="12.0" customHeight="1">
      <c r="A466" s="258" t="s">
        <v>173</v>
      </c>
      <c r="B466" s="258"/>
      <c r="C466" s="260" t="s">
        <v>98</v>
      </c>
      <c r="D466" s="298">
        <f>'Proposed Rates'!I334</f>
        <v>100</v>
      </c>
      <c r="E466" s="241"/>
      <c r="F466" s="241"/>
      <c r="G466" s="241"/>
      <c r="H466" s="241"/>
      <c r="I466" s="241"/>
      <c r="J466" s="241"/>
      <c r="K466" s="241"/>
      <c r="L466" s="241"/>
      <c r="M466" s="241"/>
      <c r="N466" s="241"/>
      <c r="O466" s="241"/>
      <c r="P466" s="241"/>
      <c r="Q466" s="241"/>
      <c r="R466" s="241"/>
      <c r="S466" s="241"/>
      <c r="T466" s="241"/>
      <c r="U466" s="241"/>
      <c r="V466" s="241"/>
      <c r="W466" s="241"/>
      <c r="X466" s="241"/>
      <c r="Y466" s="241"/>
      <c r="Z466" s="241"/>
    </row>
    <row r="467" ht="12.0" customHeight="1">
      <c r="A467" s="258" t="s">
        <v>174</v>
      </c>
      <c r="B467" s="258"/>
      <c r="C467" s="260" t="s">
        <v>98</v>
      </c>
      <c r="D467" s="298">
        <f>'Proposed Rates'!I335</f>
        <v>338</v>
      </c>
      <c r="E467" s="241"/>
      <c r="F467" s="241"/>
      <c r="G467" s="241"/>
      <c r="H467" s="241"/>
      <c r="I467" s="241"/>
      <c r="J467" s="241"/>
      <c r="K467" s="241"/>
      <c r="L467" s="241"/>
      <c r="M467" s="241"/>
      <c r="N467" s="241"/>
      <c r="O467" s="241"/>
      <c r="P467" s="241"/>
      <c r="Q467" s="241"/>
      <c r="R467" s="241"/>
      <c r="S467" s="241"/>
      <c r="T467" s="241"/>
      <c r="U467" s="241"/>
      <c r="V467" s="241"/>
      <c r="W467" s="241"/>
      <c r="X467" s="241"/>
      <c r="Y467" s="241"/>
      <c r="Z467" s="241"/>
    </row>
    <row r="468" ht="12.0" customHeight="1">
      <c r="A468" s="258" t="s">
        <v>175</v>
      </c>
      <c r="B468" s="258"/>
      <c r="C468" s="260" t="s">
        <v>98</v>
      </c>
      <c r="D468" s="298">
        <f>'Proposed Rates'!I336</f>
        <v>510</v>
      </c>
      <c r="E468" s="241"/>
      <c r="F468" s="241"/>
      <c r="G468" s="241"/>
      <c r="H468" s="241"/>
      <c r="I468" s="241"/>
      <c r="J468" s="241"/>
      <c r="K468" s="241"/>
      <c r="L468" s="241"/>
      <c r="M468" s="241"/>
      <c r="N468" s="241"/>
      <c r="O468" s="241"/>
      <c r="P468" s="241"/>
      <c r="Q468" s="241"/>
      <c r="R468" s="241"/>
      <c r="S468" s="241"/>
      <c r="T468" s="241"/>
      <c r="U468" s="241"/>
      <c r="V468" s="241"/>
      <c r="W468" s="241"/>
      <c r="X468" s="241"/>
      <c r="Y468" s="241"/>
      <c r="Z468" s="241"/>
    </row>
    <row r="469" ht="6.75" customHeight="1">
      <c r="A469" s="260"/>
      <c r="B469" s="260"/>
      <c r="C469" s="260"/>
      <c r="D469" s="265"/>
      <c r="E469" s="241"/>
      <c r="F469" s="241"/>
      <c r="G469" s="241"/>
      <c r="H469" s="241"/>
      <c r="I469" s="241"/>
      <c r="J469" s="241"/>
      <c r="K469" s="241"/>
      <c r="L469" s="241"/>
      <c r="M469" s="241"/>
      <c r="N469" s="241"/>
      <c r="O469" s="241"/>
      <c r="P469" s="241"/>
      <c r="Q469" s="241"/>
      <c r="R469" s="241"/>
      <c r="S469" s="241"/>
      <c r="T469" s="241"/>
      <c r="U469" s="241"/>
      <c r="V469" s="241"/>
      <c r="W469" s="241"/>
      <c r="X469" s="241"/>
      <c r="Y469" s="241"/>
      <c r="Z469" s="241"/>
    </row>
    <row r="470" ht="15.0" customHeight="1">
      <c r="A470" s="297" t="s">
        <v>176</v>
      </c>
      <c r="B470" s="297"/>
      <c r="C470" s="287"/>
      <c r="D470" s="265"/>
      <c r="E470" s="241"/>
      <c r="F470" s="241"/>
      <c r="G470" s="241"/>
      <c r="H470" s="241"/>
      <c r="I470" s="241"/>
      <c r="J470" s="241"/>
      <c r="K470" s="241"/>
      <c r="L470" s="241"/>
      <c r="M470" s="241"/>
      <c r="N470" s="241"/>
      <c r="O470" s="241"/>
      <c r="P470" s="241"/>
      <c r="Q470" s="241"/>
      <c r="R470" s="241"/>
      <c r="S470" s="241"/>
      <c r="T470" s="241"/>
      <c r="U470" s="241"/>
      <c r="V470" s="241"/>
      <c r="W470" s="241"/>
      <c r="X470" s="241"/>
      <c r="Y470" s="241"/>
      <c r="Z470" s="241"/>
    </row>
    <row r="471" ht="12.0" customHeight="1">
      <c r="A471" s="258" t="s">
        <v>177</v>
      </c>
      <c r="B471" s="258"/>
      <c r="C471" s="260" t="s">
        <v>98</v>
      </c>
      <c r="D471" s="298">
        <f>'Proposed Rates'!I339</f>
        <v>1148</v>
      </c>
      <c r="E471" s="241"/>
      <c r="F471" s="241"/>
      <c r="G471" s="241"/>
      <c r="H471" s="241"/>
      <c r="I471" s="241"/>
      <c r="J471" s="241"/>
      <c r="K471" s="241"/>
      <c r="L471" s="241"/>
      <c r="M471" s="241"/>
      <c r="N471" s="241"/>
      <c r="O471" s="241"/>
      <c r="P471" s="241"/>
      <c r="Q471" s="241"/>
      <c r="R471" s="241"/>
      <c r="S471" s="241"/>
      <c r="T471" s="241"/>
      <c r="U471" s="241"/>
      <c r="V471" s="241"/>
      <c r="W471" s="241"/>
      <c r="X471" s="241"/>
      <c r="Y471" s="241"/>
      <c r="Z471" s="241"/>
    </row>
    <row r="472" ht="12.0" customHeight="1">
      <c r="A472" s="258" t="s">
        <v>178</v>
      </c>
      <c r="B472" s="258"/>
      <c r="C472" s="260" t="s">
        <v>98</v>
      </c>
      <c r="D472" s="298">
        <f>'Proposed Rates'!I340</f>
        <v>1514</v>
      </c>
      <c r="E472" s="241"/>
      <c r="F472" s="241"/>
      <c r="G472" s="241"/>
      <c r="H472" s="241"/>
      <c r="I472" s="241"/>
      <c r="J472" s="241"/>
      <c r="K472" s="241"/>
      <c r="L472" s="241"/>
      <c r="M472" s="241"/>
      <c r="N472" s="241"/>
      <c r="O472" s="241"/>
      <c r="P472" s="241"/>
      <c r="Q472" s="241"/>
      <c r="R472" s="241"/>
      <c r="S472" s="241"/>
      <c r="T472" s="241"/>
      <c r="U472" s="241"/>
      <c r="V472" s="241"/>
      <c r="W472" s="241"/>
      <c r="X472" s="241"/>
      <c r="Y472" s="241"/>
      <c r="Z472" s="241"/>
    </row>
    <row r="473" ht="12.0" customHeight="1">
      <c r="A473" s="258" t="s">
        <v>179</v>
      </c>
      <c r="B473" s="258"/>
      <c r="C473" s="260" t="s">
        <v>98</v>
      </c>
      <c r="D473" s="298">
        <f>'Proposed Rates'!I341</f>
        <v>5333</v>
      </c>
      <c r="E473" s="241"/>
      <c r="F473" s="241"/>
      <c r="G473" s="241"/>
      <c r="H473" s="241"/>
      <c r="I473" s="241"/>
      <c r="J473" s="241"/>
      <c r="K473" s="241"/>
      <c r="L473" s="241"/>
      <c r="M473" s="241"/>
      <c r="N473" s="241"/>
      <c r="O473" s="241"/>
      <c r="P473" s="241"/>
      <c r="Q473" s="241"/>
      <c r="R473" s="241"/>
      <c r="S473" s="241"/>
      <c r="T473" s="241"/>
      <c r="U473" s="241"/>
      <c r="V473" s="241"/>
      <c r="W473" s="241"/>
      <c r="X473" s="241"/>
      <c r="Y473" s="241"/>
      <c r="Z473" s="241"/>
    </row>
    <row r="474" ht="12.0" customHeight="1">
      <c r="A474" s="258" t="s">
        <v>180</v>
      </c>
      <c r="B474" s="258"/>
      <c r="C474" s="260" t="s">
        <v>98</v>
      </c>
      <c r="D474" s="290">
        <f>'Proposed Rates'!I342</f>
        <v>39.14</v>
      </c>
      <c r="E474" s="241"/>
      <c r="F474" s="241"/>
      <c r="G474" s="241"/>
      <c r="H474" s="241"/>
      <c r="I474" s="241"/>
      <c r="J474" s="241"/>
      <c r="K474" s="241"/>
      <c r="L474" s="241"/>
      <c r="M474" s="241"/>
      <c r="N474" s="241"/>
      <c r="O474" s="241"/>
      <c r="P474" s="241"/>
      <c r="Q474" s="241"/>
      <c r="R474" s="241"/>
      <c r="S474" s="241"/>
      <c r="T474" s="241"/>
      <c r="U474" s="241"/>
      <c r="V474" s="241"/>
      <c r="W474" s="241"/>
      <c r="X474" s="241"/>
      <c r="Y474" s="241"/>
      <c r="Z474" s="241"/>
    </row>
    <row r="475" ht="12.0" customHeight="1">
      <c r="A475" s="258" t="s">
        <v>181</v>
      </c>
      <c r="B475" s="258"/>
      <c r="C475" s="260"/>
      <c r="D475" s="265" t="str">
        <f>'Proposed Rates'!I343</f>
        <v>Per Attached Table</v>
      </c>
      <c r="E475" s="241"/>
      <c r="F475" s="241"/>
      <c r="G475" s="241"/>
      <c r="H475" s="241"/>
      <c r="I475" s="241"/>
      <c r="J475" s="241"/>
      <c r="K475" s="241"/>
      <c r="L475" s="241"/>
      <c r="M475" s="241"/>
      <c r="N475" s="241"/>
      <c r="O475" s="241"/>
      <c r="P475" s="241"/>
      <c r="Q475" s="241"/>
      <c r="R475" s="241"/>
      <c r="S475" s="241"/>
      <c r="T475" s="241"/>
      <c r="U475" s="241"/>
      <c r="V475" s="241"/>
      <c r="W475" s="241"/>
      <c r="X475" s="241"/>
      <c r="Y475" s="241"/>
      <c r="Z475" s="241"/>
    </row>
    <row r="476" ht="12.0" customHeight="1">
      <c r="A476" s="258" t="s">
        <v>182</v>
      </c>
      <c r="B476" s="258"/>
      <c r="C476" s="260" t="s">
        <v>98</v>
      </c>
      <c r="D476" s="298">
        <f>'Proposed Rates'!I344</f>
        <v>176</v>
      </c>
      <c r="E476" s="241"/>
      <c r="F476" s="241"/>
      <c r="G476" s="241"/>
      <c r="H476" s="241"/>
      <c r="I476" s="241"/>
      <c r="J476" s="241"/>
      <c r="K476" s="241"/>
      <c r="L476" s="241"/>
      <c r="M476" s="241"/>
      <c r="N476" s="241"/>
      <c r="O476" s="241"/>
      <c r="P476" s="241"/>
      <c r="Q476" s="241"/>
      <c r="R476" s="241"/>
      <c r="S476" s="241"/>
      <c r="T476" s="241"/>
      <c r="U476" s="241"/>
      <c r="V476" s="241"/>
      <c r="W476" s="241"/>
      <c r="X476" s="241"/>
      <c r="Y476" s="241"/>
      <c r="Z476" s="241"/>
    </row>
    <row r="477" ht="6.75" customHeight="1">
      <c r="A477" s="300"/>
      <c r="B477" s="240"/>
      <c r="C477" s="260"/>
      <c r="D477" s="265"/>
      <c r="E477" s="241"/>
      <c r="F477" s="241"/>
      <c r="G477" s="241"/>
      <c r="H477" s="241"/>
      <c r="I477" s="241"/>
      <c r="J477" s="241"/>
      <c r="K477" s="241"/>
      <c r="L477" s="241"/>
      <c r="M477" s="241"/>
      <c r="N477" s="241"/>
      <c r="O477" s="241"/>
      <c r="P477" s="241"/>
      <c r="Q477" s="241"/>
      <c r="R477" s="241"/>
      <c r="S477" s="241"/>
      <c r="T477" s="241"/>
      <c r="U477" s="241"/>
      <c r="V477" s="241"/>
      <c r="W477" s="241"/>
      <c r="X477" s="241"/>
      <c r="Y477" s="241"/>
      <c r="Z477" s="241"/>
    </row>
    <row r="478" ht="21.75" customHeight="1">
      <c r="A478" s="238" t="str">
        <f>$A$1</f>
        <v>Hydro Ottawa Limited</v>
      </c>
      <c r="B478" s="239"/>
      <c r="C478" s="239"/>
      <c r="D478" s="240"/>
      <c r="E478" s="241"/>
      <c r="F478" s="241"/>
      <c r="G478" s="241"/>
      <c r="H478" s="241"/>
      <c r="I478" s="241"/>
      <c r="J478" s="241"/>
      <c r="K478" s="241"/>
      <c r="L478" s="241"/>
      <c r="M478" s="241"/>
      <c r="N478" s="241"/>
      <c r="O478" s="241"/>
      <c r="P478" s="241"/>
      <c r="Q478" s="241"/>
      <c r="R478" s="241"/>
      <c r="S478" s="241"/>
      <c r="T478" s="241"/>
      <c r="U478" s="241"/>
      <c r="V478" s="241"/>
      <c r="W478" s="241"/>
      <c r="X478" s="241"/>
      <c r="Y478" s="241"/>
      <c r="Z478" s="241"/>
    </row>
    <row r="479" ht="15.75" customHeight="1">
      <c r="A479" s="242" t="str">
        <f>$A$2</f>
        <v>PROPOSED - TARIFF OF RATES AND CHARGES</v>
      </c>
      <c r="B479" s="239"/>
      <c r="C479" s="239"/>
      <c r="D479" s="240"/>
      <c r="E479" s="241"/>
      <c r="F479" s="241"/>
      <c r="G479" s="241"/>
      <c r="H479" s="241"/>
      <c r="I479" s="241"/>
      <c r="J479" s="241"/>
      <c r="K479" s="241"/>
      <c r="L479" s="241"/>
      <c r="M479" s="241"/>
      <c r="N479" s="241"/>
      <c r="O479" s="241"/>
      <c r="P479" s="241"/>
      <c r="Q479" s="241"/>
      <c r="R479" s="241"/>
      <c r="S479" s="241"/>
      <c r="T479" s="241"/>
      <c r="U479" s="241"/>
      <c r="V479" s="241"/>
      <c r="W479" s="241"/>
      <c r="X479" s="241"/>
      <c r="Y479" s="241"/>
      <c r="Z479" s="241"/>
    </row>
    <row r="480" ht="15.0" customHeight="1">
      <c r="A480" s="243" t="str">
        <f>$A$3</f>
        <v>Effective and Implementation Date January 1, 2029</v>
      </c>
      <c r="B480" s="239"/>
      <c r="C480" s="239"/>
      <c r="D480" s="240"/>
      <c r="E480" s="241"/>
      <c r="F480" s="241"/>
      <c r="G480" s="241"/>
      <c r="H480" s="241"/>
      <c r="I480" s="241"/>
      <c r="J480" s="241"/>
      <c r="K480" s="241"/>
      <c r="L480" s="241"/>
      <c r="M480" s="241"/>
      <c r="N480" s="241"/>
      <c r="O480" s="241"/>
      <c r="P480" s="241"/>
      <c r="Q480" s="241"/>
      <c r="R480" s="241"/>
      <c r="S480" s="241"/>
      <c r="T480" s="241"/>
      <c r="U480" s="241"/>
      <c r="V480" s="241"/>
      <c r="W480" s="241"/>
      <c r="X480" s="241"/>
      <c r="Y480" s="241"/>
      <c r="Z480" s="241"/>
    </row>
    <row r="481" ht="15.0" customHeight="1">
      <c r="A481" s="244" t="str">
        <f>$A$4</f>
        <v>This schedule supersedes and replaces all previously</v>
      </c>
      <c r="B481" s="239"/>
      <c r="C481" s="239"/>
      <c r="D481" s="240"/>
      <c r="E481" s="241"/>
      <c r="F481" s="241"/>
      <c r="G481" s="241"/>
      <c r="H481" s="241"/>
      <c r="I481" s="241"/>
      <c r="J481" s="241"/>
      <c r="K481" s="241"/>
      <c r="L481" s="241"/>
      <c r="M481" s="241"/>
      <c r="N481" s="241"/>
      <c r="O481" s="241"/>
      <c r="P481" s="241"/>
      <c r="Q481" s="241"/>
      <c r="R481" s="241"/>
      <c r="S481" s="241"/>
      <c r="T481" s="241"/>
      <c r="U481" s="241"/>
      <c r="V481" s="241"/>
      <c r="W481" s="241"/>
      <c r="X481" s="241"/>
      <c r="Y481" s="241"/>
      <c r="Z481" s="241"/>
    </row>
    <row r="482" ht="15.0" customHeight="1">
      <c r="A482" s="244" t="str">
        <f>$A$5</f>
        <v>approved schedules of Rates, Charges and Loss Factors</v>
      </c>
      <c r="B482" s="239"/>
      <c r="C482" s="239"/>
      <c r="D482" s="240"/>
      <c r="E482" s="241"/>
      <c r="F482" s="241"/>
      <c r="G482" s="241"/>
      <c r="H482" s="241"/>
      <c r="I482" s="241"/>
      <c r="J482" s="241"/>
      <c r="K482" s="241"/>
      <c r="L482" s="241"/>
      <c r="M482" s="241"/>
      <c r="N482" s="241"/>
      <c r="O482" s="241"/>
      <c r="P482" s="241"/>
      <c r="Q482" s="241"/>
      <c r="R482" s="241"/>
      <c r="S482" s="241"/>
      <c r="T482" s="241"/>
      <c r="U482" s="241"/>
      <c r="V482" s="241"/>
      <c r="W482" s="241"/>
      <c r="X482" s="241"/>
      <c r="Y482" s="241"/>
      <c r="Z482" s="241"/>
    </row>
    <row r="483" ht="9.75" customHeight="1">
      <c r="A483" s="245" t="str">
        <f>$A$6</f>
        <v>EB-2024-0115</v>
      </c>
      <c r="B483" s="239"/>
      <c r="C483" s="239"/>
      <c r="D483" s="240"/>
      <c r="E483" s="241"/>
      <c r="F483" s="241"/>
      <c r="G483" s="241"/>
      <c r="H483" s="241"/>
      <c r="I483" s="241"/>
      <c r="J483" s="241"/>
      <c r="K483" s="241"/>
      <c r="L483" s="241"/>
      <c r="M483" s="241"/>
      <c r="N483" s="241"/>
      <c r="O483" s="241"/>
      <c r="P483" s="241"/>
      <c r="Q483" s="241"/>
      <c r="R483" s="241"/>
      <c r="S483" s="241"/>
      <c r="T483" s="241"/>
      <c r="U483" s="241"/>
      <c r="V483" s="241"/>
      <c r="W483" s="241"/>
      <c r="X483" s="241"/>
      <c r="Y483" s="241"/>
      <c r="Z483" s="241"/>
    </row>
    <row r="484" ht="18.0" customHeight="1">
      <c r="A484" s="292" t="s">
        <v>183</v>
      </c>
      <c r="B484" s="293"/>
      <c r="C484" s="293"/>
      <c r="D484" s="268"/>
      <c r="E484" s="241"/>
      <c r="F484" s="241"/>
      <c r="G484" s="241"/>
      <c r="H484" s="241"/>
      <c r="I484" s="241"/>
      <c r="J484" s="241"/>
      <c r="K484" s="241"/>
      <c r="L484" s="241"/>
      <c r="M484" s="241"/>
      <c r="N484" s="241"/>
      <c r="O484" s="241"/>
      <c r="P484" s="241"/>
      <c r="Q484" s="241"/>
      <c r="R484" s="241"/>
      <c r="S484" s="241"/>
      <c r="T484" s="241"/>
      <c r="U484" s="241"/>
      <c r="V484" s="241"/>
      <c r="W484" s="241"/>
      <c r="X484" s="241"/>
      <c r="Y484" s="241"/>
      <c r="Z484" s="241"/>
    </row>
    <row r="485" ht="6.75" customHeight="1">
      <c r="A485" s="292"/>
      <c r="B485" s="293"/>
      <c r="C485" s="293"/>
      <c r="D485" s="268"/>
      <c r="E485" s="241"/>
      <c r="F485" s="241"/>
      <c r="G485" s="241"/>
      <c r="H485" s="241"/>
      <c r="I485" s="241"/>
      <c r="J485" s="241"/>
      <c r="K485" s="241"/>
      <c r="L485" s="241"/>
      <c r="M485" s="241"/>
      <c r="N485" s="241"/>
      <c r="O485" s="241"/>
      <c r="P485" s="241"/>
      <c r="Q485" s="241"/>
      <c r="R485" s="241"/>
      <c r="S485" s="241"/>
      <c r="T485" s="241"/>
      <c r="U485" s="241"/>
      <c r="V485" s="241"/>
      <c r="W485" s="241"/>
      <c r="X485" s="241"/>
      <c r="Y485" s="241"/>
      <c r="Z485" s="241"/>
    </row>
    <row r="486" ht="36.0" customHeight="1">
      <c r="A486" s="247" t="s">
        <v>184</v>
      </c>
      <c r="B486" s="239"/>
      <c r="C486" s="239"/>
      <c r="D486" s="240"/>
      <c r="E486" s="241"/>
      <c r="F486" s="241"/>
      <c r="G486" s="241"/>
      <c r="H486" s="241"/>
      <c r="I486" s="241"/>
      <c r="J486" s="241"/>
      <c r="K486" s="241"/>
      <c r="L486" s="241"/>
      <c r="M486" s="241"/>
      <c r="N486" s="241"/>
      <c r="O486" s="241"/>
      <c r="P486" s="241"/>
      <c r="Q486" s="241"/>
      <c r="R486" s="241"/>
      <c r="S486" s="241"/>
      <c r="T486" s="241"/>
      <c r="U486" s="241"/>
      <c r="V486" s="241"/>
      <c r="W486" s="241"/>
      <c r="X486" s="241"/>
      <c r="Y486" s="241"/>
      <c r="Z486" s="241"/>
    </row>
    <row r="487" ht="6.75" customHeight="1">
      <c r="A487" s="248"/>
      <c r="B487" s="248"/>
      <c r="C487" s="248"/>
      <c r="D487" s="249"/>
      <c r="E487" s="241"/>
      <c r="F487" s="241"/>
      <c r="G487" s="241"/>
      <c r="H487" s="241"/>
      <c r="I487" s="241"/>
      <c r="J487" s="241"/>
      <c r="K487" s="241"/>
      <c r="L487" s="241"/>
      <c r="M487" s="241"/>
      <c r="N487" s="241"/>
      <c r="O487" s="241"/>
      <c r="P487" s="241"/>
      <c r="Q487" s="241"/>
      <c r="R487" s="241"/>
      <c r="S487" s="241"/>
      <c r="T487" s="241"/>
      <c r="U487" s="241"/>
      <c r="V487" s="241"/>
      <c r="W487" s="241"/>
      <c r="X487" s="241"/>
      <c r="Y487" s="241"/>
      <c r="Z487" s="241"/>
    </row>
    <row r="488" ht="48.0" customHeight="1">
      <c r="A488" s="247" t="s">
        <v>93</v>
      </c>
      <c r="B488" s="239"/>
      <c r="C488" s="239"/>
      <c r="D488" s="240"/>
      <c r="E488" s="241"/>
      <c r="F488" s="241"/>
      <c r="G488" s="241"/>
      <c r="H488" s="241"/>
      <c r="I488" s="241"/>
      <c r="J488" s="241"/>
      <c r="K488" s="241"/>
      <c r="L488" s="241"/>
      <c r="M488" s="241"/>
      <c r="N488" s="241"/>
      <c r="O488" s="241"/>
      <c r="P488" s="241"/>
      <c r="Q488" s="241"/>
      <c r="R488" s="241"/>
      <c r="S488" s="241"/>
      <c r="T488" s="241"/>
      <c r="U488" s="241"/>
      <c r="V488" s="241"/>
      <c r="W488" s="241"/>
      <c r="X488" s="241"/>
      <c r="Y488" s="241"/>
      <c r="Z488" s="241"/>
    </row>
    <row r="489" ht="6.75" customHeight="1">
      <c r="A489" s="248"/>
      <c r="B489" s="248"/>
      <c r="C489" s="248"/>
      <c r="D489" s="249"/>
      <c r="E489" s="241"/>
      <c r="F489" s="241"/>
      <c r="G489" s="241"/>
      <c r="H489" s="241"/>
      <c r="I489" s="241"/>
      <c r="J489" s="241"/>
      <c r="K489" s="241"/>
      <c r="L489" s="241"/>
      <c r="M489" s="241"/>
      <c r="N489" s="241"/>
      <c r="O489" s="241"/>
      <c r="P489" s="241"/>
      <c r="Q489" s="241"/>
      <c r="R489" s="241"/>
      <c r="S489" s="241"/>
      <c r="T489" s="241"/>
      <c r="U489" s="241"/>
      <c r="V489" s="241"/>
      <c r="W489" s="241"/>
      <c r="X489" s="241"/>
      <c r="Y489" s="241"/>
      <c r="Z489" s="241"/>
    </row>
    <row r="490" ht="24.0" customHeight="1">
      <c r="A490" s="247" t="s">
        <v>136</v>
      </c>
      <c r="B490" s="239"/>
      <c r="C490" s="239"/>
      <c r="D490" s="240"/>
      <c r="E490" s="241"/>
      <c r="F490" s="241"/>
      <c r="G490" s="241"/>
      <c r="H490" s="241"/>
      <c r="I490" s="241"/>
      <c r="J490" s="241"/>
      <c r="K490" s="241"/>
      <c r="L490" s="241"/>
      <c r="M490" s="241"/>
      <c r="N490" s="241"/>
      <c r="O490" s="241"/>
      <c r="P490" s="241"/>
      <c r="Q490" s="241"/>
      <c r="R490" s="241"/>
      <c r="S490" s="241"/>
      <c r="T490" s="241"/>
      <c r="U490" s="241"/>
      <c r="V490" s="241"/>
      <c r="W490" s="241"/>
      <c r="X490" s="241"/>
      <c r="Y490" s="241"/>
      <c r="Z490" s="241"/>
    </row>
    <row r="491" ht="6.75" customHeight="1">
      <c r="A491" s="248"/>
      <c r="B491" s="248"/>
      <c r="C491" s="248"/>
      <c r="D491" s="249"/>
      <c r="E491" s="241"/>
      <c r="F491" s="241"/>
      <c r="G491" s="241"/>
      <c r="H491" s="241"/>
      <c r="I491" s="241"/>
      <c r="J491" s="241"/>
      <c r="K491" s="241"/>
      <c r="L491" s="241"/>
      <c r="M491" s="241"/>
      <c r="N491" s="241"/>
      <c r="O491" s="241"/>
      <c r="P491" s="241"/>
      <c r="Q491" s="241"/>
      <c r="R491" s="241"/>
      <c r="S491" s="241"/>
      <c r="T491" s="241"/>
      <c r="U491" s="241"/>
      <c r="V491" s="241"/>
      <c r="W491" s="241"/>
      <c r="X491" s="241"/>
      <c r="Y491" s="241"/>
      <c r="Z491" s="241"/>
    </row>
    <row r="492" ht="36.0" customHeight="1">
      <c r="A492" s="247" t="s">
        <v>95</v>
      </c>
      <c r="B492" s="239"/>
      <c r="C492" s="239"/>
      <c r="D492" s="240"/>
      <c r="E492" s="241"/>
      <c r="F492" s="241"/>
      <c r="G492" s="241"/>
      <c r="H492" s="241"/>
      <c r="I492" s="241"/>
      <c r="J492" s="241"/>
      <c r="K492" s="241"/>
      <c r="L492" s="241"/>
      <c r="M492" s="241"/>
      <c r="N492" s="241"/>
      <c r="O492" s="241"/>
      <c r="P492" s="241"/>
      <c r="Q492" s="241"/>
      <c r="R492" s="241"/>
      <c r="S492" s="241"/>
      <c r="T492" s="241"/>
      <c r="U492" s="241"/>
      <c r="V492" s="241"/>
      <c r="W492" s="241"/>
      <c r="X492" s="241"/>
      <c r="Y492" s="241"/>
      <c r="Z492" s="241"/>
    </row>
    <row r="493" ht="6.75" customHeight="1">
      <c r="A493" s="248"/>
      <c r="B493" s="248"/>
      <c r="C493" s="248"/>
      <c r="D493" s="249"/>
      <c r="E493" s="241"/>
      <c r="F493" s="241"/>
      <c r="G493" s="241"/>
      <c r="H493" s="241"/>
      <c r="I493" s="241"/>
      <c r="J493" s="241"/>
      <c r="K493" s="241"/>
      <c r="L493" s="241"/>
      <c r="M493" s="241"/>
      <c r="N493" s="241"/>
      <c r="O493" s="241"/>
      <c r="P493" s="241"/>
      <c r="Q493" s="241"/>
      <c r="R493" s="241"/>
      <c r="S493" s="241"/>
      <c r="T493" s="241"/>
      <c r="U493" s="241"/>
      <c r="V493" s="241"/>
      <c r="W493" s="241"/>
      <c r="X493" s="241"/>
      <c r="Y493" s="241"/>
      <c r="Z493" s="241"/>
    </row>
    <row r="494" ht="15.75" customHeight="1">
      <c r="A494" s="247" t="s">
        <v>185</v>
      </c>
      <c r="B494" s="239"/>
      <c r="C494" s="239"/>
      <c r="D494" s="240"/>
      <c r="E494" s="241"/>
      <c r="F494" s="241"/>
      <c r="G494" s="241"/>
      <c r="H494" s="241"/>
      <c r="I494" s="241"/>
      <c r="J494" s="241"/>
      <c r="K494" s="241"/>
      <c r="L494" s="241"/>
      <c r="M494" s="241"/>
      <c r="N494" s="241"/>
      <c r="O494" s="241"/>
      <c r="P494" s="241"/>
      <c r="Q494" s="241"/>
      <c r="R494" s="241"/>
      <c r="S494" s="241"/>
      <c r="T494" s="241"/>
      <c r="U494" s="241"/>
      <c r="V494" s="241"/>
      <c r="W494" s="241"/>
      <c r="X494" s="241"/>
      <c r="Y494" s="241"/>
      <c r="Z494" s="241"/>
    </row>
    <row r="495" ht="6.0" customHeight="1">
      <c r="A495" s="248"/>
      <c r="B495" s="259"/>
      <c r="C495" s="259"/>
      <c r="D495" s="259"/>
      <c r="E495" s="241"/>
      <c r="F495" s="241"/>
      <c r="G495" s="241"/>
      <c r="H495" s="241"/>
      <c r="I495" s="241"/>
      <c r="J495" s="241"/>
      <c r="K495" s="241"/>
      <c r="L495" s="241"/>
      <c r="M495" s="241"/>
      <c r="N495" s="241"/>
      <c r="O495" s="241"/>
      <c r="P495" s="241"/>
      <c r="Q495" s="241"/>
      <c r="R495" s="241"/>
      <c r="S495" s="241"/>
      <c r="T495" s="241"/>
      <c r="U495" s="241"/>
      <c r="V495" s="241"/>
      <c r="W495" s="241"/>
      <c r="X495" s="241"/>
      <c r="Y495" s="241"/>
      <c r="Z495" s="241"/>
    </row>
    <row r="496" ht="11.25" customHeight="1">
      <c r="A496" s="258" t="s">
        <v>186</v>
      </c>
      <c r="B496" s="259"/>
      <c r="C496" s="301" t="s">
        <v>98</v>
      </c>
      <c r="D496" s="331">
        <f>'Proposed Rates'!I347</f>
        <v>121.23</v>
      </c>
      <c r="E496" s="241"/>
      <c r="F496" s="241"/>
      <c r="G496" s="241"/>
      <c r="H496" s="241"/>
      <c r="I496" s="241"/>
      <c r="J496" s="241"/>
      <c r="K496" s="241"/>
      <c r="L496" s="241"/>
      <c r="M496" s="241"/>
      <c r="N496" s="241"/>
      <c r="O496" s="241"/>
      <c r="P496" s="241"/>
      <c r="Q496" s="241"/>
      <c r="R496" s="241"/>
      <c r="S496" s="241"/>
      <c r="T496" s="241"/>
      <c r="U496" s="241"/>
      <c r="V496" s="241"/>
      <c r="W496" s="241"/>
      <c r="X496" s="241"/>
      <c r="Y496" s="241"/>
      <c r="Z496" s="241"/>
    </row>
    <row r="497" ht="11.25" customHeight="1">
      <c r="A497" s="258" t="s">
        <v>187</v>
      </c>
      <c r="B497" s="259"/>
      <c r="C497" s="301" t="s">
        <v>98</v>
      </c>
      <c r="D497" s="331">
        <f>'Proposed Rates'!I348</f>
        <v>48.5</v>
      </c>
      <c r="E497" s="241"/>
      <c r="F497" s="241"/>
      <c r="G497" s="241"/>
      <c r="H497" s="241"/>
      <c r="I497" s="241"/>
      <c r="J497" s="241"/>
      <c r="K497" s="241"/>
      <c r="L497" s="241"/>
      <c r="M497" s="241"/>
      <c r="N497" s="241"/>
      <c r="O497" s="241"/>
      <c r="P497" s="241"/>
      <c r="Q497" s="241"/>
      <c r="R497" s="241"/>
      <c r="S497" s="241"/>
      <c r="T497" s="241"/>
      <c r="U497" s="241"/>
      <c r="V497" s="241"/>
      <c r="W497" s="241"/>
      <c r="X497" s="241"/>
      <c r="Y497" s="241"/>
      <c r="Z497" s="241"/>
    </row>
    <row r="498" ht="11.25" customHeight="1">
      <c r="A498" s="258" t="s">
        <v>188</v>
      </c>
      <c r="B498" s="259"/>
      <c r="C498" s="301" t="s">
        <v>189</v>
      </c>
      <c r="D498" s="331">
        <f>'Proposed Rates'!I349</f>
        <v>1.2</v>
      </c>
      <c r="E498" s="241"/>
      <c r="F498" s="241"/>
      <c r="G498" s="241"/>
      <c r="H498" s="241"/>
      <c r="I498" s="241"/>
      <c r="J498" s="241"/>
      <c r="K498" s="241"/>
      <c r="L498" s="241"/>
      <c r="M498" s="241"/>
      <c r="N498" s="241"/>
      <c r="O498" s="241"/>
      <c r="P498" s="241"/>
      <c r="Q498" s="241"/>
      <c r="R498" s="241"/>
      <c r="S498" s="241"/>
      <c r="T498" s="241"/>
      <c r="U498" s="241"/>
      <c r="V498" s="241"/>
      <c r="W498" s="241"/>
      <c r="X498" s="241"/>
      <c r="Y498" s="241"/>
      <c r="Z498" s="241"/>
    </row>
    <row r="499" ht="11.25" customHeight="1">
      <c r="A499" s="258" t="s">
        <v>190</v>
      </c>
      <c r="B499" s="259"/>
      <c r="C499" s="301" t="s">
        <v>189</v>
      </c>
      <c r="D499" s="331">
        <f>'Proposed Rates'!I350</f>
        <v>0.71</v>
      </c>
      <c r="E499" s="241"/>
      <c r="F499" s="241"/>
      <c r="G499" s="241"/>
      <c r="H499" s="241"/>
      <c r="I499" s="241"/>
      <c r="J499" s="241"/>
      <c r="K499" s="241"/>
      <c r="L499" s="241"/>
      <c r="M499" s="241"/>
      <c r="N499" s="241"/>
      <c r="O499" s="241"/>
      <c r="P499" s="241"/>
      <c r="Q499" s="241"/>
      <c r="R499" s="241"/>
      <c r="S499" s="241"/>
      <c r="T499" s="241"/>
      <c r="U499" s="241"/>
      <c r="V499" s="241"/>
      <c r="W499" s="241"/>
      <c r="X499" s="241"/>
      <c r="Y499" s="241"/>
      <c r="Z499" s="241"/>
    </row>
    <row r="500" ht="11.25" customHeight="1">
      <c r="A500" s="258" t="s">
        <v>191</v>
      </c>
      <c r="B500" s="259"/>
      <c r="C500" s="301" t="s">
        <v>189</v>
      </c>
      <c r="D500" s="331">
        <f>'Proposed Rates'!I351</f>
        <v>-0.71</v>
      </c>
      <c r="E500" s="241"/>
      <c r="F500" s="241"/>
      <c r="G500" s="241"/>
      <c r="H500" s="241"/>
      <c r="I500" s="241"/>
      <c r="J500" s="241"/>
      <c r="K500" s="241"/>
      <c r="L500" s="241"/>
      <c r="M500" s="241"/>
      <c r="N500" s="241"/>
      <c r="O500" s="241"/>
      <c r="P500" s="241"/>
      <c r="Q500" s="241"/>
      <c r="R500" s="241"/>
      <c r="S500" s="241"/>
      <c r="T500" s="241"/>
      <c r="U500" s="241"/>
      <c r="V500" s="241"/>
      <c r="W500" s="241"/>
      <c r="X500" s="241"/>
      <c r="Y500" s="241"/>
      <c r="Z500" s="241"/>
    </row>
    <row r="501" ht="11.25" customHeight="1">
      <c r="A501" s="258" t="s">
        <v>192</v>
      </c>
      <c r="B501" s="259"/>
      <c r="C501" s="258"/>
      <c r="D501" s="331"/>
      <c r="E501" s="241"/>
      <c r="F501" s="241"/>
      <c r="G501" s="241"/>
      <c r="H501" s="241"/>
      <c r="I501" s="241"/>
      <c r="J501" s="241"/>
      <c r="K501" s="241"/>
      <c r="L501" s="241"/>
      <c r="M501" s="241"/>
      <c r="N501" s="241"/>
      <c r="O501" s="241"/>
      <c r="P501" s="241"/>
      <c r="Q501" s="241"/>
      <c r="R501" s="241"/>
      <c r="S501" s="241"/>
      <c r="T501" s="241"/>
      <c r="U501" s="241"/>
      <c r="V501" s="241"/>
      <c r="W501" s="241"/>
      <c r="X501" s="241"/>
      <c r="Y501" s="241"/>
      <c r="Z501" s="241"/>
    </row>
    <row r="502" ht="11.25" customHeight="1">
      <c r="A502" s="258" t="s">
        <v>193</v>
      </c>
      <c r="B502" s="259"/>
      <c r="C502" s="301" t="s">
        <v>98</v>
      </c>
      <c r="D502" s="331">
        <f>'Proposed Rates'!I353</f>
        <v>0.61</v>
      </c>
      <c r="E502" s="241"/>
      <c r="F502" s="241"/>
      <c r="G502" s="241"/>
      <c r="H502" s="241"/>
      <c r="I502" s="241"/>
      <c r="J502" s="241"/>
      <c r="K502" s="241"/>
      <c r="L502" s="241"/>
      <c r="M502" s="241"/>
      <c r="N502" s="241"/>
      <c r="O502" s="241"/>
      <c r="P502" s="241"/>
      <c r="Q502" s="241"/>
      <c r="R502" s="241"/>
      <c r="S502" s="241"/>
      <c r="T502" s="241"/>
      <c r="U502" s="241"/>
      <c r="V502" s="241"/>
      <c r="W502" s="241"/>
      <c r="X502" s="241"/>
      <c r="Y502" s="241"/>
      <c r="Z502" s="241"/>
    </row>
    <row r="503" ht="11.25" customHeight="1">
      <c r="A503" s="258" t="s">
        <v>194</v>
      </c>
      <c r="B503" s="259"/>
      <c r="C503" s="301" t="s">
        <v>98</v>
      </c>
      <c r="D503" s="331">
        <f>'Proposed Rates'!I354</f>
        <v>1.2</v>
      </c>
      <c r="E503" s="241"/>
      <c r="F503" s="241"/>
      <c r="G503" s="241"/>
      <c r="H503" s="241"/>
      <c r="I503" s="241"/>
      <c r="J503" s="241"/>
      <c r="K503" s="241"/>
      <c r="L503" s="241"/>
      <c r="M503" s="241"/>
      <c r="N503" s="241"/>
      <c r="O503" s="241"/>
      <c r="P503" s="241"/>
      <c r="Q503" s="241"/>
      <c r="R503" s="241"/>
      <c r="S503" s="241"/>
      <c r="T503" s="241"/>
      <c r="U503" s="241"/>
      <c r="V503" s="241"/>
      <c r="W503" s="241"/>
      <c r="X503" s="241"/>
      <c r="Y503" s="241"/>
      <c r="Z503" s="241"/>
    </row>
    <row r="504" ht="3.75" customHeight="1">
      <c r="A504" s="258"/>
      <c r="B504" s="259"/>
      <c r="C504" s="301"/>
      <c r="D504" s="331"/>
      <c r="E504" s="241"/>
      <c r="F504" s="241"/>
      <c r="G504" s="241"/>
      <c r="H504" s="241"/>
      <c r="I504" s="241"/>
      <c r="J504" s="241"/>
      <c r="K504" s="241"/>
      <c r="L504" s="241"/>
      <c r="M504" s="241"/>
      <c r="N504" s="241"/>
      <c r="O504" s="241"/>
      <c r="P504" s="241"/>
      <c r="Q504" s="241"/>
      <c r="R504" s="241"/>
      <c r="S504" s="241"/>
      <c r="T504" s="241"/>
      <c r="U504" s="241"/>
      <c r="V504" s="241"/>
      <c r="W504" s="241"/>
      <c r="X504" s="241"/>
      <c r="Y504" s="241"/>
      <c r="Z504" s="241"/>
    </row>
    <row r="505" ht="11.25" customHeight="1">
      <c r="A505" s="258" t="s">
        <v>195</v>
      </c>
      <c r="B505" s="259"/>
      <c r="C505" s="304"/>
      <c r="D505" s="331"/>
      <c r="E505" s="241"/>
      <c r="F505" s="241"/>
      <c r="G505" s="241"/>
      <c r="H505" s="241"/>
      <c r="I505" s="241"/>
      <c r="J505" s="241"/>
      <c r="K505" s="241"/>
      <c r="L505" s="241"/>
      <c r="M505" s="241"/>
      <c r="N505" s="241"/>
      <c r="O505" s="241"/>
      <c r="P505" s="241"/>
      <c r="Q505" s="241"/>
      <c r="R505" s="241"/>
      <c r="S505" s="241"/>
      <c r="T505" s="241"/>
      <c r="U505" s="241"/>
      <c r="V505" s="241"/>
      <c r="W505" s="241"/>
      <c r="X505" s="241"/>
      <c r="Y505" s="241"/>
      <c r="Z505" s="241"/>
    </row>
    <row r="506" ht="11.25" customHeight="1">
      <c r="A506" s="258" t="s">
        <v>196</v>
      </c>
      <c r="B506" s="259"/>
      <c r="C506" s="304"/>
      <c r="D506" s="331"/>
      <c r="E506" s="241"/>
      <c r="F506" s="241"/>
      <c r="G506" s="241"/>
      <c r="H506" s="241"/>
      <c r="I506" s="241"/>
      <c r="J506" s="241"/>
      <c r="K506" s="241"/>
      <c r="L506" s="241"/>
      <c r="M506" s="241"/>
      <c r="N506" s="241"/>
      <c r="O506" s="241"/>
      <c r="P506" s="241"/>
      <c r="Q506" s="241"/>
      <c r="R506" s="241"/>
      <c r="S506" s="241"/>
      <c r="T506" s="241"/>
      <c r="U506" s="241"/>
      <c r="V506" s="241"/>
      <c r="W506" s="241"/>
      <c r="X506" s="241"/>
      <c r="Y506" s="241"/>
      <c r="Z506" s="241"/>
    </row>
    <row r="507" ht="11.25" customHeight="1">
      <c r="A507" s="258" t="s">
        <v>197</v>
      </c>
      <c r="B507" s="259"/>
      <c r="C507" s="304"/>
      <c r="D507" s="331"/>
      <c r="E507" s="241"/>
      <c r="F507" s="241"/>
      <c r="G507" s="241"/>
      <c r="H507" s="241"/>
      <c r="I507" s="241"/>
      <c r="J507" s="241"/>
      <c r="K507" s="241"/>
      <c r="L507" s="241"/>
      <c r="M507" s="241"/>
      <c r="N507" s="241"/>
      <c r="O507" s="241"/>
      <c r="P507" s="241"/>
      <c r="Q507" s="241"/>
      <c r="R507" s="241"/>
      <c r="S507" s="241"/>
      <c r="T507" s="241"/>
      <c r="U507" s="241"/>
      <c r="V507" s="241"/>
      <c r="W507" s="241"/>
      <c r="X507" s="241"/>
      <c r="Y507" s="241"/>
      <c r="Z507" s="241"/>
    </row>
    <row r="508" ht="11.25" customHeight="1">
      <c r="A508" s="258" t="s">
        <v>198</v>
      </c>
      <c r="B508" s="259"/>
      <c r="C508" s="301" t="s">
        <v>98</v>
      </c>
      <c r="D508" s="331" t="str">
        <f>'Proposed Rates'!I358</f>
        <v>no charge</v>
      </c>
      <c r="E508" s="241"/>
      <c r="F508" s="241"/>
      <c r="G508" s="241"/>
      <c r="H508" s="241"/>
      <c r="I508" s="241"/>
      <c r="J508" s="241"/>
      <c r="K508" s="241"/>
      <c r="L508" s="241"/>
      <c r="M508" s="241"/>
      <c r="N508" s="241"/>
      <c r="O508" s="241"/>
      <c r="P508" s="241"/>
      <c r="Q508" s="241"/>
      <c r="R508" s="241"/>
      <c r="S508" s="241"/>
      <c r="T508" s="241"/>
      <c r="U508" s="241"/>
      <c r="V508" s="241"/>
      <c r="W508" s="241"/>
      <c r="X508" s="241"/>
      <c r="Y508" s="241"/>
      <c r="Z508" s="241"/>
    </row>
    <row r="509" ht="11.25" customHeight="1">
      <c r="A509" s="258" t="s">
        <v>199</v>
      </c>
      <c r="B509" s="259"/>
      <c r="C509" s="301" t="s">
        <v>98</v>
      </c>
      <c r="D509" s="331">
        <f>'Proposed Rates'!I359</f>
        <v>4.85</v>
      </c>
      <c r="E509" s="241"/>
      <c r="F509" s="241"/>
      <c r="G509" s="241"/>
      <c r="H509" s="241"/>
      <c r="I509" s="241"/>
      <c r="J509" s="241"/>
      <c r="K509" s="241"/>
      <c r="L509" s="241"/>
      <c r="M509" s="241"/>
      <c r="N509" s="241"/>
      <c r="O509" s="241"/>
      <c r="P509" s="241"/>
      <c r="Q509" s="241"/>
      <c r="R509" s="241"/>
      <c r="S509" s="241"/>
      <c r="T509" s="241"/>
      <c r="U509" s="241"/>
      <c r="V509" s="241"/>
      <c r="W509" s="241"/>
      <c r="X509" s="241"/>
      <c r="Y509" s="241"/>
      <c r="Z509" s="241"/>
    </row>
    <row r="510" ht="4.5" customHeight="1">
      <c r="A510" s="258"/>
      <c r="B510" s="259"/>
      <c r="C510" s="301"/>
      <c r="D510" s="331"/>
      <c r="E510" s="241"/>
      <c r="F510" s="241"/>
      <c r="G510" s="241"/>
      <c r="H510" s="241"/>
      <c r="I510" s="241"/>
      <c r="J510" s="241"/>
      <c r="K510" s="241"/>
      <c r="L510" s="241"/>
      <c r="M510" s="241"/>
      <c r="N510" s="241"/>
      <c r="O510" s="241"/>
      <c r="P510" s="241"/>
      <c r="Q510" s="241"/>
      <c r="R510" s="241"/>
      <c r="S510" s="241"/>
      <c r="T510" s="241"/>
      <c r="U510" s="241"/>
      <c r="V510" s="241"/>
      <c r="W510" s="241"/>
      <c r="X510" s="241"/>
      <c r="Y510" s="241"/>
      <c r="Z510" s="241"/>
    </row>
    <row r="511" ht="11.25" customHeight="1">
      <c r="A511" s="258" t="s">
        <v>200</v>
      </c>
      <c r="B511" s="259"/>
      <c r="C511" s="304"/>
      <c r="D511" s="331"/>
      <c r="E511" s="241"/>
      <c r="F511" s="241"/>
      <c r="G511" s="241"/>
      <c r="H511" s="241"/>
      <c r="I511" s="241"/>
      <c r="J511" s="241"/>
      <c r="K511" s="241"/>
      <c r="L511" s="241"/>
      <c r="M511" s="241"/>
      <c r="N511" s="241"/>
      <c r="O511" s="241"/>
      <c r="P511" s="241"/>
      <c r="Q511" s="241"/>
      <c r="R511" s="241"/>
      <c r="S511" s="241"/>
      <c r="T511" s="241"/>
      <c r="U511" s="241"/>
      <c r="V511" s="241"/>
      <c r="W511" s="241"/>
      <c r="X511" s="241"/>
      <c r="Y511" s="241"/>
      <c r="Z511" s="241"/>
    </row>
    <row r="512" ht="11.25" customHeight="1">
      <c r="A512" s="258" t="s">
        <v>201</v>
      </c>
      <c r="B512" s="259"/>
      <c r="C512" s="301" t="s">
        <v>98</v>
      </c>
      <c r="D512" s="331">
        <f>'Proposed Rates'!I361</f>
        <v>2.42</v>
      </c>
      <c r="E512" s="241"/>
      <c r="F512" s="241"/>
      <c r="G512" s="241"/>
      <c r="H512" s="241"/>
      <c r="I512" s="241"/>
      <c r="J512" s="241"/>
      <c r="K512" s="241"/>
      <c r="L512" s="241"/>
      <c r="M512" s="241"/>
      <c r="N512" s="241"/>
      <c r="O512" s="241"/>
      <c r="P512" s="241"/>
      <c r="Q512" s="241"/>
      <c r="R512" s="241"/>
      <c r="S512" s="241"/>
      <c r="T512" s="241"/>
      <c r="U512" s="241"/>
      <c r="V512" s="241"/>
      <c r="W512" s="241"/>
      <c r="X512" s="241"/>
      <c r="Y512" s="241"/>
      <c r="Z512" s="241"/>
    </row>
    <row r="513" ht="6.75" customHeight="1">
      <c r="A513" s="269"/>
      <c r="B513" s="269"/>
      <c r="C513" s="301"/>
      <c r="D513" s="289"/>
      <c r="E513" s="241"/>
      <c r="F513" s="241"/>
      <c r="G513" s="241"/>
      <c r="H513" s="241"/>
      <c r="I513" s="241"/>
      <c r="J513" s="241"/>
      <c r="K513" s="241"/>
      <c r="L513" s="241"/>
      <c r="M513" s="241"/>
      <c r="N513" s="241"/>
      <c r="O513" s="241"/>
      <c r="P513" s="241"/>
      <c r="Q513" s="241"/>
      <c r="R513" s="241"/>
      <c r="S513" s="241"/>
      <c r="T513" s="241"/>
      <c r="U513" s="241"/>
      <c r="V513" s="241"/>
      <c r="W513" s="241"/>
      <c r="X513" s="241"/>
      <c r="Y513" s="241"/>
      <c r="Z513" s="241"/>
    </row>
    <row r="514" ht="21.75" customHeight="1">
      <c r="A514" s="238" t="str">
        <f>$A$1</f>
        <v>Hydro Ottawa Limited</v>
      </c>
      <c r="B514" s="239"/>
      <c r="C514" s="239"/>
      <c r="D514" s="240"/>
      <c r="E514" s="241"/>
      <c r="F514" s="241"/>
      <c r="G514" s="241"/>
      <c r="H514" s="241"/>
      <c r="I514" s="241"/>
      <c r="J514" s="241"/>
      <c r="K514" s="241"/>
      <c r="L514" s="241"/>
      <c r="M514" s="241"/>
      <c r="N514" s="241"/>
      <c r="O514" s="241"/>
      <c r="P514" s="241"/>
      <c r="Q514" s="241"/>
      <c r="R514" s="241"/>
      <c r="S514" s="241"/>
      <c r="T514" s="241"/>
      <c r="U514" s="241"/>
      <c r="V514" s="241"/>
      <c r="W514" s="241"/>
      <c r="X514" s="241"/>
      <c r="Y514" s="241"/>
      <c r="Z514" s="241"/>
    </row>
    <row r="515" ht="15.75" customHeight="1">
      <c r="A515" s="242" t="str">
        <f>$A$2</f>
        <v>PROPOSED - TARIFF OF RATES AND CHARGES</v>
      </c>
      <c r="B515" s="239"/>
      <c r="C515" s="239"/>
      <c r="D515" s="240"/>
      <c r="E515" s="241"/>
      <c r="F515" s="241"/>
      <c r="G515" s="241"/>
      <c r="H515" s="241"/>
      <c r="I515" s="241"/>
      <c r="J515" s="241"/>
      <c r="K515" s="241"/>
      <c r="L515" s="241"/>
      <c r="M515" s="241"/>
      <c r="N515" s="241"/>
      <c r="O515" s="241"/>
      <c r="P515" s="241"/>
      <c r="Q515" s="241"/>
      <c r="R515" s="241"/>
      <c r="S515" s="241"/>
      <c r="T515" s="241"/>
      <c r="U515" s="241"/>
      <c r="V515" s="241"/>
      <c r="W515" s="241"/>
      <c r="X515" s="241"/>
      <c r="Y515" s="241"/>
      <c r="Z515" s="241"/>
    </row>
    <row r="516" ht="15.0" customHeight="1">
      <c r="A516" s="243" t="str">
        <f>$A$3</f>
        <v>Effective and Implementation Date January 1, 2029</v>
      </c>
      <c r="B516" s="239"/>
      <c r="C516" s="239"/>
      <c r="D516" s="240"/>
      <c r="E516" s="241"/>
      <c r="F516" s="241"/>
      <c r="G516" s="241"/>
      <c r="H516" s="241"/>
      <c r="I516" s="241"/>
      <c r="J516" s="241"/>
      <c r="K516" s="241"/>
      <c r="L516" s="241"/>
      <c r="M516" s="241"/>
      <c r="N516" s="241"/>
      <c r="O516" s="241"/>
      <c r="P516" s="241"/>
      <c r="Q516" s="241"/>
      <c r="R516" s="241"/>
      <c r="S516" s="241"/>
      <c r="T516" s="241"/>
      <c r="U516" s="241"/>
      <c r="V516" s="241"/>
      <c r="W516" s="241"/>
      <c r="X516" s="241"/>
      <c r="Y516" s="241"/>
      <c r="Z516" s="241"/>
    </row>
    <row r="517" ht="15.0" customHeight="1">
      <c r="A517" s="244" t="str">
        <f>$A$4</f>
        <v>This schedule supersedes and replaces all previously</v>
      </c>
      <c r="B517" s="239"/>
      <c r="C517" s="239"/>
      <c r="D517" s="240"/>
      <c r="E517" s="241"/>
      <c r="F517" s="241"/>
      <c r="G517" s="241"/>
      <c r="H517" s="241"/>
      <c r="I517" s="241"/>
      <c r="J517" s="241"/>
      <c r="K517" s="241"/>
      <c r="L517" s="241"/>
      <c r="M517" s="241"/>
      <c r="N517" s="241"/>
      <c r="O517" s="241"/>
      <c r="P517" s="241"/>
      <c r="Q517" s="241"/>
      <c r="R517" s="241"/>
      <c r="S517" s="241"/>
      <c r="T517" s="241"/>
      <c r="U517" s="241"/>
      <c r="V517" s="241"/>
      <c r="W517" s="241"/>
      <c r="X517" s="241"/>
      <c r="Y517" s="241"/>
      <c r="Z517" s="241"/>
    </row>
    <row r="518" ht="15.0" customHeight="1">
      <c r="A518" s="244" t="str">
        <f>$A$5</f>
        <v>approved schedules of Rates, Charges and Loss Factors</v>
      </c>
      <c r="B518" s="239"/>
      <c r="C518" s="239"/>
      <c r="D518" s="240"/>
      <c r="E518" s="241"/>
      <c r="F518" s="241"/>
      <c r="G518" s="241"/>
      <c r="H518" s="241"/>
      <c r="I518" s="241"/>
      <c r="J518" s="241"/>
      <c r="K518" s="241"/>
      <c r="L518" s="241"/>
      <c r="M518" s="241"/>
      <c r="N518" s="241"/>
      <c r="O518" s="241"/>
      <c r="P518" s="241"/>
      <c r="Q518" s="241"/>
      <c r="R518" s="241"/>
      <c r="S518" s="241"/>
      <c r="T518" s="241"/>
      <c r="U518" s="241"/>
      <c r="V518" s="241"/>
      <c r="W518" s="241"/>
      <c r="X518" s="241"/>
      <c r="Y518" s="241"/>
      <c r="Z518" s="241"/>
    </row>
    <row r="519" ht="9.75" customHeight="1">
      <c r="A519" s="245" t="str">
        <f>$A$6</f>
        <v>EB-2024-0115</v>
      </c>
      <c r="B519" s="239"/>
      <c r="C519" s="239"/>
      <c r="D519" s="240"/>
      <c r="E519" s="241"/>
      <c r="F519" s="241"/>
      <c r="G519" s="241"/>
      <c r="H519" s="241"/>
      <c r="I519" s="241"/>
      <c r="J519" s="241"/>
      <c r="K519" s="241"/>
      <c r="L519" s="241"/>
      <c r="M519" s="241"/>
      <c r="N519" s="241"/>
      <c r="O519" s="241"/>
      <c r="P519" s="241"/>
      <c r="Q519" s="241"/>
      <c r="R519" s="241"/>
      <c r="S519" s="241"/>
      <c r="T519" s="241"/>
      <c r="U519" s="241"/>
      <c r="V519" s="241"/>
      <c r="W519" s="241"/>
      <c r="X519" s="241"/>
      <c r="Y519" s="241"/>
      <c r="Z519" s="241"/>
    </row>
    <row r="520" ht="15.0" customHeight="1">
      <c r="A520" s="305" t="s">
        <v>202</v>
      </c>
      <c r="B520" s="305"/>
      <c r="C520" s="306"/>
      <c r="D520" s="307"/>
      <c r="E520" s="241"/>
      <c r="F520" s="241"/>
      <c r="G520" s="241"/>
      <c r="H520" s="241"/>
      <c r="I520" s="241"/>
      <c r="J520" s="241"/>
      <c r="K520" s="241"/>
      <c r="L520" s="241"/>
      <c r="M520" s="241"/>
      <c r="N520" s="241"/>
      <c r="O520" s="241"/>
      <c r="P520" s="241"/>
      <c r="Q520" s="241"/>
      <c r="R520" s="241"/>
      <c r="S520" s="241"/>
      <c r="T520" s="241"/>
      <c r="U520" s="241"/>
      <c r="V520" s="241"/>
      <c r="W520" s="241"/>
      <c r="X520" s="241"/>
      <c r="Y520" s="241"/>
      <c r="Z520" s="241"/>
    </row>
    <row r="521" ht="6.75" customHeight="1">
      <c r="A521" s="305"/>
      <c r="B521" s="305"/>
      <c r="C521" s="306"/>
      <c r="D521" s="307"/>
      <c r="E521" s="241"/>
      <c r="F521" s="241"/>
      <c r="G521" s="241"/>
      <c r="H521" s="241"/>
      <c r="I521" s="241"/>
      <c r="J521" s="241"/>
      <c r="K521" s="241"/>
      <c r="L521" s="241"/>
      <c r="M521" s="241"/>
      <c r="N521" s="241"/>
      <c r="O521" s="241"/>
      <c r="P521" s="241"/>
      <c r="Q521" s="241"/>
      <c r="R521" s="241"/>
      <c r="S521" s="241"/>
      <c r="T521" s="241"/>
      <c r="U521" s="241"/>
      <c r="V521" s="241"/>
      <c r="W521" s="241"/>
      <c r="X521" s="241"/>
      <c r="Y521" s="241"/>
      <c r="Z521" s="241"/>
    </row>
    <row r="522" ht="22.5" customHeight="1">
      <c r="A522" s="308" t="s">
        <v>203</v>
      </c>
      <c r="B522" s="239"/>
      <c r="C522" s="239"/>
      <c r="D522" s="240"/>
      <c r="E522" s="241"/>
      <c r="F522" s="241"/>
      <c r="G522" s="241"/>
      <c r="H522" s="241"/>
      <c r="I522" s="241"/>
      <c r="J522" s="241"/>
      <c r="K522" s="241"/>
      <c r="L522" s="241"/>
      <c r="M522" s="241"/>
      <c r="N522" s="241"/>
      <c r="O522" s="241"/>
      <c r="P522" s="241"/>
      <c r="Q522" s="241"/>
      <c r="R522" s="241"/>
      <c r="S522" s="241"/>
      <c r="T522" s="241"/>
      <c r="U522" s="241"/>
      <c r="V522" s="241"/>
      <c r="W522" s="241"/>
      <c r="X522" s="241"/>
      <c r="Y522" s="241"/>
      <c r="Z522" s="241"/>
    </row>
    <row r="523" ht="11.25" customHeight="1">
      <c r="A523" s="300" t="s">
        <v>204</v>
      </c>
      <c r="B523" s="239"/>
      <c r="C523" s="240"/>
      <c r="D523" s="315">
        <f>'Proposed Rates'!I312</f>
        <v>1.0335</v>
      </c>
      <c r="E523" s="241"/>
      <c r="F523" s="241"/>
      <c r="G523" s="241"/>
      <c r="H523" s="241"/>
      <c r="I523" s="241"/>
      <c r="J523" s="241"/>
      <c r="K523" s="241"/>
      <c r="L523" s="241"/>
      <c r="M523" s="241"/>
      <c r="N523" s="241"/>
      <c r="O523" s="241"/>
      <c r="P523" s="241"/>
      <c r="Q523" s="241"/>
      <c r="R523" s="241"/>
      <c r="S523" s="241"/>
      <c r="T523" s="241"/>
      <c r="U523" s="241"/>
      <c r="V523" s="241"/>
      <c r="W523" s="241"/>
      <c r="X523" s="241"/>
      <c r="Y523" s="241"/>
      <c r="Z523" s="241"/>
    </row>
    <row r="524" ht="11.25" customHeight="1">
      <c r="A524" s="300" t="s">
        <v>205</v>
      </c>
      <c r="B524" s="239"/>
      <c r="C524" s="240"/>
      <c r="D524" s="315">
        <f>'Proposed Rates'!I313</f>
        <v>1.0151</v>
      </c>
      <c r="E524" s="241"/>
      <c r="F524" s="241"/>
      <c r="G524" s="241"/>
      <c r="H524" s="241"/>
      <c r="I524" s="241"/>
      <c r="J524" s="241"/>
      <c r="K524" s="241"/>
      <c r="L524" s="241"/>
      <c r="M524" s="241"/>
      <c r="N524" s="241"/>
      <c r="O524" s="241"/>
      <c r="P524" s="241"/>
      <c r="Q524" s="241"/>
      <c r="R524" s="241"/>
      <c r="S524" s="241"/>
      <c r="T524" s="241"/>
      <c r="U524" s="241"/>
      <c r="V524" s="241"/>
      <c r="W524" s="241"/>
      <c r="X524" s="241"/>
      <c r="Y524" s="241"/>
      <c r="Z524" s="241"/>
    </row>
    <row r="525" ht="11.25" customHeight="1">
      <c r="A525" s="300" t="s">
        <v>206</v>
      </c>
      <c r="B525" s="239"/>
      <c r="C525" s="240"/>
      <c r="D525" s="315">
        <f>'Proposed Rates'!I314</f>
        <v>1.0229</v>
      </c>
      <c r="E525" s="241"/>
      <c r="F525" s="241"/>
      <c r="G525" s="241"/>
      <c r="H525" s="241"/>
      <c r="I525" s="241"/>
      <c r="J525" s="241"/>
      <c r="K525" s="241"/>
      <c r="L525" s="241"/>
      <c r="M525" s="241"/>
      <c r="N525" s="241"/>
      <c r="O525" s="241"/>
      <c r="P525" s="241"/>
      <c r="Q525" s="241"/>
      <c r="R525" s="241"/>
      <c r="S525" s="241"/>
      <c r="T525" s="241"/>
      <c r="U525" s="241"/>
      <c r="V525" s="241"/>
      <c r="W525" s="241"/>
      <c r="X525" s="241"/>
      <c r="Y525" s="241"/>
      <c r="Z525" s="241"/>
    </row>
    <row r="526" ht="11.25" customHeight="1">
      <c r="A526" s="300" t="s">
        <v>207</v>
      </c>
      <c r="B526" s="239"/>
      <c r="C526" s="240"/>
      <c r="D526" s="315">
        <f>'Proposed Rates'!I315</f>
        <v>1.0048</v>
      </c>
      <c r="E526" s="241"/>
      <c r="F526" s="241"/>
      <c r="G526" s="241"/>
      <c r="H526" s="241"/>
      <c r="I526" s="241"/>
      <c r="J526" s="241"/>
      <c r="K526" s="241"/>
      <c r="L526" s="241"/>
      <c r="M526" s="241"/>
      <c r="N526" s="241"/>
      <c r="O526" s="241"/>
      <c r="P526" s="241"/>
      <c r="Q526" s="241"/>
      <c r="R526" s="241"/>
      <c r="S526" s="241"/>
      <c r="T526" s="241"/>
      <c r="U526" s="241"/>
      <c r="V526" s="241"/>
      <c r="W526" s="241"/>
      <c r="X526" s="241"/>
      <c r="Y526" s="241"/>
      <c r="Z526" s="241"/>
    </row>
    <row r="527" ht="127.5" customHeight="1">
      <c r="A527" s="241"/>
      <c r="B527" s="241"/>
      <c r="C527" s="241"/>
      <c r="D527" s="309"/>
      <c r="E527" s="241"/>
      <c r="F527" s="241"/>
      <c r="G527" s="241"/>
      <c r="H527" s="241"/>
      <c r="I527" s="241"/>
      <c r="J527" s="241"/>
      <c r="K527" s="241"/>
      <c r="L527" s="241"/>
      <c r="M527" s="241"/>
      <c r="N527" s="241"/>
      <c r="O527" s="241"/>
      <c r="P527" s="241"/>
      <c r="Q527" s="241"/>
      <c r="R527" s="241"/>
      <c r="S527" s="241"/>
      <c r="T527" s="241"/>
      <c r="U527" s="241"/>
      <c r="V527" s="241"/>
      <c r="W527" s="241"/>
      <c r="X527" s="241"/>
      <c r="Y527" s="241"/>
      <c r="Z527" s="241"/>
    </row>
    <row r="528" ht="127.5" customHeight="1">
      <c r="A528" s="241"/>
      <c r="B528" s="241"/>
      <c r="C528" s="241"/>
      <c r="D528" s="309"/>
      <c r="E528" s="241"/>
      <c r="F528" s="241"/>
      <c r="G528" s="241"/>
      <c r="H528" s="241"/>
      <c r="I528" s="241"/>
      <c r="J528" s="241"/>
      <c r="K528" s="241"/>
      <c r="L528" s="241"/>
      <c r="M528" s="241"/>
      <c r="N528" s="241"/>
      <c r="O528" s="241"/>
      <c r="P528" s="241"/>
      <c r="Q528" s="241"/>
      <c r="R528" s="241"/>
      <c r="S528" s="241"/>
      <c r="T528" s="241"/>
      <c r="U528" s="241"/>
      <c r="V528" s="241"/>
      <c r="W528" s="241"/>
      <c r="X528" s="241"/>
      <c r="Y528" s="241"/>
      <c r="Z528" s="241"/>
    </row>
    <row r="529" ht="127.5" customHeight="1">
      <c r="A529" s="241"/>
      <c r="B529" s="241"/>
      <c r="C529" s="241"/>
      <c r="D529" s="309"/>
      <c r="E529" s="241"/>
      <c r="F529" s="241"/>
      <c r="G529" s="241"/>
      <c r="H529" s="241"/>
      <c r="I529" s="241"/>
      <c r="J529" s="241"/>
      <c r="K529" s="241"/>
      <c r="L529" s="241"/>
      <c r="M529" s="241"/>
      <c r="N529" s="241"/>
      <c r="O529" s="241"/>
      <c r="P529" s="241"/>
      <c r="Q529" s="241"/>
      <c r="R529" s="241"/>
      <c r="S529" s="241"/>
      <c r="T529" s="241"/>
      <c r="U529" s="241"/>
      <c r="V529" s="241"/>
      <c r="W529" s="241"/>
      <c r="X529" s="241"/>
      <c r="Y529" s="241"/>
      <c r="Z529" s="241"/>
    </row>
    <row r="530" ht="127.5" customHeight="1">
      <c r="A530" s="241"/>
      <c r="B530" s="241"/>
      <c r="C530" s="241"/>
      <c r="D530" s="309"/>
      <c r="E530" s="241"/>
      <c r="F530" s="241"/>
      <c r="G530" s="241"/>
      <c r="H530" s="241"/>
      <c r="I530" s="241"/>
      <c r="J530" s="241"/>
      <c r="K530" s="241"/>
      <c r="L530" s="241"/>
      <c r="M530" s="241"/>
      <c r="N530" s="241"/>
      <c r="O530" s="241"/>
      <c r="P530" s="241"/>
      <c r="Q530" s="241"/>
      <c r="R530" s="241"/>
      <c r="S530" s="241"/>
      <c r="T530" s="241"/>
      <c r="U530" s="241"/>
      <c r="V530" s="241"/>
      <c r="W530" s="241"/>
      <c r="X530" s="241"/>
      <c r="Y530" s="241"/>
      <c r="Z530" s="241"/>
    </row>
    <row r="531" ht="127.5" customHeight="1">
      <c r="A531" s="241"/>
      <c r="B531" s="241"/>
      <c r="C531" s="241"/>
      <c r="D531" s="309"/>
      <c r="E531" s="241"/>
      <c r="F531" s="241"/>
      <c r="G531" s="241"/>
      <c r="H531" s="241"/>
      <c r="I531" s="241"/>
      <c r="J531" s="241"/>
      <c r="K531" s="241"/>
      <c r="L531" s="241"/>
      <c r="M531" s="241"/>
      <c r="N531" s="241"/>
      <c r="O531" s="241"/>
      <c r="P531" s="241"/>
      <c r="Q531" s="241"/>
      <c r="R531" s="241"/>
      <c r="S531" s="241"/>
      <c r="T531" s="241"/>
      <c r="U531" s="241"/>
      <c r="V531" s="241"/>
      <c r="W531" s="241"/>
      <c r="X531" s="241"/>
      <c r="Y531" s="241"/>
      <c r="Z531" s="241"/>
    </row>
    <row r="532" ht="127.5" customHeight="1">
      <c r="A532" s="241"/>
      <c r="B532" s="241"/>
      <c r="C532" s="241"/>
      <c r="D532" s="309"/>
      <c r="E532" s="241"/>
      <c r="F532" s="241"/>
      <c r="G532" s="241"/>
      <c r="H532" s="241"/>
      <c r="I532" s="241"/>
      <c r="J532" s="241"/>
      <c r="K532" s="241"/>
      <c r="L532" s="241"/>
      <c r="M532" s="241"/>
      <c r="N532" s="241"/>
      <c r="O532" s="241"/>
      <c r="P532" s="241"/>
      <c r="Q532" s="241"/>
      <c r="R532" s="241"/>
      <c r="S532" s="241"/>
      <c r="T532" s="241"/>
      <c r="U532" s="241"/>
      <c r="V532" s="241"/>
      <c r="W532" s="241"/>
      <c r="X532" s="241"/>
      <c r="Y532" s="241"/>
      <c r="Z532" s="241"/>
    </row>
    <row r="533" ht="127.5" customHeight="1">
      <c r="A533" s="241"/>
      <c r="B533" s="241"/>
      <c r="C533" s="241"/>
      <c r="D533" s="309"/>
      <c r="E533" s="241"/>
      <c r="F533" s="241"/>
      <c r="G533" s="241"/>
      <c r="H533" s="241"/>
      <c r="I533" s="241"/>
      <c r="J533" s="241"/>
      <c r="K533" s="241"/>
      <c r="L533" s="241"/>
      <c r="M533" s="241"/>
      <c r="N533" s="241"/>
      <c r="O533" s="241"/>
      <c r="P533" s="241"/>
      <c r="Q533" s="241"/>
      <c r="R533" s="241"/>
      <c r="S533" s="241"/>
      <c r="T533" s="241"/>
      <c r="U533" s="241"/>
      <c r="V533" s="241"/>
      <c r="W533" s="241"/>
      <c r="X533" s="241"/>
      <c r="Y533" s="241"/>
      <c r="Z533" s="241"/>
    </row>
    <row r="534" ht="127.5" customHeight="1">
      <c r="A534" s="241"/>
      <c r="B534" s="241"/>
      <c r="C534" s="241"/>
      <c r="D534" s="309"/>
      <c r="E534" s="241"/>
      <c r="F534" s="241"/>
      <c r="G534" s="241"/>
      <c r="H534" s="241"/>
      <c r="I534" s="241"/>
      <c r="J534" s="241"/>
      <c r="K534" s="241"/>
      <c r="L534" s="241"/>
      <c r="M534" s="241"/>
      <c r="N534" s="241"/>
      <c r="O534" s="241"/>
      <c r="P534" s="241"/>
      <c r="Q534" s="241"/>
      <c r="R534" s="241"/>
      <c r="S534" s="241"/>
      <c r="T534" s="241"/>
      <c r="U534" s="241"/>
      <c r="V534" s="241"/>
      <c r="W534" s="241"/>
      <c r="X534" s="241"/>
      <c r="Y534" s="241"/>
      <c r="Z534" s="241"/>
    </row>
    <row r="535" ht="127.5" customHeight="1">
      <c r="A535" s="241"/>
      <c r="B535" s="241"/>
      <c r="C535" s="241"/>
      <c r="D535" s="309"/>
      <c r="E535" s="241"/>
      <c r="F535" s="241"/>
      <c r="G535" s="241"/>
      <c r="H535" s="241"/>
      <c r="I535" s="241"/>
      <c r="J535" s="241"/>
      <c r="K535" s="241"/>
      <c r="L535" s="241"/>
      <c r="M535" s="241"/>
      <c r="N535" s="241"/>
      <c r="O535" s="241"/>
      <c r="P535" s="241"/>
      <c r="Q535" s="241"/>
      <c r="R535" s="241"/>
      <c r="S535" s="241"/>
      <c r="T535" s="241"/>
      <c r="U535" s="241"/>
      <c r="V535" s="241"/>
      <c r="W535" s="241"/>
      <c r="X535" s="241"/>
      <c r="Y535" s="241"/>
      <c r="Z535" s="241"/>
    </row>
    <row r="536" ht="127.5" customHeight="1">
      <c r="A536" s="241"/>
      <c r="B536" s="241"/>
      <c r="C536" s="241"/>
      <c r="D536" s="309"/>
      <c r="E536" s="241"/>
      <c r="F536" s="241"/>
      <c r="G536" s="241"/>
      <c r="H536" s="241"/>
      <c r="I536" s="241"/>
      <c r="J536" s="241"/>
      <c r="K536" s="241"/>
      <c r="L536" s="241"/>
      <c r="M536" s="241"/>
      <c r="N536" s="241"/>
      <c r="O536" s="241"/>
      <c r="P536" s="241"/>
      <c r="Q536" s="241"/>
      <c r="R536" s="241"/>
      <c r="S536" s="241"/>
      <c r="T536" s="241"/>
      <c r="U536" s="241"/>
      <c r="V536" s="241"/>
      <c r="W536" s="241"/>
      <c r="X536" s="241"/>
      <c r="Y536" s="241"/>
      <c r="Z536" s="241"/>
    </row>
    <row r="537" ht="127.5" customHeight="1">
      <c r="A537" s="241"/>
      <c r="B537" s="241"/>
      <c r="C537" s="241"/>
      <c r="D537" s="309"/>
      <c r="E537" s="241"/>
      <c r="F537" s="241"/>
      <c r="G537" s="241"/>
      <c r="H537" s="241"/>
      <c r="I537" s="241"/>
      <c r="J537" s="241"/>
      <c r="K537" s="241"/>
      <c r="L537" s="241"/>
      <c r="M537" s="241"/>
      <c r="N537" s="241"/>
      <c r="O537" s="241"/>
      <c r="P537" s="241"/>
      <c r="Q537" s="241"/>
      <c r="R537" s="241"/>
      <c r="S537" s="241"/>
      <c r="T537" s="241"/>
      <c r="U537" s="241"/>
      <c r="V537" s="241"/>
      <c r="W537" s="241"/>
      <c r="X537" s="241"/>
      <c r="Y537" s="241"/>
      <c r="Z537" s="241"/>
    </row>
    <row r="538" ht="127.5" customHeight="1">
      <c r="A538" s="241"/>
      <c r="B538" s="241"/>
      <c r="C538" s="241"/>
      <c r="D538" s="309"/>
      <c r="E538" s="241"/>
      <c r="F538" s="241"/>
      <c r="G538" s="241"/>
      <c r="H538" s="241"/>
      <c r="I538" s="241"/>
      <c r="J538" s="241"/>
      <c r="K538" s="241"/>
      <c r="L538" s="241"/>
      <c r="M538" s="241"/>
      <c r="N538" s="241"/>
      <c r="O538" s="241"/>
      <c r="P538" s="241"/>
      <c r="Q538" s="241"/>
      <c r="R538" s="241"/>
      <c r="S538" s="241"/>
      <c r="T538" s="241"/>
      <c r="U538" s="241"/>
      <c r="V538" s="241"/>
      <c r="W538" s="241"/>
      <c r="X538" s="241"/>
      <c r="Y538" s="241"/>
      <c r="Z538" s="241"/>
    </row>
    <row r="539" ht="127.5" customHeight="1">
      <c r="A539" s="241"/>
      <c r="B539" s="241"/>
      <c r="C539" s="241"/>
      <c r="D539" s="309"/>
      <c r="E539" s="241"/>
      <c r="F539" s="241"/>
      <c r="G539" s="241"/>
      <c r="H539" s="241"/>
      <c r="I539" s="241"/>
      <c r="J539" s="241"/>
      <c r="K539" s="241"/>
      <c r="L539" s="241"/>
      <c r="M539" s="241"/>
      <c r="N539" s="241"/>
      <c r="O539" s="241"/>
      <c r="P539" s="241"/>
      <c r="Q539" s="241"/>
      <c r="R539" s="241"/>
      <c r="S539" s="241"/>
      <c r="T539" s="241"/>
      <c r="U539" s="241"/>
      <c r="V539" s="241"/>
      <c r="W539" s="241"/>
      <c r="X539" s="241"/>
      <c r="Y539" s="241"/>
      <c r="Z539" s="241"/>
    </row>
    <row r="540" ht="127.5" customHeight="1">
      <c r="A540" s="241"/>
      <c r="B540" s="241"/>
      <c r="C540" s="241"/>
      <c r="D540" s="309"/>
      <c r="E540" s="241"/>
      <c r="F540" s="241"/>
      <c r="G540" s="241"/>
      <c r="H540" s="241"/>
      <c r="I540" s="241"/>
      <c r="J540" s="241"/>
      <c r="K540" s="241"/>
      <c r="L540" s="241"/>
      <c r="M540" s="241"/>
      <c r="N540" s="241"/>
      <c r="O540" s="241"/>
      <c r="P540" s="241"/>
      <c r="Q540" s="241"/>
      <c r="R540" s="241"/>
      <c r="S540" s="241"/>
      <c r="T540" s="241"/>
      <c r="U540" s="241"/>
      <c r="V540" s="241"/>
      <c r="W540" s="241"/>
      <c r="X540" s="241"/>
      <c r="Y540" s="241"/>
      <c r="Z540" s="241"/>
    </row>
    <row r="541" ht="127.5" customHeight="1">
      <c r="A541" s="241"/>
      <c r="B541" s="241"/>
      <c r="C541" s="241"/>
      <c r="D541" s="309"/>
      <c r="E541" s="241"/>
      <c r="F541" s="241"/>
      <c r="G541" s="241"/>
      <c r="H541" s="241"/>
      <c r="I541" s="241"/>
      <c r="J541" s="241"/>
      <c r="K541" s="241"/>
      <c r="L541" s="241"/>
      <c r="M541" s="241"/>
      <c r="N541" s="241"/>
      <c r="O541" s="241"/>
      <c r="P541" s="241"/>
      <c r="Q541" s="241"/>
      <c r="R541" s="241"/>
      <c r="S541" s="241"/>
      <c r="T541" s="241"/>
      <c r="U541" s="241"/>
      <c r="V541" s="241"/>
      <c r="W541" s="241"/>
      <c r="X541" s="241"/>
      <c r="Y541" s="241"/>
      <c r="Z541" s="241"/>
    </row>
    <row r="542" ht="127.5" customHeight="1">
      <c r="A542" s="241"/>
      <c r="B542" s="241"/>
      <c r="C542" s="241"/>
      <c r="D542" s="309"/>
      <c r="E542" s="241"/>
      <c r="F542" s="241"/>
      <c r="G542" s="241"/>
      <c r="H542" s="241"/>
      <c r="I542" s="241"/>
      <c r="J542" s="241"/>
      <c r="K542" s="241"/>
      <c r="L542" s="241"/>
      <c r="M542" s="241"/>
      <c r="N542" s="241"/>
      <c r="O542" s="241"/>
      <c r="P542" s="241"/>
      <c r="Q542" s="241"/>
      <c r="R542" s="241"/>
      <c r="S542" s="241"/>
      <c r="T542" s="241"/>
      <c r="U542" s="241"/>
      <c r="V542" s="241"/>
      <c r="W542" s="241"/>
      <c r="X542" s="241"/>
      <c r="Y542" s="241"/>
      <c r="Z542" s="241"/>
    </row>
    <row r="543" ht="127.5" customHeight="1">
      <c r="A543" s="241"/>
      <c r="B543" s="241"/>
      <c r="C543" s="241"/>
      <c r="D543" s="309"/>
      <c r="E543" s="241"/>
      <c r="F543" s="241"/>
      <c r="G543" s="241"/>
      <c r="H543" s="241"/>
      <c r="I543" s="241"/>
      <c r="J543" s="241"/>
      <c r="K543" s="241"/>
      <c r="L543" s="241"/>
      <c r="M543" s="241"/>
      <c r="N543" s="241"/>
      <c r="O543" s="241"/>
      <c r="P543" s="241"/>
      <c r="Q543" s="241"/>
      <c r="R543" s="241"/>
      <c r="S543" s="241"/>
      <c r="T543" s="241"/>
      <c r="U543" s="241"/>
      <c r="V543" s="241"/>
      <c r="W543" s="241"/>
      <c r="X543" s="241"/>
      <c r="Y543" s="241"/>
      <c r="Z543" s="241"/>
    </row>
    <row r="544" ht="127.5" customHeight="1">
      <c r="A544" s="241"/>
      <c r="B544" s="241"/>
      <c r="C544" s="241"/>
      <c r="D544" s="309"/>
      <c r="E544" s="241"/>
      <c r="F544" s="241"/>
      <c r="G544" s="241"/>
      <c r="H544" s="241"/>
      <c r="I544" s="241"/>
      <c r="J544" s="241"/>
      <c r="K544" s="241"/>
      <c r="L544" s="241"/>
      <c r="M544" s="241"/>
      <c r="N544" s="241"/>
      <c r="O544" s="241"/>
      <c r="P544" s="241"/>
      <c r="Q544" s="241"/>
      <c r="R544" s="241"/>
      <c r="S544" s="241"/>
      <c r="T544" s="241"/>
      <c r="U544" s="241"/>
      <c r="V544" s="241"/>
      <c r="W544" s="241"/>
      <c r="X544" s="241"/>
      <c r="Y544" s="241"/>
      <c r="Z544" s="241"/>
    </row>
    <row r="545" ht="127.5" customHeight="1">
      <c r="A545" s="241"/>
      <c r="B545" s="241"/>
      <c r="C545" s="241"/>
      <c r="D545" s="309"/>
      <c r="E545" s="241"/>
      <c r="F545" s="241"/>
      <c r="G545" s="241"/>
      <c r="H545" s="241"/>
      <c r="I545" s="241"/>
      <c r="J545" s="241"/>
      <c r="K545" s="241"/>
      <c r="L545" s="241"/>
      <c r="M545" s="241"/>
      <c r="N545" s="241"/>
      <c r="O545" s="241"/>
      <c r="P545" s="241"/>
      <c r="Q545" s="241"/>
      <c r="R545" s="241"/>
      <c r="S545" s="241"/>
      <c r="T545" s="241"/>
      <c r="U545" s="241"/>
      <c r="V545" s="241"/>
      <c r="W545" s="241"/>
      <c r="X545" s="241"/>
      <c r="Y545" s="241"/>
      <c r="Z545" s="241"/>
    </row>
    <row r="546" ht="127.5" customHeight="1">
      <c r="A546" s="241"/>
      <c r="B546" s="241"/>
      <c r="C546" s="241"/>
      <c r="D546" s="309"/>
      <c r="E546" s="241"/>
      <c r="F546" s="241"/>
      <c r="G546" s="241"/>
      <c r="H546" s="241"/>
      <c r="I546" s="241"/>
      <c r="J546" s="241"/>
      <c r="K546" s="241"/>
      <c r="L546" s="241"/>
      <c r="M546" s="241"/>
      <c r="N546" s="241"/>
      <c r="O546" s="241"/>
      <c r="P546" s="241"/>
      <c r="Q546" s="241"/>
      <c r="R546" s="241"/>
      <c r="S546" s="241"/>
      <c r="T546" s="241"/>
      <c r="U546" s="241"/>
      <c r="V546" s="241"/>
      <c r="W546" s="241"/>
      <c r="X546" s="241"/>
      <c r="Y546" s="241"/>
      <c r="Z546" s="241"/>
    </row>
    <row r="547" ht="127.5" customHeight="1">
      <c r="A547" s="241"/>
      <c r="B547" s="241"/>
      <c r="C547" s="241"/>
      <c r="D547" s="309"/>
      <c r="E547" s="241"/>
      <c r="F547" s="241"/>
      <c r="G547" s="241"/>
      <c r="H547" s="241"/>
      <c r="I547" s="241"/>
      <c r="J547" s="241"/>
      <c r="K547" s="241"/>
      <c r="L547" s="241"/>
      <c r="M547" s="241"/>
      <c r="N547" s="241"/>
      <c r="O547" s="241"/>
      <c r="P547" s="241"/>
      <c r="Q547" s="241"/>
      <c r="R547" s="241"/>
      <c r="S547" s="241"/>
      <c r="T547" s="241"/>
      <c r="U547" s="241"/>
      <c r="V547" s="241"/>
      <c r="W547" s="241"/>
      <c r="X547" s="241"/>
      <c r="Y547" s="241"/>
      <c r="Z547" s="241"/>
    </row>
    <row r="548" ht="127.5" customHeight="1">
      <c r="A548" s="241"/>
      <c r="B548" s="241"/>
      <c r="C548" s="241"/>
      <c r="D548" s="309"/>
      <c r="E548" s="241"/>
      <c r="F548" s="241"/>
      <c r="G548" s="241"/>
      <c r="H548" s="241"/>
      <c r="I548" s="241"/>
      <c r="J548" s="241"/>
      <c r="K548" s="241"/>
      <c r="L548" s="241"/>
      <c r="M548" s="241"/>
      <c r="N548" s="241"/>
      <c r="O548" s="241"/>
      <c r="P548" s="241"/>
      <c r="Q548" s="241"/>
      <c r="R548" s="241"/>
      <c r="S548" s="241"/>
      <c r="T548" s="241"/>
      <c r="U548" s="241"/>
      <c r="V548" s="241"/>
      <c r="W548" s="241"/>
      <c r="X548" s="241"/>
      <c r="Y548" s="241"/>
      <c r="Z548" s="241"/>
    </row>
    <row r="549" ht="127.5" customHeight="1">
      <c r="A549" s="241"/>
      <c r="B549" s="241"/>
      <c r="C549" s="241"/>
      <c r="D549" s="309"/>
      <c r="E549" s="241"/>
      <c r="F549" s="241"/>
      <c r="G549" s="241"/>
      <c r="H549" s="241"/>
      <c r="I549" s="241"/>
      <c r="J549" s="241"/>
      <c r="K549" s="241"/>
      <c r="L549" s="241"/>
      <c r="M549" s="241"/>
      <c r="N549" s="241"/>
      <c r="O549" s="241"/>
      <c r="P549" s="241"/>
      <c r="Q549" s="241"/>
      <c r="R549" s="241"/>
      <c r="S549" s="241"/>
      <c r="T549" s="241"/>
      <c r="U549" s="241"/>
      <c r="V549" s="241"/>
      <c r="W549" s="241"/>
      <c r="X549" s="241"/>
      <c r="Y549" s="241"/>
      <c r="Z549" s="241"/>
    </row>
    <row r="550" ht="127.5" customHeight="1">
      <c r="A550" s="241"/>
      <c r="B550" s="241"/>
      <c r="C550" s="241"/>
      <c r="D550" s="309"/>
      <c r="E550" s="241"/>
      <c r="F550" s="241"/>
      <c r="G550" s="241"/>
      <c r="H550" s="241"/>
      <c r="I550" s="241"/>
      <c r="J550" s="241"/>
      <c r="K550" s="241"/>
      <c r="L550" s="241"/>
      <c r="M550" s="241"/>
      <c r="N550" s="241"/>
      <c r="O550" s="241"/>
      <c r="P550" s="241"/>
      <c r="Q550" s="241"/>
      <c r="R550" s="241"/>
      <c r="S550" s="241"/>
      <c r="T550" s="241"/>
      <c r="U550" s="241"/>
      <c r="V550" s="241"/>
      <c r="W550" s="241"/>
      <c r="X550" s="241"/>
      <c r="Y550" s="241"/>
      <c r="Z550" s="241"/>
    </row>
    <row r="551" ht="127.5" customHeight="1">
      <c r="A551" s="241"/>
      <c r="B551" s="241"/>
      <c r="C551" s="241"/>
      <c r="D551" s="309"/>
      <c r="E551" s="241"/>
      <c r="F551" s="241"/>
      <c r="G551" s="241"/>
      <c r="H551" s="241"/>
      <c r="I551" s="241"/>
      <c r="J551" s="241"/>
      <c r="K551" s="241"/>
      <c r="L551" s="241"/>
      <c r="M551" s="241"/>
      <c r="N551" s="241"/>
      <c r="O551" s="241"/>
      <c r="P551" s="241"/>
      <c r="Q551" s="241"/>
      <c r="R551" s="241"/>
      <c r="S551" s="241"/>
      <c r="T551" s="241"/>
      <c r="U551" s="241"/>
      <c r="V551" s="241"/>
      <c r="W551" s="241"/>
      <c r="X551" s="241"/>
      <c r="Y551" s="241"/>
      <c r="Z551" s="241"/>
    </row>
    <row r="552" ht="127.5" customHeight="1">
      <c r="A552" s="241"/>
      <c r="B552" s="241"/>
      <c r="C552" s="241"/>
      <c r="D552" s="309"/>
      <c r="E552" s="241"/>
      <c r="F552" s="241"/>
      <c r="G552" s="241"/>
      <c r="H552" s="241"/>
      <c r="I552" s="241"/>
      <c r="J552" s="241"/>
      <c r="K552" s="241"/>
      <c r="L552" s="241"/>
      <c r="M552" s="241"/>
      <c r="N552" s="241"/>
      <c r="O552" s="241"/>
      <c r="P552" s="241"/>
      <c r="Q552" s="241"/>
      <c r="R552" s="241"/>
      <c r="S552" s="241"/>
      <c r="T552" s="241"/>
      <c r="U552" s="241"/>
      <c r="V552" s="241"/>
      <c r="W552" s="241"/>
      <c r="X552" s="241"/>
      <c r="Y552" s="241"/>
      <c r="Z552" s="241"/>
    </row>
    <row r="553" ht="127.5" customHeight="1">
      <c r="A553" s="241"/>
      <c r="B553" s="241"/>
      <c r="C553" s="241"/>
      <c r="D553" s="309"/>
      <c r="E553" s="241"/>
      <c r="F553" s="241"/>
      <c r="G553" s="241"/>
      <c r="H553" s="241"/>
      <c r="I553" s="241"/>
      <c r="J553" s="241"/>
      <c r="K553" s="241"/>
      <c r="L553" s="241"/>
      <c r="M553" s="241"/>
      <c r="N553" s="241"/>
      <c r="O553" s="241"/>
      <c r="P553" s="241"/>
      <c r="Q553" s="241"/>
      <c r="R553" s="241"/>
      <c r="S553" s="241"/>
      <c r="T553" s="241"/>
      <c r="U553" s="241"/>
      <c r="V553" s="241"/>
      <c r="W553" s="241"/>
      <c r="X553" s="241"/>
      <c r="Y553" s="241"/>
      <c r="Z553" s="241"/>
    </row>
    <row r="554" ht="127.5" customHeight="1">
      <c r="A554" s="241"/>
      <c r="B554" s="241"/>
      <c r="C554" s="241"/>
      <c r="D554" s="309"/>
      <c r="E554" s="241"/>
      <c r="F554" s="241"/>
      <c r="G554" s="241"/>
      <c r="H554" s="241"/>
      <c r="I554" s="241"/>
      <c r="J554" s="241"/>
      <c r="K554" s="241"/>
      <c r="L554" s="241"/>
      <c r="M554" s="241"/>
      <c r="N554" s="241"/>
      <c r="O554" s="241"/>
      <c r="P554" s="241"/>
      <c r="Q554" s="241"/>
      <c r="R554" s="241"/>
      <c r="S554" s="241"/>
      <c r="T554" s="241"/>
      <c r="U554" s="241"/>
      <c r="V554" s="241"/>
      <c r="W554" s="241"/>
      <c r="X554" s="241"/>
      <c r="Y554" s="241"/>
      <c r="Z554" s="241"/>
    </row>
    <row r="555" ht="127.5" customHeight="1">
      <c r="A555" s="241"/>
      <c r="B555" s="241"/>
      <c r="C555" s="241"/>
      <c r="D555" s="309"/>
      <c r="E555" s="241"/>
      <c r="F555" s="241"/>
      <c r="G555" s="241"/>
      <c r="H555" s="241"/>
      <c r="I555" s="241"/>
      <c r="J555" s="241"/>
      <c r="K555" s="241"/>
      <c r="L555" s="241"/>
      <c r="M555" s="241"/>
      <c r="N555" s="241"/>
      <c r="O555" s="241"/>
      <c r="P555" s="241"/>
      <c r="Q555" s="241"/>
      <c r="R555" s="241"/>
      <c r="S555" s="241"/>
      <c r="T555" s="241"/>
      <c r="U555" s="241"/>
      <c r="V555" s="241"/>
      <c r="W555" s="241"/>
      <c r="X555" s="241"/>
      <c r="Y555" s="241"/>
      <c r="Z555" s="241"/>
    </row>
    <row r="556" ht="127.5" customHeight="1">
      <c r="A556" s="241"/>
      <c r="B556" s="241"/>
      <c r="C556" s="241"/>
      <c r="D556" s="309"/>
      <c r="E556" s="241"/>
      <c r="F556" s="241"/>
      <c r="G556" s="241"/>
      <c r="H556" s="241"/>
      <c r="I556" s="241"/>
      <c r="J556" s="241"/>
      <c r="K556" s="241"/>
      <c r="L556" s="241"/>
      <c r="M556" s="241"/>
      <c r="N556" s="241"/>
      <c r="O556" s="241"/>
      <c r="P556" s="241"/>
      <c r="Q556" s="241"/>
      <c r="R556" s="241"/>
      <c r="S556" s="241"/>
      <c r="T556" s="241"/>
      <c r="U556" s="241"/>
      <c r="V556" s="241"/>
      <c r="W556" s="241"/>
      <c r="X556" s="241"/>
      <c r="Y556" s="241"/>
      <c r="Z556" s="241"/>
    </row>
    <row r="557" ht="127.5" customHeight="1">
      <c r="A557" s="241"/>
      <c r="B557" s="241"/>
      <c r="C557" s="241"/>
      <c r="D557" s="309"/>
      <c r="E557" s="241"/>
      <c r="F557" s="241"/>
      <c r="G557" s="241"/>
      <c r="H557" s="241"/>
      <c r="I557" s="241"/>
      <c r="J557" s="241"/>
      <c r="K557" s="241"/>
      <c r="L557" s="241"/>
      <c r="M557" s="241"/>
      <c r="N557" s="241"/>
      <c r="O557" s="241"/>
      <c r="P557" s="241"/>
      <c r="Q557" s="241"/>
      <c r="R557" s="241"/>
      <c r="S557" s="241"/>
      <c r="T557" s="241"/>
      <c r="U557" s="241"/>
      <c r="V557" s="241"/>
      <c r="W557" s="241"/>
      <c r="X557" s="241"/>
      <c r="Y557" s="241"/>
      <c r="Z557" s="241"/>
    </row>
    <row r="558" ht="127.5" customHeight="1">
      <c r="A558" s="241"/>
      <c r="B558" s="241"/>
      <c r="C558" s="241"/>
      <c r="D558" s="309"/>
      <c r="E558" s="241"/>
      <c r="F558" s="241"/>
      <c r="G558" s="241"/>
      <c r="H558" s="241"/>
      <c r="I558" s="241"/>
      <c r="J558" s="241"/>
      <c r="K558" s="241"/>
      <c r="L558" s="241"/>
      <c r="M558" s="241"/>
      <c r="N558" s="241"/>
      <c r="O558" s="241"/>
      <c r="P558" s="241"/>
      <c r="Q558" s="241"/>
      <c r="R558" s="241"/>
      <c r="S558" s="241"/>
      <c r="T558" s="241"/>
      <c r="U558" s="241"/>
      <c r="V558" s="241"/>
      <c r="W558" s="241"/>
      <c r="X558" s="241"/>
      <c r="Y558" s="241"/>
      <c r="Z558" s="241"/>
    </row>
    <row r="559" ht="127.5" customHeight="1">
      <c r="A559" s="241"/>
      <c r="B559" s="241"/>
      <c r="C559" s="241"/>
      <c r="D559" s="309"/>
      <c r="E559" s="241"/>
      <c r="F559" s="241"/>
      <c r="G559" s="241"/>
      <c r="H559" s="241"/>
      <c r="I559" s="241"/>
      <c r="J559" s="241"/>
      <c r="K559" s="241"/>
      <c r="L559" s="241"/>
      <c r="M559" s="241"/>
      <c r="N559" s="241"/>
      <c r="O559" s="241"/>
      <c r="P559" s="241"/>
      <c r="Q559" s="241"/>
      <c r="R559" s="241"/>
      <c r="S559" s="241"/>
      <c r="T559" s="241"/>
      <c r="U559" s="241"/>
      <c r="V559" s="241"/>
      <c r="W559" s="241"/>
      <c r="X559" s="241"/>
      <c r="Y559" s="241"/>
      <c r="Z559" s="241"/>
    </row>
    <row r="560" ht="127.5" customHeight="1">
      <c r="A560" s="241"/>
      <c r="B560" s="241"/>
      <c r="C560" s="241"/>
      <c r="D560" s="309"/>
      <c r="E560" s="241"/>
      <c r="F560" s="241"/>
      <c r="G560" s="241"/>
      <c r="H560" s="241"/>
      <c r="I560" s="241"/>
      <c r="J560" s="241"/>
      <c r="K560" s="241"/>
      <c r="L560" s="241"/>
      <c r="M560" s="241"/>
      <c r="N560" s="241"/>
      <c r="O560" s="241"/>
      <c r="P560" s="241"/>
      <c r="Q560" s="241"/>
      <c r="R560" s="241"/>
      <c r="S560" s="241"/>
      <c r="T560" s="241"/>
      <c r="U560" s="241"/>
      <c r="V560" s="241"/>
      <c r="W560" s="241"/>
      <c r="X560" s="241"/>
      <c r="Y560" s="241"/>
      <c r="Z560" s="241"/>
    </row>
    <row r="561" ht="127.5" customHeight="1">
      <c r="A561" s="241"/>
      <c r="B561" s="241"/>
      <c r="C561" s="241"/>
      <c r="D561" s="309"/>
      <c r="E561" s="241"/>
      <c r="F561" s="241"/>
      <c r="G561" s="241"/>
      <c r="H561" s="241"/>
      <c r="I561" s="241"/>
      <c r="J561" s="241"/>
      <c r="K561" s="241"/>
      <c r="L561" s="241"/>
      <c r="M561" s="241"/>
      <c r="N561" s="241"/>
      <c r="O561" s="241"/>
      <c r="P561" s="241"/>
      <c r="Q561" s="241"/>
      <c r="R561" s="241"/>
      <c r="S561" s="241"/>
      <c r="T561" s="241"/>
      <c r="U561" s="241"/>
      <c r="V561" s="241"/>
      <c r="W561" s="241"/>
      <c r="X561" s="241"/>
      <c r="Y561" s="241"/>
      <c r="Z561" s="241"/>
    </row>
    <row r="562" ht="127.5" customHeight="1">
      <c r="A562" s="241"/>
      <c r="B562" s="241"/>
      <c r="C562" s="241"/>
      <c r="D562" s="309"/>
      <c r="E562" s="241"/>
      <c r="F562" s="241"/>
      <c r="G562" s="241"/>
      <c r="H562" s="241"/>
      <c r="I562" s="241"/>
      <c r="J562" s="241"/>
      <c r="K562" s="241"/>
      <c r="L562" s="241"/>
      <c r="M562" s="241"/>
      <c r="N562" s="241"/>
      <c r="O562" s="241"/>
      <c r="P562" s="241"/>
      <c r="Q562" s="241"/>
      <c r="R562" s="241"/>
      <c r="S562" s="241"/>
      <c r="T562" s="241"/>
      <c r="U562" s="241"/>
      <c r="V562" s="241"/>
      <c r="W562" s="241"/>
      <c r="X562" s="241"/>
      <c r="Y562" s="241"/>
      <c r="Z562" s="241"/>
    </row>
    <row r="563" ht="127.5" customHeight="1">
      <c r="A563" s="241"/>
      <c r="B563" s="241"/>
      <c r="C563" s="241"/>
      <c r="D563" s="309"/>
      <c r="E563" s="241"/>
      <c r="F563" s="241"/>
      <c r="G563" s="241"/>
      <c r="H563" s="241"/>
      <c r="I563" s="241"/>
      <c r="J563" s="241"/>
      <c r="K563" s="241"/>
      <c r="L563" s="241"/>
      <c r="M563" s="241"/>
      <c r="N563" s="241"/>
      <c r="O563" s="241"/>
      <c r="P563" s="241"/>
      <c r="Q563" s="241"/>
      <c r="R563" s="241"/>
      <c r="S563" s="241"/>
      <c r="T563" s="241"/>
      <c r="U563" s="241"/>
      <c r="V563" s="241"/>
      <c r="W563" s="241"/>
      <c r="X563" s="241"/>
      <c r="Y563" s="241"/>
      <c r="Z563" s="241"/>
    </row>
    <row r="564" ht="127.5" customHeight="1">
      <c r="A564" s="241"/>
      <c r="B564" s="241"/>
      <c r="C564" s="241"/>
      <c r="D564" s="309"/>
      <c r="E564" s="241"/>
      <c r="F564" s="241"/>
      <c r="G564" s="241"/>
      <c r="H564" s="241"/>
      <c r="I564" s="241"/>
      <c r="J564" s="241"/>
      <c r="K564" s="241"/>
      <c r="L564" s="241"/>
      <c r="M564" s="241"/>
      <c r="N564" s="241"/>
      <c r="O564" s="241"/>
      <c r="P564" s="241"/>
      <c r="Q564" s="241"/>
      <c r="R564" s="241"/>
      <c r="S564" s="241"/>
      <c r="T564" s="241"/>
      <c r="U564" s="241"/>
      <c r="V564" s="241"/>
      <c r="W564" s="241"/>
      <c r="X564" s="241"/>
      <c r="Y564" s="241"/>
      <c r="Z564" s="241"/>
    </row>
    <row r="565" ht="127.5" customHeight="1">
      <c r="A565" s="241"/>
      <c r="B565" s="241"/>
      <c r="C565" s="241"/>
      <c r="D565" s="309"/>
      <c r="E565" s="241"/>
      <c r="F565" s="241"/>
      <c r="G565" s="241"/>
      <c r="H565" s="241"/>
      <c r="I565" s="241"/>
      <c r="J565" s="241"/>
      <c r="K565" s="241"/>
      <c r="L565" s="241"/>
      <c r="M565" s="241"/>
      <c r="N565" s="241"/>
      <c r="O565" s="241"/>
      <c r="P565" s="241"/>
      <c r="Q565" s="241"/>
      <c r="R565" s="241"/>
      <c r="S565" s="241"/>
      <c r="T565" s="241"/>
      <c r="U565" s="241"/>
      <c r="V565" s="241"/>
      <c r="W565" s="241"/>
      <c r="X565" s="241"/>
      <c r="Y565" s="241"/>
      <c r="Z565" s="241"/>
    </row>
    <row r="566" ht="127.5" customHeight="1">
      <c r="A566" s="241"/>
      <c r="B566" s="241"/>
      <c r="C566" s="241"/>
      <c r="D566" s="309"/>
      <c r="E566" s="241"/>
      <c r="F566" s="241"/>
      <c r="G566" s="241"/>
      <c r="H566" s="241"/>
      <c r="I566" s="241"/>
      <c r="J566" s="241"/>
      <c r="K566" s="241"/>
      <c r="L566" s="241"/>
      <c r="M566" s="241"/>
      <c r="N566" s="241"/>
      <c r="O566" s="241"/>
      <c r="P566" s="241"/>
      <c r="Q566" s="241"/>
      <c r="R566" s="241"/>
      <c r="S566" s="241"/>
      <c r="T566" s="241"/>
      <c r="U566" s="241"/>
      <c r="V566" s="241"/>
      <c r="W566" s="241"/>
      <c r="X566" s="241"/>
      <c r="Y566" s="241"/>
      <c r="Z566" s="241"/>
    </row>
    <row r="567" ht="127.5" customHeight="1">
      <c r="A567" s="241"/>
      <c r="B567" s="241"/>
      <c r="C567" s="241"/>
      <c r="D567" s="309"/>
      <c r="E567" s="241"/>
      <c r="F567" s="241"/>
      <c r="G567" s="241"/>
      <c r="H567" s="241"/>
      <c r="I567" s="241"/>
      <c r="J567" s="241"/>
      <c r="K567" s="241"/>
      <c r="L567" s="241"/>
      <c r="M567" s="241"/>
      <c r="N567" s="241"/>
      <c r="O567" s="241"/>
      <c r="P567" s="241"/>
      <c r="Q567" s="241"/>
      <c r="R567" s="241"/>
      <c r="S567" s="241"/>
      <c r="T567" s="241"/>
      <c r="U567" s="241"/>
      <c r="V567" s="241"/>
      <c r="W567" s="241"/>
      <c r="X567" s="241"/>
      <c r="Y567" s="241"/>
      <c r="Z567" s="241"/>
    </row>
    <row r="568" ht="127.5" customHeight="1">
      <c r="A568" s="241"/>
      <c r="B568" s="241"/>
      <c r="C568" s="241"/>
      <c r="D568" s="309"/>
      <c r="E568" s="241"/>
      <c r="F568" s="241"/>
      <c r="G568" s="241"/>
      <c r="H568" s="241"/>
      <c r="I568" s="241"/>
      <c r="J568" s="241"/>
      <c r="K568" s="241"/>
      <c r="L568" s="241"/>
      <c r="M568" s="241"/>
      <c r="N568" s="241"/>
      <c r="O568" s="241"/>
      <c r="P568" s="241"/>
      <c r="Q568" s="241"/>
      <c r="R568" s="241"/>
      <c r="S568" s="241"/>
      <c r="T568" s="241"/>
      <c r="U568" s="241"/>
      <c r="V568" s="241"/>
      <c r="W568" s="241"/>
      <c r="X568" s="241"/>
      <c r="Y568" s="241"/>
      <c r="Z568" s="241"/>
    </row>
    <row r="569" ht="127.5" customHeight="1">
      <c r="A569" s="241"/>
      <c r="B569" s="241"/>
      <c r="C569" s="241"/>
      <c r="D569" s="309"/>
      <c r="E569" s="241"/>
      <c r="F569" s="241"/>
      <c r="G569" s="241"/>
      <c r="H569" s="241"/>
      <c r="I569" s="241"/>
      <c r="J569" s="241"/>
      <c r="K569" s="241"/>
      <c r="L569" s="241"/>
      <c r="M569" s="241"/>
      <c r="N569" s="241"/>
      <c r="O569" s="241"/>
      <c r="P569" s="241"/>
      <c r="Q569" s="241"/>
      <c r="R569" s="241"/>
      <c r="S569" s="241"/>
      <c r="T569" s="241"/>
      <c r="U569" s="241"/>
      <c r="V569" s="241"/>
      <c r="W569" s="241"/>
      <c r="X569" s="241"/>
      <c r="Y569" s="241"/>
      <c r="Z569" s="241"/>
    </row>
    <row r="570" ht="127.5" customHeight="1">
      <c r="A570" s="241"/>
      <c r="B570" s="241"/>
      <c r="C570" s="241"/>
      <c r="D570" s="309"/>
      <c r="E570" s="241"/>
      <c r="F570" s="241"/>
      <c r="G570" s="241"/>
      <c r="H570" s="241"/>
      <c r="I570" s="241"/>
      <c r="J570" s="241"/>
      <c r="K570" s="241"/>
      <c r="L570" s="241"/>
      <c r="M570" s="241"/>
      <c r="N570" s="241"/>
      <c r="O570" s="241"/>
      <c r="P570" s="241"/>
      <c r="Q570" s="241"/>
      <c r="R570" s="241"/>
      <c r="S570" s="241"/>
      <c r="T570" s="241"/>
      <c r="U570" s="241"/>
      <c r="V570" s="241"/>
      <c r="W570" s="241"/>
      <c r="X570" s="241"/>
      <c r="Y570" s="241"/>
      <c r="Z570" s="241"/>
    </row>
    <row r="571" ht="127.5" customHeight="1">
      <c r="A571" s="241"/>
      <c r="B571" s="241"/>
      <c r="C571" s="241"/>
      <c r="D571" s="309"/>
      <c r="E571" s="241"/>
      <c r="F571" s="241"/>
      <c r="G571" s="241"/>
      <c r="H571" s="241"/>
      <c r="I571" s="241"/>
      <c r="J571" s="241"/>
      <c r="K571" s="241"/>
      <c r="L571" s="241"/>
      <c r="M571" s="241"/>
      <c r="N571" s="241"/>
      <c r="O571" s="241"/>
      <c r="P571" s="241"/>
      <c r="Q571" s="241"/>
      <c r="R571" s="241"/>
      <c r="S571" s="241"/>
      <c r="T571" s="241"/>
      <c r="U571" s="241"/>
      <c r="V571" s="241"/>
      <c r="W571" s="241"/>
      <c r="X571" s="241"/>
      <c r="Y571" s="241"/>
      <c r="Z571" s="241"/>
    </row>
    <row r="572" ht="127.5" customHeight="1">
      <c r="A572" s="241"/>
      <c r="B572" s="241"/>
      <c r="C572" s="241"/>
      <c r="D572" s="309"/>
      <c r="E572" s="241"/>
      <c r="F572" s="241"/>
      <c r="G572" s="241"/>
      <c r="H572" s="241"/>
      <c r="I572" s="241"/>
      <c r="J572" s="241"/>
      <c r="K572" s="241"/>
      <c r="L572" s="241"/>
      <c r="M572" s="241"/>
      <c r="N572" s="241"/>
      <c r="O572" s="241"/>
      <c r="P572" s="241"/>
      <c r="Q572" s="241"/>
      <c r="R572" s="241"/>
      <c r="S572" s="241"/>
      <c r="T572" s="241"/>
      <c r="U572" s="241"/>
      <c r="V572" s="241"/>
      <c r="W572" s="241"/>
      <c r="X572" s="241"/>
      <c r="Y572" s="241"/>
      <c r="Z572" s="241"/>
    </row>
    <row r="573" ht="127.5" customHeight="1">
      <c r="A573" s="241"/>
      <c r="B573" s="241"/>
      <c r="C573" s="241"/>
      <c r="D573" s="309"/>
      <c r="E573" s="241"/>
      <c r="F573" s="241"/>
      <c r="G573" s="241"/>
      <c r="H573" s="241"/>
      <c r="I573" s="241"/>
      <c r="J573" s="241"/>
      <c r="K573" s="241"/>
      <c r="L573" s="241"/>
      <c r="M573" s="241"/>
      <c r="N573" s="241"/>
      <c r="O573" s="241"/>
      <c r="P573" s="241"/>
      <c r="Q573" s="241"/>
      <c r="R573" s="241"/>
      <c r="S573" s="241"/>
      <c r="T573" s="241"/>
      <c r="U573" s="241"/>
      <c r="V573" s="241"/>
      <c r="W573" s="241"/>
      <c r="X573" s="241"/>
      <c r="Y573" s="241"/>
      <c r="Z573" s="241"/>
    </row>
    <row r="574" ht="127.5" customHeight="1">
      <c r="A574" s="241"/>
      <c r="B574" s="241"/>
      <c r="C574" s="241"/>
      <c r="D574" s="309"/>
      <c r="E574" s="241"/>
      <c r="F574" s="241"/>
      <c r="G574" s="241"/>
      <c r="H574" s="241"/>
      <c r="I574" s="241"/>
      <c r="J574" s="241"/>
      <c r="K574" s="241"/>
      <c r="L574" s="241"/>
      <c r="M574" s="241"/>
      <c r="N574" s="241"/>
      <c r="O574" s="241"/>
      <c r="P574" s="241"/>
      <c r="Q574" s="241"/>
      <c r="R574" s="241"/>
      <c r="S574" s="241"/>
      <c r="T574" s="241"/>
      <c r="U574" s="241"/>
      <c r="V574" s="241"/>
      <c r="W574" s="241"/>
      <c r="X574" s="241"/>
      <c r="Y574" s="241"/>
      <c r="Z574" s="241"/>
    </row>
    <row r="575" ht="127.5" customHeight="1">
      <c r="A575" s="241"/>
      <c r="B575" s="241"/>
      <c r="C575" s="241"/>
      <c r="D575" s="309"/>
      <c r="E575" s="241"/>
      <c r="F575" s="241"/>
      <c r="G575" s="241"/>
      <c r="H575" s="241"/>
      <c r="I575" s="241"/>
      <c r="J575" s="241"/>
      <c r="K575" s="241"/>
      <c r="L575" s="241"/>
      <c r="M575" s="241"/>
      <c r="N575" s="241"/>
      <c r="O575" s="241"/>
      <c r="P575" s="241"/>
      <c r="Q575" s="241"/>
      <c r="R575" s="241"/>
      <c r="S575" s="241"/>
      <c r="T575" s="241"/>
      <c r="U575" s="241"/>
      <c r="V575" s="241"/>
      <c r="W575" s="241"/>
      <c r="X575" s="241"/>
      <c r="Y575" s="241"/>
      <c r="Z575" s="241"/>
    </row>
    <row r="576" ht="127.5" customHeight="1">
      <c r="A576" s="241"/>
      <c r="B576" s="241"/>
      <c r="C576" s="241"/>
      <c r="D576" s="309"/>
      <c r="E576" s="241"/>
      <c r="F576" s="241"/>
      <c r="G576" s="241"/>
      <c r="H576" s="241"/>
      <c r="I576" s="241"/>
      <c r="J576" s="241"/>
      <c r="K576" s="241"/>
      <c r="L576" s="241"/>
      <c r="M576" s="241"/>
      <c r="N576" s="241"/>
      <c r="O576" s="241"/>
      <c r="P576" s="241"/>
      <c r="Q576" s="241"/>
      <c r="R576" s="241"/>
      <c r="S576" s="241"/>
      <c r="T576" s="241"/>
      <c r="U576" s="241"/>
      <c r="V576" s="241"/>
      <c r="W576" s="241"/>
      <c r="X576" s="241"/>
      <c r="Y576" s="241"/>
      <c r="Z576" s="241"/>
    </row>
    <row r="577" ht="127.5" customHeight="1">
      <c r="A577" s="241"/>
      <c r="B577" s="241"/>
      <c r="C577" s="241"/>
      <c r="D577" s="309"/>
      <c r="E577" s="241"/>
      <c r="F577" s="241"/>
      <c r="G577" s="241"/>
      <c r="H577" s="241"/>
      <c r="I577" s="241"/>
      <c r="J577" s="241"/>
      <c r="K577" s="241"/>
      <c r="L577" s="241"/>
      <c r="M577" s="241"/>
      <c r="N577" s="241"/>
      <c r="O577" s="241"/>
      <c r="P577" s="241"/>
      <c r="Q577" s="241"/>
      <c r="R577" s="241"/>
      <c r="S577" s="241"/>
      <c r="T577" s="241"/>
      <c r="U577" s="241"/>
      <c r="V577" s="241"/>
      <c r="W577" s="241"/>
      <c r="X577" s="241"/>
      <c r="Y577" s="241"/>
      <c r="Z577" s="241"/>
    </row>
    <row r="578" ht="127.5" customHeight="1">
      <c r="A578" s="241"/>
      <c r="B578" s="241"/>
      <c r="C578" s="241"/>
      <c r="D578" s="309"/>
      <c r="E578" s="241"/>
      <c r="F578" s="241"/>
      <c r="G578" s="241"/>
      <c r="H578" s="241"/>
      <c r="I578" s="241"/>
      <c r="J578" s="241"/>
      <c r="K578" s="241"/>
      <c r="L578" s="241"/>
      <c r="M578" s="241"/>
      <c r="N578" s="241"/>
      <c r="O578" s="241"/>
      <c r="P578" s="241"/>
      <c r="Q578" s="241"/>
      <c r="R578" s="241"/>
      <c r="S578" s="241"/>
      <c r="T578" s="241"/>
      <c r="U578" s="241"/>
      <c r="V578" s="241"/>
      <c r="W578" s="241"/>
      <c r="X578" s="241"/>
      <c r="Y578" s="241"/>
      <c r="Z578" s="241"/>
    </row>
    <row r="579" ht="127.5" customHeight="1">
      <c r="A579" s="241"/>
      <c r="B579" s="241"/>
      <c r="C579" s="241"/>
      <c r="D579" s="309"/>
      <c r="E579" s="241"/>
      <c r="F579" s="241"/>
      <c r="G579" s="241"/>
      <c r="H579" s="241"/>
      <c r="I579" s="241"/>
      <c r="J579" s="241"/>
      <c r="K579" s="241"/>
      <c r="L579" s="241"/>
      <c r="M579" s="241"/>
      <c r="N579" s="241"/>
      <c r="O579" s="241"/>
      <c r="P579" s="241"/>
      <c r="Q579" s="241"/>
      <c r="R579" s="241"/>
      <c r="S579" s="241"/>
      <c r="T579" s="241"/>
      <c r="U579" s="241"/>
      <c r="V579" s="241"/>
      <c r="W579" s="241"/>
      <c r="X579" s="241"/>
      <c r="Y579" s="241"/>
      <c r="Z579" s="241"/>
    </row>
    <row r="580" ht="127.5" customHeight="1">
      <c r="A580" s="241"/>
      <c r="B580" s="241"/>
      <c r="C580" s="241"/>
      <c r="D580" s="309"/>
      <c r="E580" s="241"/>
      <c r="F580" s="241"/>
      <c r="G580" s="241"/>
      <c r="H580" s="241"/>
      <c r="I580" s="241"/>
      <c r="J580" s="241"/>
      <c r="K580" s="241"/>
      <c r="L580" s="241"/>
      <c r="M580" s="241"/>
      <c r="N580" s="241"/>
      <c r="O580" s="241"/>
      <c r="P580" s="241"/>
      <c r="Q580" s="241"/>
      <c r="R580" s="241"/>
      <c r="S580" s="241"/>
      <c r="T580" s="241"/>
      <c r="U580" s="241"/>
      <c r="V580" s="241"/>
      <c r="W580" s="241"/>
      <c r="X580" s="241"/>
      <c r="Y580" s="241"/>
      <c r="Z580" s="241"/>
    </row>
    <row r="581" ht="127.5" customHeight="1">
      <c r="A581" s="241"/>
      <c r="B581" s="241"/>
      <c r="C581" s="241"/>
      <c r="D581" s="309"/>
      <c r="E581" s="241"/>
      <c r="F581" s="241"/>
      <c r="G581" s="241"/>
      <c r="H581" s="241"/>
      <c r="I581" s="241"/>
      <c r="J581" s="241"/>
      <c r="K581" s="241"/>
      <c r="L581" s="241"/>
      <c r="M581" s="241"/>
      <c r="N581" s="241"/>
      <c r="O581" s="241"/>
      <c r="P581" s="241"/>
      <c r="Q581" s="241"/>
      <c r="R581" s="241"/>
      <c r="S581" s="241"/>
      <c r="T581" s="241"/>
      <c r="U581" s="241"/>
      <c r="V581" s="241"/>
      <c r="W581" s="241"/>
      <c r="X581" s="241"/>
      <c r="Y581" s="241"/>
      <c r="Z581" s="241"/>
    </row>
    <row r="582" ht="127.5" customHeight="1">
      <c r="A582" s="241"/>
      <c r="B582" s="241"/>
      <c r="C582" s="241"/>
      <c r="D582" s="309"/>
      <c r="E582" s="241"/>
      <c r="F582" s="241"/>
      <c r="G582" s="241"/>
      <c r="H582" s="241"/>
      <c r="I582" s="241"/>
      <c r="J582" s="241"/>
      <c r="K582" s="241"/>
      <c r="L582" s="241"/>
      <c r="M582" s="241"/>
      <c r="N582" s="241"/>
      <c r="O582" s="241"/>
      <c r="P582" s="241"/>
      <c r="Q582" s="241"/>
      <c r="R582" s="241"/>
      <c r="S582" s="241"/>
      <c r="T582" s="241"/>
      <c r="U582" s="241"/>
      <c r="V582" s="241"/>
      <c r="W582" s="241"/>
      <c r="X582" s="241"/>
      <c r="Y582" s="241"/>
      <c r="Z582" s="241"/>
    </row>
    <row r="583" ht="127.5" customHeight="1">
      <c r="A583" s="241"/>
      <c r="B583" s="241"/>
      <c r="C583" s="241"/>
      <c r="D583" s="309"/>
      <c r="E583" s="241"/>
      <c r="F583" s="241"/>
      <c r="G583" s="241"/>
      <c r="H583" s="241"/>
      <c r="I583" s="241"/>
      <c r="J583" s="241"/>
      <c r="K583" s="241"/>
      <c r="L583" s="241"/>
      <c r="M583" s="241"/>
      <c r="N583" s="241"/>
      <c r="O583" s="241"/>
      <c r="P583" s="241"/>
      <c r="Q583" s="241"/>
      <c r="R583" s="241"/>
      <c r="S583" s="241"/>
      <c r="T583" s="241"/>
      <c r="U583" s="241"/>
      <c r="V583" s="241"/>
      <c r="W583" s="241"/>
      <c r="X583" s="241"/>
      <c r="Y583" s="241"/>
      <c r="Z583" s="241"/>
    </row>
    <row r="584" ht="127.5" customHeight="1">
      <c r="A584" s="241"/>
      <c r="B584" s="241"/>
      <c r="C584" s="241"/>
      <c r="D584" s="309"/>
      <c r="E584" s="241"/>
      <c r="F584" s="241"/>
      <c r="G584" s="241"/>
      <c r="H584" s="241"/>
      <c r="I584" s="241"/>
      <c r="J584" s="241"/>
      <c r="K584" s="241"/>
      <c r="L584" s="241"/>
      <c r="M584" s="241"/>
      <c r="N584" s="241"/>
      <c r="O584" s="241"/>
      <c r="P584" s="241"/>
      <c r="Q584" s="241"/>
      <c r="R584" s="241"/>
      <c r="S584" s="241"/>
      <c r="T584" s="241"/>
      <c r="U584" s="241"/>
      <c r="V584" s="241"/>
      <c r="W584" s="241"/>
      <c r="X584" s="241"/>
      <c r="Y584" s="241"/>
      <c r="Z584" s="241"/>
    </row>
    <row r="585" ht="127.5" customHeight="1">
      <c r="A585" s="241"/>
      <c r="B585" s="241"/>
      <c r="C585" s="241"/>
      <c r="D585" s="309"/>
      <c r="E585" s="241"/>
      <c r="F585" s="241"/>
      <c r="G585" s="241"/>
      <c r="H585" s="241"/>
      <c r="I585" s="241"/>
      <c r="J585" s="241"/>
      <c r="K585" s="241"/>
      <c r="L585" s="241"/>
      <c r="M585" s="241"/>
      <c r="N585" s="241"/>
      <c r="O585" s="241"/>
      <c r="P585" s="241"/>
      <c r="Q585" s="241"/>
      <c r="R585" s="241"/>
      <c r="S585" s="241"/>
      <c r="T585" s="241"/>
      <c r="U585" s="241"/>
      <c r="V585" s="241"/>
      <c r="W585" s="241"/>
      <c r="X585" s="241"/>
      <c r="Y585" s="241"/>
      <c r="Z585" s="241"/>
    </row>
    <row r="586" ht="127.5" customHeight="1">
      <c r="A586" s="241"/>
      <c r="B586" s="241"/>
      <c r="C586" s="241"/>
      <c r="D586" s="309"/>
      <c r="E586" s="241"/>
      <c r="F586" s="241"/>
      <c r="G586" s="241"/>
      <c r="H586" s="241"/>
      <c r="I586" s="241"/>
      <c r="J586" s="241"/>
      <c r="K586" s="241"/>
      <c r="L586" s="241"/>
      <c r="M586" s="241"/>
      <c r="N586" s="241"/>
      <c r="O586" s="241"/>
      <c r="P586" s="241"/>
      <c r="Q586" s="241"/>
      <c r="R586" s="241"/>
      <c r="S586" s="241"/>
      <c r="T586" s="241"/>
      <c r="U586" s="241"/>
      <c r="V586" s="241"/>
      <c r="W586" s="241"/>
      <c r="X586" s="241"/>
      <c r="Y586" s="241"/>
      <c r="Z586" s="241"/>
    </row>
    <row r="587" ht="127.5" customHeight="1">
      <c r="A587" s="241"/>
      <c r="B587" s="241"/>
      <c r="C587" s="241"/>
      <c r="D587" s="309"/>
      <c r="E587" s="241"/>
      <c r="F587" s="241"/>
      <c r="G587" s="241"/>
      <c r="H587" s="241"/>
      <c r="I587" s="241"/>
      <c r="J587" s="241"/>
      <c r="K587" s="241"/>
      <c r="L587" s="241"/>
      <c r="M587" s="241"/>
      <c r="N587" s="241"/>
      <c r="O587" s="241"/>
      <c r="P587" s="241"/>
      <c r="Q587" s="241"/>
      <c r="R587" s="241"/>
      <c r="S587" s="241"/>
      <c r="T587" s="241"/>
      <c r="U587" s="241"/>
      <c r="V587" s="241"/>
      <c r="W587" s="241"/>
      <c r="X587" s="241"/>
      <c r="Y587" s="241"/>
      <c r="Z587" s="241"/>
    </row>
    <row r="588" ht="127.5" customHeight="1">
      <c r="A588" s="241"/>
      <c r="B588" s="241"/>
      <c r="C588" s="241"/>
      <c r="D588" s="309"/>
      <c r="E588" s="241"/>
      <c r="F588" s="241"/>
      <c r="G588" s="241"/>
      <c r="H588" s="241"/>
      <c r="I588" s="241"/>
      <c r="J588" s="241"/>
      <c r="K588" s="241"/>
      <c r="L588" s="241"/>
      <c r="M588" s="241"/>
      <c r="N588" s="241"/>
      <c r="O588" s="241"/>
      <c r="P588" s="241"/>
      <c r="Q588" s="241"/>
      <c r="R588" s="241"/>
      <c r="S588" s="241"/>
      <c r="T588" s="241"/>
      <c r="U588" s="241"/>
      <c r="V588" s="241"/>
      <c r="W588" s="241"/>
      <c r="X588" s="241"/>
      <c r="Y588" s="241"/>
      <c r="Z588" s="241"/>
    </row>
    <row r="589" ht="127.5" customHeight="1">
      <c r="A589" s="241"/>
      <c r="B589" s="241"/>
      <c r="C589" s="241"/>
      <c r="D589" s="309"/>
      <c r="E589" s="241"/>
      <c r="F589" s="241"/>
      <c r="G589" s="241"/>
      <c r="H589" s="241"/>
      <c r="I589" s="241"/>
      <c r="J589" s="241"/>
      <c r="K589" s="241"/>
      <c r="L589" s="241"/>
      <c r="M589" s="241"/>
      <c r="N589" s="241"/>
      <c r="O589" s="241"/>
      <c r="P589" s="241"/>
      <c r="Q589" s="241"/>
      <c r="R589" s="241"/>
      <c r="S589" s="241"/>
      <c r="T589" s="241"/>
      <c r="U589" s="241"/>
      <c r="V589" s="241"/>
      <c r="W589" s="241"/>
      <c r="X589" s="241"/>
      <c r="Y589" s="241"/>
      <c r="Z589" s="241"/>
    </row>
    <row r="590" ht="127.5" customHeight="1">
      <c r="A590" s="241"/>
      <c r="B590" s="241"/>
      <c r="C590" s="241"/>
      <c r="D590" s="309"/>
      <c r="E590" s="241"/>
      <c r="F590" s="241"/>
      <c r="G590" s="241"/>
      <c r="H590" s="241"/>
      <c r="I590" s="241"/>
      <c r="J590" s="241"/>
      <c r="K590" s="241"/>
      <c r="L590" s="241"/>
      <c r="M590" s="241"/>
      <c r="N590" s="241"/>
      <c r="O590" s="241"/>
      <c r="P590" s="241"/>
      <c r="Q590" s="241"/>
      <c r="R590" s="241"/>
      <c r="S590" s="241"/>
      <c r="T590" s="241"/>
      <c r="U590" s="241"/>
      <c r="V590" s="241"/>
      <c r="W590" s="241"/>
      <c r="X590" s="241"/>
      <c r="Y590" s="241"/>
      <c r="Z590" s="241"/>
    </row>
    <row r="591" ht="127.5" customHeight="1">
      <c r="A591" s="241"/>
      <c r="B591" s="241"/>
      <c r="C591" s="241"/>
      <c r="D591" s="309"/>
      <c r="E591" s="241"/>
      <c r="F591" s="241"/>
      <c r="G591" s="241"/>
      <c r="H591" s="241"/>
      <c r="I591" s="241"/>
      <c r="J591" s="241"/>
      <c r="K591" s="241"/>
      <c r="L591" s="241"/>
      <c r="M591" s="241"/>
      <c r="N591" s="241"/>
      <c r="O591" s="241"/>
      <c r="P591" s="241"/>
      <c r="Q591" s="241"/>
      <c r="R591" s="241"/>
      <c r="S591" s="241"/>
      <c r="T591" s="241"/>
      <c r="U591" s="241"/>
      <c r="V591" s="241"/>
      <c r="W591" s="241"/>
      <c r="X591" s="241"/>
      <c r="Y591" s="241"/>
      <c r="Z591" s="241"/>
    </row>
    <row r="592" ht="127.5" customHeight="1">
      <c r="A592" s="241"/>
      <c r="B592" s="241"/>
      <c r="C592" s="241"/>
      <c r="D592" s="309"/>
      <c r="E592" s="241"/>
      <c r="F592" s="241"/>
      <c r="G592" s="241"/>
      <c r="H592" s="241"/>
      <c r="I592" s="241"/>
      <c r="J592" s="241"/>
      <c r="K592" s="241"/>
      <c r="L592" s="241"/>
      <c r="M592" s="241"/>
      <c r="N592" s="241"/>
      <c r="O592" s="241"/>
      <c r="P592" s="241"/>
      <c r="Q592" s="241"/>
      <c r="R592" s="241"/>
      <c r="S592" s="241"/>
      <c r="T592" s="241"/>
      <c r="U592" s="241"/>
      <c r="V592" s="241"/>
      <c r="W592" s="241"/>
      <c r="X592" s="241"/>
      <c r="Y592" s="241"/>
      <c r="Z592" s="241"/>
    </row>
    <row r="593" ht="127.5" customHeight="1">
      <c r="A593" s="241"/>
      <c r="B593" s="241"/>
      <c r="C593" s="241"/>
      <c r="D593" s="309"/>
      <c r="E593" s="241"/>
      <c r="F593" s="241"/>
      <c r="G593" s="241"/>
      <c r="H593" s="241"/>
      <c r="I593" s="241"/>
      <c r="J593" s="241"/>
      <c r="K593" s="241"/>
      <c r="L593" s="241"/>
      <c r="M593" s="241"/>
      <c r="N593" s="241"/>
      <c r="O593" s="241"/>
      <c r="P593" s="241"/>
      <c r="Q593" s="241"/>
      <c r="R593" s="241"/>
      <c r="S593" s="241"/>
      <c r="T593" s="241"/>
      <c r="U593" s="241"/>
      <c r="V593" s="241"/>
      <c r="W593" s="241"/>
      <c r="X593" s="241"/>
      <c r="Y593" s="241"/>
      <c r="Z593" s="241"/>
    </row>
    <row r="594" ht="127.5" customHeight="1">
      <c r="A594" s="241"/>
      <c r="B594" s="241"/>
      <c r="C594" s="241"/>
      <c r="D594" s="309"/>
      <c r="E594" s="241"/>
      <c r="F594" s="241"/>
      <c r="G594" s="241"/>
      <c r="H594" s="241"/>
      <c r="I594" s="241"/>
      <c r="J594" s="241"/>
      <c r="K594" s="241"/>
      <c r="L594" s="241"/>
      <c r="M594" s="241"/>
      <c r="N594" s="241"/>
      <c r="O594" s="241"/>
      <c r="P594" s="241"/>
      <c r="Q594" s="241"/>
      <c r="R594" s="241"/>
      <c r="S594" s="241"/>
      <c r="T594" s="241"/>
      <c r="U594" s="241"/>
      <c r="V594" s="241"/>
      <c r="W594" s="241"/>
      <c r="X594" s="241"/>
      <c r="Y594" s="241"/>
      <c r="Z594" s="241"/>
    </row>
    <row r="595" ht="127.5" customHeight="1">
      <c r="A595" s="241"/>
      <c r="B595" s="241"/>
      <c r="C595" s="241"/>
      <c r="D595" s="309"/>
      <c r="E595" s="241"/>
      <c r="F595" s="241"/>
      <c r="G595" s="241"/>
      <c r="H595" s="241"/>
      <c r="I595" s="241"/>
      <c r="J595" s="241"/>
      <c r="K595" s="241"/>
      <c r="L595" s="241"/>
      <c r="M595" s="241"/>
      <c r="N595" s="241"/>
      <c r="O595" s="241"/>
      <c r="P595" s="241"/>
      <c r="Q595" s="241"/>
      <c r="R595" s="241"/>
      <c r="S595" s="241"/>
      <c r="T595" s="241"/>
      <c r="U595" s="241"/>
      <c r="V595" s="241"/>
      <c r="W595" s="241"/>
      <c r="X595" s="241"/>
      <c r="Y595" s="241"/>
      <c r="Z595" s="241"/>
    </row>
    <row r="596" ht="127.5" customHeight="1">
      <c r="A596" s="241"/>
      <c r="B596" s="241"/>
      <c r="C596" s="241"/>
      <c r="D596" s="309"/>
      <c r="E596" s="241"/>
      <c r="F596" s="241"/>
      <c r="G596" s="241"/>
      <c r="H596" s="241"/>
      <c r="I596" s="241"/>
      <c r="J596" s="241"/>
      <c r="K596" s="241"/>
      <c r="L596" s="241"/>
      <c r="M596" s="241"/>
      <c r="N596" s="241"/>
      <c r="O596" s="241"/>
      <c r="P596" s="241"/>
      <c r="Q596" s="241"/>
      <c r="R596" s="241"/>
      <c r="S596" s="241"/>
      <c r="T596" s="241"/>
      <c r="U596" s="241"/>
      <c r="V596" s="241"/>
      <c r="W596" s="241"/>
      <c r="X596" s="241"/>
      <c r="Y596" s="241"/>
      <c r="Z596" s="241"/>
    </row>
    <row r="597" ht="127.5" customHeight="1">
      <c r="A597" s="241"/>
      <c r="B597" s="241"/>
      <c r="C597" s="241"/>
      <c r="D597" s="309"/>
      <c r="E597" s="241"/>
      <c r="F597" s="241"/>
      <c r="G597" s="241"/>
      <c r="H597" s="241"/>
      <c r="I597" s="241"/>
      <c r="J597" s="241"/>
      <c r="K597" s="241"/>
      <c r="L597" s="241"/>
      <c r="M597" s="241"/>
      <c r="N597" s="241"/>
      <c r="O597" s="241"/>
      <c r="P597" s="241"/>
      <c r="Q597" s="241"/>
      <c r="R597" s="241"/>
      <c r="S597" s="241"/>
      <c r="T597" s="241"/>
      <c r="U597" s="241"/>
      <c r="V597" s="241"/>
      <c r="W597" s="241"/>
      <c r="X597" s="241"/>
      <c r="Y597" s="241"/>
      <c r="Z597" s="241"/>
    </row>
    <row r="598" ht="127.5" customHeight="1">
      <c r="A598" s="241"/>
      <c r="B598" s="241"/>
      <c r="C598" s="241"/>
      <c r="D598" s="309"/>
      <c r="E598" s="241"/>
      <c r="F598" s="241"/>
      <c r="G598" s="241"/>
      <c r="H598" s="241"/>
      <c r="I598" s="241"/>
      <c r="J598" s="241"/>
      <c r="K598" s="241"/>
      <c r="L598" s="241"/>
      <c r="M598" s="241"/>
      <c r="N598" s="241"/>
      <c r="O598" s="241"/>
      <c r="P598" s="241"/>
      <c r="Q598" s="241"/>
      <c r="R598" s="241"/>
      <c r="S598" s="241"/>
      <c r="T598" s="241"/>
      <c r="U598" s="241"/>
      <c r="V598" s="241"/>
      <c r="W598" s="241"/>
      <c r="X598" s="241"/>
      <c r="Y598" s="241"/>
      <c r="Z598" s="241"/>
    </row>
    <row r="599" ht="127.5" customHeight="1">
      <c r="A599" s="241"/>
      <c r="B599" s="241"/>
      <c r="C599" s="241"/>
      <c r="D599" s="309"/>
      <c r="E599" s="241"/>
      <c r="F599" s="241"/>
      <c r="G599" s="241"/>
      <c r="H599" s="241"/>
      <c r="I599" s="241"/>
      <c r="J599" s="241"/>
      <c r="K599" s="241"/>
      <c r="L599" s="241"/>
      <c r="M599" s="241"/>
      <c r="N599" s="241"/>
      <c r="O599" s="241"/>
      <c r="P599" s="241"/>
      <c r="Q599" s="241"/>
      <c r="R599" s="241"/>
      <c r="S599" s="241"/>
      <c r="T599" s="241"/>
      <c r="U599" s="241"/>
      <c r="V599" s="241"/>
      <c r="W599" s="241"/>
      <c r="X599" s="241"/>
      <c r="Y599" s="241"/>
      <c r="Z599" s="241"/>
    </row>
    <row r="600" ht="127.5" customHeight="1">
      <c r="A600" s="241"/>
      <c r="B600" s="241"/>
      <c r="C600" s="241"/>
      <c r="D600" s="309"/>
      <c r="E600" s="241"/>
      <c r="F600" s="241"/>
      <c r="G600" s="241"/>
      <c r="H600" s="241"/>
      <c r="I600" s="241"/>
      <c r="J600" s="241"/>
      <c r="K600" s="241"/>
      <c r="L600" s="241"/>
      <c r="M600" s="241"/>
      <c r="N600" s="241"/>
      <c r="O600" s="241"/>
      <c r="P600" s="241"/>
      <c r="Q600" s="241"/>
      <c r="R600" s="241"/>
      <c r="S600" s="241"/>
      <c r="T600" s="241"/>
      <c r="U600" s="241"/>
      <c r="V600" s="241"/>
      <c r="W600" s="241"/>
      <c r="X600" s="241"/>
      <c r="Y600" s="241"/>
      <c r="Z600" s="241"/>
    </row>
    <row r="601" ht="127.5" customHeight="1">
      <c r="A601" s="241"/>
      <c r="B601" s="241"/>
      <c r="C601" s="241"/>
      <c r="D601" s="309"/>
      <c r="E601" s="241"/>
      <c r="F601" s="241"/>
      <c r="G601" s="241"/>
      <c r="H601" s="241"/>
      <c r="I601" s="241"/>
      <c r="J601" s="241"/>
      <c r="K601" s="241"/>
      <c r="L601" s="241"/>
      <c r="M601" s="241"/>
      <c r="N601" s="241"/>
      <c r="O601" s="241"/>
      <c r="P601" s="241"/>
      <c r="Q601" s="241"/>
      <c r="R601" s="241"/>
      <c r="S601" s="241"/>
      <c r="T601" s="241"/>
      <c r="U601" s="241"/>
      <c r="V601" s="241"/>
      <c r="W601" s="241"/>
      <c r="X601" s="241"/>
      <c r="Y601" s="241"/>
      <c r="Z601" s="241"/>
    </row>
    <row r="602" ht="127.5" customHeight="1">
      <c r="A602" s="241"/>
      <c r="B602" s="241"/>
      <c r="C602" s="241"/>
      <c r="D602" s="309"/>
      <c r="E602" s="241"/>
      <c r="F602" s="241"/>
      <c r="G602" s="241"/>
      <c r="H602" s="241"/>
      <c r="I602" s="241"/>
      <c r="J602" s="241"/>
      <c r="K602" s="241"/>
      <c r="L602" s="241"/>
      <c r="M602" s="241"/>
      <c r="N602" s="241"/>
      <c r="O602" s="241"/>
      <c r="P602" s="241"/>
      <c r="Q602" s="241"/>
      <c r="R602" s="241"/>
      <c r="S602" s="241"/>
      <c r="T602" s="241"/>
      <c r="U602" s="241"/>
      <c r="V602" s="241"/>
      <c r="W602" s="241"/>
      <c r="X602" s="241"/>
      <c r="Y602" s="241"/>
      <c r="Z602" s="241"/>
    </row>
    <row r="603" ht="127.5" customHeight="1">
      <c r="A603" s="241"/>
      <c r="B603" s="241"/>
      <c r="C603" s="241"/>
      <c r="D603" s="309"/>
      <c r="E603" s="241"/>
      <c r="F603" s="241"/>
      <c r="G603" s="241"/>
      <c r="H603" s="241"/>
      <c r="I603" s="241"/>
      <c r="J603" s="241"/>
      <c r="K603" s="241"/>
      <c r="L603" s="241"/>
      <c r="M603" s="241"/>
      <c r="N603" s="241"/>
      <c r="O603" s="241"/>
      <c r="P603" s="241"/>
      <c r="Q603" s="241"/>
      <c r="R603" s="241"/>
      <c r="S603" s="241"/>
      <c r="T603" s="241"/>
      <c r="U603" s="241"/>
      <c r="V603" s="241"/>
      <c r="W603" s="241"/>
      <c r="X603" s="241"/>
      <c r="Y603" s="241"/>
      <c r="Z603" s="241"/>
    </row>
    <row r="604" ht="127.5" customHeight="1">
      <c r="A604" s="241"/>
      <c r="B604" s="241"/>
      <c r="C604" s="241"/>
      <c r="D604" s="309"/>
      <c r="E604" s="241"/>
      <c r="F604" s="241"/>
      <c r="G604" s="241"/>
      <c r="H604" s="241"/>
      <c r="I604" s="241"/>
      <c r="J604" s="241"/>
      <c r="K604" s="241"/>
      <c r="L604" s="241"/>
      <c r="M604" s="241"/>
      <c r="N604" s="241"/>
      <c r="O604" s="241"/>
      <c r="P604" s="241"/>
      <c r="Q604" s="241"/>
      <c r="R604" s="241"/>
      <c r="S604" s="241"/>
      <c r="T604" s="241"/>
      <c r="U604" s="241"/>
      <c r="V604" s="241"/>
      <c r="W604" s="241"/>
      <c r="X604" s="241"/>
      <c r="Y604" s="241"/>
      <c r="Z604" s="241"/>
    </row>
    <row r="605" ht="127.5" customHeight="1">
      <c r="A605" s="241"/>
      <c r="B605" s="241"/>
      <c r="C605" s="241"/>
      <c r="D605" s="309"/>
      <c r="E605" s="241"/>
      <c r="F605" s="241"/>
      <c r="G605" s="241"/>
      <c r="H605" s="241"/>
      <c r="I605" s="241"/>
      <c r="J605" s="241"/>
      <c r="K605" s="241"/>
      <c r="L605" s="241"/>
      <c r="M605" s="241"/>
      <c r="N605" s="241"/>
      <c r="O605" s="241"/>
      <c r="P605" s="241"/>
      <c r="Q605" s="241"/>
      <c r="R605" s="241"/>
      <c r="S605" s="241"/>
      <c r="T605" s="241"/>
      <c r="U605" s="241"/>
      <c r="V605" s="241"/>
      <c r="W605" s="241"/>
      <c r="X605" s="241"/>
      <c r="Y605" s="241"/>
      <c r="Z605" s="241"/>
    </row>
    <row r="606" ht="127.5" customHeight="1">
      <c r="A606" s="241"/>
      <c r="B606" s="241"/>
      <c r="C606" s="241"/>
      <c r="D606" s="309"/>
      <c r="E606" s="241"/>
      <c r="F606" s="241"/>
      <c r="G606" s="241"/>
      <c r="H606" s="241"/>
      <c r="I606" s="241"/>
      <c r="J606" s="241"/>
      <c r="K606" s="241"/>
      <c r="L606" s="241"/>
      <c r="M606" s="241"/>
      <c r="N606" s="241"/>
      <c r="O606" s="241"/>
      <c r="P606" s="241"/>
      <c r="Q606" s="241"/>
      <c r="R606" s="241"/>
      <c r="S606" s="241"/>
      <c r="T606" s="241"/>
      <c r="U606" s="241"/>
      <c r="V606" s="241"/>
      <c r="W606" s="241"/>
      <c r="X606" s="241"/>
      <c r="Y606" s="241"/>
      <c r="Z606" s="241"/>
    </row>
    <row r="607" ht="127.5" customHeight="1">
      <c r="A607" s="241"/>
      <c r="B607" s="241"/>
      <c r="C607" s="241"/>
      <c r="D607" s="309"/>
      <c r="E607" s="241"/>
      <c r="F607" s="241"/>
      <c r="G607" s="241"/>
      <c r="H607" s="241"/>
      <c r="I607" s="241"/>
      <c r="J607" s="241"/>
      <c r="K607" s="241"/>
      <c r="L607" s="241"/>
      <c r="M607" s="241"/>
      <c r="N607" s="241"/>
      <c r="O607" s="241"/>
      <c r="P607" s="241"/>
      <c r="Q607" s="241"/>
      <c r="R607" s="241"/>
      <c r="S607" s="241"/>
      <c r="T607" s="241"/>
      <c r="U607" s="241"/>
      <c r="V607" s="241"/>
      <c r="W607" s="241"/>
      <c r="X607" s="241"/>
      <c r="Y607" s="241"/>
      <c r="Z607" s="241"/>
    </row>
    <row r="608" ht="127.5" customHeight="1">
      <c r="A608" s="241"/>
      <c r="B608" s="241"/>
      <c r="C608" s="241"/>
      <c r="D608" s="309"/>
      <c r="E608" s="241"/>
      <c r="F608" s="241"/>
      <c r="G608" s="241"/>
      <c r="H608" s="241"/>
      <c r="I608" s="241"/>
      <c r="J608" s="241"/>
      <c r="K608" s="241"/>
      <c r="L608" s="241"/>
      <c r="M608" s="241"/>
      <c r="N608" s="241"/>
      <c r="O608" s="241"/>
      <c r="P608" s="241"/>
      <c r="Q608" s="241"/>
      <c r="R608" s="241"/>
      <c r="S608" s="241"/>
      <c r="T608" s="241"/>
      <c r="U608" s="241"/>
      <c r="V608" s="241"/>
      <c r="W608" s="241"/>
      <c r="X608" s="241"/>
      <c r="Y608" s="241"/>
      <c r="Z608" s="241"/>
    </row>
    <row r="609" ht="127.5" customHeight="1">
      <c r="A609" s="241"/>
      <c r="B609" s="241"/>
      <c r="C609" s="241"/>
      <c r="D609" s="309"/>
      <c r="E609" s="241"/>
      <c r="F609" s="241"/>
      <c r="G609" s="241"/>
      <c r="H609" s="241"/>
      <c r="I609" s="241"/>
      <c r="J609" s="241"/>
      <c r="K609" s="241"/>
      <c r="L609" s="241"/>
      <c r="M609" s="241"/>
      <c r="N609" s="241"/>
      <c r="O609" s="241"/>
      <c r="P609" s="241"/>
      <c r="Q609" s="241"/>
      <c r="R609" s="241"/>
      <c r="S609" s="241"/>
      <c r="T609" s="241"/>
      <c r="U609" s="241"/>
      <c r="V609" s="241"/>
      <c r="W609" s="241"/>
      <c r="X609" s="241"/>
      <c r="Y609" s="241"/>
      <c r="Z609" s="241"/>
    </row>
    <row r="610" ht="127.5" customHeight="1">
      <c r="A610" s="241"/>
      <c r="B610" s="241"/>
      <c r="C610" s="241"/>
      <c r="D610" s="309"/>
      <c r="E610" s="241"/>
      <c r="F610" s="241"/>
      <c r="G610" s="241"/>
      <c r="H610" s="241"/>
      <c r="I610" s="241"/>
      <c r="J610" s="241"/>
      <c r="K610" s="241"/>
      <c r="L610" s="241"/>
      <c r="M610" s="241"/>
      <c r="N610" s="241"/>
      <c r="O610" s="241"/>
      <c r="P610" s="241"/>
      <c r="Q610" s="241"/>
      <c r="R610" s="241"/>
      <c r="S610" s="241"/>
      <c r="T610" s="241"/>
      <c r="U610" s="241"/>
      <c r="V610" s="241"/>
      <c r="W610" s="241"/>
      <c r="X610" s="241"/>
      <c r="Y610" s="241"/>
      <c r="Z610" s="241"/>
    </row>
    <row r="611" ht="127.5" customHeight="1">
      <c r="A611" s="241"/>
      <c r="B611" s="241"/>
      <c r="C611" s="241"/>
      <c r="D611" s="309"/>
      <c r="E611" s="241"/>
      <c r="F611" s="241"/>
      <c r="G611" s="241"/>
      <c r="H611" s="241"/>
      <c r="I611" s="241"/>
      <c r="J611" s="241"/>
      <c r="K611" s="241"/>
      <c r="L611" s="241"/>
      <c r="M611" s="241"/>
      <c r="N611" s="241"/>
      <c r="O611" s="241"/>
      <c r="P611" s="241"/>
      <c r="Q611" s="241"/>
      <c r="R611" s="241"/>
      <c r="S611" s="241"/>
      <c r="T611" s="241"/>
      <c r="U611" s="241"/>
      <c r="V611" s="241"/>
      <c r="W611" s="241"/>
      <c r="X611" s="241"/>
      <c r="Y611" s="241"/>
      <c r="Z611" s="241"/>
    </row>
    <row r="612" ht="127.5" customHeight="1">
      <c r="A612" s="241"/>
      <c r="B612" s="241"/>
      <c r="C612" s="241"/>
      <c r="D612" s="309"/>
      <c r="E612" s="241"/>
      <c r="F612" s="241"/>
      <c r="G612" s="241"/>
      <c r="H612" s="241"/>
      <c r="I612" s="241"/>
      <c r="J612" s="241"/>
      <c r="K612" s="241"/>
      <c r="L612" s="241"/>
      <c r="M612" s="241"/>
      <c r="N612" s="241"/>
      <c r="O612" s="241"/>
      <c r="P612" s="241"/>
      <c r="Q612" s="241"/>
      <c r="R612" s="241"/>
      <c r="S612" s="241"/>
      <c r="T612" s="241"/>
      <c r="U612" s="241"/>
      <c r="V612" s="241"/>
      <c r="W612" s="241"/>
      <c r="X612" s="241"/>
      <c r="Y612" s="241"/>
      <c r="Z612" s="241"/>
    </row>
    <row r="613" ht="127.5" customHeight="1">
      <c r="A613" s="241"/>
      <c r="B613" s="241"/>
      <c r="C613" s="241"/>
      <c r="D613" s="309"/>
      <c r="E613" s="241"/>
      <c r="F613" s="241"/>
      <c r="G613" s="241"/>
      <c r="H613" s="241"/>
      <c r="I613" s="241"/>
      <c r="J613" s="241"/>
      <c r="K613" s="241"/>
      <c r="L613" s="241"/>
      <c r="M613" s="241"/>
      <c r="N613" s="241"/>
      <c r="O613" s="241"/>
      <c r="P613" s="241"/>
      <c r="Q613" s="241"/>
      <c r="R613" s="241"/>
      <c r="S613" s="241"/>
      <c r="T613" s="241"/>
      <c r="U613" s="241"/>
      <c r="V613" s="241"/>
      <c r="W613" s="241"/>
      <c r="X613" s="241"/>
      <c r="Y613" s="241"/>
      <c r="Z613" s="241"/>
    </row>
    <row r="614" ht="127.5" customHeight="1">
      <c r="A614" s="241"/>
      <c r="B614" s="241"/>
      <c r="C614" s="241"/>
      <c r="D614" s="309"/>
      <c r="E614" s="241"/>
      <c r="F614" s="241"/>
      <c r="G614" s="241"/>
      <c r="H614" s="241"/>
      <c r="I614" s="241"/>
      <c r="J614" s="241"/>
      <c r="K614" s="241"/>
      <c r="L614" s="241"/>
      <c r="M614" s="241"/>
      <c r="N614" s="241"/>
      <c r="O614" s="241"/>
      <c r="P614" s="241"/>
      <c r="Q614" s="241"/>
      <c r="R614" s="241"/>
      <c r="S614" s="241"/>
      <c r="T614" s="241"/>
      <c r="U614" s="241"/>
      <c r="V614" s="241"/>
      <c r="W614" s="241"/>
      <c r="X614" s="241"/>
      <c r="Y614" s="241"/>
      <c r="Z614" s="241"/>
    </row>
    <row r="615" ht="127.5" customHeight="1">
      <c r="A615" s="241"/>
      <c r="B615" s="241"/>
      <c r="C615" s="241"/>
      <c r="D615" s="309"/>
      <c r="E615" s="241"/>
      <c r="F615" s="241"/>
      <c r="G615" s="241"/>
      <c r="H615" s="241"/>
      <c r="I615" s="241"/>
      <c r="J615" s="241"/>
      <c r="K615" s="241"/>
      <c r="L615" s="241"/>
      <c r="M615" s="241"/>
      <c r="N615" s="241"/>
      <c r="O615" s="241"/>
      <c r="P615" s="241"/>
      <c r="Q615" s="241"/>
      <c r="R615" s="241"/>
      <c r="S615" s="241"/>
      <c r="T615" s="241"/>
      <c r="U615" s="241"/>
      <c r="V615" s="241"/>
      <c r="W615" s="241"/>
      <c r="X615" s="241"/>
      <c r="Y615" s="241"/>
      <c r="Z615" s="241"/>
    </row>
    <row r="616" ht="127.5" customHeight="1">
      <c r="A616" s="241"/>
      <c r="B616" s="241"/>
      <c r="C616" s="241"/>
      <c r="D616" s="309"/>
      <c r="E616" s="241"/>
      <c r="F616" s="241"/>
      <c r="G616" s="241"/>
      <c r="H616" s="241"/>
      <c r="I616" s="241"/>
      <c r="J616" s="241"/>
      <c r="K616" s="241"/>
      <c r="L616" s="241"/>
      <c r="M616" s="241"/>
      <c r="N616" s="241"/>
      <c r="O616" s="241"/>
      <c r="P616" s="241"/>
      <c r="Q616" s="241"/>
      <c r="R616" s="241"/>
      <c r="S616" s="241"/>
      <c r="T616" s="241"/>
      <c r="U616" s="241"/>
      <c r="V616" s="241"/>
      <c r="W616" s="241"/>
      <c r="X616" s="241"/>
      <c r="Y616" s="241"/>
      <c r="Z616" s="241"/>
    </row>
    <row r="617" ht="127.5" customHeight="1">
      <c r="A617" s="241"/>
      <c r="B617" s="241"/>
      <c r="C617" s="241"/>
      <c r="D617" s="309"/>
      <c r="E617" s="241"/>
      <c r="F617" s="241"/>
      <c r="G617" s="241"/>
      <c r="H617" s="241"/>
      <c r="I617" s="241"/>
      <c r="J617" s="241"/>
      <c r="K617" s="241"/>
      <c r="L617" s="241"/>
      <c r="M617" s="241"/>
      <c r="N617" s="241"/>
      <c r="O617" s="241"/>
      <c r="P617" s="241"/>
      <c r="Q617" s="241"/>
      <c r="R617" s="241"/>
      <c r="S617" s="241"/>
      <c r="T617" s="241"/>
      <c r="U617" s="241"/>
      <c r="V617" s="241"/>
      <c r="W617" s="241"/>
      <c r="X617" s="241"/>
      <c r="Y617" s="241"/>
      <c r="Z617" s="241"/>
    </row>
    <row r="618" ht="127.5" customHeight="1">
      <c r="A618" s="241"/>
      <c r="B618" s="241"/>
      <c r="C618" s="241"/>
      <c r="D618" s="309"/>
      <c r="E618" s="241"/>
      <c r="F618" s="241"/>
      <c r="G618" s="241"/>
      <c r="H618" s="241"/>
      <c r="I618" s="241"/>
      <c r="J618" s="241"/>
      <c r="K618" s="241"/>
      <c r="L618" s="241"/>
      <c r="M618" s="241"/>
      <c r="N618" s="241"/>
      <c r="O618" s="241"/>
      <c r="P618" s="241"/>
      <c r="Q618" s="241"/>
      <c r="R618" s="241"/>
      <c r="S618" s="241"/>
      <c r="T618" s="241"/>
      <c r="U618" s="241"/>
      <c r="V618" s="241"/>
      <c r="W618" s="241"/>
      <c r="X618" s="241"/>
      <c r="Y618" s="241"/>
      <c r="Z618" s="241"/>
    </row>
    <row r="619" ht="127.5" customHeight="1">
      <c r="A619" s="241"/>
      <c r="B619" s="241"/>
      <c r="C619" s="241"/>
      <c r="D619" s="309"/>
      <c r="E619" s="241"/>
      <c r="F619" s="241"/>
      <c r="G619" s="241"/>
      <c r="H619" s="241"/>
      <c r="I619" s="241"/>
      <c r="J619" s="241"/>
      <c r="K619" s="241"/>
      <c r="L619" s="241"/>
      <c r="M619" s="241"/>
      <c r="N619" s="241"/>
      <c r="O619" s="241"/>
      <c r="P619" s="241"/>
      <c r="Q619" s="241"/>
      <c r="R619" s="241"/>
      <c r="S619" s="241"/>
      <c r="T619" s="241"/>
      <c r="U619" s="241"/>
      <c r="V619" s="241"/>
      <c r="W619" s="241"/>
      <c r="X619" s="241"/>
      <c r="Y619" s="241"/>
      <c r="Z619" s="241"/>
    </row>
    <row r="620" ht="127.5" customHeight="1">
      <c r="A620" s="241"/>
      <c r="B620" s="241"/>
      <c r="C620" s="241"/>
      <c r="D620" s="309"/>
      <c r="E620" s="241"/>
      <c r="F620" s="241"/>
      <c r="G620" s="241"/>
      <c r="H620" s="241"/>
      <c r="I620" s="241"/>
      <c r="J620" s="241"/>
      <c r="K620" s="241"/>
      <c r="L620" s="241"/>
      <c r="M620" s="241"/>
      <c r="N620" s="241"/>
      <c r="O620" s="241"/>
      <c r="P620" s="241"/>
      <c r="Q620" s="241"/>
      <c r="R620" s="241"/>
      <c r="S620" s="241"/>
      <c r="T620" s="241"/>
      <c r="U620" s="241"/>
      <c r="V620" s="241"/>
      <c r="W620" s="241"/>
      <c r="X620" s="241"/>
      <c r="Y620" s="241"/>
      <c r="Z620" s="241"/>
    </row>
    <row r="621" ht="127.5" customHeight="1">
      <c r="A621" s="241"/>
      <c r="B621" s="241"/>
      <c r="C621" s="241"/>
      <c r="D621" s="309"/>
      <c r="E621" s="241"/>
      <c r="F621" s="241"/>
      <c r="G621" s="241"/>
      <c r="H621" s="241"/>
      <c r="I621" s="241"/>
      <c r="J621" s="241"/>
      <c r="K621" s="241"/>
      <c r="L621" s="241"/>
      <c r="M621" s="241"/>
      <c r="N621" s="241"/>
      <c r="O621" s="241"/>
      <c r="P621" s="241"/>
      <c r="Q621" s="241"/>
      <c r="R621" s="241"/>
      <c r="S621" s="241"/>
      <c r="T621" s="241"/>
      <c r="U621" s="241"/>
      <c r="V621" s="241"/>
      <c r="W621" s="241"/>
      <c r="X621" s="241"/>
      <c r="Y621" s="241"/>
      <c r="Z621" s="241"/>
    </row>
    <row r="622" ht="127.5" customHeight="1">
      <c r="A622" s="241"/>
      <c r="B622" s="241"/>
      <c r="C622" s="241"/>
      <c r="D622" s="309"/>
      <c r="E622" s="241"/>
      <c r="F622" s="241"/>
      <c r="G622" s="241"/>
      <c r="H622" s="241"/>
      <c r="I622" s="241"/>
      <c r="J622" s="241"/>
      <c r="K622" s="241"/>
      <c r="L622" s="241"/>
      <c r="M622" s="241"/>
      <c r="N622" s="241"/>
      <c r="O622" s="241"/>
      <c r="P622" s="241"/>
      <c r="Q622" s="241"/>
      <c r="R622" s="241"/>
      <c r="S622" s="241"/>
      <c r="T622" s="241"/>
      <c r="U622" s="241"/>
      <c r="V622" s="241"/>
      <c r="W622" s="241"/>
      <c r="X622" s="241"/>
      <c r="Y622" s="241"/>
      <c r="Z622" s="241"/>
    </row>
    <row r="623" ht="127.5" customHeight="1">
      <c r="A623" s="241"/>
      <c r="B623" s="241"/>
      <c r="C623" s="241"/>
      <c r="D623" s="309"/>
      <c r="E623" s="241"/>
      <c r="F623" s="241"/>
      <c r="G623" s="241"/>
      <c r="H623" s="241"/>
      <c r="I623" s="241"/>
      <c r="J623" s="241"/>
      <c r="K623" s="241"/>
      <c r="L623" s="241"/>
      <c r="M623" s="241"/>
      <c r="N623" s="241"/>
      <c r="O623" s="241"/>
      <c r="P623" s="241"/>
      <c r="Q623" s="241"/>
      <c r="R623" s="241"/>
      <c r="S623" s="241"/>
      <c r="T623" s="241"/>
      <c r="U623" s="241"/>
      <c r="V623" s="241"/>
      <c r="W623" s="241"/>
      <c r="X623" s="241"/>
      <c r="Y623" s="241"/>
      <c r="Z623" s="241"/>
    </row>
    <row r="624" ht="127.5" customHeight="1">
      <c r="A624" s="241"/>
      <c r="B624" s="241"/>
      <c r="C624" s="241"/>
      <c r="D624" s="309"/>
      <c r="E624" s="241"/>
      <c r="F624" s="241"/>
      <c r="G624" s="241"/>
      <c r="H624" s="241"/>
      <c r="I624" s="241"/>
      <c r="J624" s="241"/>
      <c r="K624" s="241"/>
      <c r="L624" s="241"/>
      <c r="M624" s="241"/>
      <c r="N624" s="241"/>
      <c r="O624" s="241"/>
      <c r="P624" s="241"/>
      <c r="Q624" s="241"/>
      <c r="R624" s="241"/>
      <c r="S624" s="241"/>
      <c r="T624" s="241"/>
      <c r="U624" s="241"/>
      <c r="V624" s="241"/>
      <c r="W624" s="241"/>
      <c r="X624" s="241"/>
      <c r="Y624" s="241"/>
      <c r="Z624" s="241"/>
    </row>
    <row r="625" ht="127.5" customHeight="1">
      <c r="A625" s="241"/>
      <c r="B625" s="241"/>
      <c r="C625" s="241"/>
      <c r="D625" s="309"/>
      <c r="E625" s="241"/>
      <c r="F625" s="241"/>
      <c r="G625" s="241"/>
      <c r="H625" s="241"/>
      <c r="I625" s="241"/>
      <c r="J625" s="241"/>
      <c r="K625" s="241"/>
      <c r="L625" s="241"/>
      <c r="M625" s="241"/>
      <c r="N625" s="241"/>
      <c r="O625" s="241"/>
      <c r="P625" s="241"/>
      <c r="Q625" s="241"/>
      <c r="R625" s="241"/>
      <c r="S625" s="241"/>
      <c r="T625" s="241"/>
      <c r="U625" s="241"/>
      <c r="V625" s="241"/>
      <c r="W625" s="241"/>
      <c r="X625" s="241"/>
      <c r="Y625" s="241"/>
      <c r="Z625" s="241"/>
    </row>
    <row r="626" ht="127.5" customHeight="1">
      <c r="A626" s="241"/>
      <c r="B626" s="241"/>
      <c r="C626" s="241"/>
      <c r="D626" s="309"/>
      <c r="E626" s="241"/>
      <c r="F626" s="241"/>
      <c r="G626" s="241"/>
      <c r="H626" s="241"/>
      <c r="I626" s="241"/>
      <c r="J626" s="241"/>
      <c r="K626" s="241"/>
      <c r="L626" s="241"/>
      <c r="M626" s="241"/>
      <c r="N626" s="241"/>
      <c r="O626" s="241"/>
      <c r="P626" s="241"/>
      <c r="Q626" s="241"/>
      <c r="R626" s="241"/>
      <c r="S626" s="241"/>
      <c r="T626" s="241"/>
      <c r="U626" s="241"/>
      <c r="V626" s="241"/>
      <c r="W626" s="241"/>
      <c r="X626" s="241"/>
      <c r="Y626" s="241"/>
      <c r="Z626" s="241"/>
    </row>
    <row r="627" ht="127.5" customHeight="1">
      <c r="A627" s="241"/>
      <c r="B627" s="241"/>
      <c r="C627" s="241"/>
      <c r="D627" s="309"/>
      <c r="E627" s="241"/>
      <c r="F627" s="241"/>
      <c r="G627" s="241"/>
      <c r="H627" s="241"/>
      <c r="I627" s="241"/>
      <c r="J627" s="241"/>
      <c r="K627" s="241"/>
      <c r="L627" s="241"/>
      <c r="M627" s="241"/>
      <c r="N627" s="241"/>
      <c r="O627" s="241"/>
      <c r="P627" s="241"/>
      <c r="Q627" s="241"/>
      <c r="R627" s="241"/>
      <c r="S627" s="241"/>
      <c r="T627" s="241"/>
      <c r="U627" s="241"/>
      <c r="V627" s="241"/>
      <c r="W627" s="241"/>
      <c r="X627" s="241"/>
      <c r="Y627" s="241"/>
      <c r="Z627" s="241"/>
    </row>
    <row r="628" ht="127.5" customHeight="1">
      <c r="A628" s="241"/>
      <c r="B628" s="241"/>
      <c r="C628" s="241"/>
      <c r="D628" s="309"/>
      <c r="E628" s="241"/>
      <c r="F628" s="241"/>
      <c r="G628" s="241"/>
      <c r="H628" s="241"/>
      <c r="I628" s="241"/>
      <c r="J628" s="241"/>
      <c r="K628" s="241"/>
      <c r="L628" s="241"/>
      <c r="M628" s="241"/>
      <c r="N628" s="241"/>
      <c r="O628" s="241"/>
      <c r="P628" s="241"/>
      <c r="Q628" s="241"/>
      <c r="R628" s="241"/>
      <c r="S628" s="241"/>
      <c r="T628" s="241"/>
      <c r="U628" s="241"/>
      <c r="V628" s="241"/>
      <c r="W628" s="241"/>
      <c r="X628" s="241"/>
      <c r="Y628" s="241"/>
      <c r="Z628" s="241"/>
    </row>
    <row r="629" ht="127.5" customHeight="1">
      <c r="A629" s="241"/>
      <c r="B629" s="241"/>
      <c r="C629" s="241"/>
      <c r="D629" s="309"/>
      <c r="E629" s="241"/>
      <c r="F629" s="241"/>
      <c r="G629" s="241"/>
      <c r="H629" s="241"/>
      <c r="I629" s="241"/>
      <c r="J629" s="241"/>
      <c r="K629" s="241"/>
      <c r="L629" s="241"/>
      <c r="M629" s="241"/>
      <c r="N629" s="241"/>
      <c r="O629" s="241"/>
      <c r="P629" s="241"/>
      <c r="Q629" s="241"/>
      <c r="R629" s="241"/>
      <c r="S629" s="241"/>
      <c r="T629" s="241"/>
      <c r="U629" s="241"/>
      <c r="V629" s="241"/>
      <c r="W629" s="241"/>
      <c r="X629" s="241"/>
      <c r="Y629" s="241"/>
      <c r="Z629" s="241"/>
    </row>
    <row r="630" ht="127.5" customHeight="1">
      <c r="A630" s="241"/>
      <c r="B630" s="241"/>
      <c r="C630" s="241"/>
      <c r="D630" s="309"/>
      <c r="E630" s="241"/>
      <c r="F630" s="241"/>
      <c r="G630" s="241"/>
      <c r="H630" s="241"/>
      <c r="I630" s="241"/>
      <c r="J630" s="241"/>
      <c r="K630" s="241"/>
      <c r="L630" s="241"/>
      <c r="M630" s="241"/>
      <c r="N630" s="241"/>
      <c r="O630" s="241"/>
      <c r="P630" s="241"/>
      <c r="Q630" s="241"/>
      <c r="R630" s="241"/>
      <c r="S630" s="241"/>
      <c r="T630" s="241"/>
      <c r="U630" s="241"/>
      <c r="V630" s="241"/>
      <c r="W630" s="241"/>
      <c r="X630" s="241"/>
      <c r="Y630" s="241"/>
      <c r="Z630" s="241"/>
    </row>
    <row r="631" ht="127.5" customHeight="1">
      <c r="A631" s="241"/>
      <c r="B631" s="241"/>
      <c r="C631" s="241"/>
      <c r="D631" s="309"/>
      <c r="E631" s="241"/>
      <c r="F631" s="241"/>
      <c r="G631" s="241"/>
      <c r="H631" s="241"/>
      <c r="I631" s="241"/>
      <c r="J631" s="241"/>
      <c r="K631" s="241"/>
      <c r="L631" s="241"/>
      <c r="M631" s="241"/>
      <c r="N631" s="241"/>
      <c r="O631" s="241"/>
      <c r="P631" s="241"/>
      <c r="Q631" s="241"/>
      <c r="R631" s="241"/>
      <c r="S631" s="241"/>
      <c r="T631" s="241"/>
      <c r="U631" s="241"/>
      <c r="V631" s="241"/>
      <c r="W631" s="241"/>
      <c r="X631" s="241"/>
      <c r="Y631" s="241"/>
      <c r="Z631" s="241"/>
    </row>
    <row r="632" ht="127.5" customHeight="1">
      <c r="A632" s="241"/>
      <c r="B632" s="241"/>
      <c r="C632" s="241"/>
      <c r="D632" s="309"/>
      <c r="E632" s="241"/>
      <c r="F632" s="241"/>
      <c r="G632" s="241"/>
      <c r="H632" s="241"/>
      <c r="I632" s="241"/>
      <c r="J632" s="241"/>
      <c r="K632" s="241"/>
      <c r="L632" s="241"/>
      <c r="M632" s="241"/>
      <c r="N632" s="241"/>
      <c r="O632" s="241"/>
      <c r="P632" s="241"/>
      <c r="Q632" s="241"/>
      <c r="R632" s="241"/>
      <c r="S632" s="241"/>
      <c r="T632" s="241"/>
      <c r="U632" s="241"/>
      <c r="V632" s="241"/>
      <c r="W632" s="241"/>
      <c r="X632" s="241"/>
      <c r="Y632" s="241"/>
      <c r="Z632" s="241"/>
    </row>
    <row r="633" ht="127.5" customHeight="1">
      <c r="A633" s="241"/>
      <c r="B633" s="241"/>
      <c r="C633" s="241"/>
      <c r="D633" s="309"/>
      <c r="E633" s="241"/>
      <c r="F633" s="241"/>
      <c r="G633" s="241"/>
      <c r="H633" s="241"/>
      <c r="I633" s="241"/>
      <c r="J633" s="241"/>
      <c r="K633" s="241"/>
      <c r="L633" s="241"/>
      <c r="M633" s="241"/>
      <c r="N633" s="241"/>
      <c r="O633" s="241"/>
      <c r="P633" s="241"/>
      <c r="Q633" s="241"/>
      <c r="R633" s="241"/>
      <c r="S633" s="241"/>
      <c r="T633" s="241"/>
      <c r="U633" s="241"/>
      <c r="V633" s="241"/>
      <c r="W633" s="241"/>
      <c r="X633" s="241"/>
      <c r="Y633" s="241"/>
      <c r="Z633" s="241"/>
    </row>
    <row r="634" ht="127.5" customHeight="1">
      <c r="A634" s="241"/>
      <c r="B634" s="241"/>
      <c r="C634" s="241"/>
      <c r="D634" s="309"/>
      <c r="E634" s="241"/>
      <c r="F634" s="241"/>
      <c r="G634" s="241"/>
      <c r="H634" s="241"/>
      <c r="I634" s="241"/>
      <c r="J634" s="241"/>
      <c r="K634" s="241"/>
      <c r="L634" s="241"/>
      <c r="M634" s="241"/>
      <c r="N634" s="241"/>
      <c r="O634" s="241"/>
      <c r="P634" s="241"/>
      <c r="Q634" s="241"/>
      <c r="R634" s="241"/>
      <c r="S634" s="241"/>
      <c r="T634" s="241"/>
      <c r="U634" s="241"/>
      <c r="V634" s="241"/>
      <c r="W634" s="241"/>
      <c r="X634" s="241"/>
      <c r="Y634" s="241"/>
      <c r="Z634" s="241"/>
    </row>
    <row r="635" ht="127.5" customHeight="1">
      <c r="A635" s="241"/>
      <c r="B635" s="241"/>
      <c r="C635" s="241"/>
      <c r="D635" s="309"/>
      <c r="E635" s="241"/>
      <c r="F635" s="241"/>
      <c r="G635" s="241"/>
      <c r="H635" s="241"/>
      <c r="I635" s="241"/>
      <c r="J635" s="241"/>
      <c r="K635" s="241"/>
      <c r="L635" s="241"/>
      <c r="M635" s="241"/>
      <c r="N635" s="241"/>
      <c r="O635" s="241"/>
      <c r="P635" s="241"/>
      <c r="Q635" s="241"/>
      <c r="R635" s="241"/>
      <c r="S635" s="241"/>
      <c r="T635" s="241"/>
      <c r="U635" s="241"/>
      <c r="V635" s="241"/>
      <c r="W635" s="241"/>
      <c r="X635" s="241"/>
      <c r="Y635" s="241"/>
      <c r="Z635" s="241"/>
    </row>
    <row r="636" ht="127.5" customHeight="1">
      <c r="A636" s="241"/>
      <c r="B636" s="241"/>
      <c r="C636" s="241"/>
      <c r="D636" s="309"/>
      <c r="E636" s="241"/>
      <c r="F636" s="241"/>
      <c r="G636" s="241"/>
      <c r="H636" s="241"/>
      <c r="I636" s="241"/>
      <c r="J636" s="241"/>
      <c r="K636" s="241"/>
      <c r="L636" s="241"/>
      <c r="M636" s="241"/>
      <c r="N636" s="241"/>
      <c r="O636" s="241"/>
      <c r="P636" s="241"/>
      <c r="Q636" s="241"/>
      <c r="R636" s="241"/>
      <c r="S636" s="241"/>
      <c r="T636" s="241"/>
      <c r="U636" s="241"/>
      <c r="V636" s="241"/>
      <c r="W636" s="241"/>
      <c r="X636" s="241"/>
      <c r="Y636" s="241"/>
      <c r="Z636" s="241"/>
    </row>
    <row r="637" ht="127.5" customHeight="1">
      <c r="A637" s="241"/>
      <c r="B637" s="241"/>
      <c r="C637" s="241"/>
      <c r="D637" s="309"/>
      <c r="E637" s="241"/>
      <c r="F637" s="241"/>
      <c r="G637" s="241"/>
      <c r="H637" s="241"/>
      <c r="I637" s="241"/>
      <c r="J637" s="241"/>
      <c r="K637" s="241"/>
      <c r="L637" s="241"/>
      <c r="M637" s="241"/>
      <c r="N637" s="241"/>
      <c r="O637" s="241"/>
      <c r="P637" s="241"/>
      <c r="Q637" s="241"/>
      <c r="R637" s="241"/>
      <c r="S637" s="241"/>
      <c r="T637" s="241"/>
      <c r="U637" s="241"/>
      <c r="V637" s="241"/>
      <c r="W637" s="241"/>
      <c r="X637" s="241"/>
      <c r="Y637" s="241"/>
      <c r="Z637" s="241"/>
    </row>
    <row r="638" ht="127.5" customHeight="1">
      <c r="A638" s="241"/>
      <c r="B638" s="241"/>
      <c r="C638" s="241"/>
      <c r="D638" s="309"/>
      <c r="E638" s="241"/>
      <c r="F638" s="241"/>
      <c r="G638" s="241"/>
      <c r="H638" s="241"/>
      <c r="I638" s="241"/>
      <c r="J638" s="241"/>
      <c r="K638" s="241"/>
      <c r="L638" s="241"/>
      <c r="M638" s="241"/>
      <c r="N638" s="241"/>
      <c r="O638" s="241"/>
      <c r="P638" s="241"/>
      <c r="Q638" s="241"/>
      <c r="R638" s="241"/>
      <c r="S638" s="241"/>
      <c r="T638" s="241"/>
      <c r="U638" s="241"/>
      <c r="V638" s="241"/>
      <c r="W638" s="241"/>
      <c r="X638" s="241"/>
      <c r="Y638" s="241"/>
      <c r="Z638" s="241"/>
    </row>
    <row r="639" ht="127.5" customHeight="1">
      <c r="A639" s="241"/>
      <c r="B639" s="241"/>
      <c r="C639" s="241"/>
      <c r="D639" s="309"/>
      <c r="E639" s="241"/>
      <c r="F639" s="241"/>
      <c r="G639" s="241"/>
      <c r="H639" s="241"/>
      <c r="I639" s="241"/>
      <c r="J639" s="241"/>
      <c r="K639" s="241"/>
      <c r="L639" s="241"/>
      <c r="M639" s="241"/>
      <c r="N639" s="241"/>
      <c r="O639" s="241"/>
      <c r="P639" s="241"/>
      <c r="Q639" s="241"/>
      <c r="R639" s="241"/>
      <c r="S639" s="241"/>
      <c r="T639" s="241"/>
      <c r="U639" s="241"/>
      <c r="V639" s="241"/>
      <c r="W639" s="241"/>
      <c r="X639" s="241"/>
      <c r="Y639" s="241"/>
      <c r="Z639" s="241"/>
    </row>
    <row r="640" ht="127.5" customHeight="1">
      <c r="A640" s="241"/>
      <c r="B640" s="241"/>
      <c r="C640" s="241"/>
      <c r="D640" s="309"/>
      <c r="E640" s="241"/>
      <c r="F640" s="241"/>
      <c r="G640" s="241"/>
      <c r="H640" s="241"/>
      <c r="I640" s="241"/>
      <c r="J640" s="241"/>
      <c r="K640" s="241"/>
      <c r="L640" s="241"/>
      <c r="M640" s="241"/>
      <c r="N640" s="241"/>
      <c r="O640" s="241"/>
      <c r="P640" s="241"/>
      <c r="Q640" s="241"/>
      <c r="R640" s="241"/>
      <c r="S640" s="241"/>
      <c r="T640" s="241"/>
      <c r="U640" s="241"/>
      <c r="V640" s="241"/>
      <c r="W640" s="241"/>
      <c r="X640" s="241"/>
      <c r="Y640" s="241"/>
      <c r="Z640" s="241"/>
    </row>
    <row r="641" ht="127.5" customHeight="1">
      <c r="A641" s="241"/>
      <c r="B641" s="241"/>
      <c r="C641" s="241"/>
      <c r="D641" s="309"/>
      <c r="E641" s="241"/>
      <c r="F641" s="241"/>
      <c r="G641" s="241"/>
      <c r="H641" s="241"/>
      <c r="I641" s="241"/>
      <c r="J641" s="241"/>
      <c r="K641" s="241"/>
      <c r="L641" s="241"/>
      <c r="M641" s="241"/>
      <c r="N641" s="241"/>
      <c r="O641" s="241"/>
      <c r="P641" s="241"/>
      <c r="Q641" s="241"/>
      <c r="R641" s="241"/>
      <c r="S641" s="241"/>
      <c r="T641" s="241"/>
      <c r="U641" s="241"/>
      <c r="V641" s="241"/>
      <c r="W641" s="241"/>
      <c r="X641" s="241"/>
      <c r="Y641" s="241"/>
      <c r="Z641" s="241"/>
    </row>
    <row r="642" ht="127.5" customHeight="1">
      <c r="A642" s="241"/>
      <c r="B642" s="241"/>
      <c r="C642" s="241"/>
      <c r="D642" s="309"/>
      <c r="E642" s="241"/>
      <c r="F642" s="241"/>
      <c r="G642" s="241"/>
      <c r="H642" s="241"/>
      <c r="I642" s="241"/>
      <c r="J642" s="241"/>
      <c r="K642" s="241"/>
      <c r="L642" s="241"/>
      <c r="M642" s="241"/>
      <c r="N642" s="241"/>
      <c r="O642" s="241"/>
      <c r="P642" s="241"/>
      <c r="Q642" s="241"/>
      <c r="R642" s="241"/>
      <c r="S642" s="241"/>
      <c r="T642" s="241"/>
      <c r="U642" s="241"/>
      <c r="V642" s="241"/>
      <c r="W642" s="241"/>
      <c r="X642" s="241"/>
      <c r="Y642" s="241"/>
      <c r="Z642" s="241"/>
    </row>
    <row r="643" ht="127.5" customHeight="1">
      <c r="A643" s="241"/>
      <c r="B643" s="241"/>
      <c r="C643" s="241"/>
      <c r="D643" s="309"/>
      <c r="E643" s="241"/>
      <c r="F643" s="241"/>
      <c r="G643" s="241"/>
      <c r="H643" s="241"/>
      <c r="I643" s="241"/>
      <c r="J643" s="241"/>
      <c r="K643" s="241"/>
      <c r="L643" s="241"/>
      <c r="M643" s="241"/>
      <c r="N643" s="241"/>
      <c r="O643" s="241"/>
      <c r="P643" s="241"/>
      <c r="Q643" s="241"/>
      <c r="R643" s="241"/>
      <c r="S643" s="241"/>
      <c r="T643" s="241"/>
      <c r="U643" s="241"/>
      <c r="V643" s="241"/>
      <c r="W643" s="241"/>
      <c r="X643" s="241"/>
      <c r="Y643" s="241"/>
      <c r="Z643" s="241"/>
    </row>
    <row r="644" ht="127.5" customHeight="1">
      <c r="A644" s="241"/>
      <c r="B644" s="241"/>
      <c r="C644" s="241"/>
      <c r="D644" s="309"/>
      <c r="E644" s="241"/>
      <c r="F644" s="241"/>
      <c r="G644" s="241"/>
      <c r="H644" s="241"/>
      <c r="I644" s="241"/>
      <c r="J644" s="241"/>
      <c r="K644" s="241"/>
      <c r="L644" s="241"/>
      <c r="M644" s="241"/>
      <c r="N644" s="241"/>
      <c r="O644" s="241"/>
      <c r="P644" s="241"/>
      <c r="Q644" s="241"/>
      <c r="R644" s="241"/>
      <c r="S644" s="241"/>
      <c r="T644" s="241"/>
      <c r="U644" s="241"/>
      <c r="V644" s="241"/>
      <c r="W644" s="241"/>
      <c r="X644" s="241"/>
      <c r="Y644" s="241"/>
      <c r="Z644" s="241"/>
    </row>
    <row r="645" ht="127.5" customHeight="1">
      <c r="A645" s="241"/>
      <c r="B645" s="241"/>
      <c r="C645" s="241"/>
      <c r="D645" s="309"/>
      <c r="E645" s="241"/>
      <c r="F645" s="241"/>
      <c r="G645" s="241"/>
      <c r="H645" s="241"/>
      <c r="I645" s="241"/>
      <c r="J645" s="241"/>
      <c r="K645" s="241"/>
      <c r="L645" s="241"/>
      <c r="M645" s="241"/>
      <c r="N645" s="241"/>
      <c r="O645" s="241"/>
      <c r="P645" s="241"/>
      <c r="Q645" s="241"/>
      <c r="R645" s="241"/>
      <c r="S645" s="241"/>
      <c r="T645" s="241"/>
      <c r="U645" s="241"/>
      <c r="V645" s="241"/>
      <c r="W645" s="241"/>
      <c r="X645" s="241"/>
      <c r="Y645" s="241"/>
      <c r="Z645" s="241"/>
    </row>
    <row r="646" ht="127.5" customHeight="1">
      <c r="A646" s="241"/>
      <c r="B646" s="241"/>
      <c r="C646" s="241"/>
      <c r="D646" s="309"/>
      <c r="E646" s="241"/>
      <c r="F646" s="241"/>
      <c r="G646" s="241"/>
      <c r="H646" s="241"/>
      <c r="I646" s="241"/>
      <c r="J646" s="241"/>
      <c r="K646" s="241"/>
      <c r="L646" s="241"/>
      <c r="M646" s="241"/>
      <c r="N646" s="241"/>
      <c r="O646" s="241"/>
      <c r="P646" s="241"/>
      <c r="Q646" s="241"/>
      <c r="R646" s="241"/>
      <c r="S646" s="241"/>
      <c r="T646" s="241"/>
      <c r="U646" s="241"/>
      <c r="V646" s="241"/>
      <c r="W646" s="241"/>
      <c r="X646" s="241"/>
      <c r="Y646" s="241"/>
      <c r="Z646" s="241"/>
    </row>
    <row r="647" ht="127.5" customHeight="1">
      <c r="A647" s="241"/>
      <c r="B647" s="241"/>
      <c r="C647" s="241"/>
      <c r="D647" s="309"/>
      <c r="E647" s="241"/>
      <c r="F647" s="241"/>
      <c r="G647" s="241"/>
      <c r="H647" s="241"/>
      <c r="I647" s="241"/>
      <c r="J647" s="241"/>
      <c r="K647" s="241"/>
      <c r="L647" s="241"/>
      <c r="M647" s="241"/>
      <c r="N647" s="241"/>
      <c r="O647" s="241"/>
      <c r="P647" s="241"/>
      <c r="Q647" s="241"/>
      <c r="R647" s="241"/>
      <c r="S647" s="241"/>
      <c r="T647" s="241"/>
      <c r="U647" s="241"/>
      <c r="V647" s="241"/>
      <c r="W647" s="241"/>
      <c r="X647" s="241"/>
      <c r="Y647" s="241"/>
      <c r="Z647" s="241"/>
    </row>
    <row r="648" ht="127.5" customHeight="1">
      <c r="A648" s="241"/>
      <c r="B648" s="241"/>
      <c r="C648" s="241"/>
      <c r="D648" s="309"/>
      <c r="E648" s="241"/>
      <c r="F648" s="241"/>
      <c r="G648" s="241"/>
      <c r="H648" s="241"/>
      <c r="I648" s="241"/>
      <c r="J648" s="241"/>
      <c r="K648" s="241"/>
      <c r="L648" s="241"/>
      <c r="M648" s="241"/>
      <c r="N648" s="241"/>
      <c r="O648" s="241"/>
      <c r="P648" s="241"/>
      <c r="Q648" s="241"/>
      <c r="R648" s="241"/>
      <c r="S648" s="241"/>
      <c r="T648" s="241"/>
      <c r="U648" s="241"/>
      <c r="V648" s="241"/>
      <c r="W648" s="241"/>
      <c r="X648" s="241"/>
      <c r="Y648" s="241"/>
      <c r="Z648" s="241"/>
    </row>
    <row r="649" ht="127.5" customHeight="1">
      <c r="A649" s="241"/>
      <c r="B649" s="241"/>
      <c r="C649" s="241"/>
      <c r="D649" s="309"/>
      <c r="E649" s="241"/>
      <c r="F649" s="241"/>
      <c r="G649" s="241"/>
      <c r="H649" s="241"/>
      <c r="I649" s="241"/>
      <c r="J649" s="241"/>
      <c r="K649" s="241"/>
      <c r="L649" s="241"/>
      <c r="M649" s="241"/>
      <c r="N649" s="241"/>
      <c r="O649" s="241"/>
      <c r="P649" s="241"/>
      <c r="Q649" s="241"/>
      <c r="R649" s="241"/>
      <c r="S649" s="241"/>
      <c r="T649" s="241"/>
      <c r="U649" s="241"/>
      <c r="V649" s="241"/>
      <c r="W649" s="241"/>
      <c r="X649" s="241"/>
      <c r="Y649" s="241"/>
      <c r="Z649" s="241"/>
    </row>
    <row r="650" ht="127.5" customHeight="1">
      <c r="A650" s="241"/>
      <c r="B650" s="241"/>
      <c r="C650" s="241"/>
      <c r="D650" s="309"/>
      <c r="E650" s="241"/>
      <c r="F650" s="241"/>
      <c r="G650" s="241"/>
      <c r="H650" s="241"/>
      <c r="I650" s="241"/>
      <c r="J650" s="241"/>
      <c r="K650" s="241"/>
      <c r="L650" s="241"/>
      <c r="M650" s="241"/>
      <c r="N650" s="241"/>
      <c r="O650" s="241"/>
      <c r="P650" s="241"/>
      <c r="Q650" s="241"/>
      <c r="R650" s="241"/>
      <c r="S650" s="241"/>
      <c r="T650" s="241"/>
      <c r="U650" s="241"/>
      <c r="V650" s="241"/>
      <c r="W650" s="241"/>
      <c r="X650" s="241"/>
      <c r="Y650" s="241"/>
      <c r="Z650" s="241"/>
    </row>
    <row r="651" ht="127.5" customHeight="1">
      <c r="A651" s="241"/>
      <c r="B651" s="241"/>
      <c r="C651" s="241"/>
      <c r="D651" s="309"/>
      <c r="E651" s="241"/>
      <c r="F651" s="241"/>
      <c r="G651" s="241"/>
      <c r="H651" s="241"/>
      <c r="I651" s="241"/>
      <c r="J651" s="241"/>
      <c r="K651" s="241"/>
      <c r="L651" s="241"/>
      <c r="M651" s="241"/>
      <c r="N651" s="241"/>
      <c r="O651" s="241"/>
      <c r="P651" s="241"/>
      <c r="Q651" s="241"/>
      <c r="R651" s="241"/>
      <c r="S651" s="241"/>
      <c r="T651" s="241"/>
      <c r="U651" s="241"/>
      <c r="V651" s="241"/>
      <c r="W651" s="241"/>
      <c r="X651" s="241"/>
      <c r="Y651" s="241"/>
      <c r="Z651" s="241"/>
    </row>
    <row r="652" ht="127.5" customHeight="1">
      <c r="A652" s="241"/>
      <c r="B652" s="241"/>
      <c r="C652" s="241"/>
      <c r="D652" s="309"/>
      <c r="E652" s="241"/>
      <c r="F652" s="241"/>
      <c r="G652" s="241"/>
      <c r="H652" s="241"/>
      <c r="I652" s="241"/>
      <c r="J652" s="241"/>
      <c r="K652" s="241"/>
      <c r="L652" s="241"/>
      <c r="M652" s="241"/>
      <c r="N652" s="241"/>
      <c r="O652" s="241"/>
      <c r="P652" s="241"/>
      <c r="Q652" s="241"/>
      <c r="R652" s="241"/>
      <c r="S652" s="241"/>
      <c r="T652" s="241"/>
      <c r="U652" s="241"/>
      <c r="V652" s="241"/>
      <c r="W652" s="241"/>
      <c r="X652" s="241"/>
      <c r="Y652" s="241"/>
      <c r="Z652" s="241"/>
    </row>
    <row r="653" ht="15.75" customHeight="1">
      <c r="A653" s="241"/>
      <c r="B653" s="241"/>
      <c r="C653" s="241"/>
      <c r="D653" s="309"/>
      <c r="E653" s="241"/>
      <c r="F653" s="241"/>
      <c r="G653" s="241"/>
      <c r="H653" s="241"/>
      <c r="I653" s="241"/>
      <c r="J653" s="241"/>
      <c r="K653" s="241"/>
      <c r="L653" s="241"/>
      <c r="M653" s="241"/>
      <c r="N653" s="241"/>
      <c r="O653" s="241"/>
      <c r="P653" s="241"/>
      <c r="Q653" s="241"/>
      <c r="R653" s="241"/>
      <c r="S653" s="241"/>
      <c r="T653" s="241"/>
      <c r="U653" s="241"/>
      <c r="V653" s="241"/>
      <c r="W653" s="241"/>
      <c r="X653" s="241"/>
      <c r="Y653" s="241"/>
      <c r="Z653" s="241"/>
    </row>
    <row r="654" ht="15.75" customHeight="1">
      <c r="A654" s="241"/>
      <c r="B654" s="241"/>
      <c r="C654" s="241"/>
      <c r="D654" s="309"/>
      <c r="E654" s="241"/>
      <c r="F654" s="241"/>
      <c r="G654" s="241"/>
      <c r="H654" s="241"/>
      <c r="I654" s="241"/>
      <c r="J654" s="241"/>
      <c r="K654" s="241"/>
      <c r="L654" s="241"/>
      <c r="M654" s="241"/>
      <c r="N654" s="241"/>
      <c r="O654" s="241"/>
      <c r="P654" s="241"/>
      <c r="Q654" s="241"/>
      <c r="R654" s="241"/>
      <c r="S654" s="241"/>
      <c r="T654" s="241"/>
      <c r="U654" s="241"/>
      <c r="V654" s="241"/>
      <c r="W654" s="241"/>
      <c r="X654" s="241"/>
      <c r="Y654" s="241"/>
      <c r="Z654" s="241"/>
    </row>
    <row r="655" ht="15.75" customHeight="1">
      <c r="A655" s="241"/>
      <c r="B655" s="241"/>
      <c r="C655" s="241"/>
      <c r="D655" s="309"/>
      <c r="E655" s="241"/>
      <c r="F655" s="241"/>
      <c r="G655" s="241"/>
      <c r="H655" s="241"/>
      <c r="I655" s="241"/>
      <c r="J655" s="241"/>
      <c r="K655" s="241"/>
      <c r="L655" s="241"/>
      <c r="M655" s="241"/>
      <c r="N655" s="241"/>
      <c r="O655" s="241"/>
      <c r="P655" s="241"/>
      <c r="Q655" s="241"/>
      <c r="R655" s="241"/>
      <c r="S655" s="241"/>
      <c r="T655" s="241"/>
      <c r="U655" s="241"/>
      <c r="V655" s="241"/>
      <c r="W655" s="241"/>
      <c r="X655" s="241"/>
      <c r="Y655" s="241"/>
      <c r="Z655" s="241"/>
    </row>
    <row r="656" ht="15.75" customHeight="1">
      <c r="A656" s="241"/>
      <c r="B656" s="241"/>
      <c r="C656" s="241"/>
      <c r="D656" s="309"/>
      <c r="E656" s="241"/>
      <c r="F656" s="241"/>
      <c r="G656" s="241"/>
      <c r="H656" s="241"/>
      <c r="I656" s="241"/>
      <c r="J656" s="241"/>
      <c r="K656" s="241"/>
      <c r="L656" s="241"/>
      <c r="M656" s="241"/>
      <c r="N656" s="241"/>
      <c r="O656" s="241"/>
      <c r="P656" s="241"/>
      <c r="Q656" s="241"/>
      <c r="R656" s="241"/>
      <c r="S656" s="241"/>
      <c r="T656" s="241"/>
      <c r="U656" s="241"/>
      <c r="V656" s="241"/>
      <c r="W656" s="241"/>
      <c r="X656" s="241"/>
      <c r="Y656" s="241"/>
      <c r="Z656" s="241"/>
    </row>
    <row r="657" ht="15.75" customHeight="1">
      <c r="A657" s="241"/>
      <c r="B657" s="241"/>
      <c r="C657" s="241"/>
      <c r="D657" s="309"/>
      <c r="E657" s="241"/>
      <c r="F657" s="241"/>
      <c r="G657" s="241"/>
      <c r="H657" s="241"/>
      <c r="I657" s="241"/>
      <c r="J657" s="241"/>
      <c r="K657" s="241"/>
      <c r="L657" s="241"/>
      <c r="M657" s="241"/>
      <c r="N657" s="241"/>
      <c r="O657" s="241"/>
      <c r="P657" s="241"/>
      <c r="Q657" s="241"/>
      <c r="R657" s="241"/>
      <c r="S657" s="241"/>
      <c r="T657" s="241"/>
      <c r="U657" s="241"/>
      <c r="V657" s="241"/>
      <c r="W657" s="241"/>
      <c r="X657" s="241"/>
      <c r="Y657" s="241"/>
      <c r="Z657" s="241"/>
    </row>
    <row r="658" ht="15.75" customHeight="1">
      <c r="A658" s="241"/>
      <c r="B658" s="241"/>
      <c r="C658" s="241"/>
      <c r="D658" s="309"/>
      <c r="E658" s="241"/>
      <c r="F658" s="241"/>
      <c r="G658" s="241"/>
      <c r="H658" s="241"/>
      <c r="I658" s="241"/>
      <c r="J658" s="241"/>
      <c r="K658" s="241"/>
      <c r="L658" s="241"/>
      <c r="M658" s="241"/>
      <c r="N658" s="241"/>
      <c r="O658" s="241"/>
      <c r="P658" s="241"/>
      <c r="Q658" s="241"/>
      <c r="R658" s="241"/>
      <c r="S658" s="241"/>
      <c r="T658" s="241"/>
      <c r="U658" s="241"/>
      <c r="V658" s="241"/>
      <c r="W658" s="241"/>
      <c r="X658" s="241"/>
      <c r="Y658" s="241"/>
      <c r="Z658" s="241"/>
    </row>
    <row r="659" ht="15.75" customHeight="1">
      <c r="A659" s="241"/>
      <c r="B659" s="241"/>
      <c r="C659" s="241"/>
      <c r="D659" s="309"/>
      <c r="E659" s="241"/>
      <c r="F659" s="241"/>
      <c r="G659" s="241"/>
      <c r="H659" s="241"/>
      <c r="I659" s="241"/>
      <c r="J659" s="241"/>
      <c r="K659" s="241"/>
      <c r="L659" s="241"/>
      <c r="M659" s="241"/>
      <c r="N659" s="241"/>
      <c r="O659" s="241"/>
      <c r="P659" s="241"/>
      <c r="Q659" s="241"/>
      <c r="R659" s="241"/>
      <c r="S659" s="241"/>
      <c r="T659" s="241"/>
      <c r="U659" s="241"/>
      <c r="V659" s="241"/>
      <c r="W659" s="241"/>
      <c r="X659" s="241"/>
      <c r="Y659" s="241"/>
      <c r="Z659" s="241"/>
    </row>
    <row r="660" ht="15.75" customHeight="1">
      <c r="A660" s="241"/>
      <c r="B660" s="241"/>
      <c r="C660" s="241"/>
      <c r="D660" s="309"/>
      <c r="E660" s="241"/>
      <c r="F660" s="241"/>
      <c r="G660" s="241"/>
      <c r="H660" s="241"/>
      <c r="I660" s="241"/>
      <c r="J660" s="241"/>
      <c r="K660" s="241"/>
      <c r="L660" s="241"/>
      <c r="M660" s="241"/>
      <c r="N660" s="241"/>
      <c r="O660" s="241"/>
      <c r="P660" s="241"/>
      <c r="Q660" s="241"/>
      <c r="R660" s="241"/>
      <c r="S660" s="241"/>
      <c r="T660" s="241"/>
      <c r="U660" s="241"/>
      <c r="V660" s="241"/>
      <c r="W660" s="241"/>
      <c r="X660" s="241"/>
      <c r="Y660" s="241"/>
      <c r="Z660" s="241"/>
    </row>
    <row r="661" ht="15.75" customHeight="1">
      <c r="A661" s="241"/>
      <c r="B661" s="241"/>
      <c r="C661" s="241"/>
      <c r="D661" s="309"/>
      <c r="E661" s="241"/>
      <c r="F661" s="241"/>
      <c r="G661" s="241"/>
      <c r="H661" s="241"/>
      <c r="I661" s="241"/>
      <c r="J661" s="241"/>
      <c r="K661" s="241"/>
      <c r="L661" s="241"/>
      <c r="M661" s="241"/>
      <c r="N661" s="241"/>
      <c r="O661" s="241"/>
      <c r="P661" s="241"/>
      <c r="Q661" s="241"/>
      <c r="R661" s="241"/>
      <c r="S661" s="241"/>
      <c r="T661" s="241"/>
      <c r="U661" s="241"/>
      <c r="V661" s="241"/>
      <c r="W661" s="241"/>
      <c r="X661" s="241"/>
      <c r="Y661" s="241"/>
      <c r="Z661" s="241"/>
    </row>
    <row r="662" ht="15.75" customHeight="1">
      <c r="A662" s="241"/>
      <c r="B662" s="241"/>
      <c r="C662" s="241"/>
      <c r="D662" s="309"/>
      <c r="E662" s="241"/>
      <c r="F662" s="241"/>
      <c r="G662" s="241"/>
      <c r="H662" s="241"/>
      <c r="I662" s="241"/>
      <c r="J662" s="241"/>
      <c r="K662" s="241"/>
      <c r="L662" s="241"/>
      <c r="M662" s="241"/>
      <c r="N662" s="241"/>
      <c r="O662" s="241"/>
      <c r="P662" s="241"/>
      <c r="Q662" s="241"/>
      <c r="R662" s="241"/>
      <c r="S662" s="241"/>
      <c r="T662" s="241"/>
      <c r="U662" s="241"/>
      <c r="V662" s="241"/>
      <c r="W662" s="241"/>
      <c r="X662" s="241"/>
      <c r="Y662" s="241"/>
      <c r="Z662" s="241"/>
    </row>
    <row r="663" ht="15.75" customHeight="1">
      <c r="A663" s="241"/>
      <c r="B663" s="241"/>
      <c r="C663" s="241"/>
      <c r="D663" s="309"/>
      <c r="E663" s="241"/>
      <c r="F663" s="241"/>
      <c r="G663" s="241"/>
      <c r="H663" s="241"/>
      <c r="I663" s="241"/>
      <c r="J663" s="241"/>
      <c r="K663" s="241"/>
      <c r="L663" s="241"/>
      <c r="M663" s="241"/>
      <c r="N663" s="241"/>
      <c r="O663" s="241"/>
      <c r="P663" s="241"/>
      <c r="Q663" s="241"/>
      <c r="R663" s="241"/>
      <c r="S663" s="241"/>
      <c r="T663" s="241"/>
      <c r="U663" s="241"/>
      <c r="V663" s="241"/>
      <c r="W663" s="241"/>
      <c r="X663" s="241"/>
      <c r="Y663" s="241"/>
      <c r="Z663" s="241"/>
    </row>
    <row r="664" ht="15.75" customHeight="1">
      <c r="A664" s="241"/>
      <c r="B664" s="241"/>
      <c r="C664" s="241"/>
      <c r="D664" s="309"/>
      <c r="E664" s="241"/>
      <c r="F664" s="241"/>
      <c r="G664" s="241"/>
      <c r="H664" s="241"/>
      <c r="I664" s="241"/>
      <c r="J664" s="241"/>
      <c r="K664" s="241"/>
      <c r="L664" s="241"/>
      <c r="M664" s="241"/>
      <c r="N664" s="241"/>
      <c r="O664" s="241"/>
      <c r="P664" s="241"/>
      <c r="Q664" s="241"/>
      <c r="R664" s="241"/>
      <c r="S664" s="241"/>
      <c r="T664" s="241"/>
      <c r="U664" s="241"/>
      <c r="V664" s="241"/>
      <c r="W664" s="241"/>
      <c r="X664" s="241"/>
      <c r="Y664" s="241"/>
      <c r="Z664" s="241"/>
    </row>
    <row r="665" ht="15.75" customHeight="1">
      <c r="A665" s="241"/>
      <c r="B665" s="241"/>
      <c r="C665" s="241"/>
      <c r="D665" s="309"/>
      <c r="E665" s="241"/>
      <c r="F665" s="241"/>
      <c r="G665" s="241"/>
      <c r="H665" s="241"/>
      <c r="I665" s="241"/>
      <c r="J665" s="241"/>
      <c r="K665" s="241"/>
      <c r="L665" s="241"/>
      <c r="M665" s="241"/>
      <c r="N665" s="241"/>
      <c r="O665" s="241"/>
      <c r="P665" s="241"/>
      <c r="Q665" s="241"/>
      <c r="R665" s="241"/>
      <c r="S665" s="241"/>
      <c r="T665" s="241"/>
      <c r="U665" s="241"/>
      <c r="V665" s="241"/>
      <c r="W665" s="241"/>
      <c r="X665" s="241"/>
      <c r="Y665" s="241"/>
      <c r="Z665" s="241"/>
    </row>
    <row r="666" ht="15.75" customHeight="1">
      <c r="A666" s="241"/>
      <c r="B666" s="241"/>
      <c r="C666" s="241"/>
      <c r="D666" s="309"/>
      <c r="E666" s="241"/>
      <c r="F666" s="241"/>
      <c r="G666" s="241"/>
      <c r="H666" s="241"/>
      <c r="I666" s="241"/>
      <c r="J666" s="241"/>
      <c r="K666" s="241"/>
      <c r="L666" s="241"/>
      <c r="M666" s="241"/>
      <c r="N666" s="241"/>
      <c r="O666" s="241"/>
      <c r="P666" s="241"/>
      <c r="Q666" s="241"/>
      <c r="R666" s="241"/>
      <c r="S666" s="241"/>
      <c r="T666" s="241"/>
      <c r="U666" s="241"/>
      <c r="V666" s="241"/>
      <c r="W666" s="241"/>
      <c r="X666" s="241"/>
      <c r="Y666" s="241"/>
      <c r="Z666" s="241"/>
    </row>
    <row r="667" ht="15.75" customHeight="1">
      <c r="A667" s="241"/>
      <c r="B667" s="241"/>
      <c r="C667" s="241"/>
      <c r="D667" s="309"/>
      <c r="E667" s="241"/>
      <c r="F667" s="241"/>
      <c r="G667" s="241"/>
      <c r="H667" s="241"/>
      <c r="I667" s="241"/>
      <c r="J667" s="241"/>
      <c r="K667" s="241"/>
      <c r="L667" s="241"/>
      <c r="M667" s="241"/>
      <c r="N667" s="241"/>
      <c r="O667" s="241"/>
      <c r="P667" s="241"/>
      <c r="Q667" s="241"/>
      <c r="R667" s="241"/>
      <c r="S667" s="241"/>
      <c r="T667" s="241"/>
      <c r="U667" s="241"/>
      <c r="V667" s="241"/>
      <c r="W667" s="241"/>
      <c r="X667" s="241"/>
      <c r="Y667" s="241"/>
      <c r="Z667" s="241"/>
    </row>
    <row r="668" ht="15.75" customHeight="1">
      <c r="A668" s="241"/>
      <c r="B668" s="241"/>
      <c r="C668" s="241"/>
      <c r="D668" s="309"/>
      <c r="E668" s="241"/>
      <c r="F668" s="241"/>
      <c r="G668" s="241"/>
      <c r="H668" s="241"/>
      <c r="I668" s="241"/>
      <c r="J668" s="241"/>
      <c r="K668" s="241"/>
      <c r="L668" s="241"/>
      <c r="M668" s="241"/>
      <c r="N668" s="241"/>
      <c r="O668" s="241"/>
      <c r="P668" s="241"/>
      <c r="Q668" s="241"/>
      <c r="R668" s="241"/>
      <c r="S668" s="241"/>
      <c r="T668" s="241"/>
      <c r="U668" s="241"/>
      <c r="V668" s="241"/>
      <c r="W668" s="241"/>
      <c r="X668" s="241"/>
      <c r="Y668" s="241"/>
      <c r="Z668" s="241"/>
    </row>
    <row r="669" ht="15.75" customHeight="1">
      <c r="A669" s="241"/>
      <c r="B669" s="241"/>
      <c r="C669" s="241"/>
      <c r="D669" s="309"/>
      <c r="E669" s="241"/>
      <c r="F669" s="241"/>
      <c r="G669" s="241"/>
      <c r="H669" s="241"/>
      <c r="I669" s="241"/>
      <c r="J669" s="241"/>
      <c r="K669" s="241"/>
      <c r="L669" s="241"/>
      <c r="M669" s="241"/>
      <c r="N669" s="241"/>
      <c r="O669" s="241"/>
      <c r="P669" s="241"/>
      <c r="Q669" s="241"/>
      <c r="R669" s="241"/>
      <c r="S669" s="241"/>
      <c r="T669" s="241"/>
      <c r="U669" s="241"/>
      <c r="V669" s="241"/>
      <c r="W669" s="241"/>
      <c r="X669" s="241"/>
      <c r="Y669" s="241"/>
      <c r="Z669" s="241"/>
    </row>
    <row r="670" ht="15.75" customHeight="1">
      <c r="A670" s="241"/>
      <c r="B670" s="241"/>
      <c r="C670" s="241"/>
      <c r="D670" s="309"/>
      <c r="E670" s="241"/>
      <c r="F670" s="241"/>
      <c r="G670" s="241"/>
      <c r="H670" s="241"/>
      <c r="I670" s="241"/>
      <c r="J670" s="241"/>
      <c r="K670" s="241"/>
      <c r="L670" s="241"/>
      <c r="M670" s="241"/>
      <c r="N670" s="241"/>
      <c r="O670" s="241"/>
      <c r="P670" s="241"/>
      <c r="Q670" s="241"/>
      <c r="R670" s="241"/>
      <c r="S670" s="241"/>
      <c r="T670" s="241"/>
      <c r="U670" s="241"/>
      <c r="V670" s="241"/>
      <c r="W670" s="241"/>
      <c r="X670" s="241"/>
      <c r="Y670" s="241"/>
      <c r="Z670" s="241"/>
    </row>
    <row r="671" ht="15.75" customHeight="1">
      <c r="A671" s="241"/>
      <c r="B671" s="241"/>
      <c r="C671" s="241"/>
      <c r="D671" s="309"/>
      <c r="E671" s="241"/>
      <c r="F671" s="241"/>
      <c r="G671" s="241"/>
      <c r="H671" s="241"/>
      <c r="I671" s="241"/>
      <c r="J671" s="241"/>
      <c r="K671" s="241"/>
      <c r="L671" s="241"/>
      <c r="M671" s="241"/>
      <c r="N671" s="241"/>
      <c r="O671" s="241"/>
      <c r="P671" s="241"/>
      <c r="Q671" s="241"/>
      <c r="R671" s="241"/>
      <c r="S671" s="241"/>
      <c r="T671" s="241"/>
      <c r="U671" s="241"/>
      <c r="V671" s="241"/>
      <c r="W671" s="241"/>
      <c r="X671" s="241"/>
      <c r="Y671" s="241"/>
      <c r="Z671" s="241"/>
    </row>
    <row r="672" ht="15.75" customHeight="1">
      <c r="A672" s="241"/>
      <c r="B672" s="241"/>
      <c r="C672" s="241"/>
      <c r="D672" s="309"/>
      <c r="E672" s="241"/>
      <c r="F672" s="241"/>
      <c r="G672" s="241"/>
      <c r="H672" s="241"/>
      <c r="I672" s="241"/>
      <c r="J672" s="241"/>
      <c r="K672" s="241"/>
      <c r="L672" s="241"/>
      <c r="M672" s="241"/>
      <c r="N672" s="241"/>
      <c r="O672" s="241"/>
      <c r="P672" s="241"/>
      <c r="Q672" s="241"/>
      <c r="R672" s="241"/>
      <c r="S672" s="241"/>
      <c r="T672" s="241"/>
      <c r="U672" s="241"/>
      <c r="V672" s="241"/>
      <c r="W672" s="241"/>
      <c r="X672" s="241"/>
      <c r="Y672" s="241"/>
      <c r="Z672" s="241"/>
    </row>
    <row r="673" ht="15.75" customHeight="1">
      <c r="A673" s="241"/>
      <c r="B673" s="241"/>
      <c r="C673" s="241"/>
      <c r="D673" s="309"/>
      <c r="E673" s="241"/>
      <c r="F673" s="241"/>
      <c r="G673" s="241"/>
      <c r="H673" s="241"/>
      <c r="I673" s="241"/>
      <c r="J673" s="241"/>
      <c r="K673" s="241"/>
      <c r="L673" s="241"/>
      <c r="M673" s="241"/>
      <c r="N673" s="241"/>
      <c r="O673" s="241"/>
      <c r="P673" s="241"/>
      <c r="Q673" s="241"/>
      <c r="R673" s="241"/>
      <c r="S673" s="241"/>
      <c r="T673" s="241"/>
      <c r="U673" s="241"/>
      <c r="V673" s="241"/>
      <c r="W673" s="241"/>
      <c r="X673" s="241"/>
      <c r="Y673" s="241"/>
      <c r="Z673" s="241"/>
    </row>
    <row r="674" ht="15.75" customHeight="1">
      <c r="A674" s="241"/>
      <c r="B674" s="241"/>
      <c r="C674" s="241"/>
      <c r="D674" s="309"/>
      <c r="E674" s="241"/>
      <c r="F674" s="241"/>
      <c r="G674" s="241"/>
      <c r="H674" s="241"/>
      <c r="I674" s="241"/>
      <c r="J674" s="241"/>
      <c r="K674" s="241"/>
      <c r="L674" s="241"/>
      <c r="M674" s="241"/>
      <c r="N674" s="241"/>
      <c r="O674" s="241"/>
      <c r="P674" s="241"/>
      <c r="Q674" s="241"/>
      <c r="R674" s="241"/>
      <c r="S674" s="241"/>
      <c r="T674" s="241"/>
      <c r="U674" s="241"/>
      <c r="V674" s="241"/>
      <c r="W674" s="241"/>
      <c r="X674" s="241"/>
      <c r="Y674" s="241"/>
      <c r="Z674" s="241"/>
    </row>
    <row r="675" ht="15.75" customHeight="1">
      <c r="A675" s="241"/>
      <c r="B675" s="241"/>
      <c r="C675" s="241"/>
      <c r="D675" s="309"/>
      <c r="E675" s="241"/>
      <c r="F675" s="241"/>
      <c r="G675" s="241"/>
      <c r="H675" s="241"/>
      <c r="I675" s="241"/>
      <c r="J675" s="241"/>
      <c r="K675" s="241"/>
      <c r="L675" s="241"/>
      <c r="M675" s="241"/>
      <c r="N675" s="241"/>
      <c r="O675" s="241"/>
      <c r="P675" s="241"/>
      <c r="Q675" s="241"/>
      <c r="R675" s="241"/>
      <c r="S675" s="241"/>
      <c r="T675" s="241"/>
      <c r="U675" s="241"/>
      <c r="V675" s="241"/>
      <c r="W675" s="241"/>
      <c r="X675" s="241"/>
      <c r="Y675" s="241"/>
      <c r="Z675" s="241"/>
    </row>
    <row r="676" ht="15.75" customHeight="1">
      <c r="A676" s="241"/>
      <c r="B676" s="241"/>
      <c r="C676" s="241"/>
      <c r="D676" s="309"/>
      <c r="E676" s="241"/>
      <c r="F676" s="241"/>
      <c r="G676" s="241"/>
      <c r="H676" s="241"/>
      <c r="I676" s="241"/>
      <c r="J676" s="241"/>
      <c r="K676" s="241"/>
      <c r="L676" s="241"/>
      <c r="M676" s="241"/>
      <c r="N676" s="241"/>
      <c r="O676" s="241"/>
      <c r="P676" s="241"/>
      <c r="Q676" s="241"/>
      <c r="R676" s="241"/>
      <c r="S676" s="241"/>
      <c r="T676" s="241"/>
      <c r="U676" s="241"/>
      <c r="V676" s="241"/>
      <c r="W676" s="241"/>
      <c r="X676" s="241"/>
      <c r="Y676" s="241"/>
      <c r="Z676" s="241"/>
    </row>
    <row r="677" ht="15.75" customHeight="1">
      <c r="A677" s="241"/>
      <c r="B677" s="241"/>
      <c r="C677" s="241"/>
      <c r="D677" s="309"/>
      <c r="E677" s="241"/>
      <c r="F677" s="241"/>
      <c r="G677" s="241"/>
      <c r="H677" s="241"/>
      <c r="I677" s="241"/>
      <c r="J677" s="241"/>
      <c r="K677" s="241"/>
      <c r="L677" s="241"/>
      <c r="M677" s="241"/>
      <c r="N677" s="241"/>
      <c r="O677" s="241"/>
      <c r="P677" s="241"/>
      <c r="Q677" s="241"/>
      <c r="R677" s="241"/>
      <c r="S677" s="241"/>
      <c r="T677" s="241"/>
      <c r="U677" s="241"/>
      <c r="V677" s="241"/>
      <c r="W677" s="241"/>
      <c r="X677" s="241"/>
      <c r="Y677" s="241"/>
      <c r="Z677" s="241"/>
    </row>
    <row r="678" ht="15.75" customHeight="1">
      <c r="A678" s="241"/>
      <c r="B678" s="241"/>
      <c r="C678" s="241"/>
      <c r="D678" s="309"/>
      <c r="E678" s="241"/>
      <c r="F678" s="241"/>
      <c r="G678" s="241"/>
      <c r="H678" s="241"/>
      <c r="I678" s="241"/>
      <c r="J678" s="241"/>
      <c r="K678" s="241"/>
      <c r="L678" s="241"/>
      <c r="M678" s="241"/>
      <c r="N678" s="241"/>
      <c r="O678" s="241"/>
      <c r="P678" s="241"/>
      <c r="Q678" s="241"/>
      <c r="R678" s="241"/>
      <c r="S678" s="241"/>
      <c r="T678" s="241"/>
      <c r="U678" s="241"/>
      <c r="V678" s="241"/>
      <c r="W678" s="241"/>
      <c r="X678" s="241"/>
      <c r="Y678" s="241"/>
      <c r="Z678" s="241"/>
    </row>
    <row r="679" ht="15.75" customHeight="1">
      <c r="A679" s="241"/>
      <c r="B679" s="241"/>
      <c r="C679" s="241"/>
      <c r="D679" s="309"/>
      <c r="E679" s="241"/>
      <c r="F679" s="241"/>
      <c r="G679" s="241"/>
      <c r="H679" s="241"/>
      <c r="I679" s="241"/>
      <c r="J679" s="241"/>
      <c r="K679" s="241"/>
      <c r="L679" s="241"/>
      <c r="M679" s="241"/>
      <c r="N679" s="241"/>
      <c r="O679" s="241"/>
      <c r="P679" s="241"/>
      <c r="Q679" s="241"/>
      <c r="R679" s="241"/>
      <c r="S679" s="241"/>
      <c r="T679" s="241"/>
      <c r="U679" s="241"/>
      <c r="V679" s="241"/>
      <c r="W679" s="241"/>
      <c r="X679" s="241"/>
      <c r="Y679" s="241"/>
      <c r="Z679" s="241"/>
    </row>
    <row r="680" ht="15.75" customHeight="1">
      <c r="A680" s="241"/>
      <c r="B680" s="241"/>
      <c r="C680" s="241"/>
      <c r="D680" s="309"/>
      <c r="E680" s="241"/>
      <c r="F680" s="241"/>
      <c r="G680" s="241"/>
      <c r="H680" s="241"/>
      <c r="I680" s="241"/>
      <c r="J680" s="241"/>
      <c r="K680" s="241"/>
      <c r="L680" s="241"/>
      <c r="M680" s="241"/>
      <c r="N680" s="241"/>
      <c r="O680" s="241"/>
      <c r="P680" s="241"/>
      <c r="Q680" s="241"/>
      <c r="R680" s="241"/>
      <c r="S680" s="241"/>
      <c r="T680" s="241"/>
      <c r="U680" s="241"/>
      <c r="V680" s="241"/>
      <c r="W680" s="241"/>
      <c r="X680" s="241"/>
      <c r="Y680" s="241"/>
      <c r="Z680" s="241"/>
    </row>
    <row r="681" ht="15.75" customHeight="1">
      <c r="A681" s="241"/>
      <c r="B681" s="241"/>
      <c r="C681" s="241"/>
      <c r="D681" s="309"/>
      <c r="E681" s="241"/>
      <c r="F681" s="241"/>
      <c r="G681" s="241"/>
      <c r="H681" s="241"/>
      <c r="I681" s="241"/>
      <c r="J681" s="241"/>
      <c r="K681" s="241"/>
      <c r="L681" s="241"/>
      <c r="M681" s="241"/>
      <c r="N681" s="241"/>
      <c r="O681" s="241"/>
      <c r="P681" s="241"/>
      <c r="Q681" s="241"/>
      <c r="R681" s="241"/>
      <c r="S681" s="241"/>
      <c r="T681" s="241"/>
      <c r="U681" s="241"/>
      <c r="V681" s="241"/>
      <c r="W681" s="241"/>
      <c r="X681" s="241"/>
      <c r="Y681" s="241"/>
      <c r="Z681" s="241"/>
    </row>
    <row r="682" ht="15.75" customHeight="1">
      <c r="A682" s="241"/>
      <c r="B682" s="241"/>
      <c r="C682" s="241"/>
      <c r="D682" s="309"/>
      <c r="E682" s="241"/>
      <c r="F682" s="241"/>
      <c r="G682" s="241"/>
      <c r="H682" s="241"/>
      <c r="I682" s="241"/>
      <c r="J682" s="241"/>
      <c r="K682" s="241"/>
      <c r="L682" s="241"/>
      <c r="M682" s="241"/>
      <c r="N682" s="241"/>
      <c r="O682" s="241"/>
      <c r="P682" s="241"/>
      <c r="Q682" s="241"/>
      <c r="R682" s="241"/>
      <c r="S682" s="241"/>
      <c r="T682" s="241"/>
      <c r="U682" s="241"/>
      <c r="V682" s="241"/>
      <c r="W682" s="241"/>
      <c r="X682" s="241"/>
      <c r="Y682" s="241"/>
      <c r="Z682" s="241"/>
    </row>
    <row r="683" ht="15.75" customHeight="1">
      <c r="A683" s="241"/>
      <c r="B683" s="241"/>
      <c r="C683" s="241"/>
      <c r="D683" s="309"/>
      <c r="E683" s="241"/>
      <c r="F683" s="241"/>
      <c r="G683" s="241"/>
      <c r="H683" s="241"/>
      <c r="I683" s="241"/>
      <c r="J683" s="241"/>
      <c r="K683" s="241"/>
      <c r="L683" s="241"/>
      <c r="M683" s="241"/>
      <c r="N683" s="241"/>
      <c r="O683" s="241"/>
      <c r="P683" s="241"/>
      <c r="Q683" s="241"/>
      <c r="R683" s="241"/>
      <c r="S683" s="241"/>
      <c r="T683" s="241"/>
      <c r="U683" s="241"/>
      <c r="V683" s="241"/>
      <c r="W683" s="241"/>
      <c r="X683" s="241"/>
      <c r="Y683" s="241"/>
      <c r="Z683" s="241"/>
    </row>
    <row r="684" ht="15.75" customHeight="1">
      <c r="A684" s="241"/>
      <c r="B684" s="241"/>
      <c r="C684" s="241"/>
      <c r="D684" s="309"/>
      <c r="E684" s="241"/>
      <c r="F684" s="241"/>
      <c r="G684" s="241"/>
      <c r="H684" s="241"/>
      <c r="I684" s="241"/>
      <c r="J684" s="241"/>
      <c r="K684" s="241"/>
      <c r="L684" s="241"/>
      <c r="M684" s="241"/>
      <c r="N684" s="241"/>
      <c r="O684" s="241"/>
      <c r="P684" s="241"/>
      <c r="Q684" s="241"/>
      <c r="R684" s="241"/>
      <c r="S684" s="241"/>
      <c r="T684" s="241"/>
      <c r="U684" s="241"/>
      <c r="V684" s="241"/>
      <c r="W684" s="241"/>
      <c r="X684" s="241"/>
      <c r="Y684" s="241"/>
      <c r="Z684" s="241"/>
    </row>
    <row r="685" ht="15.75" customHeight="1">
      <c r="A685" s="241"/>
      <c r="B685" s="241"/>
      <c r="C685" s="241"/>
      <c r="D685" s="309"/>
      <c r="E685" s="241"/>
      <c r="F685" s="241"/>
      <c r="G685" s="241"/>
      <c r="H685" s="241"/>
      <c r="I685" s="241"/>
      <c r="J685" s="241"/>
      <c r="K685" s="241"/>
      <c r="L685" s="241"/>
      <c r="M685" s="241"/>
      <c r="N685" s="241"/>
      <c r="O685" s="241"/>
      <c r="P685" s="241"/>
      <c r="Q685" s="241"/>
      <c r="R685" s="241"/>
      <c r="S685" s="241"/>
      <c r="T685" s="241"/>
      <c r="U685" s="241"/>
      <c r="V685" s="241"/>
      <c r="W685" s="241"/>
      <c r="X685" s="241"/>
      <c r="Y685" s="241"/>
      <c r="Z685" s="241"/>
    </row>
    <row r="686" ht="15.75" customHeight="1">
      <c r="A686" s="241"/>
      <c r="B686" s="241"/>
      <c r="C686" s="241"/>
      <c r="D686" s="309"/>
      <c r="E686" s="241"/>
      <c r="F686" s="241"/>
      <c r="G686" s="241"/>
      <c r="H686" s="241"/>
      <c r="I686" s="241"/>
      <c r="J686" s="241"/>
      <c r="K686" s="241"/>
      <c r="L686" s="241"/>
      <c r="M686" s="241"/>
      <c r="N686" s="241"/>
      <c r="O686" s="241"/>
      <c r="P686" s="241"/>
      <c r="Q686" s="241"/>
      <c r="R686" s="241"/>
      <c r="S686" s="241"/>
      <c r="T686" s="241"/>
      <c r="U686" s="241"/>
      <c r="V686" s="241"/>
      <c r="W686" s="241"/>
      <c r="X686" s="241"/>
      <c r="Y686" s="241"/>
      <c r="Z686" s="241"/>
    </row>
    <row r="687" ht="15.75" customHeight="1">
      <c r="A687" s="241"/>
      <c r="B687" s="241"/>
      <c r="C687" s="241"/>
      <c r="D687" s="309"/>
      <c r="E687" s="241"/>
      <c r="F687" s="241"/>
      <c r="G687" s="241"/>
      <c r="H687" s="241"/>
      <c r="I687" s="241"/>
      <c r="J687" s="241"/>
      <c r="K687" s="241"/>
      <c r="L687" s="241"/>
      <c r="M687" s="241"/>
      <c r="N687" s="241"/>
      <c r="O687" s="241"/>
      <c r="P687" s="241"/>
      <c r="Q687" s="241"/>
      <c r="R687" s="241"/>
      <c r="S687" s="241"/>
      <c r="T687" s="241"/>
      <c r="U687" s="241"/>
      <c r="V687" s="241"/>
      <c r="W687" s="241"/>
      <c r="X687" s="241"/>
      <c r="Y687" s="241"/>
      <c r="Z687" s="241"/>
    </row>
    <row r="688" ht="15.75" customHeight="1">
      <c r="A688" s="241"/>
      <c r="B688" s="241"/>
      <c r="C688" s="241"/>
      <c r="D688" s="309"/>
      <c r="E688" s="241"/>
      <c r="F688" s="241"/>
      <c r="G688" s="241"/>
      <c r="H688" s="241"/>
      <c r="I688" s="241"/>
      <c r="J688" s="241"/>
      <c r="K688" s="241"/>
      <c r="L688" s="241"/>
      <c r="M688" s="241"/>
      <c r="N688" s="241"/>
      <c r="O688" s="241"/>
      <c r="P688" s="241"/>
      <c r="Q688" s="241"/>
      <c r="R688" s="241"/>
      <c r="S688" s="241"/>
      <c r="T688" s="241"/>
      <c r="U688" s="241"/>
      <c r="V688" s="241"/>
      <c r="W688" s="241"/>
      <c r="X688" s="241"/>
      <c r="Y688" s="241"/>
      <c r="Z688" s="241"/>
    </row>
    <row r="689" ht="15.75" customHeight="1">
      <c r="A689" s="241"/>
      <c r="B689" s="241"/>
      <c r="C689" s="241"/>
      <c r="D689" s="309"/>
      <c r="E689" s="241"/>
      <c r="F689" s="241"/>
      <c r="G689" s="241"/>
      <c r="H689" s="241"/>
      <c r="I689" s="241"/>
      <c r="J689" s="241"/>
      <c r="K689" s="241"/>
      <c r="L689" s="241"/>
      <c r="M689" s="241"/>
      <c r="N689" s="241"/>
      <c r="O689" s="241"/>
      <c r="P689" s="241"/>
      <c r="Q689" s="241"/>
      <c r="R689" s="241"/>
      <c r="S689" s="241"/>
      <c r="T689" s="241"/>
      <c r="U689" s="241"/>
      <c r="V689" s="241"/>
      <c r="W689" s="241"/>
      <c r="X689" s="241"/>
      <c r="Y689" s="241"/>
      <c r="Z689" s="241"/>
    </row>
    <row r="690" ht="15.75" customHeight="1">
      <c r="A690" s="241"/>
      <c r="B690" s="241"/>
      <c r="C690" s="241"/>
      <c r="D690" s="309"/>
      <c r="E690" s="241"/>
      <c r="F690" s="241"/>
      <c r="G690" s="241"/>
      <c r="H690" s="241"/>
      <c r="I690" s="241"/>
      <c r="J690" s="241"/>
      <c r="K690" s="241"/>
      <c r="L690" s="241"/>
      <c r="M690" s="241"/>
      <c r="N690" s="241"/>
      <c r="O690" s="241"/>
      <c r="P690" s="241"/>
      <c r="Q690" s="241"/>
      <c r="R690" s="241"/>
      <c r="S690" s="241"/>
      <c r="T690" s="241"/>
      <c r="U690" s="241"/>
      <c r="V690" s="241"/>
      <c r="W690" s="241"/>
      <c r="X690" s="241"/>
      <c r="Y690" s="241"/>
      <c r="Z690" s="241"/>
    </row>
    <row r="691" ht="15.75" customHeight="1">
      <c r="A691" s="241"/>
      <c r="B691" s="241"/>
      <c r="C691" s="241"/>
      <c r="D691" s="309"/>
      <c r="E691" s="241"/>
      <c r="F691" s="241"/>
      <c r="G691" s="241"/>
      <c r="H691" s="241"/>
      <c r="I691" s="241"/>
      <c r="J691" s="241"/>
      <c r="K691" s="241"/>
      <c r="L691" s="241"/>
      <c r="M691" s="241"/>
      <c r="N691" s="241"/>
      <c r="O691" s="241"/>
      <c r="P691" s="241"/>
      <c r="Q691" s="241"/>
      <c r="R691" s="241"/>
      <c r="S691" s="241"/>
      <c r="T691" s="241"/>
      <c r="U691" s="241"/>
      <c r="V691" s="241"/>
      <c r="W691" s="241"/>
      <c r="X691" s="241"/>
      <c r="Y691" s="241"/>
      <c r="Z691" s="241"/>
    </row>
    <row r="692" ht="15.75" customHeight="1">
      <c r="A692" s="241"/>
      <c r="B692" s="241"/>
      <c r="C692" s="241"/>
      <c r="D692" s="309"/>
      <c r="E692" s="241"/>
      <c r="F692" s="241"/>
      <c r="G692" s="241"/>
      <c r="H692" s="241"/>
      <c r="I692" s="241"/>
      <c r="J692" s="241"/>
      <c r="K692" s="241"/>
      <c r="L692" s="241"/>
      <c r="M692" s="241"/>
      <c r="N692" s="241"/>
      <c r="O692" s="241"/>
      <c r="P692" s="241"/>
      <c r="Q692" s="241"/>
      <c r="R692" s="241"/>
      <c r="S692" s="241"/>
      <c r="T692" s="241"/>
      <c r="U692" s="241"/>
      <c r="V692" s="241"/>
      <c r="W692" s="241"/>
      <c r="X692" s="241"/>
      <c r="Y692" s="241"/>
      <c r="Z692" s="241"/>
    </row>
    <row r="693" ht="15.75" customHeight="1">
      <c r="A693" s="241"/>
      <c r="B693" s="241"/>
      <c r="C693" s="241"/>
      <c r="D693" s="309"/>
      <c r="E693" s="241"/>
      <c r="F693" s="241"/>
      <c r="G693" s="241"/>
      <c r="H693" s="241"/>
      <c r="I693" s="241"/>
      <c r="J693" s="241"/>
      <c r="K693" s="241"/>
      <c r="L693" s="241"/>
      <c r="M693" s="241"/>
      <c r="N693" s="241"/>
      <c r="O693" s="241"/>
      <c r="P693" s="241"/>
      <c r="Q693" s="241"/>
      <c r="R693" s="241"/>
      <c r="S693" s="241"/>
      <c r="T693" s="241"/>
      <c r="U693" s="241"/>
      <c r="V693" s="241"/>
      <c r="W693" s="241"/>
      <c r="X693" s="241"/>
      <c r="Y693" s="241"/>
      <c r="Z693" s="241"/>
    </row>
    <row r="694" ht="15.75" customHeight="1">
      <c r="A694" s="241"/>
      <c r="B694" s="241"/>
      <c r="C694" s="241"/>
      <c r="D694" s="309"/>
      <c r="E694" s="241"/>
      <c r="F694" s="241"/>
      <c r="G694" s="241"/>
      <c r="H694" s="241"/>
      <c r="I694" s="241"/>
      <c r="J694" s="241"/>
      <c r="K694" s="241"/>
      <c r="L694" s="241"/>
      <c r="M694" s="241"/>
      <c r="N694" s="241"/>
      <c r="O694" s="241"/>
      <c r="P694" s="241"/>
      <c r="Q694" s="241"/>
      <c r="R694" s="241"/>
      <c r="S694" s="241"/>
      <c r="T694" s="241"/>
      <c r="U694" s="241"/>
      <c r="V694" s="241"/>
      <c r="W694" s="241"/>
      <c r="X694" s="241"/>
      <c r="Y694" s="241"/>
      <c r="Z694" s="241"/>
    </row>
    <row r="695" ht="15.75" customHeight="1">
      <c r="A695" s="241"/>
      <c r="B695" s="241"/>
      <c r="C695" s="241"/>
      <c r="D695" s="309"/>
      <c r="E695" s="241"/>
      <c r="F695" s="241"/>
      <c r="G695" s="241"/>
      <c r="H695" s="241"/>
      <c r="I695" s="241"/>
      <c r="J695" s="241"/>
      <c r="K695" s="241"/>
      <c r="L695" s="241"/>
      <c r="M695" s="241"/>
      <c r="N695" s="241"/>
      <c r="O695" s="241"/>
      <c r="P695" s="241"/>
      <c r="Q695" s="241"/>
      <c r="R695" s="241"/>
      <c r="S695" s="241"/>
      <c r="T695" s="241"/>
      <c r="U695" s="241"/>
      <c r="V695" s="241"/>
      <c r="W695" s="241"/>
      <c r="X695" s="241"/>
      <c r="Y695" s="241"/>
      <c r="Z695" s="241"/>
    </row>
    <row r="696" ht="15.75" customHeight="1">
      <c r="A696" s="241"/>
      <c r="B696" s="241"/>
      <c r="C696" s="241"/>
      <c r="D696" s="309"/>
      <c r="E696" s="241"/>
      <c r="F696" s="241"/>
      <c r="G696" s="241"/>
      <c r="H696" s="241"/>
      <c r="I696" s="241"/>
      <c r="J696" s="241"/>
      <c r="K696" s="241"/>
      <c r="L696" s="241"/>
      <c r="M696" s="241"/>
      <c r="N696" s="241"/>
      <c r="O696" s="241"/>
      <c r="P696" s="241"/>
      <c r="Q696" s="241"/>
      <c r="R696" s="241"/>
      <c r="S696" s="241"/>
      <c r="T696" s="241"/>
      <c r="U696" s="241"/>
      <c r="V696" s="241"/>
      <c r="W696" s="241"/>
      <c r="X696" s="241"/>
      <c r="Y696" s="241"/>
      <c r="Z696" s="241"/>
    </row>
    <row r="697" ht="15.75" customHeight="1">
      <c r="A697" s="241"/>
      <c r="B697" s="241"/>
      <c r="C697" s="241"/>
      <c r="D697" s="309"/>
      <c r="E697" s="241"/>
      <c r="F697" s="241"/>
      <c r="G697" s="241"/>
      <c r="H697" s="241"/>
      <c r="I697" s="241"/>
      <c r="J697" s="241"/>
      <c r="K697" s="241"/>
      <c r="L697" s="241"/>
      <c r="M697" s="241"/>
      <c r="N697" s="241"/>
      <c r="O697" s="241"/>
      <c r="P697" s="241"/>
      <c r="Q697" s="241"/>
      <c r="R697" s="241"/>
      <c r="S697" s="241"/>
      <c r="T697" s="241"/>
      <c r="U697" s="241"/>
      <c r="V697" s="241"/>
      <c r="W697" s="241"/>
      <c r="X697" s="241"/>
      <c r="Y697" s="241"/>
      <c r="Z697" s="241"/>
    </row>
    <row r="698" ht="15.75" customHeight="1">
      <c r="A698" s="241"/>
      <c r="B698" s="241"/>
      <c r="C698" s="241"/>
      <c r="D698" s="309"/>
      <c r="E698" s="241"/>
      <c r="F698" s="241"/>
      <c r="G698" s="241"/>
      <c r="H698" s="241"/>
      <c r="I698" s="241"/>
      <c r="J698" s="241"/>
      <c r="K698" s="241"/>
      <c r="L698" s="241"/>
      <c r="M698" s="241"/>
      <c r="N698" s="241"/>
      <c r="O698" s="241"/>
      <c r="P698" s="241"/>
      <c r="Q698" s="241"/>
      <c r="R698" s="241"/>
      <c r="S698" s="241"/>
      <c r="T698" s="241"/>
      <c r="U698" s="241"/>
      <c r="V698" s="241"/>
      <c r="W698" s="241"/>
      <c r="X698" s="241"/>
      <c r="Y698" s="241"/>
      <c r="Z698" s="241"/>
    </row>
    <row r="699" ht="15.75" customHeight="1">
      <c r="A699" s="241"/>
      <c r="B699" s="241"/>
      <c r="C699" s="241"/>
      <c r="D699" s="309"/>
      <c r="E699" s="241"/>
      <c r="F699" s="241"/>
      <c r="G699" s="241"/>
      <c r="H699" s="241"/>
      <c r="I699" s="241"/>
      <c r="J699" s="241"/>
      <c r="K699" s="241"/>
      <c r="L699" s="241"/>
      <c r="M699" s="241"/>
      <c r="N699" s="241"/>
      <c r="O699" s="241"/>
      <c r="P699" s="241"/>
      <c r="Q699" s="241"/>
      <c r="R699" s="241"/>
      <c r="S699" s="241"/>
      <c r="T699" s="241"/>
      <c r="U699" s="241"/>
      <c r="V699" s="241"/>
      <c r="W699" s="241"/>
      <c r="X699" s="241"/>
      <c r="Y699" s="241"/>
      <c r="Z699" s="241"/>
    </row>
    <row r="700" ht="15.75" customHeight="1">
      <c r="A700" s="241"/>
      <c r="B700" s="241"/>
      <c r="C700" s="241"/>
      <c r="D700" s="309"/>
      <c r="E700" s="241"/>
      <c r="F700" s="241"/>
      <c r="G700" s="241"/>
      <c r="H700" s="241"/>
      <c r="I700" s="241"/>
      <c r="J700" s="241"/>
      <c r="K700" s="241"/>
      <c r="L700" s="241"/>
      <c r="M700" s="241"/>
      <c r="N700" s="241"/>
      <c r="O700" s="241"/>
      <c r="P700" s="241"/>
      <c r="Q700" s="241"/>
      <c r="R700" s="241"/>
      <c r="S700" s="241"/>
      <c r="T700" s="241"/>
      <c r="U700" s="241"/>
      <c r="V700" s="241"/>
      <c r="W700" s="241"/>
      <c r="X700" s="241"/>
      <c r="Y700" s="241"/>
      <c r="Z700" s="241"/>
    </row>
    <row r="701" ht="15.75" customHeight="1">
      <c r="A701" s="241"/>
      <c r="B701" s="241"/>
      <c r="C701" s="241"/>
      <c r="D701" s="309"/>
      <c r="E701" s="241"/>
      <c r="F701" s="241"/>
      <c r="G701" s="241"/>
      <c r="H701" s="241"/>
      <c r="I701" s="241"/>
      <c r="J701" s="241"/>
      <c r="K701" s="241"/>
      <c r="L701" s="241"/>
      <c r="M701" s="241"/>
      <c r="N701" s="241"/>
      <c r="O701" s="241"/>
      <c r="P701" s="241"/>
      <c r="Q701" s="241"/>
      <c r="R701" s="241"/>
      <c r="S701" s="241"/>
      <c r="T701" s="241"/>
      <c r="U701" s="241"/>
      <c r="V701" s="241"/>
      <c r="W701" s="241"/>
      <c r="X701" s="241"/>
      <c r="Y701" s="241"/>
      <c r="Z701" s="241"/>
    </row>
    <row r="702" ht="15.75" customHeight="1">
      <c r="A702" s="241"/>
      <c r="B702" s="241"/>
      <c r="C702" s="241"/>
      <c r="D702" s="309"/>
      <c r="E702" s="241"/>
      <c r="F702" s="241"/>
      <c r="G702" s="241"/>
      <c r="H702" s="241"/>
      <c r="I702" s="241"/>
      <c r="J702" s="241"/>
      <c r="K702" s="241"/>
      <c r="L702" s="241"/>
      <c r="M702" s="241"/>
      <c r="N702" s="241"/>
      <c r="O702" s="241"/>
      <c r="P702" s="241"/>
      <c r="Q702" s="241"/>
      <c r="R702" s="241"/>
      <c r="S702" s="241"/>
      <c r="T702" s="241"/>
      <c r="U702" s="241"/>
      <c r="V702" s="241"/>
      <c r="W702" s="241"/>
      <c r="X702" s="241"/>
      <c r="Y702" s="241"/>
      <c r="Z702" s="241"/>
    </row>
    <row r="703" ht="15.75" customHeight="1">
      <c r="A703" s="241"/>
      <c r="B703" s="241"/>
      <c r="C703" s="241"/>
      <c r="D703" s="309"/>
      <c r="E703" s="241"/>
      <c r="F703" s="241"/>
      <c r="G703" s="241"/>
      <c r="H703" s="241"/>
      <c r="I703" s="241"/>
      <c r="J703" s="241"/>
      <c r="K703" s="241"/>
      <c r="L703" s="241"/>
      <c r="M703" s="241"/>
      <c r="N703" s="241"/>
      <c r="O703" s="241"/>
      <c r="P703" s="241"/>
      <c r="Q703" s="241"/>
      <c r="R703" s="241"/>
      <c r="S703" s="241"/>
      <c r="T703" s="241"/>
      <c r="U703" s="241"/>
      <c r="V703" s="241"/>
      <c r="W703" s="241"/>
      <c r="X703" s="241"/>
      <c r="Y703" s="241"/>
      <c r="Z703" s="241"/>
    </row>
    <row r="704" ht="15.75" customHeight="1">
      <c r="A704" s="241"/>
      <c r="B704" s="241"/>
      <c r="C704" s="241"/>
      <c r="D704" s="309"/>
      <c r="E704" s="241"/>
      <c r="F704" s="241"/>
      <c r="G704" s="241"/>
      <c r="H704" s="241"/>
      <c r="I704" s="241"/>
      <c r="J704" s="241"/>
      <c r="K704" s="241"/>
      <c r="L704" s="241"/>
      <c r="M704" s="241"/>
      <c r="N704" s="241"/>
      <c r="O704" s="241"/>
      <c r="P704" s="241"/>
      <c r="Q704" s="241"/>
      <c r="R704" s="241"/>
      <c r="S704" s="241"/>
      <c r="T704" s="241"/>
      <c r="U704" s="241"/>
      <c r="V704" s="241"/>
      <c r="W704" s="241"/>
      <c r="X704" s="241"/>
      <c r="Y704" s="241"/>
      <c r="Z704" s="241"/>
    </row>
    <row r="705" ht="15.75" customHeight="1">
      <c r="A705" s="241"/>
      <c r="B705" s="241"/>
      <c r="C705" s="241"/>
      <c r="D705" s="309"/>
      <c r="E705" s="241"/>
      <c r="F705" s="241"/>
      <c r="G705" s="241"/>
      <c r="H705" s="241"/>
      <c r="I705" s="241"/>
      <c r="J705" s="241"/>
      <c r="K705" s="241"/>
      <c r="L705" s="241"/>
      <c r="M705" s="241"/>
      <c r="N705" s="241"/>
      <c r="O705" s="241"/>
      <c r="P705" s="241"/>
      <c r="Q705" s="241"/>
      <c r="R705" s="241"/>
      <c r="S705" s="241"/>
      <c r="T705" s="241"/>
      <c r="U705" s="241"/>
      <c r="V705" s="241"/>
      <c r="W705" s="241"/>
      <c r="X705" s="241"/>
      <c r="Y705" s="241"/>
      <c r="Z705" s="241"/>
    </row>
    <row r="706" ht="15.75" customHeight="1">
      <c r="A706" s="241"/>
      <c r="B706" s="241"/>
      <c r="C706" s="241"/>
      <c r="D706" s="309"/>
      <c r="E706" s="241"/>
      <c r="F706" s="241"/>
      <c r="G706" s="241"/>
      <c r="H706" s="241"/>
      <c r="I706" s="241"/>
      <c r="J706" s="241"/>
      <c r="K706" s="241"/>
      <c r="L706" s="241"/>
      <c r="M706" s="241"/>
      <c r="N706" s="241"/>
      <c r="O706" s="241"/>
      <c r="P706" s="241"/>
      <c r="Q706" s="241"/>
      <c r="R706" s="241"/>
      <c r="S706" s="241"/>
      <c r="T706" s="241"/>
      <c r="U706" s="241"/>
      <c r="V706" s="241"/>
      <c r="W706" s="241"/>
      <c r="X706" s="241"/>
      <c r="Y706" s="241"/>
      <c r="Z706" s="241"/>
    </row>
    <row r="707" ht="15.75" customHeight="1">
      <c r="A707" s="241"/>
      <c r="B707" s="241"/>
      <c r="C707" s="241"/>
      <c r="D707" s="309"/>
      <c r="E707" s="241"/>
      <c r="F707" s="241"/>
      <c r="G707" s="241"/>
      <c r="H707" s="241"/>
      <c r="I707" s="241"/>
      <c r="J707" s="241"/>
      <c r="K707" s="241"/>
      <c r="L707" s="241"/>
      <c r="M707" s="241"/>
      <c r="N707" s="241"/>
      <c r="O707" s="241"/>
      <c r="P707" s="241"/>
      <c r="Q707" s="241"/>
      <c r="R707" s="241"/>
      <c r="S707" s="241"/>
      <c r="T707" s="241"/>
      <c r="U707" s="241"/>
      <c r="V707" s="241"/>
      <c r="W707" s="241"/>
      <c r="X707" s="241"/>
      <c r="Y707" s="241"/>
      <c r="Z707" s="241"/>
    </row>
    <row r="708" ht="15.75" customHeight="1">
      <c r="A708" s="241"/>
      <c r="B708" s="241"/>
      <c r="C708" s="241"/>
      <c r="D708" s="309"/>
      <c r="E708" s="241"/>
      <c r="F708" s="241"/>
      <c r="G708" s="241"/>
      <c r="H708" s="241"/>
      <c r="I708" s="241"/>
      <c r="J708" s="241"/>
      <c r="K708" s="241"/>
      <c r="L708" s="241"/>
      <c r="M708" s="241"/>
      <c r="N708" s="241"/>
      <c r="O708" s="241"/>
      <c r="P708" s="241"/>
      <c r="Q708" s="241"/>
      <c r="R708" s="241"/>
      <c r="S708" s="241"/>
      <c r="T708" s="241"/>
      <c r="U708" s="241"/>
      <c r="V708" s="241"/>
      <c r="W708" s="241"/>
      <c r="X708" s="241"/>
      <c r="Y708" s="241"/>
      <c r="Z708" s="241"/>
    </row>
    <row r="709" ht="15.75" customHeight="1">
      <c r="A709" s="241"/>
      <c r="B709" s="241"/>
      <c r="C709" s="241"/>
      <c r="D709" s="309"/>
      <c r="E709" s="241"/>
      <c r="F709" s="241"/>
      <c r="G709" s="241"/>
      <c r="H709" s="241"/>
      <c r="I709" s="241"/>
      <c r="J709" s="241"/>
      <c r="K709" s="241"/>
      <c r="L709" s="241"/>
      <c r="M709" s="241"/>
      <c r="N709" s="241"/>
      <c r="O709" s="241"/>
      <c r="P709" s="241"/>
      <c r="Q709" s="241"/>
      <c r="R709" s="241"/>
      <c r="S709" s="241"/>
      <c r="T709" s="241"/>
      <c r="U709" s="241"/>
      <c r="V709" s="241"/>
      <c r="W709" s="241"/>
      <c r="X709" s="241"/>
      <c r="Y709" s="241"/>
      <c r="Z709" s="241"/>
    </row>
    <row r="710" ht="15.75" customHeight="1">
      <c r="A710" s="241"/>
      <c r="B710" s="241"/>
      <c r="C710" s="241"/>
      <c r="D710" s="309"/>
      <c r="E710" s="241"/>
      <c r="F710" s="241"/>
      <c r="G710" s="241"/>
      <c r="H710" s="241"/>
      <c r="I710" s="241"/>
      <c r="J710" s="241"/>
      <c r="K710" s="241"/>
      <c r="L710" s="241"/>
      <c r="M710" s="241"/>
      <c r="N710" s="241"/>
      <c r="O710" s="241"/>
      <c r="P710" s="241"/>
      <c r="Q710" s="241"/>
      <c r="R710" s="241"/>
      <c r="S710" s="241"/>
      <c r="T710" s="241"/>
      <c r="U710" s="241"/>
      <c r="V710" s="241"/>
      <c r="W710" s="241"/>
      <c r="X710" s="241"/>
      <c r="Y710" s="241"/>
      <c r="Z710" s="241"/>
    </row>
    <row r="711" ht="15.75" customHeight="1">
      <c r="A711" s="241"/>
      <c r="B711" s="241"/>
      <c r="C711" s="241"/>
      <c r="D711" s="309"/>
      <c r="E711" s="241"/>
      <c r="F711" s="241"/>
      <c r="G711" s="241"/>
      <c r="H711" s="241"/>
      <c r="I711" s="241"/>
      <c r="J711" s="241"/>
      <c r="K711" s="241"/>
      <c r="L711" s="241"/>
      <c r="M711" s="241"/>
      <c r="N711" s="241"/>
      <c r="O711" s="241"/>
      <c r="P711" s="241"/>
      <c r="Q711" s="241"/>
      <c r="R711" s="241"/>
      <c r="S711" s="241"/>
      <c r="T711" s="241"/>
      <c r="U711" s="241"/>
      <c r="V711" s="241"/>
      <c r="W711" s="241"/>
      <c r="X711" s="241"/>
      <c r="Y711" s="241"/>
      <c r="Z711" s="241"/>
    </row>
    <row r="712" ht="15.75" customHeight="1">
      <c r="A712" s="241"/>
      <c r="B712" s="241"/>
      <c r="C712" s="241"/>
      <c r="D712" s="309"/>
      <c r="E712" s="241"/>
      <c r="F712" s="241"/>
      <c r="G712" s="241"/>
      <c r="H712" s="241"/>
      <c r="I712" s="241"/>
      <c r="J712" s="241"/>
      <c r="K712" s="241"/>
      <c r="L712" s="241"/>
      <c r="M712" s="241"/>
      <c r="N712" s="241"/>
      <c r="O712" s="241"/>
      <c r="P712" s="241"/>
      <c r="Q712" s="241"/>
      <c r="R712" s="241"/>
      <c r="S712" s="241"/>
      <c r="T712" s="241"/>
      <c r="U712" s="241"/>
      <c r="V712" s="241"/>
      <c r="W712" s="241"/>
      <c r="X712" s="241"/>
      <c r="Y712" s="241"/>
      <c r="Z712" s="241"/>
    </row>
    <row r="713" ht="15.75" customHeight="1">
      <c r="A713" s="241"/>
      <c r="B713" s="241"/>
      <c r="C713" s="241"/>
      <c r="D713" s="309"/>
      <c r="E713" s="241"/>
      <c r="F713" s="241"/>
      <c r="G713" s="241"/>
      <c r="H713" s="241"/>
      <c r="I713" s="241"/>
      <c r="J713" s="241"/>
      <c r="K713" s="241"/>
      <c r="L713" s="241"/>
      <c r="M713" s="241"/>
      <c r="N713" s="241"/>
      <c r="O713" s="241"/>
      <c r="P713" s="241"/>
      <c r="Q713" s="241"/>
      <c r="R713" s="241"/>
      <c r="S713" s="241"/>
      <c r="T713" s="241"/>
      <c r="U713" s="241"/>
      <c r="V713" s="241"/>
      <c r="W713" s="241"/>
      <c r="X713" s="241"/>
      <c r="Y713" s="241"/>
      <c r="Z713" s="241"/>
    </row>
    <row r="714" ht="15.75" customHeight="1">
      <c r="A714" s="241"/>
      <c r="B714" s="241"/>
      <c r="C714" s="241"/>
      <c r="D714" s="309"/>
      <c r="E714" s="241"/>
      <c r="F714" s="241"/>
      <c r="G714" s="241"/>
      <c r="H714" s="241"/>
      <c r="I714" s="241"/>
      <c r="J714" s="241"/>
      <c r="K714" s="241"/>
      <c r="L714" s="241"/>
      <c r="M714" s="241"/>
      <c r="N714" s="241"/>
      <c r="O714" s="241"/>
      <c r="P714" s="241"/>
      <c r="Q714" s="241"/>
      <c r="R714" s="241"/>
      <c r="S714" s="241"/>
      <c r="T714" s="241"/>
      <c r="U714" s="241"/>
      <c r="V714" s="241"/>
      <c r="W714" s="241"/>
      <c r="X714" s="241"/>
      <c r="Y714" s="241"/>
      <c r="Z714" s="241"/>
    </row>
    <row r="715" ht="15.75" customHeight="1">
      <c r="A715" s="241"/>
      <c r="B715" s="241"/>
      <c r="C715" s="241"/>
      <c r="D715" s="309"/>
      <c r="E715" s="241"/>
      <c r="F715" s="241"/>
      <c r="G715" s="241"/>
      <c r="H715" s="241"/>
      <c r="I715" s="241"/>
      <c r="J715" s="241"/>
      <c r="K715" s="241"/>
      <c r="L715" s="241"/>
      <c r="M715" s="241"/>
      <c r="N715" s="241"/>
      <c r="O715" s="241"/>
      <c r="P715" s="241"/>
      <c r="Q715" s="241"/>
      <c r="R715" s="241"/>
      <c r="S715" s="241"/>
      <c r="T715" s="241"/>
      <c r="U715" s="241"/>
      <c r="V715" s="241"/>
      <c r="W715" s="241"/>
      <c r="X715" s="241"/>
      <c r="Y715" s="241"/>
      <c r="Z715" s="241"/>
    </row>
    <row r="716" ht="15.75" customHeight="1">
      <c r="A716" s="241"/>
      <c r="B716" s="241"/>
      <c r="C716" s="241"/>
      <c r="D716" s="309"/>
      <c r="E716" s="241"/>
      <c r="F716" s="241"/>
      <c r="G716" s="241"/>
      <c r="H716" s="241"/>
      <c r="I716" s="241"/>
      <c r="J716" s="241"/>
      <c r="K716" s="241"/>
      <c r="L716" s="241"/>
      <c r="M716" s="241"/>
      <c r="N716" s="241"/>
      <c r="O716" s="241"/>
      <c r="P716" s="241"/>
      <c r="Q716" s="241"/>
      <c r="R716" s="241"/>
      <c r="S716" s="241"/>
      <c r="T716" s="241"/>
      <c r="U716" s="241"/>
      <c r="V716" s="241"/>
      <c r="W716" s="241"/>
      <c r="X716" s="241"/>
      <c r="Y716" s="241"/>
      <c r="Z716" s="241"/>
    </row>
    <row r="717" ht="15.75" customHeight="1">
      <c r="A717" s="241"/>
      <c r="B717" s="241"/>
      <c r="C717" s="241"/>
      <c r="D717" s="309"/>
      <c r="E717" s="241"/>
      <c r="F717" s="241"/>
      <c r="G717" s="241"/>
      <c r="H717" s="241"/>
      <c r="I717" s="241"/>
      <c r="J717" s="241"/>
      <c r="K717" s="241"/>
      <c r="L717" s="241"/>
      <c r="M717" s="241"/>
      <c r="N717" s="241"/>
      <c r="O717" s="241"/>
      <c r="P717" s="241"/>
      <c r="Q717" s="241"/>
      <c r="R717" s="241"/>
      <c r="S717" s="241"/>
      <c r="T717" s="241"/>
      <c r="U717" s="241"/>
      <c r="V717" s="241"/>
      <c r="W717" s="241"/>
      <c r="X717" s="241"/>
      <c r="Y717" s="241"/>
      <c r="Z717" s="241"/>
    </row>
    <row r="718" ht="15.75" customHeight="1">
      <c r="A718" s="241"/>
      <c r="B718" s="241"/>
      <c r="C718" s="241"/>
      <c r="D718" s="309"/>
      <c r="E718" s="241"/>
      <c r="F718" s="241"/>
      <c r="G718" s="241"/>
      <c r="H718" s="241"/>
      <c r="I718" s="241"/>
      <c r="J718" s="241"/>
      <c r="K718" s="241"/>
      <c r="L718" s="241"/>
      <c r="M718" s="241"/>
      <c r="N718" s="241"/>
      <c r="O718" s="241"/>
      <c r="P718" s="241"/>
      <c r="Q718" s="241"/>
      <c r="R718" s="241"/>
      <c r="S718" s="241"/>
      <c r="T718" s="241"/>
      <c r="U718" s="241"/>
      <c r="V718" s="241"/>
      <c r="W718" s="241"/>
      <c r="X718" s="241"/>
      <c r="Y718" s="241"/>
      <c r="Z718" s="241"/>
    </row>
    <row r="719" ht="15.75" customHeight="1">
      <c r="A719" s="241"/>
      <c r="B719" s="241"/>
      <c r="C719" s="241"/>
      <c r="D719" s="309"/>
      <c r="E719" s="241"/>
      <c r="F719" s="241"/>
      <c r="G719" s="241"/>
      <c r="H719" s="241"/>
      <c r="I719" s="241"/>
      <c r="J719" s="241"/>
      <c r="K719" s="241"/>
      <c r="L719" s="241"/>
      <c r="M719" s="241"/>
      <c r="N719" s="241"/>
      <c r="O719" s="241"/>
      <c r="P719" s="241"/>
      <c r="Q719" s="241"/>
      <c r="R719" s="241"/>
      <c r="S719" s="241"/>
      <c r="T719" s="241"/>
      <c r="U719" s="241"/>
      <c r="V719" s="241"/>
      <c r="W719" s="241"/>
      <c r="X719" s="241"/>
      <c r="Y719" s="241"/>
      <c r="Z719" s="241"/>
    </row>
    <row r="720" ht="15.75" customHeight="1">
      <c r="A720" s="241"/>
      <c r="B720" s="241"/>
      <c r="C720" s="241"/>
      <c r="D720" s="309"/>
      <c r="E720" s="241"/>
      <c r="F720" s="241"/>
      <c r="G720" s="241"/>
      <c r="H720" s="241"/>
      <c r="I720" s="241"/>
      <c r="J720" s="241"/>
      <c r="K720" s="241"/>
      <c r="L720" s="241"/>
      <c r="M720" s="241"/>
      <c r="N720" s="241"/>
      <c r="O720" s="241"/>
      <c r="P720" s="241"/>
      <c r="Q720" s="241"/>
      <c r="R720" s="241"/>
      <c r="S720" s="241"/>
      <c r="T720" s="241"/>
      <c r="U720" s="241"/>
      <c r="V720" s="241"/>
      <c r="W720" s="241"/>
      <c r="X720" s="241"/>
      <c r="Y720" s="241"/>
      <c r="Z720" s="241"/>
    </row>
    <row r="721" ht="15.75" customHeight="1">
      <c r="A721" s="241"/>
      <c r="B721" s="241"/>
      <c r="C721" s="241"/>
      <c r="D721" s="309"/>
      <c r="E721" s="241"/>
      <c r="F721" s="241"/>
      <c r="G721" s="241"/>
      <c r="H721" s="241"/>
      <c r="I721" s="241"/>
      <c r="J721" s="241"/>
      <c r="K721" s="241"/>
      <c r="L721" s="241"/>
      <c r="M721" s="241"/>
      <c r="N721" s="241"/>
      <c r="O721" s="241"/>
      <c r="P721" s="241"/>
      <c r="Q721" s="241"/>
      <c r="R721" s="241"/>
      <c r="S721" s="241"/>
      <c r="T721" s="241"/>
      <c r="U721" s="241"/>
      <c r="V721" s="241"/>
      <c r="W721" s="241"/>
      <c r="X721" s="241"/>
      <c r="Y721" s="241"/>
      <c r="Z721" s="241"/>
    </row>
    <row r="722" ht="15.75" customHeight="1">
      <c r="A722" s="241"/>
      <c r="B722" s="241"/>
      <c r="C722" s="241"/>
      <c r="D722" s="309"/>
      <c r="E722" s="241"/>
      <c r="F722" s="241"/>
      <c r="G722" s="241"/>
      <c r="H722" s="241"/>
      <c r="I722" s="241"/>
      <c r="J722" s="241"/>
      <c r="K722" s="241"/>
      <c r="L722" s="241"/>
      <c r="M722" s="241"/>
      <c r="N722" s="241"/>
      <c r="O722" s="241"/>
      <c r="P722" s="241"/>
      <c r="Q722" s="241"/>
      <c r="R722" s="241"/>
      <c r="S722" s="241"/>
      <c r="T722" s="241"/>
      <c r="U722" s="241"/>
      <c r="V722" s="241"/>
      <c r="W722" s="241"/>
      <c r="X722" s="241"/>
      <c r="Y722" s="241"/>
      <c r="Z722" s="241"/>
    </row>
    <row r="723" ht="15.75" customHeight="1">
      <c r="A723" s="241"/>
      <c r="B723" s="241"/>
      <c r="C723" s="241"/>
      <c r="D723" s="309"/>
      <c r="E723" s="241"/>
      <c r="F723" s="241"/>
      <c r="G723" s="241"/>
      <c r="H723" s="241"/>
      <c r="I723" s="241"/>
      <c r="J723" s="241"/>
      <c r="K723" s="241"/>
      <c r="L723" s="241"/>
      <c r="M723" s="241"/>
      <c r="N723" s="241"/>
      <c r="O723" s="241"/>
      <c r="P723" s="241"/>
      <c r="Q723" s="241"/>
      <c r="R723" s="241"/>
      <c r="S723" s="241"/>
      <c r="T723" s="241"/>
      <c r="U723" s="241"/>
      <c r="V723" s="241"/>
      <c r="W723" s="241"/>
      <c r="X723" s="241"/>
      <c r="Y723" s="241"/>
      <c r="Z723" s="241"/>
    </row>
    <row r="724" ht="15.75" customHeight="1">
      <c r="A724" s="241"/>
      <c r="B724" s="241"/>
      <c r="C724" s="241"/>
      <c r="D724" s="309"/>
      <c r="E724" s="241"/>
      <c r="F724" s="241"/>
      <c r="G724" s="241"/>
      <c r="H724" s="241"/>
      <c r="I724" s="241"/>
      <c r="J724" s="241"/>
      <c r="K724" s="241"/>
      <c r="L724" s="241"/>
      <c r="M724" s="241"/>
      <c r="N724" s="241"/>
      <c r="O724" s="241"/>
      <c r="P724" s="241"/>
      <c r="Q724" s="241"/>
      <c r="R724" s="241"/>
      <c r="S724" s="241"/>
      <c r="T724" s="241"/>
      <c r="U724" s="241"/>
      <c r="V724" s="241"/>
      <c r="W724" s="241"/>
      <c r="X724" s="241"/>
      <c r="Y724" s="241"/>
      <c r="Z724" s="241"/>
    </row>
    <row r="725" ht="15.75" customHeight="1">
      <c r="A725" s="241"/>
      <c r="B725" s="241"/>
      <c r="C725" s="241"/>
      <c r="D725" s="309"/>
      <c r="E725" s="241"/>
      <c r="F725" s="241"/>
      <c r="G725" s="241"/>
      <c r="H725" s="241"/>
      <c r="I725" s="241"/>
      <c r="J725" s="241"/>
      <c r="K725" s="241"/>
      <c r="L725" s="241"/>
      <c r="M725" s="241"/>
      <c r="N725" s="241"/>
      <c r="O725" s="241"/>
      <c r="P725" s="241"/>
      <c r="Q725" s="241"/>
      <c r="R725" s="241"/>
      <c r="S725" s="241"/>
      <c r="T725" s="241"/>
      <c r="U725" s="241"/>
      <c r="V725" s="241"/>
      <c r="W725" s="241"/>
      <c r="X725" s="241"/>
      <c r="Y725" s="241"/>
      <c r="Z725" s="241"/>
    </row>
    <row r="726" ht="15.75" customHeight="1">
      <c r="A726" s="241"/>
      <c r="B726" s="241"/>
      <c r="C726" s="241"/>
      <c r="D726" s="309"/>
      <c r="E726" s="241"/>
      <c r="F726" s="241"/>
      <c r="G726" s="241"/>
      <c r="H726" s="241"/>
      <c r="I726" s="241"/>
      <c r="J726" s="241"/>
      <c r="K726" s="241"/>
      <c r="L726" s="241"/>
      <c r="M726" s="241"/>
      <c r="N726" s="241"/>
      <c r="O726" s="241"/>
      <c r="P726" s="241"/>
      <c r="Q726" s="241"/>
      <c r="R726" s="241"/>
      <c r="S726" s="241"/>
      <c r="T726" s="241"/>
      <c r="U726" s="241"/>
      <c r="V726" s="241"/>
      <c r="W726" s="241"/>
      <c r="X726" s="241"/>
      <c r="Y726" s="241"/>
      <c r="Z726" s="241"/>
    </row>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24">
    <mergeCell ref="A1:D1"/>
    <mergeCell ref="A2:D2"/>
    <mergeCell ref="A3:D3"/>
    <mergeCell ref="A4:D4"/>
    <mergeCell ref="A5:D5"/>
    <mergeCell ref="A6:D6"/>
    <mergeCell ref="A7:D7"/>
    <mergeCell ref="A8:D8"/>
    <mergeCell ref="A10:D10"/>
    <mergeCell ref="A12:D12"/>
    <mergeCell ref="A14:D14"/>
    <mergeCell ref="A16:D16"/>
    <mergeCell ref="A18:D18"/>
    <mergeCell ref="A39:D39"/>
    <mergeCell ref="A40:D40"/>
    <mergeCell ref="A41:D41"/>
    <mergeCell ref="A42:D42"/>
    <mergeCell ref="A43:D43"/>
    <mergeCell ref="A44:D44"/>
    <mergeCell ref="A45:D45"/>
    <mergeCell ref="A46:D46"/>
    <mergeCell ref="A48:D48"/>
    <mergeCell ref="A50:D50"/>
    <mergeCell ref="A52:D52"/>
    <mergeCell ref="A54:D54"/>
    <mergeCell ref="A56:D56"/>
    <mergeCell ref="A78:D78"/>
    <mergeCell ref="A79:D79"/>
    <mergeCell ref="A80:D80"/>
    <mergeCell ref="A81:D81"/>
    <mergeCell ref="A82:D82"/>
    <mergeCell ref="A83:D83"/>
    <mergeCell ref="A84:D84"/>
    <mergeCell ref="A85:D85"/>
    <mergeCell ref="A87:D87"/>
    <mergeCell ref="A89:D89"/>
    <mergeCell ref="A91:D91"/>
    <mergeCell ref="A93:D93"/>
    <mergeCell ref="A95:D95"/>
    <mergeCell ref="A96:D96"/>
    <mergeCell ref="A97:D97"/>
    <mergeCell ref="A98:D98"/>
    <mergeCell ref="A100:D100"/>
    <mergeCell ref="A120:D120"/>
    <mergeCell ref="A121:D121"/>
    <mergeCell ref="A122:D122"/>
    <mergeCell ref="A123:D123"/>
    <mergeCell ref="A124:D124"/>
    <mergeCell ref="A125:D125"/>
    <mergeCell ref="A126:D126"/>
    <mergeCell ref="A127:D127"/>
    <mergeCell ref="A129:D129"/>
    <mergeCell ref="A131:D131"/>
    <mergeCell ref="A133:D133"/>
    <mergeCell ref="A135:D135"/>
    <mergeCell ref="A137:D137"/>
    <mergeCell ref="A138:D138"/>
    <mergeCell ref="A139:D139"/>
    <mergeCell ref="A140:D140"/>
    <mergeCell ref="A142:D142"/>
    <mergeCell ref="A162:D162"/>
    <mergeCell ref="A163:D163"/>
    <mergeCell ref="A164:D164"/>
    <mergeCell ref="A165:D165"/>
    <mergeCell ref="A166:D166"/>
    <mergeCell ref="A167:D167"/>
    <mergeCell ref="A168:D168"/>
    <mergeCell ref="A169:D169"/>
    <mergeCell ref="A171:D171"/>
    <mergeCell ref="A173:D173"/>
    <mergeCell ref="A175:D175"/>
    <mergeCell ref="A177:D177"/>
    <mergeCell ref="A179:D179"/>
    <mergeCell ref="A180:D180"/>
    <mergeCell ref="A181:D181"/>
    <mergeCell ref="A182:D182"/>
    <mergeCell ref="A184:D184"/>
    <mergeCell ref="A203:D203"/>
    <mergeCell ref="A204:D204"/>
    <mergeCell ref="A205:D205"/>
    <mergeCell ref="A206:D206"/>
    <mergeCell ref="A207:D207"/>
    <mergeCell ref="A208:D208"/>
    <mergeCell ref="A209:D209"/>
    <mergeCell ref="A210:D210"/>
    <mergeCell ref="A212:D212"/>
    <mergeCell ref="A214:D214"/>
    <mergeCell ref="A216:D216"/>
    <mergeCell ref="A218:D218"/>
    <mergeCell ref="A220:D220"/>
    <mergeCell ref="A240:D240"/>
    <mergeCell ref="A241:D241"/>
    <mergeCell ref="A242:D242"/>
    <mergeCell ref="A243:D243"/>
    <mergeCell ref="A244:D244"/>
    <mergeCell ref="A245:D245"/>
    <mergeCell ref="A246:D246"/>
    <mergeCell ref="A247:D247"/>
    <mergeCell ref="A249:D249"/>
    <mergeCell ref="A251:D251"/>
    <mergeCell ref="A253:D253"/>
    <mergeCell ref="A255:D255"/>
    <mergeCell ref="A257:D257"/>
    <mergeCell ref="A259:D259"/>
    <mergeCell ref="A261:B261"/>
    <mergeCell ref="A262:B262"/>
    <mergeCell ref="A263:B263"/>
    <mergeCell ref="A264:B264"/>
    <mergeCell ref="A266:D266"/>
    <mergeCell ref="A267:D267"/>
    <mergeCell ref="A268:D268"/>
    <mergeCell ref="A269:D269"/>
    <mergeCell ref="A270:D270"/>
    <mergeCell ref="A271:D271"/>
    <mergeCell ref="A272:D272"/>
    <mergeCell ref="A273:D273"/>
    <mergeCell ref="A275:D275"/>
    <mergeCell ref="A277:D277"/>
    <mergeCell ref="A279:D279"/>
    <mergeCell ref="A281:D281"/>
    <mergeCell ref="A283:D283"/>
    <mergeCell ref="A285:D285"/>
    <mergeCell ref="A303:D303"/>
    <mergeCell ref="A304:D304"/>
    <mergeCell ref="A305:D305"/>
    <mergeCell ref="A306:D306"/>
    <mergeCell ref="A307:D307"/>
    <mergeCell ref="A308:D308"/>
    <mergeCell ref="A309:D309"/>
    <mergeCell ref="A310:D310"/>
    <mergeCell ref="A312:D312"/>
    <mergeCell ref="A314:D314"/>
    <mergeCell ref="A316:D316"/>
    <mergeCell ref="A318:D318"/>
    <mergeCell ref="A320:D320"/>
    <mergeCell ref="A322:D322"/>
    <mergeCell ref="A341:D341"/>
    <mergeCell ref="A342:D342"/>
    <mergeCell ref="A343:D343"/>
    <mergeCell ref="A344:D344"/>
    <mergeCell ref="A345:D345"/>
    <mergeCell ref="A346:D346"/>
    <mergeCell ref="A347:D347"/>
    <mergeCell ref="A348:D348"/>
    <mergeCell ref="A350:D350"/>
    <mergeCell ref="A352:D352"/>
    <mergeCell ref="A354:D354"/>
    <mergeCell ref="A441:D441"/>
    <mergeCell ref="A444:D444"/>
    <mergeCell ref="A446:D446"/>
    <mergeCell ref="A448:D448"/>
    <mergeCell ref="A450:D450"/>
    <mergeCell ref="A477:B477"/>
    <mergeCell ref="A478:D478"/>
    <mergeCell ref="A479:D479"/>
    <mergeCell ref="A480:D480"/>
    <mergeCell ref="A481:D481"/>
    <mergeCell ref="A482:D482"/>
    <mergeCell ref="A483:D483"/>
    <mergeCell ref="A486:D486"/>
    <mergeCell ref="A488:D488"/>
    <mergeCell ref="A518:D518"/>
    <mergeCell ref="A519:D519"/>
    <mergeCell ref="A522:D522"/>
    <mergeCell ref="A523:C523"/>
    <mergeCell ref="A524:C524"/>
    <mergeCell ref="A525:C525"/>
    <mergeCell ref="A526:C526"/>
    <mergeCell ref="A490:D490"/>
    <mergeCell ref="A492:D492"/>
    <mergeCell ref="A494:D494"/>
    <mergeCell ref="A514:D514"/>
    <mergeCell ref="A515:D515"/>
    <mergeCell ref="A516:D516"/>
    <mergeCell ref="A517:D517"/>
    <mergeCell ref="A356:D356"/>
    <mergeCell ref="A358:D358"/>
    <mergeCell ref="A360:D360"/>
    <mergeCell ref="A362:B362"/>
    <mergeCell ref="A364:D364"/>
    <mergeCell ref="A365:D365"/>
    <mergeCell ref="A366:D366"/>
    <mergeCell ref="A367:D367"/>
    <mergeCell ref="A368:D368"/>
    <mergeCell ref="A369:D369"/>
    <mergeCell ref="A370:D370"/>
    <mergeCell ref="A371:D371"/>
    <mergeCell ref="A373:D373"/>
    <mergeCell ref="A375:D375"/>
    <mergeCell ref="A377:D377"/>
    <mergeCell ref="A379:D379"/>
    <mergeCell ref="A381:D381"/>
    <mergeCell ref="A383:D383"/>
    <mergeCell ref="A385:B385"/>
    <mergeCell ref="A393:D393"/>
    <mergeCell ref="A394:D394"/>
    <mergeCell ref="A396:D396"/>
    <mergeCell ref="A398:D398"/>
    <mergeCell ref="A400:D400"/>
    <mergeCell ref="A402:D402"/>
    <mergeCell ref="A404:D404"/>
    <mergeCell ref="A406:D406"/>
    <mergeCell ref="A408:B408"/>
    <mergeCell ref="A410:D410"/>
    <mergeCell ref="A411:D411"/>
    <mergeCell ref="A412:D412"/>
    <mergeCell ref="A413:D413"/>
    <mergeCell ref="A414:D414"/>
    <mergeCell ref="A415:D415"/>
    <mergeCell ref="A416:D416"/>
    <mergeCell ref="A417:D417"/>
    <mergeCell ref="A419:D419"/>
    <mergeCell ref="A421:D421"/>
    <mergeCell ref="A423:D423"/>
    <mergeCell ref="A425:D425"/>
    <mergeCell ref="A427:D427"/>
    <mergeCell ref="A429:D429"/>
    <mergeCell ref="A431:B431"/>
    <mergeCell ref="A434:B434"/>
    <mergeCell ref="A436:D436"/>
    <mergeCell ref="A437:D437"/>
    <mergeCell ref="A438:D438"/>
    <mergeCell ref="A439:D439"/>
    <mergeCell ref="A440:D440"/>
  </mergeCells>
  <printOptions/>
  <pageMargins bottom="0.75" footer="0.0" header="0.0" left="0.7" right="0.7" top="0.75"/>
  <pageSetup fitToHeight="0"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54.0"/>
    <col customWidth="1" min="2" max="2" width="16.38"/>
    <col customWidth="1" min="3" max="3" width="10.38"/>
    <col customWidth="1" min="4" max="4" width="9.38"/>
    <col customWidth="1" min="5" max="24" width="9.13"/>
  </cols>
  <sheetData>
    <row r="1" ht="23.25" customHeight="1">
      <c r="A1" s="238" t="s">
        <v>83</v>
      </c>
      <c r="B1" s="239"/>
      <c r="C1" s="239"/>
      <c r="D1" s="240"/>
      <c r="E1" s="241"/>
      <c r="F1" s="241"/>
      <c r="G1" s="241"/>
      <c r="H1" s="241"/>
      <c r="I1" s="241"/>
      <c r="J1" s="241"/>
      <c r="K1" s="241"/>
      <c r="L1" s="241"/>
      <c r="M1" s="241"/>
      <c r="N1" s="241"/>
      <c r="O1" s="241"/>
      <c r="P1" s="241"/>
      <c r="Q1" s="241"/>
      <c r="R1" s="241"/>
      <c r="S1" s="241"/>
      <c r="T1" s="241"/>
      <c r="U1" s="241"/>
      <c r="V1" s="241"/>
      <c r="W1" s="241"/>
      <c r="X1" s="241"/>
      <c r="Y1" s="241"/>
      <c r="Z1" s="241"/>
    </row>
    <row r="2" ht="18.0" customHeight="1">
      <c r="A2" s="242" t="s">
        <v>84</v>
      </c>
      <c r="B2" s="239"/>
      <c r="C2" s="239"/>
      <c r="D2" s="240"/>
      <c r="E2" s="241"/>
      <c r="F2" s="241"/>
      <c r="G2" s="241"/>
      <c r="H2" s="241"/>
      <c r="I2" s="241"/>
      <c r="J2" s="241"/>
      <c r="K2" s="241"/>
      <c r="L2" s="241"/>
      <c r="M2" s="241"/>
      <c r="N2" s="241"/>
      <c r="O2" s="241"/>
      <c r="P2" s="241"/>
      <c r="Q2" s="241"/>
      <c r="R2" s="241"/>
      <c r="S2" s="241"/>
      <c r="T2" s="241"/>
      <c r="U2" s="241"/>
      <c r="V2" s="241"/>
      <c r="W2" s="241"/>
      <c r="X2" s="241"/>
      <c r="Y2" s="241"/>
      <c r="Z2" s="241"/>
    </row>
    <row r="3" ht="15.75" customHeight="1">
      <c r="A3" s="243" t="s">
        <v>213</v>
      </c>
      <c r="B3" s="239"/>
      <c r="C3" s="239"/>
      <c r="D3" s="240"/>
      <c r="E3" s="241"/>
      <c r="F3" s="241"/>
      <c r="G3" s="241"/>
      <c r="H3" s="241"/>
      <c r="I3" s="241"/>
      <c r="J3" s="241"/>
      <c r="K3" s="241"/>
      <c r="L3" s="241"/>
      <c r="M3" s="241"/>
      <c r="N3" s="241"/>
      <c r="O3" s="241"/>
      <c r="P3" s="241"/>
      <c r="Q3" s="241"/>
      <c r="R3" s="241"/>
      <c r="S3" s="241"/>
      <c r="T3" s="241"/>
      <c r="U3" s="241"/>
      <c r="V3" s="241"/>
      <c r="W3" s="241"/>
      <c r="X3" s="241"/>
      <c r="Y3" s="241"/>
      <c r="Z3" s="241"/>
    </row>
    <row r="4" ht="11.25" customHeight="1">
      <c r="A4" s="244" t="s">
        <v>86</v>
      </c>
      <c r="B4" s="239"/>
      <c r="C4" s="239"/>
      <c r="D4" s="240"/>
      <c r="E4" s="241"/>
      <c r="F4" s="241"/>
      <c r="G4" s="241"/>
      <c r="H4" s="241"/>
      <c r="I4" s="241"/>
      <c r="J4" s="241"/>
      <c r="K4" s="241"/>
      <c r="L4" s="241"/>
      <c r="M4" s="241"/>
      <c r="N4" s="241"/>
      <c r="O4" s="241"/>
      <c r="P4" s="241"/>
      <c r="Q4" s="241"/>
      <c r="R4" s="241"/>
      <c r="S4" s="241"/>
      <c r="T4" s="241"/>
      <c r="U4" s="241"/>
      <c r="V4" s="241"/>
      <c r="W4" s="241"/>
      <c r="X4" s="241"/>
      <c r="Y4" s="241"/>
      <c r="Z4" s="241"/>
    </row>
    <row r="5" ht="11.25" customHeight="1">
      <c r="A5" s="244" t="s">
        <v>87</v>
      </c>
      <c r="B5" s="239"/>
      <c r="C5" s="239"/>
      <c r="D5" s="240"/>
      <c r="E5" s="241"/>
      <c r="F5" s="241"/>
      <c r="G5" s="241"/>
      <c r="H5" s="241"/>
      <c r="I5" s="241"/>
      <c r="J5" s="241"/>
      <c r="K5" s="241"/>
      <c r="L5" s="241"/>
      <c r="M5" s="241"/>
      <c r="N5" s="241"/>
      <c r="O5" s="241"/>
      <c r="P5" s="241"/>
      <c r="Q5" s="241"/>
      <c r="R5" s="241"/>
      <c r="S5" s="241"/>
      <c r="T5" s="241"/>
      <c r="U5" s="241"/>
      <c r="V5" s="241"/>
      <c r="W5" s="241"/>
      <c r="X5" s="241"/>
      <c r="Y5" s="241"/>
      <c r="Z5" s="241"/>
    </row>
    <row r="6" ht="11.25" customHeight="1">
      <c r="A6" s="245" t="s">
        <v>88</v>
      </c>
      <c r="B6" s="239"/>
      <c r="C6" s="239"/>
      <c r="D6" s="240"/>
      <c r="E6" s="241"/>
      <c r="F6" s="241"/>
      <c r="G6" s="241"/>
      <c r="H6" s="241"/>
      <c r="I6" s="241"/>
      <c r="J6" s="241"/>
      <c r="K6" s="241"/>
      <c r="L6" s="241"/>
      <c r="M6" s="241"/>
      <c r="N6" s="241"/>
      <c r="O6" s="241"/>
      <c r="P6" s="241"/>
      <c r="Q6" s="241"/>
      <c r="R6" s="241"/>
      <c r="S6" s="241"/>
      <c r="T6" s="241"/>
      <c r="U6" s="241"/>
      <c r="V6" s="241"/>
      <c r="W6" s="241"/>
      <c r="X6" s="241"/>
      <c r="Y6" s="241"/>
      <c r="Z6" s="241"/>
    </row>
    <row r="7" ht="18.75" customHeight="1">
      <c r="A7" s="246" t="s">
        <v>89</v>
      </c>
      <c r="B7" s="239"/>
      <c r="C7" s="239"/>
      <c r="D7" s="240"/>
      <c r="E7" s="241"/>
      <c r="F7" s="241"/>
      <c r="G7" s="241"/>
      <c r="H7" s="241"/>
      <c r="I7" s="241"/>
      <c r="J7" s="241"/>
      <c r="K7" s="241"/>
      <c r="L7" s="241"/>
      <c r="M7" s="241"/>
      <c r="N7" s="241"/>
      <c r="O7" s="241"/>
      <c r="P7" s="241"/>
      <c r="Q7" s="241"/>
      <c r="R7" s="241"/>
      <c r="S7" s="241"/>
      <c r="T7" s="241"/>
      <c r="U7" s="241"/>
      <c r="V7" s="241"/>
      <c r="W7" s="241"/>
      <c r="X7" s="241"/>
      <c r="Y7" s="241"/>
      <c r="Z7" s="241"/>
    </row>
    <row r="8" ht="72.0" customHeight="1">
      <c r="A8" s="247" t="s">
        <v>90</v>
      </c>
      <c r="B8" s="239"/>
      <c r="C8" s="239"/>
      <c r="D8" s="240"/>
      <c r="E8" s="241"/>
      <c r="F8" s="241"/>
      <c r="G8" s="241"/>
      <c r="H8" s="241"/>
      <c r="I8" s="241"/>
      <c r="J8" s="241"/>
      <c r="K8" s="241"/>
      <c r="L8" s="241"/>
      <c r="M8" s="241"/>
      <c r="N8" s="241"/>
      <c r="O8" s="241"/>
      <c r="P8" s="241"/>
      <c r="Q8" s="241"/>
      <c r="R8" s="241"/>
      <c r="S8" s="241"/>
      <c r="T8" s="241"/>
      <c r="U8" s="241"/>
      <c r="V8" s="241"/>
      <c r="W8" s="241"/>
      <c r="X8" s="241"/>
      <c r="Y8" s="241"/>
      <c r="Z8" s="241"/>
    </row>
    <row r="9" ht="6.75" customHeight="1">
      <c r="A9" s="248"/>
      <c r="B9" s="248"/>
      <c r="C9" s="248"/>
      <c r="D9" s="249"/>
      <c r="E9" s="241"/>
      <c r="F9" s="241"/>
      <c r="G9" s="241"/>
      <c r="H9" s="241"/>
      <c r="I9" s="241"/>
      <c r="J9" s="241"/>
      <c r="K9" s="241"/>
      <c r="L9" s="241"/>
      <c r="M9" s="241"/>
      <c r="N9" s="241"/>
      <c r="O9" s="241"/>
      <c r="P9" s="241"/>
      <c r="Q9" s="241"/>
      <c r="R9" s="241"/>
      <c r="S9" s="241"/>
      <c r="T9" s="241"/>
      <c r="U9" s="241"/>
      <c r="V9" s="241"/>
      <c r="W9" s="241"/>
      <c r="X9" s="241"/>
      <c r="Y9" s="241"/>
      <c r="Z9" s="241"/>
    </row>
    <row r="10" ht="11.25" customHeight="1">
      <c r="A10" s="250" t="s">
        <v>91</v>
      </c>
      <c r="B10" s="239"/>
      <c r="C10" s="239"/>
      <c r="D10" s="240"/>
      <c r="E10" s="241"/>
      <c r="F10" s="241"/>
      <c r="G10" s="241"/>
      <c r="H10" s="241"/>
      <c r="I10" s="241"/>
      <c r="J10" s="241"/>
      <c r="K10" s="241"/>
      <c r="L10" s="241"/>
      <c r="M10" s="241"/>
      <c r="N10" s="241"/>
      <c r="O10" s="241"/>
      <c r="P10" s="241"/>
      <c r="Q10" s="241"/>
      <c r="R10" s="241"/>
      <c r="S10" s="241"/>
      <c r="T10" s="241"/>
      <c r="U10" s="241"/>
      <c r="V10" s="241"/>
      <c r="W10" s="241"/>
      <c r="X10" s="241"/>
      <c r="Y10" s="241"/>
      <c r="Z10" s="241"/>
    </row>
    <row r="11" ht="6.75" customHeight="1">
      <c r="A11" s="251"/>
      <c r="B11" s="252"/>
      <c r="C11" s="252"/>
      <c r="D11" s="253"/>
      <c r="E11" s="241"/>
      <c r="F11" s="241"/>
      <c r="G11" s="241"/>
      <c r="H11" s="241"/>
      <c r="I11" s="241"/>
      <c r="J11" s="241"/>
      <c r="K11" s="241"/>
      <c r="L11" s="241"/>
      <c r="M11" s="241"/>
      <c r="N11" s="241"/>
      <c r="O11" s="241"/>
      <c r="P11" s="241"/>
      <c r="Q11" s="241"/>
      <c r="R11" s="241"/>
      <c r="S11" s="241"/>
      <c r="T11" s="241"/>
      <c r="U11" s="241"/>
      <c r="V11" s="241"/>
      <c r="W11" s="241"/>
      <c r="X11" s="241"/>
      <c r="Y11" s="241"/>
      <c r="Z11" s="241"/>
    </row>
    <row r="12" ht="36.0" customHeight="1">
      <c r="A12" s="247" t="s">
        <v>92</v>
      </c>
      <c r="B12" s="239"/>
      <c r="C12" s="239"/>
      <c r="D12" s="240"/>
      <c r="E12" s="241"/>
      <c r="F12" s="241"/>
      <c r="G12" s="241"/>
      <c r="H12" s="241"/>
      <c r="I12" s="241"/>
      <c r="J12" s="241"/>
      <c r="K12" s="241"/>
      <c r="L12" s="241"/>
      <c r="M12" s="241"/>
      <c r="N12" s="241"/>
      <c r="O12" s="241"/>
      <c r="P12" s="241"/>
      <c r="Q12" s="241"/>
      <c r="R12" s="241"/>
      <c r="S12" s="241"/>
      <c r="T12" s="241"/>
      <c r="U12" s="241"/>
      <c r="V12" s="241"/>
      <c r="W12" s="241"/>
      <c r="X12" s="241"/>
      <c r="Y12" s="241"/>
      <c r="Z12" s="241"/>
    </row>
    <row r="13" ht="6.75" customHeight="1">
      <c r="A13" s="248"/>
      <c r="B13" s="248"/>
      <c r="C13" s="248"/>
      <c r="D13" s="249"/>
      <c r="E13" s="241"/>
      <c r="F13" s="241"/>
      <c r="G13" s="241"/>
      <c r="H13" s="241"/>
      <c r="I13" s="241"/>
      <c r="J13" s="241"/>
      <c r="K13" s="241"/>
      <c r="L13" s="241"/>
      <c r="M13" s="241"/>
      <c r="N13" s="241"/>
      <c r="O13" s="241"/>
      <c r="P13" s="241"/>
      <c r="Q13" s="241"/>
      <c r="R13" s="241"/>
      <c r="S13" s="241"/>
      <c r="T13" s="241"/>
      <c r="U13" s="241"/>
      <c r="V13" s="241"/>
      <c r="W13" s="241"/>
      <c r="X13" s="241"/>
      <c r="Y13" s="241"/>
      <c r="Z13" s="241"/>
    </row>
    <row r="14" ht="48.0" customHeight="1">
      <c r="A14" s="247" t="s">
        <v>93</v>
      </c>
      <c r="B14" s="239"/>
      <c r="C14" s="239"/>
      <c r="D14" s="240"/>
      <c r="E14" s="241"/>
      <c r="F14" s="241"/>
      <c r="G14" s="241"/>
      <c r="H14" s="241"/>
      <c r="I14" s="241"/>
      <c r="J14" s="241"/>
      <c r="K14" s="241"/>
      <c r="L14" s="241"/>
      <c r="M14" s="241"/>
      <c r="N14" s="241"/>
      <c r="O14" s="241"/>
      <c r="P14" s="241"/>
      <c r="Q14" s="241"/>
      <c r="R14" s="241"/>
      <c r="S14" s="241"/>
      <c r="T14" s="241"/>
      <c r="U14" s="241"/>
      <c r="V14" s="241"/>
      <c r="W14" s="241"/>
      <c r="X14" s="241"/>
      <c r="Y14" s="241"/>
      <c r="Z14" s="241"/>
    </row>
    <row r="15" ht="6.75" customHeight="1">
      <c r="A15" s="248"/>
      <c r="B15" s="248"/>
      <c r="C15" s="248"/>
      <c r="D15" s="249"/>
      <c r="E15" s="241"/>
      <c r="F15" s="241"/>
      <c r="G15" s="241"/>
      <c r="H15" s="241"/>
      <c r="I15" s="241"/>
      <c r="J15" s="241"/>
      <c r="K15" s="241"/>
      <c r="L15" s="241"/>
      <c r="M15" s="241"/>
      <c r="N15" s="241"/>
      <c r="O15" s="241"/>
      <c r="P15" s="241"/>
      <c r="Q15" s="241"/>
      <c r="R15" s="241"/>
      <c r="S15" s="241"/>
      <c r="T15" s="241"/>
      <c r="U15" s="241"/>
      <c r="V15" s="241"/>
      <c r="W15" s="241"/>
      <c r="X15" s="241"/>
      <c r="Y15" s="241"/>
      <c r="Z15" s="241"/>
    </row>
    <row r="16" ht="48.0" customHeight="1">
      <c r="A16" s="247" t="s">
        <v>94</v>
      </c>
      <c r="B16" s="239"/>
      <c r="C16" s="239"/>
      <c r="D16" s="240"/>
      <c r="E16" s="241"/>
      <c r="F16" s="241"/>
      <c r="G16" s="241"/>
      <c r="H16" s="241"/>
      <c r="I16" s="241"/>
      <c r="J16" s="241"/>
      <c r="K16" s="241"/>
      <c r="L16" s="241"/>
      <c r="M16" s="241"/>
      <c r="N16" s="241"/>
      <c r="O16" s="241"/>
      <c r="P16" s="241"/>
      <c r="Q16" s="241"/>
      <c r="R16" s="241"/>
      <c r="S16" s="241"/>
      <c r="T16" s="241"/>
      <c r="U16" s="241"/>
      <c r="V16" s="241"/>
      <c r="W16" s="241"/>
      <c r="X16" s="241"/>
      <c r="Y16" s="241"/>
      <c r="Z16" s="241"/>
    </row>
    <row r="17" ht="6.75" customHeight="1">
      <c r="A17" s="248"/>
      <c r="B17" s="248"/>
      <c r="C17" s="248"/>
      <c r="D17" s="249"/>
      <c r="E17" s="241"/>
      <c r="F17" s="241"/>
      <c r="G17" s="241"/>
      <c r="H17" s="241"/>
      <c r="I17" s="241"/>
      <c r="J17" s="241"/>
      <c r="K17" s="241"/>
      <c r="L17" s="241"/>
      <c r="M17" s="241"/>
      <c r="N17" s="241"/>
      <c r="O17" s="241"/>
      <c r="P17" s="241"/>
      <c r="Q17" s="241"/>
      <c r="R17" s="241"/>
      <c r="S17" s="241"/>
      <c r="T17" s="241"/>
      <c r="U17" s="241"/>
      <c r="V17" s="241"/>
      <c r="W17" s="241"/>
      <c r="X17" s="241"/>
      <c r="Y17" s="241"/>
      <c r="Z17" s="241"/>
    </row>
    <row r="18" ht="36.0" customHeight="1">
      <c r="A18" s="247" t="s">
        <v>95</v>
      </c>
      <c r="B18" s="239"/>
      <c r="C18" s="239"/>
      <c r="D18" s="240"/>
      <c r="E18" s="241"/>
      <c r="F18" s="241"/>
      <c r="G18" s="241"/>
      <c r="H18" s="241"/>
      <c r="I18" s="241"/>
      <c r="J18" s="241"/>
      <c r="K18" s="241"/>
      <c r="L18" s="241"/>
      <c r="M18" s="241"/>
      <c r="N18" s="241"/>
      <c r="O18" s="241"/>
      <c r="P18" s="241"/>
      <c r="Q18" s="241"/>
      <c r="R18" s="241"/>
      <c r="S18" s="241"/>
      <c r="T18" s="241"/>
      <c r="U18" s="241"/>
      <c r="V18" s="241"/>
      <c r="W18" s="241"/>
      <c r="X18" s="241"/>
      <c r="Y18" s="241"/>
      <c r="Z18" s="241"/>
    </row>
    <row r="19" ht="6.75" customHeight="1">
      <c r="A19" s="248"/>
      <c r="B19" s="248"/>
      <c r="C19" s="248"/>
      <c r="D19" s="249"/>
      <c r="E19" s="241"/>
      <c r="F19" s="241"/>
      <c r="G19" s="241"/>
      <c r="H19" s="241"/>
      <c r="I19" s="241"/>
      <c r="J19" s="241"/>
      <c r="K19" s="241"/>
      <c r="L19" s="241"/>
      <c r="M19" s="241"/>
      <c r="N19" s="241"/>
      <c r="O19" s="241"/>
      <c r="P19" s="241"/>
      <c r="Q19" s="241"/>
      <c r="R19" s="241"/>
      <c r="S19" s="241"/>
      <c r="T19" s="241"/>
      <c r="U19" s="241"/>
      <c r="V19" s="241"/>
      <c r="W19" s="241"/>
      <c r="X19" s="241"/>
      <c r="Y19" s="241"/>
      <c r="Z19" s="241"/>
    </row>
    <row r="20" ht="15.0" customHeight="1">
      <c r="A20" s="266" t="s">
        <v>96</v>
      </c>
      <c r="B20" s="259"/>
      <c r="C20" s="259"/>
      <c r="D20" s="259"/>
      <c r="E20" s="241"/>
      <c r="F20" s="241"/>
      <c r="G20" s="241"/>
      <c r="H20" s="241"/>
      <c r="I20" s="241"/>
      <c r="J20" s="241"/>
      <c r="K20" s="241"/>
      <c r="L20" s="241"/>
      <c r="M20" s="241"/>
      <c r="N20" s="241"/>
      <c r="O20" s="241"/>
      <c r="P20" s="241"/>
      <c r="Q20" s="241"/>
      <c r="R20" s="241"/>
      <c r="S20" s="241"/>
      <c r="T20" s="241"/>
      <c r="U20" s="241"/>
      <c r="V20" s="241"/>
      <c r="W20" s="241"/>
      <c r="X20" s="241"/>
      <c r="Y20" s="241"/>
      <c r="Z20" s="241"/>
    </row>
    <row r="21" ht="6.75" customHeight="1">
      <c r="A21" s="255"/>
      <c r="B21" s="256"/>
      <c r="C21" s="256"/>
      <c r="D21" s="333"/>
      <c r="E21" s="241"/>
      <c r="F21" s="241"/>
      <c r="G21" s="241"/>
      <c r="H21" s="241"/>
      <c r="I21" s="241"/>
      <c r="J21" s="241"/>
      <c r="K21" s="241"/>
      <c r="L21" s="241"/>
      <c r="M21" s="241"/>
      <c r="N21" s="241"/>
      <c r="O21" s="241"/>
      <c r="P21" s="241"/>
      <c r="Q21" s="241"/>
      <c r="R21" s="241"/>
      <c r="S21" s="241"/>
      <c r="T21" s="241"/>
      <c r="U21" s="241"/>
      <c r="V21" s="241"/>
      <c r="W21" s="241"/>
      <c r="X21" s="241"/>
      <c r="Y21" s="241"/>
      <c r="Z21" s="241"/>
    </row>
    <row r="22" ht="11.25" customHeight="1">
      <c r="A22" s="258" t="s">
        <v>97</v>
      </c>
      <c r="B22" s="259"/>
      <c r="C22" s="260" t="s">
        <v>98</v>
      </c>
      <c r="D22" s="311">
        <f>'Proposed Rates'!J8</f>
        <v>53.15</v>
      </c>
      <c r="E22" s="241"/>
      <c r="F22" s="241"/>
      <c r="G22" s="241"/>
      <c r="H22" s="241"/>
      <c r="I22" s="241"/>
      <c r="J22" s="241"/>
      <c r="K22" s="241"/>
      <c r="L22" s="241"/>
      <c r="M22" s="241"/>
      <c r="N22" s="241"/>
      <c r="O22" s="241"/>
      <c r="P22" s="241"/>
      <c r="Q22" s="241"/>
      <c r="R22" s="241"/>
      <c r="S22" s="241"/>
      <c r="T22" s="241"/>
      <c r="U22" s="241"/>
      <c r="V22" s="241"/>
      <c r="W22" s="241"/>
      <c r="X22" s="241"/>
      <c r="Y22" s="241"/>
      <c r="Z22" s="241"/>
    </row>
    <row r="23" ht="11.25" hidden="1" customHeight="1">
      <c r="A23" s="258" t="s">
        <v>99</v>
      </c>
      <c r="B23" s="259"/>
      <c r="C23" s="260" t="s">
        <v>98</v>
      </c>
      <c r="D23" s="312">
        <f>'Proposed Rates'!J90</f>
        <v>0</v>
      </c>
      <c r="E23" s="241"/>
      <c r="F23" s="241"/>
      <c r="G23" s="241"/>
      <c r="H23" s="241"/>
      <c r="I23" s="241"/>
      <c r="J23" s="241"/>
      <c r="K23" s="241"/>
      <c r="L23" s="241"/>
      <c r="M23" s="241"/>
      <c r="N23" s="241"/>
      <c r="O23" s="241"/>
      <c r="P23" s="241"/>
      <c r="Q23" s="241"/>
      <c r="R23" s="241"/>
      <c r="S23" s="241"/>
      <c r="T23" s="241"/>
      <c r="U23" s="241"/>
      <c r="V23" s="241"/>
      <c r="W23" s="241"/>
      <c r="X23" s="241"/>
      <c r="Y23" s="241"/>
      <c r="Z23" s="241"/>
    </row>
    <row r="24" ht="11.25" hidden="1" customHeight="1">
      <c r="A24" s="258" t="s">
        <v>100</v>
      </c>
      <c r="B24" s="259"/>
      <c r="C24" s="260" t="s">
        <v>98</v>
      </c>
      <c r="D24" s="313">
        <f>'Proposed Rates'!J64</f>
        <v>0</v>
      </c>
      <c r="E24" s="241"/>
      <c r="F24" s="241"/>
      <c r="G24" s="241"/>
      <c r="H24" s="241"/>
      <c r="I24" s="241"/>
      <c r="J24" s="241"/>
      <c r="K24" s="241"/>
      <c r="L24" s="241"/>
      <c r="M24" s="241"/>
      <c r="N24" s="241"/>
      <c r="O24" s="241"/>
      <c r="P24" s="241"/>
      <c r="Q24" s="241"/>
      <c r="R24" s="241"/>
      <c r="S24" s="241"/>
      <c r="T24" s="241"/>
      <c r="U24" s="241"/>
      <c r="V24" s="241"/>
      <c r="W24" s="241"/>
      <c r="X24" s="241"/>
      <c r="Y24" s="241"/>
      <c r="Z24" s="241"/>
    </row>
    <row r="25" ht="11.25" customHeight="1">
      <c r="A25" s="258" t="s">
        <v>101</v>
      </c>
      <c r="B25" s="259"/>
      <c r="C25" s="260" t="s">
        <v>98</v>
      </c>
      <c r="D25" s="313">
        <f>'Proposed Rates'!J273</f>
        <v>0.45</v>
      </c>
      <c r="E25" s="241"/>
      <c r="F25" s="241"/>
      <c r="G25" s="241"/>
      <c r="H25" s="241"/>
      <c r="I25" s="241"/>
      <c r="J25" s="241"/>
      <c r="K25" s="241"/>
      <c r="L25" s="241"/>
      <c r="M25" s="241"/>
      <c r="N25" s="241"/>
      <c r="O25" s="241"/>
      <c r="P25" s="241"/>
      <c r="Q25" s="241"/>
      <c r="R25" s="241"/>
      <c r="S25" s="241"/>
      <c r="T25" s="241"/>
      <c r="U25" s="241"/>
      <c r="V25" s="241"/>
      <c r="W25" s="241"/>
      <c r="X25" s="241"/>
      <c r="Y25" s="241"/>
      <c r="Z25" s="241"/>
    </row>
    <row r="26" ht="11.25" customHeight="1">
      <c r="A26" s="258" t="s">
        <v>102</v>
      </c>
      <c r="B26" s="259"/>
      <c r="C26" s="260" t="s">
        <v>103</v>
      </c>
      <c r="D26" s="314">
        <f>'Proposed Rates'!J260</f>
        <v>0.00008</v>
      </c>
      <c r="E26" s="241"/>
      <c r="F26" s="241"/>
      <c r="G26" s="241"/>
      <c r="H26" s="241"/>
      <c r="I26" s="241"/>
      <c r="J26" s="241"/>
      <c r="K26" s="241"/>
      <c r="L26" s="241"/>
      <c r="M26" s="241"/>
      <c r="N26" s="241"/>
      <c r="O26" s="241"/>
      <c r="P26" s="241"/>
      <c r="Q26" s="241"/>
      <c r="R26" s="241"/>
      <c r="S26" s="241"/>
      <c r="T26" s="241"/>
      <c r="U26" s="241"/>
      <c r="V26" s="241"/>
      <c r="W26" s="241"/>
      <c r="X26" s="241"/>
      <c r="Y26" s="241"/>
      <c r="Z26" s="241"/>
    </row>
    <row r="27" ht="11.25" hidden="1" customHeight="1">
      <c r="A27" s="258" t="s">
        <v>104</v>
      </c>
      <c r="B27" s="259"/>
      <c r="C27" s="260" t="s">
        <v>103</v>
      </c>
      <c r="D27" s="312">
        <f>'Proposed Rates'!J37</f>
        <v>0</v>
      </c>
      <c r="E27" s="241"/>
      <c r="F27" s="241"/>
      <c r="G27" s="241"/>
      <c r="H27" s="241"/>
      <c r="I27" s="241"/>
      <c r="J27" s="241"/>
      <c r="K27" s="241"/>
      <c r="L27" s="241"/>
      <c r="M27" s="241"/>
      <c r="N27" s="241"/>
      <c r="O27" s="241"/>
      <c r="P27" s="241"/>
      <c r="Q27" s="241"/>
      <c r="R27" s="241"/>
      <c r="S27" s="241"/>
      <c r="T27" s="241"/>
      <c r="U27" s="241"/>
      <c r="V27" s="241"/>
      <c r="W27" s="241"/>
      <c r="X27" s="241"/>
      <c r="Y27" s="241"/>
      <c r="Z27" s="241"/>
    </row>
    <row r="28" ht="11.25" hidden="1" customHeight="1">
      <c r="A28" s="258" t="s">
        <v>105</v>
      </c>
      <c r="B28" s="259"/>
      <c r="C28" s="260" t="s">
        <v>103</v>
      </c>
      <c r="D28" s="312">
        <f>'Proposed Rates'!J142</f>
        <v>0</v>
      </c>
      <c r="E28" s="241"/>
      <c r="F28" s="241"/>
      <c r="G28" s="241"/>
      <c r="H28" s="241"/>
      <c r="I28" s="241"/>
      <c r="J28" s="241"/>
      <c r="K28" s="241"/>
      <c r="L28" s="241"/>
      <c r="M28" s="241"/>
      <c r="N28" s="241"/>
      <c r="O28" s="241"/>
      <c r="P28" s="241"/>
      <c r="Q28" s="241"/>
      <c r="R28" s="241"/>
      <c r="S28" s="241"/>
      <c r="T28" s="241"/>
      <c r="U28" s="241"/>
      <c r="V28" s="241"/>
      <c r="W28" s="241"/>
      <c r="X28" s="241"/>
      <c r="Y28" s="241"/>
      <c r="Z28" s="241"/>
    </row>
    <row r="29" ht="11.25" customHeight="1">
      <c r="A29" s="258" t="s">
        <v>106</v>
      </c>
      <c r="B29" s="259"/>
      <c r="C29" s="260" t="s">
        <v>103</v>
      </c>
      <c r="D29" s="312">
        <f>'Proposed Rates'!J183</f>
        <v>0.0141</v>
      </c>
      <c r="E29" s="241"/>
      <c r="F29" s="241"/>
      <c r="G29" s="241"/>
      <c r="H29" s="241"/>
      <c r="I29" s="241"/>
      <c r="J29" s="241"/>
      <c r="K29" s="241"/>
      <c r="L29" s="241"/>
      <c r="M29" s="241"/>
      <c r="N29" s="241"/>
      <c r="O29" s="241"/>
      <c r="P29" s="241"/>
      <c r="Q29" s="241"/>
      <c r="R29" s="241"/>
      <c r="S29" s="241"/>
      <c r="T29" s="241"/>
      <c r="U29" s="241"/>
      <c r="V29" s="241"/>
      <c r="W29" s="241"/>
      <c r="X29" s="241"/>
      <c r="Y29" s="241"/>
      <c r="Z29" s="241"/>
    </row>
    <row r="30" ht="10.5" customHeight="1">
      <c r="A30" s="258" t="s">
        <v>107</v>
      </c>
      <c r="B30" s="259"/>
      <c r="C30" s="260" t="s">
        <v>103</v>
      </c>
      <c r="D30" s="312">
        <f>'Proposed Rates'!J196</f>
        <v>0.0079</v>
      </c>
      <c r="E30" s="241"/>
      <c r="F30" s="241"/>
      <c r="G30" s="241"/>
      <c r="H30" s="241"/>
      <c r="I30" s="241"/>
      <c r="J30" s="241"/>
      <c r="K30" s="241"/>
      <c r="L30" s="241"/>
      <c r="M30" s="241"/>
      <c r="N30" s="241"/>
      <c r="O30" s="241"/>
      <c r="P30" s="241"/>
      <c r="Q30" s="241"/>
      <c r="R30" s="241"/>
      <c r="S30" s="241"/>
      <c r="T30" s="241"/>
      <c r="U30" s="241"/>
      <c r="V30" s="241"/>
      <c r="W30" s="241"/>
      <c r="X30" s="241"/>
      <c r="Y30" s="241"/>
      <c r="Z30" s="241"/>
    </row>
    <row r="31" ht="6.75" customHeight="1">
      <c r="A31" s="260"/>
      <c r="B31" s="260"/>
      <c r="C31" s="260"/>
      <c r="D31" s="265"/>
      <c r="E31" s="241"/>
      <c r="F31" s="241"/>
      <c r="G31" s="241"/>
      <c r="H31" s="241"/>
      <c r="I31" s="241"/>
      <c r="J31" s="241"/>
      <c r="K31" s="241"/>
      <c r="L31" s="241"/>
      <c r="M31" s="241"/>
      <c r="N31" s="241"/>
      <c r="O31" s="241"/>
      <c r="P31" s="241"/>
      <c r="Q31" s="241"/>
      <c r="R31" s="241"/>
      <c r="S31" s="241"/>
      <c r="T31" s="241"/>
      <c r="U31" s="241"/>
      <c r="V31" s="241"/>
      <c r="W31" s="241"/>
      <c r="X31" s="241"/>
      <c r="Y31" s="241"/>
      <c r="Z31" s="241"/>
    </row>
    <row r="32" ht="15.0" customHeight="1">
      <c r="A32" s="266" t="s">
        <v>108</v>
      </c>
      <c r="B32" s="259"/>
      <c r="C32" s="260"/>
      <c r="D32" s="265"/>
      <c r="E32" s="241"/>
      <c r="F32" s="241"/>
      <c r="G32" s="241"/>
      <c r="H32" s="241"/>
      <c r="I32" s="241"/>
      <c r="J32" s="241"/>
      <c r="K32" s="241"/>
      <c r="L32" s="241"/>
      <c r="M32" s="241"/>
      <c r="N32" s="241"/>
      <c r="O32" s="241"/>
      <c r="P32" s="241"/>
      <c r="Q32" s="241"/>
      <c r="R32" s="241"/>
      <c r="S32" s="241"/>
      <c r="T32" s="241"/>
      <c r="U32" s="241"/>
      <c r="V32" s="241"/>
      <c r="W32" s="241"/>
      <c r="X32" s="241"/>
      <c r="Y32" s="241"/>
      <c r="Z32" s="241"/>
    </row>
    <row r="33" ht="6.75" customHeight="1">
      <c r="A33" s="255"/>
      <c r="B33" s="260"/>
      <c r="C33" s="260"/>
      <c r="D33" s="265"/>
      <c r="E33" s="241"/>
      <c r="F33" s="241"/>
      <c r="G33" s="241"/>
      <c r="H33" s="241"/>
      <c r="I33" s="241"/>
      <c r="J33" s="241"/>
      <c r="K33" s="241"/>
      <c r="L33" s="241"/>
      <c r="M33" s="241"/>
      <c r="N33" s="241"/>
      <c r="O33" s="241"/>
      <c r="P33" s="241"/>
      <c r="Q33" s="241"/>
      <c r="R33" s="241"/>
      <c r="S33" s="241"/>
      <c r="T33" s="241"/>
      <c r="U33" s="241"/>
      <c r="V33" s="241"/>
      <c r="W33" s="241"/>
      <c r="X33" s="241"/>
      <c r="Y33" s="241"/>
      <c r="Z33" s="241"/>
    </row>
    <row r="34" ht="11.25" customHeight="1">
      <c r="A34" s="258" t="s">
        <v>109</v>
      </c>
      <c r="B34" s="259"/>
      <c r="C34" s="260" t="s">
        <v>103</v>
      </c>
      <c r="D34" s="262">
        <v>0.0041</v>
      </c>
      <c r="E34" s="241"/>
      <c r="F34" s="241"/>
      <c r="G34" s="241"/>
      <c r="H34" s="241"/>
      <c r="I34" s="241"/>
      <c r="J34" s="241"/>
      <c r="K34" s="241"/>
      <c r="L34" s="241"/>
      <c r="M34" s="241"/>
      <c r="N34" s="241"/>
      <c r="O34" s="241"/>
      <c r="P34" s="241"/>
      <c r="Q34" s="241"/>
      <c r="R34" s="241"/>
      <c r="S34" s="241"/>
      <c r="T34" s="241"/>
      <c r="U34" s="241"/>
      <c r="V34" s="241"/>
      <c r="W34" s="241"/>
      <c r="X34" s="241"/>
      <c r="Y34" s="241"/>
      <c r="Z34" s="241"/>
    </row>
    <row r="35" ht="11.25" customHeight="1">
      <c r="A35" s="258" t="s">
        <v>110</v>
      </c>
      <c r="B35" s="259"/>
      <c r="C35" s="260" t="s">
        <v>103</v>
      </c>
      <c r="D35" s="262">
        <f>'Proposed Rates'!J209-'2026'!D34</f>
        <v>0.0004</v>
      </c>
      <c r="E35" s="241"/>
      <c r="F35" s="241"/>
      <c r="G35" s="241"/>
      <c r="H35" s="241"/>
      <c r="I35" s="241"/>
      <c r="J35" s="241"/>
      <c r="K35" s="241"/>
      <c r="L35" s="241"/>
      <c r="M35" s="241"/>
      <c r="N35" s="241"/>
      <c r="O35" s="241"/>
      <c r="P35" s="241"/>
      <c r="Q35" s="241"/>
      <c r="R35" s="241"/>
      <c r="S35" s="241"/>
      <c r="T35" s="241"/>
      <c r="U35" s="241"/>
      <c r="V35" s="241"/>
      <c r="W35" s="241"/>
      <c r="X35" s="241"/>
      <c r="Y35" s="241"/>
      <c r="Z35" s="241"/>
    </row>
    <row r="36" ht="11.25" customHeight="1">
      <c r="A36" s="258" t="s">
        <v>111</v>
      </c>
      <c r="B36" s="259"/>
      <c r="C36" s="260" t="s">
        <v>103</v>
      </c>
      <c r="D36" s="262">
        <f>'Proposed Rates'!J222</f>
        <v>0.0015</v>
      </c>
      <c r="E36" s="241"/>
      <c r="F36" s="241"/>
      <c r="G36" s="241"/>
      <c r="H36" s="241"/>
      <c r="I36" s="241"/>
      <c r="J36" s="241"/>
      <c r="K36" s="241"/>
      <c r="L36" s="241"/>
      <c r="M36" s="241"/>
      <c r="N36" s="241"/>
      <c r="O36" s="241"/>
      <c r="P36" s="241"/>
      <c r="Q36" s="241"/>
      <c r="R36" s="241"/>
      <c r="S36" s="241"/>
      <c r="T36" s="241"/>
      <c r="U36" s="241"/>
      <c r="V36" s="241"/>
      <c r="W36" s="241"/>
      <c r="X36" s="241"/>
      <c r="Y36" s="241"/>
      <c r="Z36" s="241"/>
    </row>
    <row r="37" ht="11.25" customHeight="1">
      <c r="A37" s="258" t="s">
        <v>112</v>
      </c>
      <c r="B37" s="259"/>
      <c r="C37" s="260" t="s">
        <v>98</v>
      </c>
      <c r="D37" s="262">
        <f>'Proposed Rates'!J236</f>
        <v>1.63</v>
      </c>
      <c r="E37" s="241"/>
      <c r="F37" s="241"/>
      <c r="G37" s="241"/>
      <c r="H37" s="241"/>
      <c r="I37" s="241"/>
      <c r="J37" s="241"/>
      <c r="K37" s="241"/>
      <c r="L37" s="241"/>
      <c r="M37" s="241"/>
      <c r="N37" s="241"/>
      <c r="O37" s="241"/>
      <c r="P37" s="241"/>
      <c r="Q37" s="241"/>
      <c r="R37" s="241"/>
      <c r="S37" s="241"/>
      <c r="T37" s="241"/>
      <c r="U37" s="241"/>
      <c r="V37" s="241"/>
      <c r="W37" s="241"/>
      <c r="X37" s="241"/>
      <c r="Y37" s="241"/>
      <c r="Z37" s="241"/>
    </row>
    <row r="38" ht="11.25" customHeight="1">
      <c r="A38" s="258"/>
      <c r="B38" s="259"/>
      <c r="C38" s="260"/>
      <c r="D38" s="265"/>
      <c r="E38" s="241"/>
      <c r="F38" s="241"/>
      <c r="G38" s="241"/>
      <c r="H38" s="241"/>
      <c r="I38" s="241"/>
      <c r="J38" s="241"/>
      <c r="K38" s="241"/>
      <c r="L38" s="241"/>
      <c r="M38" s="241"/>
      <c r="N38" s="241"/>
      <c r="O38" s="241"/>
      <c r="P38" s="241"/>
      <c r="Q38" s="241"/>
      <c r="R38" s="241"/>
      <c r="S38" s="241"/>
      <c r="T38" s="241"/>
      <c r="U38" s="241"/>
      <c r="V38" s="241"/>
      <c r="W38" s="241"/>
      <c r="X38" s="241"/>
      <c r="Y38" s="241"/>
      <c r="Z38" s="241"/>
    </row>
    <row r="39" ht="24.0" customHeight="1">
      <c r="A39" s="238" t="str">
        <f>$A$1</f>
        <v>Hydro Ottawa Limited</v>
      </c>
      <c r="B39" s="239"/>
      <c r="C39" s="239"/>
      <c r="D39" s="240"/>
      <c r="E39" s="241"/>
      <c r="F39" s="241"/>
      <c r="G39" s="241"/>
      <c r="H39" s="241"/>
      <c r="I39" s="241"/>
      <c r="J39" s="241"/>
      <c r="K39" s="241"/>
      <c r="L39" s="241"/>
      <c r="M39" s="241"/>
      <c r="N39" s="241"/>
      <c r="O39" s="241"/>
      <c r="P39" s="241"/>
      <c r="Q39" s="241"/>
      <c r="R39" s="241"/>
      <c r="S39" s="241"/>
      <c r="T39" s="241"/>
      <c r="U39" s="241"/>
      <c r="V39" s="241"/>
      <c r="W39" s="241"/>
      <c r="X39" s="241"/>
      <c r="Y39" s="241"/>
      <c r="Z39" s="241"/>
    </row>
    <row r="40" ht="15.75" customHeight="1">
      <c r="A40" s="242" t="str">
        <f>$A$2</f>
        <v>PROPOSED - TARIFF OF RATES AND CHARGES</v>
      </c>
      <c r="B40" s="239"/>
      <c r="C40" s="239"/>
      <c r="D40" s="240"/>
      <c r="E40" s="241"/>
      <c r="F40" s="241"/>
      <c r="G40" s="241"/>
      <c r="H40" s="241"/>
      <c r="I40" s="241"/>
      <c r="J40" s="241"/>
      <c r="K40" s="241"/>
      <c r="L40" s="241"/>
      <c r="M40" s="241"/>
      <c r="N40" s="241"/>
      <c r="O40" s="241"/>
      <c r="P40" s="241"/>
      <c r="Q40" s="241"/>
      <c r="R40" s="241"/>
      <c r="S40" s="241"/>
      <c r="T40" s="241"/>
      <c r="U40" s="241"/>
      <c r="V40" s="241"/>
      <c r="W40" s="241"/>
      <c r="X40" s="241"/>
      <c r="Y40" s="241"/>
      <c r="Z40" s="241"/>
    </row>
    <row r="41" ht="15.75" customHeight="1">
      <c r="A41" s="243" t="str">
        <f>$A$3</f>
        <v>Effective and Implementation Date January 1, 2030</v>
      </c>
      <c r="B41" s="239"/>
      <c r="C41" s="239"/>
      <c r="D41" s="240"/>
      <c r="E41" s="241"/>
      <c r="F41" s="241"/>
      <c r="G41" s="241"/>
      <c r="H41" s="241"/>
      <c r="I41" s="241"/>
      <c r="J41" s="241"/>
      <c r="K41" s="241"/>
      <c r="L41" s="241"/>
      <c r="M41" s="241"/>
      <c r="N41" s="241"/>
      <c r="O41" s="241"/>
      <c r="P41" s="241"/>
      <c r="Q41" s="241"/>
      <c r="R41" s="241"/>
      <c r="S41" s="241"/>
      <c r="T41" s="241"/>
      <c r="U41" s="241"/>
      <c r="V41" s="241"/>
      <c r="W41" s="241"/>
      <c r="X41" s="241"/>
      <c r="Y41" s="241"/>
      <c r="Z41" s="241"/>
    </row>
    <row r="42" ht="12.0" customHeight="1">
      <c r="A42" s="244" t="str">
        <f>$A$4</f>
        <v>This schedule supersedes and replaces all previously</v>
      </c>
      <c r="B42" s="239"/>
      <c r="C42" s="239"/>
      <c r="D42" s="240"/>
      <c r="E42" s="241"/>
      <c r="F42" s="241"/>
      <c r="G42" s="241"/>
      <c r="H42" s="241"/>
      <c r="I42" s="241"/>
      <c r="J42" s="241"/>
      <c r="K42" s="241"/>
      <c r="L42" s="241"/>
      <c r="M42" s="241"/>
      <c r="N42" s="241"/>
      <c r="O42" s="241"/>
      <c r="P42" s="241"/>
      <c r="Q42" s="241"/>
      <c r="R42" s="241"/>
      <c r="S42" s="241"/>
      <c r="T42" s="241"/>
      <c r="U42" s="241"/>
      <c r="V42" s="241"/>
      <c r="W42" s="241"/>
      <c r="X42" s="241"/>
      <c r="Y42" s="241"/>
      <c r="Z42" s="241"/>
    </row>
    <row r="43" ht="11.25" customHeight="1">
      <c r="A43" s="244" t="str">
        <f>$A$5</f>
        <v>approved schedules of Rates, Charges and Loss Factors</v>
      </c>
      <c r="B43" s="239"/>
      <c r="C43" s="239"/>
      <c r="D43" s="240"/>
      <c r="E43" s="241"/>
      <c r="F43" s="241"/>
      <c r="G43" s="241"/>
      <c r="H43" s="241"/>
      <c r="I43" s="241"/>
      <c r="J43" s="241"/>
      <c r="K43" s="241"/>
      <c r="L43" s="241"/>
      <c r="M43" s="241"/>
      <c r="N43" s="241"/>
      <c r="O43" s="241"/>
      <c r="P43" s="241"/>
      <c r="Q43" s="241"/>
      <c r="R43" s="241"/>
      <c r="S43" s="241"/>
      <c r="T43" s="241"/>
      <c r="U43" s="241"/>
      <c r="V43" s="241"/>
      <c r="W43" s="241"/>
      <c r="X43" s="241"/>
      <c r="Y43" s="241"/>
      <c r="Z43" s="241"/>
    </row>
    <row r="44" ht="11.25" customHeight="1">
      <c r="A44" s="245" t="str">
        <f>$A$6</f>
        <v>EB-2024-0115</v>
      </c>
      <c r="B44" s="239"/>
      <c r="C44" s="239"/>
      <c r="D44" s="240"/>
      <c r="E44" s="241"/>
      <c r="F44" s="241"/>
      <c r="G44" s="241"/>
      <c r="H44" s="241"/>
      <c r="I44" s="241"/>
      <c r="J44" s="241"/>
      <c r="K44" s="241"/>
      <c r="L44" s="241"/>
      <c r="M44" s="241"/>
      <c r="N44" s="241"/>
      <c r="O44" s="241"/>
      <c r="P44" s="241"/>
      <c r="Q44" s="241"/>
      <c r="R44" s="241"/>
      <c r="S44" s="241"/>
      <c r="T44" s="241"/>
      <c r="U44" s="241"/>
      <c r="V44" s="241"/>
      <c r="W44" s="241"/>
      <c r="X44" s="241"/>
      <c r="Y44" s="241"/>
      <c r="Z44" s="241"/>
    </row>
    <row r="45" ht="18.75" customHeight="1">
      <c r="A45" s="246" t="s">
        <v>113</v>
      </c>
      <c r="B45" s="239"/>
      <c r="C45" s="239"/>
      <c r="D45" s="240"/>
      <c r="E45" s="267"/>
      <c r="F45" s="267"/>
      <c r="G45" s="267"/>
      <c r="H45" s="267"/>
      <c r="I45" s="267"/>
      <c r="J45" s="267"/>
      <c r="K45" s="267"/>
      <c r="L45" s="267"/>
      <c r="M45" s="267"/>
      <c r="N45" s="267"/>
      <c r="O45" s="267"/>
      <c r="P45" s="267"/>
      <c r="Q45" s="267"/>
      <c r="R45" s="267"/>
      <c r="S45" s="267"/>
      <c r="T45" s="267"/>
      <c r="U45" s="267"/>
      <c r="V45" s="267"/>
      <c r="W45" s="267"/>
      <c r="X45" s="267"/>
      <c r="Y45" s="267"/>
      <c r="Z45" s="267"/>
    </row>
    <row r="46" ht="48.0" customHeight="1">
      <c r="A46" s="247" t="s">
        <v>114</v>
      </c>
      <c r="B46" s="239"/>
      <c r="C46" s="239"/>
      <c r="D46" s="240"/>
      <c r="E46" s="241"/>
      <c r="F46" s="241"/>
      <c r="G46" s="241"/>
      <c r="H46" s="241"/>
      <c r="I46" s="241"/>
      <c r="J46" s="241"/>
      <c r="K46" s="241"/>
      <c r="L46" s="241"/>
      <c r="M46" s="241"/>
      <c r="N46" s="241"/>
      <c r="O46" s="241"/>
      <c r="P46" s="241"/>
      <c r="Q46" s="241"/>
      <c r="R46" s="241"/>
      <c r="S46" s="241"/>
      <c r="T46" s="241"/>
      <c r="U46" s="241"/>
      <c r="V46" s="241"/>
      <c r="W46" s="241"/>
      <c r="X46" s="241"/>
      <c r="Y46" s="241"/>
      <c r="Z46" s="241"/>
    </row>
    <row r="47" ht="6.75" customHeight="1">
      <c r="A47" s="248"/>
      <c r="B47" s="248"/>
      <c r="C47" s="248"/>
      <c r="D47" s="249"/>
      <c r="E47" s="241"/>
      <c r="F47" s="241"/>
      <c r="G47" s="241"/>
      <c r="H47" s="241"/>
      <c r="I47" s="241"/>
      <c r="J47" s="241"/>
      <c r="K47" s="241"/>
      <c r="L47" s="241"/>
      <c r="M47" s="241"/>
      <c r="N47" s="241"/>
      <c r="O47" s="241"/>
      <c r="P47" s="241"/>
      <c r="Q47" s="241"/>
      <c r="R47" s="241"/>
      <c r="S47" s="241"/>
      <c r="T47" s="241"/>
      <c r="U47" s="241"/>
      <c r="V47" s="241"/>
      <c r="W47" s="241"/>
      <c r="X47" s="241"/>
      <c r="Y47" s="241"/>
      <c r="Z47" s="241"/>
    </row>
    <row r="48" ht="11.25" customHeight="1">
      <c r="A48" s="250" t="s">
        <v>91</v>
      </c>
      <c r="B48" s="239"/>
      <c r="C48" s="239"/>
      <c r="D48" s="240"/>
      <c r="E48" s="241"/>
      <c r="F48" s="241"/>
      <c r="G48" s="241"/>
      <c r="H48" s="241"/>
      <c r="I48" s="241"/>
      <c r="J48" s="241"/>
      <c r="K48" s="241"/>
      <c r="L48" s="241"/>
      <c r="M48" s="241"/>
      <c r="N48" s="241"/>
      <c r="O48" s="241"/>
      <c r="P48" s="241"/>
      <c r="Q48" s="241"/>
      <c r="R48" s="241"/>
      <c r="S48" s="241"/>
      <c r="T48" s="241"/>
      <c r="U48" s="241"/>
      <c r="V48" s="241"/>
      <c r="W48" s="241"/>
      <c r="X48" s="241"/>
      <c r="Y48" s="241"/>
      <c r="Z48" s="241"/>
    </row>
    <row r="49" ht="6.75" customHeight="1">
      <c r="A49" s="251"/>
      <c r="B49" s="252"/>
      <c r="C49" s="252"/>
      <c r="D49" s="253"/>
      <c r="E49" s="241"/>
      <c r="F49" s="241"/>
      <c r="G49" s="241"/>
      <c r="H49" s="241"/>
      <c r="I49" s="241"/>
      <c r="J49" s="241"/>
      <c r="K49" s="241"/>
      <c r="L49" s="241"/>
      <c r="M49" s="241"/>
      <c r="N49" s="241"/>
      <c r="O49" s="241"/>
      <c r="P49" s="241"/>
      <c r="Q49" s="241"/>
      <c r="R49" s="241"/>
      <c r="S49" s="241"/>
      <c r="T49" s="241"/>
      <c r="U49" s="241"/>
      <c r="V49" s="241"/>
      <c r="W49" s="241"/>
      <c r="X49" s="241"/>
      <c r="Y49" s="241"/>
      <c r="Z49" s="241"/>
    </row>
    <row r="50" ht="36.0" customHeight="1">
      <c r="A50" s="247" t="s">
        <v>92</v>
      </c>
      <c r="B50" s="239"/>
      <c r="C50" s="239"/>
      <c r="D50" s="240"/>
      <c r="E50" s="241"/>
      <c r="F50" s="241"/>
      <c r="G50" s="241"/>
      <c r="H50" s="241"/>
      <c r="I50" s="241"/>
      <c r="J50" s="241"/>
      <c r="K50" s="241"/>
      <c r="L50" s="241"/>
      <c r="M50" s="241"/>
      <c r="N50" s="241"/>
      <c r="O50" s="241"/>
      <c r="P50" s="241"/>
      <c r="Q50" s="241"/>
      <c r="R50" s="241"/>
      <c r="S50" s="241"/>
      <c r="T50" s="241"/>
      <c r="U50" s="241"/>
      <c r="V50" s="241"/>
      <c r="W50" s="241"/>
      <c r="X50" s="241"/>
      <c r="Y50" s="241"/>
      <c r="Z50" s="241"/>
    </row>
    <row r="51" ht="6.75" customHeight="1">
      <c r="A51" s="248"/>
      <c r="B51" s="248"/>
      <c r="C51" s="248"/>
      <c r="D51" s="249"/>
      <c r="E51" s="241"/>
      <c r="F51" s="241"/>
      <c r="G51" s="241"/>
      <c r="H51" s="241"/>
      <c r="I51" s="241"/>
      <c r="J51" s="241"/>
      <c r="K51" s="241"/>
      <c r="L51" s="241"/>
      <c r="M51" s="241"/>
      <c r="N51" s="241"/>
      <c r="O51" s="241"/>
      <c r="P51" s="241"/>
      <c r="Q51" s="241"/>
      <c r="R51" s="241"/>
      <c r="S51" s="241"/>
      <c r="T51" s="241"/>
      <c r="U51" s="241"/>
      <c r="V51" s="241"/>
      <c r="W51" s="241"/>
      <c r="X51" s="241"/>
      <c r="Y51" s="241"/>
      <c r="Z51" s="241"/>
    </row>
    <row r="52" ht="48.0" customHeight="1">
      <c r="A52" s="247" t="s">
        <v>93</v>
      </c>
      <c r="B52" s="239"/>
      <c r="C52" s="239"/>
      <c r="D52" s="240"/>
      <c r="E52" s="241"/>
      <c r="F52" s="241"/>
      <c r="G52" s="241"/>
      <c r="H52" s="241"/>
      <c r="I52" s="241"/>
      <c r="J52" s="241"/>
      <c r="K52" s="241"/>
      <c r="L52" s="241"/>
      <c r="M52" s="241"/>
      <c r="N52" s="241"/>
      <c r="O52" s="241"/>
      <c r="P52" s="241"/>
      <c r="Q52" s="241"/>
      <c r="R52" s="241"/>
      <c r="S52" s="241"/>
      <c r="T52" s="241"/>
      <c r="U52" s="241"/>
      <c r="V52" s="241"/>
      <c r="W52" s="241"/>
      <c r="X52" s="241"/>
      <c r="Y52" s="241"/>
      <c r="Z52" s="241"/>
    </row>
    <row r="53" ht="6.75" customHeight="1">
      <c r="A53" s="248"/>
      <c r="B53" s="248"/>
      <c r="C53" s="248"/>
      <c r="D53" s="249"/>
      <c r="E53" s="241"/>
      <c r="F53" s="241"/>
      <c r="G53" s="241"/>
      <c r="H53" s="241"/>
      <c r="I53" s="241"/>
      <c r="J53" s="241"/>
      <c r="K53" s="241"/>
      <c r="L53" s="241"/>
      <c r="M53" s="241"/>
      <c r="N53" s="241"/>
      <c r="O53" s="241"/>
      <c r="P53" s="241"/>
      <c r="Q53" s="241"/>
      <c r="R53" s="241"/>
      <c r="S53" s="241"/>
      <c r="T53" s="241"/>
      <c r="U53" s="241"/>
      <c r="V53" s="241"/>
      <c r="W53" s="241"/>
      <c r="X53" s="241"/>
      <c r="Y53" s="241"/>
      <c r="Z53" s="241"/>
    </row>
    <row r="54" ht="48.0" customHeight="1">
      <c r="A54" s="247" t="s">
        <v>94</v>
      </c>
      <c r="B54" s="239"/>
      <c r="C54" s="239"/>
      <c r="D54" s="240"/>
      <c r="E54" s="241"/>
      <c r="F54" s="241"/>
      <c r="G54" s="241"/>
      <c r="H54" s="241"/>
      <c r="I54" s="241"/>
      <c r="J54" s="241"/>
      <c r="K54" s="241"/>
      <c r="L54" s="241"/>
      <c r="M54" s="241"/>
      <c r="N54" s="241"/>
      <c r="O54" s="241"/>
      <c r="P54" s="241"/>
      <c r="Q54" s="241"/>
      <c r="R54" s="241"/>
      <c r="S54" s="241"/>
      <c r="T54" s="241"/>
      <c r="U54" s="241"/>
      <c r="V54" s="241"/>
      <c r="W54" s="241"/>
      <c r="X54" s="241"/>
      <c r="Y54" s="241"/>
      <c r="Z54" s="241"/>
    </row>
    <row r="55" ht="6.75" customHeight="1">
      <c r="A55" s="248"/>
      <c r="B55" s="248"/>
      <c r="C55" s="248"/>
      <c r="D55" s="249"/>
      <c r="E55" s="241"/>
      <c r="F55" s="241"/>
      <c r="G55" s="241"/>
      <c r="H55" s="241"/>
      <c r="I55" s="241"/>
      <c r="J55" s="241"/>
      <c r="K55" s="241"/>
      <c r="L55" s="241"/>
      <c r="M55" s="241"/>
      <c r="N55" s="241"/>
      <c r="O55" s="241"/>
      <c r="P55" s="241"/>
      <c r="Q55" s="241"/>
      <c r="R55" s="241"/>
      <c r="S55" s="241"/>
      <c r="T55" s="241"/>
      <c r="U55" s="241"/>
      <c r="V55" s="241"/>
      <c r="W55" s="241"/>
      <c r="X55" s="241"/>
      <c r="Y55" s="241"/>
      <c r="Z55" s="241"/>
    </row>
    <row r="56" ht="36.0" customHeight="1">
      <c r="A56" s="247" t="s">
        <v>115</v>
      </c>
      <c r="B56" s="239"/>
      <c r="C56" s="239"/>
      <c r="D56" s="240"/>
      <c r="E56" s="241"/>
      <c r="F56" s="241"/>
      <c r="G56" s="241"/>
      <c r="H56" s="241"/>
      <c r="I56" s="241"/>
      <c r="J56" s="241"/>
      <c r="K56" s="241"/>
      <c r="L56" s="241"/>
      <c r="M56" s="241"/>
      <c r="N56" s="241"/>
      <c r="O56" s="241"/>
      <c r="P56" s="241"/>
      <c r="Q56" s="241"/>
      <c r="R56" s="241"/>
      <c r="S56" s="241"/>
      <c r="T56" s="241"/>
      <c r="U56" s="241"/>
      <c r="V56" s="241"/>
      <c r="W56" s="241"/>
      <c r="X56" s="241"/>
      <c r="Y56" s="241"/>
      <c r="Z56" s="241"/>
    </row>
    <row r="57" ht="6.75" customHeight="1">
      <c r="A57" s="248"/>
      <c r="B57" s="248"/>
      <c r="C57" s="248"/>
      <c r="D57" s="249"/>
      <c r="E57" s="241"/>
      <c r="F57" s="241"/>
      <c r="G57" s="241"/>
      <c r="H57" s="241"/>
      <c r="I57" s="241"/>
      <c r="J57" s="241"/>
      <c r="K57" s="241"/>
      <c r="L57" s="241"/>
      <c r="M57" s="241"/>
      <c r="N57" s="241"/>
      <c r="O57" s="241"/>
      <c r="P57" s="241"/>
      <c r="Q57" s="241"/>
      <c r="R57" s="241"/>
      <c r="S57" s="241"/>
      <c r="T57" s="241"/>
      <c r="U57" s="241"/>
      <c r="V57" s="241"/>
      <c r="W57" s="241"/>
      <c r="X57" s="241"/>
      <c r="Y57" s="241"/>
      <c r="Z57" s="241"/>
    </row>
    <row r="58" ht="15.0" customHeight="1">
      <c r="A58" s="266" t="s">
        <v>96</v>
      </c>
      <c r="B58" s="259"/>
      <c r="C58" s="259"/>
      <c r="D58" s="259"/>
      <c r="E58" s="241"/>
      <c r="F58" s="241"/>
      <c r="G58" s="241"/>
      <c r="H58" s="241"/>
      <c r="I58" s="241"/>
      <c r="J58" s="241"/>
      <c r="K58" s="241"/>
      <c r="L58" s="241"/>
      <c r="M58" s="241"/>
      <c r="N58" s="241"/>
      <c r="O58" s="241"/>
      <c r="P58" s="241"/>
      <c r="Q58" s="241"/>
      <c r="R58" s="241"/>
      <c r="S58" s="241"/>
      <c r="T58" s="241"/>
      <c r="U58" s="241"/>
      <c r="V58" s="241"/>
      <c r="W58" s="241"/>
      <c r="X58" s="241"/>
      <c r="Y58" s="241"/>
      <c r="Z58" s="241"/>
    </row>
    <row r="59" ht="6.75" customHeight="1">
      <c r="A59" s="255"/>
      <c r="B59" s="256"/>
      <c r="C59" s="256"/>
      <c r="D59" s="257"/>
      <c r="E59" s="241"/>
      <c r="F59" s="241"/>
      <c r="G59" s="241"/>
      <c r="H59" s="241"/>
      <c r="I59" s="241"/>
      <c r="J59" s="241"/>
      <c r="K59" s="241"/>
      <c r="L59" s="241"/>
      <c r="M59" s="241"/>
      <c r="N59" s="241"/>
      <c r="O59" s="241"/>
      <c r="P59" s="241"/>
      <c r="Q59" s="241"/>
      <c r="R59" s="241"/>
      <c r="S59" s="241"/>
      <c r="T59" s="241"/>
      <c r="U59" s="241"/>
      <c r="V59" s="241"/>
      <c r="W59" s="241"/>
      <c r="X59" s="241"/>
      <c r="Y59" s="241"/>
      <c r="Z59" s="241"/>
    </row>
    <row r="60" ht="10.5" customHeight="1">
      <c r="A60" s="258" t="s">
        <v>97</v>
      </c>
      <c r="B60" s="259"/>
      <c r="C60" s="260" t="s">
        <v>98</v>
      </c>
      <c r="D60" s="311">
        <f>'Proposed Rates'!J9</f>
        <v>36.32</v>
      </c>
      <c r="E60" s="241"/>
      <c r="F60" s="241"/>
      <c r="G60" s="241"/>
      <c r="H60" s="241"/>
      <c r="I60" s="241"/>
      <c r="J60" s="241"/>
      <c r="K60" s="241"/>
      <c r="L60" s="241"/>
      <c r="M60" s="241"/>
      <c r="N60" s="241"/>
      <c r="O60" s="241"/>
      <c r="P60" s="241"/>
      <c r="Q60" s="241"/>
      <c r="R60" s="241"/>
      <c r="S60" s="241"/>
      <c r="T60" s="241"/>
      <c r="U60" s="241"/>
      <c r="V60" s="241"/>
      <c r="W60" s="241"/>
      <c r="X60" s="241"/>
      <c r="Y60" s="241"/>
      <c r="Z60" s="241"/>
    </row>
    <row r="61" ht="10.5" customHeight="1">
      <c r="A61" s="258" t="s">
        <v>101</v>
      </c>
      <c r="B61" s="259"/>
      <c r="C61" s="260" t="s">
        <v>98</v>
      </c>
      <c r="D61" s="313">
        <f>'Proposed Rates'!J274</f>
        <v>0.45</v>
      </c>
      <c r="E61" s="241"/>
      <c r="F61" s="241"/>
      <c r="G61" s="241"/>
      <c r="H61" s="241"/>
      <c r="I61" s="241"/>
      <c r="J61" s="241"/>
      <c r="K61" s="241"/>
      <c r="L61" s="241"/>
      <c r="M61" s="241"/>
      <c r="N61" s="241"/>
      <c r="O61" s="241"/>
      <c r="P61" s="241"/>
      <c r="Q61" s="241"/>
      <c r="R61" s="241"/>
      <c r="S61" s="241"/>
      <c r="T61" s="241"/>
      <c r="U61" s="241"/>
      <c r="V61" s="241"/>
      <c r="W61" s="241"/>
      <c r="X61" s="241"/>
      <c r="Y61" s="241"/>
      <c r="Z61" s="241"/>
    </row>
    <row r="62" ht="10.5" customHeight="1">
      <c r="A62" s="258" t="s">
        <v>116</v>
      </c>
      <c r="B62" s="259"/>
      <c r="C62" s="260" t="s">
        <v>103</v>
      </c>
      <c r="D62" s="312">
        <f>'Proposed Rates'!J22</f>
        <v>0.0471</v>
      </c>
      <c r="E62" s="241"/>
      <c r="F62" s="241"/>
      <c r="G62" s="241"/>
      <c r="H62" s="241"/>
      <c r="I62" s="241"/>
      <c r="J62" s="241"/>
      <c r="K62" s="241"/>
      <c r="L62" s="241"/>
      <c r="M62" s="241"/>
      <c r="N62" s="241"/>
      <c r="O62" s="241"/>
      <c r="P62" s="241"/>
      <c r="Q62" s="241"/>
      <c r="R62" s="241"/>
      <c r="S62" s="241"/>
      <c r="T62" s="241"/>
      <c r="U62" s="241"/>
      <c r="V62" s="241"/>
      <c r="W62" s="241"/>
      <c r="X62" s="241"/>
      <c r="Y62" s="241"/>
      <c r="Z62" s="241"/>
    </row>
    <row r="63" ht="10.5" customHeight="1">
      <c r="A63" s="258" t="s">
        <v>102</v>
      </c>
      <c r="B63" s="259"/>
      <c r="C63" s="260" t="s">
        <v>103</v>
      </c>
      <c r="D63" s="314">
        <f>'Proposed Rates'!J261</f>
        <v>0.00006</v>
      </c>
      <c r="E63" s="241"/>
      <c r="F63" s="241"/>
      <c r="G63" s="241"/>
      <c r="H63" s="241"/>
      <c r="I63" s="241"/>
      <c r="J63" s="241"/>
      <c r="K63" s="241"/>
      <c r="L63" s="241"/>
      <c r="M63" s="241"/>
      <c r="N63" s="241"/>
      <c r="O63" s="241"/>
      <c r="P63" s="241"/>
      <c r="Q63" s="241"/>
      <c r="R63" s="241"/>
      <c r="S63" s="241"/>
      <c r="T63" s="241"/>
      <c r="U63" s="241"/>
      <c r="V63" s="241"/>
      <c r="W63" s="241"/>
      <c r="X63" s="241"/>
      <c r="Y63" s="241"/>
      <c r="Z63" s="241"/>
    </row>
    <row r="64" ht="10.5" hidden="1" customHeight="1">
      <c r="A64" s="258" t="s">
        <v>104</v>
      </c>
      <c r="B64" s="259"/>
      <c r="C64" s="260" t="s">
        <v>103</v>
      </c>
      <c r="D64" s="312">
        <f>'Proposed Rates'!J38</f>
        <v>0</v>
      </c>
      <c r="E64" s="241"/>
      <c r="F64" s="241"/>
      <c r="G64" s="241"/>
      <c r="H64" s="241"/>
      <c r="I64" s="241"/>
      <c r="J64" s="241"/>
      <c r="K64" s="241"/>
      <c r="L64" s="241"/>
      <c r="M64" s="241"/>
      <c r="N64" s="241"/>
      <c r="O64" s="241"/>
      <c r="P64" s="241"/>
      <c r="Q64" s="241"/>
      <c r="R64" s="241"/>
      <c r="S64" s="241"/>
      <c r="T64" s="241"/>
      <c r="U64" s="241"/>
      <c r="V64" s="241"/>
      <c r="W64" s="241"/>
      <c r="X64" s="241"/>
      <c r="Y64" s="241"/>
      <c r="Z64" s="241"/>
    </row>
    <row r="65" ht="10.5" hidden="1" customHeight="1">
      <c r="A65" s="258" t="s">
        <v>100</v>
      </c>
      <c r="B65" s="259"/>
      <c r="C65" s="260" t="s">
        <v>103</v>
      </c>
      <c r="D65" s="312">
        <f>'Proposed Rates'!J65</f>
        <v>0</v>
      </c>
      <c r="E65" s="241"/>
      <c r="F65" s="241"/>
      <c r="G65" s="241"/>
      <c r="H65" s="241"/>
      <c r="I65" s="241"/>
      <c r="J65" s="241"/>
      <c r="K65" s="241"/>
      <c r="L65" s="241"/>
      <c r="M65" s="241"/>
      <c r="N65" s="241"/>
      <c r="O65" s="241"/>
      <c r="P65" s="241"/>
      <c r="Q65" s="241"/>
      <c r="R65" s="241"/>
      <c r="S65" s="241"/>
      <c r="T65" s="241"/>
      <c r="U65" s="241"/>
      <c r="V65" s="241"/>
      <c r="W65" s="241"/>
      <c r="X65" s="241"/>
      <c r="Y65" s="241"/>
      <c r="Z65" s="241"/>
    </row>
    <row r="66" ht="10.5" hidden="1" customHeight="1">
      <c r="A66" s="258" t="s">
        <v>99</v>
      </c>
      <c r="B66" s="259"/>
      <c r="C66" s="260" t="s">
        <v>103</v>
      </c>
      <c r="D66" s="312">
        <f>'Proposed Rates'!J91</f>
        <v>0</v>
      </c>
      <c r="E66" s="241"/>
      <c r="F66" s="241"/>
      <c r="G66" s="241"/>
      <c r="H66" s="241"/>
      <c r="I66" s="241"/>
      <c r="J66" s="241"/>
      <c r="K66" s="241"/>
      <c r="L66" s="241"/>
      <c r="M66" s="241"/>
      <c r="N66" s="241"/>
      <c r="O66" s="241"/>
      <c r="P66" s="241"/>
      <c r="Q66" s="241"/>
      <c r="R66" s="241"/>
      <c r="S66" s="241"/>
      <c r="T66" s="241"/>
      <c r="U66" s="241"/>
      <c r="V66" s="241"/>
      <c r="W66" s="241"/>
      <c r="X66" s="241"/>
      <c r="Y66" s="241"/>
      <c r="Z66" s="241"/>
    </row>
    <row r="67" ht="10.5" hidden="1" customHeight="1">
      <c r="A67" s="258" t="s">
        <v>105</v>
      </c>
      <c r="B67" s="259"/>
      <c r="C67" s="260" t="s">
        <v>103</v>
      </c>
      <c r="D67" s="312">
        <f>'Proposed Rates'!J143</f>
        <v>0</v>
      </c>
      <c r="E67" s="241"/>
      <c r="F67" s="241"/>
      <c r="G67" s="241"/>
      <c r="H67" s="241"/>
      <c r="I67" s="241"/>
      <c r="J67" s="241"/>
      <c r="K67" s="241"/>
      <c r="L67" s="241"/>
      <c r="M67" s="241"/>
      <c r="N67" s="241"/>
      <c r="O67" s="241"/>
      <c r="P67" s="241"/>
      <c r="Q67" s="241"/>
      <c r="R67" s="241"/>
      <c r="S67" s="241"/>
      <c r="T67" s="241"/>
      <c r="U67" s="241"/>
      <c r="V67" s="241"/>
      <c r="W67" s="241"/>
      <c r="X67" s="241"/>
      <c r="Y67" s="241"/>
      <c r="Z67" s="241"/>
    </row>
    <row r="68" ht="10.5" customHeight="1">
      <c r="A68" s="258" t="s">
        <v>106</v>
      </c>
      <c r="B68" s="259"/>
      <c r="C68" s="260" t="s">
        <v>103</v>
      </c>
      <c r="D68" s="312">
        <f>'Proposed Rates'!J184</f>
        <v>0.011</v>
      </c>
      <c r="E68" s="241"/>
      <c r="F68" s="241"/>
      <c r="G68" s="241"/>
      <c r="H68" s="241"/>
      <c r="I68" s="241"/>
      <c r="J68" s="241"/>
      <c r="K68" s="241"/>
      <c r="L68" s="241"/>
      <c r="M68" s="241"/>
      <c r="N68" s="241"/>
      <c r="O68" s="241"/>
      <c r="P68" s="241"/>
      <c r="Q68" s="241"/>
      <c r="R68" s="241"/>
      <c r="S68" s="241"/>
      <c r="T68" s="241"/>
      <c r="U68" s="241"/>
      <c r="V68" s="241"/>
      <c r="W68" s="241"/>
      <c r="X68" s="241"/>
      <c r="Y68" s="241"/>
      <c r="Z68" s="241"/>
    </row>
    <row r="69" ht="10.5" customHeight="1">
      <c r="A69" s="258" t="s">
        <v>107</v>
      </c>
      <c r="B69" s="258"/>
      <c r="C69" s="260" t="s">
        <v>103</v>
      </c>
      <c r="D69" s="312">
        <f>'Proposed Rates'!J197</f>
        <v>0.0061</v>
      </c>
      <c r="E69" s="241"/>
      <c r="F69" s="241"/>
      <c r="G69" s="241"/>
      <c r="H69" s="241"/>
      <c r="I69" s="241"/>
      <c r="J69" s="241"/>
      <c r="K69" s="241"/>
      <c r="L69" s="241"/>
      <c r="M69" s="241"/>
      <c r="N69" s="241"/>
      <c r="O69" s="241"/>
      <c r="P69" s="241"/>
      <c r="Q69" s="241"/>
      <c r="R69" s="241"/>
      <c r="S69" s="241"/>
      <c r="T69" s="241"/>
      <c r="U69" s="241"/>
      <c r="V69" s="241"/>
      <c r="W69" s="241"/>
      <c r="X69" s="241"/>
      <c r="Y69" s="241"/>
      <c r="Z69" s="241"/>
    </row>
    <row r="70" ht="3.75" customHeight="1">
      <c r="A70" s="258"/>
      <c r="B70" s="259"/>
      <c r="C70" s="260"/>
      <c r="D70" s="315"/>
      <c r="E70" s="241"/>
      <c r="F70" s="241"/>
      <c r="G70" s="241"/>
      <c r="H70" s="241"/>
      <c r="I70" s="241"/>
      <c r="J70" s="241"/>
      <c r="K70" s="241"/>
      <c r="L70" s="241"/>
      <c r="M70" s="241"/>
      <c r="N70" s="241"/>
      <c r="O70" s="241"/>
      <c r="P70" s="241"/>
      <c r="Q70" s="241"/>
      <c r="R70" s="241"/>
      <c r="S70" s="241"/>
      <c r="T70" s="241"/>
      <c r="U70" s="241"/>
      <c r="V70" s="241"/>
      <c r="W70" s="241"/>
      <c r="X70" s="241"/>
      <c r="Y70" s="241"/>
      <c r="Z70" s="241"/>
    </row>
    <row r="71" ht="11.25" customHeight="1">
      <c r="A71" s="266" t="s">
        <v>108</v>
      </c>
      <c r="B71" s="258"/>
      <c r="C71" s="260"/>
      <c r="D71" s="315"/>
      <c r="E71" s="241"/>
      <c r="F71" s="241"/>
      <c r="G71" s="241"/>
      <c r="H71" s="241"/>
      <c r="I71" s="241"/>
      <c r="J71" s="241"/>
      <c r="K71" s="241"/>
      <c r="L71" s="241"/>
      <c r="M71" s="241"/>
      <c r="N71" s="241"/>
      <c r="O71" s="241"/>
      <c r="P71" s="241"/>
      <c r="Q71" s="241"/>
      <c r="R71" s="241"/>
      <c r="S71" s="241"/>
      <c r="T71" s="241"/>
      <c r="U71" s="241"/>
      <c r="V71" s="241"/>
      <c r="W71" s="241"/>
      <c r="X71" s="241"/>
      <c r="Y71" s="241"/>
      <c r="Z71" s="241"/>
    </row>
    <row r="72" ht="3.0" customHeight="1">
      <c r="A72" s="266"/>
      <c r="B72" s="259"/>
      <c r="C72" s="260"/>
      <c r="D72" s="315"/>
      <c r="E72" s="241"/>
      <c r="F72" s="241"/>
      <c r="G72" s="241"/>
      <c r="H72" s="241"/>
      <c r="I72" s="241"/>
      <c r="J72" s="241"/>
      <c r="K72" s="241"/>
      <c r="L72" s="241"/>
      <c r="M72" s="241"/>
      <c r="N72" s="241"/>
      <c r="O72" s="241"/>
      <c r="P72" s="241"/>
      <c r="Q72" s="241"/>
      <c r="R72" s="241"/>
      <c r="S72" s="241"/>
      <c r="T72" s="241"/>
      <c r="U72" s="241"/>
      <c r="V72" s="241"/>
      <c r="W72" s="241"/>
      <c r="X72" s="241"/>
      <c r="Y72" s="241"/>
      <c r="Z72" s="241"/>
    </row>
    <row r="73" ht="10.5" customHeight="1">
      <c r="A73" s="258" t="s">
        <v>109</v>
      </c>
      <c r="B73" s="259"/>
      <c r="C73" s="260" t="s">
        <v>103</v>
      </c>
      <c r="D73" s="312">
        <f>$D$34</f>
        <v>0.0041</v>
      </c>
      <c r="E73" s="241"/>
      <c r="F73" s="241"/>
      <c r="G73" s="241"/>
      <c r="H73" s="241"/>
      <c r="I73" s="241"/>
      <c r="J73" s="241"/>
      <c r="K73" s="241"/>
      <c r="L73" s="241"/>
      <c r="M73" s="241"/>
      <c r="N73" s="241"/>
      <c r="O73" s="241"/>
      <c r="P73" s="241"/>
      <c r="Q73" s="241"/>
      <c r="R73" s="241"/>
      <c r="S73" s="241"/>
      <c r="T73" s="241"/>
      <c r="U73" s="241"/>
      <c r="V73" s="241"/>
      <c r="W73" s="241"/>
      <c r="X73" s="241"/>
      <c r="Y73" s="241"/>
      <c r="Z73" s="241"/>
    </row>
    <row r="74" ht="10.5" customHeight="1">
      <c r="A74" s="258" t="s">
        <v>110</v>
      </c>
      <c r="B74" s="259"/>
      <c r="C74" s="260" t="s">
        <v>103</v>
      </c>
      <c r="D74" s="312">
        <f>'Proposed Rates'!J210-'2026'!D73</f>
        <v>0.0004</v>
      </c>
      <c r="E74" s="241"/>
      <c r="F74" s="241"/>
      <c r="G74" s="241"/>
      <c r="H74" s="241"/>
      <c r="I74" s="241"/>
      <c r="J74" s="241"/>
      <c r="K74" s="241"/>
      <c r="L74" s="241"/>
      <c r="M74" s="241"/>
      <c r="N74" s="241"/>
      <c r="O74" s="241"/>
      <c r="P74" s="241"/>
      <c r="Q74" s="241"/>
      <c r="R74" s="241"/>
      <c r="S74" s="241"/>
      <c r="T74" s="241"/>
      <c r="U74" s="241"/>
      <c r="V74" s="241"/>
      <c r="W74" s="241"/>
      <c r="X74" s="241"/>
      <c r="Y74" s="241"/>
      <c r="Z74" s="241"/>
    </row>
    <row r="75" ht="10.5" customHeight="1">
      <c r="A75" s="258" t="s">
        <v>111</v>
      </c>
      <c r="B75" s="259"/>
      <c r="C75" s="260" t="s">
        <v>103</v>
      </c>
      <c r="D75" s="312">
        <f>'Proposed Rates'!J223</f>
        <v>0.0015</v>
      </c>
      <c r="E75" s="241"/>
      <c r="F75" s="241"/>
      <c r="G75" s="241"/>
      <c r="H75" s="241"/>
      <c r="I75" s="241"/>
      <c r="J75" s="241"/>
      <c r="K75" s="241"/>
      <c r="L75" s="241"/>
      <c r="M75" s="241"/>
      <c r="N75" s="241"/>
      <c r="O75" s="241"/>
      <c r="P75" s="241"/>
      <c r="Q75" s="241"/>
      <c r="R75" s="241"/>
      <c r="S75" s="241"/>
      <c r="T75" s="241"/>
      <c r="U75" s="241"/>
      <c r="V75" s="241"/>
      <c r="W75" s="241"/>
      <c r="X75" s="241"/>
      <c r="Y75" s="241"/>
      <c r="Z75" s="241"/>
    </row>
    <row r="76" ht="10.5" customHeight="1">
      <c r="A76" s="258" t="s">
        <v>112</v>
      </c>
      <c r="B76" s="259"/>
      <c r="C76" s="260" t="s">
        <v>98</v>
      </c>
      <c r="D76" s="312">
        <f>'Proposed Rates'!J237</f>
        <v>1.63</v>
      </c>
      <c r="E76" s="241"/>
      <c r="F76" s="241"/>
      <c r="G76" s="241"/>
      <c r="H76" s="241"/>
      <c r="I76" s="241"/>
      <c r="J76" s="241"/>
      <c r="K76" s="241"/>
      <c r="L76" s="241"/>
      <c r="M76" s="241"/>
      <c r="N76" s="241"/>
      <c r="O76" s="241"/>
      <c r="P76" s="241"/>
      <c r="Q76" s="241"/>
      <c r="R76" s="241"/>
      <c r="S76" s="241"/>
      <c r="T76" s="241"/>
      <c r="U76" s="241"/>
      <c r="V76" s="241"/>
      <c r="W76" s="241"/>
      <c r="X76" s="241"/>
      <c r="Y76" s="241"/>
      <c r="Z76" s="241"/>
    </row>
    <row r="77" ht="3.75" customHeight="1">
      <c r="A77" s="282"/>
      <c r="B77" s="259"/>
      <c r="C77" s="260"/>
      <c r="D77" s="265"/>
      <c r="E77" s="241"/>
      <c r="F77" s="241"/>
      <c r="G77" s="241"/>
      <c r="H77" s="241"/>
      <c r="I77" s="241"/>
      <c r="J77" s="241"/>
      <c r="K77" s="241"/>
      <c r="L77" s="241"/>
      <c r="M77" s="241"/>
      <c r="N77" s="241"/>
      <c r="O77" s="241"/>
      <c r="P77" s="241"/>
      <c r="Q77" s="241"/>
      <c r="R77" s="241"/>
      <c r="S77" s="241"/>
      <c r="T77" s="241"/>
      <c r="U77" s="241"/>
      <c r="V77" s="241"/>
      <c r="W77" s="241"/>
      <c r="X77" s="241"/>
      <c r="Y77" s="241"/>
      <c r="Z77" s="241"/>
    </row>
    <row r="78" ht="24.0" customHeight="1">
      <c r="A78" s="238" t="str">
        <f>$A$1</f>
        <v>Hydro Ottawa Limited</v>
      </c>
      <c r="B78" s="239"/>
      <c r="C78" s="239"/>
      <c r="D78" s="240"/>
      <c r="E78" s="241"/>
      <c r="F78" s="241"/>
      <c r="G78" s="241"/>
      <c r="H78" s="241"/>
      <c r="I78" s="241"/>
      <c r="J78" s="241"/>
      <c r="K78" s="241"/>
      <c r="L78" s="241"/>
      <c r="M78" s="241"/>
      <c r="N78" s="241"/>
      <c r="O78" s="241"/>
      <c r="P78" s="241"/>
      <c r="Q78" s="241"/>
      <c r="R78" s="241"/>
      <c r="S78" s="241"/>
      <c r="T78" s="241"/>
      <c r="U78" s="241"/>
      <c r="V78" s="241"/>
      <c r="W78" s="241"/>
      <c r="X78" s="241"/>
      <c r="Y78" s="241"/>
      <c r="Z78" s="241"/>
    </row>
    <row r="79" ht="15.75" customHeight="1">
      <c r="A79" s="242" t="str">
        <f>$A$2</f>
        <v>PROPOSED - TARIFF OF RATES AND CHARGES</v>
      </c>
      <c r="B79" s="239"/>
      <c r="C79" s="239"/>
      <c r="D79" s="240"/>
      <c r="E79" s="241"/>
      <c r="F79" s="241"/>
      <c r="G79" s="241"/>
      <c r="H79" s="241"/>
      <c r="I79" s="241"/>
      <c r="J79" s="241"/>
      <c r="K79" s="241"/>
      <c r="L79" s="241"/>
      <c r="M79" s="241"/>
      <c r="N79" s="241"/>
      <c r="O79" s="241"/>
      <c r="P79" s="241"/>
      <c r="Q79" s="241"/>
      <c r="R79" s="241"/>
      <c r="S79" s="241"/>
      <c r="T79" s="241"/>
      <c r="U79" s="241"/>
      <c r="V79" s="241"/>
      <c r="W79" s="241"/>
      <c r="X79" s="241"/>
      <c r="Y79" s="241"/>
      <c r="Z79" s="241"/>
    </row>
    <row r="80" ht="15.75" customHeight="1">
      <c r="A80" s="243" t="str">
        <f>$A$3</f>
        <v>Effective and Implementation Date January 1, 2030</v>
      </c>
      <c r="B80" s="239"/>
      <c r="C80" s="239"/>
      <c r="D80" s="240"/>
      <c r="E80" s="241"/>
      <c r="F80" s="241"/>
      <c r="G80" s="241"/>
      <c r="H80" s="241"/>
      <c r="I80" s="241"/>
      <c r="J80" s="241"/>
      <c r="K80" s="241"/>
      <c r="L80" s="241"/>
      <c r="M80" s="241"/>
      <c r="N80" s="241"/>
      <c r="O80" s="241"/>
      <c r="P80" s="241"/>
      <c r="Q80" s="241"/>
      <c r="R80" s="241"/>
      <c r="S80" s="241"/>
      <c r="T80" s="241"/>
      <c r="U80" s="241"/>
      <c r="V80" s="241"/>
      <c r="W80" s="241"/>
      <c r="X80" s="241"/>
      <c r="Y80" s="241"/>
      <c r="Z80" s="241"/>
    </row>
    <row r="81" ht="12.0" customHeight="1">
      <c r="A81" s="244" t="str">
        <f>$A$4</f>
        <v>This schedule supersedes and replaces all previously</v>
      </c>
      <c r="B81" s="239"/>
      <c r="C81" s="239"/>
      <c r="D81" s="240"/>
      <c r="E81" s="241"/>
      <c r="F81" s="241"/>
      <c r="G81" s="241"/>
      <c r="H81" s="241"/>
      <c r="I81" s="241"/>
      <c r="J81" s="241"/>
      <c r="K81" s="241"/>
      <c r="L81" s="241"/>
      <c r="M81" s="241"/>
      <c r="N81" s="241"/>
      <c r="O81" s="241"/>
      <c r="P81" s="241"/>
      <c r="Q81" s="241"/>
      <c r="R81" s="241"/>
      <c r="S81" s="241"/>
      <c r="T81" s="241"/>
      <c r="U81" s="241"/>
      <c r="V81" s="241"/>
      <c r="W81" s="241"/>
      <c r="X81" s="241"/>
      <c r="Y81" s="241"/>
      <c r="Z81" s="241"/>
    </row>
    <row r="82" ht="11.25" customHeight="1">
      <c r="A82" s="244" t="str">
        <f>$A$5</f>
        <v>approved schedules of Rates, Charges and Loss Factors</v>
      </c>
      <c r="B82" s="239"/>
      <c r="C82" s="239"/>
      <c r="D82" s="240"/>
      <c r="E82" s="241"/>
      <c r="F82" s="241"/>
      <c r="G82" s="241"/>
      <c r="H82" s="241"/>
      <c r="I82" s="241"/>
      <c r="J82" s="241"/>
      <c r="K82" s="241"/>
      <c r="L82" s="241"/>
      <c r="M82" s="241"/>
      <c r="N82" s="241"/>
      <c r="O82" s="241"/>
      <c r="P82" s="241"/>
      <c r="Q82" s="241"/>
      <c r="R82" s="241"/>
      <c r="S82" s="241"/>
      <c r="T82" s="241"/>
      <c r="U82" s="241"/>
      <c r="V82" s="241"/>
      <c r="W82" s="241"/>
      <c r="X82" s="241"/>
      <c r="Y82" s="241"/>
      <c r="Z82" s="241"/>
    </row>
    <row r="83" ht="11.25" customHeight="1">
      <c r="A83" s="245" t="str">
        <f>$A$6</f>
        <v>EB-2024-0115</v>
      </c>
      <c r="B83" s="239"/>
      <c r="C83" s="239"/>
      <c r="D83" s="240"/>
      <c r="E83" s="241"/>
      <c r="F83" s="241"/>
      <c r="G83" s="241"/>
      <c r="H83" s="241"/>
      <c r="I83" s="241"/>
      <c r="J83" s="241"/>
      <c r="K83" s="241"/>
      <c r="L83" s="241"/>
      <c r="M83" s="241"/>
      <c r="N83" s="241"/>
      <c r="O83" s="241"/>
      <c r="P83" s="241"/>
      <c r="Q83" s="241"/>
      <c r="R83" s="241"/>
      <c r="S83" s="241"/>
      <c r="T83" s="241"/>
      <c r="U83" s="241"/>
      <c r="V83" s="241"/>
      <c r="W83" s="241"/>
      <c r="X83" s="241"/>
      <c r="Y83" s="241"/>
      <c r="Z83" s="241"/>
    </row>
    <row r="84" ht="18.75" customHeight="1">
      <c r="A84" s="246" t="s">
        <v>118</v>
      </c>
      <c r="B84" s="239"/>
      <c r="C84" s="239"/>
      <c r="D84" s="240"/>
      <c r="E84" s="267"/>
      <c r="F84" s="267"/>
      <c r="G84" s="267"/>
      <c r="H84" s="267"/>
      <c r="I84" s="267"/>
      <c r="J84" s="267"/>
      <c r="K84" s="267"/>
      <c r="L84" s="267"/>
      <c r="M84" s="267"/>
      <c r="N84" s="267"/>
      <c r="O84" s="267"/>
      <c r="P84" s="267"/>
      <c r="Q84" s="267"/>
      <c r="R84" s="267"/>
      <c r="S84" s="267"/>
      <c r="T84" s="267"/>
      <c r="U84" s="267"/>
      <c r="V84" s="267"/>
      <c r="W84" s="267"/>
      <c r="X84" s="267"/>
      <c r="Y84" s="267"/>
      <c r="Z84" s="267"/>
    </row>
    <row r="85" ht="48.0" customHeight="1">
      <c r="A85" s="247" t="s">
        <v>119</v>
      </c>
      <c r="B85" s="239"/>
      <c r="C85" s="239"/>
      <c r="D85" s="240"/>
      <c r="E85" s="241"/>
      <c r="F85" s="241"/>
      <c r="G85" s="241"/>
      <c r="H85" s="241"/>
      <c r="I85" s="241"/>
      <c r="J85" s="241"/>
      <c r="K85" s="241"/>
      <c r="L85" s="241"/>
      <c r="M85" s="241"/>
      <c r="N85" s="241"/>
      <c r="O85" s="241"/>
      <c r="P85" s="241"/>
      <c r="Q85" s="241"/>
      <c r="R85" s="241"/>
      <c r="S85" s="241"/>
      <c r="T85" s="241"/>
      <c r="U85" s="241"/>
      <c r="V85" s="241"/>
      <c r="W85" s="241"/>
      <c r="X85" s="241"/>
      <c r="Y85" s="241"/>
      <c r="Z85" s="241"/>
    </row>
    <row r="86" ht="6.75" customHeight="1">
      <c r="A86" s="248"/>
      <c r="B86" s="248"/>
      <c r="C86" s="248"/>
      <c r="D86" s="249"/>
      <c r="E86" s="241"/>
      <c r="F86" s="241"/>
      <c r="G86" s="241"/>
      <c r="H86" s="241"/>
      <c r="I86" s="241"/>
      <c r="J86" s="241"/>
      <c r="K86" s="241"/>
      <c r="L86" s="241"/>
      <c r="M86" s="241"/>
      <c r="N86" s="241"/>
      <c r="O86" s="241"/>
      <c r="P86" s="241"/>
      <c r="Q86" s="241"/>
      <c r="R86" s="241"/>
      <c r="S86" s="241"/>
      <c r="T86" s="241"/>
      <c r="U86" s="241"/>
      <c r="V86" s="241"/>
      <c r="W86" s="241"/>
      <c r="X86" s="241"/>
      <c r="Y86" s="241"/>
      <c r="Z86" s="241"/>
    </row>
    <row r="87" ht="11.25" customHeight="1">
      <c r="A87" s="250" t="s">
        <v>91</v>
      </c>
      <c r="B87" s="239"/>
      <c r="C87" s="239"/>
      <c r="D87" s="240"/>
      <c r="E87" s="241"/>
      <c r="F87" s="241"/>
      <c r="G87" s="241"/>
      <c r="H87" s="241"/>
      <c r="I87" s="241"/>
      <c r="J87" s="241"/>
      <c r="K87" s="241"/>
      <c r="L87" s="241"/>
      <c r="M87" s="241"/>
      <c r="N87" s="241"/>
      <c r="O87" s="241"/>
      <c r="P87" s="241"/>
      <c r="Q87" s="241"/>
      <c r="R87" s="241"/>
      <c r="S87" s="241"/>
      <c r="T87" s="241"/>
      <c r="U87" s="241"/>
      <c r="V87" s="241"/>
      <c r="W87" s="241"/>
      <c r="X87" s="241"/>
      <c r="Y87" s="241"/>
      <c r="Z87" s="241"/>
    </row>
    <row r="88" ht="6.75" customHeight="1">
      <c r="A88" s="251"/>
      <c r="B88" s="252"/>
      <c r="C88" s="252"/>
      <c r="D88" s="253"/>
      <c r="E88" s="241"/>
      <c r="F88" s="241"/>
      <c r="G88" s="241"/>
      <c r="H88" s="241"/>
      <c r="I88" s="241"/>
      <c r="J88" s="241"/>
      <c r="K88" s="241"/>
      <c r="L88" s="241"/>
      <c r="M88" s="241"/>
      <c r="N88" s="241"/>
      <c r="O88" s="241"/>
      <c r="P88" s="241"/>
      <c r="Q88" s="241"/>
      <c r="R88" s="241"/>
      <c r="S88" s="241"/>
      <c r="T88" s="241"/>
      <c r="U88" s="241"/>
      <c r="V88" s="241"/>
      <c r="W88" s="241"/>
      <c r="X88" s="241"/>
      <c r="Y88" s="241"/>
      <c r="Z88" s="241"/>
    </row>
    <row r="89" ht="36.0" customHeight="1">
      <c r="A89" s="247" t="s">
        <v>92</v>
      </c>
      <c r="B89" s="239"/>
      <c r="C89" s="239"/>
      <c r="D89" s="240"/>
      <c r="E89" s="241"/>
      <c r="F89" s="241"/>
      <c r="G89" s="241"/>
      <c r="H89" s="241"/>
      <c r="I89" s="241"/>
      <c r="J89" s="241"/>
      <c r="K89" s="241"/>
      <c r="L89" s="241"/>
      <c r="M89" s="241"/>
      <c r="N89" s="241"/>
      <c r="O89" s="241"/>
      <c r="P89" s="241"/>
      <c r="Q89" s="241"/>
      <c r="R89" s="241"/>
      <c r="S89" s="241"/>
      <c r="T89" s="241"/>
      <c r="U89" s="241"/>
      <c r="V89" s="241"/>
      <c r="W89" s="241"/>
      <c r="X89" s="241"/>
      <c r="Y89" s="241"/>
      <c r="Z89" s="241"/>
    </row>
    <row r="90" ht="6.75" customHeight="1">
      <c r="A90" s="248"/>
      <c r="B90" s="248"/>
      <c r="C90" s="248"/>
      <c r="D90" s="249"/>
      <c r="E90" s="241"/>
      <c r="F90" s="241"/>
      <c r="G90" s="241"/>
      <c r="H90" s="241"/>
      <c r="I90" s="241"/>
      <c r="J90" s="241"/>
      <c r="K90" s="241"/>
      <c r="L90" s="241"/>
      <c r="M90" s="241"/>
      <c r="N90" s="241"/>
      <c r="O90" s="241"/>
      <c r="P90" s="241"/>
      <c r="Q90" s="241"/>
      <c r="R90" s="241"/>
      <c r="S90" s="241"/>
      <c r="T90" s="241"/>
      <c r="U90" s="241"/>
      <c r="V90" s="241"/>
      <c r="W90" s="241"/>
      <c r="X90" s="241"/>
      <c r="Y90" s="241"/>
      <c r="Z90" s="241"/>
    </row>
    <row r="91" ht="48.0" customHeight="1">
      <c r="A91" s="247" t="s">
        <v>93</v>
      </c>
      <c r="B91" s="239"/>
      <c r="C91" s="239"/>
      <c r="D91" s="240"/>
      <c r="E91" s="241"/>
      <c r="F91" s="241"/>
      <c r="G91" s="241"/>
      <c r="H91" s="241"/>
      <c r="I91" s="241"/>
      <c r="J91" s="241"/>
      <c r="K91" s="241"/>
      <c r="L91" s="241"/>
      <c r="M91" s="241"/>
      <c r="N91" s="241"/>
      <c r="O91" s="241"/>
      <c r="P91" s="241"/>
      <c r="Q91" s="241"/>
      <c r="R91" s="241"/>
      <c r="S91" s="241"/>
      <c r="T91" s="241"/>
      <c r="U91" s="241"/>
      <c r="V91" s="241"/>
      <c r="W91" s="241"/>
      <c r="X91" s="241"/>
      <c r="Y91" s="241"/>
      <c r="Z91" s="241"/>
    </row>
    <row r="92" ht="6.75" customHeight="1">
      <c r="A92" s="248"/>
      <c r="B92" s="248"/>
      <c r="C92" s="248"/>
      <c r="D92" s="249"/>
      <c r="E92" s="241"/>
      <c r="F92" s="241"/>
      <c r="G92" s="241"/>
      <c r="H92" s="241"/>
      <c r="I92" s="241"/>
      <c r="J92" s="241"/>
      <c r="K92" s="241"/>
      <c r="L92" s="241"/>
      <c r="M92" s="241"/>
      <c r="N92" s="241"/>
      <c r="O92" s="241"/>
      <c r="P92" s="241"/>
      <c r="Q92" s="241"/>
      <c r="R92" s="241"/>
      <c r="S92" s="241"/>
      <c r="T92" s="241"/>
      <c r="U92" s="241"/>
      <c r="V92" s="241"/>
      <c r="W92" s="241"/>
      <c r="X92" s="241"/>
      <c r="Y92" s="241"/>
      <c r="Z92" s="241"/>
    </row>
    <row r="93" ht="48.0" customHeight="1">
      <c r="A93" s="247" t="s">
        <v>94</v>
      </c>
      <c r="B93" s="239"/>
      <c r="C93" s="239"/>
      <c r="D93" s="240"/>
      <c r="E93" s="241"/>
      <c r="F93" s="241"/>
      <c r="G93" s="241"/>
      <c r="H93" s="241"/>
      <c r="I93" s="241"/>
      <c r="J93" s="241"/>
      <c r="K93" s="241"/>
      <c r="L93" s="241"/>
      <c r="M93" s="241"/>
      <c r="N93" s="241"/>
      <c r="O93" s="241"/>
      <c r="P93" s="241"/>
      <c r="Q93" s="241"/>
      <c r="R93" s="241"/>
      <c r="S93" s="241"/>
      <c r="T93" s="241"/>
      <c r="U93" s="241"/>
      <c r="V93" s="241"/>
      <c r="W93" s="241"/>
      <c r="X93" s="241"/>
      <c r="Y93" s="241"/>
      <c r="Z93" s="241"/>
    </row>
    <row r="94" ht="6.75" customHeight="1">
      <c r="A94" s="248"/>
      <c r="B94" s="248"/>
      <c r="C94" s="248"/>
      <c r="D94" s="249"/>
      <c r="E94" s="241"/>
      <c r="F94" s="241"/>
      <c r="G94" s="241"/>
      <c r="H94" s="241"/>
      <c r="I94" s="241"/>
      <c r="J94" s="241"/>
      <c r="K94" s="241"/>
      <c r="L94" s="241"/>
      <c r="M94" s="241"/>
      <c r="N94" s="241"/>
      <c r="O94" s="241"/>
      <c r="P94" s="241"/>
      <c r="Q94" s="241"/>
      <c r="R94" s="241"/>
      <c r="S94" s="241"/>
      <c r="T94" s="241"/>
      <c r="U94" s="241"/>
      <c r="V94" s="241"/>
      <c r="W94" s="241"/>
      <c r="X94" s="241"/>
      <c r="Y94" s="241"/>
      <c r="Z94" s="241"/>
    </row>
    <row r="95" ht="96.0" customHeight="1">
      <c r="A95" s="247" t="s">
        <v>120</v>
      </c>
      <c r="B95" s="239"/>
      <c r="C95" s="239"/>
      <c r="D95" s="240"/>
      <c r="E95" s="241"/>
      <c r="F95" s="241"/>
      <c r="G95" s="241"/>
      <c r="H95" s="241"/>
      <c r="I95" s="241"/>
      <c r="J95" s="241"/>
      <c r="K95" s="241"/>
      <c r="L95" s="241"/>
      <c r="M95" s="241"/>
      <c r="N95" s="241"/>
      <c r="O95" s="241"/>
      <c r="P95" s="241"/>
      <c r="Q95" s="241"/>
      <c r="R95" s="241"/>
      <c r="S95" s="241"/>
      <c r="T95" s="241"/>
      <c r="U95" s="241"/>
      <c r="V95" s="241"/>
      <c r="W95" s="241"/>
      <c r="X95" s="241"/>
      <c r="Y95" s="241"/>
      <c r="Z95" s="241"/>
    </row>
    <row r="96" ht="96.0" customHeight="1">
      <c r="A96" s="247" t="s">
        <v>121</v>
      </c>
      <c r="B96" s="239"/>
      <c r="C96" s="239"/>
      <c r="D96" s="240"/>
      <c r="E96" s="241"/>
      <c r="F96" s="241"/>
      <c r="G96" s="241"/>
      <c r="H96" s="241"/>
      <c r="I96" s="241"/>
      <c r="J96" s="241"/>
      <c r="K96" s="241"/>
      <c r="L96" s="241"/>
      <c r="M96" s="241"/>
      <c r="N96" s="241"/>
      <c r="O96" s="241"/>
      <c r="P96" s="241"/>
      <c r="Q96" s="241"/>
      <c r="R96" s="241"/>
      <c r="S96" s="241"/>
      <c r="T96" s="241"/>
      <c r="U96" s="241"/>
      <c r="V96" s="241"/>
      <c r="W96" s="241"/>
      <c r="X96" s="241"/>
      <c r="Y96" s="241"/>
      <c r="Z96" s="241"/>
    </row>
    <row r="97" ht="36.0" customHeight="1">
      <c r="A97" s="247" t="s">
        <v>95</v>
      </c>
      <c r="B97" s="239"/>
      <c r="C97" s="239"/>
      <c r="D97" s="240"/>
      <c r="E97" s="241"/>
      <c r="F97" s="241"/>
      <c r="G97" s="241"/>
      <c r="H97" s="241"/>
      <c r="I97" s="241"/>
      <c r="J97" s="241"/>
      <c r="K97" s="241"/>
      <c r="L97" s="241"/>
      <c r="M97" s="241"/>
      <c r="N97" s="241"/>
      <c r="O97" s="241"/>
      <c r="P97" s="241"/>
      <c r="Q97" s="241"/>
      <c r="R97" s="241"/>
      <c r="S97" s="241"/>
      <c r="T97" s="241"/>
      <c r="U97" s="241"/>
      <c r="V97" s="241"/>
      <c r="W97" s="241"/>
      <c r="X97" s="241"/>
      <c r="Y97" s="241"/>
      <c r="Z97" s="241"/>
    </row>
    <row r="98" ht="24.0" customHeight="1">
      <c r="A98" s="270" t="s">
        <v>122</v>
      </c>
      <c r="B98" s="239"/>
      <c r="C98" s="239"/>
      <c r="D98" s="240"/>
      <c r="E98" s="241"/>
      <c r="F98" s="241"/>
      <c r="G98" s="241"/>
      <c r="H98" s="241"/>
      <c r="I98" s="241"/>
      <c r="J98" s="241"/>
      <c r="K98" s="241"/>
      <c r="L98" s="241"/>
      <c r="M98" s="241"/>
      <c r="N98" s="241"/>
      <c r="O98" s="241"/>
      <c r="P98" s="241"/>
      <c r="Q98" s="241"/>
      <c r="R98" s="241"/>
      <c r="S98" s="241"/>
      <c r="T98" s="241"/>
      <c r="U98" s="241"/>
      <c r="V98" s="241"/>
      <c r="W98" s="241"/>
      <c r="X98" s="241"/>
      <c r="Y98" s="241"/>
      <c r="Z98" s="241"/>
    </row>
    <row r="99" ht="6.75" customHeight="1">
      <c r="A99" s="271"/>
      <c r="B99" s="271"/>
      <c r="C99" s="271"/>
      <c r="D99" s="272"/>
      <c r="E99" s="241"/>
      <c r="F99" s="241"/>
      <c r="G99" s="241"/>
      <c r="H99" s="241"/>
      <c r="I99" s="241"/>
      <c r="J99" s="241"/>
      <c r="K99" s="241"/>
      <c r="L99" s="241"/>
      <c r="M99" s="241"/>
      <c r="N99" s="241"/>
      <c r="O99" s="241"/>
      <c r="P99" s="241"/>
      <c r="Q99" s="241"/>
      <c r="R99" s="241"/>
      <c r="S99" s="241"/>
      <c r="T99" s="241"/>
      <c r="U99" s="241"/>
      <c r="V99" s="241"/>
      <c r="W99" s="241"/>
      <c r="X99" s="241"/>
      <c r="Y99" s="241"/>
      <c r="Z99" s="241"/>
    </row>
    <row r="100" ht="15.0" customHeight="1">
      <c r="A100" s="254" t="s">
        <v>96</v>
      </c>
      <c r="B100" s="239"/>
      <c r="C100" s="239"/>
      <c r="D100" s="240"/>
      <c r="E100" s="241"/>
      <c r="F100" s="241"/>
      <c r="G100" s="241"/>
      <c r="H100" s="241"/>
      <c r="I100" s="241"/>
      <c r="J100" s="241"/>
      <c r="K100" s="241"/>
      <c r="L100" s="241"/>
      <c r="M100" s="241"/>
      <c r="N100" s="241"/>
      <c r="O100" s="241"/>
      <c r="P100" s="241"/>
      <c r="Q100" s="241"/>
      <c r="R100" s="241"/>
      <c r="S100" s="241"/>
      <c r="T100" s="241"/>
      <c r="U100" s="241"/>
      <c r="V100" s="241"/>
      <c r="W100" s="241"/>
      <c r="X100" s="241"/>
      <c r="Y100" s="241"/>
      <c r="Z100" s="241"/>
    </row>
    <row r="101" ht="6.75" customHeight="1">
      <c r="A101" s="255"/>
      <c r="B101" s="256"/>
      <c r="C101" s="256"/>
      <c r="D101" s="257"/>
      <c r="E101" s="241"/>
      <c r="F101" s="241"/>
      <c r="G101" s="241"/>
      <c r="H101" s="241"/>
      <c r="I101" s="241"/>
      <c r="J101" s="241"/>
      <c r="K101" s="241"/>
      <c r="L101" s="241"/>
      <c r="M101" s="241"/>
      <c r="N101" s="241"/>
      <c r="O101" s="241"/>
      <c r="P101" s="241"/>
      <c r="Q101" s="241"/>
      <c r="R101" s="241"/>
      <c r="S101" s="241"/>
      <c r="T101" s="241"/>
      <c r="U101" s="241"/>
      <c r="V101" s="241"/>
      <c r="W101" s="241"/>
      <c r="X101" s="241"/>
      <c r="Y101" s="241"/>
      <c r="Z101" s="241"/>
    </row>
    <row r="102" ht="12.0" customHeight="1">
      <c r="A102" s="258" t="s">
        <v>97</v>
      </c>
      <c r="B102" s="259"/>
      <c r="C102" s="260" t="s">
        <v>98</v>
      </c>
      <c r="D102" s="311">
        <f>'Proposed Rates'!J10</f>
        <v>200</v>
      </c>
      <c r="E102" s="241"/>
      <c r="F102" s="241"/>
      <c r="G102" s="241"/>
      <c r="H102" s="241"/>
      <c r="I102" s="241"/>
      <c r="J102" s="241"/>
      <c r="K102" s="241"/>
      <c r="L102" s="241"/>
      <c r="M102" s="241"/>
      <c r="N102" s="241"/>
      <c r="O102" s="241"/>
      <c r="P102" s="241"/>
      <c r="Q102" s="241"/>
      <c r="R102" s="241"/>
      <c r="S102" s="241"/>
      <c r="T102" s="241"/>
      <c r="U102" s="241"/>
      <c r="V102" s="241"/>
      <c r="W102" s="241"/>
      <c r="X102" s="241"/>
      <c r="Y102" s="241"/>
      <c r="Z102" s="241"/>
    </row>
    <row r="103" ht="12.0" customHeight="1">
      <c r="A103" s="258" t="s">
        <v>116</v>
      </c>
      <c r="B103" s="259"/>
      <c r="C103" s="260" t="s">
        <v>123</v>
      </c>
      <c r="D103" s="312">
        <f>'Proposed Rates'!J23</f>
        <v>10.7684</v>
      </c>
      <c r="E103" s="241"/>
      <c r="F103" s="241"/>
      <c r="G103" s="241"/>
      <c r="H103" s="241"/>
      <c r="I103" s="241"/>
      <c r="J103" s="241"/>
      <c r="K103" s="241"/>
      <c r="L103" s="241"/>
      <c r="M103" s="241"/>
      <c r="N103" s="241"/>
      <c r="O103" s="241"/>
      <c r="P103" s="241"/>
      <c r="Q103" s="241"/>
      <c r="R103" s="241"/>
      <c r="S103" s="241"/>
      <c r="T103" s="241"/>
      <c r="U103" s="241"/>
      <c r="V103" s="241"/>
      <c r="W103" s="241"/>
      <c r="X103" s="241"/>
      <c r="Y103" s="241"/>
      <c r="Z103" s="241"/>
    </row>
    <row r="104" ht="12.0" customHeight="1">
      <c r="A104" s="258" t="s">
        <v>102</v>
      </c>
      <c r="B104" s="259"/>
      <c r="C104" s="260" t="s">
        <v>123</v>
      </c>
      <c r="D104" s="314">
        <f>'Proposed Rates'!J262</f>
        <v>0.02508</v>
      </c>
      <c r="E104" s="241"/>
      <c r="F104" s="241"/>
      <c r="G104" s="241"/>
      <c r="H104" s="241"/>
      <c r="I104" s="241"/>
      <c r="J104" s="241"/>
      <c r="K104" s="241"/>
      <c r="L104" s="241"/>
      <c r="M104" s="241"/>
      <c r="N104" s="241"/>
      <c r="O104" s="241"/>
      <c r="P104" s="241"/>
      <c r="Q104" s="241"/>
      <c r="R104" s="241"/>
      <c r="S104" s="241"/>
      <c r="T104" s="241"/>
      <c r="U104" s="241"/>
      <c r="V104" s="241"/>
      <c r="W104" s="241"/>
      <c r="X104" s="241"/>
      <c r="Y104" s="241"/>
      <c r="Z104" s="241"/>
    </row>
    <row r="105" ht="12.0" hidden="1" customHeight="1">
      <c r="A105" s="258" t="s">
        <v>104</v>
      </c>
      <c r="B105" s="259"/>
      <c r="C105" s="260" t="s">
        <v>123</v>
      </c>
      <c r="D105" s="312">
        <f>'Proposed Rates'!J39</f>
        <v>0</v>
      </c>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row>
    <row r="106" ht="12.0" hidden="1" customHeight="1">
      <c r="A106" s="258" t="s">
        <v>100</v>
      </c>
      <c r="B106" s="259"/>
      <c r="C106" s="260" t="s">
        <v>123</v>
      </c>
      <c r="D106" s="312">
        <f>'Proposed Rates'!J66</f>
        <v>0</v>
      </c>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row>
    <row r="107" ht="12.0" hidden="1" customHeight="1">
      <c r="A107" s="258" t="s">
        <v>99</v>
      </c>
      <c r="B107" s="259"/>
      <c r="C107" s="260" t="s">
        <v>123</v>
      </c>
      <c r="D107" s="312">
        <f>'Proposed Rates'!J92</f>
        <v>0</v>
      </c>
      <c r="E107" s="241"/>
      <c r="F107" s="241"/>
      <c r="G107" s="241"/>
      <c r="H107" s="241"/>
      <c r="I107" s="241"/>
      <c r="J107" s="241"/>
      <c r="K107" s="241"/>
      <c r="L107" s="241"/>
      <c r="M107" s="241"/>
      <c r="N107" s="241"/>
      <c r="O107" s="241"/>
      <c r="P107" s="241"/>
      <c r="Q107" s="241"/>
      <c r="R107" s="241"/>
      <c r="S107" s="241"/>
      <c r="T107" s="241"/>
      <c r="U107" s="241"/>
      <c r="V107" s="241"/>
      <c r="W107" s="241"/>
      <c r="X107" s="241"/>
      <c r="Y107" s="241"/>
      <c r="Z107" s="241"/>
    </row>
    <row r="108" ht="12.0" hidden="1" customHeight="1">
      <c r="A108" s="258" t="s">
        <v>105</v>
      </c>
      <c r="B108" s="259"/>
      <c r="C108" s="260" t="s">
        <v>103</v>
      </c>
      <c r="D108" s="312">
        <f>'Proposed Rates'!J145</f>
        <v>0</v>
      </c>
      <c r="E108" s="241"/>
      <c r="F108" s="241"/>
      <c r="G108" s="241"/>
      <c r="H108" s="241"/>
      <c r="I108" s="241"/>
      <c r="J108" s="241"/>
      <c r="K108" s="241"/>
      <c r="L108" s="241"/>
      <c r="M108" s="241"/>
      <c r="N108" s="241"/>
      <c r="O108" s="241"/>
      <c r="P108" s="241"/>
      <c r="Q108" s="241"/>
      <c r="R108" s="241"/>
      <c r="S108" s="241"/>
      <c r="T108" s="241"/>
      <c r="U108" s="241"/>
      <c r="V108" s="241"/>
      <c r="W108" s="241"/>
      <c r="X108" s="241"/>
      <c r="Y108" s="241"/>
      <c r="Z108" s="241"/>
    </row>
    <row r="109" ht="12.0" hidden="1" customHeight="1">
      <c r="A109" s="258" t="s">
        <v>124</v>
      </c>
      <c r="B109" s="259"/>
      <c r="C109" s="260" t="s">
        <v>103</v>
      </c>
      <c r="D109" s="312">
        <f>'Proposed Rates'!J158</f>
        <v>0</v>
      </c>
      <c r="E109" s="241"/>
      <c r="F109" s="241"/>
      <c r="G109" s="241"/>
      <c r="H109" s="241"/>
      <c r="I109" s="241"/>
      <c r="J109" s="241"/>
      <c r="K109" s="241"/>
      <c r="L109" s="241"/>
      <c r="M109" s="241"/>
      <c r="N109" s="241"/>
      <c r="O109" s="241"/>
      <c r="P109" s="241"/>
      <c r="Q109" s="241"/>
      <c r="R109" s="241"/>
      <c r="S109" s="241"/>
      <c r="T109" s="241"/>
      <c r="U109" s="241"/>
      <c r="V109" s="241"/>
      <c r="W109" s="241"/>
      <c r="X109" s="241"/>
      <c r="Y109" s="241"/>
      <c r="Z109" s="241"/>
    </row>
    <row r="110" ht="12.0" customHeight="1">
      <c r="A110" s="258" t="s">
        <v>106</v>
      </c>
      <c r="B110" s="259"/>
      <c r="C110" s="260" t="s">
        <v>123</v>
      </c>
      <c r="D110" s="312">
        <f>'Proposed Rates'!J185</f>
        <v>4.6913</v>
      </c>
      <c r="E110" s="241"/>
      <c r="F110" s="241"/>
      <c r="G110" s="241"/>
      <c r="H110" s="241"/>
      <c r="I110" s="241"/>
      <c r="J110" s="241"/>
      <c r="K110" s="241"/>
      <c r="L110" s="241"/>
      <c r="M110" s="241"/>
      <c r="N110" s="241"/>
      <c r="O110" s="241"/>
      <c r="P110" s="241"/>
      <c r="Q110" s="241"/>
      <c r="R110" s="241"/>
      <c r="S110" s="241"/>
      <c r="T110" s="241"/>
      <c r="U110" s="241"/>
      <c r="V110" s="241"/>
      <c r="W110" s="241"/>
      <c r="X110" s="241"/>
      <c r="Y110" s="241"/>
      <c r="Z110" s="241"/>
    </row>
    <row r="111" ht="12.0" customHeight="1">
      <c r="A111" s="258" t="s">
        <v>107</v>
      </c>
      <c r="B111" s="259"/>
      <c r="C111" s="260" t="s">
        <v>123</v>
      </c>
      <c r="D111" s="312">
        <f>'Proposed Rates'!J198</f>
        <v>2.6172</v>
      </c>
      <c r="E111" s="241"/>
      <c r="F111" s="241"/>
      <c r="G111" s="241"/>
      <c r="H111" s="241"/>
      <c r="I111" s="241"/>
      <c r="J111" s="241"/>
      <c r="K111" s="241"/>
      <c r="L111" s="241"/>
      <c r="M111" s="241"/>
      <c r="N111" s="241"/>
      <c r="O111" s="241"/>
      <c r="P111" s="241"/>
      <c r="Q111" s="241"/>
      <c r="R111" s="241"/>
      <c r="S111" s="241"/>
      <c r="T111" s="241"/>
      <c r="U111" s="241"/>
      <c r="V111" s="241"/>
      <c r="W111" s="241"/>
      <c r="X111" s="241"/>
      <c r="Y111" s="241"/>
      <c r="Z111" s="241"/>
    </row>
    <row r="112" ht="3.0" customHeight="1">
      <c r="A112" s="260"/>
      <c r="B112" s="260"/>
      <c r="C112" s="260"/>
      <c r="D112" s="315"/>
      <c r="E112" s="241"/>
      <c r="F112" s="241"/>
      <c r="G112" s="241"/>
      <c r="H112" s="241"/>
      <c r="I112" s="241"/>
      <c r="J112" s="241"/>
      <c r="K112" s="241"/>
      <c r="L112" s="241"/>
      <c r="M112" s="241"/>
      <c r="N112" s="241"/>
      <c r="O112" s="241"/>
      <c r="P112" s="241"/>
      <c r="Q112" s="241"/>
      <c r="R112" s="241"/>
      <c r="S112" s="241"/>
      <c r="T112" s="241"/>
      <c r="U112" s="241"/>
      <c r="V112" s="241"/>
      <c r="W112" s="241"/>
      <c r="X112" s="241"/>
      <c r="Y112" s="241"/>
      <c r="Z112" s="241"/>
    </row>
    <row r="113" ht="11.25" customHeight="1">
      <c r="A113" s="266" t="s">
        <v>108</v>
      </c>
      <c r="B113" s="259"/>
      <c r="C113" s="260"/>
      <c r="D113" s="315"/>
      <c r="E113" s="241"/>
      <c r="F113" s="241"/>
      <c r="G113" s="241"/>
      <c r="H113" s="241"/>
      <c r="I113" s="241"/>
      <c r="J113" s="241"/>
      <c r="K113" s="241"/>
      <c r="L113" s="241"/>
      <c r="M113" s="241"/>
      <c r="N113" s="241"/>
      <c r="O113" s="241"/>
      <c r="P113" s="241"/>
      <c r="Q113" s="241"/>
      <c r="R113" s="241"/>
      <c r="S113" s="241"/>
      <c r="T113" s="241"/>
      <c r="U113" s="241"/>
      <c r="V113" s="241"/>
      <c r="W113" s="241"/>
      <c r="X113" s="241"/>
      <c r="Y113" s="241"/>
      <c r="Z113" s="241"/>
    </row>
    <row r="114" ht="4.5" customHeight="1">
      <c r="A114" s="255"/>
      <c r="B114" s="260"/>
      <c r="C114" s="260"/>
      <c r="D114" s="315"/>
      <c r="E114" s="241"/>
      <c r="F114" s="241"/>
      <c r="G114" s="241"/>
      <c r="H114" s="241"/>
      <c r="I114" s="241"/>
      <c r="J114" s="241"/>
      <c r="K114" s="241"/>
      <c r="L114" s="241"/>
      <c r="M114" s="241"/>
      <c r="N114" s="241"/>
      <c r="O114" s="241"/>
      <c r="P114" s="241"/>
      <c r="Q114" s="241"/>
      <c r="R114" s="241"/>
      <c r="S114" s="241"/>
      <c r="T114" s="241"/>
      <c r="U114" s="241"/>
      <c r="V114" s="241"/>
      <c r="W114" s="241"/>
      <c r="X114" s="241"/>
      <c r="Y114" s="241"/>
      <c r="Z114" s="241"/>
    </row>
    <row r="115" ht="12.0" customHeight="1">
      <c r="A115" s="258" t="s">
        <v>109</v>
      </c>
      <c r="B115" s="259"/>
      <c r="C115" s="260" t="s">
        <v>103</v>
      </c>
      <c r="D115" s="312">
        <f>$D$34</f>
        <v>0.0041</v>
      </c>
      <c r="E115" s="241"/>
      <c r="F115" s="241"/>
      <c r="G115" s="241"/>
      <c r="H115" s="241"/>
      <c r="I115" s="241"/>
      <c r="J115" s="241"/>
      <c r="K115" s="241"/>
      <c r="L115" s="241"/>
      <c r="M115" s="241"/>
      <c r="N115" s="241"/>
      <c r="O115" s="241"/>
      <c r="P115" s="241"/>
      <c r="Q115" s="241"/>
      <c r="R115" s="241"/>
      <c r="S115" s="241"/>
      <c r="T115" s="241"/>
      <c r="U115" s="241"/>
      <c r="V115" s="241"/>
      <c r="W115" s="241"/>
      <c r="X115" s="241"/>
      <c r="Y115" s="241"/>
      <c r="Z115" s="241"/>
    </row>
    <row r="116" ht="12.0" customHeight="1">
      <c r="A116" s="258" t="s">
        <v>110</v>
      </c>
      <c r="B116" s="259"/>
      <c r="C116" s="260" t="s">
        <v>103</v>
      </c>
      <c r="D116" s="312">
        <f>'Proposed Rates'!J211-'2026'!D114</f>
        <v>0.0004</v>
      </c>
      <c r="E116" s="241"/>
      <c r="F116" s="241"/>
      <c r="G116" s="241"/>
      <c r="H116" s="241"/>
      <c r="I116" s="241"/>
      <c r="J116" s="241"/>
      <c r="K116" s="241"/>
      <c r="L116" s="241"/>
      <c r="M116" s="241"/>
      <c r="N116" s="241"/>
      <c r="O116" s="241"/>
      <c r="P116" s="241"/>
      <c r="Q116" s="241"/>
      <c r="R116" s="241"/>
      <c r="S116" s="241"/>
      <c r="T116" s="241"/>
      <c r="U116" s="241"/>
      <c r="V116" s="241"/>
      <c r="W116" s="241"/>
      <c r="X116" s="241"/>
      <c r="Y116" s="241"/>
      <c r="Z116" s="241"/>
    </row>
    <row r="117" ht="12.0" customHeight="1">
      <c r="A117" s="258" t="s">
        <v>111</v>
      </c>
      <c r="B117" s="259"/>
      <c r="C117" s="260" t="s">
        <v>103</v>
      </c>
      <c r="D117" s="312">
        <f>'Proposed Rates'!J224</f>
        <v>0.0015</v>
      </c>
      <c r="E117" s="241"/>
      <c r="F117" s="241"/>
      <c r="G117" s="241"/>
      <c r="H117" s="241"/>
      <c r="I117" s="241"/>
      <c r="J117" s="241"/>
      <c r="K117" s="241"/>
      <c r="L117" s="241"/>
      <c r="M117" s="241"/>
      <c r="N117" s="241"/>
      <c r="O117" s="241"/>
      <c r="P117" s="241"/>
      <c r="Q117" s="241"/>
      <c r="R117" s="241"/>
      <c r="S117" s="241"/>
      <c r="T117" s="241"/>
      <c r="U117" s="241"/>
      <c r="V117" s="241"/>
      <c r="W117" s="241"/>
      <c r="X117" s="241"/>
      <c r="Y117" s="241"/>
      <c r="Z117" s="241"/>
    </row>
    <row r="118" ht="12.0" customHeight="1">
      <c r="A118" s="258" t="s">
        <v>112</v>
      </c>
      <c r="B118" s="259"/>
      <c r="C118" s="260" t="s">
        <v>98</v>
      </c>
      <c r="D118" s="312">
        <f>'Proposed Rates'!J238</f>
        <v>1.63</v>
      </c>
      <c r="E118" s="241"/>
      <c r="F118" s="241"/>
      <c r="G118" s="241"/>
      <c r="H118" s="241"/>
      <c r="I118" s="241"/>
      <c r="J118" s="241"/>
      <c r="K118" s="241"/>
      <c r="L118" s="241"/>
      <c r="M118" s="241"/>
      <c r="N118" s="241"/>
      <c r="O118" s="241"/>
      <c r="P118" s="241"/>
      <c r="Q118" s="241"/>
      <c r="R118" s="241"/>
      <c r="S118" s="241"/>
      <c r="T118" s="241"/>
      <c r="U118" s="241"/>
      <c r="V118" s="241"/>
      <c r="W118" s="241"/>
      <c r="X118" s="241"/>
      <c r="Y118" s="241"/>
      <c r="Z118" s="241"/>
    </row>
    <row r="119" ht="3.75" customHeight="1">
      <c r="A119" s="282"/>
      <c r="B119" s="259"/>
      <c r="C119" s="260"/>
      <c r="D119" s="265"/>
      <c r="E119" s="241"/>
      <c r="F119" s="241"/>
      <c r="G119" s="241"/>
      <c r="H119" s="241"/>
      <c r="I119" s="241"/>
      <c r="J119" s="241"/>
      <c r="K119" s="241"/>
      <c r="L119" s="241"/>
      <c r="M119" s="241"/>
      <c r="N119" s="241"/>
      <c r="O119" s="241"/>
      <c r="P119" s="241"/>
      <c r="Q119" s="241"/>
      <c r="R119" s="241"/>
      <c r="S119" s="241"/>
      <c r="T119" s="241"/>
      <c r="U119" s="241"/>
      <c r="V119" s="241"/>
      <c r="W119" s="241"/>
      <c r="X119" s="241"/>
      <c r="Y119" s="241"/>
      <c r="Z119" s="241"/>
    </row>
    <row r="120" ht="24.0" customHeight="1">
      <c r="A120" s="238" t="str">
        <f>$A$1</f>
        <v>Hydro Ottawa Limited</v>
      </c>
      <c r="B120" s="239"/>
      <c r="C120" s="239"/>
      <c r="D120" s="240"/>
      <c r="E120" s="241"/>
      <c r="F120" s="241"/>
      <c r="G120" s="241"/>
      <c r="H120" s="241"/>
      <c r="I120" s="241"/>
      <c r="J120" s="241"/>
      <c r="K120" s="241"/>
      <c r="L120" s="241"/>
      <c r="M120" s="241"/>
      <c r="N120" s="241"/>
      <c r="O120" s="241"/>
      <c r="P120" s="241"/>
      <c r="Q120" s="241"/>
      <c r="R120" s="241"/>
      <c r="S120" s="241"/>
      <c r="T120" s="241"/>
      <c r="U120" s="241"/>
      <c r="V120" s="241"/>
      <c r="W120" s="241"/>
      <c r="X120" s="241"/>
      <c r="Y120" s="241"/>
      <c r="Z120" s="241"/>
    </row>
    <row r="121" ht="15.75" customHeight="1">
      <c r="A121" s="242" t="str">
        <f>$A$2</f>
        <v>PROPOSED - TARIFF OF RATES AND CHARGES</v>
      </c>
      <c r="B121" s="239"/>
      <c r="C121" s="239"/>
      <c r="D121" s="240"/>
      <c r="E121" s="241"/>
      <c r="F121" s="241"/>
      <c r="G121" s="241"/>
      <c r="H121" s="241"/>
      <c r="I121" s="241"/>
      <c r="J121" s="241"/>
      <c r="K121" s="241"/>
      <c r="L121" s="241"/>
      <c r="M121" s="241"/>
      <c r="N121" s="241"/>
      <c r="O121" s="241"/>
      <c r="P121" s="241"/>
      <c r="Q121" s="241"/>
      <c r="R121" s="241"/>
      <c r="S121" s="241"/>
      <c r="T121" s="241"/>
      <c r="U121" s="241"/>
      <c r="V121" s="241"/>
      <c r="W121" s="241"/>
      <c r="X121" s="241"/>
      <c r="Y121" s="241"/>
      <c r="Z121" s="241"/>
    </row>
    <row r="122" ht="15.75" customHeight="1">
      <c r="A122" s="243" t="str">
        <f>$A$3</f>
        <v>Effective and Implementation Date January 1, 2030</v>
      </c>
      <c r="B122" s="239"/>
      <c r="C122" s="239"/>
      <c r="D122" s="240"/>
      <c r="E122" s="241"/>
      <c r="F122" s="241"/>
      <c r="G122" s="241"/>
      <c r="H122" s="241"/>
      <c r="I122" s="241"/>
      <c r="J122" s="241"/>
      <c r="K122" s="241"/>
      <c r="L122" s="241"/>
      <c r="M122" s="241"/>
      <c r="N122" s="241"/>
      <c r="O122" s="241"/>
      <c r="P122" s="241"/>
      <c r="Q122" s="241"/>
      <c r="R122" s="241"/>
      <c r="S122" s="241"/>
      <c r="T122" s="241"/>
      <c r="U122" s="241"/>
      <c r="V122" s="241"/>
      <c r="W122" s="241"/>
      <c r="X122" s="241"/>
      <c r="Y122" s="241"/>
      <c r="Z122" s="241"/>
    </row>
    <row r="123" ht="12.0" customHeight="1">
      <c r="A123" s="244" t="str">
        <f>$A$4</f>
        <v>This schedule supersedes and replaces all previously</v>
      </c>
      <c r="B123" s="239"/>
      <c r="C123" s="239"/>
      <c r="D123" s="240"/>
      <c r="E123" s="241"/>
      <c r="F123" s="241"/>
      <c r="G123" s="241"/>
      <c r="H123" s="241"/>
      <c r="I123" s="241"/>
      <c r="J123" s="241"/>
      <c r="K123" s="241"/>
      <c r="L123" s="241"/>
      <c r="M123" s="241"/>
      <c r="N123" s="241"/>
      <c r="O123" s="241"/>
      <c r="P123" s="241"/>
      <c r="Q123" s="241"/>
      <c r="R123" s="241"/>
      <c r="S123" s="241"/>
      <c r="T123" s="241"/>
      <c r="U123" s="241"/>
      <c r="V123" s="241"/>
      <c r="W123" s="241"/>
      <c r="X123" s="241"/>
      <c r="Y123" s="241"/>
      <c r="Z123" s="241"/>
    </row>
    <row r="124" ht="11.25" customHeight="1">
      <c r="A124" s="244" t="str">
        <f>$A$5</f>
        <v>approved schedules of Rates, Charges and Loss Factors</v>
      </c>
      <c r="B124" s="239"/>
      <c r="C124" s="239"/>
      <c r="D124" s="240"/>
      <c r="E124" s="241"/>
      <c r="F124" s="241"/>
      <c r="G124" s="241"/>
      <c r="H124" s="241"/>
      <c r="I124" s="241"/>
      <c r="J124" s="241"/>
      <c r="K124" s="241"/>
      <c r="L124" s="241"/>
      <c r="M124" s="241"/>
      <c r="N124" s="241"/>
      <c r="O124" s="241"/>
      <c r="P124" s="241"/>
      <c r="Q124" s="241"/>
      <c r="R124" s="241"/>
      <c r="S124" s="241"/>
      <c r="T124" s="241"/>
      <c r="U124" s="241"/>
      <c r="V124" s="241"/>
      <c r="W124" s="241"/>
      <c r="X124" s="241"/>
      <c r="Y124" s="241"/>
      <c r="Z124" s="241"/>
    </row>
    <row r="125" ht="11.25" customHeight="1">
      <c r="A125" s="245" t="str">
        <f>$A$6</f>
        <v>EB-2024-0115</v>
      </c>
      <c r="B125" s="239"/>
      <c r="C125" s="239"/>
      <c r="D125" s="240"/>
      <c r="E125" s="241"/>
      <c r="F125" s="241"/>
      <c r="G125" s="241"/>
      <c r="H125" s="241"/>
      <c r="I125" s="241"/>
      <c r="J125" s="241"/>
      <c r="K125" s="241"/>
      <c r="L125" s="241"/>
      <c r="M125" s="241"/>
      <c r="N125" s="241"/>
      <c r="O125" s="241"/>
      <c r="P125" s="241"/>
      <c r="Q125" s="241"/>
      <c r="R125" s="241"/>
      <c r="S125" s="241"/>
      <c r="T125" s="241"/>
      <c r="U125" s="241"/>
      <c r="V125" s="241"/>
      <c r="W125" s="241"/>
      <c r="X125" s="241"/>
      <c r="Y125" s="241"/>
      <c r="Z125" s="241"/>
    </row>
    <row r="126" ht="18.75" customHeight="1">
      <c r="A126" s="246" t="s">
        <v>125</v>
      </c>
      <c r="B126" s="239"/>
      <c r="C126" s="239"/>
      <c r="D126" s="240"/>
      <c r="E126" s="267"/>
      <c r="F126" s="267"/>
      <c r="G126" s="267"/>
      <c r="H126" s="267"/>
      <c r="I126" s="267"/>
      <c r="J126" s="267"/>
      <c r="K126" s="267"/>
      <c r="L126" s="267"/>
      <c r="M126" s="267"/>
      <c r="N126" s="267"/>
      <c r="O126" s="267"/>
      <c r="P126" s="267"/>
      <c r="Q126" s="267"/>
      <c r="R126" s="267"/>
      <c r="S126" s="267"/>
      <c r="T126" s="267"/>
      <c r="U126" s="267"/>
      <c r="V126" s="267"/>
      <c r="W126" s="267"/>
      <c r="X126" s="267"/>
      <c r="Y126" s="267"/>
      <c r="Z126" s="267"/>
    </row>
    <row r="127" ht="48.0" customHeight="1">
      <c r="A127" s="247" t="s">
        <v>126</v>
      </c>
      <c r="B127" s="239"/>
      <c r="C127" s="239"/>
      <c r="D127" s="240"/>
      <c r="E127" s="241"/>
      <c r="F127" s="241"/>
      <c r="G127" s="241"/>
      <c r="H127" s="241"/>
      <c r="I127" s="241"/>
      <c r="J127" s="241"/>
      <c r="K127" s="241"/>
      <c r="L127" s="241"/>
      <c r="M127" s="241"/>
      <c r="N127" s="241"/>
      <c r="O127" s="241"/>
      <c r="P127" s="241"/>
      <c r="Q127" s="241"/>
      <c r="R127" s="241"/>
      <c r="S127" s="241"/>
      <c r="T127" s="241"/>
      <c r="U127" s="241"/>
      <c r="V127" s="241"/>
      <c r="W127" s="241"/>
      <c r="X127" s="241"/>
      <c r="Y127" s="241"/>
      <c r="Z127" s="241"/>
    </row>
    <row r="128" ht="6.75" customHeight="1">
      <c r="A128" s="248"/>
      <c r="B128" s="248"/>
      <c r="C128" s="248"/>
      <c r="D128" s="249"/>
      <c r="E128" s="241"/>
      <c r="F128" s="241"/>
      <c r="G128" s="241"/>
      <c r="H128" s="241"/>
      <c r="I128" s="241"/>
      <c r="J128" s="241"/>
      <c r="K128" s="241"/>
      <c r="L128" s="241"/>
      <c r="M128" s="241"/>
      <c r="N128" s="241"/>
      <c r="O128" s="241"/>
      <c r="P128" s="241"/>
      <c r="Q128" s="241"/>
      <c r="R128" s="241"/>
      <c r="S128" s="241"/>
      <c r="T128" s="241"/>
      <c r="U128" s="241"/>
      <c r="V128" s="241"/>
      <c r="W128" s="241"/>
      <c r="X128" s="241"/>
      <c r="Y128" s="241"/>
      <c r="Z128" s="241"/>
    </row>
    <row r="129" ht="11.25" customHeight="1">
      <c r="A129" s="250" t="s">
        <v>91</v>
      </c>
      <c r="B129" s="239"/>
      <c r="C129" s="239"/>
      <c r="D129" s="240"/>
      <c r="E129" s="241"/>
      <c r="F129" s="241"/>
      <c r="G129" s="241"/>
      <c r="H129" s="241"/>
      <c r="I129" s="241"/>
      <c r="J129" s="241"/>
      <c r="K129" s="241"/>
      <c r="L129" s="241"/>
      <c r="M129" s="241"/>
      <c r="N129" s="241"/>
      <c r="O129" s="241"/>
      <c r="P129" s="241"/>
      <c r="Q129" s="241"/>
      <c r="R129" s="241"/>
      <c r="S129" s="241"/>
      <c r="T129" s="241"/>
      <c r="U129" s="241"/>
      <c r="V129" s="241"/>
      <c r="W129" s="241"/>
      <c r="X129" s="241"/>
      <c r="Y129" s="241"/>
      <c r="Z129" s="241"/>
    </row>
    <row r="130" ht="6.75" customHeight="1">
      <c r="A130" s="251"/>
      <c r="B130" s="252"/>
      <c r="C130" s="252"/>
      <c r="D130" s="253"/>
      <c r="E130" s="241"/>
      <c r="F130" s="241"/>
      <c r="G130" s="241"/>
      <c r="H130" s="241"/>
      <c r="I130" s="241"/>
      <c r="J130" s="241"/>
      <c r="K130" s="241"/>
      <c r="L130" s="241"/>
      <c r="M130" s="241"/>
      <c r="N130" s="241"/>
      <c r="O130" s="241"/>
      <c r="P130" s="241"/>
      <c r="Q130" s="241"/>
      <c r="R130" s="241"/>
      <c r="S130" s="241"/>
      <c r="T130" s="241"/>
      <c r="U130" s="241"/>
      <c r="V130" s="241"/>
      <c r="W130" s="241"/>
      <c r="X130" s="241"/>
      <c r="Y130" s="241"/>
      <c r="Z130" s="241"/>
    </row>
    <row r="131" ht="36.0" customHeight="1">
      <c r="A131" s="247" t="s">
        <v>92</v>
      </c>
      <c r="B131" s="239"/>
      <c r="C131" s="239"/>
      <c r="D131" s="240"/>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row>
    <row r="132" ht="6.75" customHeight="1">
      <c r="A132" s="248"/>
      <c r="B132" s="248"/>
      <c r="C132" s="248"/>
      <c r="D132" s="249"/>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row>
    <row r="133" ht="48.0" customHeight="1">
      <c r="A133" s="247" t="s">
        <v>127</v>
      </c>
      <c r="B133" s="239"/>
      <c r="C133" s="239"/>
      <c r="D133" s="240"/>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row>
    <row r="134" ht="6.75" customHeight="1">
      <c r="A134" s="248"/>
      <c r="B134" s="248"/>
      <c r="C134" s="248"/>
      <c r="D134" s="249"/>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row>
    <row r="135" ht="48.0" customHeight="1">
      <c r="A135" s="247" t="s">
        <v>94</v>
      </c>
      <c r="B135" s="239"/>
      <c r="C135" s="239"/>
      <c r="D135" s="240"/>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row>
    <row r="136" ht="6.75" customHeight="1">
      <c r="A136" s="248"/>
      <c r="B136" s="248"/>
      <c r="C136" s="248"/>
      <c r="D136" s="249"/>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row>
    <row r="137" ht="96.0" customHeight="1">
      <c r="A137" s="247" t="s">
        <v>120</v>
      </c>
      <c r="B137" s="239"/>
      <c r="C137" s="239"/>
      <c r="D137" s="240"/>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row>
    <row r="138" ht="96.0" customHeight="1">
      <c r="A138" s="247" t="s">
        <v>121</v>
      </c>
      <c r="B138" s="239"/>
      <c r="C138" s="239"/>
      <c r="D138" s="240"/>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row>
    <row r="139" ht="36.0" customHeight="1">
      <c r="A139" s="247" t="s">
        <v>95</v>
      </c>
      <c r="B139" s="239"/>
      <c r="C139" s="239"/>
      <c r="D139" s="240"/>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row>
    <row r="140" ht="24.0" customHeight="1">
      <c r="A140" s="270" t="s">
        <v>122</v>
      </c>
      <c r="B140" s="239"/>
      <c r="C140" s="239"/>
      <c r="D140" s="240"/>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row>
    <row r="141" ht="6.75" customHeight="1">
      <c r="A141" s="271"/>
      <c r="B141" s="271"/>
      <c r="C141" s="271"/>
      <c r="D141" s="272"/>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row>
    <row r="142" ht="15.0" customHeight="1">
      <c r="A142" s="254" t="s">
        <v>96</v>
      </c>
      <c r="B142" s="239"/>
      <c r="C142" s="239"/>
      <c r="D142" s="240"/>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row>
    <row r="143" ht="6.75" customHeight="1">
      <c r="A143" s="255"/>
      <c r="B143" s="256"/>
      <c r="C143" s="256"/>
      <c r="D143" s="257"/>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row>
    <row r="144" ht="10.5" customHeight="1">
      <c r="A144" s="258" t="s">
        <v>97</v>
      </c>
      <c r="B144" s="259"/>
      <c r="C144" s="260" t="s">
        <v>98</v>
      </c>
      <c r="D144" s="311">
        <f>'Proposed Rates'!J11</f>
        <v>4126.75</v>
      </c>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row>
    <row r="145" ht="10.5" customHeight="1">
      <c r="A145" s="258" t="s">
        <v>116</v>
      </c>
      <c r="B145" s="259"/>
      <c r="C145" s="260" t="s">
        <v>123</v>
      </c>
      <c r="D145" s="312">
        <f>'Proposed Rates'!J24</f>
        <v>10.6987</v>
      </c>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row>
    <row r="146" ht="10.5" customHeight="1">
      <c r="A146" s="258" t="s">
        <v>102</v>
      </c>
      <c r="B146" s="259"/>
      <c r="C146" s="260" t="s">
        <v>123</v>
      </c>
      <c r="D146" s="314">
        <f>'Proposed Rates'!J263</f>
        <v>0.02488</v>
      </c>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row>
    <row r="147" ht="10.5" hidden="1" customHeight="1">
      <c r="A147" s="258" t="s">
        <v>104</v>
      </c>
      <c r="B147" s="259"/>
      <c r="C147" s="260" t="s">
        <v>123</v>
      </c>
      <c r="D147" s="312">
        <f>'Proposed Rates'!J40</f>
        <v>0</v>
      </c>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row>
    <row r="148" ht="10.5" hidden="1" customHeight="1">
      <c r="A148" s="258" t="s">
        <v>100</v>
      </c>
      <c r="B148" s="259"/>
      <c r="C148" s="260" t="s">
        <v>123</v>
      </c>
      <c r="D148" s="312">
        <f>'Proposed Rates'!J67</f>
        <v>0</v>
      </c>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row>
    <row r="149" ht="10.5" hidden="1" customHeight="1">
      <c r="A149" s="258" t="s">
        <v>99</v>
      </c>
      <c r="B149" s="259"/>
      <c r="C149" s="260" t="s">
        <v>123</v>
      </c>
      <c r="D149" s="312">
        <f>'Proposed Rates'!J93</f>
        <v>0</v>
      </c>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row>
    <row r="150" ht="10.5" hidden="1" customHeight="1">
      <c r="A150" s="258" t="s">
        <v>105</v>
      </c>
      <c r="B150" s="259"/>
      <c r="C150" s="260" t="s">
        <v>103</v>
      </c>
      <c r="D150" s="312">
        <f>'Proposed Rates'!J145</f>
        <v>0</v>
      </c>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row>
    <row r="151" ht="10.5" hidden="1" customHeight="1">
      <c r="A151" s="258" t="s">
        <v>124</v>
      </c>
      <c r="B151" s="259"/>
      <c r="C151" s="260" t="s">
        <v>103</v>
      </c>
      <c r="D151" s="312" t="str">
        <f>'Proposed Rates'!J159</f>
        <v/>
      </c>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row>
    <row r="152" ht="10.5" customHeight="1">
      <c r="A152" s="258" t="s">
        <v>106</v>
      </c>
      <c r="B152" s="259"/>
      <c r="C152" s="260" t="s">
        <v>123</v>
      </c>
      <c r="D152" s="312">
        <f>'Proposed Rates'!J186</f>
        <v>4.654</v>
      </c>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row>
    <row r="153" ht="10.5" customHeight="1">
      <c r="A153" s="258" t="s">
        <v>107</v>
      </c>
      <c r="B153" s="259"/>
      <c r="C153" s="260" t="s">
        <v>123</v>
      </c>
      <c r="D153" s="312">
        <f>'Proposed Rates'!J199</f>
        <v>2.5964</v>
      </c>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row>
    <row r="154" ht="4.5" customHeight="1">
      <c r="A154" s="260"/>
      <c r="B154" s="260"/>
      <c r="C154" s="260"/>
      <c r="D154" s="315"/>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row>
    <row r="155" ht="11.25" customHeight="1">
      <c r="A155" s="266" t="s">
        <v>108</v>
      </c>
      <c r="B155" s="259"/>
      <c r="C155" s="260"/>
      <c r="D155" s="315"/>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row>
    <row r="156" ht="4.5" customHeight="1">
      <c r="A156" s="255"/>
      <c r="B156" s="260"/>
      <c r="C156" s="260"/>
      <c r="D156" s="315"/>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row>
    <row r="157" ht="10.5" customHeight="1">
      <c r="A157" s="258" t="s">
        <v>109</v>
      </c>
      <c r="B157" s="259"/>
      <c r="C157" s="260" t="s">
        <v>103</v>
      </c>
      <c r="D157" s="312">
        <f>$D$34</f>
        <v>0.0041</v>
      </c>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row>
    <row r="158" ht="10.5" customHeight="1">
      <c r="A158" s="258" t="s">
        <v>110</v>
      </c>
      <c r="B158" s="259"/>
      <c r="C158" s="260" t="s">
        <v>103</v>
      </c>
      <c r="D158" s="312">
        <f>'Proposed Rates'!J212-'2026'!D155</f>
        <v>0.0004</v>
      </c>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row>
    <row r="159" ht="10.5" customHeight="1">
      <c r="A159" s="258" t="s">
        <v>111</v>
      </c>
      <c r="B159" s="259"/>
      <c r="C159" s="260" t="s">
        <v>103</v>
      </c>
      <c r="D159" s="312">
        <f>'Proposed Rates'!J225</f>
        <v>0.0015</v>
      </c>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row>
    <row r="160" ht="10.5" customHeight="1">
      <c r="A160" s="258" t="s">
        <v>112</v>
      </c>
      <c r="B160" s="259"/>
      <c r="C160" s="260" t="s">
        <v>98</v>
      </c>
      <c r="D160" s="312">
        <f>'Proposed Rates'!J239</f>
        <v>1.63</v>
      </c>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row>
    <row r="161" ht="11.25" customHeight="1">
      <c r="A161" s="282"/>
      <c r="B161" s="259"/>
      <c r="C161" s="260"/>
      <c r="D161" s="265"/>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row>
    <row r="162" ht="24.0" customHeight="1">
      <c r="A162" s="238" t="str">
        <f>$A$1</f>
        <v>Hydro Ottawa Limited</v>
      </c>
      <c r="B162" s="239"/>
      <c r="C162" s="239"/>
      <c r="D162" s="240"/>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row>
    <row r="163" ht="15.75" customHeight="1">
      <c r="A163" s="242" t="str">
        <f>$A$2</f>
        <v>PROPOSED - TARIFF OF RATES AND CHARGES</v>
      </c>
      <c r="B163" s="239"/>
      <c r="C163" s="239"/>
      <c r="D163" s="240"/>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row>
    <row r="164" ht="15.75" customHeight="1">
      <c r="A164" s="243" t="str">
        <f>$A$3</f>
        <v>Effective and Implementation Date January 1, 2030</v>
      </c>
      <c r="B164" s="239"/>
      <c r="C164" s="239"/>
      <c r="D164" s="240"/>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row>
    <row r="165" ht="12.0" customHeight="1">
      <c r="A165" s="244" t="str">
        <f>$A$4</f>
        <v>This schedule supersedes and replaces all previously</v>
      </c>
      <c r="B165" s="239"/>
      <c r="C165" s="239"/>
      <c r="D165" s="240"/>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row>
    <row r="166" ht="11.25" customHeight="1">
      <c r="A166" s="244" t="str">
        <f>$A$5</f>
        <v>approved schedules of Rates, Charges and Loss Factors</v>
      </c>
      <c r="B166" s="239"/>
      <c r="C166" s="239"/>
      <c r="D166" s="240"/>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row>
    <row r="167" ht="11.25" customHeight="1">
      <c r="A167" s="245" t="str">
        <f>$A$6</f>
        <v>EB-2024-0115</v>
      </c>
      <c r="B167" s="239"/>
      <c r="C167" s="239"/>
      <c r="D167" s="240"/>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row>
    <row r="168" ht="18.0" customHeight="1">
      <c r="A168" s="246" t="s">
        <v>128</v>
      </c>
      <c r="B168" s="239"/>
      <c r="C168" s="239"/>
      <c r="D168" s="240"/>
      <c r="E168" s="267"/>
      <c r="F168" s="267"/>
      <c r="G168" s="267"/>
      <c r="H168" s="267"/>
      <c r="I168" s="267"/>
      <c r="J168" s="267"/>
      <c r="K168" s="267"/>
      <c r="L168" s="267"/>
      <c r="M168" s="267"/>
      <c r="N168" s="267"/>
      <c r="O168" s="267"/>
      <c r="P168" s="267"/>
      <c r="Q168" s="267"/>
      <c r="R168" s="267"/>
      <c r="S168" s="267"/>
      <c r="T168" s="267"/>
      <c r="U168" s="267"/>
      <c r="V168" s="267"/>
      <c r="W168" s="267"/>
      <c r="X168" s="267"/>
      <c r="Y168" s="267"/>
      <c r="Z168" s="267"/>
    </row>
    <row r="169" ht="48.0" customHeight="1">
      <c r="A169" s="247" t="s">
        <v>129</v>
      </c>
      <c r="B169" s="239"/>
      <c r="C169" s="239"/>
      <c r="D169" s="240"/>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row>
    <row r="170" ht="6.75" customHeight="1">
      <c r="A170" s="248"/>
      <c r="B170" s="248"/>
      <c r="C170" s="248"/>
      <c r="D170" s="249"/>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row>
    <row r="171" ht="11.25" customHeight="1">
      <c r="A171" s="250" t="s">
        <v>91</v>
      </c>
      <c r="B171" s="239"/>
      <c r="C171" s="239"/>
      <c r="D171" s="240"/>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row>
    <row r="172" ht="6.75" customHeight="1">
      <c r="A172" s="251"/>
      <c r="B172" s="252"/>
      <c r="C172" s="252"/>
      <c r="D172" s="253"/>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row>
    <row r="173" ht="36.0" customHeight="1">
      <c r="A173" s="247" t="s">
        <v>92</v>
      </c>
      <c r="B173" s="239"/>
      <c r="C173" s="239"/>
      <c r="D173" s="240"/>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row>
    <row r="174" ht="6.75" customHeight="1">
      <c r="A174" s="248"/>
      <c r="B174" s="248"/>
      <c r="C174" s="248"/>
      <c r="D174" s="249"/>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row>
    <row r="175" ht="48.0" customHeight="1">
      <c r="A175" s="247" t="s">
        <v>130</v>
      </c>
      <c r="B175" s="239"/>
      <c r="C175" s="239"/>
      <c r="D175" s="240"/>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row>
    <row r="176" ht="6.75" customHeight="1">
      <c r="A176" s="248"/>
      <c r="B176" s="248"/>
      <c r="C176" s="248"/>
      <c r="D176" s="249"/>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row>
    <row r="177" ht="48.0" customHeight="1">
      <c r="A177" s="247" t="s">
        <v>94</v>
      </c>
      <c r="B177" s="239"/>
      <c r="C177" s="239"/>
      <c r="D177" s="240"/>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row>
    <row r="178" ht="6.75" customHeight="1">
      <c r="A178" s="248"/>
      <c r="B178" s="248"/>
      <c r="C178" s="248"/>
      <c r="D178" s="249"/>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row>
    <row r="179" ht="96.0" customHeight="1">
      <c r="A179" s="247" t="s">
        <v>120</v>
      </c>
      <c r="B179" s="239"/>
      <c r="C179" s="239"/>
      <c r="D179" s="240"/>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row>
    <row r="180" ht="96.0" customHeight="1">
      <c r="A180" s="247" t="s">
        <v>121</v>
      </c>
      <c r="B180" s="239"/>
      <c r="C180" s="239"/>
      <c r="D180" s="240"/>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row>
    <row r="181" ht="36.0" customHeight="1">
      <c r="A181" s="247" t="s">
        <v>95</v>
      </c>
      <c r="B181" s="239"/>
      <c r="C181" s="239"/>
      <c r="D181" s="240"/>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row>
    <row r="182" ht="24.0" customHeight="1">
      <c r="A182" s="270" t="s">
        <v>122</v>
      </c>
      <c r="B182" s="239"/>
      <c r="C182" s="239"/>
      <c r="D182" s="240"/>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row>
    <row r="183" ht="6.75" customHeight="1">
      <c r="A183" s="271"/>
      <c r="B183" s="271"/>
      <c r="C183" s="271"/>
      <c r="D183" s="272"/>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row>
    <row r="184" ht="15.0" customHeight="1">
      <c r="A184" s="254" t="s">
        <v>96</v>
      </c>
      <c r="B184" s="239"/>
      <c r="C184" s="239"/>
      <c r="D184" s="240"/>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row>
    <row r="185" ht="6.75" customHeight="1">
      <c r="A185" s="255"/>
      <c r="B185" s="256"/>
      <c r="C185" s="256"/>
      <c r="D185" s="257"/>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row>
    <row r="186" ht="10.5" customHeight="1">
      <c r="A186" s="258" t="s">
        <v>97</v>
      </c>
      <c r="B186" s="259"/>
      <c r="C186" s="260" t="s">
        <v>98</v>
      </c>
      <c r="D186" s="311">
        <f>'Proposed Rates'!J12</f>
        <v>14946.93</v>
      </c>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row>
    <row r="187" ht="10.5" customHeight="1">
      <c r="A187" s="258" t="s">
        <v>116</v>
      </c>
      <c r="B187" s="259"/>
      <c r="C187" s="260" t="s">
        <v>123</v>
      </c>
      <c r="D187" s="312">
        <f>'Proposed Rates'!J25</f>
        <v>11.0755</v>
      </c>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row>
    <row r="188" ht="10.5" customHeight="1">
      <c r="A188" s="258" t="s">
        <v>102</v>
      </c>
      <c r="B188" s="259"/>
      <c r="C188" s="260" t="s">
        <v>123</v>
      </c>
      <c r="D188" s="314">
        <f>'Proposed Rates'!J264</f>
        <v>0.02922</v>
      </c>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row>
    <row r="189" ht="10.5" hidden="1" customHeight="1">
      <c r="A189" s="258" t="s">
        <v>104</v>
      </c>
      <c r="B189" s="259"/>
      <c r="C189" s="260" t="s">
        <v>123</v>
      </c>
      <c r="D189" s="312">
        <f>'Proposed Rates'!J41</f>
        <v>0</v>
      </c>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row>
    <row r="190" ht="10.5" hidden="1" customHeight="1">
      <c r="A190" s="258" t="s">
        <v>100</v>
      </c>
      <c r="B190" s="259"/>
      <c r="C190" s="260" t="s">
        <v>123</v>
      </c>
      <c r="D190" s="312">
        <f>'Proposed Rates'!J68</f>
        <v>0</v>
      </c>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row>
    <row r="191" ht="10.5" hidden="1" customHeight="1">
      <c r="A191" s="258" t="s">
        <v>99</v>
      </c>
      <c r="B191" s="259"/>
      <c r="C191" s="260" t="s">
        <v>123</v>
      </c>
      <c r="D191" s="312">
        <f>'Proposed Rates'!J94</f>
        <v>0</v>
      </c>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row>
    <row r="192" ht="10.5" hidden="1" customHeight="1">
      <c r="A192" s="258" t="s">
        <v>105</v>
      </c>
      <c r="B192" s="259"/>
      <c r="C192" s="260" t="s">
        <v>103</v>
      </c>
      <c r="D192" s="312">
        <f>'Proposed Rates'!J146</f>
        <v>0</v>
      </c>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row>
    <row r="193" ht="10.5" customHeight="1">
      <c r="A193" s="258" t="s">
        <v>106</v>
      </c>
      <c r="B193" s="259"/>
      <c r="C193" s="260" t="s">
        <v>123</v>
      </c>
      <c r="D193" s="312">
        <f>'Proposed Rates'!J187</f>
        <v>5.465</v>
      </c>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row>
    <row r="194" ht="10.5" customHeight="1">
      <c r="A194" s="258" t="s">
        <v>107</v>
      </c>
      <c r="B194" s="259"/>
      <c r="C194" s="260" t="s">
        <v>123</v>
      </c>
      <c r="D194" s="312">
        <f>'Proposed Rates'!J200</f>
        <v>3.0489</v>
      </c>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row>
    <row r="195" ht="3.75" customHeight="1">
      <c r="A195" s="260"/>
      <c r="B195" s="260"/>
      <c r="C195" s="260"/>
      <c r="D195" s="315"/>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row>
    <row r="196" ht="11.25" customHeight="1">
      <c r="A196" s="266" t="s">
        <v>108</v>
      </c>
      <c r="B196" s="259"/>
      <c r="C196" s="260"/>
      <c r="D196" s="315"/>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row>
    <row r="197" ht="3.75" customHeight="1">
      <c r="A197" s="255"/>
      <c r="B197" s="260"/>
      <c r="C197" s="260"/>
      <c r="D197" s="315"/>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row>
    <row r="198" ht="10.5" customHeight="1">
      <c r="A198" s="258" t="s">
        <v>109</v>
      </c>
      <c r="B198" s="259"/>
      <c r="C198" s="260" t="s">
        <v>103</v>
      </c>
      <c r="D198" s="312">
        <f>$D$34</f>
        <v>0.0041</v>
      </c>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row>
    <row r="199" ht="10.5" customHeight="1">
      <c r="A199" s="258" t="s">
        <v>110</v>
      </c>
      <c r="B199" s="259"/>
      <c r="C199" s="260" t="s">
        <v>103</v>
      </c>
      <c r="D199" s="312">
        <f>'Proposed Rates'!J213-'2026'!H196</f>
        <v>0.0045</v>
      </c>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row>
    <row r="200" ht="10.5" customHeight="1">
      <c r="A200" s="258" t="s">
        <v>111</v>
      </c>
      <c r="B200" s="259"/>
      <c r="C200" s="260" t="s">
        <v>103</v>
      </c>
      <c r="D200" s="312">
        <f>'Proposed Rates'!J226</f>
        <v>0.0015</v>
      </c>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row>
    <row r="201" ht="10.5" customHeight="1">
      <c r="A201" s="258" t="s">
        <v>112</v>
      </c>
      <c r="B201" s="259"/>
      <c r="C201" s="260" t="s">
        <v>98</v>
      </c>
      <c r="D201" s="312">
        <f>'Proposed Rates'!J240</f>
        <v>1.63</v>
      </c>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row>
    <row r="202" ht="5.25" customHeight="1">
      <c r="A202" s="282"/>
      <c r="B202" s="259"/>
      <c r="C202" s="260"/>
      <c r="D202" s="265"/>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row>
    <row r="203" ht="24.0" customHeight="1">
      <c r="A203" s="238" t="str">
        <f>$A$1</f>
        <v>Hydro Ottawa Limited</v>
      </c>
      <c r="B203" s="239"/>
      <c r="C203" s="239"/>
      <c r="D203" s="240"/>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row>
    <row r="204" ht="15.75" customHeight="1">
      <c r="A204" s="242" t="str">
        <f>$A$2</f>
        <v>PROPOSED - TARIFF OF RATES AND CHARGES</v>
      </c>
      <c r="B204" s="239"/>
      <c r="C204" s="239"/>
      <c r="D204" s="240"/>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row>
    <row r="205" ht="15.75" customHeight="1">
      <c r="A205" s="243" t="str">
        <f>$A$3</f>
        <v>Effective and Implementation Date January 1, 2030</v>
      </c>
      <c r="B205" s="239"/>
      <c r="C205" s="239"/>
      <c r="D205" s="240"/>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row>
    <row r="206" ht="12.0" customHeight="1">
      <c r="A206" s="244" t="str">
        <f>$A$4</f>
        <v>This schedule supersedes and replaces all previously</v>
      </c>
      <c r="B206" s="239"/>
      <c r="C206" s="239"/>
      <c r="D206" s="240"/>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row>
    <row r="207" ht="11.25" customHeight="1">
      <c r="A207" s="244" t="str">
        <f>$A$5</f>
        <v>approved schedules of Rates, Charges and Loss Factors</v>
      </c>
      <c r="B207" s="239"/>
      <c r="C207" s="239"/>
      <c r="D207" s="240"/>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row>
    <row r="208" ht="11.25" customHeight="1">
      <c r="A208" s="245" t="str">
        <f>$A$6</f>
        <v>EB-2024-0115</v>
      </c>
      <c r="B208" s="239"/>
      <c r="C208" s="239"/>
      <c r="D208" s="240"/>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row>
    <row r="209" ht="18.75" customHeight="1">
      <c r="A209" s="246" t="s">
        <v>131</v>
      </c>
      <c r="B209" s="239"/>
      <c r="C209" s="239"/>
      <c r="D209" s="240"/>
      <c r="E209" s="267"/>
      <c r="F209" s="267"/>
      <c r="G209" s="267"/>
      <c r="H209" s="267"/>
      <c r="I209" s="267"/>
      <c r="J209" s="267"/>
      <c r="K209" s="267"/>
      <c r="L209" s="267"/>
      <c r="M209" s="267"/>
      <c r="N209" s="267"/>
      <c r="O209" s="267"/>
      <c r="P209" s="267"/>
      <c r="Q209" s="267"/>
      <c r="R209" s="267"/>
      <c r="S209" s="267"/>
      <c r="T209" s="267"/>
      <c r="U209" s="267"/>
      <c r="V209" s="267"/>
      <c r="W209" s="267"/>
      <c r="X209" s="267"/>
      <c r="Y209" s="267"/>
      <c r="Z209" s="267"/>
    </row>
    <row r="210" ht="84.0" customHeight="1">
      <c r="A210" s="247" t="s">
        <v>132</v>
      </c>
      <c r="B210" s="239"/>
      <c r="C210" s="239"/>
      <c r="D210" s="240"/>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row>
    <row r="211" ht="6.75" customHeight="1">
      <c r="A211" s="248"/>
      <c r="B211" s="248"/>
      <c r="C211" s="248"/>
      <c r="D211" s="249"/>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row>
    <row r="212" ht="11.25" customHeight="1">
      <c r="A212" s="250" t="s">
        <v>91</v>
      </c>
      <c r="B212" s="239"/>
      <c r="C212" s="239"/>
      <c r="D212" s="240"/>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row>
    <row r="213" ht="6.75" customHeight="1">
      <c r="A213" s="251"/>
      <c r="B213" s="252"/>
      <c r="C213" s="252"/>
      <c r="D213" s="253"/>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row>
    <row r="214" ht="36.0" customHeight="1">
      <c r="A214" s="247" t="s">
        <v>92</v>
      </c>
      <c r="B214" s="239"/>
      <c r="C214" s="239"/>
      <c r="D214" s="240"/>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row>
    <row r="215" ht="6.75" customHeight="1">
      <c r="A215" s="248"/>
      <c r="B215" s="248"/>
      <c r="C215" s="248"/>
      <c r="D215" s="249"/>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row>
    <row r="216" ht="48.0" customHeight="1">
      <c r="A216" s="247" t="s">
        <v>93</v>
      </c>
      <c r="B216" s="239"/>
      <c r="C216" s="239"/>
      <c r="D216" s="240"/>
      <c r="E216" s="241"/>
      <c r="F216" s="241"/>
      <c r="G216" s="241"/>
      <c r="H216" s="241"/>
      <c r="I216" s="241"/>
      <c r="J216" s="241"/>
      <c r="K216" s="241"/>
      <c r="L216" s="241"/>
      <c r="M216" s="241"/>
      <c r="N216" s="241"/>
      <c r="O216" s="241"/>
      <c r="P216" s="241"/>
      <c r="Q216" s="241"/>
      <c r="R216" s="241"/>
      <c r="S216" s="241"/>
      <c r="T216" s="241"/>
      <c r="U216" s="241"/>
      <c r="V216" s="241"/>
      <c r="W216" s="241"/>
      <c r="X216" s="241"/>
      <c r="Y216" s="241"/>
      <c r="Z216" s="241"/>
    </row>
    <row r="217" ht="6.75" customHeight="1">
      <c r="A217" s="248"/>
      <c r="B217" s="248"/>
      <c r="C217" s="248"/>
      <c r="D217" s="249"/>
      <c r="E217" s="241"/>
      <c r="F217" s="241"/>
      <c r="G217" s="241"/>
      <c r="H217" s="241"/>
      <c r="I217" s="241"/>
      <c r="J217" s="241"/>
      <c r="K217" s="241"/>
      <c r="L217" s="241"/>
      <c r="M217" s="241"/>
      <c r="N217" s="241"/>
      <c r="O217" s="241"/>
      <c r="P217" s="241"/>
      <c r="Q217" s="241"/>
      <c r="R217" s="241"/>
      <c r="S217" s="241"/>
      <c r="T217" s="241"/>
      <c r="U217" s="241"/>
      <c r="V217" s="241"/>
      <c r="W217" s="241"/>
      <c r="X217" s="241"/>
      <c r="Y217" s="241"/>
      <c r="Z217" s="241"/>
    </row>
    <row r="218" ht="48.0" customHeight="1">
      <c r="A218" s="247" t="s">
        <v>94</v>
      </c>
      <c r="B218" s="239"/>
      <c r="C218" s="239"/>
      <c r="D218" s="240"/>
      <c r="E218" s="241"/>
      <c r="F218" s="241"/>
      <c r="G218" s="241"/>
      <c r="H218" s="241"/>
      <c r="I218" s="241"/>
      <c r="J218" s="241"/>
      <c r="K218" s="241"/>
      <c r="L218" s="241"/>
      <c r="M218" s="241"/>
      <c r="N218" s="241"/>
      <c r="O218" s="241"/>
      <c r="P218" s="241"/>
      <c r="Q218" s="241"/>
      <c r="R218" s="241"/>
      <c r="S218" s="241"/>
      <c r="T218" s="241"/>
      <c r="U218" s="241"/>
      <c r="V218" s="241"/>
      <c r="W218" s="241"/>
      <c r="X218" s="241"/>
      <c r="Y218" s="241"/>
      <c r="Z218" s="241"/>
    </row>
    <row r="219" ht="6.75" customHeight="1">
      <c r="A219" s="248"/>
      <c r="B219" s="248"/>
      <c r="C219" s="248"/>
      <c r="D219" s="249"/>
      <c r="E219" s="241"/>
      <c r="F219" s="241"/>
      <c r="G219" s="241"/>
      <c r="H219" s="241"/>
      <c r="I219" s="241"/>
      <c r="J219" s="241"/>
      <c r="K219" s="241"/>
      <c r="L219" s="241"/>
      <c r="M219" s="241"/>
      <c r="N219" s="241"/>
      <c r="O219" s="241"/>
      <c r="P219" s="241"/>
      <c r="Q219" s="241"/>
      <c r="R219" s="241"/>
      <c r="S219" s="241"/>
      <c r="T219" s="241"/>
      <c r="U219" s="241"/>
      <c r="V219" s="241"/>
      <c r="W219" s="241"/>
      <c r="X219" s="241"/>
      <c r="Y219" s="241"/>
      <c r="Z219" s="241"/>
    </row>
    <row r="220" ht="36.0" customHeight="1">
      <c r="A220" s="247" t="s">
        <v>95</v>
      </c>
      <c r="B220" s="239"/>
      <c r="C220" s="239"/>
      <c r="D220" s="240"/>
      <c r="E220" s="241"/>
      <c r="F220" s="241"/>
      <c r="G220" s="241"/>
      <c r="H220" s="241"/>
      <c r="I220" s="241"/>
      <c r="J220" s="241"/>
      <c r="K220" s="241"/>
      <c r="L220" s="241"/>
      <c r="M220" s="241"/>
      <c r="N220" s="241"/>
      <c r="O220" s="241"/>
      <c r="P220" s="241"/>
      <c r="Q220" s="241"/>
      <c r="R220" s="241"/>
      <c r="S220" s="241"/>
      <c r="T220" s="241"/>
      <c r="U220" s="241"/>
      <c r="V220" s="241"/>
      <c r="W220" s="241"/>
      <c r="X220" s="241"/>
      <c r="Y220" s="241"/>
      <c r="Z220" s="241"/>
    </row>
    <row r="221" ht="6.75" customHeight="1">
      <c r="A221" s="248"/>
      <c r="B221" s="248"/>
      <c r="C221" s="248"/>
      <c r="D221" s="249"/>
      <c r="E221" s="241"/>
      <c r="F221" s="241"/>
      <c r="G221" s="241"/>
      <c r="H221" s="241"/>
      <c r="I221" s="241"/>
      <c r="J221" s="241"/>
      <c r="K221" s="241"/>
      <c r="L221" s="241"/>
      <c r="M221" s="241"/>
      <c r="N221" s="241"/>
      <c r="O221" s="241"/>
      <c r="P221" s="241"/>
      <c r="Q221" s="241"/>
      <c r="R221" s="241"/>
      <c r="S221" s="241"/>
      <c r="T221" s="241"/>
      <c r="U221" s="241"/>
      <c r="V221" s="241"/>
      <c r="W221" s="241"/>
      <c r="X221" s="241"/>
      <c r="Y221" s="241"/>
      <c r="Z221" s="241"/>
    </row>
    <row r="222" ht="15.0" customHeight="1">
      <c r="A222" s="266" t="s">
        <v>96</v>
      </c>
      <c r="B222" s="259"/>
      <c r="C222" s="259"/>
      <c r="D222" s="259"/>
      <c r="E222" s="241"/>
      <c r="F222" s="241"/>
      <c r="G222" s="241"/>
      <c r="H222" s="241"/>
      <c r="I222" s="241"/>
      <c r="J222" s="241"/>
      <c r="K222" s="241"/>
      <c r="L222" s="241"/>
      <c r="M222" s="241"/>
      <c r="N222" s="241"/>
      <c r="O222" s="241"/>
      <c r="P222" s="241"/>
      <c r="Q222" s="241"/>
      <c r="R222" s="241"/>
      <c r="S222" s="241"/>
      <c r="T222" s="241"/>
      <c r="U222" s="241"/>
      <c r="V222" s="241"/>
      <c r="W222" s="241"/>
      <c r="X222" s="241"/>
      <c r="Y222" s="241"/>
      <c r="Z222" s="241"/>
    </row>
    <row r="223" ht="6.75" customHeight="1">
      <c r="A223" s="255"/>
      <c r="B223" s="256"/>
      <c r="C223" s="256"/>
      <c r="D223" s="257"/>
      <c r="E223" s="241"/>
      <c r="F223" s="241"/>
      <c r="G223" s="241"/>
      <c r="H223" s="241"/>
      <c r="I223" s="241"/>
      <c r="J223" s="241"/>
      <c r="K223" s="241"/>
      <c r="L223" s="241"/>
      <c r="M223" s="241"/>
      <c r="N223" s="241"/>
      <c r="O223" s="241"/>
      <c r="P223" s="241"/>
      <c r="Q223" s="241"/>
      <c r="R223" s="241"/>
      <c r="S223" s="241"/>
      <c r="T223" s="241"/>
      <c r="U223" s="241"/>
      <c r="V223" s="241"/>
      <c r="W223" s="241"/>
      <c r="X223" s="241"/>
      <c r="Y223" s="241"/>
      <c r="Z223" s="241"/>
    </row>
    <row r="224" ht="10.5" customHeight="1">
      <c r="A224" s="258" t="s">
        <v>133</v>
      </c>
      <c r="B224" s="259"/>
      <c r="C224" s="260" t="s">
        <v>98</v>
      </c>
      <c r="D224" s="311">
        <f>'Proposed Rates'!J15</f>
        <v>10.44</v>
      </c>
      <c r="E224" s="241"/>
      <c r="F224" s="241"/>
      <c r="G224" s="241"/>
      <c r="H224" s="241"/>
      <c r="I224" s="241"/>
      <c r="J224" s="241"/>
      <c r="K224" s="241"/>
      <c r="L224" s="241"/>
      <c r="M224" s="241"/>
      <c r="N224" s="241"/>
      <c r="O224" s="241"/>
      <c r="P224" s="241"/>
      <c r="Q224" s="241"/>
      <c r="R224" s="241"/>
      <c r="S224" s="241"/>
      <c r="T224" s="241"/>
      <c r="U224" s="241"/>
      <c r="V224" s="241"/>
      <c r="W224" s="241"/>
      <c r="X224" s="241"/>
      <c r="Y224" s="241"/>
      <c r="Z224" s="241"/>
    </row>
    <row r="225" ht="10.5" customHeight="1">
      <c r="A225" s="258" t="s">
        <v>116</v>
      </c>
      <c r="B225" s="259"/>
      <c r="C225" s="260" t="s">
        <v>103</v>
      </c>
      <c r="D225" s="312">
        <f>'Proposed Rates'!J28</f>
        <v>0.0499</v>
      </c>
      <c r="E225" s="241"/>
      <c r="F225" s="241"/>
      <c r="G225" s="241"/>
      <c r="H225" s="241"/>
      <c r="I225" s="241"/>
      <c r="J225" s="241"/>
      <c r="K225" s="241"/>
      <c r="L225" s="241"/>
      <c r="M225" s="241"/>
      <c r="N225" s="241"/>
      <c r="O225" s="241"/>
      <c r="P225" s="241"/>
      <c r="Q225" s="241"/>
      <c r="R225" s="241"/>
      <c r="S225" s="241"/>
      <c r="T225" s="241"/>
      <c r="U225" s="241"/>
      <c r="V225" s="241"/>
      <c r="W225" s="241"/>
      <c r="X225" s="241"/>
      <c r="Y225" s="241"/>
      <c r="Z225" s="241"/>
    </row>
    <row r="226" ht="10.5" customHeight="1">
      <c r="A226" s="258" t="s">
        <v>102</v>
      </c>
      <c r="B226" s="259"/>
      <c r="C226" s="260" t="s">
        <v>103</v>
      </c>
      <c r="D226" s="314">
        <f>'Proposed Rates'!J267</f>
        <v>0.00004</v>
      </c>
      <c r="E226" s="241"/>
      <c r="F226" s="241"/>
      <c r="G226" s="241"/>
      <c r="H226" s="241"/>
      <c r="I226" s="241"/>
      <c r="J226" s="241"/>
      <c r="K226" s="241"/>
      <c r="L226" s="241"/>
      <c r="M226" s="241"/>
      <c r="N226" s="241"/>
      <c r="O226" s="241"/>
      <c r="P226" s="241"/>
      <c r="Q226" s="241"/>
      <c r="R226" s="241"/>
      <c r="S226" s="241"/>
      <c r="T226" s="241"/>
      <c r="U226" s="241"/>
      <c r="V226" s="241"/>
      <c r="W226" s="241"/>
      <c r="X226" s="241"/>
      <c r="Y226" s="241"/>
      <c r="Z226" s="241"/>
    </row>
    <row r="227" ht="10.5" hidden="1" customHeight="1">
      <c r="A227" s="258" t="s">
        <v>104</v>
      </c>
      <c r="B227" s="259"/>
      <c r="C227" s="260" t="s">
        <v>103</v>
      </c>
      <c r="D227" s="312">
        <f>'Proposed Rates'!J44</f>
        <v>0</v>
      </c>
      <c r="E227" s="241"/>
      <c r="F227" s="241"/>
      <c r="G227" s="241"/>
      <c r="H227" s="241"/>
      <c r="I227" s="241"/>
      <c r="J227" s="241"/>
      <c r="K227" s="241"/>
      <c r="L227" s="241"/>
      <c r="M227" s="241"/>
      <c r="N227" s="241"/>
      <c r="O227" s="241"/>
      <c r="P227" s="241"/>
      <c r="Q227" s="241"/>
      <c r="R227" s="241"/>
      <c r="S227" s="241"/>
      <c r="T227" s="241"/>
      <c r="U227" s="241"/>
      <c r="V227" s="241"/>
      <c r="W227" s="241"/>
      <c r="X227" s="241"/>
      <c r="Y227" s="241"/>
      <c r="Z227" s="241"/>
    </row>
    <row r="228" ht="10.5" hidden="1" customHeight="1">
      <c r="A228" s="258" t="s">
        <v>100</v>
      </c>
      <c r="B228" s="259"/>
      <c r="C228" s="260" t="s">
        <v>103</v>
      </c>
      <c r="D228" s="312">
        <f>'Proposed Rates'!J71</f>
        <v>0</v>
      </c>
      <c r="E228" s="241"/>
      <c r="F228" s="241"/>
      <c r="G228" s="241"/>
      <c r="H228" s="241"/>
      <c r="I228" s="241"/>
      <c r="J228" s="241"/>
      <c r="K228" s="241"/>
      <c r="L228" s="241"/>
      <c r="M228" s="241"/>
      <c r="N228" s="241"/>
      <c r="O228" s="241"/>
      <c r="P228" s="241"/>
      <c r="Q228" s="241"/>
      <c r="R228" s="241"/>
      <c r="S228" s="241"/>
      <c r="T228" s="241"/>
      <c r="U228" s="241"/>
      <c r="V228" s="241"/>
      <c r="W228" s="241"/>
      <c r="X228" s="241"/>
      <c r="Y228" s="241"/>
      <c r="Z228" s="241"/>
    </row>
    <row r="229" ht="10.5" hidden="1" customHeight="1">
      <c r="A229" s="258" t="s">
        <v>99</v>
      </c>
      <c r="B229" s="259"/>
      <c r="C229" s="260" t="s">
        <v>103</v>
      </c>
      <c r="D229" s="312">
        <f>'Proposed Rates'!J97</f>
        <v>0</v>
      </c>
      <c r="E229" s="241"/>
      <c r="F229" s="241"/>
      <c r="G229" s="241"/>
      <c r="H229" s="241"/>
      <c r="I229" s="241"/>
      <c r="J229" s="241"/>
      <c r="K229" s="241"/>
      <c r="L229" s="241"/>
      <c r="M229" s="241"/>
      <c r="N229" s="241"/>
      <c r="O229" s="241"/>
      <c r="P229" s="241"/>
      <c r="Q229" s="241"/>
      <c r="R229" s="241"/>
      <c r="S229" s="241"/>
      <c r="T229" s="241"/>
      <c r="U229" s="241"/>
      <c r="V229" s="241"/>
      <c r="W229" s="241"/>
      <c r="X229" s="241"/>
      <c r="Y229" s="241"/>
      <c r="Z229" s="241"/>
    </row>
    <row r="230" ht="10.5" customHeight="1">
      <c r="A230" s="258" t="s">
        <v>106</v>
      </c>
      <c r="B230" s="259"/>
      <c r="C230" s="260" t="s">
        <v>103</v>
      </c>
      <c r="D230" s="312">
        <f>'Proposed Rates'!J190</f>
        <v>0.0077</v>
      </c>
      <c r="E230" s="241"/>
      <c r="F230" s="241"/>
      <c r="G230" s="241"/>
      <c r="H230" s="241"/>
      <c r="I230" s="241"/>
      <c r="J230" s="241"/>
      <c r="K230" s="241"/>
      <c r="L230" s="241"/>
      <c r="M230" s="241"/>
      <c r="N230" s="241"/>
      <c r="O230" s="241"/>
      <c r="P230" s="241"/>
      <c r="Q230" s="241"/>
      <c r="R230" s="241"/>
      <c r="S230" s="241"/>
      <c r="T230" s="241"/>
      <c r="U230" s="241"/>
      <c r="V230" s="241"/>
      <c r="W230" s="241"/>
      <c r="X230" s="241"/>
      <c r="Y230" s="241"/>
      <c r="Z230" s="241"/>
    </row>
    <row r="231" ht="10.5" customHeight="1">
      <c r="A231" s="258" t="s">
        <v>107</v>
      </c>
      <c r="B231" s="259"/>
      <c r="C231" s="260" t="s">
        <v>103</v>
      </c>
      <c r="D231" s="312">
        <f>'Proposed Rates'!J203</f>
        <v>0.0043</v>
      </c>
      <c r="E231" s="241"/>
      <c r="F231" s="241"/>
      <c r="G231" s="241"/>
      <c r="H231" s="241"/>
      <c r="I231" s="241"/>
      <c r="J231" s="241"/>
      <c r="K231" s="241"/>
      <c r="L231" s="241"/>
      <c r="M231" s="241"/>
      <c r="N231" s="241"/>
      <c r="O231" s="241"/>
      <c r="P231" s="241"/>
      <c r="Q231" s="241"/>
      <c r="R231" s="241"/>
      <c r="S231" s="241"/>
      <c r="T231" s="241"/>
      <c r="U231" s="241"/>
      <c r="V231" s="241"/>
      <c r="W231" s="241"/>
      <c r="X231" s="241"/>
      <c r="Y231" s="241"/>
      <c r="Z231" s="241"/>
    </row>
    <row r="232" ht="3.75" customHeight="1">
      <c r="A232" s="260"/>
      <c r="B232" s="260"/>
      <c r="C232" s="260"/>
      <c r="D232" s="315"/>
      <c r="E232" s="241"/>
      <c r="F232" s="241"/>
      <c r="G232" s="241"/>
      <c r="H232" s="241"/>
      <c r="I232" s="241"/>
      <c r="J232" s="241"/>
      <c r="K232" s="241"/>
      <c r="L232" s="241"/>
      <c r="M232" s="241"/>
      <c r="N232" s="241"/>
      <c r="O232" s="241"/>
      <c r="P232" s="241"/>
      <c r="Q232" s="241"/>
      <c r="R232" s="241"/>
      <c r="S232" s="241"/>
      <c r="T232" s="241"/>
      <c r="U232" s="241"/>
      <c r="V232" s="241"/>
      <c r="W232" s="241"/>
      <c r="X232" s="241"/>
      <c r="Y232" s="241"/>
      <c r="Z232" s="241"/>
    </row>
    <row r="233" ht="15.75" customHeight="1">
      <c r="A233" s="266" t="s">
        <v>108</v>
      </c>
      <c r="B233" s="259"/>
      <c r="C233" s="260"/>
      <c r="D233" s="315"/>
      <c r="E233" s="241"/>
      <c r="F233" s="241"/>
      <c r="G233" s="241"/>
      <c r="H233" s="241"/>
      <c r="I233" s="241"/>
      <c r="J233" s="241"/>
      <c r="K233" s="241"/>
      <c r="L233" s="241"/>
      <c r="M233" s="241"/>
      <c r="N233" s="241"/>
      <c r="O233" s="241"/>
      <c r="P233" s="241"/>
      <c r="Q233" s="241"/>
      <c r="R233" s="241"/>
      <c r="S233" s="241"/>
      <c r="T233" s="241"/>
      <c r="U233" s="241"/>
      <c r="V233" s="241"/>
      <c r="W233" s="241"/>
      <c r="X233" s="241"/>
      <c r="Y233" s="241"/>
      <c r="Z233" s="241"/>
    </row>
    <row r="234" ht="4.5" customHeight="1">
      <c r="A234" s="255"/>
      <c r="B234" s="260"/>
      <c r="C234" s="260"/>
      <c r="D234" s="315"/>
      <c r="E234" s="241"/>
      <c r="F234" s="241"/>
      <c r="G234" s="241"/>
      <c r="H234" s="241"/>
      <c r="I234" s="241"/>
      <c r="J234" s="241"/>
      <c r="K234" s="241"/>
      <c r="L234" s="241"/>
      <c r="M234" s="241"/>
      <c r="N234" s="241"/>
      <c r="O234" s="241"/>
      <c r="P234" s="241"/>
      <c r="Q234" s="241"/>
      <c r="R234" s="241"/>
      <c r="S234" s="241"/>
      <c r="T234" s="241"/>
      <c r="U234" s="241"/>
      <c r="V234" s="241"/>
      <c r="W234" s="241"/>
      <c r="X234" s="241"/>
      <c r="Y234" s="241"/>
      <c r="Z234" s="241"/>
    </row>
    <row r="235" ht="10.5" customHeight="1">
      <c r="A235" s="258" t="s">
        <v>109</v>
      </c>
      <c r="B235" s="259"/>
      <c r="C235" s="260" t="s">
        <v>103</v>
      </c>
      <c r="D235" s="312">
        <f>$D$34</f>
        <v>0.0041</v>
      </c>
      <c r="E235" s="241"/>
      <c r="F235" s="241"/>
      <c r="G235" s="241"/>
      <c r="H235" s="241"/>
      <c r="I235" s="241"/>
      <c r="J235" s="241"/>
      <c r="K235" s="241"/>
      <c r="L235" s="241"/>
      <c r="M235" s="241"/>
      <c r="N235" s="241"/>
      <c r="O235" s="241"/>
      <c r="P235" s="241"/>
      <c r="Q235" s="241"/>
      <c r="R235" s="241"/>
      <c r="S235" s="241"/>
      <c r="T235" s="241"/>
      <c r="U235" s="241"/>
      <c r="V235" s="241"/>
      <c r="W235" s="241"/>
      <c r="X235" s="241"/>
      <c r="Y235" s="241"/>
      <c r="Z235" s="241"/>
    </row>
    <row r="236" ht="10.5" customHeight="1">
      <c r="A236" s="258" t="s">
        <v>110</v>
      </c>
      <c r="B236" s="259"/>
      <c r="C236" s="260" t="s">
        <v>103</v>
      </c>
      <c r="D236" s="312">
        <f>'Proposed Rates'!J216-'2026'!D233</f>
        <v>0.0004</v>
      </c>
      <c r="E236" s="241"/>
      <c r="F236" s="241"/>
      <c r="G236" s="241"/>
      <c r="H236" s="241"/>
      <c r="I236" s="241"/>
      <c r="J236" s="241"/>
      <c r="K236" s="241"/>
      <c r="L236" s="241"/>
      <c r="M236" s="241"/>
      <c r="N236" s="241"/>
      <c r="O236" s="241"/>
      <c r="P236" s="241"/>
      <c r="Q236" s="241"/>
      <c r="R236" s="241"/>
      <c r="S236" s="241"/>
      <c r="T236" s="241"/>
      <c r="U236" s="241"/>
      <c r="V236" s="241"/>
      <c r="W236" s="241"/>
      <c r="X236" s="241"/>
      <c r="Y236" s="241"/>
      <c r="Z236" s="241"/>
    </row>
    <row r="237" ht="10.5" customHeight="1">
      <c r="A237" s="258" t="s">
        <v>111</v>
      </c>
      <c r="B237" s="259"/>
      <c r="C237" s="260" t="s">
        <v>103</v>
      </c>
      <c r="D237" s="312">
        <f>'Proposed Rates'!J229</f>
        <v>0.0015</v>
      </c>
      <c r="E237" s="241"/>
      <c r="F237" s="241"/>
      <c r="G237" s="241"/>
      <c r="H237" s="241"/>
      <c r="I237" s="241"/>
      <c r="J237" s="241"/>
      <c r="K237" s="241"/>
      <c r="L237" s="241"/>
      <c r="M237" s="241"/>
      <c r="N237" s="241"/>
      <c r="O237" s="241"/>
      <c r="P237" s="241"/>
      <c r="Q237" s="241"/>
      <c r="R237" s="241"/>
      <c r="S237" s="241"/>
      <c r="T237" s="241"/>
      <c r="U237" s="241"/>
      <c r="V237" s="241"/>
      <c r="W237" s="241"/>
      <c r="X237" s="241"/>
      <c r="Y237" s="241"/>
      <c r="Z237" s="241"/>
    </row>
    <row r="238" ht="10.5" customHeight="1">
      <c r="A238" s="258" t="s">
        <v>112</v>
      </c>
      <c r="B238" s="259"/>
      <c r="C238" s="260" t="s">
        <v>98</v>
      </c>
      <c r="D238" s="312">
        <f>'Proposed Rates'!J243</f>
        <v>1.63</v>
      </c>
      <c r="E238" s="241"/>
      <c r="F238" s="241"/>
      <c r="G238" s="241"/>
      <c r="H238" s="241"/>
      <c r="I238" s="241"/>
      <c r="J238" s="241"/>
      <c r="K238" s="241"/>
      <c r="L238" s="241"/>
      <c r="M238" s="241"/>
      <c r="N238" s="241"/>
      <c r="O238" s="241"/>
      <c r="P238" s="241"/>
      <c r="Q238" s="241"/>
      <c r="R238" s="241"/>
      <c r="S238" s="241"/>
      <c r="T238" s="241"/>
      <c r="U238" s="241"/>
      <c r="V238" s="241"/>
      <c r="W238" s="241"/>
      <c r="X238" s="241"/>
      <c r="Y238" s="241"/>
      <c r="Z238" s="241"/>
    </row>
    <row r="239" ht="3.75" customHeight="1">
      <c r="A239" s="282"/>
      <c r="B239" s="259"/>
      <c r="C239" s="260"/>
      <c r="D239" s="265"/>
      <c r="E239" s="241"/>
      <c r="F239" s="241"/>
      <c r="G239" s="241"/>
      <c r="H239" s="241"/>
      <c r="I239" s="241"/>
      <c r="J239" s="241"/>
      <c r="K239" s="241"/>
      <c r="L239" s="241"/>
      <c r="M239" s="241"/>
      <c r="N239" s="241"/>
      <c r="O239" s="241"/>
      <c r="P239" s="241"/>
      <c r="Q239" s="241"/>
      <c r="R239" s="241"/>
      <c r="S239" s="241"/>
      <c r="T239" s="241"/>
      <c r="U239" s="241"/>
      <c r="V239" s="241"/>
      <c r="W239" s="241"/>
      <c r="X239" s="241"/>
      <c r="Y239" s="241"/>
      <c r="Z239" s="241"/>
    </row>
    <row r="240" ht="24.0" customHeight="1">
      <c r="A240" s="238" t="str">
        <f>$A$1</f>
        <v>Hydro Ottawa Limited</v>
      </c>
      <c r="B240" s="239"/>
      <c r="C240" s="239"/>
      <c r="D240" s="240"/>
      <c r="E240" s="241"/>
      <c r="F240" s="241"/>
      <c r="G240" s="241"/>
      <c r="H240" s="241"/>
      <c r="I240" s="241"/>
      <c r="J240" s="241"/>
      <c r="K240" s="241"/>
      <c r="L240" s="241"/>
      <c r="M240" s="241"/>
      <c r="N240" s="241"/>
      <c r="O240" s="241"/>
      <c r="P240" s="241"/>
      <c r="Q240" s="241"/>
      <c r="R240" s="241"/>
      <c r="S240" s="241"/>
      <c r="T240" s="241"/>
      <c r="U240" s="241"/>
      <c r="V240" s="241"/>
      <c r="W240" s="241"/>
      <c r="X240" s="241"/>
      <c r="Y240" s="241"/>
      <c r="Z240" s="241"/>
    </row>
    <row r="241" ht="15.75" customHeight="1">
      <c r="A241" s="242" t="str">
        <f>$A$2</f>
        <v>PROPOSED - TARIFF OF RATES AND CHARGES</v>
      </c>
      <c r="B241" s="239"/>
      <c r="C241" s="239"/>
      <c r="D241" s="240"/>
      <c r="E241" s="241"/>
      <c r="F241" s="241"/>
      <c r="G241" s="241"/>
      <c r="H241" s="241"/>
      <c r="I241" s="241"/>
      <c r="J241" s="241"/>
      <c r="K241" s="241"/>
      <c r="L241" s="241"/>
      <c r="M241" s="241"/>
      <c r="N241" s="241"/>
      <c r="O241" s="241"/>
      <c r="P241" s="241"/>
      <c r="Q241" s="241"/>
      <c r="R241" s="241"/>
      <c r="S241" s="241"/>
      <c r="T241" s="241"/>
      <c r="U241" s="241"/>
      <c r="V241" s="241"/>
      <c r="W241" s="241"/>
      <c r="X241" s="241"/>
      <c r="Y241" s="241"/>
      <c r="Z241" s="241"/>
    </row>
    <row r="242" ht="15.75" customHeight="1">
      <c r="A242" s="243" t="str">
        <f>$A$3</f>
        <v>Effective and Implementation Date January 1, 2030</v>
      </c>
      <c r="B242" s="239"/>
      <c r="C242" s="239"/>
      <c r="D242" s="240"/>
      <c r="E242" s="241"/>
      <c r="F242" s="241"/>
      <c r="G242" s="241"/>
      <c r="H242" s="241"/>
      <c r="I242" s="241"/>
      <c r="J242" s="241"/>
      <c r="K242" s="241"/>
      <c r="L242" s="241"/>
      <c r="M242" s="241"/>
      <c r="N242" s="241"/>
      <c r="O242" s="241"/>
      <c r="P242" s="241"/>
      <c r="Q242" s="241"/>
      <c r="R242" s="241"/>
      <c r="S242" s="241"/>
      <c r="T242" s="241"/>
      <c r="U242" s="241"/>
      <c r="V242" s="241"/>
      <c r="W242" s="241"/>
      <c r="X242" s="241"/>
      <c r="Y242" s="241"/>
      <c r="Z242" s="241"/>
    </row>
    <row r="243" ht="12.0" customHeight="1">
      <c r="A243" s="244" t="str">
        <f>$A$4</f>
        <v>This schedule supersedes and replaces all previously</v>
      </c>
      <c r="B243" s="239"/>
      <c r="C243" s="239"/>
      <c r="D243" s="240"/>
      <c r="E243" s="241"/>
      <c r="F243" s="241"/>
      <c r="G243" s="241"/>
      <c r="H243" s="241"/>
      <c r="I243" s="241"/>
      <c r="J243" s="241"/>
      <c r="K243" s="241"/>
      <c r="L243" s="241"/>
      <c r="M243" s="241"/>
      <c r="N243" s="241"/>
      <c r="O243" s="241"/>
      <c r="P243" s="241"/>
      <c r="Q243" s="241"/>
      <c r="R243" s="241"/>
      <c r="S243" s="241"/>
      <c r="T243" s="241"/>
      <c r="U243" s="241"/>
      <c r="V243" s="241"/>
      <c r="W243" s="241"/>
      <c r="X243" s="241"/>
      <c r="Y243" s="241"/>
      <c r="Z243" s="241"/>
    </row>
    <row r="244" ht="11.25" customHeight="1">
      <c r="A244" s="244" t="str">
        <f>$A$5</f>
        <v>approved schedules of Rates, Charges and Loss Factors</v>
      </c>
      <c r="B244" s="239"/>
      <c r="C244" s="239"/>
      <c r="D244" s="240"/>
      <c r="E244" s="241"/>
      <c r="F244" s="241"/>
      <c r="G244" s="241"/>
      <c r="H244" s="241"/>
      <c r="I244" s="241"/>
      <c r="J244" s="241"/>
      <c r="K244" s="241"/>
      <c r="L244" s="241"/>
      <c r="M244" s="241"/>
      <c r="N244" s="241"/>
      <c r="O244" s="241"/>
      <c r="P244" s="241"/>
      <c r="Q244" s="241"/>
      <c r="R244" s="241"/>
      <c r="S244" s="241"/>
      <c r="T244" s="241"/>
      <c r="U244" s="241"/>
      <c r="V244" s="241"/>
      <c r="W244" s="241"/>
      <c r="X244" s="241"/>
      <c r="Y244" s="241"/>
      <c r="Z244" s="241"/>
    </row>
    <row r="245" ht="11.25" customHeight="1">
      <c r="A245" s="245" t="str">
        <f>$A$6</f>
        <v>EB-2024-0115</v>
      </c>
      <c r="B245" s="239"/>
      <c r="C245" s="239"/>
      <c r="D245" s="240"/>
      <c r="E245" s="241"/>
      <c r="F245" s="241"/>
      <c r="G245" s="241"/>
      <c r="H245" s="241"/>
      <c r="I245" s="241"/>
      <c r="J245" s="241"/>
      <c r="K245" s="241"/>
      <c r="L245" s="241"/>
      <c r="M245" s="241"/>
      <c r="N245" s="241"/>
      <c r="O245" s="241"/>
      <c r="P245" s="241"/>
      <c r="Q245" s="241"/>
      <c r="R245" s="241"/>
      <c r="S245" s="241"/>
      <c r="T245" s="241"/>
      <c r="U245" s="241"/>
      <c r="V245" s="241"/>
      <c r="W245" s="241"/>
      <c r="X245" s="241"/>
      <c r="Y245" s="241"/>
      <c r="Z245" s="241"/>
    </row>
    <row r="246" ht="18.75" customHeight="1">
      <c r="A246" s="246" t="s">
        <v>134</v>
      </c>
      <c r="B246" s="239"/>
      <c r="C246" s="239"/>
      <c r="D246" s="240"/>
      <c r="E246" s="267"/>
      <c r="F246" s="267"/>
      <c r="G246" s="267"/>
      <c r="H246" s="267"/>
      <c r="I246" s="267"/>
      <c r="J246" s="267"/>
      <c r="K246" s="267"/>
      <c r="L246" s="267"/>
      <c r="M246" s="267"/>
      <c r="N246" s="267"/>
      <c r="O246" s="267"/>
      <c r="P246" s="267"/>
      <c r="Q246" s="267"/>
      <c r="R246" s="267"/>
      <c r="S246" s="267"/>
      <c r="T246" s="267"/>
      <c r="U246" s="267"/>
      <c r="V246" s="267"/>
      <c r="W246" s="267"/>
      <c r="X246" s="267"/>
      <c r="Y246" s="267"/>
      <c r="Z246" s="267"/>
    </row>
    <row r="247" ht="36.0" customHeight="1">
      <c r="A247" s="247" t="s">
        <v>135</v>
      </c>
      <c r="B247" s="239"/>
      <c r="C247" s="239"/>
      <c r="D247" s="240"/>
      <c r="E247" s="241"/>
      <c r="F247" s="241"/>
      <c r="G247" s="241"/>
      <c r="H247" s="241"/>
      <c r="I247" s="241"/>
      <c r="J247" s="241"/>
      <c r="K247" s="241"/>
      <c r="L247" s="241"/>
      <c r="M247" s="241"/>
      <c r="N247" s="241"/>
      <c r="O247" s="241"/>
      <c r="P247" s="241"/>
      <c r="Q247" s="241"/>
      <c r="R247" s="241"/>
      <c r="S247" s="241"/>
      <c r="T247" s="241"/>
      <c r="U247" s="241"/>
      <c r="V247" s="241"/>
      <c r="W247" s="241"/>
      <c r="X247" s="241"/>
      <c r="Y247" s="241"/>
      <c r="Z247" s="241"/>
    </row>
    <row r="248" ht="6.75" customHeight="1">
      <c r="A248" s="248"/>
      <c r="B248" s="248"/>
      <c r="C248" s="248"/>
      <c r="D248" s="249"/>
      <c r="E248" s="241"/>
      <c r="F248" s="241"/>
      <c r="G248" s="241"/>
      <c r="H248" s="241"/>
      <c r="I248" s="241"/>
      <c r="J248" s="241"/>
      <c r="K248" s="241"/>
      <c r="L248" s="241"/>
      <c r="M248" s="241"/>
      <c r="N248" s="241"/>
      <c r="O248" s="241"/>
      <c r="P248" s="241"/>
      <c r="Q248" s="241"/>
      <c r="R248" s="241"/>
      <c r="S248" s="241"/>
      <c r="T248" s="241"/>
      <c r="U248" s="241"/>
      <c r="V248" s="241"/>
      <c r="W248" s="241"/>
      <c r="X248" s="241"/>
      <c r="Y248" s="241"/>
      <c r="Z248" s="241"/>
    </row>
    <row r="249" ht="11.25" customHeight="1">
      <c r="A249" s="250" t="s">
        <v>91</v>
      </c>
      <c r="B249" s="239"/>
      <c r="C249" s="239"/>
      <c r="D249" s="240"/>
      <c r="E249" s="241"/>
      <c r="F249" s="241"/>
      <c r="G249" s="241"/>
      <c r="H249" s="241"/>
      <c r="I249" s="241"/>
      <c r="J249" s="241"/>
      <c r="K249" s="241"/>
      <c r="L249" s="241"/>
      <c r="M249" s="241"/>
      <c r="N249" s="241"/>
      <c r="O249" s="241"/>
      <c r="P249" s="241"/>
      <c r="Q249" s="241"/>
      <c r="R249" s="241"/>
      <c r="S249" s="241"/>
      <c r="T249" s="241"/>
      <c r="U249" s="241"/>
      <c r="V249" s="241"/>
      <c r="W249" s="241"/>
      <c r="X249" s="241"/>
      <c r="Y249" s="241"/>
      <c r="Z249" s="241"/>
    </row>
    <row r="250" ht="6.75" customHeight="1">
      <c r="A250" s="251"/>
      <c r="B250" s="252"/>
      <c r="C250" s="252"/>
      <c r="D250" s="253"/>
      <c r="E250" s="241"/>
      <c r="F250" s="241"/>
      <c r="G250" s="241"/>
      <c r="H250" s="241"/>
      <c r="I250" s="241"/>
      <c r="J250" s="241"/>
      <c r="K250" s="241"/>
      <c r="L250" s="241"/>
      <c r="M250" s="241"/>
      <c r="N250" s="241"/>
      <c r="O250" s="241"/>
      <c r="P250" s="241"/>
      <c r="Q250" s="241"/>
      <c r="R250" s="241"/>
      <c r="S250" s="241"/>
      <c r="T250" s="241"/>
      <c r="U250" s="241"/>
      <c r="V250" s="241"/>
      <c r="W250" s="241"/>
      <c r="X250" s="241"/>
      <c r="Y250" s="241"/>
      <c r="Z250" s="241"/>
    </row>
    <row r="251" ht="36.0" customHeight="1">
      <c r="A251" s="247" t="s">
        <v>92</v>
      </c>
      <c r="B251" s="239"/>
      <c r="C251" s="239"/>
      <c r="D251" s="240"/>
      <c r="E251" s="241"/>
      <c r="F251" s="241"/>
      <c r="G251" s="241"/>
      <c r="H251" s="241"/>
      <c r="I251" s="241"/>
      <c r="J251" s="241"/>
      <c r="K251" s="241"/>
      <c r="L251" s="241"/>
      <c r="M251" s="241"/>
      <c r="N251" s="241"/>
      <c r="O251" s="241"/>
      <c r="P251" s="241"/>
      <c r="Q251" s="241"/>
      <c r="R251" s="241"/>
      <c r="S251" s="241"/>
      <c r="T251" s="241"/>
      <c r="U251" s="241"/>
      <c r="V251" s="241"/>
      <c r="W251" s="241"/>
      <c r="X251" s="241"/>
      <c r="Y251" s="241"/>
      <c r="Z251" s="241"/>
    </row>
    <row r="252" ht="6.75" customHeight="1">
      <c r="A252" s="248"/>
      <c r="B252" s="248"/>
      <c r="C252" s="248"/>
      <c r="D252" s="249"/>
      <c r="E252" s="241"/>
      <c r="F252" s="241"/>
      <c r="G252" s="241"/>
      <c r="H252" s="241"/>
      <c r="I252" s="241"/>
      <c r="J252" s="241"/>
      <c r="K252" s="241"/>
      <c r="L252" s="241"/>
      <c r="M252" s="241"/>
      <c r="N252" s="241"/>
      <c r="O252" s="241"/>
      <c r="P252" s="241"/>
      <c r="Q252" s="241"/>
      <c r="R252" s="241"/>
      <c r="S252" s="241"/>
      <c r="T252" s="241"/>
      <c r="U252" s="241"/>
      <c r="V252" s="241"/>
      <c r="W252" s="241"/>
      <c r="X252" s="241"/>
      <c r="Y252" s="241"/>
      <c r="Z252" s="241"/>
    </row>
    <row r="253" ht="48.0" customHeight="1">
      <c r="A253" s="247" t="s">
        <v>93</v>
      </c>
      <c r="B253" s="239"/>
      <c r="C253" s="239"/>
      <c r="D253" s="240"/>
      <c r="E253" s="241"/>
      <c r="F253" s="241"/>
      <c r="G253" s="241"/>
      <c r="H253" s="241"/>
      <c r="I253" s="241"/>
      <c r="J253" s="241"/>
      <c r="K253" s="241"/>
      <c r="L253" s="241"/>
      <c r="M253" s="241"/>
      <c r="N253" s="241"/>
      <c r="O253" s="241"/>
      <c r="P253" s="241"/>
      <c r="Q253" s="241"/>
      <c r="R253" s="241"/>
      <c r="S253" s="241"/>
      <c r="T253" s="241"/>
      <c r="U253" s="241"/>
      <c r="V253" s="241"/>
      <c r="W253" s="241"/>
      <c r="X253" s="241"/>
      <c r="Y253" s="241"/>
      <c r="Z253" s="241"/>
    </row>
    <row r="254" ht="6.75" customHeight="1">
      <c r="A254" s="248"/>
      <c r="B254" s="248"/>
      <c r="C254" s="248"/>
      <c r="D254" s="249"/>
      <c r="E254" s="241"/>
      <c r="F254" s="241"/>
      <c r="G254" s="241"/>
      <c r="H254" s="241"/>
      <c r="I254" s="241"/>
      <c r="J254" s="241"/>
      <c r="K254" s="241"/>
      <c r="L254" s="241"/>
      <c r="M254" s="241"/>
      <c r="N254" s="241"/>
      <c r="O254" s="241"/>
      <c r="P254" s="241"/>
      <c r="Q254" s="241"/>
      <c r="R254" s="241"/>
      <c r="S254" s="241"/>
      <c r="T254" s="241"/>
      <c r="U254" s="241"/>
      <c r="V254" s="241"/>
      <c r="W254" s="241"/>
      <c r="X254" s="241"/>
      <c r="Y254" s="241"/>
      <c r="Z254" s="241"/>
    </row>
    <row r="255" ht="24.0" customHeight="1">
      <c r="A255" s="247" t="s">
        <v>136</v>
      </c>
      <c r="B255" s="239"/>
      <c r="C255" s="239"/>
      <c r="D255" s="240"/>
      <c r="E255" s="241"/>
      <c r="F255" s="241"/>
      <c r="G255" s="241"/>
      <c r="H255" s="241"/>
      <c r="I255" s="241"/>
      <c r="J255" s="241"/>
      <c r="K255" s="241"/>
      <c r="L255" s="241"/>
      <c r="M255" s="241"/>
      <c r="N255" s="241"/>
      <c r="O255" s="241"/>
      <c r="P255" s="241"/>
      <c r="Q255" s="241"/>
      <c r="R255" s="241"/>
      <c r="S255" s="241"/>
      <c r="T255" s="241"/>
      <c r="U255" s="241"/>
      <c r="V255" s="241"/>
      <c r="W255" s="241"/>
      <c r="X255" s="241"/>
      <c r="Y255" s="241"/>
      <c r="Z255" s="241"/>
    </row>
    <row r="256" ht="6.75" customHeight="1">
      <c r="A256" s="248"/>
      <c r="B256" s="248"/>
      <c r="C256" s="248"/>
      <c r="D256" s="249"/>
      <c r="E256" s="241"/>
      <c r="F256" s="241"/>
      <c r="G256" s="241"/>
      <c r="H256" s="241"/>
      <c r="I256" s="241"/>
      <c r="J256" s="241"/>
      <c r="K256" s="241"/>
      <c r="L256" s="241"/>
      <c r="M256" s="241"/>
      <c r="N256" s="241"/>
      <c r="O256" s="241"/>
      <c r="P256" s="241"/>
      <c r="Q256" s="241"/>
      <c r="R256" s="241"/>
      <c r="S256" s="241"/>
      <c r="T256" s="241"/>
      <c r="U256" s="241"/>
      <c r="V256" s="241"/>
      <c r="W256" s="241"/>
      <c r="X256" s="241"/>
      <c r="Y256" s="241"/>
      <c r="Z256" s="241"/>
    </row>
    <row r="257" ht="36.0" customHeight="1">
      <c r="A257" s="247" t="s">
        <v>137</v>
      </c>
      <c r="B257" s="239"/>
      <c r="C257" s="239"/>
      <c r="D257" s="240"/>
      <c r="E257" s="241"/>
      <c r="F257" s="241"/>
      <c r="G257" s="241"/>
      <c r="H257" s="241"/>
      <c r="I257" s="241"/>
      <c r="J257" s="241"/>
      <c r="K257" s="241"/>
      <c r="L257" s="241"/>
      <c r="M257" s="241"/>
      <c r="N257" s="241"/>
      <c r="O257" s="241"/>
      <c r="P257" s="241"/>
      <c r="Q257" s="241"/>
      <c r="R257" s="241"/>
      <c r="S257" s="241"/>
      <c r="T257" s="241"/>
      <c r="U257" s="241"/>
      <c r="V257" s="241"/>
      <c r="W257" s="241"/>
      <c r="X257" s="241"/>
      <c r="Y257" s="241"/>
      <c r="Z257" s="241"/>
    </row>
    <row r="258" ht="6.75" customHeight="1">
      <c r="A258" s="248"/>
      <c r="B258" s="248"/>
      <c r="C258" s="248"/>
      <c r="D258" s="249"/>
      <c r="E258" s="241"/>
      <c r="F258" s="241"/>
      <c r="G258" s="241"/>
      <c r="H258" s="241"/>
      <c r="I258" s="241"/>
      <c r="J258" s="241"/>
      <c r="K258" s="241"/>
      <c r="L258" s="241"/>
      <c r="M258" s="241"/>
      <c r="N258" s="241"/>
      <c r="O258" s="241"/>
      <c r="P258" s="241"/>
      <c r="Q258" s="241"/>
      <c r="R258" s="241"/>
      <c r="S258" s="241"/>
      <c r="T258" s="241"/>
      <c r="U258" s="241"/>
      <c r="V258" s="241"/>
      <c r="W258" s="241"/>
      <c r="X258" s="241"/>
      <c r="Y258" s="241"/>
      <c r="Z258" s="241"/>
    </row>
    <row r="259" ht="15.0" customHeight="1">
      <c r="A259" s="254" t="s">
        <v>138</v>
      </c>
      <c r="B259" s="239"/>
      <c r="C259" s="239"/>
      <c r="D259" s="240"/>
      <c r="E259" s="241"/>
      <c r="F259" s="241"/>
      <c r="G259" s="241"/>
      <c r="H259" s="241"/>
      <c r="I259" s="241"/>
      <c r="J259" s="241"/>
      <c r="K259" s="241"/>
      <c r="L259" s="241"/>
      <c r="M259" s="241"/>
      <c r="N259" s="241"/>
      <c r="O259" s="241"/>
      <c r="P259" s="241"/>
      <c r="Q259" s="241"/>
      <c r="R259" s="241"/>
      <c r="S259" s="241"/>
      <c r="T259" s="241"/>
      <c r="U259" s="241"/>
      <c r="V259" s="241"/>
      <c r="W259" s="241"/>
      <c r="X259" s="241"/>
      <c r="Y259" s="241"/>
      <c r="Z259" s="241"/>
    </row>
    <row r="260" ht="6.75" customHeight="1">
      <c r="A260" s="255"/>
      <c r="B260" s="256"/>
      <c r="C260" s="256"/>
      <c r="D260" s="257"/>
      <c r="E260" s="241"/>
      <c r="F260" s="241"/>
      <c r="G260" s="241"/>
      <c r="H260" s="241"/>
      <c r="I260" s="241"/>
      <c r="J260" s="241"/>
      <c r="K260" s="241"/>
      <c r="L260" s="241"/>
      <c r="M260" s="241"/>
      <c r="N260" s="241"/>
      <c r="O260" s="241"/>
      <c r="P260" s="241"/>
      <c r="Q260" s="241"/>
      <c r="R260" s="241"/>
      <c r="S260" s="241"/>
      <c r="T260" s="241"/>
      <c r="U260" s="241"/>
      <c r="V260" s="241"/>
      <c r="W260" s="241"/>
      <c r="X260" s="241"/>
      <c r="Y260" s="241"/>
      <c r="Z260" s="241"/>
    </row>
    <row r="261" ht="11.25" customHeight="1">
      <c r="A261" s="300" t="s">
        <v>97</v>
      </c>
      <c r="B261" s="240"/>
      <c r="C261" s="260" t="s">
        <v>98</v>
      </c>
      <c r="D261" s="311">
        <f>'Proposed Rates'!J16</f>
        <v>186.89</v>
      </c>
      <c r="E261" s="241"/>
      <c r="F261" s="241"/>
      <c r="G261" s="241"/>
      <c r="H261" s="241"/>
      <c r="I261" s="241"/>
      <c r="J261" s="241"/>
      <c r="K261" s="241"/>
      <c r="L261" s="241"/>
      <c r="M261" s="241"/>
      <c r="N261" s="241"/>
      <c r="O261" s="241"/>
      <c r="P261" s="241"/>
      <c r="Q261" s="241"/>
      <c r="R261" s="241"/>
      <c r="S261" s="241"/>
      <c r="T261" s="241"/>
      <c r="U261" s="241"/>
      <c r="V261" s="241"/>
      <c r="W261" s="241"/>
      <c r="X261" s="241"/>
      <c r="Y261" s="241"/>
      <c r="Z261" s="241"/>
    </row>
    <row r="262" ht="11.25" customHeight="1">
      <c r="A262" s="300" t="s">
        <v>139</v>
      </c>
      <c r="B262" s="240"/>
      <c r="C262" s="260" t="s">
        <v>123</v>
      </c>
      <c r="D262" s="312">
        <f>'Proposed Rates'!J29</f>
        <v>5.3836</v>
      </c>
      <c r="E262" s="241"/>
      <c r="F262" s="241"/>
      <c r="G262" s="241"/>
      <c r="H262" s="241"/>
      <c r="I262" s="241"/>
      <c r="J262" s="241"/>
      <c r="K262" s="241"/>
      <c r="L262" s="241"/>
      <c r="M262" s="241"/>
      <c r="N262" s="241"/>
      <c r="O262" s="241"/>
      <c r="P262" s="241"/>
      <c r="Q262" s="241"/>
      <c r="R262" s="241"/>
      <c r="S262" s="241"/>
      <c r="T262" s="241"/>
      <c r="U262" s="241"/>
      <c r="V262" s="241"/>
      <c r="W262" s="241"/>
      <c r="X262" s="241"/>
      <c r="Y262" s="241"/>
      <c r="Z262" s="241"/>
    </row>
    <row r="263" ht="11.25" customHeight="1">
      <c r="A263" s="300" t="s">
        <v>140</v>
      </c>
      <c r="B263" s="240"/>
      <c r="C263" s="260" t="s">
        <v>123</v>
      </c>
      <c r="D263" s="312">
        <f>'Proposed Rates'!J30</f>
        <v>5.3473</v>
      </c>
      <c r="E263" s="241"/>
      <c r="F263" s="241"/>
      <c r="G263" s="241"/>
      <c r="H263" s="241"/>
      <c r="I263" s="241"/>
      <c r="J263" s="241"/>
      <c r="K263" s="241"/>
      <c r="L263" s="241"/>
      <c r="M263" s="241"/>
      <c r="N263" s="241"/>
      <c r="O263" s="241"/>
      <c r="P263" s="241"/>
      <c r="Q263" s="241"/>
      <c r="R263" s="241"/>
      <c r="S263" s="241"/>
      <c r="T263" s="241"/>
      <c r="U263" s="241"/>
      <c r="V263" s="241"/>
      <c r="W263" s="241"/>
      <c r="X263" s="241"/>
      <c r="Y263" s="241"/>
      <c r="Z263" s="241"/>
    </row>
    <row r="264" ht="11.25" customHeight="1">
      <c r="A264" s="300" t="s">
        <v>141</v>
      </c>
      <c r="B264" s="240"/>
      <c r="C264" s="260" t="s">
        <v>123</v>
      </c>
      <c r="D264" s="312">
        <f>'Proposed Rates'!J31</f>
        <v>5.5374</v>
      </c>
      <c r="E264" s="241"/>
      <c r="F264" s="241"/>
      <c r="G264" s="241"/>
      <c r="H264" s="241"/>
      <c r="I264" s="241"/>
      <c r="J264" s="241"/>
      <c r="K264" s="241"/>
      <c r="L264" s="241"/>
      <c r="M264" s="241"/>
      <c r="N264" s="241"/>
      <c r="O264" s="241"/>
      <c r="P264" s="241"/>
      <c r="Q264" s="241"/>
      <c r="R264" s="241"/>
      <c r="S264" s="241"/>
      <c r="T264" s="241"/>
      <c r="U264" s="241"/>
      <c r="V264" s="241"/>
      <c r="W264" s="241"/>
      <c r="X264" s="241"/>
      <c r="Y264" s="241"/>
      <c r="Z264" s="241"/>
    </row>
    <row r="265" ht="3.0" customHeight="1">
      <c r="A265" s="282"/>
      <c r="B265" s="259"/>
      <c r="C265" s="260"/>
      <c r="D265" s="315"/>
      <c r="E265" s="241"/>
      <c r="F265" s="241"/>
      <c r="G265" s="241"/>
      <c r="H265" s="241"/>
      <c r="I265" s="241"/>
      <c r="J265" s="241"/>
      <c r="K265" s="241"/>
      <c r="L265" s="241"/>
      <c r="M265" s="241"/>
      <c r="N265" s="241"/>
      <c r="O265" s="241"/>
      <c r="P265" s="241"/>
      <c r="Q265" s="241"/>
      <c r="R265" s="241"/>
      <c r="S265" s="241"/>
      <c r="T265" s="241"/>
      <c r="U265" s="241"/>
      <c r="V265" s="241"/>
      <c r="W265" s="241"/>
      <c r="X265" s="241"/>
      <c r="Y265" s="241"/>
      <c r="Z265" s="241"/>
    </row>
    <row r="266" ht="24.0" customHeight="1">
      <c r="A266" s="238" t="str">
        <f>$A$1</f>
        <v>Hydro Ottawa Limited</v>
      </c>
      <c r="B266" s="239"/>
      <c r="C266" s="239"/>
      <c r="D266" s="240"/>
      <c r="E266" s="241"/>
      <c r="F266" s="241"/>
      <c r="G266" s="241"/>
      <c r="H266" s="241"/>
      <c r="I266" s="241"/>
      <c r="J266" s="241"/>
      <c r="K266" s="241"/>
      <c r="L266" s="241"/>
      <c r="M266" s="241"/>
      <c r="N266" s="241"/>
      <c r="O266" s="241"/>
      <c r="P266" s="241"/>
      <c r="Q266" s="241"/>
      <c r="R266" s="241"/>
      <c r="S266" s="241"/>
      <c r="T266" s="241"/>
      <c r="U266" s="241"/>
      <c r="V266" s="241"/>
      <c r="W266" s="241"/>
      <c r="X266" s="241"/>
      <c r="Y266" s="241"/>
      <c r="Z266" s="241"/>
    </row>
    <row r="267" ht="15.75" customHeight="1">
      <c r="A267" s="242" t="str">
        <f>$A$2</f>
        <v>PROPOSED - TARIFF OF RATES AND CHARGES</v>
      </c>
      <c r="B267" s="239"/>
      <c r="C267" s="239"/>
      <c r="D267" s="240"/>
      <c r="E267" s="241"/>
      <c r="F267" s="241"/>
      <c r="G267" s="241"/>
      <c r="H267" s="241"/>
      <c r="I267" s="241"/>
      <c r="J267" s="241"/>
      <c r="K267" s="241"/>
      <c r="L267" s="241"/>
      <c r="M267" s="241"/>
      <c r="N267" s="241"/>
      <c r="O267" s="241"/>
      <c r="P267" s="241"/>
      <c r="Q267" s="241"/>
      <c r="R267" s="241"/>
      <c r="S267" s="241"/>
      <c r="T267" s="241"/>
      <c r="U267" s="241"/>
      <c r="V267" s="241"/>
      <c r="W267" s="241"/>
      <c r="X267" s="241"/>
      <c r="Y267" s="241"/>
      <c r="Z267" s="241"/>
    </row>
    <row r="268" ht="15.75" customHeight="1">
      <c r="A268" s="243" t="str">
        <f>$A$3</f>
        <v>Effective and Implementation Date January 1, 2030</v>
      </c>
      <c r="B268" s="239"/>
      <c r="C268" s="239"/>
      <c r="D268" s="240"/>
      <c r="E268" s="241"/>
      <c r="F268" s="241"/>
      <c r="G268" s="241"/>
      <c r="H268" s="241"/>
      <c r="I268" s="241"/>
      <c r="J268" s="241"/>
      <c r="K268" s="241"/>
      <c r="L268" s="241"/>
      <c r="M268" s="241"/>
      <c r="N268" s="241"/>
      <c r="O268" s="241"/>
      <c r="P268" s="241"/>
      <c r="Q268" s="241"/>
      <c r="R268" s="241"/>
      <c r="S268" s="241"/>
      <c r="T268" s="241"/>
      <c r="U268" s="241"/>
      <c r="V268" s="241"/>
      <c r="W268" s="241"/>
      <c r="X268" s="241"/>
      <c r="Y268" s="241"/>
      <c r="Z268" s="241"/>
    </row>
    <row r="269" ht="12.0" customHeight="1">
      <c r="A269" s="244" t="str">
        <f>$A$4</f>
        <v>This schedule supersedes and replaces all previously</v>
      </c>
      <c r="B269" s="239"/>
      <c r="C269" s="239"/>
      <c r="D269" s="240"/>
      <c r="E269" s="241"/>
      <c r="F269" s="241"/>
      <c r="G269" s="241"/>
      <c r="H269" s="241"/>
      <c r="I269" s="241"/>
      <c r="J269" s="241"/>
      <c r="K269" s="241"/>
      <c r="L269" s="241"/>
      <c r="M269" s="241"/>
      <c r="N269" s="241"/>
      <c r="O269" s="241"/>
      <c r="P269" s="241"/>
      <c r="Q269" s="241"/>
      <c r="R269" s="241"/>
      <c r="S269" s="241"/>
      <c r="T269" s="241"/>
      <c r="U269" s="241"/>
      <c r="V269" s="241"/>
      <c r="W269" s="241"/>
      <c r="X269" s="241"/>
      <c r="Y269" s="241"/>
      <c r="Z269" s="241"/>
    </row>
    <row r="270" ht="11.25" customHeight="1">
      <c r="A270" s="244" t="str">
        <f>$A$5</f>
        <v>approved schedules of Rates, Charges and Loss Factors</v>
      </c>
      <c r="B270" s="239"/>
      <c r="C270" s="239"/>
      <c r="D270" s="240"/>
      <c r="E270" s="241"/>
      <c r="F270" s="241"/>
      <c r="G270" s="241"/>
      <c r="H270" s="241"/>
      <c r="I270" s="241"/>
      <c r="J270" s="241"/>
      <c r="K270" s="241"/>
      <c r="L270" s="241"/>
      <c r="M270" s="241"/>
      <c r="N270" s="241"/>
      <c r="O270" s="241"/>
      <c r="P270" s="241"/>
      <c r="Q270" s="241"/>
      <c r="R270" s="241"/>
      <c r="S270" s="241"/>
      <c r="T270" s="241"/>
      <c r="U270" s="241"/>
      <c r="V270" s="241"/>
      <c r="W270" s="241"/>
      <c r="X270" s="241"/>
      <c r="Y270" s="241"/>
      <c r="Z270" s="241"/>
    </row>
    <row r="271" ht="11.25" customHeight="1">
      <c r="A271" s="245" t="str">
        <f>$A$6</f>
        <v>EB-2024-0115</v>
      </c>
      <c r="B271" s="239"/>
      <c r="C271" s="239"/>
      <c r="D271" s="240"/>
      <c r="E271" s="241"/>
      <c r="F271" s="241"/>
      <c r="G271" s="241"/>
      <c r="H271" s="241"/>
      <c r="I271" s="241"/>
      <c r="J271" s="241"/>
      <c r="K271" s="241"/>
      <c r="L271" s="241"/>
      <c r="M271" s="241"/>
      <c r="N271" s="241"/>
      <c r="O271" s="241"/>
      <c r="P271" s="241"/>
      <c r="Q271" s="241"/>
      <c r="R271" s="241"/>
      <c r="S271" s="241"/>
      <c r="T271" s="241"/>
      <c r="U271" s="241"/>
      <c r="V271" s="241"/>
      <c r="W271" s="241"/>
      <c r="X271" s="241"/>
      <c r="Y271" s="241"/>
      <c r="Z271" s="241"/>
    </row>
    <row r="272" ht="18.75" customHeight="1">
      <c r="A272" s="246" t="s">
        <v>142</v>
      </c>
      <c r="B272" s="239"/>
      <c r="C272" s="239"/>
      <c r="D272" s="240"/>
      <c r="E272" s="267"/>
      <c r="F272" s="267"/>
      <c r="G272" s="267"/>
      <c r="H272" s="267"/>
      <c r="I272" s="267"/>
      <c r="J272" s="267"/>
      <c r="K272" s="267"/>
      <c r="L272" s="267"/>
      <c r="M272" s="267"/>
      <c r="N272" s="267"/>
      <c r="O272" s="267"/>
      <c r="P272" s="267"/>
      <c r="Q272" s="267"/>
      <c r="R272" s="267"/>
      <c r="S272" s="267"/>
      <c r="T272" s="267"/>
      <c r="U272" s="267"/>
      <c r="V272" s="267"/>
      <c r="W272" s="267"/>
      <c r="X272" s="267"/>
      <c r="Y272" s="267"/>
      <c r="Z272" s="267"/>
    </row>
    <row r="273" ht="36.0" customHeight="1">
      <c r="A273" s="247" t="s">
        <v>143</v>
      </c>
      <c r="B273" s="239"/>
      <c r="C273" s="239"/>
      <c r="D273" s="240"/>
      <c r="E273" s="241"/>
      <c r="F273" s="241"/>
      <c r="G273" s="241"/>
      <c r="H273" s="241"/>
      <c r="I273" s="241"/>
      <c r="J273" s="241"/>
      <c r="K273" s="241"/>
      <c r="L273" s="241"/>
      <c r="M273" s="241"/>
      <c r="N273" s="241"/>
      <c r="O273" s="241"/>
      <c r="P273" s="241"/>
      <c r="Q273" s="241"/>
      <c r="R273" s="241"/>
      <c r="S273" s="241"/>
      <c r="T273" s="241"/>
      <c r="U273" s="241"/>
      <c r="V273" s="241"/>
      <c r="W273" s="241"/>
      <c r="X273" s="241"/>
      <c r="Y273" s="241"/>
      <c r="Z273" s="241"/>
    </row>
    <row r="274" ht="6.75" customHeight="1">
      <c r="A274" s="248"/>
      <c r="B274" s="248"/>
      <c r="C274" s="248"/>
      <c r="D274" s="249"/>
      <c r="E274" s="241"/>
      <c r="F274" s="241"/>
      <c r="G274" s="241"/>
      <c r="H274" s="241"/>
      <c r="I274" s="241"/>
      <c r="J274" s="241"/>
      <c r="K274" s="241"/>
      <c r="L274" s="241"/>
      <c r="M274" s="241"/>
      <c r="N274" s="241"/>
      <c r="O274" s="241"/>
      <c r="P274" s="241"/>
      <c r="Q274" s="241"/>
      <c r="R274" s="241"/>
      <c r="S274" s="241"/>
      <c r="T274" s="241"/>
      <c r="U274" s="241"/>
      <c r="V274" s="241"/>
      <c r="W274" s="241"/>
      <c r="X274" s="241"/>
      <c r="Y274" s="241"/>
      <c r="Z274" s="241"/>
    </row>
    <row r="275" ht="11.25" customHeight="1">
      <c r="A275" s="250" t="s">
        <v>91</v>
      </c>
      <c r="B275" s="239"/>
      <c r="C275" s="239"/>
      <c r="D275" s="240"/>
      <c r="E275" s="241"/>
      <c r="F275" s="241"/>
      <c r="G275" s="241"/>
      <c r="H275" s="241"/>
      <c r="I275" s="241"/>
      <c r="J275" s="241"/>
      <c r="K275" s="241"/>
      <c r="L275" s="241"/>
      <c r="M275" s="241"/>
      <c r="N275" s="241"/>
      <c r="O275" s="241"/>
      <c r="P275" s="241"/>
      <c r="Q275" s="241"/>
      <c r="R275" s="241"/>
      <c r="S275" s="241"/>
      <c r="T275" s="241"/>
      <c r="U275" s="241"/>
      <c r="V275" s="241"/>
      <c r="W275" s="241"/>
      <c r="X275" s="241"/>
      <c r="Y275" s="241"/>
      <c r="Z275" s="241"/>
    </row>
    <row r="276" ht="6.75" customHeight="1">
      <c r="A276" s="251"/>
      <c r="B276" s="252"/>
      <c r="C276" s="252"/>
      <c r="D276" s="253"/>
      <c r="E276" s="241"/>
      <c r="F276" s="241"/>
      <c r="G276" s="241"/>
      <c r="H276" s="241"/>
      <c r="I276" s="241"/>
      <c r="J276" s="241"/>
      <c r="K276" s="241"/>
      <c r="L276" s="241"/>
      <c r="M276" s="241"/>
      <c r="N276" s="241"/>
      <c r="O276" s="241"/>
      <c r="P276" s="241"/>
      <c r="Q276" s="241"/>
      <c r="R276" s="241"/>
      <c r="S276" s="241"/>
      <c r="T276" s="241"/>
      <c r="U276" s="241"/>
      <c r="V276" s="241"/>
      <c r="W276" s="241"/>
      <c r="X276" s="241"/>
      <c r="Y276" s="241"/>
      <c r="Z276" s="241"/>
    </row>
    <row r="277" ht="36.0" customHeight="1">
      <c r="A277" s="247" t="s">
        <v>92</v>
      </c>
      <c r="B277" s="239"/>
      <c r="C277" s="239"/>
      <c r="D277" s="240"/>
      <c r="E277" s="241"/>
      <c r="F277" s="241"/>
      <c r="G277" s="241"/>
      <c r="H277" s="241"/>
      <c r="I277" s="241"/>
      <c r="J277" s="241"/>
      <c r="K277" s="241"/>
      <c r="L277" s="241"/>
      <c r="M277" s="241"/>
      <c r="N277" s="241"/>
      <c r="O277" s="241"/>
      <c r="P277" s="241"/>
      <c r="Q277" s="241"/>
      <c r="R277" s="241"/>
      <c r="S277" s="241"/>
      <c r="T277" s="241"/>
      <c r="U277" s="241"/>
      <c r="V277" s="241"/>
      <c r="W277" s="241"/>
      <c r="X277" s="241"/>
      <c r="Y277" s="241"/>
      <c r="Z277" s="241"/>
    </row>
    <row r="278" ht="6.75" customHeight="1">
      <c r="A278" s="248"/>
      <c r="B278" s="248"/>
      <c r="C278" s="248"/>
      <c r="D278" s="249"/>
      <c r="E278" s="241"/>
      <c r="F278" s="241"/>
      <c r="G278" s="241"/>
      <c r="H278" s="241"/>
      <c r="I278" s="241"/>
      <c r="J278" s="241"/>
      <c r="K278" s="241"/>
      <c r="L278" s="241"/>
      <c r="M278" s="241"/>
      <c r="N278" s="241"/>
      <c r="O278" s="241"/>
      <c r="P278" s="241"/>
      <c r="Q278" s="241"/>
      <c r="R278" s="241"/>
      <c r="S278" s="241"/>
      <c r="T278" s="241"/>
      <c r="U278" s="241"/>
      <c r="V278" s="241"/>
      <c r="W278" s="241"/>
      <c r="X278" s="241"/>
      <c r="Y278" s="241"/>
      <c r="Z278" s="241"/>
    </row>
    <row r="279" ht="48.0" customHeight="1">
      <c r="A279" s="247" t="s">
        <v>93</v>
      </c>
      <c r="B279" s="239"/>
      <c r="C279" s="239"/>
      <c r="D279" s="240"/>
      <c r="E279" s="241"/>
      <c r="F279" s="241"/>
      <c r="G279" s="241"/>
      <c r="H279" s="241"/>
      <c r="I279" s="241"/>
      <c r="J279" s="241"/>
      <c r="K279" s="241"/>
      <c r="L279" s="241"/>
      <c r="M279" s="241"/>
      <c r="N279" s="241"/>
      <c r="O279" s="241"/>
      <c r="P279" s="241"/>
      <c r="Q279" s="241"/>
      <c r="R279" s="241"/>
      <c r="S279" s="241"/>
      <c r="T279" s="241"/>
      <c r="U279" s="241"/>
      <c r="V279" s="241"/>
      <c r="W279" s="241"/>
      <c r="X279" s="241"/>
      <c r="Y279" s="241"/>
      <c r="Z279" s="241"/>
    </row>
    <row r="280" ht="6.75" customHeight="1">
      <c r="A280" s="248"/>
      <c r="B280" s="248"/>
      <c r="C280" s="248"/>
      <c r="D280" s="249"/>
      <c r="E280" s="241"/>
      <c r="F280" s="241"/>
      <c r="G280" s="241"/>
      <c r="H280" s="241"/>
      <c r="I280" s="241"/>
      <c r="J280" s="241"/>
      <c r="K280" s="241"/>
      <c r="L280" s="241"/>
      <c r="M280" s="241"/>
      <c r="N280" s="241"/>
      <c r="O280" s="241"/>
      <c r="P280" s="241"/>
      <c r="Q280" s="241"/>
      <c r="R280" s="241"/>
      <c r="S280" s="241"/>
      <c r="T280" s="241"/>
      <c r="U280" s="241"/>
      <c r="V280" s="241"/>
      <c r="W280" s="241"/>
      <c r="X280" s="241"/>
      <c r="Y280" s="241"/>
      <c r="Z280" s="241"/>
    </row>
    <row r="281" ht="48.0" customHeight="1">
      <c r="A281" s="247" t="s">
        <v>94</v>
      </c>
      <c r="B281" s="239"/>
      <c r="C281" s="239"/>
      <c r="D281" s="240"/>
      <c r="E281" s="241"/>
      <c r="F281" s="241"/>
      <c r="G281" s="241"/>
      <c r="H281" s="241"/>
      <c r="I281" s="241"/>
      <c r="J281" s="241"/>
      <c r="K281" s="241"/>
      <c r="L281" s="241"/>
      <c r="M281" s="241"/>
      <c r="N281" s="241"/>
      <c r="O281" s="241"/>
      <c r="P281" s="241"/>
      <c r="Q281" s="241"/>
      <c r="R281" s="241"/>
      <c r="S281" s="241"/>
      <c r="T281" s="241"/>
      <c r="U281" s="241"/>
      <c r="V281" s="241"/>
      <c r="W281" s="241"/>
      <c r="X281" s="241"/>
      <c r="Y281" s="241"/>
      <c r="Z281" s="241"/>
    </row>
    <row r="282" ht="6.75" customHeight="1">
      <c r="A282" s="248"/>
      <c r="B282" s="248"/>
      <c r="C282" s="248"/>
      <c r="D282" s="249"/>
      <c r="E282" s="241"/>
      <c r="F282" s="241"/>
      <c r="G282" s="241"/>
      <c r="H282" s="241"/>
      <c r="I282" s="241"/>
      <c r="J282" s="241"/>
      <c r="K282" s="241"/>
      <c r="L282" s="241"/>
      <c r="M282" s="241"/>
      <c r="N282" s="241"/>
      <c r="O282" s="241"/>
      <c r="P282" s="241"/>
      <c r="Q282" s="241"/>
      <c r="R282" s="241"/>
      <c r="S282" s="241"/>
      <c r="T282" s="241"/>
      <c r="U282" s="241"/>
      <c r="V282" s="241"/>
      <c r="W282" s="241"/>
      <c r="X282" s="241"/>
      <c r="Y282" s="241"/>
      <c r="Z282" s="241"/>
    </row>
    <row r="283" ht="36.0" customHeight="1">
      <c r="A283" s="247" t="s">
        <v>95</v>
      </c>
      <c r="B283" s="239"/>
      <c r="C283" s="239"/>
      <c r="D283" s="240"/>
      <c r="E283" s="241"/>
      <c r="F283" s="241"/>
      <c r="G283" s="241"/>
      <c r="H283" s="241"/>
      <c r="I283" s="241"/>
      <c r="J283" s="241"/>
      <c r="K283" s="241"/>
      <c r="L283" s="241"/>
      <c r="M283" s="241"/>
      <c r="N283" s="241"/>
      <c r="O283" s="241"/>
      <c r="P283" s="241"/>
      <c r="Q283" s="241"/>
      <c r="R283" s="241"/>
      <c r="S283" s="241"/>
      <c r="T283" s="241"/>
      <c r="U283" s="241"/>
      <c r="V283" s="241"/>
      <c r="W283" s="241"/>
      <c r="X283" s="241"/>
      <c r="Y283" s="241"/>
      <c r="Z283" s="241"/>
    </row>
    <row r="284" ht="6.75" customHeight="1">
      <c r="A284" s="248"/>
      <c r="B284" s="248"/>
      <c r="C284" s="248"/>
      <c r="D284" s="249"/>
      <c r="E284" s="241"/>
      <c r="F284" s="241"/>
      <c r="G284" s="241"/>
      <c r="H284" s="241"/>
      <c r="I284" s="241"/>
      <c r="J284" s="241"/>
      <c r="K284" s="241"/>
      <c r="L284" s="241"/>
      <c r="M284" s="241"/>
      <c r="N284" s="241"/>
      <c r="O284" s="241"/>
      <c r="P284" s="241"/>
      <c r="Q284" s="241"/>
      <c r="R284" s="241"/>
      <c r="S284" s="241"/>
      <c r="T284" s="241"/>
      <c r="U284" s="241"/>
      <c r="V284" s="241"/>
      <c r="W284" s="241"/>
      <c r="X284" s="241"/>
      <c r="Y284" s="241"/>
      <c r="Z284" s="241"/>
    </row>
    <row r="285" ht="15.0" customHeight="1">
      <c r="A285" s="254" t="s">
        <v>96</v>
      </c>
      <c r="B285" s="239"/>
      <c r="C285" s="239"/>
      <c r="D285" s="240"/>
      <c r="E285" s="241"/>
      <c r="F285" s="241"/>
      <c r="G285" s="241"/>
      <c r="H285" s="241"/>
      <c r="I285" s="241"/>
      <c r="J285" s="241"/>
      <c r="K285" s="241"/>
      <c r="L285" s="241"/>
      <c r="M285" s="241"/>
      <c r="N285" s="241"/>
      <c r="O285" s="241"/>
      <c r="P285" s="241"/>
      <c r="Q285" s="241"/>
      <c r="R285" s="241"/>
      <c r="S285" s="241"/>
      <c r="T285" s="241"/>
      <c r="U285" s="241"/>
      <c r="V285" s="241"/>
      <c r="W285" s="241"/>
      <c r="X285" s="241"/>
      <c r="Y285" s="241"/>
      <c r="Z285" s="241"/>
    </row>
    <row r="286" ht="6.75" customHeight="1">
      <c r="A286" s="255"/>
      <c r="B286" s="256"/>
      <c r="C286" s="256"/>
      <c r="D286" s="257"/>
      <c r="E286" s="241"/>
      <c r="F286" s="241"/>
      <c r="G286" s="241"/>
      <c r="H286" s="241"/>
      <c r="I286" s="241"/>
      <c r="J286" s="241"/>
      <c r="K286" s="241"/>
      <c r="L286" s="241"/>
      <c r="M286" s="241"/>
      <c r="N286" s="241"/>
      <c r="O286" s="241"/>
      <c r="P286" s="241"/>
      <c r="Q286" s="241"/>
      <c r="R286" s="241"/>
      <c r="S286" s="241"/>
      <c r="T286" s="241"/>
      <c r="U286" s="241"/>
      <c r="V286" s="241"/>
      <c r="W286" s="241"/>
      <c r="X286" s="241"/>
      <c r="Y286" s="241"/>
      <c r="Z286" s="241"/>
    </row>
    <row r="287" ht="10.5" customHeight="1">
      <c r="A287" s="258" t="s">
        <v>133</v>
      </c>
      <c r="B287" s="259"/>
      <c r="C287" s="260" t="s">
        <v>98</v>
      </c>
      <c r="D287" s="311">
        <f>'Proposed Rates'!J14</f>
        <v>10.89</v>
      </c>
      <c r="E287" s="241"/>
      <c r="F287" s="241"/>
      <c r="G287" s="241"/>
      <c r="H287" s="241"/>
      <c r="I287" s="241"/>
      <c r="J287" s="241"/>
      <c r="K287" s="241"/>
      <c r="L287" s="241"/>
      <c r="M287" s="241"/>
      <c r="N287" s="241"/>
      <c r="O287" s="241"/>
      <c r="P287" s="241"/>
      <c r="Q287" s="241"/>
      <c r="R287" s="241"/>
      <c r="S287" s="241"/>
      <c r="T287" s="241"/>
      <c r="U287" s="241"/>
      <c r="V287" s="241"/>
      <c r="W287" s="241"/>
      <c r="X287" s="241"/>
      <c r="Y287" s="241"/>
      <c r="Z287" s="241"/>
    </row>
    <row r="288" ht="10.5" customHeight="1">
      <c r="A288" s="258" t="s">
        <v>116</v>
      </c>
      <c r="B288" s="259"/>
      <c r="C288" s="260" t="s">
        <v>123</v>
      </c>
      <c r="D288" s="312">
        <f>'Proposed Rates'!J27</f>
        <v>51.1048</v>
      </c>
      <c r="E288" s="241"/>
      <c r="F288" s="241"/>
      <c r="G288" s="241"/>
      <c r="H288" s="241"/>
      <c r="I288" s="241"/>
      <c r="J288" s="241"/>
      <c r="K288" s="241"/>
      <c r="L288" s="241"/>
      <c r="M288" s="241"/>
      <c r="N288" s="241"/>
      <c r="O288" s="241"/>
      <c r="P288" s="241"/>
      <c r="Q288" s="241"/>
      <c r="R288" s="241"/>
      <c r="S288" s="241"/>
      <c r="T288" s="241"/>
      <c r="U288" s="241"/>
      <c r="V288" s="241"/>
      <c r="W288" s="241"/>
      <c r="X288" s="241"/>
      <c r="Y288" s="241"/>
      <c r="Z288" s="241"/>
    </row>
    <row r="289" ht="10.5" customHeight="1">
      <c r="A289" s="258" t="s">
        <v>102</v>
      </c>
      <c r="B289" s="259"/>
      <c r="C289" s="260" t="s">
        <v>123</v>
      </c>
      <c r="D289" s="314">
        <f>'Proposed Rates'!J266</f>
        <v>0.00468</v>
      </c>
      <c r="E289" s="241"/>
      <c r="F289" s="241"/>
      <c r="G289" s="241"/>
      <c r="H289" s="241"/>
      <c r="I289" s="241"/>
      <c r="J289" s="241"/>
      <c r="K289" s="241"/>
      <c r="L289" s="241"/>
      <c r="M289" s="241"/>
      <c r="N289" s="241"/>
      <c r="O289" s="241"/>
      <c r="P289" s="241"/>
      <c r="Q289" s="241"/>
      <c r="R289" s="241"/>
      <c r="S289" s="241"/>
      <c r="T289" s="241"/>
      <c r="U289" s="241"/>
      <c r="V289" s="241"/>
      <c r="W289" s="241"/>
      <c r="X289" s="241"/>
      <c r="Y289" s="241"/>
      <c r="Z289" s="241"/>
    </row>
    <row r="290" ht="10.5" hidden="1" customHeight="1">
      <c r="A290" s="258" t="s">
        <v>104</v>
      </c>
      <c r="B290" s="259"/>
      <c r="C290" s="260" t="s">
        <v>123</v>
      </c>
      <c r="D290" s="312">
        <f>'Proposed Rates'!J43</f>
        <v>0</v>
      </c>
      <c r="E290" s="241"/>
      <c r="F290" s="241"/>
      <c r="G290" s="241"/>
      <c r="H290" s="241"/>
      <c r="I290" s="241"/>
      <c r="J290" s="241"/>
      <c r="K290" s="241"/>
      <c r="L290" s="241"/>
      <c r="M290" s="241"/>
      <c r="N290" s="241"/>
      <c r="O290" s="241"/>
      <c r="P290" s="241"/>
      <c r="Q290" s="241"/>
      <c r="R290" s="241"/>
      <c r="S290" s="241"/>
      <c r="T290" s="241"/>
      <c r="U290" s="241"/>
      <c r="V290" s="241"/>
      <c r="W290" s="241"/>
      <c r="X290" s="241"/>
      <c r="Y290" s="241"/>
      <c r="Z290" s="241"/>
    </row>
    <row r="291" ht="10.5" hidden="1" customHeight="1">
      <c r="A291" s="258" t="s">
        <v>100</v>
      </c>
      <c r="B291" s="259"/>
      <c r="C291" s="260" t="s">
        <v>123</v>
      </c>
      <c r="D291" s="312">
        <f>'Proposed Rates'!J70</f>
        <v>0</v>
      </c>
      <c r="E291" s="241"/>
      <c r="F291" s="241"/>
      <c r="G291" s="241"/>
      <c r="H291" s="241"/>
      <c r="I291" s="241"/>
      <c r="J291" s="241"/>
      <c r="K291" s="241"/>
      <c r="L291" s="241"/>
      <c r="M291" s="241"/>
      <c r="N291" s="241"/>
      <c r="O291" s="241"/>
      <c r="P291" s="241"/>
      <c r="Q291" s="241"/>
      <c r="R291" s="241"/>
      <c r="S291" s="241"/>
      <c r="T291" s="241"/>
      <c r="U291" s="241"/>
      <c r="V291" s="241"/>
      <c r="W291" s="241"/>
      <c r="X291" s="241"/>
      <c r="Y291" s="241"/>
      <c r="Z291" s="241"/>
    </row>
    <row r="292" ht="10.5" hidden="1" customHeight="1">
      <c r="A292" s="258" t="s">
        <v>105</v>
      </c>
      <c r="B292" s="259"/>
      <c r="C292" s="260" t="s">
        <v>103</v>
      </c>
      <c r="D292" s="312">
        <f>'Proposed Rates'!J148</f>
        <v>0</v>
      </c>
      <c r="E292" s="241"/>
      <c r="F292" s="241"/>
      <c r="G292" s="241"/>
      <c r="H292" s="241"/>
      <c r="I292" s="241"/>
      <c r="J292" s="241"/>
      <c r="K292" s="241"/>
      <c r="L292" s="241"/>
      <c r="M292" s="241"/>
      <c r="N292" s="241"/>
      <c r="O292" s="241"/>
      <c r="P292" s="241"/>
      <c r="Q292" s="241"/>
      <c r="R292" s="241"/>
      <c r="S292" s="241"/>
      <c r="T292" s="241"/>
      <c r="U292" s="241"/>
      <c r="V292" s="241"/>
      <c r="W292" s="241"/>
      <c r="X292" s="241"/>
      <c r="Y292" s="241"/>
      <c r="Z292" s="241"/>
    </row>
    <row r="293" ht="10.5" customHeight="1">
      <c r="A293" s="258" t="s">
        <v>106</v>
      </c>
      <c r="B293" s="259"/>
      <c r="C293" s="260" t="s">
        <v>123</v>
      </c>
      <c r="D293" s="312">
        <f>'Proposed Rates'!J189</f>
        <v>0.8755</v>
      </c>
      <c r="E293" s="241"/>
      <c r="F293" s="241"/>
      <c r="G293" s="241"/>
      <c r="H293" s="241"/>
      <c r="I293" s="241"/>
      <c r="J293" s="241"/>
      <c r="K293" s="241"/>
      <c r="L293" s="241"/>
      <c r="M293" s="241"/>
      <c r="N293" s="241"/>
      <c r="O293" s="241"/>
      <c r="P293" s="241"/>
      <c r="Q293" s="241"/>
      <c r="R293" s="241"/>
      <c r="S293" s="241"/>
      <c r="T293" s="241"/>
      <c r="U293" s="241"/>
      <c r="V293" s="241"/>
      <c r="W293" s="241"/>
      <c r="X293" s="241"/>
      <c r="Y293" s="241"/>
      <c r="Z293" s="241"/>
    </row>
    <row r="294" ht="10.5" customHeight="1">
      <c r="A294" s="286" t="s">
        <v>107</v>
      </c>
      <c r="B294" s="259"/>
      <c r="C294" s="287" t="s">
        <v>123</v>
      </c>
      <c r="D294" s="321">
        <f>'Proposed Rates'!J202</f>
        <v>0.4884</v>
      </c>
      <c r="E294" s="241"/>
      <c r="F294" s="241"/>
      <c r="G294" s="241"/>
      <c r="H294" s="241"/>
      <c r="I294" s="241"/>
      <c r="J294" s="241"/>
      <c r="K294" s="241"/>
      <c r="L294" s="241"/>
      <c r="M294" s="241"/>
      <c r="N294" s="241"/>
      <c r="O294" s="241"/>
      <c r="P294" s="241"/>
      <c r="Q294" s="241"/>
      <c r="R294" s="241"/>
      <c r="S294" s="241"/>
      <c r="T294" s="241"/>
      <c r="U294" s="241"/>
      <c r="V294" s="241"/>
      <c r="W294" s="241"/>
      <c r="X294" s="241"/>
      <c r="Y294" s="241"/>
      <c r="Z294" s="241"/>
    </row>
    <row r="295" ht="5.25" customHeight="1">
      <c r="A295" s="286"/>
      <c r="B295" s="259"/>
      <c r="C295" s="287"/>
      <c r="D295" s="322"/>
      <c r="E295" s="241"/>
      <c r="F295" s="241"/>
      <c r="G295" s="241"/>
      <c r="H295" s="241"/>
      <c r="I295" s="241"/>
      <c r="J295" s="241"/>
      <c r="K295" s="241"/>
      <c r="L295" s="241"/>
      <c r="M295" s="241"/>
      <c r="N295" s="241"/>
      <c r="O295" s="241"/>
      <c r="P295" s="241"/>
      <c r="Q295" s="241"/>
      <c r="R295" s="241"/>
      <c r="S295" s="241"/>
      <c r="T295" s="241"/>
      <c r="U295" s="241"/>
      <c r="V295" s="241"/>
      <c r="W295" s="241"/>
      <c r="X295" s="241"/>
      <c r="Y295" s="241"/>
      <c r="Z295" s="241"/>
    </row>
    <row r="296" ht="11.25" customHeight="1">
      <c r="A296" s="266" t="s">
        <v>108</v>
      </c>
      <c r="B296" s="259"/>
      <c r="C296" s="260"/>
      <c r="D296" s="315"/>
      <c r="E296" s="241"/>
      <c r="F296" s="241"/>
      <c r="G296" s="241"/>
      <c r="H296" s="241"/>
      <c r="I296" s="241"/>
      <c r="J296" s="241"/>
      <c r="K296" s="241"/>
      <c r="L296" s="241"/>
      <c r="M296" s="241"/>
      <c r="N296" s="241"/>
      <c r="O296" s="241"/>
      <c r="P296" s="241"/>
      <c r="Q296" s="241"/>
      <c r="R296" s="241"/>
      <c r="S296" s="241"/>
      <c r="T296" s="241"/>
      <c r="U296" s="241"/>
      <c r="V296" s="241"/>
      <c r="W296" s="241"/>
      <c r="X296" s="241"/>
      <c r="Y296" s="241"/>
      <c r="Z296" s="241"/>
    </row>
    <row r="297" ht="4.5" customHeight="1">
      <c r="A297" s="255"/>
      <c r="B297" s="260"/>
      <c r="C297" s="260"/>
      <c r="D297" s="315"/>
      <c r="E297" s="241"/>
      <c r="F297" s="241"/>
      <c r="G297" s="241"/>
      <c r="H297" s="241"/>
      <c r="I297" s="241"/>
      <c r="J297" s="241"/>
      <c r="K297" s="241"/>
      <c r="L297" s="241"/>
      <c r="M297" s="241"/>
      <c r="N297" s="241"/>
      <c r="O297" s="241"/>
      <c r="P297" s="241"/>
      <c r="Q297" s="241"/>
      <c r="R297" s="241"/>
      <c r="S297" s="241"/>
      <c r="T297" s="241"/>
      <c r="U297" s="241"/>
      <c r="V297" s="241"/>
      <c r="W297" s="241"/>
      <c r="X297" s="241"/>
      <c r="Y297" s="241"/>
      <c r="Z297" s="241"/>
    </row>
    <row r="298" ht="10.5" customHeight="1">
      <c r="A298" s="258" t="s">
        <v>109</v>
      </c>
      <c r="B298" s="259"/>
      <c r="C298" s="260" t="s">
        <v>103</v>
      </c>
      <c r="D298" s="312">
        <f>$D$34</f>
        <v>0.0041</v>
      </c>
      <c r="E298" s="241"/>
      <c r="F298" s="241"/>
      <c r="G298" s="241"/>
      <c r="H298" s="241"/>
      <c r="I298" s="241"/>
      <c r="J298" s="241"/>
      <c r="K298" s="241"/>
      <c r="L298" s="241"/>
      <c r="M298" s="241"/>
      <c r="N298" s="241"/>
      <c r="O298" s="241"/>
      <c r="P298" s="241"/>
      <c r="Q298" s="241"/>
      <c r="R298" s="241"/>
      <c r="S298" s="241"/>
      <c r="T298" s="241"/>
      <c r="U298" s="241"/>
      <c r="V298" s="241"/>
      <c r="W298" s="241"/>
      <c r="X298" s="241"/>
      <c r="Y298" s="241"/>
      <c r="Z298" s="241"/>
    </row>
    <row r="299" ht="10.5" customHeight="1">
      <c r="A299" s="258" t="s">
        <v>110</v>
      </c>
      <c r="B299" s="259"/>
      <c r="C299" s="260" t="s">
        <v>103</v>
      </c>
      <c r="D299" s="312">
        <f>'Proposed Rates'!J215-'2026'!D296</f>
        <v>0.0004</v>
      </c>
      <c r="E299" s="241"/>
      <c r="F299" s="241"/>
      <c r="G299" s="241"/>
      <c r="H299" s="241"/>
      <c r="I299" s="241"/>
      <c r="J299" s="241"/>
      <c r="K299" s="241"/>
      <c r="L299" s="241"/>
      <c r="M299" s="241"/>
      <c r="N299" s="241"/>
      <c r="O299" s="241"/>
      <c r="P299" s="241"/>
      <c r="Q299" s="241"/>
      <c r="R299" s="241"/>
      <c r="S299" s="241"/>
      <c r="T299" s="241"/>
      <c r="U299" s="241"/>
      <c r="V299" s="241"/>
      <c r="W299" s="241"/>
      <c r="X299" s="241"/>
      <c r="Y299" s="241"/>
      <c r="Z299" s="241"/>
    </row>
    <row r="300" ht="10.5" customHeight="1">
      <c r="A300" s="258" t="s">
        <v>111</v>
      </c>
      <c r="B300" s="259"/>
      <c r="C300" s="260" t="s">
        <v>103</v>
      </c>
      <c r="D300" s="312">
        <f>'Proposed Rates'!J228</f>
        <v>0.0015</v>
      </c>
      <c r="E300" s="241"/>
      <c r="F300" s="241"/>
      <c r="G300" s="241"/>
      <c r="H300" s="241"/>
      <c r="I300" s="241"/>
      <c r="J300" s="241"/>
      <c r="K300" s="241"/>
      <c r="L300" s="241"/>
      <c r="M300" s="241"/>
      <c r="N300" s="241"/>
      <c r="O300" s="241"/>
      <c r="P300" s="241"/>
      <c r="Q300" s="241"/>
      <c r="R300" s="241"/>
      <c r="S300" s="241"/>
      <c r="T300" s="241"/>
      <c r="U300" s="241"/>
      <c r="V300" s="241"/>
      <c r="W300" s="241"/>
      <c r="X300" s="241"/>
      <c r="Y300" s="241"/>
      <c r="Z300" s="241"/>
    </row>
    <row r="301" ht="10.5" customHeight="1">
      <c r="A301" s="258" t="s">
        <v>112</v>
      </c>
      <c r="B301" s="259"/>
      <c r="C301" s="260" t="s">
        <v>98</v>
      </c>
      <c r="D301" s="312">
        <f>'Proposed Rates'!J242</f>
        <v>1.63</v>
      </c>
      <c r="E301" s="241"/>
      <c r="F301" s="241"/>
      <c r="G301" s="241"/>
      <c r="H301" s="241"/>
      <c r="I301" s="241"/>
      <c r="J301" s="241"/>
      <c r="K301" s="241"/>
      <c r="L301" s="241"/>
      <c r="M301" s="241"/>
      <c r="N301" s="241"/>
      <c r="O301" s="241"/>
      <c r="P301" s="241"/>
      <c r="Q301" s="241"/>
      <c r="R301" s="241"/>
      <c r="S301" s="241"/>
      <c r="T301" s="241"/>
      <c r="U301" s="241"/>
      <c r="V301" s="241"/>
      <c r="W301" s="241"/>
      <c r="X301" s="241"/>
      <c r="Y301" s="241"/>
      <c r="Z301" s="241"/>
    </row>
    <row r="302" ht="4.5" customHeight="1">
      <c r="A302" s="282"/>
      <c r="B302" s="259"/>
      <c r="C302" s="260"/>
      <c r="D302" s="265"/>
      <c r="E302" s="241"/>
      <c r="F302" s="241"/>
      <c r="G302" s="241"/>
      <c r="H302" s="241"/>
      <c r="I302" s="241"/>
      <c r="J302" s="241"/>
      <c r="K302" s="241"/>
      <c r="L302" s="241"/>
      <c r="M302" s="241"/>
      <c r="N302" s="241"/>
      <c r="O302" s="241"/>
      <c r="P302" s="241"/>
      <c r="Q302" s="241"/>
      <c r="R302" s="241"/>
      <c r="S302" s="241"/>
      <c r="T302" s="241"/>
      <c r="U302" s="241"/>
      <c r="V302" s="241"/>
      <c r="W302" s="241"/>
      <c r="X302" s="241"/>
      <c r="Y302" s="241"/>
      <c r="Z302" s="241"/>
    </row>
    <row r="303" ht="24.0" customHeight="1">
      <c r="A303" s="238" t="str">
        <f>$A$1</f>
        <v>Hydro Ottawa Limited</v>
      </c>
      <c r="B303" s="239"/>
      <c r="C303" s="239"/>
      <c r="D303" s="240"/>
      <c r="E303" s="241"/>
      <c r="F303" s="241"/>
      <c r="G303" s="241"/>
      <c r="H303" s="241"/>
      <c r="I303" s="241"/>
      <c r="J303" s="241"/>
      <c r="K303" s="241"/>
      <c r="L303" s="241"/>
      <c r="M303" s="241"/>
      <c r="N303" s="241"/>
      <c r="O303" s="241"/>
      <c r="P303" s="241"/>
      <c r="Q303" s="241"/>
      <c r="R303" s="241"/>
      <c r="S303" s="241"/>
      <c r="T303" s="241"/>
      <c r="U303" s="241"/>
      <c r="V303" s="241"/>
      <c r="W303" s="241"/>
      <c r="X303" s="241"/>
      <c r="Y303" s="241"/>
      <c r="Z303" s="241"/>
    </row>
    <row r="304" ht="15.75" customHeight="1">
      <c r="A304" s="242" t="str">
        <f>$A$2</f>
        <v>PROPOSED - TARIFF OF RATES AND CHARGES</v>
      </c>
      <c r="B304" s="239"/>
      <c r="C304" s="239"/>
      <c r="D304" s="240"/>
      <c r="E304" s="241"/>
      <c r="F304" s="241"/>
      <c r="G304" s="241"/>
      <c r="H304" s="241"/>
      <c r="I304" s="241"/>
      <c r="J304" s="241"/>
      <c r="K304" s="241"/>
      <c r="L304" s="241"/>
      <c r="M304" s="241"/>
      <c r="N304" s="241"/>
      <c r="O304" s="241"/>
      <c r="P304" s="241"/>
      <c r="Q304" s="241"/>
      <c r="R304" s="241"/>
      <c r="S304" s="241"/>
      <c r="T304" s="241"/>
      <c r="U304" s="241"/>
      <c r="V304" s="241"/>
      <c r="W304" s="241"/>
      <c r="X304" s="241"/>
      <c r="Y304" s="241"/>
      <c r="Z304" s="241"/>
    </row>
    <row r="305" ht="15.75" customHeight="1">
      <c r="A305" s="243" t="str">
        <f>$A$3</f>
        <v>Effective and Implementation Date January 1, 2030</v>
      </c>
      <c r="B305" s="239"/>
      <c r="C305" s="239"/>
      <c r="D305" s="240"/>
      <c r="E305" s="241"/>
      <c r="F305" s="241"/>
      <c r="G305" s="241"/>
      <c r="H305" s="241"/>
      <c r="I305" s="241"/>
      <c r="J305" s="241"/>
      <c r="K305" s="241"/>
      <c r="L305" s="241"/>
      <c r="M305" s="241"/>
      <c r="N305" s="241"/>
      <c r="O305" s="241"/>
      <c r="P305" s="241"/>
      <c r="Q305" s="241"/>
      <c r="R305" s="241"/>
      <c r="S305" s="241"/>
      <c r="T305" s="241"/>
      <c r="U305" s="241"/>
      <c r="V305" s="241"/>
      <c r="W305" s="241"/>
      <c r="X305" s="241"/>
      <c r="Y305" s="241"/>
      <c r="Z305" s="241"/>
    </row>
    <row r="306" ht="12.0" customHeight="1">
      <c r="A306" s="244" t="str">
        <f>$A$4</f>
        <v>This schedule supersedes and replaces all previously</v>
      </c>
      <c r="B306" s="239"/>
      <c r="C306" s="239"/>
      <c r="D306" s="240"/>
      <c r="E306" s="241"/>
      <c r="F306" s="241"/>
      <c r="G306" s="241"/>
      <c r="H306" s="241"/>
      <c r="I306" s="241"/>
      <c r="J306" s="241"/>
      <c r="K306" s="241"/>
      <c r="L306" s="241"/>
      <c r="M306" s="241"/>
      <c r="N306" s="241"/>
      <c r="O306" s="241"/>
      <c r="P306" s="241"/>
      <c r="Q306" s="241"/>
      <c r="R306" s="241"/>
      <c r="S306" s="241"/>
      <c r="T306" s="241"/>
      <c r="U306" s="241"/>
      <c r="V306" s="241"/>
      <c r="W306" s="241"/>
      <c r="X306" s="241"/>
      <c r="Y306" s="241"/>
      <c r="Z306" s="241"/>
    </row>
    <row r="307" ht="11.25" customHeight="1">
      <c r="A307" s="244" t="str">
        <f>$A$5</f>
        <v>approved schedules of Rates, Charges and Loss Factors</v>
      </c>
      <c r="B307" s="239"/>
      <c r="C307" s="239"/>
      <c r="D307" s="240"/>
      <c r="E307" s="241"/>
      <c r="F307" s="241"/>
      <c r="G307" s="241"/>
      <c r="H307" s="241"/>
      <c r="I307" s="241"/>
      <c r="J307" s="241"/>
      <c r="K307" s="241"/>
      <c r="L307" s="241"/>
      <c r="M307" s="241"/>
      <c r="N307" s="241"/>
      <c r="O307" s="241"/>
      <c r="P307" s="241"/>
      <c r="Q307" s="241"/>
      <c r="R307" s="241"/>
      <c r="S307" s="241"/>
      <c r="T307" s="241"/>
      <c r="U307" s="241"/>
      <c r="V307" s="241"/>
      <c r="W307" s="241"/>
      <c r="X307" s="241"/>
      <c r="Y307" s="241"/>
      <c r="Z307" s="241"/>
    </row>
    <row r="308" ht="11.25" customHeight="1">
      <c r="A308" s="245" t="str">
        <f>$A$6</f>
        <v>EB-2024-0115</v>
      </c>
      <c r="B308" s="239"/>
      <c r="C308" s="239"/>
      <c r="D308" s="240"/>
      <c r="E308" s="241"/>
      <c r="F308" s="241"/>
      <c r="G308" s="241"/>
      <c r="H308" s="241"/>
      <c r="I308" s="241"/>
      <c r="J308" s="241"/>
      <c r="K308" s="241"/>
      <c r="L308" s="241"/>
      <c r="M308" s="241"/>
      <c r="N308" s="241"/>
      <c r="O308" s="241"/>
      <c r="P308" s="241"/>
      <c r="Q308" s="241"/>
      <c r="R308" s="241"/>
      <c r="S308" s="241"/>
      <c r="T308" s="241"/>
      <c r="U308" s="241"/>
      <c r="V308" s="241"/>
      <c r="W308" s="241"/>
      <c r="X308" s="241"/>
      <c r="Y308" s="241"/>
      <c r="Z308" s="241"/>
    </row>
    <row r="309" ht="18.75" customHeight="1">
      <c r="A309" s="246" t="s">
        <v>144</v>
      </c>
      <c r="B309" s="239"/>
      <c r="C309" s="239"/>
      <c r="D309" s="240"/>
      <c r="E309" s="267"/>
      <c r="F309" s="267"/>
      <c r="G309" s="267"/>
      <c r="H309" s="267"/>
      <c r="I309" s="267"/>
      <c r="J309" s="267"/>
      <c r="K309" s="267"/>
      <c r="L309" s="267"/>
      <c r="M309" s="267"/>
      <c r="N309" s="267"/>
      <c r="O309" s="267"/>
      <c r="P309" s="267"/>
      <c r="Q309" s="267"/>
      <c r="R309" s="267"/>
      <c r="S309" s="267"/>
      <c r="T309" s="267"/>
      <c r="U309" s="267"/>
      <c r="V309" s="267"/>
      <c r="W309" s="267"/>
      <c r="X309" s="267"/>
      <c r="Y309" s="267"/>
      <c r="Z309" s="267"/>
    </row>
    <row r="310" ht="60.0" customHeight="1">
      <c r="A310" s="247" t="s">
        <v>145</v>
      </c>
      <c r="B310" s="239"/>
      <c r="C310" s="239"/>
      <c r="D310" s="240"/>
      <c r="E310" s="241"/>
      <c r="F310" s="241"/>
      <c r="G310" s="241"/>
      <c r="H310" s="241"/>
      <c r="I310" s="241"/>
      <c r="J310" s="241"/>
      <c r="K310" s="241"/>
      <c r="L310" s="241"/>
      <c r="M310" s="241"/>
      <c r="N310" s="241"/>
      <c r="O310" s="241"/>
      <c r="P310" s="241"/>
      <c r="Q310" s="241"/>
      <c r="R310" s="241"/>
      <c r="S310" s="241"/>
      <c r="T310" s="241"/>
      <c r="U310" s="241"/>
      <c r="V310" s="241"/>
      <c r="W310" s="241"/>
      <c r="X310" s="241"/>
      <c r="Y310" s="241"/>
      <c r="Z310" s="241"/>
    </row>
    <row r="311" ht="6.75" customHeight="1">
      <c r="A311" s="248"/>
      <c r="B311" s="248"/>
      <c r="C311" s="248"/>
      <c r="D311" s="249"/>
      <c r="E311" s="241"/>
      <c r="F311" s="241"/>
      <c r="G311" s="241"/>
      <c r="H311" s="241"/>
      <c r="I311" s="241"/>
      <c r="J311" s="241"/>
      <c r="K311" s="241"/>
      <c r="L311" s="241"/>
      <c r="M311" s="241"/>
      <c r="N311" s="241"/>
      <c r="O311" s="241"/>
      <c r="P311" s="241"/>
      <c r="Q311" s="241"/>
      <c r="R311" s="241"/>
      <c r="S311" s="241"/>
      <c r="T311" s="241"/>
      <c r="U311" s="241"/>
      <c r="V311" s="241"/>
      <c r="W311" s="241"/>
      <c r="X311" s="241"/>
      <c r="Y311" s="241"/>
      <c r="Z311" s="241"/>
    </row>
    <row r="312" ht="11.25" customHeight="1">
      <c r="A312" s="250" t="s">
        <v>91</v>
      </c>
      <c r="B312" s="239"/>
      <c r="C312" s="239"/>
      <c r="D312" s="240"/>
      <c r="E312" s="241"/>
      <c r="F312" s="241"/>
      <c r="G312" s="241"/>
      <c r="H312" s="241"/>
      <c r="I312" s="241"/>
      <c r="J312" s="241"/>
      <c r="K312" s="241"/>
      <c r="L312" s="241"/>
      <c r="M312" s="241"/>
      <c r="N312" s="241"/>
      <c r="O312" s="241"/>
      <c r="P312" s="241"/>
      <c r="Q312" s="241"/>
      <c r="R312" s="241"/>
      <c r="S312" s="241"/>
      <c r="T312" s="241"/>
      <c r="U312" s="241"/>
      <c r="V312" s="241"/>
      <c r="W312" s="241"/>
      <c r="X312" s="241"/>
      <c r="Y312" s="241"/>
      <c r="Z312" s="241"/>
    </row>
    <row r="313" ht="6.75" customHeight="1">
      <c r="A313" s="251"/>
      <c r="B313" s="252"/>
      <c r="C313" s="252"/>
      <c r="D313" s="253"/>
      <c r="E313" s="241"/>
      <c r="F313" s="241"/>
      <c r="G313" s="241"/>
      <c r="H313" s="241"/>
      <c r="I313" s="241"/>
      <c r="J313" s="241"/>
      <c r="K313" s="241"/>
      <c r="L313" s="241"/>
      <c r="M313" s="241"/>
      <c r="N313" s="241"/>
      <c r="O313" s="241"/>
      <c r="P313" s="241"/>
      <c r="Q313" s="241"/>
      <c r="R313" s="241"/>
      <c r="S313" s="241"/>
      <c r="T313" s="241"/>
      <c r="U313" s="241"/>
      <c r="V313" s="241"/>
      <c r="W313" s="241"/>
      <c r="X313" s="241"/>
      <c r="Y313" s="241"/>
      <c r="Z313" s="241"/>
    </row>
    <row r="314" ht="36.0" customHeight="1">
      <c r="A314" s="247" t="s">
        <v>92</v>
      </c>
      <c r="B314" s="239"/>
      <c r="C314" s="239"/>
      <c r="D314" s="240"/>
      <c r="E314" s="241"/>
      <c r="F314" s="241"/>
      <c r="G314" s="241"/>
      <c r="H314" s="241"/>
      <c r="I314" s="241"/>
      <c r="J314" s="241"/>
      <c r="K314" s="241"/>
      <c r="L314" s="241"/>
      <c r="M314" s="241"/>
      <c r="N314" s="241"/>
      <c r="O314" s="241"/>
      <c r="P314" s="241"/>
      <c r="Q314" s="241"/>
      <c r="R314" s="241"/>
      <c r="S314" s="241"/>
      <c r="T314" s="241"/>
      <c r="U314" s="241"/>
      <c r="V314" s="241"/>
      <c r="W314" s="241"/>
      <c r="X314" s="241"/>
      <c r="Y314" s="241"/>
      <c r="Z314" s="241"/>
    </row>
    <row r="315" ht="6.75" customHeight="1">
      <c r="A315" s="248"/>
      <c r="B315" s="248"/>
      <c r="C315" s="248"/>
      <c r="D315" s="249"/>
      <c r="E315" s="241"/>
      <c r="F315" s="241"/>
      <c r="G315" s="241"/>
      <c r="H315" s="241"/>
      <c r="I315" s="241"/>
      <c r="J315" s="241"/>
      <c r="K315" s="241"/>
      <c r="L315" s="241"/>
      <c r="M315" s="241"/>
      <c r="N315" s="241"/>
      <c r="O315" s="241"/>
      <c r="P315" s="241"/>
      <c r="Q315" s="241"/>
      <c r="R315" s="241"/>
      <c r="S315" s="241"/>
      <c r="T315" s="241"/>
      <c r="U315" s="241"/>
      <c r="V315" s="241"/>
      <c r="W315" s="241"/>
      <c r="X315" s="241"/>
      <c r="Y315" s="241"/>
      <c r="Z315" s="241"/>
    </row>
    <row r="316" ht="48.0" customHeight="1">
      <c r="A316" s="247" t="s">
        <v>93</v>
      </c>
      <c r="B316" s="239"/>
      <c r="C316" s="239"/>
      <c r="D316" s="240"/>
      <c r="E316" s="241"/>
      <c r="F316" s="241"/>
      <c r="G316" s="241"/>
      <c r="H316" s="241"/>
      <c r="I316" s="241"/>
      <c r="J316" s="241"/>
      <c r="K316" s="241"/>
      <c r="L316" s="241"/>
      <c r="M316" s="241"/>
      <c r="N316" s="241"/>
      <c r="O316" s="241"/>
      <c r="P316" s="241"/>
      <c r="Q316" s="241"/>
      <c r="R316" s="241"/>
      <c r="S316" s="241"/>
      <c r="T316" s="241"/>
      <c r="U316" s="241"/>
      <c r="V316" s="241"/>
      <c r="W316" s="241"/>
      <c r="X316" s="241"/>
      <c r="Y316" s="241"/>
      <c r="Z316" s="241"/>
    </row>
    <row r="317" ht="6.75" customHeight="1">
      <c r="A317" s="248"/>
      <c r="B317" s="248"/>
      <c r="C317" s="248"/>
      <c r="D317" s="249"/>
      <c r="E317" s="241"/>
      <c r="F317" s="241"/>
      <c r="G317" s="241"/>
      <c r="H317" s="241"/>
      <c r="I317" s="241"/>
      <c r="J317" s="241"/>
      <c r="K317" s="241"/>
      <c r="L317" s="241"/>
      <c r="M317" s="241"/>
      <c r="N317" s="241"/>
      <c r="O317" s="241"/>
      <c r="P317" s="241"/>
      <c r="Q317" s="241"/>
      <c r="R317" s="241"/>
      <c r="S317" s="241"/>
      <c r="T317" s="241"/>
      <c r="U317" s="241"/>
      <c r="V317" s="241"/>
      <c r="W317" s="241"/>
      <c r="X317" s="241"/>
      <c r="Y317" s="241"/>
      <c r="Z317" s="241"/>
    </row>
    <row r="318" ht="48.0" customHeight="1">
      <c r="A318" s="247" t="s">
        <v>94</v>
      </c>
      <c r="B318" s="239"/>
      <c r="C318" s="239"/>
      <c r="D318" s="240"/>
      <c r="E318" s="241"/>
      <c r="F318" s="241"/>
      <c r="G318" s="241"/>
      <c r="H318" s="241"/>
      <c r="I318" s="241"/>
      <c r="J318" s="241"/>
      <c r="K318" s="241"/>
      <c r="L318" s="241"/>
      <c r="M318" s="241"/>
      <c r="N318" s="241"/>
      <c r="O318" s="241"/>
      <c r="P318" s="241"/>
      <c r="Q318" s="241"/>
      <c r="R318" s="241"/>
      <c r="S318" s="241"/>
      <c r="T318" s="241"/>
      <c r="U318" s="241"/>
      <c r="V318" s="241"/>
      <c r="W318" s="241"/>
      <c r="X318" s="241"/>
      <c r="Y318" s="241"/>
      <c r="Z318" s="241"/>
    </row>
    <row r="319" ht="6.75" customHeight="1">
      <c r="A319" s="248"/>
      <c r="B319" s="248"/>
      <c r="C319" s="248"/>
      <c r="D319" s="249"/>
      <c r="E319" s="241"/>
      <c r="F319" s="241"/>
      <c r="G319" s="241"/>
      <c r="H319" s="241"/>
      <c r="I319" s="241"/>
      <c r="J319" s="241"/>
      <c r="K319" s="241"/>
      <c r="L319" s="241"/>
      <c r="M319" s="241"/>
      <c r="N319" s="241"/>
      <c r="O319" s="241"/>
      <c r="P319" s="241"/>
      <c r="Q319" s="241"/>
      <c r="R319" s="241"/>
      <c r="S319" s="241"/>
      <c r="T319" s="241"/>
      <c r="U319" s="241"/>
      <c r="V319" s="241"/>
      <c r="W319" s="241"/>
      <c r="X319" s="241"/>
      <c r="Y319" s="241"/>
      <c r="Z319" s="241"/>
    </row>
    <row r="320" ht="36.0" customHeight="1">
      <c r="A320" s="247" t="s">
        <v>146</v>
      </c>
      <c r="B320" s="239"/>
      <c r="C320" s="239"/>
      <c r="D320" s="240"/>
      <c r="E320" s="241"/>
      <c r="F320" s="241"/>
      <c r="G320" s="241"/>
      <c r="H320" s="241"/>
      <c r="I320" s="241"/>
      <c r="J320" s="241"/>
      <c r="K320" s="241"/>
      <c r="L320" s="241"/>
      <c r="M320" s="241"/>
      <c r="N320" s="241"/>
      <c r="O320" s="241"/>
      <c r="P320" s="241"/>
      <c r="Q320" s="241"/>
      <c r="R320" s="241"/>
      <c r="S320" s="241"/>
      <c r="T320" s="241"/>
      <c r="U320" s="241"/>
      <c r="V320" s="241"/>
      <c r="W320" s="241"/>
      <c r="X320" s="241"/>
      <c r="Y320" s="241"/>
      <c r="Z320" s="241"/>
    </row>
    <row r="321" ht="6.75" customHeight="1">
      <c r="A321" s="248"/>
      <c r="B321" s="248"/>
      <c r="C321" s="248"/>
      <c r="D321" s="249"/>
      <c r="E321" s="241"/>
      <c r="F321" s="241"/>
      <c r="G321" s="241"/>
      <c r="H321" s="241"/>
      <c r="I321" s="241"/>
      <c r="J321" s="241"/>
      <c r="K321" s="241"/>
      <c r="L321" s="241"/>
      <c r="M321" s="241"/>
      <c r="N321" s="241"/>
      <c r="O321" s="241"/>
      <c r="P321" s="241"/>
      <c r="Q321" s="241"/>
      <c r="R321" s="241"/>
      <c r="S321" s="241"/>
      <c r="T321" s="241"/>
      <c r="U321" s="241"/>
      <c r="V321" s="241"/>
      <c r="W321" s="241"/>
      <c r="X321" s="241"/>
      <c r="Y321" s="241"/>
      <c r="Z321" s="241"/>
    </row>
    <row r="322" ht="15.0" customHeight="1">
      <c r="A322" s="254" t="s">
        <v>96</v>
      </c>
      <c r="B322" s="239"/>
      <c r="C322" s="239"/>
      <c r="D322" s="240"/>
      <c r="E322" s="241"/>
      <c r="F322" s="241"/>
      <c r="G322" s="241"/>
      <c r="H322" s="241"/>
      <c r="I322" s="241"/>
      <c r="J322" s="241"/>
      <c r="K322" s="241"/>
      <c r="L322" s="241"/>
      <c r="M322" s="241"/>
      <c r="N322" s="241"/>
      <c r="O322" s="241"/>
      <c r="P322" s="241"/>
      <c r="Q322" s="241"/>
      <c r="R322" s="241"/>
      <c r="S322" s="241"/>
      <c r="T322" s="241"/>
      <c r="U322" s="241"/>
      <c r="V322" s="241"/>
      <c r="W322" s="241"/>
      <c r="X322" s="241"/>
      <c r="Y322" s="241"/>
      <c r="Z322" s="241"/>
    </row>
    <row r="323" ht="6.75" customHeight="1">
      <c r="A323" s="255"/>
      <c r="B323" s="256"/>
      <c r="C323" s="256"/>
      <c r="D323" s="257"/>
      <c r="E323" s="241"/>
      <c r="F323" s="241"/>
      <c r="G323" s="241"/>
      <c r="H323" s="241"/>
      <c r="I323" s="241"/>
      <c r="J323" s="241"/>
      <c r="K323" s="241"/>
      <c r="L323" s="241"/>
      <c r="M323" s="241"/>
      <c r="N323" s="241"/>
      <c r="O323" s="241"/>
      <c r="P323" s="241"/>
      <c r="Q323" s="241"/>
      <c r="R323" s="241"/>
      <c r="S323" s="241"/>
      <c r="T323" s="241"/>
      <c r="U323" s="241"/>
      <c r="V323" s="241"/>
      <c r="W323" s="241"/>
      <c r="X323" s="241"/>
      <c r="Y323" s="241"/>
      <c r="Z323" s="241"/>
    </row>
    <row r="324" ht="12.0" customHeight="1">
      <c r="A324" s="258" t="s">
        <v>133</v>
      </c>
      <c r="B324" s="259"/>
      <c r="C324" s="260" t="s">
        <v>98</v>
      </c>
      <c r="D324" s="311">
        <f>'Proposed Rates'!J13</f>
        <v>1.34</v>
      </c>
      <c r="E324" s="241"/>
      <c r="F324" s="241"/>
      <c r="G324" s="241"/>
      <c r="H324" s="241"/>
      <c r="I324" s="241"/>
      <c r="J324" s="241"/>
      <c r="K324" s="241"/>
      <c r="L324" s="241"/>
      <c r="M324" s="241"/>
      <c r="N324" s="241"/>
      <c r="O324" s="241"/>
      <c r="P324" s="241"/>
      <c r="Q324" s="241"/>
      <c r="R324" s="241"/>
      <c r="S324" s="241"/>
      <c r="T324" s="241"/>
      <c r="U324" s="241"/>
      <c r="V324" s="241"/>
      <c r="W324" s="241"/>
      <c r="X324" s="241"/>
      <c r="Y324" s="241"/>
      <c r="Z324" s="241"/>
    </row>
    <row r="325" ht="12.0" customHeight="1">
      <c r="A325" s="258" t="s">
        <v>116</v>
      </c>
      <c r="B325" s="259"/>
      <c r="C325" s="260" t="s">
        <v>123</v>
      </c>
      <c r="D325" s="312">
        <f>'Proposed Rates'!J26</f>
        <v>9.4537</v>
      </c>
      <c r="E325" s="241"/>
      <c r="F325" s="241"/>
      <c r="G325" s="241"/>
      <c r="H325" s="241"/>
      <c r="I325" s="241"/>
      <c r="J325" s="241"/>
      <c r="K325" s="241"/>
      <c r="L325" s="241"/>
      <c r="M325" s="241"/>
      <c r="N325" s="241"/>
      <c r="O325" s="241"/>
      <c r="P325" s="241"/>
      <c r="Q325" s="241"/>
      <c r="R325" s="241"/>
      <c r="S325" s="241"/>
      <c r="T325" s="241"/>
      <c r="U325" s="241"/>
      <c r="V325" s="241"/>
      <c r="W325" s="241"/>
      <c r="X325" s="241"/>
      <c r="Y325" s="241"/>
      <c r="Z325" s="241"/>
    </row>
    <row r="326" ht="12.0" customHeight="1">
      <c r="A326" s="258" t="s">
        <v>102</v>
      </c>
      <c r="B326" s="259"/>
      <c r="C326" s="260" t="s">
        <v>123</v>
      </c>
      <c r="D326" s="314">
        <f>'Proposed Rates'!J265</f>
        <v>0.01182</v>
      </c>
      <c r="E326" s="241"/>
      <c r="F326" s="241"/>
      <c r="G326" s="241"/>
      <c r="H326" s="241"/>
      <c r="I326" s="241"/>
      <c r="J326" s="241"/>
      <c r="K326" s="241"/>
      <c r="L326" s="241"/>
      <c r="M326" s="241"/>
      <c r="N326" s="241"/>
      <c r="O326" s="241"/>
      <c r="P326" s="241"/>
      <c r="Q326" s="241"/>
      <c r="R326" s="241"/>
      <c r="S326" s="241"/>
      <c r="T326" s="241"/>
      <c r="U326" s="241"/>
      <c r="V326" s="241"/>
      <c r="W326" s="241"/>
      <c r="X326" s="241"/>
      <c r="Y326" s="241"/>
      <c r="Z326" s="241"/>
    </row>
    <row r="327" ht="12.0" hidden="1" customHeight="1">
      <c r="A327" s="258" t="s">
        <v>104</v>
      </c>
      <c r="B327" s="259"/>
      <c r="C327" s="260" t="s">
        <v>123</v>
      </c>
      <c r="D327" s="312">
        <f>'Proposed Rates'!J42</f>
        <v>0</v>
      </c>
      <c r="E327" s="241"/>
      <c r="F327" s="241"/>
      <c r="G327" s="241"/>
      <c r="H327" s="241"/>
      <c r="I327" s="241"/>
      <c r="J327" s="241"/>
      <c r="K327" s="241"/>
      <c r="L327" s="241"/>
      <c r="M327" s="241"/>
      <c r="N327" s="241"/>
      <c r="O327" s="241"/>
      <c r="P327" s="241"/>
      <c r="Q327" s="241"/>
      <c r="R327" s="241"/>
      <c r="S327" s="241"/>
      <c r="T327" s="241"/>
      <c r="U327" s="241"/>
      <c r="V327" s="241"/>
      <c r="W327" s="241"/>
      <c r="X327" s="241"/>
      <c r="Y327" s="241"/>
      <c r="Z327" s="241"/>
    </row>
    <row r="328" ht="12.0" hidden="1" customHeight="1">
      <c r="A328" s="258" t="s">
        <v>100</v>
      </c>
      <c r="B328" s="259"/>
      <c r="C328" s="260" t="s">
        <v>123</v>
      </c>
      <c r="D328" s="312">
        <f>'Proposed Rates'!J69</f>
        <v>0</v>
      </c>
      <c r="E328" s="241"/>
      <c r="F328" s="241"/>
      <c r="G328" s="241"/>
      <c r="H328" s="241"/>
      <c r="I328" s="241"/>
      <c r="J328" s="241"/>
      <c r="K328" s="241"/>
      <c r="L328" s="241"/>
      <c r="M328" s="241"/>
      <c r="N328" s="241"/>
      <c r="O328" s="241"/>
      <c r="P328" s="241"/>
      <c r="Q328" s="241"/>
      <c r="R328" s="241"/>
      <c r="S328" s="241"/>
      <c r="T328" s="241"/>
      <c r="U328" s="241"/>
      <c r="V328" s="241"/>
      <c r="W328" s="241"/>
      <c r="X328" s="241"/>
      <c r="Y328" s="241"/>
      <c r="Z328" s="241"/>
    </row>
    <row r="329" ht="12.0" hidden="1" customHeight="1">
      <c r="A329" s="258" t="s">
        <v>99</v>
      </c>
      <c r="B329" s="259"/>
      <c r="C329" s="260" t="s">
        <v>123</v>
      </c>
      <c r="D329" s="312">
        <f>'Proposed Rates'!J95</f>
        <v>0</v>
      </c>
      <c r="E329" s="241"/>
      <c r="F329" s="241"/>
      <c r="G329" s="241"/>
      <c r="H329" s="241"/>
      <c r="I329" s="241"/>
      <c r="J329" s="241"/>
      <c r="K329" s="241"/>
      <c r="L329" s="241"/>
      <c r="M329" s="241"/>
      <c r="N329" s="241"/>
      <c r="O329" s="241"/>
      <c r="P329" s="241"/>
      <c r="Q329" s="241"/>
      <c r="R329" s="241"/>
      <c r="S329" s="241"/>
      <c r="T329" s="241"/>
      <c r="U329" s="241"/>
      <c r="V329" s="241"/>
      <c r="W329" s="241"/>
      <c r="X329" s="241"/>
      <c r="Y329" s="241"/>
      <c r="Z329" s="241"/>
    </row>
    <row r="330" ht="12.0" hidden="1" customHeight="1">
      <c r="A330" s="258" t="s">
        <v>105</v>
      </c>
      <c r="B330" s="259"/>
      <c r="C330" s="260" t="s">
        <v>103</v>
      </c>
      <c r="D330" s="312">
        <f>'Proposed Rates'!J147</f>
        <v>0</v>
      </c>
      <c r="E330" s="241"/>
      <c r="F330" s="241"/>
      <c r="G330" s="241"/>
      <c r="H330" s="241"/>
      <c r="I330" s="241"/>
      <c r="J330" s="241"/>
      <c r="K330" s="241"/>
      <c r="L330" s="241"/>
      <c r="M330" s="241"/>
      <c r="N330" s="241"/>
      <c r="O330" s="241"/>
      <c r="P330" s="241"/>
      <c r="Q330" s="241"/>
      <c r="R330" s="241"/>
      <c r="S330" s="241"/>
      <c r="T330" s="241"/>
      <c r="U330" s="241"/>
      <c r="V330" s="241"/>
      <c r="W330" s="241"/>
      <c r="X330" s="241"/>
      <c r="Y330" s="241"/>
      <c r="Z330" s="241"/>
    </row>
    <row r="331" ht="12.0" customHeight="1">
      <c r="A331" s="258" t="s">
        <v>106</v>
      </c>
      <c r="B331" s="259"/>
      <c r="C331" s="260" t="s">
        <v>123</v>
      </c>
      <c r="D331" s="312">
        <f>'Proposed Rates'!J188</f>
        <v>2.2106</v>
      </c>
      <c r="E331" s="241"/>
      <c r="F331" s="241"/>
      <c r="G331" s="241"/>
      <c r="H331" s="241"/>
      <c r="I331" s="241"/>
      <c r="J331" s="241"/>
      <c r="K331" s="241"/>
      <c r="L331" s="241"/>
      <c r="M331" s="241"/>
      <c r="N331" s="241"/>
      <c r="O331" s="241"/>
      <c r="P331" s="241"/>
      <c r="Q331" s="241"/>
      <c r="R331" s="241"/>
      <c r="S331" s="241"/>
      <c r="T331" s="241"/>
      <c r="U331" s="241"/>
      <c r="V331" s="241"/>
      <c r="W331" s="241"/>
      <c r="X331" s="241"/>
      <c r="Y331" s="241"/>
      <c r="Z331" s="241"/>
    </row>
    <row r="332" ht="12.0" customHeight="1">
      <c r="A332" s="258" t="s">
        <v>107</v>
      </c>
      <c r="B332" s="259"/>
      <c r="C332" s="260" t="s">
        <v>123</v>
      </c>
      <c r="D332" s="312">
        <f>'Proposed Rates'!J201</f>
        <v>1.2333</v>
      </c>
      <c r="E332" s="241"/>
      <c r="F332" s="241"/>
      <c r="G332" s="241"/>
      <c r="H332" s="241"/>
      <c r="I332" s="241"/>
      <c r="J332" s="241"/>
      <c r="K332" s="241"/>
      <c r="L332" s="241"/>
      <c r="M332" s="241"/>
      <c r="N332" s="241"/>
      <c r="O332" s="241"/>
      <c r="P332" s="241"/>
      <c r="Q332" s="241"/>
      <c r="R332" s="241"/>
      <c r="S332" s="241"/>
      <c r="T332" s="241"/>
      <c r="U332" s="241"/>
      <c r="V332" s="241"/>
      <c r="W332" s="241"/>
      <c r="X332" s="241"/>
      <c r="Y332" s="241"/>
      <c r="Z332" s="241"/>
    </row>
    <row r="333" ht="4.5" customHeight="1">
      <c r="A333" s="260"/>
      <c r="B333" s="260"/>
      <c r="C333" s="260"/>
      <c r="D333" s="315"/>
      <c r="E333" s="241"/>
      <c r="F333" s="241"/>
      <c r="G333" s="241"/>
      <c r="H333" s="241"/>
      <c r="I333" s="241"/>
      <c r="J333" s="241"/>
      <c r="K333" s="241"/>
      <c r="L333" s="241"/>
      <c r="M333" s="241"/>
      <c r="N333" s="241"/>
      <c r="O333" s="241"/>
      <c r="P333" s="241"/>
      <c r="Q333" s="241"/>
      <c r="R333" s="241"/>
      <c r="S333" s="241"/>
      <c r="T333" s="241"/>
      <c r="U333" s="241"/>
      <c r="V333" s="241"/>
      <c r="W333" s="241"/>
      <c r="X333" s="241"/>
      <c r="Y333" s="241"/>
      <c r="Z333" s="241"/>
    </row>
    <row r="334" ht="11.25" customHeight="1">
      <c r="A334" s="266" t="s">
        <v>108</v>
      </c>
      <c r="B334" s="259"/>
      <c r="C334" s="260"/>
      <c r="D334" s="315"/>
      <c r="E334" s="241"/>
      <c r="F334" s="241"/>
      <c r="G334" s="241"/>
      <c r="H334" s="241"/>
      <c r="I334" s="241"/>
      <c r="J334" s="241"/>
      <c r="K334" s="241"/>
      <c r="L334" s="241"/>
      <c r="M334" s="241"/>
      <c r="N334" s="241"/>
      <c r="O334" s="241"/>
      <c r="P334" s="241"/>
      <c r="Q334" s="241"/>
      <c r="R334" s="241"/>
      <c r="S334" s="241"/>
      <c r="T334" s="241"/>
      <c r="U334" s="241"/>
      <c r="V334" s="241"/>
      <c r="W334" s="241"/>
      <c r="X334" s="241"/>
      <c r="Y334" s="241"/>
      <c r="Z334" s="241"/>
    </row>
    <row r="335" ht="4.5" customHeight="1">
      <c r="A335" s="255"/>
      <c r="B335" s="260"/>
      <c r="C335" s="260"/>
      <c r="D335" s="315"/>
      <c r="E335" s="241"/>
      <c r="F335" s="241"/>
      <c r="G335" s="241"/>
      <c r="H335" s="241"/>
      <c r="I335" s="241"/>
      <c r="J335" s="241"/>
      <c r="K335" s="241"/>
      <c r="L335" s="241"/>
      <c r="M335" s="241"/>
      <c r="N335" s="241"/>
      <c r="O335" s="241"/>
      <c r="P335" s="241"/>
      <c r="Q335" s="241"/>
      <c r="R335" s="241"/>
      <c r="S335" s="241"/>
      <c r="T335" s="241"/>
      <c r="U335" s="241"/>
      <c r="V335" s="241"/>
      <c r="W335" s="241"/>
      <c r="X335" s="241"/>
      <c r="Y335" s="241"/>
      <c r="Z335" s="241"/>
    </row>
    <row r="336" ht="12.0" customHeight="1">
      <c r="A336" s="258" t="s">
        <v>109</v>
      </c>
      <c r="B336" s="259"/>
      <c r="C336" s="260" t="s">
        <v>103</v>
      </c>
      <c r="D336" s="312">
        <f>$D$34</f>
        <v>0.0041</v>
      </c>
      <c r="E336" s="241"/>
      <c r="F336" s="241"/>
      <c r="G336" s="241"/>
      <c r="H336" s="241"/>
      <c r="I336" s="241"/>
      <c r="J336" s="241"/>
      <c r="K336" s="241"/>
      <c r="L336" s="241"/>
      <c r="M336" s="241"/>
      <c r="N336" s="241"/>
      <c r="O336" s="241"/>
      <c r="P336" s="241"/>
      <c r="Q336" s="241"/>
      <c r="R336" s="241"/>
      <c r="S336" s="241"/>
      <c r="T336" s="241"/>
      <c r="U336" s="241"/>
      <c r="V336" s="241"/>
      <c r="W336" s="241"/>
      <c r="X336" s="241"/>
      <c r="Y336" s="241"/>
      <c r="Z336" s="241"/>
    </row>
    <row r="337" ht="12.0" customHeight="1">
      <c r="A337" s="258" t="s">
        <v>110</v>
      </c>
      <c r="B337" s="259"/>
      <c r="C337" s="260" t="s">
        <v>103</v>
      </c>
      <c r="D337" s="312">
        <f>'Proposed Rates'!J1-'2026'!D335</f>
        <v>-0.0041</v>
      </c>
      <c r="E337" s="241"/>
      <c r="F337" s="241"/>
      <c r="G337" s="241"/>
      <c r="H337" s="241"/>
      <c r="I337" s="241"/>
      <c r="J337" s="241"/>
      <c r="K337" s="241"/>
      <c r="L337" s="241"/>
      <c r="M337" s="241"/>
      <c r="N337" s="241"/>
      <c r="O337" s="241"/>
      <c r="P337" s="241"/>
      <c r="Q337" s="241"/>
      <c r="R337" s="241"/>
      <c r="S337" s="241"/>
      <c r="T337" s="241"/>
      <c r="U337" s="241"/>
      <c r="V337" s="241"/>
      <c r="W337" s="241"/>
      <c r="X337" s="241"/>
      <c r="Y337" s="241"/>
      <c r="Z337" s="241"/>
    </row>
    <row r="338" ht="12.0" customHeight="1">
      <c r="A338" s="258" t="s">
        <v>111</v>
      </c>
      <c r="B338" s="259"/>
      <c r="C338" s="260" t="s">
        <v>103</v>
      </c>
      <c r="D338" s="312">
        <f>'Proposed Rates'!J227</f>
        <v>0.0015</v>
      </c>
      <c r="E338" s="241"/>
      <c r="F338" s="241"/>
      <c r="G338" s="241"/>
      <c r="H338" s="241"/>
      <c r="I338" s="241"/>
      <c r="J338" s="241"/>
      <c r="K338" s="241"/>
      <c r="L338" s="241"/>
      <c r="M338" s="241"/>
      <c r="N338" s="241"/>
      <c r="O338" s="241"/>
      <c r="P338" s="241"/>
      <c r="Q338" s="241"/>
      <c r="R338" s="241"/>
      <c r="S338" s="241"/>
      <c r="T338" s="241"/>
      <c r="U338" s="241"/>
      <c r="V338" s="241"/>
      <c r="W338" s="241"/>
      <c r="X338" s="241"/>
      <c r="Y338" s="241"/>
      <c r="Z338" s="241"/>
    </row>
    <row r="339" ht="12.0" customHeight="1">
      <c r="A339" s="258" t="s">
        <v>112</v>
      </c>
      <c r="B339" s="259"/>
      <c r="C339" s="260" t="s">
        <v>98</v>
      </c>
      <c r="D339" s="312">
        <f>'Proposed Rates'!J241</f>
        <v>1.63</v>
      </c>
      <c r="E339" s="241"/>
      <c r="F339" s="241"/>
      <c r="G339" s="241"/>
      <c r="H339" s="241"/>
      <c r="I339" s="241"/>
      <c r="J339" s="241"/>
      <c r="K339" s="241"/>
      <c r="L339" s="241"/>
      <c r="M339" s="241"/>
      <c r="N339" s="241"/>
      <c r="O339" s="241"/>
      <c r="P339" s="241"/>
      <c r="Q339" s="241"/>
      <c r="R339" s="241"/>
      <c r="S339" s="241"/>
      <c r="T339" s="241"/>
      <c r="U339" s="241"/>
      <c r="V339" s="241"/>
      <c r="W339" s="241"/>
      <c r="X339" s="241"/>
      <c r="Y339" s="241"/>
      <c r="Z339" s="241"/>
    </row>
    <row r="340" ht="4.5" customHeight="1">
      <c r="A340" s="282"/>
      <c r="B340" s="259"/>
      <c r="C340" s="260"/>
      <c r="D340" s="265"/>
      <c r="E340" s="241"/>
      <c r="F340" s="241"/>
      <c r="G340" s="241"/>
      <c r="H340" s="241"/>
      <c r="I340" s="241"/>
      <c r="J340" s="241"/>
      <c r="K340" s="241"/>
      <c r="L340" s="241"/>
      <c r="M340" s="241"/>
      <c r="N340" s="241"/>
      <c r="O340" s="241"/>
      <c r="P340" s="241"/>
      <c r="Q340" s="241"/>
      <c r="R340" s="241"/>
      <c r="S340" s="241"/>
      <c r="T340" s="241"/>
      <c r="U340" s="241"/>
      <c r="V340" s="241"/>
      <c r="W340" s="241"/>
      <c r="X340" s="241"/>
      <c r="Y340" s="241"/>
      <c r="Z340" s="241"/>
    </row>
    <row r="341" ht="24.0" customHeight="1">
      <c r="A341" s="238" t="str">
        <f>$A$1</f>
        <v>Hydro Ottawa Limited</v>
      </c>
      <c r="B341" s="239"/>
      <c r="C341" s="239"/>
      <c r="D341" s="240"/>
      <c r="E341" s="241"/>
      <c r="F341" s="241"/>
      <c r="G341" s="241"/>
      <c r="H341" s="241"/>
      <c r="I341" s="241"/>
      <c r="J341" s="241"/>
      <c r="K341" s="241"/>
      <c r="L341" s="241"/>
      <c r="M341" s="241"/>
      <c r="N341" s="241"/>
      <c r="O341" s="241"/>
      <c r="P341" s="241"/>
      <c r="Q341" s="241"/>
      <c r="R341" s="241"/>
      <c r="S341" s="241"/>
      <c r="T341" s="241"/>
      <c r="U341" s="241"/>
      <c r="V341" s="241"/>
      <c r="W341" s="241"/>
      <c r="X341" s="241"/>
      <c r="Y341" s="241"/>
      <c r="Z341" s="241"/>
    </row>
    <row r="342" ht="15.75" customHeight="1">
      <c r="A342" s="242" t="str">
        <f>$A$2</f>
        <v>PROPOSED - TARIFF OF RATES AND CHARGES</v>
      </c>
      <c r="B342" s="239"/>
      <c r="C342" s="239"/>
      <c r="D342" s="240"/>
      <c r="E342" s="241"/>
      <c r="F342" s="241"/>
      <c r="G342" s="241"/>
      <c r="H342" s="241"/>
      <c r="I342" s="241"/>
      <c r="J342" s="241"/>
      <c r="K342" s="241"/>
      <c r="L342" s="241"/>
      <c r="M342" s="241"/>
      <c r="N342" s="241"/>
      <c r="O342" s="241"/>
      <c r="P342" s="241"/>
      <c r="Q342" s="241"/>
      <c r="R342" s="241"/>
      <c r="S342" s="241"/>
      <c r="T342" s="241"/>
      <c r="U342" s="241"/>
      <c r="V342" s="241"/>
      <c r="W342" s="241"/>
      <c r="X342" s="241"/>
      <c r="Y342" s="241"/>
      <c r="Z342" s="241"/>
    </row>
    <row r="343" ht="15.75" customHeight="1">
      <c r="A343" s="243" t="str">
        <f>$A$3</f>
        <v>Effective and Implementation Date January 1, 2030</v>
      </c>
      <c r="B343" s="239"/>
      <c r="C343" s="239"/>
      <c r="D343" s="240"/>
      <c r="E343" s="241"/>
      <c r="F343" s="241"/>
      <c r="G343" s="241"/>
      <c r="H343" s="241"/>
      <c r="I343" s="241"/>
      <c r="J343" s="241"/>
      <c r="K343" s="241"/>
      <c r="L343" s="241"/>
      <c r="M343" s="241"/>
      <c r="N343" s="241"/>
      <c r="O343" s="241"/>
      <c r="P343" s="241"/>
      <c r="Q343" s="241"/>
      <c r="R343" s="241"/>
      <c r="S343" s="241"/>
      <c r="T343" s="241"/>
      <c r="U343" s="241"/>
      <c r="V343" s="241"/>
      <c r="W343" s="241"/>
      <c r="X343" s="241"/>
      <c r="Y343" s="241"/>
      <c r="Z343" s="241"/>
    </row>
    <row r="344" ht="12.0" customHeight="1">
      <c r="A344" s="244" t="str">
        <f>$A$4</f>
        <v>This schedule supersedes and replaces all previously</v>
      </c>
      <c r="B344" s="239"/>
      <c r="C344" s="239"/>
      <c r="D344" s="240"/>
      <c r="E344" s="241"/>
      <c r="F344" s="241"/>
      <c r="G344" s="241"/>
      <c r="H344" s="241"/>
      <c r="I344" s="241"/>
      <c r="J344" s="241"/>
      <c r="K344" s="241"/>
      <c r="L344" s="241"/>
      <c r="M344" s="241"/>
      <c r="N344" s="241"/>
      <c r="O344" s="241"/>
      <c r="P344" s="241"/>
      <c r="Q344" s="241"/>
      <c r="R344" s="241"/>
      <c r="S344" s="241"/>
      <c r="T344" s="241"/>
      <c r="U344" s="241"/>
      <c r="V344" s="241"/>
      <c r="W344" s="241"/>
      <c r="X344" s="241"/>
      <c r="Y344" s="241"/>
      <c r="Z344" s="241"/>
    </row>
    <row r="345" ht="11.25" customHeight="1">
      <c r="A345" s="244" t="str">
        <f>$A$5</f>
        <v>approved schedules of Rates, Charges and Loss Factors</v>
      </c>
      <c r="B345" s="239"/>
      <c r="C345" s="239"/>
      <c r="D345" s="240"/>
      <c r="E345" s="241"/>
      <c r="F345" s="241"/>
      <c r="G345" s="241"/>
      <c r="H345" s="241"/>
      <c r="I345" s="241"/>
      <c r="J345" s="241"/>
      <c r="K345" s="241"/>
      <c r="L345" s="241"/>
      <c r="M345" s="241"/>
      <c r="N345" s="241"/>
      <c r="O345" s="241"/>
      <c r="P345" s="241"/>
      <c r="Q345" s="241"/>
      <c r="R345" s="241"/>
      <c r="S345" s="241"/>
      <c r="T345" s="241"/>
      <c r="U345" s="241"/>
      <c r="V345" s="241"/>
      <c r="W345" s="241"/>
      <c r="X345" s="241"/>
      <c r="Y345" s="241"/>
      <c r="Z345" s="241"/>
    </row>
    <row r="346" ht="11.25" customHeight="1">
      <c r="A346" s="245" t="str">
        <f>$A$6</f>
        <v>EB-2024-0115</v>
      </c>
      <c r="B346" s="239"/>
      <c r="C346" s="239"/>
      <c r="D346" s="240"/>
      <c r="E346" s="241"/>
      <c r="F346" s="241"/>
      <c r="G346" s="241"/>
      <c r="H346" s="241"/>
      <c r="I346" s="241"/>
      <c r="J346" s="241"/>
      <c r="K346" s="241"/>
      <c r="L346" s="241"/>
      <c r="M346" s="241"/>
      <c r="N346" s="241"/>
      <c r="O346" s="241"/>
      <c r="P346" s="241"/>
      <c r="Q346" s="241"/>
      <c r="R346" s="241"/>
      <c r="S346" s="241"/>
      <c r="T346" s="241"/>
      <c r="U346" s="241"/>
      <c r="V346" s="241"/>
      <c r="W346" s="241"/>
      <c r="X346" s="241"/>
      <c r="Y346" s="241"/>
      <c r="Z346" s="241"/>
    </row>
    <row r="347" ht="18.75" customHeight="1">
      <c r="A347" s="246" t="s">
        <v>209</v>
      </c>
      <c r="B347" s="239"/>
      <c r="C347" s="239"/>
      <c r="D347" s="240"/>
      <c r="E347" s="267"/>
      <c r="F347" s="267"/>
      <c r="G347" s="267"/>
      <c r="H347" s="267"/>
      <c r="I347" s="267"/>
      <c r="J347" s="267"/>
      <c r="K347" s="267"/>
      <c r="L347" s="267"/>
      <c r="M347" s="267"/>
      <c r="N347" s="267"/>
      <c r="O347" s="267"/>
      <c r="P347" s="267"/>
      <c r="Q347" s="267"/>
      <c r="R347" s="267"/>
      <c r="S347" s="267"/>
      <c r="T347" s="267"/>
      <c r="U347" s="267"/>
      <c r="V347" s="267"/>
      <c r="W347" s="267"/>
      <c r="X347" s="267"/>
      <c r="Y347" s="267"/>
      <c r="Z347" s="267"/>
    </row>
    <row r="348" ht="36.0" customHeight="1">
      <c r="A348" s="247" t="s">
        <v>210</v>
      </c>
      <c r="B348" s="239"/>
      <c r="C348" s="239"/>
      <c r="D348" s="240"/>
      <c r="E348" s="241"/>
      <c r="F348" s="241"/>
      <c r="G348" s="241"/>
      <c r="H348" s="241"/>
      <c r="I348" s="241"/>
      <c r="J348" s="241"/>
      <c r="K348" s="241"/>
      <c r="L348" s="241"/>
      <c r="M348" s="241"/>
      <c r="N348" s="241"/>
      <c r="O348" s="241"/>
      <c r="P348" s="241"/>
      <c r="Q348" s="241"/>
      <c r="R348" s="241"/>
      <c r="S348" s="241"/>
      <c r="T348" s="241"/>
      <c r="U348" s="241"/>
      <c r="V348" s="241"/>
      <c r="W348" s="241"/>
      <c r="X348" s="241"/>
      <c r="Y348" s="241"/>
      <c r="Z348" s="241"/>
    </row>
    <row r="349" ht="6.75" customHeight="1">
      <c r="A349" s="248"/>
      <c r="B349" s="248"/>
      <c r="C349" s="248"/>
      <c r="D349" s="249"/>
      <c r="E349" s="241"/>
      <c r="F349" s="241"/>
      <c r="G349" s="241"/>
      <c r="H349" s="241"/>
      <c r="I349" s="241"/>
      <c r="J349" s="241"/>
      <c r="K349" s="241"/>
      <c r="L349" s="241"/>
      <c r="M349" s="241"/>
      <c r="N349" s="241"/>
      <c r="O349" s="241"/>
      <c r="P349" s="241"/>
      <c r="Q349" s="241"/>
      <c r="R349" s="241"/>
      <c r="S349" s="241"/>
      <c r="T349" s="241"/>
      <c r="U349" s="241"/>
      <c r="V349" s="241"/>
      <c r="W349" s="241"/>
      <c r="X349" s="241"/>
      <c r="Y349" s="241"/>
      <c r="Z349" s="241"/>
    </row>
    <row r="350" ht="11.25" customHeight="1">
      <c r="A350" s="250" t="s">
        <v>91</v>
      </c>
      <c r="B350" s="239"/>
      <c r="C350" s="239"/>
      <c r="D350" s="240"/>
      <c r="E350" s="241"/>
      <c r="F350" s="241"/>
      <c r="G350" s="241"/>
      <c r="H350" s="241"/>
      <c r="I350" s="241"/>
      <c r="J350" s="241"/>
      <c r="K350" s="241"/>
      <c r="L350" s="241"/>
      <c r="M350" s="241"/>
      <c r="N350" s="241"/>
      <c r="O350" s="241"/>
      <c r="P350" s="241"/>
      <c r="Q350" s="241"/>
      <c r="R350" s="241"/>
      <c r="S350" s="241"/>
      <c r="T350" s="241"/>
      <c r="U350" s="241"/>
      <c r="V350" s="241"/>
      <c r="W350" s="241"/>
      <c r="X350" s="241"/>
      <c r="Y350" s="241"/>
      <c r="Z350" s="241"/>
    </row>
    <row r="351" ht="6.75" customHeight="1">
      <c r="A351" s="251"/>
      <c r="B351" s="252"/>
      <c r="C351" s="252"/>
      <c r="D351" s="253"/>
      <c r="E351" s="241"/>
      <c r="F351" s="241"/>
      <c r="G351" s="241"/>
      <c r="H351" s="241"/>
      <c r="I351" s="241"/>
      <c r="J351" s="241"/>
      <c r="K351" s="241"/>
      <c r="L351" s="241"/>
      <c r="M351" s="241"/>
      <c r="N351" s="241"/>
      <c r="O351" s="241"/>
      <c r="P351" s="241"/>
      <c r="Q351" s="241"/>
      <c r="R351" s="241"/>
      <c r="S351" s="241"/>
      <c r="T351" s="241"/>
      <c r="U351" s="241"/>
      <c r="V351" s="241"/>
      <c r="W351" s="241"/>
      <c r="X351" s="241"/>
      <c r="Y351" s="241"/>
      <c r="Z351" s="241"/>
    </row>
    <row r="352" ht="36.0" customHeight="1">
      <c r="A352" s="247" t="s">
        <v>92</v>
      </c>
      <c r="B352" s="239"/>
      <c r="C352" s="239"/>
      <c r="D352" s="240"/>
      <c r="E352" s="241"/>
      <c r="F352" s="241"/>
      <c r="G352" s="241"/>
      <c r="H352" s="241"/>
      <c r="I352" s="241"/>
      <c r="J352" s="241"/>
      <c r="K352" s="241"/>
      <c r="L352" s="241"/>
      <c r="M352" s="241"/>
      <c r="N352" s="241"/>
      <c r="O352" s="241"/>
      <c r="P352" s="241"/>
      <c r="Q352" s="241"/>
      <c r="R352" s="241"/>
      <c r="S352" s="241"/>
      <c r="T352" s="241"/>
      <c r="U352" s="241"/>
      <c r="V352" s="241"/>
      <c r="W352" s="241"/>
      <c r="X352" s="241"/>
      <c r="Y352" s="241"/>
      <c r="Z352" s="241"/>
    </row>
    <row r="353" ht="6.75" customHeight="1">
      <c r="A353" s="248"/>
      <c r="B353" s="248"/>
      <c r="C353" s="248"/>
      <c r="D353" s="249"/>
      <c r="E353" s="241"/>
      <c r="F353" s="241"/>
      <c r="G353" s="241"/>
      <c r="H353" s="241"/>
      <c r="I353" s="241"/>
      <c r="J353" s="241"/>
      <c r="K353" s="241"/>
      <c r="L353" s="241"/>
      <c r="M353" s="241"/>
      <c r="N353" s="241"/>
      <c r="O353" s="241"/>
      <c r="P353" s="241"/>
      <c r="Q353" s="241"/>
      <c r="R353" s="241"/>
      <c r="S353" s="241"/>
      <c r="T353" s="241"/>
      <c r="U353" s="241"/>
      <c r="V353" s="241"/>
      <c r="W353" s="241"/>
      <c r="X353" s="241"/>
      <c r="Y353" s="241"/>
      <c r="Z353" s="241"/>
    </row>
    <row r="354" ht="48.0" customHeight="1">
      <c r="A354" s="247" t="s">
        <v>93</v>
      </c>
      <c r="B354" s="239"/>
      <c r="C354" s="239"/>
      <c r="D354" s="240"/>
      <c r="E354" s="241"/>
      <c r="F354" s="241"/>
      <c r="G354" s="241"/>
      <c r="H354" s="241"/>
      <c r="I354" s="241"/>
      <c r="J354" s="241"/>
      <c r="K354" s="241"/>
      <c r="L354" s="241"/>
      <c r="M354" s="241"/>
      <c r="N354" s="241"/>
      <c r="O354" s="241"/>
      <c r="P354" s="241"/>
      <c r="Q354" s="241"/>
      <c r="R354" s="241"/>
      <c r="S354" s="241"/>
      <c r="T354" s="241"/>
      <c r="U354" s="241"/>
      <c r="V354" s="241"/>
      <c r="W354" s="241"/>
      <c r="X354" s="241"/>
      <c r="Y354" s="241"/>
      <c r="Z354" s="241"/>
    </row>
    <row r="355" ht="6.75" customHeight="1">
      <c r="A355" s="248"/>
      <c r="B355" s="248"/>
      <c r="C355" s="248"/>
      <c r="D355" s="249"/>
      <c r="E355" s="241"/>
      <c r="F355" s="241"/>
      <c r="G355" s="241"/>
      <c r="H355" s="241"/>
      <c r="I355" s="241"/>
      <c r="J355" s="241"/>
      <c r="K355" s="241"/>
      <c r="L355" s="241"/>
      <c r="M355" s="241"/>
      <c r="N355" s="241"/>
      <c r="O355" s="241"/>
      <c r="P355" s="241"/>
      <c r="Q355" s="241"/>
      <c r="R355" s="241"/>
      <c r="S355" s="241"/>
      <c r="T355" s="241"/>
      <c r="U355" s="241"/>
      <c r="V355" s="241"/>
      <c r="W355" s="241"/>
      <c r="X355" s="241"/>
      <c r="Y355" s="241"/>
      <c r="Z355" s="241"/>
    </row>
    <row r="356" ht="24.0" customHeight="1">
      <c r="A356" s="247" t="s">
        <v>150</v>
      </c>
      <c r="B356" s="239"/>
      <c r="C356" s="239"/>
      <c r="D356" s="240"/>
      <c r="E356" s="241"/>
      <c r="F356" s="241"/>
      <c r="G356" s="241"/>
      <c r="H356" s="241"/>
      <c r="I356" s="241"/>
      <c r="J356" s="241"/>
      <c r="K356" s="241"/>
      <c r="L356" s="241"/>
      <c r="M356" s="241"/>
      <c r="N356" s="241"/>
      <c r="O356" s="241"/>
      <c r="P356" s="241"/>
      <c r="Q356" s="241"/>
      <c r="R356" s="241"/>
      <c r="S356" s="241"/>
      <c r="T356" s="241"/>
      <c r="U356" s="241"/>
      <c r="V356" s="241"/>
      <c r="W356" s="241"/>
      <c r="X356" s="241"/>
      <c r="Y356" s="241"/>
      <c r="Z356" s="241"/>
    </row>
    <row r="357" ht="6.75" customHeight="1">
      <c r="A357" s="248"/>
      <c r="B357" s="248"/>
      <c r="C357" s="248"/>
      <c r="D357" s="249"/>
      <c r="E357" s="241"/>
      <c r="F357" s="241"/>
      <c r="G357" s="241"/>
      <c r="H357" s="241"/>
      <c r="I357" s="241"/>
      <c r="J357" s="241"/>
      <c r="K357" s="241"/>
      <c r="L357" s="241"/>
      <c r="M357" s="241"/>
      <c r="N357" s="241"/>
      <c r="O357" s="241"/>
      <c r="P357" s="241"/>
      <c r="Q357" s="241"/>
      <c r="R357" s="241"/>
      <c r="S357" s="241"/>
      <c r="T357" s="241"/>
      <c r="U357" s="241"/>
      <c r="V357" s="241"/>
      <c r="W357" s="241"/>
      <c r="X357" s="241"/>
      <c r="Y357" s="241"/>
      <c r="Z357" s="241"/>
    </row>
    <row r="358" ht="36.0" customHeight="1">
      <c r="A358" s="247" t="s">
        <v>146</v>
      </c>
      <c r="B358" s="239"/>
      <c r="C358" s="239"/>
      <c r="D358" s="240"/>
      <c r="E358" s="241"/>
      <c r="F358" s="241"/>
      <c r="G358" s="241"/>
      <c r="H358" s="241"/>
      <c r="I358" s="241"/>
      <c r="J358" s="241"/>
      <c r="K358" s="241"/>
      <c r="L358" s="241"/>
      <c r="M358" s="241"/>
      <c r="N358" s="241"/>
      <c r="O358" s="241"/>
      <c r="P358" s="241"/>
      <c r="Q358" s="241"/>
      <c r="R358" s="241"/>
      <c r="S358" s="241"/>
      <c r="T358" s="241"/>
      <c r="U358" s="241"/>
      <c r="V358" s="241"/>
      <c r="W358" s="241"/>
      <c r="X358" s="241"/>
      <c r="Y358" s="241"/>
      <c r="Z358" s="241"/>
    </row>
    <row r="359" ht="6.75" customHeight="1">
      <c r="A359" s="248"/>
      <c r="B359" s="248"/>
      <c r="C359" s="248"/>
      <c r="D359" s="249"/>
      <c r="E359" s="241"/>
      <c r="F359" s="241"/>
      <c r="G359" s="241"/>
      <c r="H359" s="241"/>
      <c r="I359" s="241"/>
      <c r="J359" s="241"/>
      <c r="K359" s="241"/>
      <c r="L359" s="241"/>
      <c r="M359" s="241"/>
      <c r="N359" s="241"/>
      <c r="O359" s="241"/>
      <c r="P359" s="241"/>
      <c r="Q359" s="241"/>
      <c r="R359" s="241"/>
      <c r="S359" s="241"/>
      <c r="T359" s="241"/>
      <c r="U359" s="241"/>
      <c r="V359" s="241"/>
      <c r="W359" s="241"/>
      <c r="X359" s="241"/>
      <c r="Y359" s="241"/>
      <c r="Z359" s="241"/>
    </row>
    <row r="360" ht="15.0" customHeight="1">
      <c r="A360" s="254" t="s">
        <v>96</v>
      </c>
      <c r="B360" s="239"/>
      <c r="C360" s="239"/>
      <c r="D360" s="240"/>
      <c r="E360" s="241"/>
      <c r="F360" s="241"/>
      <c r="G360" s="241"/>
      <c r="H360" s="241"/>
      <c r="I360" s="241"/>
      <c r="J360" s="241"/>
      <c r="K360" s="241"/>
      <c r="L360" s="241"/>
      <c r="M360" s="241"/>
      <c r="N360" s="241"/>
      <c r="O360" s="241"/>
      <c r="P360" s="241"/>
      <c r="Q360" s="241"/>
      <c r="R360" s="241"/>
      <c r="S360" s="241"/>
      <c r="T360" s="241"/>
      <c r="U360" s="241"/>
      <c r="V360" s="241"/>
      <c r="W360" s="241"/>
      <c r="X360" s="241"/>
      <c r="Y360" s="241"/>
      <c r="Z360" s="241"/>
    </row>
    <row r="361" ht="6.75" customHeight="1">
      <c r="A361" s="255"/>
      <c r="B361" s="256"/>
      <c r="C361" s="256"/>
      <c r="D361" s="257"/>
      <c r="E361" s="241"/>
      <c r="F361" s="241"/>
      <c r="G361" s="241"/>
      <c r="H361" s="241"/>
      <c r="I361" s="241"/>
      <c r="J361" s="241"/>
      <c r="K361" s="241"/>
      <c r="L361" s="241"/>
      <c r="M361" s="241"/>
      <c r="N361" s="241"/>
      <c r="O361" s="241"/>
      <c r="P361" s="241"/>
      <c r="Q361" s="241"/>
      <c r="R361" s="241"/>
      <c r="S361" s="241"/>
      <c r="T361" s="241"/>
      <c r="U361" s="241"/>
      <c r="V361" s="241"/>
      <c r="W361" s="241"/>
      <c r="X361" s="241"/>
      <c r="Y361" s="241"/>
      <c r="Z361" s="241"/>
    </row>
    <row r="362" ht="10.5" customHeight="1">
      <c r="A362" s="300" t="s">
        <v>97</v>
      </c>
      <c r="B362" s="240"/>
      <c r="C362" s="260" t="s">
        <v>98</v>
      </c>
      <c r="D362" s="327">
        <f>'Proposed Rates'!J372</f>
        <v>0</v>
      </c>
      <c r="E362" s="241"/>
      <c r="F362" s="241"/>
      <c r="G362" s="241"/>
      <c r="H362" s="241"/>
      <c r="I362" s="241"/>
      <c r="J362" s="241"/>
      <c r="K362" s="241"/>
      <c r="L362" s="241"/>
      <c r="M362" s="241"/>
      <c r="N362" s="241"/>
      <c r="O362" s="241"/>
      <c r="P362" s="241"/>
      <c r="Q362" s="241"/>
      <c r="R362" s="241"/>
      <c r="S362" s="241"/>
      <c r="T362" s="241"/>
      <c r="U362" s="241"/>
      <c r="V362" s="241"/>
      <c r="W362" s="241"/>
      <c r="X362" s="241"/>
      <c r="Y362" s="241"/>
      <c r="Z362" s="241"/>
    </row>
    <row r="363" ht="10.5" customHeight="1">
      <c r="A363" s="282"/>
      <c r="B363" s="259"/>
      <c r="C363" s="260"/>
      <c r="D363" s="265"/>
      <c r="E363" s="241"/>
      <c r="F363" s="241"/>
      <c r="G363" s="241"/>
      <c r="H363" s="241"/>
      <c r="I363" s="241"/>
      <c r="J363" s="241"/>
      <c r="K363" s="241"/>
      <c r="L363" s="241"/>
      <c r="M363" s="241"/>
      <c r="N363" s="241"/>
      <c r="O363" s="241"/>
      <c r="P363" s="241"/>
      <c r="Q363" s="241"/>
      <c r="R363" s="241"/>
      <c r="S363" s="241"/>
      <c r="T363" s="241"/>
      <c r="U363" s="241"/>
      <c r="V363" s="241"/>
      <c r="W363" s="241"/>
      <c r="X363" s="241"/>
      <c r="Y363" s="241"/>
      <c r="Z363" s="241"/>
    </row>
    <row r="364" ht="24.0" customHeight="1">
      <c r="A364" s="238" t="str">
        <f>$A$1</f>
        <v>Hydro Ottawa Limited</v>
      </c>
      <c r="B364" s="239"/>
      <c r="C364" s="239"/>
      <c r="D364" s="240"/>
      <c r="E364" s="241"/>
      <c r="F364" s="241"/>
      <c r="G364" s="241"/>
      <c r="H364" s="241"/>
      <c r="I364" s="241"/>
      <c r="J364" s="241"/>
      <c r="K364" s="241"/>
      <c r="L364" s="241"/>
      <c r="M364" s="241"/>
      <c r="N364" s="241"/>
      <c r="O364" s="241"/>
      <c r="P364" s="241"/>
      <c r="Q364" s="241"/>
      <c r="R364" s="241"/>
      <c r="S364" s="241"/>
      <c r="T364" s="241"/>
      <c r="U364" s="241"/>
      <c r="V364" s="241"/>
      <c r="W364" s="241"/>
      <c r="X364" s="241"/>
      <c r="Y364" s="241"/>
      <c r="Z364" s="241"/>
    </row>
    <row r="365" ht="15.75" customHeight="1">
      <c r="A365" s="242" t="str">
        <f>$A$2</f>
        <v>PROPOSED - TARIFF OF RATES AND CHARGES</v>
      </c>
      <c r="B365" s="239"/>
      <c r="C365" s="239"/>
      <c r="D365" s="240"/>
      <c r="E365" s="241"/>
      <c r="F365" s="241"/>
      <c r="G365" s="241"/>
      <c r="H365" s="241"/>
      <c r="I365" s="241"/>
      <c r="J365" s="241"/>
      <c r="K365" s="241"/>
      <c r="L365" s="241"/>
      <c r="M365" s="241"/>
      <c r="N365" s="241"/>
      <c r="O365" s="241"/>
      <c r="P365" s="241"/>
      <c r="Q365" s="241"/>
      <c r="R365" s="241"/>
      <c r="S365" s="241"/>
      <c r="T365" s="241"/>
      <c r="U365" s="241"/>
      <c r="V365" s="241"/>
      <c r="W365" s="241"/>
      <c r="X365" s="241"/>
      <c r="Y365" s="241"/>
      <c r="Z365" s="241"/>
    </row>
    <row r="366" ht="15.75" customHeight="1">
      <c r="A366" s="243" t="str">
        <f>$A$3</f>
        <v>Effective and Implementation Date January 1, 2030</v>
      </c>
      <c r="B366" s="239"/>
      <c r="C366" s="239"/>
      <c r="D366" s="240"/>
      <c r="E366" s="241"/>
      <c r="F366" s="241"/>
      <c r="G366" s="241"/>
      <c r="H366" s="241"/>
      <c r="I366" s="241"/>
      <c r="J366" s="241"/>
      <c r="K366" s="241"/>
      <c r="L366" s="241"/>
      <c r="M366" s="241"/>
      <c r="N366" s="241"/>
      <c r="O366" s="241"/>
      <c r="P366" s="241"/>
      <c r="Q366" s="241"/>
      <c r="R366" s="241"/>
      <c r="S366" s="241"/>
      <c r="T366" s="241"/>
      <c r="U366" s="241"/>
      <c r="V366" s="241"/>
      <c r="W366" s="241"/>
      <c r="X366" s="241"/>
      <c r="Y366" s="241"/>
      <c r="Z366" s="241"/>
    </row>
    <row r="367" ht="12.0" customHeight="1">
      <c r="A367" s="244" t="str">
        <f>$A$4</f>
        <v>This schedule supersedes and replaces all previously</v>
      </c>
      <c r="B367" s="239"/>
      <c r="C367" s="239"/>
      <c r="D367" s="240"/>
      <c r="E367" s="241"/>
      <c r="F367" s="241"/>
      <c r="G367" s="241"/>
      <c r="H367" s="241"/>
      <c r="I367" s="241"/>
      <c r="J367" s="241"/>
      <c r="K367" s="241"/>
      <c r="L367" s="241"/>
      <c r="M367" s="241"/>
      <c r="N367" s="241"/>
      <c r="O367" s="241"/>
      <c r="P367" s="241"/>
      <c r="Q367" s="241"/>
      <c r="R367" s="241"/>
      <c r="S367" s="241"/>
      <c r="T367" s="241"/>
      <c r="U367" s="241"/>
      <c r="V367" s="241"/>
      <c r="W367" s="241"/>
      <c r="X367" s="241"/>
      <c r="Y367" s="241"/>
      <c r="Z367" s="241"/>
    </row>
    <row r="368" ht="11.25" customHeight="1">
      <c r="A368" s="244" t="str">
        <f>$A$5</f>
        <v>approved schedules of Rates, Charges and Loss Factors</v>
      </c>
      <c r="B368" s="239"/>
      <c r="C368" s="239"/>
      <c r="D368" s="240"/>
      <c r="E368" s="241"/>
      <c r="F368" s="241"/>
      <c r="G368" s="241"/>
      <c r="H368" s="241"/>
      <c r="I368" s="241"/>
      <c r="J368" s="241"/>
      <c r="K368" s="241"/>
      <c r="L368" s="241"/>
      <c r="M368" s="241"/>
      <c r="N368" s="241"/>
      <c r="O368" s="241"/>
      <c r="P368" s="241"/>
      <c r="Q368" s="241"/>
      <c r="R368" s="241"/>
      <c r="S368" s="241"/>
      <c r="T368" s="241"/>
      <c r="U368" s="241"/>
      <c r="V368" s="241"/>
      <c r="W368" s="241"/>
      <c r="X368" s="241"/>
      <c r="Y368" s="241"/>
      <c r="Z368" s="241"/>
    </row>
    <row r="369" ht="11.25" customHeight="1">
      <c r="A369" s="245" t="str">
        <f>$A$6</f>
        <v>EB-2024-0115</v>
      </c>
      <c r="B369" s="239"/>
      <c r="C369" s="239"/>
      <c r="D369" s="240"/>
      <c r="E369" s="241"/>
      <c r="F369" s="241"/>
      <c r="G369" s="241"/>
      <c r="H369" s="241"/>
      <c r="I369" s="241"/>
      <c r="J369" s="241"/>
      <c r="K369" s="241"/>
      <c r="L369" s="241"/>
      <c r="M369" s="241"/>
      <c r="N369" s="241"/>
      <c r="O369" s="241"/>
      <c r="P369" s="241"/>
      <c r="Q369" s="241"/>
      <c r="R369" s="241"/>
      <c r="S369" s="241"/>
      <c r="T369" s="241"/>
      <c r="U369" s="241"/>
      <c r="V369" s="241"/>
      <c r="W369" s="241"/>
      <c r="X369" s="241"/>
      <c r="Y369" s="241"/>
      <c r="Z369" s="241"/>
    </row>
    <row r="370" ht="18.75" customHeight="1">
      <c r="A370" s="246" t="s">
        <v>148</v>
      </c>
      <c r="B370" s="239"/>
      <c r="C370" s="239"/>
      <c r="D370" s="240"/>
      <c r="E370" s="267"/>
      <c r="F370" s="267"/>
      <c r="G370" s="267"/>
      <c r="H370" s="267"/>
      <c r="I370" s="267"/>
      <c r="J370" s="267"/>
      <c r="K370" s="267"/>
      <c r="L370" s="267"/>
      <c r="M370" s="267"/>
      <c r="N370" s="267"/>
      <c r="O370" s="267"/>
      <c r="P370" s="267"/>
      <c r="Q370" s="267"/>
      <c r="R370" s="267"/>
      <c r="S370" s="267"/>
      <c r="T370" s="267"/>
      <c r="U370" s="267"/>
      <c r="V370" s="267"/>
      <c r="W370" s="267"/>
      <c r="X370" s="267"/>
      <c r="Y370" s="267"/>
      <c r="Z370" s="267"/>
    </row>
    <row r="371" ht="36.0" customHeight="1">
      <c r="A371" s="247" t="s">
        <v>149</v>
      </c>
      <c r="B371" s="239"/>
      <c r="C371" s="239"/>
      <c r="D371" s="240"/>
      <c r="E371" s="241"/>
      <c r="F371" s="241"/>
      <c r="G371" s="241"/>
      <c r="H371" s="241"/>
      <c r="I371" s="241"/>
      <c r="J371" s="241"/>
      <c r="K371" s="241"/>
      <c r="L371" s="241"/>
      <c r="M371" s="241"/>
      <c r="N371" s="241"/>
      <c r="O371" s="241"/>
      <c r="P371" s="241"/>
      <c r="Q371" s="241"/>
      <c r="R371" s="241"/>
      <c r="S371" s="241"/>
      <c r="T371" s="241"/>
      <c r="U371" s="241"/>
      <c r="V371" s="241"/>
      <c r="W371" s="241"/>
      <c r="X371" s="241"/>
      <c r="Y371" s="241"/>
      <c r="Z371" s="241"/>
    </row>
    <row r="372" ht="6.75" customHeight="1">
      <c r="A372" s="248"/>
      <c r="B372" s="248"/>
      <c r="C372" s="248"/>
      <c r="D372" s="249"/>
      <c r="E372" s="241"/>
      <c r="F372" s="241"/>
      <c r="G372" s="241"/>
      <c r="H372" s="241"/>
      <c r="I372" s="241"/>
      <c r="J372" s="241"/>
      <c r="K372" s="241"/>
      <c r="L372" s="241"/>
      <c r="M372" s="241"/>
      <c r="N372" s="241"/>
      <c r="O372" s="241"/>
      <c r="P372" s="241"/>
      <c r="Q372" s="241"/>
      <c r="R372" s="241"/>
      <c r="S372" s="241"/>
      <c r="T372" s="241"/>
      <c r="U372" s="241"/>
      <c r="V372" s="241"/>
      <c r="W372" s="241"/>
      <c r="X372" s="241"/>
      <c r="Y372" s="241"/>
      <c r="Z372" s="241"/>
    </row>
    <row r="373" ht="11.25" customHeight="1">
      <c r="A373" s="250" t="s">
        <v>91</v>
      </c>
      <c r="B373" s="239"/>
      <c r="C373" s="239"/>
      <c r="D373" s="240"/>
      <c r="E373" s="241"/>
      <c r="F373" s="241"/>
      <c r="G373" s="241"/>
      <c r="H373" s="241"/>
      <c r="I373" s="241"/>
      <c r="J373" s="241"/>
      <c r="K373" s="241"/>
      <c r="L373" s="241"/>
      <c r="M373" s="241"/>
      <c r="N373" s="241"/>
      <c r="O373" s="241"/>
      <c r="P373" s="241"/>
      <c r="Q373" s="241"/>
      <c r="R373" s="241"/>
      <c r="S373" s="241"/>
      <c r="T373" s="241"/>
      <c r="U373" s="241"/>
      <c r="V373" s="241"/>
      <c r="W373" s="241"/>
      <c r="X373" s="241"/>
      <c r="Y373" s="241"/>
      <c r="Z373" s="241"/>
    </row>
    <row r="374" ht="6.75" customHeight="1">
      <c r="A374" s="251"/>
      <c r="B374" s="252"/>
      <c r="C374" s="252"/>
      <c r="D374" s="253"/>
      <c r="E374" s="241"/>
      <c r="F374" s="241"/>
      <c r="G374" s="241"/>
      <c r="H374" s="241"/>
      <c r="I374" s="241"/>
      <c r="J374" s="241"/>
      <c r="K374" s="241"/>
      <c r="L374" s="241"/>
      <c r="M374" s="241"/>
      <c r="N374" s="241"/>
      <c r="O374" s="241"/>
      <c r="P374" s="241"/>
      <c r="Q374" s="241"/>
      <c r="R374" s="241"/>
      <c r="S374" s="241"/>
      <c r="T374" s="241"/>
      <c r="U374" s="241"/>
      <c r="V374" s="241"/>
      <c r="W374" s="241"/>
      <c r="X374" s="241"/>
      <c r="Y374" s="241"/>
      <c r="Z374" s="241"/>
    </row>
    <row r="375" ht="36.0" customHeight="1">
      <c r="A375" s="247" t="s">
        <v>92</v>
      </c>
      <c r="B375" s="239"/>
      <c r="C375" s="239"/>
      <c r="D375" s="240"/>
      <c r="E375" s="241"/>
      <c r="F375" s="241"/>
      <c r="G375" s="241"/>
      <c r="H375" s="241"/>
      <c r="I375" s="241"/>
      <c r="J375" s="241"/>
      <c r="K375" s="241"/>
      <c r="L375" s="241"/>
      <c r="M375" s="241"/>
      <c r="N375" s="241"/>
      <c r="O375" s="241"/>
      <c r="P375" s="241"/>
      <c r="Q375" s="241"/>
      <c r="R375" s="241"/>
      <c r="S375" s="241"/>
      <c r="T375" s="241"/>
      <c r="U375" s="241"/>
      <c r="V375" s="241"/>
      <c r="W375" s="241"/>
      <c r="X375" s="241"/>
      <c r="Y375" s="241"/>
      <c r="Z375" s="241"/>
    </row>
    <row r="376" ht="6.75" customHeight="1">
      <c r="A376" s="248"/>
      <c r="B376" s="248"/>
      <c r="C376" s="248"/>
      <c r="D376" s="249"/>
      <c r="E376" s="241"/>
      <c r="F376" s="241"/>
      <c r="G376" s="241"/>
      <c r="H376" s="241"/>
      <c r="I376" s="241"/>
      <c r="J376" s="241"/>
      <c r="K376" s="241"/>
      <c r="L376" s="241"/>
      <c r="M376" s="241"/>
      <c r="N376" s="241"/>
      <c r="O376" s="241"/>
      <c r="P376" s="241"/>
      <c r="Q376" s="241"/>
      <c r="R376" s="241"/>
      <c r="S376" s="241"/>
      <c r="T376" s="241"/>
      <c r="U376" s="241"/>
      <c r="V376" s="241"/>
      <c r="W376" s="241"/>
      <c r="X376" s="241"/>
      <c r="Y376" s="241"/>
      <c r="Z376" s="241"/>
    </row>
    <row r="377" ht="48.0" customHeight="1">
      <c r="A377" s="247" t="s">
        <v>93</v>
      </c>
      <c r="B377" s="239"/>
      <c r="C377" s="239"/>
      <c r="D377" s="240"/>
      <c r="E377" s="241"/>
      <c r="F377" s="241"/>
      <c r="G377" s="241"/>
      <c r="H377" s="241"/>
      <c r="I377" s="241"/>
      <c r="J377" s="241"/>
      <c r="K377" s="241"/>
      <c r="L377" s="241"/>
      <c r="M377" s="241"/>
      <c r="N377" s="241"/>
      <c r="O377" s="241"/>
      <c r="P377" s="241"/>
      <c r="Q377" s="241"/>
      <c r="R377" s="241"/>
      <c r="S377" s="241"/>
      <c r="T377" s="241"/>
      <c r="U377" s="241"/>
      <c r="V377" s="241"/>
      <c r="W377" s="241"/>
      <c r="X377" s="241"/>
      <c r="Y377" s="241"/>
      <c r="Z377" s="241"/>
    </row>
    <row r="378" ht="6.75" customHeight="1">
      <c r="A378" s="248"/>
      <c r="B378" s="248"/>
      <c r="C378" s="248"/>
      <c r="D378" s="249"/>
      <c r="E378" s="241"/>
      <c r="F378" s="241"/>
      <c r="G378" s="241"/>
      <c r="H378" s="241"/>
      <c r="I378" s="241"/>
      <c r="J378" s="241"/>
      <c r="K378" s="241"/>
      <c r="L378" s="241"/>
      <c r="M378" s="241"/>
      <c r="N378" s="241"/>
      <c r="O378" s="241"/>
      <c r="P378" s="241"/>
      <c r="Q378" s="241"/>
      <c r="R378" s="241"/>
      <c r="S378" s="241"/>
      <c r="T378" s="241"/>
      <c r="U378" s="241"/>
      <c r="V378" s="241"/>
      <c r="W378" s="241"/>
      <c r="X378" s="241"/>
      <c r="Y378" s="241"/>
      <c r="Z378" s="241"/>
    </row>
    <row r="379" ht="24.0" customHeight="1">
      <c r="A379" s="247" t="s">
        <v>150</v>
      </c>
      <c r="B379" s="239"/>
      <c r="C379" s="239"/>
      <c r="D379" s="240"/>
      <c r="E379" s="241"/>
      <c r="F379" s="241"/>
      <c r="G379" s="241"/>
      <c r="H379" s="241"/>
      <c r="I379" s="241"/>
      <c r="J379" s="241"/>
      <c r="K379" s="241"/>
      <c r="L379" s="241"/>
      <c r="M379" s="241"/>
      <c r="N379" s="241"/>
      <c r="O379" s="241"/>
      <c r="P379" s="241"/>
      <c r="Q379" s="241"/>
      <c r="R379" s="241"/>
      <c r="S379" s="241"/>
      <c r="T379" s="241"/>
      <c r="U379" s="241"/>
      <c r="V379" s="241"/>
      <c r="W379" s="241"/>
      <c r="X379" s="241"/>
      <c r="Y379" s="241"/>
      <c r="Z379" s="241"/>
    </row>
    <row r="380" ht="6.75" customHeight="1">
      <c r="A380" s="248"/>
      <c r="B380" s="248"/>
      <c r="C380" s="248"/>
      <c r="D380" s="249"/>
      <c r="E380" s="241"/>
      <c r="F380" s="241"/>
      <c r="G380" s="241"/>
      <c r="H380" s="241"/>
      <c r="I380" s="241"/>
      <c r="J380" s="241"/>
      <c r="K380" s="241"/>
      <c r="L380" s="241"/>
      <c r="M380" s="241"/>
      <c r="N380" s="241"/>
      <c r="O380" s="241"/>
      <c r="P380" s="241"/>
      <c r="Q380" s="241"/>
      <c r="R380" s="241"/>
      <c r="S380" s="241"/>
      <c r="T380" s="241"/>
      <c r="U380" s="241"/>
      <c r="V380" s="241"/>
      <c r="W380" s="241"/>
      <c r="X380" s="241"/>
      <c r="Y380" s="241"/>
      <c r="Z380" s="241"/>
    </row>
    <row r="381" ht="36.0" customHeight="1">
      <c r="A381" s="247" t="s">
        <v>146</v>
      </c>
      <c r="B381" s="239"/>
      <c r="C381" s="239"/>
      <c r="D381" s="240"/>
      <c r="E381" s="241"/>
      <c r="F381" s="241"/>
      <c r="G381" s="241"/>
      <c r="H381" s="241"/>
      <c r="I381" s="241"/>
      <c r="J381" s="241"/>
      <c r="K381" s="241"/>
      <c r="L381" s="241"/>
      <c r="M381" s="241"/>
      <c r="N381" s="241"/>
      <c r="O381" s="241"/>
      <c r="P381" s="241"/>
      <c r="Q381" s="241"/>
      <c r="R381" s="241"/>
      <c r="S381" s="241"/>
      <c r="T381" s="241"/>
      <c r="U381" s="241"/>
      <c r="V381" s="241"/>
      <c r="W381" s="241"/>
      <c r="X381" s="241"/>
      <c r="Y381" s="241"/>
      <c r="Z381" s="241"/>
    </row>
    <row r="382" ht="6.75" customHeight="1">
      <c r="A382" s="248"/>
      <c r="B382" s="248"/>
      <c r="C382" s="248"/>
      <c r="D382" s="249"/>
      <c r="E382" s="241"/>
      <c r="F382" s="241"/>
      <c r="G382" s="241"/>
      <c r="H382" s="241"/>
      <c r="I382" s="241"/>
      <c r="J382" s="241"/>
      <c r="K382" s="241"/>
      <c r="L382" s="241"/>
      <c r="M382" s="241"/>
      <c r="N382" s="241"/>
      <c r="O382" s="241"/>
      <c r="P382" s="241"/>
      <c r="Q382" s="241"/>
      <c r="R382" s="241"/>
      <c r="S382" s="241"/>
      <c r="T382" s="241"/>
      <c r="U382" s="241"/>
      <c r="V382" s="241"/>
      <c r="W382" s="241"/>
      <c r="X382" s="241"/>
      <c r="Y382" s="241"/>
      <c r="Z382" s="241"/>
    </row>
    <row r="383" ht="15.0" customHeight="1">
      <c r="A383" s="254" t="s">
        <v>96</v>
      </c>
      <c r="B383" s="239"/>
      <c r="C383" s="239"/>
      <c r="D383" s="240"/>
      <c r="E383" s="241"/>
      <c r="F383" s="241"/>
      <c r="G383" s="241"/>
      <c r="H383" s="241"/>
      <c r="I383" s="241"/>
      <c r="J383" s="241"/>
      <c r="K383" s="241"/>
      <c r="L383" s="241"/>
      <c r="M383" s="241"/>
      <c r="N383" s="241"/>
      <c r="O383" s="241"/>
      <c r="P383" s="241"/>
      <c r="Q383" s="241"/>
      <c r="R383" s="241"/>
      <c r="S383" s="241"/>
      <c r="T383" s="241"/>
      <c r="U383" s="241"/>
      <c r="V383" s="241"/>
      <c r="W383" s="241"/>
      <c r="X383" s="241"/>
      <c r="Y383" s="241"/>
      <c r="Z383" s="241"/>
    </row>
    <row r="384" ht="6.75" customHeight="1">
      <c r="A384" s="255"/>
      <c r="B384" s="256"/>
      <c r="C384" s="256"/>
      <c r="D384" s="257"/>
      <c r="E384" s="241"/>
      <c r="F384" s="241"/>
      <c r="G384" s="241"/>
      <c r="H384" s="241"/>
      <c r="I384" s="241"/>
      <c r="J384" s="241"/>
      <c r="K384" s="241"/>
      <c r="L384" s="241"/>
      <c r="M384" s="241"/>
      <c r="N384" s="241"/>
      <c r="O384" s="241"/>
      <c r="P384" s="241"/>
      <c r="Q384" s="241"/>
      <c r="R384" s="241"/>
      <c r="S384" s="241"/>
      <c r="T384" s="241"/>
      <c r="U384" s="241"/>
      <c r="V384" s="241"/>
      <c r="W384" s="241"/>
      <c r="X384" s="241"/>
      <c r="Y384" s="241"/>
      <c r="Z384" s="241"/>
    </row>
    <row r="385" ht="11.25" customHeight="1">
      <c r="A385" s="300" t="s">
        <v>97</v>
      </c>
      <c r="B385" s="240"/>
      <c r="C385" s="260" t="s">
        <v>98</v>
      </c>
      <c r="D385" s="327">
        <f>'Proposed Rates'!J369</f>
        <v>12</v>
      </c>
      <c r="E385" s="241"/>
      <c r="F385" s="241"/>
      <c r="G385" s="241"/>
      <c r="H385" s="241"/>
      <c r="I385" s="241"/>
      <c r="J385" s="241"/>
      <c r="K385" s="241"/>
      <c r="L385" s="241"/>
      <c r="M385" s="241"/>
      <c r="N385" s="241"/>
      <c r="O385" s="241"/>
      <c r="P385" s="241"/>
      <c r="Q385" s="241"/>
      <c r="R385" s="241"/>
      <c r="S385" s="241"/>
      <c r="T385" s="241"/>
      <c r="U385" s="241"/>
      <c r="V385" s="241"/>
      <c r="W385" s="241"/>
      <c r="X385" s="241"/>
      <c r="Y385" s="241"/>
      <c r="Z385" s="241"/>
    </row>
    <row r="386" ht="11.25" customHeight="1">
      <c r="A386" s="282"/>
      <c r="B386" s="259"/>
      <c r="C386" s="260"/>
      <c r="D386" s="265"/>
      <c r="E386" s="241"/>
      <c r="F386" s="241"/>
      <c r="G386" s="241"/>
      <c r="H386" s="241"/>
      <c r="I386" s="241"/>
      <c r="J386" s="241"/>
      <c r="K386" s="241"/>
      <c r="L386" s="241"/>
      <c r="M386" s="241"/>
      <c r="N386" s="241"/>
      <c r="O386" s="241"/>
      <c r="P386" s="241"/>
      <c r="Q386" s="241"/>
      <c r="R386" s="241"/>
      <c r="S386" s="241"/>
      <c r="T386" s="241"/>
      <c r="U386" s="241"/>
      <c r="V386" s="241"/>
      <c r="W386" s="241"/>
      <c r="X386" s="241"/>
      <c r="Y386" s="241"/>
      <c r="Z386" s="241"/>
    </row>
    <row r="387" ht="24.0" customHeight="1">
      <c r="A387" s="238" t="str">
        <f>$A$1</f>
        <v>Hydro Ottawa Limited</v>
      </c>
      <c r="B387" s="239"/>
      <c r="C387" s="239"/>
      <c r="D387" s="240"/>
      <c r="E387" s="241"/>
      <c r="F387" s="241"/>
      <c r="G387" s="241"/>
      <c r="H387" s="241"/>
      <c r="I387" s="241"/>
      <c r="J387" s="241"/>
      <c r="K387" s="241"/>
      <c r="L387" s="241"/>
      <c r="M387" s="241"/>
      <c r="N387" s="241"/>
      <c r="O387" s="241"/>
      <c r="P387" s="241"/>
      <c r="Q387" s="241"/>
      <c r="R387" s="241"/>
      <c r="S387" s="241"/>
      <c r="T387" s="241"/>
      <c r="U387" s="241"/>
      <c r="V387" s="241"/>
      <c r="W387" s="241"/>
      <c r="X387" s="241"/>
      <c r="Y387" s="241"/>
      <c r="Z387" s="241"/>
    </row>
    <row r="388" ht="15.75" customHeight="1">
      <c r="A388" s="242" t="str">
        <f>$A$2</f>
        <v>PROPOSED - TARIFF OF RATES AND CHARGES</v>
      </c>
      <c r="B388" s="239"/>
      <c r="C388" s="239"/>
      <c r="D388" s="240"/>
      <c r="E388" s="241"/>
      <c r="F388" s="241"/>
      <c r="G388" s="241"/>
      <c r="H388" s="241"/>
      <c r="I388" s="241"/>
      <c r="J388" s="241"/>
      <c r="K388" s="241"/>
      <c r="L388" s="241"/>
      <c r="M388" s="241"/>
      <c r="N388" s="241"/>
      <c r="O388" s="241"/>
      <c r="P388" s="241"/>
      <c r="Q388" s="241"/>
      <c r="R388" s="241"/>
      <c r="S388" s="241"/>
      <c r="T388" s="241"/>
      <c r="U388" s="241"/>
      <c r="V388" s="241"/>
      <c r="W388" s="241"/>
      <c r="X388" s="241"/>
      <c r="Y388" s="241"/>
      <c r="Z388" s="241"/>
    </row>
    <row r="389" ht="15.75" customHeight="1">
      <c r="A389" s="243" t="str">
        <f>$A$3</f>
        <v>Effective and Implementation Date January 1, 2030</v>
      </c>
      <c r="B389" s="239"/>
      <c r="C389" s="239"/>
      <c r="D389" s="240"/>
      <c r="E389" s="241"/>
      <c r="F389" s="241"/>
      <c r="G389" s="241"/>
      <c r="H389" s="241"/>
      <c r="I389" s="241"/>
      <c r="J389" s="241"/>
      <c r="K389" s="241"/>
      <c r="L389" s="241"/>
      <c r="M389" s="241"/>
      <c r="N389" s="241"/>
      <c r="O389" s="241"/>
      <c r="P389" s="241"/>
      <c r="Q389" s="241"/>
      <c r="R389" s="241"/>
      <c r="S389" s="241"/>
      <c r="T389" s="241"/>
      <c r="U389" s="241"/>
      <c r="V389" s="241"/>
      <c r="W389" s="241"/>
      <c r="X389" s="241"/>
      <c r="Y389" s="241"/>
      <c r="Z389" s="241"/>
    </row>
    <row r="390" ht="12.0" customHeight="1">
      <c r="A390" s="244" t="str">
        <f>$A$4</f>
        <v>This schedule supersedes and replaces all previously</v>
      </c>
      <c r="B390" s="239"/>
      <c r="C390" s="239"/>
      <c r="D390" s="240"/>
      <c r="E390" s="241"/>
      <c r="F390" s="241"/>
      <c r="G390" s="241"/>
      <c r="H390" s="241"/>
      <c r="I390" s="241"/>
      <c r="J390" s="241"/>
      <c r="K390" s="241"/>
      <c r="L390" s="241"/>
      <c r="M390" s="241"/>
      <c r="N390" s="241"/>
      <c r="O390" s="241"/>
      <c r="P390" s="241"/>
      <c r="Q390" s="241"/>
      <c r="R390" s="241"/>
      <c r="S390" s="241"/>
      <c r="T390" s="241"/>
      <c r="U390" s="241"/>
      <c r="V390" s="241"/>
      <c r="W390" s="241"/>
      <c r="X390" s="241"/>
      <c r="Y390" s="241"/>
      <c r="Z390" s="241"/>
    </row>
    <row r="391" ht="11.25" customHeight="1">
      <c r="A391" s="244" t="str">
        <f>$A$5</f>
        <v>approved schedules of Rates, Charges and Loss Factors</v>
      </c>
      <c r="B391" s="239"/>
      <c r="C391" s="239"/>
      <c r="D391" s="240"/>
      <c r="E391" s="241"/>
      <c r="F391" s="241"/>
      <c r="G391" s="241"/>
      <c r="H391" s="241"/>
      <c r="I391" s="241"/>
      <c r="J391" s="241"/>
      <c r="K391" s="241"/>
      <c r="L391" s="241"/>
      <c r="M391" s="241"/>
      <c r="N391" s="241"/>
      <c r="O391" s="241"/>
      <c r="P391" s="241"/>
      <c r="Q391" s="241"/>
      <c r="R391" s="241"/>
      <c r="S391" s="241"/>
      <c r="T391" s="241"/>
      <c r="U391" s="241"/>
      <c r="V391" s="241"/>
      <c r="W391" s="241"/>
      <c r="X391" s="241"/>
      <c r="Y391" s="241"/>
      <c r="Z391" s="241"/>
    </row>
    <row r="392" ht="11.25" customHeight="1">
      <c r="A392" s="245" t="str">
        <f>$A$6</f>
        <v>EB-2024-0115</v>
      </c>
      <c r="B392" s="239"/>
      <c r="C392" s="239"/>
      <c r="D392" s="240"/>
      <c r="E392" s="241"/>
      <c r="F392" s="241"/>
      <c r="G392" s="241"/>
      <c r="H392" s="241"/>
      <c r="I392" s="241"/>
      <c r="J392" s="241"/>
      <c r="K392" s="241"/>
      <c r="L392" s="241"/>
      <c r="M392" s="241"/>
      <c r="N392" s="241"/>
      <c r="O392" s="241"/>
      <c r="P392" s="241"/>
      <c r="Q392" s="241"/>
      <c r="R392" s="241"/>
      <c r="S392" s="241"/>
      <c r="T392" s="241"/>
      <c r="U392" s="241"/>
      <c r="V392" s="241"/>
      <c r="W392" s="241"/>
      <c r="X392" s="241"/>
      <c r="Y392" s="241"/>
      <c r="Z392" s="241"/>
    </row>
    <row r="393" ht="18.75" customHeight="1">
      <c r="A393" s="246" t="s">
        <v>151</v>
      </c>
      <c r="B393" s="239"/>
      <c r="C393" s="239"/>
      <c r="D393" s="240"/>
      <c r="E393" s="267"/>
      <c r="F393" s="267"/>
      <c r="G393" s="267"/>
      <c r="H393" s="267"/>
      <c r="I393" s="267"/>
      <c r="J393" s="267"/>
      <c r="K393" s="267"/>
      <c r="L393" s="267"/>
      <c r="M393" s="267"/>
      <c r="N393" s="267"/>
      <c r="O393" s="267"/>
      <c r="P393" s="267"/>
      <c r="Q393" s="267"/>
      <c r="R393" s="267"/>
      <c r="S393" s="267"/>
      <c r="T393" s="267"/>
      <c r="U393" s="267"/>
      <c r="V393" s="267"/>
      <c r="W393" s="267"/>
      <c r="X393" s="267"/>
      <c r="Y393" s="267"/>
      <c r="Z393" s="267"/>
    </row>
    <row r="394" ht="36.0" customHeight="1">
      <c r="A394" s="247" t="s">
        <v>152</v>
      </c>
      <c r="B394" s="239"/>
      <c r="C394" s="239"/>
      <c r="D394" s="240"/>
      <c r="E394" s="241"/>
      <c r="F394" s="241"/>
      <c r="G394" s="241"/>
      <c r="H394" s="241"/>
      <c r="I394" s="241"/>
      <c r="J394" s="241"/>
      <c r="K394" s="241"/>
      <c r="L394" s="241"/>
      <c r="M394" s="241"/>
      <c r="N394" s="241"/>
      <c r="O394" s="241"/>
      <c r="P394" s="241"/>
      <c r="Q394" s="241"/>
      <c r="R394" s="241"/>
      <c r="S394" s="241"/>
      <c r="T394" s="241"/>
      <c r="U394" s="241"/>
      <c r="V394" s="241"/>
      <c r="W394" s="241"/>
      <c r="X394" s="241"/>
      <c r="Y394" s="241"/>
      <c r="Z394" s="241"/>
    </row>
    <row r="395" ht="6.75" customHeight="1">
      <c r="A395" s="248"/>
      <c r="B395" s="248"/>
      <c r="C395" s="248"/>
      <c r="D395" s="249"/>
      <c r="E395" s="241"/>
      <c r="F395" s="241"/>
      <c r="G395" s="241"/>
      <c r="H395" s="241"/>
      <c r="I395" s="241"/>
      <c r="J395" s="241"/>
      <c r="K395" s="241"/>
      <c r="L395" s="241"/>
      <c r="M395" s="241"/>
      <c r="N395" s="241"/>
      <c r="O395" s="241"/>
      <c r="P395" s="241"/>
      <c r="Q395" s="241"/>
      <c r="R395" s="241"/>
      <c r="S395" s="241"/>
      <c r="T395" s="241"/>
      <c r="U395" s="241"/>
      <c r="V395" s="241"/>
      <c r="W395" s="241"/>
      <c r="X395" s="241"/>
      <c r="Y395" s="241"/>
      <c r="Z395" s="241"/>
    </row>
    <row r="396" ht="11.25" customHeight="1">
      <c r="A396" s="250" t="s">
        <v>91</v>
      </c>
      <c r="B396" s="239"/>
      <c r="C396" s="239"/>
      <c r="D396" s="240"/>
      <c r="E396" s="241"/>
      <c r="F396" s="241"/>
      <c r="G396" s="241"/>
      <c r="H396" s="241"/>
      <c r="I396" s="241"/>
      <c r="J396" s="241"/>
      <c r="K396" s="241"/>
      <c r="L396" s="241"/>
      <c r="M396" s="241"/>
      <c r="N396" s="241"/>
      <c r="O396" s="241"/>
      <c r="P396" s="241"/>
      <c r="Q396" s="241"/>
      <c r="R396" s="241"/>
      <c r="S396" s="241"/>
      <c r="T396" s="241"/>
      <c r="U396" s="241"/>
      <c r="V396" s="241"/>
      <c r="W396" s="241"/>
      <c r="X396" s="241"/>
      <c r="Y396" s="241"/>
      <c r="Z396" s="241"/>
    </row>
    <row r="397" ht="6.75" customHeight="1">
      <c r="A397" s="251"/>
      <c r="B397" s="252"/>
      <c r="C397" s="252"/>
      <c r="D397" s="253"/>
      <c r="E397" s="241"/>
      <c r="F397" s="241"/>
      <c r="G397" s="241"/>
      <c r="H397" s="241"/>
      <c r="I397" s="241"/>
      <c r="J397" s="241"/>
      <c r="K397" s="241"/>
      <c r="L397" s="241"/>
      <c r="M397" s="241"/>
      <c r="N397" s="241"/>
      <c r="O397" s="241"/>
      <c r="P397" s="241"/>
      <c r="Q397" s="241"/>
      <c r="R397" s="241"/>
      <c r="S397" s="241"/>
      <c r="T397" s="241"/>
      <c r="U397" s="241"/>
      <c r="V397" s="241"/>
      <c r="W397" s="241"/>
      <c r="X397" s="241"/>
      <c r="Y397" s="241"/>
      <c r="Z397" s="241"/>
    </row>
    <row r="398" ht="36.0" customHeight="1">
      <c r="A398" s="247" t="s">
        <v>92</v>
      </c>
      <c r="B398" s="239"/>
      <c r="C398" s="239"/>
      <c r="D398" s="240"/>
      <c r="E398" s="241"/>
      <c r="F398" s="241"/>
      <c r="G398" s="241"/>
      <c r="H398" s="241"/>
      <c r="I398" s="241"/>
      <c r="J398" s="241"/>
      <c r="K398" s="241"/>
      <c r="L398" s="241"/>
      <c r="M398" s="241"/>
      <c r="N398" s="241"/>
      <c r="O398" s="241"/>
      <c r="P398" s="241"/>
      <c r="Q398" s="241"/>
      <c r="R398" s="241"/>
      <c r="S398" s="241"/>
      <c r="T398" s="241"/>
      <c r="U398" s="241"/>
      <c r="V398" s="241"/>
      <c r="W398" s="241"/>
      <c r="X398" s="241"/>
      <c r="Y398" s="241"/>
      <c r="Z398" s="241"/>
    </row>
    <row r="399" ht="6.75" customHeight="1">
      <c r="A399" s="248"/>
      <c r="B399" s="248"/>
      <c r="C399" s="248"/>
      <c r="D399" s="249"/>
      <c r="E399" s="241"/>
      <c r="F399" s="241"/>
      <c r="G399" s="241"/>
      <c r="H399" s="241"/>
      <c r="I399" s="241"/>
      <c r="J399" s="241"/>
      <c r="K399" s="241"/>
      <c r="L399" s="241"/>
      <c r="M399" s="241"/>
      <c r="N399" s="241"/>
      <c r="O399" s="241"/>
      <c r="P399" s="241"/>
      <c r="Q399" s="241"/>
      <c r="R399" s="241"/>
      <c r="S399" s="241"/>
      <c r="T399" s="241"/>
      <c r="U399" s="241"/>
      <c r="V399" s="241"/>
      <c r="W399" s="241"/>
      <c r="X399" s="241"/>
      <c r="Y399" s="241"/>
      <c r="Z399" s="241"/>
    </row>
    <row r="400" ht="48.0" customHeight="1">
      <c r="A400" s="247" t="s">
        <v>93</v>
      </c>
      <c r="B400" s="239"/>
      <c r="C400" s="239"/>
      <c r="D400" s="240"/>
      <c r="E400" s="241"/>
      <c r="F400" s="241"/>
      <c r="G400" s="241"/>
      <c r="H400" s="241"/>
      <c r="I400" s="241"/>
      <c r="J400" s="241"/>
      <c r="K400" s="241"/>
      <c r="L400" s="241"/>
      <c r="M400" s="241"/>
      <c r="N400" s="241"/>
      <c r="O400" s="241"/>
      <c r="P400" s="241"/>
      <c r="Q400" s="241"/>
      <c r="R400" s="241"/>
      <c r="S400" s="241"/>
      <c r="T400" s="241"/>
      <c r="U400" s="241"/>
      <c r="V400" s="241"/>
      <c r="W400" s="241"/>
      <c r="X400" s="241"/>
      <c r="Y400" s="241"/>
      <c r="Z400" s="241"/>
    </row>
    <row r="401" ht="6.75" customHeight="1">
      <c r="A401" s="248"/>
      <c r="B401" s="248"/>
      <c r="C401" s="248"/>
      <c r="D401" s="249"/>
      <c r="E401" s="241"/>
      <c r="F401" s="241"/>
      <c r="G401" s="241"/>
      <c r="H401" s="241"/>
      <c r="I401" s="241"/>
      <c r="J401" s="241"/>
      <c r="K401" s="241"/>
      <c r="L401" s="241"/>
      <c r="M401" s="241"/>
      <c r="N401" s="241"/>
      <c r="O401" s="241"/>
      <c r="P401" s="241"/>
      <c r="Q401" s="241"/>
      <c r="R401" s="241"/>
      <c r="S401" s="241"/>
      <c r="T401" s="241"/>
      <c r="U401" s="241"/>
      <c r="V401" s="241"/>
      <c r="W401" s="241"/>
      <c r="X401" s="241"/>
      <c r="Y401" s="241"/>
      <c r="Z401" s="241"/>
    </row>
    <row r="402" ht="24.0" customHeight="1">
      <c r="A402" s="247" t="s">
        <v>150</v>
      </c>
      <c r="B402" s="239"/>
      <c r="C402" s="239"/>
      <c r="D402" s="240"/>
      <c r="E402" s="241"/>
      <c r="F402" s="241"/>
      <c r="G402" s="241"/>
      <c r="H402" s="241"/>
      <c r="I402" s="241"/>
      <c r="J402" s="241"/>
      <c r="K402" s="241"/>
      <c r="L402" s="241"/>
      <c r="M402" s="241"/>
      <c r="N402" s="241"/>
      <c r="O402" s="241"/>
      <c r="P402" s="241"/>
      <c r="Q402" s="241"/>
      <c r="R402" s="241"/>
      <c r="S402" s="241"/>
      <c r="T402" s="241"/>
      <c r="U402" s="241"/>
      <c r="V402" s="241"/>
      <c r="W402" s="241"/>
      <c r="X402" s="241"/>
      <c r="Y402" s="241"/>
      <c r="Z402" s="241"/>
    </row>
    <row r="403" ht="6.75" customHeight="1">
      <c r="A403" s="248"/>
      <c r="B403" s="248"/>
      <c r="C403" s="248"/>
      <c r="D403" s="249"/>
      <c r="E403" s="241"/>
      <c r="F403" s="241"/>
      <c r="G403" s="241"/>
      <c r="H403" s="241"/>
      <c r="I403" s="241"/>
      <c r="J403" s="241"/>
      <c r="K403" s="241"/>
      <c r="L403" s="241"/>
      <c r="M403" s="241"/>
      <c r="N403" s="241"/>
      <c r="O403" s="241"/>
      <c r="P403" s="241"/>
      <c r="Q403" s="241"/>
      <c r="R403" s="241"/>
      <c r="S403" s="241"/>
      <c r="T403" s="241"/>
      <c r="U403" s="241"/>
      <c r="V403" s="241"/>
      <c r="W403" s="241"/>
      <c r="X403" s="241"/>
      <c r="Y403" s="241"/>
      <c r="Z403" s="241"/>
    </row>
    <row r="404" ht="36.0" customHeight="1">
      <c r="A404" s="247" t="s">
        <v>146</v>
      </c>
      <c r="B404" s="239"/>
      <c r="C404" s="239"/>
      <c r="D404" s="240"/>
      <c r="E404" s="241"/>
      <c r="F404" s="241"/>
      <c r="G404" s="241"/>
      <c r="H404" s="241"/>
      <c r="I404" s="241"/>
      <c r="J404" s="241"/>
      <c r="K404" s="241"/>
      <c r="L404" s="241"/>
      <c r="M404" s="241"/>
      <c r="N404" s="241"/>
      <c r="O404" s="241"/>
      <c r="P404" s="241"/>
      <c r="Q404" s="241"/>
      <c r="R404" s="241"/>
      <c r="S404" s="241"/>
      <c r="T404" s="241"/>
      <c r="U404" s="241"/>
      <c r="V404" s="241"/>
      <c r="W404" s="241"/>
      <c r="X404" s="241"/>
      <c r="Y404" s="241"/>
      <c r="Z404" s="241"/>
    </row>
    <row r="405" ht="6.75" customHeight="1">
      <c r="A405" s="248"/>
      <c r="B405" s="248"/>
      <c r="C405" s="248"/>
      <c r="D405" s="249"/>
      <c r="E405" s="241"/>
      <c r="F405" s="241"/>
      <c r="G405" s="241"/>
      <c r="H405" s="241"/>
      <c r="I405" s="241"/>
      <c r="J405" s="241"/>
      <c r="K405" s="241"/>
      <c r="L405" s="241"/>
      <c r="M405" s="241"/>
      <c r="N405" s="241"/>
      <c r="O405" s="241"/>
      <c r="P405" s="241"/>
      <c r="Q405" s="241"/>
      <c r="R405" s="241"/>
      <c r="S405" s="241"/>
      <c r="T405" s="241"/>
      <c r="U405" s="241"/>
      <c r="V405" s="241"/>
      <c r="W405" s="241"/>
      <c r="X405" s="241"/>
      <c r="Y405" s="241"/>
      <c r="Z405" s="241"/>
    </row>
    <row r="406" ht="15.0" customHeight="1">
      <c r="A406" s="254" t="s">
        <v>96</v>
      </c>
      <c r="B406" s="239"/>
      <c r="C406" s="239"/>
      <c r="D406" s="240"/>
      <c r="E406" s="241"/>
      <c r="F406" s="241"/>
      <c r="G406" s="241"/>
      <c r="H406" s="241"/>
      <c r="I406" s="241"/>
      <c r="J406" s="241"/>
      <c r="K406" s="241"/>
      <c r="L406" s="241"/>
      <c r="M406" s="241"/>
      <c r="N406" s="241"/>
      <c r="O406" s="241"/>
      <c r="P406" s="241"/>
      <c r="Q406" s="241"/>
      <c r="R406" s="241"/>
      <c r="S406" s="241"/>
      <c r="T406" s="241"/>
      <c r="U406" s="241"/>
      <c r="V406" s="241"/>
      <c r="W406" s="241"/>
      <c r="X406" s="241"/>
      <c r="Y406" s="241"/>
      <c r="Z406" s="241"/>
    </row>
    <row r="407" ht="6.75" customHeight="1">
      <c r="A407" s="255"/>
      <c r="B407" s="256"/>
      <c r="C407" s="256"/>
      <c r="D407" s="257"/>
      <c r="E407" s="241"/>
      <c r="F407" s="241"/>
      <c r="G407" s="241"/>
      <c r="H407" s="241"/>
      <c r="I407" s="241"/>
      <c r="J407" s="241"/>
      <c r="K407" s="241"/>
      <c r="L407" s="241"/>
      <c r="M407" s="241"/>
      <c r="N407" s="241"/>
      <c r="O407" s="241"/>
      <c r="P407" s="241"/>
      <c r="Q407" s="241"/>
      <c r="R407" s="241"/>
      <c r="S407" s="241"/>
      <c r="T407" s="241"/>
      <c r="U407" s="241"/>
      <c r="V407" s="241"/>
      <c r="W407" s="241"/>
      <c r="X407" s="241"/>
      <c r="Y407" s="241"/>
      <c r="Z407" s="241"/>
    </row>
    <row r="408" ht="11.25" customHeight="1">
      <c r="A408" s="300" t="s">
        <v>97</v>
      </c>
      <c r="B408" s="240"/>
      <c r="C408" s="260" t="s">
        <v>98</v>
      </c>
      <c r="D408" s="327">
        <f>'Proposed Rates'!J370</f>
        <v>95</v>
      </c>
      <c r="E408" s="241"/>
      <c r="F408" s="241"/>
      <c r="G408" s="241"/>
      <c r="H408" s="241"/>
      <c r="I408" s="241"/>
      <c r="J408" s="241"/>
      <c r="K408" s="241"/>
      <c r="L408" s="241"/>
      <c r="M408" s="241"/>
      <c r="N408" s="241"/>
      <c r="O408" s="241"/>
      <c r="P408" s="241"/>
      <c r="Q408" s="241"/>
      <c r="R408" s="241"/>
      <c r="S408" s="241"/>
      <c r="T408" s="241"/>
      <c r="U408" s="241"/>
      <c r="V408" s="241"/>
      <c r="W408" s="241"/>
      <c r="X408" s="241"/>
      <c r="Y408" s="241"/>
      <c r="Z408" s="241"/>
    </row>
    <row r="409" ht="11.25" customHeight="1">
      <c r="A409" s="282"/>
      <c r="B409" s="259"/>
      <c r="C409" s="260"/>
      <c r="D409" s="265"/>
      <c r="E409" s="241"/>
      <c r="F409" s="241"/>
      <c r="G409" s="241"/>
      <c r="H409" s="241"/>
      <c r="I409" s="241"/>
      <c r="J409" s="241"/>
      <c r="K409" s="241"/>
      <c r="L409" s="241"/>
      <c r="M409" s="241"/>
      <c r="N409" s="241"/>
      <c r="O409" s="241"/>
      <c r="P409" s="241"/>
      <c r="Q409" s="241"/>
      <c r="R409" s="241"/>
      <c r="S409" s="241"/>
      <c r="T409" s="241"/>
      <c r="U409" s="241"/>
      <c r="V409" s="241"/>
      <c r="W409" s="241"/>
      <c r="X409" s="241"/>
      <c r="Y409" s="241"/>
      <c r="Z409" s="241"/>
    </row>
    <row r="410" ht="24.0" customHeight="1">
      <c r="A410" s="238" t="str">
        <f>$A$1</f>
        <v>Hydro Ottawa Limited</v>
      </c>
      <c r="B410" s="239"/>
      <c r="C410" s="239"/>
      <c r="D410" s="240"/>
      <c r="E410" s="241"/>
      <c r="F410" s="241"/>
      <c r="G410" s="241"/>
      <c r="H410" s="241"/>
      <c r="I410" s="241"/>
      <c r="J410" s="241"/>
      <c r="K410" s="241"/>
      <c r="L410" s="241"/>
      <c r="M410" s="241"/>
      <c r="N410" s="241"/>
      <c r="O410" s="241"/>
      <c r="P410" s="241"/>
      <c r="Q410" s="241"/>
      <c r="R410" s="241"/>
      <c r="S410" s="241"/>
      <c r="T410" s="241"/>
      <c r="U410" s="241"/>
      <c r="V410" s="241"/>
      <c r="W410" s="241"/>
      <c r="X410" s="241"/>
      <c r="Y410" s="241"/>
      <c r="Z410" s="241"/>
    </row>
    <row r="411" ht="15.75" customHeight="1">
      <c r="A411" s="242" t="str">
        <f>$A$2</f>
        <v>PROPOSED - TARIFF OF RATES AND CHARGES</v>
      </c>
      <c r="B411" s="239"/>
      <c r="C411" s="239"/>
      <c r="D411" s="240"/>
      <c r="E411" s="241"/>
      <c r="F411" s="241"/>
      <c r="G411" s="241"/>
      <c r="H411" s="241"/>
      <c r="I411" s="241"/>
      <c r="J411" s="241"/>
      <c r="K411" s="241"/>
      <c r="L411" s="241"/>
      <c r="M411" s="241"/>
      <c r="N411" s="241"/>
      <c r="O411" s="241"/>
      <c r="P411" s="241"/>
      <c r="Q411" s="241"/>
      <c r="R411" s="241"/>
      <c r="S411" s="241"/>
      <c r="T411" s="241"/>
      <c r="U411" s="241"/>
      <c r="V411" s="241"/>
      <c r="W411" s="241"/>
      <c r="X411" s="241"/>
      <c r="Y411" s="241"/>
      <c r="Z411" s="241"/>
    </row>
    <row r="412" ht="15.75" customHeight="1">
      <c r="A412" s="243" t="str">
        <f>$A$3</f>
        <v>Effective and Implementation Date January 1, 2030</v>
      </c>
      <c r="B412" s="239"/>
      <c r="C412" s="239"/>
      <c r="D412" s="240"/>
      <c r="E412" s="241"/>
      <c r="F412" s="241"/>
      <c r="G412" s="241"/>
      <c r="H412" s="241"/>
      <c r="I412" s="241"/>
      <c r="J412" s="241"/>
      <c r="K412" s="241"/>
      <c r="L412" s="241"/>
      <c r="M412" s="241"/>
      <c r="N412" s="241"/>
      <c r="O412" s="241"/>
      <c r="P412" s="241"/>
      <c r="Q412" s="241"/>
      <c r="R412" s="241"/>
      <c r="S412" s="241"/>
      <c r="T412" s="241"/>
      <c r="U412" s="241"/>
      <c r="V412" s="241"/>
      <c r="W412" s="241"/>
      <c r="X412" s="241"/>
      <c r="Y412" s="241"/>
      <c r="Z412" s="241"/>
    </row>
    <row r="413" ht="12.0" customHeight="1">
      <c r="A413" s="244" t="str">
        <f>$A$4</f>
        <v>This schedule supersedes and replaces all previously</v>
      </c>
      <c r="B413" s="239"/>
      <c r="C413" s="239"/>
      <c r="D413" s="240"/>
      <c r="E413" s="241"/>
      <c r="F413" s="241"/>
      <c r="G413" s="241"/>
      <c r="H413" s="241"/>
      <c r="I413" s="241"/>
      <c r="J413" s="241"/>
      <c r="K413" s="241"/>
      <c r="L413" s="241"/>
      <c r="M413" s="241"/>
      <c r="N413" s="241"/>
      <c r="O413" s="241"/>
      <c r="P413" s="241"/>
      <c r="Q413" s="241"/>
      <c r="R413" s="241"/>
      <c r="S413" s="241"/>
      <c r="T413" s="241"/>
      <c r="U413" s="241"/>
      <c r="V413" s="241"/>
      <c r="W413" s="241"/>
      <c r="X413" s="241"/>
      <c r="Y413" s="241"/>
      <c r="Z413" s="241"/>
    </row>
    <row r="414" ht="11.25" customHeight="1">
      <c r="A414" s="244" t="str">
        <f>$A$5</f>
        <v>approved schedules of Rates, Charges and Loss Factors</v>
      </c>
      <c r="B414" s="239"/>
      <c r="C414" s="239"/>
      <c r="D414" s="240"/>
      <c r="E414" s="241"/>
      <c r="F414" s="241"/>
      <c r="G414" s="241"/>
      <c r="H414" s="241"/>
      <c r="I414" s="241"/>
      <c r="J414" s="241"/>
      <c r="K414" s="241"/>
      <c r="L414" s="241"/>
      <c r="M414" s="241"/>
      <c r="N414" s="241"/>
      <c r="O414" s="241"/>
      <c r="P414" s="241"/>
      <c r="Q414" s="241"/>
      <c r="R414" s="241"/>
      <c r="S414" s="241"/>
      <c r="T414" s="241"/>
      <c r="U414" s="241"/>
      <c r="V414" s="241"/>
      <c r="W414" s="241"/>
      <c r="X414" s="241"/>
      <c r="Y414" s="241"/>
      <c r="Z414" s="241"/>
    </row>
    <row r="415" ht="11.25" customHeight="1">
      <c r="A415" s="245" t="str">
        <f>$A$6</f>
        <v>EB-2024-0115</v>
      </c>
      <c r="B415" s="239"/>
      <c r="C415" s="239"/>
      <c r="D415" s="240"/>
      <c r="E415" s="241"/>
      <c r="F415" s="241"/>
      <c r="G415" s="241"/>
      <c r="H415" s="241"/>
      <c r="I415" s="241"/>
      <c r="J415" s="241"/>
      <c r="K415" s="241"/>
      <c r="L415" s="241"/>
      <c r="M415" s="241"/>
      <c r="N415" s="241"/>
      <c r="O415" s="241"/>
      <c r="P415" s="241"/>
      <c r="Q415" s="241"/>
      <c r="R415" s="241"/>
      <c r="S415" s="241"/>
      <c r="T415" s="241"/>
      <c r="U415" s="241"/>
      <c r="V415" s="241"/>
      <c r="W415" s="241"/>
      <c r="X415" s="241"/>
      <c r="Y415" s="241"/>
      <c r="Z415" s="241"/>
    </row>
    <row r="416" ht="18.75" customHeight="1">
      <c r="A416" s="246" t="s">
        <v>153</v>
      </c>
      <c r="B416" s="239"/>
      <c r="C416" s="239"/>
      <c r="D416" s="240"/>
      <c r="E416" s="267"/>
      <c r="F416" s="267"/>
      <c r="G416" s="267"/>
      <c r="H416" s="267"/>
      <c r="I416" s="267"/>
      <c r="J416" s="267"/>
      <c r="K416" s="267"/>
      <c r="L416" s="267"/>
      <c r="M416" s="267"/>
      <c r="N416" s="267"/>
      <c r="O416" s="267"/>
      <c r="P416" s="267"/>
      <c r="Q416" s="267"/>
      <c r="R416" s="267"/>
      <c r="S416" s="267"/>
      <c r="T416" s="267"/>
      <c r="U416" s="267"/>
      <c r="V416" s="267"/>
      <c r="W416" s="267"/>
      <c r="X416" s="267"/>
      <c r="Y416" s="267"/>
      <c r="Z416" s="267"/>
    </row>
    <row r="417" ht="36.0" customHeight="1">
      <c r="A417" s="247" t="s">
        <v>154</v>
      </c>
      <c r="B417" s="239"/>
      <c r="C417" s="239"/>
      <c r="D417" s="240"/>
      <c r="E417" s="241"/>
      <c r="F417" s="241"/>
      <c r="G417" s="241"/>
      <c r="H417" s="241"/>
      <c r="I417" s="241"/>
      <c r="J417" s="241"/>
      <c r="K417" s="241"/>
      <c r="L417" s="241"/>
      <c r="M417" s="241"/>
      <c r="N417" s="241"/>
      <c r="O417" s="241"/>
      <c r="P417" s="241"/>
      <c r="Q417" s="241"/>
      <c r="R417" s="241"/>
      <c r="S417" s="241"/>
      <c r="T417" s="241"/>
      <c r="U417" s="241"/>
      <c r="V417" s="241"/>
      <c r="W417" s="241"/>
      <c r="X417" s="241"/>
      <c r="Y417" s="241"/>
      <c r="Z417" s="241"/>
    </row>
    <row r="418" ht="6.75" customHeight="1">
      <c r="A418" s="248"/>
      <c r="B418" s="248"/>
      <c r="C418" s="248"/>
      <c r="D418" s="249"/>
      <c r="E418" s="241"/>
      <c r="F418" s="241"/>
      <c r="G418" s="241"/>
      <c r="H418" s="241"/>
      <c r="I418" s="241"/>
      <c r="J418" s="241"/>
      <c r="K418" s="241"/>
      <c r="L418" s="241"/>
      <c r="M418" s="241"/>
      <c r="N418" s="241"/>
      <c r="O418" s="241"/>
      <c r="P418" s="241"/>
      <c r="Q418" s="241"/>
      <c r="R418" s="241"/>
      <c r="S418" s="241"/>
      <c r="T418" s="241"/>
      <c r="U418" s="241"/>
      <c r="V418" s="241"/>
      <c r="W418" s="241"/>
      <c r="X418" s="241"/>
      <c r="Y418" s="241"/>
      <c r="Z418" s="241"/>
    </row>
    <row r="419" ht="11.25" customHeight="1">
      <c r="A419" s="250" t="s">
        <v>91</v>
      </c>
      <c r="B419" s="239"/>
      <c r="C419" s="239"/>
      <c r="D419" s="240"/>
      <c r="E419" s="241"/>
      <c r="F419" s="241"/>
      <c r="G419" s="241"/>
      <c r="H419" s="241"/>
      <c r="I419" s="241"/>
      <c r="J419" s="241"/>
      <c r="K419" s="241"/>
      <c r="L419" s="241"/>
      <c r="M419" s="241"/>
      <c r="N419" s="241"/>
      <c r="O419" s="241"/>
      <c r="P419" s="241"/>
      <c r="Q419" s="241"/>
      <c r="R419" s="241"/>
      <c r="S419" s="241"/>
      <c r="T419" s="241"/>
      <c r="U419" s="241"/>
      <c r="V419" s="241"/>
      <c r="W419" s="241"/>
      <c r="X419" s="241"/>
      <c r="Y419" s="241"/>
      <c r="Z419" s="241"/>
    </row>
    <row r="420" ht="6.75" customHeight="1">
      <c r="A420" s="251"/>
      <c r="B420" s="252"/>
      <c r="C420" s="252"/>
      <c r="D420" s="253"/>
      <c r="E420" s="241"/>
      <c r="F420" s="241"/>
      <c r="G420" s="241"/>
      <c r="H420" s="241"/>
      <c r="I420" s="241"/>
      <c r="J420" s="241"/>
      <c r="K420" s="241"/>
      <c r="L420" s="241"/>
      <c r="M420" s="241"/>
      <c r="N420" s="241"/>
      <c r="O420" s="241"/>
      <c r="P420" s="241"/>
      <c r="Q420" s="241"/>
      <c r="R420" s="241"/>
      <c r="S420" s="241"/>
      <c r="T420" s="241"/>
      <c r="U420" s="241"/>
      <c r="V420" s="241"/>
      <c r="W420" s="241"/>
      <c r="X420" s="241"/>
      <c r="Y420" s="241"/>
      <c r="Z420" s="241"/>
    </row>
    <row r="421" ht="36.0" customHeight="1">
      <c r="A421" s="247" t="s">
        <v>92</v>
      </c>
      <c r="B421" s="239"/>
      <c r="C421" s="239"/>
      <c r="D421" s="240"/>
      <c r="E421" s="241"/>
      <c r="F421" s="241"/>
      <c r="G421" s="241"/>
      <c r="H421" s="241"/>
      <c r="I421" s="241"/>
      <c r="J421" s="241"/>
      <c r="K421" s="241"/>
      <c r="L421" s="241"/>
      <c r="M421" s="241"/>
      <c r="N421" s="241"/>
      <c r="O421" s="241"/>
      <c r="P421" s="241"/>
      <c r="Q421" s="241"/>
      <c r="R421" s="241"/>
      <c r="S421" s="241"/>
      <c r="T421" s="241"/>
      <c r="U421" s="241"/>
      <c r="V421" s="241"/>
      <c r="W421" s="241"/>
      <c r="X421" s="241"/>
      <c r="Y421" s="241"/>
      <c r="Z421" s="241"/>
    </row>
    <row r="422" ht="6.75" customHeight="1">
      <c r="A422" s="248"/>
      <c r="B422" s="248"/>
      <c r="C422" s="248"/>
      <c r="D422" s="249"/>
      <c r="E422" s="241"/>
      <c r="F422" s="241"/>
      <c r="G422" s="241"/>
      <c r="H422" s="241"/>
      <c r="I422" s="241"/>
      <c r="J422" s="241"/>
      <c r="K422" s="241"/>
      <c r="L422" s="241"/>
      <c r="M422" s="241"/>
      <c r="N422" s="241"/>
      <c r="O422" s="241"/>
      <c r="P422" s="241"/>
      <c r="Q422" s="241"/>
      <c r="R422" s="241"/>
      <c r="S422" s="241"/>
      <c r="T422" s="241"/>
      <c r="U422" s="241"/>
      <c r="V422" s="241"/>
      <c r="W422" s="241"/>
      <c r="X422" s="241"/>
      <c r="Y422" s="241"/>
      <c r="Z422" s="241"/>
    </row>
    <row r="423" ht="48.0" customHeight="1">
      <c r="A423" s="247" t="s">
        <v>93</v>
      </c>
      <c r="B423" s="239"/>
      <c r="C423" s="239"/>
      <c r="D423" s="240"/>
      <c r="E423" s="241"/>
      <c r="F423" s="241"/>
      <c r="G423" s="241"/>
      <c r="H423" s="241"/>
      <c r="I423" s="241"/>
      <c r="J423" s="241"/>
      <c r="K423" s="241"/>
      <c r="L423" s="241"/>
      <c r="M423" s="241"/>
      <c r="N423" s="241"/>
      <c r="O423" s="241"/>
      <c r="P423" s="241"/>
      <c r="Q423" s="241"/>
      <c r="R423" s="241"/>
      <c r="S423" s="241"/>
      <c r="T423" s="241"/>
      <c r="U423" s="241"/>
      <c r="V423" s="241"/>
      <c r="W423" s="241"/>
      <c r="X423" s="241"/>
      <c r="Y423" s="241"/>
      <c r="Z423" s="241"/>
    </row>
    <row r="424" ht="6.75" customHeight="1">
      <c r="A424" s="248"/>
      <c r="B424" s="248"/>
      <c r="C424" s="248"/>
      <c r="D424" s="249"/>
      <c r="E424" s="241"/>
      <c r="F424" s="241"/>
      <c r="G424" s="241"/>
      <c r="H424" s="241"/>
      <c r="I424" s="241"/>
      <c r="J424" s="241"/>
      <c r="K424" s="241"/>
      <c r="L424" s="241"/>
      <c r="M424" s="241"/>
      <c r="N424" s="241"/>
      <c r="O424" s="241"/>
      <c r="P424" s="241"/>
      <c r="Q424" s="241"/>
      <c r="R424" s="241"/>
      <c r="S424" s="241"/>
      <c r="T424" s="241"/>
      <c r="U424" s="241"/>
      <c r="V424" s="241"/>
      <c r="W424" s="241"/>
      <c r="X424" s="241"/>
      <c r="Y424" s="241"/>
      <c r="Z424" s="241"/>
    </row>
    <row r="425" ht="24.0" customHeight="1">
      <c r="A425" s="247" t="s">
        <v>150</v>
      </c>
      <c r="B425" s="239"/>
      <c r="C425" s="239"/>
      <c r="D425" s="240"/>
      <c r="E425" s="241"/>
      <c r="F425" s="241"/>
      <c r="G425" s="241"/>
      <c r="H425" s="241"/>
      <c r="I425" s="241"/>
      <c r="J425" s="241"/>
      <c r="K425" s="241"/>
      <c r="L425" s="241"/>
      <c r="M425" s="241"/>
      <c r="N425" s="241"/>
      <c r="O425" s="241"/>
      <c r="P425" s="241"/>
      <c r="Q425" s="241"/>
      <c r="R425" s="241"/>
      <c r="S425" s="241"/>
      <c r="T425" s="241"/>
      <c r="U425" s="241"/>
      <c r="V425" s="241"/>
      <c r="W425" s="241"/>
      <c r="X425" s="241"/>
      <c r="Y425" s="241"/>
      <c r="Z425" s="241"/>
    </row>
    <row r="426" ht="6.75" customHeight="1">
      <c r="A426" s="248"/>
      <c r="B426" s="248"/>
      <c r="C426" s="248"/>
      <c r="D426" s="249"/>
      <c r="E426" s="241"/>
      <c r="F426" s="241"/>
      <c r="G426" s="241"/>
      <c r="H426" s="241"/>
      <c r="I426" s="241"/>
      <c r="J426" s="241"/>
      <c r="K426" s="241"/>
      <c r="L426" s="241"/>
      <c r="M426" s="241"/>
      <c r="N426" s="241"/>
      <c r="O426" s="241"/>
      <c r="P426" s="241"/>
      <c r="Q426" s="241"/>
      <c r="R426" s="241"/>
      <c r="S426" s="241"/>
      <c r="T426" s="241"/>
      <c r="U426" s="241"/>
      <c r="V426" s="241"/>
      <c r="W426" s="241"/>
      <c r="X426" s="241"/>
      <c r="Y426" s="241"/>
      <c r="Z426" s="241"/>
    </row>
    <row r="427" ht="36.0" customHeight="1">
      <c r="A427" s="247" t="s">
        <v>146</v>
      </c>
      <c r="B427" s="239"/>
      <c r="C427" s="239"/>
      <c r="D427" s="240"/>
      <c r="E427" s="241"/>
      <c r="F427" s="241"/>
      <c r="G427" s="241"/>
      <c r="H427" s="241"/>
      <c r="I427" s="241"/>
      <c r="J427" s="241"/>
      <c r="K427" s="241"/>
      <c r="L427" s="241"/>
      <c r="M427" s="241"/>
      <c r="N427" s="241"/>
      <c r="O427" s="241"/>
      <c r="P427" s="241"/>
      <c r="Q427" s="241"/>
      <c r="R427" s="241"/>
      <c r="S427" s="241"/>
      <c r="T427" s="241"/>
      <c r="U427" s="241"/>
      <c r="V427" s="241"/>
      <c r="W427" s="241"/>
      <c r="X427" s="241"/>
      <c r="Y427" s="241"/>
      <c r="Z427" s="241"/>
    </row>
    <row r="428" ht="6.75" customHeight="1">
      <c r="A428" s="248"/>
      <c r="B428" s="248"/>
      <c r="C428" s="248"/>
      <c r="D428" s="249"/>
      <c r="E428" s="241"/>
      <c r="F428" s="241"/>
      <c r="G428" s="241"/>
      <c r="H428" s="241"/>
      <c r="I428" s="241"/>
      <c r="J428" s="241"/>
      <c r="K428" s="241"/>
      <c r="L428" s="241"/>
      <c r="M428" s="241"/>
      <c r="N428" s="241"/>
      <c r="O428" s="241"/>
      <c r="P428" s="241"/>
      <c r="Q428" s="241"/>
      <c r="R428" s="241"/>
      <c r="S428" s="241"/>
      <c r="T428" s="241"/>
      <c r="U428" s="241"/>
      <c r="V428" s="241"/>
      <c r="W428" s="241"/>
      <c r="X428" s="241"/>
      <c r="Y428" s="241"/>
      <c r="Z428" s="241"/>
    </row>
    <row r="429" ht="15.0" customHeight="1">
      <c r="A429" s="254" t="s">
        <v>96</v>
      </c>
      <c r="B429" s="239"/>
      <c r="C429" s="239"/>
      <c r="D429" s="240"/>
      <c r="E429" s="241"/>
      <c r="F429" s="241"/>
      <c r="G429" s="241"/>
      <c r="H429" s="241"/>
      <c r="I429" s="241"/>
      <c r="J429" s="241"/>
      <c r="K429" s="241"/>
      <c r="L429" s="241"/>
      <c r="M429" s="241"/>
      <c r="N429" s="241"/>
      <c r="O429" s="241"/>
      <c r="P429" s="241"/>
      <c r="Q429" s="241"/>
      <c r="R429" s="241"/>
      <c r="S429" s="241"/>
      <c r="T429" s="241"/>
      <c r="U429" s="241"/>
      <c r="V429" s="241"/>
      <c r="W429" s="241"/>
      <c r="X429" s="241"/>
      <c r="Y429" s="241"/>
      <c r="Z429" s="241"/>
    </row>
    <row r="430" ht="6.75" customHeight="1">
      <c r="A430" s="255"/>
      <c r="B430" s="256"/>
      <c r="C430" s="256"/>
      <c r="D430" s="257"/>
      <c r="E430" s="241"/>
      <c r="F430" s="241"/>
      <c r="G430" s="241"/>
      <c r="H430" s="241"/>
      <c r="I430" s="241"/>
      <c r="J430" s="241"/>
      <c r="K430" s="241"/>
      <c r="L430" s="241"/>
      <c r="M430" s="241"/>
      <c r="N430" s="241"/>
      <c r="O430" s="241"/>
      <c r="P430" s="241"/>
      <c r="Q430" s="241"/>
      <c r="R430" s="241"/>
      <c r="S430" s="241"/>
      <c r="T430" s="241"/>
      <c r="U430" s="241"/>
      <c r="V430" s="241"/>
      <c r="W430" s="241"/>
      <c r="X430" s="241"/>
      <c r="Y430" s="241"/>
      <c r="Z430" s="241"/>
    </row>
    <row r="431" ht="11.25" customHeight="1">
      <c r="A431" s="300" t="s">
        <v>97</v>
      </c>
      <c r="B431" s="240"/>
      <c r="C431" s="260" t="s">
        <v>98</v>
      </c>
      <c r="D431" s="327">
        <f>'Proposed Rates'!J371</f>
        <v>289</v>
      </c>
      <c r="E431" s="241"/>
      <c r="F431" s="241"/>
      <c r="G431" s="241"/>
      <c r="H431" s="241"/>
      <c r="I431" s="241"/>
      <c r="J431" s="241"/>
      <c r="K431" s="241"/>
      <c r="L431" s="241"/>
      <c r="M431" s="241"/>
      <c r="N431" s="241"/>
      <c r="O431" s="241"/>
      <c r="P431" s="241"/>
      <c r="Q431" s="241"/>
      <c r="R431" s="241"/>
      <c r="S431" s="241"/>
      <c r="T431" s="241"/>
      <c r="U431" s="241"/>
      <c r="V431" s="241"/>
      <c r="W431" s="241"/>
      <c r="X431" s="241"/>
      <c r="Y431" s="241"/>
      <c r="Z431" s="241"/>
    </row>
    <row r="432" ht="6.75" customHeight="1">
      <c r="A432" s="291"/>
      <c r="B432" s="282"/>
      <c r="C432" s="260"/>
      <c r="D432" s="315"/>
      <c r="E432" s="241"/>
      <c r="F432" s="241"/>
      <c r="G432" s="241"/>
      <c r="H432" s="241"/>
      <c r="I432" s="241"/>
      <c r="J432" s="241"/>
      <c r="K432" s="241"/>
      <c r="L432" s="241"/>
      <c r="M432" s="241"/>
      <c r="N432" s="241"/>
      <c r="O432" s="241"/>
      <c r="P432" s="241"/>
      <c r="Q432" s="241"/>
      <c r="R432" s="241"/>
      <c r="S432" s="241"/>
      <c r="T432" s="241"/>
      <c r="U432" s="241"/>
      <c r="V432" s="241"/>
      <c r="W432" s="241"/>
      <c r="X432" s="241"/>
      <c r="Y432" s="241"/>
      <c r="Z432" s="241"/>
    </row>
    <row r="433" ht="18.0" customHeight="1">
      <c r="A433" s="292" t="s">
        <v>155</v>
      </c>
      <c r="B433" s="293"/>
      <c r="C433" s="293"/>
      <c r="D433" s="328"/>
      <c r="E433" s="241"/>
      <c r="F433" s="241"/>
      <c r="G433" s="241"/>
      <c r="H433" s="241"/>
      <c r="I433" s="241"/>
      <c r="J433" s="241"/>
      <c r="K433" s="241"/>
      <c r="L433" s="241"/>
      <c r="M433" s="241"/>
      <c r="N433" s="241"/>
      <c r="O433" s="241"/>
      <c r="P433" s="241"/>
      <c r="Q433" s="241"/>
      <c r="R433" s="241"/>
      <c r="S433" s="241"/>
      <c r="T433" s="241"/>
      <c r="U433" s="241"/>
      <c r="V433" s="241"/>
      <c r="W433" s="241"/>
      <c r="X433" s="241"/>
      <c r="Y433" s="241"/>
      <c r="Z433" s="241"/>
    </row>
    <row r="434" ht="11.25" customHeight="1">
      <c r="A434" s="300" t="s">
        <v>156</v>
      </c>
      <c r="B434" s="240"/>
      <c r="C434" s="294" t="s">
        <v>157</v>
      </c>
      <c r="D434" s="315">
        <v>-1.0</v>
      </c>
      <c r="E434" s="241"/>
      <c r="F434" s="241"/>
      <c r="G434" s="241"/>
      <c r="H434" s="241"/>
      <c r="I434" s="241"/>
      <c r="J434" s="241"/>
      <c r="K434" s="241"/>
      <c r="L434" s="241"/>
      <c r="M434" s="241"/>
      <c r="N434" s="241"/>
      <c r="O434" s="241"/>
      <c r="P434" s="241"/>
      <c r="Q434" s="241"/>
      <c r="R434" s="241"/>
      <c r="S434" s="241"/>
      <c r="T434" s="241"/>
      <c r="U434" s="241"/>
      <c r="V434" s="241"/>
      <c r="W434" s="241"/>
      <c r="X434" s="241"/>
      <c r="Y434" s="241"/>
      <c r="Z434" s="241"/>
    </row>
    <row r="435" ht="11.25" customHeight="1">
      <c r="A435" s="282"/>
      <c r="B435" s="259"/>
      <c r="C435" s="294"/>
      <c r="D435" s="265"/>
      <c r="E435" s="241"/>
      <c r="F435" s="241"/>
      <c r="G435" s="241"/>
      <c r="H435" s="241"/>
      <c r="I435" s="241"/>
      <c r="J435" s="241"/>
      <c r="K435" s="241"/>
      <c r="L435" s="241"/>
      <c r="M435" s="241"/>
      <c r="N435" s="241"/>
      <c r="O435" s="241"/>
      <c r="P435" s="241"/>
      <c r="Q435" s="241"/>
      <c r="R435" s="241"/>
      <c r="S435" s="241"/>
      <c r="T435" s="241"/>
      <c r="U435" s="241"/>
      <c r="V435" s="241"/>
      <c r="W435" s="241"/>
      <c r="X435" s="241"/>
      <c r="Y435" s="241"/>
      <c r="Z435" s="241"/>
    </row>
    <row r="436" ht="24.0" customHeight="1">
      <c r="A436" s="238" t="str">
        <f>$A$1</f>
        <v>Hydro Ottawa Limited</v>
      </c>
      <c r="B436" s="239"/>
      <c r="C436" s="239"/>
      <c r="D436" s="240"/>
      <c r="E436" s="241"/>
      <c r="F436" s="241"/>
      <c r="G436" s="241"/>
      <c r="H436" s="241"/>
      <c r="I436" s="241"/>
      <c r="J436" s="241"/>
      <c r="K436" s="241"/>
      <c r="L436" s="241"/>
      <c r="M436" s="241"/>
      <c r="N436" s="241"/>
      <c r="O436" s="241"/>
      <c r="P436" s="241"/>
      <c r="Q436" s="241"/>
      <c r="R436" s="241"/>
      <c r="S436" s="241"/>
      <c r="T436" s="241"/>
      <c r="U436" s="241"/>
      <c r="V436" s="241"/>
      <c r="W436" s="241"/>
      <c r="X436" s="241"/>
      <c r="Y436" s="241"/>
      <c r="Z436" s="241"/>
    </row>
    <row r="437" ht="15.75" customHeight="1">
      <c r="A437" s="242" t="str">
        <f>$A$2</f>
        <v>PROPOSED - TARIFF OF RATES AND CHARGES</v>
      </c>
      <c r="B437" s="239"/>
      <c r="C437" s="239"/>
      <c r="D437" s="240"/>
      <c r="E437" s="241"/>
      <c r="F437" s="241"/>
      <c r="G437" s="241"/>
      <c r="H437" s="241"/>
      <c r="I437" s="241"/>
      <c r="J437" s="241"/>
      <c r="K437" s="241"/>
      <c r="L437" s="241"/>
      <c r="M437" s="241"/>
      <c r="N437" s="241"/>
      <c r="O437" s="241"/>
      <c r="P437" s="241"/>
      <c r="Q437" s="241"/>
      <c r="R437" s="241"/>
      <c r="S437" s="241"/>
      <c r="T437" s="241"/>
      <c r="U437" s="241"/>
      <c r="V437" s="241"/>
      <c r="W437" s="241"/>
      <c r="X437" s="241"/>
      <c r="Y437" s="241"/>
      <c r="Z437" s="241"/>
    </row>
    <row r="438" ht="15.75" customHeight="1">
      <c r="A438" s="243" t="str">
        <f>$A$3</f>
        <v>Effective and Implementation Date January 1, 2030</v>
      </c>
      <c r="B438" s="239"/>
      <c r="C438" s="239"/>
      <c r="D438" s="240"/>
      <c r="E438" s="241"/>
      <c r="F438" s="241"/>
      <c r="G438" s="241"/>
      <c r="H438" s="241"/>
      <c r="I438" s="241"/>
      <c r="J438" s="241"/>
      <c r="K438" s="241"/>
      <c r="L438" s="241"/>
      <c r="M438" s="241"/>
      <c r="N438" s="241"/>
      <c r="O438" s="241"/>
      <c r="P438" s="241"/>
      <c r="Q438" s="241"/>
      <c r="R438" s="241"/>
      <c r="S438" s="241"/>
      <c r="T438" s="241"/>
      <c r="U438" s="241"/>
      <c r="V438" s="241"/>
      <c r="W438" s="241"/>
      <c r="X438" s="241"/>
      <c r="Y438" s="241"/>
      <c r="Z438" s="241"/>
    </row>
    <row r="439" ht="12.0" customHeight="1">
      <c r="A439" s="244" t="str">
        <f>$A$4</f>
        <v>This schedule supersedes and replaces all previously</v>
      </c>
      <c r="B439" s="239"/>
      <c r="C439" s="239"/>
      <c r="D439" s="240"/>
      <c r="E439" s="241"/>
      <c r="F439" s="241"/>
      <c r="G439" s="241"/>
      <c r="H439" s="241"/>
      <c r="I439" s="241"/>
      <c r="J439" s="241"/>
      <c r="K439" s="241"/>
      <c r="L439" s="241"/>
      <c r="M439" s="241"/>
      <c r="N439" s="241"/>
      <c r="O439" s="241"/>
      <c r="P439" s="241"/>
      <c r="Q439" s="241"/>
      <c r="R439" s="241"/>
      <c r="S439" s="241"/>
      <c r="T439" s="241"/>
      <c r="U439" s="241"/>
      <c r="V439" s="241"/>
      <c r="W439" s="241"/>
      <c r="X439" s="241"/>
      <c r="Y439" s="241"/>
      <c r="Z439" s="241"/>
    </row>
    <row r="440" ht="11.25" customHeight="1">
      <c r="A440" s="244" t="str">
        <f>$A$5</f>
        <v>approved schedules of Rates, Charges and Loss Factors</v>
      </c>
      <c r="B440" s="239"/>
      <c r="C440" s="239"/>
      <c r="D440" s="240"/>
      <c r="E440" s="241"/>
      <c r="F440" s="241"/>
      <c r="G440" s="241"/>
      <c r="H440" s="241"/>
      <c r="I440" s="241"/>
      <c r="J440" s="241"/>
      <c r="K440" s="241"/>
      <c r="L440" s="241"/>
      <c r="M440" s="241"/>
      <c r="N440" s="241"/>
      <c r="O440" s="241"/>
      <c r="P440" s="241"/>
      <c r="Q440" s="241"/>
      <c r="R440" s="241"/>
      <c r="S440" s="241"/>
      <c r="T440" s="241"/>
      <c r="U440" s="241"/>
      <c r="V440" s="241"/>
      <c r="W440" s="241"/>
      <c r="X440" s="241"/>
      <c r="Y440" s="241"/>
      <c r="Z440" s="241"/>
    </row>
    <row r="441" ht="11.25" customHeight="1">
      <c r="A441" s="245" t="str">
        <f>$A$6</f>
        <v>EB-2024-0115</v>
      </c>
      <c r="B441" s="239"/>
      <c r="C441" s="239"/>
      <c r="D441" s="240"/>
      <c r="E441" s="241"/>
      <c r="F441" s="241"/>
      <c r="G441" s="241"/>
      <c r="H441" s="241"/>
      <c r="I441" s="241"/>
      <c r="J441" s="241"/>
      <c r="K441" s="241"/>
      <c r="L441" s="241"/>
      <c r="M441" s="241"/>
      <c r="N441" s="241"/>
      <c r="O441" s="241"/>
      <c r="P441" s="241"/>
      <c r="Q441" s="241"/>
      <c r="R441" s="241"/>
      <c r="S441" s="241"/>
      <c r="T441" s="241"/>
      <c r="U441" s="241"/>
      <c r="V441" s="241"/>
      <c r="W441" s="241"/>
      <c r="X441" s="241"/>
      <c r="Y441" s="241"/>
      <c r="Z441" s="241"/>
    </row>
    <row r="442" ht="18.0" customHeight="1">
      <c r="A442" s="292" t="s">
        <v>158</v>
      </c>
      <c r="B442" s="293"/>
      <c r="C442" s="293"/>
      <c r="D442" s="268"/>
      <c r="E442" s="241"/>
      <c r="F442" s="241"/>
      <c r="G442" s="241"/>
      <c r="H442" s="241"/>
      <c r="I442" s="241"/>
      <c r="J442" s="241"/>
      <c r="K442" s="241"/>
      <c r="L442" s="241"/>
      <c r="M442" s="241"/>
      <c r="N442" s="241"/>
      <c r="O442" s="241"/>
      <c r="P442" s="241"/>
      <c r="Q442" s="241"/>
      <c r="R442" s="241"/>
      <c r="S442" s="241"/>
      <c r="T442" s="241"/>
      <c r="U442" s="241"/>
      <c r="V442" s="241"/>
      <c r="W442" s="241"/>
      <c r="X442" s="241"/>
      <c r="Y442" s="241"/>
      <c r="Z442" s="241"/>
    </row>
    <row r="443" ht="6.75" customHeight="1">
      <c r="A443" s="292"/>
      <c r="B443" s="293"/>
      <c r="C443" s="293"/>
      <c r="D443" s="268"/>
      <c r="E443" s="241"/>
      <c r="F443" s="241"/>
      <c r="G443" s="241"/>
      <c r="H443" s="241"/>
      <c r="I443" s="241"/>
      <c r="J443" s="241"/>
      <c r="K443" s="241"/>
      <c r="L443" s="241"/>
      <c r="M443" s="241"/>
      <c r="N443" s="241"/>
      <c r="O443" s="241"/>
      <c r="P443" s="241"/>
      <c r="Q443" s="241"/>
      <c r="R443" s="241"/>
      <c r="S443" s="241"/>
      <c r="T443" s="241"/>
      <c r="U443" s="241"/>
      <c r="V443" s="241"/>
      <c r="W443" s="241"/>
      <c r="X443" s="241"/>
      <c r="Y443" s="241"/>
      <c r="Z443" s="241"/>
    </row>
    <row r="444" ht="11.25" customHeight="1">
      <c r="A444" s="295" t="s">
        <v>91</v>
      </c>
      <c r="B444" s="239"/>
      <c r="C444" s="239"/>
      <c r="D444" s="240"/>
      <c r="E444" s="241"/>
      <c r="F444" s="241"/>
      <c r="G444" s="241"/>
      <c r="H444" s="241"/>
      <c r="I444" s="241"/>
      <c r="J444" s="241"/>
      <c r="K444" s="241"/>
      <c r="L444" s="241"/>
      <c r="M444" s="241"/>
      <c r="N444" s="241"/>
      <c r="O444" s="241"/>
      <c r="P444" s="241"/>
      <c r="Q444" s="241"/>
      <c r="R444" s="241"/>
      <c r="S444" s="241"/>
      <c r="T444" s="241"/>
      <c r="U444" s="241"/>
      <c r="V444" s="241"/>
      <c r="W444" s="241"/>
      <c r="X444" s="241"/>
      <c r="Y444" s="241"/>
      <c r="Z444" s="241"/>
    </row>
    <row r="445" ht="6.75" customHeight="1">
      <c r="A445" s="296"/>
      <c r="B445" s="248"/>
      <c r="C445" s="248"/>
      <c r="D445" s="249"/>
      <c r="E445" s="241"/>
      <c r="F445" s="241"/>
      <c r="G445" s="241"/>
      <c r="H445" s="241"/>
      <c r="I445" s="241"/>
      <c r="J445" s="241"/>
      <c r="K445" s="241"/>
      <c r="L445" s="241"/>
      <c r="M445" s="241"/>
      <c r="N445" s="241"/>
      <c r="O445" s="241"/>
      <c r="P445" s="241"/>
      <c r="Q445" s="241"/>
      <c r="R445" s="241"/>
      <c r="S445" s="241"/>
      <c r="T445" s="241"/>
      <c r="U445" s="241"/>
      <c r="V445" s="241"/>
      <c r="W445" s="241"/>
      <c r="X445" s="241"/>
      <c r="Y445" s="241"/>
      <c r="Z445" s="241"/>
    </row>
    <row r="446" ht="36.0" customHeight="1">
      <c r="A446" s="247" t="s">
        <v>92</v>
      </c>
      <c r="B446" s="239"/>
      <c r="C446" s="239"/>
      <c r="D446" s="240"/>
      <c r="E446" s="241"/>
      <c r="F446" s="241"/>
      <c r="G446" s="241"/>
      <c r="H446" s="241"/>
      <c r="I446" s="241"/>
      <c r="J446" s="241"/>
      <c r="K446" s="241"/>
      <c r="L446" s="241"/>
      <c r="M446" s="241"/>
      <c r="N446" s="241"/>
      <c r="O446" s="241"/>
      <c r="P446" s="241"/>
      <c r="Q446" s="241"/>
      <c r="R446" s="241"/>
      <c r="S446" s="241"/>
      <c r="T446" s="241"/>
      <c r="U446" s="241"/>
      <c r="V446" s="241"/>
      <c r="W446" s="241"/>
      <c r="X446" s="241"/>
      <c r="Y446" s="241"/>
      <c r="Z446" s="241"/>
    </row>
    <row r="447" ht="6.75" customHeight="1">
      <c r="A447" s="248"/>
      <c r="B447" s="248"/>
      <c r="C447" s="248"/>
      <c r="D447" s="249"/>
      <c r="E447" s="241"/>
      <c r="F447" s="241"/>
      <c r="G447" s="241"/>
      <c r="H447" s="241"/>
      <c r="I447" s="241"/>
      <c r="J447" s="241"/>
      <c r="K447" s="241"/>
      <c r="L447" s="241"/>
      <c r="M447" s="241"/>
      <c r="N447" s="241"/>
      <c r="O447" s="241"/>
      <c r="P447" s="241"/>
      <c r="Q447" s="241"/>
      <c r="R447" s="241"/>
      <c r="S447" s="241"/>
      <c r="T447" s="241"/>
      <c r="U447" s="241"/>
      <c r="V447" s="241"/>
      <c r="W447" s="241"/>
      <c r="X447" s="241"/>
      <c r="Y447" s="241"/>
      <c r="Z447" s="241"/>
    </row>
    <row r="448" ht="48.0" customHeight="1">
      <c r="A448" s="247" t="s">
        <v>159</v>
      </c>
      <c r="B448" s="239"/>
      <c r="C448" s="239"/>
      <c r="D448" s="240"/>
      <c r="E448" s="241"/>
      <c r="F448" s="241"/>
      <c r="G448" s="241"/>
      <c r="H448" s="241"/>
      <c r="I448" s="241"/>
      <c r="J448" s="241"/>
      <c r="K448" s="241"/>
      <c r="L448" s="241"/>
      <c r="M448" s="241"/>
      <c r="N448" s="241"/>
      <c r="O448" s="241"/>
      <c r="P448" s="241"/>
      <c r="Q448" s="241"/>
      <c r="R448" s="241"/>
      <c r="S448" s="241"/>
      <c r="T448" s="241"/>
      <c r="U448" s="241"/>
      <c r="V448" s="241"/>
      <c r="W448" s="241"/>
      <c r="X448" s="241"/>
      <c r="Y448" s="241"/>
      <c r="Z448" s="241"/>
    </row>
    <row r="449" ht="6.75" customHeight="1">
      <c r="A449" s="248"/>
      <c r="B449" s="248"/>
      <c r="C449" s="248"/>
      <c r="D449" s="249"/>
      <c r="E449" s="241"/>
      <c r="F449" s="241"/>
      <c r="G449" s="241"/>
      <c r="H449" s="241"/>
      <c r="I449" s="241"/>
      <c r="J449" s="241"/>
      <c r="K449" s="241"/>
      <c r="L449" s="241"/>
      <c r="M449" s="241"/>
      <c r="N449" s="241"/>
      <c r="O449" s="241"/>
      <c r="P449" s="241"/>
      <c r="Q449" s="241"/>
      <c r="R449" s="241"/>
      <c r="S449" s="241"/>
      <c r="T449" s="241"/>
      <c r="U449" s="241"/>
      <c r="V449" s="241"/>
      <c r="W449" s="241"/>
      <c r="X449" s="241"/>
      <c r="Y449" s="241"/>
      <c r="Z449" s="241"/>
    </row>
    <row r="450" ht="36.0" customHeight="1">
      <c r="A450" s="247" t="s">
        <v>95</v>
      </c>
      <c r="B450" s="239"/>
      <c r="C450" s="239"/>
      <c r="D450" s="240"/>
      <c r="E450" s="241"/>
      <c r="F450" s="241"/>
      <c r="G450" s="241"/>
      <c r="H450" s="241"/>
      <c r="I450" s="241"/>
      <c r="J450" s="241"/>
      <c r="K450" s="241"/>
      <c r="L450" s="241"/>
      <c r="M450" s="241"/>
      <c r="N450" s="241"/>
      <c r="O450" s="241"/>
      <c r="P450" s="241"/>
      <c r="Q450" s="241"/>
      <c r="R450" s="241"/>
      <c r="S450" s="241"/>
      <c r="T450" s="241"/>
      <c r="U450" s="241"/>
      <c r="V450" s="241"/>
      <c r="W450" s="241"/>
      <c r="X450" s="241"/>
      <c r="Y450" s="241"/>
      <c r="Z450" s="241"/>
    </row>
    <row r="451" ht="6.75" customHeight="1">
      <c r="A451" s="248"/>
      <c r="B451" s="248"/>
      <c r="C451" s="248"/>
      <c r="D451" s="249"/>
      <c r="E451" s="241"/>
      <c r="F451" s="241"/>
      <c r="G451" s="241"/>
      <c r="H451" s="241"/>
      <c r="I451" s="241"/>
      <c r="J451" s="241"/>
      <c r="K451" s="241"/>
      <c r="L451" s="241"/>
      <c r="M451" s="241"/>
      <c r="N451" s="241"/>
      <c r="O451" s="241"/>
      <c r="P451" s="241"/>
      <c r="Q451" s="241"/>
      <c r="R451" s="241"/>
      <c r="S451" s="241"/>
      <c r="T451" s="241"/>
      <c r="U451" s="241"/>
      <c r="V451" s="241"/>
      <c r="W451" s="241"/>
      <c r="X451" s="241"/>
      <c r="Y451" s="241"/>
      <c r="Z451" s="241"/>
    </row>
    <row r="452" ht="15.0" customHeight="1">
      <c r="A452" s="297" t="s">
        <v>160</v>
      </c>
      <c r="B452" s="293"/>
      <c r="C452" s="293"/>
      <c r="D452" s="268"/>
      <c r="E452" s="241"/>
      <c r="F452" s="241"/>
      <c r="G452" s="241"/>
      <c r="H452" s="241"/>
      <c r="I452" s="241"/>
      <c r="J452" s="241"/>
      <c r="K452" s="241"/>
      <c r="L452" s="241"/>
      <c r="M452" s="241"/>
      <c r="N452" s="241"/>
      <c r="O452" s="241"/>
      <c r="P452" s="241"/>
      <c r="Q452" s="241"/>
      <c r="R452" s="241"/>
      <c r="S452" s="241"/>
      <c r="T452" s="241"/>
      <c r="U452" s="241"/>
      <c r="V452" s="241"/>
      <c r="W452" s="241"/>
      <c r="X452" s="241"/>
      <c r="Y452" s="241"/>
      <c r="Z452" s="241"/>
    </row>
    <row r="453" ht="11.25" customHeight="1">
      <c r="A453" s="300" t="s">
        <v>161</v>
      </c>
      <c r="B453" s="240"/>
      <c r="C453" s="260" t="s">
        <v>98</v>
      </c>
      <c r="D453" s="298">
        <f>'Proposed Rates'!J319</f>
        <v>0</v>
      </c>
      <c r="E453" s="241"/>
      <c r="F453" s="241"/>
      <c r="G453" s="241"/>
      <c r="H453" s="241"/>
      <c r="I453" s="241"/>
      <c r="J453" s="241"/>
      <c r="K453" s="241"/>
      <c r="L453" s="241"/>
      <c r="M453" s="241"/>
      <c r="N453" s="241"/>
      <c r="O453" s="241"/>
      <c r="P453" s="241"/>
      <c r="Q453" s="241"/>
      <c r="R453" s="241"/>
      <c r="S453" s="241"/>
      <c r="T453" s="241"/>
      <c r="U453" s="241"/>
      <c r="V453" s="241"/>
      <c r="W453" s="241"/>
      <c r="X453" s="241"/>
      <c r="Y453" s="241"/>
      <c r="Z453" s="241"/>
    </row>
    <row r="454" ht="11.25" customHeight="1">
      <c r="A454" s="282" t="s">
        <v>162</v>
      </c>
      <c r="B454" s="282"/>
      <c r="C454" s="260" t="s">
        <v>98</v>
      </c>
      <c r="D454" s="298">
        <f>'Proposed Rates'!J320</f>
        <v>30</v>
      </c>
      <c r="E454" s="241"/>
      <c r="F454" s="241"/>
      <c r="G454" s="241"/>
      <c r="H454" s="241"/>
      <c r="I454" s="241"/>
      <c r="J454" s="241"/>
      <c r="K454" s="241"/>
      <c r="L454" s="241"/>
      <c r="M454" s="241"/>
      <c r="N454" s="241"/>
      <c r="O454" s="241"/>
      <c r="P454" s="241"/>
      <c r="Q454" s="241"/>
      <c r="R454" s="241"/>
      <c r="S454" s="241"/>
      <c r="T454" s="241"/>
      <c r="U454" s="241"/>
      <c r="V454" s="241"/>
      <c r="W454" s="241"/>
      <c r="X454" s="241"/>
      <c r="Y454" s="241"/>
      <c r="Z454" s="241"/>
    </row>
    <row r="455" ht="11.25" customHeight="1">
      <c r="A455" s="300" t="s">
        <v>163</v>
      </c>
      <c r="B455" s="240"/>
      <c r="C455" s="260" t="s">
        <v>98</v>
      </c>
      <c r="D455" s="298">
        <f>'Proposed Rates'!J321</f>
        <v>7</v>
      </c>
      <c r="E455" s="241"/>
      <c r="F455" s="241"/>
      <c r="G455" s="241"/>
      <c r="H455" s="241"/>
      <c r="I455" s="241"/>
      <c r="J455" s="241"/>
      <c r="K455" s="241"/>
      <c r="L455" s="241"/>
      <c r="M455" s="241"/>
      <c r="N455" s="241"/>
      <c r="O455" s="241"/>
      <c r="P455" s="241"/>
      <c r="Q455" s="241"/>
      <c r="R455" s="241"/>
      <c r="S455" s="241"/>
      <c r="T455" s="241"/>
      <c r="U455" s="241"/>
      <c r="V455" s="241"/>
      <c r="W455" s="241"/>
      <c r="X455" s="241"/>
      <c r="Y455" s="241"/>
      <c r="Z455" s="241"/>
    </row>
    <row r="456" ht="11.25" customHeight="1">
      <c r="A456" s="300" t="s">
        <v>164</v>
      </c>
      <c r="B456" s="240"/>
      <c r="C456" s="260" t="s">
        <v>98</v>
      </c>
      <c r="D456" s="298">
        <f>'Proposed Rates'!J322</f>
        <v>154</v>
      </c>
      <c r="E456" s="241"/>
      <c r="F456" s="241"/>
      <c r="G456" s="241"/>
      <c r="H456" s="241"/>
      <c r="I456" s="241"/>
      <c r="J456" s="241"/>
      <c r="K456" s="241"/>
      <c r="L456" s="241"/>
      <c r="M456" s="241"/>
      <c r="N456" s="241"/>
      <c r="O456" s="241"/>
      <c r="P456" s="241"/>
      <c r="Q456" s="241"/>
      <c r="R456" s="241"/>
      <c r="S456" s="241"/>
      <c r="T456" s="241"/>
      <c r="U456" s="241"/>
      <c r="V456" s="241"/>
      <c r="W456" s="241"/>
      <c r="X456" s="241"/>
      <c r="Y456" s="241"/>
      <c r="Z456" s="241"/>
    </row>
    <row r="457" ht="11.25" customHeight="1">
      <c r="A457" s="300" t="s">
        <v>165</v>
      </c>
      <c r="B457" s="240"/>
      <c r="C457" s="260" t="s">
        <v>98</v>
      </c>
      <c r="D457" s="298">
        <f>'Proposed Rates'!J323</f>
        <v>20</v>
      </c>
      <c r="E457" s="241"/>
      <c r="F457" s="241"/>
      <c r="G457" s="241"/>
      <c r="H457" s="241"/>
      <c r="I457" s="241"/>
      <c r="J457" s="241"/>
      <c r="K457" s="241"/>
      <c r="L457" s="241"/>
      <c r="M457" s="241"/>
      <c r="N457" s="241"/>
      <c r="O457" s="241"/>
      <c r="P457" s="241"/>
      <c r="Q457" s="241"/>
      <c r="R457" s="241"/>
      <c r="S457" s="241"/>
      <c r="T457" s="241"/>
      <c r="U457" s="241"/>
      <c r="V457" s="241"/>
      <c r="W457" s="241"/>
      <c r="X457" s="241"/>
      <c r="Y457" s="241"/>
      <c r="Z457" s="241"/>
    </row>
    <row r="458" ht="11.25" customHeight="1">
      <c r="A458" s="300" t="s">
        <v>166</v>
      </c>
      <c r="B458" s="240"/>
      <c r="C458" s="260" t="s">
        <v>98</v>
      </c>
      <c r="D458" s="298">
        <f>'Proposed Rates'!J324</f>
        <v>25</v>
      </c>
      <c r="E458" s="241"/>
      <c r="F458" s="241"/>
      <c r="G458" s="241"/>
      <c r="H458" s="241"/>
      <c r="I458" s="241"/>
      <c r="J458" s="241"/>
      <c r="K458" s="241"/>
      <c r="L458" s="241"/>
      <c r="M458" s="241"/>
      <c r="N458" s="241"/>
      <c r="O458" s="241"/>
      <c r="P458" s="241"/>
      <c r="Q458" s="241"/>
      <c r="R458" s="241"/>
      <c r="S458" s="241"/>
      <c r="T458" s="241"/>
      <c r="U458" s="241"/>
      <c r="V458" s="241"/>
      <c r="W458" s="241"/>
      <c r="X458" s="241"/>
      <c r="Y458" s="241"/>
      <c r="Z458" s="241"/>
    </row>
    <row r="459" ht="11.25" customHeight="1">
      <c r="A459" s="300" t="s">
        <v>167</v>
      </c>
      <c r="B459" s="240"/>
      <c r="C459" s="260" t="s">
        <v>98</v>
      </c>
      <c r="D459" s="298">
        <f>'Proposed Rates'!J325</f>
        <v>10</v>
      </c>
      <c r="E459" s="241"/>
      <c r="F459" s="241"/>
      <c r="G459" s="241"/>
      <c r="H459" s="241"/>
      <c r="I459" s="241"/>
      <c r="J459" s="241"/>
      <c r="K459" s="241"/>
      <c r="L459" s="241"/>
      <c r="M459" s="241"/>
      <c r="N459" s="241"/>
      <c r="O459" s="241"/>
      <c r="P459" s="241"/>
      <c r="Q459" s="241"/>
      <c r="R459" s="241"/>
      <c r="S459" s="241"/>
      <c r="T459" s="241"/>
      <c r="U459" s="241"/>
      <c r="V459" s="241"/>
      <c r="W459" s="241"/>
      <c r="X459" s="241"/>
      <c r="Y459" s="241"/>
      <c r="Z459" s="241"/>
    </row>
    <row r="460" ht="11.25" customHeight="1">
      <c r="A460" s="300" t="s">
        <v>168</v>
      </c>
      <c r="B460" s="240"/>
      <c r="C460" s="260" t="s">
        <v>98</v>
      </c>
      <c r="D460" s="298">
        <f>'Proposed Rates'!J328</f>
        <v>398</v>
      </c>
      <c r="E460" s="241"/>
      <c r="F460" s="241"/>
      <c r="G460" s="241"/>
      <c r="H460" s="241"/>
      <c r="I460" s="241"/>
      <c r="J460" s="241"/>
      <c r="K460" s="241"/>
      <c r="L460" s="241"/>
      <c r="M460" s="241"/>
      <c r="N460" s="241"/>
      <c r="O460" s="241"/>
      <c r="P460" s="241"/>
      <c r="Q460" s="241"/>
      <c r="R460" s="241"/>
      <c r="S460" s="241"/>
      <c r="T460" s="241"/>
      <c r="U460" s="241"/>
      <c r="V460" s="241"/>
      <c r="W460" s="241"/>
      <c r="X460" s="241"/>
      <c r="Y460" s="241"/>
      <c r="Z460" s="241"/>
    </row>
    <row r="461" ht="11.25" customHeight="1">
      <c r="A461" s="300" t="s">
        <v>169</v>
      </c>
      <c r="B461" s="240"/>
      <c r="C461" s="260" t="s">
        <v>98</v>
      </c>
      <c r="D461" s="298">
        <f>'Proposed Rates'!J329</f>
        <v>350</v>
      </c>
      <c r="E461" s="241"/>
      <c r="F461" s="241"/>
      <c r="G461" s="241"/>
      <c r="H461" s="241"/>
      <c r="I461" s="241"/>
      <c r="J461" s="241"/>
      <c r="K461" s="241"/>
      <c r="L461" s="241"/>
      <c r="M461" s="241"/>
      <c r="N461" s="241"/>
      <c r="O461" s="241"/>
      <c r="P461" s="241"/>
      <c r="Q461" s="241"/>
      <c r="R461" s="241"/>
      <c r="S461" s="241"/>
      <c r="T461" s="241"/>
      <c r="U461" s="241"/>
      <c r="V461" s="241"/>
      <c r="W461" s="241"/>
      <c r="X461" s="241"/>
      <c r="Y461" s="241"/>
      <c r="Z461" s="241"/>
    </row>
    <row r="462" ht="6.75" customHeight="1">
      <c r="A462" s="282"/>
      <c r="B462" s="282"/>
      <c r="C462" s="260"/>
      <c r="D462" s="265"/>
      <c r="E462" s="241"/>
      <c r="F462" s="241"/>
      <c r="G462" s="241"/>
      <c r="H462" s="241"/>
      <c r="I462" s="241"/>
      <c r="J462" s="241"/>
      <c r="K462" s="241"/>
      <c r="L462" s="241"/>
      <c r="M462" s="241"/>
      <c r="N462" s="241"/>
      <c r="O462" s="241"/>
      <c r="P462" s="241"/>
      <c r="Q462" s="241"/>
      <c r="R462" s="241"/>
      <c r="S462" s="241"/>
      <c r="T462" s="241"/>
      <c r="U462" s="241"/>
      <c r="V462" s="241"/>
      <c r="W462" s="241"/>
      <c r="X462" s="241"/>
      <c r="Y462" s="241"/>
      <c r="Z462" s="241"/>
    </row>
    <row r="463" ht="15.0" customHeight="1">
      <c r="A463" s="297" t="s">
        <v>170</v>
      </c>
      <c r="B463" s="293"/>
      <c r="C463" s="287"/>
      <c r="D463" s="289"/>
      <c r="E463" s="241"/>
      <c r="F463" s="241"/>
      <c r="G463" s="241"/>
      <c r="H463" s="241"/>
      <c r="I463" s="241"/>
      <c r="J463" s="241"/>
      <c r="K463" s="241"/>
      <c r="L463" s="241"/>
      <c r="M463" s="241"/>
      <c r="N463" s="241"/>
      <c r="O463" s="241"/>
      <c r="P463" s="241"/>
      <c r="Q463" s="241"/>
      <c r="R463" s="241"/>
      <c r="S463" s="241"/>
      <c r="T463" s="241"/>
      <c r="U463" s="241"/>
      <c r="V463" s="241"/>
      <c r="W463" s="241"/>
      <c r="X463" s="241"/>
      <c r="Y463" s="241"/>
      <c r="Z463" s="241"/>
    </row>
    <row r="464" ht="22.5" customHeight="1">
      <c r="A464" s="300" t="s">
        <v>171</v>
      </c>
      <c r="B464" s="240"/>
      <c r="C464" s="260" t="s">
        <v>157</v>
      </c>
      <c r="D464" s="290">
        <f>'Proposed Rates'!J332</f>
        <v>1.5</v>
      </c>
      <c r="E464" s="241"/>
      <c r="F464" s="241"/>
      <c r="G464" s="241"/>
      <c r="H464" s="241"/>
      <c r="I464" s="241"/>
      <c r="J464" s="241"/>
      <c r="K464" s="241"/>
      <c r="L464" s="241"/>
      <c r="M464" s="241"/>
      <c r="N464" s="241"/>
      <c r="O464" s="241"/>
      <c r="P464" s="241"/>
      <c r="Q464" s="241"/>
      <c r="R464" s="241"/>
      <c r="S464" s="241"/>
      <c r="T464" s="241"/>
      <c r="U464" s="241"/>
      <c r="V464" s="241"/>
      <c r="W464" s="241"/>
      <c r="X464" s="241"/>
      <c r="Y464" s="241"/>
      <c r="Z464" s="241"/>
    </row>
    <row r="465" ht="11.25" customHeight="1">
      <c r="A465" s="300" t="s">
        <v>172</v>
      </c>
      <c r="B465" s="240"/>
      <c r="C465" s="260" t="s">
        <v>98</v>
      </c>
      <c r="D465" s="298">
        <f>'Proposed Rates'!J333</f>
        <v>76</v>
      </c>
      <c r="E465" s="241"/>
      <c r="F465" s="241"/>
      <c r="G465" s="241"/>
      <c r="H465" s="241"/>
      <c r="I465" s="241"/>
      <c r="J465" s="241"/>
      <c r="K465" s="241"/>
      <c r="L465" s="241"/>
      <c r="M465" s="241"/>
      <c r="N465" s="241"/>
      <c r="O465" s="241"/>
      <c r="P465" s="241"/>
      <c r="Q465" s="241"/>
      <c r="R465" s="241"/>
      <c r="S465" s="241"/>
      <c r="T465" s="241"/>
      <c r="U465" s="241"/>
      <c r="V465" s="241"/>
      <c r="W465" s="241"/>
      <c r="X465" s="241"/>
      <c r="Y465" s="241"/>
      <c r="Z465" s="241"/>
    </row>
    <row r="466" ht="11.25" customHeight="1">
      <c r="A466" s="300" t="s">
        <v>173</v>
      </c>
      <c r="B466" s="240"/>
      <c r="C466" s="260" t="s">
        <v>98</v>
      </c>
      <c r="D466" s="298">
        <f>'Proposed Rates'!J334</f>
        <v>102</v>
      </c>
      <c r="E466" s="241"/>
      <c r="F466" s="241"/>
      <c r="G466" s="241"/>
      <c r="H466" s="241"/>
      <c r="I466" s="241"/>
      <c r="J466" s="241"/>
      <c r="K466" s="241"/>
      <c r="L466" s="241"/>
      <c r="M466" s="241"/>
      <c r="N466" s="241"/>
      <c r="O466" s="241"/>
      <c r="P466" s="241"/>
      <c r="Q466" s="241"/>
      <c r="R466" s="241"/>
      <c r="S466" s="241"/>
      <c r="T466" s="241"/>
      <c r="U466" s="241"/>
      <c r="V466" s="241"/>
      <c r="W466" s="241"/>
      <c r="X466" s="241"/>
      <c r="Y466" s="241"/>
      <c r="Z466" s="241"/>
    </row>
    <row r="467" ht="11.25" customHeight="1">
      <c r="A467" s="300" t="s">
        <v>174</v>
      </c>
      <c r="B467" s="240"/>
      <c r="C467" s="260" t="s">
        <v>98</v>
      </c>
      <c r="D467" s="298">
        <f>'Proposed Rates'!J335</f>
        <v>345</v>
      </c>
      <c r="E467" s="241"/>
      <c r="F467" s="241"/>
      <c r="G467" s="241"/>
      <c r="H467" s="241"/>
      <c r="I467" s="241"/>
      <c r="J467" s="241"/>
      <c r="K467" s="241"/>
      <c r="L467" s="241"/>
      <c r="M467" s="241"/>
      <c r="N467" s="241"/>
      <c r="O467" s="241"/>
      <c r="P467" s="241"/>
      <c r="Q467" s="241"/>
      <c r="R467" s="241"/>
      <c r="S467" s="241"/>
      <c r="T467" s="241"/>
      <c r="U467" s="241"/>
      <c r="V467" s="241"/>
      <c r="W467" s="241"/>
      <c r="X467" s="241"/>
      <c r="Y467" s="241"/>
      <c r="Z467" s="241"/>
    </row>
    <row r="468" ht="11.25" customHeight="1">
      <c r="A468" s="300" t="s">
        <v>175</v>
      </c>
      <c r="B468" s="240"/>
      <c r="C468" s="260" t="s">
        <v>98</v>
      </c>
      <c r="D468" s="298">
        <f>'Proposed Rates'!J336</f>
        <v>521</v>
      </c>
      <c r="E468" s="241"/>
      <c r="F468" s="241"/>
      <c r="G468" s="241"/>
      <c r="H468" s="241"/>
      <c r="I468" s="241"/>
      <c r="J468" s="241"/>
      <c r="K468" s="241"/>
      <c r="L468" s="241"/>
      <c r="M468" s="241"/>
      <c r="N468" s="241"/>
      <c r="O468" s="241"/>
      <c r="P468" s="241"/>
      <c r="Q468" s="241"/>
      <c r="R468" s="241"/>
      <c r="S468" s="241"/>
      <c r="T468" s="241"/>
      <c r="U468" s="241"/>
      <c r="V468" s="241"/>
      <c r="W468" s="241"/>
      <c r="X468" s="241"/>
      <c r="Y468" s="241"/>
      <c r="Z468" s="241"/>
    </row>
    <row r="469" ht="6.75" customHeight="1">
      <c r="A469" s="282"/>
      <c r="B469" s="282"/>
      <c r="C469" s="260"/>
      <c r="D469" s="265"/>
      <c r="E469" s="241"/>
      <c r="F469" s="241"/>
      <c r="G469" s="241"/>
      <c r="H469" s="241"/>
      <c r="I469" s="241"/>
      <c r="J469" s="241"/>
      <c r="K469" s="241"/>
      <c r="L469" s="241"/>
      <c r="M469" s="241"/>
      <c r="N469" s="241"/>
      <c r="O469" s="241"/>
      <c r="P469" s="241"/>
      <c r="Q469" s="241"/>
      <c r="R469" s="241"/>
      <c r="S469" s="241"/>
      <c r="T469" s="241"/>
      <c r="U469" s="241"/>
      <c r="V469" s="241"/>
      <c r="W469" s="241"/>
      <c r="X469" s="241"/>
      <c r="Y469" s="241"/>
      <c r="Z469" s="241"/>
    </row>
    <row r="470" ht="15.0" customHeight="1">
      <c r="A470" s="297" t="s">
        <v>176</v>
      </c>
      <c r="B470" s="293"/>
      <c r="C470" s="287"/>
      <c r="D470" s="265"/>
      <c r="E470" s="241"/>
      <c r="F470" s="241"/>
      <c r="G470" s="241"/>
      <c r="H470" s="241"/>
      <c r="I470" s="241"/>
      <c r="J470" s="241"/>
      <c r="K470" s="241"/>
      <c r="L470" s="241"/>
      <c r="M470" s="241"/>
      <c r="N470" s="241"/>
      <c r="O470" s="241"/>
      <c r="P470" s="241"/>
      <c r="Q470" s="241"/>
      <c r="R470" s="241"/>
      <c r="S470" s="241"/>
      <c r="T470" s="241"/>
      <c r="U470" s="241"/>
      <c r="V470" s="241"/>
      <c r="W470" s="241"/>
      <c r="X470" s="241"/>
      <c r="Y470" s="241"/>
      <c r="Z470" s="241"/>
    </row>
    <row r="471" ht="11.25" customHeight="1">
      <c r="A471" s="300" t="s">
        <v>177</v>
      </c>
      <c r="B471" s="240"/>
      <c r="C471" s="260" t="s">
        <v>98</v>
      </c>
      <c r="D471" s="298">
        <f>'Proposed Rates'!J339</f>
        <v>1172</v>
      </c>
      <c r="E471" s="241"/>
      <c r="F471" s="241"/>
      <c r="G471" s="241"/>
      <c r="H471" s="241"/>
      <c r="I471" s="241"/>
      <c r="J471" s="241"/>
      <c r="K471" s="241"/>
      <c r="L471" s="241"/>
      <c r="M471" s="241"/>
      <c r="N471" s="241"/>
      <c r="O471" s="241"/>
      <c r="P471" s="241"/>
      <c r="Q471" s="241"/>
      <c r="R471" s="241"/>
      <c r="S471" s="241"/>
      <c r="T471" s="241"/>
      <c r="U471" s="241"/>
      <c r="V471" s="241"/>
      <c r="W471" s="241"/>
      <c r="X471" s="241"/>
      <c r="Y471" s="241"/>
      <c r="Z471" s="241"/>
    </row>
    <row r="472" ht="11.25" customHeight="1">
      <c r="A472" s="300" t="s">
        <v>178</v>
      </c>
      <c r="B472" s="240"/>
      <c r="C472" s="260" t="s">
        <v>98</v>
      </c>
      <c r="D472" s="298">
        <f>'Proposed Rates'!J340</f>
        <v>1546</v>
      </c>
      <c r="E472" s="241"/>
      <c r="F472" s="241"/>
      <c r="G472" s="241"/>
      <c r="H472" s="241"/>
      <c r="I472" s="241"/>
      <c r="J472" s="241"/>
      <c r="K472" s="241"/>
      <c r="L472" s="241"/>
      <c r="M472" s="241"/>
      <c r="N472" s="241"/>
      <c r="O472" s="241"/>
      <c r="P472" s="241"/>
      <c r="Q472" s="241"/>
      <c r="R472" s="241"/>
      <c r="S472" s="241"/>
      <c r="T472" s="241"/>
      <c r="U472" s="241"/>
      <c r="V472" s="241"/>
      <c r="W472" s="241"/>
      <c r="X472" s="241"/>
      <c r="Y472" s="241"/>
      <c r="Z472" s="241"/>
    </row>
    <row r="473" ht="11.25" customHeight="1">
      <c r="A473" s="300" t="s">
        <v>179</v>
      </c>
      <c r="B473" s="240"/>
      <c r="C473" s="260" t="s">
        <v>98</v>
      </c>
      <c r="D473" s="298">
        <f>'Proposed Rates'!J341</f>
        <v>5445</v>
      </c>
      <c r="E473" s="241"/>
      <c r="F473" s="241"/>
      <c r="G473" s="241"/>
      <c r="H473" s="241"/>
      <c r="I473" s="241"/>
      <c r="J473" s="241"/>
      <c r="K473" s="241"/>
      <c r="L473" s="241"/>
      <c r="M473" s="241"/>
      <c r="N473" s="241"/>
      <c r="O473" s="241"/>
      <c r="P473" s="241"/>
      <c r="Q473" s="241"/>
      <c r="R473" s="241"/>
      <c r="S473" s="241"/>
      <c r="T473" s="241"/>
      <c r="U473" s="241"/>
      <c r="V473" s="241"/>
      <c r="W473" s="241"/>
      <c r="X473" s="241"/>
      <c r="Y473" s="241"/>
      <c r="Z473" s="241"/>
    </row>
    <row r="474" ht="11.25" customHeight="1">
      <c r="A474" s="258" t="s">
        <v>180</v>
      </c>
      <c r="B474" s="259"/>
      <c r="C474" s="260" t="s">
        <v>98</v>
      </c>
      <c r="D474" s="290">
        <f>'Proposed Rates'!J342</f>
        <v>39.14</v>
      </c>
      <c r="E474" s="241"/>
      <c r="F474" s="241"/>
      <c r="G474" s="241"/>
      <c r="H474" s="241"/>
      <c r="I474" s="241"/>
      <c r="J474" s="241"/>
      <c r="K474" s="241"/>
      <c r="L474" s="241"/>
      <c r="M474" s="241"/>
      <c r="N474" s="241"/>
      <c r="O474" s="241"/>
      <c r="P474" s="241"/>
      <c r="Q474" s="241"/>
      <c r="R474" s="241"/>
      <c r="S474" s="241"/>
      <c r="T474" s="241"/>
      <c r="U474" s="241"/>
      <c r="V474" s="241"/>
      <c r="W474" s="241"/>
      <c r="X474" s="241"/>
      <c r="Y474" s="241"/>
      <c r="Z474" s="241"/>
    </row>
    <row r="475" ht="11.25" customHeight="1">
      <c r="A475" s="300" t="s">
        <v>181</v>
      </c>
      <c r="B475" s="240"/>
      <c r="C475" s="260"/>
      <c r="D475" s="265" t="str">
        <f>'Proposed Rates'!J343</f>
        <v>Per Attached Table</v>
      </c>
      <c r="E475" s="241"/>
      <c r="F475" s="241"/>
      <c r="G475" s="241"/>
      <c r="H475" s="241"/>
      <c r="I475" s="241"/>
      <c r="J475" s="241"/>
      <c r="K475" s="241"/>
      <c r="L475" s="241"/>
      <c r="M475" s="241"/>
      <c r="N475" s="241"/>
      <c r="O475" s="241"/>
      <c r="P475" s="241"/>
      <c r="Q475" s="241"/>
      <c r="R475" s="241"/>
      <c r="S475" s="241"/>
      <c r="T475" s="241"/>
      <c r="U475" s="241"/>
      <c r="V475" s="241"/>
      <c r="W475" s="241"/>
      <c r="X475" s="241"/>
      <c r="Y475" s="241"/>
      <c r="Z475" s="241"/>
    </row>
    <row r="476" ht="11.25" customHeight="1">
      <c r="A476" s="300" t="s">
        <v>182</v>
      </c>
      <c r="B476" s="240"/>
      <c r="C476" s="260" t="s">
        <v>98</v>
      </c>
      <c r="D476" s="298">
        <f>'Proposed Rates'!J344</f>
        <v>179</v>
      </c>
      <c r="E476" s="241"/>
      <c r="F476" s="241"/>
      <c r="G476" s="241"/>
      <c r="H476" s="241"/>
      <c r="I476" s="241"/>
      <c r="J476" s="241"/>
      <c r="K476" s="241"/>
      <c r="L476" s="241"/>
      <c r="M476" s="241"/>
      <c r="N476" s="241"/>
      <c r="O476" s="241"/>
      <c r="P476" s="241"/>
      <c r="Q476" s="241"/>
      <c r="R476" s="241"/>
      <c r="S476" s="241"/>
      <c r="T476" s="241"/>
      <c r="U476" s="241"/>
      <c r="V476" s="241"/>
      <c r="W476" s="241"/>
      <c r="X476" s="241"/>
      <c r="Y476" s="241"/>
      <c r="Z476" s="241"/>
    </row>
    <row r="477" ht="11.25" customHeight="1">
      <c r="A477" s="300"/>
      <c r="B477" s="240"/>
      <c r="C477" s="260"/>
      <c r="D477" s="265"/>
      <c r="E477" s="241"/>
      <c r="F477" s="241"/>
      <c r="G477" s="241"/>
      <c r="H477" s="241"/>
      <c r="I477" s="241"/>
      <c r="J477" s="241"/>
      <c r="K477" s="241"/>
      <c r="L477" s="241"/>
      <c r="M477" s="241"/>
      <c r="N477" s="241"/>
      <c r="O477" s="241"/>
      <c r="P477" s="241"/>
      <c r="Q477" s="241"/>
      <c r="R477" s="241"/>
      <c r="S477" s="241"/>
      <c r="T477" s="241"/>
      <c r="U477" s="241"/>
      <c r="V477" s="241"/>
      <c r="W477" s="241"/>
      <c r="X477" s="241"/>
      <c r="Y477" s="241"/>
      <c r="Z477" s="241"/>
    </row>
    <row r="478" ht="24.0" customHeight="1">
      <c r="A478" s="238" t="str">
        <f>$A$1</f>
        <v>Hydro Ottawa Limited</v>
      </c>
      <c r="B478" s="239"/>
      <c r="C478" s="239"/>
      <c r="D478" s="240"/>
      <c r="E478" s="241"/>
      <c r="F478" s="241"/>
      <c r="G478" s="241"/>
      <c r="H478" s="241"/>
      <c r="I478" s="241"/>
      <c r="J478" s="241"/>
      <c r="K478" s="241"/>
      <c r="L478" s="241"/>
      <c r="M478" s="241"/>
      <c r="N478" s="241"/>
      <c r="O478" s="241"/>
      <c r="P478" s="241"/>
      <c r="Q478" s="241"/>
      <c r="R478" s="241"/>
      <c r="S478" s="241"/>
      <c r="T478" s="241"/>
      <c r="U478" s="241"/>
      <c r="V478" s="241"/>
      <c r="W478" s="241"/>
      <c r="X478" s="241"/>
      <c r="Y478" s="241"/>
      <c r="Z478" s="241"/>
    </row>
    <row r="479" ht="15.75" customHeight="1">
      <c r="A479" s="242" t="str">
        <f>$A$2</f>
        <v>PROPOSED - TARIFF OF RATES AND CHARGES</v>
      </c>
      <c r="B479" s="239"/>
      <c r="C479" s="239"/>
      <c r="D479" s="240"/>
      <c r="E479" s="241"/>
      <c r="F479" s="241"/>
      <c r="G479" s="241"/>
      <c r="H479" s="241"/>
      <c r="I479" s="241"/>
      <c r="J479" s="241"/>
      <c r="K479" s="241"/>
      <c r="L479" s="241"/>
      <c r="M479" s="241"/>
      <c r="N479" s="241"/>
      <c r="O479" s="241"/>
      <c r="P479" s="241"/>
      <c r="Q479" s="241"/>
      <c r="R479" s="241"/>
      <c r="S479" s="241"/>
      <c r="T479" s="241"/>
      <c r="U479" s="241"/>
      <c r="V479" s="241"/>
      <c r="W479" s="241"/>
      <c r="X479" s="241"/>
      <c r="Y479" s="241"/>
      <c r="Z479" s="241"/>
    </row>
    <row r="480" ht="15.75" customHeight="1">
      <c r="A480" s="243" t="str">
        <f>$A$3</f>
        <v>Effective and Implementation Date January 1, 2030</v>
      </c>
      <c r="B480" s="239"/>
      <c r="C480" s="239"/>
      <c r="D480" s="240"/>
      <c r="E480" s="241"/>
      <c r="F480" s="241"/>
      <c r="G480" s="241"/>
      <c r="H480" s="241"/>
      <c r="I480" s="241"/>
      <c r="J480" s="241"/>
      <c r="K480" s="241"/>
      <c r="L480" s="241"/>
      <c r="M480" s="241"/>
      <c r="N480" s="241"/>
      <c r="O480" s="241"/>
      <c r="P480" s="241"/>
      <c r="Q480" s="241"/>
      <c r="R480" s="241"/>
      <c r="S480" s="241"/>
      <c r="T480" s="241"/>
      <c r="U480" s="241"/>
      <c r="V480" s="241"/>
      <c r="W480" s="241"/>
      <c r="X480" s="241"/>
      <c r="Y480" s="241"/>
      <c r="Z480" s="241"/>
    </row>
    <row r="481" ht="12.0" customHeight="1">
      <c r="A481" s="244" t="str">
        <f>$A$4</f>
        <v>This schedule supersedes and replaces all previously</v>
      </c>
      <c r="B481" s="239"/>
      <c r="C481" s="239"/>
      <c r="D481" s="240"/>
      <c r="E481" s="241"/>
      <c r="F481" s="241"/>
      <c r="G481" s="241"/>
      <c r="H481" s="241"/>
      <c r="I481" s="241"/>
      <c r="J481" s="241"/>
      <c r="K481" s="241"/>
      <c r="L481" s="241"/>
      <c r="M481" s="241"/>
      <c r="N481" s="241"/>
      <c r="O481" s="241"/>
      <c r="P481" s="241"/>
      <c r="Q481" s="241"/>
      <c r="R481" s="241"/>
      <c r="S481" s="241"/>
      <c r="T481" s="241"/>
      <c r="U481" s="241"/>
      <c r="V481" s="241"/>
      <c r="W481" s="241"/>
      <c r="X481" s="241"/>
      <c r="Y481" s="241"/>
      <c r="Z481" s="241"/>
    </row>
    <row r="482" ht="11.25" customHeight="1">
      <c r="A482" s="244" t="str">
        <f>$A$5</f>
        <v>approved schedules of Rates, Charges and Loss Factors</v>
      </c>
      <c r="B482" s="239"/>
      <c r="C482" s="239"/>
      <c r="D482" s="240"/>
      <c r="E482" s="241"/>
      <c r="F482" s="241"/>
      <c r="G482" s="241"/>
      <c r="H482" s="241"/>
      <c r="I482" s="241"/>
      <c r="J482" s="241"/>
      <c r="K482" s="241"/>
      <c r="L482" s="241"/>
      <c r="M482" s="241"/>
      <c r="N482" s="241"/>
      <c r="O482" s="241"/>
      <c r="P482" s="241"/>
      <c r="Q482" s="241"/>
      <c r="R482" s="241"/>
      <c r="S482" s="241"/>
      <c r="T482" s="241"/>
      <c r="U482" s="241"/>
      <c r="V482" s="241"/>
      <c r="W482" s="241"/>
      <c r="X482" s="241"/>
      <c r="Y482" s="241"/>
      <c r="Z482" s="241"/>
    </row>
    <row r="483" ht="11.25" customHeight="1">
      <c r="A483" s="245" t="str">
        <f>$A$6</f>
        <v>EB-2024-0115</v>
      </c>
      <c r="B483" s="239"/>
      <c r="C483" s="239"/>
      <c r="D483" s="240"/>
      <c r="E483" s="241"/>
      <c r="F483" s="241"/>
      <c r="G483" s="241"/>
      <c r="H483" s="241"/>
      <c r="I483" s="241"/>
      <c r="J483" s="241"/>
      <c r="K483" s="241"/>
      <c r="L483" s="241"/>
      <c r="M483" s="241"/>
      <c r="N483" s="241"/>
      <c r="O483" s="241"/>
      <c r="P483" s="241"/>
      <c r="Q483" s="241"/>
      <c r="R483" s="241"/>
      <c r="S483" s="241"/>
      <c r="T483" s="241"/>
      <c r="U483" s="241"/>
      <c r="V483" s="241"/>
      <c r="W483" s="241"/>
      <c r="X483" s="241"/>
      <c r="Y483" s="241"/>
      <c r="Z483" s="241"/>
    </row>
    <row r="484" ht="18.0" customHeight="1">
      <c r="A484" s="292" t="s">
        <v>183</v>
      </c>
      <c r="B484" s="293"/>
      <c r="C484" s="293"/>
      <c r="D484" s="268"/>
      <c r="E484" s="241"/>
      <c r="F484" s="241"/>
      <c r="G484" s="241"/>
      <c r="H484" s="241"/>
      <c r="I484" s="241"/>
      <c r="J484" s="241"/>
      <c r="K484" s="241"/>
      <c r="L484" s="241"/>
      <c r="M484" s="241"/>
      <c r="N484" s="241"/>
      <c r="O484" s="241"/>
      <c r="P484" s="241"/>
      <c r="Q484" s="241"/>
      <c r="R484" s="241"/>
      <c r="S484" s="241"/>
      <c r="T484" s="241"/>
      <c r="U484" s="241"/>
      <c r="V484" s="241"/>
      <c r="W484" s="241"/>
      <c r="X484" s="241"/>
      <c r="Y484" s="241"/>
      <c r="Z484" s="241"/>
    </row>
    <row r="485" ht="6.75" customHeight="1">
      <c r="A485" s="292"/>
      <c r="B485" s="293"/>
      <c r="C485" s="293"/>
      <c r="D485" s="268"/>
      <c r="E485" s="241"/>
      <c r="F485" s="241"/>
      <c r="G485" s="241"/>
      <c r="H485" s="241"/>
      <c r="I485" s="241"/>
      <c r="J485" s="241"/>
      <c r="K485" s="241"/>
      <c r="L485" s="241"/>
      <c r="M485" s="241"/>
      <c r="N485" s="241"/>
      <c r="O485" s="241"/>
      <c r="P485" s="241"/>
      <c r="Q485" s="241"/>
      <c r="R485" s="241"/>
      <c r="S485" s="241"/>
      <c r="T485" s="241"/>
      <c r="U485" s="241"/>
      <c r="V485" s="241"/>
      <c r="W485" s="241"/>
      <c r="X485" s="241"/>
      <c r="Y485" s="241"/>
      <c r="Z485" s="241"/>
    </row>
    <row r="486" ht="36.0" customHeight="1">
      <c r="A486" s="247" t="s">
        <v>184</v>
      </c>
      <c r="B486" s="239"/>
      <c r="C486" s="239"/>
      <c r="D486" s="240"/>
      <c r="E486" s="241"/>
      <c r="F486" s="241"/>
      <c r="G486" s="241"/>
      <c r="H486" s="241"/>
      <c r="I486" s="241"/>
      <c r="J486" s="241"/>
      <c r="K486" s="241"/>
      <c r="L486" s="241"/>
      <c r="M486" s="241"/>
      <c r="N486" s="241"/>
      <c r="O486" s="241"/>
      <c r="P486" s="241"/>
      <c r="Q486" s="241"/>
      <c r="R486" s="241"/>
      <c r="S486" s="241"/>
      <c r="T486" s="241"/>
      <c r="U486" s="241"/>
      <c r="V486" s="241"/>
      <c r="W486" s="241"/>
      <c r="X486" s="241"/>
      <c r="Y486" s="241"/>
      <c r="Z486" s="241"/>
    </row>
    <row r="487" ht="6.75" customHeight="1">
      <c r="A487" s="248"/>
      <c r="B487" s="248"/>
      <c r="C487" s="248"/>
      <c r="D487" s="249"/>
      <c r="E487" s="241"/>
      <c r="F487" s="241"/>
      <c r="G487" s="241"/>
      <c r="H487" s="241"/>
      <c r="I487" s="241"/>
      <c r="J487" s="241"/>
      <c r="K487" s="241"/>
      <c r="L487" s="241"/>
      <c r="M487" s="241"/>
      <c r="N487" s="241"/>
      <c r="O487" s="241"/>
      <c r="P487" s="241"/>
      <c r="Q487" s="241"/>
      <c r="R487" s="241"/>
      <c r="S487" s="241"/>
      <c r="T487" s="241"/>
      <c r="U487" s="241"/>
      <c r="V487" s="241"/>
      <c r="W487" s="241"/>
      <c r="X487" s="241"/>
      <c r="Y487" s="241"/>
      <c r="Z487" s="241"/>
    </row>
    <row r="488" ht="48.0" customHeight="1">
      <c r="A488" s="247" t="s">
        <v>93</v>
      </c>
      <c r="B488" s="239"/>
      <c r="C488" s="239"/>
      <c r="D488" s="240"/>
      <c r="E488" s="241"/>
      <c r="F488" s="241"/>
      <c r="G488" s="241"/>
      <c r="H488" s="241"/>
      <c r="I488" s="241"/>
      <c r="J488" s="241"/>
      <c r="K488" s="241"/>
      <c r="L488" s="241"/>
      <c r="M488" s="241"/>
      <c r="N488" s="241"/>
      <c r="O488" s="241"/>
      <c r="P488" s="241"/>
      <c r="Q488" s="241"/>
      <c r="R488" s="241"/>
      <c r="S488" s="241"/>
      <c r="T488" s="241"/>
      <c r="U488" s="241"/>
      <c r="V488" s="241"/>
      <c r="W488" s="241"/>
      <c r="X488" s="241"/>
      <c r="Y488" s="241"/>
      <c r="Z488" s="241"/>
    </row>
    <row r="489" ht="6.75" customHeight="1">
      <c r="A489" s="248"/>
      <c r="B489" s="248"/>
      <c r="C489" s="248"/>
      <c r="D489" s="249"/>
      <c r="E489" s="241"/>
      <c r="F489" s="241"/>
      <c r="G489" s="241"/>
      <c r="H489" s="241"/>
      <c r="I489" s="241"/>
      <c r="J489" s="241"/>
      <c r="K489" s="241"/>
      <c r="L489" s="241"/>
      <c r="M489" s="241"/>
      <c r="N489" s="241"/>
      <c r="O489" s="241"/>
      <c r="P489" s="241"/>
      <c r="Q489" s="241"/>
      <c r="R489" s="241"/>
      <c r="S489" s="241"/>
      <c r="T489" s="241"/>
      <c r="U489" s="241"/>
      <c r="V489" s="241"/>
      <c r="W489" s="241"/>
      <c r="X489" s="241"/>
      <c r="Y489" s="241"/>
      <c r="Z489" s="241"/>
    </row>
    <row r="490" ht="24.0" customHeight="1">
      <c r="A490" s="247" t="s">
        <v>136</v>
      </c>
      <c r="B490" s="239"/>
      <c r="C490" s="239"/>
      <c r="D490" s="240"/>
      <c r="E490" s="241"/>
      <c r="F490" s="241"/>
      <c r="G490" s="241"/>
      <c r="H490" s="241"/>
      <c r="I490" s="241"/>
      <c r="J490" s="241"/>
      <c r="K490" s="241"/>
      <c r="L490" s="241"/>
      <c r="M490" s="241"/>
      <c r="N490" s="241"/>
      <c r="O490" s="241"/>
      <c r="P490" s="241"/>
      <c r="Q490" s="241"/>
      <c r="R490" s="241"/>
      <c r="S490" s="241"/>
      <c r="T490" s="241"/>
      <c r="U490" s="241"/>
      <c r="V490" s="241"/>
      <c r="W490" s="241"/>
      <c r="X490" s="241"/>
      <c r="Y490" s="241"/>
      <c r="Z490" s="241"/>
    </row>
    <row r="491" ht="6.75" customHeight="1">
      <c r="A491" s="248"/>
      <c r="B491" s="248"/>
      <c r="C491" s="248"/>
      <c r="D491" s="249"/>
      <c r="E491" s="241"/>
      <c r="F491" s="241"/>
      <c r="G491" s="241"/>
      <c r="H491" s="241"/>
      <c r="I491" s="241"/>
      <c r="J491" s="241"/>
      <c r="K491" s="241"/>
      <c r="L491" s="241"/>
      <c r="M491" s="241"/>
      <c r="N491" s="241"/>
      <c r="O491" s="241"/>
      <c r="P491" s="241"/>
      <c r="Q491" s="241"/>
      <c r="R491" s="241"/>
      <c r="S491" s="241"/>
      <c r="T491" s="241"/>
      <c r="U491" s="241"/>
      <c r="V491" s="241"/>
      <c r="W491" s="241"/>
      <c r="X491" s="241"/>
      <c r="Y491" s="241"/>
      <c r="Z491" s="241"/>
    </row>
    <row r="492" ht="36.0" customHeight="1">
      <c r="A492" s="247" t="s">
        <v>95</v>
      </c>
      <c r="B492" s="239"/>
      <c r="C492" s="239"/>
      <c r="D492" s="240"/>
      <c r="E492" s="241"/>
      <c r="F492" s="241"/>
      <c r="G492" s="241"/>
      <c r="H492" s="241"/>
      <c r="I492" s="241"/>
      <c r="J492" s="241"/>
      <c r="K492" s="241"/>
      <c r="L492" s="241"/>
      <c r="M492" s="241"/>
      <c r="N492" s="241"/>
      <c r="O492" s="241"/>
      <c r="P492" s="241"/>
      <c r="Q492" s="241"/>
      <c r="R492" s="241"/>
      <c r="S492" s="241"/>
      <c r="T492" s="241"/>
      <c r="U492" s="241"/>
      <c r="V492" s="241"/>
      <c r="W492" s="241"/>
      <c r="X492" s="241"/>
      <c r="Y492" s="241"/>
      <c r="Z492" s="241"/>
    </row>
    <row r="493" ht="6.75" customHeight="1">
      <c r="A493" s="248"/>
      <c r="B493" s="248"/>
      <c r="C493" s="248"/>
      <c r="D493" s="249"/>
      <c r="E493" s="241"/>
      <c r="F493" s="241"/>
      <c r="G493" s="241"/>
      <c r="H493" s="241"/>
      <c r="I493" s="241"/>
      <c r="J493" s="241"/>
      <c r="K493" s="241"/>
      <c r="L493" s="241"/>
      <c r="M493" s="241"/>
      <c r="N493" s="241"/>
      <c r="O493" s="241"/>
      <c r="P493" s="241"/>
      <c r="Q493" s="241"/>
      <c r="R493" s="241"/>
      <c r="S493" s="241"/>
      <c r="T493" s="241"/>
      <c r="U493" s="241"/>
      <c r="V493" s="241"/>
      <c r="W493" s="241"/>
      <c r="X493" s="241"/>
      <c r="Y493" s="241"/>
      <c r="Z493" s="241"/>
    </row>
    <row r="494" ht="24.0" customHeight="1">
      <c r="A494" s="247" t="s">
        <v>185</v>
      </c>
      <c r="B494" s="239"/>
      <c r="C494" s="239"/>
      <c r="D494" s="240"/>
      <c r="E494" s="241"/>
      <c r="F494" s="241"/>
      <c r="G494" s="241"/>
      <c r="H494" s="241"/>
      <c r="I494" s="241"/>
      <c r="J494" s="241"/>
      <c r="K494" s="241"/>
      <c r="L494" s="241"/>
      <c r="M494" s="241"/>
      <c r="N494" s="241"/>
      <c r="O494" s="241"/>
      <c r="P494" s="241"/>
      <c r="Q494" s="241"/>
      <c r="R494" s="241"/>
      <c r="S494" s="241"/>
      <c r="T494" s="241"/>
      <c r="U494" s="241"/>
      <c r="V494" s="241"/>
      <c r="W494" s="241"/>
      <c r="X494" s="241"/>
      <c r="Y494" s="241"/>
      <c r="Z494" s="241"/>
    </row>
    <row r="495" ht="7.5" customHeight="1">
      <c r="A495" s="334"/>
      <c r="B495" s="334"/>
      <c r="C495" s="334"/>
      <c r="D495" s="335"/>
      <c r="E495" s="241"/>
      <c r="F495" s="241"/>
      <c r="G495" s="241"/>
      <c r="H495" s="241"/>
      <c r="I495" s="241"/>
      <c r="J495" s="241"/>
      <c r="K495" s="241"/>
      <c r="L495" s="241"/>
      <c r="M495" s="241"/>
      <c r="N495" s="241"/>
      <c r="O495" s="241"/>
      <c r="P495" s="241"/>
      <c r="Q495" s="241"/>
      <c r="R495" s="241"/>
      <c r="S495" s="241"/>
      <c r="T495" s="241"/>
      <c r="U495" s="241"/>
      <c r="V495" s="241"/>
      <c r="W495" s="241"/>
      <c r="X495" s="241"/>
      <c r="Y495" s="241"/>
      <c r="Z495" s="241"/>
    </row>
    <row r="496" ht="11.25" customHeight="1">
      <c r="A496" s="258" t="s">
        <v>186</v>
      </c>
      <c r="B496" s="259"/>
      <c r="C496" s="301" t="s">
        <v>98</v>
      </c>
      <c r="D496" s="331">
        <f>'Proposed Rates'!J347</f>
        <v>121.23</v>
      </c>
      <c r="E496" s="241"/>
      <c r="F496" s="241"/>
      <c r="G496" s="241"/>
      <c r="H496" s="241"/>
      <c r="I496" s="241"/>
      <c r="J496" s="241"/>
      <c r="K496" s="241"/>
      <c r="L496" s="241"/>
      <c r="M496" s="241"/>
      <c r="N496" s="241"/>
      <c r="O496" s="241"/>
      <c r="P496" s="241"/>
      <c r="Q496" s="241"/>
      <c r="R496" s="241"/>
      <c r="S496" s="241"/>
      <c r="T496" s="241"/>
      <c r="U496" s="241"/>
      <c r="V496" s="241"/>
      <c r="W496" s="241"/>
      <c r="X496" s="241"/>
      <c r="Y496" s="241"/>
      <c r="Z496" s="241"/>
    </row>
    <row r="497" ht="11.25" customHeight="1">
      <c r="A497" s="258" t="s">
        <v>187</v>
      </c>
      <c r="B497" s="259"/>
      <c r="C497" s="301" t="s">
        <v>98</v>
      </c>
      <c r="D497" s="331">
        <f>'Proposed Rates'!J348</f>
        <v>48.5</v>
      </c>
      <c r="E497" s="241"/>
      <c r="F497" s="241"/>
      <c r="G497" s="241"/>
      <c r="H497" s="241"/>
      <c r="I497" s="241"/>
      <c r="J497" s="241"/>
      <c r="K497" s="241"/>
      <c r="L497" s="241"/>
      <c r="M497" s="241"/>
      <c r="N497" s="241"/>
      <c r="O497" s="241"/>
      <c r="P497" s="241"/>
      <c r="Q497" s="241"/>
      <c r="R497" s="241"/>
      <c r="S497" s="241"/>
      <c r="T497" s="241"/>
      <c r="U497" s="241"/>
      <c r="V497" s="241"/>
      <c r="W497" s="241"/>
      <c r="X497" s="241"/>
      <c r="Y497" s="241"/>
      <c r="Z497" s="241"/>
    </row>
    <row r="498" ht="11.25" customHeight="1">
      <c r="A498" s="258" t="s">
        <v>188</v>
      </c>
      <c r="B498" s="259"/>
      <c r="C498" s="301" t="s">
        <v>189</v>
      </c>
      <c r="D498" s="331">
        <f>'Proposed Rates'!J349</f>
        <v>1.2</v>
      </c>
      <c r="E498" s="241"/>
      <c r="F498" s="241"/>
      <c r="G498" s="241"/>
      <c r="H498" s="241"/>
      <c r="I498" s="241"/>
      <c r="J498" s="241"/>
      <c r="K498" s="241"/>
      <c r="L498" s="241"/>
      <c r="M498" s="241"/>
      <c r="N498" s="241"/>
      <c r="O498" s="241"/>
      <c r="P498" s="241"/>
      <c r="Q498" s="241"/>
      <c r="R498" s="241"/>
      <c r="S498" s="241"/>
      <c r="T498" s="241"/>
      <c r="U498" s="241"/>
      <c r="V498" s="241"/>
      <c r="W498" s="241"/>
      <c r="X498" s="241"/>
      <c r="Y498" s="241"/>
      <c r="Z498" s="241"/>
    </row>
    <row r="499" ht="11.25" customHeight="1">
      <c r="A499" s="258" t="s">
        <v>190</v>
      </c>
      <c r="B499" s="259"/>
      <c r="C499" s="301" t="s">
        <v>189</v>
      </c>
      <c r="D499" s="331">
        <f>'Proposed Rates'!J350</f>
        <v>0.71</v>
      </c>
      <c r="E499" s="241"/>
      <c r="F499" s="241"/>
      <c r="G499" s="241"/>
      <c r="H499" s="241"/>
      <c r="I499" s="241"/>
      <c r="J499" s="241"/>
      <c r="K499" s="241"/>
      <c r="L499" s="241"/>
      <c r="M499" s="241"/>
      <c r="N499" s="241"/>
      <c r="O499" s="241"/>
      <c r="P499" s="241"/>
      <c r="Q499" s="241"/>
      <c r="R499" s="241"/>
      <c r="S499" s="241"/>
      <c r="T499" s="241"/>
      <c r="U499" s="241"/>
      <c r="V499" s="241"/>
      <c r="W499" s="241"/>
      <c r="X499" s="241"/>
      <c r="Y499" s="241"/>
      <c r="Z499" s="241"/>
    </row>
    <row r="500" ht="11.25" customHeight="1">
      <c r="A500" s="258" t="s">
        <v>191</v>
      </c>
      <c r="B500" s="259"/>
      <c r="C500" s="301" t="s">
        <v>189</v>
      </c>
      <c r="D500" s="331">
        <f>'Proposed Rates'!J351</f>
        <v>-0.71</v>
      </c>
      <c r="E500" s="241"/>
      <c r="F500" s="241"/>
      <c r="G500" s="241"/>
      <c r="H500" s="241"/>
      <c r="I500" s="241"/>
      <c r="J500" s="241"/>
      <c r="K500" s="241"/>
      <c r="L500" s="241"/>
      <c r="M500" s="241"/>
      <c r="N500" s="241"/>
      <c r="O500" s="241"/>
      <c r="P500" s="241"/>
      <c r="Q500" s="241"/>
      <c r="R500" s="241"/>
      <c r="S500" s="241"/>
      <c r="T500" s="241"/>
      <c r="U500" s="241"/>
      <c r="V500" s="241"/>
      <c r="W500" s="241"/>
      <c r="X500" s="241"/>
      <c r="Y500" s="241"/>
      <c r="Z500" s="241"/>
    </row>
    <row r="501" ht="11.25" customHeight="1">
      <c r="A501" s="258" t="s">
        <v>192</v>
      </c>
      <c r="B501" s="259"/>
      <c r="C501" s="258"/>
      <c r="D501" s="331"/>
      <c r="E501" s="241"/>
      <c r="F501" s="241"/>
      <c r="G501" s="241"/>
      <c r="H501" s="241"/>
      <c r="I501" s="241"/>
      <c r="J501" s="241"/>
      <c r="K501" s="241"/>
      <c r="L501" s="241"/>
      <c r="M501" s="241"/>
      <c r="N501" s="241"/>
      <c r="O501" s="241"/>
      <c r="P501" s="241"/>
      <c r="Q501" s="241"/>
      <c r="R501" s="241"/>
      <c r="S501" s="241"/>
      <c r="T501" s="241"/>
      <c r="U501" s="241"/>
      <c r="V501" s="241"/>
      <c r="W501" s="241"/>
      <c r="X501" s="241"/>
      <c r="Y501" s="241"/>
      <c r="Z501" s="241"/>
    </row>
    <row r="502" ht="11.25" customHeight="1">
      <c r="A502" s="258" t="s">
        <v>193</v>
      </c>
      <c r="B502" s="259"/>
      <c r="C502" s="301" t="s">
        <v>98</v>
      </c>
      <c r="D502" s="331">
        <f>'Proposed Rates'!J353</f>
        <v>0.61</v>
      </c>
      <c r="E502" s="241"/>
      <c r="F502" s="241"/>
      <c r="G502" s="241"/>
      <c r="H502" s="241"/>
      <c r="I502" s="241"/>
      <c r="J502" s="241"/>
      <c r="K502" s="241"/>
      <c r="L502" s="241"/>
      <c r="M502" s="241"/>
      <c r="N502" s="241"/>
      <c r="O502" s="241"/>
      <c r="P502" s="241"/>
      <c r="Q502" s="241"/>
      <c r="R502" s="241"/>
      <c r="S502" s="241"/>
      <c r="T502" s="241"/>
      <c r="U502" s="241"/>
      <c r="V502" s="241"/>
      <c r="W502" s="241"/>
      <c r="X502" s="241"/>
      <c r="Y502" s="241"/>
      <c r="Z502" s="241"/>
    </row>
    <row r="503" ht="11.25" customHeight="1">
      <c r="A503" s="258" t="s">
        <v>194</v>
      </c>
      <c r="B503" s="259"/>
      <c r="C503" s="301" t="s">
        <v>98</v>
      </c>
      <c r="D503" s="331">
        <f>'Proposed Rates'!J354</f>
        <v>1.2</v>
      </c>
      <c r="E503" s="241"/>
      <c r="F503" s="241"/>
      <c r="G503" s="241"/>
      <c r="H503" s="241"/>
      <c r="I503" s="241"/>
      <c r="J503" s="241"/>
      <c r="K503" s="241"/>
      <c r="L503" s="241"/>
      <c r="M503" s="241"/>
      <c r="N503" s="241"/>
      <c r="O503" s="241"/>
      <c r="P503" s="241"/>
      <c r="Q503" s="241"/>
      <c r="R503" s="241"/>
      <c r="S503" s="241"/>
      <c r="T503" s="241"/>
      <c r="U503" s="241"/>
      <c r="V503" s="241"/>
      <c r="W503" s="241"/>
      <c r="X503" s="241"/>
      <c r="Y503" s="241"/>
      <c r="Z503" s="241"/>
    </row>
    <row r="504" ht="5.25" customHeight="1">
      <c r="A504" s="258"/>
      <c r="B504" s="259"/>
      <c r="C504" s="301"/>
      <c r="D504" s="331"/>
      <c r="E504" s="241"/>
      <c r="F504" s="241"/>
      <c r="G504" s="241"/>
      <c r="H504" s="241"/>
      <c r="I504" s="241"/>
      <c r="J504" s="241"/>
      <c r="K504" s="241"/>
      <c r="L504" s="241"/>
      <c r="M504" s="241"/>
      <c r="N504" s="241"/>
      <c r="O504" s="241"/>
      <c r="P504" s="241"/>
      <c r="Q504" s="241"/>
      <c r="R504" s="241"/>
      <c r="S504" s="241"/>
      <c r="T504" s="241"/>
      <c r="U504" s="241"/>
      <c r="V504" s="241"/>
      <c r="W504" s="241"/>
      <c r="X504" s="241"/>
      <c r="Y504" s="241"/>
      <c r="Z504" s="241"/>
    </row>
    <row r="505" ht="11.25" customHeight="1">
      <c r="A505" s="258" t="s">
        <v>195</v>
      </c>
      <c r="B505" s="259"/>
      <c r="C505" s="304"/>
      <c r="D505" s="331"/>
      <c r="E505" s="241"/>
      <c r="F505" s="241"/>
      <c r="G505" s="241"/>
      <c r="H505" s="241"/>
      <c r="I505" s="241"/>
      <c r="J505" s="241"/>
      <c r="K505" s="241"/>
      <c r="L505" s="241"/>
      <c r="M505" s="241"/>
      <c r="N505" s="241"/>
      <c r="O505" s="241"/>
      <c r="P505" s="241"/>
      <c r="Q505" s="241"/>
      <c r="R505" s="241"/>
      <c r="S505" s="241"/>
      <c r="T505" s="241"/>
      <c r="U505" s="241"/>
      <c r="V505" s="241"/>
      <c r="W505" s="241"/>
      <c r="X505" s="241"/>
      <c r="Y505" s="241"/>
      <c r="Z505" s="241"/>
    </row>
    <row r="506" ht="11.25" customHeight="1">
      <c r="A506" s="258" t="s">
        <v>196</v>
      </c>
      <c r="B506" s="259"/>
      <c r="C506" s="304"/>
      <c r="D506" s="331"/>
      <c r="E506" s="241"/>
      <c r="F506" s="241"/>
      <c r="G506" s="241"/>
      <c r="H506" s="241"/>
      <c r="I506" s="241"/>
      <c r="J506" s="241"/>
      <c r="K506" s="241"/>
      <c r="L506" s="241"/>
      <c r="M506" s="241"/>
      <c r="N506" s="241"/>
      <c r="O506" s="241"/>
      <c r="P506" s="241"/>
      <c r="Q506" s="241"/>
      <c r="R506" s="241"/>
      <c r="S506" s="241"/>
      <c r="T506" s="241"/>
      <c r="U506" s="241"/>
      <c r="V506" s="241"/>
      <c r="W506" s="241"/>
      <c r="X506" s="241"/>
      <c r="Y506" s="241"/>
      <c r="Z506" s="241"/>
    </row>
    <row r="507" ht="11.25" customHeight="1">
      <c r="A507" s="258" t="s">
        <v>197</v>
      </c>
      <c r="B507" s="259"/>
      <c r="C507" s="304"/>
      <c r="D507" s="331"/>
      <c r="E507" s="241"/>
      <c r="F507" s="241"/>
      <c r="G507" s="241"/>
      <c r="H507" s="241"/>
      <c r="I507" s="241"/>
      <c r="J507" s="241"/>
      <c r="K507" s="241"/>
      <c r="L507" s="241"/>
      <c r="M507" s="241"/>
      <c r="N507" s="241"/>
      <c r="O507" s="241"/>
      <c r="P507" s="241"/>
      <c r="Q507" s="241"/>
      <c r="R507" s="241"/>
      <c r="S507" s="241"/>
      <c r="T507" s="241"/>
      <c r="U507" s="241"/>
      <c r="V507" s="241"/>
      <c r="W507" s="241"/>
      <c r="X507" s="241"/>
      <c r="Y507" s="241"/>
      <c r="Z507" s="241"/>
    </row>
    <row r="508" ht="11.25" customHeight="1">
      <c r="A508" s="258" t="s">
        <v>198</v>
      </c>
      <c r="B508" s="259"/>
      <c r="C508" s="301" t="s">
        <v>98</v>
      </c>
      <c r="D508" s="331" t="str">
        <f>'Proposed Rates'!J358</f>
        <v>no charge</v>
      </c>
      <c r="E508" s="241"/>
      <c r="F508" s="241"/>
      <c r="G508" s="241"/>
      <c r="H508" s="241"/>
      <c r="I508" s="241"/>
      <c r="J508" s="241"/>
      <c r="K508" s="241"/>
      <c r="L508" s="241"/>
      <c r="M508" s="241"/>
      <c r="N508" s="241"/>
      <c r="O508" s="241"/>
      <c r="P508" s="241"/>
      <c r="Q508" s="241"/>
      <c r="R508" s="241"/>
      <c r="S508" s="241"/>
      <c r="T508" s="241"/>
      <c r="U508" s="241"/>
      <c r="V508" s="241"/>
      <c r="W508" s="241"/>
      <c r="X508" s="241"/>
      <c r="Y508" s="241"/>
      <c r="Z508" s="241"/>
    </row>
    <row r="509" ht="11.25" customHeight="1">
      <c r="A509" s="258" t="s">
        <v>199</v>
      </c>
      <c r="B509" s="259"/>
      <c r="C509" s="301" t="s">
        <v>98</v>
      </c>
      <c r="D509" s="331">
        <f>'Proposed Rates'!J359</f>
        <v>4.85</v>
      </c>
      <c r="E509" s="241"/>
      <c r="F509" s="241"/>
      <c r="G509" s="241"/>
      <c r="H509" s="241"/>
      <c r="I509" s="241"/>
      <c r="J509" s="241"/>
      <c r="K509" s="241"/>
      <c r="L509" s="241"/>
      <c r="M509" s="241"/>
      <c r="N509" s="241"/>
      <c r="O509" s="241"/>
      <c r="P509" s="241"/>
      <c r="Q509" s="241"/>
      <c r="R509" s="241"/>
      <c r="S509" s="241"/>
      <c r="T509" s="241"/>
      <c r="U509" s="241"/>
      <c r="V509" s="241"/>
      <c r="W509" s="241"/>
      <c r="X509" s="241"/>
      <c r="Y509" s="241"/>
      <c r="Z509" s="241"/>
    </row>
    <row r="510" ht="3.0" customHeight="1">
      <c r="A510" s="258"/>
      <c r="B510" s="259"/>
      <c r="C510" s="301"/>
      <c r="D510" s="331"/>
      <c r="E510" s="241"/>
      <c r="F510" s="241"/>
      <c r="G510" s="241"/>
      <c r="H510" s="241"/>
      <c r="I510" s="241"/>
      <c r="J510" s="241"/>
      <c r="K510" s="241"/>
      <c r="L510" s="241"/>
      <c r="M510" s="241"/>
      <c r="N510" s="241"/>
      <c r="O510" s="241"/>
      <c r="P510" s="241"/>
      <c r="Q510" s="241"/>
      <c r="R510" s="241"/>
      <c r="S510" s="241"/>
      <c r="T510" s="241"/>
      <c r="U510" s="241"/>
      <c r="V510" s="241"/>
      <c r="W510" s="241"/>
      <c r="X510" s="241"/>
      <c r="Y510" s="241"/>
      <c r="Z510" s="241"/>
    </row>
    <row r="511" ht="11.25" customHeight="1">
      <c r="A511" s="258" t="s">
        <v>200</v>
      </c>
      <c r="B511" s="259"/>
      <c r="C511" s="304"/>
      <c r="D511" s="331"/>
      <c r="E511" s="241"/>
      <c r="F511" s="241"/>
      <c r="G511" s="241"/>
      <c r="H511" s="241"/>
      <c r="I511" s="241"/>
      <c r="J511" s="241"/>
      <c r="K511" s="241"/>
      <c r="L511" s="241"/>
      <c r="M511" s="241"/>
      <c r="N511" s="241"/>
      <c r="O511" s="241"/>
      <c r="P511" s="241"/>
      <c r="Q511" s="241"/>
      <c r="R511" s="241"/>
      <c r="S511" s="241"/>
      <c r="T511" s="241"/>
      <c r="U511" s="241"/>
      <c r="V511" s="241"/>
      <c r="W511" s="241"/>
      <c r="X511" s="241"/>
      <c r="Y511" s="241"/>
      <c r="Z511" s="241"/>
    </row>
    <row r="512" ht="11.25" customHeight="1">
      <c r="A512" s="258" t="s">
        <v>201</v>
      </c>
      <c r="B512" s="259"/>
      <c r="C512" s="301" t="s">
        <v>98</v>
      </c>
      <c r="D512" s="331">
        <f>'Proposed Rates'!J361</f>
        <v>2.42</v>
      </c>
      <c r="E512" s="241"/>
      <c r="F512" s="241"/>
      <c r="G512" s="241"/>
      <c r="H512" s="241"/>
      <c r="I512" s="241"/>
      <c r="J512" s="241"/>
      <c r="K512" s="241"/>
      <c r="L512" s="241"/>
      <c r="M512" s="241"/>
      <c r="N512" s="241"/>
      <c r="O512" s="241"/>
      <c r="P512" s="241"/>
      <c r="Q512" s="241"/>
      <c r="R512" s="241"/>
      <c r="S512" s="241"/>
      <c r="T512" s="241"/>
      <c r="U512" s="241"/>
      <c r="V512" s="241"/>
      <c r="W512" s="241"/>
      <c r="X512" s="241"/>
      <c r="Y512" s="241"/>
      <c r="Z512" s="241"/>
    </row>
    <row r="513" ht="6.75" customHeight="1">
      <c r="A513" s="269"/>
      <c r="B513" s="269"/>
      <c r="C513" s="301"/>
      <c r="D513" s="289"/>
      <c r="E513" s="241"/>
      <c r="F513" s="241"/>
      <c r="G513" s="241"/>
      <c r="H513" s="241"/>
      <c r="I513" s="241"/>
      <c r="J513" s="241"/>
      <c r="K513" s="241"/>
      <c r="L513" s="241"/>
      <c r="M513" s="241"/>
      <c r="N513" s="241"/>
      <c r="O513" s="241"/>
      <c r="P513" s="241"/>
      <c r="Q513" s="241"/>
      <c r="R513" s="241"/>
      <c r="S513" s="241"/>
      <c r="T513" s="241"/>
      <c r="U513" s="241"/>
      <c r="V513" s="241"/>
      <c r="W513" s="241"/>
      <c r="X513" s="241"/>
      <c r="Y513" s="241"/>
      <c r="Z513" s="241"/>
    </row>
    <row r="514" ht="24.0" customHeight="1">
      <c r="A514" s="238" t="str">
        <f>$A$1</f>
        <v>Hydro Ottawa Limited</v>
      </c>
      <c r="B514" s="239"/>
      <c r="C514" s="239"/>
      <c r="D514" s="240"/>
      <c r="E514" s="241"/>
      <c r="F514" s="241"/>
      <c r="G514" s="241"/>
      <c r="H514" s="241"/>
      <c r="I514" s="241"/>
      <c r="J514" s="241"/>
      <c r="K514" s="241"/>
      <c r="L514" s="241"/>
      <c r="M514" s="241"/>
      <c r="N514" s="241"/>
      <c r="O514" s="241"/>
      <c r="P514" s="241"/>
      <c r="Q514" s="241"/>
      <c r="R514" s="241"/>
      <c r="S514" s="241"/>
      <c r="T514" s="241"/>
      <c r="U514" s="241"/>
      <c r="V514" s="241"/>
      <c r="W514" s="241"/>
      <c r="X514" s="241"/>
      <c r="Y514" s="241"/>
      <c r="Z514" s="241"/>
    </row>
    <row r="515" ht="15.75" customHeight="1">
      <c r="A515" s="242" t="str">
        <f>$A$2</f>
        <v>PROPOSED - TARIFF OF RATES AND CHARGES</v>
      </c>
      <c r="B515" s="239"/>
      <c r="C515" s="239"/>
      <c r="D515" s="240"/>
      <c r="E515" s="241"/>
      <c r="F515" s="241"/>
      <c r="G515" s="241"/>
      <c r="H515" s="241"/>
      <c r="I515" s="241"/>
      <c r="J515" s="241"/>
      <c r="K515" s="241"/>
      <c r="L515" s="241"/>
      <c r="M515" s="241"/>
      <c r="N515" s="241"/>
      <c r="O515" s="241"/>
      <c r="P515" s="241"/>
      <c r="Q515" s="241"/>
      <c r="R515" s="241"/>
      <c r="S515" s="241"/>
      <c r="T515" s="241"/>
      <c r="U515" s="241"/>
      <c r="V515" s="241"/>
      <c r="W515" s="241"/>
      <c r="X515" s="241"/>
      <c r="Y515" s="241"/>
      <c r="Z515" s="241"/>
    </row>
    <row r="516" ht="15.75" customHeight="1">
      <c r="A516" s="243" t="str">
        <f>$A$3</f>
        <v>Effective and Implementation Date January 1, 2030</v>
      </c>
      <c r="B516" s="239"/>
      <c r="C516" s="239"/>
      <c r="D516" s="240"/>
      <c r="E516" s="241"/>
      <c r="F516" s="241"/>
      <c r="G516" s="241"/>
      <c r="H516" s="241"/>
      <c r="I516" s="241"/>
      <c r="J516" s="241"/>
      <c r="K516" s="241"/>
      <c r="L516" s="241"/>
      <c r="M516" s="241"/>
      <c r="N516" s="241"/>
      <c r="O516" s="241"/>
      <c r="P516" s="241"/>
      <c r="Q516" s="241"/>
      <c r="R516" s="241"/>
      <c r="S516" s="241"/>
      <c r="T516" s="241"/>
      <c r="U516" s="241"/>
      <c r="V516" s="241"/>
      <c r="W516" s="241"/>
      <c r="X516" s="241"/>
      <c r="Y516" s="241"/>
      <c r="Z516" s="241"/>
    </row>
    <row r="517" ht="12.0" customHeight="1">
      <c r="A517" s="244" t="str">
        <f>$A$4</f>
        <v>This schedule supersedes and replaces all previously</v>
      </c>
      <c r="B517" s="239"/>
      <c r="C517" s="239"/>
      <c r="D517" s="240"/>
      <c r="E517" s="241"/>
      <c r="F517" s="241"/>
      <c r="G517" s="241"/>
      <c r="H517" s="241"/>
      <c r="I517" s="241"/>
      <c r="J517" s="241"/>
      <c r="K517" s="241"/>
      <c r="L517" s="241"/>
      <c r="M517" s="241"/>
      <c r="N517" s="241"/>
      <c r="O517" s="241"/>
      <c r="P517" s="241"/>
      <c r="Q517" s="241"/>
      <c r="R517" s="241"/>
      <c r="S517" s="241"/>
      <c r="T517" s="241"/>
      <c r="U517" s="241"/>
      <c r="V517" s="241"/>
      <c r="W517" s="241"/>
      <c r="X517" s="241"/>
      <c r="Y517" s="241"/>
      <c r="Z517" s="241"/>
    </row>
    <row r="518" ht="11.25" customHeight="1">
      <c r="A518" s="244" t="str">
        <f>$A$5</f>
        <v>approved schedules of Rates, Charges and Loss Factors</v>
      </c>
      <c r="B518" s="239"/>
      <c r="C518" s="239"/>
      <c r="D518" s="240"/>
      <c r="E518" s="241"/>
      <c r="F518" s="241"/>
      <c r="G518" s="241"/>
      <c r="H518" s="241"/>
      <c r="I518" s="241"/>
      <c r="J518" s="241"/>
      <c r="K518" s="241"/>
      <c r="L518" s="241"/>
      <c r="M518" s="241"/>
      <c r="N518" s="241"/>
      <c r="O518" s="241"/>
      <c r="P518" s="241"/>
      <c r="Q518" s="241"/>
      <c r="R518" s="241"/>
      <c r="S518" s="241"/>
      <c r="T518" s="241"/>
      <c r="U518" s="241"/>
      <c r="V518" s="241"/>
      <c r="W518" s="241"/>
      <c r="X518" s="241"/>
      <c r="Y518" s="241"/>
      <c r="Z518" s="241"/>
    </row>
    <row r="519" ht="11.25" customHeight="1">
      <c r="A519" s="245" t="str">
        <f>$A$6</f>
        <v>EB-2024-0115</v>
      </c>
      <c r="B519" s="239"/>
      <c r="C519" s="239"/>
      <c r="D519" s="240"/>
      <c r="E519" s="241"/>
      <c r="F519" s="241"/>
      <c r="G519" s="241"/>
      <c r="H519" s="241"/>
      <c r="I519" s="241"/>
      <c r="J519" s="241"/>
      <c r="K519" s="241"/>
      <c r="L519" s="241"/>
      <c r="M519" s="241"/>
      <c r="N519" s="241"/>
      <c r="O519" s="241"/>
      <c r="P519" s="241"/>
      <c r="Q519" s="241"/>
      <c r="R519" s="241"/>
      <c r="S519" s="241"/>
      <c r="T519" s="241"/>
      <c r="U519" s="241"/>
      <c r="V519" s="241"/>
      <c r="W519" s="241"/>
      <c r="X519" s="241"/>
      <c r="Y519" s="241"/>
      <c r="Z519" s="241"/>
    </row>
    <row r="520" ht="15.0" customHeight="1">
      <c r="A520" s="305" t="s">
        <v>202</v>
      </c>
      <c r="B520" s="305"/>
      <c r="C520" s="306"/>
      <c r="D520" s="307"/>
      <c r="E520" s="241"/>
      <c r="F520" s="241"/>
      <c r="G520" s="241"/>
      <c r="H520" s="241"/>
      <c r="I520" s="241"/>
      <c r="J520" s="241"/>
      <c r="K520" s="241"/>
      <c r="L520" s="241"/>
      <c r="M520" s="241"/>
      <c r="N520" s="241"/>
      <c r="O520" s="241"/>
      <c r="P520" s="241"/>
      <c r="Q520" s="241"/>
      <c r="R520" s="241"/>
      <c r="S520" s="241"/>
      <c r="T520" s="241"/>
      <c r="U520" s="241"/>
      <c r="V520" s="241"/>
      <c r="W520" s="241"/>
      <c r="X520" s="241"/>
      <c r="Y520" s="241"/>
      <c r="Z520" s="241"/>
    </row>
    <row r="521" ht="6.75" customHeight="1">
      <c r="A521" s="305"/>
      <c r="B521" s="305"/>
      <c r="C521" s="306"/>
      <c r="D521" s="307"/>
      <c r="E521" s="241"/>
      <c r="F521" s="241"/>
      <c r="G521" s="241"/>
      <c r="H521" s="241"/>
      <c r="I521" s="241"/>
      <c r="J521" s="241"/>
      <c r="K521" s="241"/>
      <c r="L521" s="241"/>
      <c r="M521" s="241"/>
      <c r="N521" s="241"/>
      <c r="O521" s="241"/>
      <c r="P521" s="241"/>
      <c r="Q521" s="241"/>
      <c r="R521" s="241"/>
      <c r="S521" s="241"/>
      <c r="T521" s="241"/>
      <c r="U521" s="241"/>
      <c r="V521" s="241"/>
      <c r="W521" s="241"/>
      <c r="X521" s="241"/>
      <c r="Y521" s="241"/>
      <c r="Z521" s="241"/>
    </row>
    <row r="522" ht="22.5" customHeight="1">
      <c r="A522" s="308" t="s">
        <v>203</v>
      </c>
      <c r="B522" s="239"/>
      <c r="C522" s="239"/>
      <c r="D522" s="240"/>
      <c r="E522" s="241"/>
      <c r="F522" s="241"/>
      <c r="G522" s="241"/>
      <c r="H522" s="241"/>
      <c r="I522" s="241"/>
      <c r="J522" s="241"/>
      <c r="K522" s="241"/>
      <c r="L522" s="241"/>
      <c r="M522" s="241"/>
      <c r="N522" s="241"/>
      <c r="O522" s="241"/>
      <c r="P522" s="241"/>
      <c r="Q522" s="241"/>
      <c r="R522" s="241"/>
      <c r="S522" s="241"/>
      <c r="T522" s="241"/>
      <c r="U522" s="241"/>
      <c r="V522" s="241"/>
      <c r="W522" s="241"/>
      <c r="X522" s="241"/>
      <c r="Y522" s="241"/>
      <c r="Z522" s="241"/>
    </row>
    <row r="523" ht="11.25" customHeight="1">
      <c r="A523" s="300" t="s">
        <v>204</v>
      </c>
      <c r="B523" s="239"/>
      <c r="C523" s="240"/>
      <c r="D523" s="315">
        <f>'Proposed Rates'!J312</f>
        <v>1.0335</v>
      </c>
      <c r="E523" s="241"/>
      <c r="F523" s="241"/>
      <c r="G523" s="241"/>
      <c r="H523" s="241"/>
      <c r="I523" s="241"/>
      <c r="J523" s="241"/>
      <c r="K523" s="241"/>
      <c r="L523" s="241"/>
      <c r="M523" s="241"/>
      <c r="N523" s="241"/>
      <c r="O523" s="241"/>
      <c r="P523" s="241"/>
      <c r="Q523" s="241"/>
      <c r="R523" s="241"/>
      <c r="S523" s="241"/>
      <c r="T523" s="241"/>
      <c r="U523" s="241"/>
      <c r="V523" s="241"/>
      <c r="W523" s="241"/>
      <c r="X523" s="241"/>
      <c r="Y523" s="241"/>
      <c r="Z523" s="241"/>
    </row>
    <row r="524" ht="11.25" customHeight="1">
      <c r="A524" s="300" t="s">
        <v>205</v>
      </c>
      <c r="B524" s="239"/>
      <c r="C524" s="240"/>
      <c r="D524" s="315">
        <f>'Proposed Rates'!J313</f>
        <v>1.0151</v>
      </c>
      <c r="E524" s="241"/>
      <c r="F524" s="241"/>
      <c r="G524" s="241"/>
      <c r="H524" s="241"/>
      <c r="I524" s="241"/>
      <c r="J524" s="241"/>
      <c r="K524" s="241"/>
      <c r="L524" s="241"/>
      <c r="M524" s="241"/>
      <c r="N524" s="241"/>
      <c r="O524" s="241"/>
      <c r="P524" s="241"/>
      <c r="Q524" s="241"/>
      <c r="R524" s="241"/>
      <c r="S524" s="241"/>
      <c r="T524" s="241"/>
      <c r="U524" s="241"/>
      <c r="V524" s="241"/>
      <c r="W524" s="241"/>
      <c r="X524" s="241"/>
      <c r="Y524" s="241"/>
      <c r="Z524" s="241"/>
    </row>
    <row r="525" ht="11.25" customHeight="1">
      <c r="A525" s="300" t="s">
        <v>206</v>
      </c>
      <c r="B525" s="239"/>
      <c r="C525" s="240"/>
      <c r="D525" s="315">
        <f>'Proposed Rates'!J314</f>
        <v>1.0229</v>
      </c>
      <c r="E525" s="241"/>
      <c r="F525" s="241"/>
      <c r="G525" s="241"/>
      <c r="H525" s="241"/>
      <c r="I525" s="241"/>
      <c r="J525" s="241"/>
      <c r="K525" s="241"/>
      <c r="L525" s="241"/>
      <c r="M525" s="241"/>
      <c r="N525" s="241"/>
      <c r="O525" s="241"/>
      <c r="P525" s="241"/>
      <c r="Q525" s="241"/>
      <c r="R525" s="241"/>
      <c r="S525" s="241"/>
      <c r="T525" s="241"/>
      <c r="U525" s="241"/>
      <c r="V525" s="241"/>
      <c r="W525" s="241"/>
      <c r="X525" s="241"/>
      <c r="Y525" s="241"/>
      <c r="Z525" s="241"/>
    </row>
    <row r="526" ht="11.25" customHeight="1">
      <c r="A526" s="300" t="s">
        <v>207</v>
      </c>
      <c r="B526" s="239"/>
      <c r="C526" s="240"/>
      <c r="D526" s="315">
        <f>'Proposed Rates'!J315</f>
        <v>1.0048</v>
      </c>
      <c r="E526" s="241"/>
      <c r="F526" s="241"/>
      <c r="G526" s="241"/>
      <c r="H526" s="241"/>
      <c r="I526" s="241"/>
      <c r="J526" s="241"/>
      <c r="K526" s="241"/>
      <c r="L526" s="241"/>
      <c r="M526" s="241"/>
      <c r="N526" s="241"/>
      <c r="O526" s="241"/>
      <c r="P526" s="241"/>
      <c r="Q526" s="241"/>
      <c r="R526" s="241"/>
      <c r="S526" s="241"/>
      <c r="T526" s="241"/>
      <c r="U526" s="241"/>
      <c r="V526" s="241"/>
      <c r="W526" s="241"/>
      <c r="X526" s="241"/>
      <c r="Y526" s="241"/>
      <c r="Z526" s="241"/>
    </row>
    <row r="527" ht="127.5" customHeight="1">
      <c r="A527" s="241"/>
      <c r="B527" s="241"/>
      <c r="C527" s="241"/>
      <c r="D527" s="309"/>
      <c r="E527" s="241"/>
      <c r="F527" s="241"/>
      <c r="G527" s="241"/>
      <c r="H527" s="241"/>
      <c r="I527" s="241"/>
      <c r="J527" s="241"/>
      <c r="K527" s="241"/>
      <c r="L527" s="241"/>
      <c r="M527" s="241"/>
      <c r="N527" s="241"/>
      <c r="O527" s="241"/>
      <c r="P527" s="241"/>
      <c r="Q527" s="241"/>
      <c r="R527" s="241"/>
      <c r="S527" s="241"/>
      <c r="T527" s="241"/>
      <c r="U527" s="241"/>
      <c r="V527" s="241"/>
      <c r="W527" s="241"/>
      <c r="X527" s="241"/>
      <c r="Y527" s="241"/>
      <c r="Z527" s="241"/>
    </row>
    <row r="528" ht="127.5" customHeight="1">
      <c r="A528" s="241"/>
      <c r="B528" s="241"/>
      <c r="C528" s="241"/>
      <c r="D528" s="309"/>
      <c r="E528" s="241"/>
      <c r="F528" s="241"/>
      <c r="G528" s="241"/>
      <c r="H528" s="241"/>
      <c r="I528" s="241"/>
      <c r="J528" s="241"/>
      <c r="K528" s="241"/>
      <c r="L528" s="241"/>
      <c r="M528" s="241"/>
      <c r="N528" s="241"/>
      <c r="O528" s="241"/>
      <c r="P528" s="241"/>
      <c r="Q528" s="241"/>
      <c r="R528" s="241"/>
      <c r="S528" s="241"/>
      <c r="T528" s="241"/>
      <c r="U528" s="241"/>
      <c r="V528" s="241"/>
      <c r="W528" s="241"/>
      <c r="X528" s="241"/>
      <c r="Y528" s="241"/>
      <c r="Z528" s="241"/>
    </row>
    <row r="529" ht="127.5" customHeight="1">
      <c r="A529" s="241"/>
      <c r="B529" s="241"/>
      <c r="C529" s="241"/>
      <c r="D529" s="309"/>
      <c r="E529" s="241"/>
      <c r="F529" s="241"/>
      <c r="G529" s="241"/>
      <c r="H529" s="241"/>
      <c r="I529" s="241"/>
      <c r="J529" s="241"/>
      <c r="K529" s="241"/>
      <c r="L529" s="241"/>
      <c r="M529" s="241"/>
      <c r="N529" s="241"/>
      <c r="O529" s="241"/>
      <c r="P529" s="241"/>
      <c r="Q529" s="241"/>
      <c r="R529" s="241"/>
      <c r="S529" s="241"/>
      <c r="T529" s="241"/>
      <c r="U529" s="241"/>
      <c r="V529" s="241"/>
      <c r="W529" s="241"/>
      <c r="X529" s="241"/>
      <c r="Y529" s="241"/>
      <c r="Z529" s="241"/>
    </row>
    <row r="530" ht="127.5" customHeight="1">
      <c r="A530" s="241"/>
      <c r="B530" s="241"/>
      <c r="C530" s="241"/>
      <c r="D530" s="309"/>
      <c r="E530" s="241"/>
      <c r="F530" s="241"/>
      <c r="G530" s="241"/>
      <c r="H530" s="241"/>
      <c r="I530" s="241"/>
      <c r="J530" s="241"/>
      <c r="K530" s="241"/>
      <c r="L530" s="241"/>
      <c r="M530" s="241"/>
      <c r="N530" s="241"/>
      <c r="O530" s="241"/>
      <c r="P530" s="241"/>
      <c r="Q530" s="241"/>
      <c r="R530" s="241"/>
      <c r="S530" s="241"/>
      <c r="T530" s="241"/>
      <c r="U530" s="241"/>
      <c r="V530" s="241"/>
      <c r="W530" s="241"/>
      <c r="X530" s="241"/>
      <c r="Y530" s="241"/>
      <c r="Z530" s="241"/>
    </row>
    <row r="531" ht="127.5" customHeight="1">
      <c r="A531" s="241"/>
      <c r="B531" s="241"/>
      <c r="C531" s="241"/>
      <c r="D531" s="309"/>
      <c r="E531" s="241"/>
      <c r="F531" s="241"/>
      <c r="G531" s="241"/>
      <c r="H531" s="241"/>
      <c r="I531" s="241"/>
      <c r="J531" s="241"/>
      <c r="K531" s="241"/>
      <c r="L531" s="241"/>
      <c r="M531" s="241"/>
      <c r="N531" s="241"/>
      <c r="O531" s="241"/>
      <c r="P531" s="241"/>
      <c r="Q531" s="241"/>
      <c r="R531" s="241"/>
      <c r="S531" s="241"/>
      <c r="T531" s="241"/>
      <c r="U531" s="241"/>
      <c r="V531" s="241"/>
      <c r="W531" s="241"/>
      <c r="X531" s="241"/>
      <c r="Y531" s="241"/>
      <c r="Z531" s="241"/>
    </row>
    <row r="532" ht="127.5" customHeight="1">
      <c r="A532" s="241"/>
      <c r="B532" s="241"/>
      <c r="C532" s="241"/>
      <c r="D532" s="309"/>
      <c r="E532" s="241"/>
      <c r="F532" s="241"/>
      <c r="G532" s="241"/>
      <c r="H532" s="241"/>
      <c r="I532" s="241"/>
      <c r="J532" s="241"/>
      <c r="K532" s="241"/>
      <c r="L532" s="241"/>
      <c r="M532" s="241"/>
      <c r="N532" s="241"/>
      <c r="O532" s="241"/>
      <c r="P532" s="241"/>
      <c r="Q532" s="241"/>
      <c r="R532" s="241"/>
      <c r="S532" s="241"/>
      <c r="T532" s="241"/>
      <c r="U532" s="241"/>
      <c r="V532" s="241"/>
      <c r="W532" s="241"/>
      <c r="X532" s="241"/>
      <c r="Y532" s="241"/>
      <c r="Z532" s="241"/>
    </row>
    <row r="533" ht="127.5" customHeight="1">
      <c r="A533" s="241"/>
      <c r="B533" s="241"/>
      <c r="C533" s="241"/>
      <c r="D533" s="309"/>
      <c r="E533" s="241"/>
      <c r="F533" s="241"/>
      <c r="G533" s="241"/>
      <c r="H533" s="241"/>
      <c r="I533" s="241"/>
      <c r="J533" s="241"/>
      <c r="K533" s="241"/>
      <c r="L533" s="241"/>
      <c r="M533" s="241"/>
      <c r="N533" s="241"/>
      <c r="O533" s="241"/>
      <c r="P533" s="241"/>
      <c r="Q533" s="241"/>
      <c r="R533" s="241"/>
      <c r="S533" s="241"/>
      <c r="T533" s="241"/>
      <c r="U533" s="241"/>
      <c r="V533" s="241"/>
      <c r="W533" s="241"/>
      <c r="X533" s="241"/>
      <c r="Y533" s="241"/>
      <c r="Z533" s="241"/>
    </row>
    <row r="534" ht="127.5" customHeight="1">
      <c r="A534" s="241"/>
      <c r="B534" s="241"/>
      <c r="C534" s="241"/>
      <c r="D534" s="309"/>
      <c r="E534" s="241"/>
      <c r="F534" s="241"/>
      <c r="G534" s="241"/>
      <c r="H534" s="241"/>
      <c r="I534" s="241"/>
      <c r="J534" s="241"/>
      <c r="K534" s="241"/>
      <c r="L534" s="241"/>
      <c r="M534" s="241"/>
      <c r="N534" s="241"/>
      <c r="O534" s="241"/>
      <c r="P534" s="241"/>
      <c r="Q534" s="241"/>
      <c r="R534" s="241"/>
      <c r="S534" s="241"/>
      <c r="T534" s="241"/>
      <c r="U534" s="241"/>
      <c r="V534" s="241"/>
      <c r="W534" s="241"/>
      <c r="X534" s="241"/>
      <c r="Y534" s="241"/>
      <c r="Z534" s="241"/>
    </row>
    <row r="535" ht="127.5" customHeight="1">
      <c r="A535" s="241"/>
      <c r="B535" s="241"/>
      <c r="C535" s="241"/>
      <c r="D535" s="309"/>
      <c r="E535" s="241"/>
      <c r="F535" s="241"/>
      <c r="G535" s="241"/>
      <c r="H535" s="241"/>
      <c r="I535" s="241"/>
      <c r="J535" s="241"/>
      <c r="K535" s="241"/>
      <c r="L535" s="241"/>
      <c r="M535" s="241"/>
      <c r="N535" s="241"/>
      <c r="O535" s="241"/>
      <c r="P535" s="241"/>
      <c r="Q535" s="241"/>
      <c r="R535" s="241"/>
      <c r="S535" s="241"/>
      <c r="T535" s="241"/>
      <c r="U535" s="241"/>
      <c r="V535" s="241"/>
      <c r="W535" s="241"/>
      <c r="X535" s="241"/>
      <c r="Y535" s="241"/>
      <c r="Z535" s="241"/>
    </row>
    <row r="536" ht="127.5" customHeight="1">
      <c r="A536" s="241"/>
      <c r="B536" s="241"/>
      <c r="C536" s="241"/>
      <c r="D536" s="309"/>
      <c r="E536" s="241"/>
      <c r="F536" s="241"/>
      <c r="G536" s="241"/>
      <c r="H536" s="241"/>
      <c r="I536" s="241"/>
      <c r="J536" s="241"/>
      <c r="K536" s="241"/>
      <c r="L536" s="241"/>
      <c r="M536" s="241"/>
      <c r="N536" s="241"/>
      <c r="O536" s="241"/>
      <c r="P536" s="241"/>
      <c r="Q536" s="241"/>
      <c r="R536" s="241"/>
      <c r="S536" s="241"/>
      <c r="T536" s="241"/>
      <c r="U536" s="241"/>
      <c r="V536" s="241"/>
      <c r="W536" s="241"/>
      <c r="X536" s="241"/>
      <c r="Y536" s="241"/>
      <c r="Z536" s="241"/>
    </row>
    <row r="537" ht="127.5" customHeight="1">
      <c r="A537" s="241"/>
      <c r="B537" s="241"/>
      <c r="C537" s="241"/>
      <c r="D537" s="309"/>
      <c r="E537" s="241"/>
      <c r="F537" s="241"/>
      <c r="G537" s="241"/>
      <c r="H537" s="241"/>
      <c r="I537" s="241"/>
      <c r="J537" s="241"/>
      <c r="K537" s="241"/>
      <c r="L537" s="241"/>
      <c r="M537" s="241"/>
      <c r="N537" s="241"/>
      <c r="O537" s="241"/>
      <c r="P537" s="241"/>
      <c r="Q537" s="241"/>
      <c r="R537" s="241"/>
      <c r="S537" s="241"/>
      <c r="T537" s="241"/>
      <c r="U537" s="241"/>
      <c r="V537" s="241"/>
      <c r="W537" s="241"/>
      <c r="X537" s="241"/>
      <c r="Y537" s="241"/>
      <c r="Z537" s="241"/>
    </row>
    <row r="538" ht="127.5" customHeight="1">
      <c r="A538" s="241"/>
      <c r="B538" s="241"/>
      <c r="C538" s="241"/>
      <c r="D538" s="309"/>
      <c r="E538" s="241"/>
      <c r="F538" s="241"/>
      <c r="G538" s="241"/>
      <c r="H538" s="241"/>
      <c r="I538" s="241"/>
      <c r="J538" s="241"/>
      <c r="K538" s="241"/>
      <c r="L538" s="241"/>
      <c r="M538" s="241"/>
      <c r="N538" s="241"/>
      <c r="O538" s="241"/>
      <c r="P538" s="241"/>
      <c r="Q538" s="241"/>
      <c r="R538" s="241"/>
      <c r="S538" s="241"/>
      <c r="T538" s="241"/>
      <c r="U538" s="241"/>
      <c r="V538" s="241"/>
      <c r="W538" s="241"/>
      <c r="X538" s="241"/>
      <c r="Y538" s="241"/>
      <c r="Z538" s="241"/>
    </row>
    <row r="539" ht="127.5" customHeight="1">
      <c r="A539" s="241"/>
      <c r="B539" s="241"/>
      <c r="C539" s="241"/>
      <c r="D539" s="309"/>
      <c r="E539" s="241"/>
      <c r="F539" s="241"/>
      <c r="G539" s="241"/>
      <c r="H539" s="241"/>
      <c r="I539" s="241"/>
      <c r="J539" s="241"/>
      <c r="K539" s="241"/>
      <c r="L539" s="241"/>
      <c r="M539" s="241"/>
      <c r="N539" s="241"/>
      <c r="O539" s="241"/>
      <c r="P539" s="241"/>
      <c r="Q539" s="241"/>
      <c r="R539" s="241"/>
      <c r="S539" s="241"/>
      <c r="T539" s="241"/>
      <c r="U539" s="241"/>
      <c r="V539" s="241"/>
      <c r="W539" s="241"/>
      <c r="X539" s="241"/>
      <c r="Y539" s="241"/>
      <c r="Z539" s="241"/>
    </row>
    <row r="540" ht="127.5" customHeight="1">
      <c r="A540" s="241"/>
      <c r="B540" s="241"/>
      <c r="C540" s="241"/>
      <c r="D540" s="309"/>
      <c r="E540" s="241"/>
      <c r="F540" s="241"/>
      <c r="G540" s="241"/>
      <c r="H540" s="241"/>
      <c r="I540" s="241"/>
      <c r="J540" s="241"/>
      <c r="K540" s="241"/>
      <c r="L540" s="241"/>
      <c r="M540" s="241"/>
      <c r="N540" s="241"/>
      <c r="O540" s="241"/>
      <c r="P540" s="241"/>
      <c r="Q540" s="241"/>
      <c r="R540" s="241"/>
      <c r="S540" s="241"/>
      <c r="T540" s="241"/>
      <c r="U540" s="241"/>
      <c r="V540" s="241"/>
      <c r="W540" s="241"/>
      <c r="X540" s="241"/>
      <c r="Y540" s="241"/>
      <c r="Z540" s="241"/>
    </row>
    <row r="541" ht="127.5" customHeight="1">
      <c r="A541" s="241"/>
      <c r="B541" s="241"/>
      <c r="C541" s="241"/>
      <c r="D541" s="309"/>
      <c r="E541" s="241"/>
      <c r="F541" s="241"/>
      <c r="G541" s="241"/>
      <c r="H541" s="241"/>
      <c r="I541" s="241"/>
      <c r="J541" s="241"/>
      <c r="K541" s="241"/>
      <c r="L541" s="241"/>
      <c r="M541" s="241"/>
      <c r="N541" s="241"/>
      <c r="O541" s="241"/>
      <c r="P541" s="241"/>
      <c r="Q541" s="241"/>
      <c r="R541" s="241"/>
      <c r="S541" s="241"/>
      <c r="T541" s="241"/>
      <c r="U541" s="241"/>
      <c r="V541" s="241"/>
      <c r="W541" s="241"/>
      <c r="X541" s="241"/>
      <c r="Y541" s="241"/>
      <c r="Z541" s="241"/>
    </row>
    <row r="542" ht="127.5" customHeight="1">
      <c r="A542" s="241"/>
      <c r="B542" s="241"/>
      <c r="C542" s="241"/>
      <c r="D542" s="309"/>
      <c r="E542" s="241"/>
      <c r="F542" s="241"/>
      <c r="G542" s="241"/>
      <c r="H542" s="241"/>
      <c r="I542" s="241"/>
      <c r="J542" s="241"/>
      <c r="K542" s="241"/>
      <c r="L542" s="241"/>
      <c r="M542" s="241"/>
      <c r="N542" s="241"/>
      <c r="O542" s="241"/>
      <c r="P542" s="241"/>
      <c r="Q542" s="241"/>
      <c r="R542" s="241"/>
      <c r="S542" s="241"/>
      <c r="T542" s="241"/>
      <c r="U542" s="241"/>
      <c r="V542" s="241"/>
      <c r="W542" s="241"/>
      <c r="X542" s="241"/>
      <c r="Y542" s="241"/>
      <c r="Z542" s="241"/>
    </row>
    <row r="543" ht="127.5" customHeight="1">
      <c r="A543" s="241"/>
      <c r="B543" s="241"/>
      <c r="C543" s="241"/>
      <c r="D543" s="309"/>
      <c r="E543" s="241"/>
      <c r="F543" s="241"/>
      <c r="G543" s="241"/>
      <c r="H543" s="241"/>
      <c r="I543" s="241"/>
      <c r="J543" s="241"/>
      <c r="K543" s="241"/>
      <c r="L543" s="241"/>
      <c r="M543" s="241"/>
      <c r="N543" s="241"/>
      <c r="O543" s="241"/>
      <c r="P543" s="241"/>
      <c r="Q543" s="241"/>
      <c r="R543" s="241"/>
      <c r="S543" s="241"/>
      <c r="T543" s="241"/>
      <c r="U543" s="241"/>
      <c r="V543" s="241"/>
      <c r="W543" s="241"/>
      <c r="X543" s="241"/>
      <c r="Y543" s="241"/>
      <c r="Z543" s="241"/>
    </row>
    <row r="544" ht="127.5" customHeight="1">
      <c r="A544" s="241"/>
      <c r="B544" s="241"/>
      <c r="C544" s="241"/>
      <c r="D544" s="309"/>
      <c r="E544" s="241"/>
      <c r="F544" s="241"/>
      <c r="G544" s="241"/>
      <c r="H544" s="241"/>
      <c r="I544" s="241"/>
      <c r="J544" s="241"/>
      <c r="K544" s="241"/>
      <c r="L544" s="241"/>
      <c r="M544" s="241"/>
      <c r="N544" s="241"/>
      <c r="O544" s="241"/>
      <c r="P544" s="241"/>
      <c r="Q544" s="241"/>
      <c r="R544" s="241"/>
      <c r="S544" s="241"/>
      <c r="T544" s="241"/>
      <c r="U544" s="241"/>
      <c r="V544" s="241"/>
      <c r="W544" s="241"/>
      <c r="X544" s="241"/>
      <c r="Y544" s="241"/>
      <c r="Z544" s="241"/>
    </row>
    <row r="545" ht="127.5" customHeight="1">
      <c r="A545" s="241"/>
      <c r="B545" s="241"/>
      <c r="C545" s="241"/>
      <c r="D545" s="309"/>
      <c r="E545" s="241"/>
      <c r="F545" s="241"/>
      <c r="G545" s="241"/>
      <c r="H545" s="241"/>
      <c r="I545" s="241"/>
      <c r="J545" s="241"/>
      <c r="K545" s="241"/>
      <c r="L545" s="241"/>
      <c r="M545" s="241"/>
      <c r="N545" s="241"/>
      <c r="O545" s="241"/>
      <c r="P545" s="241"/>
      <c r="Q545" s="241"/>
      <c r="R545" s="241"/>
      <c r="S545" s="241"/>
      <c r="T545" s="241"/>
      <c r="U545" s="241"/>
      <c r="V545" s="241"/>
      <c r="W545" s="241"/>
      <c r="X545" s="241"/>
      <c r="Y545" s="241"/>
      <c r="Z545" s="241"/>
    </row>
    <row r="546" ht="127.5" customHeight="1">
      <c r="A546" s="241"/>
      <c r="B546" s="241"/>
      <c r="C546" s="241"/>
      <c r="D546" s="309"/>
      <c r="E546" s="241"/>
      <c r="F546" s="241"/>
      <c r="G546" s="241"/>
      <c r="H546" s="241"/>
      <c r="I546" s="241"/>
      <c r="J546" s="241"/>
      <c r="K546" s="241"/>
      <c r="L546" s="241"/>
      <c r="M546" s="241"/>
      <c r="N546" s="241"/>
      <c r="O546" s="241"/>
      <c r="P546" s="241"/>
      <c r="Q546" s="241"/>
      <c r="R546" s="241"/>
      <c r="S546" s="241"/>
      <c r="T546" s="241"/>
      <c r="U546" s="241"/>
      <c r="V546" s="241"/>
      <c r="W546" s="241"/>
      <c r="X546" s="241"/>
      <c r="Y546" s="241"/>
      <c r="Z546" s="241"/>
    </row>
    <row r="547" ht="127.5" customHeight="1">
      <c r="A547" s="241"/>
      <c r="B547" s="241"/>
      <c r="C547" s="241"/>
      <c r="D547" s="309"/>
      <c r="E547" s="241"/>
      <c r="F547" s="241"/>
      <c r="G547" s="241"/>
      <c r="H547" s="241"/>
      <c r="I547" s="241"/>
      <c r="J547" s="241"/>
      <c r="K547" s="241"/>
      <c r="L547" s="241"/>
      <c r="M547" s="241"/>
      <c r="N547" s="241"/>
      <c r="O547" s="241"/>
      <c r="P547" s="241"/>
      <c r="Q547" s="241"/>
      <c r="R547" s="241"/>
      <c r="S547" s="241"/>
      <c r="T547" s="241"/>
      <c r="U547" s="241"/>
      <c r="V547" s="241"/>
      <c r="W547" s="241"/>
      <c r="X547" s="241"/>
      <c r="Y547" s="241"/>
      <c r="Z547" s="241"/>
    </row>
    <row r="548" ht="127.5" customHeight="1">
      <c r="A548" s="241"/>
      <c r="B548" s="241"/>
      <c r="C548" s="241"/>
      <c r="D548" s="309"/>
      <c r="E548" s="241"/>
      <c r="F548" s="241"/>
      <c r="G548" s="241"/>
      <c r="H548" s="241"/>
      <c r="I548" s="241"/>
      <c r="J548" s="241"/>
      <c r="K548" s="241"/>
      <c r="L548" s="241"/>
      <c r="M548" s="241"/>
      <c r="N548" s="241"/>
      <c r="O548" s="241"/>
      <c r="P548" s="241"/>
      <c r="Q548" s="241"/>
      <c r="R548" s="241"/>
      <c r="S548" s="241"/>
      <c r="T548" s="241"/>
      <c r="U548" s="241"/>
      <c r="V548" s="241"/>
      <c r="W548" s="241"/>
      <c r="X548" s="241"/>
      <c r="Y548" s="241"/>
      <c r="Z548" s="241"/>
    </row>
    <row r="549" ht="127.5" customHeight="1">
      <c r="A549" s="241"/>
      <c r="B549" s="241"/>
      <c r="C549" s="241"/>
      <c r="D549" s="309"/>
      <c r="E549" s="241"/>
      <c r="F549" s="241"/>
      <c r="G549" s="241"/>
      <c r="H549" s="241"/>
      <c r="I549" s="241"/>
      <c r="J549" s="241"/>
      <c r="K549" s="241"/>
      <c r="L549" s="241"/>
      <c r="M549" s="241"/>
      <c r="N549" s="241"/>
      <c r="O549" s="241"/>
      <c r="P549" s="241"/>
      <c r="Q549" s="241"/>
      <c r="R549" s="241"/>
      <c r="S549" s="241"/>
      <c r="T549" s="241"/>
      <c r="U549" s="241"/>
      <c r="V549" s="241"/>
      <c r="W549" s="241"/>
      <c r="X549" s="241"/>
      <c r="Y549" s="241"/>
      <c r="Z549" s="241"/>
    </row>
    <row r="550" ht="127.5" customHeight="1">
      <c r="A550" s="241"/>
      <c r="B550" s="241"/>
      <c r="C550" s="241"/>
      <c r="D550" s="309"/>
      <c r="E550" s="241"/>
      <c r="F550" s="241"/>
      <c r="G550" s="241"/>
      <c r="H550" s="241"/>
      <c r="I550" s="241"/>
      <c r="J550" s="241"/>
      <c r="K550" s="241"/>
      <c r="L550" s="241"/>
      <c r="M550" s="241"/>
      <c r="N550" s="241"/>
      <c r="O550" s="241"/>
      <c r="P550" s="241"/>
      <c r="Q550" s="241"/>
      <c r="R550" s="241"/>
      <c r="S550" s="241"/>
      <c r="T550" s="241"/>
      <c r="U550" s="241"/>
      <c r="V550" s="241"/>
      <c r="W550" s="241"/>
      <c r="X550" s="241"/>
      <c r="Y550" s="241"/>
      <c r="Z550" s="241"/>
    </row>
    <row r="551" ht="127.5" customHeight="1">
      <c r="A551" s="241"/>
      <c r="B551" s="241"/>
      <c r="C551" s="241"/>
      <c r="D551" s="309"/>
      <c r="E551" s="241"/>
      <c r="F551" s="241"/>
      <c r="G551" s="241"/>
      <c r="H551" s="241"/>
      <c r="I551" s="241"/>
      <c r="J551" s="241"/>
      <c r="K551" s="241"/>
      <c r="L551" s="241"/>
      <c r="M551" s="241"/>
      <c r="N551" s="241"/>
      <c r="O551" s="241"/>
      <c r="P551" s="241"/>
      <c r="Q551" s="241"/>
      <c r="R551" s="241"/>
      <c r="S551" s="241"/>
      <c r="T551" s="241"/>
      <c r="U551" s="241"/>
      <c r="V551" s="241"/>
      <c r="W551" s="241"/>
      <c r="X551" s="241"/>
      <c r="Y551" s="241"/>
      <c r="Z551" s="241"/>
    </row>
    <row r="552" ht="127.5" customHeight="1">
      <c r="A552" s="241"/>
      <c r="B552" s="241"/>
      <c r="C552" s="241"/>
      <c r="D552" s="309"/>
      <c r="E552" s="241"/>
      <c r="F552" s="241"/>
      <c r="G552" s="241"/>
      <c r="H552" s="241"/>
      <c r="I552" s="241"/>
      <c r="J552" s="241"/>
      <c r="K552" s="241"/>
      <c r="L552" s="241"/>
      <c r="M552" s="241"/>
      <c r="N552" s="241"/>
      <c r="O552" s="241"/>
      <c r="P552" s="241"/>
      <c r="Q552" s="241"/>
      <c r="R552" s="241"/>
      <c r="S552" s="241"/>
      <c r="T552" s="241"/>
      <c r="U552" s="241"/>
      <c r="V552" s="241"/>
      <c r="W552" s="241"/>
      <c r="X552" s="241"/>
      <c r="Y552" s="241"/>
      <c r="Z552" s="241"/>
    </row>
    <row r="553" ht="127.5" customHeight="1">
      <c r="A553" s="241"/>
      <c r="B553" s="241"/>
      <c r="C553" s="241"/>
      <c r="D553" s="309"/>
      <c r="E553" s="241"/>
      <c r="F553" s="241"/>
      <c r="G553" s="241"/>
      <c r="H553" s="241"/>
      <c r="I553" s="241"/>
      <c r="J553" s="241"/>
      <c r="K553" s="241"/>
      <c r="L553" s="241"/>
      <c r="M553" s="241"/>
      <c r="N553" s="241"/>
      <c r="O553" s="241"/>
      <c r="P553" s="241"/>
      <c r="Q553" s="241"/>
      <c r="R553" s="241"/>
      <c r="S553" s="241"/>
      <c r="T553" s="241"/>
      <c r="U553" s="241"/>
      <c r="V553" s="241"/>
      <c r="W553" s="241"/>
      <c r="X553" s="241"/>
      <c r="Y553" s="241"/>
      <c r="Z553" s="241"/>
    </row>
    <row r="554" ht="127.5" customHeight="1">
      <c r="A554" s="241"/>
      <c r="B554" s="241"/>
      <c r="C554" s="241"/>
      <c r="D554" s="309"/>
      <c r="E554" s="241"/>
      <c r="F554" s="241"/>
      <c r="G554" s="241"/>
      <c r="H554" s="241"/>
      <c r="I554" s="241"/>
      <c r="J554" s="241"/>
      <c r="K554" s="241"/>
      <c r="L554" s="241"/>
      <c r="M554" s="241"/>
      <c r="N554" s="241"/>
      <c r="O554" s="241"/>
      <c r="P554" s="241"/>
      <c r="Q554" s="241"/>
      <c r="R554" s="241"/>
      <c r="S554" s="241"/>
      <c r="T554" s="241"/>
      <c r="U554" s="241"/>
      <c r="V554" s="241"/>
      <c r="W554" s="241"/>
      <c r="X554" s="241"/>
      <c r="Y554" s="241"/>
      <c r="Z554" s="241"/>
    </row>
    <row r="555" ht="127.5" customHeight="1">
      <c r="A555" s="241"/>
      <c r="B555" s="241"/>
      <c r="C555" s="241"/>
      <c r="D555" s="309"/>
      <c r="E555" s="241"/>
      <c r="F555" s="241"/>
      <c r="G555" s="241"/>
      <c r="H555" s="241"/>
      <c r="I555" s="241"/>
      <c r="J555" s="241"/>
      <c r="K555" s="241"/>
      <c r="L555" s="241"/>
      <c r="M555" s="241"/>
      <c r="N555" s="241"/>
      <c r="O555" s="241"/>
      <c r="P555" s="241"/>
      <c r="Q555" s="241"/>
      <c r="R555" s="241"/>
      <c r="S555" s="241"/>
      <c r="T555" s="241"/>
      <c r="U555" s="241"/>
      <c r="V555" s="241"/>
      <c r="W555" s="241"/>
      <c r="X555" s="241"/>
      <c r="Y555" s="241"/>
      <c r="Z555" s="241"/>
    </row>
    <row r="556" ht="127.5" customHeight="1">
      <c r="A556" s="241"/>
      <c r="B556" s="241"/>
      <c r="C556" s="241"/>
      <c r="D556" s="309"/>
      <c r="E556" s="241"/>
      <c r="F556" s="241"/>
      <c r="G556" s="241"/>
      <c r="H556" s="241"/>
      <c r="I556" s="241"/>
      <c r="J556" s="241"/>
      <c r="K556" s="241"/>
      <c r="L556" s="241"/>
      <c r="M556" s="241"/>
      <c r="N556" s="241"/>
      <c r="O556" s="241"/>
      <c r="P556" s="241"/>
      <c r="Q556" s="241"/>
      <c r="R556" s="241"/>
      <c r="S556" s="241"/>
      <c r="T556" s="241"/>
      <c r="U556" s="241"/>
      <c r="V556" s="241"/>
      <c r="W556" s="241"/>
      <c r="X556" s="241"/>
      <c r="Y556" s="241"/>
      <c r="Z556" s="241"/>
    </row>
    <row r="557" ht="127.5" customHeight="1">
      <c r="A557" s="241"/>
      <c r="B557" s="241"/>
      <c r="C557" s="241"/>
      <c r="D557" s="309"/>
      <c r="E557" s="241"/>
      <c r="F557" s="241"/>
      <c r="G557" s="241"/>
      <c r="H557" s="241"/>
      <c r="I557" s="241"/>
      <c r="J557" s="241"/>
      <c r="K557" s="241"/>
      <c r="L557" s="241"/>
      <c r="M557" s="241"/>
      <c r="N557" s="241"/>
      <c r="O557" s="241"/>
      <c r="P557" s="241"/>
      <c r="Q557" s="241"/>
      <c r="R557" s="241"/>
      <c r="S557" s="241"/>
      <c r="T557" s="241"/>
      <c r="U557" s="241"/>
      <c r="V557" s="241"/>
      <c r="W557" s="241"/>
      <c r="X557" s="241"/>
      <c r="Y557" s="241"/>
      <c r="Z557" s="241"/>
    </row>
    <row r="558" ht="127.5" customHeight="1">
      <c r="A558" s="241"/>
      <c r="B558" s="241"/>
      <c r="C558" s="241"/>
      <c r="D558" s="309"/>
      <c r="E558" s="241"/>
      <c r="F558" s="241"/>
      <c r="G558" s="241"/>
      <c r="H558" s="241"/>
      <c r="I558" s="241"/>
      <c r="J558" s="241"/>
      <c r="K558" s="241"/>
      <c r="L558" s="241"/>
      <c r="M558" s="241"/>
      <c r="N558" s="241"/>
      <c r="O558" s="241"/>
      <c r="P558" s="241"/>
      <c r="Q558" s="241"/>
      <c r="R558" s="241"/>
      <c r="S558" s="241"/>
      <c r="T558" s="241"/>
      <c r="U558" s="241"/>
      <c r="V558" s="241"/>
      <c r="W558" s="241"/>
      <c r="X558" s="241"/>
      <c r="Y558" s="241"/>
      <c r="Z558" s="241"/>
    </row>
    <row r="559" ht="127.5" customHeight="1">
      <c r="A559" s="241"/>
      <c r="B559" s="241"/>
      <c r="C559" s="241"/>
      <c r="D559" s="309"/>
      <c r="E559" s="241"/>
      <c r="F559" s="241"/>
      <c r="G559" s="241"/>
      <c r="H559" s="241"/>
      <c r="I559" s="241"/>
      <c r="J559" s="241"/>
      <c r="K559" s="241"/>
      <c r="L559" s="241"/>
      <c r="M559" s="241"/>
      <c r="N559" s="241"/>
      <c r="O559" s="241"/>
      <c r="P559" s="241"/>
      <c r="Q559" s="241"/>
      <c r="R559" s="241"/>
      <c r="S559" s="241"/>
      <c r="T559" s="241"/>
      <c r="U559" s="241"/>
      <c r="V559" s="241"/>
      <c r="W559" s="241"/>
      <c r="X559" s="241"/>
      <c r="Y559" s="241"/>
      <c r="Z559" s="241"/>
    </row>
    <row r="560" ht="127.5" customHeight="1">
      <c r="A560" s="241"/>
      <c r="B560" s="241"/>
      <c r="C560" s="241"/>
      <c r="D560" s="309"/>
      <c r="E560" s="241"/>
      <c r="F560" s="241"/>
      <c r="G560" s="241"/>
      <c r="H560" s="241"/>
      <c r="I560" s="241"/>
      <c r="J560" s="241"/>
      <c r="K560" s="241"/>
      <c r="L560" s="241"/>
      <c r="M560" s="241"/>
      <c r="N560" s="241"/>
      <c r="O560" s="241"/>
      <c r="P560" s="241"/>
      <c r="Q560" s="241"/>
      <c r="R560" s="241"/>
      <c r="S560" s="241"/>
      <c r="T560" s="241"/>
      <c r="U560" s="241"/>
      <c r="V560" s="241"/>
      <c r="W560" s="241"/>
      <c r="X560" s="241"/>
      <c r="Y560" s="241"/>
      <c r="Z560" s="241"/>
    </row>
    <row r="561" ht="127.5" customHeight="1">
      <c r="A561" s="241"/>
      <c r="B561" s="241"/>
      <c r="C561" s="241"/>
      <c r="D561" s="309"/>
      <c r="E561" s="241"/>
      <c r="F561" s="241"/>
      <c r="G561" s="241"/>
      <c r="H561" s="241"/>
      <c r="I561" s="241"/>
      <c r="J561" s="241"/>
      <c r="K561" s="241"/>
      <c r="L561" s="241"/>
      <c r="M561" s="241"/>
      <c r="N561" s="241"/>
      <c r="O561" s="241"/>
      <c r="P561" s="241"/>
      <c r="Q561" s="241"/>
      <c r="R561" s="241"/>
      <c r="S561" s="241"/>
      <c r="T561" s="241"/>
      <c r="U561" s="241"/>
      <c r="V561" s="241"/>
      <c r="W561" s="241"/>
      <c r="X561" s="241"/>
      <c r="Y561" s="241"/>
      <c r="Z561" s="241"/>
    </row>
    <row r="562" ht="127.5" customHeight="1">
      <c r="A562" s="241"/>
      <c r="B562" s="241"/>
      <c r="C562" s="241"/>
      <c r="D562" s="309"/>
      <c r="E562" s="241"/>
      <c r="F562" s="241"/>
      <c r="G562" s="241"/>
      <c r="H562" s="241"/>
      <c r="I562" s="241"/>
      <c r="J562" s="241"/>
      <c r="K562" s="241"/>
      <c r="L562" s="241"/>
      <c r="M562" s="241"/>
      <c r="N562" s="241"/>
      <c r="O562" s="241"/>
      <c r="P562" s="241"/>
      <c r="Q562" s="241"/>
      <c r="R562" s="241"/>
      <c r="S562" s="241"/>
      <c r="T562" s="241"/>
      <c r="U562" s="241"/>
      <c r="V562" s="241"/>
      <c r="W562" s="241"/>
      <c r="X562" s="241"/>
      <c r="Y562" s="241"/>
      <c r="Z562" s="241"/>
    </row>
    <row r="563" ht="127.5" customHeight="1">
      <c r="A563" s="241"/>
      <c r="B563" s="241"/>
      <c r="C563" s="241"/>
      <c r="D563" s="309"/>
      <c r="E563" s="241"/>
      <c r="F563" s="241"/>
      <c r="G563" s="241"/>
      <c r="H563" s="241"/>
      <c r="I563" s="241"/>
      <c r="J563" s="241"/>
      <c r="K563" s="241"/>
      <c r="L563" s="241"/>
      <c r="M563" s="241"/>
      <c r="N563" s="241"/>
      <c r="O563" s="241"/>
      <c r="P563" s="241"/>
      <c r="Q563" s="241"/>
      <c r="R563" s="241"/>
      <c r="S563" s="241"/>
      <c r="T563" s="241"/>
      <c r="U563" s="241"/>
      <c r="V563" s="241"/>
      <c r="W563" s="241"/>
      <c r="X563" s="241"/>
      <c r="Y563" s="241"/>
      <c r="Z563" s="241"/>
    </row>
    <row r="564" ht="127.5" customHeight="1">
      <c r="A564" s="241"/>
      <c r="B564" s="241"/>
      <c r="C564" s="241"/>
      <c r="D564" s="309"/>
      <c r="E564" s="241"/>
      <c r="F564" s="241"/>
      <c r="G564" s="241"/>
      <c r="H564" s="241"/>
      <c r="I564" s="241"/>
      <c r="J564" s="241"/>
      <c r="K564" s="241"/>
      <c r="L564" s="241"/>
      <c r="M564" s="241"/>
      <c r="N564" s="241"/>
      <c r="O564" s="241"/>
      <c r="P564" s="241"/>
      <c r="Q564" s="241"/>
      <c r="R564" s="241"/>
      <c r="S564" s="241"/>
      <c r="T564" s="241"/>
      <c r="U564" s="241"/>
      <c r="V564" s="241"/>
      <c r="W564" s="241"/>
      <c r="X564" s="241"/>
      <c r="Y564" s="241"/>
      <c r="Z564" s="241"/>
    </row>
    <row r="565" ht="127.5" customHeight="1">
      <c r="A565" s="241"/>
      <c r="B565" s="241"/>
      <c r="C565" s="241"/>
      <c r="D565" s="309"/>
      <c r="E565" s="241"/>
      <c r="F565" s="241"/>
      <c r="G565" s="241"/>
      <c r="H565" s="241"/>
      <c r="I565" s="241"/>
      <c r="J565" s="241"/>
      <c r="K565" s="241"/>
      <c r="L565" s="241"/>
      <c r="M565" s="241"/>
      <c r="N565" s="241"/>
      <c r="O565" s="241"/>
      <c r="P565" s="241"/>
      <c r="Q565" s="241"/>
      <c r="R565" s="241"/>
      <c r="S565" s="241"/>
      <c r="T565" s="241"/>
      <c r="U565" s="241"/>
      <c r="V565" s="241"/>
      <c r="W565" s="241"/>
      <c r="X565" s="241"/>
      <c r="Y565" s="241"/>
      <c r="Z565" s="241"/>
    </row>
    <row r="566" ht="127.5" customHeight="1">
      <c r="A566" s="241"/>
      <c r="B566" s="241"/>
      <c r="C566" s="241"/>
      <c r="D566" s="309"/>
      <c r="E566" s="241"/>
      <c r="F566" s="241"/>
      <c r="G566" s="241"/>
      <c r="H566" s="241"/>
      <c r="I566" s="241"/>
      <c r="J566" s="241"/>
      <c r="K566" s="241"/>
      <c r="L566" s="241"/>
      <c r="M566" s="241"/>
      <c r="N566" s="241"/>
      <c r="O566" s="241"/>
      <c r="P566" s="241"/>
      <c r="Q566" s="241"/>
      <c r="R566" s="241"/>
      <c r="S566" s="241"/>
      <c r="T566" s="241"/>
      <c r="U566" s="241"/>
      <c r="V566" s="241"/>
      <c r="W566" s="241"/>
      <c r="X566" s="241"/>
      <c r="Y566" s="241"/>
      <c r="Z566" s="241"/>
    </row>
    <row r="567" ht="127.5" customHeight="1">
      <c r="A567" s="241"/>
      <c r="B567" s="241"/>
      <c r="C567" s="241"/>
      <c r="D567" s="309"/>
      <c r="E567" s="241"/>
      <c r="F567" s="241"/>
      <c r="G567" s="241"/>
      <c r="H567" s="241"/>
      <c r="I567" s="241"/>
      <c r="J567" s="241"/>
      <c r="K567" s="241"/>
      <c r="L567" s="241"/>
      <c r="M567" s="241"/>
      <c r="N567" s="241"/>
      <c r="O567" s="241"/>
      <c r="P567" s="241"/>
      <c r="Q567" s="241"/>
      <c r="R567" s="241"/>
      <c r="S567" s="241"/>
      <c r="T567" s="241"/>
      <c r="U567" s="241"/>
      <c r="V567" s="241"/>
      <c r="W567" s="241"/>
      <c r="X567" s="241"/>
      <c r="Y567" s="241"/>
      <c r="Z567" s="241"/>
    </row>
    <row r="568" ht="127.5" customHeight="1">
      <c r="A568" s="241"/>
      <c r="B568" s="241"/>
      <c r="C568" s="241"/>
      <c r="D568" s="309"/>
      <c r="E568" s="241"/>
      <c r="F568" s="241"/>
      <c r="G568" s="241"/>
      <c r="H568" s="241"/>
      <c r="I568" s="241"/>
      <c r="J568" s="241"/>
      <c r="K568" s="241"/>
      <c r="L568" s="241"/>
      <c r="M568" s="241"/>
      <c r="N568" s="241"/>
      <c r="O568" s="241"/>
      <c r="P568" s="241"/>
      <c r="Q568" s="241"/>
      <c r="R568" s="241"/>
      <c r="S568" s="241"/>
      <c r="T568" s="241"/>
      <c r="U568" s="241"/>
      <c r="V568" s="241"/>
      <c r="W568" s="241"/>
      <c r="X568" s="241"/>
      <c r="Y568" s="241"/>
      <c r="Z568" s="241"/>
    </row>
    <row r="569" ht="127.5" customHeight="1">
      <c r="A569" s="241"/>
      <c r="B569" s="241"/>
      <c r="C569" s="241"/>
      <c r="D569" s="309"/>
      <c r="E569" s="241"/>
      <c r="F569" s="241"/>
      <c r="G569" s="241"/>
      <c r="H569" s="241"/>
      <c r="I569" s="241"/>
      <c r="J569" s="241"/>
      <c r="K569" s="241"/>
      <c r="L569" s="241"/>
      <c r="M569" s="241"/>
      <c r="N569" s="241"/>
      <c r="O569" s="241"/>
      <c r="P569" s="241"/>
      <c r="Q569" s="241"/>
      <c r="R569" s="241"/>
      <c r="S569" s="241"/>
      <c r="T569" s="241"/>
      <c r="U569" s="241"/>
      <c r="V569" s="241"/>
      <c r="W569" s="241"/>
      <c r="X569" s="241"/>
      <c r="Y569" s="241"/>
      <c r="Z569" s="241"/>
    </row>
    <row r="570" ht="127.5" customHeight="1">
      <c r="A570" s="241"/>
      <c r="B570" s="241"/>
      <c r="C570" s="241"/>
      <c r="D570" s="309"/>
      <c r="E570" s="241"/>
      <c r="F570" s="241"/>
      <c r="G570" s="241"/>
      <c r="H570" s="241"/>
      <c r="I570" s="241"/>
      <c r="J570" s="241"/>
      <c r="K570" s="241"/>
      <c r="L570" s="241"/>
      <c r="M570" s="241"/>
      <c r="N570" s="241"/>
      <c r="O570" s="241"/>
      <c r="P570" s="241"/>
      <c r="Q570" s="241"/>
      <c r="R570" s="241"/>
      <c r="S570" s="241"/>
      <c r="T570" s="241"/>
      <c r="U570" s="241"/>
      <c r="V570" s="241"/>
      <c r="W570" s="241"/>
      <c r="X570" s="241"/>
      <c r="Y570" s="241"/>
      <c r="Z570" s="241"/>
    </row>
    <row r="571" ht="127.5" customHeight="1">
      <c r="A571" s="241"/>
      <c r="B571" s="241"/>
      <c r="C571" s="241"/>
      <c r="D571" s="309"/>
      <c r="E571" s="241"/>
      <c r="F571" s="241"/>
      <c r="G571" s="241"/>
      <c r="H571" s="241"/>
      <c r="I571" s="241"/>
      <c r="J571" s="241"/>
      <c r="K571" s="241"/>
      <c r="L571" s="241"/>
      <c r="M571" s="241"/>
      <c r="N571" s="241"/>
      <c r="O571" s="241"/>
      <c r="P571" s="241"/>
      <c r="Q571" s="241"/>
      <c r="R571" s="241"/>
      <c r="S571" s="241"/>
      <c r="T571" s="241"/>
      <c r="U571" s="241"/>
      <c r="V571" s="241"/>
      <c r="W571" s="241"/>
      <c r="X571" s="241"/>
      <c r="Y571" s="241"/>
      <c r="Z571" s="241"/>
    </row>
    <row r="572" ht="127.5" customHeight="1">
      <c r="A572" s="241"/>
      <c r="B572" s="241"/>
      <c r="C572" s="241"/>
      <c r="D572" s="309"/>
      <c r="E572" s="241"/>
      <c r="F572" s="241"/>
      <c r="G572" s="241"/>
      <c r="H572" s="241"/>
      <c r="I572" s="241"/>
      <c r="J572" s="241"/>
      <c r="K572" s="241"/>
      <c r="L572" s="241"/>
      <c r="M572" s="241"/>
      <c r="N572" s="241"/>
      <c r="O572" s="241"/>
      <c r="P572" s="241"/>
      <c r="Q572" s="241"/>
      <c r="R572" s="241"/>
      <c r="S572" s="241"/>
      <c r="T572" s="241"/>
      <c r="U572" s="241"/>
      <c r="V572" s="241"/>
      <c r="W572" s="241"/>
      <c r="X572" s="241"/>
      <c r="Y572" s="241"/>
      <c r="Z572" s="241"/>
    </row>
    <row r="573" ht="127.5" customHeight="1">
      <c r="A573" s="241"/>
      <c r="B573" s="241"/>
      <c r="C573" s="241"/>
      <c r="D573" s="309"/>
      <c r="E573" s="241"/>
      <c r="F573" s="241"/>
      <c r="G573" s="241"/>
      <c r="H573" s="241"/>
      <c r="I573" s="241"/>
      <c r="J573" s="241"/>
      <c r="K573" s="241"/>
      <c r="L573" s="241"/>
      <c r="M573" s="241"/>
      <c r="N573" s="241"/>
      <c r="O573" s="241"/>
      <c r="P573" s="241"/>
      <c r="Q573" s="241"/>
      <c r="R573" s="241"/>
      <c r="S573" s="241"/>
      <c r="T573" s="241"/>
      <c r="U573" s="241"/>
      <c r="V573" s="241"/>
      <c r="W573" s="241"/>
      <c r="X573" s="241"/>
      <c r="Y573" s="241"/>
      <c r="Z573" s="241"/>
    </row>
    <row r="574" ht="127.5" customHeight="1">
      <c r="A574" s="241"/>
      <c r="B574" s="241"/>
      <c r="C574" s="241"/>
      <c r="D574" s="309"/>
      <c r="E574" s="241"/>
      <c r="F574" s="241"/>
      <c r="G574" s="241"/>
      <c r="H574" s="241"/>
      <c r="I574" s="241"/>
      <c r="J574" s="241"/>
      <c r="K574" s="241"/>
      <c r="L574" s="241"/>
      <c r="M574" s="241"/>
      <c r="N574" s="241"/>
      <c r="O574" s="241"/>
      <c r="P574" s="241"/>
      <c r="Q574" s="241"/>
      <c r="R574" s="241"/>
      <c r="S574" s="241"/>
      <c r="T574" s="241"/>
      <c r="U574" s="241"/>
      <c r="V574" s="241"/>
      <c r="W574" s="241"/>
      <c r="X574" s="241"/>
      <c r="Y574" s="241"/>
      <c r="Z574" s="241"/>
    </row>
    <row r="575" ht="127.5" customHeight="1">
      <c r="A575" s="241"/>
      <c r="B575" s="241"/>
      <c r="C575" s="241"/>
      <c r="D575" s="309"/>
      <c r="E575" s="241"/>
      <c r="F575" s="241"/>
      <c r="G575" s="241"/>
      <c r="H575" s="241"/>
      <c r="I575" s="241"/>
      <c r="J575" s="241"/>
      <c r="K575" s="241"/>
      <c r="L575" s="241"/>
      <c r="M575" s="241"/>
      <c r="N575" s="241"/>
      <c r="O575" s="241"/>
      <c r="P575" s="241"/>
      <c r="Q575" s="241"/>
      <c r="R575" s="241"/>
      <c r="S575" s="241"/>
      <c r="T575" s="241"/>
      <c r="U575" s="241"/>
      <c r="V575" s="241"/>
      <c r="W575" s="241"/>
      <c r="X575" s="241"/>
      <c r="Y575" s="241"/>
      <c r="Z575" s="241"/>
    </row>
    <row r="576" ht="127.5" customHeight="1">
      <c r="A576" s="241"/>
      <c r="B576" s="241"/>
      <c r="C576" s="241"/>
      <c r="D576" s="309"/>
      <c r="E576" s="241"/>
      <c r="F576" s="241"/>
      <c r="G576" s="241"/>
      <c r="H576" s="241"/>
      <c r="I576" s="241"/>
      <c r="J576" s="241"/>
      <c r="K576" s="241"/>
      <c r="L576" s="241"/>
      <c r="M576" s="241"/>
      <c r="N576" s="241"/>
      <c r="O576" s="241"/>
      <c r="P576" s="241"/>
      <c r="Q576" s="241"/>
      <c r="R576" s="241"/>
      <c r="S576" s="241"/>
      <c r="T576" s="241"/>
      <c r="U576" s="241"/>
      <c r="V576" s="241"/>
      <c r="W576" s="241"/>
      <c r="X576" s="241"/>
      <c r="Y576" s="241"/>
      <c r="Z576" s="241"/>
    </row>
    <row r="577" ht="127.5" customHeight="1">
      <c r="A577" s="241"/>
      <c r="B577" s="241"/>
      <c r="C577" s="241"/>
      <c r="D577" s="309"/>
      <c r="E577" s="241"/>
      <c r="F577" s="241"/>
      <c r="G577" s="241"/>
      <c r="H577" s="241"/>
      <c r="I577" s="241"/>
      <c r="J577" s="241"/>
      <c r="K577" s="241"/>
      <c r="L577" s="241"/>
      <c r="M577" s="241"/>
      <c r="N577" s="241"/>
      <c r="O577" s="241"/>
      <c r="P577" s="241"/>
      <c r="Q577" s="241"/>
      <c r="R577" s="241"/>
      <c r="S577" s="241"/>
      <c r="T577" s="241"/>
      <c r="U577" s="241"/>
      <c r="V577" s="241"/>
      <c r="W577" s="241"/>
      <c r="X577" s="241"/>
      <c r="Y577" s="241"/>
      <c r="Z577" s="241"/>
    </row>
    <row r="578" ht="127.5" customHeight="1">
      <c r="A578" s="241"/>
      <c r="B578" s="241"/>
      <c r="C578" s="241"/>
      <c r="D578" s="309"/>
      <c r="E578" s="241"/>
      <c r="F578" s="241"/>
      <c r="G578" s="241"/>
      <c r="H578" s="241"/>
      <c r="I578" s="241"/>
      <c r="J578" s="241"/>
      <c r="K578" s="241"/>
      <c r="L578" s="241"/>
      <c r="M578" s="241"/>
      <c r="N578" s="241"/>
      <c r="O578" s="241"/>
      <c r="P578" s="241"/>
      <c r="Q578" s="241"/>
      <c r="R578" s="241"/>
      <c r="S578" s="241"/>
      <c r="T578" s="241"/>
      <c r="U578" s="241"/>
      <c r="V578" s="241"/>
      <c r="W578" s="241"/>
      <c r="X578" s="241"/>
      <c r="Y578" s="241"/>
      <c r="Z578" s="241"/>
    </row>
    <row r="579" ht="127.5" customHeight="1">
      <c r="A579" s="241"/>
      <c r="B579" s="241"/>
      <c r="C579" s="241"/>
      <c r="D579" s="309"/>
      <c r="E579" s="241"/>
      <c r="F579" s="241"/>
      <c r="G579" s="241"/>
      <c r="H579" s="241"/>
      <c r="I579" s="241"/>
      <c r="J579" s="241"/>
      <c r="K579" s="241"/>
      <c r="L579" s="241"/>
      <c r="M579" s="241"/>
      <c r="N579" s="241"/>
      <c r="O579" s="241"/>
      <c r="P579" s="241"/>
      <c r="Q579" s="241"/>
      <c r="R579" s="241"/>
      <c r="S579" s="241"/>
      <c r="T579" s="241"/>
      <c r="U579" s="241"/>
      <c r="V579" s="241"/>
      <c r="W579" s="241"/>
      <c r="X579" s="241"/>
      <c r="Y579" s="241"/>
      <c r="Z579" s="241"/>
    </row>
    <row r="580" ht="127.5" customHeight="1">
      <c r="A580" s="241"/>
      <c r="B580" s="241"/>
      <c r="C580" s="241"/>
      <c r="D580" s="309"/>
      <c r="E580" s="241"/>
      <c r="F580" s="241"/>
      <c r="G580" s="241"/>
      <c r="H580" s="241"/>
      <c r="I580" s="241"/>
      <c r="J580" s="241"/>
      <c r="K580" s="241"/>
      <c r="L580" s="241"/>
      <c r="M580" s="241"/>
      <c r="N580" s="241"/>
      <c r="O580" s="241"/>
      <c r="P580" s="241"/>
      <c r="Q580" s="241"/>
      <c r="R580" s="241"/>
      <c r="S580" s="241"/>
      <c r="T580" s="241"/>
      <c r="U580" s="241"/>
      <c r="V580" s="241"/>
      <c r="W580" s="241"/>
      <c r="X580" s="241"/>
      <c r="Y580" s="241"/>
      <c r="Z580" s="241"/>
    </row>
    <row r="581" ht="127.5" customHeight="1">
      <c r="A581" s="241"/>
      <c r="B581" s="241"/>
      <c r="C581" s="241"/>
      <c r="D581" s="309"/>
      <c r="E581" s="241"/>
      <c r="F581" s="241"/>
      <c r="G581" s="241"/>
      <c r="H581" s="241"/>
      <c r="I581" s="241"/>
      <c r="J581" s="241"/>
      <c r="K581" s="241"/>
      <c r="L581" s="241"/>
      <c r="M581" s="241"/>
      <c r="N581" s="241"/>
      <c r="O581" s="241"/>
      <c r="P581" s="241"/>
      <c r="Q581" s="241"/>
      <c r="R581" s="241"/>
      <c r="S581" s="241"/>
      <c r="T581" s="241"/>
      <c r="U581" s="241"/>
      <c r="V581" s="241"/>
      <c r="W581" s="241"/>
      <c r="X581" s="241"/>
      <c r="Y581" s="241"/>
      <c r="Z581" s="241"/>
    </row>
    <row r="582" ht="127.5" customHeight="1">
      <c r="A582" s="241"/>
      <c r="B582" s="241"/>
      <c r="C582" s="241"/>
      <c r="D582" s="309"/>
      <c r="E582" s="241"/>
      <c r="F582" s="241"/>
      <c r="G582" s="241"/>
      <c r="H582" s="241"/>
      <c r="I582" s="241"/>
      <c r="J582" s="241"/>
      <c r="K582" s="241"/>
      <c r="L582" s="241"/>
      <c r="M582" s="241"/>
      <c r="N582" s="241"/>
      <c r="O582" s="241"/>
      <c r="P582" s="241"/>
      <c r="Q582" s="241"/>
      <c r="R582" s="241"/>
      <c r="S582" s="241"/>
      <c r="T582" s="241"/>
      <c r="U582" s="241"/>
      <c r="V582" s="241"/>
      <c r="W582" s="241"/>
      <c r="X582" s="241"/>
      <c r="Y582" s="241"/>
      <c r="Z582" s="241"/>
    </row>
    <row r="583" ht="127.5" customHeight="1">
      <c r="A583" s="241"/>
      <c r="B583" s="241"/>
      <c r="C583" s="241"/>
      <c r="D583" s="309"/>
      <c r="E583" s="241"/>
      <c r="F583" s="241"/>
      <c r="G583" s="241"/>
      <c r="H583" s="241"/>
      <c r="I583" s="241"/>
      <c r="J583" s="241"/>
      <c r="K583" s="241"/>
      <c r="L583" s="241"/>
      <c r="M583" s="241"/>
      <c r="N583" s="241"/>
      <c r="O583" s="241"/>
      <c r="P583" s="241"/>
      <c r="Q583" s="241"/>
      <c r="R583" s="241"/>
      <c r="S583" s="241"/>
      <c r="T583" s="241"/>
      <c r="U583" s="241"/>
      <c r="V583" s="241"/>
      <c r="W583" s="241"/>
      <c r="X583" s="241"/>
      <c r="Y583" s="241"/>
      <c r="Z583" s="241"/>
    </row>
    <row r="584" ht="127.5" customHeight="1">
      <c r="A584" s="241"/>
      <c r="B584" s="241"/>
      <c r="C584" s="241"/>
      <c r="D584" s="309"/>
      <c r="E584" s="241"/>
      <c r="F584" s="241"/>
      <c r="G584" s="241"/>
      <c r="H584" s="241"/>
      <c r="I584" s="241"/>
      <c r="J584" s="241"/>
      <c r="K584" s="241"/>
      <c r="L584" s="241"/>
      <c r="M584" s="241"/>
      <c r="N584" s="241"/>
      <c r="O584" s="241"/>
      <c r="P584" s="241"/>
      <c r="Q584" s="241"/>
      <c r="R584" s="241"/>
      <c r="S584" s="241"/>
      <c r="T584" s="241"/>
      <c r="U584" s="241"/>
      <c r="V584" s="241"/>
      <c r="W584" s="241"/>
      <c r="X584" s="241"/>
      <c r="Y584" s="241"/>
      <c r="Z584" s="241"/>
    </row>
    <row r="585" ht="127.5" customHeight="1">
      <c r="A585" s="241"/>
      <c r="B585" s="241"/>
      <c r="C585" s="241"/>
      <c r="D585" s="309"/>
      <c r="E585" s="241"/>
      <c r="F585" s="241"/>
      <c r="G585" s="241"/>
      <c r="H585" s="241"/>
      <c r="I585" s="241"/>
      <c r="J585" s="241"/>
      <c r="K585" s="241"/>
      <c r="L585" s="241"/>
      <c r="M585" s="241"/>
      <c r="N585" s="241"/>
      <c r="O585" s="241"/>
      <c r="P585" s="241"/>
      <c r="Q585" s="241"/>
      <c r="R585" s="241"/>
      <c r="S585" s="241"/>
      <c r="T585" s="241"/>
      <c r="U585" s="241"/>
      <c r="V585" s="241"/>
      <c r="W585" s="241"/>
      <c r="X585" s="241"/>
      <c r="Y585" s="241"/>
      <c r="Z585" s="241"/>
    </row>
    <row r="586" ht="127.5" customHeight="1">
      <c r="A586" s="241"/>
      <c r="B586" s="241"/>
      <c r="C586" s="241"/>
      <c r="D586" s="309"/>
      <c r="E586" s="241"/>
      <c r="F586" s="241"/>
      <c r="G586" s="241"/>
      <c r="H586" s="241"/>
      <c r="I586" s="241"/>
      <c r="J586" s="241"/>
      <c r="K586" s="241"/>
      <c r="L586" s="241"/>
      <c r="M586" s="241"/>
      <c r="N586" s="241"/>
      <c r="O586" s="241"/>
      <c r="P586" s="241"/>
      <c r="Q586" s="241"/>
      <c r="R586" s="241"/>
      <c r="S586" s="241"/>
      <c r="T586" s="241"/>
      <c r="U586" s="241"/>
      <c r="V586" s="241"/>
      <c r="W586" s="241"/>
      <c r="X586" s="241"/>
      <c r="Y586" s="241"/>
      <c r="Z586" s="241"/>
    </row>
    <row r="587" ht="127.5" customHeight="1">
      <c r="A587" s="241"/>
      <c r="B587" s="241"/>
      <c r="C587" s="241"/>
      <c r="D587" s="309"/>
      <c r="E587" s="241"/>
      <c r="F587" s="241"/>
      <c r="G587" s="241"/>
      <c r="H587" s="241"/>
      <c r="I587" s="241"/>
      <c r="J587" s="241"/>
      <c r="K587" s="241"/>
      <c r="L587" s="241"/>
      <c r="M587" s="241"/>
      <c r="N587" s="241"/>
      <c r="O587" s="241"/>
      <c r="P587" s="241"/>
      <c r="Q587" s="241"/>
      <c r="R587" s="241"/>
      <c r="S587" s="241"/>
      <c r="T587" s="241"/>
      <c r="U587" s="241"/>
      <c r="V587" s="241"/>
      <c r="W587" s="241"/>
      <c r="X587" s="241"/>
      <c r="Y587" s="241"/>
      <c r="Z587" s="241"/>
    </row>
    <row r="588" ht="127.5" customHeight="1">
      <c r="A588" s="241"/>
      <c r="B588" s="241"/>
      <c r="C588" s="241"/>
      <c r="D588" s="309"/>
      <c r="E588" s="241"/>
      <c r="F588" s="241"/>
      <c r="G588" s="241"/>
      <c r="H588" s="241"/>
      <c r="I588" s="241"/>
      <c r="J588" s="241"/>
      <c r="K588" s="241"/>
      <c r="L588" s="241"/>
      <c r="M588" s="241"/>
      <c r="N588" s="241"/>
      <c r="O588" s="241"/>
      <c r="P588" s="241"/>
      <c r="Q588" s="241"/>
      <c r="R588" s="241"/>
      <c r="S588" s="241"/>
      <c r="T588" s="241"/>
      <c r="U588" s="241"/>
      <c r="V588" s="241"/>
      <c r="W588" s="241"/>
      <c r="X588" s="241"/>
      <c r="Y588" s="241"/>
      <c r="Z588" s="241"/>
    </row>
    <row r="589" ht="127.5" customHeight="1">
      <c r="A589" s="241"/>
      <c r="B589" s="241"/>
      <c r="C589" s="241"/>
      <c r="D589" s="309"/>
      <c r="E589" s="241"/>
      <c r="F589" s="241"/>
      <c r="G589" s="241"/>
      <c r="H589" s="241"/>
      <c r="I589" s="241"/>
      <c r="J589" s="241"/>
      <c r="K589" s="241"/>
      <c r="L589" s="241"/>
      <c r="M589" s="241"/>
      <c r="N589" s="241"/>
      <c r="O589" s="241"/>
      <c r="P589" s="241"/>
      <c r="Q589" s="241"/>
      <c r="R589" s="241"/>
      <c r="S589" s="241"/>
      <c r="T589" s="241"/>
      <c r="U589" s="241"/>
      <c r="V589" s="241"/>
      <c r="W589" s="241"/>
      <c r="X589" s="241"/>
      <c r="Y589" s="241"/>
      <c r="Z589" s="241"/>
    </row>
    <row r="590" ht="127.5" customHeight="1">
      <c r="A590" s="241"/>
      <c r="B590" s="241"/>
      <c r="C590" s="241"/>
      <c r="D590" s="309"/>
      <c r="E590" s="241"/>
      <c r="F590" s="241"/>
      <c r="G590" s="241"/>
      <c r="H590" s="241"/>
      <c r="I590" s="241"/>
      <c r="J590" s="241"/>
      <c r="K590" s="241"/>
      <c r="L590" s="241"/>
      <c r="M590" s="241"/>
      <c r="N590" s="241"/>
      <c r="O590" s="241"/>
      <c r="P590" s="241"/>
      <c r="Q590" s="241"/>
      <c r="R590" s="241"/>
      <c r="S590" s="241"/>
      <c r="T590" s="241"/>
      <c r="U590" s="241"/>
      <c r="V590" s="241"/>
      <c r="W590" s="241"/>
      <c r="X590" s="241"/>
      <c r="Y590" s="241"/>
      <c r="Z590" s="241"/>
    </row>
    <row r="591" ht="127.5" customHeight="1">
      <c r="A591" s="241"/>
      <c r="B591" s="241"/>
      <c r="C591" s="241"/>
      <c r="D591" s="309"/>
      <c r="E591" s="241"/>
      <c r="F591" s="241"/>
      <c r="G591" s="241"/>
      <c r="H591" s="241"/>
      <c r="I591" s="241"/>
      <c r="J591" s="241"/>
      <c r="K591" s="241"/>
      <c r="L591" s="241"/>
      <c r="M591" s="241"/>
      <c r="N591" s="241"/>
      <c r="O591" s="241"/>
      <c r="P591" s="241"/>
      <c r="Q591" s="241"/>
      <c r="R591" s="241"/>
      <c r="S591" s="241"/>
      <c r="T591" s="241"/>
      <c r="U591" s="241"/>
      <c r="V591" s="241"/>
      <c r="W591" s="241"/>
      <c r="X591" s="241"/>
      <c r="Y591" s="241"/>
      <c r="Z591" s="241"/>
    </row>
    <row r="592" ht="127.5" customHeight="1">
      <c r="A592" s="241"/>
      <c r="B592" s="241"/>
      <c r="C592" s="241"/>
      <c r="D592" s="309"/>
      <c r="E592" s="241"/>
      <c r="F592" s="241"/>
      <c r="G592" s="241"/>
      <c r="H592" s="241"/>
      <c r="I592" s="241"/>
      <c r="J592" s="241"/>
      <c r="K592" s="241"/>
      <c r="L592" s="241"/>
      <c r="M592" s="241"/>
      <c r="N592" s="241"/>
      <c r="O592" s="241"/>
      <c r="P592" s="241"/>
      <c r="Q592" s="241"/>
      <c r="R592" s="241"/>
      <c r="S592" s="241"/>
      <c r="T592" s="241"/>
      <c r="U592" s="241"/>
      <c r="V592" s="241"/>
      <c r="W592" s="241"/>
      <c r="X592" s="241"/>
      <c r="Y592" s="241"/>
      <c r="Z592" s="241"/>
    </row>
    <row r="593" ht="127.5" customHeight="1">
      <c r="A593" s="241"/>
      <c r="B593" s="241"/>
      <c r="C593" s="241"/>
      <c r="D593" s="309"/>
      <c r="E593" s="241"/>
      <c r="F593" s="241"/>
      <c r="G593" s="241"/>
      <c r="H593" s="241"/>
      <c r="I593" s="241"/>
      <c r="J593" s="241"/>
      <c r="K593" s="241"/>
      <c r="L593" s="241"/>
      <c r="M593" s="241"/>
      <c r="N593" s="241"/>
      <c r="O593" s="241"/>
      <c r="P593" s="241"/>
      <c r="Q593" s="241"/>
      <c r="R593" s="241"/>
      <c r="S593" s="241"/>
      <c r="T593" s="241"/>
      <c r="U593" s="241"/>
      <c r="V593" s="241"/>
      <c r="W593" s="241"/>
      <c r="X593" s="241"/>
      <c r="Y593" s="241"/>
      <c r="Z593" s="241"/>
    </row>
    <row r="594" ht="127.5" customHeight="1">
      <c r="A594" s="241"/>
      <c r="B594" s="241"/>
      <c r="C594" s="241"/>
      <c r="D594" s="309"/>
      <c r="E594" s="241"/>
      <c r="F594" s="241"/>
      <c r="G594" s="241"/>
      <c r="H594" s="241"/>
      <c r="I594" s="241"/>
      <c r="J594" s="241"/>
      <c r="K594" s="241"/>
      <c r="L594" s="241"/>
      <c r="M594" s="241"/>
      <c r="N594" s="241"/>
      <c r="O594" s="241"/>
      <c r="P594" s="241"/>
      <c r="Q594" s="241"/>
      <c r="R594" s="241"/>
      <c r="S594" s="241"/>
      <c r="T594" s="241"/>
      <c r="U594" s="241"/>
      <c r="V594" s="241"/>
      <c r="W594" s="241"/>
      <c r="X594" s="241"/>
      <c r="Y594" s="241"/>
      <c r="Z594" s="241"/>
    </row>
    <row r="595" ht="127.5" customHeight="1">
      <c r="A595" s="241"/>
      <c r="B595" s="241"/>
      <c r="C595" s="241"/>
      <c r="D595" s="309"/>
      <c r="E595" s="241"/>
      <c r="F595" s="241"/>
      <c r="G595" s="241"/>
      <c r="H595" s="241"/>
      <c r="I595" s="241"/>
      <c r="J595" s="241"/>
      <c r="K595" s="241"/>
      <c r="L595" s="241"/>
      <c r="M595" s="241"/>
      <c r="N595" s="241"/>
      <c r="O595" s="241"/>
      <c r="P595" s="241"/>
      <c r="Q595" s="241"/>
      <c r="R595" s="241"/>
      <c r="S595" s="241"/>
      <c r="T595" s="241"/>
      <c r="U595" s="241"/>
      <c r="V595" s="241"/>
      <c r="W595" s="241"/>
      <c r="X595" s="241"/>
      <c r="Y595" s="241"/>
      <c r="Z595" s="241"/>
    </row>
    <row r="596" ht="127.5" customHeight="1">
      <c r="A596" s="241"/>
      <c r="B596" s="241"/>
      <c r="C596" s="241"/>
      <c r="D596" s="309"/>
      <c r="E596" s="241"/>
      <c r="F596" s="241"/>
      <c r="G596" s="241"/>
      <c r="H596" s="241"/>
      <c r="I596" s="241"/>
      <c r="J596" s="241"/>
      <c r="K596" s="241"/>
      <c r="L596" s="241"/>
      <c r="M596" s="241"/>
      <c r="N596" s="241"/>
      <c r="O596" s="241"/>
      <c r="P596" s="241"/>
      <c r="Q596" s="241"/>
      <c r="R596" s="241"/>
      <c r="S596" s="241"/>
      <c r="T596" s="241"/>
      <c r="U596" s="241"/>
      <c r="V596" s="241"/>
      <c r="W596" s="241"/>
      <c r="X596" s="241"/>
      <c r="Y596" s="241"/>
      <c r="Z596" s="241"/>
    </row>
    <row r="597" ht="127.5" customHeight="1">
      <c r="A597" s="241"/>
      <c r="B597" s="241"/>
      <c r="C597" s="241"/>
      <c r="D597" s="309"/>
      <c r="E597" s="241"/>
      <c r="F597" s="241"/>
      <c r="G597" s="241"/>
      <c r="H597" s="241"/>
      <c r="I597" s="241"/>
      <c r="J597" s="241"/>
      <c r="K597" s="241"/>
      <c r="L597" s="241"/>
      <c r="M597" s="241"/>
      <c r="N597" s="241"/>
      <c r="O597" s="241"/>
      <c r="P597" s="241"/>
      <c r="Q597" s="241"/>
      <c r="R597" s="241"/>
      <c r="S597" s="241"/>
      <c r="T597" s="241"/>
      <c r="U597" s="241"/>
      <c r="V597" s="241"/>
      <c r="W597" s="241"/>
      <c r="X597" s="241"/>
      <c r="Y597" s="241"/>
      <c r="Z597" s="241"/>
    </row>
    <row r="598" ht="127.5" customHeight="1">
      <c r="A598" s="241"/>
      <c r="B598" s="241"/>
      <c r="C598" s="241"/>
      <c r="D598" s="309"/>
      <c r="E598" s="241"/>
      <c r="F598" s="241"/>
      <c r="G598" s="241"/>
      <c r="H598" s="241"/>
      <c r="I598" s="241"/>
      <c r="J598" s="241"/>
      <c r="K598" s="241"/>
      <c r="L598" s="241"/>
      <c r="M598" s="241"/>
      <c r="N598" s="241"/>
      <c r="O598" s="241"/>
      <c r="P598" s="241"/>
      <c r="Q598" s="241"/>
      <c r="R598" s="241"/>
      <c r="S598" s="241"/>
      <c r="T598" s="241"/>
      <c r="U598" s="241"/>
      <c r="V598" s="241"/>
      <c r="W598" s="241"/>
      <c r="X598" s="241"/>
      <c r="Y598" s="241"/>
      <c r="Z598" s="241"/>
    </row>
    <row r="599" ht="127.5" customHeight="1">
      <c r="A599" s="241"/>
      <c r="B599" s="241"/>
      <c r="C599" s="241"/>
      <c r="D599" s="309"/>
      <c r="E599" s="241"/>
      <c r="F599" s="241"/>
      <c r="G599" s="241"/>
      <c r="H599" s="241"/>
      <c r="I599" s="241"/>
      <c r="J599" s="241"/>
      <c r="K599" s="241"/>
      <c r="L599" s="241"/>
      <c r="M599" s="241"/>
      <c r="N599" s="241"/>
      <c r="O599" s="241"/>
      <c r="P599" s="241"/>
      <c r="Q599" s="241"/>
      <c r="R599" s="241"/>
      <c r="S599" s="241"/>
      <c r="T599" s="241"/>
      <c r="U599" s="241"/>
      <c r="V599" s="241"/>
      <c r="W599" s="241"/>
      <c r="X599" s="241"/>
      <c r="Y599" s="241"/>
      <c r="Z599" s="241"/>
    </row>
    <row r="600" ht="127.5" customHeight="1">
      <c r="A600" s="241"/>
      <c r="B600" s="241"/>
      <c r="C600" s="241"/>
      <c r="D600" s="309"/>
      <c r="E600" s="241"/>
      <c r="F600" s="241"/>
      <c r="G600" s="241"/>
      <c r="H600" s="241"/>
      <c r="I600" s="241"/>
      <c r="J600" s="241"/>
      <c r="K600" s="241"/>
      <c r="L600" s="241"/>
      <c r="M600" s="241"/>
      <c r="N600" s="241"/>
      <c r="O600" s="241"/>
      <c r="P600" s="241"/>
      <c r="Q600" s="241"/>
      <c r="R600" s="241"/>
      <c r="S600" s="241"/>
      <c r="T600" s="241"/>
      <c r="U600" s="241"/>
      <c r="V600" s="241"/>
      <c r="W600" s="241"/>
      <c r="X600" s="241"/>
      <c r="Y600" s="241"/>
      <c r="Z600" s="241"/>
    </row>
    <row r="601" ht="127.5" customHeight="1">
      <c r="A601" s="241"/>
      <c r="B601" s="241"/>
      <c r="C601" s="241"/>
      <c r="D601" s="309"/>
      <c r="E601" s="241"/>
      <c r="F601" s="241"/>
      <c r="G601" s="241"/>
      <c r="H601" s="241"/>
      <c r="I601" s="241"/>
      <c r="J601" s="241"/>
      <c r="K601" s="241"/>
      <c r="L601" s="241"/>
      <c r="M601" s="241"/>
      <c r="N601" s="241"/>
      <c r="O601" s="241"/>
      <c r="P601" s="241"/>
      <c r="Q601" s="241"/>
      <c r="R601" s="241"/>
      <c r="S601" s="241"/>
      <c r="T601" s="241"/>
      <c r="U601" s="241"/>
      <c r="V601" s="241"/>
      <c r="W601" s="241"/>
      <c r="X601" s="241"/>
      <c r="Y601" s="241"/>
      <c r="Z601" s="241"/>
    </row>
    <row r="602" ht="127.5" customHeight="1">
      <c r="A602" s="241"/>
      <c r="B602" s="241"/>
      <c r="C602" s="241"/>
      <c r="D602" s="309"/>
      <c r="E602" s="241"/>
      <c r="F602" s="241"/>
      <c r="G602" s="241"/>
      <c r="H602" s="241"/>
      <c r="I602" s="241"/>
      <c r="J602" s="241"/>
      <c r="K602" s="241"/>
      <c r="L602" s="241"/>
      <c r="M602" s="241"/>
      <c r="N602" s="241"/>
      <c r="O602" s="241"/>
      <c r="P602" s="241"/>
      <c r="Q602" s="241"/>
      <c r="R602" s="241"/>
      <c r="S602" s="241"/>
      <c r="T602" s="241"/>
      <c r="U602" s="241"/>
      <c r="V602" s="241"/>
      <c r="W602" s="241"/>
      <c r="X602" s="241"/>
      <c r="Y602" s="241"/>
      <c r="Z602" s="241"/>
    </row>
    <row r="603" ht="127.5" customHeight="1">
      <c r="A603" s="241"/>
      <c r="B603" s="241"/>
      <c r="C603" s="241"/>
      <c r="D603" s="309"/>
      <c r="E603" s="241"/>
      <c r="F603" s="241"/>
      <c r="G603" s="241"/>
      <c r="H603" s="241"/>
      <c r="I603" s="241"/>
      <c r="J603" s="241"/>
      <c r="K603" s="241"/>
      <c r="L603" s="241"/>
      <c r="M603" s="241"/>
      <c r="N603" s="241"/>
      <c r="O603" s="241"/>
      <c r="P603" s="241"/>
      <c r="Q603" s="241"/>
      <c r="R603" s="241"/>
      <c r="S603" s="241"/>
      <c r="T603" s="241"/>
      <c r="U603" s="241"/>
      <c r="V603" s="241"/>
      <c r="W603" s="241"/>
      <c r="X603" s="241"/>
      <c r="Y603" s="241"/>
      <c r="Z603" s="241"/>
    </row>
    <row r="604" ht="127.5" customHeight="1">
      <c r="A604" s="241"/>
      <c r="B604" s="241"/>
      <c r="C604" s="241"/>
      <c r="D604" s="309"/>
      <c r="E604" s="241"/>
      <c r="F604" s="241"/>
      <c r="G604" s="241"/>
      <c r="H604" s="241"/>
      <c r="I604" s="241"/>
      <c r="J604" s="241"/>
      <c r="K604" s="241"/>
      <c r="L604" s="241"/>
      <c r="M604" s="241"/>
      <c r="N604" s="241"/>
      <c r="O604" s="241"/>
      <c r="P604" s="241"/>
      <c r="Q604" s="241"/>
      <c r="R604" s="241"/>
      <c r="S604" s="241"/>
      <c r="T604" s="241"/>
      <c r="U604" s="241"/>
      <c r="V604" s="241"/>
      <c r="W604" s="241"/>
      <c r="X604" s="241"/>
      <c r="Y604" s="241"/>
      <c r="Z604" s="241"/>
    </row>
    <row r="605" ht="127.5" customHeight="1">
      <c r="A605" s="241"/>
      <c r="B605" s="241"/>
      <c r="C605" s="241"/>
      <c r="D605" s="309"/>
      <c r="E605" s="241"/>
      <c r="F605" s="241"/>
      <c r="G605" s="241"/>
      <c r="H605" s="241"/>
      <c r="I605" s="241"/>
      <c r="J605" s="241"/>
      <c r="K605" s="241"/>
      <c r="L605" s="241"/>
      <c r="M605" s="241"/>
      <c r="N605" s="241"/>
      <c r="O605" s="241"/>
      <c r="P605" s="241"/>
      <c r="Q605" s="241"/>
      <c r="R605" s="241"/>
      <c r="S605" s="241"/>
      <c r="T605" s="241"/>
      <c r="U605" s="241"/>
      <c r="V605" s="241"/>
      <c r="W605" s="241"/>
      <c r="X605" s="241"/>
      <c r="Y605" s="241"/>
      <c r="Z605" s="241"/>
    </row>
    <row r="606" ht="127.5" customHeight="1">
      <c r="A606" s="241"/>
      <c r="B606" s="241"/>
      <c r="C606" s="241"/>
      <c r="D606" s="309"/>
      <c r="E606" s="241"/>
      <c r="F606" s="241"/>
      <c r="G606" s="241"/>
      <c r="H606" s="241"/>
      <c r="I606" s="241"/>
      <c r="J606" s="241"/>
      <c r="K606" s="241"/>
      <c r="L606" s="241"/>
      <c r="M606" s="241"/>
      <c r="N606" s="241"/>
      <c r="O606" s="241"/>
      <c r="P606" s="241"/>
      <c r="Q606" s="241"/>
      <c r="R606" s="241"/>
      <c r="S606" s="241"/>
      <c r="T606" s="241"/>
      <c r="U606" s="241"/>
      <c r="V606" s="241"/>
      <c r="W606" s="241"/>
      <c r="X606" s="241"/>
      <c r="Y606" s="241"/>
      <c r="Z606" s="241"/>
    </row>
    <row r="607" ht="127.5" customHeight="1">
      <c r="A607" s="241"/>
      <c r="B607" s="241"/>
      <c r="C607" s="241"/>
      <c r="D607" s="309"/>
      <c r="E607" s="241"/>
      <c r="F607" s="241"/>
      <c r="G607" s="241"/>
      <c r="H607" s="241"/>
      <c r="I607" s="241"/>
      <c r="J607" s="241"/>
      <c r="K607" s="241"/>
      <c r="L607" s="241"/>
      <c r="M607" s="241"/>
      <c r="N607" s="241"/>
      <c r="O607" s="241"/>
      <c r="P607" s="241"/>
      <c r="Q607" s="241"/>
      <c r="R607" s="241"/>
      <c r="S607" s="241"/>
      <c r="T607" s="241"/>
      <c r="U607" s="241"/>
      <c r="V607" s="241"/>
      <c r="W607" s="241"/>
      <c r="X607" s="241"/>
      <c r="Y607" s="241"/>
      <c r="Z607" s="241"/>
    </row>
    <row r="608" ht="127.5" customHeight="1">
      <c r="A608" s="241"/>
      <c r="B608" s="241"/>
      <c r="C608" s="241"/>
      <c r="D608" s="309"/>
      <c r="E608" s="241"/>
      <c r="F608" s="241"/>
      <c r="G608" s="241"/>
      <c r="H608" s="241"/>
      <c r="I608" s="241"/>
      <c r="J608" s="241"/>
      <c r="K608" s="241"/>
      <c r="L608" s="241"/>
      <c r="M608" s="241"/>
      <c r="N608" s="241"/>
      <c r="O608" s="241"/>
      <c r="P608" s="241"/>
      <c r="Q608" s="241"/>
      <c r="R608" s="241"/>
      <c r="S608" s="241"/>
      <c r="T608" s="241"/>
      <c r="U608" s="241"/>
      <c r="V608" s="241"/>
      <c r="W608" s="241"/>
      <c r="X608" s="241"/>
      <c r="Y608" s="241"/>
      <c r="Z608" s="241"/>
    </row>
    <row r="609" ht="127.5" customHeight="1">
      <c r="A609" s="241"/>
      <c r="B609" s="241"/>
      <c r="C609" s="241"/>
      <c r="D609" s="309"/>
      <c r="E609" s="241"/>
      <c r="F609" s="241"/>
      <c r="G609" s="241"/>
      <c r="H609" s="241"/>
      <c r="I609" s="241"/>
      <c r="J609" s="241"/>
      <c r="K609" s="241"/>
      <c r="L609" s="241"/>
      <c r="M609" s="241"/>
      <c r="N609" s="241"/>
      <c r="O609" s="241"/>
      <c r="P609" s="241"/>
      <c r="Q609" s="241"/>
      <c r="R609" s="241"/>
      <c r="S609" s="241"/>
      <c r="T609" s="241"/>
      <c r="U609" s="241"/>
      <c r="V609" s="241"/>
      <c r="W609" s="241"/>
      <c r="X609" s="241"/>
      <c r="Y609" s="241"/>
      <c r="Z609" s="241"/>
    </row>
    <row r="610" ht="127.5" customHeight="1">
      <c r="A610" s="241"/>
      <c r="B610" s="241"/>
      <c r="C610" s="241"/>
      <c r="D610" s="309"/>
      <c r="E610" s="241"/>
      <c r="F610" s="241"/>
      <c r="G610" s="241"/>
      <c r="H610" s="241"/>
      <c r="I610" s="241"/>
      <c r="J610" s="241"/>
      <c r="K610" s="241"/>
      <c r="L610" s="241"/>
      <c r="M610" s="241"/>
      <c r="N610" s="241"/>
      <c r="O610" s="241"/>
      <c r="P610" s="241"/>
      <c r="Q610" s="241"/>
      <c r="R610" s="241"/>
      <c r="S610" s="241"/>
      <c r="T610" s="241"/>
      <c r="U610" s="241"/>
      <c r="V610" s="241"/>
      <c r="W610" s="241"/>
      <c r="X610" s="241"/>
      <c r="Y610" s="241"/>
      <c r="Z610" s="241"/>
    </row>
    <row r="611" ht="127.5" customHeight="1">
      <c r="A611" s="241"/>
      <c r="B611" s="241"/>
      <c r="C611" s="241"/>
      <c r="D611" s="309"/>
      <c r="E611" s="241"/>
      <c r="F611" s="241"/>
      <c r="G611" s="241"/>
      <c r="H611" s="241"/>
      <c r="I611" s="241"/>
      <c r="J611" s="241"/>
      <c r="K611" s="241"/>
      <c r="L611" s="241"/>
      <c r="M611" s="241"/>
      <c r="N611" s="241"/>
      <c r="O611" s="241"/>
      <c r="P611" s="241"/>
      <c r="Q611" s="241"/>
      <c r="R611" s="241"/>
      <c r="S611" s="241"/>
      <c r="T611" s="241"/>
      <c r="U611" s="241"/>
      <c r="V611" s="241"/>
      <c r="W611" s="241"/>
      <c r="X611" s="241"/>
      <c r="Y611" s="241"/>
      <c r="Z611" s="241"/>
    </row>
    <row r="612" ht="127.5" customHeight="1">
      <c r="A612" s="241"/>
      <c r="B612" s="241"/>
      <c r="C612" s="241"/>
      <c r="D612" s="309"/>
      <c r="E612" s="241"/>
      <c r="F612" s="241"/>
      <c r="G612" s="241"/>
      <c r="H612" s="241"/>
      <c r="I612" s="241"/>
      <c r="J612" s="241"/>
      <c r="K612" s="241"/>
      <c r="L612" s="241"/>
      <c r="M612" s="241"/>
      <c r="N612" s="241"/>
      <c r="O612" s="241"/>
      <c r="P612" s="241"/>
      <c r="Q612" s="241"/>
      <c r="R612" s="241"/>
      <c r="S612" s="241"/>
      <c r="T612" s="241"/>
      <c r="U612" s="241"/>
      <c r="V612" s="241"/>
      <c r="W612" s="241"/>
      <c r="X612" s="241"/>
      <c r="Y612" s="241"/>
      <c r="Z612" s="241"/>
    </row>
    <row r="613" ht="127.5" customHeight="1">
      <c r="A613" s="241"/>
      <c r="B613" s="241"/>
      <c r="C613" s="241"/>
      <c r="D613" s="309"/>
      <c r="E613" s="241"/>
      <c r="F613" s="241"/>
      <c r="G613" s="241"/>
      <c r="H613" s="241"/>
      <c r="I613" s="241"/>
      <c r="J613" s="241"/>
      <c r="K613" s="241"/>
      <c r="L613" s="241"/>
      <c r="M613" s="241"/>
      <c r="N613" s="241"/>
      <c r="O613" s="241"/>
      <c r="P613" s="241"/>
      <c r="Q613" s="241"/>
      <c r="R613" s="241"/>
      <c r="S613" s="241"/>
      <c r="T613" s="241"/>
      <c r="U613" s="241"/>
      <c r="V613" s="241"/>
      <c r="W613" s="241"/>
      <c r="X613" s="241"/>
      <c r="Y613" s="241"/>
      <c r="Z613" s="241"/>
    </row>
    <row r="614" ht="127.5" customHeight="1">
      <c r="A614" s="241"/>
      <c r="B614" s="241"/>
      <c r="C614" s="241"/>
      <c r="D614" s="309"/>
      <c r="E614" s="241"/>
      <c r="F614" s="241"/>
      <c r="G614" s="241"/>
      <c r="H614" s="241"/>
      <c r="I614" s="241"/>
      <c r="J614" s="241"/>
      <c r="K614" s="241"/>
      <c r="L614" s="241"/>
      <c r="M614" s="241"/>
      <c r="N614" s="241"/>
      <c r="O614" s="241"/>
      <c r="P614" s="241"/>
      <c r="Q614" s="241"/>
      <c r="R614" s="241"/>
      <c r="S614" s="241"/>
      <c r="T614" s="241"/>
      <c r="U614" s="241"/>
      <c r="V614" s="241"/>
      <c r="W614" s="241"/>
      <c r="X614" s="241"/>
      <c r="Y614" s="241"/>
      <c r="Z614" s="241"/>
    </row>
    <row r="615" ht="127.5" customHeight="1">
      <c r="A615" s="241"/>
      <c r="B615" s="241"/>
      <c r="C615" s="241"/>
      <c r="D615" s="309"/>
      <c r="E615" s="241"/>
      <c r="F615" s="241"/>
      <c r="G615" s="241"/>
      <c r="H615" s="241"/>
      <c r="I615" s="241"/>
      <c r="J615" s="241"/>
      <c r="K615" s="241"/>
      <c r="L615" s="241"/>
      <c r="M615" s="241"/>
      <c r="N615" s="241"/>
      <c r="O615" s="241"/>
      <c r="P615" s="241"/>
      <c r="Q615" s="241"/>
      <c r="R615" s="241"/>
      <c r="S615" s="241"/>
      <c r="T615" s="241"/>
      <c r="U615" s="241"/>
      <c r="V615" s="241"/>
      <c r="W615" s="241"/>
      <c r="X615" s="241"/>
      <c r="Y615" s="241"/>
      <c r="Z615" s="241"/>
    </row>
    <row r="616" ht="127.5" customHeight="1">
      <c r="A616" s="241"/>
      <c r="B616" s="241"/>
      <c r="C616" s="241"/>
      <c r="D616" s="309"/>
      <c r="E616" s="241"/>
      <c r="F616" s="241"/>
      <c r="G616" s="241"/>
      <c r="H616" s="241"/>
      <c r="I616" s="241"/>
      <c r="J616" s="241"/>
      <c r="K616" s="241"/>
      <c r="L616" s="241"/>
      <c r="M616" s="241"/>
      <c r="N616" s="241"/>
      <c r="O616" s="241"/>
      <c r="P616" s="241"/>
      <c r="Q616" s="241"/>
      <c r="R616" s="241"/>
      <c r="S616" s="241"/>
      <c r="T616" s="241"/>
      <c r="U616" s="241"/>
      <c r="V616" s="241"/>
      <c r="W616" s="241"/>
      <c r="X616" s="241"/>
      <c r="Y616" s="241"/>
      <c r="Z616" s="241"/>
    </row>
    <row r="617" ht="127.5" customHeight="1">
      <c r="A617" s="241"/>
      <c r="B617" s="241"/>
      <c r="C617" s="241"/>
      <c r="D617" s="309"/>
      <c r="E617" s="241"/>
      <c r="F617" s="241"/>
      <c r="G617" s="241"/>
      <c r="H617" s="241"/>
      <c r="I617" s="241"/>
      <c r="J617" s="241"/>
      <c r="K617" s="241"/>
      <c r="L617" s="241"/>
      <c r="M617" s="241"/>
      <c r="N617" s="241"/>
      <c r="O617" s="241"/>
      <c r="P617" s="241"/>
      <c r="Q617" s="241"/>
      <c r="R617" s="241"/>
      <c r="S617" s="241"/>
      <c r="T617" s="241"/>
      <c r="U617" s="241"/>
      <c r="V617" s="241"/>
      <c r="W617" s="241"/>
      <c r="X617" s="241"/>
      <c r="Y617" s="241"/>
      <c r="Z617" s="241"/>
    </row>
    <row r="618" ht="127.5" customHeight="1">
      <c r="A618" s="241"/>
      <c r="B618" s="241"/>
      <c r="C618" s="241"/>
      <c r="D618" s="309"/>
      <c r="E618" s="241"/>
      <c r="F618" s="241"/>
      <c r="G618" s="241"/>
      <c r="H618" s="241"/>
      <c r="I618" s="241"/>
      <c r="J618" s="241"/>
      <c r="K618" s="241"/>
      <c r="L618" s="241"/>
      <c r="M618" s="241"/>
      <c r="N618" s="241"/>
      <c r="O618" s="241"/>
      <c r="P618" s="241"/>
      <c r="Q618" s="241"/>
      <c r="R618" s="241"/>
      <c r="S618" s="241"/>
      <c r="T618" s="241"/>
      <c r="U618" s="241"/>
      <c r="V618" s="241"/>
      <c r="W618" s="241"/>
      <c r="X618" s="241"/>
      <c r="Y618" s="241"/>
      <c r="Z618" s="241"/>
    </row>
    <row r="619" ht="127.5" customHeight="1">
      <c r="A619" s="241"/>
      <c r="B619" s="241"/>
      <c r="C619" s="241"/>
      <c r="D619" s="309"/>
      <c r="E619" s="241"/>
      <c r="F619" s="241"/>
      <c r="G619" s="241"/>
      <c r="H619" s="241"/>
      <c r="I619" s="241"/>
      <c r="J619" s="241"/>
      <c r="K619" s="241"/>
      <c r="L619" s="241"/>
      <c r="M619" s="241"/>
      <c r="N619" s="241"/>
      <c r="O619" s="241"/>
      <c r="P619" s="241"/>
      <c r="Q619" s="241"/>
      <c r="R619" s="241"/>
      <c r="S619" s="241"/>
      <c r="T619" s="241"/>
      <c r="U619" s="241"/>
      <c r="V619" s="241"/>
      <c r="W619" s="241"/>
      <c r="X619" s="241"/>
      <c r="Y619" s="241"/>
      <c r="Z619" s="241"/>
    </row>
    <row r="620" ht="127.5" customHeight="1">
      <c r="A620" s="241"/>
      <c r="B620" s="241"/>
      <c r="C620" s="241"/>
      <c r="D620" s="309"/>
      <c r="E620" s="241"/>
      <c r="F620" s="241"/>
      <c r="G620" s="241"/>
      <c r="H620" s="241"/>
      <c r="I620" s="241"/>
      <c r="J620" s="241"/>
      <c r="K620" s="241"/>
      <c r="L620" s="241"/>
      <c r="M620" s="241"/>
      <c r="N620" s="241"/>
      <c r="O620" s="241"/>
      <c r="P620" s="241"/>
      <c r="Q620" s="241"/>
      <c r="R620" s="241"/>
      <c r="S620" s="241"/>
      <c r="T620" s="241"/>
      <c r="U620" s="241"/>
      <c r="V620" s="241"/>
      <c r="W620" s="241"/>
      <c r="X620" s="241"/>
      <c r="Y620" s="241"/>
      <c r="Z620" s="241"/>
    </row>
    <row r="621" ht="127.5" customHeight="1">
      <c r="A621" s="241"/>
      <c r="B621" s="241"/>
      <c r="C621" s="241"/>
      <c r="D621" s="309"/>
      <c r="E621" s="241"/>
      <c r="F621" s="241"/>
      <c r="G621" s="241"/>
      <c r="H621" s="241"/>
      <c r="I621" s="241"/>
      <c r="J621" s="241"/>
      <c r="K621" s="241"/>
      <c r="L621" s="241"/>
      <c r="M621" s="241"/>
      <c r="N621" s="241"/>
      <c r="O621" s="241"/>
      <c r="P621" s="241"/>
      <c r="Q621" s="241"/>
      <c r="R621" s="241"/>
      <c r="S621" s="241"/>
      <c r="T621" s="241"/>
      <c r="U621" s="241"/>
      <c r="V621" s="241"/>
      <c r="W621" s="241"/>
      <c r="X621" s="241"/>
      <c r="Y621" s="241"/>
      <c r="Z621" s="241"/>
    </row>
    <row r="622" ht="127.5" customHeight="1">
      <c r="A622" s="241"/>
      <c r="B622" s="241"/>
      <c r="C622" s="241"/>
      <c r="D622" s="309"/>
      <c r="E622" s="241"/>
      <c r="F622" s="241"/>
      <c r="G622" s="241"/>
      <c r="H622" s="241"/>
      <c r="I622" s="241"/>
      <c r="J622" s="241"/>
      <c r="K622" s="241"/>
      <c r="L622" s="241"/>
      <c r="M622" s="241"/>
      <c r="N622" s="241"/>
      <c r="O622" s="241"/>
      <c r="P622" s="241"/>
      <c r="Q622" s="241"/>
      <c r="R622" s="241"/>
      <c r="S622" s="241"/>
      <c r="T622" s="241"/>
      <c r="U622" s="241"/>
      <c r="V622" s="241"/>
      <c r="W622" s="241"/>
      <c r="X622" s="241"/>
      <c r="Y622" s="241"/>
      <c r="Z622" s="241"/>
    </row>
    <row r="623" ht="127.5" customHeight="1">
      <c r="A623" s="241"/>
      <c r="B623" s="241"/>
      <c r="C623" s="241"/>
      <c r="D623" s="309"/>
      <c r="E623" s="241"/>
      <c r="F623" s="241"/>
      <c r="G623" s="241"/>
      <c r="H623" s="241"/>
      <c r="I623" s="241"/>
      <c r="J623" s="241"/>
      <c r="K623" s="241"/>
      <c r="L623" s="241"/>
      <c r="M623" s="241"/>
      <c r="N623" s="241"/>
      <c r="O623" s="241"/>
      <c r="P623" s="241"/>
      <c r="Q623" s="241"/>
      <c r="R623" s="241"/>
      <c r="S623" s="241"/>
      <c r="T623" s="241"/>
      <c r="U623" s="241"/>
      <c r="V623" s="241"/>
      <c r="W623" s="241"/>
      <c r="X623" s="241"/>
      <c r="Y623" s="241"/>
      <c r="Z623" s="241"/>
    </row>
    <row r="624" ht="127.5" customHeight="1">
      <c r="A624" s="241"/>
      <c r="B624" s="241"/>
      <c r="C624" s="241"/>
      <c r="D624" s="309"/>
      <c r="E624" s="241"/>
      <c r="F624" s="241"/>
      <c r="G624" s="241"/>
      <c r="H624" s="241"/>
      <c r="I624" s="241"/>
      <c r="J624" s="241"/>
      <c r="K624" s="241"/>
      <c r="L624" s="241"/>
      <c r="M624" s="241"/>
      <c r="N624" s="241"/>
      <c r="O624" s="241"/>
      <c r="P624" s="241"/>
      <c r="Q624" s="241"/>
      <c r="R624" s="241"/>
      <c r="S624" s="241"/>
      <c r="T624" s="241"/>
      <c r="U624" s="241"/>
      <c r="V624" s="241"/>
      <c r="W624" s="241"/>
      <c r="X624" s="241"/>
      <c r="Y624" s="241"/>
      <c r="Z624" s="241"/>
    </row>
    <row r="625" ht="127.5" customHeight="1">
      <c r="A625" s="241"/>
      <c r="B625" s="241"/>
      <c r="C625" s="241"/>
      <c r="D625" s="309"/>
      <c r="E625" s="241"/>
      <c r="F625" s="241"/>
      <c r="G625" s="241"/>
      <c r="H625" s="241"/>
      <c r="I625" s="241"/>
      <c r="J625" s="241"/>
      <c r="K625" s="241"/>
      <c r="L625" s="241"/>
      <c r="M625" s="241"/>
      <c r="N625" s="241"/>
      <c r="O625" s="241"/>
      <c r="P625" s="241"/>
      <c r="Q625" s="241"/>
      <c r="R625" s="241"/>
      <c r="S625" s="241"/>
      <c r="T625" s="241"/>
      <c r="U625" s="241"/>
      <c r="V625" s="241"/>
      <c r="W625" s="241"/>
      <c r="X625" s="241"/>
      <c r="Y625" s="241"/>
      <c r="Z625" s="241"/>
    </row>
    <row r="626" ht="127.5" customHeight="1">
      <c r="A626" s="241"/>
      <c r="B626" s="241"/>
      <c r="C626" s="241"/>
      <c r="D626" s="309"/>
      <c r="E626" s="241"/>
      <c r="F626" s="241"/>
      <c r="G626" s="241"/>
      <c r="H626" s="241"/>
      <c r="I626" s="241"/>
      <c r="J626" s="241"/>
      <c r="K626" s="241"/>
      <c r="L626" s="241"/>
      <c r="M626" s="241"/>
      <c r="N626" s="241"/>
      <c r="O626" s="241"/>
      <c r="P626" s="241"/>
      <c r="Q626" s="241"/>
      <c r="R626" s="241"/>
      <c r="S626" s="241"/>
      <c r="T626" s="241"/>
      <c r="U626" s="241"/>
      <c r="V626" s="241"/>
      <c r="W626" s="241"/>
      <c r="X626" s="241"/>
      <c r="Y626" s="241"/>
      <c r="Z626" s="241"/>
    </row>
    <row r="627" ht="127.5" customHeight="1">
      <c r="A627" s="241"/>
      <c r="B627" s="241"/>
      <c r="C627" s="241"/>
      <c r="D627" s="309"/>
      <c r="E627" s="241"/>
      <c r="F627" s="241"/>
      <c r="G627" s="241"/>
      <c r="H627" s="241"/>
      <c r="I627" s="241"/>
      <c r="J627" s="241"/>
      <c r="K627" s="241"/>
      <c r="L627" s="241"/>
      <c r="M627" s="241"/>
      <c r="N627" s="241"/>
      <c r="O627" s="241"/>
      <c r="P627" s="241"/>
      <c r="Q627" s="241"/>
      <c r="R627" s="241"/>
      <c r="S627" s="241"/>
      <c r="T627" s="241"/>
      <c r="U627" s="241"/>
      <c r="V627" s="241"/>
      <c r="W627" s="241"/>
      <c r="X627" s="241"/>
      <c r="Y627" s="241"/>
      <c r="Z627" s="241"/>
    </row>
    <row r="628" ht="127.5" customHeight="1">
      <c r="A628" s="241"/>
      <c r="B628" s="241"/>
      <c r="C628" s="241"/>
      <c r="D628" s="309"/>
      <c r="E628" s="241"/>
      <c r="F628" s="241"/>
      <c r="G628" s="241"/>
      <c r="H628" s="241"/>
      <c r="I628" s="241"/>
      <c r="J628" s="241"/>
      <c r="K628" s="241"/>
      <c r="L628" s="241"/>
      <c r="M628" s="241"/>
      <c r="N628" s="241"/>
      <c r="O628" s="241"/>
      <c r="P628" s="241"/>
      <c r="Q628" s="241"/>
      <c r="R628" s="241"/>
      <c r="S628" s="241"/>
      <c r="T628" s="241"/>
      <c r="U628" s="241"/>
      <c r="V628" s="241"/>
      <c r="W628" s="241"/>
      <c r="X628" s="241"/>
      <c r="Y628" s="241"/>
      <c r="Z628" s="241"/>
    </row>
    <row r="629" ht="127.5" customHeight="1">
      <c r="A629" s="241"/>
      <c r="B629" s="241"/>
      <c r="C629" s="241"/>
      <c r="D629" s="309"/>
      <c r="E629" s="241"/>
      <c r="F629" s="241"/>
      <c r="G629" s="241"/>
      <c r="H629" s="241"/>
      <c r="I629" s="241"/>
      <c r="J629" s="241"/>
      <c r="K629" s="241"/>
      <c r="L629" s="241"/>
      <c r="M629" s="241"/>
      <c r="N629" s="241"/>
      <c r="O629" s="241"/>
      <c r="P629" s="241"/>
      <c r="Q629" s="241"/>
      <c r="R629" s="241"/>
      <c r="S629" s="241"/>
      <c r="T629" s="241"/>
      <c r="U629" s="241"/>
      <c r="V629" s="241"/>
      <c r="W629" s="241"/>
      <c r="X629" s="241"/>
      <c r="Y629" s="241"/>
      <c r="Z629" s="241"/>
    </row>
    <row r="630" ht="127.5" customHeight="1">
      <c r="A630" s="241"/>
      <c r="B630" s="241"/>
      <c r="C630" s="241"/>
      <c r="D630" s="309"/>
      <c r="E630" s="241"/>
      <c r="F630" s="241"/>
      <c r="G630" s="241"/>
      <c r="H630" s="241"/>
      <c r="I630" s="241"/>
      <c r="J630" s="241"/>
      <c r="K630" s="241"/>
      <c r="L630" s="241"/>
      <c r="M630" s="241"/>
      <c r="N630" s="241"/>
      <c r="O630" s="241"/>
      <c r="P630" s="241"/>
      <c r="Q630" s="241"/>
      <c r="R630" s="241"/>
      <c r="S630" s="241"/>
      <c r="T630" s="241"/>
      <c r="U630" s="241"/>
      <c r="V630" s="241"/>
      <c r="W630" s="241"/>
      <c r="X630" s="241"/>
      <c r="Y630" s="241"/>
      <c r="Z630" s="241"/>
    </row>
    <row r="631" ht="127.5" customHeight="1">
      <c r="A631" s="241"/>
      <c r="B631" s="241"/>
      <c r="C631" s="241"/>
      <c r="D631" s="309"/>
      <c r="E631" s="241"/>
      <c r="F631" s="241"/>
      <c r="G631" s="241"/>
      <c r="H631" s="241"/>
      <c r="I631" s="241"/>
      <c r="J631" s="241"/>
      <c r="K631" s="241"/>
      <c r="L631" s="241"/>
      <c r="M631" s="241"/>
      <c r="N631" s="241"/>
      <c r="O631" s="241"/>
      <c r="P631" s="241"/>
      <c r="Q631" s="241"/>
      <c r="R631" s="241"/>
      <c r="S631" s="241"/>
      <c r="T631" s="241"/>
      <c r="U631" s="241"/>
      <c r="V631" s="241"/>
      <c r="W631" s="241"/>
      <c r="X631" s="241"/>
      <c r="Y631" s="241"/>
      <c r="Z631" s="241"/>
    </row>
    <row r="632" ht="127.5" customHeight="1">
      <c r="A632" s="241"/>
      <c r="B632" s="241"/>
      <c r="C632" s="241"/>
      <c r="D632" s="309"/>
      <c r="E632" s="241"/>
      <c r="F632" s="241"/>
      <c r="G632" s="241"/>
      <c r="H632" s="241"/>
      <c r="I632" s="241"/>
      <c r="J632" s="241"/>
      <c r="K632" s="241"/>
      <c r="L632" s="241"/>
      <c r="M632" s="241"/>
      <c r="N632" s="241"/>
      <c r="O632" s="241"/>
      <c r="P632" s="241"/>
      <c r="Q632" s="241"/>
      <c r="R632" s="241"/>
      <c r="S632" s="241"/>
      <c r="T632" s="241"/>
      <c r="U632" s="241"/>
      <c r="V632" s="241"/>
      <c r="W632" s="241"/>
      <c r="X632" s="241"/>
      <c r="Y632" s="241"/>
      <c r="Z632" s="241"/>
    </row>
    <row r="633" ht="127.5" customHeight="1">
      <c r="A633" s="241"/>
      <c r="B633" s="241"/>
      <c r="C633" s="241"/>
      <c r="D633" s="309"/>
      <c r="E633" s="241"/>
      <c r="F633" s="241"/>
      <c r="G633" s="241"/>
      <c r="H633" s="241"/>
      <c r="I633" s="241"/>
      <c r="J633" s="241"/>
      <c r="K633" s="241"/>
      <c r="L633" s="241"/>
      <c r="M633" s="241"/>
      <c r="N633" s="241"/>
      <c r="O633" s="241"/>
      <c r="P633" s="241"/>
      <c r="Q633" s="241"/>
      <c r="R633" s="241"/>
      <c r="S633" s="241"/>
      <c r="T633" s="241"/>
      <c r="U633" s="241"/>
      <c r="V633" s="241"/>
      <c r="W633" s="241"/>
      <c r="X633" s="241"/>
      <c r="Y633" s="241"/>
      <c r="Z633" s="241"/>
    </row>
    <row r="634" ht="127.5" customHeight="1">
      <c r="A634" s="241"/>
      <c r="B634" s="241"/>
      <c r="C634" s="241"/>
      <c r="D634" s="309"/>
      <c r="E634" s="241"/>
      <c r="F634" s="241"/>
      <c r="G634" s="241"/>
      <c r="H634" s="241"/>
      <c r="I634" s="241"/>
      <c r="J634" s="241"/>
      <c r="K634" s="241"/>
      <c r="L634" s="241"/>
      <c r="M634" s="241"/>
      <c r="N634" s="241"/>
      <c r="O634" s="241"/>
      <c r="P634" s="241"/>
      <c r="Q634" s="241"/>
      <c r="R634" s="241"/>
      <c r="S634" s="241"/>
      <c r="T634" s="241"/>
      <c r="U634" s="241"/>
      <c r="V634" s="241"/>
      <c r="W634" s="241"/>
      <c r="X634" s="241"/>
      <c r="Y634" s="241"/>
      <c r="Z634" s="241"/>
    </row>
    <row r="635" ht="127.5" customHeight="1">
      <c r="A635" s="241"/>
      <c r="B635" s="241"/>
      <c r="C635" s="241"/>
      <c r="D635" s="309"/>
      <c r="E635" s="241"/>
      <c r="F635" s="241"/>
      <c r="G635" s="241"/>
      <c r="H635" s="241"/>
      <c r="I635" s="241"/>
      <c r="J635" s="241"/>
      <c r="K635" s="241"/>
      <c r="L635" s="241"/>
      <c r="M635" s="241"/>
      <c r="N635" s="241"/>
      <c r="O635" s="241"/>
      <c r="P635" s="241"/>
      <c r="Q635" s="241"/>
      <c r="R635" s="241"/>
      <c r="S635" s="241"/>
      <c r="T635" s="241"/>
      <c r="U635" s="241"/>
      <c r="V635" s="241"/>
      <c r="W635" s="241"/>
      <c r="X635" s="241"/>
      <c r="Y635" s="241"/>
      <c r="Z635" s="241"/>
    </row>
    <row r="636" ht="127.5" customHeight="1">
      <c r="A636" s="241"/>
      <c r="B636" s="241"/>
      <c r="C636" s="241"/>
      <c r="D636" s="309"/>
      <c r="E636" s="241"/>
      <c r="F636" s="241"/>
      <c r="G636" s="241"/>
      <c r="H636" s="241"/>
      <c r="I636" s="241"/>
      <c r="J636" s="241"/>
      <c r="K636" s="241"/>
      <c r="L636" s="241"/>
      <c r="M636" s="241"/>
      <c r="N636" s="241"/>
      <c r="O636" s="241"/>
      <c r="P636" s="241"/>
      <c r="Q636" s="241"/>
      <c r="R636" s="241"/>
      <c r="S636" s="241"/>
      <c r="T636" s="241"/>
      <c r="U636" s="241"/>
      <c r="V636" s="241"/>
      <c r="W636" s="241"/>
      <c r="X636" s="241"/>
      <c r="Y636" s="241"/>
      <c r="Z636" s="241"/>
    </row>
    <row r="637" ht="127.5" customHeight="1">
      <c r="A637" s="241"/>
      <c r="B637" s="241"/>
      <c r="C637" s="241"/>
      <c r="D637" s="309"/>
      <c r="E637" s="241"/>
      <c r="F637" s="241"/>
      <c r="G637" s="241"/>
      <c r="H637" s="241"/>
      <c r="I637" s="241"/>
      <c r="J637" s="241"/>
      <c r="K637" s="241"/>
      <c r="L637" s="241"/>
      <c r="M637" s="241"/>
      <c r="N637" s="241"/>
      <c r="O637" s="241"/>
      <c r="P637" s="241"/>
      <c r="Q637" s="241"/>
      <c r="R637" s="241"/>
      <c r="S637" s="241"/>
      <c r="T637" s="241"/>
      <c r="U637" s="241"/>
      <c r="V637" s="241"/>
      <c r="W637" s="241"/>
      <c r="X637" s="241"/>
      <c r="Y637" s="241"/>
      <c r="Z637" s="241"/>
    </row>
    <row r="638" ht="127.5" customHeight="1">
      <c r="A638" s="241"/>
      <c r="B638" s="241"/>
      <c r="C638" s="241"/>
      <c r="D638" s="309"/>
      <c r="E638" s="241"/>
      <c r="F638" s="241"/>
      <c r="G638" s="241"/>
      <c r="H638" s="241"/>
      <c r="I638" s="241"/>
      <c r="J638" s="241"/>
      <c r="K638" s="241"/>
      <c r="L638" s="241"/>
      <c r="M638" s="241"/>
      <c r="N638" s="241"/>
      <c r="O638" s="241"/>
      <c r="P638" s="241"/>
      <c r="Q638" s="241"/>
      <c r="R638" s="241"/>
      <c r="S638" s="241"/>
      <c r="T638" s="241"/>
      <c r="U638" s="241"/>
      <c r="V638" s="241"/>
      <c r="W638" s="241"/>
      <c r="X638" s="241"/>
      <c r="Y638" s="241"/>
      <c r="Z638" s="241"/>
    </row>
    <row r="639" ht="127.5" customHeight="1">
      <c r="A639" s="241"/>
      <c r="B639" s="241"/>
      <c r="C639" s="241"/>
      <c r="D639" s="309"/>
      <c r="E639" s="241"/>
      <c r="F639" s="241"/>
      <c r="G639" s="241"/>
      <c r="H639" s="241"/>
      <c r="I639" s="241"/>
      <c r="J639" s="241"/>
      <c r="K639" s="241"/>
      <c r="L639" s="241"/>
      <c r="M639" s="241"/>
      <c r="N639" s="241"/>
      <c r="O639" s="241"/>
      <c r="P639" s="241"/>
      <c r="Q639" s="241"/>
      <c r="R639" s="241"/>
      <c r="S639" s="241"/>
      <c r="T639" s="241"/>
      <c r="U639" s="241"/>
      <c r="V639" s="241"/>
      <c r="W639" s="241"/>
      <c r="X639" s="241"/>
      <c r="Y639" s="241"/>
      <c r="Z639" s="241"/>
    </row>
    <row r="640" ht="127.5" customHeight="1">
      <c r="A640" s="241"/>
      <c r="B640" s="241"/>
      <c r="C640" s="241"/>
      <c r="D640" s="309"/>
      <c r="E640" s="241"/>
      <c r="F640" s="241"/>
      <c r="G640" s="241"/>
      <c r="H640" s="241"/>
      <c r="I640" s="241"/>
      <c r="J640" s="241"/>
      <c r="K640" s="241"/>
      <c r="L640" s="241"/>
      <c r="M640" s="241"/>
      <c r="N640" s="241"/>
      <c r="O640" s="241"/>
      <c r="P640" s="241"/>
      <c r="Q640" s="241"/>
      <c r="R640" s="241"/>
      <c r="S640" s="241"/>
      <c r="T640" s="241"/>
      <c r="U640" s="241"/>
      <c r="V640" s="241"/>
      <c r="W640" s="241"/>
      <c r="X640" s="241"/>
      <c r="Y640" s="241"/>
      <c r="Z640" s="241"/>
    </row>
    <row r="641" ht="127.5" customHeight="1">
      <c r="A641" s="241"/>
      <c r="B641" s="241"/>
      <c r="C641" s="241"/>
      <c r="D641" s="309"/>
      <c r="E641" s="241"/>
      <c r="F641" s="241"/>
      <c r="G641" s="241"/>
      <c r="H641" s="241"/>
      <c r="I641" s="241"/>
      <c r="J641" s="241"/>
      <c r="K641" s="241"/>
      <c r="L641" s="241"/>
      <c r="M641" s="241"/>
      <c r="N641" s="241"/>
      <c r="O641" s="241"/>
      <c r="P641" s="241"/>
      <c r="Q641" s="241"/>
      <c r="R641" s="241"/>
      <c r="S641" s="241"/>
      <c r="T641" s="241"/>
      <c r="U641" s="241"/>
      <c r="V641" s="241"/>
      <c r="W641" s="241"/>
      <c r="X641" s="241"/>
      <c r="Y641" s="241"/>
      <c r="Z641" s="241"/>
    </row>
    <row r="642" ht="127.5" customHeight="1">
      <c r="A642" s="241"/>
      <c r="B642" s="241"/>
      <c r="C642" s="241"/>
      <c r="D642" s="309"/>
      <c r="E642" s="241"/>
      <c r="F642" s="241"/>
      <c r="G642" s="241"/>
      <c r="H642" s="241"/>
      <c r="I642" s="241"/>
      <c r="J642" s="241"/>
      <c r="K642" s="241"/>
      <c r="L642" s="241"/>
      <c r="M642" s="241"/>
      <c r="N642" s="241"/>
      <c r="O642" s="241"/>
      <c r="P642" s="241"/>
      <c r="Q642" s="241"/>
      <c r="R642" s="241"/>
      <c r="S642" s="241"/>
      <c r="T642" s="241"/>
      <c r="U642" s="241"/>
      <c r="V642" s="241"/>
      <c r="W642" s="241"/>
      <c r="X642" s="241"/>
      <c r="Y642" s="241"/>
      <c r="Z642" s="241"/>
    </row>
    <row r="643" ht="127.5" customHeight="1">
      <c r="A643" s="241"/>
      <c r="B643" s="241"/>
      <c r="C643" s="241"/>
      <c r="D643" s="309"/>
      <c r="E643" s="241"/>
      <c r="F643" s="241"/>
      <c r="G643" s="241"/>
      <c r="H643" s="241"/>
      <c r="I643" s="241"/>
      <c r="J643" s="241"/>
      <c r="K643" s="241"/>
      <c r="L643" s="241"/>
      <c r="M643" s="241"/>
      <c r="N643" s="241"/>
      <c r="O643" s="241"/>
      <c r="P643" s="241"/>
      <c r="Q643" s="241"/>
      <c r="R643" s="241"/>
      <c r="S643" s="241"/>
      <c r="T643" s="241"/>
      <c r="U643" s="241"/>
      <c r="V643" s="241"/>
      <c r="W643" s="241"/>
      <c r="X643" s="241"/>
      <c r="Y643" s="241"/>
      <c r="Z643" s="241"/>
    </row>
    <row r="644" ht="127.5" customHeight="1">
      <c r="A644" s="241"/>
      <c r="B644" s="241"/>
      <c r="C644" s="241"/>
      <c r="D644" s="309"/>
      <c r="E644" s="241"/>
      <c r="F644" s="241"/>
      <c r="G644" s="241"/>
      <c r="H644" s="241"/>
      <c r="I644" s="241"/>
      <c r="J644" s="241"/>
      <c r="K644" s="241"/>
      <c r="L644" s="241"/>
      <c r="M644" s="241"/>
      <c r="N644" s="241"/>
      <c r="O644" s="241"/>
      <c r="P644" s="241"/>
      <c r="Q644" s="241"/>
      <c r="R644" s="241"/>
      <c r="S644" s="241"/>
      <c r="T644" s="241"/>
      <c r="U644" s="241"/>
      <c r="V644" s="241"/>
      <c r="W644" s="241"/>
      <c r="X644" s="241"/>
      <c r="Y644" s="241"/>
      <c r="Z644" s="241"/>
    </row>
    <row r="645" ht="127.5" customHeight="1">
      <c r="A645" s="241"/>
      <c r="B645" s="241"/>
      <c r="C645" s="241"/>
      <c r="D645" s="309"/>
      <c r="E645" s="241"/>
      <c r="F645" s="241"/>
      <c r="G645" s="241"/>
      <c r="H645" s="241"/>
      <c r="I645" s="241"/>
      <c r="J645" s="241"/>
      <c r="K645" s="241"/>
      <c r="L645" s="241"/>
      <c r="M645" s="241"/>
      <c r="N645" s="241"/>
      <c r="O645" s="241"/>
      <c r="P645" s="241"/>
      <c r="Q645" s="241"/>
      <c r="R645" s="241"/>
      <c r="S645" s="241"/>
      <c r="T645" s="241"/>
      <c r="U645" s="241"/>
      <c r="V645" s="241"/>
      <c r="W645" s="241"/>
      <c r="X645" s="241"/>
      <c r="Y645" s="241"/>
      <c r="Z645" s="241"/>
    </row>
    <row r="646" ht="127.5" customHeight="1">
      <c r="A646" s="241"/>
      <c r="B646" s="241"/>
      <c r="C646" s="241"/>
      <c r="D646" s="309"/>
      <c r="E646" s="241"/>
      <c r="F646" s="241"/>
      <c r="G646" s="241"/>
      <c r="H646" s="241"/>
      <c r="I646" s="241"/>
      <c r="J646" s="241"/>
      <c r="K646" s="241"/>
      <c r="L646" s="241"/>
      <c r="M646" s="241"/>
      <c r="N646" s="241"/>
      <c r="O646" s="241"/>
      <c r="P646" s="241"/>
      <c r="Q646" s="241"/>
      <c r="R646" s="241"/>
      <c r="S646" s="241"/>
      <c r="T646" s="241"/>
      <c r="U646" s="241"/>
      <c r="V646" s="241"/>
      <c r="W646" s="241"/>
      <c r="X646" s="241"/>
      <c r="Y646" s="241"/>
      <c r="Z646" s="241"/>
    </row>
    <row r="647" ht="127.5" customHeight="1">
      <c r="A647" s="241"/>
      <c r="B647" s="241"/>
      <c r="C647" s="241"/>
      <c r="D647" s="309"/>
      <c r="E647" s="241"/>
      <c r="F647" s="241"/>
      <c r="G647" s="241"/>
      <c r="H647" s="241"/>
      <c r="I647" s="241"/>
      <c r="J647" s="241"/>
      <c r="K647" s="241"/>
      <c r="L647" s="241"/>
      <c r="M647" s="241"/>
      <c r="N647" s="241"/>
      <c r="O647" s="241"/>
      <c r="P647" s="241"/>
      <c r="Q647" s="241"/>
      <c r="R647" s="241"/>
      <c r="S647" s="241"/>
      <c r="T647" s="241"/>
      <c r="U647" s="241"/>
      <c r="V647" s="241"/>
      <c r="W647" s="241"/>
      <c r="X647" s="241"/>
      <c r="Y647" s="241"/>
      <c r="Z647" s="241"/>
    </row>
    <row r="648" ht="127.5" customHeight="1">
      <c r="A648" s="241"/>
      <c r="B648" s="241"/>
      <c r="C648" s="241"/>
      <c r="D648" s="309"/>
      <c r="E648" s="241"/>
      <c r="F648" s="241"/>
      <c r="G648" s="241"/>
      <c r="H648" s="241"/>
      <c r="I648" s="241"/>
      <c r="J648" s="241"/>
      <c r="K648" s="241"/>
      <c r="L648" s="241"/>
      <c r="M648" s="241"/>
      <c r="N648" s="241"/>
      <c r="O648" s="241"/>
      <c r="P648" s="241"/>
      <c r="Q648" s="241"/>
      <c r="R648" s="241"/>
      <c r="S648" s="241"/>
      <c r="T648" s="241"/>
      <c r="U648" s="241"/>
      <c r="V648" s="241"/>
      <c r="W648" s="241"/>
      <c r="X648" s="241"/>
      <c r="Y648" s="241"/>
      <c r="Z648" s="241"/>
    </row>
    <row r="649" ht="127.5" customHeight="1">
      <c r="A649" s="241"/>
      <c r="B649" s="241"/>
      <c r="C649" s="241"/>
      <c r="D649" s="309"/>
      <c r="E649" s="241"/>
      <c r="F649" s="241"/>
      <c r="G649" s="241"/>
      <c r="H649" s="241"/>
      <c r="I649" s="241"/>
      <c r="J649" s="241"/>
      <c r="K649" s="241"/>
      <c r="L649" s="241"/>
      <c r="M649" s="241"/>
      <c r="N649" s="241"/>
      <c r="O649" s="241"/>
      <c r="P649" s="241"/>
      <c r="Q649" s="241"/>
      <c r="R649" s="241"/>
      <c r="S649" s="241"/>
      <c r="T649" s="241"/>
      <c r="U649" s="241"/>
      <c r="V649" s="241"/>
      <c r="W649" s="241"/>
      <c r="X649" s="241"/>
      <c r="Y649" s="241"/>
      <c r="Z649" s="241"/>
    </row>
    <row r="650" ht="127.5" customHeight="1">
      <c r="A650" s="241"/>
      <c r="B650" s="241"/>
      <c r="C650" s="241"/>
      <c r="D650" s="309"/>
      <c r="E650" s="241"/>
      <c r="F650" s="241"/>
      <c r="G650" s="241"/>
      <c r="H650" s="241"/>
      <c r="I650" s="241"/>
      <c r="J650" s="241"/>
      <c r="K650" s="241"/>
      <c r="L650" s="241"/>
      <c r="M650" s="241"/>
      <c r="N650" s="241"/>
      <c r="O650" s="241"/>
      <c r="P650" s="241"/>
      <c r="Q650" s="241"/>
      <c r="R650" s="241"/>
      <c r="S650" s="241"/>
      <c r="T650" s="241"/>
      <c r="U650" s="241"/>
      <c r="V650" s="241"/>
      <c r="W650" s="241"/>
      <c r="X650" s="241"/>
      <c r="Y650" s="241"/>
      <c r="Z650" s="241"/>
    </row>
    <row r="651" ht="127.5" customHeight="1">
      <c r="A651" s="241"/>
      <c r="B651" s="241"/>
      <c r="C651" s="241"/>
      <c r="D651" s="309"/>
      <c r="E651" s="241"/>
      <c r="F651" s="241"/>
      <c r="G651" s="241"/>
      <c r="H651" s="241"/>
      <c r="I651" s="241"/>
      <c r="J651" s="241"/>
      <c r="K651" s="241"/>
      <c r="L651" s="241"/>
      <c r="M651" s="241"/>
      <c r="N651" s="241"/>
      <c r="O651" s="241"/>
      <c r="P651" s="241"/>
      <c r="Q651" s="241"/>
      <c r="R651" s="241"/>
      <c r="S651" s="241"/>
      <c r="T651" s="241"/>
      <c r="U651" s="241"/>
      <c r="V651" s="241"/>
      <c r="W651" s="241"/>
      <c r="X651" s="241"/>
      <c r="Y651" s="241"/>
      <c r="Z651" s="241"/>
    </row>
    <row r="652" ht="127.5" customHeight="1">
      <c r="A652" s="241"/>
      <c r="B652" s="241"/>
      <c r="C652" s="241"/>
      <c r="D652" s="309"/>
      <c r="E652" s="241"/>
      <c r="F652" s="241"/>
      <c r="G652" s="241"/>
      <c r="H652" s="241"/>
      <c r="I652" s="241"/>
      <c r="J652" s="241"/>
      <c r="K652" s="241"/>
      <c r="L652" s="241"/>
      <c r="M652" s="241"/>
      <c r="N652" s="241"/>
      <c r="O652" s="241"/>
      <c r="P652" s="241"/>
      <c r="Q652" s="241"/>
      <c r="R652" s="241"/>
      <c r="S652" s="241"/>
      <c r="T652" s="241"/>
      <c r="U652" s="241"/>
      <c r="V652" s="241"/>
      <c r="W652" s="241"/>
      <c r="X652" s="241"/>
      <c r="Y652" s="241"/>
      <c r="Z652" s="241"/>
    </row>
    <row r="653" ht="15.75" customHeight="1">
      <c r="A653" s="241"/>
      <c r="B653" s="241"/>
      <c r="C653" s="241"/>
      <c r="D653" s="309"/>
      <c r="E653" s="241"/>
      <c r="F653" s="241"/>
      <c r="G653" s="241"/>
      <c r="H653" s="241"/>
      <c r="I653" s="241"/>
      <c r="J653" s="241"/>
      <c r="K653" s="241"/>
      <c r="L653" s="241"/>
      <c r="M653" s="241"/>
      <c r="N653" s="241"/>
      <c r="O653" s="241"/>
      <c r="P653" s="241"/>
      <c r="Q653" s="241"/>
      <c r="R653" s="241"/>
      <c r="S653" s="241"/>
      <c r="T653" s="241"/>
      <c r="U653" s="241"/>
      <c r="V653" s="241"/>
      <c r="W653" s="241"/>
      <c r="X653" s="241"/>
      <c r="Y653" s="241"/>
      <c r="Z653" s="241"/>
    </row>
    <row r="654" ht="15.75" customHeight="1">
      <c r="A654" s="241"/>
      <c r="B654" s="241"/>
      <c r="C654" s="241"/>
      <c r="D654" s="309"/>
      <c r="E654" s="241"/>
      <c r="F654" s="241"/>
      <c r="G654" s="241"/>
      <c r="H654" s="241"/>
      <c r="I654" s="241"/>
      <c r="J654" s="241"/>
      <c r="K654" s="241"/>
      <c r="L654" s="241"/>
      <c r="M654" s="241"/>
      <c r="N654" s="241"/>
      <c r="O654" s="241"/>
      <c r="P654" s="241"/>
      <c r="Q654" s="241"/>
      <c r="R654" s="241"/>
      <c r="S654" s="241"/>
      <c r="T654" s="241"/>
      <c r="U654" s="241"/>
      <c r="V654" s="241"/>
      <c r="W654" s="241"/>
      <c r="X654" s="241"/>
      <c r="Y654" s="241"/>
      <c r="Z654" s="241"/>
    </row>
    <row r="655" ht="15.75" customHeight="1">
      <c r="A655" s="241"/>
      <c r="B655" s="241"/>
      <c r="C655" s="241"/>
      <c r="D655" s="309"/>
      <c r="E655" s="241"/>
      <c r="F655" s="241"/>
      <c r="G655" s="241"/>
      <c r="H655" s="241"/>
      <c r="I655" s="241"/>
      <c r="J655" s="241"/>
      <c r="K655" s="241"/>
      <c r="L655" s="241"/>
      <c r="M655" s="241"/>
      <c r="N655" s="241"/>
      <c r="O655" s="241"/>
      <c r="P655" s="241"/>
      <c r="Q655" s="241"/>
      <c r="R655" s="241"/>
      <c r="S655" s="241"/>
      <c r="T655" s="241"/>
      <c r="U655" s="241"/>
      <c r="V655" s="241"/>
      <c r="W655" s="241"/>
      <c r="X655" s="241"/>
      <c r="Y655" s="241"/>
      <c r="Z655" s="241"/>
    </row>
    <row r="656" ht="15.75" customHeight="1">
      <c r="A656" s="241"/>
      <c r="B656" s="241"/>
      <c r="C656" s="241"/>
      <c r="D656" s="309"/>
      <c r="E656" s="241"/>
      <c r="F656" s="241"/>
      <c r="G656" s="241"/>
      <c r="H656" s="241"/>
      <c r="I656" s="241"/>
      <c r="J656" s="241"/>
      <c r="K656" s="241"/>
      <c r="L656" s="241"/>
      <c r="M656" s="241"/>
      <c r="N656" s="241"/>
      <c r="O656" s="241"/>
      <c r="P656" s="241"/>
      <c r="Q656" s="241"/>
      <c r="R656" s="241"/>
      <c r="S656" s="241"/>
      <c r="T656" s="241"/>
      <c r="U656" s="241"/>
      <c r="V656" s="241"/>
      <c r="W656" s="241"/>
      <c r="X656" s="241"/>
      <c r="Y656" s="241"/>
      <c r="Z656" s="241"/>
    </row>
    <row r="657" ht="15.75" customHeight="1">
      <c r="A657" s="241"/>
      <c r="B657" s="241"/>
      <c r="C657" s="241"/>
      <c r="D657" s="309"/>
      <c r="E657" s="241"/>
      <c r="F657" s="241"/>
      <c r="G657" s="241"/>
      <c r="H657" s="241"/>
      <c r="I657" s="241"/>
      <c r="J657" s="241"/>
      <c r="K657" s="241"/>
      <c r="L657" s="241"/>
      <c r="M657" s="241"/>
      <c r="N657" s="241"/>
      <c r="O657" s="241"/>
      <c r="P657" s="241"/>
      <c r="Q657" s="241"/>
      <c r="R657" s="241"/>
      <c r="S657" s="241"/>
      <c r="T657" s="241"/>
      <c r="U657" s="241"/>
      <c r="V657" s="241"/>
      <c r="W657" s="241"/>
      <c r="X657" s="241"/>
      <c r="Y657" s="241"/>
      <c r="Z657" s="241"/>
    </row>
    <row r="658" ht="15.75" customHeight="1">
      <c r="A658" s="241"/>
      <c r="B658" s="241"/>
      <c r="C658" s="241"/>
      <c r="D658" s="309"/>
      <c r="E658" s="241"/>
      <c r="F658" s="241"/>
      <c r="G658" s="241"/>
      <c r="H658" s="241"/>
      <c r="I658" s="241"/>
      <c r="J658" s="241"/>
      <c r="K658" s="241"/>
      <c r="L658" s="241"/>
      <c r="M658" s="241"/>
      <c r="N658" s="241"/>
      <c r="O658" s="241"/>
      <c r="P658" s="241"/>
      <c r="Q658" s="241"/>
      <c r="R658" s="241"/>
      <c r="S658" s="241"/>
      <c r="T658" s="241"/>
      <c r="U658" s="241"/>
      <c r="V658" s="241"/>
      <c r="W658" s="241"/>
      <c r="X658" s="241"/>
      <c r="Y658" s="241"/>
      <c r="Z658" s="241"/>
    </row>
    <row r="659" ht="15.75" customHeight="1">
      <c r="A659" s="241"/>
      <c r="B659" s="241"/>
      <c r="C659" s="241"/>
      <c r="D659" s="309"/>
      <c r="E659" s="241"/>
      <c r="F659" s="241"/>
      <c r="G659" s="241"/>
      <c r="H659" s="241"/>
      <c r="I659" s="241"/>
      <c r="J659" s="241"/>
      <c r="K659" s="241"/>
      <c r="L659" s="241"/>
      <c r="M659" s="241"/>
      <c r="N659" s="241"/>
      <c r="O659" s="241"/>
      <c r="P659" s="241"/>
      <c r="Q659" s="241"/>
      <c r="R659" s="241"/>
      <c r="S659" s="241"/>
      <c r="T659" s="241"/>
      <c r="U659" s="241"/>
      <c r="V659" s="241"/>
      <c r="W659" s="241"/>
      <c r="X659" s="241"/>
      <c r="Y659" s="241"/>
      <c r="Z659" s="241"/>
    </row>
    <row r="660" ht="15.75" customHeight="1">
      <c r="A660" s="241"/>
      <c r="B660" s="241"/>
      <c r="C660" s="241"/>
      <c r="D660" s="309"/>
      <c r="E660" s="241"/>
      <c r="F660" s="241"/>
      <c r="G660" s="241"/>
      <c r="H660" s="241"/>
      <c r="I660" s="241"/>
      <c r="J660" s="241"/>
      <c r="K660" s="241"/>
      <c r="L660" s="241"/>
      <c r="M660" s="241"/>
      <c r="N660" s="241"/>
      <c r="O660" s="241"/>
      <c r="P660" s="241"/>
      <c r="Q660" s="241"/>
      <c r="R660" s="241"/>
      <c r="S660" s="241"/>
      <c r="T660" s="241"/>
      <c r="U660" s="241"/>
      <c r="V660" s="241"/>
      <c r="W660" s="241"/>
      <c r="X660" s="241"/>
      <c r="Y660" s="241"/>
      <c r="Z660" s="241"/>
    </row>
    <row r="661" ht="15.75" customHeight="1">
      <c r="A661" s="241"/>
      <c r="B661" s="241"/>
      <c r="C661" s="241"/>
      <c r="D661" s="309"/>
      <c r="E661" s="241"/>
      <c r="F661" s="241"/>
      <c r="G661" s="241"/>
      <c r="H661" s="241"/>
      <c r="I661" s="241"/>
      <c r="J661" s="241"/>
      <c r="K661" s="241"/>
      <c r="L661" s="241"/>
      <c r="M661" s="241"/>
      <c r="N661" s="241"/>
      <c r="O661" s="241"/>
      <c r="P661" s="241"/>
      <c r="Q661" s="241"/>
      <c r="R661" s="241"/>
      <c r="S661" s="241"/>
      <c r="T661" s="241"/>
      <c r="U661" s="241"/>
      <c r="V661" s="241"/>
      <c r="W661" s="241"/>
      <c r="X661" s="241"/>
      <c r="Y661" s="241"/>
      <c r="Z661" s="241"/>
    </row>
    <row r="662" ht="15.75" customHeight="1">
      <c r="A662" s="241"/>
      <c r="B662" s="241"/>
      <c r="C662" s="241"/>
      <c r="D662" s="309"/>
      <c r="E662" s="241"/>
      <c r="F662" s="241"/>
      <c r="G662" s="241"/>
      <c r="H662" s="241"/>
      <c r="I662" s="241"/>
      <c r="J662" s="241"/>
      <c r="K662" s="241"/>
      <c r="L662" s="241"/>
      <c r="M662" s="241"/>
      <c r="N662" s="241"/>
      <c r="O662" s="241"/>
      <c r="P662" s="241"/>
      <c r="Q662" s="241"/>
      <c r="R662" s="241"/>
      <c r="S662" s="241"/>
      <c r="T662" s="241"/>
      <c r="U662" s="241"/>
      <c r="V662" s="241"/>
      <c r="W662" s="241"/>
      <c r="X662" s="241"/>
      <c r="Y662" s="241"/>
      <c r="Z662" s="241"/>
    </row>
    <row r="663" ht="15.75" customHeight="1">
      <c r="A663" s="241"/>
      <c r="B663" s="241"/>
      <c r="C663" s="241"/>
      <c r="D663" s="309"/>
      <c r="E663" s="241"/>
      <c r="F663" s="241"/>
      <c r="G663" s="241"/>
      <c r="H663" s="241"/>
      <c r="I663" s="241"/>
      <c r="J663" s="241"/>
      <c r="K663" s="241"/>
      <c r="L663" s="241"/>
      <c r="M663" s="241"/>
      <c r="N663" s="241"/>
      <c r="O663" s="241"/>
      <c r="P663" s="241"/>
      <c r="Q663" s="241"/>
      <c r="R663" s="241"/>
      <c r="S663" s="241"/>
      <c r="T663" s="241"/>
      <c r="U663" s="241"/>
      <c r="V663" s="241"/>
      <c r="W663" s="241"/>
      <c r="X663" s="241"/>
      <c r="Y663" s="241"/>
      <c r="Z663" s="241"/>
    </row>
    <row r="664" ht="15.75" customHeight="1">
      <c r="A664" s="241"/>
      <c r="B664" s="241"/>
      <c r="C664" s="241"/>
      <c r="D664" s="309"/>
      <c r="E664" s="241"/>
      <c r="F664" s="241"/>
      <c r="G664" s="241"/>
      <c r="H664" s="241"/>
      <c r="I664" s="241"/>
      <c r="J664" s="241"/>
      <c r="K664" s="241"/>
      <c r="L664" s="241"/>
      <c r="M664" s="241"/>
      <c r="N664" s="241"/>
      <c r="O664" s="241"/>
      <c r="P664" s="241"/>
      <c r="Q664" s="241"/>
      <c r="R664" s="241"/>
      <c r="S664" s="241"/>
      <c r="T664" s="241"/>
      <c r="U664" s="241"/>
      <c r="V664" s="241"/>
      <c r="W664" s="241"/>
      <c r="X664" s="241"/>
      <c r="Y664" s="241"/>
      <c r="Z664" s="241"/>
    </row>
    <row r="665" ht="15.75" customHeight="1">
      <c r="A665" s="241"/>
      <c r="B665" s="241"/>
      <c r="C665" s="241"/>
      <c r="D665" s="309"/>
      <c r="E665" s="241"/>
      <c r="F665" s="241"/>
      <c r="G665" s="241"/>
      <c r="H665" s="241"/>
      <c r="I665" s="241"/>
      <c r="J665" s="241"/>
      <c r="K665" s="241"/>
      <c r="L665" s="241"/>
      <c r="M665" s="241"/>
      <c r="N665" s="241"/>
      <c r="O665" s="241"/>
      <c r="P665" s="241"/>
      <c r="Q665" s="241"/>
      <c r="R665" s="241"/>
      <c r="S665" s="241"/>
      <c r="T665" s="241"/>
      <c r="U665" s="241"/>
      <c r="V665" s="241"/>
      <c r="W665" s="241"/>
      <c r="X665" s="241"/>
      <c r="Y665" s="241"/>
      <c r="Z665" s="241"/>
    </row>
    <row r="666" ht="15.75" customHeight="1">
      <c r="A666" s="241"/>
      <c r="B666" s="241"/>
      <c r="C666" s="241"/>
      <c r="D666" s="309"/>
      <c r="E666" s="241"/>
      <c r="F666" s="241"/>
      <c r="G666" s="241"/>
      <c r="H666" s="241"/>
      <c r="I666" s="241"/>
      <c r="J666" s="241"/>
      <c r="K666" s="241"/>
      <c r="L666" s="241"/>
      <c r="M666" s="241"/>
      <c r="N666" s="241"/>
      <c r="O666" s="241"/>
      <c r="P666" s="241"/>
      <c r="Q666" s="241"/>
      <c r="R666" s="241"/>
      <c r="S666" s="241"/>
      <c r="T666" s="241"/>
      <c r="U666" s="241"/>
      <c r="V666" s="241"/>
      <c r="W666" s="241"/>
      <c r="X666" s="241"/>
      <c r="Y666" s="241"/>
      <c r="Z666" s="241"/>
    </row>
    <row r="667" ht="15.75" customHeight="1">
      <c r="A667" s="241"/>
      <c r="B667" s="241"/>
      <c r="C667" s="241"/>
      <c r="D667" s="309"/>
      <c r="E667" s="241"/>
      <c r="F667" s="241"/>
      <c r="G667" s="241"/>
      <c r="H667" s="241"/>
      <c r="I667" s="241"/>
      <c r="J667" s="241"/>
      <c r="K667" s="241"/>
      <c r="L667" s="241"/>
      <c r="M667" s="241"/>
      <c r="N667" s="241"/>
      <c r="O667" s="241"/>
      <c r="P667" s="241"/>
      <c r="Q667" s="241"/>
      <c r="R667" s="241"/>
      <c r="S667" s="241"/>
      <c r="T667" s="241"/>
      <c r="U667" s="241"/>
      <c r="V667" s="241"/>
      <c r="W667" s="241"/>
      <c r="X667" s="241"/>
      <c r="Y667" s="241"/>
      <c r="Z667" s="241"/>
    </row>
    <row r="668" ht="15.75" customHeight="1">
      <c r="A668" s="241"/>
      <c r="B668" s="241"/>
      <c r="C668" s="241"/>
      <c r="D668" s="309"/>
      <c r="E668" s="241"/>
      <c r="F668" s="241"/>
      <c r="G668" s="241"/>
      <c r="H668" s="241"/>
      <c r="I668" s="241"/>
      <c r="J668" s="241"/>
      <c r="K668" s="241"/>
      <c r="L668" s="241"/>
      <c r="M668" s="241"/>
      <c r="N668" s="241"/>
      <c r="O668" s="241"/>
      <c r="P668" s="241"/>
      <c r="Q668" s="241"/>
      <c r="R668" s="241"/>
      <c r="S668" s="241"/>
      <c r="T668" s="241"/>
      <c r="U668" s="241"/>
      <c r="V668" s="241"/>
      <c r="W668" s="241"/>
      <c r="X668" s="241"/>
      <c r="Y668" s="241"/>
      <c r="Z668" s="241"/>
    </row>
    <row r="669" ht="15.75" customHeight="1">
      <c r="A669" s="241"/>
      <c r="B669" s="241"/>
      <c r="C669" s="241"/>
      <c r="D669" s="309"/>
      <c r="E669" s="241"/>
      <c r="F669" s="241"/>
      <c r="G669" s="241"/>
      <c r="H669" s="241"/>
      <c r="I669" s="241"/>
      <c r="J669" s="241"/>
      <c r="K669" s="241"/>
      <c r="L669" s="241"/>
      <c r="M669" s="241"/>
      <c r="N669" s="241"/>
      <c r="O669" s="241"/>
      <c r="P669" s="241"/>
      <c r="Q669" s="241"/>
      <c r="R669" s="241"/>
      <c r="S669" s="241"/>
      <c r="T669" s="241"/>
      <c r="U669" s="241"/>
      <c r="V669" s="241"/>
      <c r="W669" s="241"/>
      <c r="X669" s="241"/>
      <c r="Y669" s="241"/>
      <c r="Z669" s="241"/>
    </row>
    <row r="670" ht="15.75" customHeight="1">
      <c r="A670" s="241"/>
      <c r="B670" s="241"/>
      <c r="C670" s="241"/>
      <c r="D670" s="309"/>
      <c r="E670" s="241"/>
      <c r="F670" s="241"/>
      <c r="G670" s="241"/>
      <c r="H670" s="241"/>
      <c r="I670" s="241"/>
      <c r="J670" s="241"/>
      <c r="K670" s="241"/>
      <c r="L670" s="241"/>
      <c r="M670" s="241"/>
      <c r="N670" s="241"/>
      <c r="O670" s="241"/>
      <c r="P670" s="241"/>
      <c r="Q670" s="241"/>
      <c r="R670" s="241"/>
      <c r="S670" s="241"/>
      <c r="T670" s="241"/>
      <c r="U670" s="241"/>
      <c r="V670" s="241"/>
      <c r="W670" s="241"/>
      <c r="X670" s="241"/>
      <c r="Y670" s="241"/>
      <c r="Z670" s="241"/>
    </row>
    <row r="671" ht="15.75" customHeight="1">
      <c r="A671" s="241"/>
      <c r="B671" s="241"/>
      <c r="C671" s="241"/>
      <c r="D671" s="309"/>
      <c r="E671" s="241"/>
      <c r="F671" s="241"/>
      <c r="G671" s="241"/>
      <c r="H671" s="241"/>
      <c r="I671" s="241"/>
      <c r="J671" s="241"/>
      <c r="K671" s="241"/>
      <c r="L671" s="241"/>
      <c r="M671" s="241"/>
      <c r="N671" s="241"/>
      <c r="O671" s="241"/>
      <c r="P671" s="241"/>
      <c r="Q671" s="241"/>
      <c r="R671" s="241"/>
      <c r="S671" s="241"/>
      <c r="T671" s="241"/>
      <c r="U671" s="241"/>
      <c r="V671" s="241"/>
      <c r="W671" s="241"/>
      <c r="X671" s="241"/>
      <c r="Y671" s="241"/>
      <c r="Z671" s="241"/>
    </row>
    <row r="672" ht="15.75" customHeight="1">
      <c r="A672" s="241"/>
      <c r="B672" s="241"/>
      <c r="C672" s="241"/>
      <c r="D672" s="309"/>
      <c r="E672" s="241"/>
      <c r="F672" s="241"/>
      <c r="G672" s="241"/>
      <c r="H672" s="241"/>
      <c r="I672" s="241"/>
      <c r="J672" s="241"/>
      <c r="K672" s="241"/>
      <c r="L672" s="241"/>
      <c r="M672" s="241"/>
      <c r="N672" s="241"/>
      <c r="O672" s="241"/>
      <c r="P672" s="241"/>
      <c r="Q672" s="241"/>
      <c r="R672" s="241"/>
      <c r="S672" s="241"/>
      <c r="T672" s="241"/>
      <c r="U672" s="241"/>
      <c r="V672" s="241"/>
      <c r="W672" s="241"/>
      <c r="X672" s="241"/>
      <c r="Y672" s="241"/>
      <c r="Z672" s="241"/>
    </row>
    <row r="673" ht="15.75" customHeight="1">
      <c r="A673" s="241"/>
      <c r="B673" s="241"/>
      <c r="C673" s="241"/>
      <c r="D673" s="309"/>
      <c r="E673" s="241"/>
      <c r="F673" s="241"/>
      <c r="G673" s="241"/>
      <c r="H673" s="241"/>
      <c r="I673" s="241"/>
      <c r="J673" s="241"/>
      <c r="K673" s="241"/>
      <c r="L673" s="241"/>
      <c r="M673" s="241"/>
      <c r="N673" s="241"/>
      <c r="O673" s="241"/>
      <c r="P673" s="241"/>
      <c r="Q673" s="241"/>
      <c r="R673" s="241"/>
      <c r="S673" s="241"/>
      <c r="T673" s="241"/>
      <c r="U673" s="241"/>
      <c r="V673" s="241"/>
      <c r="W673" s="241"/>
      <c r="X673" s="241"/>
      <c r="Y673" s="241"/>
      <c r="Z673" s="241"/>
    </row>
    <row r="674" ht="15.75" customHeight="1">
      <c r="A674" s="241"/>
      <c r="B674" s="241"/>
      <c r="C674" s="241"/>
      <c r="D674" s="309"/>
      <c r="E674" s="241"/>
      <c r="F674" s="241"/>
      <c r="G674" s="241"/>
      <c r="H674" s="241"/>
      <c r="I674" s="241"/>
      <c r="J674" s="241"/>
      <c r="K674" s="241"/>
      <c r="L674" s="241"/>
      <c r="M674" s="241"/>
      <c r="N674" s="241"/>
      <c r="O674" s="241"/>
      <c r="P674" s="241"/>
      <c r="Q674" s="241"/>
      <c r="R674" s="241"/>
      <c r="S674" s="241"/>
      <c r="T674" s="241"/>
      <c r="U674" s="241"/>
      <c r="V674" s="241"/>
      <c r="W674" s="241"/>
      <c r="X674" s="241"/>
      <c r="Y674" s="241"/>
      <c r="Z674" s="241"/>
    </row>
    <row r="675" ht="15.75" customHeight="1">
      <c r="A675" s="241"/>
      <c r="B675" s="241"/>
      <c r="C675" s="241"/>
      <c r="D675" s="309"/>
      <c r="E675" s="241"/>
      <c r="F675" s="241"/>
      <c r="G675" s="241"/>
      <c r="H675" s="241"/>
      <c r="I675" s="241"/>
      <c r="J675" s="241"/>
      <c r="K675" s="241"/>
      <c r="L675" s="241"/>
      <c r="M675" s="241"/>
      <c r="N675" s="241"/>
      <c r="O675" s="241"/>
      <c r="P675" s="241"/>
      <c r="Q675" s="241"/>
      <c r="R675" s="241"/>
      <c r="S675" s="241"/>
      <c r="T675" s="241"/>
      <c r="U675" s="241"/>
      <c r="V675" s="241"/>
      <c r="W675" s="241"/>
      <c r="X675" s="241"/>
      <c r="Y675" s="241"/>
      <c r="Z675" s="241"/>
    </row>
    <row r="676" ht="15.75" customHeight="1">
      <c r="A676" s="241"/>
      <c r="B676" s="241"/>
      <c r="C676" s="241"/>
      <c r="D676" s="309"/>
      <c r="E676" s="241"/>
      <c r="F676" s="241"/>
      <c r="G676" s="241"/>
      <c r="H676" s="241"/>
      <c r="I676" s="241"/>
      <c r="J676" s="241"/>
      <c r="K676" s="241"/>
      <c r="L676" s="241"/>
      <c r="M676" s="241"/>
      <c r="N676" s="241"/>
      <c r="O676" s="241"/>
      <c r="P676" s="241"/>
      <c r="Q676" s="241"/>
      <c r="R676" s="241"/>
      <c r="S676" s="241"/>
      <c r="T676" s="241"/>
      <c r="U676" s="241"/>
      <c r="V676" s="241"/>
      <c r="W676" s="241"/>
      <c r="X676" s="241"/>
      <c r="Y676" s="241"/>
      <c r="Z676" s="241"/>
    </row>
    <row r="677" ht="15.75" customHeight="1">
      <c r="A677" s="241"/>
      <c r="B677" s="241"/>
      <c r="C677" s="241"/>
      <c r="D677" s="309"/>
      <c r="E677" s="241"/>
      <c r="F677" s="241"/>
      <c r="G677" s="241"/>
      <c r="H677" s="241"/>
      <c r="I677" s="241"/>
      <c r="J677" s="241"/>
      <c r="K677" s="241"/>
      <c r="L677" s="241"/>
      <c r="M677" s="241"/>
      <c r="N677" s="241"/>
      <c r="O677" s="241"/>
      <c r="P677" s="241"/>
      <c r="Q677" s="241"/>
      <c r="R677" s="241"/>
      <c r="S677" s="241"/>
      <c r="T677" s="241"/>
      <c r="U677" s="241"/>
      <c r="V677" s="241"/>
      <c r="W677" s="241"/>
      <c r="X677" s="241"/>
      <c r="Y677" s="241"/>
      <c r="Z677" s="241"/>
    </row>
    <row r="678" ht="15.75" customHeight="1">
      <c r="A678" s="241"/>
      <c r="B678" s="241"/>
      <c r="C678" s="241"/>
      <c r="D678" s="309"/>
      <c r="E678" s="241"/>
      <c r="F678" s="241"/>
      <c r="G678" s="241"/>
      <c r="H678" s="241"/>
      <c r="I678" s="241"/>
      <c r="J678" s="241"/>
      <c r="K678" s="241"/>
      <c r="L678" s="241"/>
      <c r="M678" s="241"/>
      <c r="N678" s="241"/>
      <c r="O678" s="241"/>
      <c r="P678" s="241"/>
      <c r="Q678" s="241"/>
      <c r="R678" s="241"/>
      <c r="S678" s="241"/>
      <c r="T678" s="241"/>
      <c r="U678" s="241"/>
      <c r="V678" s="241"/>
      <c r="W678" s="241"/>
      <c r="X678" s="241"/>
      <c r="Y678" s="241"/>
      <c r="Z678" s="241"/>
    </row>
    <row r="679" ht="15.75" customHeight="1">
      <c r="A679" s="241"/>
      <c r="B679" s="241"/>
      <c r="C679" s="241"/>
      <c r="D679" s="309"/>
      <c r="E679" s="241"/>
      <c r="F679" s="241"/>
      <c r="G679" s="241"/>
      <c r="H679" s="241"/>
      <c r="I679" s="241"/>
      <c r="J679" s="241"/>
      <c r="K679" s="241"/>
      <c r="L679" s="241"/>
      <c r="M679" s="241"/>
      <c r="N679" s="241"/>
      <c r="O679" s="241"/>
      <c r="P679" s="241"/>
      <c r="Q679" s="241"/>
      <c r="R679" s="241"/>
      <c r="S679" s="241"/>
      <c r="T679" s="241"/>
      <c r="U679" s="241"/>
      <c r="V679" s="241"/>
      <c r="W679" s="241"/>
      <c r="X679" s="241"/>
      <c r="Y679" s="241"/>
      <c r="Z679" s="241"/>
    </row>
    <row r="680" ht="15.75" customHeight="1">
      <c r="A680" s="241"/>
      <c r="B680" s="241"/>
      <c r="C680" s="241"/>
      <c r="D680" s="309"/>
      <c r="E680" s="241"/>
      <c r="F680" s="241"/>
      <c r="G680" s="241"/>
      <c r="H680" s="241"/>
      <c r="I680" s="241"/>
      <c r="J680" s="241"/>
      <c r="K680" s="241"/>
      <c r="L680" s="241"/>
      <c r="M680" s="241"/>
      <c r="N680" s="241"/>
      <c r="O680" s="241"/>
      <c r="P680" s="241"/>
      <c r="Q680" s="241"/>
      <c r="R680" s="241"/>
      <c r="S680" s="241"/>
      <c r="T680" s="241"/>
      <c r="U680" s="241"/>
      <c r="V680" s="241"/>
      <c r="W680" s="241"/>
      <c r="X680" s="241"/>
      <c r="Y680" s="241"/>
      <c r="Z680" s="241"/>
    </row>
    <row r="681" ht="15.75" customHeight="1">
      <c r="A681" s="241"/>
      <c r="B681" s="241"/>
      <c r="C681" s="241"/>
      <c r="D681" s="309"/>
      <c r="E681" s="241"/>
      <c r="F681" s="241"/>
      <c r="G681" s="241"/>
      <c r="H681" s="241"/>
      <c r="I681" s="241"/>
      <c r="J681" s="241"/>
      <c r="K681" s="241"/>
      <c r="L681" s="241"/>
      <c r="M681" s="241"/>
      <c r="N681" s="241"/>
      <c r="O681" s="241"/>
      <c r="P681" s="241"/>
      <c r="Q681" s="241"/>
      <c r="R681" s="241"/>
      <c r="S681" s="241"/>
      <c r="T681" s="241"/>
      <c r="U681" s="241"/>
      <c r="V681" s="241"/>
      <c r="W681" s="241"/>
      <c r="X681" s="241"/>
      <c r="Y681" s="241"/>
      <c r="Z681" s="241"/>
    </row>
    <row r="682" ht="15.75" customHeight="1">
      <c r="A682" s="241"/>
      <c r="B682" s="241"/>
      <c r="C682" s="241"/>
      <c r="D682" s="309"/>
      <c r="E682" s="241"/>
      <c r="F682" s="241"/>
      <c r="G682" s="241"/>
      <c r="H682" s="241"/>
      <c r="I682" s="241"/>
      <c r="J682" s="241"/>
      <c r="K682" s="241"/>
      <c r="L682" s="241"/>
      <c r="M682" s="241"/>
      <c r="N682" s="241"/>
      <c r="O682" s="241"/>
      <c r="P682" s="241"/>
      <c r="Q682" s="241"/>
      <c r="R682" s="241"/>
      <c r="S682" s="241"/>
      <c r="T682" s="241"/>
      <c r="U682" s="241"/>
      <c r="V682" s="241"/>
      <c r="W682" s="241"/>
      <c r="X682" s="241"/>
      <c r="Y682" s="241"/>
      <c r="Z682" s="241"/>
    </row>
    <row r="683" ht="15.75" customHeight="1">
      <c r="A683" s="241"/>
      <c r="B683" s="241"/>
      <c r="C683" s="241"/>
      <c r="D683" s="309"/>
      <c r="E683" s="241"/>
      <c r="F683" s="241"/>
      <c r="G683" s="241"/>
      <c r="H683" s="241"/>
      <c r="I683" s="241"/>
      <c r="J683" s="241"/>
      <c r="K683" s="241"/>
      <c r="L683" s="241"/>
      <c r="M683" s="241"/>
      <c r="N683" s="241"/>
      <c r="O683" s="241"/>
      <c r="P683" s="241"/>
      <c r="Q683" s="241"/>
      <c r="R683" s="241"/>
      <c r="S683" s="241"/>
      <c r="T683" s="241"/>
      <c r="U683" s="241"/>
      <c r="V683" s="241"/>
      <c r="W683" s="241"/>
      <c r="X683" s="241"/>
      <c r="Y683" s="241"/>
      <c r="Z683" s="241"/>
    </row>
    <row r="684" ht="15.75" customHeight="1">
      <c r="A684" s="241"/>
      <c r="B684" s="241"/>
      <c r="C684" s="241"/>
      <c r="D684" s="309"/>
      <c r="E684" s="241"/>
      <c r="F684" s="241"/>
      <c r="G684" s="241"/>
      <c r="H684" s="241"/>
      <c r="I684" s="241"/>
      <c r="J684" s="241"/>
      <c r="K684" s="241"/>
      <c r="L684" s="241"/>
      <c r="M684" s="241"/>
      <c r="N684" s="241"/>
      <c r="O684" s="241"/>
      <c r="P684" s="241"/>
      <c r="Q684" s="241"/>
      <c r="R684" s="241"/>
      <c r="S684" s="241"/>
      <c r="T684" s="241"/>
      <c r="U684" s="241"/>
      <c r="V684" s="241"/>
      <c r="W684" s="241"/>
      <c r="X684" s="241"/>
      <c r="Y684" s="241"/>
      <c r="Z684" s="241"/>
    </row>
    <row r="685" ht="15.75" customHeight="1">
      <c r="A685" s="241"/>
      <c r="B685" s="241"/>
      <c r="C685" s="241"/>
      <c r="D685" s="309"/>
      <c r="E685" s="241"/>
      <c r="F685" s="241"/>
      <c r="G685" s="241"/>
      <c r="H685" s="241"/>
      <c r="I685" s="241"/>
      <c r="J685" s="241"/>
      <c r="K685" s="241"/>
      <c r="L685" s="241"/>
      <c r="M685" s="241"/>
      <c r="N685" s="241"/>
      <c r="O685" s="241"/>
      <c r="P685" s="241"/>
      <c r="Q685" s="241"/>
      <c r="R685" s="241"/>
      <c r="S685" s="241"/>
      <c r="T685" s="241"/>
      <c r="U685" s="241"/>
      <c r="V685" s="241"/>
      <c r="W685" s="241"/>
      <c r="X685" s="241"/>
      <c r="Y685" s="241"/>
      <c r="Z685" s="241"/>
    </row>
    <row r="686" ht="15.75" customHeight="1">
      <c r="A686" s="241"/>
      <c r="B686" s="241"/>
      <c r="C686" s="241"/>
      <c r="D686" s="309"/>
      <c r="E686" s="241"/>
      <c r="F686" s="241"/>
      <c r="G686" s="241"/>
      <c r="H686" s="241"/>
      <c r="I686" s="241"/>
      <c r="J686" s="241"/>
      <c r="K686" s="241"/>
      <c r="L686" s="241"/>
      <c r="M686" s="241"/>
      <c r="N686" s="241"/>
      <c r="O686" s="241"/>
      <c r="P686" s="241"/>
      <c r="Q686" s="241"/>
      <c r="R686" s="241"/>
      <c r="S686" s="241"/>
      <c r="T686" s="241"/>
      <c r="U686" s="241"/>
      <c r="V686" s="241"/>
      <c r="W686" s="241"/>
      <c r="X686" s="241"/>
      <c r="Y686" s="241"/>
      <c r="Z686" s="241"/>
    </row>
    <row r="687" ht="15.75" customHeight="1">
      <c r="A687" s="241"/>
      <c r="B687" s="241"/>
      <c r="C687" s="241"/>
      <c r="D687" s="309"/>
      <c r="E687" s="241"/>
      <c r="F687" s="241"/>
      <c r="G687" s="241"/>
      <c r="H687" s="241"/>
      <c r="I687" s="241"/>
      <c r="J687" s="241"/>
      <c r="K687" s="241"/>
      <c r="L687" s="241"/>
      <c r="M687" s="241"/>
      <c r="N687" s="241"/>
      <c r="O687" s="241"/>
      <c r="P687" s="241"/>
      <c r="Q687" s="241"/>
      <c r="R687" s="241"/>
      <c r="S687" s="241"/>
      <c r="T687" s="241"/>
      <c r="U687" s="241"/>
      <c r="V687" s="241"/>
      <c r="W687" s="241"/>
      <c r="X687" s="241"/>
      <c r="Y687" s="241"/>
      <c r="Z687" s="241"/>
    </row>
    <row r="688" ht="15.75" customHeight="1">
      <c r="A688" s="241"/>
      <c r="B688" s="241"/>
      <c r="C688" s="241"/>
      <c r="D688" s="309"/>
      <c r="E688" s="241"/>
      <c r="F688" s="241"/>
      <c r="G688" s="241"/>
      <c r="H688" s="241"/>
      <c r="I688" s="241"/>
      <c r="J688" s="241"/>
      <c r="K688" s="241"/>
      <c r="L688" s="241"/>
      <c r="M688" s="241"/>
      <c r="N688" s="241"/>
      <c r="O688" s="241"/>
      <c r="P688" s="241"/>
      <c r="Q688" s="241"/>
      <c r="R688" s="241"/>
      <c r="S688" s="241"/>
      <c r="T688" s="241"/>
      <c r="U688" s="241"/>
      <c r="V688" s="241"/>
      <c r="W688" s="241"/>
      <c r="X688" s="241"/>
      <c r="Y688" s="241"/>
      <c r="Z688" s="241"/>
    </row>
    <row r="689" ht="15.75" customHeight="1">
      <c r="A689" s="241"/>
      <c r="B689" s="241"/>
      <c r="C689" s="241"/>
      <c r="D689" s="309"/>
      <c r="E689" s="241"/>
      <c r="F689" s="241"/>
      <c r="G689" s="241"/>
      <c r="H689" s="241"/>
      <c r="I689" s="241"/>
      <c r="J689" s="241"/>
      <c r="K689" s="241"/>
      <c r="L689" s="241"/>
      <c r="M689" s="241"/>
      <c r="N689" s="241"/>
      <c r="O689" s="241"/>
      <c r="P689" s="241"/>
      <c r="Q689" s="241"/>
      <c r="R689" s="241"/>
      <c r="S689" s="241"/>
      <c r="T689" s="241"/>
      <c r="U689" s="241"/>
      <c r="V689" s="241"/>
      <c r="W689" s="241"/>
      <c r="X689" s="241"/>
      <c r="Y689" s="241"/>
      <c r="Z689" s="241"/>
    </row>
    <row r="690" ht="15.75" customHeight="1">
      <c r="A690" s="241"/>
      <c r="B690" s="241"/>
      <c r="C690" s="241"/>
      <c r="D690" s="309"/>
      <c r="E690" s="241"/>
      <c r="F690" s="241"/>
      <c r="G690" s="241"/>
      <c r="H690" s="241"/>
      <c r="I690" s="241"/>
      <c r="J690" s="241"/>
      <c r="K690" s="241"/>
      <c r="L690" s="241"/>
      <c r="M690" s="241"/>
      <c r="N690" s="241"/>
      <c r="O690" s="241"/>
      <c r="P690" s="241"/>
      <c r="Q690" s="241"/>
      <c r="R690" s="241"/>
      <c r="S690" s="241"/>
      <c r="T690" s="241"/>
      <c r="U690" s="241"/>
      <c r="V690" s="241"/>
      <c r="W690" s="241"/>
      <c r="X690" s="241"/>
      <c r="Y690" s="241"/>
      <c r="Z690" s="241"/>
    </row>
    <row r="691" ht="15.75" customHeight="1">
      <c r="A691" s="241"/>
      <c r="B691" s="241"/>
      <c r="C691" s="241"/>
      <c r="D691" s="309"/>
      <c r="E691" s="241"/>
      <c r="F691" s="241"/>
      <c r="G691" s="241"/>
      <c r="H691" s="241"/>
      <c r="I691" s="241"/>
      <c r="J691" s="241"/>
      <c r="K691" s="241"/>
      <c r="L691" s="241"/>
      <c r="M691" s="241"/>
      <c r="N691" s="241"/>
      <c r="O691" s="241"/>
      <c r="P691" s="241"/>
      <c r="Q691" s="241"/>
      <c r="R691" s="241"/>
      <c r="S691" s="241"/>
      <c r="T691" s="241"/>
      <c r="U691" s="241"/>
      <c r="V691" s="241"/>
      <c r="W691" s="241"/>
      <c r="X691" s="241"/>
      <c r="Y691" s="241"/>
      <c r="Z691" s="241"/>
    </row>
    <row r="692" ht="15.75" customHeight="1">
      <c r="A692" s="241"/>
      <c r="B692" s="241"/>
      <c r="C692" s="241"/>
      <c r="D692" s="309"/>
      <c r="E692" s="241"/>
      <c r="F692" s="241"/>
      <c r="G692" s="241"/>
      <c r="H692" s="241"/>
      <c r="I692" s="241"/>
      <c r="J692" s="241"/>
      <c r="K692" s="241"/>
      <c r="L692" s="241"/>
      <c r="M692" s="241"/>
      <c r="N692" s="241"/>
      <c r="O692" s="241"/>
      <c r="P692" s="241"/>
      <c r="Q692" s="241"/>
      <c r="R692" s="241"/>
      <c r="S692" s="241"/>
      <c r="T692" s="241"/>
      <c r="U692" s="241"/>
      <c r="V692" s="241"/>
      <c r="W692" s="241"/>
      <c r="X692" s="241"/>
      <c r="Y692" s="241"/>
      <c r="Z692" s="241"/>
    </row>
    <row r="693" ht="15.75" customHeight="1">
      <c r="A693" s="241"/>
      <c r="B693" s="241"/>
      <c r="C693" s="241"/>
      <c r="D693" s="309"/>
      <c r="E693" s="241"/>
      <c r="F693" s="241"/>
      <c r="G693" s="241"/>
      <c r="H693" s="241"/>
      <c r="I693" s="241"/>
      <c r="J693" s="241"/>
      <c r="K693" s="241"/>
      <c r="L693" s="241"/>
      <c r="M693" s="241"/>
      <c r="N693" s="241"/>
      <c r="O693" s="241"/>
      <c r="P693" s="241"/>
      <c r="Q693" s="241"/>
      <c r="R693" s="241"/>
      <c r="S693" s="241"/>
      <c r="T693" s="241"/>
      <c r="U693" s="241"/>
      <c r="V693" s="241"/>
      <c r="W693" s="241"/>
      <c r="X693" s="241"/>
      <c r="Y693" s="241"/>
      <c r="Z693" s="241"/>
    </row>
    <row r="694" ht="15.75" customHeight="1">
      <c r="A694" s="241"/>
      <c r="B694" s="241"/>
      <c r="C694" s="241"/>
      <c r="D694" s="309"/>
      <c r="E694" s="241"/>
      <c r="F694" s="241"/>
      <c r="G694" s="241"/>
      <c r="H694" s="241"/>
      <c r="I694" s="241"/>
      <c r="J694" s="241"/>
      <c r="K694" s="241"/>
      <c r="L694" s="241"/>
      <c r="M694" s="241"/>
      <c r="N694" s="241"/>
      <c r="O694" s="241"/>
      <c r="P694" s="241"/>
      <c r="Q694" s="241"/>
      <c r="R694" s="241"/>
      <c r="S694" s="241"/>
      <c r="T694" s="241"/>
      <c r="U694" s="241"/>
      <c r="V694" s="241"/>
      <c r="W694" s="241"/>
      <c r="X694" s="241"/>
      <c r="Y694" s="241"/>
      <c r="Z694" s="241"/>
    </row>
    <row r="695" ht="15.75" customHeight="1">
      <c r="A695" s="241"/>
      <c r="B695" s="241"/>
      <c r="C695" s="241"/>
      <c r="D695" s="309"/>
      <c r="E695" s="241"/>
      <c r="F695" s="241"/>
      <c r="G695" s="241"/>
      <c r="H695" s="241"/>
      <c r="I695" s="241"/>
      <c r="J695" s="241"/>
      <c r="K695" s="241"/>
      <c r="L695" s="241"/>
      <c r="M695" s="241"/>
      <c r="N695" s="241"/>
      <c r="O695" s="241"/>
      <c r="P695" s="241"/>
      <c r="Q695" s="241"/>
      <c r="R695" s="241"/>
      <c r="S695" s="241"/>
      <c r="T695" s="241"/>
      <c r="U695" s="241"/>
      <c r="V695" s="241"/>
      <c r="W695" s="241"/>
      <c r="X695" s="241"/>
      <c r="Y695" s="241"/>
      <c r="Z695" s="241"/>
    </row>
    <row r="696" ht="15.75" customHeight="1">
      <c r="A696" s="241"/>
      <c r="B696" s="241"/>
      <c r="C696" s="241"/>
      <c r="D696" s="309"/>
      <c r="E696" s="241"/>
      <c r="F696" s="241"/>
      <c r="G696" s="241"/>
      <c r="H696" s="241"/>
      <c r="I696" s="241"/>
      <c r="J696" s="241"/>
      <c r="K696" s="241"/>
      <c r="L696" s="241"/>
      <c r="M696" s="241"/>
      <c r="N696" s="241"/>
      <c r="O696" s="241"/>
      <c r="P696" s="241"/>
      <c r="Q696" s="241"/>
      <c r="R696" s="241"/>
      <c r="S696" s="241"/>
      <c r="T696" s="241"/>
      <c r="U696" s="241"/>
      <c r="V696" s="241"/>
      <c r="W696" s="241"/>
      <c r="X696" s="241"/>
      <c r="Y696" s="241"/>
      <c r="Z696" s="241"/>
    </row>
    <row r="697" ht="15.75" customHeight="1">
      <c r="A697" s="241"/>
      <c r="B697" s="241"/>
      <c r="C697" s="241"/>
      <c r="D697" s="309"/>
      <c r="E697" s="241"/>
      <c r="F697" s="241"/>
      <c r="G697" s="241"/>
      <c r="H697" s="241"/>
      <c r="I697" s="241"/>
      <c r="J697" s="241"/>
      <c r="K697" s="241"/>
      <c r="L697" s="241"/>
      <c r="M697" s="241"/>
      <c r="N697" s="241"/>
      <c r="O697" s="241"/>
      <c r="P697" s="241"/>
      <c r="Q697" s="241"/>
      <c r="R697" s="241"/>
      <c r="S697" s="241"/>
      <c r="T697" s="241"/>
      <c r="U697" s="241"/>
      <c r="V697" s="241"/>
      <c r="W697" s="241"/>
      <c r="X697" s="241"/>
      <c r="Y697" s="241"/>
      <c r="Z697" s="241"/>
    </row>
    <row r="698" ht="15.75" customHeight="1">
      <c r="A698" s="241"/>
      <c r="B698" s="241"/>
      <c r="C698" s="241"/>
      <c r="D698" s="309"/>
      <c r="E698" s="241"/>
      <c r="F698" s="241"/>
      <c r="G698" s="241"/>
      <c r="H698" s="241"/>
      <c r="I698" s="241"/>
      <c r="J698" s="241"/>
      <c r="K698" s="241"/>
      <c r="L698" s="241"/>
      <c r="M698" s="241"/>
      <c r="N698" s="241"/>
      <c r="O698" s="241"/>
      <c r="P698" s="241"/>
      <c r="Q698" s="241"/>
      <c r="R698" s="241"/>
      <c r="S698" s="241"/>
      <c r="T698" s="241"/>
      <c r="U698" s="241"/>
      <c r="V698" s="241"/>
      <c r="W698" s="241"/>
      <c r="X698" s="241"/>
      <c r="Y698" s="241"/>
      <c r="Z698" s="241"/>
    </row>
    <row r="699" ht="15.75" customHeight="1">
      <c r="A699" s="241"/>
      <c r="B699" s="241"/>
      <c r="C699" s="241"/>
      <c r="D699" s="309"/>
      <c r="E699" s="241"/>
      <c r="F699" s="241"/>
      <c r="G699" s="241"/>
      <c r="H699" s="241"/>
      <c r="I699" s="241"/>
      <c r="J699" s="241"/>
      <c r="K699" s="241"/>
      <c r="L699" s="241"/>
      <c r="M699" s="241"/>
      <c r="N699" s="241"/>
      <c r="O699" s="241"/>
      <c r="P699" s="241"/>
      <c r="Q699" s="241"/>
      <c r="R699" s="241"/>
      <c r="S699" s="241"/>
      <c r="T699" s="241"/>
      <c r="U699" s="241"/>
      <c r="V699" s="241"/>
      <c r="W699" s="241"/>
      <c r="X699" s="241"/>
      <c r="Y699" s="241"/>
      <c r="Z699" s="241"/>
    </row>
    <row r="700" ht="15.75" customHeight="1">
      <c r="A700" s="241"/>
      <c r="B700" s="241"/>
      <c r="C700" s="241"/>
      <c r="D700" s="309"/>
      <c r="E700" s="241"/>
      <c r="F700" s="241"/>
      <c r="G700" s="241"/>
      <c r="H700" s="241"/>
      <c r="I700" s="241"/>
      <c r="J700" s="241"/>
      <c r="K700" s="241"/>
      <c r="L700" s="241"/>
      <c r="M700" s="241"/>
      <c r="N700" s="241"/>
      <c r="O700" s="241"/>
      <c r="P700" s="241"/>
      <c r="Q700" s="241"/>
      <c r="R700" s="241"/>
      <c r="S700" s="241"/>
      <c r="T700" s="241"/>
      <c r="U700" s="241"/>
      <c r="V700" s="241"/>
      <c r="W700" s="241"/>
      <c r="X700" s="241"/>
      <c r="Y700" s="241"/>
      <c r="Z700" s="241"/>
    </row>
    <row r="701" ht="15.75" customHeight="1">
      <c r="A701" s="241"/>
      <c r="B701" s="241"/>
      <c r="C701" s="241"/>
      <c r="D701" s="309"/>
      <c r="E701" s="241"/>
      <c r="F701" s="241"/>
      <c r="G701" s="241"/>
      <c r="H701" s="241"/>
      <c r="I701" s="241"/>
      <c r="J701" s="241"/>
      <c r="K701" s="241"/>
      <c r="L701" s="241"/>
      <c r="M701" s="241"/>
      <c r="N701" s="241"/>
      <c r="O701" s="241"/>
      <c r="P701" s="241"/>
      <c r="Q701" s="241"/>
      <c r="R701" s="241"/>
      <c r="S701" s="241"/>
      <c r="T701" s="241"/>
      <c r="U701" s="241"/>
      <c r="V701" s="241"/>
      <c r="W701" s="241"/>
      <c r="X701" s="241"/>
      <c r="Y701" s="241"/>
      <c r="Z701" s="241"/>
    </row>
    <row r="702" ht="15.75" customHeight="1">
      <c r="A702" s="241"/>
      <c r="B702" s="241"/>
      <c r="C702" s="241"/>
      <c r="D702" s="309"/>
      <c r="E702" s="241"/>
      <c r="F702" s="241"/>
      <c r="G702" s="241"/>
      <c r="H702" s="241"/>
      <c r="I702" s="241"/>
      <c r="J702" s="241"/>
      <c r="K702" s="241"/>
      <c r="L702" s="241"/>
      <c r="M702" s="241"/>
      <c r="N702" s="241"/>
      <c r="O702" s="241"/>
      <c r="P702" s="241"/>
      <c r="Q702" s="241"/>
      <c r="R702" s="241"/>
      <c r="S702" s="241"/>
      <c r="T702" s="241"/>
      <c r="U702" s="241"/>
      <c r="V702" s="241"/>
      <c r="W702" s="241"/>
      <c r="X702" s="241"/>
      <c r="Y702" s="241"/>
      <c r="Z702" s="241"/>
    </row>
    <row r="703" ht="15.75" customHeight="1">
      <c r="A703" s="241"/>
      <c r="B703" s="241"/>
      <c r="C703" s="241"/>
      <c r="D703" s="309"/>
      <c r="E703" s="241"/>
      <c r="F703" s="241"/>
      <c r="G703" s="241"/>
      <c r="H703" s="241"/>
      <c r="I703" s="241"/>
      <c r="J703" s="241"/>
      <c r="K703" s="241"/>
      <c r="L703" s="241"/>
      <c r="M703" s="241"/>
      <c r="N703" s="241"/>
      <c r="O703" s="241"/>
      <c r="P703" s="241"/>
      <c r="Q703" s="241"/>
      <c r="R703" s="241"/>
      <c r="S703" s="241"/>
      <c r="T703" s="241"/>
      <c r="U703" s="241"/>
      <c r="V703" s="241"/>
      <c r="W703" s="241"/>
      <c r="X703" s="241"/>
      <c r="Y703" s="241"/>
      <c r="Z703" s="241"/>
    </row>
    <row r="704" ht="15.75" customHeight="1">
      <c r="A704" s="241"/>
      <c r="B704" s="241"/>
      <c r="C704" s="241"/>
      <c r="D704" s="309"/>
      <c r="E704" s="241"/>
      <c r="F704" s="241"/>
      <c r="G704" s="241"/>
      <c r="H704" s="241"/>
      <c r="I704" s="241"/>
      <c r="J704" s="241"/>
      <c r="K704" s="241"/>
      <c r="L704" s="241"/>
      <c r="M704" s="241"/>
      <c r="N704" s="241"/>
      <c r="O704" s="241"/>
      <c r="P704" s="241"/>
      <c r="Q704" s="241"/>
      <c r="R704" s="241"/>
      <c r="S704" s="241"/>
      <c r="T704" s="241"/>
      <c r="U704" s="241"/>
      <c r="V704" s="241"/>
      <c r="W704" s="241"/>
      <c r="X704" s="241"/>
      <c r="Y704" s="241"/>
      <c r="Z704" s="241"/>
    </row>
    <row r="705" ht="15.75" customHeight="1">
      <c r="A705" s="241"/>
      <c r="B705" s="241"/>
      <c r="C705" s="241"/>
      <c r="D705" s="309"/>
      <c r="E705" s="241"/>
      <c r="F705" s="241"/>
      <c r="G705" s="241"/>
      <c r="H705" s="241"/>
      <c r="I705" s="241"/>
      <c r="J705" s="241"/>
      <c r="K705" s="241"/>
      <c r="L705" s="241"/>
      <c r="M705" s="241"/>
      <c r="N705" s="241"/>
      <c r="O705" s="241"/>
      <c r="P705" s="241"/>
      <c r="Q705" s="241"/>
      <c r="R705" s="241"/>
      <c r="S705" s="241"/>
      <c r="T705" s="241"/>
      <c r="U705" s="241"/>
      <c r="V705" s="241"/>
      <c r="W705" s="241"/>
      <c r="X705" s="241"/>
      <c r="Y705" s="241"/>
      <c r="Z705" s="241"/>
    </row>
    <row r="706" ht="15.75" customHeight="1">
      <c r="A706" s="241"/>
      <c r="B706" s="241"/>
      <c r="C706" s="241"/>
      <c r="D706" s="309"/>
      <c r="E706" s="241"/>
      <c r="F706" s="241"/>
      <c r="G706" s="241"/>
      <c r="H706" s="241"/>
      <c r="I706" s="241"/>
      <c r="J706" s="241"/>
      <c r="K706" s="241"/>
      <c r="L706" s="241"/>
      <c r="M706" s="241"/>
      <c r="N706" s="241"/>
      <c r="O706" s="241"/>
      <c r="P706" s="241"/>
      <c r="Q706" s="241"/>
      <c r="R706" s="241"/>
      <c r="S706" s="241"/>
      <c r="T706" s="241"/>
      <c r="U706" s="241"/>
      <c r="V706" s="241"/>
      <c r="W706" s="241"/>
      <c r="X706" s="241"/>
      <c r="Y706" s="241"/>
      <c r="Z706" s="241"/>
    </row>
    <row r="707" ht="15.75" customHeight="1">
      <c r="A707" s="241"/>
      <c r="B707" s="241"/>
      <c r="C707" s="241"/>
      <c r="D707" s="309"/>
      <c r="E707" s="241"/>
      <c r="F707" s="241"/>
      <c r="G707" s="241"/>
      <c r="H707" s="241"/>
      <c r="I707" s="241"/>
      <c r="J707" s="241"/>
      <c r="K707" s="241"/>
      <c r="L707" s="241"/>
      <c r="M707" s="241"/>
      <c r="N707" s="241"/>
      <c r="O707" s="241"/>
      <c r="P707" s="241"/>
      <c r="Q707" s="241"/>
      <c r="R707" s="241"/>
      <c r="S707" s="241"/>
      <c r="T707" s="241"/>
      <c r="U707" s="241"/>
      <c r="V707" s="241"/>
      <c r="W707" s="241"/>
      <c r="X707" s="241"/>
      <c r="Y707" s="241"/>
      <c r="Z707" s="241"/>
    </row>
    <row r="708" ht="15.75" customHeight="1">
      <c r="A708" s="241"/>
      <c r="B708" s="241"/>
      <c r="C708" s="241"/>
      <c r="D708" s="309"/>
      <c r="E708" s="241"/>
      <c r="F708" s="241"/>
      <c r="G708" s="241"/>
      <c r="H708" s="241"/>
      <c r="I708" s="241"/>
      <c r="J708" s="241"/>
      <c r="K708" s="241"/>
      <c r="L708" s="241"/>
      <c r="M708" s="241"/>
      <c r="N708" s="241"/>
      <c r="O708" s="241"/>
      <c r="P708" s="241"/>
      <c r="Q708" s="241"/>
      <c r="R708" s="241"/>
      <c r="S708" s="241"/>
      <c r="T708" s="241"/>
      <c r="U708" s="241"/>
      <c r="V708" s="241"/>
      <c r="W708" s="241"/>
      <c r="X708" s="241"/>
      <c r="Y708" s="241"/>
      <c r="Z708" s="241"/>
    </row>
    <row r="709" ht="15.75" customHeight="1">
      <c r="A709" s="241"/>
      <c r="B709" s="241"/>
      <c r="C709" s="241"/>
      <c r="D709" s="309"/>
      <c r="E709" s="241"/>
      <c r="F709" s="241"/>
      <c r="G709" s="241"/>
      <c r="H709" s="241"/>
      <c r="I709" s="241"/>
      <c r="J709" s="241"/>
      <c r="K709" s="241"/>
      <c r="L709" s="241"/>
      <c r="M709" s="241"/>
      <c r="N709" s="241"/>
      <c r="O709" s="241"/>
      <c r="P709" s="241"/>
      <c r="Q709" s="241"/>
      <c r="R709" s="241"/>
      <c r="S709" s="241"/>
      <c r="T709" s="241"/>
      <c r="U709" s="241"/>
      <c r="V709" s="241"/>
      <c r="W709" s="241"/>
      <c r="X709" s="241"/>
      <c r="Y709" s="241"/>
      <c r="Z709" s="241"/>
    </row>
    <row r="710" ht="15.75" customHeight="1">
      <c r="A710" s="241"/>
      <c r="B710" s="241"/>
      <c r="C710" s="241"/>
      <c r="D710" s="309"/>
      <c r="E710" s="241"/>
      <c r="F710" s="241"/>
      <c r="G710" s="241"/>
      <c r="H710" s="241"/>
      <c r="I710" s="241"/>
      <c r="J710" s="241"/>
      <c r="K710" s="241"/>
      <c r="L710" s="241"/>
      <c r="M710" s="241"/>
      <c r="N710" s="241"/>
      <c r="O710" s="241"/>
      <c r="P710" s="241"/>
      <c r="Q710" s="241"/>
      <c r="R710" s="241"/>
      <c r="S710" s="241"/>
      <c r="T710" s="241"/>
      <c r="U710" s="241"/>
      <c r="V710" s="241"/>
      <c r="W710" s="241"/>
      <c r="X710" s="241"/>
      <c r="Y710" s="241"/>
      <c r="Z710" s="241"/>
    </row>
    <row r="711" ht="15.75" customHeight="1">
      <c r="A711" s="241"/>
      <c r="B711" s="241"/>
      <c r="C711" s="241"/>
      <c r="D711" s="309"/>
      <c r="E711" s="241"/>
      <c r="F711" s="241"/>
      <c r="G711" s="241"/>
      <c r="H711" s="241"/>
      <c r="I711" s="241"/>
      <c r="J711" s="241"/>
      <c r="K711" s="241"/>
      <c r="L711" s="241"/>
      <c r="M711" s="241"/>
      <c r="N711" s="241"/>
      <c r="O711" s="241"/>
      <c r="P711" s="241"/>
      <c r="Q711" s="241"/>
      <c r="R711" s="241"/>
      <c r="S711" s="241"/>
      <c r="T711" s="241"/>
      <c r="U711" s="241"/>
      <c r="V711" s="241"/>
      <c r="W711" s="241"/>
      <c r="X711" s="241"/>
      <c r="Y711" s="241"/>
      <c r="Z711" s="241"/>
    </row>
    <row r="712" ht="15.75" customHeight="1">
      <c r="A712" s="241"/>
      <c r="B712" s="241"/>
      <c r="C712" s="241"/>
      <c r="D712" s="309"/>
      <c r="E712" s="241"/>
      <c r="F712" s="241"/>
      <c r="G712" s="241"/>
      <c r="H712" s="241"/>
      <c r="I712" s="241"/>
      <c r="J712" s="241"/>
      <c r="K712" s="241"/>
      <c r="L712" s="241"/>
      <c r="M712" s="241"/>
      <c r="N712" s="241"/>
      <c r="O712" s="241"/>
      <c r="P712" s="241"/>
      <c r="Q712" s="241"/>
      <c r="R712" s="241"/>
      <c r="S712" s="241"/>
      <c r="T712" s="241"/>
      <c r="U712" s="241"/>
      <c r="V712" s="241"/>
      <c r="W712" s="241"/>
      <c r="X712" s="241"/>
      <c r="Y712" s="241"/>
      <c r="Z712" s="241"/>
    </row>
    <row r="713" ht="15.75" customHeight="1">
      <c r="A713" s="241"/>
      <c r="B713" s="241"/>
      <c r="C713" s="241"/>
      <c r="D713" s="309"/>
      <c r="E713" s="241"/>
      <c r="F713" s="241"/>
      <c r="G713" s="241"/>
      <c r="H713" s="241"/>
      <c r="I713" s="241"/>
      <c r="J713" s="241"/>
      <c r="K713" s="241"/>
      <c r="L713" s="241"/>
      <c r="M713" s="241"/>
      <c r="N713" s="241"/>
      <c r="O713" s="241"/>
      <c r="P713" s="241"/>
      <c r="Q713" s="241"/>
      <c r="R713" s="241"/>
      <c r="S713" s="241"/>
      <c r="T713" s="241"/>
      <c r="U713" s="241"/>
      <c r="V713" s="241"/>
      <c r="W713" s="241"/>
      <c r="X713" s="241"/>
      <c r="Y713" s="241"/>
      <c r="Z713" s="241"/>
    </row>
    <row r="714" ht="15.75" customHeight="1">
      <c r="A714" s="241"/>
      <c r="B714" s="241"/>
      <c r="C714" s="241"/>
      <c r="D714" s="309"/>
      <c r="E714" s="241"/>
      <c r="F714" s="241"/>
      <c r="G714" s="241"/>
      <c r="H714" s="241"/>
      <c r="I714" s="241"/>
      <c r="J714" s="241"/>
      <c r="K714" s="241"/>
      <c r="L714" s="241"/>
      <c r="M714" s="241"/>
      <c r="N714" s="241"/>
      <c r="O714" s="241"/>
      <c r="P714" s="241"/>
      <c r="Q714" s="241"/>
      <c r="R714" s="241"/>
      <c r="S714" s="241"/>
      <c r="T714" s="241"/>
      <c r="U714" s="241"/>
      <c r="V714" s="241"/>
      <c r="W714" s="241"/>
      <c r="X714" s="241"/>
      <c r="Y714" s="241"/>
      <c r="Z714" s="241"/>
    </row>
    <row r="715" ht="15.75" customHeight="1">
      <c r="A715" s="241"/>
      <c r="B715" s="241"/>
      <c r="C715" s="241"/>
      <c r="D715" s="309"/>
      <c r="E715" s="241"/>
      <c r="F715" s="241"/>
      <c r="G715" s="241"/>
      <c r="H715" s="241"/>
      <c r="I715" s="241"/>
      <c r="J715" s="241"/>
      <c r="K715" s="241"/>
      <c r="L715" s="241"/>
      <c r="M715" s="241"/>
      <c r="N715" s="241"/>
      <c r="O715" s="241"/>
      <c r="P715" s="241"/>
      <c r="Q715" s="241"/>
      <c r="R715" s="241"/>
      <c r="S715" s="241"/>
      <c r="T715" s="241"/>
      <c r="U715" s="241"/>
      <c r="V715" s="241"/>
      <c r="W715" s="241"/>
      <c r="X715" s="241"/>
      <c r="Y715" s="241"/>
      <c r="Z715" s="241"/>
    </row>
    <row r="716" ht="15.75" customHeight="1">
      <c r="A716" s="241"/>
      <c r="B716" s="241"/>
      <c r="C716" s="241"/>
      <c r="D716" s="309"/>
      <c r="E716" s="241"/>
      <c r="F716" s="241"/>
      <c r="G716" s="241"/>
      <c r="H716" s="241"/>
      <c r="I716" s="241"/>
      <c r="J716" s="241"/>
      <c r="K716" s="241"/>
      <c r="L716" s="241"/>
      <c r="M716" s="241"/>
      <c r="N716" s="241"/>
      <c r="O716" s="241"/>
      <c r="P716" s="241"/>
      <c r="Q716" s="241"/>
      <c r="R716" s="241"/>
      <c r="S716" s="241"/>
      <c r="T716" s="241"/>
      <c r="U716" s="241"/>
      <c r="V716" s="241"/>
      <c r="W716" s="241"/>
      <c r="X716" s="241"/>
      <c r="Y716" s="241"/>
      <c r="Z716" s="241"/>
    </row>
    <row r="717" ht="15.75" customHeight="1">
      <c r="A717" s="241"/>
      <c r="B717" s="241"/>
      <c r="C717" s="241"/>
      <c r="D717" s="309"/>
      <c r="E717" s="241"/>
      <c r="F717" s="241"/>
      <c r="G717" s="241"/>
      <c r="H717" s="241"/>
      <c r="I717" s="241"/>
      <c r="J717" s="241"/>
      <c r="K717" s="241"/>
      <c r="L717" s="241"/>
      <c r="M717" s="241"/>
      <c r="N717" s="241"/>
      <c r="O717" s="241"/>
      <c r="P717" s="241"/>
      <c r="Q717" s="241"/>
      <c r="R717" s="241"/>
      <c r="S717" s="241"/>
      <c r="T717" s="241"/>
      <c r="U717" s="241"/>
      <c r="V717" s="241"/>
      <c r="W717" s="241"/>
      <c r="X717" s="241"/>
      <c r="Y717" s="241"/>
      <c r="Z717" s="241"/>
    </row>
    <row r="718" ht="15.75" customHeight="1">
      <c r="A718" s="241"/>
      <c r="B718" s="241"/>
      <c r="C718" s="241"/>
      <c r="D718" s="309"/>
      <c r="E718" s="241"/>
      <c r="F718" s="241"/>
      <c r="G718" s="241"/>
      <c r="H718" s="241"/>
      <c r="I718" s="241"/>
      <c r="J718" s="241"/>
      <c r="K718" s="241"/>
      <c r="L718" s="241"/>
      <c r="M718" s="241"/>
      <c r="N718" s="241"/>
      <c r="O718" s="241"/>
      <c r="P718" s="241"/>
      <c r="Q718" s="241"/>
      <c r="R718" s="241"/>
      <c r="S718" s="241"/>
      <c r="T718" s="241"/>
      <c r="U718" s="241"/>
      <c r="V718" s="241"/>
      <c r="W718" s="241"/>
      <c r="X718" s="241"/>
      <c r="Y718" s="241"/>
      <c r="Z718" s="241"/>
    </row>
    <row r="719" ht="15.75" customHeight="1">
      <c r="A719" s="241"/>
      <c r="B719" s="241"/>
      <c r="C719" s="241"/>
      <c r="D719" s="309"/>
      <c r="E719" s="241"/>
      <c r="F719" s="241"/>
      <c r="G719" s="241"/>
      <c r="H719" s="241"/>
      <c r="I719" s="241"/>
      <c r="J719" s="241"/>
      <c r="K719" s="241"/>
      <c r="L719" s="241"/>
      <c r="M719" s="241"/>
      <c r="N719" s="241"/>
      <c r="O719" s="241"/>
      <c r="P719" s="241"/>
      <c r="Q719" s="241"/>
      <c r="R719" s="241"/>
      <c r="S719" s="241"/>
      <c r="T719" s="241"/>
      <c r="U719" s="241"/>
      <c r="V719" s="241"/>
      <c r="W719" s="241"/>
      <c r="X719" s="241"/>
      <c r="Y719" s="241"/>
      <c r="Z719" s="241"/>
    </row>
    <row r="720" ht="15.75" customHeight="1">
      <c r="A720" s="241"/>
      <c r="B720" s="241"/>
      <c r="C720" s="241"/>
      <c r="D720" s="309"/>
      <c r="E720" s="241"/>
      <c r="F720" s="241"/>
      <c r="G720" s="241"/>
      <c r="H720" s="241"/>
      <c r="I720" s="241"/>
      <c r="J720" s="241"/>
      <c r="K720" s="241"/>
      <c r="L720" s="241"/>
      <c r="M720" s="241"/>
      <c r="N720" s="241"/>
      <c r="O720" s="241"/>
      <c r="P720" s="241"/>
      <c r="Q720" s="241"/>
      <c r="R720" s="241"/>
      <c r="S720" s="241"/>
      <c r="T720" s="241"/>
      <c r="U720" s="241"/>
      <c r="V720" s="241"/>
      <c r="W720" s="241"/>
      <c r="X720" s="241"/>
      <c r="Y720" s="241"/>
      <c r="Z720" s="241"/>
    </row>
    <row r="721" ht="15.75" customHeight="1">
      <c r="A721" s="241"/>
      <c r="B721" s="241"/>
      <c r="C721" s="241"/>
      <c r="D721" s="309"/>
      <c r="E721" s="241"/>
      <c r="F721" s="241"/>
      <c r="G721" s="241"/>
      <c r="H721" s="241"/>
      <c r="I721" s="241"/>
      <c r="J721" s="241"/>
      <c r="K721" s="241"/>
      <c r="L721" s="241"/>
      <c r="M721" s="241"/>
      <c r="N721" s="241"/>
      <c r="O721" s="241"/>
      <c r="P721" s="241"/>
      <c r="Q721" s="241"/>
      <c r="R721" s="241"/>
      <c r="S721" s="241"/>
      <c r="T721" s="241"/>
      <c r="U721" s="241"/>
      <c r="V721" s="241"/>
      <c r="W721" s="241"/>
      <c r="X721" s="241"/>
      <c r="Y721" s="241"/>
      <c r="Z721" s="241"/>
    </row>
    <row r="722" ht="15.75" customHeight="1">
      <c r="A722" s="241"/>
      <c r="B722" s="241"/>
      <c r="C722" s="241"/>
      <c r="D722" s="309"/>
      <c r="E722" s="241"/>
      <c r="F722" s="241"/>
      <c r="G722" s="241"/>
      <c r="H722" s="241"/>
      <c r="I722" s="241"/>
      <c r="J722" s="241"/>
      <c r="K722" s="241"/>
      <c r="L722" s="241"/>
      <c r="M722" s="241"/>
      <c r="N722" s="241"/>
      <c r="O722" s="241"/>
      <c r="P722" s="241"/>
      <c r="Q722" s="241"/>
      <c r="R722" s="241"/>
      <c r="S722" s="241"/>
      <c r="T722" s="241"/>
      <c r="U722" s="241"/>
      <c r="V722" s="241"/>
      <c r="W722" s="241"/>
      <c r="X722" s="241"/>
      <c r="Y722" s="241"/>
      <c r="Z722" s="241"/>
    </row>
    <row r="723" ht="15.75" customHeight="1">
      <c r="A723" s="241"/>
      <c r="B723" s="241"/>
      <c r="C723" s="241"/>
      <c r="D723" s="309"/>
      <c r="E723" s="241"/>
      <c r="F723" s="241"/>
      <c r="G723" s="241"/>
      <c r="H723" s="241"/>
      <c r="I723" s="241"/>
      <c r="J723" s="241"/>
      <c r="K723" s="241"/>
      <c r="L723" s="241"/>
      <c r="M723" s="241"/>
      <c r="N723" s="241"/>
      <c r="O723" s="241"/>
      <c r="P723" s="241"/>
      <c r="Q723" s="241"/>
      <c r="R723" s="241"/>
      <c r="S723" s="241"/>
      <c r="T723" s="241"/>
      <c r="U723" s="241"/>
      <c r="V723" s="241"/>
      <c r="W723" s="241"/>
      <c r="X723" s="241"/>
      <c r="Y723" s="241"/>
      <c r="Z723" s="241"/>
    </row>
    <row r="724" ht="15.75" customHeight="1">
      <c r="A724" s="241"/>
      <c r="B724" s="241"/>
      <c r="C724" s="241"/>
      <c r="D724" s="309"/>
      <c r="E724" s="241"/>
      <c r="F724" s="241"/>
      <c r="G724" s="241"/>
      <c r="H724" s="241"/>
      <c r="I724" s="241"/>
      <c r="J724" s="241"/>
      <c r="K724" s="241"/>
      <c r="L724" s="241"/>
      <c r="M724" s="241"/>
      <c r="N724" s="241"/>
      <c r="O724" s="241"/>
      <c r="P724" s="241"/>
      <c r="Q724" s="241"/>
      <c r="R724" s="241"/>
      <c r="S724" s="241"/>
      <c r="T724" s="241"/>
      <c r="U724" s="241"/>
      <c r="V724" s="241"/>
      <c r="W724" s="241"/>
      <c r="X724" s="241"/>
      <c r="Y724" s="241"/>
      <c r="Z724" s="241"/>
    </row>
    <row r="725" ht="15.75" customHeight="1">
      <c r="A725" s="241"/>
      <c r="B725" s="241"/>
      <c r="C725" s="241"/>
      <c r="D725" s="309"/>
      <c r="E725" s="241"/>
      <c r="F725" s="241"/>
      <c r="G725" s="241"/>
      <c r="H725" s="241"/>
      <c r="I725" s="241"/>
      <c r="J725" s="241"/>
      <c r="K725" s="241"/>
      <c r="L725" s="241"/>
      <c r="M725" s="241"/>
      <c r="N725" s="241"/>
      <c r="O725" s="241"/>
      <c r="P725" s="241"/>
      <c r="Q725" s="241"/>
      <c r="R725" s="241"/>
      <c r="S725" s="241"/>
      <c r="T725" s="241"/>
      <c r="U725" s="241"/>
      <c r="V725" s="241"/>
      <c r="W725" s="241"/>
      <c r="X725" s="241"/>
      <c r="Y725" s="241"/>
      <c r="Z725" s="241"/>
    </row>
    <row r="726" ht="15.75" customHeight="1">
      <c r="A726" s="241"/>
      <c r="B726" s="241"/>
      <c r="C726" s="241"/>
      <c r="D726" s="309"/>
      <c r="E726" s="241"/>
      <c r="F726" s="241"/>
      <c r="G726" s="241"/>
      <c r="H726" s="241"/>
      <c r="I726" s="241"/>
      <c r="J726" s="241"/>
      <c r="K726" s="241"/>
      <c r="L726" s="241"/>
      <c r="M726" s="241"/>
      <c r="N726" s="241"/>
      <c r="O726" s="241"/>
      <c r="P726" s="241"/>
      <c r="Q726" s="241"/>
      <c r="R726" s="241"/>
      <c r="S726" s="241"/>
      <c r="T726" s="241"/>
      <c r="U726" s="241"/>
      <c r="V726" s="241"/>
      <c r="W726" s="241"/>
      <c r="X726" s="241"/>
      <c r="Y726" s="241"/>
      <c r="Z726" s="241"/>
    </row>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48">
    <mergeCell ref="A1:D1"/>
    <mergeCell ref="A2:D2"/>
    <mergeCell ref="A3:D3"/>
    <mergeCell ref="A4:D4"/>
    <mergeCell ref="A5:D5"/>
    <mergeCell ref="A6:D6"/>
    <mergeCell ref="A7:D7"/>
    <mergeCell ref="A8:D8"/>
    <mergeCell ref="A10:D10"/>
    <mergeCell ref="A12:D12"/>
    <mergeCell ref="A14:D14"/>
    <mergeCell ref="A16:D16"/>
    <mergeCell ref="A18:D18"/>
    <mergeCell ref="A39:D39"/>
    <mergeCell ref="A40:D40"/>
    <mergeCell ref="A41:D41"/>
    <mergeCell ref="A42:D42"/>
    <mergeCell ref="A43:D43"/>
    <mergeCell ref="A44:D44"/>
    <mergeCell ref="A45:D45"/>
    <mergeCell ref="A46:D46"/>
    <mergeCell ref="A48:D48"/>
    <mergeCell ref="A50:D50"/>
    <mergeCell ref="A52:D52"/>
    <mergeCell ref="A54:D54"/>
    <mergeCell ref="A56:D56"/>
    <mergeCell ref="A78:D78"/>
    <mergeCell ref="A79:D79"/>
    <mergeCell ref="A80:D80"/>
    <mergeCell ref="A81:D81"/>
    <mergeCell ref="A82:D82"/>
    <mergeCell ref="A83:D83"/>
    <mergeCell ref="A84:D84"/>
    <mergeCell ref="A85:D85"/>
    <mergeCell ref="A87:D87"/>
    <mergeCell ref="A89:D89"/>
    <mergeCell ref="A91:D91"/>
    <mergeCell ref="A93:D93"/>
    <mergeCell ref="A95:D95"/>
    <mergeCell ref="A96:D96"/>
    <mergeCell ref="A97:D97"/>
    <mergeCell ref="A98:D98"/>
    <mergeCell ref="A100:D100"/>
    <mergeCell ref="A120:D120"/>
    <mergeCell ref="A121:D121"/>
    <mergeCell ref="A122:D122"/>
    <mergeCell ref="A123:D123"/>
    <mergeCell ref="A124:D124"/>
    <mergeCell ref="A125:D125"/>
    <mergeCell ref="A126:D126"/>
    <mergeCell ref="A127:D127"/>
    <mergeCell ref="A129:D129"/>
    <mergeCell ref="A131:D131"/>
    <mergeCell ref="A133:D133"/>
    <mergeCell ref="A135:D135"/>
    <mergeCell ref="A137:D137"/>
    <mergeCell ref="A138:D138"/>
    <mergeCell ref="A139:D139"/>
    <mergeCell ref="A140:D140"/>
    <mergeCell ref="A142:D142"/>
    <mergeCell ref="A162:D162"/>
    <mergeCell ref="A163:D163"/>
    <mergeCell ref="A164:D164"/>
    <mergeCell ref="A165:D165"/>
    <mergeCell ref="A166:D166"/>
    <mergeCell ref="A167:D167"/>
    <mergeCell ref="A168:D168"/>
    <mergeCell ref="A169:D169"/>
    <mergeCell ref="A171:D171"/>
    <mergeCell ref="A173:D173"/>
    <mergeCell ref="A175:D175"/>
    <mergeCell ref="A177:D177"/>
    <mergeCell ref="A179:D179"/>
    <mergeCell ref="A180:D180"/>
    <mergeCell ref="A181:D181"/>
    <mergeCell ref="A182:D182"/>
    <mergeCell ref="A184:D184"/>
    <mergeCell ref="A203:D203"/>
    <mergeCell ref="A204:D204"/>
    <mergeCell ref="A205:D205"/>
    <mergeCell ref="A206:D206"/>
    <mergeCell ref="A207:D207"/>
    <mergeCell ref="A208:D208"/>
    <mergeCell ref="A209:D209"/>
    <mergeCell ref="A210:D210"/>
    <mergeCell ref="A212:D212"/>
    <mergeCell ref="A214:D214"/>
    <mergeCell ref="A216:D216"/>
    <mergeCell ref="A218:D218"/>
    <mergeCell ref="A220:D220"/>
    <mergeCell ref="A240:D240"/>
    <mergeCell ref="A241:D241"/>
    <mergeCell ref="A242:D242"/>
    <mergeCell ref="A243:D243"/>
    <mergeCell ref="A244:D244"/>
    <mergeCell ref="A245:D245"/>
    <mergeCell ref="A246:D246"/>
    <mergeCell ref="A247:D247"/>
    <mergeCell ref="A249:D249"/>
    <mergeCell ref="A251:D251"/>
    <mergeCell ref="A253:D253"/>
    <mergeCell ref="A255:D255"/>
    <mergeCell ref="A257:D257"/>
    <mergeCell ref="A259:D259"/>
    <mergeCell ref="A261:B261"/>
    <mergeCell ref="A262:B262"/>
    <mergeCell ref="A263:B263"/>
    <mergeCell ref="A264:B264"/>
    <mergeCell ref="A266:D266"/>
    <mergeCell ref="A267:D267"/>
    <mergeCell ref="A268:D268"/>
    <mergeCell ref="A269:D269"/>
    <mergeCell ref="A270:D270"/>
    <mergeCell ref="A271:D271"/>
    <mergeCell ref="A272:D272"/>
    <mergeCell ref="A273:D273"/>
    <mergeCell ref="A275:D275"/>
    <mergeCell ref="A277:D277"/>
    <mergeCell ref="A279:D279"/>
    <mergeCell ref="A281:D281"/>
    <mergeCell ref="A283:D283"/>
    <mergeCell ref="A285:D285"/>
    <mergeCell ref="A303:D303"/>
    <mergeCell ref="A304:D304"/>
    <mergeCell ref="A305:D305"/>
    <mergeCell ref="A306:D306"/>
    <mergeCell ref="A307:D307"/>
    <mergeCell ref="A308:D308"/>
    <mergeCell ref="A309:D309"/>
    <mergeCell ref="A310:D310"/>
    <mergeCell ref="A312:D312"/>
    <mergeCell ref="A314:D314"/>
    <mergeCell ref="A316:D316"/>
    <mergeCell ref="A318:D318"/>
    <mergeCell ref="A320:D320"/>
    <mergeCell ref="A322:D322"/>
    <mergeCell ref="A341:D341"/>
    <mergeCell ref="A342:D342"/>
    <mergeCell ref="A343:D343"/>
    <mergeCell ref="A344:D344"/>
    <mergeCell ref="A345:D345"/>
    <mergeCell ref="A346:D346"/>
    <mergeCell ref="A347:D347"/>
    <mergeCell ref="A348:D348"/>
    <mergeCell ref="A350:D350"/>
    <mergeCell ref="A352:D352"/>
    <mergeCell ref="A354:D354"/>
    <mergeCell ref="A434:B434"/>
    <mergeCell ref="A436:D436"/>
    <mergeCell ref="A437:D437"/>
    <mergeCell ref="A438:D438"/>
    <mergeCell ref="A439:D439"/>
    <mergeCell ref="A440:D440"/>
    <mergeCell ref="A441:D441"/>
    <mergeCell ref="A444:D444"/>
    <mergeCell ref="A446:D446"/>
    <mergeCell ref="A448:D448"/>
    <mergeCell ref="A450:D450"/>
    <mergeCell ref="A453:B453"/>
    <mergeCell ref="A455:B455"/>
    <mergeCell ref="A456:B456"/>
    <mergeCell ref="A457:B457"/>
    <mergeCell ref="A458:B458"/>
    <mergeCell ref="A459:B459"/>
    <mergeCell ref="A460:B460"/>
    <mergeCell ref="A461:B461"/>
    <mergeCell ref="A464:B464"/>
    <mergeCell ref="A465:B465"/>
    <mergeCell ref="A466:B466"/>
    <mergeCell ref="A467:B467"/>
    <mergeCell ref="A468:B468"/>
    <mergeCell ref="A471:B471"/>
    <mergeCell ref="A472:B472"/>
    <mergeCell ref="A473:B473"/>
    <mergeCell ref="A475:B475"/>
    <mergeCell ref="A476:B476"/>
    <mergeCell ref="A477:B477"/>
    <mergeCell ref="A478:D478"/>
    <mergeCell ref="A479:D479"/>
    <mergeCell ref="A480:D480"/>
    <mergeCell ref="A481:D481"/>
    <mergeCell ref="A482:D482"/>
    <mergeCell ref="A483:D483"/>
    <mergeCell ref="A486:D486"/>
    <mergeCell ref="A488:D488"/>
    <mergeCell ref="A490:D490"/>
    <mergeCell ref="A492:D492"/>
    <mergeCell ref="A494:D494"/>
    <mergeCell ref="A514:D514"/>
    <mergeCell ref="A524:C524"/>
    <mergeCell ref="A525:C525"/>
    <mergeCell ref="A526:C526"/>
    <mergeCell ref="A515:D515"/>
    <mergeCell ref="A516:D516"/>
    <mergeCell ref="A517:D517"/>
    <mergeCell ref="A518:D518"/>
    <mergeCell ref="A519:D519"/>
    <mergeCell ref="A522:D522"/>
    <mergeCell ref="A523:C523"/>
    <mergeCell ref="A356:D356"/>
    <mergeCell ref="A358:D358"/>
    <mergeCell ref="A360:D360"/>
    <mergeCell ref="A362:B362"/>
    <mergeCell ref="A364:D364"/>
    <mergeCell ref="A365:D365"/>
    <mergeCell ref="A366:D366"/>
    <mergeCell ref="A367:D367"/>
    <mergeCell ref="A368:D368"/>
    <mergeCell ref="A369:D369"/>
    <mergeCell ref="A370:D370"/>
    <mergeCell ref="A371:D371"/>
    <mergeCell ref="A373:D373"/>
    <mergeCell ref="A375:D375"/>
    <mergeCell ref="A377:D377"/>
    <mergeCell ref="A379:D379"/>
    <mergeCell ref="A381:D381"/>
    <mergeCell ref="A383:D383"/>
    <mergeCell ref="A385:B385"/>
    <mergeCell ref="A387:D387"/>
    <mergeCell ref="A388:D388"/>
    <mergeCell ref="A389:D389"/>
    <mergeCell ref="A390:D390"/>
    <mergeCell ref="A391:D391"/>
    <mergeCell ref="A392:D392"/>
    <mergeCell ref="A393:D393"/>
    <mergeCell ref="A394:D394"/>
    <mergeCell ref="A396:D396"/>
    <mergeCell ref="A398:D398"/>
    <mergeCell ref="A400:D400"/>
    <mergeCell ref="A402:D402"/>
    <mergeCell ref="A404:D404"/>
    <mergeCell ref="A406:D406"/>
    <mergeCell ref="A408:B408"/>
    <mergeCell ref="A410:D410"/>
    <mergeCell ref="A411:D411"/>
    <mergeCell ref="A412:D412"/>
    <mergeCell ref="A413:D413"/>
    <mergeCell ref="A414:D414"/>
    <mergeCell ref="A415:D415"/>
    <mergeCell ref="A416:D416"/>
    <mergeCell ref="A417:D417"/>
    <mergeCell ref="A419:D419"/>
    <mergeCell ref="A421:D421"/>
    <mergeCell ref="A423:D423"/>
    <mergeCell ref="A425:D425"/>
    <mergeCell ref="A427:D427"/>
    <mergeCell ref="A429:D429"/>
    <mergeCell ref="A431:B431"/>
  </mergeCells>
  <printOptions/>
  <pageMargins bottom="0.75" footer="0.0" header="0.0" left="0.7" right="0.7" top="0.75"/>
  <pageSetup orientation="portrait"/>
  <rowBreaks count="13" manualBreakCount="13">
    <brk id="513" man="1"/>
    <brk id="386" man="1"/>
    <brk id="38" man="1"/>
    <brk id="265" man="1"/>
    <brk id="363" man="1"/>
    <brk id="77" man="1"/>
    <brk id="302" man="1"/>
    <brk id="239" man="1"/>
    <brk id="435" man="1"/>
    <brk id="340" man="1"/>
    <brk id="119" man="1"/>
    <brk id="409" man="1"/>
    <brk id="477" man="1"/>
  </rowBreak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4.0" topLeftCell="A5" activePane="bottomLeft" state="frozen"/>
      <selection activeCell="B6" sqref="B6" pane="bottomLeft"/>
    </sheetView>
  </sheetViews>
  <sheetFormatPr customHeight="1" defaultColWidth="12.63" defaultRowHeight="15.0"/>
  <cols>
    <col customWidth="1" min="1" max="1" width="6.13"/>
    <col customWidth="1" min="2" max="2" width="42.38"/>
    <col customWidth="1" min="3" max="3" width="45.25"/>
    <col customWidth="1" min="4" max="4" width="77.88"/>
    <col customWidth="1" min="5" max="11" width="14.88"/>
    <col customWidth="1" min="12" max="26" width="12.38"/>
  </cols>
  <sheetData>
    <row r="1" ht="12.0" customHeight="1">
      <c r="A1" s="59"/>
      <c r="B1" s="59"/>
      <c r="C1" s="59"/>
      <c r="D1" s="3"/>
      <c r="E1" s="336"/>
      <c r="F1" s="3"/>
      <c r="G1" s="3"/>
      <c r="H1" s="3"/>
      <c r="I1" s="3"/>
      <c r="J1" s="3"/>
      <c r="K1" s="3"/>
      <c r="L1" s="3"/>
      <c r="M1" s="3"/>
      <c r="N1" s="3"/>
      <c r="O1" s="3"/>
      <c r="P1" s="3"/>
      <c r="Q1" s="3"/>
      <c r="R1" s="3"/>
      <c r="S1" s="3"/>
      <c r="T1" s="3"/>
      <c r="U1" s="3"/>
      <c r="V1" s="3"/>
      <c r="W1" s="3"/>
      <c r="X1" s="3"/>
      <c r="Y1" s="3"/>
      <c r="Z1" s="3"/>
    </row>
    <row r="2" ht="12.0" customHeight="1">
      <c r="A2" s="337" t="s">
        <v>214</v>
      </c>
      <c r="B2" s="59"/>
      <c r="C2" s="59"/>
      <c r="D2" s="3"/>
      <c r="E2" s="3"/>
      <c r="F2" s="3"/>
      <c r="G2" s="3"/>
      <c r="H2" s="3"/>
      <c r="I2" s="3"/>
      <c r="J2" s="3"/>
      <c r="K2" s="3"/>
      <c r="L2" s="3"/>
      <c r="M2" s="3"/>
      <c r="N2" s="3"/>
      <c r="O2" s="3"/>
      <c r="P2" s="3"/>
      <c r="Q2" s="3"/>
      <c r="R2" s="3"/>
      <c r="S2" s="3"/>
      <c r="T2" s="3"/>
      <c r="U2" s="3"/>
      <c r="V2" s="3"/>
      <c r="W2" s="3"/>
      <c r="X2" s="3"/>
      <c r="Y2" s="3"/>
      <c r="Z2" s="3"/>
    </row>
    <row r="3" ht="12.0" customHeight="1">
      <c r="A3" s="59"/>
      <c r="B3" s="59"/>
      <c r="C3" s="59"/>
      <c r="D3" s="3"/>
      <c r="E3" s="338">
        <v>4.0</v>
      </c>
      <c r="F3" s="338">
        <v>5.0</v>
      </c>
      <c r="G3" s="338">
        <v>6.0</v>
      </c>
      <c r="H3" s="338">
        <v>7.0</v>
      </c>
      <c r="I3" s="338">
        <v>8.0</v>
      </c>
      <c r="J3" s="338">
        <v>9.0</v>
      </c>
      <c r="K3" s="3"/>
      <c r="L3" s="3"/>
      <c r="M3" s="3"/>
      <c r="N3" s="3"/>
      <c r="O3" s="3"/>
      <c r="P3" s="3"/>
      <c r="Q3" s="3"/>
      <c r="R3" s="3"/>
      <c r="S3" s="3"/>
      <c r="T3" s="3"/>
      <c r="U3" s="3"/>
      <c r="V3" s="3"/>
      <c r="W3" s="3"/>
      <c r="X3" s="3"/>
      <c r="Y3" s="3"/>
      <c r="Z3" s="3"/>
    </row>
    <row r="4" ht="12.0" customHeight="1">
      <c r="A4" s="59"/>
      <c r="B4" s="59"/>
      <c r="C4" s="59"/>
      <c r="D4" s="3"/>
      <c r="E4" s="339" t="s">
        <v>215</v>
      </c>
      <c r="F4" s="340" t="s">
        <v>2</v>
      </c>
      <c r="G4" s="340" t="s">
        <v>3</v>
      </c>
      <c r="H4" s="340" t="s">
        <v>4</v>
      </c>
      <c r="I4" s="340" t="s">
        <v>5</v>
      </c>
      <c r="J4" s="340" t="s">
        <v>6</v>
      </c>
      <c r="K4" s="3"/>
      <c r="L4" s="3"/>
      <c r="M4" s="3"/>
      <c r="N4" s="3"/>
      <c r="O4" s="3"/>
      <c r="P4" s="3"/>
      <c r="Q4" s="3"/>
      <c r="R4" s="3"/>
      <c r="S4" s="3"/>
      <c r="T4" s="3"/>
      <c r="U4" s="3"/>
      <c r="V4" s="3"/>
      <c r="W4" s="3"/>
      <c r="X4" s="3"/>
      <c r="Y4" s="3"/>
      <c r="Z4" s="3"/>
    </row>
    <row r="5" ht="12.0" customHeight="1">
      <c r="A5" s="341" t="s">
        <v>10</v>
      </c>
      <c r="B5" s="342"/>
      <c r="C5" s="342"/>
      <c r="D5" s="342"/>
      <c r="E5" s="343"/>
      <c r="F5" s="344"/>
      <c r="G5" s="344"/>
      <c r="H5" s="342"/>
      <c r="I5" s="342"/>
      <c r="J5" s="342"/>
      <c r="K5" s="345"/>
      <c r="L5" s="345"/>
      <c r="M5" s="345"/>
      <c r="N5" s="345"/>
      <c r="O5" s="345"/>
      <c r="P5" s="345"/>
      <c r="Q5" s="345"/>
      <c r="R5" s="345"/>
      <c r="S5" s="345"/>
      <c r="T5" s="345"/>
      <c r="U5" s="345"/>
      <c r="V5" s="345"/>
      <c r="W5" s="345"/>
      <c r="X5" s="345"/>
      <c r="Y5" s="345"/>
      <c r="Z5" s="345"/>
    </row>
    <row r="6" ht="12.0" customHeight="1">
      <c r="A6" s="337"/>
      <c r="B6" s="59"/>
      <c r="C6" s="59"/>
      <c r="D6" s="59"/>
      <c r="E6" s="346"/>
      <c r="F6" s="347"/>
      <c r="G6" s="347"/>
      <c r="H6" s="59"/>
      <c r="I6" s="59"/>
      <c r="J6" s="59"/>
      <c r="K6" s="3"/>
      <c r="L6" s="3"/>
      <c r="M6" s="3"/>
      <c r="N6" s="3"/>
      <c r="O6" s="3"/>
      <c r="P6" s="3"/>
      <c r="Q6" s="3"/>
      <c r="R6" s="3"/>
      <c r="S6" s="3"/>
      <c r="T6" s="3"/>
      <c r="U6" s="3"/>
      <c r="V6" s="3"/>
      <c r="W6" s="3"/>
      <c r="X6" s="3"/>
      <c r="Y6" s="3"/>
      <c r="Z6" s="3"/>
    </row>
    <row r="7" ht="12.0" customHeight="1">
      <c r="A7" s="59"/>
      <c r="B7" s="337" t="s">
        <v>216</v>
      </c>
      <c r="C7" s="348" t="s">
        <v>217</v>
      </c>
      <c r="D7" s="59"/>
      <c r="E7" s="349" t="s">
        <v>215</v>
      </c>
      <c r="F7" s="350" t="str">
        <f t="shared" ref="F7:J7" si="1">F4</f>
        <v>2026F</v>
      </c>
      <c r="G7" s="350" t="str">
        <f t="shared" si="1"/>
        <v>2027F</v>
      </c>
      <c r="H7" s="350" t="str">
        <f t="shared" si="1"/>
        <v>2028F</v>
      </c>
      <c r="I7" s="350" t="str">
        <f t="shared" si="1"/>
        <v>2029F</v>
      </c>
      <c r="J7" s="350" t="str">
        <f t="shared" si="1"/>
        <v>2030F</v>
      </c>
      <c r="K7" s="3"/>
      <c r="L7" s="3"/>
      <c r="M7" s="3"/>
      <c r="N7" s="3"/>
      <c r="O7" s="3"/>
      <c r="P7" s="3"/>
      <c r="Q7" s="3"/>
      <c r="R7" s="3"/>
      <c r="S7" s="3"/>
      <c r="T7" s="3"/>
      <c r="U7" s="3"/>
      <c r="V7" s="3"/>
      <c r="W7" s="3"/>
      <c r="X7" s="3"/>
      <c r="Y7" s="3"/>
      <c r="Z7" s="3"/>
    </row>
    <row r="8" ht="12.0" customHeight="1">
      <c r="A8" s="59"/>
      <c r="B8" s="351" t="str">
        <f t="shared" ref="B8:B18" si="2">D8&amp;"."&amp;C8</f>
        <v>Residential.Monthly Service Charge</v>
      </c>
      <c r="C8" s="351" t="s">
        <v>218</v>
      </c>
      <c r="D8" s="337" t="s">
        <v>219</v>
      </c>
      <c r="E8" s="352">
        <v>34.26</v>
      </c>
      <c r="F8" s="353">
        <v>40.88</v>
      </c>
      <c r="G8" s="353">
        <v>43.8</v>
      </c>
      <c r="H8" s="353">
        <v>47.62</v>
      </c>
      <c r="I8" s="353">
        <v>50.4</v>
      </c>
      <c r="J8" s="353">
        <v>53.15</v>
      </c>
      <c r="K8" s="3"/>
      <c r="L8" s="3"/>
      <c r="M8" s="3"/>
      <c r="N8" s="3"/>
      <c r="O8" s="3"/>
      <c r="P8" s="3"/>
      <c r="Q8" s="3"/>
      <c r="R8" s="3"/>
      <c r="S8" s="3"/>
      <c r="T8" s="3"/>
      <c r="U8" s="3"/>
      <c r="V8" s="3"/>
      <c r="W8" s="3"/>
      <c r="X8" s="3"/>
      <c r="Y8" s="3"/>
      <c r="Z8" s="3"/>
    </row>
    <row r="9" ht="12.0" customHeight="1">
      <c r="A9" s="59"/>
      <c r="B9" s="351" t="str">
        <f t="shared" si="2"/>
        <v>General Service &lt; 50 kW.Monthly Service Charge</v>
      </c>
      <c r="C9" s="351" t="s">
        <v>218</v>
      </c>
      <c r="D9" s="337" t="s">
        <v>220</v>
      </c>
      <c r="E9" s="352">
        <v>23.53</v>
      </c>
      <c r="F9" s="353">
        <v>27.94</v>
      </c>
      <c r="G9" s="353">
        <v>29.93</v>
      </c>
      <c r="H9" s="353">
        <v>32.54</v>
      </c>
      <c r="I9" s="353">
        <v>34.44</v>
      </c>
      <c r="J9" s="353">
        <v>36.32</v>
      </c>
      <c r="K9" s="3"/>
      <c r="L9" s="3"/>
      <c r="M9" s="3"/>
      <c r="N9" s="3"/>
      <c r="O9" s="3"/>
      <c r="P9" s="3"/>
      <c r="Q9" s="3"/>
      <c r="R9" s="3"/>
      <c r="S9" s="3"/>
      <c r="T9" s="3"/>
      <c r="U9" s="3"/>
      <c r="V9" s="3"/>
      <c r="W9" s="3"/>
      <c r="X9" s="3"/>
      <c r="Y9" s="3"/>
      <c r="Z9" s="3"/>
    </row>
    <row r="10" ht="12.0" customHeight="1">
      <c r="A10" s="59"/>
      <c r="B10" s="351" t="str">
        <f t="shared" si="2"/>
        <v>General Service 50 to 1,499 KW.Monthly Service Charge</v>
      </c>
      <c r="C10" s="351" t="s">
        <v>218</v>
      </c>
      <c r="D10" s="337" t="s">
        <v>221</v>
      </c>
      <c r="E10" s="352">
        <v>200.0</v>
      </c>
      <c r="F10" s="353">
        <v>200.0</v>
      </c>
      <c r="G10" s="353">
        <v>200.0</v>
      </c>
      <c r="H10" s="353">
        <v>200.0</v>
      </c>
      <c r="I10" s="353">
        <v>200.0</v>
      </c>
      <c r="J10" s="353">
        <v>200.0</v>
      </c>
      <c r="K10" s="3"/>
      <c r="L10" s="3"/>
      <c r="M10" s="3"/>
      <c r="N10" s="3"/>
      <c r="O10" s="3"/>
      <c r="P10" s="3"/>
      <c r="Q10" s="3"/>
      <c r="R10" s="3"/>
      <c r="S10" s="3"/>
      <c r="T10" s="3"/>
      <c r="U10" s="3"/>
      <c r="V10" s="3"/>
      <c r="W10" s="3"/>
      <c r="X10" s="3"/>
      <c r="Y10" s="3"/>
      <c r="Z10" s="3"/>
    </row>
    <row r="11" ht="12.0" customHeight="1">
      <c r="A11" s="59"/>
      <c r="B11" s="351" t="str">
        <f t="shared" si="2"/>
        <v>General Service 1,500 to 4,999 KW.Monthly Service Charge</v>
      </c>
      <c r="C11" s="351" t="s">
        <v>218</v>
      </c>
      <c r="D11" s="337" t="s">
        <v>222</v>
      </c>
      <c r="E11" s="352">
        <v>4126.75</v>
      </c>
      <c r="F11" s="353">
        <v>4126.75</v>
      </c>
      <c r="G11" s="353">
        <v>4126.75</v>
      </c>
      <c r="H11" s="353">
        <v>4126.75</v>
      </c>
      <c r="I11" s="353">
        <v>4126.75</v>
      </c>
      <c r="J11" s="353">
        <v>4126.75</v>
      </c>
      <c r="K11" s="354"/>
      <c r="L11" s="3"/>
      <c r="M11" s="3"/>
      <c r="N11" s="3"/>
      <c r="O11" s="3"/>
      <c r="P11" s="3"/>
      <c r="Q11" s="3"/>
      <c r="R11" s="3"/>
      <c r="S11" s="3"/>
      <c r="T11" s="3"/>
      <c r="U11" s="3"/>
      <c r="V11" s="3"/>
      <c r="W11" s="3"/>
      <c r="X11" s="3"/>
      <c r="Y11" s="3"/>
      <c r="Z11" s="3"/>
    </row>
    <row r="12" ht="12.0" customHeight="1">
      <c r="A12" s="59"/>
      <c r="B12" s="351" t="str">
        <f t="shared" si="2"/>
        <v>Large User.Monthly Service Charge</v>
      </c>
      <c r="C12" s="351" t="s">
        <v>218</v>
      </c>
      <c r="D12" s="337" t="s">
        <v>223</v>
      </c>
      <c r="E12" s="352">
        <v>14946.93</v>
      </c>
      <c r="F12" s="353">
        <v>14946.93</v>
      </c>
      <c r="G12" s="353">
        <v>14946.93</v>
      </c>
      <c r="H12" s="353">
        <v>14946.93</v>
      </c>
      <c r="I12" s="353">
        <v>14946.93</v>
      </c>
      <c r="J12" s="353">
        <v>14946.93</v>
      </c>
      <c r="K12" s="354"/>
      <c r="L12" s="3"/>
      <c r="M12" s="3"/>
      <c r="N12" s="3"/>
      <c r="O12" s="3"/>
      <c r="P12" s="3"/>
      <c r="Q12" s="3"/>
      <c r="R12" s="3"/>
      <c r="S12" s="3"/>
      <c r="T12" s="3"/>
      <c r="U12" s="3"/>
      <c r="V12" s="3"/>
      <c r="W12" s="3"/>
      <c r="X12" s="3"/>
      <c r="Y12" s="3"/>
      <c r="Z12" s="3"/>
    </row>
    <row r="13" ht="12.0" customHeight="1">
      <c r="A13" s="59"/>
      <c r="B13" s="351" t="str">
        <f t="shared" si="2"/>
        <v>Street Light.Monthly Service Charge</v>
      </c>
      <c r="C13" s="351" t="s">
        <v>218</v>
      </c>
      <c r="D13" s="337" t="s">
        <v>224</v>
      </c>
      <c r="E13" s="352">
        <v>1.12</v>
      </c>
      <c r="F13" s="353">
        <v>1.24</v>
      </c>
      <c r="G13" s="353">
        <v>1.2</v>
      </c>
      <c r="H13" s="353">
        <v>1.26</v>
      </c>
      <c r="I13" s="353">
        <v>1.3</v>
      </c>
      <c r="J13" s="353">
        <v>1.34</v>
      </c>
      <c r="K13" s="3"/>
      <c r="L13" s="3"/>
      <c r="M13" s="3"/>
      <c r="N13" s="3"/>
      <c r="O13" s="3"/>
      <c r="P13" s="3"/>
      <c r="Q13" s="3"/>
      <c r="R13" s="3"/>
      <c r="S13" s="3"/>
      <c r="T13" s="3"/>
      <c r="U13" s="3"/>
      <c r="V13" s="3"/>
      <c r="W13" s="3"/>
      <c r="X13" s="3"/>
      <c r="Y13" s="3"/>
      <c r="Z13" s="3"/>
    </row>
    <row r="14" ht="12.0" customHeight="1">
      <c r="A14" s="59"/>
      <c r="B14" s="351" t="str">
        <f t="shared" si="2"/>
        <v>Sentinel Lights.Monthly Service Charge</v>
      </c>
      <c r="C14" s="351" t="s">
        <v>218</v>
      </c>
      <c r="D14" s="337" t="s">
        <v>225</v>
      </c>
      <c r="E14" s="352">
        <v>7.02</v>
      </c>
      <c r="F14" s="353">
        <v>8.38</v>
      </c>
      <c r="G14" s="353">
        <v>8.98</v>
      </c>
      <c r="H14" s="353">
        <v>9.76</v>
      </c>
      <c r="I14" s="353">
        <v>10.33</v>
      </c>
      <c r="J14" s="353">
        <v>10.89</v>
      </c>
      <c r="K14" s="3"/>
      <c r="L14" s="3"/>
      <c r="M14" s="3"/>
      <c r="N14" s="3"/>
      <c r="O14" s="3"/>
      <c r="P14" s="3"/>
      <c r="Q14" s="3"/>
      <c r="R14" s="3"/>
      <c r="S14" s="3"/>
      <c r="T14" s="3"/>
      <c r="U14" s="3"/>
      <c r="V14" s="3"/>
      <c r="W14" s="3"/>
      <c r="X14" s="3"/>
      <c r="Y14" s="3"/>
      <c r="Z14" s="3"/>
    </row>
    <row r="15" ht="12.0" customHeight="1">
      <c r="A15" s="59"/>
      <c r="B15" s="351" t="str">
        <f t="shared" si="2"/>
        <v>Unmetered Scattered Load.Monthly Service Charge</v>
      </c>
      <c r="C15" s="351" t="s">
        <v>218</v>
      </c>
      <c r="D15" s="337" t="s">
        <v>226</v>
      </c>
      <c r="E15" s="352">
        <v>7.09</v>
      </c>
      <c r="F15" s="353">
        <v>8.1</v>
      </c>
      <c r="G15" s="353">
        <v>8.65</v>
      </c>
      <c r="H15" s="353">
        <v>9.36</v>
      </c>
      <c r="I15" s="353">
        <v>9.9</v>
      </c>
      <c r="J15" s="353">
        <v>10.44</v>
      </c>
      <c r="K15" s="3"/>
      <c r="L15" s="3"/>
      <c r="M15" s="3"/>
      <c r="N15" s="3"/>
      <c r="O15" s="3"/>
      <c r="P15" s="3"/>
      <c r="Q15" s="3"/>
      <c r="R15" s="3"/>
      <c r="S15" s="3"/>
      <c r="T15" s="3"/>
      <c r="U15" s="3"/>
      <c r="V15" s="3"/>
      <c r="W15" s="3"/>
      <c r="X15" s="3"/>
      <c r="Y15" s="3"/>
      <c r="Z15" s="3"/>
    </row>
    <row r="16" ht="12.0" customHeight="1">
      <c r="A16" s="59"/>
      <c r="B16" s="351" t="str">
        <f t="shared" si="2"/>
        <v>Standby Power General Service 50 to 1,499 KW.Monthly Service Charge</v>
      </c>
      <c r="C16" s="351" t="s">
        <v>218</v>
      </c>
      <c r="D16" s="337" t="s">
        <v>227</v>
      </c>
      <c r="E16" s="352">
        <v>186.89</v>
      </c>
      <c r="F16" s="355">
        <v>186.89</v>
      </c>
      <c r="G16" s="355">
        <v>186.89</v>
      </c>
      <c r="H16" s="355">
        <v>186.89</v>
      </c>
      <c r="I16" s="355">
        <v>186.89</v>
      </c>
      <c r="J16" s="355">
        <v>186.89</v>
      </c>
      <c r="K16" s="3"/>
      <c r="L16" s="3"/>
      <c r="M16" s="3"/>
      <c r="N16" s="3"/>
      <c r="O16" s="3"/>
      <c r="P16" s="3"/>
      <c r="Q16" s="3"/>
      <c r="R16" s="3"/>
      <c r="S16" s="3"/>
      <c r="T16" s="3"/>
      <c r="U16" s="3"/>
      <c r="V16" s="3"/>
      <c r="W16" s="3"/>
      <c r="X16" s="3"/>
      <c r="Y16" s="3"/>
      <c r="Z16" s="3"/>
    </row>
    <row r="17" ht="12.0" customHeight="1">
      <c r="A17" s="59"/>
      <c r="B17" s="351" t="str">
        <f t="shared" si="2"/>
        <v>Standby Power General Service 1,500 to 4,999 KW.Monthly Service Charge</v>
      </c>
      <c r="C17" s="351" t="s">
        <v>218</v>
      </c>
      <c r="D17" s="337" t="s">
        <v>228</v>
      </c>
      <c r="E17" s="352">
        <v>186.89</v>
      </c>
      <c r="F17" s="355">
        <v>186.89</v>
      </c>
      <c r="G17" s="355">
        <v>186.89</v>
      </c>
      <c r="H17" s="355">
        <v>186.89</v>
      </c>
      <c r="I17" s="355">
        <v>186.89</v>
      </c>
      <c r="J17" s="355">
        <v>186.89</v>
      </c>
      <c r="K17" s="3"/>
      <c r="L17" s="3"/>
      <c r="M17" s="3"/>
      <c r="N17" s="3"/>
      <c r="O17" s="3"/>
      <c r="P17" s="3"/>
      <c r="Q17" s="3"/>
      <c r="R17" s="3"/>
      <c r="S17" s="3"/>
      <c r="T17" s="3"/>
      <c r="U17" s="3"/>
      <c r="V17" s="3"/>
      <c r="W17" s="3"/>
      <c r="X17" s="3"/>
      <c r="Y17" s="3"/>
      <c r="Z17" s="3"/>
    </row>
    <row r="18" ht="12.0" customHeight="1">
      <c r="A18" s="59"/>
      <c r="B18" s="351" t="str">
        <f t="shared" si="2"/>
        <v>Standby Power Large Use.Monthly Service Charge</v>
      </c>
      <c r="C18" s="351" t="s">
        <v>218</v>
      </c>
      <c r="D18" s="337" t="s">
        <v>229</v>
      </c>
      <c r="E18" s="352">
        <v>186.89</v>
      </c>
      <c r="F18" s="355">
        <v>186.89</v>
      </c>
      <c r="G18" s="355">
        <v>186.89</v>
      </c>
      <c r="H18" s="355">
        <v>186.89</v>
      </c>
      <c r="I18" s="355">
        <v>186.89</v>
      </c>
      <c r="J18" s="355">
        <v>186.89</v>
      </c>
      <c r="K18" s="3"/>
      <c r="L18" s="3"/>
      <c r="M18" s="3"/>
      <c r="N18" s="3"/>
      <c r="O18" s="3"/>
      <c r="P18" s="3"/>
      <c r="Q18" s="3"/>
      <c r="R18" s="3"/>
      <c r="S18" s="3"/>
      <c r="T18" s="3"/>
      <c r="U18" s="3"/>
      <c r="V18" s="3"/>
      <c r="W18" s="3"/>
      <c r="X18" s="3"/>
      <c r="Y18" s="3"/>
      <c r="Z18" s="3"/>
    </row>
    <row r="19" ht="12.0" customHeight="1">
      <c r="A19" s="59"/>
      <c r="B19" s="59"/>
      <c r="C19" s="59"/>
      <c r="D19" s="3"/>
      <c r="E19" s="3"/>
      <c r="F19" s="337"/>
      <c r="G19" s="337"/>
      <c r="H19" s="337"/>
      <c r="I19" s="337"/>
      <c r="J19" s="337"/>
      <c r="K19" s="3"/>
      <c r="L19" s="3"/>
      <c r="M19" s="3"/>
      <c r="N19" s="3"/>
      <c r="O19" s="3"/>
      <c r="P19" s="3"/>
      <c r="Q19" s="3"/>
      <c r="R19" s="3"/>
      <c r="S19" s="3"/>
      <c r="T19" s="3"/>
      <c r="U19" s="3"/>
      <c r="V19" s="3"/>
      <c r="W19" s="3"/>
      <c r="X19" s="3"/>
      <c r="Y19" s="3"/>
      <c r="Z19" s="3"/>
    </row>
    <row r="20" ht="12.0" customHeight="1">
      <c r="A20" s="59"/>
      <c r="B20" s="337"/>
      <c r="C20" s="348" t="s">
        <v>230</v>
      </c>
      <c r="D20" s="59"/>
      <c r="E20" s="349" t="s">
        <v>215</v>
      </c>
      <c r="F20" s="350" t="str">
        <f t="shared" ref="F20:J20" si="3">F$4</f>
        <v>2026F</v>
      </c>
      <c r="G20" s="350" t="str">
        <f t="shared" si="3"/>
        <v>2027F</v>
      </c>
      <c r="H20" s="350" t="str">
        <f t="shared" si="3"/>
        <v>2028F</v>
      </c>
      <c r="I20" s="350" t="str">
        <f t="shared" si="3"/>
        <v>2029F</v>
      </c>
      <c r="J20" s="350" t="str">
        <f t="shared" si="3"/>
        <v>2030F</v>
      </c>
      <c r="K20" s="3"/>
      <c r="L20" s="3"/>
      <c r="M20" s="3"/>
      <c r="N20" s="3"/>
      <c r="O20" s="3"/>
      <c r="P20" s="3"/>
      <c r="Q20" s="3"/>
      <c r="R20" s="3"/>
      <c r="S20" s="3"/>
      <c r="T20" s="3"/>
      <c r="U20" s="3"/>
      <c r="V20" s="3"/>
      <c r="W20" s="3"/>
      <c r="X20" s="3"/>
      <c r="Y20" s="3"/>
      <c r="Z20" s="3"/>
    </row>
    <row r="21" ht="12.0" customHeight="1">
      <c r="A21" s="59" t="s">
        <v>103</v>
      </c>
      <c r="B21" s="351" t="str">
        <f t="shared" ref="B21:B31" si="4">D21&amp;"."&amp;C21</f>
        <v>Residential.Distribution Volumetric Rate</v>
      </c>
      <c r="C21" s="351" t="s">
        <v>116</v>
      </c>
      <c r="D21" s="337" t="s">
        <v>219</v>
      </c>
      <c r="E21" s="3">
        <v>0.0</v>
      </c>
      <c r="F21" s="337">
        <v>0.0</v>
      </c>
      <c r="G21" s="337">
        <v>0.0</v>
      </c>
      <c r="H21" s="337">
        <v>0.0</v>
      </c>
      <c r="I21" s="337">
        <v>0.0</v>
      </c>
      <c r="J21" s="337">
        <v>0.0</v>
      </c>
      <c r="K21" s="3"/>
      <c r="L21" s="3"/>
      <c r="M21" s="3"/>
      <c r="N21" s="3"/>
      <c r="O21" s="3"/>
      <c r="P21" s="3"/>
      <c r="Q21" s="3"/>
      <c r="R21" s="3"/>
      <c r="S21" s="3"/>
      <c r="T21" s="3"/>
      <c r="U21" s="3"/>
      <c r="V21" s="3"/>
      <c r="W21" s="3"/>
      <c r="X21" s="3"/>
      <c r="Y21" s="3"/>
      <c r="Z21" s="3"/>
    </row>
    <row r="22" ht="12.0" customHeight="1">
      <c r="A22" s="59" t="s">
        <v>103</v>
      </c>
      <c r="B22" s="351" t="str">
        <f t="shared" si="4"/>
        <v>General Service &lt; 50 kW.Distribution Volumetric Rate</v>
      </c>
      <c r="C22" s="351" t="s">
        <v>116</v>
      </c>
      <c r="D22" s="337" t="s">
        <v>220</v>
      </c>
      <c r="E22" s="336">
        <v>0.0305</v>
      </c>
      <c r="F22" s="356">
        <v>0.0362</v>
      </c>
      <c r="G22" s="356">
        <v>0.0388</v>
      </c>
      <c r="H22" s="356">
        <v>0.0422</v>
      </c>
      <c r="I22" s="356">
        <v>0.0447</v>
      </c>
      <c r="J22" s="356">
        <v>0.0471</v>
      </c>
      <c r="K22" s="3"/>
      <c r="L22" s="3"/>
      <c r="M22" s="3"/>
      <c r="N22" s="3"/>
      <c r="O22" s="3"/>
      <c r="P22" s="3"/>
      <c r="Q22" s="3"/>
      <c r="R22" s="3"/>
      <c r="S22" s="3"/>
      <c r="T22" s="3"/>
      <c r="U22" s="3"/>
      <c r="V22" s="3"/>
      <c r="W22" s="3"/>
      <c r="X22" s="3"/>
      <c r="Y22" s="3"/>
      <c r="Z22" s="3"/>
    </row>
    <row r="23" ht="12.0" customHeight="1">
      <c r="A23" s="59" t="s">
        <v>123</v>
      </c>
      <c r="B23" s="351" t="str">
        <f t="shared" si="4"/>
        <v>General Service 50 to 1,499 KW.Distribution Volumetric Rate</v>
      </c>
      <c r="C23" s="351" t="s">
        <v>116</v>
      </c>
      <c r="D23" s="337" t="s">
        <v>221</v>
      </c>
      <c r="E23" s="336">
        <v>6.5553</v>
      </c>
      <c r="F23" s="356">
        <v>8.0301</v>
      </c>
      <c r="G23" s="356">
        <v>8.6812</v>
      </c>
      <c r="H23" s="356">
        <v>9.5341</v>
      </c>
      <c r="I23" s="356">
        <v>10.1539</v>
      </c>
      <c r="J23" s="356">
        <v>10.7684</v>
      </c>
      <c r="K23" s="3"/>
      <c r="L23" s="3"/>
      <c r="M23" s="3"/>
      <c r="N23" s="3"/>
      <c r="O23" s="3"/>
      <c r="P23" s="3"/>
      <c r="Q23" s="3"/>
      <c r="R23" s="3"/>
      <c r="S23" s="3"/>
      <c r="T23" s="3"/>
      <c r="U23" s="3"/>
      <c r="V23" s="3"/>
      <c r="W23" s="3"/>
      <c r="X23" s="3"/>
      <c r="Y23" s="3"/>
      <c r="Z23" s="3"/>
    </row>
    <row r="24" ht="12.0" customHeight="1">
      <c r="A24" s="59" t="s">
        <v>123</v>
      </c>
      <c r="B24" s="351" t="str">
        <f t="shared" si="4"/>
        <v>General Service 1,500 to 4,999 KW.Distribution Volumetric Rate</v>
      </c>
      <c r="C24" s="351" t="s">
        <v>116</v>
      </c>
      <c r="D24" s="337" t="s">
        <v>222</v>
      </c>
      <c r="E24" s="336">
        <v>6.0796</v>
      </c>
      <c r="F24" s="356">
        <v>7.6954</v>
      </c>
      <c r="G24" s="356">
        <v>8.4077</v>
      </c>
      <c r="H24" s="356">
        <v>9.3423</v>
      </c>
      <c r="I24" s="356">
        <v>10.0227</v>
      </c>
      <c r="J24" s="356">
        <v>10.6987</v>
      </c>
      <c r="K24" s="3"/>
      <c r="L24" s="3"/>
      <c r="M24" s="3"/>
      <c r="N24" s="3"/>
      <c r="O24" s="3"/>
      <c r="P24" s="3"/>
      <c r="Q24" s="3"/>
      <c r="R24" s="3"/>
      <c r="S24" s="3"/>
      <c r="T24" s="3"/>
      <c r="U24" s="3"/>
      <c r="V24" s="3"/>
      <c r="W24" s="3"/>
      <c r="X24" s="3"/>
      <c r="Y24" s="3"/>
      <c r="Z24" s="3"/>
    </row>
    <row r="25" ht="12.0" customHeight="1">
      <c r="A25" s="59" t="s">
        <v>123</v>
      </c>
      <c r="B25" s="351" t="str">
        <f t="shared" si="4"/>
        <v>Large User.Distribution Volumetric Rate</v>
      </c>
      <c r="C25" s="351" t="s">
        <v>116</v>
      </c>
      <c r="D25" s="337" t="s">
        <v>223</v>
      </c>
      <c r="E25" s="336">
        <v>6.0316</v>
      </c>
      <c r="F25" s="356">
        <v>7.8597</v>
      </c>
      <c r="G25" s="356">
        <v>8.7107</v>
      </c>
      <c r="H25" s="356">
        <v>9.6876</v>
      </c>
      <c r="I25" s="356">
        <v>10.3928</v>
      </c>
      <c r="J25" s="356">
        <v>11.0755</v>
      </c>
      <c r="K25" s="3"/>
      <c r="L25" s="3"/>
      <c r="M25" s="3"/>
      <c r="N25" s="3"/>
      <c r="O25" s="3"/>
      <c r="P25" s="3"/>
      <c r="Q25" s="3"/>
      <c r="R25" s="3"/>
      <c r="S25" s="3"/>
      <c r="T25" s="3"/>
      <c r="U25" s="3"/>
      <c r="V25" s="3"/>
      <c r="W25" s="3"/>
      <c r="X25" s="3"/>
      <c r="Y25" s="3"/>
      <c r="Z25" s="3"/>
    </row>
    <row r="26" ht="12.0" customHeight="1">
      <c r="A26" s="59" t="s">
        <v>123</v>
      </c>
      <c r="B26" s="351" t="str">
        <f t="shared" si="4"/>
        <v>Street Light.Distribution Volumetric Rate</v>
      </c>
      <c r="C26" s="351" t="s">
        <v>116</v>
      </c>
      <c r="D26" s="337" t="s">
        <v>224</v>
      </c>
      <c r="E26" s="336">
        <v>7.8164</v>
      </c>
      <c r="F26" s="356">
        <v>8.6722</v>
      </c>
      <c r="G26" s="356">
        <v>8.422</v>
      </c>
      <c r="H26" s="356">
        <v>8.8929</v>
      </c>
      <c r="I26" s="356">
        <v>9.0974</v>
      </c>
      <c r="J26" s="356">
        <v>9.4537</v>
      </c>
      <c r="K26" s="3"/>
      <c r="L26" s="3"/>
      <c r="M26" s="3"/>
      <c r="N26" s="3"/>
      <c r="O26" s="3"/>
      <c r="P26" s="3"/>
      <c r="Q26" s="3"/>
      <c r="R26" s="3"/>
      <c r="S26" s="3"/>
      <c r="T26" s="3"/>
      <c r="U26" s="3"/>
      <c r="V26" s="3"/>
      <c r="W26" s="3"/>
      <c r="X26" s="3"/>
      <c r="Y26" s="3"/>
      <c r="Z26" s="3"/>
    </row>
    <row r="27" ht="12.0" customHeight="1">
      <c r="A27" s="59" t="s">
        <v>123</v>
      </c>
      <c r="B27" s="351" t="str">
        <f t="shared" si="4"/>
        <v>Sentinel Lights.Distribution Volumetric Rate</v>
      </c>
      <c r="C27" s="351" t="s">
        <v>116</v>
      </c>
      <c r="D27" s="337" t="s">
        <v>225</v>
      </c>
      <c r="E27" s="336">
        <v>32.9297</v>
      </c>
      <c r="F27" s="356">
        <v>39.2753</v>
      </c>
      <c r="G27" s="356">
        <v>42.0761</v>
      </c>
      <c r="H27" s="356">
        <v>45.7709</v>
      </c>
      <c r="I27" s="356">
        <v>48.4387</v>
      </c>
      <c r="J27" s="356">
        <v>51.1048</v>
      </c>
      <c r="K27" s="3"/>
      <c r="L27" s="3"/>
      <c r="M27" s="3"/>
      <c r="N27" s="3"/>
      <c r="O27" s="3"/>
      <c r="P27" s="3"/>
      <c r="Q27" s="3"/>
      <c r="R27" s="3"/>
      <c r="S27" s="3"/>
      <c r="T27" s="3"/>
      <c r="U27" s="3"/>
      <c r="V27" s="3"/>
      <c r="W27" s="3"/>
      <c r="X27" s="3"/>
      <c r="Y27" s="3"/>
      <c r="Z27" s="3"/>
    </row>
    <row r="28" ht="12.0" customHeight="1">
      <c r="A28" s="59" t="s">
        <v>103</v>
      </c>
      <c r="B28" s="351" t="str">
        <f t="shared" si="4"/>
        <v>Unmetered Scattered Load.Distribution Volumetric Rate</v>
      </c>
      <c r="C28" s="351" t="s">
        <v>116</v>
      </c>
      <c r="D28" s="337" t="s">
        <v>226</v>
      </c>
      <c r="E28" s="336">
        <v>0.0338</v>
      </c>
      <c r="F28" s="356">
        <v>0.0386</v>
      </c>
      <c r="G28" s="356">
        <v>0.0413</v>
      </c>
      <c r="H28" s="356">
        <v>0.0447</v>
      </c>
      <c r="I28" s="356">
        <v>0.0473</v>
      </c>
      <c r="J28" s="356">
        <v>0.0499</v>
      </c>
      <c r="K28" s="3"/>
      <c r="L28" s="3"/>
      <c r="M28" s="3"/>
      <c r="N28" s="3"/>
      <c r="O28" s="3"/>
      <c r="P28" s="3"/>
      <c r="Q28" s="3"/>
      <c r="R28" s="3"/>
      <c r="S28" s="3"/>
      <c r="T28" s="3"/>
      <c r="U28" s="3"/>
      <c r="V28" s="3"/>
      <c r="W28" s="3"/>
      <c r="X28" s="3"/>
      <c r="Y28" s="3"/>
      <c r="Z28" s="3"/>
    </row>
    <row r="29" ht="12.0" customHeight="1">
      <c r="A29" s="59" t="s">
        <v>123</v>
      </c>
      <c r="B29" s="351" t="str">
        <f t="shared" si="4"/>
        <v>Standby Power General Service 50 to 1,499 KW.Distribution Volumetric Rate</v>
      </c>
      <c r="C29" s="351" t="s">
        <v>116</v>
      </c>
      <c r="D29" s="337" t="s">
        <v>227</v>
      </c>
      <c r="E29" s="336">
        <v>2.494</v>
      </c>
      <c r="F29" s="357">
        <v>4.0144</v>
      </c>
      <c r="G29" s="357">
        <v>4.34</v>
      </c>
      <c r="H29" s="357">
        <v>4.7664</v>
      </c>
      <c r="I29" s="357">
        <v>5.0763</v>
      </c>
      <c r="J29" s="357">
        <v>5.3836</v>
      </c>
      <c r="K29" s="3"/>
      <c r="L29" s="3"/>
      <c r="M29" s="3"/>
      <c r="N29" s="3"/>
      <c r="O29" s="3"/>
      <c r="P29" s="3"/>
      <c r="Q29" s="3"/>
      <c r="R29" s="3"/>
      <c r="S29" s="3"/>
      <c r="T29" s="3"/>
      <c r="U29" s="3"/>
      <c r="V29" s="3"/>
      <c r="W29" s="3"/>
      <c r="X29" s="3"/>
      <c r="Y29" s="3"/>
      <c r="Z29" s="3"/>
    </row>
    <row r="30" ht="12.0" customHeight="1">
      <c r="A30" s="59" t="s">
        <v>123</v>
      </c>
      <c r="B30" s="351" t="str">
        <f t="shared" si="4"/>
        <v>Standby Power General Service 1,500 to 4,999 KW.Distribution Volumetric Rate</v>
      </c>
      <c r="C30" s="351" t="s">
        <v>116</v>
      </c>
      <c r="D30" s="337" t="s">
        <v>228</v>
      </c>
      <c r="E30" s="336">
        <v>2.2877</v>
      </c>
      <c r="F30" s="357">
        <v>3.8457</v>
      </c>
      <c r="G30" s="357">
        <v>4.2019</v>
      </c>
      <c r="H30" s="357">
        <v>4.6692</v>
      </c>
      <c r="I30" s="357">
        <v>5.0093</v>
      </c>
      <c r="J30" s="357">
        <v>5.3473</v>
      </c>
      <c r="K30" s="3"/>
      <c r="L30" s="3"/>
      <c r="M30" s="3"/>
      <c r="N30" s="3"/>
      <c r="O30" s="3"/>
      <c r="P30" s="3"/>
      <c r="Q30" s="3"/>
      <c r="R30" s="3"/>
      <c r="S30" s="3"/>
      <c r="T30" s="3"/>
      <c r="U30" s="3"/>
      <c r="V30" s="3"/>
      <c r="W30" s="3"/>
      <c r="X30" s="3"/>
      <c r="Y30" s="3"/>
      <c r="Z30" s="3"/>
    </row>
    <row r="31" ht="12.0" customHeight="1">
      <c r="A31" s="59" t="s">
        <v>123</v>
      </c>
      <c r="B31" s="351" t="str">
        <f t="shared" si="4"/>
        <v>Standby Power Large Use.Distribution Volumetric Rate</v>
      </c>
      <c r="C31" s="351" t="s">
        <v>116</v>
      </c>
      <c r="D31" s="337" t="s">
        <v>229</v>
      </c>
      <c r="E31" s="336">
        <v>2.5388</v>
      </c>
      <c r="F31" s="357">
        <v>3.9296</v>
      </c>
      <c r="G31" s="357">
        <v>4.3551</v>
      </c>
      <c r="H31" s="357">
        <v>4.8435</v>
      </c>
      <c r="I31" s="357">
        <v>5.1961</v>
      </c>
      <c r="J31" s="357">
        <v>5.5374</v>
      </c>
      <c r="K31" s="3"/>
      <c r="L31" s="3"/>
      <c r="M31" s="3"/>
      <c r="N31" s="3"/>
      <c r="O31" s="3"/>
      <c r="P31" s="3"/>
      <c r="Q31" s="3"/>
      <c r="R31" s="3"/>
      <c r="S31" s="3"/>
      <c r="T31" s="3"/>
      <c r="U31" s="3"/>
      <c r="V31" s="3"/>
      <c r="W31" s="3"/>
      <c r="X31" s="3"/>
      <c r="Y31" s="3"/>
      <c r="Z31" s="3"/>
    </row>
    <row r="32" ht="12.0" customHeight="1">
      <c r="A32" s="59"/>
      <c r="B32" s="59"/>
      <c r="C32" s="59"/>
      <c r="D32" s="3"/>
      <c r="E32" s="3"/>
      <c r="F32" s="358"/>
      <c r="G32" s="3"/>
      <c r="H32" s="3"/>
      <c r="I32" s="3"/>
      <c r="J32" s="3"/>
      <c r="K32" s="3"/>
      <c r="L32" s="3"/>
      <c r="M32" s="3"/>
      <c r="N32" s="3"/>
      <c r="O32" s="3"/>
      <c r="P32" s="3"/>
      <c r="Q32" s="3"/>
      <c r="R32" s="3"/>
      <c r="S32" s="3"/>
      <c r="T32" s="3"/>
      <c r="U32" s="3"/>
      <c r="V32" s="3"/>
      <c r="W32" s="3"/>
      <c r="X32" s="3"/>
      <c r="Y32" s="3"/>
      <c r="Z32" s="3"/>
    </row>
    <row r="33" ht="12.0" customHeight="1">
      <c r="A33" s="341" t="s">
        <v>231</v>
      </c>
      <c r="B33" s="342"/>
      <c r="C33" s="342"/>
      <c r="D33" s="342"/>
      <c r="E33" s="343"/>
      <c r="F33" s="344"/>
      <c r="G33" s="344"/>
      <c r="H33" s="342"/>
      <c r="I33" s="342"/>
      <c r="J33" s="342"/>
      <c r="K33" s="345"/>
      <c r="L33" s="345"/>
      <c r="M33" s="345"/>
      <c r="N33" s="345"/>
      <c r="O33" s="345"/>
      <c r="P33" s="345"/>
      <c r="Q33" s="345"/>
      <c r="R33" s="345"/>
      <c r="S33" s="345"/>
      <c r="T33" s="345"/>
      <c r="U33" s="345"/>
      <c r="V33" s="345"/>
      <c r="W33" s="345"/>
      <c r="X33" s="345"/>
      <c r="Y33" s="345"/>
      <c r="Z33" s="345"/>
    </row>
    <row r="34" ht="12.0" customHeight="1">
      <c r="A34" s="337"/>
      <c r="B34" s="59"/>
      <c r="C34" s="59"/>
      <c r="D34" s="59"/>
      <c r="E34" s="346"/>
      <c r="F34" s="347"/>
      <c r="G34" s="347"/>
      <c r="H34" s="59"/>
      <c r="I34" s="59"/>
      <c r="J34" s="59"/>
      <c r="K34" s="3"/>
      <c r="L34" s="3"/>
      <c r="M34" s="3"/>
      <c r="N34" s="3"/>
      <c r="O34" s="3"/>
      <c r="P34" s="3"/>
      <c r="Q34" s="3"/>
      <c r="R34" s="3"/>
      <c r="S34" s="3"/>
      <c r="T34" s="3"/>
      <c r="U34" s="3"/>
      <c r="V34" s="3"/>
      <c r="W34" s="3"/>
      <c r="X34" s="3"/>
      <c r="Y34" s="3"/>
      <c r="Z34" s="3"/>
    </row>
    <row r="35" ht="12.0" customHeight="1">
      <c r="A35" s="59"/>
      <c r="B35" s="337"/>
      <c r="C35" s="348" t="s">
        <v>232</v>
      </c>
      <c r="D35" s="3"/>
      <c r="E35" s="3"/>
      <c r="F35" s="3"/>
      <c r="G35" s="3"/>
      <c r="H35" s="359"/>
      <c r="I35" s="3"/>
      <c r="J35" s="3"/>
      <c r="K35" s="3"/>
      <c r="L35" s="3"/>
      <c r="M35" s="3"/>
      <c r="N35" s="3"/>
      <c r="O35" s="3"/>
      <c r="P35" s="3"/>
      <c r="Q35" s="3"/>
      <c r="R35" s="3"/>
      <c r="S35" s="3"/>
      <c r="T35" s="3"/>
      <c r="U35" s="3"/>
      <c r="V35" s="3"/>
      <c r="W35" s="3"/>
      <c r="X35" s="3"/>
      <c r="Y35" s="3"/>
      <c r="Z35" s="3"/>
    </row>
    <row r="36" ht="12.0" customHeight="1">
      <c r="A36" s="59"/>
      <c r="B36" s="59"/>
      <c r="C36" s="348" t="s">
        <v>233</v>
      </c>
      <c r="D36" s="3"/>
      <c r="E36" s="349" t="s">
        <v>215</v>
      </c>
      <c r="F36" s="350" t="str">
        <f t="shared" ref="F36:J36" si="5">F$4</f>
        <v>2026F</v>
      </c>
      <c r="G36" s="350" t="str">
        <f t="shared" si="5"/>
        <v>2027F</v>
      </c>
      <c r="H36" s="350" t="str">
        <f t="shared" si="5"/>
        <v>2028F</v>
      </c>
      <c r="I36" s="350" t="str">
        <f t="shared" si="5"/>
        <v>2029F</v>
      </c>
      <c r="J36" s="350" t="str">
        <f t="shared" si="5"/>
        <v>2030F</v>
      </c>
      <c r="K36" s="3"/>
      <c r="L36" s="3"/>
      <c r="M36" s="3"/>
      <c r="N36" s="3"/>
      <c r="O36" s="3"/>
      <c r="P36" s="3"/>
      <c r="Q36" s="3"/>
      <c r="R36" s="3"/>
      <c r="S36" s="3"/>
      <c r="T36" s="3"/>
      <c r="U36" s="3"/>
      <c r="V36" s="3"/>
      <c r="W36" s="3"/>
      <c r="X36" s="3"/>
      <c r="Y36" s="3"/>
      <c r="Z36" s="3"/>
    </row>
    <row r="37" ht="12.0" customHeight="1">
      <c r="A37" s="59" t="s">
        <v>103</v>
      </c>
      <c r="B37" s="351" t="str">
        <f t="shared" ref="B37:B47" si="6">D37&amp;"."&amp;C37</f>
        <v>Residential.DVA Disposition Rate Rider Group 1 -2025</v>
      </c>
      <c r="C37" s="351" t="s">
        <v>234</v>
      </c>
      <c r="D37" s="337" t="s">
        <v>219</v>
      </c>
      <c r="E37" s="336">
        <v>-2.0E-4</v>
      </c>
      <c r="F37" s="360">
        <v>-5.0E-4</v>
      </c>
      <c r="G37" s="126">
        <v>0.0</v>
      </c>
      <c r="H37" s="126">
        <v>0.0</v>
      </c>
      <c r="I37" s="126">
        <v>0.0</v>
      </c>
      <c r="J37" s="126">
        <v>0.0</v>
      </c>
      <c r="K37" s="3"/>
      <c r="L37" s="3"/>
      <c r="M37" s="3"/>
      <c r="N37" s="3"/>
      <c r="O37" s="3"/>
      <c r="P37" s="3"/>
      <c r="Q37" s="3"/>
      <c r="R37" s="3"/>
      <c r="S37" s="3"/>
      <c r="T37" s="3"/>
      <c r="U37" s="3"/>
      <c r="V37" s="3"/>
      <c r="W37" s="3"/>
      <c r="X37" s="3"/>
      <c r="Y37" s="3"/>
      <c r="Z37" s="3"/>
    </row>
    <row r="38" ht="12.0" customHeight="1">
      <c r="A38" s="59" t="s">
        <v>103</v>
      </c>
      <c r="B38" s="351" t="str">
        <f t="shared" si="6"/>
        <v>General Service &lt; 50 kW.DVA Disposition Rate Rider Group 1 -2025</v>
      </c>
      <c r="C38" s="351" t="s">
        <v>234</v>
      </c>
      <c r="D38" s="337" t="s">
        <v>220</v>
      </c>
      <c r="E38" s="336">
        <v>0.0</v>
      </c>
      <c r="F38" s="360">
        <v>-4.0E-4</v>
      </c>
      <c r="G38" s="126">
        <v>0.0</v>
      </c>
      <c r="H38" s="126">
        <v>0.0</v>
      </c>
      <c r="I38" s="126">
        <v>0.0</v>
      </c>
      <c r="J38" s="126">
        <v>0.0</v>
      </c>
      <c r="K38" s="3"/>
      <c r="L38" s="3"/>
      <c r="M38" s="3"/>
      <c r="N38" s="3"/>
      <c r="O38" s="3"/>
      <c r="P38" s="3"/>
      <c r="Q38" s="3"/>
      <c r="R38" s="3"/>
      <c r="S38" s="3"/>
      <c r="T38" s="3"/>
      <c r="U38" s="3"/>
      <c r="V38" s="3"/>
      <c r="W38" s="3"/>
      <c r="X38" s="3"/>
      <c r="Y38" s="3"/>
      <c r="Z38" s="3"/>
    </row>
    <row r="39" ht="12.0" customHeight="1">
      <c r="A39" s="59" t="s">
        <v>123</v>
      </c>
      <c r="B39" s="351" t="str">
        <f t="shared" si="6"/>
        <v>General Service 50 to 1,499 KW.DVA Disposition Rate Rider Group 1 -2025</v>
      </c>
      <c r="C39" s="351" t="s">
        <v>234</v>
      </c>
      <c r="D39" s="337" t="s">
        <v>221</v>
      </c>
      <c r="E39" s="336">
        <v>0.3531</v>
      </c>
      <c r="F39" s="360">
        <v>0.0072</v>
      </c>
      <c r="G39" s="126">
        <v>0.0</v>
      </c>
      <c r="H39" s="126">
        <v>0.0</v>
      </c>
      <c r="I39" s="126">
        <v>0.0</v>
      </c>
      <c r="J39" s="126">
        <v>0.0</v>
      </c>
      <c r="K39" s="3"/>
      <c r="L39" s="3"/>
      <c r="M39" s="3"/>
      <c r="N39" s="3"/>
      <c r="O39" s="3"/>
      <c r="P39" s="3"/>
      <c r="Q39" s="3"/>
      <c r="R39" s="3"/>
      <c r="S39" s="3"/>
      <c r="T39" s="3"/>
      <c r="U39" s="3"/>
      <c r="V39" s="3"/>
      <c r="W39" s="3"/>
      <c r="X39" s="3"/>
      <c r="Y39" s="3"/>
      <c r="Z39" s="3"/>
    </row>
    <row r="40" ht="12.0" customHeight="1">
      <c r="A40" s="59" t="s">
        <v>123</v>
      </c>
      <c r="B40" s="351" t="str">
        <f t="shared" si="6"/>
        <v>General Service 1,500 to 4,999 KW.DVA Disposition Rate Rider Group 1 -2025</v>
      </c>
      <c r="C40" s="351" t="s">
        <v>234</v>
      </c>
      <c r="D40" s="337" t="s">
        <v>222</v>
      </c>
      <c r="E40" s="336">
        <v>0.0536</v>
      </c>
      <c r="F40" s="360">
        <v>-0.1732</v>
      </c>
      <c r="G40" s="126">
        <v>0.0</v>
      </c>
      <c r="H40" s="126">
        <v>0.0</v>
      </c>
      <c r="I40" s="126">
        <v>0.0</v>
      </c>
      <c r="J40" s="126">
        <v>0.0</v>
      </c>
      <c r="K40" s="3"/>
      <c r="L40" s="3"/>
      <c r="M40" s="3"/>
      <c r="N40" s="3"/>
      <c r="O40" s="3"/>
      <c r="P40" s="3"/>
      <c r="Q40" s="3"/>
      <c r="R40" s="3"/>
      <c r="S40" s="3"/>
      <c r="T40" s="3"/>
      <c r="U40" s="3"/>
      <c r="V40" s="3"/>
      <c r="W40" s="3"/>
      <c r="X40" s="3"/>
      <c r="Y40" s="3"/>
      <c r="Z40" s="3"/>
    </row>
    <row r="41" ht="12.0" customHeight="1">
      <c r="A41" s="59" t="s">
        <v>123</v>
      </c>
      <c r="B41" s="351" t="str">
        <f t="shared" si="6"/>
        <v>Large User.DVA Disposition Rate Rider Group 1 -2025</v>
      </c>
      <c r="C41" s="351" t="s">
        <v>234</v>
      </c>
      <c r="D41" s="337" t="s">
        <v>223</v>
      </c>
      <c r="E41" s="336">
        <v>0.0634</v>
      </c>
      <c r="F41" s="360">
        <v>-0.193</v>
      </c>
      <c r="G41" s="126">
        <v>0.0</v>
      </c>
      <c r="H41" s="126">
        <v>0.0</v>
      </c>
      <c r="I41" s="126">
        <v>0.0</v>
      </c>
      <c r="J41" s="126">
        <v>0.0</v>
      </c>
      <c r="K41" s="3"/>
      <c r="L41" s="3"/>
      <c r="M41" s="3"/>
      <c r="N41" s="3"/>
      <c r="O41" s="3"/>
      <c r="P41" s="3"/>
      <c r="Q41" s="3"/>
      <c r="R41" s="3"/>
      <c r="S41" s="3"/>
      <c r="T41" s="3"/>
      <c r="U41" s="3"/>
      <c r="V41" s="3"/>
      <c r="W41" s="3"/>
      <c r="X41" s="3"/>
      <c r="Y41" s="3"/>
      <c r="Z41" s="3"/>
    </row>
    <row r="42" ht="12.0" customHeight="1">
      <c r="A42" s="59" t="s">
        <v>123</v>
      </c>
      <c r="B42" s="351" t="str">
        <f t="shared" si="6"/>
        <v>Street Light.DVA Disposition Rate Rider Group 1 -2025</v>
      </c>
      <c r="C42" s="351" t="s">
        <v>234</v>
      </c>
      <c r="D42" s="337" t="s">
        <v>224</v>
      </c>
      <c r="E42" s="336">
        <v>0.041</v>
      </c>
      <c r="F42" s="360">
        <v>-0.1752</v>
      </c>
      <c r="G42" s="126">
        <v>0.0</v>
      </c>
      <c r="H42" s="126">
        <v>0.0</v>
      </c>
      <c r="I42" s="126">
        <v>0.0</v>
      </c>
      <c r="J42" s="126">
        <v>0.0</v>
      </c>
      <c r="K42" s="3"/>
      <c r="L42" s="3"/>
      <c r="M42" s="3"/>
      <c r="N42" s="3"/>
      <c r="O42" s="3"/>
      <c r="P42" s="3"/>
      <c r="Q42" s="3"/>
      <c r="R42" s="3"/>
      <c r="S42" s="3"/>
      <c r="T42" s="3"/>
      <c r="U42" s="3"/>
      <c r="V42" s="3"/>
      <c r="W42" s="3"/>
      <c r="X42" s="3"/>
      <c r="Y42" s="3"/>
      <c r="Z42" s="3"/>
    </row>
    <row r="43" ht="12.0" customHeight="1">
      <c r="A43" s="59" t="s">
        <v>123</v>
      </c>
      <c r="B43" s="351" t="str">
        <f t="shared" si="6"/>
        <v>Sentinel Lights.DVA Disposition Rate Rider Group 1 -2025</v>
      </c>
      <c r="C43" s="351" t="s">
        <v>234</v>
      </c>
      <c r="D43" s="337" t="s">
        <v>225</v>
      </c>
      <c r="E43" s="336">
        <v>0.0414</v>
      </c>
      <c r="F43" s="360">
        <v>-0.111</v>
      </c>
      <c r="G43" s="126">
        <v>0.0</v>
      </c>
      <c r="H43" s="126">
        <v>0.0</v>
      </c>
      <c r="I43" s="126">
        <v>0.0</v>
      </c>
      <c r="J43" s="126">
        <v>0.0</v>
      </c>
      <c r="K43" s="3"/>
      <c r="L43" s="3"/>
      <c r="M43" s="3"/>
      <c r="N43" s="3"/>
      <c r="O43" s="3"/>
      <c r="P43" s="3"/>
      <c r="Q43" s="3"/>
      <c r="R43" s="3"/>
      <c r="S43" s="3"/>
      <c r="T43" s="3"/>
      <c r="U43" s="3"/>
      <c r="V43" s="3"/>
      <c r="W43" s="3"/>
      <c r="X43" s="3"/>
      <c r="Y43" s="3"/>
      <c r="Z43" s="3"/>
    </row>
    <row r="44" ht="12.0" customHeight="1">
      <c r="A44" s="59" t="s">
        <v>103</v>
      </c>
      <c r="B44" s="351" t="str">
        <f t="shared" si="6"/>
        <v>Unmetered Scattered Load.DVA Disposition Rate Rider Group 1 -2025</v>
      </c>
      <c r="C44" s="351" t="s">
        <v>234</v>
      </c>
      <c r="D44" s="337" t="s">
        <v>226</v>
      </c>
      <c r="E44" s="336">
        <v>1.0E-4</v>
      </c>
      <c r="F44" s="360">
        <v>-3.0E-4</v>
      </c>
      <c r="G44" s="126">
        <v>0.0</v>
      </c>
      <c r="H44" s="126">
        <v>0.0</v>
      </c>
      <c r="I44" s="126">
        <v>0.0</v>
      </c>
      <c r="J44" s="126">
        <v>0.0</v>
      </c>
      <c r="K44" s="3"/>
      <c r="L44" s="3"/>
      <c r="M44" s="3"/>
      <c r="N44" s="3"/>
      <c r="O44" s="3"/>
      <c r="P44" s="3"/>
      <c r="Q44" s="3"/>
      <c r="R44" s="3"/>
      <c r="S44" s="3"/>
      <c r="T44" s="3"/>
      <c r="U44" s="3"/>
      <c r="V44" s="3"/>
      <c r="W44" s="3"/>
      <c r="X44" s="3"/>
      <c r="Y44" s="3"/>
      <c r="Z44" s="3"/>
    </row>
    <row r="45" ht="12.0" customHeight="1">
      <c r="A45" s="59" t="s">
        <v>123</v>
      </c>
      <c r="B45" s="351" t="str">
        <f t="shared" si="6"/>
        <v>Standby Power General Service 50 to 1,499 KW.DVA Disposition Rate Rider Group 1 -2025</v>
      </c>
      <c r="C45" s="351" t="s">
        <v>234</v>
      </c>
      <c r="D45" s="337" t="s">
        <v>227</v>
      </c>
      <c r="E45" s="3"/>
      <c r="F45" s="361"/>
      <c r="G45" s="3"/>
      <c r="H45" s="3"/>
      <c r="I45" s="3"/>
      <c r="J45" s="3"/>
      <c r="K45" s="3"/>
      <c r="L45" s="3"/>
      <c r="M45" s="3"/>
      <c r="N45" s="3"/>
      <c r="O45" s="3"/>
      <c r="P45" s="3"/>
      <c r="Q45" s="3"/>
      <c r="R45" s="3"/>
      <c r="S45" s="3"/>
      <c r="T45" s="3"/>
      <c r="U45" s="3"/>
      <c r="V45" s="3"/>
      <c r="W45" s="3"/>
      <c r="X45" s="3"/>
      <c r="Y45" s="3"/>
      <c r="Z45" s="3"/>
    </row>
    <row r="46" ht="12.0" customHeight="1">
      <c r="A46" s="59" t="s">
        <v>123</v>
      </c>
      <c r="B46" s="351" t="str">
        <f t="shared" si="6"/>
        <v>Standby Power General Service 1,500 to 4,999 KW.DVA Disposition Rate Rider Group 1 -2025</v>
      </c>
      <c r="C46" s="351" t="s">
        <v>234</v>
      </c>
      <c r="D46" s="337" t="s">
        <v>228</v>
      </c>
      <c r="E46" s="3"/>
      <c r="F46" s="361"/>
      <c r="G46" s="3"/>
      <c r="H46" s="362"/>
      <c r="I46" s="3"/>
      <c r="J46" s="3"/>
      <c r="K46" s="3"/>
      <c r="L46" s="3"/>
      <c r="M46" s="3"/>
      <c r="N46" s="3"/>
      <c r="O46" s="3"/>
      <c r="P46" s="3"/>
      <c r="Q46" s="3"/>
      <c r="R46" s="3"/>
      <c r="S46" s="3"/>
      <c r="T46" s="3"/>
      <c r="U46" s="3"/>
      <c r="V46" s="3"/>
      <c r="W46" s="3"/>
      <c r="X46" s="3"/>
      <c r="Y46" s="3"/>
      <c r="Z46" s="3"/>
    </row>
    <row r="47" ht="12.0" customHeight="1">
      <c r="A47" s="59" t="s">
        <v>123</v>
      </c>
      <c r="B47" s="351" t="str">
        <f t="shared" si="6"/>
        <v>Standby Power Large Use.DVA Disposition Rate Rider Group 1 -2025</v>
      </c>
      <c r="C47" s="351" t="s">
        <v>234</v>
      </c>
      <c r="D47" s="337" t="s">
        <v>229</v>
      </c>
      <c r="E47" s="3"/>
      <c r="F47" s="361"/>
      <c r="G47" s="3"/>
      <c r="H47" s="362"/>
      <c r="I47" s="3"/>
      <c r="J47" s="3"/>
      <c r="K47" s="3"/>
      <c r="L47" s="3"/>
      <c r="M47" s="3"/>
      <c r="N47" s="3"/>
      <c r="O47" s="3"/>
      <c r="P47" s="3"/>
      <c r="Q47" s="3"/>
      <c r="R47" s="3"/>
      <c r="S47" s="3"/>
      <c r="T47" s="3"/>
      <c r="U47" s="3"/>
      <c r="V47" s="3"/>
      <c r="W47" s="3"/>
      <c r="X47" s="3"/>
      <c r="Y47" s="3"/>
      <c r="Z47" s="3"/>
    </row>
    <row r="48" ht="12.0" customHeight="1">
      <c r="A48" s="3"/>
      <c r="B48" s="337"/>
      <c r="C48" s="3"/>
      <c r="D48" s="3"/>
      <c r="E48" s="3"/>
      <c r="F48" s="3"/>
      <c r="G48" s="3"/>
      <c r="H48" s="3"/>
      <c r="I48" s="363"/>
      <c r="J48" s="3"/>
      <c r="K48" s="3"/>
      <c r="L48" s="3"/>
      <c r="M48" s="3"/>
      <c r="N48" s="3"/>
      <c r="O48" s="3"/>
      <c r="P48" s="3"/>
      <c r="Q48" s="3"/>
      <c r="R48" s="3"/>
      <c r="S48" s="3"/>
      <c r="T48" s="3"/>
      <c r="U48" s="3"/>
      <c r="V48" s="3"/>
      <c r="W48" s="3"/>
      <c r="X48" s="3"/>
      <c r="Y48" s="3"/>
      <c r="Z48" s="3"/>
    </row>
    <row r="49" ht="12.0" customHeight="1">
      <c r="A49" s="3"/>
      <c r="B49" s="337"/>
      <c r="C49" s="348" t="s">
        <v>235</v>
      </c>
      <c r="D49" s="3"/>
      <c r="E49" s="3"/>
      <c r="F49" s="3"/>
      <c r="G49" s="3"/>
      <c r="H49" s="3"/>
      <c r="I49" s="3"/>
      <c r="J49" s="3"/>
      <c r="K49" s="3"/>
      <c r="L49" s="3"/>
      <c r="M49" s="3"/>
      <c r="N49" s="3"/>
      <c r="O49" s="3"/>
      <c r="P49" s="3"/>
      <c r="Q49" s="3"/>
      <c r="R49" s="3"/>
      <c r="S49" s="3"/>
      <c r="T49" s="3"/>
      <c r="U49" s="3"/>
      <c r="V49" s="3"/>
      <c r="W49" s="3"/>
      <c r="X49" s="3"/>
      <c r="Y49" s="3"/>
      <c r="Z49" s="3"/>
    </row>
    <row r="50" ht="12.0" customHeight="1">
      <c r="A50" s="3"/>
      <c r="B50" s="59"/>
      <c r="C50" s="348" t="s">
        <v>233</v>
      </c>
      <c r="D50" s="3"/>
      <c r="E50" s="349" t="s">
        <v>215</v>
      </c>
      <c r="F50" s="350" t="str">
        <f t="shared" ref="F50:J50" si="7">F$4</f>
        <v>2026F</v>
      </c>
      <c r="G50" s="350" t="str">
        <f t="shared" si="7"/>
        <v>2027F</v>
      </c>
      <c r="H50" s="350" t="str">
        <f t="shared" si="7"/>
        <v>2028F</v>
      </c>
      <c r="I50" s="350" t="str">
        <f t="shared" si="7"/>
        <v>2029F</v>
      </c>
      <c r="J50" s="350" t="str">
        <f t="shared" si="7"/>
        <v>2030F</v>
      </c>
      <c r="K50" s="3"/>
      <c r="L50" s="3"/>
      <c r="M50" s="3"/>
      <c r="N50" s="3"/>
      <c r="O50" s="3"/>
      <c r="P50" s="3"/>
      <c r="Q50" s="3"/>
      <c r="R50" s="3"/>
      <c r="S50" s="3"/>
      <c r="T50" s="3"/>
      <c r="U50" s="3"/>
      <c r="V50" s="3"/>
      <c r="W50" s="3"/>
      <c r="X50" s="3"/>
      <c r="Y50" s="3"/>
      <c r="Z50" s="3"/>
    </row>
    <row r="51" ht="12.0" customHeight="1">
      <c r="A51" s="59" t="s">
        <v>103</v>
      </c>
      <c r="B51" s="351" t="str">
        <f t="shared" ref="B51:B60" si="8">D51&amp;"."&amp;C51</f>
        <v>Residential.DVA Disposition Rate Rider Group 1 - 2024</v>
      </c>
      <c r="C51" s="351" t="s">
        <v>236</v>
      </c>
      <c r="D51" s="337" t="s">
        <v>219</v>
      </c>
      <c r="E51" s="336"/>
      <c r="F51" s="126">
        <v>0.0</v>
      </c>
      <c r="G51" s="126">
        <v>0.0</v>
      </c>
      <c r="H51" s="126">
        <v>0.0</v>
      </c>
      <c r="I51" s="126">
        <v>0.0</v>
      </c>
      <c r="J51" s="126">
        <v>0.0</v>
      </c>
      <c r="K51" s="3"/>
      <c r="L51" s="3"/>
      <c r="M51" s="3"/>
      <c r="N51" s="3"/>
      <c r="O51" s="3"/>
      <c r="P51" s="3"/>
      <c r="Q51" s="3"/>
      <c r="R51" s="3"/>
      <c r="S51" s="3"/>
      <c r="T51" s="3"/>
      <c r="U51" s="3"/>
      <c r="V51" s="3"/>
      <c r="W51" s="3"/>
      <c r="X51" s="3"/>
      <c r="Y51" s="3"/>
      <c r="Z51" s="3"/>
    </row>
    <row r="52" ht="12.0" customHeight="1">
      <c r="A52" s="59" t="s">
        <v>103</v>
      </c>
      <c r="B52" s="351" t="str">
        <f t="shared" si="8"/>
        <v>General Service &lt; 50 kW.DVA Disposition Rate Rider Group 1 - 2024</v>
      </c>
      <c r="C52" s="351" t="s">
        <v>236</v>
      </c>
      <c r="D52" s="337" t="s">
        <v>220</v>
      </c>
      <c r="E52" s="336"/>
      <c r="F52" s="126">
        <v>0.0</v>
      </c>
      <c r="G52" s="126">
        <v>0.0</v>
      </c>
      <c r="H52" s="126">
        <v>0.0</v>
      </c>
      <c r="I52" s="126">
        <v>0.0</v>
      </c>
      <c r="J52" s="126">
        <v>0.0</v>
      </c>
      <c r="K52" s="3"/>
      <c r="L52" s="3"/>
      <c r="M52" s="3"/>
      <c r="N52" s="3"/>
      <c r="O52" s="3"/>
      <c r="P52" s="3"/>
      <c r="Q52" s="3"/>
      <c r="R52" s="3"/>
      <c r="S52" s="3"/>
      <c r="T52" s="3"/>
      <c r="U52" s="3"/>
      <c r="V52" s="3"/>
      <c r="W52" s="3"/>
      <c r="X52" s="3"/>
      <c r="Y52" s="3"/>
      <c r="Z52" s="3"/>
    </row>
    <row r="53" ht="12.0" customHeight="1">
      <c r="A53" s="59" t="s">
        <v>123</v>
      </c>
      <c r="B53" s="351" t="str">
        <f t="shared" si="8"/>
        <v>General Service 50 to 1,499 KW.DVA Disposition Rate Rider Group 1 - 2024</v>
      </c>
      <c r="C53" s="351" t="s">
        <v>236</v>
      </c>
      <c r="D53" s="337" t="s">
        <v>221</v>
      </c>
      <c r="E53" s="336"/>
      <c r="F53" s="126">
        <v>0.0</v>
      </c>
      <c r="G53" s="126">
        <v>0.0</v>
      </c>
      <c r="H53" s="126">
        <v>0.0</v>
      </c>
      <c r="I53" s="126">
        <v>0.0</v>
      </c>
      <c r="J53" s="126">
        <v>0.0</v>
      </c>
      <c r="K53" s="3"/>
      <c r="L53" s="3"/>
      <c r="M53" s="3"/>
      <c r="N53" s="3"/>
      <c r="O53" s="3"/>
      <c r="P53" s="3"/>
      <c r="Q53" s="3"/>
      <c r="R53" s="3"/>
      <c r="S53" s="3"/>
      <c r="T53" s="3"/>
      <c r="U53" s="3"/>
      <c r="V53" s="3"/>
      <c r="W53" s="3"/>
      <c r="X53" s="3"/>
      <c r="Y53" s="3"/>
      <c r="Z53" s="3"/>
    </row>
    <row r="54" ht="12.0" customHeight="1">
      <c r="A54" s="59" t="s">
        <v>123</v>
      </c>
      <c r="B54" s="351" t="str">
        <f t="shared" si="8"/>
        <v>General Service 1,500 to 4,999 KW.DVA Disposition Rate Rider Group 1 - 2024</v>
      </c>
      <c r="C54" s="351" t="s">
        <v>236</v>
      </c>
      <c r="D54" s="337" t="s">
        <v>222</v>
      </c>
      <c r="E54" s="336"/>
      <c r="F54" s="126">
        <v>0.0</v>
      </c>
      <c r="G54" s="126">
        <v>0.0</v>
      </c>
      <c r="H54" s="126">
        <v>0.0</v>
      </c>
      <c r="I54" s="126">
        <v>0.0</v>
      </c>
      <c r="J54" s="126">
        <v>0.0</v>
      </c>
      <c r="K54" s="3"/>
      <c r="L54" s="3"/>
      <c r="M54" s="3"/>
      <c r="N54" s="3"/>
      <c r="O54" s="3"/>
      <c r="P54" s="3"/>
      <c r="Q54" s="3"/>
      <c r="R54" s="3"/>
      <c r="S54" s="3"/>
      <c r="T54" s="3"/>
      <c r="U54" s="3"/>
      <c r="V54" s="3"/>
      <c r="W54" s="3"/>
      <c r="X54" s="3"/>
      <c r="Y54" s="3"/>
      <c r="Z54" s="3"/>
    </row>
    <row r="55" ht="12.0" customHeight="1">
      <c r="A55" s="59" t="s">
        <v>123</v>
      </c>
      <c r="B55" s="351" t="str">
        <f t="shared" si="8"/>
        <v>Large User.DVA Disposition Rate Rider Group 1 - 2024</v>
      </c>
      <c r="C55" s="351" t="s">
        <v>236</v>
      </c>
      <c r="D55" s="337" t="s">
        <v>223</v>
      </c>
      <c r="E55" s="336"/>
      <c r="F55" s="126">
        <v>0.0</v>
      </c>
      <c r="G55" s="126">
        <v>0.0</v>
      </c>
      <c r="H55" s="126">
        <v>0.0</v>
      </c>
      <c r="I55" s="126">
        <v>0.0</v>
      </c>
      <c r="J55" s="126">
        <v>0.0</v>
      </c>
      <c r="K55" s="3"/>
      <c r="L55" s="3"/>
      <c r="M55" s="3"/>
      <c r="N55" s="3"/>
      <c r="O55" s="3"/>
      <c r="P55" s="3"/>
      <c r="Q55" s="3"/>
      <c r="R55" s="3"/>
      <c r="S55" s="3"/>
      <c r="T55" s="3"/>
      <c r="U55" s="3"/>
      <c r="V55" s="3"/>
      <c r="W55" s="3"/>
      <c r="X55" s="3"/>
      <c r="Y55" s="3"/>
      <c r="Z55" s="3"/>
    </row>
    <row r="56" ht="12.0" customHeight="1">
      <c r="A56" s="59" t="s">
        <v>123</v>
      </c>
      <c r="B56" s="351" t="str">
        <f t="shared" si="8"/>
        <v>Street Light.DVA Disposition Rate Rider Group 1 - 2024</v>
      </c>
      <c r="C56" s="351" t="s">
        <v>236</v>
      </c>
      <c r="D56" s="337" t="s">
        <v>224</v>
      </c>
      <c r="E56" s="336"/>
      <c r="F56" s="126">
        <v>0.0</v>
      </c>
      <c r="G56" s="126">
        <v>0.0</v>
      </c>
      <c r="H56" s="126">
        <v>0.0</v>
      </c>
      <c r="I56" s="126">
        <v>0.0</v>
      </c>
      <c r="J56" s="126">
        <v>0.0</v>
      </c>
      <c r="K56" s="3"/>
      <c r="L56" s="3"/>
      <c r="M56" s="3"/>
      <c r="N56" s="3"/>
      <c r="O56" s="3"/>
      <c r="P56" s="3"/>
      <c r="Q56" s="3"/>
      <c r="R56" s="3"/>
      <c r="S56" s="3"/>
      <c r="T56" s="3"/>
      <c r="U56" s="3"/>
      <c r="V56" s="3"/>
      <c r="W56" s="3"/>
      <c r="X56" s="3"/>
      <c r="Y56" s="3"/>
      <c r="Z56" s="3"/>
    </row>
    <row r="57" ht="12.0" customHeight="1">
      <c r="A57" s="59" t="s">
        <v>123</v>
      </c>
      <c r="B57" s="351" t="str">
        <f t="shared" si="8"/>
        <v>Sentinel Lights.DVA Disposition Rate Rider Group 1 - 2024</v>
      </c>
      <c r="C57" s="351" t="s">
        <v>236</v>
      </c>
      <c r="D57" s="337" t="s">
        <v>225</v>
      </c>
      <c r="E57" s="336"/>
      <c r="F57" s="126">
        <v>0.0</v>
      </c>
      <c r="G57" s="126">
        <v>0.0</v>
      </c>
      <c r="H57" s="126">
        <v>0.0</v>
      </c>
      <c r="I57" s="126">
        <v>0.0</v>
      </c>
      <c r="J57" s="126">
        <v>0.0</v>
      </c>
      <c r="K57" s="3"/>
      <c r="L57" s="3"/>
      <c r="M57" s="3"/>
      <c r="N57" s="3"/>
      <c r="O57" s="3"/>
      <c r="P57" s="3"/>
      <c r="Q57" s="3"/>
      <c r="R57" s="3"/>
      <c r="S57" s="3"/>
      <c r="T57" s="3"/>
      <c r="U57" s="3"/>
      <c r="V57" s="3"/>
      <c r="W57" s="3"/>
      <c r="X57" s="3"/>
      <c r="Y57" s="3"/>
      <c r="Z57" s="3"/>
    </row>
    <row r="58" ht="12.0" customHeight="1">
      <c r="A58" s="59" t="s">
        <v>103</v>
      </c>
      <c r="B58" s="351" t="str">
        <f t="shared" si="8"/>
        <v>Unmetered Scattered Load.DVA Disposition Rate Rider Group 1 - 2024</v>
      </c>
      <c r="C58" s="351" t="s">
        <v>236</v>
      </c>
      <c r="D58" s="337" t="s">
        <v>226</v>
      </c>
      <c r="E58" s="336"/>
      <c r="F58" s="126">
        <v>0.0</v>
      </c>
      <c r="G58" s="126">
        <v>0.0</v>
      </c>
      <c r="H58" s="126">
        <v>0.0</v>
      </c>
      <c r="I58" s="126">
        <v>0.0</v>
      </c>
      <c r="J58" s="126">
        <v>0.0</v>
      </c>
      <c r="K58" s="3"/>
      <c r="L58" s="3"/>
      <c r="M58" s="3"/>
      <c r="N58" s="3"/>
      <c r="O58" s="3"/>
      <c r="P58" s="3"/>
      <c r="Q58" s="3"/>
      <c r="R58" s="3"/>
      <c r="S58" s="3"/>
      <c r="T58" s="3"/>
      <c r="U58" s="3"/>
      <c r="V58" s="3"/>
      <c r="W58" s="3"/>
      <c r="X58" s="3"/>
      <c r="Y58" s="3"/>
      <c r="Z58" s="3"/>
    </row>
    <row r="59" ht="12.0" customHeight="1">
      <c r="A59" s="59" t="s">
        <v>123</v>
      </c>
      <c r="B59" s="351" t="str">
        <f t="shared" si="8"/>
        <v>Standby Power General Service 50 to 1,499 KW.DVA Disposition Rate Rider Group 1 - 2024</v>
      </c>
      <c r="C59" s="351" t="s">
        <v>236</v>
      </c>
      <c r="D59" s="337" t="s">
        <v>227</v>
      </c>
      <c r="E59" s="3"/>
      <c r="F59" s="126"/>
      <c r="G59" s="3"/>
      <c r="H59" s="3"/>
      <c r="I59" s="3"/>
      <c r="J59" s="3"/>
      <c r="K59" s="3"/>
      <c r="L59" s="3"/>
      <c r="M59" s="3"/>
      <c r="N59" s="3"/>
      <c r="O59" s="3"/>
      <c r="P59" s="3"/>
      <c r="Q59" s="3"/>
      <c r="R59" s="3"/>
      <c r="S59" s="3"/>
      <c r="T59" s="3"/>
      <c r="U59" s="3"/>
      <c r="V59" s="3"/>
      <c r="W59" s="3"/>
      <c r="X59" s="3"/>
      <c r="Y59" s="3"/>
      <c r="Z59" s="3"/>
    </row>
    <row r="60" ht="12.0" customHeight="1">
      <c r="A60" s="59" t="s">
        <v>123</v>
      </c>
      <c r="B60" s="351" t="str">
        <f t="shared" si="8"/>
        <v>Standby Power General Service 1,500 to 4,999 KW.DVA Disposition Rate Rider Group 1 - 2024</v>
      </c>
      <c r="C60" s="351" t="s">
        <v>236</v>
      </c>
      <c r="D60" s="337" t="s">
        <v>228</v>
      </c>
      <c r="E60" s="3"/>
      <c r="F60" s="361"/>
      <c r="G60" s="3"/>
      <c r="H60" s="362"/>
      <c r="I60" s="3"/>
      <c r="J60" s="3"/>
      <c r="K60" s="3"/>
      <c r="L60" s="3"/>
      <c r="M60" s="3"/>
      <c r="N60" s="3"/>
      <c r="O60" s="3"/>
      <c r="P60" s="3"/>
      <c r="Q60" s="3"/>
      <c r="R60" s="3"/>
      <c r="S60" s="3"/>
      <c r="T60" s="3"/>
      <c r="U60" s="3"/>
      <c r="V60" s="3"/>
      <c r="W60" s="3"/>
      <c r="X60" s="3"/>
      <c r="Y60" s="3"/>
      <c r="Z60" s="3"/>
    </row>
    <row r="61" ht="12.0" customHeight="1">
      <c r="A61" s="59" t="s">
        <v>123</v>
      </c>
      <c r="B61" s="351" t="s">
        <v>237</v>
      </c>
      <c r="C61" s="351" t="s">
        <v>236</v>
      </c>
      <c r="D61" s="337" t="s">
        <v>229</v>
      </c>
      <c r="E61" s="3"/>
      <c r="F61" s="361"/>
      <c r="G61" s="3"/>
      <c r="H61" s="362"/>
      <c r="I61" s="3"/>
      <c r="J61" s="3"/>
      <c r="K61" s="3"/>
      <c r="L61" s="3"/>
      <c r="M61" s="3"/>
      <c r="N61" s="3"/>
      <c r="O61" s="3"/>
      <c r="P61" s="3"/>
      <c r="Q61" s="3"/>
      <c r="R61" s="3"/>
      <c r="S61" s="3"/>
      <c r="T61" s="3"/>
      <c r="U61" s="3"/>
      <c r="V61" s="3"/>
      <c r="W61" s="3"/>
      <c r="X61" s="3"/>
      <c r="Y61" s="3"/>
      <c r="Z61" s="3"/>
    </row>
    <row r="62" ht="12.0" customHeight="1">
      <c r="A62" s="59"/>
      <c r="B62" s="337"/>
      <c r="C62" s="3"/>
      <c r="D62" s="337"/>
      <c r="E62" s="3"/>
      <c r="F62" s="3"/>
      <c r="G62" s="337"/>
      <c r="H62" s="337"/>
      <c r="I62" s="337"/>
      <c r="J62" s="337"/>
      <c r="K62" s="3"/>
      <c r="L62" s="3"/>
      <c r="M62" s="3"/>
      <c r="N62" s="3"/>
      <c r="O62" s="3"/>
      <c r="P62" s="3"/>
      <c r="Q62" s="3"/>
      <c r="R62" s="3"/>
      <c r="S62" s="3"/>
      <c r="T62" s="3"/>
      <c r="U62" s="3"/>
      <c r="V62" s="3"/>
      <c r="W62" s="3"/>
      <c r="X62" s="3"/>
      <c r="Y62" s="3"/>
      <c r="Z62" s="3"/>
    </row>
    <row r="63" ht="12.0" customHeight="1">
      <c r="A63" s="364"/>
      <c r="B63" s="351"/>
      <c r="C63" s="348" t="s">
        <v>238</v>
      </c>
      <c r="D63" s="337"/>
      <c r="E63" s="349" t="s">
        <v>215</v>
      </c>
      <c r="F63" s="350" t="str">
        <f t="shared" ref="F63:J63" si="9">F$4</f>
        <v>2026F</v>
      </c>
      <c r="G63" s="350" t="str">
        <f t="shared" si="9"/>
        <v>2027F</v>
      </c>
      <c r="H63" s="350" t="str">
        <f t="shared" si="9"/>
        <v>2028F</v>
      </c>
      <c r="I63" s="350" t="str">
        <f t="shared" si="9"/>
        <v>2029F</v>
      </c>
      <c r="J63" s="350" t="str">
        <f t="shared" si="9"/>
        <v>2030F</v>
      </c>
      <c r="K63" s="3"/>
      <c r="L63" s="3"/>
      <c r="M63" s="3"/>
      <c r="N63" s="3"/>
      <c r="O63" s="3"/>
      <c r="P63" s="3"/>
      <c r="Q63" s="3"/>
      <c r="R63" s="3"/>
      <c r="S63" s="3"/>
      <c r="T63" s="3"/>
      <c r="U63" s="3"/>
      <c r="V63" s="3"/>
      <c r="W63" s="3"/>
      <c r="X63" s="3"/>
      <c r="Y63" s="3"/>
      <c r="Z63" s="3"/>
    </row>
    <row r="64" ht="12.0" customHeight="1">
      <c r="A64" s="59" t="s">
        <v>239</v>
      </c>
      <c r="B64" s="351" t="str">
        <f t="shared" ref="B64:B71" si="10">D64&amp;"."&amp;C64</f>
        <v>Residential.Deferral/Variance Account Disposition Rate Rider Group 2</v>
      </c>
      <c r="C64" s="351" t="s">
        <v>237</v>
      </c>
      <c r="D64" s="337" t="s">
        <v>219</v>
      </c>
      <c r="E64" s="336">
        <v>0.0</v>
      </c>
      <c r="F64" s="365">
        <v>-0.54</v>
      </c>
      <c r="G64" s="126">
        <v>0.0</v>
      </c>
      <c r="H64" s="126">
        <v>0.0</v>
      </c>
      <c r="I64" s="126">
        <v>0.0</v>
      </c>
      <c r="J64" s="126">
        <v>0.0</v>
      </c>
      <c r="K64" s="3"/>
      <c r="L64" s="3"/>
      <c r="M64" s="3"/>
      <c r="N64" s="3"/>
      <c r="O64" s="3"/>
      <c r="P64" s="3"/>
      <c r="Q64" s="3"/>
      <c r="R64" s="3"/>
      <c r="S64" s="3"/>
      <c r="T64" s="3"/>
      <c r="U64" s="3"/>
      <c r="V64" s="3"/>
      <c r="W64" s="3"/>
      <c r="X64" s="3"/>
      <c r="Y64" s="3"/>
      <c r="Z64" s="3"/>
    </row>
    <row r="65" ht="12.0" customHeight="1">
      <c r="A65" s="59" t="s">
        <v>103</v>
      </c>
      <c r="B65" s="351" t="str">
        <f t="shared" si="10"/>
        <v>General Service &lt; 50 kW.Deferral/Variance Account Disposition Rate Rider Group 2</v>
      </c>
      <c r="C65" s="351" t="s">
        <v>237</v>
      </c>
      <c r="D65" s="337" t="s">
        <v>220</v>
      </c>
      <c r="E65" s="336">
        <v>0.0</v>
      </c>
      <c r="F65" s="365">
        <v>-6.0E-4</v>
      </c>
      <c r="G65" s="126">
        <v>0.0</v>
      </c>
      <c r="H65" s="126">
        <v>0.0</v>
      </c>
      <c r="I65" s="126">
        <v>0.0</v>
      </c>
      <c r="J65" s="126">
        <v>0.0</v>
      </c>
      <c r="K65" s="3"/>
      <c r="L65" s="3"/>
      <c r="M65" s="3"/>
      <c r="N65" s="3"/>
      <c r="O65" s="3"/>
      <c r="P65" s="3"/>
      <c r="Q65" s="3"/>
      <c r="R65" s="3"/>
      <c r="S65" s="3"/>
      <c r="T65" s="3"/>
      <c r="U65" s="3"/>
      <c r="V65" s="3"/>
      <c r="W65" s="3"/>
      <c r="X65" s="3"/>
      <c r="Y65" s="3"/>
      <c r="Z65" s="3"/>
    </row>
    <row r="66" ht="12.0" customHeight="1">
      <c r="A66" s="59" t="s">
        <v>123</v>
      </c>
      <c r="B66" s="351" t="str">
        <f t="shared" si="10"/>
        <v>General Service 50 to 1,499 KW.Deferral/Variance Account Disposition Rate Rider Group 2</v>
      </c>
      <c r="C66" s="351" t="s">
        <v>237</v>
      </c>
      <c r="D66" s="337" t="s">
        <v>221</v>
      </c>
      <c r="E66" s="336">
        <v>0.0</v>
      </c>
      <c r="F66" s="365">
        <v>-0.1203</v>
      </c>
      <c r="G66" s="126">
        <v>0.0</v>
      </c>
      <c r="H66" s="126">
        <v>0.0</v>
      </c>
      <c r="I66" s="126">
        <v>0.0</v>
      </c>
      <c r="J66" s="126">
        <v>0.0</v>
      </c>
      <c r="K66" s="3"/>
      <c r="L66" s="3"/>
      <c r="M66" s="3"/>
      <c r="N66" s="3"/>
      <c r="O66" s="3"/>
      <c r="P66" s="3"/>
      <c r="Q66" s="3"/>
      <c r="R66" s="3"/>
      <c r="S66" s="3"/>
      <c r="T66" s="3"/>
      <c r="U66" s="3"/>
      <c r="V66" s="3"/>
      <c r="W66" s="3"/>
      <c r="X66" s="3"/>
      <c r="Y66" s="3"/>
      <c r="Z66" s="3"/>
    </row>
    <row r="67" ht="12.0" customHeight="1">
      <c r="A67" s="59" t="s">
        <v>123</v>
      </c>
      <c r="B67" s="351" t="str">
        <f t="shared" si="10"/>
        <v>General Service 1,500 to 4,999 KW.Deferral/Variance Account Disposition Rate Rider Group 2</v>
      </c>
      <c r="C67" s="351" t="s">
        <v>237</v>
      </c>
      <c r="D67" s="337" t="s">
        <v>222</v>
      </c>
      <c r="E67" s="336">
        <v>0.0</v>
      </c>
      <c r="F67" s="365">
        <v>-0.1318</v>
      </c>
      <c r="G67" s="126">
        <v>0.0</v>
      </c>
      <c r="H67" s="126">
        <v>0.0</v>
      </c>
      <c r="I67" s="126">
        <v>0.0</v>
      </c>
      <c r="J67" s="126">
        <v>0.0</v>
      </c>
      <c r="K67" s="3"/>
      <c r="L67" s="3"/>
      <c r="M67" s="3"/>
      <c r="N67" s="3"/>
      <c r="O67" s="3"/>
      <c r="P67" s="3"/>
      <c r="Q67" s="3"/>
      <c r="R67" s="3"/>
      <c r="S67" s="3"/>
      <c r="T67" s="3"/>
      <c r="U67" s="3"/>
      <c r="V67" s="3"/>
      <c r="W67" s="3"/>
      <c r="X67" s="3"/>
      <c r="Y67" s="3"/>
      <c r="Z67" s="3"/>
    </row>
    <row r="68" ht="12.0" customHeight="1">
      <c r="A68" s="59" t="s">
        <v>123</v>
      </c>
      <c r="B68" s="351" t="str">
        <f t="shared" si="10"/>
        <v>Large User.Deferral/Variance Account Disposition Rate Rider Group 2</v>
      </c>
      <c r="C68" s="351" t="s">
        <v>237</v>
      </c>
      <c r="D68" s="337" t="s">
        <v>223</v>
      </c>
      <c r="E68" s="336">
        <v>0.0</v>
      </c>
      <c r="F68" s="365">
        <v>-0.129</v>
      </c>
      <c r="G68" s="126">
        <v>0.0</v>
      </c>
      <c r="H68" s="126">
        <v>0.0</v>
      </c>
      <c r="I68" s="126">
        <v>0.0</v>
      </c>
      <c r="J68" s="126">
        <v>0.0</v>
      </c>
      <c r="K68" s="3"/>
      <c r="L68" s="3"/>
      <c r="M68" s="3"/>
      <c r="N68" s="3"/>
      <c r="O68" s="3"/>
      <c r="P68" s="3"/>
      <c r="Q68" s="3"/>
      <c r="R68" s="3"/>
      <c r="S68" s="3"/>
      <c r="T68" s="3"/>
      <c r="U68" s="3"/>
      <c r="V68" s="3"/>
      <c r="W68" s="3"/>
      <c r="X68" s="3"/>
      <c r="Y68" s="3"/>
      <c r="Z68" s="3"/>
    </row>
    <row r="69" ht="12.0" customHeight="1">
      <c r="A69" s="59" t="s">
        <v>123</v>
      </c>
      <c r="B69" s="351" t="str">
        <f t="shared" si="10"/>
        <v>Street Light.Deferral/Variance Account Disposition Rate Rider Group 2</v>
      </c>
      <c r="C69" s="351" t="s">
        <v>237</v>
      </c>
      <c r="D69" s="337" t="s">
        <v>224</v>
      </c>
      <c r="E69" s="336">
        <v>0.0</v>
      </c>
      <c r="F69" s="365">
        <v>-0.3359</v>
      </c>
      <c r="G69" s="126">
        <v>0.0</v>
      </c>
      <c r="H69" s="126">
        <v>0.0</v>
      </c>
      <c r="I69" s="126">
        <v>0.0</v>
      </c>
      <c r="J69" s="126">
        <v>0.0</v>
      </c>
      <c r="K69" s="3"/>
      <c r="L69" s="3"/>
      <c r="M69" s="3"/>
      <c r="N69" s="3"/>
      <c r="O69" s="3"/>
      <c r="P69" s="3"/>
      <c r="Q69" s="3"/>
      <c r="R69" s="3"/>
      <c r="S69" s="3"/>
      <c r="T69" s="3"/>
      <c r="U69" s="3"/>
      <c r="V69" s="3"/>
      <c r="W69" s="3"/>
      <c r="X69" s="3"/>
      <c r="Y69" s="3"/>
      <c r="Z69" s="3"/>
    </row>
    <row r="70" ht="12.0" customHeight="1">
      <c r="A70" s="59" t="s">
        <v>123</v>
      </c>
      <c r="B70" s="351" t="str">
        <f t="shared" si="10"/>
        <v>Sentinel Lights.Deferral/Variance Account Disposition Rate Rider Group 2</v>
      </c>
      <c r="C70" s="351" t="s">
        <v>237</v>
      </c>
      <c r="D70" s="337" t="s">
        <v>225</v>
      </c>
      <c r="E70" s="336">
        <v>0.0</v>
      </c>
      <c r="F70" s="365">
        <v>-0.9569</v>
      </c>
      <c r="G70" s="126">
        <v>0.0</v>
      </c>
      <c r="H70" s="126">
        <v>0.0</v>
      </c>
      <c r="I70" s="126">
        <v>0.0</v>
      </c>
      <c r="J70" s="126">
        <v>0.0</v>
      </c>
      <c r="K70" s="3"/>
      <c r="L70" s="3"/>
      <c r="M70" s="3"/>
      <c r="N70" s="3"/>
      <c r="O70" s="3"/>
      <c r="P70" s="3"/>
      <c r="Q70" s="3"/>
      <c r="R70" s="3"/>
      <c r="S70" s="3"/>
      <c r="T70" s="3"/>
      <c r="U70" s="3"/>
      <c r="V70" s="3"/>
      <c r="W70" s="3"/>
      <c r="X70" s="3"/>
      <c r="Y70" s="3"/>
      <c r="Z70" s="3"/>
    </row>
    <row r="71" ht="12.0" customHeight="1">
      <c r="A71" s="59" t="s">
        <v>103</v>
      </c>
      <c r="B71" s="351" t="str">
        <f t="shared" si="10"/>
        <v>Unmetered Scattered Load.Deferral/Variance Account Disposition Rate Rider Group 2</v>
      </c>
      <c r="C71" s="351" t="s">
        <v>237</v>
      </c>
      <c r="D71" s="337" t="s">
        <v>226</v>
      </c>
      <c r="E71" s="336">
        <v>0.0</v>
      </c>
      <c r="F71" s="365">
        <v>-9.0E-4</v>
      </c>
      <c r="G71" s="126">
        <v>0.0</v>
      </c>
      <c r="H71" s="126">
        <v>0.0</v>
      </c>
      <c r="I71" s="126">
        <v>0.0</v>
      </c>
      <c r="J71" s="126">
        <v>0.0</v>
      </c>
      <c r="K71" s="3"/>
      <c r="L71" s="3"/>
      <c r="M71" s="3"/>
      <c r="N71" s="3"/>
      <c r="O71" s="3"/>
      <c r="P71" s="3"/>
      <c r="Q71" s="3"/>
      <c r="R71" s="3"/>
      <c r="S71" s="3"/>
      <c r="T71" s="3"/>
      <c r="U71" s="3"/>
      <c r="V71" s="3"/>
      <c r="W71" s="3"/>
      <c r="X71" s="3"/>
      <c r="Y71" s="3"/>
      <c r="Z71" s="3"/>
    </row>
    <row r="72" ht="12.0" customHeight="1">
      <c r="A72" s="59" t="s">
        <v>123</v>
      </c>
      <c r="B72" s="351"/>
      <c r="C72" s="351"/>
      <c r="D72" s="337" t="s">
        <v>227</v>
      </c>
      <c r="E72" s="336"/>
      <c r="F72" s="366"/>
      <c r="G72" s="366"/>
      <c r="H72" s="126"/>
      <c r="I72" s="126"/>
      <c r="J72" s="126"/>
      <c r="K72" s="3"/>
      <c r="L72" s="3"/>
      <c r="M72" s="3"/>
      <c r="N72" s="3"/>
      <c r="O72" s="3"/>
      <c r="P72" s="3"/>
      <c r="Q72" s="3"/>
      <c r="R72" s="3"/>
      <c r="S72" s="3"/>
      <c r="T72" s="3"/>
      <c r="U72" s="3"/>
      <c r="V72" s="3"/>
      <c r="W72" s="3"/>
      <c r="X72" s="3"/>
      <c r="Y72" s="3"/>
      <c r="Z72" s="3"/>
    </row>
    <row r="73" ht="12.0" customHeight="1">
      <c r="A73" s="59" t="s">
        <v>123</v>
      </c>
      <c r="B73" s="351"/>
      <c r="C73" s="351"/>
      <c r="D73" s="337" t="s">
        <v>228</v>
      </c>
      <c r="E73" s="336"/>
      <c r="F73" s="366"/>
      <c r="G73" s="366"/>
      <c r="H73" s="126"/>
      <c r="I73" s="126"/>
      <c r="J73" s="126"/>
      <c r="K73" s="3"/>
      <c r="L73" s="3"/>
      <c r="M73" s="3"/>
      <c r="N73" s="3"/>
      <c r="O73" s="3"/>
      <c r="P73" s="3"/>
      <c r="Q73" s="3"/>
      <c r="R73" s="3"/>
      <c r="S73" s="3"/>
      <c r="T73" s="3"/>
      <c r="U73" s="3"/>
      <c r="V73" s="3"/>
      <c r="W73" s="3"/>
      <c r="X73" s="3"/>
      <c r="Y73" s="3"/>
      <c r="Z73" s="3"/>
    </row>
    <row r="74" ht="12.0" customHeight="1">
      <c r="A74" s="59" t="s">
        <v>123</v>
      </c>
      <c r="B74" s="351"/>
      <c r="C74" s="59"/>
      <c r="D74" s="337" t="s">
        <v>229</v>
      </c>
      <c r="E74" s="336"/>
      <c r="F74" s="366"/>
      <c r="G74" s="366"/>
      <c r="H74" s="126"/>
      <c r="I74" s="126"/>
      <c r="J74" s="126"/>
      <c r="K74" s="3"/>
      <c r="L74" s="3"/>
      <c r="M74" s="3"/>
      <c r="N74" s="3"/>
      <c r="O74" s="3"/>
      <c r="P74" s="3"/>
      <c r="Q74" s="3"/>
      <c r="R74" s="3"/>
      <c r="S74" s="3"/>
      <c r="T74" s="3"/>
      <c r="U74" s="3"/>
      <c r="V74" s="3"/>
      <c r="W74" s="3"/>
      <c r="X74" s="3"/>
      <c r="Y74" s="3"/>
      <c r="Z74" s="3"/>
    </row>
    <row r="75" ht="12.0" customHeight="1">
      <c r="A75" s="3"/>
      <c r="B75" s="337"/>
      <c r="C75" s="3"/>
      <c r="D75" s="337"/>
      <c r="E75" s="3"/>
      <c r="F75" s="367"/>
      <c r="G75" s="3"/>
      <c r="H75" s="59"/>
      <c r="I75" s="59"/>
      <c r="J75" s="3"/>
      <c r="K75" s="3"/>
      <c r="L75" s="3"/>
      <c r="M75" s="3"/>
      <c r="N75" s="3"/>
      <c r="O75" s="3"/>
      <c r="P75" s="3"/>
      <c r="Q75" s="3"/>
      <c r="R75" s="3"/>
      <c r="S75" s="3"/>
      <c r="T75" s="3"/>
      <c r="U75" s="3"/>
      <c r="V75" s="3"/>
      <c r="W75" s="3"/>
      <c r="X75" s="3"/>
      <c r="Y75" s="3"/>
      <c r="Z75" s="3"/>
    </row>
    <row r="76" ht="12.0" customHeight="1">
      <c r="A76" s="59" t="s">
        <v>239</v>
      </c>
      <c r="B76" s="351" t="str">
        <f t="shared" ref="B76:B86" si="11">D76&amp;"."&amp;C76</f>
        <v>.Approved Rate Riders Year 2 for Accounts 1595 [1568] (2026)</v>
      </c>
      <c r="C76" s="348" t="s">
        <v>240</v>
      </c>
      <c r="D76" s="337"/>
      <c r="E76" s="3"/>
      <c r="F76" s="367"/>
      <c r="G76" s="3"/>
      <c r="H76" s="59"/>
      <c r="I76" s="59"/>
      <c r="J76" s="3"/>
      <c r="K76" s="3"/>
      <c r="L76" s="3"/>
      <c r="M76" s="3"/>
      <c r="N76" s="3"/>
      <c r="O76" s="3"/>
      <c r="P76" s="3"/>
      <c r="Q76" s="3"/>
      <c r="R76" s="3"/>
      <c r="S76" s="3"/>
      <c r="T76" s="3"/>
      <c r="U76" s="3"/>
      <c r="V76" s="3"/>
      <c r="W76" s="3"/>
      <c r="X76" s="3"/>
      <c r="Y76" s="3"/>
      <c r="Z76" s="3"/>
    </row>
    <row r="77" ht="12.0" customHeight="1">
      <c r="A77" s="59" t="s">
        <v>103</v>
      </c>
      <c r="B77" s="351" t="str">
        <f t="shared" si="11"/>
        <v>Residential.LRAM Rate Rider</v>
      </c>
      <c r="C77" s="351" t="s">
        <v>241</v>
      </c>
      <c r="D77" s="337" t="s">
        <v>219</v>
      </c>
      <c r="E77" s="336">
        <v>0.25</v>
      </c>
      <c r="F77" s="126">
        <v>0.0</v>
      </c>
      <c r="G77" s="126">
        <v>0.0</v>
      </c>
      <c r="H77" s="126">
        <v>0.0</v>
      </c>
      <c r="I77" s="126">
        <v>0.0</v>
      </c>
      <c r="J77" s="126">
        <v>0.0</v>
      </c>
      <c r="K77" s="3"/>
      <c r="L77" s="3"/>
      <c r="M77" s="3"/>
      <c r="N77" s="3"/>
      <c r="O77" s="3"/>
      <c r="P77" s="3"/>
      <c r="Q77" s="3"/>
      <c r="R77" s="3"/>
      <c r="S77" s="3"/>
      <c r="T77" s="3"/>
      <c r="U77" s="3"/>
      <c r="V77" s="3"/>
      <c r="W77" s="3"/>
      <c r="X77" s="3"/>
      <c r="Y77" s="3"/>
      <c r="Z77" s="3"/>
    </row>
    <row r="78" ht="12.0" customHeight="1">
      <c r="A78" s="59" t="s">
        <v>123</v>
      </c>
      <c r="B78" s="351" t="str">
        <f t="shared" si="11"/>
        <v>General Service &lt; 50 kW.LRAM Rate Rider</v>
      </c>
      <c r="C78" s="351" t="s">
        <v>241</v>
      </c>
      <c r="D78" s="337" t="s">
        <v>220</v>
      </c>
      <c r="E78" s="336">
        <v>7.0E-4</v>
      </c>
      <c r="F78" s="126">
        <v>0.0</v>
      </c>
      <c r="G78" s="126">
        <v>0.0</v>
      </c>
      <c r="H78" s="126">
        <v>0.0</v>
      </c>
      <c r="I78" s="126">
        <v>0.0</v>
      </c>
      <c r="J78" s="126">
        <v>0.0</v>
      </c>
      <c r="K78" s="3"/>
      <c r="L78" s="3"/>
      <c r="M78" s="3"/>
      <c r="N78" s="3"/>
      <c r="O78" s="3"/>
      <c r="P78" s="3"/>
      <c r="Q78" s="3"/>
      <c r="R78" s="3"/>
      <c r="S78" s="3"/>
      <c r="T78" s="3"/>
      <c r="U78" s="3"/>
      <c r="V78" s="3"/>
      <c r="W78" s="3"/>
      <c r="X78" s="3"/>
      <c r="Y78" s="3"/>
      <c r="Z78" s="3"/>
    </row>
    <row r="79" ht="12.0" customHeight="1">
      <c r="A79" s="59" t="s">
        <v>123</v>
      </c>
      <c r="B79" s="351" t="str">
        <f t="shared" si="11"/>
        <v>General Service 50 to 1,499 KW.LRAM Rate Rider</v>
      </c>
      <c r="C79" s="351" t="s">
        <v>241</v>
      </c>
      <c r="D79" s="337" t="s">
        <v>221</v>
      </c>
      <c r="E79" s="336">
        <v>-0.2477</v>
      </c>
      <c r="F79" s="126">
        <v>0.0</v>
      </c>
      <c r="G79" s="126">
        <v>0.0</v>
      </c>
      <c r="H79" s="126">
        <v>0.0</v>
      </c>
      <c r="I79" s="126">
        <v>0.0</v>
      </c>
      <c r="J79" s="126">
        <v>0.0</v>
      </c>
      <c r="K79" s="3"/>
      <c r="L79" s="3"/>
      <c r="M79" s="3"/>
      <c r="N79" s="3"/>
      <c r="O79" s="3"/>
      <c r="P79" s="3"/>
      <c r="Q79" s="3"/>
      <c r="R79" s="3"/>
      <c r="S79" s="3"/>
      <c r="T79" s="3"/>
      <c r="U79" s="3"/>
      <c r="V79" s="3"/>
      <c r="W79" s="3"/>
      <c r="X79" s="3"/>
      <c r="Y79" s="3"/>
      <c r="Z79" s="3"/>
    </row>
    <row r="80" ht="12.0" customHeight="1">
      <c r="A80" s="59" t="s">
        <v>123</v>
      </c>
      <c r="B80" s="351" t="str">
        <f t="shared" si="11"/>
        <v>General Service 1,500 to 4,999 KW.LRAM Rate Rider</v>
      </c>
      <c r="C80" s="351" t="s">
        <v>241</v>
      </c>
      <c r="D80" s="337" t="s">
        <v>222</v>
      </c>
      <c r="E80" s="336">
        <v>0.2021</v>
      </c>
      <c r="F80" s="126">
        <v>0.0</v>
      </c>
      <c r="G80" s="126">
        <v>0.0</v>
      </c>
      <c r="H80" s="126">
        <v>0.0</v>
      </c>
      <c r="I80" s="126">
        <v>0.0</v>
      </c>
      <c r="J80" s="126">
        <v>0.0</v>
      </c>
      <c r="K80" s="3"/>
      <c r="L80" s="3"/>
      <c r="M80" s="3"/>
      <c r="N80" s="3"/>
      <c r="O80" s="3"/>
      <c r="P80" s="3"/>
      <c r="Q80" s="3"/>
      <c r="R80" s="3"/>
      <c r="S80" s="3"/>
      <c r="T80" s="3"/>
      <c r="U80" s="3"/>
      <c r="V80" s="3"/>
      <c r="W80" s="3"/>
      <c r="X80" s="3"/>
      <c r="Y80" s="3"/>
      <c r="Z80" s="3"/>
    </row>
    <row r="81" ht="12.0" customHeight="1">
      <c r="A81" s="59" t="s">
        <v>123</v>
      </c>
      <c r="B81" s="351" t="str">
        <f t="shared" si="11"/>
        <v>Large User.LRAM Rate Rider</v>
      </c>
      <c r="C81" s="351" t="s">
        <v>241</v>
      </c>
      <c r="D81" s="337" t="s">
        <v>223</v>
      </c>
      <c r="E81" s="336">
        <v>0.2011</v>
      </c>
      <c r="F81" s="126">
        <v>0.0</v>
      </c>
      <c r="G81" s="126">
        <v>0.0</v>
      </c>
      <c r="H81" s="126">
        <v>0.0</v>
      </c>
      <c r="I81" s="126">
        <v>0.0</v>
      </c>
      <c r="J81" s="126">
        <v>0.0</v>
      </c>
      <c r="K81" s="3"/>
      <c r="L81" s="3"/>
      <c r="M81" s="3"/>
      <c r="N81" s="3"/>
      <c r="O81" s="3"/>
      <c r="P81" s="3"/>
      <c r="Q81" s="3"/>
      <c r="R81" s="3"/>
      <c r="S81" s="3"/>
      <c r="T81" s="3"/>
      <c r="U81" s="3"/>
      <c r="V81" s="3"/>
      <c r="W81" s="3"/>
      <c r="X81" s="3"/>
      <c r="Y81" s="3"/>
      <c r="Z81" s="3"/>
    </row>
    <row r="82" ht="12.0" customHeight="1">
      <c r="A82" s="59" t="s">
        <v>123</v>
      </c>
      <c r="B82" s="351" t="str">
        <f t="shared" si="11"/>
        <v>Street Light.LRAM Rate Rider</v>
      </c>
      <c r="C82" s="351" t="s">
        <v>241</v>
      </c>
      <c r="D82" s="337" t="s">
        <v>224</v>
      </c>
      <c r="E82" s="336">
        <v>4.8925</v>
      </c>
      <c r="F82" s="126">
        <v>4.8925</v>
      </c>
      <c r="G82" s="126">
        <v>0.0</v>
      </c>
      <c r="H82" s="126">
        <v>0.0</v>
      </c>
      <c r="I82" s="126">
        <v>0.0</v>
      </c>
      <c r="J82" s="126">
        <v>0.0</v>
      </c>
      <c r="K82" s="3"/>
      <c r="L82" s="3"/>
      <c r="M82" s="3"/>
      <c r="N82" s="3"/>
      <c r="O82" s="3"/>
      <c r="P82" s="3"/>
      <c r="Q82" s="3"/>
      <c r="R82" s="3"/>
      <c r="S82" s="3"/>
      <c r="T82" s="3"/>
      <c r="U82" s="3"/>
      <c r="V82" s="3"/>
      <c r="W82" s="3"/>
      <c r="X82" s="3"/>
      <c r="Y82" s="3"/>
      <c r="Z82" s="3"/>
    </row>
    <row r="83" ht="12.0" customHeight="1">
      <c r="A83" s="59" t="s">
        <v>103</v>
      </c>
      <c r="B83" s="351" t="str">
        <f t="shared" si="11"/>
        <v>Sentinel Lights.LRAM Rate Rider</v>
      </c>
      <c r="C83" s="351" t="s">
        <v>241</v>
      </c>
      <c r="D83" s="337" t="s">
        <v>225</v>
      </c>
      <c r="E83" s="336">
        <v>0.0</v>
      </c>
      <c r="F83" s="126"/>
      <c r="G83" s="126">
        <v>0.0</v>
      </c>
      <c r="H83" s="126">
        <v>0.0</v>
      </c>
      <c r="I83" s="126">
        <v>0.0</v>
      </c>
      <c r="J83" s="126">
        <v>0.0</v>
      </c>
      <c r="K83" s="3"/>
      <c r="L83" s="3"/>
      <c r="M83" s="3"/>
      <c r="N83" s="3"/>
      <c r="O83" s="3"/>
      <c r="P83" s="3"/>
      <c r="Q83" s="3"/>
      <c r="R83" s="3"/>
      <c r="S83" s="3"/>
      <c r="T83" s="3"/>
      <c r="U83" s="3"/>
      <c r="V83" s="3"/>
      <c r="W83" s="3"/>
      <c r="X83" s="3"/>
      <c r="Y83" s="3"/>
      <c r="Z83" s="3"/>
    </row>
    <row r="84" ht="12.0" customHeight="1">
      <c r="A84" s="59" t="s">
        <v>123</v>
      </c>
      <c r="B84" s="351" t="str">
        <f t="shared" si="11"/>
        <v>Unmetered Scattered Load.LRAM Rate Rider</v>
      </c>
      <c r="C84" s="351" t="s">
        <v>241</v>
      </c>
      <c r="D84" s="337" t="s">
        <v>226</v>
      </c>
      <c r="E84" s="336">
        <v>0.0</v>
      </c>
      <c r="F84" s="126">
        <v>0.0</v>
      </c>
      <c r="G84" s="126">
        <v>0.0</v>
      </c>
      <c r="H84" s="126">
        <v>0.0</v>
      </c>
      <c r="I84" s="126">
        <v>0.0</v>
      </c>
      <c r="J84" s="126">
        <v>0.0</v>
      </c>
      <c r="K84" s="3"/>
      <c r="L84" s="3"/>
      <c r="M84" s="3"/>
      <c r="N84" s="3"/>
      <c r="O84" s="3"/>
      <c r="P84" s="3"/>
      <c r="Q84" s="3"/>
      <c r="R84" s="3"/>
      <c r="S84" s="3"/>
      <c r="T84" s="3"/>
      <c r="U84" s="3"/>
      <c r="V84" s="3"/>
      <c r="W84" s="3"/>
      <c r="X84" s="3"/>
      <c r="Y84" s="3"/>
      <c r="Z84" s="3"/>
    </row>
    <row r="85" ht="12.0" customHeight="1">
      <c r="A85" s="59" t="s">
        <v>123</v>
      </c>
      <c r="B85" s="351" t="str">
        <f t="shared" si="11"/>
        <v>Standby Power General Service 50 to 1,499 KW.</v>
      </c>
      <c r="C85" s="351"/>
      <c r="D85" s="337" t="s">
        <v>227</v>
      </c>
      <c r="E85" s="336"/>
      <c r="F85" s="368"/>
      <c r="G85" s="3"/>
      <c r="H85" s="3"/>
      <c r="I85" s="3"/>
      <c r="J85" s="3"/>
      <c r="K85" s="3"/>
      <c r="L85" s="3"/>
      <c r="M85" s="3"/>
      <c r="N85" s="3"/>
      <c r="O85" s="3"/>
      <c r="P85" s="3"/>
      <c r="Q85" s="3"/>
      <c r="R85" s="3"/>
      <c r="S85" s="3"/>
      <c r="T85" s="3"/>
      <c r="U85" s="3"/>
      <c r="V85" s="3"/>
      <c r="W85" s="3"/>
      <c r="X85" s="3"/>
      <c r="Y85" s="3"/>
      <c r="Z85" s="3"/>
    </row>
    <row r="86" ht="12.0" customHeight="1">
      <c r="A86" s="59" t="s">
        <v>123</v>
      </c>
      <c r="B86" s="351" t="str">
        <f t="shared" si="11"/>
        <v>Standby Power General Service 1,500 to 4,999 KW.</v>
      </c>
      <c r="C86" s="351"/>
      <c r="D86" s="337" t="s">
        <v>228</v>
      </c>
      <c r="E86" s="336"/>
      <c r="F86" s="368"/>
      <c r="G86" s="3"/>
      <c r="H86" s="3"/>
      <c r="I86" s="3"/>
      <c r="J86" s="3"/>
      <c r="K86" s="3"/>
      <c r="L86" s="3"/>
      <c r="M86" s="3"/>
      <c r="N86" s="3"/>
      <c r="O86" s="3"/>
      <c r="P86" s="3"/>
      <c r="Q86" s="3"/>
      <c r="R86" s="3"/>
      <c r="S86" s="3"/>
      <c r="T86" s="3"/>
      <c r="U86" s="3"/>
      <c r="V86" s="3"/>
      <c r="W86" s="3"/>
      <c r="X86" s="3"/>
      <c r="Y86" s="3"/>
      <c r="Z86" s="3"/>
    </row>
    <row r="87" ht="12.0" customHeight="1">
      <c r="A87" s="3"/>
      <c r="B87" s="337"/>
      <c r="C87" s="351"/>
      <c r="D87" s="337" t="s">
        <v>229</v>
      </c>
      <c r="E87" s="336"/>
      <c r="F87" s="368"/>
      <c r="G87" s="3"/>
      <c r="H87" s="3"/>
      <c r="I87" s="3"/>
      <c r="J87" s="3"/>
      <c r="K87" s="3"/>
      <c r="L87" s="3"/>
      <c r="M87" s="3"/>
      <c r="N87" s="3"/>
      <c r="O87" s="3"/>
      <c r="P87" s="3"/>
      <c r="Q87" s="3"/>
      <c r="R87" s="3"/>
      <c r="S87" s="3"/>
      <c r="T87" s="3"/>
      <c r="U87" s="3"/>
      <c r="V87" s="3"/>
      <c r="W87" s="3"/>
      <c r="X87" s="3"/>
      <c r="Y87" s="3"/>
      <c r="Z87" s="3"/>
    </row>
    <row r="88" ht="12.0" customHeight="1">
      <c r="A88" s="3"/>
      <c r="B88" s="337"/>
      <c r="C88" s="3"/>
      <c r="D88" s="337"/>
      <c r="E88" s="3"/>
      <c r="F88" s="367"/>
      <c r="G88" s="3"/>
      <c r="H88" s="59"/>
      <c r="I88" s="59"/>
      <c r="J88" s="3"/>
      <c r="K88" s="3"/>
      <c r="L88" s="3"/>
      <c r="M88" s="3"/>
      <c r="N88" s="3"/>
      <c r="O88" s="3"/>
      <c r="P88" s="3"/>
      <c r="Q88" s="3"/>
      <c r="R88" s="3"/>
      <c r="S88" s="3"/>
      <c r="T88" s="3"/>
      <c r="U88" s="3"/>
      <c r="V88" s="3"/>
      <c r="W88" s="3"/>
      <c r="X88" s="3"/>
      <c r="Y88" s="3"/>
      <c r="Z88" s="3"/>
    </row>
    <row r="89" ht="12.0" customHeight="1">
      <c r="A89" s="3"/>
      <c r="B89" s="337"/>
      <c r="C89" s="369" t="s">
        <v>242</v>
      </c>
      <c r="D89" s="3"/>
      <c r="E89" s="349" t="s">
        <v>215</v>
      </c>
      <c r="F89" s="350" t="str">
        <f t="shared" ref="F89:J89" si="12">F$4</f>
        <v>2026F</v>
      </c>
      <c r="G89" s="350" t="str">
        <f t="shared" si="12"/>
        <v>2027F</v>
      </c>
      <c r="H89" s="350" t="str">
        <f t="shared" si="12"/>
        <v>2028F</v>
      </c>
      <c r="I89" s="350" t="str">
        <f t="shared" si="12"/>
        <v>2029F</v>
      </c>
      <c r="J89" s="350" t="str">
        <f t="shared" si="12"/>
        <v>2030F</v>
      </c>
      <c r="K89" s="3"/>
      <c r="L89" s="3"/>
      <c r="M89" s="3"/>
      <c r="N89" s="3"/>
      <c r="O89" s="3"/>
      <c r="P89" s="3"/>
      <c r="Q89" s="3"/>
      <c r="R89" s="3"/>
      <c r="S89" s="3"/>
      <c r="T89" s="3"/>
      <c r="U89" s="3"/>
      <c r="V89" s="3"/>
      <c r="W89" s="3"/>
      <c r="X89" s="3"/>
      <c r="Y89" s="3"/>
      <c r="Z89" s="3"/>
    </row>
    <row r="90" ht="12.0" customHeight="1">
      <c r="A90" s="59" t="s">
        <v>239</v>
      </c>
      <c r="B90" s="351" t="str">
        <f t="shared" ref="B90:B100" si="13">D90&amp;"."&amp;C90&amp;"2"</f>
        <v>Residential.LRAM Rate Rider2</v>
      </c>
      <c r="C90" s="351" t="s">
        <v>241</v>
      </c>
      <c r="D90" s="337" t="s">
        <v>219</v>
      </c>
      <c r="E90" s="126">
        <v>0.0</v>
      </c>
      <c r="F90" s="126">
        <v>0.0</v>
      </c>
      <c r="G90" s="126">
        <v>0.0</v>
      </c>
      <c r="H90" s="126">
        <v>0.0</v>
      </c>
      <c r="I90" s="126">
        <v>0.0</v>
      </c>
      <c r="J90" s="126">
        <v>0.0</v>
      </c>
      <c r="K90" s="3"/>
      <c r="L90" s="3"/>
      <c r="M90" s="3"/>
      <c r="N90" s="3"/>
      <c r="O90" s="3"/>
      <c r="P90" s="3"/>
      <c r="Q90" s="3"/>
      <c r="R90" s="3"/>
      <c r="S90" s="3"/>
      <c r="T90" s="3"/>
      <c r="U90" s="3"/>
      <c r="V90" s="3"/>
      <c r="W90" s="3"/>
      <c r="X90" s="3"/>
      <c r="Y90" s="3"/>
      <c r="Z90" s="3"/>
    </row>
    <row r="91" ht="12.0" customHeight="1">
      <c r="A91" s="59" t="s">
        <v>103</v>
      </c>
      <c r="B91" s="351" t="str">
        <f t="shared" si="13"/>
        <v>General Service &lt; 50 kW.LRAM Rate Rider2</v>
      </c>
      <c r="C91" s="351" t="s">
        <v>241</v>
      </c>
      <c r="D91" s="337" t="s">
        <v>220</v>
      </c>
      <c r="E91" s="126">
        <v>0.0</v>
      </c>
      <c r="F91" s="126">
        <v>4.0E-4</v>
      </c>
      <c r="G91" s="126">
        <v>0.0</v>
      </c>
      <c r="H91" s="126">
        <v>0.0</v>
      </c>
      <c r="I91" s="126">
        <v>0.0</v>
      </c>
      <c r="J91" s="126">
        <v>0.0</v>
      </c>
      <c r="K91" s="3"/>
      <c r="L91" s="3"/>
      <c r="M91" s="3"/>
      <c r="N91" s="3"/>
      <c r="O91" s="3"/>
      <c r="P91" s="3"/>
      <c r="Q91" s="3"/>
      <c r="R91" s="3"/>
      <c r="S91" s="3"/>
      <c r="T91" s="3"/>
      <c r="U91" s="3"/>
      <c r="V91" s="3"/>
      <c r="W91" s="3"/>
      <c r="X91" s="3"/>
      <c r="Y91" s="3"/>
      <c r="Z91" s="3"/>
    </row>
    <row r="92" ht="12.0" customHeight="1">
      <c r="A92" s="59" t="s">
        <v>123</v>
      </c>
      <c r="B92" s="351" t="str">
        <f t="shared" si="13"/>
        <v>General Service 50 to 1,499 KW.LRAM Rate Rider2</v>
      </c>
      <c r="C92" s="351" t="s">
        <v>241</v>
      </c>
      <c r="D92" s="337" t="s">
        <v>221</v>
      </c>
      <c r="E92" s="126">
        <v>0.0</v>
      </c>
      <c r="F92" s="126">
        <v>0.0</v>
      </c>
      <c r="G92" s="360">
        <v>0.0295</v>
      </c>
      <c r="H92" s="126">
        <v>0.0</v>
      </c>
      <c r="I92" s="126">
        <v>0.0</v>
      </c>
      <c r="J92" s="126">
        <v>0.0</v>
      </c>
      <c r="K92" s="3"/>
      <c r="L92" s="3"/>
      <c r="M92" s="3"/>
      <c r="N92" s="3"/>
      <c r="O92" s="3"/>
      <c r="P92" s="3"/>
      <c r="Q92" s="3"/>
      <c r="R92" s="3"/>
      <c r="S92" s="3"/>
      <c r="T92" s="3"/>
      <c r="U92" s="3"/>
      <c r="V92" s="3"/>
      <c r="W92" s="3"/>
      <c r="X92" s="3"/>
      <c r="Y92" s="3"/>
      <c r="Z92" s="3"/>
    </row>
    <row r="93" ht="12.0" customHeight="1">
      <c r="A93" s="59" t="s">
        <v>123</v>
      </c>
      <c r="B93" s="351" t="str">
        <f t="shared" si="13"/>
        <v>General Service 1,500 to 4,999 KW.LRAM Rate Rider2</v>
      </c>
      <c r="C93" s="351" t="s">
        <v>241</v>
      </c>
      <c r="D93" s="337" t="s">
        <v>222</v>
      </c>
      <c r="E93" s="126">
        <v>0.0</v>
      </c>
      <c r="F93" s="370">
        <v>-0.4085</v>
      </c>
      <c r="G93" s="126">
        <v>0.0</v>
      </c>
      <c r="H93" s="126">
        <v>0.0</v>
      </c>
      <c r="I93" s="126">
        <v>0.0</v>
      </c>
      <c r="J93" s="126">
        <v>0.0</v>
      </c>
      <c r="K93" s="3"/>
      <c r="L93" s="3"/>
      <c r="M93" s="3"/>
      <c r="N93" s="3"/>
      <c r="O93" s="3"/>
      <c r="P93" s="3"/>
      <c r="Q93" s="3"/>
      <c r="R93" s="3"/>
      <c r="S93" s="3"/>
      <c r="T93" s="3"/>
      <c r="U93" s="3"/>
      <c r="V93" s="3"/>
      <c r="W93" s="3"/>
      <c r="X93" s="3"/>
      <c r="Y93" s="3"/>
      <c r="Z93" s="3"/>
    </row>
    <row r="94" ht="12.0" customHeight="1">
      <c r="A94" s="59" t="s">
        <v>123</v>
      </c>
      <c r="B94" s="351" t="str">
        <f t="shared" si="13"/>
        <v>Large User.LRAM Rate Rider2</v>
      </c>
      <c r="C94" s="351" t="s">
        <v>241</v>
      </c>
      <c r="D94" s="337" t="s">
        <v>223</v>
      </c>
      <c r="E94" s="126">
        <v>0.0</v>
      </c>
      <c r="F94" s="370">
        <v>-0.4839</v>
      </c>
      <c r="G94" s="126">
        <v>0.0</v>
      </c>
      <c r="H94" s="126">
        <v>0.0</v>
      </c>
      <c r="I94" s="126">
        <v>0.0</v>
      </c>
      <c r="J94" s="126">
        <v>0.0</v>
      </c>
      <c r="K94" s="3"/>
      <c r="L94" s="3"/>
      <c r="M94" s="3"/>
      <c r="N94" s="3"/>
      <c r="O94" s="3"/>
      <c r="P94" s="3"/>
      <c r="Q94" s="3"/>
      <c r="R94" s="3"/>
      <c r="S94" s="3"/>
      <c r="T94" s="3"/>
      <c r="U94" s="3"/>
      <c r="V94" s="3"/>
      <c r="W94" s="3"/>
      <c r="X94" s="3"/>
      <c r="Y94" s="3"/>
      <c r="Z94" s="3"/>
    </row>
    <row r="95" ht="12.0" customHeight="1">
      <c r="A95" s="59" t="s">
        <v>123</v>
      </c>
      <c r="B95" s="351" t="str">
        <f t="shared" si="13"/>
        <v>Street Light.LRAM Rate Rider2</v>
      </c>
      <c r="C95" s="351" t="s">
        <v>241</v>
      </c>
      <c r="D95" s="337" t="s">
        <v>224</v>
      </c>
      <c r="E95" s="126">
        <v>0.0</v>
      </c>
      <c r="F95" s="370">
        <v>-0.6039</v>
      </c>
      <c r="G95" s="126">
        <v>0.0</v>
      </c>
      <c r="H95" s="126">
        <v>0.0</v>
      </c>
      <c r="I95" s="126">
        <v>0.0</v>
      </c>
      <c r="J95" s="126">
        <v>0.0</v>
      </c>
      <c r="K95" s="3"/>
      <c r="L95" s="3"/>
      <c r="M95" s="3"/>
      <c r="N95" s="3"/>
      <c r="O95" s="3"/>
      <c r="P95" s="3"/>
      <c r="Q95" s="3"/>
      <c r="R95" s="3"/>
      <c r="S95" s="3"/>
      <c r="T95" s="3"/>
      <c r="U95" s="3"/>
      <c r="V95" s="3"/>
      <c r="W95" s="3"/>
      <c r="X95" s="3"/>
      <c r="Y95" s="3"/>
      <c r="Z95" s="3"/>
    </row>
    <row r="96" ht="12.0" customHeight="1">
      <c r="A96" s="59" t="s">
        <v>123</v>
      </c>
      <c r="B96" s="351" t="str">
        <f t="shared" si="13"/>
        <v>Sentinel Lights.LRAM Rate Rider2</v>
      </c>
      <c r="C96" s="351" t="s">
        <v>241</v>
      </c>
      <c r="D96" s="337" t="s">
        <v>225</v>
      </c>
      <c r="E96" s="126">
        <v>0.0</v>
      </c>
      <c r="F96" s="126"/>
      <c r="G96" s="126">
        <v>0.0</v>
      </c>
      <c r="H96" s="126">
        <v>0.0</v>
      </c>
      <c r="I96" s="126">
        <v>0.0</v>
      </c>
      <c r="J96" s="126">
        <v>0.0</v>
      </c>
      <c r="K96" s="3"/>
      <c r="L96" s="3"/>
      <c r="M96" s="3"/>
      <c r="N96" s="3"/>
      <c r="O96" s="3"/>
      <c r="P96" s="3"/>
      <c r="Q96" s="3"/>
      <c r="R96" s="3"/>
      <c r="S96" s="3"/>
      <c r="T96" s="3"/>
      <c r="U96" s="3"/>
      <c r="V96" s="3"/>
      <c r="W96" s="3"/>
      <c r="X96" s="3"/>
      <c r="Y96" s="3"/>
      <c r="Z96" s="3"/>
    </row>
    <row r="97" ht="12.0" customHeight="1">
      <c r="A97" s="59" t="s">
        <v>103</v>
      </c>
      <c r="B97" s="351" t="str">
        <f t="shared" si="13"/>
        <v>Unmetered Scattered Load.LRAM Rate Rider2</v>
      </c>
      <c r="C97" s="351" t="s">
        <v>241</v>
      </c>
      <c r="D97" s="337" t="s">
        <v>226</v>
      </c>
      <c r="E97" s="126">
        <v>0.0</v>
      </c>
      <c r="F97" s="126">
        <v>-5.0E-4</v>
      </c>
      <c r="G97" s="126">
        <v>0.0</v>
      </c>
      <c r="H97" s="126">
        <v>0.0</v>
      </c>
      <c r="I97" s="126">
        <v>0.0</v>
      </c>
      <c r="J97" s="126">
        <v>0.0</v>
      </c>
      <c r="K97" s="3"/>
      <c r="L97" s="3"/>
      <c r="M97" s="3"/>
      <c r="N97" s="3"/>
      <c r="O97" s="3"/>
      <c r="P97" s="3"/>
      <c r="Q97" s="3"/>
      <c r="R97" s="3"/>
      <c r="S97" s="3"/>
      <c r="T97" s="3"/>
      <c r="U97" s="3"/>
      <c r="V97" s="3"/>
      <c r="W97" s="3"/>
      <c r="X97" s="3"/>
      <c r="Y97" s="3"/>
      <c r="Z97" s="3"/>
    </row>
    <row r="98" ht="12.0" customHeight="1">
      <c r="A98" s="59" t="s">
        <v>123</v>
      </c>
      <c r="B98" s="351" t="str">
        <f t="shared" si="13"/>
        <v>Standby Power General Service 50 to 1,499 KW.2</v>
      </c>
      <c r="C98" s="351"/>
      <c r="D98" s="337" t="s">
        <v>227</v>
      </c>
      <c r="E98" s="336"/>
      <c r="F98" s="368"/>
      <c r="G98" s="3"/>
      <c r="H98" s="3"/>
      <c r="I98" s="3"/>
      <c r="J98" s="3"/>
      <c r="K98" s="3"/>
      <c r="L98" s="3"/>
      <c r="M98" s="3"/>
      <c r="N98" s="3"/>
      <c r="O98" s="3"/>
      <c r="P98" s="3"/>
      <c r="Q98" s="3"/>
      <c r="R98" s="3"/>
      <c r="S98" s="3"/>
      <c r="T98" s="3"/>
      <c r="U98" s="3"/>
      <c r="V98" s="3"/>
      <c r="W98" s="3"/>
      <c r="X98" s="3"/>
      <c r="Y98" s="3"/>
      <c r="Z98" s="3"/>
    </row>
    <row r="99" ht="12.0" customHeight="1">
      <c r="A99" s="59" t="s">
        <v>123</v>
      </c>
      <c r="B99" s="351" t="str">
        <f t="shared" si="13"/>
        <v>Standby Power General Service 1,500 to 4,999 KW.2</v>
      </c>
      <c r="C99" s="351"/>
      <c r="D99" s="337" t="s">
        <v>228</v>
      </c>
      <c r="E99" s="336"/>
      <c r="F99" s="368"/>
      <c r="G99" s="3"/>
      <c r="H99" s="3"/>
      <c r="I99" s="3"/>
      <c r="J99" s="3"/>
      <c r="K99" s="3"/>
      <c r="L99" s="3"/>
      <c r="M99" s="3"/>
      <c r="N99" s="3"/>
      <c r="O99" s="3"/>
      <c r="P99" s="3"/>
      <c r="Q99" s="3"/>
      <c r="R99" s="3"/>
      <c r="S99" s="3"/>
      <c r="T99" s="3"/>
      <c r="U99" s="3"/>
      <c r="V99" s="3"/>
      <c r="W99" s="3"/>
      <c r="X99" s="3"/>
      <c r="Y99" s="3"/>
      <c r="Z99" s="3"/>
    </row>
    <row r="100" ht="12.0" customHeight="1">
      <c r="A100" s="59" t="s">
        <v>123</v>
      </c>
      <c r="B100" s="351" t="str">
        <f t="shared" si="13"/>
        <v>Standby Power Large Use.2</v>
      </c>
      <c r="C100" s="351"/>
      <c r="D100" s="337" t="s">
        <v>229</v>
      </c>
      <c r="E100" s="336"/>
      <c r="F100" s="368"/>
      <c r="G100" s="3"/>
      <c r="H100" s="3"/>
      <c r="I100" s="3"/>
      <c r="J100" s="3"/>
      <c r="K100" s="3"/>
      <c r="L100" s="3"/>
      <c r="M100" s="3"/>
      <c r="N100" s="3"/>
      <c r="O100" s="3"/>
      <c r="P100" s="3"/>
      <c r="Q100" s="3"/>
      <c r="R100" s="3"/>
      <c r="S100" s="3"/>
      <c r="T100" s="3"/>
      <c r="U100" s="3"/>
      <c r="V100" s="3"/>
      <c r="W100" s="3"/>
      <c r="X100" s="3"/>
      <c r="Y100" s="3"/>
      <c r="Z100" s="3"/>
    </row>
    <row r="101" ht="12.0" customHeight="1">
      <c r="A101" s="3"/>
      <c r="B101" s="337"/>
      <c r="C101" s="3"/>
      <c r="D101" s="337"/>
      <c r="E101" s="371"/>
      <c r="F101" s="337"/>
      <c r="G101" s="3"/>
      <c r="H101" s="372"/>
      <c r="I101" s="372"/>
      <c r="J101" s="3"/>
      <c r="K101" s="3"/>
      <c r="L101" s="3"/>
      <c r="M101" s="3"/>
      <c r="N101" s="3"/>
      <c r="O101" s="3"/>
      <c r="P101" s="3"/>
      <c r="Q101" s="3"/>
      <c r="R101" s="3"/>
      <c r="S101" s="3"/>
      <c r="T101" s="3"/>
      <c r="U101" s="3"/>
      <c r="V101" s="3"/>
      <c r="W101" s="3"/>
      <c r="X101" s="3"/>
      <c r="Y101" s="3"/>
      <c r="Z101" s="3"/>
    </row>
    <row r="102" ht="12.0" customHeight="1">
      <c r="A102" s="3"/>
      <c r="B102" s="337"/>
      <c r="C102" s="348" t="s">
        <v>243</v>
      </c>
      <c r="D102" s="3"/>
      <c r="E102" s="349" t="s">
        <v>215</v>
      </c>
      <c r="F102" s="350" t="str">
        <f t="shared" ref="F102:J102" si="14">F$4</f>
        <v>2026F</v>
      </c>
      <c r="G102" s="350" t="str">
        <f t="shared" si="14"/>
        <v>2027F</v>
      </c>
      <c r="H102" s="350" t="str">
        <f t="shared" si="14"/>
        <v>2028F</v>
      </c>
      <c r="I102" s="350" t="str">
        <f t="shared" si="14"/>
        <v>2029F</v>
      </c>
      <c r="J102" s="350" t="str">
        <f t="shared" si="14"/>
        <v>2030F</v>
      </c>
      <c r="K102" s="3"/>
      <c r="L102" s="3"/>
      <c r="M102" s="3"/>
      <c r="N102" s="3"/>
      <c r="O102" s="3"/>
      <c r="P102" s="3"/>
      <c r="Q102" s="3"/>
      <c r="R102" s="3"/>
      <c r="S102" s="3"/>
      <c r="T102" s="3"/>
      <c r="U102" s="3"/>
      <c r="V102" s="3"/>
      <c r="W102" s="3"/>
      <c r="X102" s="3"/>
      <c r="Y102" s="3"/>
      <c r="Z102" s="3"/>
    </row>
    <row r="103" ht="12.0" customHeight="1">
      <c r="A103" s="59" t="s">
        <v>103</v>
      </c>
      <c r="B103" s="351" t="str">
        <f t="shared" ref="B103:B113" si="15">D103&amp;"."&amp;C103</f>
        <v>Residential.CBR Class B Rate Riders</v>
      </c>
      <c r="C103" s="351" t="s">
        <v>244</v>
      </c>
      <c r="D103" s="337" t="s">
        <v>219</v>
      </c>
      <c r="E103" s="336">
        <v>2.0E-4</v>
      </c>
      <c r="F103" s="360">
        <v>4.0E-4</v>
      </c>
      <c r="G103" s="126">
        <v>0.0</v>
      </c>
      <c r="H103" s="126">
        <v>0.0</v>
      </c>
      <c r="I103" s="126">
        <v>0.0</v>
      </c>
      <c r="J103" s="126">
        <v>0.0</v>
      </c>
      <c r="K103" s="3"/>
      <c r="L103" s="3"/>
      <c r="M103" s="3"/>
      <c r="N103" s="3"/>
      <c r="O103" s="3"/>
      <c r="P103" s="3"/>
      <c r="Q103" s="3"/>
      <c r="R103" s="3"/>
      <c r="S103" s="3"/>
      <c r="T103" s="3"/>
      <c r="U103" s="3"/>
      <c r="V103" s="3"/>
      <c r="W103" s="3"/>
      <c r="X103" s="3"/>
      <c r="Y103" s="3"/>
      <c r="Z103" s="3"/>
    </row>
    <row r="104" ht="12.0" customHeight="1">
      <c r="A104" s="59" t="s">
        <v>103</v>
      </c>
      <c r="B104" s="351" t="str">
        <f t="shared" si="15"/>
        <v>General Service &lt; 50 kW.CBR Class B Rate Riders</v>
      </c>
      <c r="C104" s="351" t="s">
        <v>244</v>
      </c>
      <c r="D104" s="337" t="s">
        <v>220</v>
      </c>
      <c r="E104" s="336">
        <v>2.0E-4</v>
      </c>
      <c r="F104" s="360">
        <v>4.0E-4</v>
      </c>
      <c r="G104" s="126">
        <v>0.0</v>
      </c>
      <c r="H104" s="126">
        <v>0.0</v>
      </c>
      <c r="I104" s="126">
        <v>0.0</v>
      </c>
      <c r="J104" s="126">
        <v>0.0</v>
      </c>
      <c r="K104" s="3"/>
      <c r="L104" s="3"/>
      <c r="M104" s="3"/>
      <c r="N104" s="3"/>
      <c r="O104" s="3"/>
      <c r="P104" s="3"/>
      <c r="Q104" s="3"/>
      <c r="R104" s="3"/>
      <c r="S104" s="3"/>
      <c r="T104" s="3"/>
      <c r="U104" s="3"/>
      <c r="V104" s="3"/>
      <c r="W104" s="3"/>
      <c r="X104" s="3"/>
      <c r="Y104" s="3"/>
      <c r="Z104" s="3"/>
    </row>
    <row r="105" ht="12.0" customHeight="1">
      <c r="A105" s="59" t="s">
        <v>103</v>
      </c>
      <c r="B105" s="351" t="str">
        <f t="shared" si="15"/>
        <v>General Service 50 to 1,499 KW.CBR Class B Rate Riders</v>
      </c>
      <c r="C105" s="351" t="s">
        <v>244</v>
      </c>
      <c r="D105" s="337" t="s">
        <v>221</v>
      </c>
      <c r="E105" s="336">
        <v>2.0E-4</v>
      </c>
      <c r="F105" s="360">
        <v>4.0E-4</v>
      </c>
      <c r="G105" s="126">
        <v>0.0</v>
      </c>
      <c r="H105" s="126">
        <v>0.0</v>
      </c>
      <c r="I105" s="126">
        <v>0.0</v>
      </c>
      <c r="J105" s="126">
        <v>0.0</v>
      </c>
      <c r="K105" s="3"/>
      <c r="L105" s="3"/>
      <c r="M105" s="3"/>
      <c r="N105" s="3"/>
      <c r="O105" s="3"/>
      <c r="P105" s="3"/>
      <c r="Q105" s="3"/>
      <c r="R105" s="3"/>
      <c r="S105" s="3"/>
      <c r="T105" s="3"/>
      <c r="U105" s="3"/>
      <c r="V105" s="3"/>
      <c r="W105" s="3"/>
      <c r="X105" s="3"/>
      <c r="Y105" s="3"/>
      <c r="Z105" s="3"/>
    </row>
    <row r="106" ht="12.0" customHeight="1">
      <c r="A106" s="59" t="s">
        <v>103</v>
      </c>
      <c r="B106" s="351" t="str">
        <f t="shared" si="15"/>
        <v>General Service 1,500 to 4,999 KW.CBR Class B Rate Riders</v>
      </c>
      <c r="C106" s="351" t="s">
        <v>244</v>
      </c>
      <c r="D106" s="337" t="s">
        <v>222</v>
      </c>
      <c r="E106" s="336">
        <v>2.0E-4</v>
      </c>
      <c r="F106" s="360">
        <v>4.0E-4</v>
      </c>
      <c r="G106" s="126">
        <v>0.0</v>
      </c>
      <c r="H106" s="126">
        <v>0.0</v>
      </c>
      <c r="I106" s="126">
        <v>0.0</v>
      </c>
      <c r="J106" s="126">
        <v>0.0</v>
      </c>
      <c r="K106" s="3"/>
      <c r="L106" s="3"/>
      <c r="M106" s="3"/>
      <c r="N106" s="3"/>
      <c r="O106" s="3"/>
      <c r="P106" s="3"/>
      <c r="Q106" s="3"/>
      <c r="R106" s="3"/>
      <c r="S106" s="3"/>
      <c r="T106" s="3"/>
      <c r="U106" s="3"/>
      <c r="V106" s="3"/>
      <c r="W106" s="3"/>
      <c r="X106" s="3"/>
      <c r="Y106" s="3"/>
      <c r="Z106" s="3"/>
    </row>
    <row r="107" ht="12.0" customHeight="1">
      <c r="A107" s="59" t="s">
        <v>103</v>
      </c>
      <c r="B107" s="351" t="str">
        <f t="shared" si="15"/>
        <v>Large User.CBR Class B Rate Riders</v>
      </c>
      <c r="C107" s="351" t="s">
        <v>244</v>
      </c>
      <c r="D107" s="337" t="s">
        <v>223</v>
      </c>
      <c r="E107" s="336">
        <v>2.0E-4</v>
      </c>
      <c r="F107" s="360">
        <v>4.0E-4</v>
      </c>
      <c r="G107" s="126">
        <v>0.0</v>
      </c>
      <c r="H107" s="126">
        <v>0.0</v>
      </c>
      <c r="I107" s="126">
        <v>0.0</v>
      </c>
      <c r="J107" s="126">
        <v>0.0</v>
      </c>
      <c r="K107" s="3"/>
      <c r="L107" s="3"/>
      <c r="M107" s="3"/>
      <c r="N107" s="3"/>
      <c r="O107" s="3"/>
      <c r="P107" s="3"/>
      <c r="Q107" s="3"/>
      <c r="R107" s="3"/>
      <c r="S107" s="3"/>
      <c r="T107" s="3"/>
      <c r="U107" s="3"/>
      <c r="V107" s="3"/>
      <c r="W107" s="3"/>
      <c r="X107" s="3"/>
      <c r="Y107" s="3"/>
      <c r="Z107" s="3"/>
    </row>
    <row r="108" ht="12.0" customHeight="1">
      <c r="A108" s="59" t="s">
        <v>103</v>
      </c>
      <c r="B108" s="351" t="str">
        <f t="shared" si="15"/>
        <v>Street Light.CBR Class B Rate Riders</v>
      </c>
      <c r="C108" s="351" t="s">
        <v>244</v>
      </c>
      <c r="D108" s="337" t="s">
        <v>224</v>
      </c>
      <c r="E108" s="336">
        <v>2.0E-4</v>
      </c>
      <c r="F108" s="360">
        <v>4.0E-4</v>
      </c>
      <c r="G108" s="126">
        <v>0.0</v>
      </c>
      <c r="H108" s="126">
        <v>0.0</v>
      </c>
      <c r="I108" s="126">
        <v>0.0</v>
      </c>
      <c r="J108" s="126">
        <v>0.0</v>
      </c>
      <c r="K108" s="3"/>
      <c r="L108" s="3"/>
      <c r="M108" s="3"/>
      <c r="N108" s="3"/>
      <c r="O108" s="3"/>
      <c r="P108" s="3"/>
      <c r="Q108" s="3"/>
      <c r="R108" s="3"/>
      <c r="S108" s="3"/>
      <c r="T108" s="3"/>
      <c r="U108" s="3"/>
      <c r="V108" s="3"/>
      <c r="W108" s="3"/>
      <c r="X108" s="3"/>
      <c r="Y108" s="3"/>
      <c r="Z108" s="3"/>
    </row>
    <row r="109" ht="12.0" customHeight="1">
      <c r="A109" s="59" t="s">
        <v>103</v>
      </c>
      <c r="B109" s="351" t="str">
        <f t="shared" si="15"/>
        <v>Sentinel Lights.CBR Class B Rate Riders</v>
      </c>
      <c r="C109" s="351" t="s">
        <v>244</v>
      </c>
      <c r="D109" s="337" t="s">
        <v>225</v>
      </c>
      <c r="E109" s="336">
        <v>2.0E-4</v>
      </c>
      <c r="F109" s="360">
        <v>4.0E-4</v>
      </c>
      <c r="G109" s="126">
        <v>0.0</v>
      </c>
      <c r="H109" s="126">
        <v>0.0</v>
      </c>
      <c r="I109" s="126">
        <v>0.0</v>
      </c>
      <c r="J109" s="126">
        <v>0.0</v>
      </c>
      <c r="K109" s="3"/>
      <c r="L109" s="3"/>
      <c r="M109" s="3"/>
      <c r="N109" s="3"/>
      <c r="O109" s="3"/>
      <c r="P109" s="3"/>
      <c r="Q109" s="3"/>
      <c r="R109" s="3"/>
      <c r="S109" s="3"/>
      <c r="T109" s="3"/>
      <c r="U109" s="3"/>
      <c r="V109" s="3"/>
      <c r="W109" s="3"/>
      <c r="X109" s="3"/>
      <c r="Y109" s="3"/>
      <c r="Z109" s="3"/>
    </row>
    <row r="110" ht="12.0" customHeight="1">
      <c r="A110" s="59" t="s">
        <v>103</v>
      </c>
      <c r="B110" s="351" t="str">
        <f t="shared" si="15"/>
        <v>Unmetered Scattered Load.CBR Class B Rate Riders</v>
      </c>
      <c r="C110" s="351" t="s">
        <v>244</v>
      </c>
      <c r="D110" s="337" t="s">
        <v>226</v>
      </c>
      <c r="E110" s="336">
        <v>2.0E-4</v>
      </c>
      <c r="F110" s="360">
        <v>4.0E-4</v>
      </c>
      <c r="G110" s="126">
        <v>0.0</v>
      </c>
      <c r="H110" s="126">
        <v>0.0</v>
      </c>
      <c r="I110" s="126">
        <v>0.0</v>
      </c>
      <c r="J110" s="126">
        <v>0.0</v>
      </c>
      <c r="K110" s="3"/>
      <c r="L110" s="3"/>
      <c r="M110" s="3"/>
      <c r="N110" s="3"/>
      <c r="O110" s="3"/>
      <c r="P110" s="3"/>
      <c r="Q110" s="3"/>
      <c r="R110" s="3"/>
      <c r="S110" s="3"/>
      <c r="T110" s="3"/>
      <c r="U110" s="3"/>
      <c r="V110" s="3"/>
      <c r="W110" s="3"/>
      <c r="X110" s="3"/>
      <c r="Y110" s="3"/>
      <c r="Z110" s="3"/>
    </row>
    <row r="111" ht="12.0" customHeight="1">
      <c r="A111" s="59" t="s">
        <v>103</v>
      </c>
      <c r="B111" s="351" t="str">
        <f t="shared" si="15"/>
        <v>Standby Power General Service 50 to 1,499 KW.</v>
      </c>
      <c r="C111" s="351"/>
      <c r="D111" s="337" t="s">
        <v>227</v>
      </c>
      <c r="E111" s="3"/>
      <c r="F111" s="368"/>
      <c r="G111" s="3"/>
      <c r="H111" s="3"/>
      <c r="I111" s="3"/>
      <c r="J111" s="80"/>
      <c r="K111" s="3"/>
      <c r="L111" s="3"/>
      <c r="M111" s="3"/>
      <c r="N111" s="3"/>
      <c r="O111" s="3"/>
      <c r="P111" s="3"/>
      <c r="Q111" s="3"/>
      <c r="R111" s="3"/>
      <c r="S111" s="3"/>
      <c r="T111" s="3"/>
      <c r="U111" s="3"/>
      <c r="V111" s="3"/>
      <c r="W111" s="3"/>
      <c r="X111" s="3"/>
      <c r="Y111" s="3"/>
      <c r="Z111" s="3"/>
    </row>
    <row r="112" ht="12.0" customHeight="1">
      <c r="A112" s="59" t="s">
        <v>103</v>
      </c>
      <c r="B112" s="351" t="str">
        <f t="shared" si="15"/>
        <v>Standby Power General Service 1,500 to 4,999 KW.</v>
      </c>
      <c r="C112" s="351"/>
      <c r="D112" s="337" t="s">
        <v>228</v>
      </c>
      <c r="E112" s="3"/>
      <c r="F112" s="368"/>
      <c r="G112" s="3"/>
      <c r="H112" s="3"/>
      <c r="I112" s="3"/>
      <c r="J112" s="80"/>
      <c r="K112" s="3"/>
      <c r="L112" s="3"/>
      <c r="M112" s="3"/>
      <c r="N112" s="3"/>
      <c r="O112" s="3"/>
      <c r="P112" s="3"/>
      <c r="Q112" s="3"/>
      <c r="R112" s="3"/>
      <c r="S112" s="3"/>
      <c r="T112" s="3"/>
      <c r="U112" s="3"/>
      <c r="V112" s="3"/>
      <c r="W112" s="3"/>
      <c r="X112" s="3"/>
      <c r="Y112" s="3"/>
      <c r="Z112" s="3"/>
    </row>
    <row r="113" ht="12.0" customHeight="1">
      <c r="A113" s="59" t="s">
        <v>103</v>
      </c>
      <c r="B113" s="351" t="str">
        <f t="shared" si="15"/>
        <v>Standby Power Large Use.</v>
      </c>
      <c r="C113" s="351"/>
      <c r="D113" s="337" t="s">
        <v>229</v>
      </c>
      <c r="E113" s="3"/>
      <c r="F113" s="368"/>
      <c r="G113" s="3"/>
      <c r="H113" s="3"/>
      <c r="I113" s="3"/>
      <c r="J113" s="80"/>
      <c r="K113" s="3"/>
      <c r="L113" s="3"/>
      <c r="M113" s="3"/>
      <c r="N113" s="3"/>
      <c r="O113" s="3"/>
      <c r="P113" s="3"/>
      <c r="Q113" s="3"/>
      <c r="R113" s="3"/>
      <c r="S113" s="3"/>
      <c r="T113" s="3"/>
      <c r="U113" s="3"/>
      <c r="V113" s="3"/>
      <c r="W113" s="3"/>
      <c r="X113" s="3"/>
      <c r="Y113" s="3"/>
      <c r="Z113" s="3"/>
    </row>
    <row r="114" ht="12.0" hidden="1" customHeight="1">
      <c r="A114" s="3"/>
      <c r="B114" s="337"/>
      <c r="C114" s="3"/>
      <c r="D114" s="59"/>
      <c r="E114" s="3"/>
      <c r="F114" s="59" t="s">
        <v>245</v>
      </c>
      <c r="G114" s="3"/>
      <c r="H114" s="3"/>
      <c r="I114" s="3"/>
      <c r="J114" s="3"/>
      <c r="K114" s="3"/>
      <c r="L114" s="3"/>
      <c r="M114" s="3"/>
      <c r="N114" s="3"/>
      <c r="O114" s="3"/>
      <c r="P114" s="3"/>
      <c r="Q114" s="3"/>
      <c r="R114" s="3"/>
      <c r="S114" s="3"/>
      <c r="T114" s="3"/>
      <c r="U114" s="3"/>
      <c r="V114" s="3"/>
      <c r="W114" s="3"/>
      <c r="X114" s="3"/>
      <c r="Y114" s="3"/>
      <c r="Z114" s="3"/>
    </row>
    <row r="115" ht="12.0" hidden="1" customHeight="1">
      <c r="A115" s="59"/>
      <c r="B115" s="59"/>
      <c r="C115" s="373" t="s">
        <v>246</v>
      </c>
      <c r="D115" s="374"/>
      <c r="E115" s="371">
        <v>2025.0</v>
      </c>
      <c r="F115" s="337">
        <v>2021.0</v>
      </c>
      <c r="G115" s="337">
        <v>2022.0</v>
      </c>
      <c r="H115" s="337">
        <v>2023.0</v>
      </c>
      <c r="I115" s="337">
        <v>2024.0</v>
      </c>
      <c r="J115" s="337">
        <v>2025.0</v>
      </c>
      <c r="K115" s="3"/>
      <c r="L115" s="3"/>
      <c r="M115" s="3"/>
      <c r="N115" s="3"/>
      <c r="O115" s="3"/>
      <c r="P115" s="3"/>
      <c r="Q115" s="3"/>
      <c r="R115" s="3"/>
      <c r="S115" s="3"/>
      <c r="T115" s="3"/>
      <c r="U115" s="3"/>
      <c r="V115" s="3"/>
      <c r="W115" s="3"/>
      <c r="X115" s="3"/>
      <c r="Y115" s="3"/>
      <c r="Z115" s="3"/>
    </row>
    <row r="116" ht="12.0" hidden="1" customHeight="1">
      <c r="A116" s="59"/>
      <c r="B116" s="351" t="str">
        <f t="shared" ref="B116:B126" si="16">D116&amp;"."&amp;C116</f>
        <v>Residential.Rate Rider Calculation for PILs</v>
      </c>
      <c r="C116" s="351" t="str">
        <f t="shared" ref="C116:C126" si="17">C$115</f>
        <v>Rate Rider Calculation for PILs</v>
      </c>
      <c r="D116" s="337" t="s">
        <v>219</v>
      </c>
      <c r="E116" s="3"/>
      <c r="F116" s="368"/>
      <c r="G116" s="59"/>
      <c r="H116" s="59"/>
      <c r="I116" s="59"/>
      <c r="J116" s="59"/>
      <c r="K116" s="3"/>
      <c r="L116" s="3"/>
      <c r="M116" s="3"/>
      <c r="N116" s="3"/>
      <c r="O116" s="3"/>
      <c r="P116" s="3"/>
      <c r="Q116" s="3"/>
      <c r="R116" s="3"/>
      <c r="S116" s="3"/>
      <c r="T116" s="3"/>
      <c r="U116" s="3"/>
      <c r="V116" s="3"/>
      <c r="W116" s="3"/>
      <c r="X116" s="3"/>
      <c r="Y116" s="3"/>
      <c r="Z116" s="3"/>
    </row>
    <row r="117" ht="12.0" hidden="1" customHeight="1">
      <c r="A117" s="59"/>
      <c r="B117" s="351" t="str">
        <f t="shared" si="16"/>
        <v>General Service &lt; 50 kW.Rate Rider Calculation for PILs</v>
      </c>
      <c r="C117" s="351" t="str">
        <f t="shared" si="17"/>
        <v>Rate Rider Calculation for PILs</v>
      </c>
      <c r="D117" s="337" t="s">
        <v>220</v>
      </c>
      <c r="E117" s="3"/>
      <c r="F117" s="368"/>
      <c r="G117" s="59"/>
      <c r="H117" s="59"/>
      <c r="I117" s="59"/>
      <c r="J117" s="59"/>
      <c r="K117" s="3"/>
      <c r="L117" s="3"/>
      <c r="M117" s="3"/>
      <c r="N117" s="3"/>
      <c r="O117" s="3"/>
      <c r="P117" s="3"/>
      <c r="Q117" s="3"/>
      <c r="R117" s="3"/>
      <c r="S117" s="3"/>
      <c r="T117" s="3"/>
      <c r="U117" s="3"/>
      <c r="V117" s="3"/>
      <c r="W117" s="3"/>
      <c r="X117" s="3"/>
      <c r="Y117" s="3"/>
      <c r="Z117" s="3"/>
    </row>
    <row r="118" ht="12.0" hidden="1" customHeight="1">
      <c r="A118" s="59"/>
      <c r="B118" s="351" t="str">
        <f t="shared" si="16"/>
        <v>General Service 50 to 1,499 KW.Rate Rider Calculation for PILs</v>
      </c>
      <c r="C118" s="351" t="str">
        <f t="shared" si="17"/>
        <v>Rate Rider Calculation for PILs</v>
      </c>
      <c r="D118" s="337" t="s">
        <v>221</v>
      </c>
      <c r="E118" s="3"/>
      <c r="F118" s="368"/>
      <c r="G118" s="59"/>
      <c r="H118" s="59"/>
      <c r="I118" s="59"/>
      <c r="J118" s="59"/>
      <c r="K118" s="3"/>
      <c r="L118" s="3"/>
      <c r="M118" s="3"/>
      <c r="N118" s="3"/>
      <c r="O118" s="3"/>
      <c r="P118" s="3"/>
      <c r="Q118" s="3"/>
      <c r="R118" s="3"/>
      <c r="S118" s="3"/>
      <c r="T118" s="3"/>
      <c r="U118" s="3"/>
      <c r="V118" s="3"/>
      <c r="W118" s="3"/>
      <c r="X118" s="3"/>
      <c r="Y118" s="3"/>
      <c r="Z118" s="3"/>
    </row>
    <row r="119" ht="12.0" hidden="1" customHeight="1">
      <c r="A119" s="59"/>
      <c r="B119" s="351" t="str">
        <f t="shared" si="16"/>
        <v>General Service 1,500 to 4,999 KW.Rate Rider Calculation for PILs</v>
      </c>
      <c r="C119" s="351" t="str">
        <f t="shared" si="17"/>
        <v>Rate Rider Calculation for PILs</v>
      </c>
      <c r="D119" s="337" t="s">
        <v>222</v>
      </c>
      <c r="E119" s="3"/>
      <c r="F119" s="368"/>
      <c r="G119" s="59"/>
      <c r="H119" s="59"/>
      <c r="I119" s="59"/>
      <c r="J119" s="59"/>
      <c r="K119" s="3"/>
      <c r="L119" s="3"/>
      <c r="M119" s="3"/>
      <c r="N119" s="3"/>
      <c r="O119" s="3"/>
      <c r="P119" s="3"/>
      <c r="Q119" s="3"/>
      <c r="R119" s="3"/>
      <c r="S119" s="3"/>
      <c r="T119" s="3"/>
      <c r="U119" s="3"/>
      <c r="V119" s="3"/>
      <c r="W119" s="3"/>
      <c r="X119" s="3"/>
      <c r="Y119" s="3"/>
      <c r="Z119" s="3"/>
    </row>
    <row r="120" ht="12.0" hidden="1" customHeight="1">
      <c r="A120" s="59"/>
      <c r="B120" s="351" t="str">
        <f t="shared" si="16"/>
        <v>Large User.Rate Rider Calculation for PILs</v>
      </c>
      <c r="C120" s="351" t="str">
        <f t="shared" si="17"/>
        <v>Rate Rider Calculation for PILs</v>
      </c>
      <c r="D120" s="337" t="s">
        <v>223</v>
      </c>
      <c r="E120" s="3"/>
      <c r="F120" s="368"/>
      <c r="G120" s="59"/>
      <c r="H120" s="59"/>
      <c r="I120" s="59"/>
      <c r="J120" s="59"/>
      <c r="K120" s="3"/>
      <c r="L120" s="3"/>
      <c r="M120" s="3"/>
      <c r="N120" s="3"/>
      <c r="O120" s="3"/>
      <c r="P120" s="3"/>
      <c r="Q120" s="3"/>
      <c r="R120" s="3"/>
      <c r="S120" s="3"/>
      <c r="T120" s="3"/>
      <c r="U120" s="3"/>
      <c r="V120" s="3"/>
      <c r="W120" s="3"/>
      <c r="X120" s="3"/>
      <c r="Y120" s="3"/>
      <c r="Z120" s="3"/>
    </row>
    <row r="121" ht="12.0" hidden="1" customHeight="1">
      <c r="A121" s="59"/>
      <c r="B121" s="351" t="str">
        <f t="shared" si="16"/>
        <v>Street Light.Rate Rider Calculation for PILs</v>
      </c>
      <c r="C121" s="351" t="str">
        <f t="shared" si="17"/>
        <v>Rate Rider Calculation for PILs</v>
      </c>
      <c r="D121" s="337" t="s">
        <v>224</v>
      </c>
      <c r="E121" s="3"/>
      <c r="F121" s="368"/>
      <c r="G121" s="59"/>
      <c r="H121" s="59"/>
      <c r="I121" s="59"/>
      <c r="J121" s="59"/>
      <c r="K121" s="3"/>
      <c r="L121" s="3"/>
      <c r="M121" s="3"/>
      <c r="N121" s="3"/>
      <c r="O121" s="3"/>
      <c r="P121" s="3"/>
      <c r="Q121" s="3"/>
      <c r="R121" s="3"/>
      <c r="S121" s="3"/>
      <c r="T121" s="3"/>
      <c r="U121" s="3"/>
      <c r="V121" s="3"/>
      <c r="W121" s="3"/>
      <c r="X121" s="3"/>
      <c r="Y121" s="3"/>
      <c r="Z121" s="3"/>
    </row>
    <row r="122" ht="12.0" hidden="1" customHeight="1">
      <c r="A122" s="59"/>
      <c r="B122" s="351" t="str">
        <f t="shared" si="16"/>
        <v>Sentinel Lights.Rate Rider Calculation for PILs</v>
      </c>
      <c r="C122" s="351" t="str">
        <f t="shared" si="17"/>
        <v>Rate Rider Calculation for PILs</v>
      </c>
      <c r="D122" s="337" t="s">
        <v>225</v>
      </c>
      <c r="E122" s="3"/>
      <c r="F122" s="368"/>
      <c r="G122" s="59"/>
      <c r="H122" s="59"/>
      <c r="I122" s="59"/>
      <c r="J122" s="59"/>
      <c r="K122" s="3"/>
      <c r="L122" s="3"/>
      <c r="M122" s="3"/>
      <c r="N122" s="3"/>
      <c r="O122" s="3"/>
      <c r="P122" s="3"/>
      <c r="Q122" s="3"/>
      <c r="R122" s="3"/>
      <c r="S122" s="3"/>
      <c r="T122" s="3"/>
      <c r="U122" s="3"/>
      <c r="V122" s="3"/>
      <c r="W122" s="3"/>
      <c r="X122" s="3"/>
      <c r="Y122" s="3"/>
      <c r="Z122" s="3"/>
    </row>
    <row r="123" ht="12.0" hidden="1" customHeight="1">
      <c r="A123" s="59"/>
      <c r="B123" s="351" t="str">
        <f t="shared" si="16"/>
        <v>Unmetered Scattered Load.Rate Rider Calculation for PILs</v>
      </c>
      <c r="C123" s="351" t="str">
        <f t="shared" si="17"/>
        <v>Rate Rider Calculation for PILs</v>
      </c>
      <c r="D123" s="337" t="s">
        <v>226</v>
      </c>
      <c r="E123" s="3"/>
      <c r="F123" s="368"/>
      <c r="G123" s="59"/>
      <c r="H123" s="59"/>
      <c r="I123" s="59"/>
      <c r="J123" s="59"/>
      <c r="K123" s="3"/>
      <c r="L123" s="3"/>
      <c r="M123" s="3"/>
      <c r="N123" s="3"/>
      <c r="O123" s="3"/>
      <c r="P123" s="3"/>
      <c r="Q123" s="3"/>
      <c r="R123" s="3"/>
      <c r="S123" s="3"/>
      <c r="T123" s="3"/>
      <c r="U123" s="3"/>
      <c r="V123" s="3"/>
      <c r="W123" s="3"/>
      <c r="X123" s="3"/>
      <c r="Y123" s="3"/>
      <c r="Z123" s="3"/>
    </row>
    <row r="124" ht="12.0" hidden="1" customHeight="1">
      <c r="A124" s="59"/>
      <c r="B124" s="351" t="str">
        <f t="shared" si="16"/>
        <v>Standby Power General Service 50 to 1,499 KW.Rate Rider Calculation for PILs</v>
      </c>
      <c r="C124" s="351" t="str">
        <f t="shared" si="17"/>
        <v>Rate Rider Calculation for PILs</v>
      </c>
      <c r="D124" s="337" t="s">
        <v>227</v>
      </c>
      <c r="E124" s="3"/>
      <c r="F124" s="368"/>
      <c r="G124" s="59"/>
      <c r="H124" s="59"/>
      <c r="I124" s="59"/>
      <c r="J124" s="59"/>
      <c r="K124" s="3"/>
      <c r="L124" s="3"/>
      <c r="M124" s="3"/>
      <c r="N124" s="3"/>
      <c r="O124" s="3"/>
      <c r="P124" s="3"/>
      <c r="Q124" s="3"/>
      <c r="R124" s="3"/>
      <c r="S124" s="3"/>
      <c r="T124" s="3"/>
      <c r="U124" s="3"/>
      <c r="V124" s="3"/>
      <c r="W124" s="3"/>
      <c r="X124" s="3"/>
      <c r="Y124" s="3"/>
      <c r="Z124" s="3"/>
    </row>
    <row r="125" ht="12.0" hidden="1" customHeight="1">
      <c r="A125" s="59"/>
      <c r="B125" s="351" t="str">
        <f t="shared" si="16"/>
        <v>Standby Power General Service 1,500 to 4,999 KW.Rate Rider Calculation for PILs</v>
      </c>
      <c r="C125" s="351" t="str">
        <f t="shared" si="17"/>
        <v>Rate Rider Calculation for PILs</v>
      </c>
      <c r="D125" s="337" t="s">
        <v>228</v>
      </c>
      <c r="E125" s="3"/>
      <c r="F125" s="368"/>
      <c r="G125" s="59"/>
      <c r="H125" s="59"/>
      <c r="I125" s="59"/>
      <c r="J125" s="59"/>
      <c r="K125" s="3"/>
      <c r="L125" s="3"/>
      <c r="M125" s="3"/>
      <c r="N125" s="3"/>
      <c r="O125" s="3"/>
      <c r="P125" s="3"/>
      <c r="Q125" s="3"/>
      <c r="R125" s="3"/>
      <c r="S125" s="3"/>
      <c r="T125" s="3"/>
      <c r="U125" s="3"/>
      <c r="V125" s="3"/>
      <c r="W125" s="3"/>
      <c r="X125" s="3"/>
      <c r="Y125" s="3"/>
      <c r="Z125" s="3"/>
    </row>
    <row r="126" ht="12.0" hidden="1" customHeight="1">
      <c r="A126" s="59"/>
      <c r="B126" s="351" t="str">
        <f t="shared" si="16"/>
        <v>Standby Power Large Use.Rate Rider Calculation for PILs</v>
      </c>
      <c r="C126" s="351" t="str">
        <f t="shared" si="17"/>
        <v>Rate Rider Calculation for PILs</v>
      </c>
      <c r="D126" s="337" t="s">
        <v>229</v>
      </c>
      <c r="E126" s="3"/>
      <c r="F126" s="368"/>
      <c r="G126" s="59"/>
      <c r="H126" s="59"/>
      <c r="I126" s="59"/>
      <c r="J126" s="59"/>
      <c r="K126" s="3"/>
      <c r="L126" s="3"/>
      <c r="M126" s="3"/>
      <c r="N126" s="3"/>
      <c r="O126" s="3"/>
      <c r="P126" s="3"/>
      <c r="Q126" s="3"/>
      <c r="R126" s="3"/>
      <c r="S126" s="3"/>
      <c r="T126" s="3"/>
      <c r="U126" s="3"/>
      <c r="V126" s="3"/>
      <c r="W126" s="3"/>
      <c r="X126" s="3"/>
      <c r="Y126" s="3"/>
      <c r="Z126" s="3"/>
    </row>
    <row r="127" ht="12.0" hidden="1" customHeight="1">
      <c r="A127" s="3"/>
      <c r="B127" s="337"/>
      <c r="C127" s="3"/>
      <c r="D127" s="59"/>
      <c r="E127" s="3"/>
      <c r="F127" s="59" t="s">
        <v>245</v>
      </c>
      <c r="G127" s="3"/>
      <c r="H127" s="3"/>
      <c r="I127" s="3"/>
      <c r="J127" s="3"/>
      <c r="K127" s="3"/>
      <c r="L127" s="3"/>
      <c r="M127" s="3"/>
      <c r="N127" s="3"/>
      <c r="O127" s="3"/>
      <c r="P127" s="3"/>
      <c r="Q127" s="3"/>
      <c r="R127" s="3"/>
      <c r="S127" s="3"/>
      <c r="T127" s="3"/>
      <c r="U127" s="3"/>
      <c r="V127" s="3"/>
      <c r="W127" s="3"/>
      <c r="X127" s="3"/>
      <c r="Y127" s="3"/>
      <c r="Z127" s="3"/>
    </row>
    <row r="128" ht="12.0" hidden="1" customHeight="1">
      <c r="A128" s="3"/>
      <c r="B128" s="351"/>
      <c r="C128" s="373" t="s">
        <v>247</v>
      </c>
      <c r="D128" s="375"/>
      <c r="E128" s="349" t="s">
        <v>215</v>
      </c>
      <c r="F128" s="350" t="str">
        <f t="shared" ref="F128:J128" si="18">F$4</f>
        <v>2026F</v>
      </c>
      <c r="G128" s="350" t="str">
        <f t="shared" si="18"/>
        <v>2027F</v>
      </c>
      <c r="H128" s="350" t="str">
        <f t="shared" si="18"/>
        <v>2028F</v>
      </c>
      <c r="I128" s="350" t="str">
        <f t="shared" si="18"/>
        <v>2029F</v>
      </c>
      <c r="J128" s="350" t="str">
        <f t="shared" si="18"/>
        <v>2030F</v>
      </c>
      <c r="K128" s="3"/>
      <c r="L128" s="3"/>
      <c r="M128" s="3"/>
      <c r="N128" s="3"/>
      <c r="O128" s="3"/>
      <c r="P128" s="3"/>
      <c r="Q128" s="3"/>
      <c r="R128" s="3"/>
      <c r="S128" s="3"/>
      <c r="T128" s="3"/>
      <c r="U128" s="3"/>
      <c r="V128" s="3"/>
      <c r="W128" s="3"/>
      <c r="X128" s="3"/>
      <c r="Y128" s="3"/>
      <c r="Z128" s="3"/>
    </row>
    <row r="129" ht="12.0" hidden="1" customHeight="1">
      <c r="A129" s="59"/>
      <c r="B129" s="351" t="str">
        <f t="shared" ref="B129:B139" si="19">D129&amp;"."&amp;C129</f>
        <v>Residential.Rate Rider Calculation for Generic</v>
      </c>
      <c r="C129" s="351" t="str">
        <f t="shared" ref="C129:C139" si="20">$C$128</f>
        <v>Rate Rider Calculation for Generic</v>
      </c>
      <c r="D129" s="337" t="s">
        <v>219</v>
      </c>
      <c r="E129" s="3"/>
      <c r="F129" s="368"/>
      <c r="G129" s="59"/>
      <c r="H129" s="59"/>
      <c r="I129" s="59"/>
      <c r="J129" s="59"/>
      <c r="K129" s="3"/>
      <c r="L129" s="3"/>
      <c r="M129" s="3"/>
      <c r="N129" s="3"/>
      <c r="O129" s="3"/>
      <c r="P129" s="3"/>
      <c r="Q129" s="3"/>
      <c r="R129" s="3"/>
      <c r="S129" s="3"/>
      <c r="T129" s="3"/>
      <c r="U129" s="3"/>
      <c r="V129" s="3"/>
      <c r="W129" s="3"/>
      <c r="X129" s="3"/>
      <c r="Y129" s="3"/>
      <c r="Z129" s="3"/>
    </row>
    <row r="130" ht="12.0" hidden="1" customHeight="1">
      <c r="A130" s="59"/>
      <c r="B130" s="351" t="str">
        <f t="shared" si="19"/>
        <v>General Service &lt; 50 kW.Rate Rider Calculation for Generic</v>
      </c>
      <c r="C130" s="351" t="str">
        <f t="shared" si="20"/>
        <v>Rate Rider Calculation for Generic</v>
      </c>
      <c r="D130" s="337" t="s">
        <v>220</v>
      </c>
      <c r="E130" s="3"/>
      <c r="F130" s="368"/>
      <c r="G130" s="59"/>
      <c r="H130" s="59"/>
      <c r="I130" s="59"/>
      <c r="J130" s="59"/>
      <c r="K130" s="3"/>
      <c r="L130" s="3"/>
      <c r="M130" s="3"/>
      <c r="N130" s="3"/>
      <c r="O130" s="3"/>
      <c r="P130" s="3"/>
      <c r="Q130" s="3"/>
      <c r="R130" s="3"/>
      <c r="S130" s="3"/>
      <c r="T130" s="3"/>
      <c r="U130" s="3"/>
      <c r="V130" s="3"/>
      <c r="W130" s="3"/>
      <c r="X130" s="3"/>
      <c r="Y130" s="3"/>
      <c r="Z130" s="3"/>
    </row>
    <row r="131" ht="12.0" hidden="1" customHeight="1">
      <c r="A131" s="59"/>
      <c r="B131" s="351" t="str">
        <f t="shared" si="19"/>
        <v>General Service 50 to 1,499 KW.Rate Rider Calculation for Generic</v>
      </c>
      <c r="C131" s="351" t="str">
        <f t="shared" si="20"/>
        <v>Rate Rider Calculation for Generic</v>
      </c>
      <c r="D131" s="337" t="s">
        <v>221</v>
      </c>
      <c r="E131" s="3"/>
      <c r="F131" s="368"/>
      <c r="G131" s="59"/>
      <c r="H131" s="59"/>
      <c r="I131" s="59"/>
      <c r="J131" s="59"/>
      <c r="K131" s="3"/>
      <c r="L131" s="3"/>
      <c r="M131" s="3"/>
      <c r="N131" s="3"/>
      <c r="O131" s="3"/>
      <c r="P131" s="3"/>
      <c r="Q131" s="3"/>
      <c r="R131" s="3"/>
      <c r="S131" s="3"/>
      <c r="T131" s="3"/>
      <c r="U131" s="3"/>
      <c r="V131" s="3"/>
      <c r="W131" s="3"/>
      <c r="X131" s="3"/>
      <c r="Y131" s="3"/>
      <c r="Z131" s="3"/>
    </row>
    <row r="132" ht="12.0" hidden="1" customHeight="1">
      <c r="A132" s="59"/>
      <c r="B132" s="351" t="str">
        <f t="shared" si="19"/>
        <v>General Service 1,500 to 4,999 KW.Rate Rider Calculation for Generic</v>
      </c>
      <c r="C132" s="351" t="str">
        <f t="shared" si="20"/>
        <v>Rate Rider Calculation for Generic</v>
      </c>
      <c r="D132" s="337" t="s">
        <v>222</v>
      </c>
      <c r="E132" s="3"/>
      <c r="F132" s="368"/>
      <c r="G132" s="59"/>
      <c r="H132" s="59"/>
      <c r="I132" s="59"/>
      <c r="J132" s="59"/>
      <c r="K132" s="3"/>
      <c r="L132" s="3"/>
      <c r="M132" s="3"/>
      <c r="N132" s="3"/>
      <c r="O132" s="3"/>
      <c r="P132" s="3"/>
      <c r="Q132" s="3"/>
      <c r="R132" s="3"/>
      <c r="S132" s="3"/>
      <c r="T132" s="3"/>
      <c r="U132" s="3"/>
      <c r="V132" s="3"/>
      <c r="W132" s="3"/>
      <c r="X132" s="3"/>
      <c r="Y132" s="3"/>
      <c r="Z132" s="3"/>
    </row>
    <row r="133" ht="12.0" hidden="1" customHeight="1">
      <c r="A133" s="59"/>
      <c r="B133" s="351" t="str">
        <f t="shared" si="19"/>
        <v>Large User.Rate Rider Calculation for Generic</v>
      </c>
      <c r="C133" s="351" t="str">
        <f t="shared" si="20"/>
        <v>Rate Rider Calculation for Generic</v>
      </c>
      <c r="D133" s="337" t="s">
        <v>223</v>
      </c>
      <c r="E133" s="3"/>
      <c r="F133" s="368"/>
      <c r="G133" s="59"/>
      <c r="H133" s="59"/>
      <c r="I133" s="59"/>
      <c r="J133" s="59"/>
      <c r="K133" s="3"/>
      <c r="L133" s="3"/>
      <c r="M133" s="3"/>
      <c r="N133" s="3"/>
      <c r="O133" s="3"/>
      <c r="P133" s="3"/>
      <c r="Q133" s="3"/>
      <c r="R133" s="3"/>
      <c r="S133" s="3"/>
      <c r="T133" s="3"/>
      <c r="U133" s="3"/>
      <c r="V133" s="3"/>
      <c r="W133" s="3"/>
      <c r="X133" s="3"/>
      <c r="Y133" s="3"/>
      <c r="Z133" s="3"/>
    </row>
    <row r="134" ht="12.0" hidden="1" customHeight="1">
      <c r="A134" s="59"/>
      <c r="B134" s="351" t="str">
        <f t="shared" si="19"/>
        <v>Street Light.Rate Rider Calculation for Generic</v>
      </c>
      <c r="C134" s="351" t="str">
        <f t="shared" si="20"/>
        <v>Rate Rider Calculation for Generic</v>
      </c>
      <c r="D134" s="337" t="s">
        <v>224</v>
      </c>
      <c r="E134" s="3"/>
      <c r="F134" s="368"/>
      <c r="G134" s="59"/>
      <c r="H134" s="59"/>
      <c r="I134" s="59"/>
      <c r="J134" s="59"/>
      <c r="K134" s="3"/>
      <c r="L134" s="3"/>
      <c r="M134" s="3"/>
      <c r="N134" s="3"/>
      <c r="O134" s="3"/>
      <c r="P134" s="3"/>
      <c r="Q134" s="3"/>
      <c r="R134" s="3"/>
      <c r="S134" s="3"/>
      <c r="T134" s="3"/>
      <c r="U134" s="3"/>
      <c r="V134" s="3"/>
      <c r="W134" s="3"/>
      <c r="X134" s="3"/>
      <c r="Y134" s="3"/>
      <c r="Z134" s="3"/>
    </row>
    <row r="135" ht="12.0" hidden="1" customHeight="1">
      <c r="A135" s="59"/>
      <c r="B135" s="351" t="str">
        <f t="shared" si="19"/>
        <v>Sentinel Lights.Rate Rider Calculation for Generic</v>
      </c>
      <c r="C135" s="351" t="str">
        <f t="shared" si="20"/>
        <v>Rate Rider Calculation for Generic</v>
      </c>
      <c r="D135" s="337" t="s">
        <v>225</v>
      </c>
      <c r="E135" s="3"/>
      <c r="F135" s="368"/>
      <c r="G135" s="59"/>
      <c r="H135" s="59"/>
      <c r="I135" s="59"/>
      <c r="J135" s="59"/>
      <c r="K135" s="3"/>
      <c r="L135" s="3"/>
      <c r="M135" s="3"/>
      <c r="N135" s="3"/>
      <c r="O135" s="3"/>
      <c r="P135" s="3"/>
      <c r="Q135" s="3"/>
      <c r="R135" s="3"/>
      <c r="S135" s="3"/>
      <c r="T135" s="3"/>
      <c r="U135" s="3"/>
      <c r="V135" s="3"/>
      <c r="W135" s="3"/>
      <c r="X135" s="3"/>
      <c r="Y135" s="3"/>
      <c r="Z135" s="3"/>
    </row>
    <row r="136" ht="12.0" hidden="1" customHeight="1">
      <c r="A136" s="59"/>
      <c r="B136" s="351" t="str">
        <f t="shared" si="19"/>
        <v>Unmetered Scattered Load.Rate Rider Calculation for Generic</v>
      </c>
      <c r="C136" s="351" t="str">
        <f t="shared" si="20"/>
        <v>Rate Rider Calculation for Generic</v>
      </c>
      <c r="D136" s="337" t="s">
        <v>226</v>
      </c>
      <c r="E136" s="3"/>
      <c r="F136" s="368"/>
      <c r="G136" s="59"/>
      <c r="H136" s="59"/>
      <c r="I136" s="59"/>
      <c r="J136" s="59"/>
      <c r="K136" s="3"/>
      <c r="L136" s="3"/>
      <c r="M136" s="3"/>
      <c r="N136" s="3"/>
      <c r="O136" s="3"/>
      <c r="P136" s="3"/>
      <c r="Q136" s="3"/>
      <c r="R136" s="3"/>
      <c r="S136" s="3"/>
      <c r="T136" s="3"/>
      <c r="U136" s="3"/>
      <c r="V136" s="3"/>
      <c r="W136" s="3"/>
      <c r="X136" s="3"/>
      <c r="Y136" s="3"/>
      <c r="Z136" s="3"/>
    </row>
    <row r="137" ht="12.0" hidden="1" customHeight="1">
      <c r="A137" s="59"/>
      <c r="B137" s="351" t="str">
        <f t="shared" si="19"/>
        <v>Standby Power General Service 50 to 1,499 KW.Rate Rider Calculation for Generic</v>
      </c>
      <c r="C137" s="351" t="str">
        <f t="shared" si="20"/>
        <v>Rate Rider Calculation for Generic</v>
      </c>
      <c r="D137" s="337" t="s">
        <v>227</v>
      </c>
      <c r="E137" s="3"/>
      <c r="F137" s="368"/>
      <c r="G137" s="59"/>
      <c r="H137" s="59"/>
      <c r="I137" s="59"/>
      <c r="J137" s="59"/>
      <c r="K137" s="3"/>
      <c r="L137" s="3"/>
      <c r="M137" s="3"/>
      <c r="N137" s="3"/>
      <c r="O137" s="3"/>
      <c r="P137" s="3"/>
      <c r="Q137" s="3"/>
      <c r="R137" s="3"/>
      <c r="S137" s="3"/>
      <c r="T137" s="3"/>
      <c r="U137" s="3"/>
      <c r="V137" s="3"/>
      <c r="W137" s="3"/>
      <c r="X137" s="3"/>
      <c r="Y137" s="3"/>
      <c r="Z137" s="3"/>
    </row>
    <row r="138" ht="12.0" hidden="1" customHeight="1">
      <c r="A138" s="59"/>
      <c r="B138" s="351" t="str">
        <f t="shared" si="19"/>
        <v>Standby Power General Service 1,500 to 4,999 KW.Rate Rider Calculation for Generic</v>
      </c>
      <c r="C138" s="351" t="str">
        <f t="shared" si="20"/>
        <v>Rate Rider Calculation for Generic</v>
      </c>
      <c r="D138" s="337" t="s">
        <v>228</v>
      </c>
      <c r="E138" s="3"/>
      <c r="F138" s="368"/>
      <c r="G138" s="59"/>
      <c r="H138" s="59"/>
      <c r="I138" s="59"/>
      <c r="J138" s="59"/>
      <c r="K138" s="3"/>
      <c r="L138" s="3"/>
      <c r="M138" s="3"/>
      <c r="N138" s="3"/>
      <c r="O138" s="3"/>
      <c r="P138" s="3"/>
      <c r="Q138" s="3"/>
      <c r="R138" s="3"/>
      <c r="S138" s="3"/>
      <c r="T138" s="3"/>
      <c r="U138" s="3"/>
      <c r="V138" s="3"/>
      <c r="W138" s="3"/>
      <c r="X138" s="3"/>
      <c r="Y138" s="3"/>
      <c r="Z138" s="3"/>
    </row>
    <row r="139" ht="12.0" hidden="1" customHeight="1">
      <c r="A139" s="59"/>
      <c r="B139" s="351" t="str">
        <f t="shared" si="19"/>
        <v>Standby Power Large Use.Rate Rider Calculation for Generic</v>
      </c>
      <c r="C139" s="351" t="str">
        <f t="shared" si="20"/>
        <v>Rate Rider Calculation for Generic</v>
      </c>
      <c r="D139" s="337" t="s">
        <v>229</v>
      </c>
      <c r="E139" s="3"/>
      <c r="F139" s="368"/>
      <c r="G139" s="59"/>
      <c r="H139" s="59"/>
      <c r="I139" s="59"/>
      <c r="J139" s="59"/>
      <c r="K139" s="3"/>
      <c r="L139" s="3"/>
      <c r="M139" s="3"/>
      <c r="N139" s="3"/>
      <c r="O139" s="3"/>
      <c r="P139" s="3"/>
      <c r="Q139" s="3"/>
      <c r="R139" s="3"/>
      <c r="S139" s="3"/>
      <c r="T139" s="3"/>
      <c r="U139" s="3"/>
      <c r="V139" s="3"/>
      <c r="W139" s="3"/>
      <c r="X139" s="3"/>
      <c r="Y139" s="3"/>
      <c r="Z139" s="3"/>
    </row>
    <row r="140" ht="12.0" customHeight="1">
      <c r="A140" s="3"/>
      <c r="B140" s="337"/>
      <c r="C140" s="3"/>
      <c r="D140" s="3"/>
      <c r="E140" s="3"/>
      <c r="F140" s="3"/>
      <c r="G140" s="3"/>
      <c r="H140" s="372"/>
      <c r="I140" s="372"/>
      <c r="J140" s="3"/>
      <c r="K140" s="3"/>
      <c r="L140" s="3"/>
      <c r="M140" s="3"/>
      <c r="N140" s="3"/>
      <c r="O140" s="3"/>
      <c r="P140" s="3"/>
      <c r="Q140" s="3"/>
      <c r="R140" s="3"/>
      <c r="S140" s="3"/>
      <c r="T140" s="3"/>
      <c r="U140" s="3"/>
      <c r="V140" s="3"/>
      <c r="W140" s="3"/>
      <c r="X140" s="3"/>
      <c r="Y140" s="3"/>
      <c r="Z140" s="3"/>
    </row>
    <row r="141" ht="12.0" customHeight="1">
      <c r="A141" s="3"/>
      <c r="B141" s="59"/>
      <c r="C141" s="348" t="s">
        <v>248</v>
      </c>
      <c r="D141" s="3"/>
      <c r="E141" s="349" t="s">
        <v>215</v>
      </c>
      <c r="F141" s="350" t="str">
        <f t="shared" ref="F141:J141" si="21">F$4</f>
        <v>2026F</v>
      </c>
      <c r="G141" s="350" t="str">
        <f t="shared" si="21"/>
        <v>2027F</v>
      </c>
      <c r="H141" s="350" t="str">
        <f t="shared" si="21"/>
        <v>2028F</v>
      </c>
      <c r="I141" s="350" t="str">
        <f t="shared" si="21"/>
        <v>2029F</v>
      </c>
      <c r="J141" s="350" t="str">
        <f t="shared" si="21"/>
        <v>2030F</v>
      </c>
      <c r="K141" s="3"/>
      <c r="L141" s="3"/>
      <c r="M141" s="3"/>
      <c r="N141" s="3"/>
      <c r="O141" s="3"/>
      <c r="P141" s="3"/>
      <c r="Q141" s="3"/>
      <c r="R141" s="3"/>
      <c r="S141" s="3"/>
      <c r="T141" s="3"/>
      <c r="U141" s="3"/>
      <c r="V141" s="3"/>
      <c r="W141" s="3"/>
      <c r="X141" s="3"/>
      <c r="Y141" s="3"/>
      <c r="Z141" s="3"/>
    </row>
    <row r="142" ht="12.0" customHeight="1">
      <c r="A142" s="3"/>
      <c r="B142" s="351" t="str">
        <f t="shared" ref="B142:B152" si="22">D142&amp;"."&amp;C142</f>
        <v>Residential.GA Rate Riders</v>
      </c>
      <c r="C142" s="351" t="s">
        <v>249</v>
      </c>
      <c r="D142" s="337" t="s">
        <v>219</v>
      </c>
      <c r="E142" s="336">
        <v>0.0039</v>
      </c>
      <c r="F142" s="360">
        <v>0.0046</v>
      </c>
      <c r="G142" s="126">
        <v>0.0</v>
      </c>
      <c r="H142" s="126">
        <v>0.0</v>
      </c>
      <c r="I142" s="126">
        <v>0.0</v>
      </c>
      <c r="J142" s="126">
        <v>0.0</v>
      </c>
      <c r="K142" s="3"/>
      <c r="L142" s="3"/>
      <c r="M142" s="3"/>
      <c r="N142" s="3"/>
      <c r="O142" s="3"/>
      <c r="P142" s="3"/>
      <c r="Q142" s="3"/>
      <c r="R142" s="3"/>
      <c r="S142" s="3"/>
      <c r="T142" s="3"/>
      <c r="U142" s="3"/>
      <c r="V142" s="3"/>
      <c r="W142" s="3"/>
      <c r="X142" s="3"/>
      <c r="Y142" s="3"/>
      <c r="Z142" s="3"/>
    </row>
    <row r="143" ht="12.0" customHeight="1">
      <c r="A143" s="3"/>
      <c r="B143" s="351" t="str">
        <f t="shared" si="22"/>
        <v>General Service &lt; 50 kW.GA Rate Riders</v>
      </c>
      <c r="C143" s="351" t="s">
        <v>249</v>
      </c>
      <c r="D143" s="337" t="s">
        <v>220</v>
      </c>
      <c r="E143" s="336">
        <v>0.0039</v>
      </c>
      <c r="F143" s="360">
        <v>0.0046</v>
      </c>
      <c r="G143" s="126">
        <v>0.0</v>
      </c>
      <c r="H143" s="126">
        <v>0.0</v>
      </c>
      <c r="I143" s="126">
        <v>0.0</v>
      </c>
      <c r="J143" s="126">
        <v>0.0</v>
      </c>
      <c r="K143" s="3"/>
      <c r="L143" s="3"/>
      <c r="M143" s="3"/>
      <c r="N143" s="3"/>
      <c r="O143" s="3"/>
      <c r="P143" s="3"/>
      <c r="Q143" s="3"/>
      <c r="R143" s="3"/>
      <c r="S143" s="3"/>
      <c r="T143" s="3"/>
      <c r="U143" s="3"/>
      <c r="V143" s="3"/>
      <c r="W143" s="3"/>
      <c r="X143" s="3"/>
      <c r="Y143" s="3"/>
      <c r="Z143" s="3"/>
    </row>
    <row r="144" ht="12.0" customHeight="1">
      <c r="A144" s="3"/>
      <c r="B144" s="351" t="str">
        <f t="shared" si="22"/>
        <v>General Service 50 to 1,499 KW.GA Rate Riders</v>
      </c>
      <c r="C144" s="351" t="s">
        <v>249</v>
      </c>
      <c r="D144" s="337" t="s">
        <v>221</v>
      </c>
      <c r="E144" s="336">
        <v>0.0039</v>
      </c>
      <c r="F144" s="360">
        <v>0.0046</v>
      </c>
      <c r="G144" s="126">
        <v>0.0</v>
      </c>
      <c r="H144" s="126">
        <v>0.0</v>
      </c>
      <c r="I144" s="126">
        <v>0.0</v>
      </c>
      <c r="J144" s="126">
        <v>0.0</v>
      </c>
      <c r="K144" s="3"/>
      <c r="L144" s="3"/>
      <c r="M144" s="3"/>
      <c r="N144" s="3"/>
      <c r="O144" s="3"/>
      <c r="P144" s="3"/>
      <c r="Q144" s="3"/>
      <c r="R144" s="3"/>
      <c r="S144" s="3"/>
      <c r="T144" s="3"/>
      <c r="U144" s="3"/>
      <c r="V144" s="3"/>
      <c r="W144" s="3"/>
      <c r="X144" s="3"/>
      <c r="Y144" s="3"/>
      <c r="Z144" s="3"/>
    </row>
    <row r="145" ht="12.0" customHeight="1">
      <c r="A145" s="3"/>
      <c r="B145" s="351" t="str">
        <f t="shared" si="22"/>
        <v>General Service 1,500 to 4,999 KW.GA Rate Riders</v>
      </c>
      <c r="C145" s="351" t="s">
        <v>249</v>
      </c>
      <c r="D145" s="337" t="s">
        <v>222</v>
      </c>
      <c r="E145" s="336">
        <v>0.0039</v>
      </c>
      <c r="F145" s="360">
        <v>0.0046</v>
      </c>
      <c r="G145" s="126">
        <v>0.0</v>
      </c>
      <c r="H145" s="126">
        <v>0.0</v>
      </c>
      <c r="I145" s="126">
        <v>0.0</v>
      </c>
      <c r="J145" s="126">
        <v>0.0</v>
      </c>
      <c r="K145" s="3"/>
      <c r="L145" s="3"/>
      <c r="M145" s="3"/>
      <c r="N145" s="3"/>
      <c r="O145" s="3"/>
      <c r="P145" s="3"/>
      <c r="Q145" s="3"/>
      <c r="R145" s="3"/>
      <c r="S145" s="3"/>
      <c r="T145" s="3"/>
      <c r="U145" s="3"/>
      <c r="V145" s="3"/>
      <c r="W145" s="3"/>
      <c r="X145" s="3"/>
      <c r="Y145" s="3"/>
      <c r="Z145" s="3"/>
    </row>
    <row r="146" ht="12.0" customHeight="1">
      <c r="A146" s="3"/>
      <c r="B146" s="351" t="str">
        <f t="shared" si="22"/>
        <v>Large User.GA Rate Riders</v>
      </c>
      <c r="C146" s="351" t="s">
        <v>249</v>
      </c>
      <c r="D146" s="337" t="s">
        <v>223</v>
      </c>
      <c r="E146" s="336">
        <v>0.0039</v>
      </c>
      <c r="F146" s="360">
        <v>0.0046</v>
      </c>
      <c r="G146" s="126">
        <v>0.0</v>
      </c>
      <c r="H146" s="126">
        <v>0.0</v>
      </c>
      <c r="I146" s="126">
        <v>0.0</v>
      </c>
      <c r="J146" s="126">
        <v>0.0</v>
      </c>
      <c r="K146" s="3"/>
      <c r="L146" s="3"/>
      <c r="M146" s="3"/>
      <c r="N146" s="3"/>
      <c r="O146" s="3"/>
      <c r="P146" s="3"/>
      <c r="Q146" s="3"/>
      <c r="R146" s="3"/>
      <c r="S146" s="3"/>
      <c r="T146" s="3"/>
      <c r="U146" s="3"/>
      <c r="V146" s="3"/>
      <c r="W146" s="3"/>
      <c r="X146" s="3"/>
      <c r="Y146" s="3"/>
      <c r="Z146" s="3"/>
    </row>
    <row r="147" ht="12.0" customHeight="1">
      <c r="A147" s="3"/>
      <c r="B147" s="351" t="str">
        <f t="shared" si="22"/>
        <v>Street Light.GA Rate Riders</v>
      </c>
      <c r="C147" s="351" t="s">
        <v>249</v>
      </c>
      <c r="D147" s="337" t="s">
        <v>224</v>
      </c>
      <c r="E147" s="336">
        <v>0.0039</v>
      </c>
      <c r="F147" s="360">
        <v>0.0046</v>
      </c>
      <c r="G147" s="126">
        <v>0.0</v>
      </c>
      <c r="H147" s="126">
        <v>0.0</v>
      </c>
      <c r="I147" s="126">
        <v>0.0</v>
      </c>
      <c r="J147" s="126">
        <v>0.0</v>
      </c>
      <c r="K147" s="3"/>
      <c r="L147" s="3"/>
      <c r="M147" s="3"/>
      <c r="N147" s="3"/>
      <c r="O147" s="3"/>
      <c r="P147" s="3"/>
      <c r="Q147" s="3"/>
      <c r="R147" s="3"/>
      <c r="S147" s="3"/>
      <c r="T147" s="3"/>
      <c r="U147" s="3"/>
      <c r="V147" s="3"/>
      <c r="W147" s="3"/>
      <c r="X147" s="3"/>
      <c r="Y147" s="3"/>
      <c r="Z147" s="3"/>
    </row>
    <row r="148" ht="12.0" customHeight="1">
      <c r="A148" s="3"/>
      <c r="B148" s="351" t="str">
        <f t="shared" si="22"/>
        <v>Sentinel Lights.GA Rate Riders</v>
      </c>
      <c r="C148" s="351" t="s">
        <v>249</v>
      </c>
      <c r="D148" s="337" t="s">
        <v>225</v>
      </c>
      <c r="E148" s="336">
        <v>0.0</v>
      </c>
      <c r="F148" s="126">
        <v>0.0</v>
      </c>
      <c r="G148" s="126">
        <v>0.0</v>
      </c>
      <c r="H148" s="126">
        <v>0.0</v>
      </c>
      <c r="I148" s="126">
        <v>0.0</v>
      </c>
      <c r="J148" s="126">
        <v>0.0</v>
      </c>
      <c r="K148" s="3"/>
      <c r="L148" s="3"/>
      <c r="M148" s="3"/>
      <c r="N148" s="3"/>
      <c r="O148" s="3"/>
      <c r="P148" s="3"/>
      <c r="Q148" s="3"/>
      <c r="R148" s="3"/>
      <c r="S148" s="3"/>
      <c r="T148" s="3"/>
      <c r="U148" s="3"/>
      <c r="V148" s="3"/>
      <c r="W148" s="3"/>
      <c r="X148" s="3"/>
      <c r="Y148" s="3"/>
      <c r="Z148" s="3"/>
    </row>
    <row r="149" ht="12.0" customHeight="1">
      <c r="A149" s="3"/>
      <c r="B149" s="351" t="str">
        <f t="shared" si="22"/>
        <v>Unmetered Scattered Load.GA Rate Riders</v>
      </c>
      <c r="C149" s="351" t="s">
        <v>249</v>
      </c>
      <c r="D149" s="337" t="s">
        <v>226</v>
      </c>
      <c r="E149" s="336">
        <v>0.0</v>
      </c>
      <c r="F149" s="126">
        <v>0.0</v>
      </c>
      <c r="G149" s="126">
        <v>0.0</v>
      </c>
      <c r="H149" s="126">
        <v>0.0</v>
      </c>
      <c r="I149" s="126">
        <v>0.0</v>
      </c>
      <c r="J149" s="126">
        <v>0.0</v>
      </c>
      <c r="K149" s="3"/>
      <c r="L149" s="3"/>
      <c r="M149" s="3"/>
      <c r="N149" s="3"/>
      <c r="O149" s="3"/>
      <c r="P149" s="3"/>
      <c r="Q149" s="3"/>
      <c r="R149" s="3"/>
      <c r="S149" s="3"/>
      <c r="T149" s="3"/>
      <c r="U149" s="3"/>
      <c r="V149" s="3"/>
      <c r="W149" s="3"/>
      <c r="X149" s="3"/>
      <c r="Y149" s="3"/>
      <c r="Z149" s="3"/>
    </row>
    <row r="150" ht="12.0" customHeight="1">
      <c r="A150" s="3"/>
      <c r="B150" s="351" t="str">
        <f t="shared" si="22"/>
        <v>Standby Power General Service 50 to 1,499 KW.</v>
      </c>
      <c r="C150" s="351"/>
      <c r="D150" s="337" t="s">
        <v>227</v>
      </c>
      <c r="E150" s="3"/>
      <c r="F150" s="368"/>
      <c r="G150" s="3"/>
      <c r="H150" s="3"/>
      <c r="I150" s="376"/>
      <c r="J150" s="3"/>
      <c r="K150" s="3"/>
      <c r="L150" s="3"/>
      <c r="M150" s="3"/>
      <c r="N150" s="3"/>
      <c r="O150" s="3"/>
      <c r="P150" s="3"/>
      <c r="Q150" s="3"/>
      <c r="R150" s="3"/>
      <c r="S150" s="3"/>
      <c r="T150" s="3"/>
      <c r="U150" s="3"/>
      <c r="V150" s="3"/>
      <c r="W150" s="3"/>
      <c r="X150" s="3"/>
      <c r="Y150" s="3"/>
      <c r="Z150" s="3"/>
    </row>
    <row r="151" ht="12.0" customHeight="1">
      <c r="A151" s="3"/>
      <c r="B151" s="351" t="str">
        <f t="shared" si="22"/>
        <v>Standby Power General Service 1,500 to 4,999 KW.</v>
      </c>
      <c r="C151" s="351"/>
      <c r="D151" s="337" t="s">
        <v>228</v>
      </c>
      <c r="E151" s="3"/>
      <c r="F151" s="368"/>
      <c r="G151" s="3"/>
      <c r="H151" s="3"/>
      <c r="I151" s="376"/>
      <c r="J151" s="3"/>
      <c r="K151" s="3"/>
      <c r="L151" s="3"/>
      <c r="M151" s="3"/>
      <c r="N151" s="3"/>
      <c r="O151" s="3"/>
      <c r="P151" s="3"/>
      <c r="Q151" s="3"/>
      <c r="R151" s="3"/>
      <c r="S151" s="3"/>
      <c r="T151" s="3"/>
      <c r="U151" s="3"/>
      <c r="V151" s="3"/>
      <c r="W151" s="3"/>
      <c r="X151" s="3"/>
      <c r="Y151" s="3"/>
      <c r="Z151" s="3"/>
    </row>
    <row r="152" ht="12.0" customHeight="1">
      <c r="A152" s="3"/>
      <c r="B152" s="351" t="str">
        <f t="shared" si="22"/>
        <v>Standby Power Large Use.</v>
      </c>
      <c r="C152" s="351"/>
      <c r="D152" s="337" t="s">
        <v>229</v>
      </c>
      <c r="E152" s="3"/>
      <c r="F152" s="368"/>
      <c r="G152" s="3"/>
      <c r="H152" s="3"/>
      <c r="I152" s="376"/>
      <c r="J152" s="3"/>
      <c r="K152" s="3"/>
      <c r="L152" s="3"/>
      <c r="M152" s="3"/>
      <c r="N152" s="3"/>
      <c r="O152" s="3"/>
      <c r="P152" s="3"/>
      <c r="Q152" s="3"/>
      <c r="R152" s="3"/>
      <c r="S152" s="3"/>
      <c r="T152" s="3"/>
      <c r="U152" s="3"/>
      <c r="V152" s="3"/>
      <c r="W152" s="3"/>
      <c r="X152" s="3"/>
      <c r="Y152" s="3"/>
      <c r="Z152" s="3"/>
    </row>
    <row r="153" ht="12.0" customHeight="1">
      <c r="A153" s="3"/>
      <c r="B153" s="337"/>
      <c r="C153" s="3"/>
      <c r="D153" s="337"/>
      <c r="E153" s="3"/>
      <c r="F153" s="337"/>
      <c r="G153" s="337"/>
      <c r="H153" s="372"/>
      <c r="I153" s="59"/>
      <c r="J153" s="337"/>
      <c r="K153" s="3"/>
      <c r="L153" s="3"/>
      <c r="M153" s="3"/>
      <c r="N153" s="3"/>
      <c r="O153" s="3"/>
      <c r="P153" s="3"/>
      <c r="Q153" s="3"/>
      <c r="R153" s="3"/>
      <c r="S153" s="3"/>
      <c r="T153" s="3"/>
      <c r="U153" s="3"/>
      <c r="V153" s="3"/>
      <c r="W153" s="3"/>
      <c r="X153" s="3"/>
      <c r="Y153" s="3"/>
      <c r="Z153" s="3"/>
    </row>
    <row r="154" ht="12.0" customHeight="1">
      <c r="A154" s="3"/>
      <c r="B154" s="337"/>
      <c r="C154" s="348" t="s">
        <v>250</v>
      </c>
      <c r="D154" s="337"/>
      <c r="E154" s="3"/>
      <c r="F154" s="337"/>
      <c r="G154" s="337"/>
      <c r="H154" s="337"/>
      <c r="I154" s="337"/>
      <c r="J154" s="337"/>
      <c r="K154" s="3"/>
      <c r="L154" s="3"/>
      <c r="M154" s="3"/>
      <c r="N154" s="3"/>
      <c r="O154" s="3"/>
      <c r="P154" s="3"/>
      <c r="Q154" s="3"/>
      <c r="R154" s="3"/>
      <c r="S154" s="3"/>
      <c r="T154" s="3"/>
      <c r="U154" s="3"/>
      <c r="V154" s="3"/>
      <c r="W154" s="3"/>
      <c r="X154" s="3"/>
      <c r="Y154" s="3"/>
      <c r="Z154" s="3"/>
    </row>
    <row r="155" ht="12.0" customHeight="1">
      <c r="A155" s="3"/>
      <c r="B155" s="59"/>
      <c r="C155" s="348" t="s">
        <v>251</v>
      </c>
      <c r="D155" s="3"/>
      <c r="E155" s="349" t="s">
        <v>215</v>
      </c>
      <c r="F155" s="350" t="str">
        <f t="shared" ref="F155:J155" si="23">F$4</f>
        <v>2026F</v>
      </c>
      <c r="G155" s="350" t="str">
        <f t="shared" si="23"/>
        <v>2027F</v>
      </c>
      <c r="H155" s="350" t="str">
        <f t="shared" si="23"/>
        <v>2028F</v>
      </c>
      <c r="I155" s="350" t="str">
        <f t="shared" si="23"/>
        <v>2029F</v>
      </c>
      <c r="J155" s="350" t="str">
        <f t="shared" si="23"/>
        <v>2030F</v>
      </c>
      <c r="K155" s="3"/>
      <c r="L155" s="3"/>
      <c r="M155" s="3"/>
      <c r="N155" s="3"/>
      <c r="O155" s="3"/>
      <c r="P155" s="3"/>
      <c r="Q155" s="3"/>
      <c r="R155" s="3"/>
      <c r="S155" s="3"/>
      <c r="T155" s="3"/>
      <c r="U155" s="3"/>
      <c r="V155" s="3"/>
      <c r="W155" s="3"/>
      <c r="X155" s="3"/>
      <c r="Y155" s="3"/>
      <c r="Z155" s="3"/>
    </row>
    <row r="156" ht="12.0" customHeight="1">
      <c r="A156" s="3"/>
      <c r="B156" s="351" t="str">
        <f t="shared" ref="B156:B166" si="24">D156&amp;"."&amp;C156</f>
        <v>Residential.Total Deferral/Variance Account Rate RidersYr2</v>
      </c>
      <c r="C156" s="351" t="s">
        <v>252</v>
      </c>
      <c r="D156" s="337" t="s">
        <v>219</v>
      </c>
      <c r="E156" s="377"/>
      <c r="F156" s="361"/>
      <c r="G156" s="361"/>
      <c r="H156" s="361"/>
      <c r="I156" s="361"/>
      <c r="J156" s="361"/>
      <c r="K156" s="3"/>
      <c r="L156" s="3"/>
      <c r="M156" s="3"/>
      <c r="N156" s="3"/>
      <c r="O156" s="3"/>
      <c r="P156" s="3"/>
      <c r="Q156" s="3"/>
      <c r="R156" s="3"/>
      <c r="S156" s="3"/>
      <c r="T156" s="3"/>
      <c r="U156" s="3"/>
      <c r="V156" s="3"/>
      <c r="W156" s="3"/>
      <c r="X156" s="3"/>
      <c r="Y156" s="3"/>
      <c r="Z156" s="3"/>
    </row>
    <row r="157" ht="12.0" customHeight="1">
      <c r="A157" s="3"/>
      <c r="B157" s="351" t="str">
        <f t="shared" si="24"/>
        <v>General Service &lt; 50 kW.Total Deferral/Variance Account Rate RidersYr2</v>
      </c>
      <c r="C157" s="351" t="s">
        <v>252</v>
      </c>
      <c r="D157" s="337" t="s">
        <v>220</v>
      </c>
      <c r="E157" s="377"/>
      <c r="F157" s="361"/>
      <c r="G157" s="361"/>
      <c r="H157" s="361"/>
      <c r="I157" s="361"/>
      <c r="J157" s="361"/>
      <c r="K157" s="3"/>
      <c r="L157" s="3"/>
      <c r="M157" s="3"/>
      <c r="N157" s="3"/>
      <c r="O157" s="3"/>
      <c r="P157" s="3"/>
      <c r="Q157" s="3"/>
      <c r="R157" s="3"/>
      <c r="S157" s="3"/>
      <c r="T157" s="3"/>
      <c r="U157" s="3"/>
      <c r="V157" s="3"/>
      <c r="W157" s="3"/>
      <c r="X157" s="3"/>
      <c r="Y157" s="3"/>
      <c r="Z157" s="3"/>
    </row>
    <row r="158" ht="12.0" customHeight="1">
      <c r="A158" s="3"/>
      <c r="B158" s="351" t="str">
        <f t="shared" si="24"/>
        <v>General Service 50 to 1,499 KW.Total Deferral/Variance Account Rate RidersYr2</v>
      </c>
      <c r="C158" s="351" t="s">
        <v>252</v>
      </c>
      <c r="D158" s="337" t="s">
        <v>221</v>
      </c>
      <c r="E158" s="336">
        <v>-0.305</v>
      </c>
      <c r="F158" s="360">
        <v>-0.1672</v>
      </c>
      <c r="G158" s="126">
        <v>0.0</v>
      </c>
      <c r="H158" s="126">
        <v>0.0</v>
      </c>
      <c r="I158" s="126">
        <v>0.0</v>
      </c>
      <c r="J158" s="126">
        <v>0.0</v>
      </c>
      <c r="K158" s="3"/>
      <c r="L158" s="3"/>
      <c r="M158" s="3"/>
      <c r="N158" s="3"/>
      <c r="O158" s="3"/>
      <c r="P158" s="3"/>
      <c r="Q158" s="3"/>
      <c r="R158" s="3"/>
      <c r="S158" s="3"/>
      <c r="T158" s="3"/>
      <c r="U158" s="3"/>
      <c r="V158" s="3"/>
      <c r="W158" s="3"/>
      <c r="X158" s="3"/>
      <c r="Y158" s="3"/>
      <c r="Z158" s="3"/>
    </row>
    <row r="159" ht="12.0" customHeight="1">
      <c r="A159" s="3"/>
      <c r="B159" s="351" t="str">
        <f t="shared" si="24"/>
        <v>General Service 1,500 to 4,999 KW.Total Deferral/Variance Account Rate RidersYr2</v>
      </c>
      <c r="C159" s="351" t="s">
        <v>252</v>
      </c>
      <c r="D159" s="337" t="s">
        <v>222</v>
      </c>
      <c r="E159" s="377"/>
      <c r="F159" s="126"/>
      <c r="G159" s="126"/>
      <c r="H159" s="126"/>
      <c r="I159" s="361"/>
      <c r="J159" s="361"/>
      <c r="K159" s="3"/>
      <c r="L159" s="3"/>
      <c r="M159" s="3"/>
      <c r="N159" s="3"/>
      <c r="O159" s="3"/>
      <c r="P159" s="3"/>
      <c r="Q159" s="3"/>
      <c r="R159" s="3"/>
      <c r="S159" s="3"/>
      <c r="T159" s="3"/>
      <c r="U159" s="3"/>
      <c r="V159" s="3"/>
      <c r="W159" s="3"/>
      <c r="X159" s="3"/>
      <c r="Y159" s="3"/>
      <c r="Z159" s="3"/>
    </row>
    <row r="160" ht="12.0" customHeight="1">
      <c r="A160" s="3"/>
      <c r="B160" s="351" t="str">
        <f t="shared" si="24"/>
        <v>Large User.Total Deferral/Variance Account Rate RidersYr2</v>
      </c>
      <c r="C160" s="351" t="s">
        <v>252</v>
      </c>
      <c r="D160" s="337" t="s">
        <v>223</v>
      </c>
      <c r="E160" s="377"/>
      <c r="F160" s="361"/>
      <c r="G160" s="361"/>
      <c r="H160" s="361"/>
      <c r="I160" s="361"/>
      <c r="J160" s="361"/>
      <c r="K160" s="3"/>
      <c r="L160" s="3"/>
      <c r="M160" s="3"/>
      <c r="N160" s="3"/>
      <c r="O160" s="3"/>
      <c r="P160" s="3"/>
      <c r="Q160" s="3"/>
      <c r="R160" s="3"/>
      <c r="S160" s="3"/>
      <c r="T160" s="3"/>
      <c r="U160" s="3"/>
      <c r="V160" s="3"/>
      <c r="W160" s="3"/>
      <c r="X160" s="3"/>
      <c r="Y160" s="3"/>
      <c r="Z160" s="3"/>
    </row>
    <row r="161" ht="12.0" customHeight="1">
      <c r="A161" s="3"/>
      <c r="B161" s="351" t="str">
        <f t="shared" si="24"/>
        <v>Street Light.Total Deferral/Variance Account Rate RidersYr2</v>
      </c>
      <c r="C161" s="351" t="s">
        <v>252</v>
      </c>
      <c r="D161" s="337" t="s">
        <v>224</v>
      </c>
      <c r="E161" s="377"/>
      <c r="F161" s="361"/>
      <c r="G161" s="361"/>
      <c r="H161" s="361"/>
      <c r="I161" s="361"/>
      <c r="J161" s="361"/>
      <c r="K161" s="3"/>
      <c r="L161" s="3"/>
      <c r="M161" s="3"/>
      <c r="N161" s="3"/>
      <c r="O161" s="3"/>
      <c r="P161" s="3"/>
      <c r="Q161" s="3"/>
      <c r="R161" s="3"/>
      <c r="S161" s="3"/>
      <c r="T161" s="3"/>
      <c r="U161" s="3"/>
      <c r="V161" s="3"/>
      <c r="W161" s="3"/>
      <c r="X161" s="3"/>
      <c r="Y161" s="3"/>
      <c r="Z161" s="3"/>
    </row>
    <row r="162" ht="12.0" customHeight="1">
      <c r="A162" s="3"/>
      <c r="B162" s="351" t="str">
        <f t="shared" si="24"/>
        <v>Sentinel Lights.Total Deferral/Variance Account Rate RidersYr2</v>
      </c>
      <c r="C162" s="351" t="s">
        <v>252</v>
      </c>
      <c r="D162" s="337" t="s">
        <v>225</v>
      </c>
      <c r="E162" s="377"/>
      <c r="F162" s="361"/>
      <c r="G162" s="361"/>
      <c r="H162" s="361"/>
      <c r="I162" s="361"/>
      <c r="J162" s="361"/>
      <c r="K162" s="3"/>
      <c r="L162" s="3"/>
      <c r="M162" s="3"/>
      <c r="N162" s="3"/>
      <c r="O162" s="3"/>
      <c r="P162" s="3"/>
      <c r="Q162" s="3"/>
      <c r="R162" s="3"/>
      <c r="S162" s="3"/>
      <c r="T162" s="3"/>
      <c r="U162" s="3"/>
      <c r="V162" s="3"/>
      <c r="W162" s="3"/>
      <c r="X162" s="3"/>
      <c r="Y162" s="3"/>
      <c r="Z162" s="3"/>
    </row>
    <row r="163" ht="12.0" customHeight="1">
      <c r="A163" s="3"/>
      <c r="B163" s="351" t="str">
        <f t="shared" si="24"/>
        <v>Unmetered Scattered Load.Total Deferral/Variance Account Rate RidersYr2</v>
      </c>
      <c r="C163" s="351" t="s">
        <v>252</v>
      </c>
      <c r="D163" s="337" t="s">
        <v>226</v>
      </c>
      <c r="E163" s="377"/>
      <c r="F163" s="361"/>
      <c r="G163" s="361"/>
      <c r="H163" s="361"/>
      <c r="I163" s="361"/>
      <c r="J163" s="361"/>
      <c r="K163" s="3"/>
      <c r="L163" s="3"/>
      <c r="M163" s="3"/>
      <c r="N163" s="3"/>
      <c r="O163" s="3"/>
      <c r="P163" s="3"/>
      <c r="Q163" s="3"/>
      <c r="R163" s="3"/>
      <c r="S163" s="3"/>
      <c r="T163" s="3"/>
      <c r="U163" s="3"/>
      <c r="V163" s="3"/>
      <c r="W163" s="3"/>
      <c r="X163" s="3"/>
      <c r="Y163" s="3"/>
      <c r="Z163" s="3"/>
    </row>
    <row r="164" ht="12.0" customHeight="1">
      <c r="A164" s="3"/>
      <c r="B164" s="351" t="str">
        <f t="shared" si="24"/>
        <v>Standby Power General Service 50 to 1,499 KW.Total Deferral/Variance Account Rate RidersYr2</v>
      </c>
      <c r="C164" s="351" t="s">
        <v>252</v>
      </c>
      <c r="D164" s="337" t="s">
        <v>227</v>
      </c>
      <c r="E164" s="377"/>
      <c r="F164" s="361"/>
      <c r="G164" s="361"/>
      <c r="H164" s="361"/>
      <c r="I164" s="361"/>
      <c r="J164" s="361"/>
      <c r="K164" s="3"/>
      <c r="L164" s="3"/>
      <c r="M164" s="3"/>
      <c r="N164" s="3"/>
      <c r="O164" s="3"/>
      <c r="P164" s="3"/>
      <c r="Q164" s="3"/>
      <c r="R164" s="3"/>
      <c r="S164" s="3"/>
      <c r="T164" s="3"/>
      <c r="U164" s="3"/>
      <c r="V164" s="3"/>
      <c r="W164" s="3"/>
      <c r="X164" s="3"/>
      <c r="Y164" s="3"/>
      <c r="Z164" s="3"/>
    </row>
    <row r="165" ht="12.0" customHeight="1">
      <c r="A165" s="3"/>
      <c r="B165" s="351" t="str">
        <f t="shared" si="24"/>
        <v>Standby Power General Service 1,500 to 4,999 KW.Total Deferral/Variance Account Rate RidersYr2</v>
      </c>
      <c r="C165" s="351" t="s">
        <v>252</v>
      </c>
      <c r="D165" s="337" t="s">
        <v>228</v>
      </c>
      <c r="E165" s="377"/>
      <c r="F165" s="361"/>
      <c r="G165" s="361"/>
      <c r="H165" s="361"/>
      <c r="I165" s="361"/>
      <c r="J165" s="361"/>
      <c r="K165" s="3"/>
      <c r="L165" s="3"/>
      <c r="M165" s="3"/>
      <c r="N165" s="3"/>
      <c r="O165" s="3"/>
      <c r="P165" s="3"/>
      <c r="Q165" s="3"/>
      <c r="R165" s="3"/>
      <c r="S165" s="3"/>
      <c r="T165" s="3"/>
      <c r="U165" s="3"/>
      <c r="V165" s="3"/>
      <c r="W165" s="3"/>
      <c r="X165" s="3"/>
      <c r="Y165" s="3"/>
      <c r="Z165" s="3"/>
    </row>
    <row r="166" ht="12.0" customHeight="1">
      <c r="A166" s="3"/>
      <c r="B166" s="351" t="str">
        <f t="shared" si="24"/>
        <v>Standby Power Large Use.Total Deferral/Variance Account Rate RidersYr2</v>
      </c>
      <c r="C166" s="351" t="s">
        <v>252</v>
      </c>
      <c r="D166" s="337" t="s">
        <v>229</v>
      </c>
      <c r="E166" s="377"/>
      <c r="F166" s="361"/>
      <c r="G166" s="361"/>
      <c r="H166" s="361"/>
      <c r="I166" s="361"/>
      <c r="J166" s="361"/>
      <c r="K166" s="3"/>
      <c r="L166" s="3"/>
      <c r="M166" s="3"/>
      <c r="N166" s="3"/>
      <c r="O166" s="3"/>
      <c r="P166" s="3"/>
      <c r="Q166" s="3"/>
      <c r="R166" s="3"/>
      <c r="S166" s="3"/>
      <c r="T166" s="3"/>
      <c r="U166" s="3"/>
      <c r="V166" s="3"/>
      <c r="W166" s="3"/>
      <c r="X166" s="3"/>
      <c r="Y166" s="3"/>
      <c r="Z166" s="3"/>
    </row>
    <row r="167" ht="12.0" customHeight="1">
      <c r="A167" s="3"/>
      <c r="B167" s="337"/>
      <c r="C167" s="3"/>
      <c r="D167" s="337"/>
      <c r="E167" s="3"/>
      <c r="F167" s="337"/>
      <c r="G167" s="337"/>
      <c r="H167" s="372"/>
      <c r="I167" s="337"/>
      <c r="J167" s="337"/>
      <c r="K167" s="3"/>
      <c r="L167" s="3"/>
      <c r="M167" s="3"/>
      <c r="N167" s="3"/>
      <c r="O167" s="3"/>
      <c r="P167" s="3"/>
      <c r="Q167" s="3"/>
      <c r="R167" s="3"/>
      <c r="S167" s="3"/>
      <c r="T167" s="3"/>
      <c r="U167" s="3"/>
      <c r="V167" s="3"/>
      <c r="W167" s="3"/>
      <c r="X167" s="3"/>
      <c r="Y167" s="3"/>
      <c r="Z167" s="3"/>
    </row>
    <row r="168" ht="12.0" customHeight="1">
      <c r="A168" s="3"/>
      <c r="B168" s="337"/>
      <c r="C168" s="348" t="s">
        <v>253</v>
      </c>
      <c r="D168" s="337"/>
      <c r="E168" s="3"/>
      <c r="F168" s="337"/>
      <c r="G168" s="337"/>
      <c r="H168" s="337"/>
      <c r="I168" s="372"/>
      <c r="J168" s="337"/>
      <c r="K168" s="3"/>
      <c r="L168" s="3"/>
      <c r="M168" s="3"/>
      <c r="N168" s="3"/>
      <c r="O168" s="3"/>
      <c r="P168" s="3"/>
      <c r="Q168" s="3"/>
      <c r="R168" s="3"/>
      <c r="S168" s="3"/>
      <c r="T168" s="3"/>
      <c r="U168" s="3"/>
      <c r="V168" s="3"/>
      <c r="W168" s="3"/>
      <c r="X168" s="3"/>
      <c r="Y168" s="3"/>
      <c r="Z168" s="3"/>
    </row>
    <row r="169" ht="12.0" customHeight="1">
      <c r="A169" s="3"/>
      <c r="B169" s="59"/>
      <c r="C169" s="348" t="s">
        <v>251</v>
      </c>
      <c r="D169" s="3"/>
      <c r="E169" s="349" t="s">
        <v>215</v>
      </c>
      <c r="F169" s="350" t="str">
        <f t="shared" ref="F169:J169" si="25">F$4</f>
        <v>2026F</v>
      </c>
      <c r="G169" s="350" t="str">
        <f t="shared" si="25"/>
        <v>2027F</v>
      </c>
      <c r="H169" s="350" t="str">
        <f t="shared" si="25"/>
        <v>2028F</v>
      </c>
      <c r="I169" s="350" t="str">
        <f t="shared" si="25"/>
        <v>2029F</v>
      </c>
      <c r="J169" s="350" t="str">
        <f t="shared" si="25"/>
        <v>2030F</v>
      </c>
      <c r="K169" s="3"/>
      <c r="L169" s="3"/>
      <c r="M169" s="3"/>
      <c r="N169" s="3"/>
      <c r="O169" s="3"/>
      <c r="P169" s="3"/>
      <c r="Q169" s="3"/>
      <c r="R169" s="3"/>
      <c r="S169" s="3"/>
      <c r="T169" s="3"/>
      <c r="U169" s="3"/>
      <c r="V169" s="3"/>
      <c r="W169" s="3"/>
      <c r="X169" s="3"/>
      <c r="Y169" s="3"/>
      <c r="Z169" s="3"/>
    </row>
    <row r="170" ht="12.0" customHeight="1">
      <c r="A170" s="59" t="s">
        <v>103</v>
      </c>
      <c r="B170" s="351" t="str">
        <f t="shared" ref="B170:B180" si="26">D170&amp;"."&amp;C170</f>
        <v>Residential.Total Deferral/Variance Account Rate Riders</v>
      </c>
      <c r="C170" s="351" t="s">
        <v>254</v>
      </c>
      <c r="D170" s="337" t="s">
        <v>219</v>
      </c>
      <c r="E170" s="3"/>
      <c r="F170" s="59"/>
      <c r="G170" s="59"/>
      <c r="H170" s="59"/>
      <c r="I170" s="59"/>
      <c r="J170" s="59"/>
      <c r="K170" s="3"/>
      <c r="L170" s="3"/>
      <c r="M170" s="3"/>
      <c r="N170" s="3"/>
      <c r="O170" s="3"/>
      <c r="P170" s="3"/>
      <c r="Q170" s="3"/>
      <c r="R170" s="3"/>
      <c r="S170" s="3"/>
      <c r="T170" s="3"/>
      <c r="U170" s="3"/>
      <c r="V170" s="3"/>
      <c r="W170" s="3"/>
      <c r="X170" s="3"/>
      <c r="Y170" s="3"/>
      <c r="Z170" s="3"/>
    </row>
    <row r="171" ht="12.0" customHeight="1">
      <c r="A171" s="59" t="s">
        <v>103</v>
      </c>
      <c r="B171" s="351" t="str">
        <f t="shared" si="26"/>
        <v>General Service &lt; 50 kW.Total Deferral/Variance Account Rate Riders</v>
      </c>
      <c r="C171" s="351" t="s">
        <v>254</v>
      </c>
      <c r="D171" s="337" t="s">
        <v>220</v>
      </c>
      <c r="E171" s="3"/>
      <c r="F171" s="59"/>
      <c r="G171" s="59"/>
      <c r="H171" s="59"/>
      <c r="I171" s="59"/>
      <c r="J171" s="59"/>
      <c r="K171" s="3"/>
      <c r="L171" s="3"/>
      <c r="M171" s="3"/>
      <c r="N171" s="3"/>
      <c r="O171" s="3"/>
      <c r="P171" s="3"/>
      <c r="Q171" s="3"/>
      <c r="R171" s="3"/>
      <c r="S171" s="3"/>
      <c r="T171" s="3"/>
      <c r="U171" s="3"/>
      <c r="V171" s="3"/>
      <c r="W171" s="3"/>
      <c r="X171" s="3"/>
      <c r="Y171" s="3"/>
      <c r="Z171" s="3"/>
    </row>
    <row r="172" ht="12.0" customHeight="1">
      <c r="A172" s="59" t="s">
        <v>123</v>
      </c>
      <c r="B172" s="351" t="str">
        <f t="shared" si="26"/>
        <v>General Service 50 to 1,499 KW.Total Deferral/Variance Account Rate Riders</v>
      </c>
      <c r="C172" s="351" t="s">
        <v>254</v>
      </c>
      <c r="D172" s="337" t="s">
        <v>221</v>
      </c>
      <c r="E172" s="336"/>
      <c r="F172" s="360">
        <v>0.0</v>
      </c>
      <c r="G172" s="360">
        <v>0.0</v>
      </c>
      <c r="H172" s="360">
        <v>0.0</v>
      </c>
      <c r="I172" s="360">
        <v>0.0</v>
      </c>
      <c r="J172" s="360">
        <v>0.0</v>
      </c>
      <c r="K172" s="3"/>
      <c r="L172" s="3"/>
      <c r="M172" s="3"/>
      <c r="N172" s="3"/>
      <c r="O172" s="3"/>
      <c r="P172" s="3"/>
      <c r="Q172" s="3"/>
      <c r="R172" s="3"/>
      <c r="S172" s="3"/>
      <c r="T172" s="3"/>
      <c r="U172" s="3"/>
      <c r="V172" s="3"/>
      <c r="W172" s="3"/>
      <c r="X172" s="3"/>
      <c r="Y172" s="3"/>
      <c r="Z172" s="3"/>
    </row>
    <row r="173" ht="12.0" customHeight="1">
      <c r="A173" s="59" t="s">
        <v>123</v>
      </c>
      <c r="B173" s="351" t="str">
        <f t="shared" si="26"/>
        <v>General Service 1,500 to 4,999 KW.Total Deferral/Variance Account Rate Riders</v>
      </c>
      <c r="C173" s="351" t="s">
        <v>254</v>
      </c>
      <c r="D173" s="337" t="s">
        <v>222</v>
      </c>
      <c r="E173" s="3"/>
      <c r="F173" s="126"/>
      <c r="G173" s="126"/>
      <c r="H173" s="59"/>
      <c r="I173" s="59"/>
      <c r="J173" s="59"/>
      <c r="K173" s="3"/>
      <c r="L173" s="3"/>
      <c r="M173" s="3"/>
      <c r="N173" s="3"/>
      <c r="O173" s="3"/>
      <c r="P173" s="3"/>
      <c r="Q173" s="3"/>
      <c r="R173" s="3"/>
      <c r="S173" s="3"/>
      <c r="T173" s="3"/>
      <c r="U173" s="3"/>
      <c r="V173" s="3"/>
      <c r="W173" s="3"/>
      <c r="X173" s="3"/>
      <c r="Y173" s="3"/>
      <c r="Z173" s="3"/>
    </row>
    <row r="174" ht="12.0" customHeight="1">
      <c r="A174" s="59" t="s">
        <v>123</v>
      </c>
      <c r="B174" s="351" t="str">
        <f t="shared" si="26"/>
        <v>Large User.Total Deferral/Variance Account Rate Riders</v>
      </c>
      <c r="C174" s="351" t="s">
        <v>254</v>
      </c>
      <c r="D174" s="337" t="s">
        <v>223</v>
      </c>
      <c r="E174" s="3"/>
      <c r="F174" s="59"/>
      <c r="G174" s="126"/>
      <c r="H174" s="59"/>
      <c r="I174" s="59"/>
      <c r="J174" s="59"/>
      <c r="K174" s="3"/>
      <c r="L174" s="3"/>
      <c r="M174" s="3"/>
      <c r="N174" s="3"/>
      <c r="O174" s="3"/>
      <c r="P174" s="3"/>
      <c r="Q174" s="3"/>
      <c r="R174" s="3"/>
      <c r="S174" s="3"/>
      <c r="T174" s="3"/>
      <c r="U174" s="3"/>
      <c r="V174" s="3"/>
      <c r="W174" s="3"/>
      <c r="X174" s="3"/>
      <c r="Y174" s="3"/>
      <c r="Z174" s="3"/>
    </row>
    <row r="175" ht="12.0" customHeight="1">
      <c r="A175" s="59" t="s">
        <v>123</v>
      </c>
      <c r="B175" s="351" t="str">
        <f t="shared" si="26"/>
        <v>Street Light.Total Deferral/Variance Account Rate Riders</v>
      </c>
      <c r="C175" s="351" t="s">
        <v>254</v>
      </c>
      <c r="D175" s="337" t="s">
        <v>224</v>
      </c>
      <c r="E175" s="3"/>
      <c r="F175" s="59"/>
      <c r="G175" s="59"/>
      <c r="H175" s="59"/>
      <c r="I175" s="59"/>
      <c r="J175" s="59"/>
      <c r="K175" s="3"/>
      <c r="L175" s="3"/>
      <c r="M175" s="3"/>
      <c r="N175" s="3"/>
      <c r="O175" s="3"/>
      <c r="P175" s="3"/>
      <c r="Q175" s="3"/>
      <c r="R175" s="3"/>
      <c r="S175" s="3"/>
      <c r="T175" s="3"/>
      <c r="U175" s="3"/>
      <c r="V175" s="3"/>
      <c r="W175" s="3"/>
      <c r="X175" s="3"/>
      <c r="Y175" s="3"/>
      <c r="Z175" s="3"/>
    </row>
    <row r="176" ht="12.0" customHeight="1">
      <c r="A176" s="59" t="s">
        <v>123</v>
      </c>
      <c r="B176" s="351" t="str">
        <f t="shared" si="26"/>
        <v>Sentinel Lights.Total Deferral/Variance Account Rate Riders</v>
      </c>
      <c r="C176" s="351" t="s">
        <v>254</v>
      </c>
      <c r="D176" s="337" t="s">
        <v>225</v>
      </c>
      <c r="E176" s="3"/>
      <c r="F176" s="59"/>
      <c r="G176" s="59"/>
      <c r="H176" s="59"/>
      <c r="I176" s="59"/>
      <c r="J176" s="59"/>
      <c r="K176" s="3"/>
      <c r="L176" s="3"/>
      <c r="M176" s="3"/>
      <c r="N176" s="3"/>
      <c r="O176" s="3"/>
      <c r="P176" s="3"/>
      <c r="Q176" s="3"/>
      <c r="R176" s="3"/>
      <c r="S176" s="3"/>
      <c r="T176" s="3"/>
      <c r="U176" s="3"/>
      <c r="V176" s="3"/>
      <c r="W176" s="3"/>
      <c r="X176" s="3"/>
      <c r="Y176" s="3"/>
      <c r="Z176" s="3"/>
    </row>
    <row r="177" ht="12.0" customHeight="1">
      <c r="A177" s="59" t="s">
        <v>103</v>
      </c>
      <c r="B177" s="351" t="str">
        <f t="shared" si="26"/>
        <v>Unmetered Scattered Load.Total Deferral/Variance Account Rate Riders</v>
      </c>
      <c r="C177" s="351" t="s">
        <v>254</v>
      </c>
      <c r="D177" s="337" t="s">
        <v>226</v>
      </c>
      <c r="E177" s="3"/>
      <c r="F177" s="59"/>
      <c r="G177" s="59"/>
      <c r="H177" s="59"/>
      <c r="I177" s="59"/>
      <c r="J177" s="59"/>
      <c r="K177" s="3"/>
      <c r="L177" s="3"/>
      <c r="M177" s="3"/>
      <c r="N177" s="3"/>
      <c r="O177" s="3"/>
      <c r="P177" s="3"/>
      <c r="Q177" s="3"/>
      <c r="R177" s="3"/>
      <c r="S177" s="3"/>
      <c r="T177" s="3"/>
      <c r="U177" s="3"/>
      <c r="V177" s="3"/>
      <c r="W177" s="3"/>
      <c r="X177" s="3"/>
      <c r="Y177" s="3"/>
      <c r="Z177" s="3"/>
    </row>
    <row r="178" ht="12.0" customHeight="1">
      <c r="A178" s="59" t="s">
        <v>123</v>
      </c>
      <c r="B178" s="351" t="str">
        <f t="shared" si="26"/>
        <v>Standby Power General Service 50 to 1,499 KW.Total Deferral/Variance Account Rate Riders</v>
      </c>
      <c r="C178" s="351" t="s">
        <v>254</v>
      </c>
      <c r="D178" s="337" t="s">
        <v>227</v>
      </c>
      <c r="E178" s="377"/>
      <c r="F178" s="361"/>
      <c r="G178" s="361"/>
      <c r="H178" s="361"/>
      <c r="I178" s="361"/>
      <c r="J178" s="361"/>
      <c r="K178" s="3"/>
      <c r="L178" s="3"/>
      <c r="M178" s="3"/>
      <c r="N178" s="3"/>
      <c r="O178" s="3"/>
      <c r="P178" s="3"/>
      <c r="Q178" s="3"/>
      <c r="R178" s="3"/>
      <c r="S178" s="3"/>
      <c r="T178" s="3"/>
      <c r="U178" s="3"/>
      <c r="V178" s="3"/>
      <c r="W178" s="3"/>
      <c r="X178" s="3"/>
      <c r="Y178" s="3"/>
      <c r="Z178" s="3"/>
    </row>
    <row r="179" ht="12.0" customHeight="1">
      <c r="A179" s="59" t="s">
        <v>123</v>
      </c>
      <c r="B179" s="351" t="str">
        <f t="shared" si="26"/>
        <v>Standby Power General Service 1,500 to 4,999 KW.Total Deferral/Variance Account Rate Riders</v>
      </c>
      <c r="C179" s="351" t="s">
        <v>254</v>
      </c>
      <c r="D179" s="337" t="s">
        <v>228</v>
      </c>
      <c r="E179" s="377"/>
      <c r="F179" s="361"/>
      <c r="G179" s="361"/>
      <c r="H179" s="361"/>
      <c r="I179" s="361"/>
      <c r="J179" s="361"/>
      <c r="K179" s="3"/>
      <c r="L179" s="3"/>
      <c r="M179" s="3"/>
      <c r="N179" s="3"/>
      <c r="O179" s="3"/>
      <c r="P179" s="3"/>
      <c r="Q179" s="3"/>
      <c r="R179" s="3"/>
      <c r="S179" s="3"/>
      <c r="T179" s="3"/>
      <c r="U179" s="3"/>
      <c r="V179" s="3"/>
      <c r="W179" s="3"/>
      <c r="X179" s="3"/>
      <c r="Y179" s="3"/>
      <c r="Z179" s="3"/>
    </row>
    <row r="180" ht="12.0" customHeight="1">
      <c r="A180" s="59" t="s">
        <v>123</v>
      </c>
      <c r="B180" s="351" t="str">
        <f t="shared" si="26"/>
        <v>Standby Power Large Use.Total Deferral/Variance Account Rate Riders</v>
      </c>
      <c r="C180" s="351" t="s">
        <v>254</v>
      </c>
      <c r="D180" s="337" t="s">
        <v>229</v>
      </c>
      <c r="E180" s="377"/>
      <c r="F180" s="361"/>
      <c r="G180" s="361"/>
      <c r="H180" s="361"/>
      <c r="I180" s="361"/>
      <c r="J180" s="361"/>
      <c r="K180" s="3"/>
      <c r="L180" s="3"/>
      <c r="M180" s="3"/>
      <c r="N180" s="3"/>
      <c r="O180" s="3"/>
      <c r="P180" s="3"/>
      <c r="Q180" s="3"/>
      <c r="R180" s="3"/>
      <c r="S180" s="3"/>
      <c r="T180" s="3"/>
      <c r="U180" s="3"/>
      <c r="V180" s="3"/>
      <c r="W180" s="3"/>
      <c r="X180" s="3"/>
      <c r="Y180" s="3"/>
      <c r="Z180" s="3"/>
    </row>
    <row r="181" ht="12.0" customHeight="1">
      <c r="A181" s="3"/>
      <c r="B181" s="337"/>
      <c r="C181" s="3"/>
      <c r="D181" s="3"/>
      <c r="E181" s="3"/>
      <c r="F181" s="378"/>
      <c r="G181" s="3"/>
      <c r="H181" s="3"/>
      <c r="I181" s="3"/>
      <c r="J181" s="3"/>
      <c r="K181" s="3"/>
      <c r="L181" s="3"/>
      <c r="M181" s="3"/>
      <c r="N181" s="3"/>
      <c r="O181" s="3"/>
      <c r="P181" s="3"/>
      <c r="Q181" s="3"/>
      <c r="R181" s="3"/>
      <c r="S181" s="3"/>
      <c r="T181" s="3"/>
      <c r="U181" s="3"/>
      <c r="V181" s="3"/>
      <c r="W181" s="3"/>
      <c r="X181" s="3"/>
      <c r="Y181" s="3"/>
      <c r="Z181" s="3"/>
    </row>
    <row r="182" ht="12.0" customHeight="1">
      <c r="A182" s="3"/>
      <c r="B182" s="59"/>
      <c r="C182" s="348" t="s">
        <v>255</v>
      </c>
      <c r="D182" s="3"/>
      <c r="E182" s="349" t="s">
        <v>215</v>
      </c>
      <c r="F182" s="350" t="str">
        <f t="shared" ref="F182:J182" si="27">F$4</f>
        <v>2026F</v>
      </c>
      <c r="G182" s="350" t="str">
        <f t="shared" si="27"/>
        <v>2027F</v>
      </c>
      <c r="H182" s="350" t="str">
        <f t="shared" si="27"/>
        <v>2028F</v>
      </c>
      <c r="I182" s="350" t="str">
        <f t="shared" si="27"/>
        <v>2029F</v>
      </c>
      <c r="J182" s="350" t="str">
        <f t="shared" si="27"/>
        <v>2030F</v>
      </c>
      <c r="K182" s="3"/>
      <c r="L182" s="3"/>
      <c r="M182" s="3"/>
      <c r="N182" s="3"/>
      <c r="O182" s="3"/>
      <c r="P182" s="3"/>
      <c r="Q182" s="3"/>
      <c r="R182" s="3"/>
      <c r="S182" s="3"/>
      <c r="T182" s="3"/>
      <c r="U182" s="3"/>
      <c r="V182" s="3"/>
      <c r="W182" s="3"/>
      <c r="X182" s="3"/>
      <c r="Y182" s="3"/>
      <c r="Z182" s="3"/>
    </row>
    <row r="183" ht="12.0" customHeight="1">
      <c r="A183" s="59" t="s">
        <v>103</v>
      </c>
      <c r="B183" s="351" t="str">
        <f t="shared" ref="B183:B193" si="28">D183&amp;"."&amp;C183</f>
        <v>Residential.RTSR - Network</v>
      </c>
      <c r="C183" s="351" t="s">
        <v>255</v>
      </c>
      <c r="D183" s="337" t="s">
        <v>219</v>
      </c>
      <c r="E183" s="336">
        <v>0.0126</v>
      </c>
      <c r="F183" s="379">
        <v>0.0141</v>
      </c>
      <c r="G183" s="379">
        <v>0.0141</v>
      </c>
      <c r="H183" s="379">
        <v>0.0141</v>
      </c>
      <c r="I183" s="379">
        <v>0.0141</v>
      </c>
      <c r="J183" s="379">
        <v>0.0141</v>
      </c>
      <c r="K183" s="3"/>
      <c r="Q183" s="3"/>
      <c r="R183" s="3"/>
      <c r="S183" s="3"/>
      <c r="T183" s="3"/>
      <c r="U183" s="3"/>
      <c r="V183" s="3"/>
      <c r="W183" s="3"/>
      <c r="X183" s="3"/>
      <c r="Y183" s="3"/>
      <c r="Z183" s="3"/>
    </row>
    <row r="184" ht="12.0" customHeight="1">
      <c r="A184" s="59" t="s">
        <v>103</v>
      </c>
      <c r="B184" s="351" t="str">
        <f t="shared" si="28"/>
        <v>General Service &lt; 50 kW.RTSR - Network</v>
      </c>
      <c r="C184" s="351" t="s">
        <v>255</v>
      </c>
      <c r="D184" s="337" t="s">
        <v>220</v>
      </c>
      <c r="E184" s="336">
        <v>0.0118</v>
      </c>
      <c r="F184" s="379">
        <v>0.011</v>
      </c>
      <c r="G184" s="379">
        <v>0.011</v>
      </c>
      <c r="H184" s="379">
        <v>0.011</v>
      </c>
      <c r="I184" s="379">
        <v>0.011</v>
      </c>
      <c r="J184" s="379">
        <v>0.011</v>
      </c>
      <c r="K184" s="3"/>
      <c r="Q184" s="3"/>
      <c r="R184" s="3"/>
      <c r="S184" s="3"/>
      <c r="T184" s="3"/>
      <c r="U184" s="3"/>
      <c r="V184" s="3"/>
      <c r="W184" s="3"/>
      <c r="X184" s="3"/>
      <c r="Y184" s="3"/>
      <c r="Z184" s="3"/>
    </row>
    <row r="185" ht="12.0" customHeight="1">
      <c r="A185" s="59" t="s">
        <v>123</v>
      </c>
      <c r="B185" s="351" t="str">
        <f t="shared" si="28"/>
        <v>General Service 50 to 1,499 KW.RTSR - Network</v>
      </c>
      <c r="C185" s="351" t="s">
        <v>255</v>
      </c>
      <c r="D185" s="337" t="s">
        <v>221</v>
      </c>
      <c r="E185" s="336">
        <v>4.848</v>
      </c>
      <c r="F185" s="379">
        <v>4.6913</v>
      </c>
      <c r="G185" s="379">
        <v>4.6913</v>
      </c>
      <c r="H185" s="379">
        <v>4.6913</v>
      </c>
      <c r="I185" s="379">
        <v>4.6913</v>
      </c>
      <c r="J185" s="379">
        <v>4.6913</v>
      </c>
      <c r="K185" s="3"/>
      <c r="Q185" s="3"/>
      <c r="R185" s="3"/>
      <c r="S185" s="3"/>
      <c r="T185" s="3"/>
      <c r="U185" s="3"/>
      <c r="V185" s="3"/>
      <c r="W185" s="3"/>
      <c r="X185" s="3"/>
      <c r="Y185" s="3"/>
      <c r="Z185" s="3"/>
    </row>
    <row r="186" ht="12.0" customHeight="1">
      <c r="A186" s="59" t="s">
        <v>123</v>
      </c>
      <c r="B186" s="351" t="str">
        <f t="shared" si="28"/>
        <v>General Service 1,500 to 4,999 KW.RTSR - Network</v>
      </c>
      <c r="C186" s="351" t="s">
        <v>255</v>
      </c>
      <c r="D186" s="337" t="s">
        <v>222</v>
      </c>
      <c r="E186" s="336">
        <v>5.0337</v>
      </c>
      <c r="F186" s="379">
        <v>4.654</v>
      </c>
      <c r="G186" s="379">
        <v>4.654</v>
      </c>
      <c r="H186" s="379">
        <v>4.654</v>
      </c>
      <c r="I186" s="379">
        <v>4.654</v>
      </c>
      <c r="J186" s="379">
        <v>4.654</v>
      </c>
      <c r="K186" s="3"/>
      <c r="Q186" s="3"/>
      <c r="R186" s="3"/>
      <c r="S186" s="3"/>
      <c r="T186" s="3"/>
      <c r="U186" s="3"/>
      <c r="V186" s="3"/>
      <c r="W186" s="3"/>
      <c r="X186" s="3"/>
      <c r="Y186" s="3"/>
      <c r="Z186" s="3"/>
    </row>
    <row r="187" ht="12.0" customHeight="1">
      <c r="A187" s="59" t="s">
        <v>123</v>
      </c>
      <c r="B187" s="351" t="str">
        <f t="shared" si="28"/>
        <v>Large User.RTSR - Network</v>
      </c>
      <c r="C187" s="351" t="s">
        <v>255</v>
      </c>
      <c r="D187" s="337" t="s">
        <v>223</v>
      </c>
      <c r="E187" s="336">
        <v>5.5802</v>
      </c>
      <c r="F187" s="379">
        <v>5.4651</v>
      </c>
      <c r="G187" s="379">
        <v>5.465</v>
      </c>
      <c r="H187" s="379">
        <v>5.465</v>
      </c>
      <c r="I187" s="379">
        <v>5.465</v>
      </c>
      <c r="J187" s="379">
        <v>5.465</v>
      </c>
      <c r="K187" s="3"/>
      <c r="Q187" s="3"/>
      <c r="R187" s="3"/>
      <c r="S187" s="3"/>
      <c r="T187" s="3"/>
      <c r="U187" s="3"/>
      <c r="V187" s="3"/>
      <c r="W187" s="3"/>
      <c r="X187" s="3"/>
      <c r="Y187" s="3"/>
      <c r="Z187" s="3"/>
    </row>
    <row r="188" ht="12.0" customHeight="1">
      <c r="A188" s="59" t="s">
        <v>123</v>
      </c>
      <c r="B188" s="351" t="str">
        <f t="shared" si="28"/>
        <v>Street Light.RTSR - Network</v>
      </c>
      <c r="C188" s="351" t="s">
        <v>255</v>
      </c>
      <c r="D188" s="337" t="s">
        <v>224</v>
      </c>
      <c r="E188" s="336">
        <v>3.597</v>
      </c>
      <c r="F188" s="379">
        <v>2.2106</v>
      </c>
      <c r="G188" s="379">
        <v>2.2106</v>
      </c>
      <c r="H188" s="379">
        <v>2.2106</v>
      </c>
      <c r="I188" s="379">
        <v>2.2106</v>
      </c>
      <c r="J188" s="379">
        <v>2.2106</v>
      </c>
      <c r="K188" s="3"/>
      <c r="Q188" s="3"/>
      <c r="R188" s="3"/>
      <c r="S188" s="3"/>
      <c r="T188" s="3"/>
      <c r="U188" s="3"/>
      <c r="V188" s="3"/>
      <c r="W188" s="3"/>
      <c r="X188" s="3"/>
      <c r="Y188" s="3"/>
      <c r="Z188" s="3"/>
    </row>
    <row r="189" ht="12.0" customHeight="1">
      <c r="A189" s="59" t="s">
        <v>123</v>
      </c>
      <c r="B189" s="351" t="str">
        <f t="shared" si="28"/>
        <v>Sentinel Lights.RTSR - Network</v>
      </c>
      <c r="C189" s="351" t="s">
        <v>255</v>
      </c>
      <c r="D189" s="337" t="s">
        <v>225</v>
      </c>
      <c r="E189" s="336">
        <v>3.5788</v>
      </c>
      <c r="F189" s="379">
        <v>0.8755</v>
      </c>
      <c r="G189" s="379">
        <v>0.8755</v>
      </c>
      <c r="H189" s="379">
        <v>0.8755</v>
      </c>
      <c r="I189" s="379">
        <v>0.8755</v>
      </c>
      <c r="J189" s="379">
        <v>0.8755</v>
      </c>
      <c r="K189" s="3"/>
      <c r="Q189" s="3"/>
      <c r="R189" s="3"/>
      <c r="S189" s="3"/>
      <c r="T189" s="3"/>
      <c r="U189" s="3"/>
      <c r="V189" s="3"/>
      <c r="W189" s="3"/>
      <c r="X189" s="3"/>
      <c r="Y189" s="3"/>
      <c r="Z189" s="3"/>
    </row>
    <row r="190" ht="12.0" customHeight="1">
      <c r="A190" s="59" t="s">
        <v>123</v>
      </c>
      <c r="B190" s="351" t="str">
        <f t="shared" si="28"/>
        <v>Unmetered Scattered Load.RTSR - Network</v>
      </c>
      <c r="C190" s="351" t="s">
        <v>255</v>
      </c>
      <c r="D190" s="337" t="s">
        <v>226</v>
      </c>
      <c r="E190" s="336">
        <v>0.0118</v>
      </c>
      <c r="F190" s="379">
        <v>0.0077</v>
      </c>
      <c r="G190" s="379">
        <v>0.0077</v>
      </c>
      <c r="H190" s="379">
        <v>0.0077</v>
      </c>
      <c r="I190" s="379">
        <v>0.0077</v>
      </c>
      <c r="J190" s="379">
        <v>0.0077</v>
      </c>
      <c r="K190" s="3"/>
      <c r="Q190" s="3"/>
      <c r="R190" s="3"/>
      <c r="S190" s="3"/>
      <c r="T190" s="3"/>
      <c r="U190" s="3"/>
      <c r="V190" s="3"/>
      <c r="W190" s="3"/>
      <c r="X190" s="3"/>
      <c r="Y190" s="3"/>
      <c r="Z190" s="3"/>
    </row>
    <row r="191" ht="12.0" customHeight="1">
      <c r="A191" s="59" t="s">
        <v>123</v>
      </c>
      <c r="B191" s="351" t="str">
        <f t="shared" si="28"/>
        <v>Standby Power General Service 50 to 1,499 KW.</v>
      </c>
      <c r="C191" s="351"/>
      <c r="D191" s="337" t="s">
        <v>227</v>
      </c>
      <c r="E191" s="3"/>
      <c r="F191" s="361"/>
      <c r="G191" s="361"/>
      <c r="H191" s="361"/>
      <c r="I191" s="361"/>
      <c r="J191" s="361"/>
      <c r="K191" s="3"/>
      <c r="L191" s="3"/>
      <c r="M191" s="3"/>
      <c r="N191" s="3"/>
      <c r="O191" s="3"/>
      <c r="P191" s="3"/>
      <c r="Q191" s="3"/>
      <c r="R191" s="3"/>
      <c r="S191" s="3"/>
      <c r="T191" s="3"/>
      <c r="U191" s="3"/>
      <c r="V191" s="3"/>
      <c r="W191" s="3"/>
      <c r="X191" s="3"/>
      <c r="Y191" s="3"/>
      <c r="Z191" s="3"/>
    </row>
    <row r="192" ht="12.0" customHeight="1">
      <c r="A192" s="59" t="s">
        <v>123</v>
      </c>
      <c r="B192" s="351" t="str">
        <f t="shared" si="28"/>
        <v>Standby Power General Service 1,500 to 4,999 KW.</v>
      </c>
      <c r="C192" s="351"/>
      <c r="D192" s="337" t="s">
        <v>228</v>
      </c>
      <c r="E192" s="3"/>
      <c r="F192" s="361"/>
      <c r="G192" s="361"/>
      <c r="H192" s="361"/>
      <c r="I192" s="361"/>
      <c r="J192" s="361"/>
      <c r="K192" s="3"/>
      <c r="L192" s="3"/>
      <c r="M192" s="3"/>
      <c r="N192" s="3"/>
      <c r="O192" s="3"/>
      <c r="P192" s="3"/>
      <c r="Q192" s="3"/>
      <c r="R192" s="3"/>
      <c r="S192" s="3"/>
      <c r="T192" s="3"/>
      <c r="U192" s="3"/>
      <c r="V192" s="3"/>
      <c r="W192" s="3"/>
      <c r="X192" s="3"/>
      <c r="Y192" s="3"/>
      <c r="Z192" s="3"/>
    </row>
    <row r="193" ht="12.0" customHeight="1">
      <c r="A193" s="59" t="s">
        <v>123</v>
      </c>
      <c r="B193" s="351" t="str">
        <f t="shared" si="28"/>
        <v>Standby Power Large Use.</v>
      </c>
      <c r="C193" s="351"/>
      <c r="D193" s="337" t="s">
        <v>229</v>
      </c>
      <c r="E193" s="3"/>
      <c r="F193" s="361"/>
      <c r="G193" s="361"/>
      <c r="H193" s="361"/>
      <c r="I193" s="361"/>
      <c r="J193" s="361"/>
      <c r="K193" s="3"/>
      <c r="L193" s="3"/>
      <c r="M193" s="3"/>
      <c r="N193" s="3"/>
      <c r="O193" s="3"/>
      <c r="P193" s="3"/>
      <c r="Q193" s="3"/>
      <c r="R193" s="3"/>
      <c r="S193" s="3"/>
      <c r="T193" s="3"/>
      <c r="U193" s="3"/>
      <c r="V193" s="3"/>
      <c r="W193" s="3"/>
      <c r="X193" s="3"/>
      <c r="Y193" s="3"/>
      <c r="Z193" s="3"/>
    </row>
    <row r="194" ht="12.0" customHeight="1">
      <c r="A194" s="3"/>
      <c r="B194" s="337"/>
      <c r="C194" s="3"/>
      <c r="D194" s="3"/>
      <c r="E194" s="3"/>
      <c r="F194" s="3"/>
      <c r="G194" s="3"/>
      <c r="H194" s="3"/>
      <c r="I194" s="3"/>
      <c r="J194" s="3"/>
      <c r="K194" s="3"/>
      <c r="L194" s="3"/>
      <c r="M194" s="3"/>
      <c r="N194" s="3"/>
      <c r="O194" s="3"/>
      <c r="P194" s="3"/>
      <c r="Q194" s="3"/>
      <c r="R194" s="3"/>
      <c r="S194" s="3"/>
      <c r="T194" s="3"/>
      <c r="U194" s="3"/>
      <c r="V194" s="3"/>
      <c r="W194" s="3"/>
      <c r="X194" s="3"/>
      <c r="Y194" s="3"/>
      <c r="Z194" s="3"/>
    </row>
    <row r="195" ht="12.0" customHeight="1">
      <c r="A195" s="3"/>
      <c r="B195" s="59"/>
      <c r="C195" s="348" t="s">
        <v>256</v>
      </c>
      <c r="D195" s="3"/>
      <c r="E195" s="349" t="s">
        <v>215</v>
      </c>
      <c r="F195" s="350" t="str">
        <f t="shared" ref="F195:J195" si="29">F$4</f>
        <v>2026F</v>
      </c>
      <c r="G195" s="350" t="str">
        <f t="shared" si="29"/>
        <v>2027F</v>
      </c>
      <c r="H195" s="350" t="str">
        <f t="shared" si="29"/>
        <v>2028F</v>
      </c>
      <c r="I195" s="350" t="str">
        <f t="shared" si="29"/>
        <v>2029F</v>
      </c>
      <c r="J195" s="350" t="str">
        <f t="shared" si="29"/>
        <v>2030F</v>
      </c>
      <c r="K195" s="3"/>
      <c r="L195" s="3"/>
      <c r="M195" s="3"/>
      <c r="N195" s="3"/>
      <c r="O195" s="3"/>
      <c r="P195" s="3"/>
      <c r="Q195" s="3"/>
      <c r="R195" s="3"/>
      <c r="S195" s="3"/>
      <c r="T195" s="3"/>
      <c r="U195" s="3"/>
      <c r="V195" s="3"/>
      <c r="W195" s="3"/>
      <c r="X195" s="3"/>
      <c r="Y195" s="3"/>
      <c r="Z195" s="3"/>
    </row>
    <row r="196" ht="12.0" customHeight="1">
      <c r="A196" s="59" t="s">
        <v>103</v>
      </c>
      <c r="B196" s="351" t="str">
        <f t="shared" ref="B196:B206" si="30">D196&amp;"."&amp;C196</f>
        <v>Residential.RTSR - Line and Transformation Connection</v>
      </c>
      <c r="C196" s="351" t="s">
        <v>256</v>
      </c>
      <c r="D196" s="337" t="s">
        <v>219</v>
      </c>
      <c r="E196" s="336">
        <v>0.0072</v>
      </c>
      <c r="F196" s="379">
        <v>0.0079</v>
      </c>
      <c r="G196" s="379">
        <v>0.0079</v>
      </c>
      <c r="H196" s="379">
        <v>0.0079</v>
      </c>
      <c r="I196" s="379">
        <v>0.0079</v>
      </c>
      <c r="J196" s="379">
        <v>0.0079</v>
      </c>
      <c r="K196" s="3"/>
      <c r="Q196" s="3"/>
      <c r="R196" s="3"/>
      <c r="S196" s="3"/>
      <c r="T196" s="3"/>
      <c r="U196" s="3"/>
      <c r="V196" s="3"/>
      <c r="W196" s="3"/>
      <c r="X196" s="3"/>
      <c r="Y196" s="3"/>
      <c r="Z196" s="3"/>
    </row>
    <row r="197" ht="12.0" customHeight="1">
      <c r="A197" s="59" t="s">
        <v>103</v>
      </c>
      <c r="B197" s="351" t="str">
        <f t="shared" si="30"/>
        <v>General Service &lt; 50 kW.RTSR - Line and Transformation Connection</v>
      </c>
      <c r="C197" s="351" t="s">
        <v>256</v>
      </c>
      <c r="D197" s="337" t="s">
        <v>220</v>
      </c>
      <c r="E197" s="336">
        <v>0.007</v>
      </c>
      <c r="F197" s="379">
        <v>0.0061</v>
      </c>
      <c r="G197" s="379">
        <v>0.0061</v>
      </c>
      <c r="H197" s="379">
        <v>0.0061</v>
      </c>
      <c r="I197" s="379">
        <v>0.0061</v>
      </c>
      <c r="J197" s="379">
        <v>0.0061</v>
      </c>
      <c r="K197" s="3"/>
      <c r="Q197" s="3"/>
      <c r="R197" s="3"/>
      <c r="S197" s="3"/>
      <c r="T197" s="3"/>
      <c r="U197" s="3"/>
      <c r="V197" s="3"/>
      <c r="W197" s="3"/>
      <c r="X197" s="3"/>
      <c r="Y197" s="3"/>
      <c r="Z197" s="3"/>
    </row>
    <row r="198" ht="12.0" customHeight="1">
      <c r="A198" s="59" t="s">
        <v>123</v>
      </c>
      <c r="B198" s="351" t="str">
        <f t="shared" si="30"/>
        <v>General Service 50 to 1,499 KW.RTSR - Line and Transformation Connection</v>
      </c>
      <c r="C198" s="351" t="s">
        <v>256</v>
      </c>
      <c r="D198" s="337" t="s">
        <v>221</v>
      </c>
      <c r="E198" s="336">
        <v>2.8187</v>
      </c>
      <c r="F198" s="379">
        <v>2.6172</v>
      </c>
      <c r="G198" s="379">
        <v>2.6172</v>
      </c>
      <c r="H198" s="379">
        <v>2.6172</v>
      </c>
      <c r="I198" s="379">
        <v>2.6172</v>
      </c>
      <c r="J198" s="379">
        <v>2.6172</v>
      </c>
      <c r="K198" s="3"/>
      <c r="Q198" s="3"/>
      <c r="R198" s="3"/>
      <c r="S198" s="3"/>
      <c r="T198" s="3"/>
      <c r="U198" s="3"/>
      <c r="V198" s="3"/>
      <c r="W198" s="3"/>
      <c r="X198" s="3"/>
      <c r="Y198" s="3"/>
      <c r="Z198" s="3"/>
    </row>
    <row r="199" ht="12.0" customHeight="1">
      <c r="A199" s="59" t="s">
        <v>123</v>
      </c>
      <c r="B199" s="351" t="str">
        <f t="shared" si="30"/>
        <v>General Service 1,500 to 4,999 KW.RTSR - Line and Transformation Connection</v>
      </c>
      <c r="C199" s="351" t="s">
        <v>256</v>
      </c>
      <c r="D199" s="337" t="s">
        <v>222</v>
      </c>
      <c r="E199" s="336">
        <v>3.0126</v>
      </c>
      <c r="F199" s="379">
        <v>2.5964</v>
      </c>
      <c r="G199" s="379">
        <v>2.5964</v>
      </c>
      <c r="H199" s="379">
        <v>2.5964</v>
      </c>
      <c r="I199" s="379">
        <v>2.5964</v>
      </c>
      <c r="J199" s="379">
        <v>2.5964</v>
      </c>
      <c r="K199" s="3"/>
      <c r="Q199" s="3"/>
      <c r="R199" s="3"/>
      <c r="S199" s="3"/>
      <c r="T199" s="3"/>
      <c r="U199" s="3"/>
      <c r="V199" s="3"/>
      <c r="W199" s="3"/>
      <c r="X199" s="3"/>
      <c r="Y199" s="3"/>
      <c r="Z199" s="3"/>
    </row>
    <row r="200" ht="12.0" customHeight="1">
      <c r="A200" s="59" t="s">
        <v>123</v>
      </c>
      <c r="B200" s="351" t="str">
        <f t="shared" si="30"/>
        <v>Large User.RTSR - Line and Transformation Connection</v>
      </c>
      <c r="C200" s="351" t="s">
        <v>256</v>
      </c>
      <c r="D200" s="337" t="s">
        <v>223</v>
      </c>
      <c r="E200" s="336">
        <v>3.3924</v>
      </c>
      <c r="F200" s="379">
        <v>3.0489</v>
      </c>
      <c r="G200" s="379">
        <v>3.0489</v>
      </c>
      <c r="H200" s="379">
        <v>3.0489</v>
      </c>
      <c r="I200" s="379">
        <v>3.0489</v>
      </c>
      <c r="J200" s="379">
        <v>3.0489</v>
      </c>
      <c r="K200" s="3"/>
      <c r="Q200" s="3"/>
      <c r="R200" s="3"/>
      <c r="S200" s="3"/>
      <c r="T200" s="3"/>
      <c r="U200" s="3"/>
      <c r="V200" s="3"/>
      <c r="W200" s="3"/>
      <c r="X200" s="3"/>
      <c r="Y200" s="3"/>
      <c r="Z200" s="3"/>
    </row>
    <row r="201" ht="12.0" customHeight="1">
      <c r="A201" s="59" t="s">
        <v>123</v>
      </c>
      <c r="B201" s="351" t="str">
        <f t="shared" si="30"/>
        <v>Street Light.RTSR - Line and Transformation Connection</v>
      </c>
      <c r="C201" s="351" t="s">
        <v>256</v>
      </c>
      <c r="D201" s="337" t="s">
        <v>224</v>
      </c>
      <c r="E201" s="336">
        <v>2.1377</v>
      </c>
      <c r="F201" s="379">
        <v>1.2333</v>
      </c>
      <c r="G201" s="379">
        <v>1.2333</v>
      </c>
      <c r="H201" s="379">
        <v>1.2333</v>
      </c>
      <c r="I201" s="379">
        <v>1.2333</v>
      </c>
      <c r="J201" s="379">
        <v>1.2333</v>
      </c>
      <c r="K201" s="3"/>
      <c r="Q201" s="3"/>
      <c r="R201" s="3"/>
      <c r="S201" s="3"/>
      <c r="T201" s="3"/>
      <c r="U201" s="3"/>
      <c r="V201" s="3"/>
      <c r="W201" s="3"/>
      <c r="X201" s="3"/>
      <c r="Y201" s="3"/>
      <c r="Z201" s="3"/>
    </row>
    <row r="202" ht="12.0" customHeight="1">
      <c r="A202" s="59" t="s">
        <v>123</v>
      </c>
      <c r="B202" s="351" t="str">
        <f t="shared" si="30"/>
        <v>Sentinel Lights.RTSR - Line and Transformation Connection</v>
      </c>
      <c r="C202" s="351" t="s">
        <v>256</v>
      </c>
      <c r="D202" s="337" t="s">
        <v>225</v>
      </c>
      <c r="E202" s="336">
        <v>2.0942</v>
      </c>
      <c r="F202" s="379">
        <v>0.4884</v>
      </c>
      <c r="G202" s="379">
        <v>0.4884</v>
      </c>
      <c r="H202" s="379">
        <v>0.4884</v>
      </c>
      <c r="I202" s="379">
        <v>0.4884</v>
      </c>
      <c r="J202" s="379">
        <v>0.4884</v>
      </c>
      <c r="K202" s="3"/>
      <c r="Q202" s="3"/>
      <c r="R202" s="3"/>
      <c r="S202" s="3"/>
      <c r="T202" s="3"/>
      <c r="U202" s="3"/>
      <c r="V202" s="3"/>
      <c r="W202" s="3"/>
      <c r="X202" s="3"/>
      <c r="Y202" s="3"/>
      <c r="Z202" s="3"/>
    </row>
    <row r="203" ht="12.0" customHeight="1">
      <c r="A203" s="59" t="s">
        <v>123</v>
      </c>
      <c r="B203" s="351" t="str">
        <f t="shared" si="30"/>
        <v>Unmetered Scattered Load.RTSR - Line and Transformation Connection</v>
      </c>
      <c r="C203" s="351" t="s">
        <v>256</v>
      </c>
      <c r="D203" s="337" t="s">
        <v>226</v>
      </c>
      <c r="E203" s="336">
        <v>0.007</v>
      </c>
      <c r="F203" s="379">
        <v>0.0043</v>
      </c>
      <c r="G203" s="379">
        <v>0.0043</v>
      </c>
      <c r="H203" s="379">
        <v>0.0043</v>
      </c>
      <c r="I203" s="379">
        <v>0.0043</v>
      </c>
      <c r="J203" s="379">
        <v>0.0043</v>
      </c>
      <c r="K203" s="3"/>
      <c r="Q203" s="3"/>
      <c r="R203" s="3"/>
      <c r="S203" s="3"/>
      <c r="T203" s="3"/>
      <c r="U203" s="3"/>
      <c r="V203" s="3"/>
      <c r="W203" s="3"/>
      <c r="X203" s="3"/>
      <c r="Y203" s="3"/>
      <c r="Z203" s="3"/>
    </row>
    <row r="204" ht="12.0" customHeight="1">
      <c r="A204" s="59" t="s">
        <v>123</v>
      </c>
      <c r="B204" s="351" t="str">
        <f t="shared" si="30"/>
        <v>Standby Power General Service 50 to 1,499 KW.RTSR - Line and Transformation Connection</v>
      </c>
      <c r="C204" s="351" t="s">
        <v>256</v>
      </c>
      <c r="D204" s="337" t="s">
        <v>227</v>
      </c>
      <c r="E204" s="3"/>
      <c r="F204" s="3"/>
      <c r="G204" s="3"/>
      <c r="H204" s="3"/>
      <c r="I204" s="3"/>
      <c r="J204" s="3"/>
      <c r="K204" s="3"/>
      <c r="L204" s="3"/>
      <c r="M204" s="3"/>
      <c r="N204" s="3"/>
      <c r="O204" s="3"/>
      <c r="P204" s="3"/>
      <c r="Q204" s="3"/>
      <c r="R204" s="3"/>
      <c r="S204" s="3"/>
      <c r="T204" s="3"/>
      <c r="U204" s="3"/>
      <c r="V204" s="3"/>
      <c r="W204" s="3"/>
      <c r="X204" s="3"/>
      <c r="Y204" s="3"/>
      <c r="Z204" s="3"/>
    </row>
    <row r="205" ht="12.0" customHeight="1">
      <c r="A205" s="59" t="s">
        <v>123</v>
      </c>
      <c r="B205" s="351" t="str">
        <f t="shared" si="30"/>
        <v>Standby Power General Service 1,500 to 4,999 KW.RTSR - Line and Transformation Connection</v>
      </c>
      <c r="C205" s="351" t="s">
        <v>256</v>
      </c>
      <c r="D205" s="337" t="s">
        <v>228</v>
      </c>
      <c r="E205" s="3"/>
      <c r="F205" s="361"/>
      <c r="G205" s="3"/>
      <c r="H205" s="3"/>
      <c r="I205" s="3"/>
      <c r="J205" s="3"/>
      <c r="K205" s="3"/>
      <c r="L205" s="3"/>
      <c r="M205" s="3"/>
      <c r="N205" s="3"/>
      <c r="O205" s="3"/>
      <c r="P205" s="3"/>
      <c r="Q205" s="3"/>
      <c r="R205" s="3"/>
      <c r="S205" s="3"/>
      <c r="T205" s="3"/>
      <c r="U205" s="3"/>
      <c r="V205" s="3"/>
      <c r="W205" s="3"/>
      <c r="X205" s="3"/>
      <c r="Y205" s="3"/>
      <c r="Z205" s="3"/>
    </row>
    <row r="206" ht="12.0" customHeight="1">
      <c r="A206" s="59" t="s">
        <v>123</v>
      </c>
      <c r="B206" s="351" t="str">
        <f t="shared" si="30"/>
        <v>Standby Power Large Use.RTSR - Line and Transformation Connection</v>
      </c>
      <c r="C206" s="351" t="s">
        <v>256</v>
      </c>
      <c r="D206" s="337" t="s">
        <v>229</v>
      </c>
      <c r="E206" s="3"/>
      <c r="F206" s="361"/>
      <c r="G206" s="3"/>
      <c r="H206" s="3"/>
      <c r="I206" s="3"/>
      <c r="J206" s="3"/>
      <c r="K206" s="3"/>
      <c r="L206" s="3"/>
      <c r="M206" s="3"/>
      <c r="N206" s="3"/>
      <c r="O206" s="3"/>
      <c r="P206" s="3"/>
      <c r="Q206" s="3"/>
      <c r="R206" s="3"/>
      <c r="S206" s="3"/>
      <c r="T206" s="3"/>
      <c r="U206" s="3"/>
      <c r="V206" s="3"/>
      <c r="W206" s="3"/>
      <c r="X206" s="3"/>
      <c r="Y206" s="3"/>
      <c r="Z206" s="3"/>
    </row>
    <row r="207" ht="12.0" customHeight="1">
      <c r="A207" s="3"/>
      <c r="B207" s="337"/>
      <c r="C207" s="3"/>
      <c r="D207" s="3"/>
      <c r="E207" s="3"/>
      <c r="F207" s="3"/>
      <c r="G207" s="3"/>
      <c r="H207" s="3"/>
      <c r="I207" s="3"/>
      <c r="J207" s="3"/>
      <c r="K207" s="3"/>
      <c r="L207" s="3"/>
      <c r="M207" s="3"/>
      <c r="N207" s="3"/>
      <c r="O207" s="3"/>
      <c r="P207" s="3"/>
      <c r="Q207" s="3"/>
      <c r="R207" s="3"/>
      <c r="S207" s="3"/>
      <c r="T207" s="3"/>
      <c r="U207" s="3"/>
      <c r="V207" s="3"/>
      <c r="W207" s="3"/>
      <c r="X207" s="3"/>
      <c r="Y207" s="3"/>
      <c r="Z207" s="3"/>
    </row>
    <row r="208" ht="12.0" customHeight="1">
      <c r="A208" s="3"/>
      <c r="B208" s="59"/>
      <c r="C208" s="348" t="s">
        <v>257</v>
      </c>
      <c r="D208" s="3"/>
      <c r="E208" s="349" t="s">
        <v>215</v>
      </c>
      <c r="F208" s="350" t="str">
        <f t="shared" ref="F208:J208" si="31">F$4</f>
        <v>2026F</v>
      </c>
      <c r="G208" s="350" t="str">
        <f t="shared" si="31"/>
        <v>2027F</v>
      </c>
      <c r="H208" s="350" t="str">
        <f t="shared" si="31"/>
        <v>2028F</v>
      </c>
      <c r="I208" s="350" t="str">
        <f t="shared" si="31"/>
        <v>2029F</v>
      </c>
      <c r="J208" s="350" t="str">
        <f t="shared" si="31"/>
        <v>2030F</v>
      </c>
      <c r="K208" s="3"/>
      <c r="L208" s="3"/>
      <c r="M208" s="3"/>
      <c r="N208" s="3"/>
      <c r="O208" s="3"/>
      <c r="P208" s="3"/>
      <c r="Q208" s="3"/>
      <c r="R208" s="3"/>
      <c r="S208" s="3"/>
      <c r="T208" s="3"/>
      <c r="U208" s="3"/>
      <c r="V208" s="3"/>
      <c r="W208" s="3"/>
      <c r="X208" s="3"/>
      <c r="Y208" s="3"/>
      <c r="Z208" s="3"/>
    </row>
    <row r="209" ht="12.0" customHeight="1">
      <c r="A209" s="59" t="s">
        <v>103</v>
      </c>
      <c r="B209" s="351" t="str">
        <f t="shared" ref="B209:B219" si="33">D209&amp;"."&amp;C209</f>
        <v>Residential.Wholesale Market Service Charge (WMSC)</v>
      </c>
      <c r="C209" s="351" t="s">
        <v>257</v>
      </c>
      <c r="D209" s="337" t="s">
        <v>219</v>
      </c>
      <c r="E209" s="336">
        <v>0.0045</v>
      </c>
      <c r="F209" s="336">
        <f t="shared" ref="F209:J209" si="32">E209</f>
        <v>0.0045</v>
      </c>
      <c r="G209" s="336">
        <f t="shared" si="32"/>
        <v>0.0045</v>
      </c>
      <c r="H209" s="336">
        <f t="shared" si="32"/>
        <v>0.0045</v>
      </c>
      <c r="I209" s="336">
        <f t="shared" si="32"/>
        <v>0.0045</v>
      </c>
      <c r="J209" s="336">
        <f t="shared" si="32"/>
        <v>0.0045</v>
      </c>
      <c r="K209" s="3"/>
      <c r="L209" s="3"/>
      <c r="M209" s="3"/>
      <c r="N209" s="3"/>
      <c r="O209" s="3"/>
      <c r="P209" s="3"/>
      <c r="Q209" s="3"/>
      <c r="R209" s="3"/>
      <c r="S209" s="3"/>
      <c r="T209" s="3"/>
      <c r="U209" s="3"/>
      <c r="V209" s="3"/>
      <c r="W209" s="3"/>
      <c r="X209" s="3"/>
      <c r="Y209" s="3"/>
      <c r="Z209" s="3"/>
    </row>
    <row r="210" ht="12.0" customHeight="1">
      <c r="A210" s="59" t="s">
        <v>103</v>
      </c>
      <c r="B210" s="351" t="str">
        <f t="shared" si="33"/>
        <v>General Service &lt; 50 kW.Wholesale Market Service Charge (WMSC)</v>
      </c>
      <c r="C210" s="351" t="s">
        <v>257</v>
      </c>
      <c r="D210" s="337" t="s">
        <v>220</v>
      </c>
      <c r="E210" s="336">
        <v>0.0045</v>
      </c>
      <c r="F210" s="336">
        <f t="shared" ref="F210:J210" si="34">E210</f>
        <v>0.0045</v>
      </c>
      <c r="G210" s="336">
        <f t="shared" si="34"/>
        <v>0.0045</v>
      </c>
      <c r="H210" s="336">
        <f t="shared" si="34"/>
        <v>0.0045</v>
      </c>
      <c r="I210" s="336">
        <f t="shared" si="34"/>
        <v>0.0045</v>
      </c>
      <c r="J210" s="336">
        <f t="shared" si="34"/>
        <v>0.0045</v>
      </c>
      <c r="K210" s="3"/>
      <c r="L210" s="3"/>
      <c r="M210" s="3"/>
      <c r="N210" s="3"/>
      <c r="O210" s="3"/>
      <c r="P210" s="3"/>
      <c r="Q210" s="3"/>
      <c r="R210" s="3"/>
      <c r="S210" s="3"/>
      <c r="T210" s="3"/>
      <c r="U210" s="3"/>
      <c r="V210" s="3"/>
      <c r="W210" s="3"/>
      <c r="X210" s="3"/>
      <c r="Y210" s="3"/>
      <c r="Z210" s="3"/>
    </row>
    <row r="211" ht="12.0" customHeight="1">
      <c r="A211" s="59" t="s">
        <v>103</v>
      </c>
      <c r="B211" s="351" t="str">
        <f t="shared" si="33"/>
        <v>General Service 50 to 1,499 KW.Wholesale Market Service Charge (WMSC)</v>
      </c>
      <c r="C211" s="351" t="s">
        <v>257</v>
      </c>
      <c r="D211" s="337" t="s">
        <v>221</v>
      </c>
      <c r="E211" s="336">
        <v>0.0045</v>
      </c>
      <c r="F211" s="336">
        <f t="shared" ref="F211:J211" si="35">E211</f>
        <v>0.0045</v>
      </c>
      <c r="G211" s="336">
        <f t="shared" si="35"/>
        <v>0.0045</v>
      </c>
      <c r="H211" s="336">
        <f t="shared" si="35"/>
        <v>0.0045</v>
      </c>
      <c r="I211" s="336">
        <f t="shared" si="35"/>
        <v>0.0045</v>
      </c>
      <c r="J211" s="336">
        <f t="shared" si="35"/>
        <v>0.0045</v>
      </c>
      <c r="K211" s="3"/>
      <c r="L211" s="3"/>
      <c r="M211" s="3"/>
      <c r="N211" s="3"/>
      <c r="O211" s="3"/>
      <c r="P211" s="3"/>
      <c r="Q211" s="3"/>
      <c r="R211" s="3"/>
      <c r="S211" s="3"/>
      <c r="T211" s="3"/>
      <c r="U211" s="3"/>
      <c r="V211" s="3"/>
      <c r="W211" s="3"/>
      <c r="X211" s="3"/>
      <c r="Y211" s="3"/>
      <c r="Z211" s="3"/>
    </row>
    <row r="212" ht="12.0" customHeight="1">
      <c r="A212" s="59" t="s">
        <v>103</v>
      </c>
      <c r="B212" s="351" t="str">
        <f t="shared" si="33"/>
        <v>General Service 1,500 to 4,999 KW.Wholesale Market Service Charge (WMSC)</v>
      </c>
      <c r="C212" s="351" t="s">
        <v>257</v>
      </c>
      <c r="D212" s="337" t="s">
        <v>222</v>
      </c>
      <c r="E212" s="336">
        <v>0.0045</v>
      </c>
      <c r="F212" s="336">
        <f t="shared" ref="F212:J212" si="36">E212</f>
        <v>0.0045</v>
      </c>
      <c r="G212" s="336">
        <f t="shared" si="36"/>
        <v>0.0045</v>
      </c>
      <c r="H212" s="336">
        <f t="shared" si="36"/>
        <v>0.0045</v>
      </c>
      <c r="I212" s="336">
        <f t="shared" si="36"/>
        <v>0.0045</v>
      </c>
      <c r="J212" s="336">
        <f t="shared" si="36"/>
        <v>0.0045</v>
      </c>
      <c r="K212" s="3"/>
      <c r="L212" s="3"/>
      <c r="M212" s="3"/>
      <c r="N212" s="3"/>
      <c r="O212" s="3"/>
      <c r="P212" s="3"/>
      <c r="Q212" s="3"/>
      <c r="R212" s="3"/>
      <c r="S212" s="3"/>
      <c r="T212" s="3"/>
      <c r="U212" s="3"/>
      <c r="V212" s="3"/>
      <c r="W212" s="3"/>
      <c r="X212" s="3"/>
      <c r="Y212" s="3"/>
      <c r="Z212" s="3"/>
    </row>
    <row r="213" ht="12.0" customHeight="1">
      <c r="A213" s="59" t="s">
        <v>103</v>
      </c>
      <c r="B213" s="351" t="str">
        <f t="shared" si="33"/>
        <v>Large User.Wholesale Market Service Charge (WMSC)</v>
      </c>
      <c r="C213" s="351" t="s">
        <v>257</v>
      </c>
      <c r="D213" s="337" t="s">
        <v>223</v>
      </c>
      <c r="E213" s="336">
        <v>0.0045</v>
      </c>
      <c r="F213" s="336">
        <f t="shared" ref="F213:J213" si="37">E213</f>
        <v>0.0045</v>
      </c>
      <c r="G213" s="336">
        <f t="shared" si="37"/>
        <v>0.0045</v>
      </c>
      <c r="H213" s="336">
        <f t="shared" si="37"/>
        <v>0.0045</v>
      </c>
      <c r="I213" s="336">
        <f t="shared" si="37"/>
        <v>0.0045</v>
      </c>
      <c r="J213" s="336">
        <f t="shared" si="37"/>
        <v>0.0045</v>
      </c>
      <c r="K213" s="3"/>
      <c r="L213" s="3"/>
      <c r="M213" s="3"/>
      <c r="N213" s="3"/>
      <c r="O213" s="3"/>
      <c r="P213" s="3"/>
      <c r="Q213" s="3"/>
      <c r="R213" s="3"/>
      <c r="S213" s="3"/>
      <c r="T213" s="3"/>
      <c r="U213" s="3"/>
      <c r="V213" s="3"/>
      <c r="W213" s="3"/>
      <c r="X213" s="3"/>
      <c r="Y213" s="3"/>
      <c r="Z213" s="3"/>
    </row>
    <row r="214" ht="12.0" customHeight="1">
      <c r="A214" s="59" t="s">
        <v>103</v>
      </c>
      <c r="B214" s="351" t="str">
        <f t="shared" si="33"/>
        <v>Street Light.Wholesale Market Service Charge (WMSC)</v>
      </c>
      <c r="C214" s="351" t="s">
        <v>257</v>
      </c>
      <c r="D214" s="337" t="s">
        <v>224</v>
      </c>
      <c r="E214" s="336">
        <v>0.0045</v>
      </c>
      <c r="F214" s="336">
        <f t="shared" ref="F214:J214" si="38">E214</f>
        <v>0.0045</v>
      </c>
      <c r="G214" s="336">
        <f t="shared" si="38"/>
        <v>0.0045</v>
      </c>
      <c r="H214" s="336">
        <f t="shared" si="38"/>
        <v>0.0045</v>
      </c>
      <c r="I214" s="336">
        <f t="shared" si="38"/>
        <v>0.0045</v>
      </c>
      <c r="J214" s="336">
        <f t="shared" si="38"/>
        <v>0.0045</v>
      </c>
      <c r="K214" s="3"/>
      <c r="L214" s="3"/>
      <c r="M214" s="3"/>
      <c r="N214" s="3"/>
      <c r="O214" s="3"/>
      <c r="P214" s="3"/>
      <c r="Q214" s="3"/>
      <c r="R214" s="3"/>
      <c r="S214" s="3"/>
      <c r="T214" s="3"/>
      <c r="U214" s="3"/>
      <c r="V214" s="3"/>
      <c r="W214" s="3"/>
      <c r="X214" s="3"/>
      <c r="Y214" s="3"/>
      <c r="Z214" s="3"/>
    </row>
    <row r="215" ht="12.0" customHeight="1">
      <c r="A215" s="59" t="s">
        <v>103</v>
      </c>
      <c r="B215" s="351" t="str">
        <f t="shared" si="33"/>
        <v>Sentinel Lights.Wholesale Market Service Charge (WMSC)</v>
      </c>
      <c r="C215" s="351" t="s">
        <v>257</v>
      </c>
      <c r="D215" s="337" t="s">
        <v>225</v>
      </c>
      <c r="E215" s="336">
        <v>0.0045</v>
      </c>
      <c r="F215" s="336">
        <f t="shared" ref="F215:J215" si="39">E215</f>
        <v>0.0045</v>
      </c>
      <c r="G215" s="336">
        <f t="shared" si="39"/>
        <v>0.0045</v>
      </c>
      <c r="H215" s="336">
        <f t="shared" si="39"/>
        <v>0.0045</v>
      </c>
      <c r="I215" s="336">
        <f t="shared" si="39"/>
        <v>0.0045</v>
      </c>
      <c r="J215" s="336">
        <f t="shared" si="39"/>
        <v>0.0045</v>
      </c>
      <c r="K215" s="3"/>
      <c r="L215" s="3"/>
      <c r="M215" s="3"/>
      <c r="N215" s="3"/>
      <c r="O215" s="3"/>
      <c r="P215" s="3"/>
      <c r="Q215" s="3"/>
      <c r="R215" s="3"/>
      <c r="S215" s="3"/>
      <c r="T215" s="3"/>
      <c r="U215" s="3"/>
      <c r="V215" s="3"/>
      <c r="W215" s="3"/>
      <c r="X215" s="3"/>
      <c r="Y215" s="3"/>
      <c r="Z215" s="3"/>
    </row>
    <row r="216" ht="12.0" customHeight="1">
      <c r="A216" s="59" t="s">
        <v>103</v>
      </c>
      <c r="B216" s="351" t="str">
        <f t="shared" si="33"/>
        <v>Unmetered Scattered Load.Wholesale Market Service Charge (WMSC)</v>
      </c>
      <c r="C216" s="351" t="s">
        <v>257</v>
      </c>
      <c r="D216" s="337" t="s">
        <v>226</v>
      </c>
      <c r="E216" s="336">
        <v>0.0045</v>
      </c>
      <c r="F216" s="336">
        <f t="shared" ref="F216:J216" si="40">E216</f>
        <v>0.0045</v>
      </c>
      <c r="G216" s="336">
        <f t="shared" si="40"/>
        <v>0.0045</v>
      </c>
      <c r="H216" s="336">
        <f t="shared" si="40"/>
        <v>0.0045</v>
      </c>
      <c r="I216" s="336">
        <f t="shared" si="40"/>
        <v>0.0045</v>
      </c>
      <c r="J216" s="336">
        <f t="shared" si="40"/>
        <v>0.0045</v>
      </c>
      <c r="K216" s="3"/>
      <c r="L216" s="3"/>
      <c r="M216" s="3"/>
      <c r="N216" s="3"/>
      <c r="O216" s="3"/>
      <c r="P216" s="3"/>
      <c r="Q216" s="3"/>
      <c r="R216" s="3"/>
      <c r="S216" s="3"/>
      <c r="T216" s="3"/>
      <c r="U216" s="3"/>
      <c r="V216" s="3"/>
      <c r="W216" s="3"/>
      <c r="X216" s="3"/>
      <c r="Y216" s="3"/>
      <c r="Z216" s="3"/>
    </row>
    <row r="217" ht="12.0" customHeight="1">
      <c r="A217" s="59" t="s">
        <v>103</v>
      </c>
      <c r="B217" s="351" t="str">
        <f t="shared" si="33"/>
        <v>Standby Power General Service 50 to 1,499 KW.Wholesale Market Service Charge (WMSC)</v>
      </c>
      <c r="C217" s="351" t="s">
        <v>257</v>
      </c>
      <c r="D217" s="337" t="s">
        <v>227</v>
      </c>
      <c r="E217" s="336">
        <v>0.0045</v>
      </c>
      <c r="F217" s="336">
        <f t="shared" ref="F217:J217" si="41">E217</f>
        <v>0.0045</v>
      </c>
      <c r="G217" s="336">
        <f t="shared" si="41"/>
        <v>0.0045</v>
      </c>
      <c r="H217" s="336">
        <f t="shared" si="41"/>
        <v>0.0045</v>
      </c>
      <c r="I217" s="336">
        <f t="shared" si="41"/>
        <v>0.0045</v>
      </c>
      <c r="J217" s="336">
        <f t="shared" si="41"/>
        <v>0.0045</v>
      </c>
      <c r="K217" s="3"/>
      <c r="L217" s="3"/>
      <c r="M217" s="3"/>
      <c r="N217" s="3"/>
      <c r="O217" s="3"/>
      <c r="P217" s="3"/>
      <c r="Q217" s="3"/>
      <c r="R217" s="3"/>
      <c r="S217" s="3"/>
      <c r="T217" s="3"/>
      <c r="U217" s="3"/>
      <c r="V217" s="3"/>
      <c r="W217" s="3"/>
      <c r="X217" s="3"/>
      <c r="Y217" s="3"/>
      <c r="Z217" s="3"/>
    </row>
    <row r="218" ht="12.0" customHeight="1">
      <c r="A218" s="59" t="s">
        <v>103</v>
      </c>
      <c r="B218" s="351" t="str">
        <f t="shared" si="33"/>
        <v>Standby Power General Service 1,500 to 4,999 KW.Wholesale Market Service Charge (WMSC)</v>
      </c>
      <c r="C218" s="351" t="s">
        <v>257</v>
      </c>
      <c r="D218" s="337" t="s">
        <v>228</v>
      </c>
      <c r="E218" s="336">
        <v>0.0045</v>
      </c>
      <c r="F218" s="336">
        <f t="shared" ref="F218:J218" si="42">E218</f>
        <v>0.0045</v>
      </c>
      <c r="G218" s="336">
        <f t="shared" si="42"/>
        <v>0.0045</v>
      </c>
      <c r="H218" s="336">
        <f t="shared" si="42"/>
        <v>0.0045</v>
      </c>
      <c r="I218" s="336">
        <f t="shared" si="42"/>
        <v>0.0045</v>
      </c>
      <c r="J218" s="336">
        <f t="shared" si="42"/>
        <v>0.0045</v>
      </c>
      <c r="K218" s="3"/>
      <c r="L218" s="3"/>
      <c r="M218" s="3"/>
      <c r="N218" s="3"/>
      <c r="O218" s="3"/>
      <c r="P218" s="3"/>
      <c r="Q218" s="3"/>
      <c r="R218" s="3"/>
      <c r="S218" s="3"/>
      <c r="T218" s="3"/>
      <c r="U218" s="3"/>
      <c r="V218" s="3"/>
      <c r="W218" s="3"/>
      <c r="X218" s="3"/>
      <c r="Y218" s="3"/>
      <c r="Z218" s="3"/>
    </row>
    <row r="219" ht="12.0" customHeight="1">
      <c r="A219" s="59" t="s">
        <v>103</v>
      </c>
      <c r="B219" s="351" t="str">
        <f t="shared" si="33"/>
        <v>Standby Power Large Use.Wholesale Market Service Charge (WMSC)</v>
      </c>
      <c r="C219" s="351" t="s">
        <v>257</v>
      </c>
      <c r="D219" s="337" t="s">
        <v>229</v>
      </c>
      <c r="E219" s="336">
        <v>0.0045</v>
      </c>
      <c r="F219" s="336">
        <f t="shared" ref="F219:J219" si="43">E219</f>
        <v>0.0045</v>
      </c>
      <c r="G219" s="336">
        <f t="shared" si="43"/>
        <v>0.0045</v>
      </c>
      <c r="H219" s="336">
        <f t="shared" si="43"/>
        <v>0.0045</v>
      </c>
      <c r="I219" s="336">
        <f t="shared" si="43"/>
        <v>0.0045</v>
      </c>
      <c r="J219" s="336">
        <f t="shared" si="43"/>
        <v>0.0045</v>
      </c>
      <c r="K219" s="3"/>
      <c r="L219" s="3"/>
      <c r="M219" s="3"/>
      <c r="N219" s="3"/>
      <c r="O219" s="3"/>
      <c r="P219" s="3"/>
      <c r="Q219" s="3"/>
      <c r="R219" s="3"/>
      <c r="S219" s="3"/>
      <c r="T219" s="3"/>
      <c r="U219" s="3"/>
      <c r="V219" s="3"/>
      <c r="W219" s="3"/>
      <c r="X219" s="3"/>
      <c r="Y219" s="3"/>
      <c r="Z219" s="3"/>
    </row>
    <row r="220" ht="12.0" customHeight="1">
      <c r="A220" s="3"/>
      <c r="B220" s="337"/>
      <c r="C220" s="3"/>
      <c r="D220" s="3"/>
      <c r="E220" s="3"/>
      <c r="F220" s="3"/>
      <c r="G220" s="3"/>
      <c r="H220" s="3"/>
      <c r="I220" s="3"/>
      <c r="J220" s="3"/>
      <c r="K220" s="3"/>
      <c r="L220" s="3"/>
      <c r="M220" s="3"/>
      <c r="N220" s="3"/>
      <c r="O220" s="3"/>
      <c r="P220" s="3"/>
      <c r="Q220" s="3"/>
      <c r="R220" s="3"/>
      <c r="S220" s="3"/>
      <c r="T220" s="3"/>
      <c r="U220" s="3"/>
      <c r="V220" s="3"/>
      <c r="W220" s="3"/>
      <c r="X220" s="3"/>
      <c r="Y220" s="3"/>
      <c r="Z220" s="3"/>
    </row>
    <row r="221" ht="12.0" customHeight="1">
      <c r="A221" s="3"/>
      <c r="B221" s="59"/>
      <c r="C221" s="348" t="s">
        <v>258</v>
      </c>
      <c r="D221" s="3"/>
      <c r="E221" s="349" t="s">
        <v>215</v>
      </c>
      <c r="F221" s="350" t="str">
        <f t="shared" ref="F221:J221" si="44">F$4</f>
        <v>2026F</v>
      </c>
      <c r="G221" s="350" t="str">
        <f t="shared" si="44"/>
        <v>2027F</v>
      </c>
      <c r="H221" s="350" t="str">
        <f t="shared" si="44"/>
        <v>2028F</v>
      </c>
      <c r="I221" s="350" t="str">
        <f t="shared" si="44"/>
        <v>2029F</v>
      </c>
      <c r="J221" s="350" t="str">
        <f t="shared" si="44"/>
        <v>2030F</v>
      </c>
      <c r="K221" s="3"/>
      <c r="L221" s="3"/>
      <c r="M221" s="3"/>
      <c r="N221" s="3"/>
      <c r="O221" s="3"/>
      <c r="P221" s="3"/>
      <c r="Q221" s="3"/>
      <c r="R221" s="3"/>
      <c r="S221" s="3"/>
      <c r="T221" s="3"/>
      <c r="U221" s="3"/>
      <c r="V221" s="3"/>
      <c r="W221" s="3"/>
      <c r="X221" s="3"/>
      <c r="Y221" s="3"/>
      <c r="Z221" s="3"/>
    </row>
    <row r="222" ht="12.0" customHeight="1">
      <c r="A222" s="59" t="s">
        <v>103</v>
      </c>
      <c r="B222" s="351" t="str">
        <f t="shared" ref="B222:B232" si="46">D222&amp;"."&amp;C222</f>
        <v>Residential.Rural and Remote Rate Protection (RRRP)</v>
      </c>
      <c r="C222" s="351" t="s">
        <v>258</v>
      </c>
      <c r="D222" s="337" t="s">
        <v>219</v>
      </c>
      <c r="E222" s="336">
        <v>0.0015</v>
      </c>
      <c r="F222" s="126">
        <f t="shared" ref="F222:J222" si="45">E222</f>
        <v>0.0015</v>
      </c>
      <c r="G222" s="126">
        <f t="shared" si="45"/>
        <v>0.0015</v>
      </c>
      <c r="H222" s="126">
        <f t="shared" si="45"/>
        <v>0.0015</v>
      </c>
      <c r="I222" s="126">
        <f t="shared" si="45"/>
        <v>0.0015</v>
      </c>
      <c r="J222" s="126">
        <f t="shared" si="45"/>
        <v>0.0015</v>
      </c>
      <c r="K222" s="3"/>
      <c r="L222" s="3"/>
      <c r="M222" s="3"/>
      <c r="N222" s="3"/>
      <c r="O222" s="3"/>
      <c r="P222" s="3"/>
      <c r="Q222" s="3"/>
      <c r="R222" s="3"/>
      <c r="S222" s="3"/>
      <c r="T222" s="3"/>
      <c r="U222" s="3"/>
      <c r="V222" s="3"/>
      <c r="W222" s="3"/>
      <c r="X222" s="3"/>
      <c r="Y222" s="3"/>
      <c r="Z222" s="3"/>
    </row>
    <row r="223" ht="12.0" customHeight="1">
      <c r="A223" s="59" t="s">
        <v>103</v>
      </c>
      <c r="B223" s="351" t="str">
        <f t="shared" si="46"/>
        <v>General Service &lt; 50 kW.Rural and Remote Rate Protection (RRRP)</v>
      </c>
      <c r="C223" s="351" t="s">
        <v>258</v>
      </c>
      <c r="D223" s="337" t="s">
        <v>220</v>
      </c>
      <c r="E223" s="336">
        <v>0.0015</v>
      </c>
      <c r="F223" s="126">
        <f t="shared" ref="F223:J223" si="47">E223</f>
        <v>0.0015</v>
      </c>
      <c r="G223" s="126">
        <f t="shared" si="47"/>
        <v>0.0015</v>
      </c>
      <c r="H223" s="126">
        <f t="shared" si="47"/>
        <v>0.0015</v>
      </c>
      <c r="I223" s="126">
        <f t="shared" si="47"/>
        <v>0.0015</v>
      </c>
      <c r="J223" s="126">
        <f t="shared" si="47"/>
        <v>0.0015</v>
      </c>
      <c r="K223" s="3"/>
      <c r="L223" s="3"/>
      <c r="M223" s="3"/>
      <c r="N223" s="3"/>
      <c r="O223" s="3"/>
      <c r="P223" s="3"/>
      <c r="Q223" s="3"/>
      <c r="R223" s="3"/>
      <c r="S223" s="3"/>
      <c r="T223" s="3"/>
      <c r="U223" s="3"/>
      <c r="V223" s="3"/>
      <c r="W223" s="3"/>
      <c r="X223" s="3"/>
      <c r="Y223" s="3"/>
      <c r="Z223" s="3"/>
    </row>
    <row r="224" ht="12.0" customHeight="1">
      <c r="A224" s="59" t="s">
        <v>103</v>
      </c>
      <c r="B224" s="351" t="str">
        <f t="shared" si="46"/>
        <v>General Service 50 to 1,499 KW.Rural and Remote Rate Protection (RRRP)</v>
      </c>
      <c r="C224" s="351" t="s">
        <v>258</v>
      </c>
      <c r="D224" s="337" t="s">
        <v>221</v>
      </c>
      <c r="E224" s="336">
        <v>0.0015</v>
      </c>
      <c r="F224" s="126">
        <f t="shared" ref="F224:J224" si="48">E224</f>
        <v>0.0015</v>
      </c>
      <c r="G224" s="126">
        <f t="shared" si="48"/>
        <v>0.0015</v>
      </c>
      <c r="H224" s="126">
        <f t="shared" si="48"/>
        <v>0.0015</v>
      </c>
      <c r="I224" s="126">
        <f t="shared" si="48"/>
        <v>0.0015</v>
      </c>
      <c r="J224" s="126">
        <f t="shared" si="48"/>
        <v>0.0015</v>
      </c>
      <c r="K224" s="3"/>
      <c r="L224" s="3"/>
      <c r="M224" s="3"/>
      <c r="N224" s="3"/>
      <c r="O224" s="3"/>
      <c r="P224" s="3"/>
      <c r="Q224" s="3"/>
      <c r="R224" s="3"/>
      <c r="S224" s="3"/>
      <c r="T224" s="3"/>
      <c r="U224" s="3"/>
      <c r="V224" s="3"/>
      <c r="W224" s="3"/>
      <c r="X224" s="3"/>
      <c r="Y224" s="3"/>
      <c r="Z224" s="3"/>
    </row>
    <row r="225" ht="12.0" customHeight="1">
      <c r="A225" s="59" t="s">
        <v>103</v>
      </c>
      <c r="B225" s="351" t="str">
        <f t="shared" si="46"/>
        <v>General Service 1,500 to 4,999 KW.Rural and Remote Rate Protection (RRRP)</v>
      </c>
      <c r="C225" s="351" t="s">
        <v>258</v>
      </c>
      <c r="D225" s="337" t="s">
        <v>222</v>
      </c>
      <c r="E225" s="336">
        <v>0.0015</v>
      </c>
      <c r="F225" s="126">
        <f t="shared" ref="F225:J225" si="49">E225</f>
        <v>0.0015</v>
      </c>
      <c r="G225" s="126">
        <f t="shared" si="49"/>
        <v>0.0015</v>
      </c>
      <c r="H225" s="126">
        <f t="shared" si="49"/>
        <v>0.0015</v>
      </c>
      <c r="I225" s="126">
        <f t="shared" si="49"/>
        <v>0.0015</v>
      </c>
      <c r="J225" s="126">
        <f t="shared" si="49"/>
        <v>0.0015</v>
      </c>
      <c r="K225" s="3"/>
      <c r="L225" s="3"/>
      <c r="M225" s="3"/>
      <c r="N225" s="3"/>
      <c r="O225" s="3"/>
      <c r="P225" s="3"/>
      <c r="Q225" s="3"/>
      <c r="R225" s="3"/>
      <c r="S225" s="3"/>
      <c r="T225" s="3"/>
      <c r="U225" s="3"/>
      <c r="V225" s="3"/>
      <c r="W225" s="3"/>
      <c r="X225" s="3"/>
      <c r="Y225" s="3"/>
      <c r="Z225" s="3"/>
    </row>
    <row r="226" ht="12.0" customHeight="1">
      <c r="A226" s="59" t="s">
        <v>103</v>
      </c>
      <c r="B226" s="351" t="str">
        <f t="shared" si="46"/>
        <v>Large User.Rural and Remote Rate Protection (RRRP)</v>
      </c>
      <c r="C226" s="351" t="s">
        <v>258</v>
      </c>
      <c r="D226" s="337" t="s">
        <v>223</v>
      </c>
      <c r="E226" s="336">
        <v>0.0015</v>
      </c>
      <c r="F226" s="126">
        <f t="shared" ref="F226:J226" si="50">E226</f>
        <v>0.0015</v>
      </c>
      <c r="G226" s="126">
        <f t="shared" si="50"/>
        <v>0.0015</v>
      </c>
      <c r="H226" s="126">
        <f t="shared" si="50"/>
        <v>0.0015</v>
      </c>
      <c r="I226" s="126">
        <f t="shared" si="50"/>
        <v>0.0015</v>
      </c>
      <c r="J226" s="126">
        <f t="shared" si="50"/>
        <v>0.0015</v>
      </c>
      <c r="K226" s="3"/>
      <c r="L226" s="3"/>
      <c r="M226" s="3"/>
      <c r="N226" s="3"/>
      <c r="O226" s="3"/>
      <c r="P226" s="3"/>
      <c r="Q226" s="3"/>
      <c r="R226" s="3"/>
      <c r="S226" s="3"/>
      <c r="T226" s="3"/>
      <c r="U226" s="3"/>
      <c r="V226" s="3"/>
      <c r="W226" s="3"/>
      <c r="X226" s="3"/>
      <c r="Y226" s="3"/>
      <c r="Z226" s="3"/>
    </row>
    <row r="227" ht="12.0" customHeight="1">
      <c r="A227" s="59" t="s">
        <v>103</v>
      </c>
      <c r="B227" s="351" t="str">
        <f t="shared" si="46"/>
        <v>Street Light.Rural and Remote Rate Protection (RRRP)</v>
      </c>
      <c r="C227" s="351" t="s">
        <v>258</v>
      </c>
      <c r="D227" s="337" t="s">
        <v>224</v>
      </c>
      <c r="E227" s="336">
        <v>0.0015</v>
      </c>
      <c r="F227" s="126">
        <f t="shared" ref="F227:J227" si="51">E227</f>
        <v>0.0015</v>
      </c>
      <c r="G227" s="126">
        <f t="shared" si="51"/>
        <v>0.0015</v>
      </c>
      <c r="H227" s="126">
        <f t="shared" si="51"/>
        <v>0.0015</v>
      </c>
      <c r="I227" s="126">
        <f t="shared" si="51"/>
        <v>0.0015</v>
      </c>
      <c r="J227" s="126">
        <f t="shared" si="51"/>
        <v>0.0015</v>
      </c>
      <c r="K227" s="3"/>
      <c r="L227" s="3"/>
      <c r="M227" s="3"/>
      <c r="N227" s="3"/>
      <c r="O227" s="3"/>
      <c r="P227" s="3"/>
      <c r="Q227" s="3"/>
      <c r="R227" s="3"/>
      <c r="S227" s="3"/>
      <c r="T227" s="3"/>
      <c r="U227" s="3"/>
      <c r="V227" s="3"/>
      <c r="W227" s="3"/>
      <c r="X227" s="3"/>
      <c r="Y227" s="3"/>
      <c r="Z227" s="3"/>
    </row>
    <row r="228" ht="12.0" customHeight="1">
      <c r="A228" s="59" t="s">
        <v>103</v>
      </c>
      <c r="B228" s="351" t="str">
        <f t="shared" si="46"/>
        <v>Sentinel Lights.Rural and Remote Rate Protection (RRRP)</v>
      </c>
      <c r="C228" s="351" t="s">
        <v>258</v>
      </c>
      <c r="D228" s="337" t="s">
        <v>225</v>
      </c>
      <c r="E228" s="336">
        <v>0.0015</v>
      </c>
      <c r="F228" s="126">
        <f t="shared" ref="F228:J228" si="52">E228</f>
        <v>0.0015</v>
      </c>
      <c r="G228" s="126">
        <f t="shared" si="52"/>
        <v>0.0015</v>
      </c>
      <c r="H228" s="126">
        <f t="shared" si="52"/>
        <v>0.0015</v>
      </c>
      <c r="I228" s="126">
        <f t="shared" si="52"/>
        <v>0.0015</v>
      </c>
      <c r="J228" s="126">
        <f t="shared" si="52"/>
        <v>0.0015</v>
      </c>
      <c r="K228" s="3"/>
      <c r="L228" s="3"/>
      <c r="M228" s="3"/>
      <c r="N228" s="3"/>
      <c r="O228" s="3"/>
      <c r="P228" s="3"/>
      <c r="Q228" s="3"/>
      <c r="R228" s="3"/>
      <c r="S228" s="3"/>
      <c r="T228" s="3"/>
      <c r="U228" s="3"/>
      <c r="V228" s="3"/>
      <c r="W228" s="3"/>
      <c r="X228" s="3"/>
      <c r="Y228" s="3"/>
      <c r="Z228" s="3"/>
    </row>
    <row r="229" ht="12.0" customHeight="1">
      <c r="A229" s="59" t="s">
        <v>103</v>
      </c>
      <c r="B229" s="351" t="str">
        <f t="shared" si="46"/>
        <v>Unmetered Scattered Load.Rural and Remote Rate Protection (RRRP)</v>
      </c>
      <c r="C229" s="351" t="s">
        <v>258</v>
      </c>
      <c r="D229" s="337" t="s">
        <v>226</v>
      </c>
      <c r="E229" s="336">
        <v>0.0015</v>
      </c>
      <c r="F229" s="126">
        <f t="shared" ref="F229:J229" si="53">E229</f>
        <v>0.0015</v>
      </c>
      <c r="G229" s="126">
        <f t="shared" si="53"/>
        <v>0.0015</v>
      </c>
      <c r="H229" s="126">
        <f t="shared" si="53"/>
        <v>0.0015</v>
      </c>
      <c r="I229" s="126">
        <f t="shared" si="53"/>
        <v>0.0015</v>
      </c>
      <c r="J229" s="126">
        <f t="shared" si="53"/>
        <v>0.0015</v>
      </c>
      <c r="K229" s="3"/>
      <c r="L229" s="3"/>
      <c r="M229" s="3"/>
      <c r="N229" s="3"/>
      <c r="O229" s="3"/>
      <c r="P229" s="3"/>
      <c r="Q229" s="3"/>
      <c r="R229" s="3"/>
      <c r="S229" s="3"/>
      <c r="T229" s="3"/>
      <c r="U229" s="3"/>
      <c r="V229" s="3"/>
      <c r="W229" s="3"/>
      <c r="X229" s="3"/>
      <c r="Y229" s="3"/>
      <c r="Z229" s="3"/>
    </row>
    <row r="230" ht="12.0" customHeight="1">
      <c r="A230" s="59" t="s">
        <v>103</v>
      </c>
      <c r="B230" s="351" t="str">
        <f t="shared" si="46"/>
        <v>Standby Power General Service 50 to 1,499 KW.Rural and Remote Rate Protection (RRRP)</v>
      </c>
      <c r="C230" s="351" t="s">
        <v>258</v>
      </c>
      <c r="D230" s="337" t="s">
        <v>227</v>
      </c>
      <c r="E230" s="336">
        <v>0.0015</v>
      </c>
      <c r="F230" s="126">
        <f t="shared" ref="F230:J230" si="54">E230</f>
        <v>0.0015</v>
      </c>
      <c r="G230" s="126">
        <f t="shared" si="54"/>
        <v>0.0015</v>
      </c>
      <c r="H230" s="126">
        <f t="shared" si="54"/>
        <v>0.0015</v>
      </c>
      <c r="I230" s="126">
        <f t="shared" si="54"/>
        <v>0.0015</v>
      </c>
      <c r="J230" s="126">
        <f t="shared" si="54"/>
        <v>0.0015</v>
      </c>
      <c r="K230" s="3"/>
      <c r="L230" s="3"/>
      <c r="M230" s="3"/>
      <c r="N230" s="3"/>
      <c r="O230" s="3"/>
      <c r="P230" s="3"/>
      <c r="Q230" s="3"/>
      <c r="R230" s="3"/>
      <c r="S230" s="3"/>
      <c r="T230" s="3"/>
      <c r="U230" s="3"/>
      <c r="V230" s="3"/>
      <c r="W230" s="3"/>
      <c r="X230" s="3"/>
      <c r="Y230" s="3"/>
      <c r="Z230" s="3"/>
    </row>
    <row r="231" ht="12.0" customHeight="1">
      <c r="A231" s="59" t="s">
        <v>103</v>
      </c>
      <c r="B231" s="351" t="str">
        <f t="shared" si="46"/>
        <v>Standby Power General Service 1,500 to 4,999 KW.Rural and Remote Rate Protection (RRRP)</v>
      </c>
      <c r="C231" s="351" t="s">
        <v>258</v>
      </c>
      <c r="D231" s="337" t="s">
        <v>228</v>
      </c>
      <c r="E231" s="336">
        <v>0.0015</v>
      </c>
      <c r="F231" s="126">
        <f t="shared" ref="F231:J231" si="55">E231</f>
        <v>0.0015</v>
      </c>
      <c r="G231" s="126">
        <f t="shared" si="55"/>
        <v>0.0015</v>
      </c>
      <c r="H231" s="126">
        <f t="shared" si="55"/>
        <v>0.0015</v>
      </c>
      <c r="I231" s="126">
        <f t="shared" si="55"/>
        <v>0.0015</v>
      </c>
      <c r="J231" s="126">
        <f t="shared" si="55"/>
        <v>0.0015</v>
      </c>
      <c r="K231" s="3"/>
      <c r="L231" s="3"/>
      <c r="M231" s="3"/>
      <c r="N231" s="3"/>
      <c r="O231" s="3"/>
      <c r="P231" s="3"/>
      <c r="Q231" s="3"/>
      <c r="R231" s="3"/>
      <c r="S231" s="3"/>
      <c r="T231" s="3"/>
      <c r="U231" s="3"/>
      <c r="V231" s="3"/>
      <c r="W231" s="3"/>
      <c r="X231" s="3"/>
      <c r="Y231" s="3"/>
      <c r="Z231" s="3"/>
    </row>
    <row r="232" ht="12.0" customHeight="1">
      <c r="A232" s="59" t="s">
        <v>103</v>
      </c>
      <c r="B232" s="351" t="str">
        <f t="shared" si="46"/>
        <v>Standby Power Large Use.Rural and Remote Rate Protection (RRRP)</v>
      </c>
      <c r="C232" s="351" t="s">
        <v>258</v>
      </c>
      <c r="D232" s="337" t="s">
        <v>229</v>
      </c>
      <c r="E232" s="336">
        <v>0.0015</v>
      </c>
      <c r="F232" s="126">
        <f t="shared" ref="F232:J232" si="56">E232</f>
        <v>0.0015</v>
      </c>
      <c r="G232" s="126">
        <f t="shared" si="56"/>
        <v>0.0015</v>
      </c>
      <c r="H232" s="126">
        <f t="shared" si="56"/>
        <v>0.0015</v>
      </c>
      <c r="I232" s="126">
        <f t="shared" si="56"/>
        <v>0.0015</v>
      </c>
      <c r="J232" s="126">
        <f t="shared" si="56"/>
        <v>0.0015</v>
      </c>
      <c r="K232" s="3"/>
      <c r="L232" s="3"/>
      <c r="M232" s="3"/>
      <c r="N232" s="3"/>
      <c r="O232" s="3"/>
      <c r="P232" s="3"/>
      <c r="Q232" s="3"/>
      <c r="R232" s="3"/>
      <c r="S232" s="3"/>
      <c r="T232" s="3"/>
      <c r="U232" s="3"/>
      <c r="V232" s="3"/>
      <c r="W232" s="3"/>
      <c r="X232" s="3"/>
      <c r="Y232" s="3"/>
      <c r="Z232" s="3"/>
    </row>
    <row r="233" ht="12.0" customHeight="1">
      <c r="A233" s="59"/>
      <c r="B233" s="351"/>
      <c r="C233" s="351"/>
      <c r="D233" s="337"/>
      <c r="E233" s="336"/>
      <c r="F233" s="126"/>
      <c r="G233" s="126"/>
      <c r="H233" s="126"/>
      <c r="I233" s="126"/>
      <c r="J233" s="126"/>
      <c r="K233" s="3"/>
      <c r="L233" s="3"/>
      <c r="M233" s="3"/>
      <c r="N233" s="3"/>
      <c r="O233" s="3"/>
      <c r="P233" s="3"/>
      <c r="Q233" s="3"/>
      <c r="R233" s="3"/>
      <c r="S233" s="3"/>
      <c r="T233" s="3"/>
      <c r="U233" s="3"/>
      <c r="V233" s="3"/>
      <c r="W233" s="3"/>
      <c r="X233" s="3"/>
      <c r="Y233" s="3"/>
      <c r="Z233" s="3"/>
    </row>
    <row r="234" ht="12.0" customHeight="1">
      <c r="A234" s="3"/>
      <c r="B234" s="337"/>
      <c r="C234" s="3"/>
      <c r="D234" s="3"/>
      <c r="E234" s="3"/>
      <c r="F234" s="3" t="s">
        <v>259</v>
      </c>
      <c r="G234" s="3"/>
      <c r="H234" s="3"/>
      <c r="I234" s="3"/>
      <c r="J234" s="3"/>
      <c r="K234" s="3"/>
      <c r="L234" s="3"/>
      <c r="M234" s="3"/>
      <c r="N234" s="3"/>
      <c r="O234" s="3"/>
      <c r="P234" s="3"/>
      <c r="Q234" s="3"/>
      <c r="R234" s="3"/>
      <c r="S234" s="3"/>
      <c r="T234" s="3"/>
      <c r="U234" s="3"/>
      <c r="V234" s="3"/>
      <c r="W234" s="3"/>
      <c r="X234" s="3"/>
      <c r="Y234" s="3"/>
      <c r="Z234" s="3"/>
    </row>
    <row r="235" ht="12.0" customHeight="1">
      <c r="A235" s="3"/>
      <c r="B235" s="59"/>
      <c r="C235" s="348" t="s">
        <v>260</v>
      </c>
      <c r="D235" s="3"/>
      <c r="E235" s="349" t="s">
        <v>215</v>
      </c>
      <c r="F235" s="350" t="str">
        <f t="shared" ref="F235:J235" si="57">F$4</f>
        <v>2026F</v>
      </c>
      <c r="G235" s="350" t="str">
        <f t="shared" si="57"/>
        <v>2027F</v>
      </c>
      <c r="H235" s="350" t="str">
        <f t="shared" si="57"/>
        <v>2028F</v>
      </c>
      <c r="I235" s="350" t="str">
        <f t="shared" si="57"/>
        <v>2029F</v>
      </c>
      <c r="J235" s="350" t="str">
        <f t="shared" si="57"/>
        <v>2030F</v>
      </c>
      <c r="K235" s="3"/>
      <c r="L235" s="3"/>
      <c r="M235" s="3"/>
      <c r="N235" s="3"/>
      <c r="O235" s="3"/>
      <c r="P235" s="3"/>
      <c r="Q235" s="3"/>
      <c r="R235" s="3"/>
      <c r="S235" s="3"/>
      <c r="T235" s="3"/>
      <c r="U235" s="3"/>
      <c r="V235" s="3"/>
      <c r="W235" s="3"/>
      <c r="X235" s="3"/>
      <c r="Y235" s="3"/>
      <c r="Z235" s="3"/>
    </row>
    <row r="236" ht="12.0" customHeight="1">
      <c r="A236" s="59" t="s">
        <v>239</v>
      </c>
      <c r="B236" s="351" t="str">
        <f t="shared" ref="B236:B246" si="58">D236&amp;"."&amp;C236</f>
        <v>Residential.Standard Supply Service Charge</v>
      </c>
      <c r="C236" s="351" t="s">
        <v>260</v>
      </c>
      <c r="D236" s="337" t="s">
        <v>219</v>
      </c>
      <c r="E236" s="336">
        <v>0.25</v>
      </c>
      <c r="F236" s="126">
        <v>1.51</v>
      </c>
      <c r="G236" s="126">
        <v>1.54</v>
      </c>
      <c r="H236" s="126">
        <v>1.57</v>
      </c>
      <c r="I236" s="126">
        <v>1.6</v>
      </c>
      <c r="J236" s="126">
        <v>1.63</v>
      </c>
      <c r="K236" s="3"/>
      <c r="L236" s="3"/>
      <c r="M236" s="3"/>
      <c r="N236" s="3"/>
      <c r="O236" s="3"/>
      <c r="P236" s="3"/>
      <c r="Q236" s="3"/>
      <c r="R236" s="3"/>
      <c r="S236" s="3"/>
      <c r="T236" s="3"/>
      <c r="U236" s="3"/>
      <c r="V236" s="3"/>
      <c r="W236" s="3"/>
      <c r="X236" s="3"/>
      <c r="Y236" s="3"/>
      <c r="Z236" s="3"/>
    </row>
    <row r="237" ht="12.0" customHeight="1">
      <c r="A237" s="59" t="s">
        <v>239</v>
      </c>
      <c r="B237" s="351" t="str">
        <f t="shared" si="58"/>
        <v>General Service &lt; 50 kW.Standard Supply Service Charge</v>
      </c>
      <c r="C237" s="351" t="s">
        <v>260</v>
      </c>
      <c r="D237" s="337" t="s">
        <v>220</v>
      </c>
      <c r="E237" s="336">
        <v>0.25</v>
      </c>
      <c r="F237" s="126">
        <v>1.51</v>
      </c>
      <c r="G237" s="126">
        <v>1.54</v>
      </c>
      <c r="H237" s="126">
        <v>1.57</v>
      </c>
      <c r="I237" s="126">
        <v>1.6</v>
      </c>
      <c r="J237" s="126">
        <v>1.63</v>
      </c>
      <c r="K237" s="3"/>
      <c r="L237" s="3"/>
      <c r="M237" s="3"/>
      <c r="N237" s="3"/>
      <c r="O237" s="3"/>
      <c r="P237" s="3"/>
      <c r="Q237" s="3"/>
      <c r="R237" s="3"/>
      <c r="S237" s="3"/>
      <c r="T237" s="3"/>
      <c r="U237" s="3"/>
      <c r="V237" s="3"/>
      <c r="W237" s="3"/>
      <c r="X237" s="3"/>
      <c r="Y237" s="3"/>
      <c r="Z237" s="3"/>
    </row>
    <row r="238" ht="12.0" customHeight="1">
      <c r="A238" s="59" t="s">
        <v>239</v>
      </c>
      <c r="B238" s="351" t="str">
        <f t="shared" si="58"/>
        <v>General Service 50 to 1,499 KW.Standard Supply Service Charge</v>
      </c>
      <c r="C238" s="351" t="s">
        <v>260</v>
      </c>
      <c r="D238" s="337" t="s">
        <v>221</v>
      </c>
      <c r="E238" s="336">
        <v>0.25</v>
      </c>
      <c r="F238" s="126">
        <v>1.51</v>
      </c>
      <c r="G238" s="126">
        <v>1.54</v>
      </c>
      <c r="H238" s="126">
        <v>1.57</v>
      </c>
      <c r="I238" s="126">
        <v>1.6</v>
      </c>
      <c r="J238" s="126">
        <v>1.63</v>
      </c>
      <c r="K238" s="3"/>
      <c r="L238" s="3"/>
      <c r="M238" s="3"/>
      <c r="N238" s="3"/>
      <c r="O238" s="3"/>
      <c r="P238" s="3"/>
      <c r="Q238" s="3"/>
      <c r="R238" s="3"/>
      <c r="S238" s="3"/>
      <c r="T238" s="3"/>
      <c r="U238" s="3"/>
      <c r="V238" s="3"/>
      <c r="W238" s="3"/>
      <c r="X238" s="3"/>
      <c r="Y238" s="3"/>
      <c r="Z238" s="3"/>
    </row>
    <row r="239" ht="12.0" customHeight="1">
      <c r="A239" s="59" t="s">
        <v>239</v>
      </c>
      <c r="B239" s="351" t="str">
        <f t="shared" si="58"/>
        <v>General Service 1,500 to 4,999 KW.Standard Supply Service Charge</v>
      </c>
      <c r="C239" s="351" t="s">
        <v>260</v>
      </c>
      <c r="D239" s="337" t="s">
        <v>222</v>
      </c>
      <c r="E239" s="336">
        <v>0.25</v>
      </c>
      <c r="F239" s="126">
        <v>1.51</v>
      </c>
      <c r="G239" s="126">
        <v>1.54</v>
      </c>
      <c r="H239" s="126">
        <v>1.57</v>
      </c>
      <c r="I239" s="126">
        <v>1.6</v>
      </c>
      <c r="J239" s="126">
        <v>1.63</v>
      </c>
      <c r="K239" s="3"/>
      <c r="L239" s="3"/>
      <c r="M239" s="3"/>
      <c r="N239" s="3"/>
      <c r="O239" s="3"/>
      <c r="P239" s="3"/>
      <c r="Q239" s="3"/>
      <c r="R239" s="3"/>
      <c r="S239" s="3"/>
      <c r="T239" s="3"/>
      <c r="U239" s="3"/>
      <c r="V239" s="3"/>
      <c r="W239" s="3"/>
      <c r="X239" s="3"/>
      <c r="Y239" s="3"/>
      <c r="Z239" s="3"/>
    </row>
    <row r="240" ht="12.0" customHeight="1">
      <c r="A240" s="59" t="s">
        <v>239</v>
      </c>
      <c r="B240" s="351" t="str">
        <f t="shared" si="58"/>
        <v>Large User.Standard Supply Service Charge</v>
      </c>
      <c r="C240" s="351" t="s">
        <v>260</v>
      </c>
      <c r="D240" s="337" t="s">
        <v>223</v>
      </c>
      <c r="E240" s="336">
        <v>0.25</v>
      </c>
      <c r="F240" s="126">
        <v>1.51</v>
      </c>
      <c r="G240" s="126">
        <v>1.54</v>
      </c>
      <c r="H240" s="126">
        <v>1.57</v>
      </c>
      <c r="I240" s="126">
        <v>1.6</v>
      </c>
      <c r="J240" s="126">
        <v>1.63</v>
      </c>
      <c r="K240" s="3"/>
      <c r="L240" s="3"/>
      <c r="M240" s="3"/>
      <c r="N240" s="3"/>
      <c r="O240" s="3"/>
      <c r="P240" s="3"/>
      <c r="Q240" s="3"/>
      <c r="R240" s="3"/>
      <c r="S240" s="3"/>
      <c r="T240" s="3"/>
      <c r="U240" s="3"/>
      <c r="V240" s="3"/>
      <c r="W240" s="3"/>
      <c r="X240" s="3"/>
      <c r="Y240" s="3"/>
      <c r="Z240" s="3"/>
    </row>
    <row r="241" ht="12.0" customHeight="1">
      <c r="A241" s="59" t="s">
        <v>239</v>
      </c>
      <c r="B241" s="351" t="str">
        <f t="shared" si="58"/>
        <v>Street Light.Standard Supply Service Charge</v>
      </c>
      <c r="C241" s="351" t="s">
        <v>260</v>
      </c>
      <c r="D241" s="337" t="s">
        <v>224</v>
      </c>
      <c r="E241" s="336">
        <v>0.25</v>
      </c>
      <c r="F241" s="126">
        <v>1.51</v>
      </c>
      <c r="G241" s="126">
        <v>1.54</v>
      </c>
      <c r="H241" s="126">
        <v>1.57</v>
      </c>
      <c r="I241" s="126">
        <v>1.6</v>
      </c>
      <c r="J241" s="126">
        <v>1.63</v>
      </c>
      <c r="K241" s="3"/>
      <c r="L241" s="3"/>
      <c r="M241" s="3"/>
      <c r="N241" s="3"/>
      <c r="O241" s="3"/>
      <c r="P241" s="3"/>
      <c r="Q241" s="3"/>
      <c r="R241" s="3"/>
      <c r="S241" s="3"/>
      <c r="T241" s="3"/>
      <c r="U241" s="3"/>
      <c r="V241" s="3"/>
      <c r="W241" s="3"/>
      <c r="X241" s="3"/>
      <c r="Y241" s="3"/>
      <c r="Z241" s="3"/>
    </row>
    <row r="242" ht="12.0" customHeight="1">
      <c r="A242" s="59" t="s">
        <v>239</v>
      </c>
      <c r="B242" s="351" t="str">
        <f t="shared" si="58"/>
        <v>Sentinel Lights.Standard Supply Service Charge</v>
      </c>
      <c r="C242" s="351" t="s">
        <v>260</v>
      </c>
      <c r="D242" s="337" t="s">
        <v>225</v>
      </c>
      <c r="E242" s="336">
        <v>0.25</v>
      </c>
      <c r="F242" s="126">
        <v>1.51</v>
      </c>
      <c r="G242" s="126">
        <v>1.54</v>
      </c>
      <c r="H242" s="126">
        <v>1.57</v>
      </c>
      <c r="I242" s="126">
        <v>1.6</v>
      </c>
      <c r="J242" s="126">
        <v>1.63</v>
      </c>
      <c r="K242" s="3"/>
      <c r="L242" s="3"/>
      <c r="M242" s="3"/>
      <c r="N242" s="3"/>
      <c r="O242" s="3"/>
      <c r="P242" s="3"/>
      <c r="Q242" s="3"/>
      <c r="R242" s="3"/>
      <c r="S242" s="3"/>
      <c r="T242" s="3"/>
      <c r="U242" s="3"/>
      <c r="V242" s="3"/>
      <c r="W242" s="3"/>
      <c r="X242" s="3"/>
      <c r="Y242" s="3"/>
      <c r="Z242" s="3"/>
    </row>
    <row r="243" ht="12.0" customHeight="1">
      <c r="A243" s="59" t="s">
        <v>239</v>
      </c>
      <c r="B243" s="351" t="str">
        <f t="shared" si="58"/>
        <v>Unmetered Scattered Load.Standard Supply Service Charge</v>
      </c>
      <c r="C243" s="351" t="s">
        <v>260</v>
      </c>
      <c r="D243" s="337" t="s">
        <v>226</v>
      </c>
      <c r="E243" s="336">
        <v>0.25</v>
      </c>
      <c r="F243" s="126">
        <v>1.51</v>
      </c>
      <c r="G243" s="126">
        <v>1.54</v>
      </c>
      <c r="H243" s="126">
        <v>1.57</v>
      </c>
      <c r="I243" s="126">
        <v>1.6</v>
      </c>
      <c r="J243" s="126">
        <v>1.63</v>
      </c>
      <c r="K243" s="3"/>
      <c r="L243" s="3"/>
      <c r="M243" s="3"/>
      <c r="N243" s="3"/>
      <c r="O243" s="3"/>
      <c r="P243" s="3"/>
      <c r="Q243" s="3"/>
      <c r="R243" s="3"/>
      <c r="S243" s="3"/>
      <c r="T243" s="3"/>
      <c r="U243" s="3"/>
      <c r="V243" s="3"/>
      <c r="W243" s="3"/>
      <c r="X243" s="3"/>
      <c r="Y243" s="3"/>
      <c r="Z243" s="3"/>
    </row>
    <row r="244" ht="12.0" customHeight="1">
      <c r="A244" s="59" t="s">
        <v>239</v>
      </c>
      <c r="B244" s="351" t="str">
        <f t="shared" si="58"/>
        <v>Standby Power General Service 50 to 1,499 KW.Standard Supply Service Charge</v>
      </c>
      <c r="C244" s="351" t="s">
        <v>260</v>
      </c>
      <c r="D244" s="337" t="s">
        <v>227</v>
      </c>
      <c r="E244" s="336">
        <v>0.25</v>
      </c>
      <c r="F244" s="126">
        <v>1.51</v>
      </c>
      <c r="G244" s="126">
        <v>1.54</v>
      </c>
      <c r="H244" s="126">
        <v>1.57</v>
      </c>
      <c r="I244" s="126">
        <v>1.6</v>
      </c>
      <c r="J244" s="126">
        <v>1.63</v>
      </c>
      <c r="K244" s="3"/>
      <c r="L244" s="3"/>
      <c r="M244" s="3"/>
      <c r="N244" s="3"/>
      <c r="O244" s="3"/>
      <c r="P244" s="3"/>
      <c r="Q244" s="3"/>
      <c r="R244" s="3"/>
      <c r="S244" s="3"/>
      <c r="T244" s="3"/>
      <c r="U244" s="3"/>
      <c r="V244" s="3"/>
      <c r="W244" s="3"/>
      <c r="X244" s="3"/>
      <c r="Y244" s="3"/>
      <c r="Z244" s="3"/>
    </row>
    <row r="245" ht="12.0" customHeight="1">
      <c r="A245" s="59" t="s">
        <v>239</v>
      </c>
      <c r="B245" s="351" t="str">
        <f t="shared" si="58"/>
        <v>Standby Power General Service 1,500 to 4,999 KW.Standard Supply Service Charge</v>
      </c>
      <c r="C245" s="351" t="s">
        <v>260</v>
      </c>
      <c r="D245" s="337" t="s">
        <v>228</v>
      </c>
      <c r="E245" s="336">
        <v>0.25</v>
      </c>
      <c r="F245" s="126">
        <v>1.51</v>
      </c>
      <c r="G245" s="126">
        <v>1.54</v>
      </c>
      <c r="H245" s="126">
        <v>1.57</v>
      </c>
      <c r="I245" s="126">
        <v>1.6</v>
      </c>
      <c r="J245" s="126">
        <v>1.63</v>
      </c>
      <c r="K245" s="3"/>
      <c r="L245" s="3"/>
      <c r="M245" s="3"/>
      <c r="N245" s="3"/>
      <c r="O245" s="3"/>
      <c r="P245" s="3"/>
      <c r="Q245" s="3"/>
      <c r="R245" s="3"/>
      <c r="S245" s="3"/>
      <c r="T245" s="3"/>
      <c r="U245" s="3"/>
      <c r="V245" s="3"/>
      <c r="W245" s="3"/>
      <c r="X245" s="3"/>
      <c r="Y245" s="3"/>
      <c r="Z245" s="3"/>
    </row>
    <row r="246" ht="12.0" customHeight="1">
      <c r="A246" s="59" t="s">
        <v>239</v>
      </c>
      <c r="B246" s="351" t="str">
        <f t="shared" si="58"/>
        <v>Standby Power Large Use.Standard Supply Service Charge</v>
      </c>
      <c r="C246" s="351" t="s">
        <v>260</v>
      </c>
      <c r="D246" s="337" t="s">
        <v>229</v>
      </c>
      <c r="E246" s="336">
        <v>0.25</v>
      </c>
      <c r="F246" s="126">
        <v>1.51</v>
      </c>
      <c r="G246" s="126">
        <v>1.54</v>
      </c>
      <c r="H246" s="126">
        <v>1.57</v>
      </c>
      <c r="I246" s="126">
        <v>1.6</v>
      </c>
      <c r="J246" s="126">
        <v>1.63</v>
      </c>
      <c r="K246" s="3"/>
      <c r="L246" s="3"/>
      <c r="M246" s="3"/>
      <c r="N246" s="3"/>
      <c r="O246" s="3"/>
      <c r="P246" s="3"/>
      <c r="Q246" s="3"/>
      <c r="R246" s="3"/>
      <c r="S246" s="3"/>
      <c r="T246" s="3"/>
      <c r="U246" s="3"/>
      <c r="V246" s="3"/>
      <c r="W246" s="3"/>
      <c r="X246" s="3"/>
      <c r="Y246" s="3"/>
      <c r="Z246" s="3"/>
    </row>
    <row r="247" ht="12.0" customHeight="1">
      <c r="A247" s="59"/>
      <c r="B247" s="59"/>
      <c r="C247" s="59"/>
      <c r="D247" s="337"/>
      <c r="E247" s="380"/>
      <c r="F247" s="368"/>
      <c r="G247" s="381"/>
      <c r="H247" s="368"/>
      <c r="I247" s="368"/>
      <c r="J247" s="368"/>
      <c r="K247" s="3"/>
      <c r="L247" s="3"/>
      <c r="M247" s="3"/>
      <c r="N247" s="3"/>
      <c r="O247" s="3"/>
      <c r="P247" s="3"/>
      <c r="Q247" s="3"/>
      <c r="R247" s="3"/>
      <c r="S247" s="3"/>
      <c r="T247" s="3"/>
      <c r="U247" s="3"/>
      <c r="V247" s="3"/>
      <c r="W247" s="3"/>
      <c r="X247" s="3"/>
      <c r="Y247" s="3"/>
      <c r="Z247" s="3"/>
    </row>
    <row r="248" ht="12.0" customHeight="1">
      <c r="A248" s="59"/>
      <c r="B248" s="337"/>
      <c r="C248" s="348" t="s">
        <v>261</v>
      </c>
      <c r="D248" s="3"/>
      <c r="E248" s="349" t="s">
        <v>215</v>
      </c>
      <c r="F248" s="350" t="str">
        <f t="shared" ref="F248:J248" si="59">F$4</f>
        <v>2026F</v>
      </c>
      <c r="G248" s="350" t="str">
        <f t="shared" si="59"/>
        <v>2027F</v>
      </c>
      <c r="H248" s="350" t="str">
        <f t="shared" si="59"/>
        <v>2028F</v>
      </c>
      <c r="I248" s="350" t="str">
        <f t="shared" si="59"/>
        <v>2029F</v>
      </c>
      <c r="J248" s="350" t="str">
        <f t="shared" si="59"/>
        <v>2030F</v>
      </c>
      <c r="K248" s="382" t="s">
        <v>157</v>
      </c>
      <c r="L248" s="3"/>
      <c r="M248" s="3"/>
      <c r="N248" s="3"/>
      <c r="O248" s="3"/>
      <c r="P248" s="3"/>
      <c r="Q248" s="3"/>
      <c r="R248" s="3"/>
      <c r="S248" s="3"/>
      <c r="T248" s="3"/>
      <c r="U248" s="3"/>
      <c r="V248" s="3"/>
      <c r="W248" s="3"/>
      <c r="X248" s="3"/>
      <c r="Y248" s="3"/>
      <c r="Z248" s="3"/>
    </row>
    <row r="249" ht="12.0" customHeight="1">
      <c r="A249" s="59"/>
      <c r="B249" s="351" t="str">
        <f t="shared" ref="B249:B255" si="61">D249&amp;"."&amp;C249</f>
        <v>TOU - Off Peak.TOU - Off Peak</v>
      </c>
      <c r="C249" s="351" t="s">
        <v>262</v>
      </c>
      <c r="D249" s="337" t="s">
        <v>262</v>
      </c>
      <c r="E249" s="336">
        <v>0.076</v>
      </c>
      <c r="F249" s="126">
        <f t="shared" ref="F249:J249" si="60">E249</f>
        <v>0.076</v>
      </c>
      <c r="G249" s="126">
        <f t="shared" si="60"/>
        <v>0.076</v>
      </c>
      <c r="H249" s="126">
        <f t="shared" si="60"/>
        <v>0.076</v>
      </c>
      <c r="I249" s="126">
        <f t="shared" si="60"/>
        <v>0.076</v>
      </c>
      <c r="J249" s="126">
        <f t="shared" si="60"/>
        <v>0.076</v>
      </c>
      <c r="K249" s="383">
        <v>0.64</v>
      </c>
      <c r="L249" s="3"/>
      <c r="M249" s="3"/>
      <c r="N249" s="3"/>
      <c r="O249" s="3"/>
      <c r="P249" s="3"/>
      <c r="Q249" s="3"/>
      <c r="R249" s="3"/>
      <c r="S249" s="3"/>
      <c r="T249" s="3"/>
      <c r="U249" s="3"/>
      <c r="V249" s="3"/>
      <c r="W249" s="3"/>
      <c r="X249" s="3"/>
      <c r="Y249" s="3"/>
      <c r="Z249" s="3"/>
    </row>
    <row r="250" ht="12.0" customHeight="1">
      <c r="A250" s="59"/>
      <c r="B250" s="351" t="str">
        <f t="shared" si="61"/>
        <v>TOU - Mid Peak.TOU - Mid Peak</v>
      </c>
      <c r="C250" s="351" t="s">
        <v>263</v>
      </c>
      <c r="D250" s="337" t="s">
        <v>263</v>
      </c>
      <c r="E250" s="336">
        <v>0.122</v>
      </c>
      <c r="F250" s="126">
        <f t="shared" ref="F250:J250" si="62">E250</f>
        <v>0.122</v>
      </c>
      <c r="G250" s="126">
        <f t="shared" si="62"/>
        <v>0.122</v>
      </c>
      <c r="H250" s="126">
        <f t="shared" si="62"/>
        <v>0.122</v>
      </c>
      <c r="I250" s="126">
        <f t="shared" si="62"/>
        <v>0.122</v>
      </c>
      <c r="J250" s="126">
        <f t="shared" si="62"/>
        <v>0.122</v>
      </c>
      <c r="K250" s="383">
        <v>0.18</v>
      </c>
      <c r="L250" s="3"/>
      <c r="M250" s="3"/>
      <c r="N250" s="3"/>
      <c r="O250" s="3"/>
      <c r="P250" s="3"/>
      <c r="Q250" s="3"/>
      <c r="R250" s="3"/>
      <c r="S250" s="3"/>
      <c r="T250" s="3"/>
      <c r="U250" s="3"/>
      <c r="V250" s="3"/>
      <c r="W250" s="3"/>
      <c r="X250" s="3"/>
      <c r="Y250" s="3"/>
      <c r="Z250" s="3"/>
    </row>
    <row r="251" ht="12.0" customHeight="1">
      <c r="A251" s="59"/>
      <c r="B251" s="351" t="str">
        <f t="shared" si="61"/>
        <v>TOU - On Peak.TOU - On Peak</v>
      </c>
      <c r="C251" s="351" t="s">
        <v>264</v>
      </c>
      <c r="D251" s="337" t="s">
        <v>264</v>
      </c>
      <c r="E251" s="336">
        <v>0.158</v>
      </c>
      <c r="F251" s="126">
        <f t="shared" ref="F251:J251" si="63">E251</f>
        <v>0.158</v>
      </c>
      <c r="G251" s="126">
        <f t="shared" si="63"/>
        <v>0.158</v>
      </c>
      <c r="H251" s="126">
        <f t="shared" si="63"/>
        <v>0.158</v>
      </c>
      <c r="I251" s="126">
        <f t="shared" si="63"/>
        <v>0.158</v>
      </c>
      <c r="J251" s="126">
        <f t="shared" si="63"/>
        <v>0.158</v>
      </c>
      <c r="K251" s="383">
        <v>0.18</v>
      </c>
      <c r="L251" s="3"/>
      <c r="M251" s="3"/>
      <c r="N251" s="3"/>
      <c r="O251" s="3"/>
      <c r="P251" s="3"/>
      <c r="Q251" s="3"/>
      <c r="R251" s="3"/>
      <c r="S251" s="3"/>
      <c r="T251" s="3"/>
      <c r="U251" s="3"/>
      <c r="V251" s="3"/>
      <c r="W251" s="3"/>
      <c r="X251" s="3"/>
      <c r="Y251" s="3"/>
      <c r="Z251" s="3"/>
    </row>
    <row r="252" ht="12.0" customHeight="1">
      <c r="A252" s="59"/>
      <c r="B252" s="351" t="str">
        <f t="shared" si="61"/>
        <v>.</v>
      </c>
      <c r="C252" s="351"/>
      <c r="D252" s="337"/>
      <c r="E252" s="3"/>
      <c r="F252" s="59"/>
      <c r="G252" s="59"/>
      <c r="H252" s="59"/>
      <c r="I252" s="59"/>
      <c r="J252" s="59"/>
      <c r="K252" s="3"/>
      <c r="L252" s="3"/>
      <c r="M252" s="3"/>
      <c r="N252" s="3"/>
      <c r="O252" s="3"/>
      <c r="P252" s="3"/>
      <c r="Q252" s="3"/>
      <c r="R252" s="3"/>
      <c r="S252" s="3"/>
      <c r="T252" s="3"/>
      <c r="U252" s="3"/>
      <c r="V252" s="3"/>
      <c r="W252" s="3"/>
      <c r="X252" s="3"/>
      <c r="Y252" s="3"/>
      <c r="Z252" s="3"/>
    </row>
    <row r="253" ht="12.0" customHeight="1">
      <c r="A253" s="59"/>
      <c r="B253" s="351" t="str">
        <f t="shared" si="61"/>
        <v>Energy - RPP - Tier 1.</v>
      </c>
      <c r="C253" s="351"/>
      <c r="D253" s="337" t="s">
        <v>265</v>
      </c>
      <c r="E253" s="336">
        <v>0.093</v>
      </c>
      <c r="F253" s="126">
        <f t="shared" ref="F253:J253" si="64">E253</f>
        <v>0.093</v>
      </c>
      <c r="G253" s="126">
        <f t="shared" si="64"/>
        <v>0.093</v>
      </c>
      <c r="H253" s="126">
        <f t="shared" si="64"/>
        <v>0.093</v>
      </c>
      <c r="I253" s="126">
        <f t="shared" si="64"/>
        <v>0.093</v>
      </c>
      <c r="J253" s="126">
        <f t="shared" si="64"/>
        <v>0.093</v>
      </c>
      <c r="K253" s="3"/>
      <c r="L253" s="3"/>
      <c r="M253" s="3"/>
      <c r="N253" s="3"/>
      <c r="O253" s="3"/>
      <c r="P253" s="3"/>
      <c r="Q253" s="3"/>
      <c r="R253" s="3"/>
      <c r="S253" s="3"/>
      <c r="T253" s="3"/>
      <c r="U253" s="3"/>
      <c r="V253" s="3"/>
      <c r="W253" s="3"/>
      <c r="X253" s="3"/>
      <c r="Y253" s="3"/>
      <c r="Z253" s="3"/>
    </row>
    <row r="254" ht="12.0" customHeight="1">
      <c r="A254" s="59"/>
      <c r="B254" s="351" t="str">
        <f t="shared" si="61"/>
        <v>Energy - RPP - Tier 2.</v>
      </c>
      <c r="C254" s="351"/>
      <c r="D254" s="337" t="s">
        <v>266</v>
      </c>
      <c r="E254" s="336">
        <v>0.11</v>
      </c>
      <c r="F254" s="126">
        <f t="shared" ref="F254:J254" si="65">E254</f>
        <v>0.11</v>
      </c>
      <c r="G254" s="126">
        <f t="shared" si="65"/>
        <v>0.11</v>
      </c>
      <c r="H254" s="126">
        <f t="shared" si="65"/>
        <v>0.11</v>
      </c>
      <c r="I254" s="126">
        <f t="shared" si="65"/>
        <v>0.11</v>
      </c>
      <c r="J254" s="126">
        <f t="shared" si="65"/>
        <v>0.11</v>
      </c>
      <c r="K254" s="3"/>
      <c r="L254" s="3"/>
      <c r="M254" s="3"/>
      <c r="N254" s="3"/>
      <c r="O254" s="3"/>
      <c r="P254" s="3"/>
      <c r="Q254" s="3"/>
      <c r="R254" s="3"/>
      <c r="S254" s="3"/>
      <c r="T254" s="3"/>
      <c r="U254" s="3"/>
      <c r="V254" s="3"/>
      <c r="W254" s="3"/>
      <c r="X254" s="3"/>
      <c r="Y254" s="3"/>
      <c r="Z254" s="3"/>
    </row>
    <row r="255" ht="12.0" customHeight="1">
      <c r="A255" s="59"/>
      <c r="B255" s="351" t="str">
        <f t="shared" si="61"/>
        <v>.</v>
      </c>
      <c r="C255" s="351"/>
      <c r="D255" s="337"/>
      <c r="E255" s="3"/>
      <c r="F255" s="59"/>
      <c r="G255" s="59"/>
      <c r="H255" s="59"/>
      <c r="I255" s="59"/>
      <c r="J255" s="59"/>
      <c r="K255" s="3"/>
      <c r="L255" s="3"/>
      <c r="M255" s="3"/>
      <c r="N255" s="3"/>
      <c r="O255" s="3"/>
      <c r="P255" s="3"/>
      <c r="Q255" s="3"/>
      <c r="R255" s="3"/>
      <c r="S255" s="3"/>
      <c r="T255" s="3"/>
      <c r="U255" s="3"/>
      <c r="V255" s="3"/>
      <c r="W255" s="3"/>
      <c r="X255" s="3"/>
      <c r="Y255" s="3"/>
      <c r="Z255" s="3"/>
    </row>
    <row r="256" ht="12.0" customHeight="1">
      <c r="A256" s="59"/>
      <c r="B256" s="351" t="s">
        <v>267</v>
      </c>
      <c r="C256" s="351" t="s">
        <v>267</v>
      </c>
      <c r="D256" s="337" t="s">
        <v>267</v>
      </c>
      <c r="E256" s="336">
        <v>0.10453</v>
      </c>
      <c r="F256" s="126">
        <f t="shared" ref="F256:J256" si="66">E256</f>
        <v>0.10453</v>
      </c>
      <c r="G256" s="126">
        <f t="shared" si="66"/>
        <v>0.10453</v>
      </c>
      <c r="H256" s="126">
        <f t="shared" si="66"/>
        <v>0.10453</v>
      </c>
      <c r="I256" s="126">
        <f t="shared" si="66"/>
        <v>0.10453</v>
      </c>
      <c r="J256" s="126">
        <f t="shared" si="66"/>
        <v>0.10453</v>
      </c>
      <c r="K256" s="3"/>
      <c r="L256" s="3"/>
      <c r="M256" s="3"/>
      <c r="N256" s="3"/>
      <c r="O256" s="3"/>
      <c r="P256" s="3"/>
      <c r="Q256" s="3"/>
      <c r="R256" s="3"/>
      <c r="S256" s="3"/>
      <c r="T256" s="3"/>
      <c r="U256" s="3"/>
      <c r="V256" s="3"/>
      <c r="W256" s="3"/>
      <c r="X256" s="3"/>
      <c r="Y256" s="3"/>
      <c r="Z256" s="3"/>
    </row>
    <row r="257" ht="12.0" customHeight="1">
      <c r="A257" s="59"/>
      <c r="B257" s="384"/>
      <c r="C257" s="59"/>
      <c r="D257" s="337"/>
      <c r="E257" s="3"/>
      <c r="F257" s="3"/>
      <c r="G257" s="3"/>
      <c r="H257" s="3"/>
      <c r="I257" s="3"/>
      <c r="J257" s="3"/>
      <c r="K257" s="3"/>
      <c r="L257" s="3"/>
      <c r="M257" s="3"/>
      <c r="N257" s="3"/>
      <c r="O257" s="3"/>
      <c r="P257" s="3"/>
      <c r="Q257" s="3"/>
      <c r="R257" s="3"/>
      <c r="S257" s="3"/>
      <c r="T257" s="3"/>
      <c r="U257" s="3"/>
      <c r="V257" s="3"/>
      <c r="W257" s="3"/>
      <c r="X257" s="3"/>
      <c r="Y257" s="3"/>
      <c r="Z257" s="3"/>
    </row>
    <row r="258" ht="12.0" customHeight="1">
      <c r="A258" s="59"/>
      <c r="B258" s="337"/>
      <c r="C258" s="3"/>
      <c r="D258" s="3"/>
      <c r="E258" s="3"/>
      <c r="F258" s="378"/>
      <c r="G258" s="3"/>
      <c r="H258" s="378"/>
      <c r="I258" s="59"/>
      <c r="J258" s="59"/>
      <c r="K258" s="59"/>
      <c r="L258" s="3"/>
      <c r="M258" s="3"/>
      <c r="N258" s="3"/>
      <c r="O258" s="3"/>
      <c r="P258" s="3"/>
      <c r="Q258" s="3"/>
      <c r="R258" s="3"/>
      <c r="S258" s="3"/>
      <c r="T258" s="3"/>
      <c r="U258" s="3"/>
      <c r="V258" s="3"/>
      <c r="W258" s="3"/>
      <c r="X258" s="3"/>
      <c r="Y258" s="3"/>
      <c r="Z258" s="3"/>
    </row>
    <row r="259" ht="12.0" customHeight="1">
      <c r="A259" s="59"/>
      <c r="B259" s="59"/>
      <c r="C259" s="348" t="s">
        <v>268</v>
      </c>
      <c r="D259" s="3"/>
      <c r="E259" s="349" t="s">
        <v>215</v>
      </c>
      <c r="F259" s="350" t="str">
        <f t="shared" ref="F259:J259" si="67">F$4</f>
        <v>2026F</v>
      </c>
      <c r="G259" s="350" t="str">
        <f t="shared" si="67"/>
        <v>2027F</v>
      </c>
      <c r="H259" s="350" t="str">
        <f t="shared" si="67"/>
        <v>2028F</v>
      </c>
      <c r="I259" s="350" t="str">
        <f t="shared" si="67"/>
        <v>2029F</v>
      </c>
      <c r="J259" s="350" t="str">
        <f t="shared" si="67"/>
        <v>2030F</v>
      </c>
      <c r="K259" s="3"/>
      <c r="L259" s="3"/>
      <c r="M259" s="3"/>
      <c r="N259" s="3"/>
      <c r="O259" s="3"/>
      <c r="P259" s="3"/>
      <c r="Q259" s="3"/>
      <c r="R259" s="3"/>
      <c r="S259" s="3"/>
      <c r="T259" s="3"/>
      <c r="U259" s="3"/>
      <c r="V259" s="3"/>
      <c r="W259" s="3"/>
      <c r="X259" s="3"/>
      <c r="Y259" s="3"/>
      <c r="Z259" s="3"/>
    </row>
    <row r="260" ht="12.0" customHeight="1">
      <c r="A260" s="59"/>
      <c r="B260" s="351" t="str">
        <f t="shared" ref="B260:B270" si="68">D260&amp;"."&amp;C260</f>
        <v>Residential.Low Voltage Service Charge</v>
      </c>
      <c r="C260" s="351" t="s">
        <v>269</v>
      </c>
      <c r="D260" s="337" t="s">
        <v>219</v>
      </c>
      <c r="E260" s="380">
        <v>5.0E-5</v>
      </c>
      <c r="F260" s="370">
        <v>7.0E-5</v>
      </c>
      <c r="G260" s="370">
        <v>7.0E-5</v>
      </c>
      <c r="H260" s="370">
        <v>8.0E-5</v>
      </c>
      <c r="I260" s="370">
        <v>8.0E-5</v>
      </c>
      <c r="J260" s="370">
        <v>8.0E-5</v>
      </c>
      <c r="K260" s="3"/>
      <c r="Q260" s="3"/>
      <c r="R260" s="3"/>
      <c r="S260" s="3"/>
      <c r="T260" s="3"/>
      <c r="U260" s="3"/>
      <c r="V260" s="3"/>
      <c r="W260" s="3"/>
      <c r="X260" s="3"/>
      <c r="Y260" s="3"/>
      <c r="Z260" s="3"/>
    </row>
    <row r="261" ht="12.0" customHeight="1">
      <c r="A261" s="59"/>
      <c r="B261" s="351" t="str">
        <f t="shared" si="68"/>
        <v>General Service &lt; 50 kW.Low Voltage Service Charge</v>
      </c>
      <c r="C261" s="351" t="s">
        <v>269</v>
      </c>
      <c r="D261" s="337" t="s">
        <v>220</v>
      </c>
      <c r="E261" s="380">
        <v>5.0E-5</v>
      </c>
      <c r="F261" s="3">
        <v>6.0E-5</v>
      </c>
      <c r="G261" s="3">
        <v>6.0E-5</v>
      </c>
      <c r="H261" s="370">
        <v>6.0E-5</v>
      </c>
      <c r="I261" s="370">
        <v>6.0E-5</v>
      </c>
      <c r="J261" s="370">
        <v>6.0E-5</v>
      </c>
      <c r="K261" s="385"/>
      <c r="Q261" s="3"/>
      <c r="R261" s="3"/>
      <c r="S261" s="3"/>
      <c r="T261" s="3"/>
      <c r="U261" s="3"/>
      <c r="V261" s="3"/>
      <c r="W261" s="3"/>
      <c r="X261" s="3"/>
      <c r="Y261" s="3"/>
      <c r="Z261" s="3"/>
    </row>
    <row r="262" ht="12.0" customHeight="1">
      <c r="A262" s="59"/>
      <c r="B262" s="351" t="str">
        <f t="shared" si="68"/>
        <v>General Service 50 to 1,499 KW.Low Voltage Service Charge</v>
      </c>
      <c r="C262" s="351" t="s">
        <v>269</v>
      </c>
      <c r="D262" s="337" t="s">
        <v>221</v>
      </c>
      <c r="E262" s="380">
        <v>0.02063</v>
      </c>
      <c r="F262" s="370">
        <v>0.02333</v>
      </c>
      <c r="G262" s="370">
        <v>0.02394</v>
      </c>
      <c r="H262" s="370">
        <v>0.02425</v>
      </c>
      <c r="I262" s="370">
        <v>0.02465</v>
      </c>
      <c r="J262" s="370">
        <v>0.02508</v>
      </c>
      <c r="K262" s="385"/>
      <c r="Q262" s="3"/>
      <c r="R262" s="3"/>
      <c r="S262" s="3"/>
      <c r="T262" s="3"/>
      <c r="U262" s="3"/>
      <c r="V262" s="3"/>
      <c r="W262" s="3"/>
      <c r="X262" s="3"/>
      <c r="Y262" s="3"/>
      <c r="Z262" s="3"/>
    </row>
    <row r="263" ht="12.0" customHeight="1">
      <c r="A263" s="59"/>
      <c r="B263" s="351" t="str">
        <f t="shared" si="68"/>
        <v>General Service 1,500 to 4,999 KW.Low Voltage Service Charge</v>
      </c>
      <c r="C263" s="351" t="s">
        <v>269</v>
      </c>
      <c r="D263" s="337" t="s">
        <v>222</v>
      </c>
      <c r="E263" s="380">
        <v>0.02204</v>
      </c>
      <c r="F263" s="370">
        <v>0.02315</v>
      </c>
      <c r="G263" s="370">
        <v>0.02375</v>
      </c>
      <c r="H263" s="370">
        <v>0.02405</v>
      </c>
      <c r="I263" s="370">
        <v>0.02446</v>
      </c>
      <c r="J263" s="370">
        <v>0.02488</v>
      </c>
      <c r="K263" s="385"/>
      <c r="Q263" s="3"/>
      <c r="R263" s="3"/>
      <c r="S263" s="3"/>
      <c r="T263" s="3"/>
      <c r="U263" s="3"/>
      <c r="V263" s="3"/>
      <c r="W263" s="3"/>
      <c r="X263" s="3"/>
      <c r="Y263" s="3"/>
      <c r="Z263" s="3"/>
    </row>
    <row r="264" ht="12.0" customHeight="1">
      <c r="A264" s="59"/>
      <c r="B264" s="351" t="str">
        <f t="shared" si="68"/>
        <v>Large User.Low Voltage Service Charge</v>
      </c>
      <c r="C264" s="351" t="s">
        <v>269</v>
      </c>
      <c r="D264" s="337" t="s">
        <v>223</v>
      </c>
      <c r="E264" s="380">
        <v>0.02482</v>
      </c>
      <c r="F264" s="370">
        <v>0.02718</v>
      </c>
      <c r="G264" s="370">
        <v>0.02789</v>
      </c>
      <c r="H264" s="370">
        <v>0.02825</v>
      </c>
      <c r="I264" s="370">
        <v>0.02872</v>
      </c>
      <c r="J264" s="370">
        <v>0.02922</v>
      </c>
      <c r="K264" s="385"/>
      <c r="Q264" s="3"/>
      <c r="R264" s="3"/>
      <c r="S264" s="3"/>
      <c r="T264" s="3"/>
      <c r="U264" s="3"/>
      <c r="V264" s="3"/>
      <c r="W264" s="3"/>
      <c r="X264" s="3"/>
      <c r="Y264" s="3"/>
      <c r="Z264" s="3"/>
    </row>
    <row r="265" ht="12.0" customHeight="1">
      <c r="A265" s="59"/>
      <c r="B265" s="351" t="str">
        <f t="shared" si="68"/>
        <v>Street Light.Low Voltage Service Charge</v>
      </c>
      <c r="C265" s="351" t="s">
        <v>269</v>
      </c>
      <c r="D265" s="337" t="s">
        <v>224</v>
      </c>
      <c r="E265" s="380">
        <v>0.01564</v>
      </c>
      <c r="F265" s="370">
        <v>0.011</v>
      </c>
      <c r="G265" s="370">
        <v>0.01128</v>
      </c>
      <c r="H265" s="370">
        <v>0.01143</v>
      </c>
      <c r="I265" s="370">
        <v>0.01162</v>
      </c>
      <c r="J265" s="370">
        <v>0.01182</v>
      </c>
      <c r="K265" s="385"/>
      <c r="Q265" s="3"/>
      <c r="R265" s="3"/>
      <c r="S265" s="3"/>
      <c r="T265" s="3"/>
      <c r="U265" s="3"/>
      <c r="V265" s="3"/>
      <c r="W265" s="3"/>
      <c r="X265" s="3"/>
      <c r="Y265" s="3"/>
      <c r="Z265" s="3"/>
    </row>
    <row r="266" ht="12.0" customHeight="1">
      <c r="A266" s="59"/>
      <c r="B266" s="351" t="str">
        <f t="shared" si="68"/>
        <v>Sentinel Lights.Low Voltage Service Charge</v>
      </c>
      <c r="C266" s="351" t="s">
        <v>269</v>
      </c>
      <c r="D266" s="337" t="s">
        <v>225</v>
      </c>
      <c r="E266" s="380">
        <v>0.01532</v>
      </c>
      <c r="F266" s="370">
        <v>0.00435</v>
      </c>
      <c r="G266" s="370">
        <v>0.00447</v>
      </c>
      <c r="H266" s="370">
        <v>0.00452</v>
      </c>
      <c r="I266" s="370">
        <v>0.0046</v>
      </c>
      <c r="J266" s="370">
        <v>0.00468</v>
      </c>
      <c r="K266" s="385"/>
      <c r="Q266" s="3"/>
      <c r="R266" s="3"/>
      <c r="S266" s="3"/>
      <c r="T266" s="3"/>
      <c r="U266" s="3"/>
      <c r="V266" s="3"/>
      <c r="W266" s="3"/>
      <c r="X266" s="3"/>
      <c r="Y266" s="3"/>
      <c r="Z266" s="3"/>
    </row>
    <row r="267" ht="12.0" customHeight="1">
      <c r="A267" s="59"/>
      <c r="B267" s="351" t="str">
        <f t="shared" si="68"/>
        <v>Unmetered Scattered Load.Low Voltage Service Charge</v>
      </c>
      <c r="C267" s="351" t="s">
        <v>269</v>
      </c>
      <c r="D267" s="337" t="s">
        <v>226</v>
      </c>
      <c r="E267" s="380">
        <v>5.0E-5</v>
      </c>
      <c r="F267" s="370">
        <v>4.0E-5</v>
      </c>
      <c r="G267" s="370">
        <v>4.0E-5</v>
      </c>
      <c r="H267" s="370">
        <v>4.0E-5</v>
      </c>
      <c r="I267" s="370">
        <v>4.0E-5</v>
      </c>
      <c r="J267" s="370">
        <v>4.0E-5</v>
      </c>
      <c r="K267" s="385"/>
      <c r="Q267" s="3"/>
      <c r="R267" s="3"/>
      <c r="S267" s="3"/>
      <c r="T267" s="3"/>
      <c r="U267" s="3"/>
      <c r="V267" s="3"/>
      <c r="W267" s="3"/>
      <c r="X267" s="3"/>
      <c r="Y267" s="3"/>
      <c r="Z267" s="3"/>
    </row>
    <row r="268" ht="12.0" customHeight="1">
      <c r="A268" s="59"/>
      <c r="B268" s="351" t="str">
        <f t="shared" si="68"/>
        <v>Standby Power General Service 50 to 1,499 KW.Low Voltage Service Charge</v>
      </c>
      <c r="C268" s="351" t="s">
        <v>269</v>
      </c>
      <c r="D268" s="337" t="s">
        <v>227</v>
      </c>
      <c r="E268" s="3"/>
      <c r="F268" s="368"/>
      <c r="G268" s="368"/>
      <c r="H268" s="3"/>
      <c r="I268" s="3"/>
      <c r="J268" s="3"/>
      <c r="K268" s="385"/>
      <c r="L268" s="3"/>
      <c r="M268" s="3"/>
      <c r="N268" s="3"/>
      <c r="O268" s="3"/>
      <c r="P268" s="3"/>
      <c r="Q268" s="3"/>
      <c r="R268" s="3"/>
      <c r="S268" s="3"/>
      <c r="T268" s="3"/>
      <c r="U268" s="3"/>
      <c r="V268" s="3"/>
      <c r="W268" s="3"/>
      <c r="X268" s="3"/>
      <c r="Y268" s="3"/>
      <c r="Z268" s="3"/>
    </row>
    <row r="269" ht="12.0" customHeight="1">
      <c r="A269" s="59"/>
      <c r="B269" s="351" t="str">
        <f t="shared" si="68"/>
        <v>Standby Power General Service 1,500 to 4,999 KW.</v>
      </c>
      <c r="C269" s="351"/>
      <c r="D269" s="337" t="s">
        <v>228</v>
      </c>
      <c r="E269" s="3"/>
      <c r="F269" s="368"/>
      <c r="G269" s="3"/>
      <c r="H269" s="3"/>
      <c r="I269" s="3"/>
      <c r="J269" s="3"/>
      <c r="K269" s="385"/>
      <c r="L269" s="3"/>
      <c r="M269" s="3"/>
      <c r="N269" s="3"/>
      <c r="O269" s="3"/>
      <c r="P269" s="3"/>
      <c r="Q269" s="3"/>
      <c r="R269" s="3"/>
      <c r="S269" s="3"/>
      <c r="T269" s="3"/>
      <c r="U269" s="3"/>
      <c r="V269" s="3"/>
      <c r="W269" s="3"/>
      <c r="X269" s="3"/>
      <c r="Y269" s="3"/>
      <c r="Z269" s="3"/>
    </row>
    <row r="270" ht="12.0" customHeight="1">
      <c r="A270" s="59"/>
      <c r="B270" s="351" t="str">
        <f t="shared" si="68"/>
        <v>Standby Power Large Use.</v>
      </c>
      <c r="C270" s="351"/>
      <c r="D270" s="337" t="s">
        <v>229</v>
      </c>
      <c r="E270" s="3"/>
      <c r="F270" s="368"/>
      <c r="G270" s="3"/>
      <c r="H270" s="3"/>
      <c r="I270" s="3"/>
      <c r="J270" s="3"/>
      <c r="K270" s="385"/>
      <c r="L270" s="3"/>
      <c r="M270" s="3"/>
      <c r="N270" s="3"/>
      <c r="O270" s="3"/>
      <c r="P270" s="3"/>
      <c r="Q270" s="3"/>
      <c r="R270" s="3"/>
      <c r="S270" s="3"/>
      <c r="T270" s="3"/>
      <c r="U270" s="3"/>
      <c r="V270" s="3"/>
      <c r="W270" s="3"/>
      <c r="X270" s="3"/>
      <c r="Y270" s="3"/>
      <c r="Z270" s="3"/>
    </row>
    <row r="271" ht="12.0" customHeight="1">
      <c r="A271" s="59"/>
      <c r="B271" s="337"/>
      <c r="C271" s="3"/>
      <c r="D271" s="3"/>
      <c r="E271" s="3"/>
      <c r="F271" s="3"/>
      <c r="G271" s="3"/>
      <c r="H271" s="3"/>
      <c r="I271" s="3"/>
      <c r="J271" s="3"/>
      <c r="K271" s="3"/>
      <c r="L271" s="3"/>
      <c r="M271" s="3"/>
      <c r="N271" s="3"/>
      <c r="O271" s="3"/>
      <c r="P271" s="3"/>
      <c r="Q271" s="3"/>
      <c r="R271" s="3"/>
      <c r="S271" s="3"/>
      <c r="T271" s="3"/>
      <c r="U271" s="3"/>
      <c r="V271" s="3"/>
      <c r="W271" s="3"/>
      <c r="X271" s="3"/>
      <c r="Y271" s="3"/>
      <c r="Z271" s="3"/>
    </row>
    <row r="272" ht="12.0" customHeight="1">
      <c r="A272" s="59"/>
      <c r="B272" s="59"/>
      <c r="C272" s="348" t="s">
        <v>270</v>
      </c>
      <c r="D272" s="3"/>
      <c r="E272" s="349" t="s">
        <v>215</v>
      </c>
      <c r="F272" s="350" t="str">
        <f t="shared" ref="F272:J272" si="69">F$4</f>
        <v>2026F</v>
      </c>
      <c r="G272" s="350" t="str">
        <f t="shared" si="69"/>
        <v>2027F</v>
      </c>
      <c r="H272" s="350" t="str">
        <f t="shared" si="69"/>
        <v>2028F</v>
      </c>
      <c r="I272" s="350" t="str">
        <f t="shared" si="69"/>
        <v>2029F</v>
      </c>
      <c r="J272" s="350" t="str">
        <f t="shared" si="69"/>
        <v>2030F</v>
      </c>
      <c r="K272" s="3"/>
      <c r="L272" s="3"/>
      <c r="M272" s="3"/>
      <c r="N272" s="3"/>
      <c r="O272" s="3"/>
      <c r="P272" s="3"/>
      <c r="Q272" s="3"/>
      <c r="R272" s="3"/>
      <c r="S272" s="3"/>
      <c r="T272" s="3"/>
      <c r="U272" s="3"/>
      <c r="V272" s="3"/>
      <c r="W272" s="3"/>
      <c r="X272" s="3"/>
      <c r="Y272" s="3"/>
      <c r="Z272" s="3"/>
    </row>
    <row r="273" ht="12.0" customHeight="1">
      <c r="A273" s="59"/>
      <c r="B273" s="351" t="str">
        <f t="shared" ref="B273:B280" si="71">D273&amp;"."&amp;C273</f>
        <v>Residential.Smart Meter Entity Charge</v>
      </c>
      <c r="C273" s="351" t="s">
        <v>271</v>
      </c>
      <c r="D273" s="337" t="s">
        <v>219</v>
      </c>
      <c r="E273" s="386">
        <v>0.42</v>
      </c>
      <c r="F273" s="366">
        <f t="shared" ref="F273:G273" si="70">E273</f>
        <v>0.42</v>
      </c>
      <c r="G273" s="366">
        <f t="shared" si="70"/>
        <v>0.42</v>
      </c>
      <c r="H273" s="366">
        <v>0.43</v>
      </c>
      <c r="I273" s="366">
        <v>0.44</v>
      </c>
      <c r="J273" s="366">
        <v>0.45</v>
      </c>
      <c r="K273" s="3"/>
      <c r="L273" s="3"/>
      <c r="M273" s="3"/>
      <c r="N273" s="3"/>
      <c r="O273" s="3"/>
      <c r="P273" s="3"/>
      <c r="Q273" s="3"/>
      <c r="R273" s="3"/>
      <c r="S273" s="3"/>
      <c r="T273" s="3"/>
      <c r="U273" s="3"/>
      <c r="V273" s="3"/>
      <c r="W273" s="3"/>
      <c r="X273" s="3"/>
      <c r="Y273" s="3"/>
      <c r="Z273" s="3"/>
    </row>
    <row r="274" ht="12.0" customHeight="1">
      <c r="A274" s="59"/>
      <c r="B274" s="351" t="str">
        <f t="shared" si="71"/>
        <v>General Service &lt; 50 kW.Smart Meter Entity Charge</v>
      </c>
      <c r="C274" s="351" t="s">
        <v>271</v>
      </c>
      <c r="D274" s="337" t="s">
        <v>220</v>
      </c>
      <c r="E274" s="386">
        <v>0.42</v>
      </c>
      <c r="F274" s="366">
        <f t="shared" ref="F274:G274" si="72">E274</f>
        <v>0.42</v>
      </c>
      <c r="G274" s="366">
        <f t="shared" si="72"/>
        <v>0.42</v>
      </c>
      <c r="H274" s="366">
        <v>0.43</v>
      </c>
      <c r="I274" s="366">
        <v>0.44</v>
      </c>
      <c r="J274" s="366">
        <v>0.45</v>
      </c>
      <c r="K274" s="3"/>
      <c r="L274" s="3"/>
      <c r="M274" s="3"/>
      <c r="N274" s="3"/>
      <c r="O274" s="3"/>
      <c r="P274" s="3"/>
      <c r="Q274" s="3"/>
      <c r="R274" s="3"/>
      <c r="S274" s="3"/>
      <c r="T274" s="3"/>
      <c r="U274" s="3"/>
      <c r="V274" s="3"/>
      <c r="W274" s="3"/>
      <c r="X274" s="3"/>
      <c r="Y274" s="3"/>
      <c r="Z274" s="3"/>
    </row>
    <row r="275" ht="12.0" customHeight="1">
      <c r="A275" s="59"/>
      <c r="B275" s="351" t="str">
        <f t="shared" si="71"/>
        <v>General Service 50 to 1,499 KW.Smart Meter Entity Charge</v>
      </c>
      <c r="C275" s="351" t="s">
        <v>271</v>
      </c>
      <c r="D275" s="337" t="s">
        <v>221</v>
      </c>
      <c r="E275" s="3">
        <v>0.0</v>
      </c>
      <c r="F275" s="59">
        <v>0.0</v>
      </c>
      <c r="G275" s="59">
        <v>0.0</v>
      </c>
      <c r="H275" s="59">
        <v>0.0</v>
      </c>
      <c r="I275" s="59">
        <v>0.0</v>
      </c>
      <c r="J275" s="59">
        <v>0.0</v>
      </c>
      <c r="K275" s="3"/>
      <c r="L275" s="3"/>
      <c r="M275" s="3"/>
      <c r="N275" s="3"/>
      <c r="O275" s="3"/>
      <c r="P275" s="3"/>
      <c r="Q275" s="3"/>
      <c r="R275" s="3"/>
      <c r="S275" s="3"/>
      <c r="T275" s="3"/>
      <c r="U275" s="3"/>
      <c r="V275" s="3"/>
      <c r="W275" s="3"/>
      <c r="X275" s="3"/>
      <c r="Y275" s="3"/>
      <c r="Z275" s="3"/>
    </row>
    <row r="276" ht="12.0" customHeight="1">
      <c r="A276" s="59"/>
      <c r="B276" s="351" t="str">
        <f t="shared" si="71"/>
        <v>General Service 1,500 to 4,999 KW.Smart Meter Entity Charge</v>
      </c>
      <c r="C276" s="351" t="s">
        <v>271</v>
      </c>
      <c r="D276" s="337" t="s">
        <v>222</v>
      </c>
      <c r="E276" s="3">
        <v>0.0</v>
      </c>
      <c r="F276" s="59">
        <v>0.0</v>
      </c>
      <c r="G276" s="59">
        <v>0.0</v>
      </c>
      <c r="H276" s="59">
        <v>0.0</v>
      </c>
      <c r="I276" s="59">
        <v>0.0</v>
      </c>
      <c r="J276" s="59">
        <v>0.0</v>
      </c>
      <c r="K276" s="3"/>
      <c r="L276" s="3"/>
      <c r="M276" s="3"/>
      <c r="N276" s="3"/>
      <c r="O276" s="3"/>
      <c r="P276" s="3"/>
      <c r="Q276" s="3"/>
      <c r="R276" s="3"/>
      <c r="S276" s="3"/>
      <c r="T276" s="3"/>
      <c r="U276" s="3"/>
      <c r="V276" s="3"/>
      <c r="W276" s="3"/>
      <c r="X276" s="3"/>
      <c r="Y276" s="3"/>
      <c r="Z276" s="3"/>
    </row>
    <row r="277" ht="12.0" customHeight="1">
      <c r="A277" s="59"/>
      <c r="B277" s="351" t="str">
        <f t="shared" si="71"/>
        <v>Large User.Smart Meter Entity Charge</v>
      </c>
      <c r="C277" s="351" t="s">
        <v>271</v>
      </c>
      <c r="D277" s="337" t="s">
        <v>223</v>
      </c>
      <c r="E277" s="3">
        <v>0.0</v>
      </c>
      <c r="F277" s="59">
        <v>0.0</v>
      </c>
      <c r="G277" s="59">
        <v>0.0</v>
      </c>
      <c r="H277" s="59">
        <v>0.0</v>
      </c>
      <c r="I277" s="59">
        <v>0.0</v>
      </c>
      <c r="J277" s="59">
        <v>0.0</v>
      </c>
      <c r="K277" s="3"/>
      <c r="L277" s="3"/>
      <c r="M277" s="3"/>
      <c r="N277" s="3"/>
      <c r="O277" s="3"/>
      <c r="P277" s="3"/>
      <c r="Q277" s="3"/>
      <c r="R277" s="3"/>
      <c r="S277" s="3"/>
      <c r="T277" s="3"/>
      <c r="U277" s="3"/>
      <c r="V277" s="3"/>
      <c r="W277" s="3"/>
      <c r="X277" s="3"/>
      <c r="Y277" s="3"/>
      <c r="Z277" s="3"/>
    </row>
    <row r="278" ht="12.0" customHeight="1">
      <c r="A278" s="59"/>
      <c r="B278" s="351" t="str">
        <f t="shared" si="71"/>
        <v>Street Light.Smart Meter Entity Charge</v>
      </c>
      <c r="C278" s="351" t="s">
        <v>271</v>
      </c>
      <c r="D278" s="337" t="s">
        <v>224</v>
      </c>
      <c r="E278" s="3">
        <v>0.0</v>
      </c>
      <c r="F278" s="59">
        <v>0.0</v>
      </c>
      <c r="G278" s="59">
        <v>0.0</v>
      </c>
      <c r="H278" s="59">
        <v>0.0</v>
      </c>
      <c r="I278" s="59">
        <v>0.0</v>
      </c>
      <c r="J278" s="59">
        <v>0.0</v>
      </c>
      <c r="K278" s="3"/>
      <c r="L278" s="3"/>
      <c r="M278" s="3"/>
      <c r="N278" s="3"/>
      <c r="O278" s="3"/>
      <c r="P278" s="3"/>
      <c r="Q278" s="3"/>
      <c r="R278" s="3"/>
      <c r="S278" s="3"/>
      <c r="T278" s="3"/>
      <c r="U278" s="3"/>
      <c r="V278" s="3"/>
      <c r="W278" s="3"/>
      <c r="X278" s="3"/>
      <c r="Y278" s="3"/>
      <c r="Z278" s="3"/>
    </row>
    <row r="279" ht="12.0" customHeight="1">
      <c r="A279" s="59"/>
      <c r="B279" s="351" t="str">
        <f t="shared" si="71"/>
        <v>Sentinel Lights.Smart Meter Entity Charge</v>
      </c>
      <c r="C279" s="351" t="s">
        <v>271</v>
      </c>
      <c r="D279" s="337" t="s">
        <v>225</v>
      </c>
      <c r="E279" s="3">
        <v>0.0</v>
      </c>
      <c r="F279" s="59">
        <v>0.0</v>
      </c>
      <c r="G279" s="59">
        <v>0.0</v>
      </c>
      <c r="H279" s="59">
        <v>0.0</v>
      </c>
      <c r="I279" s="59">
        <v>0.0</v>
      </c>
      <c r="J279" s="59">
        <v>0.0</v>
      </c>
      <c r="K279" s="3"/>
      <c r="L279" s="3"/>
      <c r="M279" s="3"/>
      <c r="N279" s="3"/>
      <c r="O279" s="3"/>
      <c r="P279" s="3"/>
      <c r="Q279" s="3"/>
      <c r="R279" s="3"/>
      <c r="S279" s="3"/>
      <c r="T279" s="3"/>
      <c r="U279" s="3"/>
      <c r="V279" s="3"/>
      <c r="W279" s="3"/>
      <c r="X279" s="3"/>
      <c r="Y279" s="3"/>
      <c r="Z279" s="3"/>
    </row>
    <row r="280" ht="12.0" customHeight="1">
      <c r="A280" s="59"/>
      <c r="B280" s="351" t="str">
        <f t="shared" si="71"/>
        <v>Unmetered Scattered Load.Smart Meter Entity Charge</v>
      </c>
      <c r="C280" s="351" t="s">
        <v>271</v>
      </c>
      <c r="D280" s="337" t="s">
        <v>226</v>
      </c>
      <c r="E280" s="3">
        <v>0.0</v>
      </c>
      <c r="F280" s="59">
        <v>0.0</v>
      </c>
      <c r="G280" s="59">
        <v>0.0</v>
      </c>
      <c r="H280" s="59">
        <v>0.0</v>
      </c>
      <c r="I280" s="59">
        <v>0.0</v>
      </c>
      <c r="J280" s="59">
        <v>0.0</v>
      </c>
      <c r="K280" s="3"/>
      <c r="L280" s="3"/>
      <c r="M280" s="3"/>
      <c r="N280" s="3"/>
      <c r="O280" s="3"/>
      <c r="P280" s="3"/>
      <c r="Q280" s="3"/>
      <c r="R280" s="3"/>
      <c r="S280" s="3"/>
      <c r="T280" s="3"/>
      <c r="U280" s="3"/>
      <c r="V280" s="3"/>
      <c r="W280" s="3"/>
      <c r="X280" s="3"/>
      <c r="Y280" s="3"/>
      <c r="Z280" s="3"/>
    </row>
    <row r="281" ht="12.0" customHeight="1">
      <c r="A281" s="59"/>
      <c r="B281" s="351"/>
      <c r="C281" s="351"/>
      <c r="D281" s="337" t="s">
        <v>227</v>
      </c>
      <c r="E281" s="3">
        <v>0.0</v>
      </c>
      <c r="F281" s="59">
        <v>0.0</v>
      </c>
      <c r="G281" s="59">
        <v>0.0</v>
      </c>
      <c r="H281" s="59">
        <v>0.0</v>
      </c>
      <c r="I281" s="59">
        <v>0.0</v>
      </c>
      <c r="J281" s="59">
        <v>0.0</v>
      </c>
      <c r="K281" s="3"/>
      <c r="L281" s="3"/>
      <c r="M281" s="3"/>
      <c r="N281" s="3"/>
      <c r="O281" s="3"/>
      <c r="P281" s="3"/>
      <c r="Q281" s="3"/>
      <c r="R281" s="3"/>
      <c r="S281" s="3"/>
      <c r="T281" s="3"/>
      <c r="U281" s="3"/>
      <c r="V281" s="3"/>
      <c r="W281" s="3"/>
      <c r="X281" s="3"/>
      <c r="Y281" s="3"/>
      <c r="Z281" s="3"/>
    </row>
    <row r="282" ht="12.0" customHeight="1">
      <c r="A282" s="59"/>
      <c r="B282" s="59"/>
      <c r="C282" s="59"/>
      <c r="D282" s="337" t="s">
        <v>228</v>
      </c>
      <c r="E282" s="3">
        <v>0.0</v>
      </c>
      <c r="F282" s="59">
        <v>0.0</v>
      </c>
      <c r="G282" s="59">
        <v>0.0</v>
      </c>
      <c r="H282" s="59">
        <v>0.0</v>
      </c>
      <c r="I282" s="59">
        <v>0.0</v>
      </c>
      <c r="J282" s="59">
        <v>0.0</v>
      </c>
      <c r="K282" s="3"/>
      <c r="L282" s="3"/>
      <c r="M282" s="3"/>
      <c r="N282" s="3"/>
      <c r="O282" s="3"/>
      <c r="P282" s="3"/>
      <c r="Q282" s="3"/>
      <c r="R282" s="3"/>
      <c r="S282" s="3"/>
      <c r="T282" s="3"/>
      <c r="U282" s="3"/>
      <c r="V282" s="3"/>
      <c r="W282" s="3"/>
      <c r="X282" s="3"/>
      <c r="Y282" s="3"/>
      <c r="Z282" s="3"/>
    </row>
    <row r="283" ht="12.0" customHeight="1">
      <c r="A283" s="59"/>
      <c r="B283" s="59"/>
      <c r="C283" s="59"/>
      <c r="D283" s="337" t="s">
        <v>229</v>
      </c>
      <c r="E283" s="3">
        <v>0.0</v>
      </c>
      <c r="F283" s="59">
        <v>0.0</v>
      </c>
      <c r="G283" s="59">
        <v>0.0</v>
      </c>
      <c r="H283" s="59">
        <v>0.0</v>
      </c>
      <c r="I283" s="59">
        <v>0.0</v>
      </c>
      <c r="J283" s="59">
        <v>0.0</v>
      </c>
      <c r="K283" s="3"/>
      <c r="L283" s="3"/>
      <c r="M283" s="3"/>
      <c r="N283" s="3"/>
      <c r="O283" s="3"/>
      <c r="P283" s="3"/>
      <c r="Q283" s="3"/>
      <c r="R283" s="3"/>
      <c r="S283" s="3"/>
      <c r="T283" s="3"/>
      <c r="U283" s="3"/>
      <c r="V283" s="3"/>
      <c r="W283" s="3"/>
      <c r="X283" s="3"/>
      <c r="Y283" s="3"/>
      <c r="Z283" s="3"/>
    </row>
    <row r="284" ht="12.0" customHeight="1">
      <c r="A284" s="59"/>
      <c r="B284" s="337"/>
      <c r="C284" s="3"/>
      <c r="D284" s="3"/>
      <c r="E284" s="3"/>
      <c r="F284" s="3"/>
      <c r="G284" s="381"/>
      <c r="H284" s="381"/>
      <c r="I284" s="3"/>
      <c r="J284" s="3"/>
      <c r="K284" s="3"/>
      <c r="L284" s="3"/>
      <c r="M284" s="3"/>
      <c r="N284" s="3"/>
      <c r="O284" s="3"/>
      <c r="P284" s="3"/>
      <c r="Q284" s="3"/>
      <c r="R284" s="3"/>
      <c r="S284" s="3"/>
      <c r="T284" s="3"/>
      <c r="U284" s="3"/>
      <c r="V284" s="3"/>
      <c r="W284" s="3"/>
      <c r="X284" s="3"/>
      <c r="Y284" s="3"/>
      <c r="Z284" s="3"/>
    </row>
    <row r="285" ht="12.0" customHeight="1">
      <c r="A285" s="59"/>
      <c r="B285" s="59"/>
      <c r="C285" s="348" t="s">
        <v>272</v>
      </c>
      <c r="D285" s="3"/>
      <c r="E285" s="349" t="s">
        <v>215</v>
      </c>
      <c r="F285" s="350" t="str">
        <f t="shared" ref="F285:J285" si="73">F$4</f>
        <v>2026F</v>
      </c>
      <c r="G285" s="350" t="str">
        <f t="shared" si="73"/>
        <v>2027F</v>
      </c>
      <c r="H285" s="350" t="str">
        <f t="shared" si="73"/>
        <v>2028F</v>
      </c>
      <c r="I285" s="350" t="str">
        <f t="shared" si="73"/>
        <v>2029F</v>
      </c>
      <c r="J285" s="350" t="str">
        <f t="shared" si="73"/>
        <v>2030F</v>
      </c>
      <c r="K285" s="3"/>
      <c r="L285" s="3"/>
      <c r="M285" s="3"/>
      <c r="N285" s="3"/>
      <c r="O285" s="3"/>
      <c r="P285" s="3"/>
      <c r="Q285" s="3"/>
      <c r="R285" s="3"/>
      <c r="S285" s="3"/>
      <c r="T285" s="3"/>
      <c r="U285" s="3"/>
      <c r="V285" s="3"/>
      <c r="W285" s="3"/>
      <c r="X285" s="3"/>
      <c r="Y285" s="3"/>
      <c r="Z285" s="3"/>
    </row>
    <row r="286" ht="12.0" customHeight="1">
      <c r="A286" s="59"/>
      <c r="B286" s="351" t="str">
        <f t="shared" ref="B286:B296" si="74">D286&amp;"."&amp;C286</f>
        <v>Residential.Provincial Rebate</v>
      </c>
      <c r="C286" s="351" t="s">
        <v>273</v>
      </c>
      <c r="D286" s="337" t="s">
        <v>219</v>
      </c>
      <c r="E286" s="387">
        <v>0.131</v>
      </c>
      <c r="F286" s="388">
        <v>0.131</v>
      </c>
      <c r="G286" s="388">
        <v>0.131</v>
      </c>
      <c r="H286" s="388">
        <v>0.131</v>
      </c>
      <c r="I286" s="388">
        <v>0.131</v>
      </c>
      <c r="J286" s="388">
        <v>0.131</v>
      </c>
      <c r="K286" s="3"/>
      <c r="L286" s="3"/>
      <c r="M286" s="3"/>
      <c r="N286" s="3"/>
      <c r="O286" s="3"/>
      <c r="P286" s="3"/>
      <c r="Q286" s="3"/>
      <c r="R286" s="3"/>
      <c r="S286" s="3"/>
      <c r="T286" s="3"/>
      <c r="U286" s="3"/>
      <c r="V286" s="3"/>
      <c r="W286" s="3"/>
      <c r="X286" s="3"/>
      <c r="Y286" s="3"/>
      <c r="Z286" s="3"/>
    </row>
    <row r="287" ht="12.0" customHeight="1">
      <c r="A287" s="59"/>
      <c r="B287" s="351" t="str">
        <f t="shared" si="74"/>
        <v>General Service &lt; 50 kW.Provincial Rebate</v>
      </c>
      <c r="C287" s="351" t="s">
        <v>273</v>
      </c>
      <c r="D287" s="389" t="s">
        <v>220</v>
      </c>
      <c r="E287" s="387">
        <v>0.131</v>
      </c>
      <c r="F287" s="388">
        <v>0.131</v>
      </c>
      <c r="G287" s="388">
        <v>0.131</v>
      </c>
      <c r="H287" s="388">
        <v>0.131</v>
      </c>
      <c r="I287" s="388">
        <v>0.131</v>
      </c>
      <c r="J287" s="388">
        <v>0.131</v>
      </c>
      <c r="K287" s="3"/>
      <c r="L287" s="3"/>
      <c r="M287" s="3"/>
      <c r="N287" s="3"/>
      <c r="O287" s="3"/>
      <c r="P287" s="3"/>
      <c r="Q287" s="3"/>
      <c r="R287" s="3"/>
      <c r="S287" s="3"/>
      <c r="T287" s="3"/>
      <c r="U287" s="3"/>
      <c r="V287" s="3"/>
      <c r="W287" s="3"/>
      <c r="X287" s="3"/>
      <c r="Y287" s="3"/>
      <c r="Z287" s="3"/>
    </row>
    <row r="288" ht="12.0" customHeight="1">
      <c r="A288" s="59"/>
      <c r="B288" s="351" t="str">
        <f t="shared" si="74"/>
        <v>General Service 50 to 1,499 KW.Provincial Rebate</v>
      </c>
      <c r="C288" s="351" t="s">
        <v>273</v>
      </c>
      <c r="D288" s="337" t="s">
        <v>221</v>
      </c>
      <c r="E288" s="390"/>
      <c r="F288" s="391"/>
      <c r="G288" s="391"/>
      <c r="H288" s="391"/>
      <c r="I288" s="391"/>
      <c r="J288" s="391"/>
      <c r="K288" s="3"/>
      <c r="L288" s="3"/>
      <c r="M288" s="3"/>
      <c r="N288" s="3"/>
      <c r="O288" s="3"/>
      <c r="P288" s="3"/>
      <c r="Q288" s="3"/>
      <c r="R288" s="3"/>
      <c r="S288" s="3"/>
      <c r="T288" s="3"/>
      <c r="U288" s="3"/>
      <c r="V288" s="3"/>
      <c r="W288" s="3"/>
      <c r="X288" s="3"/>
      <c r="Y288" s="3"/>
      <c r="Z288" s="3"/>
    </row>
    <row r="289" ht="12.0" customHeight="1">
      <c r="A289" s="59"/>
      <c r="B289" s="351" t="str">
        <f t="shared" si="74"/>
        <v>General Service 1,500 to 4,999 KW.Provincial Rebate</v>
      </c>
      <c r="C289" s="351" t="s">
        <v>273</v>
      </c>
      <c r="D289" s="337" t="s">
        <v>222</v>
      </c>
      <c r="E289" s="390"/>
      <c r="F289" s="391"/>
      <c r="G289" s="391"/>
      <c r="H289" s="391"/>
      <c r="I289" s="391"/>
      <c r="J289" s="391"/>
      <c r="K289" s="3"/>
      <c r="L289" s="3"/>
      <c r="M289" s="3"/>
      <c r="N289" s="3"/>
      <c r="O289" s="3"/>
      <c r="P289" s="3"/>
      <c r="Q289" s="3"/>
      <c r="R289" s="3"/>
      <c r="S289" s="3"/>
      <c r="T289" s="3"/>
      <c r="U289" s="3"/>
      <c r="V289" s="3"/>
      <c r="W289" s="3"/>
      <c r="X289" s="3"/>
      <c r="Y289" s="3"/>
      <c r="Z289" s="3"/>
    </row>
    <row r="290" ht="12.0" customHeight="1">
      <c r="A290" s="59"/>
      <c r="B290" s="351" t="str">
        <f t="shared" si="74"/>
        <v>Large User.Provincial Rebate</v>
      </c>
      <c r="C290" s="351" t="s">
        <v>273</v>
      </c>
      <c r="D290" s="337" t="s">
        <v>223</v>
      </c>
      <c r="E290" s="390"/>
      <c r="F290" s="391"/>
      <c r="G290" s="391"/>
      <c r="H290" s="391"/>
      <c r="I290" s="391"/>
      <c r="J290" s="391"/>
      <c r="K290" s="3"/>
      <c r="L290" s="3"/>
      <c r="M290" s="3"/>
      <c r="N290" s="3"/>
      <c r="O290" s="3"/>
      <c r="P290" s="3"/>
      <c r="Q290" s="3"/>
      <c r="R290" s="3"/>
      <c r="S290" s="3"/>
      <c r="T290" s="3"/>
      <c r="U290" s="3"/>
      <c r="V290" s="3"/>
      <c r="W290" s="3"/>
      <c r="X290" s="3"/>
      <c r="Y290" s="3"/>
      <c r="Z290" s="3"/>
    </row>
    <row r="291" ht="12.0" customHeight="1">
      <c r="A291" s="59"/>
      <c r="B291" s="351" t="str">
        <f t="shared" si="74"/>
        <v>Street Light.Provincial Rebate</v>
      </c>
      <c r="C291" s="351" t="s">
        <v>273</v>
      </c>
      <c r="D291" s="337" t="s">
        <v>224</v>
      </c>
      <c r="E291" s="387">
        <v>0.131</v>
      </c>
      <c r="F291" s="388">
        <v>0.131</v>
      </c>
      <c r="G291" s="388">
        <v>0.131</v>
      </c>
      <c r="H291" s="388">
        <v>0.131</v>
      </c>
      <c r="I291" s="388">
        <v>0.131</v>
      </c>
      <c r="J291" s="388">
        <v>0.131</v>
      </c>
      <c r="K291" s="3"/>
      <c r="L291" s="3"/>
      <c r="M291" s="3"/>
      <c r="N291" s="3"/>
      <c r="O291" s="3"/>
      <c r="P291" s="3"/>
      <c r="Q291" s="3"/>
      <c r="R291" s="3"/>
      <c r="S291" s="3"/>
      <c r="T291" s="3"/>
      <c r="U291" s="3"/>
      <c r="V291" s="3"/>
      <c r="W291" s="3"/>
      <c r="X291" s="3"/>
      <c r="Y291" s="3"/>
      <c r="Z291" s="3"/>
    </row>
    <row r="292" ht="12.0" customHeight="1">
      <c r="A292" s="59"/>
      <c r="B292" s="351" t="str">
        <f t="shared" si="74"/>
        <v>Sentinel Lights.Provincial Rebate</v>
      </c>
      <c r="C292" s="351" t="s">
        <v>273</v>
      </c>
      <c r="D292" s="337" t="s">
        <v>225</v>
      </c>
      <c r="E292" s="387">
        <v>0.131</v>
      </c>
      <c r="F292" s="388">
        <v>0.131</v>
      </c>
      <c r="G292" s="388">
        <v>0.131</v>
      </c>
      <c r="H292" s="388">
        <v>0.131</v>
      </c>
      <c r="I292" s="388">
        <v>0.131</v>
      </c>
      <c r="J292" s="388">
        <v>0.131</v>
      </c>
      <c r="K292" s="3"/>
      <c r="L292" s="3"/>
      <c r="M292" s="3"/>
      <c r="N292" s="3"/>
      <c r="O292" s="3"/>
      <c r="P292" s="3"/>
      <c r="Q292" s="3"/>
      <c r="R292" s="3"/>
      <c r="S292" s="3"/>
      <c r="T292" s="3"/>
      <c r="U292" s="3"/>
      <c r="V292" s="3"/>
      <c r="W292" s="3"/>
      <c r="X292" s="3"/>
      <c r="Y292" s="3"/>
      <c r="Z292" s="3"/>
    </row>
    <row r="293" ht="12.0" customHeight="1">
      <c r="A293" s="59"/>
      <c r="B293" s="351" t="str">
        <f t="shared" si="74"/>
        <v>Unmetered Scattered Load.Provincial Rebate</v>
      </c>
      <c r="C293" s="351" t="s">
        <v>273</v>
      </c>
      <c r="D293" s="337" t="s">
        <v>226</v>
      </c>
      <c r="E293" s="387">
        <v>0.131</v>
      </c>
      <c r="F293" s="388">
        <v>0.131</v>
      </c>
      <c r="G293" s="388">
        <v>0.131</v>
      </c>
      <c r="H293" s="388">
        <v>0.131</v>
      </c>
      <c r="I293" s="388">
        <v>0.131</v>
      </c>
      <c r="J293" s="388">
        <v>0.131</v>
      </c>
      <c r="K293" s="3"/>
      <c r="L293" s="3"/>
      <c r="M293" s="3"/>
      <c r="N293" s="3"/>
      <c r="O293" s="3"/>
      <c r="P293" s="3"/>
      <c r="Q293" s="3"/>
      <c r="R293" s="3"/>
      <c r="S293" s="3"/>
      <c r="T293" s="3"/>
      <c r="U293" s="3"/>
      <c r="V293" s="3"/>
      <c r="W293" s="3"/>
      <c r="X293" s="3"/>
      <c r="Y293" s="3"/>
      <c r="Z293" s="3"/>
    </row>
    <row r="294" ht="12.0" customHeight="1">
      <c r="A294" s="59"/>
      <c r="B294" s="351" t="str">
        <f t="shared" si="74"/>
        <v>Standby Power General Service 50 to 1,499 KW.Provincial Rebate</v>
      </c>
      <c r="C294" s="351" t="s">
        <v>273</v>
      </c>
      <c r="D294" s="337" t="s">
        <v>227</v>
      </c>
      <c r="E294" s="390"/>
      <c r="F294" s="391"/>
      <c r="G294" s="391"/>
      <c r="H294" s="391"/>
      <c r="I294" s="391"/>
      <c r="J294" s="391"/>
      <c r="K294" s="3"/>
      <c r="L294" s="3"/>
      <c r="M294" s="3"/>
      <c r="N294" s="3"/>
      <c r="O294" s="3"/>
      <c r="P294" s="3"/>
      <c r="Q294" s="3"/>
      <c r="R294" s="3"/>
      <c r="S294" s="3"/>
      <c r="T294" s="3"/>
      <c r="U294" s="3"/>
      <c r="V294" s="3"/>
      <c r="W294" s="3"/>
      <c r="X294" s="3"/>
      <c r="Y294" s="3"/>
      <c r="Z294" s="3"/>
    </row>
    <row r="295" ht="12.0" customHeight="1">
      <c r="A295" s="59"/>
      <c r="B295" s="351" t="str">
        <f t="shared" si="74"/>
        <v>Standby Power General Service 1,500 to 4,999 KW.Provincial Rebate</v>
      </c>
      <c r="C295" s="351" t="s">
        <v>273</v>
      </c>
      <c r="D295" s="337" t="s">
        <v>228</v>
      </c>
      <c r="E295" s="390"/>
      <c r="F295" s="391"/>
      <c r="G295" s="391"/>
      <c r="H295" s="391"/>
      <c r="I295" s="391"/>
      <c r="J295" s="391"/>
      <c r="K295" s="3"/>
      <c r="L295" s="3"/>
      <c r="M295" s="3"/>
      <c r="N295" s="3"/>
      <c r="O295" s="3"/>
      <c r="P295" s="3"/>
      <c r="Q295" s="3"/>
      <c r="R295" s="3"/>
      <c r="S295" s="3"/>
      <c r="T295" s="3"/>
      <c r="U295" s="3"/>
      <c r="V295" s="3"/>
      <c r="W295" s="3"/>
      <c r="X295" s="3"/>
      <c r="Y295" s="3"/>
      <c r="Z295" s="3"/>
    </row>
    <row r="296" ht="12.0" customHeight="1">
      <c r="A296" s="59"/>
      <c r="B296" s="351" t="str">
        <f t="shared" si="74"/>
        <v>Standby Power Large Use.Provincial Rebate</v>
      </c>
      <c r="C296" s="351" t="s">
        <v>273</v>
      </c>
      <c r="D296" s="337" t="s">
        <v>229</v>
      </c>
      <c r="E296" s="3"/>
      <c r="F296" s="3"/>
      <c r="G296" s="3"/>
      <c r="H296" s="3"/>
      <c r="I296" s="3"/>
      <c r="J296" s="3"/>
      <c r="K296" s="3"/>
      <c r="L296" s="3"/>
      <c r="M296" s="3"/>
      <c r="N296" s="3"/>
      <c r="O296" s="3"/>
      <c r="P296" s="3"/>
      <c r="Q296" s="3"/>
      <c r="R296" s="3"/>
      <c r="S296" s="3"/>
      <c r="T296" s="3"/>
      <c r="U296" s="3"/>
      <c r="V296" s="3"/>
      <c r="W296" s="3"/>
      <c r="X296" s="3"/>
      <c r="Y296" s="3"/>
      <c r="Z296" s="3"/>
    </row>
    <row r="297" ht="12.0" customHeight="1">
      <c r="A297" s="59"/>
      <c r="B297" s="337"/>
      <c r="C297" s="3"/>
      <c r="D297" s="3"/>
      <c r="E297" s="3"/>
      <c r="F297" s="3"/>
      <c r="G297" s="3"/>
      <c r="H297" s="3"/>
      <c r="I297" s="3"/>
      <c r="J297" s="3"/>
      <c r="K297" s="3"/>
      <c r="L297" s="3"/>
      <c r="M297" s="3"/>
      <c r="N297" s="3"/>
      <c r="O297" s="3"/>
      <c r="P297" s="3"/>
      <c r="Q297" s="3"/>
      <c r="R297" s="3"/>
      <c r="S297" s="3"/>
      <c r="T297" s="3"/>
      <c r="U297" s="3"/>
      <c r="V297" s="3"/>
      <c r="W297" s="3"/>
      <c r="X297" s="3"/>
      <c r="Y297" s="3"/>
      <c r="Z297" s="3"/>
    </row>
    <row r="298" ht="12.0" customHeight="1">
      <c r="A298" s="59"/>
      <c r="B298" s="59"/>
      <c r="C298" s="348" t="s">
        <v>274</v>
      </c>
      <c r="D298" s="3"/>
      <c r="E298" s="349" t="s">
        <v>215</v>
      </c>
      <c r="F298" s="350" t="str">
        <f t="shared" ref="F298:J298" si="75">F$4</f>
        <v>2026F</v>
      </c>
      <c r="G298" s="350" t="str">
        <f t="shared" si="75"/>
        <v>2027F</v>
      </c>
      <c r="H298" s="350" t="str">
        <f t="shared" si="75"/>
        <v>2028F</v>
      </c>
      <c r="I298" s="350" t="str">
        <f t="shared" si="75"/>
        <v>2029F</v>
      </c>
      <c r="J298" s="350" t="str">
        <f t="shared" si="75"/>
        <v>2030F</v>
      </c>
      <c r="K298" s="3"/>
      <c r="L298" s="3"/>
      <c r="M298" s="3"/>
      <c r="N298" s="3"/>
      <c r="O298" s="3"/>
      <c r="P298" s="3"/>
      <c r="Q298" s="3"/>
      <c r="R298" s="3"/>
      <c r="S298" s="3"/>
      <c r="T298" s="3"/>
      <c r="U298" s="3"/>
      <c r="V298" s="3"/>
      <c r="W298" s="3"/>
      <c r="X298" s="3"/>
      <c r="Y298" s="3"/>
      <c r="Z298" s="3"/>
    </row>
    <row r="299" ht="12.0" customHeight="1">
      <c r="A299" s="59"/>
      <c r="B299" s="351"/>
      <c r="C299" s="59"/>
      <c r="D299" s="337" t="s">
        <v>219</v>
      </c>
      <c r="E299" s="36">
        <v>0.0338</v>
      </c>
      <c r="F299" s="358">
        <v>0.0335</v>
      </c>
      <c r="G299" s="358">
        <v>0.0335</v>
      </c>
      <c r="H299" s="358">
        <v>0.0335</v>
      </c>
      <c r="I299" s="358">
        <v>0.0335</v>
      </c>
      <c r="J299" s="358">
        <v>0.0335</v>
      </c>
      <c r="K299" s="3"/>
      <c r="L299" s="3"/>
      <c r="M299" s="3"/>
      <c r="N299" s="3"/>
      <c r="O299" s="3"/>
      <c r="P299" s="3"/>
      <c r="Q299" s="3"/>
      <c r="R299" s="3"/>
      <c r="S299" s="3"/>
      <c r="T299" s="3"/>
      <c r="U299" s="3"/>
      <c r="V299" s="3"/>
      <c r="W299" s="3"/>
      <c r="X299" s="3"/>
      <c r="Y299" s="3"/>
      <c r="Z299" s="3"/>
    </row>
    <row r="300" ht="12.0" customHeight="1">
      <c r="A300" s="59"/>
      <c r="B300" s="351"/>
      <c r="C300" s="59"/>
      <c r="D300" s="337" t="s">
        <v>220</v>
      </c>
      <c r="E300" s="36">
        <v>0.0338</v>
      </c>
      <c r="F300" s="358">
        <v>0.0335</v>
      </c>
      <c r="G300" s="358">
        <v>0.0335</v>
      </c>
      <c r="H300" s="358">
        <v>0.0335</v>
      </c>
      <c r="I300" s="358">
        <v>0.0335</v>
      </c>
      <c r="J300" s="358">
        <v>0.0335</v>
      </c>
      <c r="K300" s="3"/>
      <c r="L300" s="3"/>
      <c r="M300" s="3"/>
      <c r="N300" s="3"/>
      <c r="O300" s="3"/>
      <c r="P300" s="3"/>
      <c r="Q300" s="3"/>
      <c r="R300" s="3"/>
      <c r="S300" s="3"/>
      <c r="T300" s="3"/>
      <c r="U300" s="3"/>
      <c r="V300" s="3"/>
      <c r="W300" s="3"/>
      <c r="X300" s="3"/>
      <c r="Y300" s="3"/>
      <c r="Z300" s="3"/>
    </row>
    <row r="301" ht="12.0" customHeight="1">
      <c r="A301" s="59"/>
      <c r="B301" s="351"/>
      <c r="C301" s="59"/>
      <c r="D301" s="337" t="s">
        <v>221</v>
      </c>
      <c r="E301" s="36">
        <v>0.0338</v>
      </c>
      <c r="F301" s="358">
        <v>0.0335</v>
      </c>
      <c r="G301" s="358">
        <v>0.0335</v>
      </c>
      <c r="H301" s="358">
        <v>0.0335</v>
      </c>
      <c r="I301" s="358">
        <v>0.0335</v>
      </c>
      <c r="J301" s="358">
        <v>0.0335</v>
      </c>
      <c r="K301" s="3"/>
      <c r="L301" s="3"/>
      <c r="M301" s="3"/>
      <c r="N301" s="3"/>
      <c r="O301" s="3"/>
      <c r="P301" s="3"/>
      <c r="Q301" s="3"/>
      <c r="R301" s="3"/>
      <c r="S301" s="3"/>
      <c r="T301" s="3"/>
      <c r="U301" s="3"/>
      <c r="V301" s="3"/>
      <c r="W301" s="3"/>
      <c r="X301" s="3"/>
      <c r="Y301" s="3"/>
      <c r="Z301" s="3"/>
    </row>
    <row r="302" ht="12.0" customHeight="1">
      <c r="A302" s="59"/>
      <c r="B302" s="351"/>
      <c r="C302" s="59"/>
      <c r="D302" s="337" t="s">
        <v>222</v>
      </c>
      <c r="E302" s="36">
        <v>0.0338</v>
      </c>
      <c r="F302" s="358">
        <v>0.0335</v>
      </c>
      <c r="G302" s="358">
        <v>0.0335</v>
      </c>
      <c r="H302" s="358">
        <v>0.0335</v>
      </c>
      <c r="I302" s="358">
        <v>0.0335</v>
      </c>
      <c r="J302" s="358">
        <v>0.0335</v>
      </c>
      <c r="K302" s="3"/>
      <c r="L302" s="3"/>
      <c r="M302" s="3"/>
      <c r="N302" s="3"/>
      <c r="O302" s="3"/>
      <c r="P302" s="3"/>
      <c r="Q302" s="3"/>
      <c r="R302" s="3"/>
      <c r="S302" s="3"/>
      <c r="T302" s="3"/>
      <c r="U302" s="3"/>
      <c r="V302" s="3"/>
      <c r="W302" s="3"/>
      <c r="X302" s="3"/>
      <c r="Y302" s="3"/>
      <c r="Z302" s="3"/>
    </row>
    <row r="303" ht="12.0" customHeight="1">
      <c r="A303" s="59"/>
      <c r="B303" s="351"/>
      <c r="C303" s="59"/>
      <c r="D303" s="337" t="s">
        <v>223</v>
      </c>
      <c r="E303" s="36">
        <v>0.0051</v>
      </c>
      <c r="F303" s="358">
        <v>0.0048</v>
      </c>
      <c r="G303" s="358">
        <v>0.0048</v>
      </c>
      <c r="H303" s="358">
        <v>0.0048</v>
      </c>
      <c r="I303" s="358">
        <v>0.0048</v>
      </c>
      <c r="J303" s="358">
        <v>0.0048</v>
      </c>
      <c r="K303" s="3"/>
      <c r="L303" s="3"/>
      <c r="M303" s="3"/>
      <c r="N303" s="3"/>
      <c r="O303" s="3"/>
      <c r="P303" s="3"/>
      <c r="Q303" s="3"/>
      <c r="R303" s="3"/>
      <c r="S303" s="3"/>
      <c r="T303" s="3"/>
      <c r="U303" s="3"/>
      <c r="V303" s="3"/>
      <c r="W303" s="3"/>
      <c r="X303" s="3"/>
      <c r="Y303" s="3"/>
      <c r="Z303" s="3"/>
    </row>
    <row r="304" ht="12.0" customHeight="1">
      <c r="A304" s="59"/>
      <c r="B304" s="351"/>
      <c r="C304" s="59"/>
      <c r="D304" s="337" t="s">
        <v>224</v>
      </c>
      <c r="E304" s="36">
        <v>0.0338</v>
      </c>
      <c r="F304" s="358">
        <v>0.0335</v>
      </c>
      <c r="G304" s="358">
        <v>0.0335</v>
      </c>
      <c r="H304" s="358">
        <v>0.0335</v>
      </c>
      <c r="I304" s="358">
        <v>0.0335</v>
      </c>
      <c r="J304" s="358">
        <v>0.0335</v>
      </c>
      <c r="K304" s="3"/>
      <c r="L304" s="3"/>
      <c r="M304" s="3"/>
      <c r="N304" s="3"/>
      <c r="O304" s="3"/>
      <c r="P304" s="3"/>
      <c r="Q304" s="3"/>
      <c r="R304" s="3"/>
      <c r="S304" s="3"/>
      <c r="T304" s="3"/>
      <c r="U304" s="3"/>
      <c r="V304" s="3"/>
      <c r="W304" s="3"/>
      <c r="X304" s="3"/>
      <c r="Y304" s="3"/>
      <c r="Z304" s="3"/>
    </row>
    <row r="305" ht="12.0" customHeight="1">
      <c r="A305" s="59"/>
      <c r="B305" s="351"/>
      <c r="C305" s="59"/>
      <c r="D305" s="337" t="s">
        <v>225</v>
      </c>
      <c r="E305" s="36">
        <v>0.0338</v>
      </c>
      <c r="F305" s="358">
        <v>0.0335</v>
      </c>
      <c r="G305" s="358">
        <v>0.0335</v>
      </c>
      <c r="H305" s="358">
        <v>0.0335</v>
      </c>
      <c r="I305" s="358">
        <v>0.0335</v>
      </c>
      <c r="J305" s="358">
        <v>0.0335</v>
      </c>
      <c r="K305" s="3"/>
      <c r="L305" s="3"/>
      <c r="M305" s="3"/>
      <c r="N305" s="3"/>
      <c r="O305" s="3"/>
      <c r="P305" s="3"/>
      <c r="Q305" s="3"/>
      <c r="R305" s="3"/>
      <c r="S305" s="3"/>
      <c r="T305" s="3"/>
      <c r="U305" s="3"/>
      <c r="V305" s="3"/>
      <c r="W305" s="3"/>
      <c r="X305" s="3"/>
      <c r="Y305" s="3"/>
      <c r="Z305" s="3"/>
    </row>
    <row r="306" ht="12.0" customHeight="1">
      <c r="A306" s="59"/>
      <c r="B306" s="351"/>
      <c r="C306" s="59"/>
      <c r="D306" s="337" t="s">
        <v>226</v>
      </c>
      <c r="E306" s="36">
        <v>0.0338</v>
      </c>
      <c r="F306" s="358">
        <v>0.0335</v>
      </c>
      <c r="G306" s="358">
        <v>0.0335</v>
      </c>
      <c r="H306" s="358">
        <v>0.0335</v>
      </c>
      <c r="I306" s="358">
        <v>0.0335</v>
      </c>
      <c r="J306" s="358">
        <v>0.0335</v>
      </c>
      <c r="K306" s="3"/>
      <c r="L306" s="3"/>
      <c r="M306" s="3"/>
      <c r="N306" s="3"/>
      <c r="O306" s="3"/>
      <c r="P306" s="3"/>
      <c r="Q306" s="3"/>
      <c r="R306" s="3"/>
      <c r="S306" s="3"/>
      <c r="T306" s="3"/>
      <c r="U306" s="3"/>
      <c r="V306" s="3"/>
      <c r="W306" s="3"/>
      <c r="X306" s="3"/>
      <c r="Y306" s="3"/>
      <c r="Z306" s="3"/>
    </row>
    <row r="307" ht="12.0" customHeight="1">
      <c r="A307" s="59"/>
      <c r="B307" s="351"/>
      <c r="C307" s="59"/>
      <c r="D307" s="337" t="s">
        <v>227</v>
      </c>
      <c r="E307" s="3"/>
      <c r="F307" s="3"/>
      <c r="G307" s="3"/>
      <c r="H307" s="3"/>
      <c r="I307" s="3"/>
      <c r="J307" s="3"/>
      <c r="K307" s="3"/>
      <c r="L307" s="3"/>
      <c r="M307" s="3"/>
      <c r="N307" s="3"/>
      <c r="O307" s="3"/>
      <c r="P307" s="3"/>
      <c r="Q307" s="3"/>
      <c r="R307" s="3"/>
      <c r="S307" s="3"/>
      <c r="T307" s="3"/>
      <c r="U307" s="3"/>
      <c r="V307" s="3"/>
      <c r="W307" s="3"/>
      <c r="X307" s="3"/>
      <c r="Y307" s="3"/>
      <c r="Z307" s="3"/>
    </row>
    <row r="308" ht="12.0" customHeight="1">
      <c r="A308" s="59"/>
      <c r="B308" s="351"/>
      <c r="C308" s="59"/>
      <c r="D308" s="337" t="s">
        <v>228</v>
      </c>
      <c r="E308" s="3"/>
      <c r="F308" s="3"/>
      <c r="G308" s="3"/>
      <c r="H308" s="3"/>
      <c r="I308" s="3"/>
      <c r="J308" s="3"/>
      <c r="K308" s="3"/>
      <c r="L308" s="3"/>
      <c r="M308" s="3"/>
      <c r="N308" s="3"/>
      <c r="O308" s="3"/>
      <c r="P308" s="3"/>
      <c r="Q308" s="3"/>
      <c r="R308" s="3"/>
      <c r="S308" s="3"/>
      <c r="T308" s="3"/>
      <c r="U308" s="3"/>
      <c r="V308" s="3"/>
      <c r="W308" s="3"/>
      <c r="X308" s="3"/>
      <c r="Y308" s="3"/>
      <c r="Z308" s="3"/>
    </row>
    <row r="309" ht="12.0" customHeight="1">
      <c r="A309" s="59"/>
      <c r="B309" s="351"/>
      <c r="C309" s="59"/>
      <c r="D309" s="337" t="s">
        <v>229</v>
      </c>
      <c r="E309" s="3"/>
      <c r="F309" s="3"/>
      <c r="G309" s="3"/>
      <c r="H309" s="3"/>
      <c r="I309" s="3"/>
      <c r="J309" s="3"/>
      <c r="K309" s="3"/>
      <c r="L309" s="3"/>
      <c r="M309" s="3"/>
      <c r="N309" s="3"/>
      <c r="O309" s="3"/>
      <c r="P309" s="3"/>
      <c r="Q309" s="3"/>
      <c r="R309" s="3"/>
      <c r="S309" s="3"/>
      <c r="T309" s="3"/>
      <c r="U309" s="3"/>
      <c r="V309" s="3"/>
      <c r="W309" s="3"/>
      <c r="X309" s="3"/>
      <c r="Y309" s="3"/>
      <c r="Z309" s="3"/>
    </row>
    <row r="310" ht="12.0" customHeight="1">
      <c r="A310" s="59"/>
      <c r="B310" s="59"/>
      <c r="C310" s="59"/>
      <c r="D310" s="337"/>
      <c r="E310" s="3"/>
      <c r="F310" s="59"/>
      <c r="G310" s="59"/>
      <c r="H310" s="59"/>
      <c r="I310" s="59"/>
      <c r="J310" s="59"/>
      <c r="K310" s="3"/>
      <c r="L310" s="3"/>
      <c r="M310" s="3"/>
      <c r="N310" s="3"/>
      <c r="O310" s="3"/>
      <c r="P310" s="3"/>
      <c r="Q310" s="3"/>
      <c r="R310" s="3"/>
      <c r="S310" s="3"/>
      <c r="T310" s="3"/>
      <c r="U310" s="3"/>
      <c r="V310" s="3"/>
      <c r="W310" s="3"/>
      <c r="X310" s="3"/>
      <c r="Y310" s="3"/>
      <c r="Z310" s="3"/>
    </row>
    <row r="311" ht="12.0" customHeight="1">
      <c r="A311" s="59"/>
      <c r="B311" s="337"/>
      <c r="C311" s="348" t="s">
        <v>275</v>
      </c>
      <c r="D311" s="337"/>
      <c r="E311" s="3"/>
      <c r="F311" s="3"/>
      <c r="G311" s="3"/>
      <c r="H311" s="3"/>
      <c r="I311" s="3"/>
      <c r="J311" s="3"/>
      <c r="K311" s="3"/>
      <c r="L311" s="3"/>
      <c r="M311" s="3"/>
      <c r="N311" s="3"/>
      <c r="O311" s="3"/>
      <c r="P311" s="3"/>
      <c r="Q311" s="3"/>
      <c r="R311" s="3"/>
      <c r="S311" s="3"/>
      <c r="T311" s="3"/>
      <c r="U311" s="3"/>
      <c r="V311" s="3"/>
      <c r="W311" s="3"/>
      <c r="X311" s="3"/>
      <c r="Y311" s="3"/>
      <c r="Z311" s="3"/>
    </row>
    <row r="312" ht="12.0" customHeight="1">
      <c r="A312" s="59"/>
      <c r="B312" s="59"/>
      <c r="C312" s="59"/>
      <c r="D312" s="337" t="s">
        <v>204</v>
      </c>
      <c r="E312" s="3">
        <v>1.0338</v>
      </c>
      <c r="F312" s="59">
        <v>1.0335</v>
      </c>
      <c r="G312" s="59">
        <v>1.0335</v>
      </c>
      <c r="H312" s="59">
        <v>1.0335</v>
      </c>
      <c r="I312" s="59">
        <v>1.0335</v>
      </c>
      <c r="J312" s="59">
        <v>1.0335</v>
      </c>
      <c r="K312" s="3"/>
      <c r="L312" s="3"/>
      <c r="M312" s="3"/>
      <c r="N312" s="3"/>
      <c r="O312" s="3"/>
      <c r="P312" s="3"/>
      <c r="Q312" s="3"/>
      <c r="R312" s="3"/>
      <c r="S312" s="3"/>
      <c r="T312" s="3"/>
      <c r="U312" s="3"/>
      <c r="V312" s="3"/>
      <c r="W312" s="3"/>
      <c r="X312" s="3"/>
      <c r="Y312" s="3"/>
      <c r="Z312" s="3"/>
    </row>
    <row r="313" ht="12.0" customHeight="1">
      <c r="A313" s="59"/>
      <c r="B313" s="59"/>
      <c r="C313" s="59"/>
      <c r="D313" s="337" t="s">
        <v>205</v>
      </c>
      <c r="E313" s="3">
        <v>1.0152</v>
      </c>
      <c r="F313" s="59">
        <v>1.0151</v>
      </c>
      <c r="G313" s="59">
        <f t="shared" ref="G313:J313" si="76">F313</f>
        <v>1.0151</v>
      </c>
      <c r="H313" s="59">
        <f t="shared" si="76"/>
        <v>1.0151</v>
      </c>
      <c r="I313" s="59">
        <f t="shared" si="76"/>
        <v>1.0151</v>
      </c>
      <c r="J313" s="59">
        <f t="shared" si="76"/>
        <v>1.0151</v>
      </c>
      <c r="K313" s="3"/>
      <c r="L313" s="3"/>
      <c r="M313" s="3"/>
      <c r="N313" s="3"/>
      <c r="O313" s="3"/>
      <c r="P313" s="3"/>
      <c r="Q313" s="3"/>
      <c r="R313" s="3"/>
      <c r="S313" s="3"/>
      <c r="T313" s="3"/>
      <c r="U313" s="3"/>
      <c r="V313" s="3"/>
      <c r="W313" s="3"/>
      <c r="X313" s="3"/>
      <c r="Y313" s="3"/>
      <c r="Z313" s="3"/>
    </row>
    <row r="314" ht="12.0" customHeight="1">
      <c r="A314" s="59"/>
      <c r="B314" s="59"/>
      <c r="C314" s="59"/>
      <c r="D314" s="337" t="s">
        <v>206</v>
      </c>
      <c r="E314" s="3">
        <v>1.0234</v>
      </c>
      <c r="F314" s="59">
        <v>1.0229</v>
      </c>
      <c r="G314" s="59">
        <f t="shared" ref="G314:J314" si="77">F314</f>
        <v>1.0229</v>
      </c>
      <c r="H314" s="59">
        <f t="shared" si="77"/>
        <v>1.0229</v>
      </c>
      <c r="I314" s="59">
        <f t="shared" si="77"/>
        <v>1.0229</v>
      </c>
      <c r="J314" s="59">
        <f t="shared" si="77"/>
        <v>1.0229</v>
      </c>
      <c r="K314" s="3"/>
      <c r="L314" s="3"/>
      <c r="M314" s="3"/>
      <c r="N314" s="3"/>
      <c r="O314" s="3"/>
      <c r="P314" s="3"/>
      <c r="Q314" s="3"/>
      <c r="R314" s="3"/>
      <c r="S314" s="3"/>
      <c r="T314" s="3"/>
      <c r="U314" s="3"/>
      <c r="V314" s="3"/>
      <c r="W314" s="3"/>
      <c r="X314" s="3"/>
      <c r="Y314" s="3"/>
      <c r="Z314" s="3"/>
    </row>
    <row r="315" ht="12.0" customHeight="1">
      <c r="A315" s="59"/>
      <c r="B315" s="59"/>
      <c r="C315" s="59"/>
      <c r="D315" s="337" t="s">
        <v>207</v>
      </c>
      <c r="E315" s="3">
        <v>1.0051</v>
      </c>
      <c r="F315" s="59">
        <v>1.0048</v>
      </c>
      <c r="G315" s="59">
        <v>1.0048</v>
      </c>
      <c r="H315" s="59">
        <v>1.0048</v>
      </c>
      <c r="I315" s="59">
        <v>1.0048</v>
      </c>
      <c r="J315" s="59">
        <v>1.0048</v>
      </c>
      <c r="K315" s="3"/>
      <c r="L315" s="3"/>
      <c r="M315" s="3"/>
      <c r="N315" s="3"/>
      <c r="O315" s="3"/>
      <c r="P315" s="3"/>
      <c r="Q315" s="3"/>
      <c r="R315" s="3"/>
      <c r="S315" s="3"/>
      <c r="T315" s="3"/>
      <c r="U315" s="3"/>
      <c r="V315" s="3"/>
      <c r="W315" s="3"/>
      <c r="X315" s="3"/>
      <c r="Y315" s="3"/>
      <c r="Z315" s="3"/>
    </row>
    <row r="316" ht="12.0" customHeight="1">
      <c r="A316" s="59"/>
      <c r="B316" s="59"/>
      <c r="C316" s="59"/>
      <c r="D316" s="337"/>
      <c r="E316" s="3"/>
      <c r="F316" s="3"/>
      <c r="G316" s="3"/>
      <c r="H316" s="3"/>
      <c r="I316" s="3"/>
      <c r="J316" s="3"/>
      <c r="K316" s="3"/>
      <c r="L316" s="3"/>
      <c r="M316" s="3"/>
      <c r="N316" s="3"/>
      <c r="O316" s="3"/>
      <c r="P316" s="3"/>
      <c r="Q316" s="3"/>
      <c r="R316" s="3"/>
      <c r="S316" s="3"/>
      <c r="T316" s="3"/>
      <c r="U316" s="3"/>
      <c r="V316" s="3"/>
      <c r="W316" s="3"/>
      <c r="X316" s="3"/>
      <c r="Y316" s="3"/>
      <c r="Z316" s="3"/>
    </row>
    <row r="317" ht="12.0" customHeight="1">
      <c r="A317" s="59"/>
      <c r="B317" s="59"/>
      <c r="C317" s="59"/>
      <c r="D317" s="337"/>
      <c r="E317" s="3"/>
      <c r="F317" s="3"/>
      <c r="G317" s="3"/>
      <c r="H317" s="3"/>
      <c r="I317" s="3"/>
      <c r="J317" s="3"/>
      <c r="K317" s="3"/>
      <c r="L317" s="3"/>
      <c r="M317" s="3"/>
      <c r="N317" s="3"/>
      <c r="O317" s="3"/>
      <c r="P317" s="3"/>
      <c r="Q317" s="3"/>
      <c r="R317" s="3"/>
      <c r="S317" s="3"/>
      <c r="T317" s="3"/>
      <c r="U317" s="3"/>
      <c r="V317" s="3"/>
      <c r="W317" s="3"/>
      <c r="X317" s="3"/>
      <c r="Y317" s="3"/>
      <c r="Z317" s="3"/>
    </row>
    <row r="318" ht="12.0" customHeight="1">
      <c r="A318" s="59"/>
      <c r="B318" s="337"/>
      <c r="C318" s="348" t="s">
        <v>160</v>
      </c>
      <c r="D318" s="3"/>
      <c r="E318" s="349" t="s">
        <v>215</v>
      </c>
      <c r="F318" s="350" t="str">
        <f t="shared" ref="F318:J318" si="78">F$4</f>
        <v>2026F</v>
      </c>
      <c r="G318" s="350" t="str">
        <f t="shared" si="78"/>
        <v>2027F</v>
      </c>
      <c r="H318" s="350" t="str">
        <f t="shared" si="78"/>
        <v>2028F</v>
      </c>
      <c r="I318" s="350" t="str">
        <f t="shared" si="78"/>
        <v>2029F</v>
      </c>
      <c r="J318" s="350" t="str">
        <f t="shared" si="78"/>
        <v>2030F</v>
      </c>
      <c r="K318" s="3"/>
      <c r="L318" s="3"/>
      <c r="M318" s="3"/>
      <c r="N318" s="3"/>
      <c r="O318" s="3"/>
      <c r="P318" s="3"/>
      <c r="Q318" s="3"/>
      <c r="R318" s="3"/>
      <c r="S318" s="3"/>
      <c r="T318" s="3"/>
      <c r="U318" s="3"/>
      <c r="V318" s="3"/>
      <c r="W318" s="3"/>
      <c r="X318" s="3"/>
      <c r="Y318" s="3"/>
      <c r="Z318" s="3"/>
    </row>
    <row r="319" ht="12.0" customHeight="1">
      <c r="A319" s="59"/>
      <c r="B319" s="59"/>
      <c r="C319" s="59"/>
      <c r="D319" s="337" t="s">
        <v>161</v>
      </c>
      <c r="E319" s="392">
        <v>18.0</v>
      </c>
      <c r="F319" s="392">
        <v>0.0</v>
      </c>
      <c r="G319" s="392">
        <v>0.0</v>
      </c>
      <c r="H319" s="392">
        <v>0.0</v>
      </c>
      <c r="I319" s="392">
        <v>0.0</v>
      </c>
      <c r="J319" s="392">
        <v>0.0</v>
      </c>
      <c r="K319" s="59"/>
      <c r="L319" s="59"/>
      <c r="M319" s="59"/>
      <c r="N319" s="59"/>
      <c r="O319" s="59"/>
      <c r="P319" s="59"/>
      <c r="Q319" s="59"/>
      <c r="R319" s="59"/>
      <c r="S319" s="59"/>
      <c r="T319" s="59"/>
      <c r="U319" s="59"/>
      <c r="V319" s="59"/>
      <c r="W319" s="59"/>
      <c r="X319" s="59"/>
      <c r="Y319" s="59"/>
      <c r="Z319" s="59"/>
    </row>
    <row r="320" ht="12.0" customHeight="1">
      <c r="A320" s="59"/>
      <c r="B320" s="59"/>
      <c r="C320" s="59"/>
      <c r="D320" s="337" t="s">
        <v>162</v>
      </c>
      <c r="E320" s="392">
        <v>29.0</v>
      </c>
      <c r="F320" s="392">
        <v>30.0</v>
      </c>
      <c r="G320" s="392">
        <v>30.0</v>
      </c>
      <c r="H320" s="392">
        <v>30.0</v>
      </c>
      <c r="I320" s="392">
        <v>30.0</v>
      </c>
      <c r="J320" s="392">
        <v>30.0</v>
      </c>
      <c r="K320" s="59"/>
      <c r="L320" s="59"/>
      <c r="M320" s="59"/>
      <c r="N320" s="59"/>
      <c r="O320" s="59"/>
      <c r="P320" s="59"/>
      <c r="Q320" s="59"/>
      <c r="R320" s="59"/>
      <c r="S320" s="59"/>
      <c r="T320" s="59"/>
      <c r="U320" s="59"/>
      <c r="V320" s="59"/>
      <c r="W320" s="59"/>
      <c r="X320" s="59"/>
      <c r="Y320" s="59"/>
      <c r="Z320" s="59"/>
    </row>
    <row r="321" ht="12.0" customHeight="1">
      <c r="A321" s="59"/>
      <c r="B321" s="59"/>
      <c r="C321" s="59"/>
      <c r="D321" s="337" t="s">
        <v>163</v>
      </c>
      <c r="E321" s="392">
        <v>6.0</v>
      </c>
      <c r="F321" s="392">
        <v>7.0</v>
      </c>
      <c r="G321" s="392">
        <v>7.0</v>
      </c>
      <c r="H321" s="392">
        <v>7.0</v>
      </c>
      <c r="I321" s="392">
        <v>7.0</v>
      </c>
      <c r="J321" s="392">
        <v>7.0</v>
      </c>
      <c r="K321" s="59"/>
      <c r="L321" s="59"/>
      <c r="M321" s="59"/>
      <c r="N321" s="59"/>
      <c r="O321" s="59"/>
      <c r="P321" s="59"/>
      <c r="Q321" s="59"/>
      <c r="R321" s="59"/>
      <c r="S321" s="59"/>
      <c r="T321" s="59"/>
      <c r="U321" s="59"/>
      <c r="V321" s="59"/>
      <c r="W321" s="59"/>
      <c r="X321" s="59"/>
      <c r="Y321" s="59"/>
      <c r="Z321" s="59"/>
    </row>
    <row r="322" ht="12.0" customHeight="1">
      <c r="A322" s="59"/>
      <c r="B322" s="59"/>
      <c r="C322" s="59"/>
      <c r="D322" s="337" t="s">
        <v>164</v>
      </c>
      <c r="E322" s="392">
        <v>140.0</v>
      </c>
      <c r="F322" s="392">
        <v>141.0</v>
      </c>
      <c r="G322" s="392">
        <v>144.0</v>
      </c>
      <c r="H322" s="392">
        <v>147.0</v>
      </c>
      <c r="I322" s="392">
        <v>151.0</v>
      </c>
      <c r="J322" s="392">
        <v>154.0</v>
      </c>
      <c r="K322" s="59"/>
      <c r="L322" s="59"/>
      <c r="M322" s="59"/>
      <c r="N322" s="59"/>
      <c r="O322" s="59"/>
      <c r="P322" s="59"/>
      <c r="Q322" s="59"/>
      <c r="R322" s="59"/>
      <c r="S322" s="59"/>
      <c r="T322" s="59"/>
      <c r="U322" s="59"/>
      <c r="V322" s="59"/>
      <c r="W322" s="59"/>
      <c r="X322" s="59"/>
      <c r="Y322" s="59"/>
      <c r="Z322" s="59"/>
    </row>
    <row r="323" ht="12.0" customHeight="1">
      <c r="A323" s="59"/>
      <c r="B323" s="59"/>
      <c r="C323" s="59"/>
      <c r="D323" s="337" t="s">
        <v>165</v>
      </c>
      <c r="E323" s="392">
        <v>18.0</v>
      </c>
      <c r="F323" s="392">
        <v>20.0</v>
      </c>
      <c r="G323" s="392">
        <v>20.0</v>
      </c>
      <c r="H323" s="392">
        <v>20.0</v>
      </c>
      <c r="I323" s="392">
        <v>20.0</v>
      </c>
      <c r="J323" s="392">
        <v>20.0</v>
      </c>
      <c r="K323" s="59"/>
      <c r="L323" s="59"/>
      <c r="M323" s="59"/>
      <c r="N323" s="59"/>
      <c r="O323" s="59"/>
      <c r="P323" s="59"/>
      <c r="Q323" s="59"/>
      <c r="R323" s="59"/>
      <c r="S323" s="59"/>
      <c r="T323" s="59"/>
      <c r="U323" s="59"/>
      <c r="V323" s="59"/>
      <c r="W323" s="59"/>
      <c r="X323" s="59"/>
      <c r="Y323" s="59"/>
      <c r="Z323" s="59"/>
    </row>
    <row r="324" ht="12.0" customHeight="1">
      <c r="A324" s="59"/>
      <c r="B324" s="59"/>
      <c r="C324" s="59"/>
      <c r="D324" s="337" t="s">
        <v>166</v>
      </c>
      <c r="E324" s="392">
        <v>29.0</v>
      </c>
      <c r="F324" s="392">
        <v>25.0</v>
      </c>
      <c r="G324" s="392">
        <v>25.0</v>
      </c>
      <c r="H324" s="392">
        <v>25.0</v>
      </c>
      <c r="I324" s="392">
        <v>25.0</v>
      </c>
      <c r="J324" s="392">
        <v>25.0</v>
      </c>
      <c r="K324" s="59"/>
      <c r="L324" s="59"/>
      <c r="M324" s="59"/>
      <c r="N324" s="59"/>
      <c r="O324" s="59"/>
      <c r="P324" s="59"/>
      <c r="Q324" s="59"/>
      <c r="R324" s="59"/>
      <c r="S324" s="59"/>
      <c r="T324" s="59"/>
      <c r="U324" s="59"/>
      <c r="V324" s="59"/>
      <c r="W324" s="59"/>
      <c r="X324" s="59"/>
      <c r="Y324" s="59"/>
      <c r="Z324" s="59"/>
    </row>
    <row r="325" ht="12.0" customHeight="1">
      <c r="A325" s="59"/>
      <c r="B325" s="59"/>
      <c r="C325" s="59"/>
      <c r="D325" s="337" t="s">
        <v>167</v>
      </c>
      <c r="E325" s="392">
        <v>29.0</v>
      </c>
      <c r="F325" s="392">
        <v>10.0</v>
      </c>
      <c r="G325" s="392">
        <v>10.0</v>
      </c>
      <c r="H325" s="392">
        <v>10.0</v>
      </c>
      <c r="I325" s="392">
        <v>10.0</v>
      </c>
      <c r="J325" s="392">
        <v>10.0</v>
      </c>
      <c r="K325" s="59"/>
      <c r="L325" s="59"/>
      <c r="M325" s="59"/>
      <c r="N325" s="59"/>
      <c r="O325" s="59"/>
      <c r="P325" s="59"/>
      <c r="Q325" s="59"/>
      <c r="R325" s="59"/>
      <c r="S325" s="59"/>
      <c r="T325" s="59"/>
      <c r="U325" s="59"/>
      <c r="V325" s="59"/>
      <c r="W325" s="59"/>
      <c r="X325" s="59"/>
      <c r="Y325" s="59"/>
      <c r="Z325" s="59"/>
    </row>
    <row r="326" ht="12.0" customHeight="1">
      <c r="A326" s="59"/>
      <c r="B326" s="59"/>
      <c r="C326" s="59"/>
      <c r="D326" s="337" t="s">
        <v>276</v>
      </c>
      <c r="E326" s="392">
        <v>0.0</v>
      </c>
      <c r="F326" s="392">
        <f t="shared" ref="F326:J326" si="79">E326</f>
        <v>0</v>
      </c>
      <c r="G326" s="392">
        <f t="shared" si="79"/>
        <v>0</v>
      </c>
      <c r="H326" s="392">
        <f t="shared" si="79"/>
        <v>0</v>
      </c>
      <c r="I326" s="392">
        <f t="shared" si="79"/>
        <v>0</v>
      </c>
      <c r="J326" s="392">
        <f t="shared" si="79"/>
        <v>0</v>
      </c>
      <c r="K326" s="59"/>
      <c r="L326" s="59"/>
      <c r="M326" s="59"/>
      <c r="N326" s="59"/>
      <c r="O326" s="59"/>
      <c r="P326" s="59"/>
      <c r="Q326" s="59"/>
      <c r="R326" s="59"/>
      <c r="S326" s="59"/>
      <c r="T326" s="59"/>
      <c r="U326" s="59"/>
      <c r="V326" s="59"/>
      <c r="W326" s="59"/>
      <c r="X326" s="59"/>
      <c r="Y326" s="59"/>
      <c r="Z326" s="59"/>
    </row>
    <row r="327" ht="12.0" customHeight="1">
      <c r="A327" s="59"/>
      <c r="B327" s="59"/>
      <c r="C327" s="59"/>
      <c r="D327" s="337" t="s">
        <v>277</v>
      </c>
      <c r="E327" s="392">
        <v>0.0</v>
      </c>
      <c r="F327" s="392">
        <f t="shared" ref="F327:J327" si="80">E327</f>
        <v>0</v>
      </c>
      <c r="G327" s="392">
        <f t="shared" si="80"/>
        <v>0</v>
      </c>
      <c r="H327" s="392">
        <f t="shared" si="80"/>
        <v>0</v>
      </c>
      <c r="I327" s="392">
        <f t="shared" si="80"/>
        <v>0</v>
      </c>
      <c r="J327" s="392">
        <f t="shared" si="80"/>
        <v>0</v>
      </c>
      <c r="K327" s="59"/>
      <c r="L327" s="59"/>
      <c r="M327" s="59"/>
      <c r="N327" s="59"/>
      <c r="O327" s="59"/>
      <c r="P327" s="59"/>
      <c r="Q327" s="59"/>
      <c r="R327" s="59"/>
      <c r="S327" s="59"/>
      <c r="T327" s="59"/>
      <c r="U327" s="59"/>
      <c r="V327" s="59"/>
      <c r="W327" s="59"/>
      <c r="X327" s="59"/>
      <c r="Y327" s="59"/>
      <c r="Z327" s="59"/>
    </row>
    <row r="328" ht="12.0" customHeight="1">
      <c r="A328" s="59"/>
      <c r="B328" s="59"/>
      <c r="C328" s="59"/>
      <c r="D328" s="337" t="s">
        <v>168</v>
      </c>
      <c r="E328" s="392">
        <v>359.0</v>
      </c>
      <c r="F328" s="392">
        <v>366.0</v>
      </c>
      <c r="G328" s="392">
        <v>374.0</v>
      </c>
      <c r="H328" s="392">
        <v>382.0</v>
      </c>
      <c r="I328" s="392">
        <v>390.0</v>
      </c>
      <c r="J328" s="392">
        <v>398.0</v>
      </c>
      <c r="K328" s="59"/>
      <c r="L328" s="59"/>
      <c r="M328" s="59"/>
      <c r="N328" s="59"/>
      <c r="O328" s="59"/>
      <c r="P328" s="59"/>
      <c r="Q328" s="59"/>
      <c r="R328" s="59"/>
      <c r="S328" s="59"/>
      <c r="T328" s="59"/>
      <c r="U328" s="59"/>
      <c r="V328" s="59"/>
      <c r="W328" s="59"/>
      <c r="X328" s="59"/>
      <c r="Y328" s="59"/>
      <c r="Z328" s="59"/>
    </row>
    <row r="329" ht="12.0" customHeight="1">
      <c r="A329" s="59"/>
      <c r="B329" s="59"/>
      <c r="C329" s="59"/>
      <c r="D329" s="337" t="s">
        <v>169</v>
      </c>
      <c r="E329" s="392">
        <v>270.0</v>
      </c>
      <c r="F329" s="392">
        <v>322.0</v>
      </c>
      <c r="G329" s="392">
        <v>328.0</v>
      </c>
      <c r="H329" s="392">
        <v>335.0</v>
      </c>
      <c r="I329" s="392">
        <v>342.0</v>
      </c>
      <c r="J329" s="392">
        <v>350.0</v>
      </c>
      <c r="K329" s="59"/>
      <c r="L329" s="59"/>
      <c r="M329" s="59"/>
      <c r="N329" s="59"/>
      <c r="O329" s="59"/>
      <c r="P329" s="59"/>
      <c r="Q329" s="59"/>
      <c r="R329" s="59"/>
      <c r="S329" s="59"/>
      <c r="T329" s="59"/>
      <c r="U329" s="59"/>
      <c r="V329" s="59"/>
      <c r="W329" s="59"/>
      <c r="X329" s="59"/>
      <c r="Y329" s="59"/>
      <c r="Z329" s="59"/>
    </row>
    <row r="330" ht="12.0" customHeight="1">
      <c r="A330" s="59"/>
      <c r="B330" s="59"/>
      <c r="C330" s="59"/>
      <c r="D330" s="337"/>
      <c r="E330" s="59"/>
      <c r="F330" s="59"/>
      <c r="G330" s="59"/>
      <c r="H330" s="59"/>
      <c r="I330" s="59"/>
      <c r="J330" s="59"/>
      <c r="K330" s="59"/>
      <c r="L330" s="59"/>
      <c r="M330" s="59"/>
      <c r="N330" s="59"/>
      <c r="O330" s="59"/>
      <c r="P330" s="59"/>
      <c r="Q330" s="59"/>
      <c r="R330" s="59"/>
      <c r="S330" s="59"/>
      <c r="T330" s="59"/>
      <c r="U330" s="59"/>
      <c r="V330" s="59"/>
      <c r="W330" s="59"/>
      <c r="X330" s="59"/>
      <c r="Y330" s="59"/>
      <c r="Z330" s="59"/>
    </row>
    <row r="331" ht="12.0" customHeight="1">
      <c r="A331" s="59"/>
      <c r="B331" s="337"/>
      <c r="C331" s="348" t="s">
        <v>170</v>
      </c>
      <c r="D331" s="59"/>
      <c r="E331" s="350" t="s">
        <v>215</v>
      </c>
      <c r="F331" s="350" t="str">
        <f t="shared" ref="F331:J331" si="81">F$4</f>
        <v>2026F</v>
      </c>
      <c r="G331" s="350" t="str">
        <f t="shared" si="81"/>
        <v>2027F</v>
      </c>
      <c r="H331" s="350" t="str">
        <f t="shared" si="81"/>
        <v>2028F</v>
      </c>
      <c r="I331" s="350" t="str">
        <f t="shared" si="81"/>
        <v>2029F</v>
      </c>
      <c r="J331" s="350" t="str">
        <f t="shared" si="81"/>
        <v>2030F</v>
      </c>
      <c r="K331" s="59"/>
      <c r="L331" s="59"/>
      <c r="M331" s="59"/>
      <c r="N331" s="59"/>
      <c r="O331" s="59"/>
      <c r="P331" s="59"/>
      <c r="Q331" s="59"/>
      <c r="R331" s="59"/>
      <c r="S331" s="59"/>
      <c r="T331" s="59"/>
      <c r="U331" s="59"/>
      <c r="V331" s="59"/>
      <c r="W331" s="59"/>
      <c r="X331" s="59"/>
      <c r="Y331" s="59"/>
      <c r="Z331" s="59"/>
    </row>
    <row r="332" ht="12.0" customHeight="1">
      <c r="A332" s="59"/>
      <c r="B332" s="59"/>
      <c r="C332" s="59"/>
      <c r="D332" s="337" t="s">
        <v>171</v>
      </c>
      <c r="E332" s="392">
        <v>1.5</v>
      </c>
      <c r="F332" s="392">
        <f t="shared" ref="F332:J332" si="82">E332</f>
        <v>1.5</v>
      </c>
      <c r="G332" s="392">
        <f t="shared" si="82"/>
        <v>1.5</v>
      </c>
      <c r="H332" s="392">
        <f t="shared" si="82"/>
        <v>1.5</v>
      </c>
      <c r="I332" s="392">
        <f t="shared" si="82"/>
        <v>1.5</v>
      </c>
      <c r="J332" s="392">
        <f t="shared" si="82"/>
        <v>1.5</v>
      </c>
      <c r="K332" s="59"/>
      <c r="L332" s="59"/>
      <c r="M332" s="59"/>
      <c r="N332" s="59"/>
      <c r="O332" s="59"/>
      <c r="P332" s="59"/>
      <c r="Q332" s="59"/>
      <c r="R332" s="59"/>
      <c r="S332" s="59"/>
      <c r="T332" s="59"/>
      <c r="U332" s="59"/>
      <c r="V332" s="59"/>
      <c r="W332" s="59"/>
      <c r="X332" s="59"/>
      <c r="Y332" s="59"/>
      <c r="Z332" s="59"/>
    </row>
    <row r="333" ht="12.0" customHeight="1">
      <c r="A333" s="59"/>
      <c r="B333" s="59"/>
      <c r="C333" s="59"/>
      <c r="D333" s="337" t="s">
        <v>172</v>
      </c>
      <c r="E333" s="392">
        <v>76.0</v>
      </c>
      <c r="F333" s="392">
        <v>70.0</v>
      </c>
      <c r="G333" s="392">
        <v>71.0</v>
      </c>
      <c r="H333" s="392">
        <v>72.0</v>
      </c>
      <c r="I333" s="392">
        <v>74.0</v>
      </c>
      <c r="J333" s="392">
        <v>76.0</v>
      </c>
      <c r="K333" s="59"/>
      <c r="L333" s="59"/>
      <c r="M333" s="59"/>
      <c r="N333" s="59"/>
      <c r="O333" s="59"/>
      <c r="P333" s="59"/>
      <c r="Q333" s="59"/>
      <c r="R333" s="59"/>
      <c r="S333" s="59"/>
      <c r="T333" s="59"/>
      <c r="U333" s="59"/>
      <c r="V333" s="59"/>
      <c r="W333" s="59"/>
      <c r="X333" s="59"/>
      <c r="Y333" s="59"/>
      <c r="Z333" s="59"/>
    </row>
    <row r="334" ht="12.0" customHeight="1">
      <c r="A334" s="59"/>
      <c r="B334" s="59"/>
      <c r="C334" s="59"/>
      <c r="D334" s="337" t="s">
        <v>173</v>
      </c>
      <c r="E334" s="392">
        <v>115.0</v>
      </c>
      <c r="F334" s="392">
        <v>94.0</v>
      </c>
      <c r="G334" s="392">
        <v>96.0</v>
      </c>
      <c r="H334" s="392">
        <v>98.0</v>
      </c>
      <c r="I334" s="392">
        <v>100.0</v>
      </c>
      <c r="J334" s="392">
        <v>102.0</v>
      </c>
      <c r="K334" s="59"/>
      <c r="L334" s="59"/>
      <c r="M334" s="59"/>
      <c r="N334" s="59"/>
      <c r="O334" s="59"/>
      <c r="P334" s="59"/>
      <c r="Q334" s="59"/>
      <c r="R334" s="59"/>
      <c r="S334" s="59"/>
      <c r="T334" s="59"/>
      <c r="U334" s="59"/>
      <c r="V334" s="59"/>
      <c r="W334" s="59"/>
      <c r="X334" s="59"/>
      <c r="Y334" s="59"/>
      <c r="Z334" s="59"/>
    </row>
    <row r="335" ht="12.0" customHeight="1">
      <c r="A335" s="59"/>
      <c r="B335" s="59"/>
      <c r="C335" s="59"/>
      <c r="D335" s="337" t="s">
        <v>174</v>
      </c>
      <c r="E335" s="392">
        <v>286.0</v>
      </c>
      <c r="F335" s="392">
        <v>318.0</v>
      </c>
      <c r="G335" s="392">
        <v>325.0</v>
      </c>
      <c r="H335" s="392">
        <v>331.0</v>
      </c>
      <c r="I335" s="392">
        <v>338.0</v>
      </c>
      <c r="J335" s="392">
        <v>345.0</v>
      </c>
      <c r="K335" s="59"/>
      <c r="L335" s="59"/>
      <c r="M335" s="59"/>
      <c r="N335" s="59"/>
      <c r="O335" s="59"/>
      <c r="P335" s="59"/>
      <c r="Q335" s="59"/>
      <c r="R335" s="59"/>
      <c r="S335" s="59"/>
      <c r="T335" s="59"/>
      <c r="U335" s="59"/>
      <c r="V335" s="59"/>
      <c r="W335" s="59"/>
      <c r="X335" s="59"/>
      <c r="Y335" s="59"/>
      <c r="Z335" s="59"/>
    </row>
    <row r="336" ht="12.0" customHeight="1">
      <c r="A336" s="59"/>
      <c r="B336" s="59"/>
      <c r="C336" s="59"/>
      <c r="D336" s="337" t="s">
        <v>175</v>
      </c>
      <c r="E336" s="392">
        <v>483.0</v>
      </c>
      <c r="F336" s="392">
        <v>480.0</v>
      </c>
      <c r="G336" s="392">
        <v>490.0</v>
      </c>
      <c r="H336" s="392">
        <v>500.0</v>
      </c>
      <c r="I336" s="392">
        <v>510.0</v>
      </c>
      <c r="J336" s="392">
        <v>521.0</v>
      </c>
      <c r="K336" s="59"/>
      <c r="L336" s="59"/>
      <c r="M336" s="59"/>
      <c r="N336" s="59"/>
      <c r="O336" s="59"/>
      <c r="P336" s="59"/>
      <c r="Q336" s="59"/>
      <c r="R336" s="59"/>
      <c r="S336" s="59"/>
      <c r="T336" s="59"/>
      <c r="U336" s="59"/>
      <c r="V336" s="59"/>
      <c r="W336" s="59"/>
      <c r="X336" s="59"/>
      <c r="Y336" s="59"/>
      <c r="Z336" s="59"/>
    </row>
    <row r="337" ht="12.0" customHeight="1">
      <c r="A337" s="59"/>
      <c r="B337" s="59"/>
      <c r="C337" s="59"/>
      <c r="D337" s="337"/>
      <c r="E337" s="393"/>
      <c r="F337" s="393"/>
      <c r="G337" s="393"/>
      <c r="H337" s="393"/>
      <c r="I337" s="393"/>
      <c r="J337" s="393"/>
      <c r="K337" s="59"/>
      <c r="L337" s="59"/>
      <c r="M337" s="59"/>
      <c r="N337" s="59"/>
      <c r="O337" s="59"/>
      <c r="P337" s="59"/>
      <c r="Q337" s="59"/>
      <c r="R337" s="59"/>
      <c r="S337" s="59"/>
      <c r="T337" s="59"/>
      <c r="U337" s="59"/>
      <c r="V337" s="59"/>
      <c r="W337" s="59"/>
      <c r="X337" s="59"/>
      <c r="Y337" s="59"/>
      <c r="Z337" s="59"/>
    </row>
    <row r="338" ht="12.0" customHeight="1">
      <c r="A338" s="59"/>
      <c r="B338" s="394"/>
      <c r="C338" s="395" t="s">
        <v>176</v>
      </c>
      <c r="D338" s="59"/>
      <c r="E338" s="393"/>
      <c r="F338" s="393"/>
      <c r="G338" s="393"/>
      <c r="H338" s="393"/>
      <c r="I338" s="393"/>
      <c r="J338" s="393"/>
      <c r="K338" s="59"/>
      <c r="L338" s="59"/>
      <c r="M338" s="59"/>
      <c r="N338" s="59"/>
      <c r="O338" s="59"/>
      <c r="P338" s="59"/>
      <c r="Q338" s="59"/>
      <c r="R338" s="59"/>
      <c r="S338" s="59"/>
      <c r="T338" s="59"/>
      <c r="U338" s="59"/>
      <c r="V338" s="59"/>
      <c r="W338" s="59"/>
      <c r="X338" s="59"/>
      <c r="Y338" s="59"/>
      <c r="Z338" s="59"/>
    </row>
    <row r="339" ht="12.0" customHeight="1">
      <c r="A339" s="59"/>
      <c r="B339" s="59"/>
      <c r="C339" s="59"/>
      <c r="D339" s="337" t="s">
        <v>177</v>
      </c>
      <c r="E339" s="392">
        <v>1007.0</v>
      </c>
      <c r="F339" s="392">
        <v>1079.0</v>
      </c>
      <c r="G339" s="392">
        <v>1102.0</v>
      </c>
      <c r="H339" s="392">
        <v>1125.0</v>
      </c>
      <c r="I339" s="392">
        <v>1148.0</v>
      </c>
      <c r="J339" s="392">
        <v>1172.0</v>
      </c>
      <c r="K339" s="59"/>
      <c r="L339" s="59"/>
      <c r="M339" s="59"/>
      <c r="N339" s="59"/>
      <c r="O339" s="59"/>
      <c r="P339" s="59"/>
      <c r="Q339" s="59"/>
      <c r="R339" s="59"/>
      <c r="S339" s="59"/>
      <c r="T339" s="59"/>
      <c r="U339" s="59"/>
      <c r="V339" s="59"/>
      <c r="W339" s="59"/>
      <c r="X339" s="59"/>
      <c r="Y339" s="59"/>
      <c r="Z339" s="59"/>
    </row>
    <row r="340" ht="12.0" customHeight="1">
      <c r="A340" s="59"/>
      <c r="B340" s="59"/>
      <c r="C340" s="59"/>
      <c r="D340" s="337" t="s">
        <v>178</v>
      </c>
      <c r="E340" s="392">
        <v>1461.0</v>
      </c>
      <c r="F340" s="392">
        <v>1422.0</v>
      </c>
      <c r="G340" s="392">
        <v>1452.0</v>
      </c>
      <c r="H340" s="392">
        <v>1483.0</v>
      </c>
      <c r="I340" s="392">
        <v>1514.0</v>
      </c>
      <c r="J340" s="392">
        <v>1546.0</v>
      </c>
      <c r="K340" s="59"/>
      <c r="L340" s="59"/>
      <c r="M340" s="59"/>
      <c r="N340" s="59"/>
      <c r="O340" s="59"/>
      <c r="P340" s="59"/>
      <c r="Q340" s="59"/>
      <c r="R340" s="59"/>
      <c r="S340" s="59"/>
      <c r="T340" s="59"/>
      <c r="U340" s="59"/>
      <c r="V340" s="59"/>
      <c r="W340" s="59"/>
      <c r="X340" s="59"/>
      <c r="Y340" s="59"/>
      <c r="Z340" s="59"/>
    </row>
    <row r="341" ht="12.0" customHeight="1">
      <c r="A341" s="59"/>
      <c r="B341" s="59"/>
      <c r="C341" s="59"/>
      <c r="D341" s="337" t="s">
        <v>179</v>
      </c>
      <c r="E341" s="392">
        <v>3590.0</v>
      </c>
      <c r="F341" s="392">
        <v>5010.0</v>
      </c>
      <c r="G341" s="392">
        <v>5116.0</v>
      </c>
      <c r="H341" s="392">
        <v>5223.0</v>
      </c>
      <c r="I341" s="392">
        <v>5333.0</v>
      </c>
      <c r="J341" s="392">
        <v>5445.0</v>
      </c>
      <c r="K341" s="59"/>
      <c r="L341" s="59"/>
      <c r="M341" s="59"/>
      <c r="N341" s="59"/>
      <c r="O341" s="59"/>
      <c r="P341" s="59"/>
      <c r="Q341" s="59"/>
      <c r="R341" s="59"/>
      <c r="S341" s="59"/>
      <c r="T341" s="59"/>
      <c r="U341" s="59"/>
      <c r="V341" s="59"/>
      <c r="W341" s="59"/>
      <c r="X341" s="59"/>
      <c r="Y341" s="59"/>
      <c r="Z341" s="59"/>
    </row>
    <row r="342" ht="12.0" customHeight="1">
      <c r="A342" s="59"/>
      <c r="B342" s="59"/>
      <c r="C342" s="59"/>
      <c r="D342" s="337" t="s">
        <v>180</v>
      </c>
      <c r="E342" s="392">
        <v>39.14</v>
      </c>
      <c r="F342" s="392">
        <v>39.14</v>
      </c>
      <c r="G342" s="392">
        <v>39.14</v>
      </c>
      <c r="H342" s="392">
        <v>39.14</v>
      </c>
      <c r="I342" s="392">
        <v>39.14</v>
      </c>
      <c r="J342" s="392">
        <v>39.14</v>
      </c>
      <c r="K342" s="59"/>
      <c r="L342" s="59"/>
      <c r="M342" s="59"/>
      <c r="N342" s="59"/>
      <c r="O342" s="59"/>
      <c r="P342" s="59"/>
      <c r="Q342" s="59"/>
      <c r="R342" s="59"/>
      <c r="S342" s="59"/>
      <c r="T342" s="59"/>
      <c r="U342" s="59"/>
      <c r="V342" s="59"/>
      <c r="W342" s="59"/>
      <c r="X342" s="59"/>
      <c r="Y342" s="59"/>
      <c r="Z342" s="59"/>
    </row>
    <row r="343" ht="12.0" customHeight="1">
      <c r="A343" s="59"/>
      <c r="B343" s="59"/>
      <c r="C343" s="59"/>
      <c r="D343" s="337" t="s">
        <v>181</v>
      </c>
      <c r="E343" s="59" t="s">
        <v>278</v>
      </c>
      <c r="F343" s="59" t="s">
        <v>278</v>
      </c>
      <c r="G343" s="59" t="s">
        <v>278</v>
      </c>
      <c r="H343" s="59" t="s">
        <v>278</v>
      </c>
      <c r="I343" s="59" t="s">
        <v>278</v>
      </c>
      <c r="J343" s="59" t="s">
        <v>278</v>
      </c>
      <c r="K343" s="59"/>
      <c r="L343" s="59"/>
      <c r="M343" s="59"/>
      <c r="N343" s="59"/>
      <c r="O343" s="59"/>
      <c r="P343" s="59"/>
      <c r="Q343" s="59"/>
      <c r="R343" s="59"/>
      <c r="S343" s="59"/>
      <c r="T343" s="59"/>
      <c r="U343" s="59"/>
      <c r="V343" s="59"/>
      <c r="W343" s="59"/>
      <c r="X343" s="59"/>
      <c r="Y343" s="59"/>
      <c r="Z343" s="59"/>
    </row>
    <row r="344" ht="12.0" customHeight="1">
      <c r="A344" s="59"/>
      <c r="B344" s="59"/>
      <c r="C344" s="59"/>
      <c r="D344" s="337" t="s">
        <v>182</v>
      </c>
      <c r="E344" s="392">
        <v>162.0</v>
      </c>
      <c r="F344" s="392">
        <v>165.0</v>
      </c>
      <c r="G344" s="392">
        <v>168.0</v>
      </c>
      <c r="H344" s="392">
        <v>172.0</v>
      </c>
      <c r="I344" s="392">
        <v>176.0</v>
      </c>
      <c r="J344" s="392">
        <v>179.0</v>
      </c>
      <c r="K344" s="59"/>
      <c r="L344" s="59"/>
      <c r="M344" s="59"/>
      <c r="N344" s="59"/>
      <c r="O344" s="59"/>
      <c r="P344" s="59"/>
      <c r="Q344" s="59"/>
      <c r="R344" s="59"/>
      <c r="S344" s="59"/>
      <c r="T344" s="59"/>
      <c r="U344" s="59"/>
      <c r="V344" s="59"/>
      <c r="W344" s="59"/>
      <c r="X344" s="59"/>
      <c r="Y344" s="59"/>
      <c r="Z344" s="59"/>
    </row>
    <row r="345" ht="12.0" customHeight="1">
      <c r="A345" s="59"/>
      <c r="B345" s="59"/>
      <c r="C345" s="59"/>
      <c r="D345" s="337"/>
      <c r="E345" s="59"/>
      <c r="F345" s="59"/>
      <c r="G345" s="59"/>
      <c r="H345" s="59"/>
      <c r="I345" s="59"/>
      <c r="J345" s="59"/>
      <c r="K345" s="59"/>
      <c r="L345" s="59"/>
      <c r="M345" s="59"/>
      <c r="N345" s="59"/>
      <c r="O345" s="59"/>
      <c r="P345" s="59"/>
      <c r="Q345" s="59"/>
      <c r="R345" s="59"/>
      <c r="S345" s="59"/>
      <c r="T345" s="59"/>
      <c r="U345" s="59"/>
      <c r="V345" s="59"/>
      <c r="W345" s="59"/>
      <c r="X345" s="59"/>
      <c r="Y345" s="59"/>
      <c r="Z345" s="59"/>
    </row>
    <row r="346" ht="12.0" customHeight="1">
      <c r="A346" s="59"/>
      <c r="B346" s="394"/>
      <c r="C346" s="395" t="s">
        <v>183</v>
      </c>
      <c r="D346" s="59"/>
      <c r="E346" s="350" t="s">
        <v>215</v>
      </c>
      <c r="F346" s="350" t="str">
        <f t="shared" ref="F346:J346" si="83">F$4</f>
        <v>2026F</v>
      </c>
      <c r="G346" s="350" t="str">
        <f t="shared" si="83"/>
        <v>2027F</v>
      </c>
      <c r="H346" s="350" t="str">
        <f t="shared" si="83"/>
        <v>2028F</v>
      </c>
      <c r="I346" s="350" t="str">
        <f t="shared" si="83"/>
        <v>2029F</v>
      </c>
      <c r="J346" s="350" t="str">
        <f t="shared" si="83"/>
        <v>2030F</v>
      </c>
      <c r="K346" s="59"/>
      <c r="L346" s="59"/>
      <c r="M346" s="59"/>
      <c r="N346" s="59"/>
      <c r="O346" s="59"/>
      <c r="P346" s="59"/>
      <c r="Q346" s="59"/>
      <c r="R346" s="59"/>
      <c r="S346" s="59"/>
      <c r="T346" s="59"/>
      <c r="U346" s="59"/>
      <c r="V346" s="59"/>
      <c r="W346" s="59"/>
      <c r="X346" s="59"/>
      <c r="Y346" s="59"/>
      <c r="Z346" s="59"/>
    </row>
    <row r="347" ht="12.0" customHeight="1">
      <c r="A347" s="59"/>
      <c r="B347" s="59"/>
      <c r="C347" s="59"/>
      <c r="D347" s="337" t="s">
        <v>186</v>
      </c>
      <c r="E347" s="392">
        <v>121.23</v>
      </c>
      <c r="F347" s="392">
        <f t="shared" ref="F347:J347" si="84">E347</f>
        <v>121.23</v>
      </c>
      <c r="G347" s="392">
        <f t="shared" si="84"/>
        <v>121.23</v>
      </c>
      <c r="H347" s="392">
        <f t="shared" si="84"/>
        <v>121.23</v>
      </c>
      <c r="I347" s="392">
        <f t="shared" si="84"/>
        <v>121.23</v>
      </c>
      <c r="J347" s="392">
        <f t="shared" si="84"/>
        <v>121.23</v>
      </c>
      <c r="K347" s="59"/>
      <c r="L347" s="59"/>
      <c r="M347" s="59"/>
      <c r="N347" s="59"/>
      <c r="O347" s="59"/>
      <c r="P347" s="59"/>
      <c r="Q347" s="59"/>
      <c r="R347" s="59"/>
      <c r="S347" s="59"/>
      <c r="T347" s="59"/>
      <c r="U347" s="59"/>
      <c r="V347" s="59"/>
      <c r="W347" s="59"/>
      <c r="X347" s="59"/>
      <c r="Y347" s="59"/>
      <c r="Z347" s="59"/>
    </row>
    <row r="348" ht="12.0" customHeight="1">
      <c r="A348" s="59"/>
      <c r="B348" s="59"/>
      <c r="C348" s="59"/>
      <c r="D348" s="337" t="s">
        <v>187</v>
      </c>
      <c r="E348" s="392">
        <v>48.5</v>
      </c>
      <c r="F348" s="392">
        <f t="shared" ref="F348:J348" si="85">E348</f>
        <v>48.5</v>
      </c>
      <c r="G348" s="392">
        <f t="shared" si="85"/>
        <v>48.5</v>
      </c>
      <c r="H348" s="392">
        <f t="shared" si="85"/>
        <v>48.5</v>
      </c>
      <c r="I348" s="392">
        <f t="shared" si="85"/>
        <v>48.5</v>
      </c>
      <c r="J348" s="392">
        <f t="shared" si="85"/>
        <v>48.5</v>
      </c>
      <c r="K348" s="59"/>
      <c r="L348" s="59"/>
      <c r="M348" s="59"/>
      <c r="N348" s="59"/>
      <c r="O348" s="59"/>
      <c r="P348" s="59"/>
      <c r="Q348" s="59"/>
      <c r="R348" s="59"/>
      <c r="S348" s="59"/>
      <c r="T348" s="59"/>
      <c r="U348" s="59"/>
      <c r="V348" s="59"/>
      <c r="W348" s="59"/>
      <c r="X348" s="59"/>
      <c r="Y348" s="59"/>
      <c r="Z348" s="59"/>
    </row>
    <row r="349" ht="12.0" customHeight="1">
      <c r="A349" s="59"/>
      <c r="B349" s="59"/>
      <c r="C349" s="59"/>
      <c r="D349" s="337" t="s">
        <v>188</v>
      </c>
      <c r="E349" s="392">
        <v>1.2</v>
      </c>
      <c r="F349" s="392">
        <f t="shared" ref="F349:J349" si="86">E349</f>
        <v>1.2</v>
      </c>
      <c r="G349" s="392">
        <f t="shared" si="86"/>
        <v>1.2</v>
      </c>
      <c r="H349" s="392">
        <f t="shared" si="86"/>
        <v>1.2</v>
      </c>
      <c r="I349" s="392">
        <f t="shared" si="86"/>
        <v>1.2</v>
      </c>
      <c r="J349" s="392">
        <f t="shared" si="86"/>
        <v>1.2</v>
      </c>
      <c r="K349" s="59"/>
      <c r="L349" s="59"/>
      <c r="M349" s="59"/>
      <c r="N349" s="59"/>
      <c r="O349" s="59"/>
      <c r="P349" s="59"/>
      <c r="Q349" s="59"/>
      <c r="R349" s="59"/>
      <c r="S349" s="59"/>
      <c r="T349" s="59"/>
      <c r="U349" s="59"/>
      <c r="V349" s="59"/>
      <c r="W349" s="59"/>
      <c r="X349" s="59"/>
      <c r="Y349" s="59"/>
      <c r="Z349" s="59"/>
    </row>
    <row r="350" ht="12.0" customHeight="1">
      <c r="A350" s="59"/>
      <c r="B350" s="59"/>
      <c r="C350" s="59"/>
      <c r="D350" s="337" t="s">
        <v>190</v>
      </c>
      <c r="E350" s="392">
        <v>0.71</v>
      </c>
      <c r="F350" s="392">
        <f t="shared" ref="F350:J350" si="87">E350</f>
        <v>0.71</v>
      </c>
      <c r="G350" s="392">
        <f t="shared" si="87"/>
        <v>0.71</v>
      </c>
      <c r="H350" s="392">
        <f t="shared" si="87"/>
        <v>0.71</v>
      </c>
      <c r="I350" s="392">
        <f t="shared" si="87"/>
        <v>0.71</v>
      </c>
      <c r="J350" s="392">
        <f t="shared" si="87"/>
        <v>0.71</v>
      </c>
      <c r="K350" s="59"/>
      <c r="L350" s="59"/>
      <c r="M350" s="59"/>
      <c r="N350" s="59"/>
      <c r="O350" s="59"/>
      <c r="P350" s="59"/>
      <c r="Q350" s="59"/>
      <c r="R350" s="59"/>
      <c r="S350" s="59"/>
      <c r="T350" s="59"/>
      <c r="U350" s="59"/>
      <c r="V350" s="59"/>
      <c r="W350" s="59"/>
      <c r="X350" s="59"/>
      <c r="Y350" s="59"/>
      <c r="Z350" s="59"/>
    </row>
    <row r="351" ht="12.0" customHeight="1">
      <c r="A351" s="59"/>
      <c r="B351" s="59"/>
      <c r="C351" s="59"/>
      <c r="D351" s="337" t="s">
        <v>191</v>
      </c>
      <c r="E351" s="392">
        <v>-0.71</v>
      </c>
      <c r="F351" s="392">
        <f t="shared" ref="F351:J351" si="88">E351</f>
        <v>-0.71</v>
      </c>
      <c r="G351" s="392">
        <f t="shared" si="88"/>
        <v>-0.71</v>
      </c>
      <c r="H351" s="392">
        <f t="shared" si="88"/>
        <v>-0.71</v>
      </c>
      <c r="I351" s="392">
        <f t="shared" si="88"/>
        <v>-0.71</v>
      </c>
      <c r="J351" s="392">
        <f t="shared" si="88"/>
        <v>-0.71</v>
      </c>
      <c r="K351" s="59"/>
      <c r="L351" s="59"/>
      <c r="M351" s="59"/>
      <c r="N351" s="59"/>
      <c r="O351" s="59"/>
      <c r="P351" s="59"/>
      <c r="Q351" s="59"/>
      <c r="R351" s="59"/>
      <c r="S351" s="59"/>
      <c r="T351" s="59"/>
      <c r="U351" s="59"/>
      <c r="V351" s="59"/>
      <c r="W351" s="59"/>
      <c r="X351" s="59"/>
      <c r="Y351" s="59"/>
      <c r="Z351" s="59"/>
    </row>
    <row r="352" ht="12.0" customHeight="1">
      <c r="A352" s="59"/>
      <c r="B352" s="59"/>
      <c r="C352" s="59"/>
      <c r="D352" s="337" t="s">
        <v>279</v>
      </c>
      <c r="E352" s="392"/>
      <c r="F352" s="392"/>
      <c r="G352" s="392"/>
      <c r="H352" s="392"/>
      <c r="I352" s="392"/>
      <c r="J352" s="392"/>
      <c r="K352" s="59"/>
      <c r="L352" s="59"/>
      <c r="M352" s="59"/>
      <c r="N352" s="59"/>
      <c r="O352" s="59"/>
      <c r="P352" s="59"/>
      <c r="Q352" s="59"/>
      <c r="R352" s="59"/>
      <c r="S352" s="59"/>
      <c r="T352" s="59"/>
      <c r="U352" s="59"/>
      <c r="V352" s="59"/>
      <c r="W352" s="59"/>
      <c r="X352" s="59"/>
      <c r="Y352" s="59"/>
      <c r="Z352" s="59"/>
    </row>
    <row r="353" ht="12.0" customHeight="1">
      <c r="A353" s="59"/>
      <c r="B353" s="59"/>
      <c r="C353" s="59"/>
      <c r="D353" s="337" t="s">
        <v>193</v>
      </c>
      <c r="E353" s="392">
        <v>0.61</v>
      </c>
      <c r="F353" s="392">
        <f t="shared" ref="F353:J353" si="89">E353</f>
        <v>0.61</v>
      </c>
      <c r="G353" s="392">
        <f t="shared" si="89"/>
        <v>0.61</v>
      </c>
      <c r="H353" s="392">
        <f t="shared" si="89"/>
        <v>0.61</v>
      </c>
      <c r="I353" s="392">
        <f t="shared" si="89"/>
        <v>0.61</v>
      </c>
      <c r="J353" s="392">
        <f t="shared" si="89"/>
        <v>0.61</v>
      </c>
      <c r="K353" s="59"/>
      <c r="L353" s="59"/>
      <c r="M353" s="59"/>
      <c r="N353" s="59"/>
      <c r="O353" s="59"/>
      <c r="P353" s="59"/>
      <c r="Q353" s="59"/>
      <c r="R353" s="59"/>
      <c r="S353" s="59"/>
      <c r="T353" s="59"/>
      <c r="U353" s="59"/>
      <c r="V353" s="59"/>
      <c r="W353" s="59"/>
      <c r="X353" s="59"/>
      <c r="Y353" s="59"/>
      <c r="Z353" s="59"/>
    </row>
    <row r="354" ht="12.0" customHeight="1">
      <c r="A354" s="59"/>
      <c r="B354" s="59"/>
      <c r="C354" s="59"/>
      <c r="D354" s="337" t="s">
        <v>194</v>
      </c>
      <c r="E354" s="392">
        <v>1.2</v>
      </c>
      <c r="F354" s="392">
        <f t="shared" ref="F354:J354" si="90">E354</f>
        <v>1.2</v>
      </c>
      <c r="G354" s="392">
        <f t="shared" si="90"/>
        <v>1.2</v>
      </c>
      <c r="H354" s="392">
        <f t="shared" si="90"/>
        <v>1.2</v>
      </c>
      <c r="I354" s="392">
        <f t="shared" si="90"/>
        <v>1.2</v>
      </c>
      <c r="J354" s="392">
        <f t="shared" si="90"/>
        <v>1.2</v>
      </c>
      <c r="K354" s="59"/>
      <c r="L354" s="59"/>
      <c r="M354" s="59"/>
      <c r="N354" s="59"/>
      <c r="O354" s="59"/>
      <c r="P354" s="59"/>
      <c r="Q354" s="59"/>
      <c r="R354" s="59"/>
      <c r="S354" s="59"/>
      <c r="T354" s="59"/>
      <c r="U354" s="59"/>
      <c r="V354" s="59"/>
      <c r="W354" s="59"/>
      <c r="X354" s="59"/>
      <c r="Y354" s="59"/>
      <c r="Z354" s="59"/>
    </row>
    <row r="355" ht="12.0" customHeight="1">
      <c r="A355" s="59"/>
      <c r="B355" s="59"/>
      <c r="C355" s="59"/>
      <c r="D355" s="337" t="s">
        <v>195</v>
      </c>
      <c r="E355" s="392"/>
      <c r="F355" s="392"/>
      <c r="G355" s="59"/>
      <c r="H355" s="59"/>
      <c r="I355" s="59"/>
      <c r="J355" s="59"/>
      <c r="K355" s="59"/>
      <c r="L355" s="59"/>
      <c r="M355" s="59"/>
      <c r="N355" s="59"/>
      <c r="O355" s="59"/>
      <c r="P355" s="59"/>
      <c r="Q355" s="59"/>
      <c r="R355" s="59"/>
      <c r="S355" s="59"/>
      <c r="T355" s="59"/>
      <c r="U355" s="59"/>
      <c r="V355" s="59"/>
      <c r="W355" s="59"/>
      <c r="X355" s="59"/>
      <c r="Y355" s="59"/>
      <c r="Z355" s="59"/>
    </row>
    <row r="356" ht="12.0" customHeight="1">
      <c r="A356" s="59"/>
      <c r="B356" s="59"/>
      <c r="C356" s="59"/>
      <c r="D356" s="337" t="s">
        <v>196</v>
      </c>
      <c r="E356" s="392"/>
      <c r="F356" s="392"/>
      <c r="G356" s="59"/>
      <c r="H356" s="59"/>
      <c r="I356" s="59"/>
      <c r="J356" s="59"/>
      <c r="K356" s="59"/>
      <c r="L356" s="59"/>
      <c r="M356" s="59"/>
      <c r="N356" s="59"/>
      <c r="O356" s="59"/>
      <c r="P356" s="59"/>
      <c r="Q356" s="59"/>
      <c r="R356" s="59"/>
      <c r="S356" s="59"/>
      <c r="T356" s="59"/>
      <c r="U356" s="59"/>
      <c r="V356" s="59"/>
      <c r="W356" s="59"/>
      <c r="X356" s="59"/>
      <c r="Y356" s="59"/>
      <c r="Z356" s="59"/>
    </row>
    <row r="357" ht="12.0" customHeight="1">
      <c r="A357" s="59"/>
      <c r="B357" s="59"/>
      <c r="C357" s="59"/>
      <c r="D357" s="337" t="s">
        <v>280</v>
      </c>
      <c r="E357" s="392"/>
      <c r="F357" s="392"/>
      <c r="G357" s="59"/>
      <c r="H357" s="59"/>
      <c r="I357" s="59"/>
      <c r="J357" s="59"/>
      <c r="K357" s="59"/>
      <c r="L357" s="59"/>
      <c r="M357" s="59"/>
      <c r="N357" s="59"/>
      <c r="O357" s="59"/>
      <c r="P357" s="59"/>
      <c r="Q357" s="59"/>
      <c r="R357" s="59"/>
      <c r="S357" s="59"/>
      <c r="T357" s="59"/>
      <c r="U357" s="59"/>
      <c r="V357" s="59"/>
      <c r="W357" s="59"/>
      <c r="X357" s="59"/>
      <c r="Y357" s="59"/>
      <c r="Z357" s="59"/>
    </row>
    <row r="358" ht="12.0" customHeight="1">
      <c r="A358" s="59"/>
      <c r="B358" s="59"/>
      <c r="C358" s="59"/>
      <c r="D358" s="337" t="s">
        <v>281</v>
      </c>
      <c r="E358" s="392" t="s">
        <v>282</v>
      </c>
      <c r="F358" s="392" t="s">
        <v>282</v>
      </c>
      <c r="G358" s="59" t="s">
        <v>282</v>
      </c>
      <c r="H358" s="59" t="s">
        <v>282</v>
      </c>
      <c r="I358" s="59" t="s">
        <v>282</v>
      </c>
      <c r="J358" s="59" t="s">
        <v>282</v>
      </c>
      <c r="K358" s="59"/>
      <c r="L358" s="59"/>
      <c r="M358" s="59"/>
      <c r="N358" s="59"/>
      <c r="O358" s="59"/>
      <c r="P358" s="59"/>
      <c r="Q358" s="59"/>
      <c r="R358" s="59"/>
      <c r="S358" s="59"/>
      <c r="T358" s="59"/>
      <c r="U358" s="59"/>
      <c r="V358" s="59"/>
      <c r="W358" s="59"/>
      <c r="X358" s="59"/>
      <c r="Y358" s="59"/>
      <c r="Z358" s="59"/>
    </row>
    <row r="359" ht="12.0" customHeight="1">
      <c r="A359" s="59"/>
      <c r="B359" s="59"/>
      <c r="C359" s="59"/>
      <c r="D359" s="337" t="s">
        <v>199</v>
      </c>
      <c r="E359" s="392">
        <v>4.85</v>
      </c>
      <c r="F359" s="392">
        <f t="shared" ref="F359:J359" si="91">E359</f>
        <v>4.85</v>
      </c>
      <c r="G359" s="392">
        <f t="shared" si="91"/>
        <v>4.85</v>
      </c>
      <c r="H359" s="392">
        <f t="shared" si="91"/>
        <v>4.85</v>
      </c>
      <c r="I359" s="392">
        <f t="shared" si="91"/>
        <v>4.85</v>
      </c>
      <c r="J359" s="392">
        <f t="shared" si="91"/>
        <v>4.85</v>
      </c>
      <c r="K359" s="59"/>
      <c r="L359" s="59"/>
      <c r="M359" s="59"/>
      <c r="N359" s="59"/>
      <c r="O359" s="59"/>
      <c r="P359" s="59"/>
      <c r="Q359" s="59"/>
      <c r="R359" s="59"/>
      <c r="S359" s="59"/>
      <c r="T359" s="59"/>
      <c r="U359" s="59"/>
      <c r="V359" s="59"/>
      <c r="W359" s="59"/>
      <c r="X359" s="59"/>
      <c r="Y359" s="59"/>
      <c r="Z359" s="59"/>
    </row>
    <row r="360" ht="12.0" customHeight="1">
      <c r="A360" s="59"/>
      <c r="B360" s="59"/>
      <c r="C360" s="59"/>
      <c r="D360" s="337" t="s">
        <v>283</v>
      </c>
      <c r="E360" s="392"/>
      <c r="F360" s="392"/>
      <c r="G360" s="392"/>
      <c r="H360" s="392"/>
      <c r="I360" s="392"/>
      <c r="J360" s="392"/>
      <c r="K360" s="59"/>
      <c r="L360" s="59"/>
      <c r="M360" s="59"/>
      <c r="N360" s="59"/>
      <c r="O360" s="59"/>
      <c r="P360" s="59"/>
      <c r="Q360" s="59"/>
      <c r="R360" s="59"/>
      <c r="S360" s="59"/>
      <c r="T360" s="59"/>
      <c r="U360" s="59"/>
      <c r="V360" s="59"/>
      <c r="W360" s="59"/>
      <c r="X360" s="59"/>
      <c r="Y360" s="59"/>
      <c r="Z360" s="59"/>
    </row>
    <row r="361" ht="12.0" customHeight="1">
      <c r="A361" s="59"/>
      <c r="B361" s="59"/>
      <c r="C361" s="59"/>
      <c r="D361" s="337" t="s">
        <v>284</v>
      </c>
      <c r="E361" s="392">
        <v>2.42</v>
      </c>
      <c r="F361" s="392">
        <v>2.42</v>
      </c>
      <c r="G361" s="392">
        <v>2.42</v>
      </c>
      <c r="H361" s="392">
        <v>2.42</v>
      </c>
      <c r="I361" s="392">
        <v>2.42</v>
      </c>
      <c r="J361" s="392">
        <v>2.42</v>
      </c>
      <c r="K361" s="59"/>
      <c r="L361" s="59"/>
      <c r="M361" s="59"/>
      <c r="N361" s="59"/>
      <c r="O361" s="59"/>
      <c r="P361" s="59"/>
      <c r="Q361" s="59"/>
      <c r="R361" s="59"/>
      <c r="S361" s="59"/>
      <c r="T361" s="59"/>
      <c r="U361" s="59"/>
      <c r="V361" s="59"/>
      <c r="W361" s="59"/>
      <c r="X361" s="59"/>
      <c r="Y361" s="59"/>
      <c r="Z361" s="59"/>
    </row>
    <row r="362" ht="12.0" customHeight="1">
      <c r="A362" s="59"/>
      <c r="B362" s="59"/>
      <c r="C362" s="59"/>
      <c r="D362" s="337"/>
      <c r="E362" s="59"/>
      <c r="F362" s="59"/>
      <c r="G362" s="392"/>
      <c r="H362" s="392"/>
      <c r="I362" s="392"/>
      <c r="J362" s="392"/>
      <c r="K362" s="59"/>
      <c r="L362" s="59"/>
      <c r="M362" s="59"/>
      <c r="N362" s="59"/>
      <c r="O362" s="59"/>
      <c r="P362" s="59"/>
      <c r="Q362" s="59"/>
      <c r="R362" s="59"/>
      <c r="S362" s="59"/>
      <c r="T362" s="59"/>
      <c r="U362" s="59"/>
      <c r="V362" s="59"/>
      <c r="W362" s="59"/>
      <c r="X362" s="59"/>
      <c r="Y362" s="59"/>
      <c r="Z362" s="59"/>
    </row>
    <row r="363" ht="12.0" customHeight="1">
      <c r="A363" s="59"/>
      <c r="B363" s="59"/>
      <c r="C363" s="59"/>
      <c r="D363" s="337"/>
      <c r="E363" s="59"/>
      <c r="F363" s="59"/>
      <c r="G363" s="59"/>
      <c r="H363" s="59"/>
      <c r="I363" s="59"/>
      <c r="J363" s="59"/>
      <c r="K363" s="59"/>
      <c r="L363" s="59"/>
      <c r="M363" s="59"/>
      <c r="N363" s="59"/>
      <c r="O363" s="59"/>
      <c r="P363" s="59"/>
      <c r="Q363" s="59"/>
      <c r="R363" s="59"/>
      <c r="S363" s="59"/>
      <c r="T363" s="59"/>
      <c r="U363" s="59"/>
      <c r="V363" s="59"/>
      <c r="W363" s="59"/>
      <c r="X363" s="59"/>
      <c r="Y363" s="59"/>
      <c r="Z363" s="59"/>
    </row>
    <row r="364" ht="12.0" customHeight="1">
      <c r="A364" s="59"/>
      <c r="B364" s="59"/>
      <c r="C364" s="337"/>
      <c r="D364" s="337"/>
      <c r="E364" s="3"/>
      <c r="F364" s="59"/>
      <c r="G364" s="59"/>
      <c r="H364" s="59"/>
      <c r="I364" s="59"/>
      <c r="J364" s="59"/>
      <c r="K364" s="59"/>
      <c r="L364" s="59"/>
      <c r="M364" s="59"/>
      <c r="N364" s="59"/>
      <c r="O364" s="59"/>
      <c r="P364" s="59"/>
      <c r="Q364" s="59"/>
      <c r="R364" s="59"/>
      <c r="S364" s="59"/>
      <c r="T364" s="59"/>
      <c r="U364" s="59"/>
      <c r="V364" s="59"/>
      <c r="W364" s="59"/>
      <c r="X364" s="59"/>
      <c r="Y364" s="59"/>
      <c r="Z364" s="59"/>
    </row>
    <row r="365" ht="12.0" customHeight="1">
      <c r="A365" s="59"/>
      <c r="B365" s="351"/>
      <c r="C365" s="351"/>
      <c r="D365" s="337"/>
      <c r="E365" s="3"/>
      <c r="F365" s="59"/>
      <c r="G365" s="59"/>
      <c r="H365" s="59"/>
      <c r="I365" s="59"/>
      <c r="J365" s="59"/>
      <c r="K365" s="59"/>
      <c r="L365" s="59"/>
      <c r="M365" s="59"/>
      <c r="N365" s="59"/>
      <c r="O365" s="59"/>
      <c r="P365" s="59"/>
      <c r="Q365" s="59"/>
      <c r="R365" s="59"/>
      <c r="S365" s="59"/>
      <c r="T365" s="59"/>
      <c r="U365" s="59"/>
      <c r="V365" s="59"/>
      <c r="W365" s="59"/>
      <c r="X365" s="59"/>
      <c r="Y365" s="59"/>
      <c r="Z365" s="59"/>
    </row>
    <row r="366" ht="12.0" customHeight="1">
      <c r="A366" s="59"/>
      <c r="B366" s="351"/>
      <c r="C366" s="351"/>
      <c r="D366" s="337"/>
      <c r="E366" s="3"/>
      <c r="F366" s="59"/>
      <c r="G366" s="59"/>
      <c r="H366" s="59"/>
      <c r="I366" s="59"/>
      <c r="J366" s="59"/>
      <c r="K366" s="59"/>
      <c r="L366" s="59"/>
      <c r="M366" s="59"/>
      <c r="N366" s="59"/>
      <c r="O366" s="59"/>
      <c r="P366" s="59"/>
      <c r="Q366" s="59"/>
      <c r="R366" s="59"/>
      <c r="S366" s="59"/>
      <c r="T366" s="59"/>
      <c r="U366" s="59"/>
      <c r="V366" s="59"/>
      <c r="W366" s="59"/>
      <c r="X366" s="59"/>
      <c r="Y366" s="59"/>
      <c r="Z366" s="59"/>
    </row>
    <row r="367" ht="12.0" customHeight="1">
      <c r="A367" s="59"/>
      <c r="B367" s="351"/>
      <c r="C367" s="59"/>
      <c r="D367" s="396"/>
      <c r="E367" s="397" t="s">
        <v>7</v>
      </c>
      <c r="F367" s="397" t="s">
        <v>285</v>
      </c>
      <c r="G367" s="397"/>
      <c r="H367" s="397"/>
      <c r="I367" s="397"/>
      <c r="J367" s="397"/>
      <c r="K367" s="59"/>
      <c r="L367" s="59"/>
      <c r="M367" s="59"/>
      <c r="N367" s="59"/>
      <c r="O367" s="59"/>
      <c r="P367" s="59"/>
      <c r="Q367" s="59"/>
      <c r="R367" s="59"/>
      <c r="S367" s="59"/>
      <c r="T367" s="59"/>
      <c r="U367" s="59"/>
      <c r="V367" s="59"/>
      <c r="W367" s="59"/>
      <c r="X367" s="59"/>
      <c r="Y367" s="59"/>
      <c r="Z367" s="59"/>
    </row>
    <row r="368" ht="12.0" customHeight="1">
      <c r="A368" s="59"/>
      <c r="B368" s="351"/>
      <c r="C368" s="59"/>
      <c r="D368" s="59"/>
      <c r="E368" s="350">
        <v>2025.0</v>
      </c>
      <c r="F368" s="350">
        <v>2026.0</v>
      </c>
      <c r="G368" s="350">
        <v>2027.0</v>
      </c>
      <c r="H368" s="350">
        <v>2028.0</v>
      </c>
      <c r="I368" s="350">
        <v>2029.0</v>
      </c>
      <c r="J368" s="350">
        <v>2030.0</v>
      </c>
      <c r="K368" s="59"/>
      <c r="L368" s="59"/>
      <c r="M368" s="59"/>
      <c r="N368" s="59"/>
      <c r="O368" s="59"/>
      <c r="P368" s="59"/>
      <c r="Q368" s="59"/>
      <c r="R368" s="59"/>
      <c r="S368" s="59"/>
      <c r="T368" s="59"/>
      <c r="U368" s="59"/>
      <c r="V368" s="59"/>
      <c r="W368" s="59"/>
      <c r="X368" s="59"/>
      <c r="Y368" s="59"/>
      <c r="Z368" s="59"/>
    </row>
    <row r="369" ht="12.0" customHeight="1">
      <c r="A369" s="59"/>
      <c r="B369" s="351"/>
      <c r="C369" s="59"/>
      <c r="D369" s="396" t="s">
        <v>286</v>
      </c>
      <c r="E369" s="392">
        <v>16.0</v>
      </c>
      <c r="F369" s="392">
        <v>11.0</v>
      </c>
      <c r="G369" s="392">
        <v>12.0</v>
      </c>
      <c r="H369" s="392">
        <v>12.0</v>
      </c>
      <c r="I369" s="392">
        <v>12.0</v>
      </c>
      <c r="J369" s="392">
        <v>12.0</v>
      </c>
      <c r="K369" s="59"/>
      <c r="L369" s="59"/>
      <c r="M369" s="59"/>
      <c r="N369" s="59"/>
      <c r="O369" s="59"/>
      <c r="P369" s="59"/>
      <c r="Q369" s="59"/>
      <c r="R369" s="59"/>
      <c r="S369" s="59"/>
      <c r="T369" s="59"/>
      <c r="U369" s="59"/>
      <c r="V369" s="59"/>
      <c r="W369" s="59"/>
      <c r="X369" s="59"/>
      <c r="Y369" s="59"/>
      <c r="Z369" s="59"/>
    </row>
    <row r="370" ht="12.0" customHeight="1">
      <c r="A370" s="59"/>
      <c r="B370" s="351"/>
      <c r="C370" s="59"/>
      <c r="D370" s="396" t="s">
        <v>287</v>
      </c>
      <c r="E370" s="392">
        <v>84.0</v>
      </c>
      <c r="F370" s="392">
        <v>87.0</v>
      </c>
      <c r="G370" s="392">
        <v>89.0</v>
      </c>
      <c r="H370" s="392">
        <v>91.0</v>
      </c>
      <c r="I370" s="392">
        <v>93.0</v>
      </c>
      <c r="J370" s="392">
        <v>95.0</v>
      </c>
      <c r="K370" s="59"/>
      <c r="L370" s="59"/>
      <c r="M370" s="59"/>
      <c r="N370" s="59"/>
      <c r="O370" s="59"/>
      <c r="P370" s="59"/>
      <c r="Q370" s="59"/>
      <c r="R370" s="59"/>
      <c r="S370" s="59"/>
      <c r="T370" s="59"/>
      <c r="U370" s="59"/>
      <c r="V370" s="59"/>
      <c r="W370" s="59"/>
      <c r="X370" s="59"/>
      <c r="Y370" s="59"/>
      <c r="Z370" s="59"/>
    </row>
    <row r="371" ht="12.0" customHeight="1">
      <c r="A371" s="59"/>
      <c r="B371" s="351"/>
      <c r="C371" s="59"/>
      <c r="D371" s="396" t="s">
        <v>288</v>
      </c>
      <c r="E371" s="392">
        <v>347.0</v>
      </c>
      <c r="F371" s="392">
        <v>266.0</v>
      </c>
      <c r="G371" s="392">
        <v>272.0</v>
      </c>
      <c r="H371" s="392">
        <v>277.0</v>
      </c>
      <c r="I371" s="392">
        <v>283.0</v>
      </c>
      <c r="J371" s="392">
        <v>289.0</v>
      </c>
      <c r="K371" s="59"/>
      <c r="L371" s="59"/>
      <c r="M371" s="59"/>
      <c r="N371" s="59"/>
      <c r="O371" s="59"/>
      <c r="P371" s="59"/>
      <c r="Q371" s="59"/>
      <c r="R371" s="59"/>
      <c r="S371" s="59"/>
      <c r="T371" s="59"/>
      <c r="U371" s="59"/>
      <c r="V371" s="59"/>
      <c r="W371" s="59"/>
      <c r="X371" s="59"/>
      <c r="Y371" s="59"/>
      <c r="Z371" s="59"/>
    </row>
    <row r="372" ht="12.0" customHeight="1">
      <c r="A372" s="59"/>
      <c r="B372" s="351"/>
      <c r="C372" s="59"/>
      <c r="D372" s="396" t="s">
        <v>289</v>
      </c>
      <c r="E372" s="392">
        <v>15.0</v>
      </c>
      <c r="F372" s="392">
        <v>0.0</v>
      </c>
      <c r="G372" s="392">
        <v>0.0</v>
      </c>
      <c r="H372" s="392">
        <v>0.0</v>
      </c>
      <c r="I372" s="392">
        <v>0.0</v>
      </c>
      <c r="J372" s="392">
        <v>0.0</v>
      </c>
      <c r="K372" s="59"/>
      <c r="L372" s="59"/>
      <c r="M372" s="59"/>
      <c r="N372" s="59"/>
      <c r="O372" s="59"/>
      <c r="P372" s="59"/>
      <c r="Q372" s="59"/>
      <c r="R372" s="59"/>
      <c r="S372" s="59"/>
      <c r="T372" s="59"/>
      <c r="U372" s="59"/>
      <c r="V372" s="59"/>
      <c r="W372" s="59"/>
      <c r="X372" s="59"/>
      <c r="Y372" s="59"/>
      <c r="Z372" s="59"/>
    </row>
    <row r="373" ht="12.0" customHeight="1">
      <c r="A373" s="59"/>
      <c r="B373" s="59"/>
      <c r="C373" s="351"/>
      <c r="D373" s="337"/>
      <c r="E373" s="3"/>
      <c r="F373" s="59"/>
      <c r="G373" s="59"/>
      <c r="H373" s="59"/>
      <c r="I373" s="59"/>
      <c r="J373" s="59"/>
      <c r="K373" s="59"/>
      <c r="L373" s="59"/>
      <c r="M373" s="59"/>
      <c r="N373" s="59"/>
      <c r="O373" s="59"/>
      <c r="P373" s="59"/>
      <c r="Q373" s="59"/>
      <c r="R373" s="59"/>
      <c r="S373" s="59"/>
      <c r="T373" s="59"/>
      <c r="U373" s="59"/>
      <c r="V373" s="59"/>
      <c r="W373" s="59"/>
      <c r="X373" s="59"/>
      <c r="Y373" s="59"/>
      <c r="Z373" s="59"/>
    </row>
    <row r="374" ht="12.0" customHeight="1">
      <c r="A374" s="59"/>
      <c r="B374" s="59"/>
      <c r="C374" s="351"/>
      <c r="D374" s="337"/>
      <c r="E374" s="3"/>
      <c r="F374" s="59"/>
      <c r="G374" s="59"/>
      <c r="H374" s="59"/>
      <c r="I374" s="59"/>
      <c r="J374" s="59"/>
      <c r="K374" s="59"/>
      <c r="L374" s="59"/>
      <c r="M374" s="59"/>
      <c r="N374" s="59"/>
      <c r="O374" s="59"/>
      <c r="P374" s="59"/>
      <c r="Q374" s="59"/>
      <c r="R374" s="59"/>
      <c r="S374" s="59"/>
      <c r="T374" s="59"/>
      <c r="U374" s="59"/>
      <c r="V374" s="59"/>
      <c r="W374" s="59"/>
      <c r="X374" s="59"/>
      <c r="Y374" s="59"/>
      <c r="Z374" s="59"/>
    </row>
    <row r="375" ht="12.0" customHeight="1">
      <c r="A375" s="59"/>
      <c r="B375" s="59"/>
      <c r="C375" s="351"/>
      <c r="D375" s="337"/>
      <c r="E375" s="3"/>
      <c r="F375" s="59"/>
      <c r="G375" s="59"/>
      <c r="H375" s="59"/>
      <c r="I375" s="59"/>
      <c r="J375" s="59"/>
      <c r="K375" s="59"/>
      <c r="L375" s="59"/>
      <c r="M375" s="59"/>
      <c r="N375" s="59"/>
      <c r="O375" s="59"/>
      <c r="P375" s="59"/>
      <c r="Q375" s="59"/>
      <c r="R375" s="59"/>
      <c r="S375" s="59"/>
      <c r="T375" s="59"/>
      <c r="U375" s="59"/>
      <c r="V375" s="59"/>
      <c r="W375" s="59"/>
      <c r="X375" s="59"/>
      <c r="Y375" s="59"/>
      <c r="Z375" s="59"/>
    </row>
    <row r="376" ht="12.0" customHeight="1">
      <c r="A376" s="59"/>
      <c r="B376" s="59"/>
      <c r="C376" s="59"/>
      <c r="D376" s="337"/>
      <c r="E376" s="3"/>
      <c r="F376" s="59"/>
      <c r="G376" s="59"/>
      <c r="H376" s="59"/>
      <c r="I376" s="59"/>
      <c r="J376" s="59"/>
      <c r="K376" s="59"/>
      <c r="L376" s="59"/>
      <c r="M376" s="59"/>
      <c r="N376" s="59"/>
      <c r="O376" s="59"/>
      <c r="P376" s="59"/>
      <c r="Q376" s="59"/>
      <c r="R376" s="59"/>
      <c r="S376" s="59"/>
      <c r="T376" s="59"/>
      <c r="U376" s="59"/>
      <c r="V376" s="59"/>
      <c r="W376" s="59"/>
      <c r="X376" s="59"/>
      <c r="Y376" s="59"/>
      <c r="Z376" s="59"/>
    </row>
    <row r="377" ht="12.0" customHeight="1">
      <c r="A377" s="59"/>
      <c r="B377" s="59"/>
      <c r="C377" s="337"/>
      <c r="D377" s="3"/>
      <c r="E377" s="3"/>
      <c r="F377" s="3"/>
      <c r="G377" s="3"/>
      <c r="H377" s="3"/>
      <c r="I377" s="3"/>
      <c r="J377" s="3"/>
      <c r="K377" s="59"/>
      <c r="L377" s="59"/>
      <c r="M377" s="59"/>
      <c r="N377" s="59"/>
      <c r="O377" s="59"/>
      <c r="P377" s="59"/>
      <c r="Q377" s="59"/>
      <c r="R377" s="59"/>
      <c r="S377" s="59"/>
      <c r="T377" s="59"/>
      <c r="U377" s="59"/>
      <c r="V377" s="59"/>
      <c r="W377" s="59"/>
      <c r="X377" s="59"/>
      <c r="Y377" s="59"/>
      <c r="Z377" s="59"/>
    </row>
    <row r="378" ht="12.0" customHeight="1">
      <c r="A378" s="59"/>
      <c r="B378" s="351"/>
      <c r="C378" s="351"/>
      <c r="D378" s="337"/>
      <c r="E378" s="3"/>
      <c r="F378" s="59"/>
      <c r="G378" s="59"/>
      <c r="H378" s="59"/>
      <c r="I378" s="59"/>
      <c r="J378" s="59"/>
      <c r="K378" s="59"/>
      <c r="L378" s="59"/>
      <c r="M378" s="59"/>
      <c r="N378" s="59"/>
      <c r="O378" s="59"/>
      <c r="P378" s="59"/>
      <c r="Q378" s="59"/>
      <c r="R378" s="59"/>
      <c r="S378" s="59"/>
      <c r="T378" s="59"/>
      <c r="U378" s="59"/>
      <c r="V378" s="59"/>
      <c r="W378" s="59"/>
      <c r="X378" s="59"/>
      <c r="Y378" s="59"/>
      <c r="Z378" s="59"/>
    </row>
    <row r="379" ht="12.0" customHeight="1">
      <c r="A379" s="59"/>
      <c r="B379" s="351"/>
      <c r="C379" s="351"/>
      <c r="D379" s="337"/>
      <c r="E379" s="3"/>
      <c r="F379" s="59"/>
      <c r="G379" s="59"/>
      <c r="H379" s="59"/>
      <c r="I379" s="59"/>
      <c r="J379" s="59"/>
      <c r="K379" s="59"/>
      <c r="L379" s="59"/>
      <c r="M379" s="59"/>
      <c r="N379" s="59"/>
      <c r="O379" s="59"/>
      <c r="P379" s="59"/>
      <c r="Q379" s="59"/>
      <c r="R379" s="59"/>
      <c r="S379" s="59"/>
      <c r="T379" s="59"/>
      <c r="U379" s="59"/>
      <c r="V379" s="59"/>
      <c r="W379" s="59"/>
      <c r="X379" s="59"/>
      <c r="Y379" s="59"/>
      <c r="Z379" s="59"/>
    </row>
    <row r="380" ht="12.0" customHeight="1">
      <c r="A380" s="59"/>
      <c r="B380" s="351"/>
      <c r="C380" s="351"/>
      <c r="D380" s="337"/>
      <c r="E380" s="3"/>
      <c r="F380" s="59"/>
      <c r="G380" s="59"/>
      <c r="H380" s="59"/>
      <c r="I380" s="59"/>
      <c r="J380" s="59"/>
      <c r="K380" s="59"/>
      <c r="L380" s="59"/>
      <c r="M380" s="59"/>
      <c r="N380" s="59"/>
      <c r="O380" s="59"/>
      <c r="P380" s="59"/>
      <c r="Q380" s="59"/>
      <c r="R380" s="59"/>
      <c r="S380" s="59"/>
      <c r="T380" s="59"/>
      <c r="U380" s="59"/>
      <c r="V380" s="59"/>
      <c r="W380" s="59"/>
      <c r="X380" s="59"/>
      <c r="Y380" s="59"/>
      <c r="Z380" s="59"/>
    </row>
    <row r="381" ht="12.0" customHeight="1">
      <c r="A381" s="59"/>
      <c r="B381" s="351"/>
      <c r="C381" s="351"/>
      <c r="D381" s="337"/>
      <c r="E381" s="3"/>
      <c r="F381" s="59"/>
      <c r="G381" s="59"/>
      <c r="H381" s="59"/>
      <c r="I381" s="59"/>
      <c r="J381" s="59"/>
      <c r="K381" s="59"/>
      <c r="L381" s="59"/>
      <c r="M381" s="59"/>
      <c r="N381" s="59"/>
      <c r="O381" s="59"/>
      <c r="P381" s="59"/>
      <c r="Q381" s="59"/>
      <c r="R381" s="59"/>
      <c r="S381" s="59"/>
      <c r="T381" s="59"/>
      <c r="U381" s="59"/>
      <c r="V381" s="59"/>
      <c r="W381" s="59"/>
      <c r="X381" s="59"/>
      <c r="Y381" s="59"/>
      <c r="Z381" s="59"/>
    </row>
    <row r="382" ht="12.0" customHeight="1">
      <c r="A382" s="59"/>
      <c r="B382" s="351"/>
      <c r="C382" s="351"/>
      <c r="D382" s="337"/>
      <c r="E382" s="3"/>
      <c r="F382" s="59"/>
      <c r="G382" s="59"/>
      <c r="H382" s="59"/>
      <c r="I382" s="59"/>
      <c r="J382" s="59"/>
      <c r="K382" s="59"/>
      <c r="L382" s="59"/>
      <c r="M382" s="59"/>
      <c r="N382" s="59"/>
      <c r="O382" s="59"/>
      <c r="P382" s="59"/>
      <c r="Q382" s="59"/>
      <c r="R382" s="59"/>
      <c r="S382" s="59"/>
      <c r="T382" s="59"/>
      <c r="U382" s="59"/>
      <c r="V382" s="59"/>
      <c r="W382" s="59"/>
      <c r="X382" s="59"/>
      <c r="Y382" s="59"/>
      <c r="Z382" s="59"/>
    </row>
    <row r="383" ht="12.0" customHeight="1">
      <c r="A383" s="59"/>
      <c r="B383" s="351"/>
      <c r="C383" s="351"/>
      <c r="D383" s="337"/>
      <c r="E383" s="3"/>
      <c r="F383" s="59"/>
      <c r="G383" s="59"/>
      <c r="H383" s="59"/>
      <c r="I383" s="59"/>
      <c r="J383" s="59"/>
      <c r="K383" s="59"/>
      <c r="L383" s="59"/>
      <c r="M383" s="59"/>
      <c r="N383" s="59"/>
      <c r="O383" s="59"/>
      <c r="P383" s="59"/>
      <c r="Q383" s="59"/>
      <c r="R383" s="59"/>
      <c r="S383" s="59"/>
      <c r="T383" s="59"/>
      <c r="U383" s="59"/>
      <c r="V383" s="59"/>
      <c r="W383" s="59"/>
      <c r="X383" s="59"/>
      <c r="Y383" s="59"/>
      <c r="Z383" s="59"/>
    </row>
    <row r="384" ht="12.0" customHeight="1">
      <c r="A384" s="59"/>
      <c r="B384" s="351"/>
      <c r="C384" s="351"/>
      <c r="D384" s="337"/>
      <c r="E384" s="3"/>
      <c r="F384" s="59"/>
      <c r="G384" s="59"/>
      <c r="H384" s="59"/>
      <c r="I384" s="59"/>
      <c r="J384" s="59"/>
      <c r="K384" s="59"/>
      <c r="L384" s="59"/>
      <c r="M384" s="59"/>
      <c r="N384" s="59"/>
      <c r="O384" s="59"/>
      <c r="P384" s="59"/>
      <c r="Q384" s="59"/>
      <c r="R384" s="59"/>
      <c r="S384" s="59"/>
      <c r="T384" s="59"/>
      <c r="U384" s="59"/>
      <c r="V384" s="59"/>
      <c r="W384" s="59"/>
      <c r="X384" s="59"/>
      <c r="Y384" s="59"/>
      <c r="Z384" s="59"/>
    </row>
    <row r="385" ht="12.0" customHeight="1">
      <c r="A385" s="59"/>
      <c r="B385" s="351"/>
      <c r="C385" s="351"/>
      <c r="D385" s="337"/>
      <c r="E385" s="3"/>
      <c r="F385" s="59"/>
      <c r="G385" s="59"/>
      <c r="H385" s="59"/>
      <c r="I385" s="59"/>
      <c r="J385" s="59"/>
      <c r="K385" s="59"/>
      <c r="L385" s="59"/>
      <c r="M385" s="59"/>
      <c r="N385" s="59"/>
      <c r="O385" s="59"/>
      <c r="P385" s="59"/>
      <c r="Q385" s="59"/>
      <c r="R385" s="59"/>
      <c r="S385" s="59"/>
      <c r="T385" s="59"/>
      <c r="U385" s="59"/>
      <c r="V385" s="59"/>
      <c r="W385" s="59"/>
      <c r="X385" s="59"/>
      <c r="Y385" s="59"/>
      <c r="Z385" s="59"/>
    </row>
    <row r="386" ht="12.0" customHeight="1">
      <c r="A386" s="59"/>
      <c r="B386" s="59"/>
      <c r="C386" s="351"/>
      <c r="D386" s="337"/>
      <c r="E386" s="3"/>
      <c r="F386" s="59"/>
      <c r="G386" s="59"/>
      <c r="H386" s="59"/>
      <c r="I386" s="59"/>
      <c r="J386" s="59"/>
      <c r="K386" s="59"/>
      <c r="L386" s="59"/>
      <c r="M386" s="59"/>
      <c r="N386" s="59"/>
      <c r="O386" s="59"/>
      <c r="P386" s="59"/>
      <c r="Q386" s="59"/>
      <c r="R386" s="59"/>
      <c r="S386" s="59"/>
      <c r="T386" s="59"/>
      <c r="U386" s="59"/>
      <c r="V386" s="59"/>
      <c r="W386" s="59"/>
      <c r="X386" s="59"/>
      <c r="Y386" s="59"/>
      <c r="Z386" s="59"/>
    </row>
    <row r="387" ht="12.0" customHeight="1">
      <c r="A387" s="59"/>
      <c r="B387" s="59"/>
      <c r="C387" s="351"/>
      <c r="D387" s="337"/>
      <c r="E387" s="3"/>
      <c r="F387" s="59"/>
      <c r="G387" s="59"/>
      <c r="H387" s="59"/>
      <c r="I387" s="59"/>
      <c r="J387" s="59"/>
      <c r="K387" s="59"/>
      <c r="L387" s="59"/>
      <c r="M387" s="59"/>
      <c r="N387" s="59"/>
      <c r="O387" s="59"/>
      <c r="P387" s="59"/>
      <c r="Q387" s="59"/>
      <c r="R387" s="59"/>
      <c r="S387" s="59"/>
      <c r="T387" s="59"/>
      <c r="U387" s="59"/>
      <c r="V387" s="59"/>
      <c r="W387" s="59"/>
      <c r="X387" s="59"/>
      <c r="Y387" s="59"/>
      <c r="Z387" s="59"/>
    </row>
    <row r="388" ht="12.0" customHeight="1">
      <c r="A388" s="59"/>
      <c r="B388" s="59"/>
      <c r="C388" s="351"/>
      <c r="D388" s="337"/>
      <c r="E388" s="3"/>
      <c r="F388" s="59"/>
      <c r="G388" s="59"/>
      <c r="H388" s="59"/>
      <c r="I388" s="59"/>
      <c r="J388" s="59"/>
      <c r="K388" s="59"/>
      <c r="L388" s="59"/>
      <c r="M388" s="59"/>
      <c r="N388" s="59"/>
      <c r="O388" s="59"/>
      <c r="P388" s="59"/>
      <c r="Q388" s="59"/>
      <c r="R388" s="59"/>
      <c r="S388" s="59"/>
      <c r="T388" s="59"/>
      <c r="U388" s="59"/>
      <c r="V388" s="59"/>
      <c r="W388" s="59"/>
      <c r="X388" s="59"/>
      <c r="Y388" s="59"/>
      <c r="Z388" s="59"/>
    </row>
    <row r="389" ht="12.0" customHeight="1">
      <c r="A389" s="59"/>
      <c r="B389" s="59"/>
      <c r="C389" s="59"/>
      <c r="D389" s="59"/>
      <c r="E389" s="59"/>
      <c r="F389" s="59"/>
      <c r="G389" s="59"/>
      <c r="H389" s="59"/>
      <c r="I389" s="59"/>
      <c r="J389" s="59"/>
      <c r="K389" s="59"/>
      <c r="L389" s="59"/>
      <c r="M389" s="59"/>
      <c r="N389" s="59"/>
      <c r="O389" s="59"/>
      <c r="P389" s="59"/>
      <c r="Q389" s="59"/>
      <c r="R389" s="59"/>
      <c r="S389" s="59"/>
      <c r="T389" s="59"/>
      <c r="U389" s="59"/>
      <c r="V389" s="59"/>
      <c r="W389" s="59"/>
      <c r="X389" s="59"/>
      <c r="Y389" s="59"/>
      <c r="Z389" s="59"/>
    </row>
    <row r="390" ht="12.0" customHeight="1">
      <c r="A390" s="59"/>
      <c r="B390" s="59"/>
      <c r="C390" s="337"/>
      <c r="D390" s="3"/>
      <c r="E390" s="3"/>
      <c r="F390" s="3"/>
      <c r="G390" s="3"/>
      <c r="H390" s="3"/>
      <c r="I390" s="3"/>
      <c r="J390" s="3"/>
      <c r="K390" s="59"/>
      <c r="L390" s="59"/>
      <c r="M390" s="59"/>
      <c r="N390" s="59"/>
      <c r="O390" s="59"/>
      <c r="P390" s="59"/>
      <c r="Q390" s="59"/>
      <c r="R390" s="59"/>
      <c r="S390" s="59"/>
      <c r="T390" s="59"/>
      <c r="U390" s="59"/>
      <c r="V390" s="59"/>
      <c r="W390" s="59"/>
      <c r="X390" s="59"/>
      <c r="Y390" s="59"/>
      <c r="Z390" s="59"/>
    </row>
    <row r="391" ht="12.0" customHeight="1">
      <c r="A391" s="59"/>
      <c r="B391" s="351"/>
      <c r="C391" s="351"/>
      <c r="D391" s="337"/>
      <c r="E391" s="3"/>
      <c r="F391" s="59"/>
      <c r="G391" s="59"/>
      <c r="H391" s="59"/>
      <c r="I391" s="59"/>
      <c r="J391" s="59"/>
      <c r="K391" s="59"/>
      <c r="L391" s="59"/>
      <c r="M391" s="59"/>
      <c r="N391" s="59"/>
      <c r="O391" s="59"/>
      <c r="P391" s="59"/>
      <c r="Q391" s="59"/>
      <c r="R391" s="59"/>
      <c r="S391" s="59"/>
      <c r="T391" s="59"/>
      <c r="U391" s="59"/>
      <c r="V391" s="59"/>
      <c r="W391" s="59"/>
      <c r="X391" s="59"/>
      <c r="Y391" s="59"/>
      <c r="Z391" s="59"/>
    </row>
    <row r="392" ht="12.0" customHeight="1">
      <c r="A392" s="59"/>
      <c r="B392" s="351"/>
      <c r="C392" s="351"/>
      <c r="D392" s="337"/>
      <c r="E392" s="3"/>
      <c r="F392" s="59"/>
      <c r="G392" s="59"/>
      <c r="H392" s="59"/>
      <c r="I392" s="59"/>
      <c r="J392" s="59"/>
      <c r="K392" s="59"/>
      <c r="L392" s="59"/>
      <c r="M392" s="59"/>
      <c r="N392" s="59"/>
      <c r="O392" s="59"/>
      <c r="P392" s="59"/>
      <c r="Q392" s="59"/>
      <c r="R392" s="59"/>
      <c r="S392" s="59"/>
      <c r="T392" s="59"/>
      <c r="U392" s="59"/>
      <c r="V392" s="59"/>
      <c r="W392" s="59"/>
      <c r="X392" s="59"/>
      <c r="Y392" s="59"/>
      <c r="Z392" s="59"/>
    </row>
    <row r="393" ht="12.0" customHeight="1">
      <c r="A393" s="59"/>
      <c r="B393" s="351"/>
      <c r="C393" s="351"/>
      <c r="D393" s="337"/>
      <c r="E393" s="3"/>
      <c r="F393" s="59"/>
      <c r="G393" s="59"/>
      <c r="H393" s="59"/>
      <c r="I393" s="59"/>
      <c r="J393" s="59"/>
      <c r="K393" s="59"/>
      <c r="L393" s="59"/>
      <c r="M393" s="59"/>
      <c r="N393" s="59"/>
      <c r="O393" s="59"/>
      <c r="P393" s="59"/>
      <c r="Q393" s="59"/>
      <c r="R393" s="59"/>
      <c r="S393" s="59"/>
      <c r="T393" s="59"/>
      <c r="U393" s="59"/>
      <c r="V393" s="59"/>
      <c r="W393" s="59"/>
      <c r="X393" s="59"/>
      <c r="Y393" s="59"/>
      <c r="Z393" s="59"/>
    </row>
    <row r="394" ht="12.0" customHeight="1">
      <c r="A394" s="59"/>
      <c r="B394" s="351"/>
      <c r="C394" s="351"/>
      <c r="D394" s="337"/>
      <c r="E394" s="3"/>
      <c r="F394" s="59"/>
      <c r="G394" s="59"/>
      <c r="H394" s="59"/>
      <c r="I394" s="59"/>
      <c r="J394" s="59"/>
      <c r="K394" s="59"/>
      <c r="L394" s="59"/>
      <c r="M394" s="59"/>
      <c r="N394" s="59"/>
      <c r="O394" s="59"/>
      <c r="P394" s="59"/>
      <c r="Q394" s="59"/>
      <c r="R394" s="59"/>
      <c r="S394" s="59"/>
      <c r="T394" s="59"/>
      <c r="U394" s="59"/>
      <c r="V394" s="59"/>
      <c r="W394" s="59"/>
      <c r="X394" s="59"/>
      <c r="Y394" s="59"/>
      <c r="Z394" s="59"/>
    </row>
    <row r="395" ht="12.0" customHeight="1">
      <c r="A395" s="59"/>
      <c r="B395" s="351"/>
      <c r="C395" s="351"/>
      <c r="D395" s="337"/>
      <c r="E395" s="3"/>
      <c r="F395" s="59"/>
      <c r="G395" s="59"/>
      <c r="H395" s="59"/>
      <c r="I395" s="59"/>
      <c r="J395" s="59"/>
      <c r="K395" s="59"/>
      <c r="L395" s="59"/>
      <c r="M395" s="59"/>
      <c r="N395" s="59"/>
      <c r="O395" s="59"/>
      <c r="P395" s="59"/>
      <c r="Q395" s="59"/>
      <c r="R395" s="59"/>
      <c r="S395" s="59"/>
      <c r="T395" s="59"/>
      <c r="U395" s="59"/>
      <c r="V395" s="59"/>
      <c r="W395" s="59"/>
      <c r="X395" s="59"/>
      <c r="Y395" s="59"/>
      <c r="Z395" s="59"/>
    </row>
    <row r="396" ht="12.0" customHeight="1">
      <c r="A396" s="59"/>
      <c r="B396" s="351"/>
      <c r="C396" s="351"/>
      <c r="D396" s="337"/>
      <c r="E396" s="3"/>
      <c r="F396" s="59"/>
      <c r="G396" s="59"/>
      <c r="H396" s="59"/>
      <c r="I396" s="59"/>
      <c r="J396" s="59"/>
      <c r="K396" s="59"/>
      <c r="L396" s="59"/>
      <c r="M396" s="59"/>
      <c r="N396" s="59"/>
      <c r="O396" s="59"/>
      <c r="P396" s="59"/>
      <c r="Q396" s="59"/>
      <c r="R396" s="59"/>
      <c r="S396" s="59"/>
      <c r="T396" s="59"/>
      <c r="U396" s="59"/>
      <c r="V396" s="59"/>
      <c r="W396" s="59"/>
      <c r="X396" s="59"/>
      <c r="Y396" s="59"/>
      <c r="Z396" s="59"/>
    </row>
    <row r="397" ht="12.0" customHeight="1">
      <c r="A397" s="59"/>
      <c r="B397" s="351"/>
      <c r="C397" s="351"/>
      <c r="D397" s="337"/>
      <c r="E397" s="3"/>
      <c r="F397" s="59"/>
      <c r="G397" s="59"/>
      <c r="H397" s="59"/>
      <c r="I397" s="59"/>
      <c r="J397" s="59"/>
      <c r="K397" s="59"/>
      <c r="L397" s="59"/>
      <c r="M397" s="59"/>
      <c r="N397" s="59"/>
      <c r="O397" s="59"/>
      <c r="P397" s="59"/>
      <c r="Q397" s="59"/>
      <c r="R397" s="59"/>
      <c r="S397" s="59"/>
      <c r="T397" s="59"/>
      <c r="U397" s="59"/>
      <c r="V397" s="59"/>
      <c r="W397" s="59"/>
      <c r="X397" s="59"/>
      <c r="Y397" s="59"/>
      <c r="Z397" s="59"/>
    </row>
    <row r="398" ht="12.0" customHeight="1">
      <c r="A398" s="59"/>
      <c r="B398" s="351"/>
      <c r="C398" s="351"/>
      <c r="D398" s="337"/>
      <c r="E398" s="3"/>
      <c r="F398" s="59"/>
      <c r="G398" s="59"/>
      <c r="H398" s="59"/>
      <c r="I398" s="59"/>
      <c r="J398" s="59"/>
      <c r="K398" s="59"/>
      <c r="L398" s="59"/>
      <c r="M398" s="59"/>
      <c r="N398" s="59"/>
      <c r="O398" s="59"/>
      <c r="P398" s="59"/>
      <c r="Q398" s="59"/>
      <c r="R398" s="59"/>
      <c r="S398" s="59"/>
      <c r="T398" s="59"/>
      <c r="U398" s="59"/>
      <c r="V398" s="59"/>
      <c r="W398" s="59"/>
      <c r="X398" s="59"/>
      <c r="Y398" s="59"/>
      <c r="Z398" s="59"/>
    </row>
    <row r="399" ht="12.0" customHeight="1">
      <c r="A399" s="59"/>
      <c r="B399" s="59"/>
      <c r="C399" s="351"/>
      <c r="D399" s="337"/>
      <c r="E399" s="3"/>
      <c r="F399" s="59"/>
      <c r="G399" s="59"/>
      <c r="H399" s="59"/>
      <c r="I399" s="59"/>
      <c r="J399" s="59"/>
      <c r="K399" s="59"/>
      <c r="L399" s="59"/>
      <c r="M399" s="59"/>
      <c r="N399" s="59"/>
      <c r="O399" s="59"/>
      <c r="P399" s="59"/>
      <c r="Q399" s="59"/>
      <c r="R399" s="59"/>
      <c r="S399" s="59"/>
      <c r="T399" s="59"/>
      <c r="U399" s="59"/>
      <c r="V399" s="59"/>
      <c r="W399" s="59"/>
      <c r="X399" s="59"/>
      <c r="Y399" s="59"/>
      <c r="Z399" s="59"/>
    </row>
    <row r="400" ht="12.0" customHeight="1">
      <c r="A400" s="59"/>
      <c r="B400" s="59"/>
      <c r="C400" s="351"/>
      <c r="D400" s="337"/>
      <c r="E400" s="3"/>
      <c r="F400" s="59"/>
      <c r="G400" s="59"/>
      <c r="H400" s="59"/>
      <c r="I400" s="59"/>
      <c r="J400" s="59"/>
      <c r="K400" s="59"/>
      <c r="L400" s="59"/>
      <c r="M400" s="59"/>
      <c r="N400" s="59"/>
      <c r="O400" s="59"/>
      <c r="P400" s="59"/>
      <c r="Q400" s="59"/>
      <c r="R400" s="59"/>
      <c r="S400" s="59"/>
      <c r="T400" s="59"/>
      <c r="U400" s="59"/>
      <c r="V400" s="59"/>
      <c r="W400" s="59"/>
      <c r="X400" s="59"/>
      <c r="Y400" s="59"/>
      <c r="Z400" s="59"/>
    </row>
    <row r="401" ht="12.0" customHeight="1">
      <c r="A401" s="59"/>
      <c r="B401" s="59"/>
      <c r="C401" s="351"/>
      <c r="D401" s="337"/>
      <c r="E401" s="3"/>
      <c r="F401" s="59"/>
      <c r="G401" s="59"/>
      <c r="H401" s="59"/>
      <c r="I401" s="59"/>
      <c r="J401" s="59"/>
      <c r="K401" s="59"/>
      <c r="L401" s="59"/>
      <c r="M401" s="59"/>
      <c r="N401" s="59"/>
      <c r="O401" s="59"/>
      <c r="P401" s="59"/>
      <c r="Q401" s="59"/>
      <c r="R401" s="59"/>
      <c r="S401" s="59"/>
      <c r="T401" s="59"/>
      <c r="U401" s="59"/>
      <c r="V401" s="59"/>
      <c r="W401" s="59"/>
      <c r="X401" s="59"/>
      <c r="Y401" s="59"/>
      <c r="Z401" s="59"/>
    </row>
    <row r="402" ht="12.0" customHeight="1">
      <c r="A402" s="59"/>
      <c r="B402" s="59"/>
      <c r="C402" s="59"/>
      <c r="D402" s="59"/>
      <c r="E402" s="59"/>
      <c r="F402" s="59"/>
      <c r="G402" s="59"/>
      <c r="H402" s="59"/>
      <c r="I402" s="59"/>
      <c r="J402" s="59"/>
      <c r="K402" s="59"/>
      <c r="L402" s="59"/>
      <c r="M402" s="59"/>
      <c r="N402" s="59"/>
      <c r="O402" s="59"/>
      <c r="P402" s="59"/>
      <c r="Q402" s="59"/>
      <c r="R402" s="59"/>
      <c r="S402" s="59"/>
      <c r="T402" s="59"/>
      <c r="U402" s="59"/>
      <c r="V402" s="59"/>
      <c r="W402" s="59"/>
      <c r="X402" s="59"/>
      <c r="Y402" s="59"/>
      <c r="Z402" s="59"/>
    </row>
    <row r="403" ht="12.0" customHeight="1">
      <c r="A403" s="59"/>
      <c r="B403" s="59"/>
      <c r="C403" s="59"/>
      <c r="D403" s="59"/>
      <c r="E403" s="59"/>
      <c r="F403" s="59"/>
      <c r="G403" s="59"/>
      <c r="H403" s="59"/>
      <c r="I403" s="59"/>
      <c r="J403" s="59"/>
      <c r="K403" s="59"/>
      <c r="L403" s="59"/>
      <c r="M403" s="59"/>
      <c r="N403" s="59"/>
      <c r="O403" s="59"/>
      <c r="P403" s="59"/>
      <c r="Q403" s="59"/>
      <c r="R403" s="59"/>
      <c r="S403" s="59"/>
      <c r="T403" s="59"/>
      <c r="U403" s="59"/>
      <c r="V403" s="59"/>
      <c r="W403" s="59"/>
      <c r="X403" s="59"/>
      <c r="Y403" s="59"/>
      <c r="Z403" s="59"/>
    </row>
    <row r="404" ht="12.0" customHeight="1">
      <c r="A404" s="59"/>
      <c r="B404" s="59"/>
      <c r="C404" s="59"/>
      <c r="D404" s="59"/>
      <c r="E404" s="59"/>
      <c r="F404" s="59"/>
      <c r="G404" s="59"/>
      <c r="H404" s="59"/>
      <c r="I404" s="59"/>
      <c r="J404" s="59"/>
      <c r="K404" s="59"/>
      <c r="L404" s="59"/>
      <c r="M404" s="59"/>
      <c r="N404" s="59"/>
      <c r="O404" s="59"/>
      <c r="P404" s="59"/>
      <c r="Q404" s="59"/>
      <c r="R404" s="59"/>
      <c r="S404" s="59"/>
      <c r="T404" s="59"/>
      <c r="U404" s="59"/>
      <c r="V404" s="59"/>
      <c r="W404" s="59"/>
      <c r="X404" s="59"/>
      <c r="Y404" s="59"/>
      <c r="Z404" s="59"/>
    </row>
    <row r="405" ht="12.0" customHeight="1">
      <c r="A405" s="59"/>
      <c r="B405" s="59"/>
      <c r="C405" s="59"/>
      <c r="D405" s="59"/>
      <c r="E405" s="59"/>
      <c r="F405" s="59"/>
      <c r="G405" s="59"/>
      <c r="H405" s="59"/>
      <c r="I405" s="59"/>
      <c r="J405" s="59"/>
      <c r="K405" s="59"/>
      <c r="L405" s="59"/>
      <c r="M405" s="59"/>
      <c r="N405" s="59"/>
      <c r="O405" s="59"/>
      <c r="P405" s="59"/>
      <c r="Q405" s="59"/>
      <c r="R405" s="59"/>
      <c r="S405" s="59"/>
      <c r="T405" s="59"/>
      <c r="U405" s="59"/>
      <c r="V405" s="59"/>
      <c r="W405" s="59"/>
      <c r="X405" s="59"/>
      <c r="Y405" s="59"/>
      <c r="Z405" s="59"/>
    </row>
    <row r="406" ht="12.0" customHeight="1">
      <c r="A406" s="59"/>
      <c r="B406" s="59"/>
      <c r="C406" s="59"/>
      <c r="D406" s="59"/>
      <c r="E406" s="59"/>
      <c r="F406" s="59"/>
      <c r="G406" s="59"/>
      <c r="H406" s="59"/>
      <c r="I406" s="59"/>
      <c r="J406" s="59"/>
      <c r="K406" s="59"/>
      <c r="L406" s="59"/>
      <c r="M406" s="59"/>
      <c r="N406" s="59"/>
      <c r="O406" s="59"/>
      <c r="P406" s="59"/>
      <c r="Q406" s="59"/>
      <c r="R406" s="59"/>
      <c r="S406" s="59"/>
      <c r="T406" s="59"/>
      <c r="U406" s="59"/>
      <c r="V406" s="59"/>
      <c r="W406" s="59"/>
      <c r="X406" s="59"/>
      <c r="Y406" s="59"/>
      <c r="Z406" s="59"/>
    </row>
    <row r="407" ht="12.0" customHeight="1">
      <c r="A407" s="59"/>
      <c r="B407" s="59"/>
      <c r="C407" s="59"/>
      <c r="D407" s="59"/>
      <c r="E407" s="59"/>
      <c r="F407" s="59"/>
      <c r="G407" s="59"/>
      <c r="H407" s="59"/>
      <c r="I407" s="59"/>
      <c r="J407" s="59"/>
      <c r="K407" s="59"/>
      <c r="L407" s="59"/>
      <c r="M407" s="59"/>
      <c r="N407" s="59"/>
      <c r="O407" s="59"/>
      <c r="P407" s="59"/>
      <c r="Q407" s="59"/>
      <c r="R407" s="59"/>
      <c r="S407" s="59"/>
      <c r="T407" s="59"/>
      <c r="U407" s="59"/>
      <c r="V407" s="59"/>
      <c r="W407" s="59"/>
      <c r="X407" s="59"/>
      <c r="Y407" s="59"/>
      <c r="Z407" s="59"/>
    </row>
    <row r="408" ht="12.0" customHeight="1">
      <c r="A408" s="59"/>
      <c r="B408" s="59"/>
      <c r="C408" s="59"/>
      <c r="D408" s="59"/>
      <c r="E408" s="59"/>
      <c r="F408" s="59"/>
      <c r="G408" s="59"/>
      <c r="H408" s="59"/>
      <c r="I408" s="59"/>
      <c r="J408" s="59"/>
      <c r="K408" s="59"/>
      <c r="L408" s="59"/>
      <c r="M408" s="59"/>
      <c r="N408" s="59"/>
      <c r="O408" s="59"/>
      <c r="P408" s="59"/>
      <c r="Q408" s="59"/>
      <c r="R408" s="59"/>
      <c r="S408" s="59"/>
      <c r="T408" s="59"/>
      <c r="U408" s="59"/>
      <c r="V408" s="59"/>
      <c r="W408" s="59"/>
      <c r="X408" s="59"/>
      <c r="Y408" s="59"/>
      <c r="Z408" s="59"/>
    </row>
    <row r="409" ht="12.0" customHeight="1">
      <c r="A409" s="59"/>
      <c r="B409" s="59"/>
      <c r="C409" s="59"/>
      <c r="D409" s="59"/>
      <c r="E409" s="59"/>
      <c r="F409" s="59"/>
      <c r="G409" s="59"/>
      <c r="H409" s="59"/>
      <c r="I409" s="59"/>
      <c r="J409" s="59"/>
      <c r="K409" s="59"/>
      <c r="L409" s="59"/>
      <c r="M409" s="59"/>
      <c r="N409" s="59"/>
      <c r="O409" s="59"/>
      <c r="P409" s="59"/>
      <c r="Q409" s="59"/>
      <c r="R409" s="59"/>
      <c r="S409" s="59"/>
      <c r="T409" s="59"/>
      <c r="U409" s="59"/>
      <c r="V409" s="59"/>
      <c r="W409" s="59"/>
      <c r="X409" s="59"/>
      <c r="Y409" s="59"/>
      <c r="Z409" s="59"/>
    </row>
    <row r="410" ht="12.0" customHeight="1">
      <c r="A410" s="59"/>
      <c r="B410" s="59"/>
      <c r="C410" s="59"/>
      <c r="D410" s="59"/>
      <c r="E410" s="59"/>
      <c r="F410" s="59"/>
      <c r="G410" s="59"/>
      <c r="H410" s="59"/>
      <c r="I410" s="59"/>
      <c r="J410" s="59"/>
      <c r="K410" s="59"/>
      <c r="L410" s="59"/>
      <c r="M410" s="59"/>
      <c r="N410" s="59"/>
      <c r="O410" s="59"/>
      <c r="P410" s="59"/>
      <c r="Q410" s="59"/>
      <c r="R410" s="59"/>
      <c r="S410" s="59"/>
      <c r="T410" s="59"/>
      <c r="U410" s="59"/>
      <c r="V410" s="59"/>
      <c r="W410" s="59"/>
      <c r="X410" s="59"/>
      <c r="Y410" s="59"/>
      <c r="Z410" s="59"/>
    </row>
    <row r="411" ht="12.0" customHeight="1">
      <c r="A411" s="59"/>
      <c r="B411" s="59"/>
      <c r="C411" s="59"/>
      <c r="D411" s="59"/>
      <c r="E411" s="59"/>
      <c r="F411" s="59"/>
      <c r="G411" s="59"/>
      <c r="H411" s="59"/>
      <c r="I411" s="59"/>
      <c r="J411" s="59"/>
      <c r="K411" s="59"/>
      <c r="L411" s="59"/>
      <c r="M411" s="59"/>
      <c r="N411" s="59"/>
      <c r="O411" s="59"/>
      <c r="P411" s="59"/>
      <c r="Q411" s="59"/>
      <c r="R411" s="59"/>
      <c r="S411" s="59"/>
      <c r="T411" s="59"/>
      <c r="U411" s="59"/>
      <c r="V411" s="59"/>
      <c r="W411" s="59"/>
      <c r="X411" s="59"/>
      <c r="Y411" s="59"/>
      <c r="Z411" s="59"/>
    </row>
    <row r="412" ht="12.0" customHeight="1">
      <c r="A412" s="59"/>
      <c r="B412" s="59"/>
      <c r="C412" s="59"/>
      <c r="D412" s="59"/>
      <c r="E412" s="59"/>
      <c r="F412" s="59"/>
      <c r="G412" s="59"/>
      <c r="H412" s="59"/>
      <c r="I412" s="59"/>
      <c r="J412" s="59"/>
      <c r="K412" s="59"/>
      <c r="L412" s="59"/>
      <c r="M412" s="59"/>
      <c r="N412" s="59"/>
      <c r="O412" s="59"/>
      <c r="P412" s="59"/>
      <c r="Q412" s="59"/>
      <c r="R412" s="59"/>
      <c r="S412" s="59"/>
      <c r="T412" s="59"/>
      <c r="U412" s="59"/>
      <c r="V412" s="59"/>
      <c r="W412" s="59"/>
      <c r="X412" s="59"/>
      <c r="Y412" s="59"/>
      <c r="Z412" s="59"/>
    </row>
    <row r="413" ht="12.0" customHeight="1">
      <c r="A413" s="59"/>
      <c r="B413" s="59"/>
      <c r="C413" s="59"/>
      <c r="D413" s="59"/>
      <c r="E413" s="59"/>
      <c r="F413" s="59"/>
      <c r="G413" s="59"/>
      <c r="H413" s="59"/>
      <c r="I413" s="59"/>
      <c r="J413" s="59"/>
      <c r="K413" s="59"/>
      <c r="L413" s="59"/>
      <c r="M413" s="59"/>
      <c r="N413" s="59"/>
      <c r="O413" s="59"/>
      <c r="P413" s="59"/>
      <c r="Q413" s="59"/>
      <c r="R413" s="59"/>
      <c r="S413" s="59"/>
      <c r="T413" s="59"/>
      <c r="U413" s="59"/>
      <c r="V413" s="59"/>
      <c r="W413" s="59"/>
      <c r="X413" s="59"/>
      <c r="Y413" s="59"/>
      <c r="Z413" s="59"/>
    </row>
    <row r="414" ht="12.0" customHeight="1">
      <c r="A414" s="59"/>
      <c r="B414" s="59"/>
      <c r="C414" s="59"/>
      <c r="D414" s="59"/>
      <c r="E414" s="59"/>
      <c r="F414" s="59"/>
      <c r="G414" s="59"/>
      <c r="H414" s="59"/>
      <c r="I414" s="59"/>
      <c r="J414" s="59"/>
      <c r="K414" s="59"/>
      <c r="L414" s="59"/>
      <c r="M414" s="59"/>
      <c r="N414" s="59"/>
      <c r="O414" s="59"/>
      <c r="P414" s="59"/>
      <c r="Q414" s="59"/>
      <c r="R414" s="59"/>
      <c r="S414" s="59"/>
      <c r="T414" s="59"/>
      <c r="U414" s="59"/>
      <c r="V414" s="59"/>
      <c r="W414" s="59"/>
      <c r="X414" s="59"/>
      <c r="Y414" s="59"/>
      <c r="Z414" s="59"/>
    </row>
    <row r="415" ht="12.0" customHeight="1">
      <c r="A415" s="59"/>
      <c r="B415" s="59"/>
      <c r="C415" s="59"/>
      <c r="D415" s="59"/>
      <c r="E415" s="59"/>
      <c r="F415" s="59"/>
      <c r="G415" s="59"/>
      <c r="H415" s="59"/>
      <c r="I415" s="59"/>
      <c r="J415" s="59"/>
      <c r="K415" s="59"/>
      <c r="L415" s="59"/>
      <c r="M415" s="59"/>
      <c r="N415" s="59"/>
      <c r="O415" s="59"/>
      <c r="P415" s="59"/>
      <c r="Q415" s="59"/>
      <c r="R415" s="59"/>
      <c r="S415" s="59"/>
      <c r="T415" s="59"/>
      <c r="U415" s="59"/>
      <c r="V415" s="59"/>
      <c r="W415" s="59"/>
      <c r="X415" s="59"/>
      <c r="Y415" s="59"/>
      <c r="Z415" s="59"/>
    </row>
    <row r="416" ht="12.0" customHeight="1">
      <c r="A416" s="59"/>
      <c r="B416" s="59"/>
      <c r="C416" s="59"/>
      <c r="D416" s="59"/>
      <c r="E416" s="59"/>
      <c r="F416" s="59"/>
      <c r="G416" s="59"/>
      <c r="H416" s="59"/>
      <c r="I416" s="59"/>
      <c r="J416" s="59"/>
      <c r="K416" s="59"/>
      <c r="L416" s="59"/>
      <c r="M416" s="59"/>
      <c r="N416" s="59"/>
      <c r="O416" s="59"/>
      <c r="P416" s="59"/>
      <c r="Q416" s="59"/>
      <c r="R416" s="59"/>
      <c r="S416" s="59"/>
      <c r="T416" s="59"/>
      <c r="U416" s="59"/>
      <c r="V416" s="59"/>
      <c r="W416" s="59"/>
      <c r="X416" s="59"/>
      <c r="Y416" s="59"/>
      <c r="Z416" s="59"/>
    </row>
    <row r="417" ht="12.0" customHeight="1">
      <c r="A417" s="59"/>
      <c r="B417" s="59"/>
      <c r="C417" s="59"/>
      <c r="D417" s="59"/>
      <c r="E417" s="59"/>
      <c r="F417" s="59"/>
      <c r="G417" s="59"/>
      <c r="H417" s="59"/>
      <c r="I417" s="59"/>
      <c r="J417" s="59"/>
      <c r="K417" s="59"/>
      <c r="L417" s="59"/>
      <c r="M417" s="59"/>
      <c r="N417" s="59"/>
      <c r="O417" s="59"/>
      <c r="P417" s="59"/>
      <c r="Q417" s="59"/>
      <c r="R417" s="59"/>
      <c r="S417" s="59"/>
      <c r="T417" s="59"/>
      <c r="U417" s="59"/>
      <c r="V417" s="59"/>
      <c r="W417" s="59"/>
      <c r="X417" s="59"/>
      <c r="Y417" s="59"/>
      <c r="Z417" s="59"/>
    </row>
    <row r="418" ht="12.0" customHeight="1">
      <c r="A418" s="59"/>
      <c r="B418" s="59"/>
      <c r="C418" s="59"/>
      <c r="D418" s="59"/>
      <c r="E418" s="59"/>
      <c r="F418" s="59"/>
      <c r="G418" s="59"/>
      <c r="H418" s="59"/>
      <c r="I418" s="59"/>
      <c r="J418" s="59"/>
      <c r="K418" s="59"/>
      <c r="L418" s="59"/>
      <c r="M418" s="59"/>
      <c r="N418" s="59"/>
      <c r="O418" s="59"/>
      <c r="P418" s="59"/>
      <c r="Q418" s="59"/>
      <c r="R418" s="59"/>
      <c r="S418" s="59"/>
      <c r="T418" s="59"/>
      <c r="U418" s="59"/>
      <c r="V418" s="59"/>
      <c r="W418" s="59"/>
      <c r="X418" s="59"/>
      <c r="Y418" s="59"/>
      <c r="Z418" s="59"/>
    </row>
    <row r="419" ht="12.0" customHeight="1">
      <c r="A419" s="59"/>
      <c r="B419" s="59"/>
      <c r="C419" s="59"/>
      <c r="D419" s="59"/>
      <c r="E419" s="59"/>
      <c r="F419" s="59"/>
      <c r="G419" s="59"/>
      <c r="H419" s="59"/>
      <c r="I419" s="59"/>
      <c r="J419" s="59"/>
      <c r="K419" s="59"/>
      <c r="L419" s="59"/>
      <c r="M419" s="59"/>
      <c r="N419" s="59"/>
      <c r="O419" s="59"/>
      <c r="P419" s="59"/>
      <c r="Q419" s="59"/>
      <c r="R419" s="59"/>
      <c r="S419" s="59"/>
      <c r="T419" s="59"/>
      <c r="U419" s="59"/>
      <c r="V419" s="59"/>
      <c r="W419" s="59"/>
      <c r="X419" s="59"/>
      <c r="Y419" s="59"/>
      <c r="Z419" s="59"/>
    </row>
    <row r="420" ht="12.0" customHeight="1">
      <c r="A420" s="59"/>
      <c r="B420" s="59"/>
      <c r="C420" s="59"/>
      <c r="D420" s="59"/>
      <c r="E420" s="59"/>
      <c r="F420" s="59"/>
      <c r="G420" s="59"/>
      <c r="H420" s="59"/>
      <c r="I420" s="59"/>
      <c r="J420" s="59"/>
      <c r="K420" s="59"/>
      <c r="L420" s="59"/>
      <c r="M420" s="59"/>
      <c r="N420" s="59"/>
      <c r="O420" s="59"/>
      <c r="P420" s="59"/>
      <c r="Q420" s="59"/>
      <c r="R420" s="59"/>
      <c r="S420" s="59"/>
      <c r="T420" s="59"/>
      <c r="U420" s="59"/>
      <c r="V420" s="59"/>
      <c r="W420" s="59"/>
      <c r="X420" s="59"/>
      <c r="Y420" s="59"/>
      <c r="Z420" s="59"/>
    </row>
    <row r="421" ht="12.0" customHeight="1">
      <c r="A421" s="59"/>
      <c r="B421" s="59"/>
      <c r="C421" s="59"/>
      <c r="D421" s="59"/>
      <c r="E421" s="59"/>
      <c r="F421" s="59"/>
      <c r="G421" s="59"/>
      <c r="H421" s="59"/>
      <c r="I421" s="59"/>
      <c r="J421" s="59"/>
      <c r="K421" s="59"/>
      <c r="L421" s="59"/>
      <c r="M421" s="59"/>
      <c r="N421" s="59"/>
      <c r="O421" s="59"/>
      <c r="P421" s="59"/>
      <c r="Q421" s="59"/>
      <c r="R421" s="59"/>
      <c r="S421" s="59"/>
      <c r="T421" s="59"/>
      <c r="U421" s="59"/>
      <c r="V421" s="59"/>
      <c r="W421" s="59"/>
      <c r="X421" s="59"/>
      <c r="Y421" s="59"/>
      <c r="Z421" s="59"/>
    </row>
    <row r="422" ht="12.0" customHeight="1">
      <c r="A422" s="59"/>
      <c r="B422" s="59"/>
      <c r="C422" s="59"/>
      <c r="D422" s="59"/>
      <c r="E422" s="59"/>
      <c r="F422" s="59"/>
      <c r="G422" s="59"/>
      <c r="H422" s="59"/>
      <c r="I422" s="59"/>
      <c r="J422" s="59"/>
      <c r="K422" s="59"/>
      <c r="L422" s="59"/>
      <c r="M422" s="59"/>
      <c r="N422" s="59"/>
      <c r="O422" s="59"/>
      <c r="P422" s="59"/>
      <c r="Q422" s="59"/>
      <c r="R422" s="59"/>
      <c r="S422" s="59"/>
      <c r="T422" s="59"/>
      <c r="U422" s="59"/>
      <c r="V422" s="59"/>
      <c r="W422" s="59"/>
      <c r="X422" s="59"/>
      <c r="Y422" s="59"/>
      <c r="Z422" s="59"/>
    </row>
    <row r="423" ht="12.0" customHeight="1">
      <c r="A423" s="59"/>
      <c r="B423" s="59"/>
      <c r="C423" s="59"/>
      <c r="D423" s="59"/>
      <c r="E423" s="59"/>
      <c r="F423" s="59"/>
      <c r="G423" s="59"/>
      <c r="H423" s="59"/>
      <c r="I423" s="59"/>
      <c r="J423" s="59"/>
      <c r="K423" s="59"/>
      <c r="L423" s="59"/>
      <c r="M423" s="59"/>
      <c r="N423" s="59"/>
      <c r="O423" s="59"/>
      <c r="P423" s="59"/>
      <c r="Q423" s="59"/>
      <c r="R423" s="59"/>
      <c r="S423" s="59"/>
      <c r="T423" s="59"/>
      <c r="U423" s="59"/>
      <c r="V423" s="59"/>
      <c r="W423" s="59"/>
      <c r="X423" s="59"/>
      <c r="Y423" s="59"/>
      <c r="Z423" s="59"/>
    </row>
    <row r="424" ht="12.0" customHeight="1">
      <c r="A424" s="59"/>
      <c r="B424" s="59"/>
      <c r="C424" s="59"/>
      <c r="D424" s="59"/>
      <c r="E424" s="59"/>
      <c r="F424" s="59"/>
      <c r="G424" s="59"/>
      <c r="H424" s="59"/>
      <c r="I424" s="59"/>
      <c r="J424" s="59"/>
      <c r="K424" s="59"/>
      <c r="L424" s="59"/>
      <c r="M424" s="59"/>
      <c r="N424" s="59"/>
      <c r="O424" s="59"/>
      <c r="P424" s="59"/>
      <c r="Q424" s="59"/>
      <c r="R424" s="59"/>
      <c r="S424" s="59"/>
      <c r="T424" s="59"/>
      <c r="U424" s="59"/>
      <c r="V424" s="59"/>
      <c r="W424" s="59"/>
      <c r="X424" s="59"/>
      <c r="Y424" s="59"/>
      <c r="Z424" s="59"/>
    </row>
    <row r="425" ht="12.0" customHeight="1">
      <c r="A425" s="59"/>
      <c r="B425" s="59"/>
      <c r="C425" s="59"/>
      <c r="D425" s="59"/>
      <c r="E425" s="59"/>
      <c r="F425" s="59"/>
      <c r="G425" s="59"/>
      <c r="H425" s="59"/>
      <c r="I425" s="59"/>
      <c r="J425" s="59"/>
      <c r="K425" s="59"/>
      <c r="L425" s="59"/>
      <c r="M425" s="59"/>
      <c r="N425" s="59"/>
      <c r="O425" s="59"/>
      <c r="P425" s="59"/>
      <c r="Q425" s="59"/>
      <c r="R425" s="59"/>
      <c r="S425" s="59"/>
      <c r="T425" s="59"/>
      <c r="U425" s="59"/>
      <c r="V425" s="59"/>
      <c r="W425" s="59"/>
      <c r="X425" s="59"/>
      <c r="Y425" s="59"/>
      <c r="Z425" s="59"/>
    </row>
    <row r="426" ht="12.0" customHeight="1">
      <c r="A426" s="59"/>
      <c r="B426" s="59"/>
      <c r="C426" s="59"/>
      <c r="D426" s="59"/>
      <c r="E426" s="59"/>
      <c r="F426" s="59"/>
      <c r="G426" s="59"/>
      <c r="H426" s="59"/>
      <c r="I426" s="59"/>
      <c r="J426" s="59"/>
      <c r="K426" s="59"/>
      <c r="L426" s="59"/>
      <c r="M426" s="59"/>
      <c r="N426" s="59"/>
      <c r="O426" s="59"/>
      <c r="P426" s="59"/>
      <c r="Q426" s="59"/>
      <c r="R426" s="59"/>
      <c r="S426" s="59"/>
      <c r="T426" s="59"/>
      <c r="U426" s="59"/>
      <c r="V426" s="59"/>
      <c r="W426" s="59"/>
      <c r="X426" s="59"/>
      <c r="Y426" s="59"/>
      <c r="Z426" s="59"/>
    </row>
    <row r="427" ht="12.0" customHeight="1">
      <c r="A427" s="59"/>
      <c r="B427" s="59"/>
      <c r="C427" s="59"/>
      <c r="D427" s="59"/>
      <c r="E427" s="59"/>
      <c r="F427" s="59"/>
      <c r="G427" s="59"/>
      <c r="H427" s="59"/>
      <c r="I427" s="59"/>
      <c r="J427" s="59"/>
      <c r="K427" s="59"/>
      <c r="L427" s="59"/>
      <c r="M427" s="59"/>
      <c r="N427" s="59"/>
      <c r="O427" s="59"/>
      <c r="P427" s="59"/>
      <c r="Q427" s="59"/>
      <c r="R427" s="59"/>
      <c r="S427" s="59"/>
      <c r="T427" s="59"/>
      <c r="U427" s="59"/>
      <c r="V427" s="59"/>
      <c r="W427" s="59"/>
      <c r="X427" s="59"/>
      <c r="Y427" s="59"/>
      <c r="Z427" s="59"/>
    </row>
    <row r="428" ht="12.0" customHeight="1">
      <c r="A428" s="59"/>
      <c r="B428" s="59"/>
      <c r="C428" s="59"/>
      <c r="D428" s="59"/>
      <c r="E428" s="59"/>
      <c r="F428" s="59"/>
      <c r="G428" s="59"/>
      <c r="H428" s="59"/>
      <c r="I428" s="59"/>
      <c r="J428" s="59"/>
      <c r="K428" s="59"/>
      <c r="L428" s="59"/>
      <c r="M428" s="59"/>
      <c r="N428" s="59"/>
      <c r="O428" s="59"/>
      <c r="P428" s="59"/>
      <c r="Q428" s="59"/>
      <c r="R428" s="59"/>
      <c r="S428" s="59"/>
      <c r="T428" s="59"/>
      <c r="U428" s="59"/>
      <c r="V428" s="59"/>
      <c r="W428" s="59"/>
      <c r="X428" s="59"/>
      <c r="Y428" s="59"/>
      <c r="Z428" s="59"/>
    </row>
    <row r="429" ht="12.0" customHeight="1">
      <c r="A429" s="59"/>
      <c r="B429" s="59"/>
      <c r="C429" s="59"/>
      <c r="D429" s="59"/>
      <c r="E429" s="59"/>
      <c r="F429" s="59"/>
      <c r="G429" s="59"/>
      <c r="H429" s="59"/>
      <c r="I429" s="59"/>
      <c r="J429" s="59"/>
      <c r="K429" s="59"/>
      <c r="L429" s="59"/>
      <c r="M429" s="59"/>
      <c r="N429" s="59"/>
      <c r="O429" s="59"/>
      <c r="P429" s="59"/>
      <c r="Q429" s="59"/>
      <c r="R429" s="59"/>
      <c r="S429" s="59"/>
      <c r="T429" s="59"/>
      <c r="U429" s="59"/>
      <c r="V429" s="59"/>
      <c r="W429" s="59"/>
      <c r="X429" s="59"/>
      <c r="Y429" s="59"/>
      <c r="Z429" s="59"/>
    </row>
    <row r="430" ht="12.0" customHeight="1">
      <c r="A430" s="59"/>
      <c r="B430" s="59"/>
      <c r="C430" s="59"/>
      <c r="D430" s="59"/>
      <c r="E430" s="59"/>
      <c r="F430" s="59"/>
      <c r="G430" s="59"/>
      <c r="H430" s="59"/>
      <c r="I430" s="59"/>
      <c r="J430" s="59"/>
      <c r="K430" s="59"/>
      <c r="L430" s="59"/>
      <c r="M430" s="59"/>
      <c r="N430" s="59"/>
      <c r="O430" s="59"/>
      <c r="P430" s="59"/>
      <c r="Q430" s="59"/>
      <c r="R430" s="59"/>
      <c r="S430" s="59"/>
      <c r="T430" s="59"/>
      <c r="U430" s="59"/>
      <c r="V430" s="59"/>
      <c r="W430" s="59"/>
      <c r="X430" s="59"/>
      <c r="Y430" s="59"/>
      <c r="Z430" s="59"/>
    </row>
    <row r="431" ht="12.0" customHeight="1">
      <c r="A431" s="59"/>
      <c r="B431" s="59"/>
      <c r="C431" s="59"/>
      <c r="D431" s="59"/>
      <c r="E431" s="59"/>
      <c r="F431" s="59"/>
      <c r="G431" s="59"/>
      <c r="H431" s="59"/>
      <c r="I431" s="59"/>
      <c r="J431" s="59"/>
      <c r="K431" s="59"/>
      <c r="L431" s="59"/>
      <c r="M431" s="59"/>
      <c r="N431" s="59"/>
      <c r="O431" s="59"/>
      <c r="P431" s="59"/>
      <c r="Q431" s="59"/>
      <c r="R431" s="59"/>
      <c r="S431" s="59"/>
      <c r="T431" s="59"/>
      <c r="U431" s="59"/>
      <c r="V431" s="59"/>
      <c r="W431" s="59"/>
      <c r="X431" s="59"/>
      <c r="Y431" s="59"/>
      <c r="Z431" s="59"/>
    </row>
    <row r="432" ht="12.0" customHeight="1">
      <c r="A432" s="59"/>
      <c r="B432" s="59"/>
      <c r="C432" s="59"/>
      <c r="D432" s="59"/>
      <c r="E432" s="59"/>
      <c r="F432" s="59"/>
      <c r="G432" s="59"/>
      <c r="H432" s="59"/>
      <c r="I432" s="59"/>
      <c r="J432" s="59"/>
      <c r="K432" s="59"/>
      <c r="L432" s="59"/>
      <c r="M432" s="59"/>
      <c r="N432" s="59"/>
      <c r="O432" s="59"/>
      <c r="P432" s="59"/>
      <c r="Q432" s="59"/>
      <c r="R432" s="59"/>
      <c r="S432" s="59"/>
      <c r="T432" s="59"/>
      <c r="U432" s="59"/>
      <c r="V432" s="59"/>
      <c r="W432" s="59"/>
      <c r="X432" s="59"/>
      <c r="Y432" s="59"/>
      <c r="Z432" s="59"/>
    </row>
    <row r="433" ht="12.0" customHeight="1">
      <c r="A433" s="59"/>
      <c r="B433" s="59"/>
      <c r="C433" s="59"/>
      <c r="D433" s="59"/>
      <c r="E433" s="59"/>
      <c r="F433" s="59"/>
      <c r="G433" s="59"/>
      <c r="H433" s="59"/>
      <c r="I433" s="59"/>
      <c r="J433" s="59"/>
      <c r="K433" s="59"/>
      <c r="L433" s="59"/>
      <c r="M433" s="59"/>
      <c r="N433" s="59"/>
      <c r="O433" s="59"/>
      <c r="P433" s="59"/>
      <c r="Q433" s="59"/>
      <c r="R433" s="59"/>
      <c r="S433" s="59"/>
      <c r="T433" s="59"/>
      <c r="U433" s="59"/>
      <c r="V433" s="59"/>
      <c r="W433" s="59"/>
      <c r="X433" s="59"/>
      <c r="Y433" s="59"/>
      <c r="Z433" s="59"/>
    </row>
    <row r="434" ht="12.0" customHeight="1">
      <c r="A434" s="59"/>
      <c r="B434" s="59"/>
      <c r="C434" s="59"/>
      <c r="D434" s="59"/>
      <c r="E434" s="59"/>
      <c r="F434" s="59"/>
      <c r="G434" s="59"/>
      <c r="H434" s="59"/>
      <c r="I434" s="59"/>
      <c r="J434" s="59"/>
      <c r="K434" s="59"/>
      <c r="L434" s="59"/>
      <c r="M434" s="59"/>
      <c r="N434" s="59"/>
      <c r="O434" s="59"/>
      <c r="P434" s="59"/>
      <c r="Q434" s="59"/>
      <c r="R434" s="59"/>
      <c r="S434" s="59"/>
      <c r="T434" s="59"/>
      <c r="U434" s="59"/>
      <c r="V434" s="59"/>
      <c r="W434" s="59"/>
      <c r="X434" s="59"/>
      <c r="Y434" s="59"/>
      <c r="Z434" s="59"/>
    </row>
    <row r="435" ht="12.0" customHeight="1">
      <c r="A435" s="59"/>
      <c r="B435" s="59"/>
      <c r="C435" s="59"/>
      <c r="D435" s="59"/>
      <c r="E435" s="59"/>
      <c r="F435" s="59"/>
      <c r="G435" s="59"/>
      <c r="H435" s="59"/>
      <c r="I435" s="59"/>
      <c r="J435" s="59"/>
      <c r="K435" s="59"/>
      <c r="L435" s="59"/>
      <c r="M435" s="59"/>
      <c r="N435" s="59"/>
      <c r="O435" s="59"/>
      <c r="P435" s="59"/>
      <c r="Q435" s="59"/>
      <c r="R435" s="59"/>
      <c r="S435" s="59"/>
      <c r="T435" s="59"/>
      <c r="U435" s="59"/>
      <c r="V435" s="59"/>
      <c r="W435" s="59"/>
      <c r="X435" s="59"/>
      <c r="Y435" s="59"/>
      <c r="Z435" s="59"/>
    </row>
    <row r="436" ht="12.0" customHeight="1">
      <c r="A436" s="59"/>
      <c r="B436" s="59"/>
      <c r="C436" s="59"/>
      <c r="D436" s="59"/>
      <c r="E436" s="59"/>
      <c r="F436" s="59"/>
      <c r="G436" s="59"/>
      <c r="H436" s="59"/>
      <c r="I436" s="59"/>
      <c r="J436" s="59"/>
      <c r="K436" s="59"/>
      <c r="L436" s="59"/>
      <c r="M436" s="59"/>
      <c r="N436" s="59"/>
      <c r="O436" s="59"/>
      <c r="P436" s="59"/>
      <c r="Q436" s="59"/>
      <c r="R436" s="59"/>
      <c r="S436" s="59"/>
      <c r="T436" s="59"/>
      <c r="U436" s="59"/>
      <c r="V436" s="59"/>
      <c r="W436" s="59"/>
      <c r="X436" s="59"/>
      <c r="Y436" s="59"/>
      <c r="Z436" s="59"/>
    </row>
    <row r="437" ht="12.0" customHeight="1">
      <c r="A437" s="59"/>
      <c r="B437" s="59"/>
      <c r="C437" s="59"/>
      <c r="D437" s="59"/>
      <c r="E437" s="59"/>
      <c r="F437" s="59"/>
      <c r="G437" s="59"/>
      <c r="H437" s="59"/>
      <c r="I437" s="59"/>
      <c r="J437" s="59"/>
      <c r="K437" s="59"/>
      <c r="L437" s="59"/>
      <c r="M437" s="59"/>
      <c r="N437" s="59"/>
      <c r="O437" s="59"/>
      <c r="P437" s="59"/>
      <c r="Q437" s="59"/>
      <c r="R437" s="59"/>
      <c r="S437" s="59"/>
      <c r="T437" s="59"/>
      <c r="U437" s="59"/>
      <c r="V437" s="59"/>
      <c r="W437" s="59"/>
      <c r="X437" s="59"/>
      <c r="Y437" s="59"/>
      <c r="Z437" s="59"/>
    </row>
    <row r="438" ht="12.0" customHeight="1">
      <c r="A438" s="59"/>
      <c r="B438" s="59"/>
      <c r="C438" s="59"/>
      <c r="D438" s="59"/>
      <c r="E438" s="59"/>
      <c r="F438" s="59"/>
      <c r="G438" s="59"/>
      <c r="H438" s="59"/>
      <c r="I438" s="59"/>
      <c r="J438" s="59"/>
      <c r="K438" s="59"/>
      <c r="L438" s="59"/>
      <c r="M438" s="59"/>
      <c r="N438" s="59"/>
      <c r="O438" s="59"/>
      <c r="P438" s="59"/>
      <c r="Q438" s="59"/>
      <c r="R438" s="59"/>
      <c r="S438" s="59"/>
      <c r="T438" s="59"/>
      <c r="U438" s="59"/>
      <c r="V438" s="59"/>
      <c r="W438" s="59"/>
      <c r="X438" s="59"/>
      <c r="Y438" s="59"/>
      <c r="Z438" s="59"/>
    </row>
    <row r="439" ht="12.0" customHeight="1">
      <c r="A439" s="59"/>
      <c r="B439" s="59"/>
      <c r="C439" s="59"/>
      <c r="D439" s="59"/>
      <c r="E439" s="59"/>
      <c r="F439" s="59"/>
      <c r="G439" s="59"/>
      <c r="H439" s="59"/>
      <c r="I439" s="59"/>
      <c r="J439" s="59"/>
      <c r="K439" s="59"/>
      <c r="L439" s="59"/>
      <c r="M439" s="59"/>
      <c r="N439" s="59"/>
      <c r="O439" s="59"/>
      <c r="P439" s="59"/>
      <c r="Q439" s="59"/>
      <c r="R439" s="59"/>
      <c r="S439" s="59"/>
      <c r="T439" s="59"/>
      <c r="U439" s="59"/>
      <c r="V439" s="59"/>
      <c r="W439" s="59"/>
      <c r="X439" s="59"/>
      <c r="Y439" s="59"/>
      <c r="Z439" s="59"/>
    </row>
    <row r="440" ht="12.0" customHeight="1">
      <c r="A440" s="59"/>
      <c r="B440" s="59"/>
      <c r="C440" s="59"/>
      <c r="D440" s="59"/>
      <c r="E440" s="59"/>
      <c r="F440" s="59"/>
      <c r="G440" s="59"/>
      <c r="H440" s="59"/>
      <c r="I440" s="59"/>
      <c r="J440" s="59"/>
      <c r="K440" s="59"/>
      <c r="L440" s="59"/>
      <c r="M440" s="59"/>
      <c r="N440" s="59"/>
      <c r="O440" s="59"/>
      <c r="P440" s="59"/>
      <c r="Q440" s="59"/>
      <c r="R440" s="59"/>
      <c r="S440" s="59"/>
      <c r="T440" s="59"/>
      <c r="U440" s="59"/>
      <c r="V440" s="59"/>
      <c r="W440" s="59"/>
      <c r="X440" s="59"/>
      <c r="Y440" s="59"/>
      <c r="Z440" s="59"/>
    </row>
    <row r="441" ht="12.0" customHeight="1">
      <c r="A441" s="59"/>
      <c r="B441" s="59"/>
      <c r="C441" s="59"/>
      <c r="D441" s="59"/>
      <c r="E441" s="59"/>
      <c r="F441" s="59"/>
      <c r="G441" s="59"/>
      <c r="H441" s="59"/>
      <c r="I441" s="59"/>
      <c r="J441" s="59"/>
      <c r="K441" s="59"/>
      <c r="L441" s="59"/>
      <c r="M441" s="59"/>
      <c r="N441" s="59"/>
      <c r="O441" s="59"/>
      <c r="P441" s="59"/>
      <c r="Q441" s="59"/>
      <c r="R441" s="59"/>
      <c r="S441" s="59"/>
      <c r="T441" s="59"/>
      <c r="U441" s="59"/>
      <c r="V441" s="59"/>
      <c r="W441" s="59"/>
      <c r="X441" s="59"/>
      <c r="Y441" s="59"/>
      <c r="Z441" s="59"/>
    </row>
    <row r="442" ht="12.0" customHeight="1">
      <c r="A442" s="59"/>
      <c r="B442" s="59"/>
      <c r="C442" s="59"/>
      <c r="D442" s="59"/>
      <c r="E442" s="59"/>
      <c r="F442" s="59"/>
      <c r="G442" s="59"/>
      <c r="H442" s="59"/>
      <c r="I442" s="59"/>
      <c r="J442" s="59"/>
      <c r="K442" s="59"/>
      <c r="L442" s="59"/>
      <c r="M442" s="59"/>
      <c r="N442" s="59"/>
      <c r="O442" s="59"/>
      <c r="P442" s="59"/>
      <c r="Q442" s="59"/>
      <c r="R442" s="59"/>
      <c r="S442" s="59"/>
      <c r="T442" s="59"/>
      <c r="U442" s="59"/>
      <c r="V442" s="59"/>
      <c r="W442" s="59"/>
      <c r="X442" s="59"/>
      <c r="Y442" s="59"/>
      <c r="Z442" s="59"/>
    </row>
    <row r="443" ht="12.0" customHeight="1">
      <c r="A443" s="59"/>
      <c r="B443" s="59"/>
      <c r="C443" s="59"/>
      <c r="D443" s="59"/>
      <c r="E443" s="59"/>
      <c r="F443" s="59"/>
      <c r="G443" s="59"/>
      <c r="H443" s="59"/>
      <c r="I443" s="59"/>
      <c r="J443" s="59"/>
      <c r="K443" s="59"/>
      <c r="L443" s="59"/>
      <c r="M443" s="59"/>
      <c r="N443" s="59"/>
      <c r="O443" s="59"/>
      <c r="P443" s="59"/>
      <c r="Q443" s="59"/>
      <c r="R443" s="59"/>
      <c r="S443" s="59"/>
      <c r="T443" s="59"/>
      <c r="U443" s="59"/>
      <c r="V443" s="59"/>
      <c r="W443" s="59"/>
      <c r="X443" s="59"/>
      <c r="Y443" s="59"/>
      <c r="Z443" s="59"/>
    </row>
    <row r="444" ht="12.0" customHeight="1">
      <c r="A444" s="59"/>
      <c r="B444" s="59"/>
      <c r="C444" s="59"/>
      <c r="D444" s="59"/>
      <c r="E444" s="59"/>
      <c r="F444" s="59"/>
      <c r="G444" s="59"/>
      <c r="H444" s="59"/>
      <c r="I444" s="59"/>
      <c r="J444" s="59"/>
      <c r="K444" s="59"/>
      <c r="L444" s="59"/>
      <c r="M444" s="59"/>
      <c r="N444" s="59"/>
      <c r="O444" s="59"/>
      <c r="P444" s="59"/>
      <c r="Q444" s="59"/>
      <c r="R444" s="59"/>
      <c r="S444" s="59"/>
      <c r="T444" s="59"/>
      <c r="U444" s="59"/>
      <c r="V444" s="59"/>
      <c r="W444" s="59"/>
      <c r="X444" s="59"/>
      <c r="Y444" s="59"/>
      <c r="Z444" s="59"/>
    </row>
    <row r="445" ht="12.0" customHeight="1">
      <c r="A445" s="59"/>
      <c r="B445" s="59"/>
      <c r="C445" s="59"/>
      <c r="D445" s="59"/>
      <c r="E445" s="59"/>
      <c r="F445" s="59"/>
      <c r="G445" s="59"/>
      <c r="H445" s="59"/>
      <c r="I445" s="59"/>
      <c r="J445" s="59"/>
      <c r="K445" s="59"/>
      <c r="L445" s="59"/>
      <c r="M445" s="59"/>
      <c r="N445" s="59"/>
      <c r="O445" s="59"/>
      <c r="P445" s="59"/>
      <c r="Q445" s="59"/>
      <c r="R445" s="59"/>
      <c r="S445" s="59"/>
      <c r="T445" s="59"/>
      <c r="U445" s="59"/>
      <c r="V445" s="59"/>
      <c r="W445" s="59"/>
      <c r="X445" s="59"/>
      <c r="Y445" s="59"/>
      <c r="Z445" s="59"/>
    </row>
    <row r="446" ht="12.0" customHeight="1">
      <c r="A446" s="59"/>
      <c r="B446" s="59"/>
      <c r="C446" s="59"/>
      <c r="D446" s="59"/>
      <c r="E446" s="59"/>
      <c r="F446" s="59"/>
      <c r="G446" s="59"/>
      <c r="H446" s="59"/>
      <c r="I446" s="59"/>
      <c r="J446" s="59"/>
      <c r="K446" s="59"/>
      <c r="L446" s="59"/>
      <c r="M446" s="59"/>
      <c r="N446" s="59"/>
      <c r="O446" s="59"/>
      <c r="P446" s="59"/>
      <c r="Q446" s="59"/>
      <c r="R446" s="59"/>
      <c r="S446" s="59"/>
      <c r="T446" s="59"/>
      <c r="U446" s="59"/>
      <c r="V446" s="59"/>
      <c r="W446" s="59"/>
      <c r="X446" s="59"/>
      <c r="Y446" s="59"/>
      <c r="Z446" s="59"/>
    </row>
    <row r="447" ht="12.0" customHeight="1">
      <c r="A447" s="59"/>
      <c r="B447" s="59"/>
      <c r="C447" s="59"/>
      <c r="D447" s="59"/>
      <c r="E447" s="59"/>
      <c r="F447" s="59"/>
      <c r="G447" s="59"/>
      <c r="H447" s="59"/>
      <c r="I447" s="59"/>
      <c r="J447" s="59"/>
      <c r="K447" s="59"/>
      <c r="L447" s="59"/>
      <c r="M447" s="59"/>
      <c r="N447" s="59"/>
      <c r="O447" s="59"/>
      <c r="P447" s="59"/>
      <c r="Q447" s="59"/>
      <c r="R447" s="59"/>
      <c r="S447" s="59"/>
      <c r="T447" s="59"/>
      <c r="U447" s="59"/>
      <c r="V447" s="59"/>
      <c r="W447" s="59"/>
      <c r="X447" s="59"/>
      <c r="Y447" s="59"/>
      <c r="Z447" s="59"/>
    </row>
    <row r="448" ht="12.0" customHeight="1">
      <c r="A448" s="59"/>
      <c r="B448" s="59"/>
      <c r="C448" s="59"/>
      <c r="D448" s="59"/>
      <c r="E448" s="59"/>
      <c r="F448" s="59"/>
      <c r="G448" s="59"/>
      <c r="H448" s="59"/>
      <c r="I448" s="59"/>
      <c r="J448" s="59"/>
      <c r="K448" s="59"/>
      <c r="L448" s="59"/>
      <c r="M448" s="59"/>
      <c r="N448" s="59"/>
      <c r="O448" s="59"/>
      <c r="P448" s="59"/>
      <c r="Q448" s="59"/>
      <c r="R448" s="59"/>
      <c r="S448" s="59"/>
      <c r="T448" s="59"/>
      <c r="U448" s="59"/>
      <c r="V448" s="59"/>
      <c r="W448" s="59"/>
      <c r="X448" s="59"/>
      <c r="Y448" s="59"/>
      <c r="Z448" s="59"/>
    </row>
    <row r="449" ht="12.0" customHeight="1">
      <c r="A449" s="59"/>
      <c r="B449" s="59"/>
      <c r="C449" s="59"/>
      <c r="D449" s="59"/>
      <c r="E449" s="59"/>
      <c r="F449" s="59"/>
      <c r="G449" s="59"/>
      <c r="H449" s="59"/>
      <c r="I449" s="59"/>
      <c r="J449" s="59"/>
      <c r="K449" s="59"/>
      <c r="L449" s="59"/>
      <c r="M449" s="59"/>
      <c r="N449" s="59"/>
      <c r="O449" s="59"/>
      <c r="P449" s="59"/>
      <c r="Q449" s="59"/>
      <c r="R449" s="59"/>
      <c r="S449" s="59"/>
      <c r="T449" s="59"/>
      <c r="U449" s="59"/>
      <c r="V449" s="59"/>
      <c r="W449" s="59"/>
      <c r="X449" s="59"/>
      <c r="Y449" s="59"/>
      <c r="Z449" s="59"/>
    </row>
    <row r="450" ht="12.0" customHeight="1">
      <c r="A450" s="59"/>
      <c r="B450" s="59"/>
      <c r="C450" s="59"/>
      <c r="D450" s="59"/>
      <c r="E450" s="59"/>
      <c r="F450" s="59"/>
      <c r="G450" s="59"/>
      <c r="H450" s="59"/>
      <c r="I450" s="59"/>
      <c r="J450" s="59"/>
      <c r="K450" s="59"/>
      <c r="L450" s="59"/>
      <c r="M450" s="59"/>
      <c r="N450" s="59"/>
      <c r="O450" s="59"/>
      <c r="P450" s="59"/>
      <c r="Q450" s="59"/>
      <c r="R450" s="59"/>
      <c r="S450" s="59"/>
      <c r="T450" s="59"/>
      <c r="U450" s="59"/>
      <c r="V450" s="59"/>
      <c r="W450" s="59"/>
      <c r="X450" s="59"/>
      <c r="Y450" s="59"/>
      <c r="Z450" s="59"/>
    </row>
    <row r="451" ht="12.0" customHeight="1">
      <c r="A451" s="59"/>
      <c r="B451" s="59"/>
      <c r="C451" s="59"/>
      <c r="D451" s="59"/>
      <c r="E451" s="59"/>
      <c r="F451" s="59"/>
      <c r="G451" s="59"/>
      <c r="H451" s="59"/>
      <c r="I451" s="59"/>
      <c r="J451" s="59"/>
      <c r="K451" s="59"/>
      <c r="L451" s="59"/>
      <c r="M451" s="59"/>
      <c r="N451" s="59"/>
      <c r="O451" s="59"/>
      <c r="P451" s="59"/>
      <c r="Q451" s="59"/>
      <c r="R451" s="59"/>
      <c r="S451" s="59"/>
      <c r="T451" s="59"/>
      <c r="U451" s="59"/>
      <c r="V451" s="59"/>
      <c r="W451" s="59"/>
      <c r="X451" s="59"/>
      <c r="Y451" s="59"/>
      <c r="Z451" s="59"/>
    </row>
    <row r="452" ht="12.0" customHeight="1">
      <c r="A452" s="59"/>
      <c r="B452" s="59"/>
      <c r="C452" s="59"/>
      <c r="D452" s="59"/>
      <c r="E452" s="59"/>
      <c r="F452" s="59"/>
      <c r="G452" s="59"/>
      <c r="H452" s="59"/>
      <c r="I452" s="59"/>
      <c r="J452" s="59"/>
      <c r="K452" s="59"/>
      <c r="L452" s="59"/>
      <c r="M452" s="59"/>
      <c r="N452" s="59"/>
      <c r="O452" s="59"/>
      <c r="P452" s="59"/>
      <c r="Q452" s="59"/>
      <c r="R452" s="59"/>
      <c r="S452" s="59"/>
      <c r="T452" s="59"/>
      <c r="U452" s="59"/>
      <c r="V452" s="59"/>
      <c r="W452" s="59"/>
      <c r="X452" s="59"/>
      <c r="Y452" s="59"/>
      <c r="Z452" s="59"/>
    </row>
    <row r="453" ht="12.0" customHeight="1">
      <c r="A453" s="59"/>
      <c r="B453" s="59"/>
      <c r="C453" s="59"/>
      <c r="D453" s="59"/>
      <c r="E453" s="59"/>
      <c r="F453" s="59"/>
      <c r="G453" s="59"/>
      <c r="H453" s="59"/>
      <c r="I453" s="59"/>
      <c r="J453" s="59"/>
      <c r="K453" s="59"/>
      <c r="L453" s="59"/>
      <c r="M453" s="59"/>
      <c r="N453" s="59"/>
      <c r="O453" s="59"/>
      <c r="P453" s="59"/>
      <c r="Q453" s="59"/>
      <c r="R453" s="59"/>
      <c r="S453" s="59"/>
      <c r="T453" s="59"/>
      <c r="U453" s="59"/>
      <c r="V453" s="59"/>
      <c r="W453" s="59"/>
      <c r="X453" s="59"/>
      <c r="Y453" s="59"/>
      <c r="Z453" s="59"/>
    </row>
    <row r="454" ht="12.0" customHeight="1">
      <c r="A454" s="59"/>
      <c r="B454" s="59"/>
      <c r="C454" s="59"/>
      <c r="D454" s="59"/>
      <c r="E454" s="59"/>
      <c r="F454" s="59"/>
      <c r="G454" s="59"/>
      <c r="H454" s="59"/>
      <c r="I454" s="59"/>
      <c r="J454" s="59"/>
      <c r="K454" s="59"/>
      <c r="L454" s="59"/>
      <c r="M454" s="59"/>
      <c r="N454" s="59"/>
      <c r="O454" s="59"/>
      <c r="P454" s="59"/>
      <c r="Q454" s="59"/>
      <c r="R454" s="59"/>
      <c r="S454" s="59"/>
      <c r="T454" s="59"/>
      <c r="U454" s="59"/>
      <c r="V454" s="59"/>
      <c r="W454" s="59"/>
      <c r="X454" s="59"/>
      <c r="Y454" s="59"/>
      <c r="Z454" s="59"/>
    </row>
    <row r="455" ht="12.0" customHeight="1">
      <c r="A455" s="59"/>
      <c r="B455" s="59"/>
      <c r="C455" s="59"/>
      <c r="D455" s="59"/>
      <c r="E455" s="59"/>
      <c r="F455" s="59"/>
      <c r="G455" s="59"/>
      <c r="H455" s="59"/>
      <c r="I455" s="59"/>
      <c r="J455" s="59"/>
      <c r="K455" s="59"/>
      <c r="L455" s="59"/>
      <c r="M455" s="59"/>
      <c r="N455" s="59"/>
      <c r="O455" s="59"/>
      <c r="P455" s="59"/>
      <c r="Q455" s="59"/>
      <c r="R455" s="59"/>
      <c r="S455" s="59"/>
      <c r="T455" s="59"/>
      <c r="U455" s="59"/>
      <c r="V455" s="59"/>
      <c r="W455" s="59"/>
      <c r="X455" s="59"/>
      <c r="Y455" s="59"/>
      <c r="Z455" s="59"/>
    </row>
    <row r="456" ht="12.0" customHeight="1">
      <c r="A456" s="59"/>
      <c r="B456" s="59"/>
      <c r="C456" s="59"/>
      <c r="D456" s="59"/>
      <c r="E456" s="59"/>
      <c r="F456" s="59"/>
      <c r="G456" s="59"/>
      <c r="H456" s="59"/>
      <c r="I456" s="59"/>
      <c r="J456" s="59"/>
      <c r="K456" s="59"/>
      <c r="L456" s="59"/>
      <c r="M456" s="59"/>
      <c r="N456" s="59"/>
      <c r="O456" s="59"/>
      <c r="P456" s="59"/>
      <c r="Q456" s="59"/>
      <c r="R456" s="59"/>
      <c r="S456" s="59"/>
      <c r="T456" s="59"/>
      <c r="U456" s="59"/>
      <c r="V456" s="59"/>
      <c r="W456" s="59"/>
      <c r="X456" s="59"/>
      <c r="Y456" s="59"/>
      <c r="Z456" s="59"/>
    </row>
    <row r="457" ht="12.0" customHeight="1">
      <c r="A457" s="59"/>
      <c r="B457" s="59"/>
      <c r="C457" s="59"/>
      <c r="D457" s="59"/>
      <c r="E457" s="59"/>
      <c r="F457" s="59"/>
      <c r="G457" s="59"/>
      <c r="H457" s="59"/>
      <c r="I457" s="59"/>
      <c r="J457" s="59"/>
      <c r="K457" s="59"/>
      <c r="L457" s="59"/>
      <c r="M457" s="59"/>
      <c r="N457" s="59"/>
      <c r="O457" s="59"/>
      <c r="P457" s="59"/>
      <c r="Q457" s="59"/>
      <c r="R457" s="59"/>
      <c r="S457" s="59"/>
      <c r="T457" s="59"/>
      <c r="U457" s="59"/>
      <c r="V457" s="59"/>
      <c r="W457" s="59"/>
      <c r="X457" s="59"/>
      <c r="Y457" s="59"/>
      <c r="Z457" s="59"/>
    </row>
    <row r="458" ht="12.0" customHeight="1">
      <c r="A458" s="59"/>
      <c r="B458" s="59"/>
      <c r="C458" s="59"/>
      <c r="D458" s="59"/>
      <c r="E458" s="59"/>
      <c r="F458" s="59"/>
      <c r="G458" s="59"/>
      <c r="H458" s="59"/>
      <c r="I458" s="59"/>
      <c r="J458" s="59"/>
      <c r="K458" s="59"/>
      <c r="L458" s="59"/>
      <c r="M458" s="59"/>
      <c r="N458" s="59"/>
      <c r="O458" s="59"/>
      <c r="P458" s="59"/>
      <c r="Q458" s="59"/>
      <c r="R458" s="59"/>
      <c r="S458" s="59"/>
      <c r="T458" s="59"/>
      <c r="U458" s="59"/>
      <c r="V458" s="59"/>
      <c r="W458" s="59"/>
      <c r="X458" s="59"/>
      <c r="Y458" s="59"/>
      <c r="Z458" s="59"/>
    </row>
    <row r="459" ht="12.0" customHeight="1">
      <c r="A459" s="59"/>
      <c r="B459" s="59"/>
      <c r="C459" s="59"/>
      <c r="D459" s="59"/>
      <c r="E459" s="59"/>
      <c r="F459" s="59"/>
      <c r="G459" s="59"/>
      <c r="H459" s="59"/>
      <c r="I459" s="59"/>
      <c r="J459" s="59"/>
      <c r="K459" s="59"/>
      <c r="L459" s="59"/>
      <c r="M459" s="59"/>
      <c r="N459" s="59"/>
      <c r="O459" s="59"/>
      <c r="P459" s="59"/>
      <c r="Q459" s="59"/>
      <c r="R459" s="59"/>
      <c r="S459" s="59"/>
      <c r="T459" s="59"/>
      <c r="U459" s="59"/>
      <c r="V459" s="59"/>
      <c r="W459" s="59"/>
      <c r="X459" s="59"/>
      <c r="Y459" s="59"/>
      <c r="Z459" s="59"/>
    </row>
    <row r="460" ht="12.0" customHeight="1">
      <c r="A460" s="59"/>
      <c r="B460" s="59"/>
      <c r="C460" s="59"/>
      <c r="D460" s="59"/>
      <c r="E460" s="59"/>
      <c r="F460" s="59"/>
      <c r="G460" s="59"/>
      <c r="H460" s="59"/>
      <c r="I460" s="59"/>
      <c r="J460" s="59"/>
      <c r="K460" s="59"/>
      <c r="L460" s="59"/>
      <c r="M460" s="59"/>
      <c r="N460" s="59"/>
      <c r="O460" s="59"/>
      <c r="P460" s="59"/>
      <c r="Q460" s="59"/>
      <c r="R460" s="59"/>
      <c r="S460" s="59"/>
      <c r="T460" s="59"/>
      <c r="U460" s="59"/>
      <c r="V460" s="59"/>
      <c r="W460" s="59"/>
      <c r="X460" s="59"/>
      <c r="Y460" s="59"/>
      <c r="Z460" s="59"/>
    </row>
    <row r="461" ht="12.0" customHeight="1">
      <c r="A461" s="59"/>
      <c r="B461" s="59"/>
      <c r="C461" s="59"/>
      <c r="D461" s="59"/>
      <c r="E461" s="59"/>
      <c r="F461" s="59"/>
      <c r="G461" s="59"/>
      <c r="H461" s="59"/>
      <c r="I461" s="59"/>
      <c r="J461" s="59"/>
      <c r="K461" s="59"/>
      <c r="L461" s="59"/>
      <c r="M461" s="59"/>
      <c r="N461" s="59"/>
      <c r="O461" s="59"/>
      <c r="P461" s="59"/>
      <c r="Q461" s="59"/>
      <c r="R461" s="59"/>
      <c r="S461" s="59"/>
      <c r="T461" s="59"/>
      <c r="U461" s="59"/>
      <c r="V461" s="59"/>
      <c r="W461" s="59"/>
      <c r="X461" s="59"/>
      <c r="Y461" s="59"/>
      <c r="Z461" s="59"/>
    </row>
    <row r="462" ht="12.0" customHeight="1">
      <c r="A462" s="59"/>
      <c r="B462" s="59"/>
      <c r="C462" s="59"/>
      <c r="D462" s="59"/>
      <c r="E462" s="59"/>
      <c r="F462" s="59"/>
      <c r="G462" s="59"/>
      <c r="H462" s="59"/>
      <c r="I462" s="59"/>
      <c r="J462" s="59"/>
      <c r="K462" s="59"/>
      <c r="L462" s="59"/>
      <c r="M462" s="59"/>
      <c r="N462" s="59"/>
      <c r="O462" s="59"/>
      <c r="P462" s="59"/>
      <c r="Q462" s="59"/>
      <c r="R462" s="59"/>
      <c r="S462" s="59"/>
      <c r="T462" s="59"/>
      <c r="U462" s="59"/>
      <c r="V462" s="59"/>
      <c r="W462" s="59"/>
      <c r="X462" s="59"/>
      <c r="Y462" s="59"/>
      <c r="Z462" s="59"/>
    </row>
    <row r="463" ht="12.0" customHeight="1">
      <c r="A463" s="59"/>
      <c r="B463" s="59"/>
      <c r="C463" s="59"/>
      <c r="D463" s="59"/>
      <c r="E463" s="59"/>
      <c r="F463" s="59"/>
      <c r="G463" s="59"/>
      <c r="H463" s="59"/>
      <c r="I463" s="59"/>
      <c r="J463" s="59"/>
      <c r="K463" s="59"/>
      <c r="L463" s="59"/>
      <c r="M463" s="59"/>
      <c r="N463" s="59"/>
      <c r="O463" s="59"/>
      <c r="P463" s="59"/>
      <c r="Q463" s="59"/>
      <c r="R463" s="59"/>
      <c r="S463" s="59"/>
      <c r="T463" s="59"/>
      <c r="U463" s="59"/>
      <c r="V463" s="59"/>
      <c r="W463" s="59"/>
      <c r="X463" s="59"/>
      <c r="Y463" s="59"/>
      <c r="Z463" s="59"/>
    </row>
    <row r="464" ht="12.0" customHeight="1">
      <c r="A464" s="59"/>
      <c r="B464" s="59"/>
      <c r="C464" s="59"/>
      <c r="D464" s="59"/>
      <c r="E464" s="59"/>
      <c r="F464" s="59"/>
      <c r="G464" s="59"/>
      <c r="H464" s="59"/>
      <c r="I464" s="59"/>
      <c r="J464" s="59"/>
      <c r="K464" s="59"/>
      <c r="L464" s="59"/>
      <c r="M464" s="59"/>
      <c r="N464" s="59"/>
      <c r="O464" s="59"/>
      <c r="P464" s="59"/>
      <c r="Q464" s="59"/>
      <c r="R464" s="59"/>
      <c r="S464" s="59"/>
      <c r="T464" s="59"/>
      <c r="U464" s="59"/>
      <c r="V464" s="59"/>
      <c r="W464" s="59"/>
      <c r="X464" s="59"/>
      <c r="Y464" s="59"/>
      <c r="Z464" s="59"/>
    </row>
    <row r="465" ht="12.0" customHeight="1">
      <c r="A465" s="59"/>
      <c r="B465" s="59"/>
      <c r="C465" s="59"/>
      <c r="D465" s="59"/>
      <c r="E465" s="59"/>
      <c r="F465" s="59"/>
      <c r="G465" s="59"/>
      <c r="H465" s="59"/>
      <c r="I465" s="59"/>
      <c r="J465" s="59"/>
      <c r="K465" s="59"/>
      <c r="L465" s="59"/>
      <c r="M465" s="59"/>
      <c r="N465" s="59"/>
      <c r="O465" s="59"/>
      <c r="P465" s="59"/>
      <c r="Q465" s="59"/>
      <c r="R465" s="59"/>
      <c r="S465" s="59"/>
      <c r="T465" s="59"/>
      <c r="U465" s="59"/>
      <c r="V465" s="59"/>
      <c r="W465" s="59"/>
      <c r="X465" s="59"/>
      <c r="Y465" s="59"/>
      <c r="Z465" s="59"/>
    </row>
    <row r="466" ht="12.0" customHeight="1">
      <c r="A466" s="59"/>
      <c r="B466" s="59"/>
      <c r="C466" s="59"/>
      <c r="D466" s="59"/>
      <c r="E466" s="59"/>
      <c r="F466" s="59"/>
      <c r="G466" s="59"/>
      <c r="H466" s="59"/>
      <c r="I466" s="59"/>
      <c r="J466" s="59"/>
      <c r="K466" s="59"/>
      <c r="L466" s="59"/>
      <c r="M466" s="59"/>
      <c r="N466" s="59"/>
      <c r="O466" s="59"/>
      <c r="P466" s="59"/>
      <c r="Q466" s="59"/>
      <c r="R466" s="59"/>
      <c r="S466" s="59"/>
      <c r="T466" s="59"/>
      <c r="U466" s="59"/>
      <c r="V466" s="59"/>
      <c r="W466" s="59"/>
      <c r="X466" s="59"/>
      <c r="Y466" s="59"/>
      <c r="Z466" s="59"/>
    </row>
    <row r="467" ht="12.0" customHeight="1">
      <c r="A467" s="59"/>
      <c r="B467" s="59"/>
      <c r="C467" s="59"/>
      <c r="D467" s="59"/>
      <c r="E467" s="59"/>
      <c r="F467" s="59"/>
      <c r="G467" s="59"/>
      <c r="H467" s="59"/>
      <c r="I467" s="59"/>
      <c r="J467" s="59"/>
      <c r="K467" s="59"/>
      <c r="L467" s="59"/>
      <c r="M467" s="59"/>
      <c r="N467" s="59"/>
      <c r="O467" s="59"/>
      <c r="P467" s="59"/>
      <c r="Q467" s="59"/>
      <c r="R467" s="59"/>
      <c r="S467" s="59"/>
      <c r="T467" s="59"/>
      <c r="U467" s="59"/>
      <c r="V467" s="59"/>
      <c r="W467" s="59"/>
      <c r="X467" s="59"/>
      <c r="Y467" s="59"/>
      <c r="Z467" s="59"/>
    </row>
    <row r="468" ht="12.0" customHeight="1">
      <c r="A468" s="59"/>
      <c r="B468" s="59"/>
      <c r="C468" s="59"/>
      <c r="D468" s="59"/>
      <c r="E468" s="59"/>
      <c r="F468" s="59"/>
      <c r="G468" s="59"/>
      <c r="H468" s="59"/>
      <c r="I468" s="59"/>
      <c r="J468" s="59"/>
      <c r="K468" s="59"/>
      <c r="L468" s="59"/>
      <c r="M468" s="59"/>
      <c r="N468" s="59"/>
      <c r="O468" s="59"/>
      <c r="P468" s="59"/>
      <c r="Q468" s="59"/>
      <c r="R468" s="59"/>
      <c r="S468" s="59"/>
      <c r="T468" s="59"/>
      <c r="U468" s="59"/>
      <c r="V468" s="59"/>
      <c r="W468" s="59"/>
      <c r="X468" s="59"/>
      <c r="Y468" s="59"/>
      <c r="Z468" s="59"/>
    </row>
    <row r="469" ht="12.0" customHeight="1">
      <c r="A469" s="59"/>
      <c r="B469" s="59"/>
      <c r="C469" s="59"/>
      <c r="D469" s="59"/>
      <c r="E469" s="59"/>
      <c r="F469" s="59"/>
      <c r="G469" s="59"/>
      <c r="H469" s="59"/>
      <c r="I469" s="59"/>
      <c r="J469" s="59"/>
      <c r="K469" s="59"/>
      <c r="L469" s="59"/>
      <c r="M469" s="59"/>
      <c r="N469" s="59"/>
      <c r="O469" s="59"/>
      <c r="P469" s="59"/>
      <c r="Q469" s="59"/>
      <c r="R469" s="59"/>
      <c r="S469" s="59"/>
      <c r="T469" s="59"/>
      <c r="U469" s="59"/>
      <c r="V469" s="59"/>
      <c r="W469" s="59"/>
      <c r="X469" s="59"/>
      <c r="Y469" s="59"/>
      <c r="Z469" s="59"/>
    </row>
    <row r="470" ht="12.0" customHeight="1">
      <c r="A470" s="59"/>
      <c r="B470" s="59"/>
      <c r="C470" s="59"/>
      <c r="D470" s="59"/>
      <c r="E470" s="59"/>
      <c r="F470" s="59"/>
      <c r="G470" s="59"/>
      <c r="H470" s="59"/>
      <c r="I470" s="59"/>
      <c r="J470" s="59"/>
      <c r="K470" s="59"/>
      <c r="L470" s="59"/>
      <c r="M470" s="59"/>
      <c r="N470" s="59"/>
      <c r="O470" s="59"/>
      <c r="P470" s="59"/>
      <c r="Q470" s="59"/>
      <c r="R470" s="59"/>
      <c r="S470" s="59"/>
      <c r="T470" s="59"/>
      <c r="U470" s="59"/>
      <c r="V470" s="59"/>
      <c r="W470" s="59"/>
      <c r="X470" s="59"/>
      <c r="Y470" s="59"/>
      <c r="Z470" s="59"/>
    </row>
    <row r="471" ht="12.0" customHeight="1">
      <c r="A471" s="59"/>
      <c r="B471" s="59"/>
      <c r="C471" s="59"/>
      <c r="D471" s="59"/>
      <c r="E471" s="59"/>
      <c r="F471" s="59"/>
      <c r="G471" s="59"/>
      <c r="H471" s="59"/>
      <c r="I471" s="59"/>
      <c r="J471" s="59"/>
      <c r="K471" s="59"/>
      <c r="L471" s="59"/>
      <c r="M471" s="59"/>
      <c r="N471" s="59"/>
      <c r="O471" s="59"/>
      <c r="P471" s="59"/>
      <c r="Q471" s="59"/>
      <c r="R471" s="59"/>
      <c r="S471" s="59"/>
      <c r="T471" s="59"/>
      <c r="U471" s="59"/>
      <c r="V471" s="59"/>
      <c r="W471" s="59"/>
      <c r="X471" s="59"/>
      <c r="Y471" s="59"/>
      <c r="Z471" s="59"/>
    </row>
    <row r="472" ht="12.0" customHeight="1">
      <c r="A472" s="59"/>
      <c r="B472" s="59"/>
      <c r="C472" s="59"/>
      <c r="D472" s="59"/>
      <c r="E472" s="59"/>
      <c r="F472" s="59"/>
      <c r="G472" s="59"/>
      <c r="H472" s="59"/>
      <c r="I472" s="59"/>
      <c r="J472" s="59"/>
      <c r="K472" s="59"/>
      <c r="L472" s="59"/>
      <c r="M472" s="59"/>
      <c r="N472" s="59"/>
      <c r="O472" s="59"/>
      <c r="P472" s="59"/>
      <c r="Q472" s="59"/>
      <c r="R472" s="59"/>
      <c r="S472" s="59"/>
      <c r="T472" s="59"/>
      <c r="U472" s="59"/>
      <c r="V472" s="59"/>
      <c r="W472" s="59"/>
      <c r="X472" s="59"/>
      <c r="Y472" s="59"/>
      <c r="Z472" s="59"/>
    </row>
    <row r="473" ht="12.0" customHeight="1">
      <c r="A473" s="59"/>
      <c r="B473" s="59"/>
      <c r="C473" s="59"/>
      <c r="D473" s="59"/>
      <c r="E473" s="59"/>
      <c r="F473" s="59"/>
      <c r="G473" s="59"/>
      <c r="H473" s="59"/>
      <c r="I473" s="59"/>
      <c r="J473" s="59"/>
      <c r="K473" s="59"/>
      <c r="L473" s="59"/>
      <c r="M473" s="59"/>
      <c r="N473" s="59"/>
      <c r="O473" s="59"/>
      <c r="P473" s="59"/>
      <c r="Q473" s="59"/>
      <c r="R473" s="59"/>
      <c r="S473" s="59"/>
      <c r="T473" s="59"/>
      <c r="U473" s="59"/>
      <c r="V473" s="59"/>
      <c r="W473" s="59"/>
      <c r="X473" s="59"/>
      <c r="Y473" s="59"/>
      <c r="Z473" s="59"/>
    </row>
    <row r="474" ht="12.0" customHeight="1">
      <c r="A474" s="59"/>
      <c r="B474" s="59"/>
      <c r="C474" s="59"/>
      <c r="D474" s="59"/>
      <c r="E474" s="59"/>
      <c r="F474" s="59"/>
      <c r="G474" s="59"/>
      <c r="H474" s="59"/>
      <c r="I474" s="59"/>
      <c r="J474" s="59"/>
      <c r="K474" s="59"/>
      <c r="L474" s="59"/>
      <c r="M474" s="59"/>
      <c r="N474" s="59"/>
      <c r="O474" s="59"/>
      <c r="P474" s="59"/>
      <c r="Q474" s="59"/>
      <c r="R474" s="59"/>
      <c r="S474" s="59"/>
      <c r="T474" s="59"/>
      <c r="U474" s="59"/>
      <c r="V474" s="59"/>
      <c r="W474" s="59"/>
      <c r="X474" s="59"/>
      <c r="Y474" s="59"/>
      <c r="Z474" s="59"/>
    </row>
    <row r="475" ht="12.0" customHeight="1">
      <c r="A475" s="59"/>
      <c r="B475" s="59"/>
      <c r="C475" s="59"/>
      <c r="D475" s="59"/>
      <c r="E475" s="59"/>
      <c r="F475" s="59"/>
      <c r="G475" s="59"/>
      <c r="H475" s="59"/>
      <c r="I475" s="59"/>
      <c r="J475" s="59"/>
      <c r="K475" s="59"/>
      <c r="L475" s="59"/>
      <c r="M475" s="59"/>
      <c r="N475" s="59"/>
      <c r="O475" s="59"/>
      <c r="P475" s="59"/>
      <c r="Q475" s="59"/>
      <c r="R475" s="59"/>
      <c r="S475" s="59"/>
      <c r="T475" s="59"/>
      <c r="U475" s="59"/>
      <c r="V475" s="59"/>
      <c r="W475" s="59"/>
      <c r="X475" s="59"/>
      <c r="Y475" s="59"/>
      <c r="Z475" s="59"/>
    </row>
    <row r="476" ht="12.0" customHeight="1">
      <c r="A476" s="59"/>
      <c r="B476" s="59"/>
      <c r="C476" s="59"/>
      <c r="D476" s="59"/>
      <c r="E476" s="59"/>
      <c r="F476" s="59"/>
      <c r="G476" s="59"/>
      <c r="H476" s="59"/>
      <c r="I476" s="59"/>
      <c r="J476" s="59"/>
      <c r="K476" s="59"/>
      <c r="L476" s="59"/>
      <c r="M476" s="59"/>
      <c r="N476" s="59"/>
      <c r="O476" s="59"/>
      <c r="P476" s="59"/>
      <c r="Q476" s="59"/>
      <c r="R476" s="59"/>
      <c r="S476" s="59"/>
      <c r="T476" s="59"/>
      <c r="U476" s="59"/>
      <c r="V476" s="59"/>
      <c r="W476" s="59"/>
      <c r="X476" s="59"/>
      <c r="Y476" s="59"/>
      <c r="Z476" s="59"/>
    </row>
    <row r="477" ht="12.0" customHeight="1">
      <c r="A477" s="59"/>
      <c r="B477" s="59"/>
      <c r="C477" s="59"/>
      <c r="D477" s="59"/>
      <c r="E477" s="59"/>
      <c r="F477" s="59"/>
      <c r="G477" s="59"/>
      <c r="H477" s="59"/>
      <c r="I477" s="59"/>
      <c r="J477" s="59"/>
      <c r="K477" s="59"/>
      <c r="L477" s="59"/>
      <c r="M477" s="59"/>
      <c r="N477" s="59"/>
      <c r="O477" s="59"/>
      <c r="P477" s="59"/>
      <c r="Q477" s="59"/>
      <c r="R477" s="59"/>
      <c r="S477" s="59"/>
      <c r="T477" s="59"/>
      <c r="U477" s="59"/>
      <c r="V477" s="59"/>
      <c r="W477" s="59"/>
      <c r="X477" s="59"/>
      <c r="Y477" s="59"/>
      <c r="Z477" s="59"/>
    </row>
    <row r="478" ht="12.0" customHeight="1">
      <c r="A478" s="59"/>
      <c r="B478" s="59"/>
      <c r="C478" s="59"/>
      <c r="D478" s="59"/>
      <c r="E478" s="59"/>
      <c r="F478" s="59"/>
      <c r="G478" s="59"/>
      <c r="H478" s="59"/>
      <c r="I478" s="59"/>
      <c r="J478" s="59"/>
      <c r="K478" s="59"/>
      <c r="L478" s="59"/>
      <c r="M478" s="59"/>
      <c r="N478" s="59"/>
      <c r="O478" s="59"/>
      <c r="P478" s="59"/>
      <c r="Q478" s="59"/>
      <c r="R478" s="59"/>
      <c r="S478" s="59"/>
      <c r="T478" s="59"/>
      <c r="U478" s="59"/>
      <c r="V478" s="59"/>
      <c r="W478" s="59"/>
      <c r="X478" s="59"/>
      <c r="Y478" s="59"/>
      <c r="Z478" s="59"/>
    </row>
    <row r="479" ht="12.0" customHeight="1">
      <c r="A479" s="59"/>
      <c r="B479" s="59"/>
      <c r="C479" s="59"/>
      <c r="D479" s="59"/>
      <c r="E479" s="59"/>
      <c r="F479" s="59"/>
      <c r="G479" s="59"/>
      <c r="H479" s="59"/>
      <c r="I479" s="59"/>
      <c r="J479" s="59"/>
      <c r="K479" s="59"/>
      <c r="L479" s="59"/>
      <c r="M479" s="59"/>
      <c r="N479" s="59"/>
      <c r="O479" s="59"/>
      <c r="P479" s="59"/>
      <c r="Q479" s="59"/>
      <c r="R479" s="59"/>
      <c r="S479" s="59"/>
      <c r="T479" s="59"/>
      <c r="U479" s="59"/>
      <c r="V479" s="59"/>
      <c r="W479" s="59"/>
      <c r="X479" s="59"/>
      <c r="Y479" s="59"/>
      <c r="Z479" s="59"/>
    </row>
    <row r="480" ht="12.0" customHeight="1">
      <c r="A480" s="59"/>
      <c r="B480" s="59"/>
      <c r="C480" s="59"/>
      <c r="D480" s="59"/>
      <c r="E480" s="59"/>
      <c r="F480" s="59"/>
      <c r="G480" s="59"/>
      <c r="H480" s="59"/>
      <c r="I480" s="59"/>
      <c r="J480" s="59"/>
      <c r="K480" s="59"/>
      <c r="L480" s="59"/>
      <c r="M480" s="59"/>
      <c r="N480" s="59"/>
      <c r="O480" s="59"/>
      <c r="P480" s="59"/>
      <c r="Q480" s="59"/>
      <c r="R480" s="59"/>
      <c r="S480" s="59"/>
      <c r="T480" s="59"/>
      <c r="U480" s="59"/>
      <c r="V480" s="59"/>
      <c r="W480" s="59"/>
      <c r="X480" s="59"/>
      <c r="Y480" s="59"/>
      <c r="Z480" s="59"/>
    </row>
    <row r="481" ht="12.0" customHeight="1">
      <c r="A481" s="59"/>
      <c r="B481" s="59"/>
      <c r="C481" s="59"/>
      <c r="D481" s="59"/>
      <c r="E481" s="59"/>
      <c r="F481" s="59"/>
      <c r="G481" s="59"/>
      <c r="H481" s="59"/>
      <c r="I481" s="59"/>
      <c r="J481" s="59"/>
      <c r="K481" s="59"/>
      <c r="L481" s="59"/>
      <c r="M481" s="59"/>
      <c r="N481" s="59"/>
      <c r="O481" s="59"/>
      <c r="P481" s="59"/>
      <c r="Q481" s="59"/>
      <c r="R481" s="59"/>
      <c r="S481" s="59"/>
      <c r="T481" s="59"/>
      <c r="U481" s="59"/>
      <c r="V481" s="59"/>
      <c r="W481" s="59"/>
      <c r="X481" s="59"/>
      <c r="Y481" s="59"/>
      <c r="Z481" s="59"/>
    </row>
    <row r="482" ht="12.0" customHeight="1">
      <c r="A482" s="59"/>
      <c r="B482" s="59"/>
      <c r="C482" s="59"/>
      <c r="D482" s="59"/>
      <c r="E482" s="59"/>
      <c r="F482" s="59"/>
      <c r="G482" s="59"/>
      <c r="H482" s="59"/>
      <c r="I482" s="59"/>
      <c r="J482" s="59"/>
      <c r="K482" s="59"/>
      <c r="L482" s="59"/>
      <c r="M482" s="59"/>
      <c r="N482" s="59"/>
      <c r="O482" s="59"/>
      <c r="P482" s="59"/>
      <c r="Q482" s="59"/>
      <c r="R482" s="59"/>
      <c r="S482" s="59"/>
      <c r="T482" s="59"/>
      <c r="U482" s="59"/>
      <c r="V482" s="59"/>
      <c r="W482" s="59"/>
      <c r="X482" s="59"/>
      <c r="Y482" s="59"/>
      <c r="Z482" s="59"/>
    </row>
    <row r="483" ht="12.0" customHeight="1">
      <c r="A483" s="59"/>
      <c r="B483" s="59"/>
      <c r="C483" s="59"/>
      <c r="D483" s="59"/>
      <c r="E483" s="59"/>
      <c r="F483" s="59"/>
      <c r="G483" s="59"/>
      <c r="H483" s="59"/>
      <c r="I483" s="59"/>
      <c r="J483" s="59"/>
      <c r="K483" s="59"/>
      <c r="L483" s="59"/>
      <c r="M483" s="59"/>
      <c r="N483" s="59"/>
      <c r="O483" s="59"/>
      <c r="P483" s="59"/>
      <c r="Q483" s="59"/>
      <c r="R483" s="59"/>
      <c r="S483" s="59"/>
      <c r="T483" s="59"/>
      <c r="U483" s="59"/>
      <c r="V483" s="59"/>
      <c r="W483" s="59"/>
      <c r="X483" s="59"/>
      <c r="Y483" s="59"/>
      <c r="Z483" s="59"/>
    </row>
    <row r="484" ht="12.0" customHeight="1">
      <c r="A484" s="59"/>
      <c r="B484" s="59"/>
      <c r="C484" s="59"/>
      <c r="D484" s="59"/>
      <c r="E484" s="59"/>
      <c r="F484" s="59"/>
      <c r="G484" s="59"/>
      <c r="H484" s="59"/>
      <c r="I484" s="59"/>
      <c r="J484" s="59"/>
      <c r="K484" s="59"/>
      <c r="L484" s="59"/>
      <c r="M484" s="59"/>
      <c r="N484" s="59"/>
      <c r="O484" s="59"/>
      <c r="P484" s="59"/>
      <c r="Q484" s="59"/>
      <c r="R484" s="59"/>
      <c r="S484" s="59"/>
      <c r="T484" s="59"/>
      <c r="U484" s="59"/>
      <c r="V484" s="59"/>
      <c r="W484" s="59"/>
      <c r="X484" s="59"/>
      <c r="Y484" s="59"/>
      <c r="Z484" s="59"/>
    </row>
    <row r="485" ht="12.0" customHeight="1">
      <c r="A485" s="59"/>
      <c r="B485" s="59"/>
      <c r="C485" s="59"/>
      <c r="D485" s="59"/>
      <c r="E485" s="59"/>
      <c r="F485" s="59"/>
      <c r="G485" s="59"/>
      <c r="H485" s="59"/>
      <c r="I485" s="59"/>
      <c r="J485" s="59"/>
      <c r="K485" s="59"/>
      <c r="L485" s="59"/>
      <c r="M485" s="59"/>
      <c r="N485" s="59"/>
      <c r="O485" s="59"/>
      <c r="P485" s="59"/>
      <c r="Q485" s="59"/>
      <c r="R485" s="59"/>
      <c r="S485" s="59"/>
      <c r="T485" s="59"/>
      <c r="U485" s="59"/>
      <c r="V485" s="59"/>
      <c r="W485" s="59"/>
      <c r="X485" s="59"/>
      <c r="Y485" s="59"/>
      <c r="Z485" s="59"/>
    </row>
    <row r="486" ht="12.0" customHeight="1">
      <c r="A486" s="59"/>
      <c r="B486" s="59"/>
      <c r="C486" s="59"/>
      <c r="D486" s="59"/>
      <c r="E486" s="59"/>
      <c r="F486" s="59"/>
      <c r="G486" s="59"/>
      <c r="H486" s="59"/>
      <c r="I486" s="59"/>
      <c r="J486" s="59"/>
      <c r="K486" s="59"/>
      <c r="L486" s="59"/>
      <c r="M486" s="59"/>
      <c r="N486" s="59"/>
      <c r="O486" s="59"/>
      <c r="P486" s="59"/>
      <c r="Q486" s="59"/>
      <c r="R486" s="59"/>
      <c r="S486" s="59"/>
      <c r="T486" s="59"/>
      <c r="U486" s="59"/>
      <c r="V486" s="59"/>
      <c r="W486" s="59"/>
      <c r="X486" s="59"/>
      <c r="Y486" s="59"/>
      <c r="Z486" s="59"/>
    </row>
    <row r="487" ht="12.0" customHeight="1">
      <c r="A487" s="59"/>
      <c r="B487" s="59"/>
      <c r="C487" s="59"/>
      <c r="D487" s="59"/>
      <c r="E487" s="59"/>
      <c r="F487" s="59"/>
      <c r="G487" s="59"/>
      <c r="H487" s="59"/>
      <c r="I487" s="59"/>
      <c r="J487" s="59"/>
      <c r="K487" s="59"/>
      <c r="L487" s="59"/>
      <c r="M487" s="59"/>
      <c r="N487" s="59"/>
      <c r="O487" s="59"/>
      <c r="P487" s="59"/>
      <c r="Q487" s="59"/>
      <c r="R487" s="59"/>
      <c r="S487" s="59"/>
      <c r="T487" s="59"/>
      <c r="U487" s="59"/>
      <c r="V487" s="59"/>
      <c r="W487" s="59"/>
      <c r="X487" s="59"/>
      <c r="Y487" s="59"/>
      <c r="Z487" s="59"/>
    </row>
    <row r="488" ht="12.0" customHeight="1">
      <c r="A488" s="59"/>
      <c r="B488" s="59"/>
      <c r="C488" s="59"/>
      <c r="D488" s="59"/>
      <c r="E488" s="59"/>
      <c r="F488" s="59"/>
      <c r="G488" s="59"/>
      <c r="H488" s="59"/>
      <c r="I488" s="59"/>
      <c r="J488" s="59"/>
      <c r="K488" s="59"/>
      <c r="L488" s="59"/>
      <c r="M488" s="59"/>
      <c r="N488" s="59"/>
      <c r="O488" s="59"/>
      <c r="P488" s="59"/>
      <c r="Q488" s="59"/>
      <c r="R488" s="59"/>
      <c r="S488" s="59"/>
      <c r="T488" s="59"/>
      <c r="U488" s="59"/>
      <c r="V488" s="59"/>
      <c r="W488" s="59"/>
      <c r="X488" s="59"/>
      <c r="Y488" s="59"/>
      <c r="Z488" s="59"/>
    </row>
    <row r="489" ht="12.0" customHeight="1">
      <c r="A489" s="59"/>
      <c r="B489" s="59"/>
      <c r="C489" s="59"/>
      <c r="D489" s="59"/>
      <c r="E489" s="59"/>
      <c r="F489" s="59"/>
      <c r="G489" s="59"/>
      <c r="H489" s="59"/>
      <c r="I489" s="59"/>
      <c r="J489" s="59"/>
      <c r="K489" s="59"/>
      <c r="L489" s="59"/>
      <c r="M489" s="59"/>
      <c r="N489" s="59"/>
      <c r="O489" s="59"/>
      <c r="P489" s="59"/>
      <c r="Q489" s="59"/>
      <c r="R489" s="59"/>
      <c r="S489" s="59"/>
      <c r="T489" s="59"/>
      <c r="U489" s="59"/>
      <c r="V489" s="59"/>
      <c r="W489" s="59"/>
      <c r="X489" s="59"/>
      <c r="Y489" s="59"/>
      <c r="Z489" s="59"/>
    </row>
    <row r="490" ht="12.0" customHeight="1">
      <c r="A490" s="59"/>
      <c r="B490" s="59"/>
      <c r="C490" s="59"/>
      <c r="D490" s="59"/>
      <c r="E490" s="59"/>
      <c r="F490" s="59"/>
      <c r="G490" s="59"/>
      <c r="H490" s="59"/>
      <c r="I490" s="59"/>
      <c r="J490" s="59"/>
      <c r="K490" s="59"/>
      <c r="L490" s="59"/>
      <c r="M490" s="59"/>
      <c r="N490" s="59"/>
      <c r="O490" s="59"/>
      <c r="P490" s="59"/>
      <c r="Q490" s="59"/>
      <c r="R490" s="59"/>
      <c r="S490" s="59"/>
      <c r="T490" s="59"/>
      <c r="U490" s="59"/>
      <c r="V490" s="59"/>
      <c r="W490" s="59"/>
      <c r="X490" s="59"/>
      <c r="Y490" s="59"/>
      <c r="Z490" s="59"/>
    </row>
    <row r="491" ht="12.0" customHeight="1">
      <c r="A491" s="59"/>
      <c r="B491" s="59"/>
      <c r="C491" s="59"/>
      <c r="D491" s="59"/>
      <c r="E491" s="59"/>
      <c r="F491" s="59"/>
      <c r="G491" s="59"/>
      <c r="H491" s="59"/>
      <c r="I491" s="59"/>
      <c r="J491" s="59"/>
      <c r="K491" s="59"/>
      <c r="L491" s="59"/>
      <c r="M491" s="59"/>
      <c r="N491" s="59"/>
      <c r="O491" s="59"/>
      <c r="P491" s="59"/>
      <c r="Q491" s="59"/>
      <c r="R491" s="59"/>
      <c r="S491" s="59"/>
      <c r="T491" s="59"/>
      <c r="U491" s="59"/>
      <c r="V491" s="59"/>
      <c r="W491" s="59"/>
      <c r="X491" s="59"/>
      <c r="Y491" s="59"/>
      <c r="Z491" s="59"/>
    </row>
    <row r="492" ht="12.0" customHeight="1">
      <c r="A492" s="59"/>
      <c r="B492" s="59"/>
      <c r="C492" s="59"/>
      <c r="D492" s="59"/>
      <c r="E492" s="59"/>
      <c r="F492" s="59"/>
      <c r="G492" s="59"/>
      <c r="H492" s="59"/>
      <c r="I492" s="59"/>
      <c r="J492" s="59"/>
      <c r="K492" s="59"/>
      <c r="L492" s="59"/>
      <c r="M492" s="59"/>
      <c r="N492" s="59"/>
      <c r="O492" s="59"/>
      <c r="P492" s="59"/>
      <c r="Q492" s="59"/>
      <c r="R492" s="59"/>
      <c r="S492" s="59"/>
      <c r="T492" s="59"/>
      <c r="U492" s="59"/>
      <c r="V492" s="59"/>
      <c r="W492" s="59"/>
      <c r="X492" s="59"/>
      <c r="Y492" s="59"/>
      <c r="Z492" s="59"/>
    </row>
    <row r="493" ht="12.0" customHeight="1">
      <c r="A493" s="59"/>
      <c r="B493" s="59"/>
      <c r="C493" s="59"/>
      <c r="D493" s="59"/>
      <c r="E493" s="59"/>
      <c r="F493" s="59"/>
      <c r="G493" s="59"/>
      <c r="H493" s="59"/>
      <c r="I493" s="59"/>
      <c r="J493" s="59"/>
      <c r="K493" s="59"/>
      <c r="L493" s="59"/>
      <c r="M493" s="59"/>
      <c r="N493" s="59"/>
      <c r="O493" s="59"/>
      <c r="P493" s="59"/>
      <c r="Q493" s="59"/>
      <c r="R493" s="59"/>
      <c r="S493" s="59"/>
      <c r="T493" s="59"/>
      <c r="U493" s="59"/>
      <c r="V493" s="59"/>
      <c r="W493" s="59"/>
      <c r="X493" s="59"/>
      <c r="Y493" s="59"/>
      <c r="Z493" s="59"/>
    </row>
    <row r="494" ht="12.0" customHeight="1">
      <c r="A494" s="59"/>
      <c r="B494" s="59"/>
      <c r="C494" s="59"/>
      <c r="D494" s="59"/>
      <c r="E494" s="59"/>
      <c r="F494" s="59"/>
      <c r="G494" s="59"/>
      <c r="H494" s="59"/>
      <c r="I494" s="59"/>
      <c r="J494" s="59"/>
      <c r="K494" s="59"/>
      <c r="L494" s="59"/>
      <c r="M494" s="59"/>
      <c r="N494" s="59"/>
      <c r="O494" s="59"/>
      <c r="P494" s="59"/>
      <c r="Q494" s="59"/>
      <c r="R494" s="59"/>
      <c r="S494" s="59"/>
      <c r="T494" s="59"/>
      <c r="U494" s="59"/>
      <c r="V494" s="59"/>
      <c r="W494" s="59"/>
      <c r="X494" s="59"/>
      <c r="Y494" s="59"/>
      <c r="Z494" s="59"/>
    </row>
    <row r="495" ht="12.0" customHeight="1">
      <c r="A495" s="59"/>
      <c r="B495" s="59"/>
      <c r="C495" s="59"/>
      <c r="D495" s="59"/>
      <c r="E495" s="59"/>
      <c r="F495" s="59"/>
      <c r="G495" s="59"/>
      <c r="H495" s="59"/>
      <c r="I495" s="59"/>
      <c r="J495" s="59"/>
      <c r="K495" s="59"/>
      <c r="L495" s="59"/>
      <c r="M495" s="59"/>
      <c r="N495" s="59"/>
      <c r="O495" s="59"/>
      <c r="P495" s="59"/>
      <c r="Q495" s="59"/>
      <c r="R495" s="59"/>
      <c r="S495" s="59"/>
      <c r="T495" s="59"/>
      <c r="U495" s="59"/>
      <c r="V495" s="59"/>
      <c r="W495" s="59"/>
      <c r="X495" s="59"/>
      <c r="Y495" s="59"/>
      <c r="Z495" s="59"/>
    </row>
    <row r="496" ht="12.0" customHeight="1">
      <c r="A496" s="59"/>
      <c r="B496" s="59"/>
      <c r="C496" s="59"/>
      <c r="D496" s="59"/>
      <c r="E496" s="59"/>
      <c r="F496" s="59"/>
      <c r="G496" s="59"/>
      <c r="H496" s="59"/>
      <c r="I496" s="59"/>
      <c r="J496" s="59"/>
      <c r="K496" s="59"/>
      <c r="L496" s="59"/>
      <c r="M496" s="59"/>
      <c r="N496" s="59"/>
      <c r="O496" s="59"/>
      <c r="P496" s="59"/>
      <c r="Q496" s="59"/>
      <c r="R496" s="59"/>
      <c r="S496" s="59"/>
      <c r="T496" s="59"/>
      <c r="U496" s="59"/>
      <c r="V496" s="59"/>
      <c r="W496" s="59"/>
      <c r="X496" s="59"/>
      <c r="Y496" s="59"/>
      <c r="Z496" s="59"/>
    </row>
    <row r="497" ht="12.0" customHeight="1">
      <c r="A497" s="59"/>
      <c r="B497" s="59"/>
      <c r="C497" s="59"/>
      <c r="D497" s="59"/>
      <c r="E497" s="59"/>
      <c r="F497" s="59"/>
      <c r="G497" s="59"/>
      <c r="H497" s="59"/>
      <c r="I497" s="59"/>
      <c r="J497" s="59"/>
      <c r="K497" s="59"/>
      <c r="L497" s="59"/>
      <c r="M497" s="59"/>
      <c r="N497" s="59"/>
      <c r="O497" s="59"/>
      <c r="P497" s="59"/>
      <c r="Q497" s="59"/>
      <c r="R497" s="59"/>
      <c r="S497" s="59"/>
      <c r="T497" s="59"/>
      <c r="U497" s="59"/>
      <c r="V497" s="59"/>
      <c r="W497" s="59"/>
      <c r="X497" s="59"/>
      <c r="Y497" s="59"/>
      <c r="Z497" s="59"/>
    </row>
    <row r="498" ht="12.0" customHeight="1">
      <c r="A498" s="59"/>
      <c r="B498" s="59"/>
      <c r="C498" s="59"/>
      <c r="D498" s="59"/>
      <c r="E498" s="59"/>
      <c r="F498" s="59"/>
      <c r="G498" s="59"/>
      <c r="H498" s="59"/>
      <c r="I498" s="59"/>
      <c r="J498" s="59"/>
      <c r="K498" s="59"/>
      <c r="L498" s="59"/>
      <c r="M498" s="59"/>
      <c r="N498" s="59"/>
      <c r="O498" s="59"/>
      <c r="P498" s="59"/>
      <c r="Q498" s="59"/>
      <c r="R498" s="59"/>
      <c r="S498" s="59"/>
      <c r="T498" s="59"/>
      <c r="U498" s="59"/>
      <c r="V498" s="59"/>
      <c r="W498" s="59"/>
      <c r="X498" s="59"/>
      <c r="Y498" s="59"/>
      <c r="Z498" s="59"/>
    </row>
    <row r="499" ht="12.0" customHeight="1">
      <c r="A499" s="59"/>
      <c r="B499" s="59"/>
      <c r="C499" s="59"/>
      <c r="D499" s="59"/>
      <c r="E499" s="59"/>
      <c r="F499" s="59"/>
      <c r="G499" s="59"/>
      <c r="H499" s="59"/>
      <c r="I499" s="59"/>
      <c r="J499" s="59"/>
      <c r="K499" s="59"/>
      <c r="L499" s="59"/>
      <c r="M499" s="59"/>
      <c r="N499" s="59"/>
      <c r="O499" s="59"/>
      <c r="P499" s="59"/>
      <c r="Q499" s="59"/>
      <c r="R499" s="59"/>
      <c r="S499" s="59"/>
      <c r="T499" s="59"/>
      <c r="U499" s="59"/>
      <c r="V499" s="59"/>
      <c r="W499" s="59"/>
      <c r="X499" s="59"/>
      <c r="Y499" s="59"/>
      <c r="Z499" s="59"/>
    </row>
    <row r="500" ht="12.0" customHeight="1">
      <c r="A500" s="59"/>
      <c r="B500" s="59"/>
      <c r="C500" s="59"/>
      <c r="D500" s="59"/>
      <c r="E500" s="59"/>
      <c r="F500" s="59"/>
      <c r="G500" s="59"/>
      <c r="H500" s="59"/>
      <c r="I500" s="59"/>
      <c r="J500" s="59"/>
      <c r="K500" s="59"/>
      <c r="L500" s="59"/>
      <c r="M500" s="59"/>
      <c r="N500" s="59"/>
      <c r="O500" s="59"/>
      <c r="P500" s="59"/>
      <c r="Q500" s="59"/>
      <c r="R500" s="59"/>
      <c r="S500" s="59"/>
      <c r="T500" s="59"/>
      <c r="U500" s="59"/>
      <c r="V500" s="59"/>
      <c r="W500" s="59"/>
      <c r="X500" s="59"/>
      <c r="Y500" s="59"/>
      <c r="Z500" s="59"/>
    </row>
    <row r="501" ht="12.0" customHeight="1">
      <c r="A501" s="59"/>
      <c r="B501" s="59"/>
      <c r="C501" s="59"/>
      <c r="D501" s="59"/>
      <c r="E501" s="59"/>
      <c r="F501" s="59"/>
      <c r="G501" s="59"/>
      <c r="H501" s="59"/>
      <c r="I501" s="59"/>
      <c r="J501" s="59"/>
      <c r="K501" s="59"/>
      <c r="L501" s="59"/>
      <c r="M501" s="59"/>
      <c r="N501" s="59"/>
      <c r="O501" s="59"/>
      <c r="P501" s="59"/>
      <c r="Q501" s="59"/>
      <c r="R501" s="59"/>
      <c r="S501" s="59"/>
      <c r="T501" s="59"/>
      <c r="U501" s="59"/>
      <c r="V501" s="59"/>
      <c r="W501" s="59"/>
      <c r="X501" s="59"/>
      <c r="Y501" s="59"/>
      <c r="Z501" s="59"/>
    </row>
    <row r="502" ht="12.0" customHeight="1">
      <c r="A502" s="59"/>
      <c r="B502" s="59"/>
      <c r="C502" s="59"/>
      <c r="D502" s="59"/>
      <c r="E502" s="59"/>
      <c r="F502" s="59"/>
      <c r="G502" s="59"/>
      <c r="H502" s="59"/>
      <c r="I502" s="59"/>
      <c r="J502" s="59"/>
      <c r="K502" s="59"/>
      <c r="L502" s="59"/>
      <c r="M502" s="59"/>
      <c r="N502" s="59"/>
      <c r="O502" s="59"/>
      <c r="P502" s="59"/>
      <c r="Q502" s="59"/>
      <c r="R502" s="59"/>
      <c r="S502" s="59"/>
      <c r="T502" s="59"/>
      <c r="U502" s="59"/>
      <c r="V502" s="59"/>
      <c r="W502" s="59"/>
      <c r="X502" s="59"/>
      <c r="Y502" s="59"/>
      <c r="Z502" s="59"/>
    </row>
    <row r="503" ht="12.0" customHeight="1">
      <c r="A503" s="59"/>
      <c r="B503" s="59"/>
      <c r="C503" s="59"/>
      <c r="D503" s="59"/>
      <c r="E503" s="59"/>
      <c r="F503" s="59"/>
      <c r="G503" s="59"/>
      <c r="H503" s="59"/>
      <c r="I503" s="59"/>
      <c r="J503" s="59"/>
      <c r="K503" s="59"/>
      <c r="L503" s="59"/>
      <c r="M503" s="59"/>
      <c r="N503" s="59"/>
      <c r="O503" s="59"/>
      <c r="P503" s="59"/>
      <c r="Q503" s="59"/>
      <c r="R503" s="59"/>
      <c r="S503" s="59"/>
      <c r="T503" s="59"/>
      <c r="U503" s="59"/>
      <c r="V503" s="59"/>
      <c r="W503" s="59"/>
      <c r="X503" s="59"/>
      <c r="Y503" s="59"/>
      <c r="Z503" s="59"/>
    </row>
    <row r="504" ht="12.0" customHeight="1">
      <c r="A504" s="59"/>
      <c r="B504" s="59"/>
      <c r="C504" s="59"/>
      <c r="D504" s="59"/>
      <c r="E504" s="59"/>
      <c r="F504" s="59"/>
      <c r="G504" s="59"/>
      <c r="H504" s="59"/>
      <c r="I504" s="59"/>
      <c r="J504" s="59"/>
      <c r="K504" s="59"/>
      <c r="L504" s="59"/>
      <c r="M504" s="59"/>
      <c r="N504" s="59"/>
      <c r="O504" s="59"/>
      <c r="P504" s="59"/>
      <c r="Q504" s="59"/>
      <c r="R504" s="59"/>
      <c r="S504" s="59"/>
      <c r="T504" s="59"/>
      <c r="U504" s="59"/>
      <c r="V504" s="59"/>
      <c r="W504" s="59"/>
      <c r="X504" s="59"/>
      <c r="Y504" s="59"/>
      <c r="Z504" s="59"/>
    </row>
    <row r="505" ht="12.0" customHeight="1">
      <c r="A505" s="59"/>
      <c r="B505" s="59"/>
      <c r="C505" s="59"/>
      <c r="D505" s="59"/>
      <c r="E505" s="59"/>
      <c r="F505" s="59"/>
      <c r="G505" s="59"/>
      <c r="H505" s="59"/>
      <c r="I505" s="59"/>
      <c r="J505" s="59"/>
      <c r="K505" s="59"/>
      <c r="L505" s="59"/>
      <c r="M505" s="59"/>
      <c r="N505" s="59"/>
      <c r="O505" s="59"/>
      <c r="P505" s="59"/>
      <c r="Q505" s="59"/>
      <c r="R505" s="59"/>
      <c r="S505" s="59"/>
      <c r="T505" s="59"/>
      <c r="U505" s="59"/>
      <c r="V505" s="59"/>
      <c r="W505" s="59"/>
      <c r="X505" s="59"/>
      <c r="Y505" s="59"/>
      <c r="Z505" s="59"/>
    </row>
    <row r="506" ht="12.0" customHeight="1">
      <c r="A506" s="59"/>
      <c r="B506" s="59"/>
      <c r="C506" s="59"/>
      <c r="D506" s="3"/>
      <c r="E506" s="3"/>
      <c r="F506" s="3"/>
      <c r="G506" s="3"/>
      <c r="H506" s="3"/>
      <c r="I506" s="3"/>
      <c r="J506" s="3"/>
      <c r="K506" s="3"/>
      <c r="L506" s="3"/>
      <c r="M506" s="3"/>
      <c r="N506" s="3"/>
      <c r="O506" s="3"/>
      <c r="P506" s="3"/>
      <c r="Q506" s="3"/>
      <c r="R506" s="3"/>
      <c r="S506" s="3"/>
      <c r="T506" s="3"/>
      <c r="U506" s="3"/>
      <c r="V506" s="3"/>
      <c r="W506" s="3"/>
      <c r="X506" s="3"/>
      <c r="Y506" s="3"/>
      <c r="Z506" s="3"/>
    </row>
    <row r="507" ht="12.0" customHeight="1">
      <c r="A507" s="59"/>
      <c r="B507" s="59"/>
      <c r="C507" s="59"/>
      <c r="D507" s="3"/>
      <c r="E507" s="3"/>
      <c r="F507" s="3"/>
      <c r="G507" s="3"/>
      <c r="H507" s="3"/>
      <c r="I507" s="3"/>
      <c r="J507" s="3"/>
      <c r="K507" s="3"/>
      <c r="L507" s="3"/>
      <c r="M507" s="3"/>
      <c r="N507" s="3"/>
      <c r="O507" s="3"/>
      <c r="P507" s="3"/>
      <c r="Q507" s="3"/>
      <c r="R507" s="3"/>
      <c r="S507" s="3"/>
      <c r="T507" s="3"/>
      <c r="U507" s="3"/>
      <c r="V507" s="3"/>
      <c r="W507" s="3"/>
      <c r="X507" s="3"/>
      <c r="Y507" s="3"/>
      <c r="Z507" s="3"/>
    </row>
    <row r="508" ht="12.0" customHeight="1">
      <c r="A508" s="59"/>
      <c r="B508" s="59"/>
      <c r="C508" s="59"/>
      <c r="D508" s="3"/>
      <c r="E508" s="3"/>
      <c r="F508" s="3"/>
      <c r="G508" s="3"/>
      <c r="H508" s="3"/>
      <c r="I508" s="3"/>
      <c r="J508" s="3"/>
      <c r="K508" s="3"/>
      <c r="L508" s="3"/>
      <c r="M508" s="3"/>
      <c r="N508" s="3"/>
      <c r="O508" s="3"/>
      <c r="P508" s="3"/>
      <c r="Q508" s="3"/>
      <c r="R508" s="3"/>
      <c r="S508" s="3"/>
      <c r="T508" s="3"/>
      <c r="U508" s="3"/>
      <c r="V508" s="3"/>
      <c r="W508" s="3"/>
      <c r="X508" s="3"/>
      <c r="Y508" s="3"/>
      <c r="Z508" s="3"/>
    </row>
    <row r="509" ht="12.0" customHeight="1">
      <c r="A509" s="59"/>
      <c r="B509" s="59"/>
      <c r="C509" s="59"/>
      <c r="D509" s="3"/>
      <c r="E509" s="3"/>
      <c r="F509" s="3"/>
      <c r="G509" s="3"/>
      <c r="H509" s="3"/>
      <c r="I509" s="3"/>
      <c r="J509" s="3"/>
      <c r="K509" s="3"/>
      <c r="L509" s="3"/>
      <c r="M509" s="3"/>
      <c r="N509" s="3"/>
      <c r="O509" s="3"/>
      <c r="P509" s="3"/>
      <c r="Q509" s="3"/>
      <c r="R509" s="3"/>
      <c r="S509" s="3"/>
      <c r="T509" s="3"/>
      <c r="U509" s="3"/>
      <c r="V509" s="3"/>
      <c r="W509" s="3"/>
      <c r="X509" s="3"/>
      <c r="Y509" s="3"/>
      <c r="Z509" s="3"/>
    </row>
    <row r="510" ht="12.0" customHeight="1">
      <c r="A510" s="59"/>
      <c r="B510" s="59"/>
      <c r="C510" s="59"/>
      <c r="D510" s="3"/>
      <c r="E510" s="3"/>
      <c r="F510" s="3"/>
      <c r="G510" s="3"/>
      <c r="H510" s="3"/>
      <c r="I510" s="3"/>
      <c r="J510" s="3"/>
      <c r="K510" s="3"/>
      <c r="L510" s="3"/>
      <c r="M510" s="3"/>
      <c r="N510" s="3"/>
      <c r="O510" s="3"/>
      <c r="P510" s="3"/>
      <c r="Q510" s="3"/>
      <c r="R510" s="3"/>
      <c r="S510" s="3"/>
      <c r="T510" s="3"/>
      <c r="U510" s="3"/>
      <c r="V510" s="3"/>
      <c r="W510" s="3"/>
      <c r="X510" s="3"/>
      <c r="Y510" s="3"/>
      <c r="Z510" s="3"/>
    </row>
    <row r="511" ht="12.0" customHeight="1">
      <c r="A511" s="59"/>
      <c r="B511" s="59"/>
      <c r="C511" s="59"/>
      <c r="D511" s="3"/>
      <c r="E511" s="3"/>
      <c r="F511" s="3"/>
      <c r="G511" s="3"/>
      <c r="H511" s="3"/>
      <c r="I511" s="3"/>
      <c r="J511" s="3"/>
      <c r="K511" s="3"/>
      <c r="L511" s="3"/>
      <c r="M511" s="3"/>
      <c r="N511" s="3"/>
      <c r="O511" s="3"/>
      <c r="P511" s="3"/>
      <c r="Q511" s="3"/>
      <c r="R511" s="3"/>
      <c r="S511" s="3"/>
      <c r="T511" s="3"/>
      <c r="U511" s="3"/>
      <c r="V511" s="3"/>
      <c r="W511" s="3"/>
      <c r="X511" s="3"/>
      <c r="Y511" s="3"/>
      <c r="Z511" s="3"/>
    </row>
    <row r="512" ht="12.0" customHeight="1">
      <c r="A512" s="59"/>
      <c r="B512" s="59"/>
      <c r="C512" s="59"/>
      <c r="D512" s="3"/>
      <c r="E512" s="3"/>
      <c r="F512" s="3"/>
      <c r="G512" s="3"/>
      <c r="H512" s="3"/>
      <c r="I512" s="3"/>
      <c r="J512" s="3"/>
      <c r="K512" s="3"/>
      <c r="L512" s="3"/>
      <c r="M512" s="3"/>
      <c r="N512" s="3"/>
      <c r="O512" s="3"/>
      <c r="P512" s="3"/>
      <c r="Q512" s="3"/>
      <c r="R512" s="3"/>
      <c r="S512" s="3"/>
      <c r="T512" s="3"/>
      <c r="U512" s="3"/>
      <c r="V512" s="3"/>
      <c r="W512" s="3"/>
      <c r="X512" s="3"/>
      <c r="Y512" s="3"/>
      <c r="Z512" s="3"/>
    </row>
    <row r="513" ht="12.0" customHeight="1">
      <c r="A513" s="59"/>
      <c r="B513" s="59"/>
      <c r="C513" s="59"/>
      <c r="D513" s="3"/>
      <c r="E513" s="3"/>
      <c r="F513" s="3"/>
      <c r="G513" s="3"/>
      <c r="H513" s="3"/>
      <c r="I513" s="3"/>
      <c r="J513" s="3"/>
      <c r="K513" s="3"/>
      <c r="L513" s="3"/>
      <c r="M513" s="3"/>
      <c r="N513" s="3"/>
      <c r="O513" s="3"/>
      <c r="P513" s="3"/>
      <c r="Q513" s="3"/>
      <c r="R513" s="3"/>
      <c r="S513" s="3"/>
      <c r="T513" s="3"/>
      <c r="U513" s="3"/>
      <c r="V513" s="3"/>
      <c r="W513" s="3"/>
      <c r="X513" s="3"/>
      <c r="Y513" s="3"/>
      <c r="Z513" s="3"/>
    </row>
    <row r="514" ht="12.0" customHeight="1">
      <c r="A514" s="59"/>
      <c r="B514" s="59"/>
      <c r="C514" s="59"/>
      <c r="D514" s="3"/>
      <c r="E514" s="3"/>
      <c r="F514" s="3"/>
      <c r="G514" s="3"/>
      <c r="H514" s="3"/>
      <c r="I514" s="3"/>
      <c r="J514" s="3"/>
      <c r="K514" s="3"/>
      <c r="L514" s="3"/>
      <c r="M514" s="3"/>
      <c r="N514" s="3"/>
      <c r="O514" s="3"/>
      <c r="P514" s="3"/>
      <c r="Q514" s="3"/>
      <c r="R514" s="3"/>
      <c r="S514" s="3"/>
      <c r="T514" s="3"/>
      <c r="U514" s="3"/>
      <c r="V514" s="3"/>
      <c r="W514" s="3"/>
      <c r="X514" s="3"/>
      <c r="Y514" s="3"/>
      <c r="Z514" s="3"/>
    </row>
    <row r="515" ht="12.0" customHeight="1">
      <c r="A515" s="59"/>
      <c r="B515" s="59"/>
      <c r="C515" s="59"/>
      <c r="D515" s="3"/>
      <c r="E515" s="3"/>
      <c r="F515" s="3"/>
      <c r="G515" s="3"/>
      <c r="H515" s="3"/>
      <c r="I515" s="3"/>
      <c r="J515" s="3"/>
      <c r="K515" s="3"/>
      <c r="L515" s="3"/>
      <c r="M515" s="3"/>
      <c r="N515" s="3"/>
      <c r="O515" s="3"/>
      <c r="P515" s="3"/>
      <c r="Q515" s="3"/>
      <c r="R515" s="3"/>
      <c r="S515" s="3"/>
      <c r="T515" s="3"/>
      <c r="U515" s="3"/>
      <c r="V515" s="3"/>
      <c r="W515" s="3"/>
      <c r="X515" s="3"/>
      <c r="Y515" s="3"/>
      <c r="Z515" s="3"/>
    </row>
    <row r="516" ht="12.0" customHeight="1">
      <c r="A516" s="59"/>
      <c r="B516" s="59"/>
      <c r="C516" s="59"/>
      <c r="D516" s="3"/>
      <c r="E516" s="3"/>
      <c r="F516" s="3"/>
      <c r="G516" s="3"/>
      <c r="H516" s="3"/>
      <c r="I516" s="3"/>
      <c r="J516" s="3"/>
      <c r="K516" s="3"/>
      <c r="L516" s="3"/>
      <c r="M516" s="3"/>
      <c r="N516" s="3"/>
      <c r="O516" s="3"/>
      <c r="P516" s="3"/>
      <c r="Q516" s="3"/>
      <c r="R516" s="3"/>
      <c r="S516" s="3"/>
      <c r="T516" s="3"/>
      <c r="U516" s="3"/>
      <c r="V516" s="3"/>
      <c r="W516" s="3"/>
      <c r="X516" s="3"/>
      <c r="Y516" s="3"/>
      <c r="Z516" s="3"/>
    </row>
    <row r="517" ht="12.0" customHeight="1">
      <c r="A517" s="59"/>
      <c r="B517" s="59"/>
      <c r="C517" s="59"/>
      <c r="D517" s="3"/>
      <c r="E517" s="3"/>
      <c r="F517" s="3"/>
      <c r="G517" s="3"/>
      <c r="H517" s="3"/>
      <c r="I517" s="3"/>
      <c r="J517" s="3"/>
      <c r="K517" s="3"/>
      <c r="L517" s="3"/>
      <c r="M517" s="3"/>
      <c r="N517" s="3"/>
      <c r="O517" s="3"/>
      <c r="P517" s="3"/>
      <c r="Q517" s="3"/>
      <c r="R517" s="3"/>
      <c r="S517" s="3"/>
      <c r="T517" s="3"/>
      <c r="U517" s="3"/>
      <c r="V517" s="3"/>
      <c r="W517" s="3"/>
      <c r="X517" s="3"/>
      <c r="Y517" s="3"/>
      <c r="Z517" s="3"/>
    </row>
    <row r="518" ht="12.0" customHeight="1">
      <c r="A518" s="59"/>
      <c r="B518" s="59"/>
      <c r="C518" s="59"/>
      <c r="D518" s="3"/>
      <c r="E518" s="3"/>
      <c r="F518" s="3"/>
      <c r="G518" s="3"/>
      <c r="H518" s="3"/>
      <c r="I518" s="3"/>
      <c r="J518" s="3"/>
      <c r="K518" s="3"/>
      <c r="L518" s="3"/>
      <c r="M518" s="3"/>
      <c r="N518" s="3"/>
      <c r="O518" s="3"/>
      <c r="P518" s="3"/>
      <c r="Q518" s="3"/>
      <c r="R518" s="3"/>
      <c r="S518" s="3"/>
      <c r="T518" s="3"/>
      <c r="U518" s="3"/>
      <c r="V518" s="3"/>
      <c r="W518" s="3"/>
      <c r="X518" s="3"/>
      <c r="Y518" s="3"/>
      <c r="Z518" s="3"/>
    </row>
    <row r="519" ht="12.0" customHeight="1">
      <c r="A519" s="59"/>
      <c r="B519" s="59"/>
      <c r="C519" s="59"/>
      <c r="D519" s="3"/>
      <c r="E519" s="3"/>
      <c r="F519" s="3"/>
      <c r="G519" s="3"/>
      <c r="H519" s="3"/>
      <c r="I519" s="3"/>
      <c r="J519" s="3"/>
      <c r="K519" s="3"/>
      <c r="L519" s="3"/>
      <c r="M519" s="3"/>
      <c r="N519" s="3"/>
      <c r="O519" s="3"/>
      <c r="P519" s="3"/>
      <c r="Q519" s="3"/>
      <c r="R519" s="3"/>
      <c r="S519" s="3"/>
      <c r="T519" s="3"/>
      <c r="U519" s="3"/>
      <c r="V519" s="3"/>
      <c r="W519" s="3"/>
      <c r="X519" s="3"/>
      <c r="Y519" s="3"/>
      <c r="Z519" s="3"/>
    </row>
    <row r="520" ht="12.0" customHeight="1">
      <c r="A520" s="59"/>
      <c r="B520" s="59"/>
      <c r="C520" s="59"/>
      <c r="D520" s="3"/>
      <c r="E520" s="3"/>
      <c r="F520" s="3"/>
      <c r="G520" s="3"/>
      <c r="H520" s="3"/>
      <c r="I520" s="3"/>
      <c r="J520" s="3"/>
      <c r="K520" s="3"/>
      <c r="L520" s="3"/>
      <c r="M520" s="3"/>
      <c r="N520" s="3"/>
      <c r="O520" s="3"/>
      <c r="P520" s="3"/>
      <c r="Q520" s="3"/>
      <c r="R520" s="3"/>
      <c r="S520" s="3"/>
      <c r="T520" s="3"/>
      <c r="U520" s="3"/>
      <c r="V520" s="3"/>
      <c r="W520" s="3"/>
      <c r="X520" s="3"/>
      <c r="Y520" s="3"/>
      <c r="Z520" s="3"/>
    </row>
    <row r="521" ht="12.0" customHeight="1">
      <c r="A521" s="59"/>
      <c r="B521" s="59"/>
      <c r="C521" s="59"/>
      <c r="D521" s="3"/>
      <c r="E521" s="3"/>
      <c r="F521" s="3"/>
      <c r="G521" s="3"/>
      <c r="H521" s="3"/>
      <c r="I521" s="3"/>
      <c r="J521" s="3"/>
      <c r="K521" s="3"/>
      <c r="L521" s="3"/>
      <c r="M521" s="3"/>
      <c r="N521" s="3"/>
      <c r="O521" s="3"/>
      <c r="P521" s="3"/>
      <c r="Q521" s="3"/>
      <c r="R521" s="3"/>
      <c r="S521" s="3"/>
      <c r="T521" s="3"/>
      <c r="U521" s="3"/>
      <c r="V521" s="3"/>
      <c r="W521" s="3"/>
      <c r="X521" s="3"/>
      <c r="Y521" s="3"/>
      <c r="Z521" s="3"/>
    </row>
    <row r="522" ht="12.0" customHeight="1">
      <c r="A522" s="59"/>
      <c r="B522" s="59"/>
      <c r="C522" s="59"/>
      <c r="D522" s="3"/>
      <c r="E522" s="3"/>
      <c r="F522" s="3"/>
      <c r="G522" s="3"/>
      <c r="H522" s="3"/>
      <c r="I522" s="3"/>
      <c r="J522" s="3"/>
      <c r="K522" s="3"/>
      <c r="L522" s="3"/>
      <c r="M522" s="3"/>
      <c r="N522" s="3"/>
      <c r="O522" s="3"/>
      <c r="P522" s="3"/>
      <c r="Q522" s="3"/>
      <c r="R522" s="3"/>
      <c r="S522" s="3"/>
      <c r="T522" s="3"/>
      <c r="U522" s="3"/>
      <c r="V522" s="3"/>
      <c r="W522" s="3"/>
      <c r="X522" s="3"/>
      <c r="Y522" s="3"/>
      <c r="Z522" s="3"/>
    </row>
    <row r="523" ht="12.0" customHeight="1">
      <c r="A523" s="59"/>
      <c r="B523" s="59"/>
      <c r="C523" s="59"/>
      <c r="D523" s="3"/>
      <c r="E523" s="3"/>
      <c r="F523" s="3"/>
      <c r="G523" s="3"/>
      <c r="H523" s="3"/>
      <c r="I523" s="3"/>
      <c r="J523" s="3"/>
      <c r="K523" s="3"/>
      <c r="L523" s="3"/>
      <c r="M523" s="3"/>
      <c r="N523" s="3"/>
      <c r="O523" s="3"/>
      <c r="P523" s="3"/>
      <c r="Q523" s="3"/>
      <c r="R523" s="3"/>
      <c r="S523" s="3"/>
      <c r="T523" s="3"/>
      <c r="U523" s="3"/>
      <c r="V523" s="3"/>
      <c r="W523" s="3"/>
      <c r="X523" s="3"/>
      <c r="Y523" s="3"/>
      <c r="Z523" s="3"/>
    </row>
    <row r="524" ht="12.0" customHeight="1">
      <c r="A524" s="59"/>
      <c r="B524" s="59"/>
      <c r="C524" s="59"/>
      <c r="D524" s="3"/>
      <c r="E524" s="3"/>
      <c r="F524" s="3"/>
      <c r="G524" s="3"/>
      <c r="H524" s="3"/>
      <c r="I524" s="3"/>
      <c r="J524" s="3"/>
      <c r="K524" s="3"/>
      <c r="L524" s="3"/>
      <c r="M524" s="3"/>
      <c r="N524" s="3"/>
      <c r="O524" s="3"/>
      <c r="P524" s="3"/>
      <c r="Q524" s="3"/>
      <c r="R524" s="3"/>
      <c r="S524" s="3"/>
      <c r="T524" s="3"/>
      <c r="U524" s="3"/>
      <c r="V524" s="3"/>
      <c r="W524" s="3"/>
      <c r="X524" s="3"/>
      <c r="Y524" s="3"/>
      <c r="Z524" s="3"/>
    </row>
    <row r="525" ht="12.0" customHeight="1">
      <c r="A525" s="59"/>
      <c r="B525" s="59"/>
      <c r="C525" s="59"/>
      <c r="D525" s="3"/>
      <c r="E525" s="3"/>
      <c r="F525" s="3"/>
      <c r="G525" s="3"/>
      <c r="H525" s="3"/>
      <c r="I525" s="3"/>
      <c r="J525" s="3"/>
      <c r="K525" s="3"/>
      <c r="L525" s="3"/>
      <c r="M525" s="3"/>
      <c r="N525" s="3"/>
      <c r="O525" s="3"/>
      <c r="P525" s="3"/>
      <c r="Q525" s="3"/>
      <c r="R525" s="3"/>
      <c r="S525" s="3"/>
      <c r="T525" s="3"/>
      <c r="U525" s="3"/>
      <c r="V525" s="3"/>
      <c r="W525" s="3"/>
      <c r="X525" s="3"/>
      <c r="Y525" s="3"/>
      <c r="Z525" s="3"/>
    </row>
    <row r="526" ht="12.0" customHeight="1">
      <c r="A526" s="59"/>
      <c r="B526" s="59"/>
      <c r="C526" s="59"/>
      <c r="D526" s="3"/>
      <c r="E526" s="3"/>
      <c r="F526" s="3"/>
      <c r="G526" s="3"/>
      <c r="H526" s="3"/>
      <c r="I526" s="3"/>
      <c r="J526" s="3"/>
      <c r="K526" s="3"/>
      <c r="L526" s="3"/>
      <c r="M526" s="3"/>
      <c r="N526" s="3"/>
      <c r="O526" s="3"/>
      <c r="P526" s="3"/>
      <c r="Q526" s="3"/>
      <c r="R526" s="3"/>
      <c r="S526" s="3"/>
      <c r="T526" s="3"/>
      <c r="U526" s="3"/>
      <c r="V526" s="3"/>
      <c r="W526" s="3"/>
      <c r="X526" s="3"/>
      <c r="Y526" s="3"/>
      <c r="Z526" s="3"/>
    </row>
    <row r="527" ht="12.0" customHeight="1">
      <c r="A527" s="59"/>
      <c r="B527" s="59"/>
      <c r="C527" s="59"/>
      <c r="D527" s="3"/>
      <c r="E527" s="3"/>
      <c r="F527" s="3"/>
      <c r="G527" s="3"/>
      <c r="H527" s="3"/>
      <c r="I527" s="3"/>
      <c r="J527" s="3"/>
      <c r="K527" s="3"/>
      <c r="L527" s="3"/>
      <c r="M527" s="3"/>
      <c r="N527" s="3"/>
      <c r="O527" s="3"/>
      <c r="P527" s="3"/>
      <c r="Q527" s="3"/>
      <c r="R527" s="3"/>
      <c r="S527" s="3"/>
      <c r="T527" s="3"/>
      <c r="U527" s="3"/>
      <c r="V527" s="3"/>
      <c r="W527" s="3"/>
      <c r="X527" s="3"/>
      <c r="Y527" s="3"/>
      <c r="Z527" s="3"/>
    </row>
    <row r="528" ht="12.0" customHeight="1">
      <c r="A528" s="59"/>
      <c r="B528" s="59"/>
      <c r="C528" s="59"/>
      <c r="D528" s="3"/>
      <c r="E528" s="3"/>
      <c r="F528" s="3"/>
      <c r="G528" s="3"/>
      <c r="H528" s="3"/>
      <c r="I528" s="3"/>
      <c r="J528" s="3"/>
      <c r="K528" s="3"/>
      <c r="L528" s="3"/>
      <c r="M528" s="3"/>
      <c r="N528" s="3"/>
      <c r="O528" s="3"/>
      <c r="P528" s="3"/>
      <c r="Q528" s="3"/>
      <c r="R528" s="3"/>
      <c r="S528" s="3"/>
      <c r="T528" s="3"/>
      <c r="U528" s="3"/>
      <c r="V528" s="3"/>
      <c r="W528" s="3"/>
      <c r="X528" s="3"/>
      <c r="Y528" s="3"/>
      <c r="Z528" s="3"/>
    </row>
    <row r="529" ht="12.0" customHeight="1">
      <c r="A529" s="59"/>
      <c r="B529" s="59"/>
      <c r="C529" s="59"/>
      <c r="D529" s="3"/>
      <c r="E529" s="3"/>
      <c r="F529" s="3"/>
      <c r="G529" s="3"/>
      <c r="H529" s="3"/>
      <c r="I529" s="3"/>
      <c r="J529" s="3"/>
      <c r="K529" s="3"/>
      <c r="L529" s="3"/>
      <c r="M529" s="3"/>
      <c r="N529" s="3"/>
      <c r="O529" s="3"/>
      <c r="P529" s="3"/>
      <c r="Q529" s="3"/>
      <c r="R529" s="3"/>
      <c r="S529" s="3"/>
      <c r="T529" s="3"/>
      <c r="U529" s="3"/>
      <c r="V529" s="3"/>
      <c r="W529" s="3"/>
      <c r="X529" s="3"/>
      <c r="Y529" s="3"/>
      <c r="Z529" s="3"/>
    </row>
    <row r="530" ht="12.0" customHeight="1">
      <c r="A530" s="59"/>
      <c r="B530" s="59"/>
      <c r="C530" s="59"/>
      <c r="D530" s="3"/>
      <c r="E530" s="3"/>
      <c r="F530" s="3"/>
      <c r="G530" s="3"/>
      <c r="H530" s="3"/>
      <c r="I530" s="3"/>
      <c r="J530" s="3"/>
      <c r="K530" s="3"/>
      <c r="L530" s="3"/>
      <c r="M530" s="3"/>
      <c r="N530" s="3"/>
      <c r="O530" s="3"/>
      <c r="P530" s="3"/>
      <c r="Q530" s="3"/>
      <c r="R530" s="3"/>
      <c r="S530" s="3"/>
      <c r="T530" s="3"/>
      <c r="U530" s="3"/>
      <c r="V530" s="3"/>
      <c r="W530" s="3"/>
      <c r="X530" s="3"/>
      <c r="Y530" s="3"/>
      <c r="Z530" s="3"/>
    </row>
    <row r="531" ht="12.0" customHeight="1">
      <c r="A531" s="59"/>
      <c r="B531" s="59"/>
      <c r="C531" s="59"/>
      <c r="D531" s="3"/>
      <c r="E531" s="3"/>
      <c r="F531" s="3"/>
      <c r="G531" s="3"/>
      <c r="H531" s="3"/>
      <c r="I531" s="3"/>
      <c r="J531" s="3"/>
      <c r="K531" s="3"/>
      <c r="L531" s="3"/>
      <c r="M531" s="3"/>
      <c r="N531" s="3"/>
      <c r="O531" s="3"/>
      <c r="P531" s="3"/>
      <c r="Q531" s="3"/>
      <c r="R531" s="3"/>
      <c r="S531" s="3"/>
      <c r="T531" s="3"/>
      <c r="U531" s="3"/>
      <c r="V531" s="3"/>
      <c r="W531" s="3"/>
      <c r="X531" s="3"/>
      <c r="Y531" s="3"/>
      <c r="Z531" s="3"/>
    </row>
    <row r="532" ht="12.0" customHeight="1">
      <c r="A532" s="59"/>
      <c r="B532" s="59"/>
      <c r="C532" s="59"/>
      <c r="D532" s="3"/>
      <c r="E532" s="3"/>
      <c r="F532" s="3"/>
      <c r="G532" s="3"/>
      <c r="H532" s="3"/>
      <c r="I532" s="3"/>
      <c r="J532" s="3"/>
      <c r="K532" s="3"/>
      <c r="L532" s="3"/>
      <c r="M532" s="3"/>
      <c r="N532" s="3"/>
      <c r="O532" s="3"/>
      <c r="P532" s="3"/>
      <c r="Q532" s="3"/>
      <c r="R532" s="3"/>
      <c r="S532" s="3"/>
      <c r="T532" s="3"/>
      <c r="U532" s="3"/>
      <c r="V532" s="3"/>
      <c r="W532" s="3"/>
      <c r="X532" s="3"/>
      <c r="Y532" s="3"/>
      <c r="Z532" s="3"/>
    </row>
    <row r="533" ht="12.0" customHeight="1">
      <c r="A533" s="59"/>
      <c r="B533" s="59"/>
      <c r="C533" s="59"/>
      <c r="D533" s="3"/>
      <c r="E533" s="3"/>
      <c r="F533" s="3"/>
      <c r="G533" s="3"/>
      <c r="H533" s="3"/>
      <c r="I533" s="3"/>
      <c r="J533" s="3"/>
      <c r="K533" s="3"/>
      <c r="L533" s="3"/>
      <c r="M533" s="3"/>
      <c r="N533" s="3"/>
      <c r="O533" s="3"/>
      <c r="P533" s="3"/>
      <c r="Q533" s="3"/>
      <c r="R533" s="3"/>
      <c r="S533" s="3"/>
      <c r="T533" s="3"/>
      <c r="U533" s="3"/>
      <c r="V533" s="3"/>
      <c r="W533" s="3"/>
      <c r="X533" s="3"/>
      <c r="Y533" s="3"/>
      <c r="Z533" s="3"/>
    </row>
    <row r="534" ht="12.0" customHeight="1">
      <c r="A534" s="59"/>
      <c r="B534" s="59"/>
      <c r="C534" s="59"/>
      <c r="D534" s="3"/>
      <c r="E534" s="3"/>
      <c r="F534" s="3"/>
      <c r="G534" s="3"/>
      <c r="H534" s="3"/>
      <c r="I534" s="3"/>
      <c r="J534" s="3"/>
      <c r="K534" s="3"/>
      <c r="L534" s="3"/>
      <c r="M534" s="3"/>
      <c r="N534" s="3"/>
      <c r="O534" s="3"/>
      <c r="P534" s="3"/>
      <c r="Q534" s="3"/>
      <c r="R534" s="3"/>
      <c r="S534" s="3"/>
      <c r="T534" s="3"/>
      <c r="U534" s="3"/>
      <c r="V534" s="3"/>
      <c r="W534" s="3"/>
      <c r="X534" s="3"/>
      <c r="Y534" s="3"/>
      <c r="Z534" s="3"/>
    </row>
    <row r="535" ht="12.0" customHeight="1">
      <c r="A535" s="59"/>
      <c r="B535" s="59"/>
      <c r="C535" s="59"/>
      <c r="D535" s="3"/>
      <c r="E535" s="3"/>
      <c r="F535" s="3"/>
      <c r="G535" s="3"/>
      <c r="H535" s="3"/>
      <c r="I535" s="3"/>
      <c r="J535" s="3"/>
      <c r="K535" s="3"/>
      <c r="L535" s="3"/>
      <c r="M535" s="3"/>
      <c r="N535" s="3"/>
      <c r="O535" s="3"/>
      <c r="P535" s="3"/>
      <c r="Q535" s="3"/>
      <c r="R535" s="3"/>
      <c r="S535" s="3"/>
      <c r="T535" s="3"/>
      <c r="U535" s="3"/>
      <c r="V535" s="3"/>
      <c r="W535" s="3"/>
      <c r="X535" s="3"/>
      <c r="Y535" s="3"/>
      <c r="Z535" s="3"/>
    </row>
    <row r="536" ht="12.0" customHeight="1">
      <c r="A536" s="59"/>
      <c r="B536" s="59"/>
      <c r="C536" s="59"/>
      <c r="D536" s="3"/>
      <c r="E536" s="3"/>
      <c r="F536" s="3"/>
      <c r="G536" s="3"/>
      <c r="H536" s="3"/>
      <c r="I536" s="3"/>
      <c r="J536" s="3"/>
      <c r="K536" s="3"/>
      <c r="L536" s="3"/>
      <c r="M536" s="3"/>
      <c r="N536" s="3"/>
      <c r="O536" s="3"/>
      <c r="P536" s="3"/>
      <c r="Q536" s="3"/>
      <c r="R536" s="3"/>
      <c r="S536" s="3"/>
      <c r="T536" s="3"/>
      <c r="U536" s="3"/>
      <c r="V536" s="3"/>
      <c r="W536" s="3"/>
      <c r="X536" s="3"/>
      <c r="Y536" s="3"/>
      <c r="Z536" s="3"/>
    </row>
    <row r="537" ht="12.0" customHeight="1">
      <c r="A537" s="59"/>
      <c r="B537" s="59"/>
      <c r="C537" s="59"/>
      <c r="D537" s="3"/>
      <c r="E537" s="3"/>
      <c r="F537" s="3"/>
      <c r="G537" s="3"/>
      <c r="H537" s="3"/>
      <c r="I537" s="3"/>
      <c r="J537" s="3"/>
      <c r="K537" s="3"/>
      <c r="L537" s="3"/>
      <c r="M537" s="3"/>
      <c r="N537" s="3"/>
      <c r="O537" s="3"/>
      <c r="P537" s="3"/>
      <c r="Q537" s="3"/>
      <c r="R537" s="3"/>
      <c r="S537" s="3"/>
      <c r="T537" s="3"/>
      <c r="U537" s="3"/>
      <c r="V537" s="3"/>
      <c r="W537" s="3"/>
      <c r="X537" s="3"/>
      <c r="Y537" s="3"/>
      <c r="Z537" s="3"/>
    </row>
    <row r="538" ht="12.0" customHeight="1">
      <c r="A538" s="59"/>
      <c r="B538" s="59"/>
      <c r="C538" s="59"/>
      <c r="D538" s="3"/>
      <c r="E538" s="3"/>
      <c r="F538" s="3"/>
      <c r="G538" s="3"/>
      <c r="H538" s="3"/>
      <c r="I538" s="3"/>
      <c r="J538" s="3"/>
      <c r="K538" s="3"/>
      <c r="L538" s="3"/>
      <c r="M538" s="3"/>
      <c r="N538" s="3"/>
      <c r="O538" s="3"/>
      <c r="P538" s="3"/>
      <c r="Q538" s="3"/>
      <c r="R538" s="3"/>
      <c r="S538" s="3"/>
      <c r="T538" s="3"/>
      <c r="U538" s="3"/>
      <c r="V538" s="3"/>
      <c r="W538" s="3"/>
      <c r="X538" s="3"/>
      <c r="Y538" s="3"/>
      <c r="Z538" s="3"/>
    </row>
    <row r="539" ht="12.0" customHeight="1">
      <c r="A539" s="59"/>
      <c r="B539" s="59"/>
      <c r="C539" s="59"/>
      <c r="D539" s="3"/>
      <c r="E539" s="3"/>
      <c r="F539" s="3"/>
      <c r="G539" s="3"/>
      <c r="H539" s="3"/>
      <c r="I539" s="3"/>
      <c r="J539" s="3"/>
      <c r="K539" s="3"/>
      <c r="L539" s="3"/>
      <c r="M539" s="3"/>
      <c r="N539" s="3"/>
      <c r="O539" s="3"/>
      <c r="P539" s="3"/>
      <c r="Q539" s="3"/>
      <c r="R539" s="3"/>
      <c r="S539" s="3"/>
      <c r="T539" s="3"/>
      <c r="U539" s="3"/>
      <c r="V539" s="3"/>
      <c r="W539" s="3"/>
      <c r="X539" s="3"/>
      <c r="Y539" s="3"/>
      <c r="Z539" s="3"/>
    </row>
    <row r="540" ht="12.0" customHeight="1">
      <c r="A540" s="59"/>
      <c r="B540" s="59"/>
      <c r="C540" s="59"/>
      <c r="D540" s="3"/>
      <c r="E540" s="3"/>
      <c r="F540" s="3"/>
      <c r="G540" s="3"/>
      <c r="H540" s="3"/>
      <c r="I540" s="3"/>
      <c r="J540" s="3"/>
      <c r="K540" s="3"/>
      <c r="L540" s="3"/>
      <c r="M540" s="3"/>
      <c r="N540" s="3"/>
      <c r="O540" s="3"/>
      <c r="P540" s="3"/>
      <c r="Q540" s="3"/>
      <c r="R540" s="3"/>
      <c r="S540" s="3"/>
      <c r="T540" s="3"/>
      <c r="U540" s="3"/>
      <c r="V540" s="3"/>
      <c r="W540" s="3"/>
      <c r="X540" s="3"/>
      <c r="Y540" s="3"/>
      <c r="Z540" s="3"/>
    </row>
    <row r="541" ht="12.0" customHeight="1">
      <c r="A541" s="59"/>
      <c r="B541" s="59"/>
      <c r="C541" s="59"/>
      <c r="D541" s="3"/>
      <c r="E541" s="3"/>
      <c r="F541" s="3"/>
      <c r="G541" s="3"/>
      <c r="H541" s="3"/>
      <c r="I541" s="3"/>
      <c r="J541" s="3"/>
      <c r="K541" s="3"/>
      <c r="L541" s="3"/>
      <c r="M541" s="3"/>
      <c r="N541" s="3"/>
      <c r="O541" s="3"/>
      <c r="P541" s="3"/>
      <c r="Q541" s="3"/>
      <c r="R541" s="3"/>
      <c r="S541" s="3"/>
      <c r="T541" s="3"/>
      <c r="U541" s="3"/>
      <c r="V541" s="3"/>
      <c r="W541" s="3"/>
      <c r="X541" s="3"/>
      <c r="Y541" s="3"/>
      <c r="Z541" s="3"/>
    </row>
    <row r="542" ht="12.0" customHeight="1">
      <c r="A542" s="59"/>
      <c r="B542" s="59"/>
      <c r="C542" s="59"/>
      <c r="D542" s="3"/>
      <c r="E542" s="3"/>
      <c r="F542" s="3"/>
      <c r="G542" s="3"/>
      <c r="H542" s="3"/>
      <c r="I542" s="3"/>
      <c r="J542" s="3"/>
      <c r="K542" s="3"/>
      <c r="L542" s="3"/>
      <c r="M542" s="3"/>
      <c r="N542" s="3"/>
      <c r="O542" s="3"/>
      <c r="P542" s="3"/>
      <c r="Q542" s="3"/>
      <c r="R542" s="3"/>
      <c r="S542" s="3"/>
      <c r="T542" s="3"/>
      <c r="U542" s="3"/>
      <c r="V542" s="3"/>
      <c r="W542" s="3"/>
      <c r="X542" s="3"/>
      <c r="Y542" s="3"/>
      <c r="Z542" s="3"/>
    </row>
    <row r="543" ht="12.0" customHeight="1">
      <c r="A543" s="59"/>
      <c r="B543" s="59"/>
      <c r="C543" s="59"/>
      <c r="D543" s="3"/>
      <c r="E543" s="3"/>
      <c r="F543" s="3"/>
      <c r="G543" s="3"/>
      <c r="H543" s="3"/>
      <c r="I543" s="3"/>
      <c r="J543" s="3"/>
      <c r="K543" s="3"/>
      <c r="L543" s="3"/>
      <c r="M543" s="3"/>
      <c r="N543" s="3"/>
      <c r="O543" s="3"/>
      <c r="P543" s="3"/>
      <c r="Q543" s="3"/>
      <c r="R543" s="3"/>
      <c r="S543" s="3"/>
      <c r="T543" s="3"/>
      <c r="U543" s="3"/>
      <c r="V543" s="3"/>
      <c r="W543" s="3"/>
      <c r="X543" s="3"/>
      <c r="Y543" s="3"/>
      <c r="Z543" s="3"/>
    </row>
    <row r="544" ht="12.0" customHeight="1">
      <c r="A544" s="59"/>
      <c r="B544" s="59"/>
      <c r="C544" s="59"/>
      <c r="D544" s="3"/>
      <c r="E544" s="3"/>
      <c r="F544" s="3"/>
      <c r="G544" s="3"/>
      <c r="H544" s="3"/>
      <c r="I544" s="3"/>
      <c r="J544" s="3"/>
      <c r="K544" s="3"/>
      <c r="L544" s="3"/>
      <c r="M544" s="3"/>
      <c r="N544" s="3"/>
      <c r="O544" s="3"/>
      <c r="P544" s="3"/>
      <c r="Q544" s="3"/>
      <c r="R544" s="3"/>
      <c r="S544" s="3"/>
      <c r="T544" s="3"/>
      <c r="U544" s="3"/>
      <c r="V544" s="3"/>
      <c r="W544" s="3"/>
      <c r="X544" s="3"/>
      <c r="Y544" s="3"/>
      <c r="Z544" s="3"/>
    </row>
    <row r="545" ht="12.0" customHeight="1">
      <c r="A545" s="59"/>
      <c r="B545" s="59"/>
      <c r="C545" s="59"/>
      <c r="D545" s="3"/>
      <c r="E545" s="3"/>
      <c r="F545" s="3"/>
      <c r="G545" s="3"/>
      <c r="H545" s="3"/>
      <c r="I545" s="3"/>
      <c r="J545" s="3"/>
      <c r="K545" s="3"/>
      <c r="L545" s="3"/>
      <c r="M545" s="3"/>
      <c r="N545" s="3"/>
      <c r="O545" s="3"/>
      <c r="P545" s="3"/>
      <c r="Q545" s="3"/>
      <c r="R545" s="3"/>
      <c r="S545" s="3"/>
      <c r="T545" s="3"/>
      <c r="U545" s="3"/>
      <c r="V545" s="3"/>
      <c r="W545" s="3"/>
      <c r="X545" s="3"/>
      <c r="Y545" s="3"/>
      <c r="Z545" s="3"/>
    </row>
    <row r="546" ht="12.0" customHeight="1">
      <c r="A546" s="59"/>
      <c r="B546" s="59"/>
      <c r="C546" s="59"/>
      <c r="D546" s="3"/>
      <c r="E546" s="3"/>
      <c r="F546" s="3"/>
      <c r="G546" s="3"/>
      <c r="H546" s="3"/>
      <c r="I546" s="3"/>
      <c r="J546" s="3"/>
      <c r="K546" s="3"/>
      <c r="L546" s="3"/>
      <c r="M546" s="3"/>
      <c r="N546" s="3"/>
      <c r="O546" s="3"/>
      <c r="P546" s="3"/>
      <c r="Q546" s="3"/>
      <c r="R546" s="3"/>
      <c r="S546" s="3"/>
      <c r="T546" s="3"/>
      <c r="U546" s="3"/>
      <c r="V546" s="3"/>
      <c r="W546" s="3"/>
      <c r="X546" s="3"/>
      <c r="Y546" s="3"/>
      <c r="Z546" s="3"/>
    </row>
    <row r="547" ht="12.0" customHeight="1">
      <c r="A547" s="59"/>
      <c r="B547" s="59"/>
      <c r="C547" s="59"/>
      <c r="D547" s="3"/>
      <c r="E547" s="3"/>
      <c r="F547" s="3"/>
      <c r="G547" s="3"/>
      <c r="H547" s="3"/>
      <c r="I547" s="3"/>
      <c r="J547" s="3"/>
      <c r="K547" s="3"/>
      <c r="L547" s="3"/>
      <c r="M547" s="3"/>
      <c r="N547" s="3"/>
      <c r="O547" s="3"/>
      <c r="P547" s="3"/>
      <c r="Q547" s="3"/>
      <c r="R547" s="3"/>
      <c r="S547" s="3"/>
      <c r="T547" s="3"/>
      <c r="U547" s="3"/>
      <c r="V547" s="3"/>
      <c r="W547" s="3"/>
      <c r="X547" s="3"/>
      <c r="Y547" s="3"/>
      <c r="Z547" s="3"/>
    </row>
    <row r="548" ht="12.0" customHeight="1">
      <c r="A548" s="59"/>
      <c r="B548" s="59"/>
      <c r="C548" s="59"/>
      <c r="D548" s="3"/>
      <c r="E548" s="3"/>
      <c r="F548" s="3"/>
      <c r="G548" s="3"/>
      <c r="H548" s="3"/>
      <c r="I548" s="3"/>
      <c r="J548" s="3"/>
      <c r="K548" s="3"/>
      <c r="L548" s="3"/>
      <c r="M548" s="3"/>
      <c r="N548" s="3"/>
      <c r="O548" s="3"/>
      <c r="P548" s="3"/>
      <c r="Q548" s="3"/>
      <c r="R548" s="3"/>
      <c r="S548" s="3"/>
      <c r="T548" s="3"/>
      <c r="U548" s="3"/>
      <c r="V548" s="3"/>
      <c r="W548" s="3"/>
      <c r="X548" s="3"/>
      <c r="Y548" s="3"/>
      <c r="Z548" s="3"/>
    </row>
    <row r="549" ht="12.0" customHeight="1">
      <c r="A549" s="59"/>
      <c r="B549" s="59"/>
      <c r="C549" s="59"/>
      <c r="D549" s="3"/>
      <c r="E549" s="3"/>
      <c r="F549" s="3"/>
      <c r="G549" s="3"/>
      <c r="H549" s="3"/>
      <c r="I549" s="3"/>
      <c r="J549" s="3"/>
      <c r="K549" s="3"/>
      <c r="L549" s="3"/>
      <c r="M549" s="3"/>
      <c r="N549" s="3"/>
      <c r="O549" s="3"/>
      <c r="P549" s="3"/>
      <c r="Q549" s="3"/>
      <c r="R549" s="3"/>
      <c r="S549" s="3"/>
      <c r="T549" s="3"/>
      <c r="U549" s="3"/>
      <c r="V549" s="3"/>
      <c r="W549" s="3"/>
      <c r="X549" s="3"/>
      <c r="Y549" s="3"/>
      <c r="Z549" s="3"/>
    </row>
    <row r="550" ht="12.0" customHeight="1">
      <c r="A550" s="59"/>
      <c r="B550" s="59"/>
      <c r="C550" s="59"/>
      <c r="D550" s="3"/>
      <c r="E550" s="3"/>
      <c r="F550" s="3"/>
      <c r="G550" s="3"/>
      <c r="H550" s="3"/>
      <c r="I550" s="3"/>
      <c r="J550" s="3"/>
      <c r="K550" s="3"/>
      <c r="L550" s="3"/>
      <c r="M550" s="3"/>
      <c r="N550" s="3"/>
      <c r="O550" s="3"/>
      <c r="P550" s="3"/>
      <c r="Q550" s="3"/>
      <c r="R550" s="3"/>
      <c r="S550" s="3"/>
      <c r="T550" s="3"/>
      <c r="U550" s="3"/>
      <c r="V550" s="3"/>
      <c r="W550" s="3"/>
      <c r="X550" s="3"/>
      <c r="Y550" s="3"/>
      <c r="Z550" s="3"/>
    </row>
    <row r="551" ht="12.0" customHeight="1">
      <c r="A551" s="59"/>
      <c r="B551" s="59"/>
      <c r="C551" s="59"/>
      <c r="D551" s="3"/>
      <c r="E551" s="3"/>
      <c r="F551" s="3"/>
      <c r="G551" s="3"/>
      <c r="H551" s="3"/>
      <c r="I551" s="3"/>
      <c r="J551" s="3"/>
      <c r="K551" s="3"/>
      <c r="L551" s="3"/>
      <c r="M551" s="3"/>
      <c r="N551" s="3"/>
      <c r="O551" s="3"/>
      <c r="P551" s="3"/>
      <c r="Q551" s="3"/>
      <c r="R551" s="3"/>
      <c r="S551" s="3"/>
      <c r="T551" s="3"/>
      <c r="U551" s="3"/>
      <c r="V551" s="3"/>
      <c r="W551" s="3"/>
      <c r="X551" s="3"/>
      <c r="Y551" s="3"/>
      <c r="Z551" s="3"/>
    </row>
    <row r="552" ht="12.0" customHeight="1">
      <c r="A552" s="59"/>
      <c r="B552" s="59"/>
      <c r="C552" s="59"/>
      <c r="D552" s="3"/>
      <c r="E552" s="3"/>
      <c r="F552" s="3"/>
      <c r="G552" s="3"/>
      <c r="H552" s="3"/>
      <c r="I552" s="3"/>
      <c r="J552" s="3"/>
      <c r="K552" s="3"/>
      <c r="L552" s="3"/>
      <c r="M552" s="3"/>
      <c r="N552" s="3"/>
      <c r="O552" s="3"/>
      <c r="P552" s="3"/>
      <c r="Q552" s="3"/>
      <c r="R552" s="3"/>
      <c r="S552" s="3"/>
      <c r="T552" s="3"/>
      <c r="U552" s="3"/>
      <c r="V552" s="3"/>
      <c r="W552" s="3"/>
      <c r="X552" s="3"/>
      <c r="Y552" s="3"/>
      <c r="Z552" s="3"/>
    </row>
    <row r="553" ht="12.0" customHeight="1">
      <c r="A553" s="59"/>
      <c r="B553" s="59"/>
      <c r="C553" s="59"/>
      <c r="D553" s="3"/>
      <c r="E553" s="3"/>
      <c r="F553" s="3"/>
      <c r="G553" s="3"/>
      <c r="H553" s="3"/>
      <c r="I553" s="3"/>
      <c r="J553" s="3"/>
      <c r="K553" s="3"/>
      <c r="L553" s="3"/>
      <c r="M553" s="3"/>
      <c r="N553" s="3"/>
      <c r="O553" s="3"/>
      <c r="P553" s="3"/>
      <c r="Q553" s="3"/>
      <c r="R553" s="3"/>
      <c r="S553" s="3"/>
      <c r="T553" s="3"/>
      <c r="U553" s="3"/>
      <c r="V553" s="3"/>
      <c r="W553" s="3"/>
      <c r="X553" s="3"/>
      <c r="Y553" s="3"/>
      <c r="Z553" s="3"/>
    </row>
    <row r="554" ht="12.0" customHeight="1">
      <c r="A554" s="59"/>
      <c r="B554" s="59"/>
      <c r="C554" s="59"/>
      <c r="D554" s="3"/>
      <c r="E554" s="3"/>
      <c r="F554" s="3"/>
      <c r="G554" s="3"/>
      <c r="H554" s="3"/>
      <c r="I554" s="3"/>
      <c r="J554" s="3"/>
      <c r="K554" s="3"/>
      <c r="L554" s="3"/>
      <c r="M554" s="3"/>
      <c r="N554" s="3"/>
      <c r="O554" s="3"/>
      <c r="P554" s="3"/>
      <c r="Q554" s="3"/>
      <c r="R554" s="3"/>
      <c r="S554" s="3"/>
      <c r="T554" s="3"/>
      <c r="U554" s="3"/>
      <c r="V554" s="3"/>
      <c r="W554" s="3"/>
      <c r="X554" s="3"/>
      <c r="Y554" s="3"/>
      <c r="Z554" s="3"/>
    </row>
    <row r="555" ht="12.0" customHeight="1">
      <c r="A555" s="59"/>
      <c r="B555" s="59"/>
      <c r="C555" s="59"/>
      <c r="D555" s="3"/>
      <c r="E555" s="3"/>
      <c r="F555" s="3"/>
      <c r="G555" s="3"/>
      <c r="H555" s="3"/>
      <c r="I555" s="3"/>
      <c r="J555" s="3"/>
      <c r="K555" s="3"/>
      <c r="L555" s="3"/>
      <c r="M555" s="3"/>
      <c r="N555" s="3"/>
      <c r="O555" s="3"/>
      <c r="P555" s="3"/>
      <c r="Q555" s="3"/>
      <c r="R555" s="3"/>
      <c r="S555" s="3"/>
      <c r="T555" s="3"/>
      <c r="U555" s="3"/>
      <c r="V555" s="3"/>
      <c r="W555" s="3"/>
      <c r="X555" s="3"/>
      <c r="Y555" s="3"/>
      <c r="Z555" s="3"/>
    </row>
    <row r="556" ht="12.0" customHeight="1">
      <c r="A556" s="59"/>
      <c r="B556" s="59"/>
      <c r="C556" s="59"/>
      <c r="D556" s="3"/>
      <c r="E556" s="3"/>
      <c r="F556" s="3"/>
      <c r="G556" s="3"/>
      <c r="H556" s="3"/>
      <c r="I556" s="3"/>
      <c r="J556" s="3"/>
      <c r="K556" s="3"/>
      <c r="L556" s="3"/>
      <c r="M556" s="3"/>
      <c r="N556" s="3"/>
      <c r="O556" s="3"/>
      <c r="P556" s="3"/>
      <c r="Q556" s="3"/>
      <c r="R556" s="3"/>
      <c r="S556" s="3"/>
      <c r="T556" s="3"/>
      <c r="U556" s="3"/>
      <c r="V556" s="3"/>
      <c r="W556" s="3"/>
      <c r="X556" s="3"/>
      <c r="Y556" s="3"/>
      <c r="Z556" s="3"/>
    </row>
    <row r="557" ht="12.0" customHeight="1">
      <c r="A557" s="59"/>
      <c r="B557" s="59"/>
      <c r="C557" s="59"/>
      <c r="D557" s="3"/>
      <c r="E557" s="3"/>
      <c r="F557" s="3"/>
      <c r="G557" s="3"/>
      <c r="H557" s="3"/>
      <c r="I557" s="3"/>
      <c r="J557" s="3"/>
      <c r="K557" s="3"/>
      <c r="L557" s="3"/>
      <c r="M557" s="3"/>
      <c r="N557" s="3"/>
      <c r="O557" s="3"/>
      <c r="P557" s="3"/>
      <c r="Q557" s="3"/>
      <c r="R557" s="3"/>
      <c r="S557" s="3"/>
      <c r="T557" s="3"/>
      <c r="U557" s="3"/>
      <c r="V557" s="3"/>
      <c r="W557" s="3"/>
      <c r="X557" s="3"/>
      <c r="Y557" s="3"/>
      <c r="Z557" s="3"/>
    </row>
    <row r="558" ht="12.0" customHeight="1">
      <c r="A558" s="59"/>
      <c r="B558" s="59"/>
      <c r="C558" s="59"/>
      <c r="D558" s="3"/>
      <c r="E558" s="3"/>
      <c r="F558" s="3"/>
      <c r="G558" s="3"/>
      <c r="H558" s="3"/>
      <c r="I558" s="3"/>
      <c r="J558" s="3"/>
      <c r="K558" s="3"/>
      <c r="L558" s="3"/>
      <c r="M558" s="3"/>
      <c r="N558" s="3"/>
      <c r="O558" s="3"/>
      <c r="P558" s="3"/>
      <c r="Q558" s="3"/>
      <c r="R558" s="3"/>
      <c r="S558" s="3"/>
      <c r="T558" s="3"/>
      <c r="U558" s="3"/>
      <c r="V558" s="3"/>
      <c r="W558" s="3"/>
      <c r="X558" s="3"/>
      <c r="Y558" s="3"/>
      <c r="Z558" s="3"/>
    </row>
    <row r="559" ht="12.0" customHeight="1">
      <c r="A559" s="59"/>
      <c r="B559" s="59"/>
      <c r="C559" s="59"/>
      <c r="D559" s="3"/>
      <c r="E559" s="3"/>
      <c r="F559" s="3"/>
      <c r="G559" s="3"/>
      <c r="H559" s="3"/>
      <c r="I559" s="3"/>
      <c r="J559" s="3"/>
      <c r="K559" s="3"/>
      <c r="L559" s="3"/>
      <c r="M559" s="3"/>
      <c r="N559" s="3"/>
      <c r="O559" s="3"/>
      <c r="P559" s="3"/>
      <c r="Q559" s="3"/>
      <c r="R559" s="3"/>
      <c r="S559" s="3"/>
      <c r="T559" s="3"/>
      <c r="U559" s="3"/>
      <c r="V559" s="3"/>
      <c r="W559" s="3"/>
      <c r="X559" s="3"/>
      <c r="Y559" s="3"/>
      <c r="Z559" s="3"/>
    </row>
    <row r="560" ht="12.0" customHeight="1">
      <c r="A560" s="59"/>
      <c r="B560" s="59"/>
      <c r="C560" s="59"/>
      <c r="D560" s="3"/>
      <c r="E560" s="3"/>
      <c r="F560" s="3"/>
      <c r="G560" s="3"/>
      <c r="H560" s="3"/>
      <c r="I560" s="3"/>
      <c r="J560" s="3"/>
      <c r="K560" s="3"/>
      <c r="L560" s="3"/>
      <c r="M560" s="3"/>
      <c r="N560" s="3"/>
      <c r="O560" s="3"/>
      <c r="P560" s="3"/>
      <c r="Q560" s="3"/>
      <c r="R560" s="3"/>
      <c r="S560" s="3"/>
      <c r="T560" s="3"/>
      <c r="U560" s="3"/>
      <c r="V560" s="3"/>
      <c r="W560" s="3"/>
      <c r="X560" s="3"/>
      <c r="Y560" s="3"/>
      <c r="Z560" s="3"/>
    </row>
    <row r="561" ht="12.0" customHeight="1">
      <c r="A561" s="59"/>
      <c r="B561" s="59"/>
      <c r="C561" s="59"/>
      <c r="D561" s="3"/>
      <c r="E561" s="3"/>
      <c r="F561" s="3"/>
      <c r="G561" s="3"/>
      <c r="H561" s="3"/>
      <c r="I561" s="3"/>
      <c r="J561" s="3"/>
      <c r="K561" s="3"/>
      <c r="L561" s="3"/>
      <c r="M561" s="3"/>
      <c r="N561" s="3"/>
      <c r="O561" s="3"/>
      <c r="P561" s="3"/>
      <c r="Q561" s="3"/>
      <c r="R561" s="3"/>
      <c r="S561" s="3"/>
      <c r="T561" s="3"/>
      <c r="U561" s="3"/>
      <c r="V561" s="3"/>
      <c r="W561" s="3"/>
      <c r="X561" s="3"/>
      <c r="Y561" s="3"/>
      <c r="Z561" s="3"/>
    </row>
    <row r="562" ht="12.0" customHeight="1">
      <c r="A562" s="59"/>
      <c r="B562" s="59"/>
      <c r="C562" s="59"/>
      <c r="D562" s="3"/>
      <c r="E562" s="3"/>
      <c r="F562" s="3"/>
      <c r="G562" s="3"/>
      <c r="H562" s="3"/>
      <c r="I562" s="3"/>
      <c r="J562" s="3"/>
      <c r="K562" s="3"/>
      <c r="L562" s="3"/>
      <c r="M562" s="3"/>
      <c r="N562" s="3"/>
      <c r="O562" s="3"/>
      <c r="P562" s="3"/>
      <c r="Q562" s="3"/>
      <c r="R562" s="3"/>
      <c r="S562" s="3"/>
      <c r="T562" s="3"/>
      <c r="U562" s="3"/>
      <c r="V562" s="3"/>
      <c r="W562" s="3"/>
      <c r="X562" s="3"/>
      <c r="Y562" s="3"/>
      <c r="Z562" s="3"/>
    </row>
    <row r="563" ht="12.0" customHeight="1">
      <c r="A563" s="59"/>
      <c r="B563" s="59"/>
      <c r="C563" s="59"/>
      <c r="D563" s="3"/>
      <c r="E563" s="3"/>
      <c r="F563" s="3"/>
      <c r="G563" s="3"/>
      <c r="H563" s="3"/>
      <c r="I563" s="3"/>
      <c r="J563" s="3"/>
      <c r="K563" s="3"/>
      <c r="L563" s="3"/>
      <c r="M563" s="3"/>
      <c r="N563" s="3"/>
      <c r="O563" s="3"/>
      <c r="P563" s="3"/>
      <c r="Q563" s="3"/>
      <c r="R563" s="3"/>
      <c r="S563" s="3"/>
      <c r="T563" s="3"/>
      <c r="U563" s="3"/>
      <c r="V563" s="3"/>
      <c r="W563" s="3"/>
      <c r="X563" s="3"/>
      <c r="Y563" s="3"/>
      <c r="Z563" s="3"/>
    </row>
    <row r="564" ht="12.0" customHeight="1">
      <c r="A564" s="59"/>
      <c r="B564" s="59"/>
      <c r="C564" s="59"/>
      <c r="D564" s="3"/>
      <c r="E564" s="3"/>
      <c r="F564" s="3"/>
      <c r="G564" s="3"/>
      <c r="H564" s="3"/>
      <c r="I564" s="3"/>
      <c r="J564" s="3"/>
      <c r="K564" s="3"/>
      <c r="L564" s="3"/>
      <c r="M564" s="3"/>
      <c r="N564" s="3"/>
      <c r="O564" s="3"/>
      <c r="P564" s="3"/>
      <c r="Q564" s="3"/>
      <c r="R564" s="3"/>
      <c r="S564" s="3"/>
      <c r="T564" s="3"/>
      <c r="U564" s="3"/>
      <c r="V564" s="3"/>
      <c r="W564" s="3"/>
      <c r="X564" s="3"/>
      <c r="Y564" s="3"/>
      <c r="Z564" s="3"/>
    </row>
    <row r="565" ht="12.0" customHeight="1">
      <c r="A565" s="59"/>
      <c r="B565" s="59"/>
      <c r="C565" s="59"/>
      <c r="D565" s="3"/>
      <c r="E565" s="3"/>
      <c r="F565" s="3"/>
      <c r="G565" s="3"/>
      <c r="H565" s="3"/>
      <c r="I565" s="3"/>
      <c r="J565" s="3"/>
      <c r="K565" s="3"/>
      <c r="L565" s="3"/>
      <c r="M565" s="3"/>
      <c r="N565" s="3"/>
      <c r="O565" s="3"/>
      <c r="P565" s="3"/>
      <c r="Q565" s="3"/>
      <c r="R565" s="3"/>
      <c r="S565" s="3"/>
      <c r="T565" s="3"/>
      <c r="U565" s="3"/>
      <c r="V565" s="3"/>
      <c r="W565" s="3"/>
      <c r="X565" s="3"/>
      <c r="Y565" s="3"/>
      <c r="Z565" s="3"/>
    </row>
    <row r="566" ht="12.0" customHeight="1">
      <c r="A566" s="59"/>
      <c r="B566" s="59"/>
      <c r="C566" s="59"/>
      <c r="D566" s="3"/>
      <c r="E566" s="3"/>
      <c r="F566" s="3"/>
      <c r="G566" s="3"/>
      <c r="H566" s="3"/>
      <c r="I566" s="3"/>
      <c r="J566" s="3"/>
      <c r="K566" s="3"/>
      <c r="L566" s="3"/>
      <c r="M566" s="3"/>
      <c r="N566" s="3"/>
      <c r="O566" s="3"/>
      <c r="P566" s="3"/>
      <c r="Q566" s="3"/>
      <c r="R566" s="3"/>
      <c r="S566" s="3"/>
      <c r="T566" s="3"/>
      <c r="U566" s="3"/>
      <c r="V566" s="3"/>
      <c r="W566" s="3"/>
      <c r="X566" s="3"/>
      <c r="Y566" s="3"/>
      <c r="Z566" s="3"/>
    </row>
    <row r="567" ht="12.0" customHeight="1">
      <c r="A567" s="59"/>
      <c r="B567" s="59"/>
      <c r="C567" s="59"/>
      <c r="D567" s="3"/>
      <c r="E567" s="3"/>
      <c r="F567" s="3"/>
      <c r="G567" s="3"/>
      <c r="H567" s="3"/>
      <c r="I567" s="3"/>
      <c r="J567" s="3"/>
      <c r="K567" s="3"/>
      <c r="L567" s="3"/>
      <c r="M567" s="3"/>
      <c r="N567" s="3"/>
      <c r="O567" s="3"/>
      <c r="P567" s="3"/>
      <c r="Q567" s="3"/>
      <c r="R567" s="3"/>
      <c r="S567" s="3"/>
      <c r="T567" s="3"/>
      <c r="U567" s="3"/>
      <c r="V567" s="3"/>
      <c r="W567" s="3"/>
      <c r="X567" s="3"/>
      <c r="Y567" s="3"/>
      <c r="Z567" s="3"/>
    </row>
    <row r="568" ht="12.0" customHeight="1">
      <c r="A568" s="59"/>
      <c r="B568" s="59"/>
      <c r="C568" s="59"/>
      <c r="D568" s="3"/>
      <c r="E568" s="3"/>
      <c r="F568" s="3"/>
      <c r="G568" s="3"/>
      <c r="H568" s="3"/>
      <c r="I568" s="3"/>
      <c r="J568" s="3"/>
      <c r="K568" s="3"/>
      <c r="L568" s="3"/>
      <c r="M568" s="3"/>
      <c r="N568" s="3"/>
      <c r="O568" s="3"/>
      <c r="P568" s="3"/>
      <c r="Q568" s="3"/>
      <c r="R568" s="3"/>
      <c r="S568" s="3"/>
      <c r="T568" s="3"/>
      <c r="U568" s="3"/>
      <c r="V568" s="3"/>
      <c r="W568" s="3"/>
      <c r="X568" s="3"/>
      <c r="Y568" s="3"/>
      <c r="Z568" s="3"/>
    </row>
    <row r="569" ht="12.0" customHeight="1">
      <c r="A569" s="59"/>
      <c r="B569" s="59"/>
      <c r="C569" s="59"/>
      <c r="D569" s="3"/>
      <c r="E569" s="3"/>
      <c r="F569" s="3"/>
      <c r="G569" s="3"/>
      <c r="H569" s="3"/>
      <c r="I569" s="3"/>
      <c r="J569" s="3"/>
      <c r="K569" s="3"/>
      <c r="L569" s="3"/>
      <c r="M569" s="3"/>
      <c r="N569" s="3"/>
      <c r="O569" s="3"/>
      <c r="P569" s="3"/>
      <c r="Q569" s="3"/>
      <c r="R569" s="3"/>
      <c r="S569" s="3"/>
      <c r="T569" s="3"/>
      <c r="U569" s="3"/>
      <c r="V569" s="3"/>
      <c r="W569" s="3"/>
      <c r="X569" s="3"/>
      <c r="Y569" s="3"/>
      <c r="Z569" s="3"/>
    </row>
    <row r="570" ht="12.0" customHeight="1">
      <c r="A570" s="59"/>
      <c r="B570" s="59"/>
      <c r="C570" s="59"/>
      <c r="D570" s="3"/>
      <c r="E570" s="3"/>
      <c r="F570" s="3"/>
      <c r="G570" s="3"/>
      <c r="H570" s="3"/>
      <c r="I570" s="3"/>
      <c r="J570" s="3"/>
      <c r="K570" s="3"/>
      <c r="L570" s="3"/>
      <c r="M570" s="3"/>
      <c r="N570" s="3"/>
      <c r="O570" s="3"/>
      <c r="P570" s="3"/>
      <c r="Q570" s="3"/>
      <c r="R570" s="3"/>
      <c r="S570" s="3"/>
      <c r="T570" s="3"/>
      <c r="U570" s="3"/>
      <c r="V570" s="3"/>
      <c r="W570" s="3"/>
      <c r="X570" s="3"/>
      <c r="Y570" s="3"/>
      <c r="Z570" s="3"/>
    </row>
    <row r="571" ht="12.0" customHeight="1">
      <c r="A571" s="59"/>
      <c r="B571" s="59"/>
      <c r="C571" s="59"/>
      <c r="D571" s="3"/>
      <c r="E571" s="3"/>
      <c r="F571" s="3"/>
      <c r="G571" s="3"/>
      <c r="H571" s="3"/>
      <c r="I571" s="3"/>
      <c r="J571" s="3"/>
      <c r="K571" s="3"/>
      <c r="L571" s="3"/>
      <c r="M571" s="3"/>
      <c r="N571" s="3"/>
      <c r="O571" s="3"/>
      <c r="P571" s="3"/>
      <c r="Q571" s="3"/>
      <c r="R571" s="3"/>
      <c r="S571" s="3"/>
      <c r="T571" s="3"/>
      <c r="U571" s="3"/>
      <c r="V571" s="3"/>
      <c r="W571" s="3"/>
      <c r="X571" s="3"/>
      <c r="Y571" s="3"/>
      <c r="Z571" s="3"/>
    </row>
    <row r="572" ht="12.0" customHeight="1">
      <c r="A572" s="59"/>
      <c r="B572" s="59"/>
      <c r="C572" s="59"/>
      <c r="D572" s="3"/>
      <c r="E572" s="3"/>
      <c r="F572" s="3"/>
      <c r="G572" s="3"/>
      <c r="H572" s="3"/>
      <c r="I572" s="3"/>
      <c r="J572" s="3"/>
      <c r="K572" s="3"/>
      <c r="L572" s="3"/>
      <c r="M572" s="3"/>
      <c r="N572" s="3"/>
      <c r="O572" s="3"/>
      <c r="P572" s="3"/>
      <c r="Q572" s="3"/>
      <c r="R572" s="3"/>
      <c r="S572" s="3"/>
      <c r="T572" s="3"/>
      <c r="U572" s="3"/>
      <c r="V572" s="3"/>
      <c r="W572" s="3"/>
      <c r="X572" s="3"/>
      <c r="Y572" s="3"/>
      <c r="Z572" s="3"/>
    </row>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480314960629921" footer="0.0" header="0.0" left="0.7086614173228347" right="0.7086614173228347" top="0.7480314960629921"/>
  <pageSetup orientation="landscape"/>
  <rowBreaks count="1" manualBreakCount="1">
    <brk id="256" man="1"/>
  </rowBreaks>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14.0" topLeftCell="A15" activePane="bottomLeft" state="frozen"/>
      <selection activeCell="B16" sqref="B16" pane="bottomLeft"/>
    </sheetView>
  </sheetViews>
  <sheetFormatPr customHeight="1" defaultColWidth="12.63" defaultRowHeight="15.0"/>
  <cols>
    <col customWidth="1" min="1" max="1" width="2.13"/>
    <col customWidth="1" min="2" max="2" width="26.38"/>
    <col customWidth="1" min="3" max="3" width="6.25"/>
    <col customWidth="1" min="4" max="4" width="11.38"/>
    <col customWidth="1" min="5" max="5" width="1.38"/>
    <col customWidth="1" min="6" max="6" width="10.38"/>
    <col customWidth="1" min="7" max="7" width="8.0"/>
    <col customWidth="1" min="8" max="8" width="9.25"/>
    <col customWidth="1" min="9" max="9" width="1.25"/>
    <col customWidth="1" min="10" max="10" width="10.38"/>
    <col customWidth="1" min="11" max="11" width="8.0"/>
    <col customWidth="1" min="12" max="12" width="8.25"/>
    <col customWidth="1" min="13" max="13" width="2.0"/>
    <col customWidth="1" min="14" max="14" width="9.38"/>
    <col customWidth="1" min="15" max="15" width="10.0"/>
    <col customWidth="1" min="16" max="16" width="0.75"/>
    <col customWidth="1" min="17" max="17" width="10.38"/>
    <col customWidth="1" min="18" max="18" width="8.0"/>
    <col customWidth="1" min="19" max="19" width="8.25"/>
    <col customWidth="1" min="20" max="20" width="2.0"/>
    <col customWidth="1" min="21" max="21" width="9.38"/>
    <col customWidth="1" min="22" max="22" width="10.0"/>
    <col customWidth="1" min="23" max="23" width="0.88"/>
    <col customWidth="1" min="24" max="24" width="10.38"/>
    <col customWidth="1" min="25" max="25" width="8.0"/>
    <col customWidth="1" min="26" max="26" width="8.25"/>
    <col customWidth="1" min="27" max="27" width="2.88"/>
    <col customWidth="1" min="28" max="28" width="9.38"/>
    <col customWidth="1" min="29" max="29" width="10.0"/>
    <col customWidth="1" min="30" max="30" width="0.38"/>
    <col customWidth="1" min="31" max="31" width="10.38"/>
    <col customWidth="1" min="32" max="32" width="8.0"/>
    <col customWidth="1" min="33" max="33" width="8.25"/>
    <col customWidth="1" min="34" max="34" width="0.88"/>
    <col customWidth="1" min="35" max="35" width="9.38"/>
    <col customWidth="1" min="36" max="36" width="10.0"/>
    <col customWidth="1" min="37" max="37" width="1.13"/>
    <col customWidth="1" min="38" max="38" width="10.38"/>
    <col customWidth="1" min="39" max="39" width="8.0"/>
    <col customWidth="1" min="40" max="40" width="8.25"/>
    <col customWidth="1" min="41" max="41" width="1.0"/>
    <col customWidth="1" min="42" max="42" width="9.38"/>
    <col customWidth="1" min="43" max="43" width="10.0"/>
    <col customWidth="1" min="44" max="44" width="12.38"/>
  </cols>
  <sheetData>
    <row r="1" ht="12.0" customHeight="1">
      <c r="A1" s="3"/>
      <c r="B1" s="3"/>
      <c r="C1" s="3"/>
      <c r="D1" s="3"/>
      <c r="E1" s="3"/>
      <c r="F1" s="3"/>
      <c r="G1" s="3"/>
      <c r="H1" s="3"/>
      <c r="I1" s="3"/>
      <c r="J1" s="3"/>
      <c r="K1" s="3"/>
      <c r="L1" s="3"/>
      <c r="M1" s="3"/>
      <c r="N1" s="3"/>
      <c r="O1" s="3"/>
      <c r="P1" s="3"/>
      <c r="Q1" s="3"/>
      <c r="R1" s="3"/>
      <c r="S1" s="398" t="s">
        <v>290</v>
      </c>
      <c r="T1" s="399"/>
      <c r="U1" s="399"/>
      <c r="V1" s="399"/>
      <c r="W1" s="399"/>
      <c r="X1" s="399"/>
      <c r="Y1" s="400"/>
      <c r="Z1" s="3"/>
      <c r="AA1" s="3"/>
      <c r="AB1" s="3"/>
      <c r="AC1" s="3"/>
      <c r="AD1" s="3"/>
      <c r="AE1" s="3"/>
      <c r="AF1" s="3"/>
      <c r="AG1" s="3"/>
      <c r="AH1" s="3"/>
      <c r="AI1" s="3"/>
      <c r="AJ1" s="3"/>
      <c r="AK1" s="3"/>
      <c r="AL1" s="3"/>
      <c r="AM1" s="3"/>
      <c r="AN1" s="3"/>
      <c r="AO1" s="3"/>
      <c r="AP1" s="3"/>
      <c r="AQ1" s="3"/>
      <c r="AR1" s="3"/>
    </row>
    <row r="2" ht="12.0" customHeight="1">
      <c r="A2" s="59"/>
      <c r="B2" s="59"/>
      <c r="C2" s="401"/>
      <c r="D2" s="401"/>
      <c r="E2" s="401"/>
      <c r="F2" s="401" t="s">
        <v>291</v>
      </c>
      <c r="G2" s="401"/>
      <c r="H2" s="401"/>
      <c r="J2" s="59"/>
      <c r="K2" s="59"/>
      <c r="L2" s="59"/>
      <c r="M2" s="59"/>
      <c r="N2" s="59"/>
      <c r="O2" s="59"/>
      <c r="P2" s="59"/>
      <c r="Q2" s="59"/>
      <c r="R2" s="59"/>
      <c r="S2" s="402">
        <v>1.0</v>
      </c>
      <c r="T2" s="403" t="s">
        <v>292</v>
      </c>
      <c r="U2" s="404"/>
      <c r="V2" s="404"/>
      <c r="W2" s="404"/>
      <c r="X2" s="404"/>
      <c r="Y2" s="405"/>
      <c r="Z2" s="59"/>
      <c r="AA2" s="59"/>
      <c r="AB2" s="59"/>
      <c r="AC2" s="59"/>
      <c r="AD2" s="59"/>
      <c r="AE2" s="59"/>
      <c r="AF2" s="59"/>
      <c r="AG2" s="59"/>
      <c r="AH2" s="59"/>
      <c r="AI2" s="59"/>
      <c r="AJ2" s="59"/>
      <c r="AK2" s="59"/>
      <c r="AL2" s="59"/>
      <c r="AM2" s="59"/>
      <c r="AN2" s="59"/>
      <c r="AO2" s="59"/>
      <c r="AP2" s="59"/>
      <c r="AQ2" s="59"/>
    </row>
    <row r="3" ht="12.0" customHeight="1">
      <c r="A3" s="59"/>
      <c r="B3" s="59"/>
      <c r="C3" s="401"/>
      <c r="D3" s="401"/>
      <c r="E3" s="401"/>
      <c r="F3" s="401" t="s">
        <v>293</v>
      </c>
      <c r="G3" s="401"/>
      <c r="H3" s="401"/>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row>
    <row r="4" ht="12.0" customHeight="1">
      <c r="A4" s="59"/>
      <c r="B4" s="59"/>
      <c r="C4" s="59"/>
      <c r="D4" s="59"/>
      <c r="E4" s="59"/>
      <c r="F4" s="59"/>
      <c r="G4" s="59"/>
      <c r="H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row>
    <row r="5" ht="12.0" customHeight="1">
      <c r="A5" s="59"/>
      <c r="B5" s="59"/>
      <c r="C5" s="59"/>
      <c r="D5" s="59"/>
      <c r="E5" s="59"/>
      <c r="F5" s="59"/>
      <c r="G5" s="59"/>
      <c r="H5" s="59"/>
      <c r="J5" s="59"/>
      <c r="K5" s="59"/>
      <c r="L5" s="59"/>
      <c r="M5" s="59"/>
      <c r="N5" s="59"/>
      <c r="O5" s="59"/>
      <c r="P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row>
    <row r="6" ht="12.0" customHeight="1">
      <c r="A6" s="59"/>
      <c r="B6" s="350" t="s">
        <v>294</v>
      </c>
      <c r="C6" s="59"/>
      <c r="D6" s="406" t="s">
        <v>219</v>
      </c>
      <c r="E6" s="406"/>
      <c r="F6" s="407"/>
      <c r="G6" s="407"/>
      <c r="H6" s="407"/>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3"/>
    </row>
    <row r="7" ht="12.0" customHeight="1">
      <c r="A7" s="59"/>
      <c r="B7" s="408"/>
      <c r="C7" s="59"/>
      <c r="D7" s="409"/>
      <c r="E7" s="409"/>
      <c r="F7" s="409"/>
      <c r="G7" s="409"/>
      <c r="H7" s="409"/>
      <c r="I7" s="59"/>
      <c r="J7" s="59"/>
      <c r="K7" s="59"/>
      <c r="L7" s="59"/>
      <c r="M7" s="59"/>
      <c r="N7" s="59"/>
      <c r="O7" s="5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row>
    <row r="8" ht="12.0" customHeight="1">
      <c r="A8" s="59"/>
      <c r="B8" s="350" t="s">
        <v>295</v>
      </c>
      <c r="C8" s="59"/>
      <c r="D8" s="410" t="s">
        <v>296</v>
      </c>
      <c r="E8" s="409"/>
      <c r="F8" s="409"/>
      <c r="G8" s="409"/>
      <c r="H8" s="409"/>
      <c r="I8" s="59"/>
      <c r="J8" s="59"/>
      <c r="K8" s="59"/>
      <c r="L8" s="59"/>
      <c r="M8" s="59"/>
      <c r="N8" s="59"/>
      <c r="O8" s="5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row>
    <row r="9" ht="12.0" customHeight="1">
      <c r="A9" s="59"/>
      <c r="B9" s="408"/>
      <c r="C9" s="59"/>
      <c r="D9" s="409"/>
      <c r="E9" s="409"/>
      <c r="F9" s="409"/>
      <c r="G9" s="409"/>
      <c r="H9" s="40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row>
    <row r="10" ht="12.0" customHeight="1">
      <c r="A10" s="59"/>
      <c r="B10" s="59"/>
      <c r="C10" s="59"/>
      <c r="D10" s="337" t="s">
        <v>297</v>
      </c>
      <c r="E10" s="337"/>
      <c r="F10" s="411">
        <v>100.0</v>
      </c>
      <c r="G10" s="337" t="s">
        <v>298</v>
      </c>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row>
    <row r="11" ht="12.0" customHeight="1">
      <c r="A11" s="59"/>
      <c r="B11" s="59"/>
      <c r="C11" s="59"/>
      <c r="D11" s="59"/>
      <c r="E11" s="59"/>
      <c r="F11" s="412">
        <v>4.0</v>
      </c>
      <c r="G11" s="412"/>
      <c r="H11" s="412" t="str">
        <f>F12</f>
        <v>2025F</v>
      </c>
      <c r="I11" s="412"/>
      <c r="J11" s="412">
        <v>5.0</v>
      </c>
      <c r="K11" s="412"/>
      <c r="L11" s="412" t="str">
        <f>J12</f>
        <v>2026F</v>
      </c>
      <c r="M11" s="412"/>
      <c r="N11" s="412"/>
      <c r="O11" s="412" t="str">
        <f>L11&amp;"%"</f>
        <v>2026F%</v>
      </c>
      <c r="P11" s="412"/>
      <c r="Q11" s="412">
        <v>6.0</v>
      </c>
      <c r="R11" s="412"/>
      <c r="S11" s="412" t="str">
        <f>Q12</f>
        <v>2027F</v>
      </c>
      <c r="T11" s="412"/>
      <c r="U11" s="412"/>
      <c r="V11" s="412" t="str">
        <f>S11&amp;"%"</f>
        <v>2027F%</v>
      </c>
      <c r="W11" s="412"/>
      <c r="X11" s="412">
        <v>7.0</v>
      </c>
      <c r="Y11" s="412"/>
      <c r="Z11" s="412" t="str">
        <f>X12</f>
        <v>2028F</v>
      </c>
      <c r="AA11" s="412"/>
      <c r="AB11" s="412"/>
      <c r="AC11" s="412" t="str">
        <f>Z11&amp;"%"</f>
        <v>2028F%</v>
      </c>
      <c r="AD11" s="412"/>
      <c r="AE11" s="412">
        <v>8.0</v>
      </c>
      <c r="AF11" s="412"/>
      <c r="AG11" s="412" t="str">
        <f>AE12</f>
        <v>2029F</v>
      </c>
      <c r="AH11" s="412"/>
      <c r="AI11" s="412"/>
      <c r="AJ11" s="412" t="str">
        <f>AG11&amp;"%"</f>
        <v>2029F%</v>
      </c>
      <c r="AK11" s="412"/>
      <c r="AL11" s="412">
        <v>9.0</v>
      </c>
      <c r="AM11" s="412"/>
      <c r="AN11" s="412" t="str">
        <f>AL12</f>
        <v>2030F</v>
      </c>
      <c r="AO11" s="412"/>
      <c r="AP11" s="412"/>
      <c r="AQ11" s="412" t="str">
        <f>AN11&amp;"%"</f>
        <v>2030F%</v>
      </c>
    </row>
    <row r="12" ht="12.0" customHeight="1">
      <c r="A12" s="59"/>
      <c r="B12" s="59"/>
      <c r="C12" s="59"/>
      <c r="D12" s="337"/>
      <c r="E12" s="337"/>
      <c r="F12" s="413" t="s">
        <v>215</v>
      </c>
      <c r="G12" s="46"/>
      <c r="H12" s="47"/>
      <c r="I12" s="59"/>
      <c r="J12" s="413" t="s">
        <v>2</v>
      </c>
      <c r="K12" s="46"/>
      <c r="L12" s="47"/>
      <c r="M12" s="59"/>
      <c r="N12" s="414" t="str">
        <f>"Impact "&amp;F12&amp;" vs "&amp;J12</f>
        <v>Impact 2025F vs 2026F</v>
      </c>
      <c r="O12" s="47"/>
      <c r="P12" s="59"/>
      <c r="Q12" s="413" t="s">
        <v>3</v>
      </c>
      <c r="R12" s="46"/>
      <c r="S12" s="47"/>
      <c r="T12" s="59"/>
      <c r="U12" s="414" t="str">
        <f>"Impact "&amp;J12&amp;" vs "&amp;Q12</f>
        <v>Impact 2026F vs 2027F</v>
      </c>
      <c r="V12" s="47"/>
      <c r="W12" s="59"/>
      <c r="X12" s="413" t="s">
        <v>4</v>
      </c>
      <c r="Y12" s="46"/>
      <c r="Z12" s="47"/>
      <c r="AA12" s="59"/>
      <c r="AB12" s="414" t="str">
        <f>"Impact "&amp;Q12&amp;" vs "&amp;X12</f>
        <v>Impact 2027F vs 2028F</v>
      </c>
      <c r="AC12" s="47"/>
      <c r="AD12" s="59"/>
      <c r="AE12" s="413" t="s">
        <v>5</v>
      </c>
      <c r="AF12" s="46"/>
      <c r="AG12" s="47"/>
      <c r="AH12" s="59"/>
      <c r="AI12" s="414" t="str">
        <f>"Impact "&amp;X12&amp;" vs "&amp;AE12</f>
        <v>Impact 2028F vs 2029F</v>
      </c>
      <c r="AJ12" s="47"/>
      <c r="AK12" s="340"/>
      <c r="AL12" s="413" t="s">
        <v>6</v>
      </c>
      <c r="AM12" s="46"/>
      <c r="AN12" s="47"/>
      <c r="AO12" s="59"/>
      <c r="AP12" s="414" t="str">
        <f>"Impact "&amp;AE12&amp;" vs "&amp;AL12</f>
        <v>Impact 2029F vs 2030F</v>
      </c>
      <c r="AQ12" s="47"/>
    </row>
    <row r="13" ht="12.0" customHeight="1">
      <c r="A13" s="59"/>
      <c r="B13" s="59"/>
      <c r="C13" s="59"/>
      <c r="D13" s="415" t="s">
        <v>299</v>
      </c>
      <c r="E13" s="340"/>
      <c r="F13" s="416" t="s">
        <v>300</v>
      </c>
      <c r="G13" s="417" t="s">
        <v>301</v>
      </c>
      <c r="H13" s="418" t="s">
        <v>302</v>
      </c>
      <c r="I13" s="59"/>
      <c r="J13" s="416" t="s">
        <v>300</v>
      </c>
      <c r="K13" s="417" t="s">
        <v>301</v>
      </c>
      <c r="L13" s="418" t="s">
        <v>302</v>
      </c>
      <c r="M13" s="59"/>
      <c r="N13" s="419" t="s">
        <v>303</v>
      </c>
      <c r="O13" s="420" t="s">
        <v>304</v>
      </c>
      <c r="P13" s="59"/>
      <c r="Q13" s="416" t="s">
        <v>300</v>
      </c>
      <c r="R13" s="417" t="s">
        <v>301</v>
      </c>
      <c r="S13" s="418" t="s">
        <v>302</v>
      </c>
      <c r="T13" s="59"/>
      <c r="U13" s="419" t="s">
        <v>303</v>
      </c>
      <c r="V13" s="420" t="s">
        <v>304</v>
      </c>
      <c r="W13" s="59"/>
      <c r="X13" s="416" t="s">
        <v>300</v>
      </c>
      <c r="Y13" s="417" t="s">
        <v>301</v>
      </c>
      <c r="Z13" s="418" t="s">
        <v>302</v>
      </c>
      <c r="AA13" s="59"/>
      <c r="AB13" s="419" t="s">
        <v>303</v>
      </c>
      <c r="AC13" s="420" t="s">
        <v>304</v>
      </c>
      <c r="AD13" s="59"/>
      <c r="AE13" s="416" t="s">
        <v>300</v>
      </c>
      <c r="AF13" s="417" t="s">
        <v>301</v>
      </c>
      <c r="AG13" s="418" t="s">
        <v>302</v>
      </c>
      <c r="AH13" s="59"/>
      <c r="AI13" s="419" t="s">
        <v>303</v>
      </c>
      <c r="AJ13" s="420" t="s">
        <v>304</v>
      </c>
      <c r="AK13" s="415"/>
      <c r="AL13" s="416" t="s">
        <v>300</v>
      </c>
      <c r="AM13" s="417" t="s">
        <v>301</v>
      </c>
      <c r="AN13" s="418" t="s">
        <v>302</v>
      </c>
      <c r="AO13" s="59"/>
      <c r="AP13" s="419" t="s">
        <v>303</v>
      </c>
      <c r="AQ13" s="420" t="s">
        <v>304</v>
      </c>
    </row>
    <row r="14" ht="12.0" customHeight="1">
      <c r="A14" s="59"/>
      <c r="B14" s="59"/>
      <c r="C14" s="59"/>
      <c r="E14" s="340"/>
      <c r="F14" s="421" t="s">
        <v>305</v>
      </c>
      <c r="G14" s="422"/>
      <c r="H14" s="423" t="s">
        <v>305</v>
      </c>
      <c r="I14" s="59"/>
      <c r="J14" s="421" t="s">
        <v>305</v>
      </c>
      <c r="K14" s="422"/>
      <c r="L14" s="423" t="s">
        <v>305</v>
      </c>
      <c r="M14" s="59"/>
      <c r="N14" s="424"/>
      <c r="O14" s="425"/>
      <c r="P14" s="59"/>
      <c r="Q14" s="421" t="s">
        <v>305</v>
      </c>
      <c r="R14" s="422"/>
      <c r="S14" s="423" t="s">
        <v>305</v>
      </c>
      <c r="T14" s="59"/>
      <c r="U14" s="424"/>
      <c r="V14" s="425"/>
      <c r="W14" s="59"/>
      <c r="X14" s="421" t="s">
        <v>305</v>
      </c>
      <c r="Y14" s="422"/>
      <c r="Z14" s="423" t="s">
        <v>305</v>
      </c>
      <c r="AA14" s="59"/>
      <c r="AB14" s="424"/>
      <c r="AC14" s="425"/>
      <c r="AD14" s="59"/>
      <c r="AE14" s="421" t="s">
        <v>305</v>
      </c>
      <c r="AF14" s="422"/>
      <c r="AG14" s="423" t="s">
        <v>305</v>
      </c>
      <c r="AH14" s="59"/>
      <c r="AI14" s="424"/>
      <c r="AJ14" s="425"/>
      <c r="AK14" s="415"/>
      <c r="AL14" s="421" t="s">
        <v>305</v>
      </c>
      <c r="AM14" s="422"/>
      <c r="AN14" s="423" t="s">
        <v>305</v>
      </c>
      <c r="AO14" s="59"/>
      <c r="AP14" s="424"/>
      <c r="AQ14" s="425"/>
    </row>
    <row r="15" ht="12.0" customHeight="1">
      <c r="A15" s="59"/>
      <c r="B15" s="351" t="s">
        <v>218</v>
      </c>
      <c r="C15" s="426" t="str">
        <f t="shared" ref="C15:C28" si="1">D$6&amp;"."&amp;B15</f>
        <v>Residential.Monthly Service Charge</v>
      </c>
      <c r="D15" s="427" t="s">
        <v>306</v>
      </c>
      <c r="E15" s="351"/>
      <c r="F15" s="428">
        <f>IFERROR(VLOOKUP($C15,'Proposed Rates'!$B:$J,F$11,FALSE),0)</f>
        <v>34.26</v>
      </c>
      <c r="G15" s="429">
        <f t="shared" ref="G15:G28" si="2">IF($D15="Monthly",1,IF($D15="per KWH",$F$10,0))</f>
        <v>1</v>
      </c>
      <c r="H15" s="430">
        <f t="shared" ref="H15:H28" si="3">G15*F15</f>
        <v>34.26</v>
      </c>
      <c r="I15" s="59"/>
      <c r="J15" s="428">
        <f>IFERROR(VLOOKUP($C15,'Proposed Rates'!$B:$J,J$11,FALSE),0)</f>
        <v>40.88</v>
      </c>
      <c r="K15" s="429">
        <f t="shared" ref="K15:K28" si="4">IF($D15="Monthly",1,IF($D15="per KWH",$F$10,0))</f>
        <v>1</v>
      </c>
      <c r="L15" s="431">
        <f t="shared" ref="L15:L28" si="5">K15*J15</f>
        <v>40.88</v>
      </c>
      <c r="M15" s="80"/>
      <c r="N15" s="432">
        <f t="shared" ref="N15:N48" si="6">L15-H15</f>
        <v>6.62</v>
      </c>
      <c r="O15" s="433">
        <f t="shared" ref="O15:O48" si="7">IF((H15)=0,"",(N15/H15))</f>
        <v>0.1932282545</v>
      </c>
      <c r="P15" s="59"/>
      <c r="Q15" s="428">
        <f>IFERROR(VLOOKUP($C15,'Proposed Rates'!$B:$J,Q$11,FALSE),0)</f>
        <v>43.8</v>
      </c>
      <c r="R15" s="429">
        <f t="shared" ref="R15:R28" si="8">IF($D15="Monthly",1,IF($D15="per KWH",$F$10,0))</f>
        <v>1</v>
      </c>
      <c r="S15" s="431">
        <f t="shared" ref="S15:S28" si="9">R15*Q15</f>
        <v>43.8</v>
      </c>
      <c r="T15" s="80"/>
      <c r="U15" s="432">
        <f t="shared" ref="U15:U48" si="10">S15-L15</f>
        <v>2.92</v>
      </c>
      <c r="V15" s="433">
        <f t="shared" ref="V15:V48" si="11">IF((L15)=0,"",(U15/L15))</f>
        <v>0.07142857143</v>
      </c>
      <c r="W15" s="59"/>
      <c r="X15" s="428">
        <f>IFERROR(VLOOKUP($C15,'Proposed Rates'!$B:$J,X$11,FALSE),0)</f>
        <v>47.62</v>
      </c>
      <c r="Y15" s="429">
        <f t="shared" ref="Y15:Y28" si="12">IF($D15="Monthly",1,IF($D15="per KWH",$F$10,0))</f>
        <v>1</v>
      </c>
      <c r="Z15" s="431">
        <f t="shared" ref="Z15:Z28" si="13">Y15*X15</f>
        <v>47.62</v>
      </c>
      <c r="AA15" s="80"/>
      <c r="AB15" s="432">
        <f t="shared" ref="AB15:AB48" si="14">Z15-S15</f>
        <v>3.82</v>
      </c>
      <c r="AC15" s="433">
        <f t="shared" ref="AC15:AC48" si="15">IF((S15)=0,"",(AB15/S15))</f>
        <v>0.08721461187</v>
      </c>
      <c r="AD15" s="59"/>
      <c r="AE15" s="428">
        <f>IFERROR(VLOOKUP($C15,'Proposed Rates'!$B:$J,AE$11,FALSE),0)</f>
        <v>50.4</v>
      </c>
      <c r="AF15" s="429">
        <f t="shared" ref="AF15:AF28" si="16">IF($D15="Monthly",1,IF($D15="per KWH",$F$10,0))</f>
        <v>1</v>
      </c>
      <c r="AG15" s="431">
        <f t="shared" ref="AG15:AG28" si="17">AF15*AE15</f>
        <v>50.4</v>
      </c>
      <c r="AH15" s="80"/>
      <c r="AI15" s="432">
        <f t="shared" ref="AI15:AI48" si="18">AG15-Z15</f>
        <v>2.78</v>
      </c>
      <c r="AJ15" s="433">
        <f t="shared" ref="AJ15:AJ48" si="19">IF((Z15)=0,"",(AI15/Z15))</f>
        <v>0.05837883242</v>
      </c>
      <c r="AK15" s="434"/>
      <c r="AL15" s="428">
        <f>IFERROR(VLOOKUP($C15,'Proposed Rates'!$B:$J,AL$11,FALSE),0)</f>
        <v>53.15</v>
      </c>
      <c r="AM15" s="429">
        <f t="shared" ref="AM15:AM28" si="20">IF($D15="Monthly",1,IF($D15="per KWH",$F$10,0))</f>
        <v>1</v>
      </c>
      <c r="AN15" s="431">
        <f t="shared" ref="AN15:AN28" si="21">AM15*AL15</f>
        <v>53.15</v>
      </c>
      <c r="AO15" s="80"/>
      <c r="AP15" s="432">
        <f t="shared" ref="AP15:AP48" si="22">AN15-AG15</f>
        <v>2.75</v>
      </c>
      <c r="AQ15" s="433">
        <f t="shared" ref="AQ15:AQ48" si="23">IF((AG15)=0,"",(AP15/AG15))</f>
        <v>0.05456349206</v>
      </c>
    </row>
    <row r="16" ht="12.0" customHeight="1">
      <c r="A16" s="59"/>
      <c r="B16" s="351" t="s">
        <v>307</v>
      </c>
      <c r="C16" s="426" t="str">
        <f t="shared" si="1"/>
        <v>Residential.Smart Meter Rate Adder</v>
      </c>
      <c r="D16" s="427" t="s">
        <v>306</v>
      </c>
      <c r="E16" s="351"/>
      <c r="F16" s="428">
        <f>IFERROR(VLOOKUP($C16,'Proposed Rates'!$B:$J,F$11,FALSE),0)</f>
        <v>0</v>
      </c>
      <c r="G16" s="429">
        <f t="shared" si="2"/>
        <v>1</v>
      </c>
      <c r="H16" s="430">
        <f t="shared" si="3"/>
        <v>0</v>
      </c>
      <c r="I16" s="59"/>
      <c r="J16" s="428">
        <f>IFERROR(VLOOKUP($C16,'Proposed Rates'!$B:$J,J$11,FALSE),0)</f>
        <v>0</v>
      </c>
      <c r="K16" s="429">
        <f t="shared" si="4"/>
        <v>1</v>
      </c>
      <c r="L16" s="431">
        <f t="shared" si="5"/>
        <v>0</v>
      </c>
      <c r="M16" s="80"/>
      <c r="N16" s="432">
        <f t="shared" si="6"/>
        <v>0</v>
      </c>
      <c r="O16" s="433" t="str">
        <f t="shared" si="7"/>
        <v/>
      </c>
      <c r="P16" s="59"/>
      <c r="Q16" s="428">
        <f>IFERROR(VLOOKUP($C16,'Proposed Rates'!$B:$J,Q$11,FALSE),0)</f>
        <v>0</v>
      </c>
      <c r="R16" s="429">
        <f t="shared" si="8"/>
        <v>1</v>
      </c>
      <c r="S16" s="431">
        <f t="shared" si="9"/>
        <v>0</v>
      </c>
      <c r="T16" s="80"/>
      <c r="U16" s="432">
        <f t="shared" si="10"/>
        <v>0</v>
      </c>
      <c r="V16" s="433" t="str">
        <f t="shared" si="11"/>
        <v/>
      </c>
      <c r="W16" s="59"/>
      <c r="X16" s="428">
        <f>IFERROR(VLOOKUP($C16,'Proposed Rates'!$B:$J,X$11,FALSE),0)</f>
        <v>0</v>
      </c>
      <c r="Y16" s="429">
        <f t="shared" si="12"/>
        <v>1</v>
      </c>
      <c r="Z16" s="431">
        <f t="shared" si="13"/>
        <v>0</v>
      </c>
      <c r="AA16" s="80"/>
      <c r="AB16" s="432">
        <f t="shared" si="14"/>
        <v>0</v>
      </c>
      <c r="AC16" s="433" t="str">
        <f t="shared" si="15"/>
        <v/>
      </c>
      <c r="AD16" s="59"/>
      <c r="AE16" s="428">
        <f>IFERROR(VLOOKUP($C16,'Proposed Rates'!$B:$J,AE$11,FALSE),0)</f>
        <v>0</v>
      </c>
      <c r="AF16" s="429">
        <f t="shared" si="16"/>
        <v>1</v>
      </c>
      <c r="AG16" s="431">
        <f t="shared" si="17"/>
        <v>0</v>
      </c>
      <c r="AH16" s="80"/>
      <c r="AI16" s="432">
        <f t="shared" si="18"/>
        <v>0</v>
      </c>
      <c r="AJ16" s="433" t="str">
        <f t="shared" si="19"/>
        <v/>
      </c>
      <c r="AK16" s="434"/>
      <c r="AL16" s="428">
        <f>IFERROR(VLOOKUP($C16,'Proposed Rates'!$B:$J,AL$11,FALSE),0)</f>
        <v>0</v>
      </c>
      <c r="AM16" s="429">
        <f t="shared" si="20"/>
        <v>1</v>
      </c>
      <c r="AN16" s="431">
        <f t="shared" si="21"/>
        <v>0</v>
      </c>
      <c r="AO16" s="80"/>
      <c r="AP16" s="432">
        <f t="shared" si="22"/>
        <v>0</v>
      </c>
      <c r="AQ16" s="433" t="str">
        <f t="shared" si="23"/>
        <v/>
      </c>
    </row>
    <row r="17" ht="12.0" customHeight="1">
      <c r="A17" s="59"/>
      <c r="B17" s="435" t="str">
        <f>'Proposed Rates'!C115</f>
        <v>Rate Rider Calculation for PILs</v>
      </c>
      <c r="C17" s="426" t="str">
        <f t="shared" si="1"/>
        <v>Residential.Rate Rider Calculation for PILs</v>
      </c>
      <c r="D17" s="427" t="s">
        <v>308</v>
      </c>
      <c r="E17" s="351"/>
      <c r="F17" s="428" t="str">
        <f>IFERROR(VLOOKUP($C17,'Proposed Rates'!$B:$J,F$11,FALSE),0)</f>
        <v/>
      </c>
      <c r="G17" s="429">
        <f t="shared" si="2"/>
        <v>100</v>
      </c>
      <c r="H17" s="430">
        <f t="shared" si="3"/>
        <v>0</v>
      </c>
      <c r="I17" s="59"/>
      <c r="J17" s="428" t="str">
        <f>IFERROR(VLOOKUP($C17,'Proposed Rates'!$B:$J,J$11,FALSE),0)</f>
        <v/>
      </c>
      <c r="K17" s="429">
        <f t="shared" si="4"/>
        <v>100</v>
      </c>
      <c r="L17" s="431">
        <f t="shared" si="5"/>
        <v>0</v>
      </c>
      <c r="M17" s="80"/>
      <c r="N17" s="432">
        <f t="shared" si="6"/>
        <v>0</v>
      </c>
      <c r="O17" s="433" t="str">
        <f t="shared" si="7"/>
        <v/>
      </c>
      <c r="P17" s="59"/>
      <c r="Q17" s="428" t="str">
        <f>IFERROR(VLOOKUP($C17,'Proposed Rates'!$B:$J,Q$11,FALSE),0)</f>
        <v/>
      </c>
      <c r="R17" s="429">
        <f t="shared" si="8"/>
        <v>100</v>
      </c>
      <c r="S17" s="431">
        <f t="shared" si="9"/>
        <v>0</v>
      </c>
      <c r="T17" s="80"/>
      <c r="U17" s="432">
        <f t="shared" si="10"/>
        <v>0</v>
      </c>
      <c r="V17" s="433" t="str">
        <f t="shared" si="11"/>
        <v/>
      </c>
      <c r="W17" s="59"/>
      <c r="X17" s="428" t="str">
        <f>IFERROR(VLOOKUP($C17,'Proposed Rates'!$B:$J,X$11,FALSE),0)</f>
        <v/>
      </c>
      <c r="Y17" s="429">
        <f t="shared" si="12"/>
        <v>100</v>
      </c>
      <c r="Z17" s="431">
        <f t="shared" si="13"/>
        <v>0</v>
      </c>
      <c r="AA17" s="80"/>
      <c r="AB17" s="432">
        <f t="shared" si="14"/>
        <v>0</v>
      </c>
      <c r="AC17" s="433" t="str">
        <f t="shared" si="15"/>
        <v/>
      </c>
      <c r="AD17" s="59"/>
      <c r="AE17" s="428" t="str">
        <f>IFERROR(VLOOKUP($C17,'Proposed Rates'!$B:$J,AE$11,FALSE),0)</f>
        <v/>
      </c>
      <c r="AF17" s="429">
        <f t="shared" si="16"/>
        <v>100</v>
      </c>
      <c r="AG17" s="431">
        <f t="shared" si="17"/>
        <v>0</v>
      </c>
      <c r="AH17" s="80"/>
      <c r="AI17" s="432">
        <f t="shared" si="18"/>
        <v>0</v>
      </c>
      <c r="AJ17" s="433" t="str">
        <f t="shared" si="19"/>
        <v/>
      </c>
      <c r="AK17" s="434"/>
      <c r="AL17" s="428" t="str">
        <f>IFERROR(VLOOKUP($C17,'Proposed Rates'!$B:$J,AL$11,FALSE),0)</f>
        <v/>
      </c>
      <c r="AM17" s="429">
        <f t="shared" si="20"/>
        <v>100</v>
      </c>
      <c r="AN17" s="431">
        <f t="shared" si="21"/>
        <v>0</v>
      </c>
      <c r="AO17" s="80"/>
      <c r="AP17" s="432">
        <f t="shared" si="22"/>
        <v>0</v>
      </c>
      <c r="AQ17" s="433" t="str">
        <f t="shared" si="23"/>
        <v/>
      </c>
    </row>
    <row r="18" ht="12.0" customHeight="1">
      <c r="A18" s="59"/>
      <c r="B18" s="435" t="str">
        <f>'Proposed Rates'!C128</f>
        <v>Rate Rider Calculation for Generic</v>
      </c>
      <c r="C18" s="426" t="str">
        <f t="shared" si="1"/>
        <v>Residential.Rate Rider Calculation for Generic</v>
      </c>
      <c r="D18" s="427" t="s">
        <v>306</v>
      </c>
      <c r="E18" s="351"/>
      <c r="F18" s="428" t="str">
        <f>IFERROR(VLOOKUP($C18,'Proposed Rates'!$B:$J,F$11,FALSE),0)</f>
        <v/>
      </c>
      <c r="G18" s="429">
        <f t="shared" si="2"/>
        <v>1</v>
      </c>
      <c r="H18" s="430">
        <f t="shared" si="3"/>
        <v>0</v>
      </c>
      <c r="I18" s="59"/>
      <c r="J18" s="428" t="str">
        <f>IFERROR(VLOOKUP($C18,'Proposed Rates'!$B:$J,J$11,FALSE),0)</f>
        <v/>
      </c>
      <c r="K18" s="429">
        <f t="shared" si="4"/>
        <v>1</v>
      </c>
      <c r="L18" s="431">
        <f t="shared" si="5"/>
        <v>0</v>
      </c>
      <c r="M18" s="80"/>
      <c r="N18" s="432">
        <f t="shared" si="6"/>
        <v>0</v>
      </c>
      <c r="O18" s="433" t="str">
        <f t="shared" si="7"/>
        <v/>
      </c>
      <c r="P18" s="59"/>
      <c r="Q18" s="428" t="str">
        <f>IFERROR(VLOOKUP($C18,'Proposed Rates'!$B:$J,Q$11,FALSE),0)</f>
        <v/>
      </c>
      <c r="R18" s="429">
        <f t="shared" si="8"/>
        <v>1</v>
      </c>
      <c r="S18" s="431">
        <f t="shared" si="9"/>
        <v>0</v>
      </c>
      <c r="T18" s="80"/>
      <c r="U18" s="432">
        <f t="shared" si="10"/>
        <v>0</v>
      </c>
      <c r="V18" s="433" t="str">
        <f t="shared" si="11"/>
        <v/>
      </c>
      <c r="W18" s="59"/>
      <c r="X18" s="428" t="str">
        <f>IFERROR(VLOOKUP($C18,'Proposed Rates'!$B:$J,X$11,FALSE),0)</f>
        <v/>
      </c>
      <c r="Y18" s="429">
        <f t="shared" si="12"/>
        <v>1</v>
      </c>
      <c r="Z18" s="431">
        <f t="shared" si="13"/>
        <v>0</v>
      </c>
      <c r="AA18" s="80"/>
      <c r="AB18" s="432">
        <f t="shared" si="14"/>
        <v>0</v>
      </c>
      <c r="AC18" s="433" t="str">
        <f t="shared" si="15"/>
        <v/>
      </c>
      <c r="AD18" s="59"/>
      <c r="AE18" s="428" t="str">
        <f>IFERROR(VLOOKUP($C18,'Proposed Rates'!$B:$J,AE$11,FALSE),0)</f>
        <v/>
      </c>
      <c r="AF18" s="429">
        <f t="shared" si="16"/>
        <v>1</v>
      </c>
      <c r="AG18" s="431">
        <f t="shared" si="17"/>
        <v>0</v>
      </c>
      <c r="AH18" s="80"/>
      <c r="AI18" s="432">
        <f t="shared" si="18"/>
        <v>0</v>
      </c>
      <c r="AJ18" s="433" t="str">
        <f t="shared" si="19"/>
        <v/>
      </c>
      <c r="AK18" s="434"/>
      <c r="AL18" s="428" t="str">
        <f>IFERROR(VLOOKUP($C18,'Proposed Rates'!$B:$J,AL$11,FALSE),0)</f>
        <v/>
      </c>
      <c r="AM18" s="429">
        <f t="shared" si="20"/>
        <v>1</v>
      </c>
      <c r="AN18" s="431">
        <f t="shared" si="21"/>
        <v>0</v>
      </c>
      <c r="AO18" s="80"/>
      <c r="AP18" s="432">
        <f t="shared" si="22"/>
        <v>0</v>
      </c>
      <c r="AQ18" s="433" t="str">
        <f t="shared" si="23"/>
        <v/>
      </c>
    </row>
    <row r="19" ht="12.0" customHeight="1">
      <c r="A19" s="59"/>
      <c r="B19" s="351" t="s">
        <v>116</v>
      </c>
      <c r="C19" s="426" t="str">
        <f t="shared" si="1"/>
        <v>Residential.Distribution Volumetric Rate</v>
      </c>
      <c r="D19" s="427" t="s">
        <v>308</v>
      </c>
      <c r="E19" s="351"/>
      <c r="F19" s="428">
        <f>IFERROR(VLOOKUP($C19,'Proposed Rates'!$B:$J,F$11,FALSE),0)</f>
        <v>0</v>
      </c>
      <c r="G19" s="429">
        <f t="shared" si="2"/>
        <v>100</v>
      </c>
      <c r="H19" s="430">
        <f t="shared" si="3"/>
        <v>0</v>
      </c>
      <c r="I19" s="59"/>
      <c r="J19" s="428">
        <f>IFERROR(VLOOKUP($C19,'Proposed Rates'!$B:$J,J$11,FALSE),0)</f>
        <v>0</v>
      </c>
      <c r="K19" s="429">
        <f t="shared" si="4"/>
        <v>100</v>
      </c>
      <c r="L19" s="431">
        <f t="shared" si="5"/>
        <v>0</v>
      </c>
      <c r="M19" s="80"/>
      <c r="N19" s="432">
        <f t="shared" si="6"/>
        <v>0</v>
      </c>
      <c r="O19" s="433" t="str">
        <f t="shared" si="7"/>
        <v/>
      </c>
      <c r="P19" s="59"/>
      <c r="Q19" s="428">
        <f>IFERROR(VLOOKUP($C19,'Proposed Rates'!$B:$J,Q$11,FALSE),0)</f>
        <v>0</v>
      </c>
      <c r="R19" s="429">
        <f t="shared" si="8"/>
        <v>100</v>
      </c>
      <c r="S19" s="431">
        <f t="shared" si="9"/>
        <v>0</v>
      </c>
      <c r="T19" s="80"/>
      <c r="U19" s="432">
        <f t="shared" si="10"/>
        <v>0</v>
      </c>
      <c r="V19" s="433" t="str">
        <f t="shared" si="11"/>
        <v/>
      </c>
      <c r="W19" s="59"/>
      <c r="X19" s="428">
        <f>IFERROR(VLOOKUP($C19,'Proposed Rates'!$B:$J,X$11,FALSE),0)</f>
        <v>0</v>
      </c>
      <c r="Y19" s="429">
        <f t="shared" si="12"/>
        <v>100</v>
      </c>
      <c r="Z19" s="431">
        <f t="shared" si="13"/>
        <v>0</v>
      </c>
      <c r="AA19" s="80"/>
      <c r="AB19" s="432">
        <f t="shared" si="14"/>
        <v>0</v>
      </c>
      <c r="AC19" s="433" t="str">
        <f t="shared" si="15"/>
        <v/>
      </c>
      <c r="AD19" s="59"/>
      <c r="AE19" s="428">
        <f>IFERROR(VLOOKUP($C19,'Proposed Rates'!$B:$J,AE$11,FALSE),0)</f>
        <v>0</v>
      </c>
      <c r="AF19" s="429">
        <f t="shared" si="16"/>
        <v>100</v>
      </c>
      <c r="AG19" s="431">
        <f t="shared" si="17"/>
        <v>0</v>
      </c>
      <c r="AH19" s="80"/>
      <c r="AI19" s="432">
        <f t="shared" si="18"/>
        <v>0</v>
      </c>
      <c r="AJ19" s="433" t="str">
        <f t="shared" si="19"/>
        <v/>
      </c>
      <c r="AK19" s="434"/>
      <c r="AL19" s="428">
        <f>IFERROR(VLOOKUP($C19,'Proposed Rates'!$B:$J,AL$11,FALSE),0)</f>
        <v>0</v>
      </c>
      <c r="AM19" s="429">
        <f t="shared" si="20"/>
        <v>100</v>
      </c>
      <c r="AN19" s="431">
        <f t="shared" si="21"/>
        <v>0</v>
      </c>
      <c r="AO19" s="80"/>
      <c r="AP19" s="432">
        <f t="shared" si="22"/>
        <v>0</v>
      </c>
      <c r="AQ19" s="433" t="str">
        <f t="shared" si="23"/>
        <v/>
      </c>
    </row>
    <row r="20" ht="12.0" customHeight="1">
      <c r="A20" s="59"/>
      <c r="B20" s="351" t="s">
        <v>309</v>
      </c>
      <c r="C20" s="426" t="str">
        <f t="shared" si="1"/>
        <v>Residential.Smart Meter Disposition Rider</v>
      </c>
      <c r="D20" s="427" t="s">
        <v>308</v>
      </c>
      <c r="E20" s="351"/>
      <c r="F20" s="428">
        <f>IFERROR(VLOOKUP($C20,'Proposed Rates'!$B:$J,F$11,FALSE),0)</f>
        <v>0</v>
      </c>
      <c r="G20" s="429">
        <f t="shared" si="2"/>
        <v>100</v>
      </c>
      <c r="H20" s="430">
        <f t="shared" si="3"/>
        <v>0</v>
      </c>
      <c r="I20" s="59"/>
      <c r="J20" s="428">
        <f>IFERROR(VLOOKUP($C20,'Proposed Rates'!$B:$J,J$11,FALSE),0)</f>
        <v>0</v>
      </c>
      <c r="K20" s="429">
        <f t="shared" si="4"/>
        <v>100</v>
      </c>
      <c r="L20" s="431">
        <f t="shared" si="5"/>
        <v>0</v>
      </c>
      <c r="M20" s="80"/>
      <c r="N20" s="432">
        <f t="shared" si="6"/>
        <v>0</v>
      </c>
      <c r="O20" s="433" t="str">
        <f t="shared" si="7"/>
        <v/>
      </c>
      <c r="P20" s="59"/>
      <c r="Q20" s="428">
        <f>IFERROR(VLOOKUP($C20,'Proposed Rates'!$B:$J,Q$11,FALSE),0)</f>
        <v>0</v>
      </c>
      <c r="R20" s="429">
        <f t="shared" si="8"/>
        <v>100</v>
      </c>
      <c r="S20" s="431">
        <f t="shared" si="9"/>
        <v>0</v>
      </c>
      <c r="T20" s="80"/>
      <c r="U20" s="432">
        <f t="shared" si="10"/>
        <v>0</v>
      </c>
      <c r="V20" s="433" t="str">
        <f t="shared" si="11"/>
        <v/>
      </c>
      <c r="W20" s="59"/>
      <c r="X20" s="428">
        <f>IFERROR(VLOOKUP($C20,'Proposed Rates'!$B:$J,X$11,FALSE),0)</f>
        <v>0</v>
      </c>
      <c r="Y20" s="429">
        <f t="shared" si="12"/>
        <v>100</v>
      </c>
      <c r="Z20" s="431">
        <f t="shared" si="13"/>
        <v>0</v>
      </c>
      <c r="AA20" s="80"/>
      <c r="AB20" s="432">
        <f t="shared" si="14"/>
        <v>0</v>
      </c>
      <c r="AC20" s="433" t="str">
        <f t="shared" si="15"/>
        <v/>
      </c>
      <c r="AD20" s="59"/>
      <c r="AE20" s="428">
        <f>IFERROR(VLOOKUP($C20,'Proposed Rates'!$B:$J,AE$11,FALSE),0)</f>
        <v>0</v>
      </c>
      <c r="AF20" s="429">
        <f t="shared" si="16"/>
        <v>100</v>
      </c>
      <c r="AG20" s="431">
        <f t="shared" si="17"/>
        <v>0</v>
      </c>
      <c r="AH20" s="80"/>
      <c r="AI20" s="432">
        <f t="shared" si="18"/>
        <v>0</v>
      </c>
      <c r="AJ20" s="433" t="str">
        <f t="shared" si="19"/>
        <v/>
      </c>
      <c r="AK20" s="434"/>
      <c r="AL20" s="428">
        <f>IFERROR(VLOOKUP($C20,'Proposed Rates'!$B:$J,AL$11,FALSE),0)</f>
        <v>0</v>
      </c>
      <c r="AM20" s="429">
        <f t="shared" si="20"/>
        <v>100</v>
      </c>
      <c r="AN20" s="431">
        <f t="shared" si="21"/>
        <v>0</v>
      </c>
      <c r="AO20" s="80"/>
      <c r="AP20" s="432">
        <f t="shared" si="22"/>
        <v>0</v>
      </c>
      <c r="AQ20" s="433" t="str">
        <f t="shared" si="23"/>
        <v/>
      </c>
    </row>
    <row r="21" ht="12.0" customHeight="1">
      <c r="A21" s="59"/>
      <c r="B21" s="351" t="s">
        <v>241</v>
      </c>
      <c r="C21" s="426" t="str">
        <f t="shared" si="1"/>
        <v>Residential.LRAM Rate Rider</v>
      </c>
      <c r="D21" s="427" t="s">
        <v>306</v>
      </c>
      <c r="E21" s="351"/>
      <c r="F21" s="428">
        <f>'Proposed Rates'!E77+'Proposed Rates'!E90</f>
        <v>0.25</v>
      </c>
      <c r="G21" s="429">
        <f t="shared" si="2"/>
        <v>1</v>
      </c>
      <c r="H21" s="430">
        <f t="shared" si="3"/>
        <v>0.25</v>
      </c>
      <c r="I21" s="59"/>
      <c r="J21" s="428">
        <f>'Proposed Rates'!F77+'Proposed Rates'!F90</f>
        <v>0</v>
      </c>
      <c r="K21" s="429">
        <f t="shared" si="4"/>
        <v>1</v>
      </c>
      <c r="L21" s="431">
        <f t="shared" si="5"/>
        <v>0</v>
      </c>
      <c r="M21" s="80"/>
      <c r="N21" s="432">
        <f t="shared" si="6"/>
        <v>-0.25</v>
      </c>
      <c r="O21" s="433">
        <f t="shared" si="7"/>
        <v>-1</v>
      </c>
      <c r="P21" s="59"/>
      <c r="Q21" s="428">
        <f>'Proposed Rates'!G77+'Proposed Rates'!G90</f>
        <v>0</v>
      </c>
      <c r="R21" s="429">
        <f t="shared" si="8"/>
        <v>1</v>
      </c>
      <c r="S21" s="431">
        <f t="shared" si="9"/>
        <v>0</v>
      </c>
      <c r="T21" s="80"/>
      <c r="U21" s="432">
        <f t="shared" si="10"/>
        <v>0</v>
      </c>
      <c r="V21" s="433" t="str">
        <f t="shared" si="11"/>
        <v/>
      </c>
      <c r="W21" s="59"/>
      <c r="X21" s="428">
        <f>IFERROR(VLOOKUP($C21,'Proposed Rates'!$B:$J,X$11,FALSE),0)</f>
        <v>0</v>
      </c>
      <c r="Y21" s="429">
        <f t="shared" si="12"/>
        <v>1</v>
      </c>
      <c r="Z21" s="431">
        <f t="shared" si="13"/>
        <v>0</v>
      </c>
      <c r="AA21" s="80"/>
      <c r="AB21" s="432">
        <f t="shared" si="14"/>
        <v>0</v>
      </c>
      <c r="AC21" s="433" t="str">
        <f t="shared" si="15"/>
        <v/>
      </c>
      <c r="AD21" s="59"/>
      <c r="AE21" s="428">
        <f>IFERROR(VLOOKUP($C21,'Proposed Rates'!$B:$J,AE$11,FALSE),0)</f>
        <v>0</v>
      </c>
      <c r="AF21" s="429">
        <f t="shared" si="16"/>
        <v>1</v>
      </c>
      <c r="AG21" s="431">
        <f t="shared" si="17"/>
        <v>0</v>
      </c>
      <c r="AH21" s="80"/>
      <c r="AI21" s="432">
        <f t="shared" si="18"/>
        <v>0</v>
      </c>
      <c r="AJ21" s="433" t="str">
        <f t="shared" si="19"/>
        <v/>
      </c>
      <c r="AK21" s="434"/>
      <c r="AL21" s="428">
        <f>IFERROR(VLOOKUP($C21,'Proposed Rates'!$B:$J,AL$11,FALSE),0)</f>
        <v>0</v>
      </c>
      <c r="AM21" s="429">
        <f t="shared" si="20"/>
        <v>1</v>
      </c>
      <c r="AN21" s="431">
        <f t="shared" si="21"/>
        <v>0</v>
      </c>
      <c r="AO21" s="80"/>
      <c r="AP21" s="432">
        <f t="shared" si="22"/>
        <v>0</v>
      </c>
      <c r="AQ21" s="433" t="str">
        <f t="shared" si="23"/>
        <v/>
      </c>
    </row>
    <row r="22" ht="12.0" customHeight="1">
      <c r="A22" s="59"/>
      <c r="B22" s="435" t="s">
        <v>237</v>
      </c>
      <c r="C22" s="426" t="str">
        <f t="shared" si="1"/>
        <v>Residential.Deferral/Variance Account Disposition Rate Rider Group 2</v>
      </c>
      <c r="D22" s="427" t="s">
        <v>306</v>
      </c>
      <c r="E22" s="351"/>
      <c r="F22" s="428">
        <f>IFERROR(VLOOKUP($C22,'Proposed Rates'!$B:$J,F$11,FALSE),0)</f>
        <v>0</v>
      </c>
      <c r="G22" s="429">
        <f t="shared" si="2"/>
        <v>1</v>
      </c>
      <c r="H22" s="430">
        <f t="shared" si="3"/>
        <v>0</v>
      </c>
      <c r="I22" s="59"/>
      <c r="J22" s="428">
        <f>IFERROR(VLOOKUP($C22,'Proposed Rates'!$B:$J,J$11,FALSE),0)</f>
        <v>-0.54</v>
      </c>
      <c r="K22" s="429">
        <f t="shared" si="4"/>
        <v>1</v>
      </c>
      <c r="L22" s="431">
        <f t="shared" si="5"/>
        <v>-0.54</v>
      </c>
      <c r="M22" s="80"/>
      <c r="N22" s="432">
        <f t="shared" si="6"/>
        <v>-0.54</v>
      </c>
      <c r="O22" s="433" t="str">
        <f t="shared" si="7"/>
        <v/>
      </c>
      <c r="P22" s="59"/>
      <c r="Q22" s="428">
        <f>IFERROR(VLOOKUP($C22,'Proposed Rates'!$B:$J,Q$11,FALSE),0)</f>
        <v>0</v>
      </c>
      <c r="R22" s="429">
        <f t="shared" si="8"/>
        <v>1</v>
      </c>
      <c r="S22" s="431">
        <f t="shared" si="9"/>
        <v>0</v>
      </c>
      <c r="T22" s="80"/>
      <c r="U22" s="432">
        <f t="shared" si="10"/>
        <v>0.54</v>
      </c>
      <c r="V22" s="433">
        <f t="shared" si="11"/>
        <v>-1</v>
      </c>
      <c r="W22" s="59"/>
      <c r="X22" s="428">
        <f>IFERROR(VLOOKUP($C22,'Proposed Rates'!$B:$J,X$11,FALSE),0)</f>
        <v>0</v>
      </c>
      <c r="Y22" s="429">
        <f t="shared" si="12"/>
        <v>1</v>
      </c>
      <c r="Z22" s="431">
        <f t="shared" si="13"/>
        <v>0</v>
      </c>
      <c r="AA22" s="80"/>
      <c r="AB22" s="432">
        <f t="shared" si="14"/>
        <v>0</v>
      </c>
      <c r="AC22" s="433" t="str">
        <f t="shared" si="15"/>
        <v/>
      </c>
      <c r="AD22" s="59"/>
      <c r="AE22" s="428">
        <f>IFERROR(VLOOKUP($C22,'Proposed Rates'!$B:$J,AE$11,FALSE),0)</f>
        <v>0</v>
      </c>
      <c r="AF22" s="429">
        <f t="shared" si="16"/>
        <v>1</v>
      </c>
      <c r="AG22" s="431">
        <f t="shared" si="17"/>
        <v>0</v>
      </c>
      <c r="AH22" s="80"/>
      <c r="AI22" s="432">
        <f t="shared" si="18"/>
        <v>0</v>
      </c>
      <c r="AJ22" s="433" t="str">
        <f t="shared" si="19"/>
        <v/>
      </c>
      <c r="AK22" s="434"/>
      <c r="AL22" s="428">
        <f>IFERROR(VLOOKUP($C22,'Proposed Rates'!$B:$J,AL$11,FALSE),0)</f>
        <v>0</v>
      </c>
      <c r="AM22" s="429">
        <f t="shared" si="20"/>
        <v>1</v>
      </c>
      <c r="AN22" s="431">
        <f t="shared" si="21"/>
        <v>0</v>
      </c>
      <c r="AO22" s="80"/>
      <c r="AP22" s="432">
        <f t="shared" si="22"/>
        <v>0</v>
      </c>
      <c r="AQ22" s="433" t="str">
        <f t="shared" si="23"/>
        <v/>
      </c>
    </row>
    <row r="23" ht="12.0" customHeight="1">
      <c r="A23" s="59"/>
      <c r="B23" s="435"/>
      <c r="C23" s="426" t="str">
        <f t="shared" si="1"/>
        <v>Residential.</v>
      </c>
      <c r="D23" s="427"/>
      <c r="E23" s="351"/>
      <c r="F23" s="428">
        <f>IFERROR(VLOOKUP($C23,'Proposed Rates'!$B:$J,F$11,FALSE),0)</f>
        <v>0</v>
      </c>
      <c r="G23" s="429">
        <f t="shared" si="2"/>
        <v>0</v>
      </c>
      <c r="H23" s="430">
        <f t="shared" si="3"/>
        <v>0</v>
      </c>
      <c r="I23" s="59"/>
      <c r="J23" s="428">
        <f>IFERROR(VLOOKUP($C23,'Proposed Rates'!$B:$J,J$11,FALSE),0)</f>
        <v>0</v>
      </c>
      <c r="K23" s="429">
        <f t="shared" si="4"/>
        <v>0</v>
      </c>
      <c r="L23" s="431">
        <f t="shared" si="5"/>
        <v>0</v>
      </c>
      <c r="M23" s="80"/>
      <c r="N23" s="432">
        <f t="shared" si="6"/>
        <v>0</v>
      </c>
      <c r="O23" s="433" t="str">
        <f t="shared" si="7"/>
        <v/>
      </c>
      <c r="P23" s="59"/>
      <c r="Q23" s="428">
        <f>IFERROR(VLOOKUP($C23,'Proposed Rates'!$B:$J,Q$11,FALSE),0)</f>
        <v>0</v>
      </c>
      <c r="R23" s="429">
        <f t="shared" si="8"/>
        <v>0</v>
      </c>
      <c r="S23" s="431">
        <f t="shared" si="9"/>
        <v>0</v>
      </c>
      <c r="T23" s="80"/>
      <c r="U23" s="432">
        <f t="shared" si="10"/>
        <v>0</v>
      </c>
      <c r="V23" s="433" t="str">
        <f t="shared" si="11"/>
        <v/>
      </c>
      <c r="W23" s="59"/>
      <c r="X23" s="428">
        <f>IFERROR(VLOOKUP($C23,'Proposed Rates'!$B:$J,X$11,FALSE),0)</f>
        <v>0</v>
      </c>
      <c r="Y23" s="429">
        <f t="shared" si="12"/>
        <v>0</v>
      </c>
      <c r="Z23" s="431">
        <f t="shared" si="13"/>
        <v>0</v>
      </c>
      <c r="AA23" s="80"/>
      <c r="AB23" s="432">
        <f t="shared" si="14"/>
        <v>0</v>
      </c>
      <c r="AC23" s="433" t="str">
        <f t="shared" si="15"/>
        <v/>
      </c>
      <c r="AD23" s="59"/>
      <c r="AE23" s="428">
        <f>IFERROR(VLOOKUP($C23,'Proposed Rates'!$B:$J,AE$11,FALSE),0)</f>
        <v>0</v>
      </c>
      <c r="AF23" s="429">
        <f t="shared" si="16"/>
        <v>0</v>
      </c>
      <c r="AG23" s="431">
        <f t="shared" si="17"/>
        <v>0</v>
      </c>
      <c r="AH23" s="80"/>
      <c r="AI23" s="432">
        <f t="shared" si="18"/>
        <v>0</v>
      </c>
      <c r="AJ23" s="433" t="str">
        <f t="shared" si="19"/>
        <v/>
      </c>
      <c r="AK23" s="434"/>
      <c r="AL23" s="428">
        <f>IFERROR(VLOOKUP($C23,'Proposed Rates'!$B:$J,AL$11,FALSE),0)</f>
        <v>0</v>
      </c>
      <c r="AM23" s="429">
        <f t="shared" si="20"/>
        <v>0</v>
      </c>
      <c r="AN23" s="431">
        <f t="shared" si="21"/>
        <v>0</v>
      </c>
      <c r="AO23" s="80"/>
      <c r="AP23" s="432">
        <f t="shared" si="22"/>
        <v>0</v>
      </c>
      <c r="AQ23" s="433" t="str">
        <f t="shared" si="23"/>
        <v/>
      </c>
    </row>
    <row r="24" ht="12.0" customHeight="1">
      <c r="A24" s="59"/>
      <c r="B24" s="435"/>
      <c r="C24" s="426" t="str">
        <f t="shared" si="1"/>
        <v>Residential.</v>
      </c>
      <c r="D24" s="427"/>
      <c r="E24" s="351"/>
      <c r="F24" s="428">
        <f>IFERROR(VLOOKUP($C24,'Proposed Rates'!$B:$J,F$11,FALSE),0)</f>
        <v>0</v>
      </c>
      <c r="G24" s="429">
        <f t="shared" si="2"/>
        <v>0</v>
      </c>
      <c r="H24" s="430">
        <f t="shared" si="3"/>
        <v>0</v>
      </c>
      <c r="I24" s="59"/>
      <c r="J24" s="428">
        <f>IFERROR(VLOOKUP($C24,'Proposed Rates'!$B:$J,J$11,FALSE),0)</f>
        <v>0</v>
      </c>
      <c r="K24" s="429">
        <f t="shared" si="4"/>
        <v>0</v>
      </c>
      <c r="L24" s="431">
        <f t="shared" si="5"/>
        <v>0</v>
      </c>
      <c r="M24" s="80"/>
      <c r="N24" s="432">
        <f t="shared" si="6"/>
        <v>0</v>
      </c>
      <c r="O24" s="433" t="str">
        <f t="shared" si="7"/>
        <v/>
      </c>
      <c r="P24" s="59"/>
      <c r="Q24" s="428">
        <f>IFERROR(VLOOKUP($C24,'Proposed Rates'!$B:$J,Q$11,FALSE),0)</f>
        <v>0</v>
      </c>
      <c r="R24" s="429">
        <f t="shared" si="8"/>
        <v>0</v>
      </c>
      <c r="S24" s="431">
        <f t="shared" si="9"/>
        <v>0</v>
      </c>
      <c r="T24" s="80"/>
      <c r="U24" s="432">
        <f t="shared" si="10"/>
        <v>0</v>
      </c>
      <c r="V24" s="433" t="str">
        <f t="shared" si="11"/>
        <v/>
      </c>
      <c r="W24" s="59"/>
      <c r="X24" s="428">
        <f>IFERROR(VLOOKUP($C24,'Proposed Rates'!$B:$J,X$11,FALSE),0)</f>
        <v>0</v>
      </c>
      <c r="Y24" s="429">
        <f t="shared" si="12"/>
        <v>0</v>
      </c>
      <c r="Z24" s="431">
        <f t="shared" si="13"/>
        <v>0</v>
      </c>
      <c r="AA24" s="80"/>
      <c r="AB24" s="432">
        <f t="shared" si="14"/>
        <v>0</v>
      </c>
      <c r="AC24" s="433" t="str">
        <f t="shared" si="15"/>
        <v/>
      </c>
      <c r="AD24" s="59"/>
      <c r="AE24" s="428">
        <f>IFERROR(VLOOKUP($C24,'Proposed Rates'!$B:$J,AE$11,FALSE),0)</f>
        <v>0</v>
      </c>
      <c r="AF24" s="429">
        <f t="shared" si="16"/>
        <v>0</v>
      </c>
      <c r="AG24" s="431">
        <f t="shared" si="17"/>
        <v>0</v>
      </c>
      <c r="AH24" s="80"/>
      <c r="AI24" s="432">
        <f t="shared" si="18"/>
        <v>0</v>
      </c>
      <c r="AJ24" s="433" t="str">
        <f t="shared" si="19"/>
        <v/>
      </c>
      <c r="AK24" s="434"/>
      <c r="AL24" s="428">
        <f>IFERROR(VLOOKUP($C24,'Proposed Rates'!$B:$J,AL$11,FALSE),0)</f>
        <v>0</v>
      </c>
      <c r="AM24" s="429">
        <f t="shared" si="20"/>
        <v>0</v>
      </c>
      <c r="AN24" s="431">
        <f t="shared" si="21"/>
        <v>0</v>
      </c>
      <c r="AO24" s="80"/>
      <c r="AP24" s="432">
        <f t="shared" si="22"/>
        <v>0</v>
      </c>
      <c r="AQ24" s="433" t="str">
        <f t="shared" si="23"/>
        <v/>
      </c>
    </row>
    <row r="25" ht="12.0" customHeight="1">
      <c r="A25" s="59"/>
      <c r="B25" s="435"/>
      <c r="C25" s="426" t="str">
        <f t="shared" si="1"/>
        <v>Residential.</v>
      </c>
      <c r="D25" s="427"/>
      <c r="E25" s="351"/>
      <c r="F25" s="428">
        <f>IFERROR(VLOOKUP($C25,'Proposed Rates'!$B:$J,F$11,FALSE),0)</f>
        <v>0</v>
      </c>
      <c r="G25" s="429">
        <f t="shared" si="2"/>
        <v>0</v>
      </c>
      <c r="H25" s="430">
        <f t="shared" si="3"/>
        <v>0</v>
      </c>
      <c r="I25" s="59"/>
      <c r="J25" s="428">
        <f>IFERROR(VLOOKUP($C25,'Proposed Rates'!$B:$J,J$11,FALSE),0)</f>
        <v>0</v>
      </c>
      <c r="K25" s="429">
        <f t="shared" si="4"/>
        <v>0</v>
      </c>
      <c r="L25" s="431">
        <f t="shared" si="5"/>
        <v>0</v>
      </c>
      <c r="M25" s="80"/>
      <c r="N25" s="432">
        <f t="shared" si="6"/>
        <v>0</v>
      </c>
      <c r="O25" s="433" t="str">
        <f t="shared" si="7"/>
        <v/>
      </c>
      <c r="P25" s="59"/>
      <c r="Q25" s="428">
        <f>IFERROR(VLOOKUP($C25,'Proposed Rates'!$B:$J,Q$11,FALSE),0)</f>
        <v>0</v>
      </c>
      <c r="R25" s="429">
        <f t="shared" si="8"/>
        <v>0</v>
      </c>
      <c r="S25" s="431">
        <f t="shared" si="9"/>
        <v>0</v>
      </c>
      <c r="T25" s="80"/>
      <c r="U25" s="432">
        <f t="shared" si="10"/>
        <v>0</v>
      </c>
      <c r="V25" s="433" t="str">
        <f t="shared" si="11"/>
        <v/>
      </c>
      <c r="W25" s="59"/>
      <c r="X25" s="428">
        <f>IFERROR(VLOOKUP($C25,'Proposed Rates'!$B:$J,X$11,FALSE),0)</f>
        <v>0</v>
      </c>
      <c r="Y25" s="429">
        <f t="shared" si="12"/>
        <v>0</v>
      </c>
      <c r="Z25" s="431">
        <f t="shared" si="13"/>
        <v>0</v>
      </c>
      <c r="AA25" s="80"/>
      <c r="AB25" s="432">
        <f t="shared" si="14"/>
        <v>0</v>
      </c>
      <c r="AC25" s="433" t="str">
        <f t="shared" si="15"/>
        <v/>
      </c>
      <c r="AD25" s="59"/>
      <c r="AE25" s="428">
        <f>IFERROR(VLOOKUP($C25,'Proposed Rates'!$B:$J,AE$11,FALSE),0)</f>
        <v>0</v>
      </c>
      <c r="AF25" s="429">
        <f t="shared" si="16"/>
        <v>0</v>
      </c>
      <c r="AG25" s="431">
        <f t="shared" si="17"/>
        <v>0</v>
      </c>
      <c r="AH25" s="80"/>
      <c r="AI25" s="432">
        <f t="shared" si="18"/>
        <v>0</v>
      </c>
      <c r="AJ25" s="433" t="str">
        <f t="shared" si="19"/>
        <v/>
      </c>
      <c r="AK25" s="434"/>
      <c r="AL25" s="428">
        <f>IFERROR(VLOOKUP($C25,'Proposed Rates'!$B:$J,AL$11,FALSE),0)</f>
        <v>0</v>
      </c>
      <c r="AM25" s="429">
        <f t="shared" si="20"/>
        <v>0</v>
      </c>
      <c r="AN25" s="431">
        <f t="shared" si="21"/>
        <v>0</v>
      </c>
      <c r="AO25" s="80"/>
      <c r="AP25" s="432">
        <f t="shared" si="22"/>
        <v>0</v>
      </c>
      <c r="AQ25" s="433" t="str">
        <f t="shared" si="23"/>
        <v/>
      </c>
    </row>
    <row r="26" ht="12.0" customHeight="1">
      <c r="A26" s="59"/>
      <c r="B26" s="435"/>
      <c r="C26" s="426" t="str">
        <f t="shared" si="1"/>
        <v>Residential.</v>
      </c>
      <c r="D26" s="427"/>
      <c r="E26" s="351"/>
      <c r="F26" s="428">
        <f>IFERROR(VLOOKUP($C26,'Proposed Rates'!$B:$J,F$11,FALSE),0)</f>
        <v>0</v>
      </c>
      <c r="G26" s="429">
        <f t="shared" si="2"/>
        <v>0</v>
      </c>
      <c r="H26" s="430">
        <f t="shared" si="3"/>
        <v>0</v>
      </c>
      <c r="I26" s="59"/>
      <c r="J26" s="428">
        <f>IFERROR(VLOOKUP($C26,'Proposed Rates'!$B:$J,J$11,FALSE),0)</f>
        <v>0</v>
      </c>
      <c r="K26" s="429">
        <f t="shared" si="4"/>
        <v>0</v>
      </c>
      <c r="L26" s="431">
        <f t="shared" si="5"/>
        <v>0</v>
      </c>
      <c r="M26" s="80"/>
      <c r="N26" s="432">
        <f t="shared" si="6"/>
        <v>0</v>
      </c>
      <c r="O26" s="433" t="str">
        <f t="shared" si="7"/>
        <v/>
      </c>
      <c r="P26" s="59"/>
      <c r="Q26" s="428">
        <f>IFERROR(VLOOKUP($C26,'Proposed Rates'!$B:$J,Q$11,FALSE),0)</f>
        <v>0</v>
      </c>
      <c r="R26" s="429">
        <f t="shared" si="8"/>
        <v>0</v>
      </c>
      <c r="S26" s="431">
        <f t="shared" si="9"/>
        <v>0</v>
      </c>
      <c r="T26" s="80"/>
      <c r="U26" s="432">
        <f t="shared" si="10"/>
        <v>0</v>
      </c>
      <c r="V26" s="433" t="str">
        <f t="shared" si="11"/>
        <v/>
      </c>
      <c r="W26" s="59"/>
      <c r="X26" s="428">
        <f>IFERROR(VLOOKUP($C26,'Proposed Rates'!$B:$J,X$11,FALSE),0)</f>
        <v>0</v>
      </c>
      <c r="Y26" s="429">
        <f t="shared" si="12"/>
        <v>0</v>
      </c>
      <c r="Z26" s="431">
        <f t="shared" si="13"/>
        <v>0</v>
      </c>
      <c r="AA26" s="80"/>
      <c r="AB26" s="432">
        <f t="shared" si="14"/>
        <v>0</v>
      </c>
      <c r="AC26" s="433" t="str">
        <f t="shared" si="15"/>
        <v/>
      </c>
      <c r="AD26" s="59"/>
      <c r="AE26" s="428">
        <f>IFERROR(VLOOKUP($C26,'Proposed Rates'!$B:$J,AE$11,FALSE),0)</f>
        <v>0</v>
      </c>
      <c r="AF26" s="429">
        <f t="shared" si="16"/>
        <v>0</v>
      </c>
      <c r="AG26" s="431">
        <f t="shared" si="17"/>
        <v>0</v>
      </c>
      <c r="AH26" s="80"/>
      <c r="AI26" s="432">
        <f t="shared" si="18"/>
        <v>0</v>
      </c>
      <c r="AJ26" s="433" t="str">
        <f t="shared" si="19"/>
        <v/>
      </c>
      <c r="AK26" s="434"/>
      <c r="AL26" s="428">
        <f>IFERROR(VLOOKUP($C26,'Proposed Rates'!$B:$J,AL$11,FALSE),0)</f>
        <v>0</v>
      </c>
      <c r="AM26" s="429">
        <f t="shared" si="20"/>
        <v>0</v>
      </c>
      <c r="AN26" s="431">
        <f t="shared" si="21"/>
        <v>0</v>
      </c>
      <c r="AO26" s="80"/>
      <c r="AP26" s="432">
        <f t="shared" si="22"/>
        <v>0</v>
      </c>
      <c r="AQ26" s="433" t="str">
        <f t="shared" si="23"/>
        <v/>
      </c>
    </row>
    <row r="27" ht="12.0" customHeight="1">
      <c r="A27" s="59"/>
      <c r="B27" s="435"/>
      <c r="C27" s="426" t="str">
        <f t="shared" si="1"/>
        <v>Residential.</v>
      </c>
      <c r="D27" s="427"/>
      <c r="E27" s="351"/>
      <c r="F27" s="428">
        <f>IFERROR(VLOOKUP($C27,'Proposed Rates'!$B:$J,F$11,FALSE),0)</f>
        <v>0</v>
      </c>
      <c r="G27" s="429">
        <f t="shared" si="2"/>
        <v>0</v>
      </c>
      <c r="H27" s="430">
        <f t="shared" si="3"/>
        <v>0</v>
      </c>
      <c r="I27" s="59"/>
      <c r="J27" s="428">
        <f>IFERROR(VLOOKUP($C27,'Proposed Rates'!$B:$J,J$11,FALSE),0)</f>
        <v>0</v>
      </c>
      <c r="K27" s="429">
        <f t="shared" si="4"/>
        <v>0</v>
      </c>
      <c r="L27" s="431">
        <f t="shared" si="5"/>
        <v>0</v>
      </c>
      <c r="M27" s="80"/>
      <c r="N27" s="432">
        <f t="shared" si="6"/>
        <v>0</v>
      </c>
      <c r="O27" s="433" t="str">
        <f t="shared" si="7"/>
        <v/>
      </c>
      <c r="P27" s="59"/>
      <c r="Q27" s="428">
        <f>IFERROR(VLOOKUP($C27,'Proposed Rates'!$B:$J,Q$11,FALSE),0)</f>
        <v>0</v>
      </c>
      <c r="R27" s="429">
        <f t="shared" si="8"/>
        <v>0</v>
      </c>
      <c r="S27" s="431">
        <f t="shared" si="9"/>
        <v>0</v>
      </c>
      <c r="T27" s="80"/>
      <c r="U27" s="432">
        <f t="shared" si="10"/>
        <v>0</v>
      </c>
      <c r="V27" s="433" t="str">
        <f t="shared" si="11"/>
        <v/>
      </c>
      <c r="W27" s="59"/>
      <c r="X27" s="428">
        <f>IFERROR(VLOOKUP($C27,'Proposed Rates'!$B:$J,X$11,FALSE),0)</f>
        <v>0</v>
      </c>
      <c r="Y27" s="429">
        <f t="shared" si="12"/>
        <v>0</v>
      </c>
      <c r="Z27" s="431">
        <f t="shared" si="13"/>
        <v>0</v>
      </c>
      <c r="AA27" s="80"/>
      <c r="AB27" s="432">
        <f t="shared" si="14"/>
        <v>0</v>
      </c>
      <c r="AC27" s="433" t="str">
        <f t="shared" si="15"/>
        <v/>
      </c>
      <c r="AD27" s="59"/>
      <c r="AE27" s="428">
        <f>IFERROR(VLOOKUP($C27,'Proposed Rates'!$B:$J,AE$11,FALSE),0)</f>
        <v>0</v>
      </c>
      <c r="AF27" s="429">
        <f t="shared" si="16"/>
        <v>0</v>
      </c>
      <c r="AG27" s="431">
        <f t="shared" si="17"/>
        <v>0</v>
      </c>
      <c r="AH27" s="80"/>
      <c r="AI27" s="432">
        <f t="shared" si="18"/>
        <v>0</v>
      </c>
      <c r="AJ27" s="433" t="str">
        <f t="shared" si="19"/>
        <v/>
      </c>
      <c r="AK27" s="434"/>
      <c r="AL27" s="428">
        <f>IFERROR(VLOOKUP($C27,'Proposed Rates'!$B:$J,AL$11,FALSE),0)</f>
        <v>0</v>
      </c>
      <c r="AM27" s="429">
        <f t="shared" si="20"/>
        <v>0</v>
      </c>
      <c r="AN27" s="431">
        <f t="shared" si="21"/>
        <v>0</v>
      </c>
      <c r="AO27" s="80"/>
      <c r="AP27" s="432">
        <f t="shared" si="22"/>
        <v>0</v>
      </c>
      <c r="AQ27" s="433" t="str">
        <f t="shared" si="23"/>
        <v/>
      </c>
    </row>
    <row r="28" ht="12.0" customHeight="1">
      <c r="A28" s="59"/>
      <c r="B28" s="435"/>
      <c r="C28" s="426" t="str">
        <f t="shared" si="1"/>
        <v>Residential.</v>
      </c>
      <c r="D28" s="427"/>
      <c r="E28" s="351"/>
      <c r="F28" s="428">
        <f>IFERROR(VLOOKUP($C28,'Proposed Rates'!$B:$J,F$11,FALSE),0)</f>
        <v>0</v>
      </c>
      <c r="G28" s="429">
        <f t="shared" si="2"/>
        <v>0</v>
      </c>
      <c r="H28" s="430">
        <f t="shared" si="3"/>
        <v>0</v>
      </c>
      <c r="I28" s="59"/>
      <c r="J28" s="428">
        <f>IFERROR(VLOOKUP($C28,'Proposed Rates'!$B:$J,J$11,FALSE),0)</f>
        <v>0</v>
      </c>
      <c r="K28" s="429">
        <f t="shared" si="4"/>
        <v>0</v>
      </c>
      <c r="L28" s="431">
        <f t="shared" si="5"/>
        <v>0</v>
      </c>
      <c r="M28" s="80"/>
      <c r="N28" s="432">
        <f t="shared" si="6"/>
        <v>0</v>
      </c>
      <c r="O28" s="433" t="str">
        <f t="shared" si="7"/>
        <v/>
      </c>
      <c r="P28" s="59"/>
      <c r="Q28" s="428">
        <f>IFERROR(VLOOKUP($C28,'Proposed Rates'!$B:$J,Q$11,FALSE),0)</f>
        <v>0</v>
      </c>
      <c r="R28" s="429">
        <f t="shared" si="8"/>
        <v>0</v>
      </c>
      <c r="S28" s="431">
        <f t="shared" si="9"/>
        <v>0</v>
      </c>
      <c r="T28" s="80"/>
      <c r="U28" s="432">
        <f t="shared" si="10"/>
        <v>0</v>
      </c>
      <c r="V28" s="433" t="str">
        <f t="shared" si="11"/>
        <v/>
      </c>
      <c r="W28" s="59"/>
      <c r="X28" s="428">
        <f>IFERROR(VLOOKUP($C28,'Proposed Rates'!$B:$J,X$11,FALSE),0)</f>
        <v>0</v>
      </c>
      <c r="Y28" s="429">
        <f t="shared" si="12"/>
        <v>0</v>
      </c>
      <c r="Z28" s="431">
        <f t="shared" si="13"/>
        <v>0</v>
      </c>
      <c r="AA28" s="80"/>
      <c r="AB28" s="432">
        <f t="shared" si="14"/>
        <v>0</v>
      </c>
      <c r="AC28" s="433" t="str">
        <f t="shared" si="15"/>
        <v/>
      </c>
      <c r="AD28" s="59"/>
      <c r="AE28" s="428">
        <f>IFERROR(VLOOKUP($C28,'Proposed Rates'!$B:$J,AE$11,FALSE),0)</f>
        <v>0</v>
      </c>
      <c r="AF28" s="429">
        <f t="shared" si="16"/>
        <v>0</v>
      </c>
      <c r="AG28" s="431">
        <f t="shared" si="17"/>
        <v>0</v>
      </c>
      <c r="AH28" s="80"/>
      <c r="AI28" s="432">
        <f t="shared" si="18"/>
        <v>0</v>
      </c>
      <c r="AJ28" s="433" t="str">
        <f t="shared" si="19"/>
        <v/>
      </c>
      <c r="AK28" s="434"/>
      <c r="AL28" s="428">
        <f>IFERROR(VLOOKUP($C28,'Proposed Rates'!$B:$J,AL$11,FALSE),0)</f>
        <v>0</v>
      </c>
      <c r="AM28" s="429">
        <f t="shared" si="20"/>
        <v>0</v>
      </c>
      <c r="AN28" s="431">
        <f t="shared" si="21"/>
        <v>0</v>
      </c>
      <c r="AO28" s="80"/>
      <c r="AP28" s="432">
        <f t="shared" si="22"/>
        <v>0</v>
      </c>
      <c r="AQ28" s="433" t="str">
        <f t="shared" si="23"/>
        <v/>
      </c>
    </row>
    <row r="29" ht="12.0" customHeight="1">
      <c r="A29" s="337"/>
      <c r="B29" s="436" t="s">
        <v>310</v>
      </c>
      <c r="C29" s="437"/>
      <c r="D29" s="437"/>
      <c r="E29" s="437"/>
      <c r="F29" s="438"/>
      <c r="G29" s="439"/>
      <c r="H29" s="440">
        <f>SUM(H15:H28)</f>
        <v>34.51</v>
      </c>
      <c r="I29" s="337"/>
      <c r="J29" s="438"/>
      <c r="K29" s="439"/>
      <c r="L29" s="440">
        <f>SUM(L15:L28)</f>
        <v>40.34</v>
      </c>
      <c r="M29" s="441"/>
      <c r="N29" s="442">
        <f t="shared" si="6"/>
        <v>5.83</v>
      </c>
      <c r="O29" s="443">
        <f t="shared" si="7"/>
        <v>0.1689365401</v>
      </c>
      <c r="P29" s="337"/>
      <c r="Q29" s="438"/>
      <c r="R29" s="439"/>
      <c r="S29" s="440">
        <f>SUM(S15:S28)</f>
        <v>43.8</v>
      </c>
      <c r="T29" s="441"/>
      <c r="U29" s="442">
        <f t="shared" si="10"/>
        <v>3.46</v>
      </c>
      <c r="V29" s="443">
        <f t="shared" si="11"/>
        <v>0.08577094695</v>
      </c>
      <c r="W29" s="337"/>
      <c r="X29" s="438"/>
      <c r="Y29" s="439"/>
      <c r="Z29" s="440">
        <f>SUM(Z15:Z28)</f>
        <v>47.62</v>
      </c>
      <c r="AA29" s="441"/>
      <c r="AB29" s="442">
        <f t="shared" si="14"/>
        <v>3.82</v>
      </c>
      <c r="AC29" s="443">
        <f t="shared" si="15"/>
        <v>0.08721461187</v>
      </c>
      <c r="AD29" s="337"/>
      <c r="AE29" s="438"/>
      <c r="AF29" s="439"/>
      <c r="AG29" s="440">
        <f>SUM(AG15:AG28)</f>
        <v>50.4</v>
      </c>
      <c r="AH29" s="441"/>
      <c r="AI29" s="442">
        <f t="shared" si="18"/>
        <v>2.78</v>
      </c>
      <c r="AJ29" s="443">
        <f t="shared" si="19"/>
        <v>0.05837883242</v>
      </c>
      <c r="AK29" s="444"/>
      <c r="AL29" s="438"/>
      <c r="AM29" s="439"/>
      <c r="AN29" s="440">
        <f>SUM(AN15:AN28)</f>
        <v>53.15</v>
      </c>
      <c r="AO29" s="441"/>
      <c r="AP29" s="442">
        <f t="shared" si="22"/>
        <v>2.75</v>
      </c>
      <c r="AQ29" s="443">
        <f t="shared" si="23"/>
        <v>0.05456349206</v>
      </c>
    </row>
    <row r="30" ht="12.0" customHeight="1">
      <c r="A30" s="59"/>
      <c r="B30" s="435" t="s">
        <v>234</v>
      </c>
      <c r="C30" s="426" t="str">
        <f t="shared" ref="C30:C36" si="24">D$6&amp;"."&amp;B30</f>
        <v>Residential.DVA Disposition Rate Rider Group 1 -2025</v>
      </c>
      <c r="D30" s="427" t="s">
        <v>308</v>
      </c>
      <c r="E30" s="351"/>
      <c r="F30" s="445">
        <f>IFERROR(VLOOKUP($C30,'Proposed Rates'!$B:$J,F$11,FALSE),0)</f>
        <v>-0.0002</v>
      </c>
      <c r="G30" s="446">
        <f t="shared" ref="G30:G33" si="25">IF($D30="Monthly",1,IF($D30="per KWH",$F$10,0))</f>
        <v>100</v>
      </c>
      <c r="H30" s="447">
        <f t="shared" ref="H30:H36" si="26">G30*F30</f>
        <v>-0.02</v>
      </c>
      <c r="I30" s="59"/>
      <c r="J30" s="445">
        <f>IFERROR(VLOOKUP($C30,'Proposed Rates'!$B:$J,J$11,FALSE),0)</f>
        <v>-0.0005</v>
      </c>
      <c r="K30" s="446">
        <f t="shared" ref="K30:K33" si="27">IF($D30="Monthly",1,IF($D30="per KWH",$F$10,0))</f>
        <v>100</v>
      </c>
      <c r="L30" s="431">
        <f t="shared" ref="L30:L36" si="28">K30*J30</f>
        <v>-0.05</v>
      </c>
      <c r="M30" s="80"/>
      <c r="N30" s="432">
        <f t="shared" si="6"/>
        <v>-0.03</v>
      </c>
      <c r="O30" s="433">
        <f t="shared" si="7"/>
        <v>1.5</v>
      </c>
      <c r="P30" s="59"/>
      <c r="Q30" s="445">
        <f>IFERROR(VLOOKUP($C30,'Proposed Rates'!$B:$J,Q$11,FALSE),0)</f>
        <v>0</v>
      </c>
      <c r="R30" s="446">
        <f t="shared" ref="R30:R33" si="29">IF($D30="Monthly",1,IF($D30="per KWH",$F$10,0))</f>
        <v>100</v>
      </c>
      <c r="S30" s="431">
        <f t="shared" ref="S30:S36" si="30">R30*Q30</f>
        <v>0</v>
      </c>
      <c r="T30" s="80"/>
      <c r="U30" s="432">
        <f t="shared" si="10"/>
        <v>0.05</v>
      </c>
      <c r="V30" s="433">
        <f t="shared" si="11"/>
        <v>-1</v>
      </c>
      <c r="W30" s="59"/>
      <c r="X30" s="445">
        <f>IFERROR(VLOOKUP($C30,'Proposed Rates'!$B:$J,X$11,FALSE),0)</f>
        <v>0</v>
      </c>
      <c r="Y30" s="446">
        <f t="shared" ref="Y30:Y33" si="31">IF($D30="Monthly",1,IF($D30="per KWH",$F$10,0))</f>
        <v>100</v>
      </c>
      <c r="Z30" s="431">
        <f t="shared" ref="Z30:Z36" si="32">Y30*X30</f>
        <v>0</v>
      </c>
      <c r="AA30" s="80"/>
      <c r="AB30" s="432">
        <f t="shared" si="14"/>
        <v>0</v>
      </c>
      <c r="AC30" s="433" t="str">
        <f t="shared" si="15"/>
        <v/>
      </c>
      <c r="AD30" s="59"/>
      <c r="AE30" s="445">
        <f>IFERROR(VLOOKUP($C30,'Proposed Rates'!$B:$J,AE$11,FALSE),0)</f>
        <v>0</v>
      </c>
      <c r="AF30" s="446">
        <f t="shared" ref="AF30:AF33" si="33">IF($D30="Monthly",1,IF($D30="per KWH",$F$10,0))</f>
        <v>100</v>
      </c>
      <c r="AG30" s="431">
        <f t="shared" ref="AG30:AG36" si="34">AF30*AE30</f>
        <v>0</v>
      </c>
      <c r="AH30" s="80"/>
      <c r="AI30" s="432">
        <f t="shared" si="18"/>
        <v>0</v>
      </c>
      <c r="AJ30" s="433" t="str">
        <f t="shared" si="19"/>
        <v/>
      </c>
      <c r="AK30" s="434"/>
      <c r="AL30" s="445">
        <f>IFERROR(VLOOKUP($C30,'Proposed Rates'!$B:$J,AL$11,FALSE),0)</f>
        <v>0</v>
      </c>
      <c r="AM30" s="446">
        <f t="shared" ref="AM30:AM33" si="35">IF($D30="Monthly",1,IF($D30="per KWH",$F$10,0))</f>
        <v>100</v>
      </c>
      <c r="AN30" s="431">
        <f t="shared" ref="AN30:AN36" si="36">AM30*AL30</f>
        <v>0</v>
      </c>
      <c r="AO30" s="80"/>
      <c r="AP30" s="432">
        <f t="shared" si="22"/>
        <v>0</v>
      </c>
      <c r="AQ30" s="433" t="str">
        <f t="shared" si="23"/>
        <v/>
      </c>
    </row>
    <row r="31" ht="12.0" customHeight="1">
      <c r="A31" s="59"/>
      <c r="B31" s="435" t="s">
        <v>236</v>
      </c>
      <c r="C31" s="426" t="str">
        <f t="shared" si="24"/>
        <v>Residential.DVA Disposition Rate Rider Group 1 - 2024</v>
      </c>
      <c r="D31" s="427" t="s">
        <v>308</v>
      </c>
      <c r="E31" s="351"/>
      <c r="F31" s="445" t="str">
        <f>IFERROR(VLOOKUP($C31,'Proposed Rates'!$B:$J,F$11,FALSE),0)</f>
        <v/>
      </c>
      <c r="G31" s="446">
        <f t="shared" si="25"/>
        <v>100</v>
      </c>
      <c r="H31" s="447">
        <f t="shared" si="26"/>
        <v>0</v>
      </c>
      <c r="I31" s="59"/>
      <c r="J31" s="445">
        <f>IFERROR(VLOOKUP($C31,'Proposed Rates'!$B:$J,J$11,FALSE),0)</f>
        <v>0</v>
      </c>
      <c r="K31" s="446">
        <f t="shared" si="27"/>
        <v>100</v>
      </c>
      <c r="L31" s="431">
        <f t="shared" si="28"/>
        <v>0</v>
      </c>
      <c r="M31" s="80"/>
      <c r="N31" s="432">
        <f t="shared" si="6"/>
        <v>0</v>
      </c>
      <c r="O31" s="433" t="str">
        <f t="shared" si="7"/>
        <v/>
      </c>
      <c r="P31" s="59"/>
      <c r="Q31" s="445">
        <f>IFERROR(VLOOKUP($C31,'Proposed Rates'!$B:$J,Q$11,FALSE),0)</f>
        <v>0</v>
      </c>
      <c r="R31" s="446">
        <f t="shared" si="29"/>
        <v>100</v>
      </c>
      <c r="S31" s="431">
        <f t="shared" si="30"/>
        <v>0</v>
      </c>
      <c r="T31" s="80"/>
      <c r="U31" s="432">
        <f t="shared" si="10"/>
        <v>0</v>
      </c>
      <c r="V31" s="433" t="str">
        <f t="shared" si="11"/>
        <v/>
      </c>
      <c r="W31" s="59"/>
      <c r="X31" s="445">
        <f>IFERROR(VLOOKUP($C31,'Proposed Rates'!$B:$J,X$11,FALSE),0)</f>
        <v>0</v>
      </c>
      <c r="Y31" s="446">
        <f t="shared" si="31"/>
        <v>100</v>
      </c>
      <c r="Z31" s="431">
        <f t="shared" si="32"/>
        <v>0</v>
      </c>
      <c r="AA31" s="80"/>
      <c r="AB31" s="432">
        <f t="shared" si="14"/>
        <v>0</v>
      </c>
      <c r="AC31" s="433" t="str">
        <f t="shared" si="15"/>
        <v/>
      </c>
      <c r="AD31" s="59"/>
      <c r="AE31" s="445">
        <f>IFERROR(VLOOKUP($C31,'Proposed Rates'!$B:$J,AE$11,FALSE),0)</f>
        <v>0</v>
      </c>
      <c r="AF31" s="446">
        <f t="shared" si="33"/>
        <v>100</v>
      </c>
      <c r="AG31" s="431">
        <f t="shared" si="34"/>
        <v>0</v>
      </c>
      <c r="AH31" s="80"/>
      <c r="AI31" s="432">
        <f t="shared" si="18"/>
        <v>0</v>
      </c>
      <c r="AJ31" s="433" t="str">
        <f t="shared" si="19"/>
        <v/>
      </c>
      <c r="AK31" s="434"/>
      <c r="AL31" s="445">
        <f>IFERROR(VLOOKUP($C31,'Proposed Rates'!$B:$J,AL$11,FALSE),0)</f>
        <v>0</v>
      </c>
      <c r="AM31" s="446">
        <f t="shared" si="35"/>
        <v>100</v>
      </c>
      <c r="AN31" s="431">
        <f t="shared" si="36"/>
        <v>0</v>
      </c>
      <c r="AO31" s="80"/>
      <c r="AP31" s="432">
        <f t="shared" si="22"/>
        <v>0</v>
      </c>
      <c r="AQ31" s="433" t="str">
        <f t="shared" si="23"/>
        <v/>
      </c>
    </row>
    <row r="32" ht="12.0" customHeight="1">
      <c r="A32" s="59"/>
      <c r="B32" s="435" t="s">
        <v>244</v>
      </c>
      <c r="C32" s="426" t="str">
        <f t="shared" si="24"/>
        <v>Residential.CBR Class B Rate Riders</v>
      </c>
      <c r="D32" s="427" t="s">
        <v>308</v>
      </c>
      <c r="E32" s="351"/>
      <c r="F32" s="445">
        <f>IFERROR(VLOOKUP($C32,'Proposed Rates'!$B:$J,F$11,FALSE),0)</f>
        <v>0.0002</v>
      </c>
      <c r="G32" s="446">
        <f t="shared" si="25"/>
        <v>100</v>
      </c>
      <c r="H32" s="431">
        <f t="shared" si="26"/>
        <v>0.02</v>
      </c>
      <c r="I32" s="59"/>
      <c r="J32" s="445">
        <f>IFERROR(VLOOKUP($C32,'Proposed Rates'!$B:$J,J$11,FALSE),0)</f>
        <v>0.0004</v>
      </c>
      <c r="K32" s="446">
        <f t="shared" si="27"/>
        <v>100</v>
      </c>
      <c r="L32" s="431">
        <f t="shared" si="28"/>
        <v>0.04</v>
      </c>
      <c r="M32" s="448"/>
      <c r="N32" s="432">
        <f t="shared" si="6"/>
        <v>0.02</v>
      </c>
      <c r="O32" s="433">
        <f t="shared" si="7"/>
        <v>1</v>
      </c>
      <c r="P32" s="59"/>
      <c r="Q32" s="445">
        <f>IFERROR(VLOOKUP($C32,'Proposed Rates'!$B:$J,Q$11,FALSE),0)</f>
        <v>0</v>
      </c>
      <c r="R32" s="446">
        <f t="shared" si="29"/>
        <v>100</v>
      </c>
      <c r="S32" s="431">
        <f t="shared" si="30"/>
        <v>0</v>
      </c>
      <c r="T32" s="448"/>
      <c r="U32" s="432">
        <f t="shared" si="10"/>
        <v>-0.04</v>
      </c>
      <c r="V32" s="433">
        <f t="shared" si="11"/>
        <v>-1</v>
      </c>
      <c r="W32" s="59"/>
      <c r="X32" s="445">
        <f>IFERROR(VLOOKUP($C32,'Proposed Rates'!$B:$J,X$11,FALSE),0)</f>
        <v>0</v>
      </c>
      <c r="Y32" s="446">
        <f t="shared" si="31"/>
        <v>100</v>
      </c>
      <c r="Z32" s="431">
        <f t="shared" si="32"/>
        <v>0</v>
      </c>
      <c r="AA32" s="448"/>
      <c r="AB32" s="432">
        <f t="shared" si="14"/>
        <v>0</v>
      </c>
      <c r="AC32" s="433" t="str">
        <f t="shared" si="15"/>
        <v/>
      </c>
      <c r="AD32" s="59"/>
      <c r="AE32" s="445">
        <f>IFERROR(VLOOKUP($C32,'Proposed Rates'!$B:$J,AE$11,FALSE),0)</f>
        <v>0</v>
      </c>
      <c r="AF32" s="446">
        <f t="shared" si="33"/>
        <v>100</v>
      </c>
      <c r="AG32" s="431">
        <f t="shared" si="34"/>
        <v>0</v>
      </c>
      <c r="AH32" s="448"/>
      <c r="AI32" s="432">
        <f t="shared" si="18"/>
        <v>0</v>
      </c>
      <c r="AJ32" s="433" t="str">
        <f t="shared" si="19"/>
        <v/>
      </c>
      <c r="AK32" s="434"/>
      <c r="AL32" s="445">
        <f>IFERROR(VLOOKUP($C32,'Proposed Rates'!$B:$J,AL$11,FALSE),0)</f>
        <v>0</v>
      </c>
      <c r="AM32" s="446">
        <f t="shared" si="35"/>
        <v>100</v>
      </c>
      <c r="AN32" s="431">
        <f t="shared" si="36"/>
        <v>0</v>
      </c>
      <c r="AO32" s="448"/>
      <c r="AP32" s="432">
        <f t="shared" si="22"/>
        <v>0</v>
      </c>
      <c r="AQ32" s="433" t="str">
        <f t="shared" si="23"/>
        <v/>
      </c>
    </row>
    <row r="33" ht="12.0" customHeight="1">
      <c r="A33" s="59"/>
      <c r="B33" s="435" t="s">
        <v>311</v>
      </c>
      <c r="C33" s="426" t="str">
        <f t="shared" si="24"/>
        <v>Residential.GA Disposition Rate Rider-NonRPP</v>
      </c>
      <c r="D33" s="427" t="s">
        <v>308</v>
      </c>
      <c r="E33" s="351"/>
      <c r="F33" s="445">
        <f>IFERROR(VLOOKUP($C33,'Proposed Rates'!$B:$J,F$11,FALSE),0)</f>
        <v>0</v>
      </c>
      <c r="G33" s="446">
        <f t="shared" si="25"/>
        <v>100</v>
      </c>
      <c r="H33" s="431">
        <f t="shared" si="26"/>
        <v>0</v>
      </c>
      <c r="I33" s="59"/>
      <c r="J33" s="445">
        <f>IFERROR(VLOOKUP($C33,'Proposed Rates'!$B:$J,J$11,FALSE),0)</f>
        <v>0</v>
      </c>
      <c r="K33" s="446">
        <f t="shared" si="27"/>
        <v>100</v>
      </c>
      <c r="L33" s="431">
        <f t="shared" si="28"/>
        <v>0</v>
      </c>
      <c r="M33" s="448"/>
      <c r="N33" s="432">
        <f t="shared" si="6"/>
        <v>0</v>
      </c>
      <c r="O33" s="433" t="str">
        <f t="shared" si="7"/>
        <v/>
      </c>
      <c r="P33" s="59"/>
      <c r="Q33" s="445">
        <f>IFERROR(VLOOKUP($C33,'Proposed Rates'!$B:$J,Q$11,FALSE),0)</f>
        <v>0</v>
      </c>
      <c r="R33" s="446">
        <f t="shared" si="29"/>
        <v>100</v>
      </c>
      <c r="S33" s="431">
        <f t="shared" si="30"/>
        <v>0</v>
      </c>
      <c r="T33" s="448"/>
      <c r="U33" s="432">
        <f t="shared" si="10"/>
        <v>0</v>
      </c>
      <c r="V33" s="433" t="str">
        <f t="shared" si="11"/>
        <v/>
      </c>
      <c r="W33" s="59"/>
      <c r="X33" s="445">
        <f>IFERROR(VLOOKUP($C33,'Proposed Rates'!$B:$J,X$11,FALSE),0)</f>
        <v>0</v>
      </c>
      <c r="Y33" s="446">
        <f t="shared" si="31"/>
        <v>100</v>
      </c>
      <c r="Z33" s="431">
        <f t="shared" si="32"/>
        <v>0</v>
      </c>
      <c r="AA33" s="448"/>
      <c r="AB33" s="432">
        <f t="shared" si="14"/>
        <v>0</v>
      </c>
      <c r="AC33" s="433" t="str">
        <f t="shared" si="15"/>
        <v/>
      </c>
      <c r="AD33" s="59"/>
      <c r="AE33" s="445">
        <f>IFERROR(VLOOKUP($C33,'Proposed Rates'!$B:$J,AE$11,FALSE),0)</f>
        <v>0</v>
      </c>
      <c r="AF33" s="446">
        <f t="shared" si="33"/>
        <v>100</v>
      </c>
      <c r="AG33" s="431">
        <f t="shared" si="34"/>
        <v>0</v>
      </c>
      <c r="AH33" s="448"/>
      <c r="AI33" s="432">
        <f t="shared" si="18"/>
        <v>0</v>
      </c>
      <c r="AJ33" s="433" t="str">
        <f t="shared" si="19"/>
        <v/>
      </c>
      <c r="AK33" s="434"/>
      <c r="AL33" s="445">
        <f>IFERROR(VLOOKUP($C33,'Proposed Rates'!$B:$J,AL$11,FALSE),0)</f>
        <v>0</v>
      </c>
      <c r="AM33" s="446">
        <f t="shared" si="35"/>
        <v>100</v>
      </c>
      <c r="AN33" s="431">
        <f t="shared" si="36"/>
        <v>0</v>
      </c>
      <c r="AO33" s="448"/>
      <c r="AP33" s="432">
        <f t="shared" si="22"/>
        <v>0</v>
      </c>
      <c r="AQ33" s="433" t="str">
        <f t="shared" si="23"/>
        <v/>
      </c>
    </row>
    <row r="34" ht="12.0" customHeight="1">
      <c r="A34" s="59"/>
      <c r="B34" s="351" t="s">
        <v>269</v>
      </c>
      <c r="C34" s="426" t="str">
        <f t="shared" si="24"/>
        <v>Residential.Low Voltage Service Charge</v>
      </c>
      <c r="D34" s="427" t="s">
        <v>308</v>
      </c>
      <c r="E34" s="351"/>
      <c r="F34" s="449">
        <f>IFERROR(VLOOKUP($C34,'Proposed Rates'!$B:$J,F$11,FALSE),0)</f>
        <v>0.00005</v>
      </c>
      <c r="G34" s="450">
        <f>$F$10*(1+F$63)</f>
        <v>103.38</v>
      </c>
      <c r="H34" s="431">
        <f t="shared" si="26"/>
        <v>0.005169</v>
      </c>
      <c r="I34" s="59"/>
      <c r="J34" s="449">
        <f>IFERROR(VLOOKUP($C34,'Proposed Rates'!$B:$J,J$11,FALSE),0)</f>
        <v>0.00007</v>
      </c>
      <c r="K34" s="450">
        <f>$F$10*(1+J$63)</f>
        <v>103.35</v>
      </c>
      <c r="L34" s="431">
        <f t="shared" si="28"/>
        <v>0.0072345</v>
      </c>
      <c r="M34" s="80"/>
      <c r="N34" s="432">
        <f t="shared" si="6"/>
        <v>0.0020655</v>
      </c>
      <c r="O34" s="433">
        <f t="shared" si="7"/>
        <v>0.3995937319</v>
      </c>
      <c r="P34" s="59"/>
      <c r="Q34" s="449">
        <f>IFERROR(VLOOKUP($C34,'Proposed Rates'!$B:$J,Q$11,FALSE),0)</f>
        <v>0.00007</v>
      </c>
      <c r="R34" s="450">
        <f>$F$10*(1+Q$63)</f>
        <v>103.35</v>
      </c>
      <c r="S34" s="431">
        <f t="shared" si="30"/>
        <v>0.0072345</v>
      </c>
      <c r="T34" s="80"/>
      <c r="U34" s="432">
        <f t="shared" si="10"/>
        <v>0</v>
      </c>
      <c r="V34" s="433">
        <f t="shared" si="11"/>
        <v>0</v>
      </c>
      <c r="W34" s="59"/>
      <c r="X34" s="449">
        <f>IFERROR(VLOOKUP($C34,'Proposed Rates'!$B:$J,X$11,FALSE),0)</f>
        <v>0.00008</v>
      </c>
      <c r="Y34" s="450">
        <f>$F$10*(1+X$63)</f>
        <v>103.35</v>
      </c>
      <c r="Z34" s="431">
        <f t="shared" si="32"/>
        <v>0.008268</v>
      </c>
      <c r="AA34" s="80"/>
      <c r="AB34" s="432">
        <f t="shared" si="14"/>
        <v>0.0010335</v>
      </c>
      <c r="AC34" s="433">
        <f t="shared" si="15"/>
        <v>0.1428571429</v>
      </c>
      <c r="AD34" s="59"/>
      <c r="AE34" s="449">
        <f>IFERROR(VLOOKUP($C34,'Proposed Rates'!$B:$J,AE$11,FALSE),0)</f>
        <v>0.00008</v>
      </c>
      <c r="AF34" s="450">
        <f>$F$10*(1+AE$63)</f>
        <v>103.35</v>
      </c>
      <c r="AG34" s="431">
        <f t="shared" si="34"/>
        <v>0.008268</v>
      </c>
      <c r="AH34" s="80"/>
      <c r="AI34" s="432">
        <f t="shared" si="18"/>
        <v>0</v>
      </c>
      <c r="AJ34" s="433">
        <f t="shared" si="19"/>
        <v>0</v>
      </c>
      <c r="AK34" s="434"/>
      <c r="AL34" s="449">
        <f>IFERROR(VLOOKUP($C34,'Proposed Rates'!$B:$J,AL$11,FALSE),0)</f>
        <v>0.00008</v>
      </c>
      <c r="AM34" s="450">
        <f>$F$10*(1+AL$63)</f>
        <v>103.35</v>
      </c>
      <c r="AN34" s="431">
        <f t="shared" si="36"/>
        <v>0.008268</v>
      </c>
      <c r="AO34" s="80"/>
      <c r="AP34" s="432">
        <f t="shared" si="22"/>
        <v>0</v>
      </c>
      <c r="AQ34" s="433">
        <f t="shared" si="23"/>
        <v>0</v>
      </c>
    </row>
    <row r="35" ht="12.0" customHeight="1">
      <c r="A35" s="59"/>
      <c r="B35" s="351" t="s">
        <v>312</v>
      </c>
      <c r="C35" s="426" t="str">
        <f t="shared" si="24"/>
        <v>Residential.Line Losses on Cost of Power</v>
      </c>
      <c r="D35" s="427" t="s">
        <v>308</v>
      </c>
      <c r="E35" s="351"/>
      <c r="F35" s="451">
        <f>'Proposed Rates'!$K$249*F$44+'Proposed Rates'!$K$250*F$45+'Proposed Rates'!$K$251*F$46</f>
        <v>0.09904</v>
      </c>
      <c r="G35" s="452">
        <f>$F$10*(1+F$63)-$F$10</f>
        <v>3.38</v>
      </c>
      <c r="H35" s="431">
        <f t="shared" si="26"/>
        <v>0.3347552</v>
      </c>
      <c r="I35" s="59"/>
      <c r="J35" s="451">
        <f>'Proposed Rates'!$K$249*J$44+'Proposed Rates'!$K$250*J$45+'Proposed Rates'!$K$251*J$46</f>
        <v>0.09904</v>
      </c>
      <c r="K35" s="452">
        <f>$F$10*(1+J$63)-$F$10</f>
        <v>3.35</v>
      </c>
      <c r="L35" s="431">
        <f t="shared" si="28"/>
        <v>0.331784</v>
      </c>
      <c r="M35" s="80"/>
      <c r="N35" s="432">
        <f t="shared" si="6"/>
        <v>-0.0029712</v>
      </c>
      <c r="O35" s="433">
        <f t="shared" si="7"/>
        <v>-0.008875739645</v>
      </c>
      <c r="P35" s="59"/>
      <c r="Q35" s="451">
        <f>'Proposed Rates'!$K$249*Q$44+'Proposed Rates'!$K$250*Q$45+'Proposed Rates'!$K$251*Q$46</f>
        <v>0.09904</v>
      </c>
      <c r="R35" s="452">
        <f>$F$10*(1+Q$63)-$F$10</f>
        <v>3.35</v>
      </c>
      <c r="S35" s="431">
        <f t="shared" si="30"/>
        <v>0.331784</v>
      </c>
      <c r="T35" s="80"/>
      <c r="U35" s="432">
        <f t="shared" si="10"/>
        <v>0</v>
      </c>
      <c r="V35" s="433">
        <f t="shared" si="11"/>
        <v>0</v>
      </c>
      <c r="W35" s="59"/>
      <c r="X35" s="451">
        <f>'Proposed Rates'!$K$249*X$44+'Proposed Rates'!$K$250*X$45+'Proposed Rates'!$K$251*X$46</f>
        <v>0.09904</v>
      </c>
      <c r="Y35" s="452">
        <f>$F$10*(1+X$63)-$F$10</f>
        <v>3.35</v>
      </c>
      <c r="Z35" s="431">
        <f t="shared" si="32"/>
        <v>0.331784</v>
      </c>
      <c r="AA35" s="80"/>
      <c r="AB35" s="432">
        <f t="shared" si="14"/>
        <v>0</v>
      </c>
      <c r="AC35" s="433">
        <f t="shared" si="15"/>
        <v>0</v>
      </c>
      <c r="AD35" s="59"/>
      <c r="AE35" s="451">
        <f>'Proposed Rates'!$K$249*AE$44+'Proposed Rates'!$K$250*AE$45+'Proposed Rates'!$K$251*AE$46</f>
        <v>0.09904</v>
      </c>
      <c r="AF35" s="452">
        <f>$F$10*(1+AE$63)-$F$10</f>
        <v>3.35</v>
      </c>
      <c r="AG35" s="431">
        <f t="shared" si="34"/>
        <v>0.331784</v>
      </c>
      <c r="AH35" s="80"/>
      <c r="AI35" s="432">
        <f t="shared" si="18"/>
        <v>0</v>
      </c>
      <c r="AJ35" s="433">
        <f t="shared" si="19"/>
        <v>0</v>
      </c>
      <c r="AK35" s="434"/>
      <c r="AL35" s="451">
        <f>'Proposed Rates'!$K$249*AL$44+'Proposed Rates'!$K$250*AL$45+'Proposed Rates'!$K$251*AL$46</f>
        <v>0.09904</v>
      </c>
      <c r="AM35" s="452">
        <f>$F$10*(1+AL$63)-$F$10</f>
        <v>3.35</v>
      </c>
      <c r="AN35" s="431">
        <f t="shared" si="36"/>
        <v>0.331784</v>
      </c>
      <c r="AO35" s="80"/>
      <c r="AP35" s="432">
        <f t="shared" si="22"/>
        <v>0</v>
      </c>
      <c r="AQ35" s="433">
        <f t="shared" si="23"/>
        <v>0</v>
      </c>
    </row>
    <row r="36" ht="12.0" customHeight="1">
      <c r="A36" s="59"/>
      <c r="B36" s="351" t="s">
        <v>271</v>
      </c>
      <c r="C36" s="426" t="str">
        <f t="shared" si="24"/>
        <v>Residential.Smart Meter Entity Charge</v>
      </c>
      <c r="D36" s="427" t="s">
        <v>306</v>
      </c>
      <c r="E36" s="351"/>
      <c r="F36" s="428">
        <f>IFERROR(VLOOKUP($C36,'Proposed Rates'!$B:$J,F$11,FALSE),0)</f>
        <v>0.42</v>
      </c>
      <c r="G36" s="446">
        <f>IF($D36="Monthly",1,IF($D36="per KWH",$F$10,0))</f>
        <v>1</v>
      </c>
      <c r="H36" s="431">
        <f t="shared" si="26"/>
        <v>0.42</v>
      </c>
      <c r="I36" s="59"/>
      <c r="J36" s="428">
        <f>IFERROR(VLOOKUP($C36,'Proposed Rates'!$B:$J,J$11,FALSE),0)</f>
        <v>0.42</v>
      </c>
      <c r="K36" s="446">
        <f>IF($D36="Monthly",1,IF($D36="per KWH",$F$10,0))</f>
        <v>1</v>
      </c>
      <c r="L36" s="431">
        <f t="shared" si="28"/>
        <v>0.42</v>
      </c>
      <c r="M36" s="80"/>
      <c r="N36" s="432">
        <f t="shared" si="6"/>
        <v>0</v>
      </c>
      <c r="O36" s="433">
        <f t="shared" si="7"/>
        <v>0</v>
      </c>
      <c r="P36" s="59"/>
      <c r="Q36" s="428">
        <f>IFERROR(VLOOKUP($C36,'Proposed Rates'!$B:$J,Q$11,FALSE),0)</f>
        <v>0.42</v>
      </c>
      <c r="R36" s="446">
        <f>IF($D36="Monthly",1,IF($D36="per KWH",$F$10,0))</f>
        <v>1</v>
      </c>
      <c r="S36" s="431">
        <f t="shared" si="30"/>
        <v>0.42</v>
      </c>
      <c r="T36" s="80"/>
      <c r="U36" s="432">
        <f t="shared" si="10"/>
        <v>0</v>
      </c>
      <c r="V36" s="433">
        <f t="shared" si="11"/>
        <v>0</v>
      </c>
      <c r="W36" s="59"/>
      <c r="X36" s="428">
        <f>IFERROR(VLOOKUP($C36,'Proposed Rates'!$B:$J,X$11,FALSE),0)</f>
        <v>0.43</v>
      </c>
      <c r="Y36" s="446">
        <f>IF($D36="Monthly",1,IF($D36="per KWH",$F$10,0))</f>
        <v>1</v>
      </c>
      <c r="Z36" s="431">
        <f t="shared" si="32"/>
        <v>0.43</v>
      </c>
      <c r="AA36" s="80"/>
      <c r="AB36" s="432">
        <f t="shared" si="14"/>
        <v>0.01</v>
      </c>
      <c r="AC36" s="433">
        <f t="shared" si="15"/>
        <v>0.02380952381</v>
      </c>
      <c r="AD36" s="59"/>
      <c r="AE36" s="428">
        <f>IFERROR(VLOOKUP($C36,'Proposed Rates'!$B:$J,AE$11,FALSE),0)</f>
        <v>0.44</v>
      </c>
      <c r="AF36" s="446">
        <f>IF($D36="Monthly",1,IF($D36="per KWH",$F$10,0))</f>
        <v>1</v>
      </c>
      <c r="AG36" s="431">
        <f t="shared" si="34"/>
        <v>0.44</v>
      </c>
      <c r="AH36" s="80"/>
      <c r="AI36" s="432">
        <f t="shared" si="18"/>
        <v>0.01</v>
      </c>
      <c r="AJ36" s="433">
        <f t="shared" si="19"/>
        <v>0.02325581395</v>
      </c>
      <c r="AK36" s="434"/>
      <c r="AL36" s="428">
        <f>IFERROR(VLOOKUP($C36,'Proposed Rates'!$B:$J,AL$11,FALSE),0)</f>
        <v>0.45</v>
      </c>
      <c r="AM36" s="446">
        <f>IF($D36="Monthly",1,IF($D36="per KWH",$F$10,0))</f>
        <v>1</v>
      </c>
      <c r="AN36" s="431">
        <f t="shared" si="36"/>
        <v>0.45</v>
      </c>
      <c r="AO36" s="80"/>
      <c r="AP36" s="432">
        <f t="shared" si="22"/>
        <v>0.01</v>
      </c>
      <c r="AQ36" s="433">
        <f t="shared" si="23"/>
        <v>0.02272727273</v>
      </c>
    </row>
    <row r="37" ht="12.0" customHeight="1">
      <c r="A37" s="59"/>
      <c r="B37" s="436" t="s">
        <v>313</v>
      </c>
      <c r="C37" s="453"/>
      <c r="D37" s="453"/>
      <c r="E37" s="453"/>
      <c r="F37" s="454"/>
      <c r="G37" s="455"/>
      <c r="H37" s="440">
        <f>SUM(H30:H36)+H29</f>
        <v>35.2699242</v>
      </c>
      <c r="I37" s="59"/>
      <c r="J37" s="454"/>
      <c r="K37" s="455"/>
      <c r="L37" s="440">
        <f>SUM(L30:L36)+L29</f>
        <v>41.0890185</v>
      </c>
      <c r="M37" s="456"/>
      <c r="N37" s="442">
        <f t="shared" si="6"/>
        <v>5.8190943</v>
      </c>
      <c r="O37" s="443">
        <f t="shared" si="7"/>
        <v>0.1649874343</v>
      </c>
      <c r="P37" s="59"/>
      <c r="Q37" s="454"/>
      <c r="R37" s="455"/>
      <c r="S37" s="440">
        <f>SUM(S30:S36)+S29</f>
        <v>44.5590185</v>
      </c>
      <c r="T37" s="456"/>
      <c r="U37" s="442">
        <f t="shared" si="10"/>
        <v>3.47</v>
      </c>
      <c r="V37" s="443">
        <f t="shared" si="11"/>
        <v>0.08445078823</v>
      </c>
      <c r="W37" s="59"/>
      <c r="X37" s="454"/>
      <c r="Y37" s="455"/>
      <c r="Z37" s="440">
        <f>SUM(Z30:Z36)+Z29</f>
        <v>48.390052</v>
      </c>
      <c r="AA37" s="456"/>
      <c r="AB37" s="442">
        <f t="shared" si="14"/>
        <v>3.8310335</v>
      </c>
      <c r="AC37" s="443">
        <f t="shared" si="15"/>
        <v>0.08597661324</v>
      </c>
      <c r="AD37" s="59"/>
      <c r="AE37" s="454"/>
      <c r="AF37" s="455"/>
      <c r="AG37" s="440">
        <f>SUM(AG30:AG36)+AG29</f>
        <v>51.180052</v>
      </c>
      <c r="AH37" s="456"/>
      <c r="AI37" s="442">
        <f t="shared" si="18"/>
        <v>2.79</v>
      </c>
      <c r="AJ37" s="443">
        <f t="shared" si="19"/>
        <v>0.05765647865</v>
      </c>
      <c r="AK37" s="444"/>
      <c r="AL37" s="454"/>
      <c r="AM37" s="455"/>
      <c r="AN37" s="440">
        <f>SUM(AN30:AN36)+AN29</f>
        <v>53.940052</v>
      </c>
      <c r="AO37" s="456"/>
      <c r="AP37" s="442">
        <f t="shared" si="22"/>
        <v>2.76</v>
      </c>
      <c r="AQ37" s="443">
        <f t="shared" si="23"/>
        <v>0.05392726057</v>
      </c>
    </row>
    <row r="38" ht="12.0" customHeight="1">
      <c r="A38" s="59"/>
      <c r="B38" s="80" t="s">
        <v>255</v>
      </c>
      <c r="C38" s="426" t="str">
        <f t="shared" ref="C38:C39" si="37">D$6&amp;"."&amp;B38</f>
        <v>Residential.RTSR - Network</v>
      </c>
      <c r="D38" s="457" t="s">
        <v>308</v>
      </c>
      <c r="E38" s="80"/>
      <c r="F38" s="445">
        <f>IFERROR(VLOOKUP($C38,'Proposed Rates'!$B:$J,F$11,FALSE),0)</f>
        <v>0.0126</v>
      </c>
      <c r="G38" s="450">
        <f t="shared" ref="G38:G39" si="38">$F$10*(1+F$63)</f>
        <v>103.38</v>
      </c>
      <c r="H38" s="431">
        <f t="shared" ref="H38:H39" si="39">G38*F38</f>
        <v>1.302588</v>
      </c>
      <c r="I38" s="59"/>
      <c r="J38" s="445">
        <f>IFERROR(VLOOKUP($C38,'Proposed Rates'!$B:$J,J$11,FALSE),0)</f>
        <v>0.0141</v>
      </c>
      <c r="K38" s="450">
        <f t="shared" ref="K38:K39" si="40">$F$10*(1+J$63)</f>
        <v>103.35</v>
      </c>
      <c r="L38" s="431">
        <f t="shared" ref="L38:L39" si="41">K38*J38</f>
        <v>1.457235</v>
      </c>
      <c r="M38" s="80"/>
      <c r="N38" s="432">
        <f t="shared" si="6"/>
        <v>0.154647</v>
      </c>
      <c r="O38" s="433">
        <f t="shared" si="7"/>
        <v>0.1187228809</v>
      </c>
      <c r="P38" s="59"/>
      <c r="Q38" s="445">
        <f>IFERROR(VLOOKUP($C38,'Proposed Rates'!$B:$J,Q$11,FALSE),0)</f>
        <v>0.0141</v>
      </c>
      <c r="R38" s="450">
        <f t="shared" ref="R38:R39" si="42">$F$10*(1+Q$63)</f>
        <v>103.35</v>
      </c>
      <c r="S38" s="431">
        <f t="shared" ref="S38:S39" si="43">R38*Q38</f>
        <v>1.457235</v>
      </c>
      <c r="T38" s="80"/>
      <c r="U38" s="432">
        <f t="shared" si="10"/>
        <v>0</v>
      </c>
      <c r="V38" s="433">
        <f t="shared" si="11"/>
        <v>0</v>
      </c>
      <c r="W38" s="59"/>
      <c r="X38" s="445">
        <f>IFERROR(VLOOKUP($C38,'Proposed Rates'!$B:$J,X$11,FALSE),0)</f>
        <v>0.0141</v>
      </c>
      <c r="Y38" s="450">
        <f t="shared" ref="Y38:Y39" si="44">$F$10*(1+X$63)</f>
        <v>103.35</v>
      </c>
      <c r="Z38" s="431">
        <f t="shared" ref="Z38:Z39" si="45">Y38*X38</f>
        <v>1.457235</v>
      </c>
      <c r="AA38" s="80"/>
      <c r="AB38" s="432">
        <f t="shared" si="14"/>
        <v>0</v>
      </c>
      <c r="AC38" s="433">
        <f t="shared" si="15"/>
        <v>0</v>
      </c>
      <c r="AD38" s="59"/>
      <c r="AE38" s="445">
        <f>IFERROR(VLOOKUP($C38,'Proposed Rates'!$B:$J,AE$11,FALSE),0)</f>
        <v>0.0141</v>
      </c>
      <c r="AF38" s="450">
        <f t="shared" ref="AF38:AF39" si="46">$F$10*(1+AE$63)</f>
        <v>103.35</v>
      </c>
      <c r="AG38" s="431">
        <f t="shared" ref="AG38:AG39" si="47">AF38*AE38</f>
        <v>1.457235</v>
      </c>
      <c r="AH38" s="80"/>
      <c r="AI38" s="432">
        <f t="shared" si="18"/>
        <v>0</v>
      </c>
      <c r="AJ38" s="433">
        <f t="shared" si="19"/>
        <v>0</v>
      </c>
      <c r="AK38" s="434"/>
      <c r="AL38" s="445">
        <f>IFERROR(VLOOKUP($C38,'Proposed Rates'!$B:$J,AL$11,FALSE),0)</f>
        <v>0.0141</v>
      </c>
      <c r="AM38" s="450">
        <f t="shared" ref="AM38:AM39" si="48">$F$10*(1+AL$63)</f>
        <v>103.35</v>
      </c>
      <c r="AN38" s="431">
        <f t="shared" ref="AN38:AN39" si="49">AM38*AL38</f>
        <v>1.457235</v>
      </c>
      <c r="AO38" s="80"/>
      <c r="AP38" s="432">
        <f t="shared" si="22"/>
        <v>0</v>
      </c>
      <c r="AQ38" s="433">
        <f t="shared" si="23"/>
        <v>0</v>
      </c>
    </row>
    <row r="39" ht="12.0" customHeight="1">
      <c r="A39" s="59"/>
      <c r="B39" s="80" t="s">
        <v>256</v>
      </c>
      <c r="C39" s="426" t="str">
        <f t="shared" si="37"/>
        <v>Residential.RTSR - Line and Transformation Connection</v>
      </c>
      <c r="D39" s="457" t="s">
        <v>308</v>
      </c>
      <c r="E39" s="80"/>
      <c r="F39" s="445">
        <f>IFERROR(VLOOKUP($C39,'Proposed Rates'!$B:$J,F$11,FALSE),0)</f>
        <v>0.0072</v>
      </c>
      <c r="G39" s="450">
        <f t="shared" si="38"/>
        <v>103.38</v>
      </c>
      <c r="H39" s="431">
        <f t="shared" si="39"/>
        <v>0.744336</v>
      </c>
      <c r="I39" s="59"/>
      <c r="J39" s="445">
        <f>IFERROR(VLOOKUP($C39,'Proposed Rates'!$B:$J,J$11,FALSE),0)</f>
        <v>0.0079</v>
      </c>
      <c r="K39" s="450">
        <f t="shared" si="40"/>
        <v>103.35</v>
      </c>
      <c r="L39" s="431">
        <f t="shared" si="41"/>
        <v>0.816465</v>
      </c>
      <c r="M39" s="80"/>
      <c r="N39" s="432">
        <f t="shared" si="6"/>
        <v>0.072129</v>
      </c>
      <c r="O39" s="433">
        <f t="shared" si="7"/>
        <v>0.09690381763</v>
      </c>
      <c r="P39" s="59"/>
      <c r="Q39" s="445">
        <f>IFERROR(VLOOKUP($C39,'Proposed Rates'!$B:$J,Q$11,FALSE),0)</f>
        <v>0.0079</v>
      </c>
      <c r="R39" s="450">
        <f t="shared" si="42"/>
        <v>103.35</v>
      </c>
      <c r="S39" s="431">
        <f t="shared" si="43"/>
        <v>0.816465</v>
      </c>
      <c r="T39" s="80"/>
      <c r="U39" s="432">
        <f t="shared" si="10"/>
        <v>0</v>
      </c>
      <c r="V39" s="433">
        <f t="shared" si="11"/>
        <v>0</v>
      </c>
      <c r="W39" s="59"/>
      <c r="X39" s="445">
        <f>IFERROR(VLOOKUP($C39,'Proposed Rates'!$B:$J,X$11,FALSE),0)</f>
        <v>0.0079</v>
      </c>
      <c r="Y39" s="450">
        <f t="shared" si="44"/>
        <v>103.35</v>
      </c>
      <c r="Z39" s="431">
        <f t="shared" si="45"/>
        <v>0.816465</v>
      </c>
      <c r="AA39" s="80"/>
      <c r="AB39" s="432">
        <f t="shared" si="14"/>
        <v>0</v>
      </c>
      <c r="AC39" s="433">
        <f t="shared" si="15"/>
        <v>0</v>
      </c>
      <c r="AD39" s="59"/>
      <c r="AE39" s="445">
        <f>IFERROR(VLOOKUP($C39,'Proposed Rates'!$B:$J,AE$11,FALSE),0)</f>
        <v>0.0079</v>
      </c>
      <c r="AF39" s="450">
        <f t="shared" si="46"/>
        <v>103.35</v>
      </c>
      <c r="AG39" s="431">
        <f t="shared" si="47"/>
        <v>0.816465</v>
      </c>
      <c r="AH39" s="80"/>
      <c r="AI39" s="432">
        <f t="shared" si="18"/>
        <v>0</v>
      </c>
      <c r="AJ39" s="433">
        <f t="shared" si="19"/>
        <v>0</v>
      </c>
      <c r="AK39" s="434"/>
      <c r="AL39" s="445">
        <f>IFERROR(VLOOKUP($C39,'Proposed Rates'!$B:$J,AL$11,FALSE),0)</f>
        <v>0.0079</v>
      </c>
      <c r="AM39" s="450">
        <f t="shared" si="48"/>
        <v>103.35</v>
      </c>
      <c r="AN39" s="431">
        <f t="shared" si="49"/>
        <v>0.816465</v>
      </c>
      <c r="AO39" s="80"/>
      <c r="AP39" s="432">
        <f t="shared" si="22"/>
        <v>0</v>
      </c>
      <c r="AQ39" s="433">
        <f t="shared" si="23"/>
        <v>0</v>
      </c>
    </row>
    <row r="40" ht="12.0" customHeight="1">
      <c r="A40" s="59"/>
      <c r="B40" s="436" t="s">
        <v>314</v>
      </c>
      <c r="C40" s="458"/>
      <c r="D40" s="458"/>
      <c r="E40" s="458"/>
      <c r="F40" s="459"/>
      <c r="G40" s="460"/>
      <c r="H40" s="440">
        <f>SUM(H37:H39)</f>
        <v>37.3168482</v>
      </c>
      <c r="I40" s="59"/>
      <c r="J40" s="459"/>
      <c r="K40" s="460"/>
      <c r="L40" s="440">
        <f>SUM(L37:L39)</f>
        <v>43.3627185</v>
      </c>
      <c r="M40" s="441"/>
      <c r="N40" s="442">
        <f t="shared" si="6"/>
        <v>6.0458703</v>
      </c>
      <c r="O40" s="443">
        <f t="shared" si="7"/>
        <v>0.1620144946</v>
      </c>
      <c r="P40" s="59"/>
      <c r="Q40" s="459"/>
      <c r="R40" s="460"/>
      <c r="S40" s="440">
        <f>SUM(S37:S39)</f>
        <v>46.8327185</v>
      </c>
      <c r="T40" s="441"/>
      <c r="U40" s="442">
        <f t="shared" si="10"/>
        <v>3.47</v>
      </c>
      <c r="V40" s="443">
        <f t="shared" si="11"/>
        <v>0.08002265817</v>
      </c>
      <c r="W40" s="59"/>
      <c r="X40" s="459"/>
      <c r="Y40" s="460"/>
      <c r="Z40" s="440">
        <f>SUM(Z37:Z39)</f>
        <v>50.663752</v>
      </c>
      <c r="AA40" s="441"/>
      <c r="AB40" s="442">
        <f t="shared" si="14"/>
        <v>3.8310335</v>
      </c>
      <c r="AC40" s="443">
        <f t="shared" si="15"/>
        <v>0.08180250096</v>
      </c>
      <c r="AD40" s="59"/>
      <c r="AE40" s="459"/>
      <c r="AF40" s="460"/>
      <c r="AG40" s="440">
        <f>SUM(AG37:AG39)</f>
        <v>53.453752</v>
      </c>
      <c r="AH40" s="441"/>
      <c r="AI40" s="442">
        <f t="shared" si="18"/>
        <v>2.79</v>
      </c>
      <c r="AJ40" s="443">
        <f t="shared" si="19"/>
        <v>0.05506895739</v>
      </c>
      <c r="AK40" s="444"/>
      <c r="AL40" s="459"/>
      <c r="AM40" s="460"/>
      <c r="AN40" s="440">
        <f>SUM(AN37:AN39)</f>
        <v>56.213752</v>
      </c>
      <c r="AO40" s="441"/>
      <c r="AP40" s="442">
        <f t="shared" si="22"/>
        <v>2.76</v>
      </c>
      <c r="AQ40" s="443">
        <f t="shared" si="23"/>
        <v>0.05163341948</v>
      </c>
    </row>
    <row r="41" ht="12.0" customHeight="1">
      <c r="A41" s="59"/>
      <c r="B41" s="351" t="s">
        <v>257</v>
      </c>
      <c r="C41" s="426" t="str">
        <f t="shared" ref="C41:C48" si="50">D$6&amp;"."&amp;B41</f>
        <v>Residential.Wholesale Market Service Charge (WMSC)</v>
      </c>
      <c r="D41" s="427" t="s">
        <v>308</v>
      </c>
      <c r="E41" s="351"/>
      <c r="F41" s="445">
        <f>IFERROR(VLOOKUP($C41,'Proposed Rates'!$B:$J,F$11,FALSE),0)</f>
        <v>0.0045</v>
      </c>
      <c r="G41" s="450">
        <f t="shared" ref="G41:G42" si="51">$F$10*(1+F$63)</f>
        <v>103.38</v>
      </c>
      <c r="H41" s="431">
        <f t="shared" ref="H41:H48" si="52">G41*F41</f>
        <v>0.46521</v>
      </c>
      <c r="I41" s="59"/>
      <c r="J41" s="445">
        <f>IFERROR(VLOOKUP($C41,'Proposed Rates'!$B:$J,J$11,FALSE),0)</f>
        <v>0.0045</v>
      </c>
      <c r="K41" s="450">
        <f t="shared" ref="K41:K42" si="53">$F$10*(1+J$63)</f>
        <v>103.35</v>
      </c>
      <c r="L41" s="431">
        <f t="shared" ref="L41:L48" si="54">K41*J41</f>
        <v>0.465075</v>
      </c>
      <c r="M41" s="80"/>
      <c r="N41" s="432">
        <f t="shared" si="6"/>
        <v>-0.000135</v>
      </c>
      <c r="O41" s="433">
        <f t="shared" si="7"/>
        <v>-0.0002901915264</v>
      </c>
      <c r="P41" s="59"/>
      <c r="Q41" s="445">
        <f>IFERROR(VLOOKUP($C41,'Proposed Rates'!$B:$J,Q$11,FALSE),0)</f>
        <v>0.0045</v>
      </c>
      <c r="R41" s="450">
        <f t="shared" ref="R41:R42" si="55">$F$10*(1+Q$63)</f>
        <v>103.35</v>
      </c>
      <c r="S41" s="431">
        <f t="shared" ref="S41:S48" si="56">R41*Q41</f>
        <v>0.465075</v>
      </c>
      <c r="T41" s="80"/>
      <c r="U41" s="432">
        <f t="shared" si="10"/>
        <v>0</v>
      </c>
      <c r="V41" s="433">
        <f t="shared" si="11"/>
        <v>0</v>
      </c>
      <c r="W41" s="59"/>
      <c r="X41" s="445">
        <f>IFERROR(VLOOKUP($C41,'Proposed Rates'!$B:$J,X$11,FALSE),0)</f>
        <v>0.0045</v>
      </c>
      <c r="Y41" s="450">
        <f t="shared" ref="Y41:Y42" si="57">$F$10*(1+X$63)</f>
        <v>103.35</v>
      </c>
      <c r="Z41" s="431">
        <f t="shared" ref="Z41:Z48" si="58">Y41*X41</f>
        <v>0.465075</v>
      </c>
      <c r="AA41" s="80"/>
      <c r="AB41" s="432">
        <f t="shared" si="14"/>
        <v>0</v>
      </c>
      <c r="AC41" s="433">
        <f t="shared" si="15"/>
        <v>0</v>
      </c>
      <c r="AD41" s="59"/>
      <c r="AE41" s="445">
        <f>IFERROR(VLOOKUP($C41,'Proposed Rates'!$B:$J,AE$11,FALSE),0)</f>
        <v>0.0045</v>
      </c>
      <c r="AF41" s="450">
        <f t="shared" ref="AF41:AF42" si="59">$F$10*(1+AE$63)</f>
        <v>103.35</v>
      </c>
      <c r="AG41" s="431">
        <f t="shared" ref="AG41:AG48" si="60">AF41*AE41</f>
        <v>0.465075</v>
      </c>
      <c r="AH41" s="80"/>
      <c r="AI41" s="432">
        <f t="shared" si="18"/>
        <v>0</v>
      </c>
      <c r="AJ41" s="433">
        <f t="shared" si="19"/>
        <v>0</v>
      </c>
      <c r="AK41" s="434"/>
      <c r="AL41" s="445">
        <f>IFERROR(VLOOKUP($C41,'Proposed Rates'!$B:$J,AL$11,FALSE),0)</f>
        <v>0.0045</v>
      </c>
      <c r="AM41" s="450">
        <f t="shared" ref="AM41:AM42" si="61">$F$10*(1+AL$63)</f>
        <v>103.35</v>
      </c>
      <c r="AN41" s="431">
        <f t="shared" ref="AN41:AN48" si="62">AM41*AL41</f>
        <v>0.465075</v>
      </c>
      <c r="AO41" s="80"/>
      <c r="AP41" s="432">
        <f t="shared" si="22"/>
        <v>0</v>
      </c>
      <c r="AQ41" s="433">
        <f t="shared" si="23"/>
        <v>0</v>
      </c>
    </row>
    <row r="42" ht="12.0" customHeight="1">
      <c r="A42" s="59"/>
      <c r="B42" s="351" t="s">
        <v>258</v>
      </c>
      <c r="C42" s="426" t="str">
        <f t="shared" si="50"/>
        <v>Residential.Rural and Remote Rate Protection (RRRP)</v>
      </c>
      <c r="D42" s="427" t="s">
        <v>308</v>
      </c>
      <c r="E42" s="351"/>
      <c r="F42" s="445">
        <f>IFERROR(VLOOKUP($C42,'Proposed Rates'!$B:$J,F$11,FALSE),0)</f>
        <v>0.0015</v>
      </c>
      <c r="G42" s="450">
        <f t="shared" si="51"/>
        <v>103.38</v>
      </c>
      <c r="H42" s="431">
        <f t="shared" si="52"/>
        <v>0.15507</v>
      </c>
      <c r="I42" s="59"/>
      <c r="J42" s="445">
        <f>IFERROR(VLOOKUP($C42,'Proposed Rates'!$B:$J,J$11,FALSE),0)</f>
        <v>0.0015</v>
      </c>
      <c r="K42" s="450">
        <f t="shared" si="53"/>
        <v>103.35</v>
      </c>
      <c r="L42" s="431">
        <f t="shared" si="54"/>
        <v>0.155025</v>
      </c>
      <c r="M42" s="80"/>
      <c r="N42" s="432">
        <f t="shared" si="6"/>
        <v>-0.000045</v>
      </c>
      <c r="O42" s="433">
        <f t="shared" si="7"/>
        <v>-0.0002901915264</v>
      </c>
      <c r="P42" s="59"/>
      <c r="Q42" s="445">
        <f>IFERROR(VLOOKUP($C42,'Proposed Rates'!$B:$J,Q$11,FALSE),0)</f>
        <v>0.0015</v>
      </c>
      <c r="R42" s="450">
        <f t="shared" si="55"/>
        <v>103.35</v>
      </c>
      <c r="S42" s="431">
        <f t="shared" si="56"/>
        <v>0.155025</v>
      </c>
      <c r="T42" s="80"/>
      <c r="U42" s="432">
        <f t="shared" si="10"/>
        <v>0</v>
      </c>
      <c r="V42" s="433">
        <f t="shared" si="11"/>
        <v>0</v>
      </c>
      <c r="W42" s="59"/>
      <c r="X42" s="445">
        <f>IFERROR(VLOOKUP($C42,'Proposed Rates'!$B:$J,X$11,FALSE),0)</f>
        <v>0.0015</v>
      </c>
      <c r="Y42" s="450">
        <f t="shared" si="57"/>
        <v>103.35</v>
      </c>
      <c r="Z42" s="431">
        <f t="shared" si="58"/>
        <v>0.155025</v>
      </c>
      <c r="AA42" s="80"/>
      <c r="AB42" s="432">
        <f t="shared" si="14"/>
        <v>0</v>
      </c>
      <c r="AC42" s="433">
        <f t="shared" si="15"/>
        <v>0</v>
      </c>
      <c r="AD42" s="59"/>
      <c r="AE42" s="445">
        <f>IFERROR(VLOOKUP($C42,'Proposed Rates'!$B:$J,AE$11,FALSE),0)</f>
        <v>0.0015</v>
      </c>
      <c r="AF42" s="450">
        <f t="shared" si="59"/>
        <v>103.35</v>
      </c>
      <c r="AG42" s="431">
        <f t="shared" si="60"/>
        <v>0.155025</v>
      </c>
      <c r="AH42" s="80"/>
      <c r="AI42" s="432">
        <f t="shared" si="18"/>
        <v>0</v>
      </c>
      <c r="AJ42" s="433">
        <f t="shared" si="19"/>
        <v>0</v>
      </c>
      <c r="AK42" s="434"/>
      <c r="AL42" s="445">
        <f>IFERROR(VLOOKUP($C42,'Proposed Rates'!$B:$J,AL$11,FALSE),0)</f>
        <v>0.0015</v>
      </c>
      <c r="AM42" s="450">
        <f t="shared" si="61"/>
        <v>103.35</v>
      </c>
      <c r="AN42" s="431">
        <f t="shared" si="62"/>
        <v>0.155025</v>
      </c>
      <c r="AO42" s="80"/>
      <c r="AP42" s="432">
        <f t="shared" si="22"/>
        <v>0</v>
      </c>
      <c r="AQ42" s="433">
        <f t="shared" si="23"/>
        <v>0</v>
      </c>
    </row>
    <row r="43" ht="12.0" customHeight="1">
      <c r="A43" s="59"/>
      <c r="B43" s="351" t="s">
        <v>260</v>
      </c>
      <c r="C43" s="426" t="str">
        <f t="shared" si="50"/>
        <v>Residential.Standard Supply Service Charge</v>
      </c>
      <c r="D43" s="427" t="s">
        <v>306</v>
      </c>
      <c r="E43" s="351"/>
      <c r="F43" s="445">
        <f>IFERROR(VLOOKUP($C43,'Proposed Rates'!$B:$J,F$11,FALSE),0)</f>
        <v>0.25</v>
      </c>
      <c r="G43" s="446">
        <f>IF($D43="Monthly",1,IF($D43="per KWH",$F$10,0))</f>
        <v>1</v>
      </c>
      <c r="H43" s="431">
        <f t="shared" si="52"/>
        <v>0.25</v>
      </c>
      <c r="I43" s="59"/>
      <c r="J43" s="445">
        <f>IFERROR(VLOOKUP($C43,'Proposed Rates'!$B:$J,J$11,FALSE),0)</f>
        <v>1.51</v>
      </c>
      <c r="K43" s="446">
        <f>IF($D43="Monthly",1,IF($D43="per KWH",$F$10,0))</f>
        <v>1</v>
      </c>
      <c r="L43" s="431">
        <f t="shared" si="54"/>
        <v>1.51</v>
      </c>
      <c r="M43" s="80"/>
      <c r="N43" s="432">
        <f t="shared" si="6"/>
        <v>1.26</v>
      </c>
      <c r="O43" s="433">
        <f t="shared" si="7"/>
        <v>5.04</v>
      </c>
      <c r="P43" s="59"/>
      <c r="Q43" s="445">
        <f>IFERROR(VLOOKUP($C43,'Proposed Rates'!$B:$J,Q$11,FALSE),0)</f>
        <v>1.54</v>
      </c>
      <c r="R43" s="446">
        <f>IF($D43="Monthly",1,IF($D43="per KWH",$F$10,0))</f>
        <v>1</v>
      </c>
      <c r="S43" s="431">
        <f t="shared" si="56"/>
        <v>1.54</v>
      </c>
      <c r="T43" s="80"/>
      <c r="U43" s="432">
        <f t="shared" si="10"/>
        <v>0.03</v>
      </c>
      <c r="V43" s="433">
        <f t="shared" si="11"/>
        <v>0.01986754967</v>
      </c>
      <c r="W43" s="59"/>
      <c r="X43" s="445">
        <f>IFERROR(VLOOKUP($C43,'Proposed Rates'!$B:$J,X$11,FALSE),0)</f>
        <v>1.57</v>
      </c>
      <c r="Y43" s="446">
        <f>IF($D43="Monthly",1,IF($D43="per KWH",$F$10,0))</f>
        <v>1</v>
      </c>
      <c r="Z43" s="431">
        <f t="shared" si="58"/>
        <v>1.57</v>
      </c>
      <c r="AA43" s="80"/>
      <c r="AB43" s="432">
        <f t="shared" si="14"/>
        <v>0.03</v>
      </c>
      <c r="AC43" s="433">
        <f t="shared" si="15"/>
        <v>0.01948051948</v>
      </c>
      <c r="AD43" s="59"/>
      <c r="AE43" s="445">
        <f>IFERROR(VLOOKUP($C43,'Proposed Rates'!$B:$J,AE$11,FALSE),0)</f>
        <v>1.6</v>
      </c>
      <c r="AF43" s="446">
        <f>IF($D43="Monthly",1,IF($D43="per KWH",$F$10,0))</f>
        <v>1</v>
      </c>
      <c r="AG43" s="431">
        <f t="shared" si="60"/>
        <v>1.6</v>
      </c>
      <c r="AH43" s="80"/>
      <c r="AI43" s="432">
        <f t="shared" si="18"/>
        <v>0.03</v>
      </c>
      <c r="AJ43" s="433">
        <f t="shared" si="19"/>
        <v>0.01910828025</v>
      </c>
      <c r="AK43" s="434"/>
      <c r="AL43" s="445">
        <f>IFERROR(VLOOKUP($C43,'Proposed Rates'!$B:$J,AL$11,FALSE),0)</f>
        <v>1.63</v>
      </c>
      <c r="AM43" s="446">
        <f>IF($D43="Monthly",1,IF($D43="per KWH",$F$10,0))</f>
        <v>1</v>
      </c>
      <c r="AN43" s="431">
        <f t="shared" si="62"/>
        <v>1.63</v>
      </c>
      <c r="AO43" s="80"/>
      <c r="AP43" s="432">
        <f t="shared" si="22"/>
        <v>0.03</v>
      </c>
      <c r="AQ43" s="433">
        <f t="shared" si="23"/>
        <v>0.01875</v>
      </c>
    </row>
    <row r="44" ht="12.0" customHeight="1">
      <c r="A44" s="59"/>
      <c r="B44" s="351" t="s">
        <v>262</v>
      </c>
      <c r="C44" s="426" t="str">
        <f t="shared" si="50"/>
        <v>Residential.TOU - Off Peak</v>
      </c>
      <c r="D44" s="427" t="s">
        <v>308</v>
      </c>
      <c r="E44" s="351"/>
      <c r="F44" s="461">
        <f>VLOOKUP($B44,'Proposed Rates'!$D$248:$J$254,+F$11-2,FALSE)</f>
        <v>0.076</v>
      </c>
      <c r="G44" s="452">
        <f>$F$10*'Proposed Rates'!$K$249</f>
        <v>64</v>
      </c>
      <c r="H44" s="431">
        <f t="shared" si="52"/>
        <v>4.864</v>
      </c>
      <c r="I44" s="59"/>
      <c r="J44" s="461">
        <f>VLOOKUP($B44,'Proposed Rates'!$D$248:$J$254,+J$11-2,FALSE)</f>
        <v>0.076</v>
      </c>
      <c r="K44" s="452">
        <f>$F$10*'Proposed Rates'!$K$249</f>
        <v>64</v>
      </c>
      <c r="L44" s="431">
        <f t="shared" si="54"/>
        <v>4.864</v>
      </c>
      <c r="M44" s="80"/>
      <c r="N44" s="432">
        <f t="shared" si="6"/>
        <v>0</v>
      </c>
      <c r="O44" s="433">
        <f t="shared" si="7"/>
        <v>0</v>
      </c>
      <c r="P44" s="59"/>
      <c r="Q44" s="461">
        <f>VLOOKUP($B44,'Proposed Rates'!$D$248:$J$254,+Q$11-2,FALSE)</f>
        <v>0.076</v>
      </c>
      <c r="R44" s="452">
        <f>$F$10*'Proposed Rates'!$K$249</f>
        <v>64</v>
      </c>
      <c r="S44" s="431">
        <f t="shared" si="56"/>
        <v>4.864</v>
      </c>
      <c r="T44" s="80"/>
      <c r="U44" s="432">
        <f t="shared" si="10"/>
        <v>0</v>
      </c>
      <c r="V44" s="433">
        <f t="shared" si="11"/>
        <v>0</v>
      </c>
      <c r="W44" s="59"/>
      <c r="X44" s="461">
        <f>VLOOKUP($B44,'Proposed Rates'!$D$248:$J$254,+X$11-2,FALSE)</f>
        <v>0.076</v>
      </c>
      <c r="Y44" s="452">
        <f>$F$10*'Proposed Rates'!$K$249</f>
        <v>64</v>
      </c>
      <c r="Z44" s="431">
        <f t="shared" si="58"/>
        <v>4.864</v>
      </c>
      <c r="AA44" s="80"/>
      <c r="AB44" s="432">
        <f t="shared" si="14"/>
        <v>0</v>
      </c>
      <c r="AC44" s="433">
        <f t="shared" si="15"/>
        <v>0</v>
      </c>
      <c r="AD44" s="59"/>
      <c r="AE44" s="461">
        <f>VLOOKUP($B44,'Proposed Rates'!$D$248:$J$254,+AE$11-2,FALSE)</f>
        <v>0.076</v>
      </c>
      <c r="AF44" s="452">
        <f>$F$10*'Proposed Rates'!$K$249</f>
        <v>64</v>
      </c>
      <c r="AG44" s="431">
        <f t="shared" si="60"/>
        <v>4.864</v>
      </c>
      <c r="AH44" s="80"/>
      <c r="AI44" s="432">
        <f t="shared" si="18"/>
        <v>0</v>
      </c>
      <c r="AJ44" s="433">
        <f t="shared" si="19"/>
        <v>0</v>
      </c>
      <c r="AK44" s="434"/>
      <c r="AL44" s="461">
        <f>VLOOKUP($B44,'Proposed Rates'!$D$248:$J$254,+AL$11-2,FALSE)</f>
        <v>0.076</v>
      </c>
      <c r="AM44" s="452">
        <f>$F$10*'Proposed Rates'!$K$249</f>
        <v>64</v>
      </c>
      <c r="AN44" s="431">
        <f t="shared" si="62"/>
        <v>4.864</v>
      </c>
      <c r="AO44" s="80"/>
      <c r="AP44" s="432">
        <f t="shared" si="22"/>
        <v>0</v>
      </c>
      <c r="AQ44" s="433">
        <f t="shared" si="23"/>
        <v>0</v>
      </c>
    </row>
    <row r="45" ht="12.0" customHeight="1">
      <c r="A45" s="59"/>
      <c r="B45" s="351" t="s">
        <v>263</v>
      </c>
      <c r="C45" s="426" t="str">
        <f t="shared" si="50"/>
        <v>Residential.TOU - Mid Peak</v>
      </c>
      <c r="D45" s="427" t="s">
        <v>308</v>
      </c>
      <c r="E45" s="351"/>
      <c r="F45" s="461">
        <f>VLOOKUP($B45,'Proposed Rates'!$D$248:$J$254,+F$11-2,FALSE)</f>
        <v>0.122</v>
      </c>
      <c r="G45" s="452">
        <f>$F$10*'Proposed Rates'!$K$250</f>
        <v>18</v>
      </c>
      <c r="H45" s="431">
        <f t="shared" si="52"/>
        <v>2.196</v>
      </c>
      <c r="I45" s="59"/>
      <c r="J45" s="461">
        <f>VLOOKUP($B45,'Proposed Rates'!$D$248:$J$254,+J$11-2,FALSE)</f>
        <v>0.122</v>
      </c>
      <c r="K45" s="452">
        <f>$F$10*'Proposed Rates'!$K$250</f>
        <v>18</v>
      </c>
      <c r="L45" s="431">
        <f t="shared" si="54"/>
        <v>2.196</v>
      </c>
      <c r="M45" s="80"/>
      <c r="N45" s="432">
        <f t="shared" si="6"/>
        <v>0</v>
      </c>
      <c r="O45" s="433">
        <f t="shared" si="7"/>
        <v>0</v>
      </c>
      <c r="P45" s="59"/>
      <c r="Q45" s="461">
        <f>VLOOKUP($B45,'Proposed Rates'!$D$248:$J$254,+Q$11-2,FALSE)</f>
        <v>0.122</v>
      </c>
      <c r="R45" s="452">
        <f>$F$10*'Proposed Rates'!$K$250</f>
        <v>18</v>
      </c>
      <c r="S45" s="431">
        <f t="shared" si="56"/>
        <v>2.196</v>
      </c>
      <c r="T45" s="80"/>
      <c r="U45" s="432">
        <f t="shared" si="10"/>
        <v>0</v>
      </c>
      <c r="V45" s="433">
        <f t="shared" si="11"/>
        <v>0</v>
      </c>
      <c r="W45" s="59"/>
      <c r="X45" s="461">
        <f>VLOOKUP($B45,'Proposed Rates'!$D$248:$J$254,+X$11-2,FALSE)</f>
        <v>0.122</v>
      </c>
      <c r="Y45" s="452">
        <f>$F$10*'Proposed Rates'!$K$250</f>
        <v>18</v>
      </c>
      <c r="Z45" s="431">
        <f t="shared" si="58"/>
        <v>2.196</v>
      </c>
      <c r="AA45" s="80"/>
      <c r="AB45" s="432">
        <f t="shared" si="14"/>
        <v>0</v>
      </c>
      <c r="AC45" s="433">
        <f t="shared" si="15"/>
        <v>0</v>
      </c>
      <c r="AD45" s="59"/>
      <c r="AE45" s="461">
        <f>VLOOKUP($B45,'Proposed Rates'!$D$248:$J$254,+AE$11-2,FALSE)</f>
        <v>0.122</v>
      </c>
      <c r="AF45" s="452">
        <f>$F$10*'Proposed Rates'!$K$250</f>
        <v>18</v>
      </c>
      <c r="AG45" s="431">
        <f t="shared" si="60"/>
        <v>2.196</v>
      </c>
      <c r="AH45" s="80"/>
      <c r="AI45" s="432">
        <f t="shared" si="18"/>
        <v>0</v>
      </c>
      <c r="AJ45" s="433">
        <f t="shared" si="19"/>
        <v>0</v>
      </c>
      <c r="AK45" s="434"/>
      <c r="AL45" s="461">
        <f>VLOOKUP($B45,'Proposed Rates'!$D$248:$J$254,+AL$11-2,FALSE)</f>
        <v>0.122</v>
      </c>
      <c r="AM45" s="452">
        <f>$F$10*'Proposed Rates'!$K$250</f>
        <v>18</v>
      </c>
      <c r="AN45" s="431">
        <f t="shared" si="62"/>
        <v>2.196</v>
      </c>
      <c r="AO45" s="80"/>
      <c r="AP45" s="432">
        <f t="shared" si="22"/>
        <v>0</v>
      </c>
      <c r="AQ45" s="433">
        <f t="shared" si="23"/>
        <v>0</v>
      </c>
    </row>
    <row r="46" ht="12.0" customHeight="1">
      <c r="A46" s="59"/>
      <c r="B46" s="59" t="s">
        <v>264</v>
      </c>
      <c r="C46" s="426" t="str">
        <f t="shared" si="50"/>
        <v>Residential.TOU - On Peak</v>
      </c>
      <c r="D46" s="427" t="s">
        <v>308</v>
      </c>
      <c r="E46" s="351"/>
      <c r="F46" s="461">
        <f>VLOOKUP($B46,'Proposed Rates'!$D$248:$J$254,+F$11-2,FALSE)</f>
        <v>0.158</v>
      </c>
      <c r="G46" s="452">
        <f>$F$10*'Proposed Rates'!$K$251</f>
        <v>18</v>
      </c>
      <c r="H46" s="431">
        <f t="shared" si="52"/>
        <v>2.844</v>
      </c>
      <c r="I46" s="59"/>
      <c r="J46" s="461">
        <f>VLOOKUP($B46,'Proposed Rates'!$D$248:$J$254,+J$11-2,FALSE)</f>
        <v>0.158</v>
      </c>
      <c r="K46" s="452">
        <f>$F$10*'Proposed Rates'!$K$251</f>
        <v>18</v>
      </c>
      <c r="L46" s="431">
        <f t="shared" si="54"/>
        <v>2.844</v>
      </c>
      <c r="M46" s="80"/>
      <c r="N46" s="432">
        <f t="shared" si="6"/>
        <v>0</v>
      </c>
      <c r="O46" s="433">
        <f t="shared" si="7"/>
        <v>0</v>
      </c>
      <c r="P46" s="59"/>
      <c r="Q46" s="461">
        <f>VLOOKUP($B46,'Proposed Rates'!$D$248:$J$254,+Q$11-2,FALSE)</f>
        <v>0.158</v>
      </c>
      <c r="R46" s="452">
        <f>$F$10*'Proposed Rates'!$K$251</f>
        <v>18</v>
      </c>
      <c r="S46" s="431">
        <f t="shared" si="56"/>
        <v>2.844</v>
      </c>
      <c r="T46" s="80"/>
      <c r="U46" s="432">
        <f t="shared" si="10"/>
        <v>0</v>
      </c>
      <c r="V46" s="433">
        <f t="shared" si="11"/>
        <v>0</v>
      </c>
      <c r="W46" s="59"/>
      <c r="X46" s="461">
        <f>VLOOKUP($B46,'Proposed Rates'!$D$248:$J$254,+X$11-2,FALSE)</f>
        <v>0.158</v>
      </c>
      <c r="Y46" s="452">
        <f>$F$10*'Proposed Rates'!$K$251</f>
        <v>18</v>
      </c>
      <c r="Z46" s="431">
        <f t="shared" si="58"/>
        <v>2.844</v>
      </c>
      <c r="AA46" s="80"/>
      <c r="AB46" s="432">
        <f t="shared" si="14"/>
        <v>0</v>
      </c>
      <c r="AC46" s="433">
        <f t="shared" si="15"/>
        <v>0</v>
      </c>
      <c r="AD46" s="59"/>
      <c r="AE46" s="461">
        <f>VLOOKUP($B46,'Proposed Rates'!$D$248:$J$254,+AE$11-2,FALSE)</f>
        <v>0.158</v>
      </c>
      <c r="AF46" s="452">
        <f>$F$10*'Proposed Rates'!$K$251</f>
        <v>18</v>
      </c>
      <c r="AG46" s="431">
        <f t="shared" si="60"/>
        <v>2.844</v>
      </c>
      <c r="AH46" s="80"/>
      <c r="AI46" s="432">
        <f t="shared" si="18"/>
        <v>0</v>
      </c>
      <c r="AJ46" s="433">
        <f t="shared" si="19"/>
        <v>0</v>
      </c>
      <c r="AK46" s="434"/>
      <c r="AL46" s="461">
        <f>VLOOKUP($B46,'Proposed Rates'!$D$248:$J$254,+AL$11-2,FALSE)</f>
        <v>0.158</v>
      </c>
      <c r="AM46" s="452">
        <f>$F$10*'Proposed Rates'!$K$251</f>
        <v>18</v>
      </c>
      <c r="AN46" s="431">
        <f t="shared" si="62"/>
        <v>2.844</v>
      </c>
      <c r="AO46" s="80"/>
      <c r="AP46" s="432">
        <f t="shared" si="22"/>
        <v>0</v>
      </c>
      <c r="AQ46" s="433">
        <f t="shared" si="23"/>
        <v>0</v>
      </c>
    </row>
    <row r="47" ht="12.0" customHeight="1">
      <c r="A47" s="59"/>
      <c r="B47" s="351" t="s">
        <v>265</v>
      </c>
      <c r="C47" s="426" t="str">
        <f t="shared" si="50"/>
        <v>Residential.Energy - RPP - Tier 1</v>
      </c>
      <c r="D47" s="427" t="s">
        <v>308</v>
      </c>
      <c r="E47" s="351"/>
      <c r="F47" s="461">
        <f>VLOOKUP($B47,'Proposed Rates'!$D$248:$J$254,+F$11-2,FALSE)</f>
        <v>0.093</v>
      </c>
      <c r="G47" s="462">
        <f>IF(AND($S$2=1, $F$10&gt;=600), 600, IF(AND($S$2=1, AND($F$10&lt;600, $F$10&gt;=0)), $F$10, IF(AND($S$2=2, $F$10&gt;=1000), 1000, IF(AND($S$2=2, AND($F$10&lt;1000, $F$10&gt;=0)), $F$10))))</f>
        <v>100</v>
      </c>
      <c r="H47" s="431">
        <f t="shared" si="52"/>
        <v>9.3</v>
      </c>
      <c r="I47" s="59"/>
      <c r="J47" s="463">
        <f>VLOOKUP($B47,'Proposed Rates'!$D$248:$J$254,+J$11-2,FALSE)</f>
        <v>0.093</v>
      </c>
      <c r="K47" s="462">
        <f>IF(AND($S$2=1, $F$10&gt;=600), 600, IF(AND($S$2=1, AND($F$10&lt;600, $F$10&gt;=0)), $F$10, IF(AND($S$2=2, $F$10&gt;=1000), 1000, IF(AND($S$2=2, AND($F$10&lt;1000, $F$10&gt;=0)), $F$10))))</f>
        <v>100</v>
      </c>
      <c r="L47" s="431">
        <f t="shared" si="54"/>
        <v>9.3</v>
      </c>
      <c r="M47" s="80"/>
      <c r="N47" s="432">
        <f t="shared" si="6"/>
        <v>0</v>
      </c>
      <c r="O47" s="433">
        <f t="shared" si="7"/>
        <v>0</v>
      </c>
      <c r="P47" s="59"/>
      <c r="Q47" s="461">
        <f>VLOOKUP($B47,'Proposed Rates'!$D$248:$J$254,+Q$11-2,FALSE)</f>
        <v>0.093</v>
      </c>
      <c r="R47" s="462">
        <f>IF(AND($S$2=1, $F$10&gt;=600), 600, IF(AND($S$2=1, AND($F$10&lt;600, $F$10&gt;=0)), $F$10, IF(AND($S$2=2, $F$10&gt;=1000), 1000, IF(AND($S$2=2, AND($F$10&lt;1000, $F$10&gt;=0)), $F$10))))</f>
        <v>100</v>
      </c>
      <c r="S47" s="431">
        <f t="shared" si="56"/>
        <v>9.3</v>
      </c>
      <c r="T47" s="80"/>
      <c r="U47" s="432">
        <f t="shared" si="10"/>
        <v>0</v>
      </c>
      <c r="V47" s="433">
        <f t="shared" si="11"/>
        <v>0</v>
      </c>
      <c r="W47" s="59"/>
      <c r="X47" s="461">
        <f>VLOOKUP($B47,'Proposed Rates'!$D$248:$J$254,+X$11-2,FALSE)</f>
        <v>0.093</v>
      </c>
      <c r="Y47" s="462">
        <f>IF(AND($S$2=1, $F$10&gt;=600), 600, IF(AND($S$2=1, AND($F$10&lt;600, $F$10&gt;=0)), $F$10, IF(AND($S$2=2, $F$10&gt;=1000), 1000, IF(AND($S$2=2, AND($F$10&lt;1000, $F$10&gt;=0)), $F$10))))</f>
        <v>100</v>
      </c>
      <c r="Z47" s="431">
        <f t="shared" si="58"/>
        <v>9.3</v>
      </c>
      <c r="AA47" s="80"/>
      <c r="AB47" s="432">
        <f t="shared" si="14"/>
        <v>0</v>
      </c>
      <c r="AC47" s="433">
        <f t="shared" si="15"/>
        <v>0</v>
      </c>
      <c r="AD47" s="59"/>
      <c r="AE47" s="461">
        <f>VLOOKUP($B47,'Proposed Rates'!$D$248:$J$254,+AE$11-2,FALSE)</f>
        <v>0.093</v>
      </c>
      <c r="AF47" s="462">
        <f>IF(AND($S$2=1, $F$10&gt;=600), 600, IF(AND($S$2=1, AND($F$10&lt;600, $F$10&gt;=0)), $F$10, IF(AND($S$2=2, $F$10&gt;=1000), 1000, IF(AND($S$2=2, AND($F$10&lt;1000, $F$10&gt;=0)), $F$10))))</f>
        <v>100</v>
      </c>
      <c r="AG47" s="431">
        <f t="shared" si="60"/>
        <v>9.3</v>
      </c>
      <c r="AH47" s="80"/>
      <c r="AI47" s="432">
        <f t="shared" si="18"/>
        <v>0</v>
      </c>
      <c r="AJ47" s="433">
        <f t="shared" si="19"/>
        <v>0</v>
      </c>
      <c r="AK47" s="434"/>
      <c r="AL47" s="461">
        <f>VLOOKUP($B47,'Proposed Rates'!$D$248:$J$254,+AL$11-2,FALSE)</f>
        <v>0.093</v>
      </c>
      <c r="AM47" s="462">
        <f>IF(AND($S$2=1, $F$10&gt;=600), 600, IF(AND($S$2=1, AND($F$10&lt;600, $F$10&gt;=0)), $F$10, IF(AND($S$2=2, $F$10&gt;=1000), 1000, IF(AND($S$2=2, AND($F$10&lt;1000, $F$10&gt;=0)), $F$10))))</f>
        <v>100</v>
      </c>
      <c r="AN47" s="431">
        <f t="shared" si="62"/>
        <v>9.3</v>
      </c>
      <c r="AO47" s="80"/>
      <c r="AP47" s="432">
        <f t="shared" si="22"/>
        <v>0</v>
      </c>
      <c r="AQ47" s="433">
        <f t="shared" si="23"/>
        <v>0</v>
      </c>
    </row>
    <row r="48" ht="12.0" customHeight="1">
      <c r="A48" s="59"/>
      <c r="B48" s="351" t="s">
        <v>266</v>
      </c>
      <c r="C48" s="426" t="str">
        <f t="shared" si="50"/>
        <v>Residential.Energy - RPP - Tier 2</v>
      </c>
      <c r="D48" s="427" t="s">
        <v>308</v>
      </c>
      <c r="E48" s="351"/>
      <c r="F48" s="461">
        <f>VLOOKUP($B48,'Proposed Rates'!$D$248:$J$254,+F$11-2,FALSE)</f>
        <v>0.11</v>
      </c>
      <c r="G48" s="464">
        <f>IF(AND($S$2=1, $F$10&gt;=600), $F$10-600, IF(AND($S$2=1, AND($F$10&lt;600, $F$10&gt;=0)), 0, IF(AND($S$2=2, $F$10&gt;=1000), $F$10-1000, IF(AND($S$2=2, AND($F$10&lt;1000, $F$10&gt;=0)), 0))))</f>
        <v>0</v>
      </c>
      <c r="H48" s="431">
        <f t="shared" si="52"/>
        <v>0</v>
      </c>
      <c r="I48" s="59"/>
      <c r="J48" s="463">
        <f>VLOOKUP($B48,'Proposed Rates'!$D$248:$J$254,+J$11-2,FALSE)</f>
        <v>0.11</v>
      </c>
      <c r="K48" s="464">
        <f>IF(AND($S$2=1, $F$10&gt;=600), $F$10-600, IF(AND($S$2=1, AND($F$10&lt;600, $F$10&gt;=0)), 0, IF(AND($S$2=2, $F$10&gt;=1000), $F$10-1000, IF(AND($S$2=2, AND($F$10&lt;1000, $F$10&gt;=0)), 0))))</f>
        <v>0</v>
      </c>
      <c r="L48" s="431">
        <f t="shared" si="54"/>
        <v>0</v>
      </c>
      <c r="M48" s="80"/>
      <c r="N48" s="432">
        <f t="shared" si="6"/>
        <v>0</v>
      </c>
      <c r="O48" s="433" t="str">
        <f t="shared" si="7"/>
        <v/>
      </c>
      <c r="P48" s="59"/>
      <c r="Q48" s="461">
        <f>VLOOKUP($B48,'Proposed Rates'!$D$248:$J$254,+Q$11-2,FALSE)</f>
        <v>0.11</v>
      </c>
      <c r="R48" s="464">
        <f>IF(AND($S$2=1, $F$10&gt;=600), $F$10-600, IF(AND($S$2=1, AND($F$10&lt;600, $F$10&gt;=0)), 0, IF(AND($S$2=2, $F$10&gt;=1000), $F$10-1000, IF(AND($S$2=2, AND($F$10&lt;1000, $F$10&gt;=0)), 0))))</f>
        <v>0</v>
      </c>
      <c r="S48" s="431">
        <f t="shared" si="56"/>
        <v>0</v>
      </c>
      <c r="T48" s="80"/>
      <c r="U48" s="432">
        <f t="shared" si="10"/>
        <v>0</v>
      </c>
      <c r="V48" s="433" t="str">
        <f t="shared" si="11"/>
        <v/>
      </c>
      <c r="W48" s="59"/>
      <c r="X48" s="461">
        <f>VLOOKUP($B48,'Proposed Rates'!$D$248:$J$254,+X$11-2,FALSE)</f>
        <v>0.11</v>
      </c>
      <c r="Y48" s="464">
        <f>IF(AND($S$2=1, $F$10&gt;=600), $F$10-600, IF(AND($S$2=1, AND($F$10&lt;600, $F$10&gt;=0)), 0, IF(AND($S$2=2, $F$10&gt;=1000), $F$10-1000, IF(AND($S$2=2, AND($F$10&lt;1000, $F$10&gt;=0)), 0))))</f>
        <v>0</v>
      </c>
      <c r="Z48" s="431">
        <f t="shared" si="58"/>
        <v>0</v>
      </c>
      <c r="AA48" s="80"/>
      <c r="AB48" s="432">
        <f t="shared" si="14"/>
        <v>0</v>
      </c>
      <c r="AC48" s="433" t="str">
        <f t="shared" si="15"/>
        <v/>
      </c>
      <c r="AD48" s="59"/>
      <c r="AE48" s="461">
        <f>VLOOKUP($B48,'Proposed Rates'!$D$248:$J$254,+AE$11-2,FALSE)</f>
        <v>0.11</v>
      </c>
      <c r="AF48" s="464">
        <f>IF(AND($S$2=1, $F$10&gt;=600), $F$10-600, IF(AND($S$2=1, AND($F$10&lt;600, $F$10&gt;=0)), 0, IF(AND($S$2=2, $F$10&gt;=1000), $F$10-1000, IF(AND($S$2=2, AND($F$10&lt;1000, $F$10&gt;=0)), 0))))</f>
        <v>0</v>
      </c>
      <c r="AG48" s="431">
        <f t="shared" si="60"/>
        <v>0</v>
      </c>
      <c r="AH48" s="80"/>
      <c r="AI48" s="432">
        <f t="shared" si="18"/>
        <v>0</v>
      </c>
      <c r="AJ48" s="433" t="str">
        <f t="shared" si="19"/>
        <v/>
      </c>
      <c r="AK48" s="434"/>
      <c r="AL48" s="461">
        <f>VLOOKUP($B48,'Proposed Rates'!$D$248:$J$254,+AL$11-2,FALSE)</f>
        <v>0.11</v>
      </c>
      <c r="AM48" s="464">
        <f>IF(AND($S$2=1, $F$10&gt;=600), $F$10-600, IF(AND($S$2=1, AND($F$10&lt;600, $F$10&gt;=0)), 0, IF(AND($S$2=2, $F$10&gt;=1000), $F$10-1000, IF(AND($S$2=2, AND($F$10&lt;1000, $F$10&gt;=0)), 0))))</f>
        <v>0</v>
      </c>
      <c r="AN48" s="431">
        <f t="shared" si="62"/>
        <v>0</v>
      </c>
      <c r="AO48" s="80"/>
      <c r="AP48" s="432">
        <f t="shared" si="22"/>
        <v>0</v>
      </c>
      <c r="AQ48" s="433" t="str">
        <f t="shared" si="23"/>
        <v/>
      </c>
    </row>
    <row r="49" ht="12.0" customHeight="1">
      <c r="A49" s="59"/>
      <c r="B49" s="465"/>
      <c r="C49" s="466"/>
      <c r="D49" s="466"/>
      <c r="E49" s="466"/>
      <c r="F49" s="467"/>
      <c r="G49" s="468"/>
      <c r="H49" s="469"/>
      <c r="I49" s="59"/>
      <c r="J49" s="467"/>
      <c r="K49" s="470"/>
      <c r="L49" s="469"/>
      <c r="M49" s="471"/>
      <c r="N49" s="472"/>
      <c r="O49" s="473"/>
      <c r="P49" s="59"/>
      <c r="Q49" s="467"/>
      <c r="R49" s="468"/>
      <c r="S49" s="469"/>
      <c r="T49" s="471"/>
      <c r="U49" s="472"/>
      <c r="V49" s="473"/>
      <c r="W49" s="59"/>
      <c r="X49" s="467"/>
      <c r="Y49" s="468"/>
      <c r="Z49" s="469"/>
      <c r="AA49" s="471"/>
      <c r="AB49" s="472"/>
      <c r="AC49" s="473"/>
      <c r="AD49" s="59"/>
      <c r="AE49" s="467"/>
      <c r="AF49" s="468"/>
      <c r="AG49" s="469"/>
      <c r="AH49" s="471"/>
      <c r="AI49" s="472"/>
      <c r="AJ49" s="473"/>
      <c r="AK49" s="474"/>
      <c r="AL49" s="467"/>
      <c r="AM49" s="468"/>
      <c r="AN49" s="469"/>
      <c r="AO49" s="471"/>
      <c r="AP49" s="472"/>
      <c r="AQ49" s="473"/>
    </row>
    <row r="50" ht="12.0" customHeight="1">
      <c r="A50" s="59"/>
      <c r="B50" s="475" t="s">
        <v>315</v>
      </c>
      <c r="C50" s="351"/>
      <c r="D50" s="351"/>
      <c r="E50" s="351"/>
      <c r="F50" s="476"/>
      <c r="G50" s="477"/>
      <c r="H50" s="478">
        <f>SUM(H41:H46,H40)</f>
        <v>48.0911282</v>
      </c>
      <c r="I50" s="59"/>
      <c r="J50" s="477"/>
      <c r="K50" s="477"/>
      <c r="L50" s="479">
        <f>SUM(L41:L46,L40)</f>
        <v>55.3968185</v>
      </c>
      <c r="M50" s="480"/>
      <c r="N50" s="479">
        <f t="shared" ref="N50:N54" si="63">L50-H50</f>
        <v>7.3056903</v>
      </c>
      <c r="O50" s="481">
        <f t="shared" ref="O50:O54" si="64">IF((H50)=0,"",(N50/H50))</f>
        <v>0.1519134729</v>
      </c>
      <c r="P50" s="59"/>
      <c r="Q50" s="477"/>
      <c r="R50" s="477"/>
      <c r="S50" s="479">
        <f>SUM(S41:S46,S40)</f>
        <v>58.8968185</v>
      </c>
      <c r="T50" s="480"/>
      <c r="U50" s="479">
        <f t="shared" ref="U50:U54" si="65">S50-L50</f>
        <v>3.5</v>
      </c>
      <c r="V50" s="481">
        <f t="shared" ref="V50:V54" si="66">IF((L50)=0,"",(U50/L50))</f>
        <v>0.06318052363</v>
      </c>
      <c r="W50" s="59"/>
      <c r="X50" s="477"/>
      <c r="Y50" s="477"/>
      <c r="Z50" s="479">
        <f>SUM(Z41:Z46,Z40)</f>
        <v>62.757852</v>
      </c>
      <c r="AA50" s="480"/>
      <c r="AB50" s="479">
        <f t="shared" ref="AB50:AB54" si="67">Z50-S50</f>
        <v>3.8610335</v>
      </c>
      <c r="AC50" s="481">
        <f t="shared" ref="AC50:AC54" si="68">IF((S50)=0,"",(AB50/S50))</f>
        <v>0.06555589246</v>
      </c>
      <c r="AD50" s="59"/>
      <c r="AE50" s="477"/>
      <c r="AF50" s="477"/>
      <c r="AG50" s="479">
        <f>SUM(AG41:AG46,AG40)</f>
        <v>65.577852</v>
      </c>
      <c r="AH50" s="480"/>
      <c r="AI50" s="479">
        <f t="shared" ref="AI50:AI54" si="69">AG50-Z50</f>
        <v>2.82</v>
      </c>
      <c r="AJ50" s="481">
        <f t="shared" ref="AJ50:AJ54" si="70">IF((Z50)=0,"",(AI50/Z50))</f>
        <v>0.04493461631</v>
      </c>
      <c r="AK50" s="482"/>
      <c r="AL50" s="477"/>
      <c r="AM50" s="477"/>
      <c r="AN50" s="479">
        <f>SUM(AN41:AN46,AN40)</f>
        <v>68.367852</v>
      </c>
      <c r="AO50" s="480"/>
      <c r="AP50" s="479">
        <f t="shared" ref="AP50:AP54" si="71">AN50-AG50</f>
        <v>2.79</v>
      </c>
      <c r="AQ50" s="481">
        <f t="shared" ref="AQ50:AQ54" si="72">IF((AG50)=0,"",(AP50/AG50))</f>
        <v>0.04254485188</v>
      </c>
    </row>
    <row r="51" ht="12.0" customHeight="1">
      <c r="A51" s="59"/>
      <c r="B51" s="483" t="s">
        <v>316</v>
      </c>
      <c r="C51" s="351"/>
      <c r="D51" s="351"/>
      <c r="E51" s="351"/>
      <c r="F51" s="476">
        <v>0.13</v>
      </c>
      <c r="G51" s="448"/>
      <c r="H51" s="431">
        <f>H50*F51</f>
        <v>6.251846666</v>
      </c>
      <c r="I51" s="59"/>
      <c r="J51" s="484">
        <v>0.13</v>
      </c>
      <c r="K51" s="448"/>
      <c r="L51" s="431">
        <f>L50*J51</f>
        <v>7.201586405</v>
      </c>
      <c r="M51" s="80"/>
      <c r="N51" s="432">
        <f t="shared" si="63"/>
        <v>0.949739739</v>
      </c>
      <c r="O51" s="433">
        <f t="shared" si="64"/>
        <v>0.1519134729</v>
      </c>
      <c r="P51" s="59"/>
      <c r="Q51" s="484">
        <v>0.13</v>
      </c>
      <c r="R51" s="448"/>
      <c r="S51" s="431">
        <f>S50*Q51</f>
        <v>7.656586405</v>
      </c>
      <c r="T51" s="80"/>
      <c r="U51" s="432">
        <f t="shared" si="65"/>
        <v>0.455</v>
      </c>
      <c r="V51" s="433">
        <f t="shared" si="66"/>
        <v>0.06318052363</v>
      </c>
      <c r="W51" s="59"/>
      <c r="X51" s="484">
        <v>0.13</v>
      </c>
      <c r="Y51" s="448"/>
      <c r="Z51" s="431">
        <f>Z50*X51</f>
        <v>8.15852076</v>
      </c>
      <c r="AA51" s="80"/>
      <c r="AB51" s="432">
        <f t="shared" si="67"/>
        <v>0.501934355</v>
      </c>
      <c r="AC51" s="433">
        <f t="shared" si="68"/>
        <v>0.06555589246</v>
      </c>
      <c r="AD51" s="59"/>
      <c r="AE51" s="484">
        <v>0.13</v>
      </c>
      <c r="AF51" s="448"/>
      <c r="AG51" s="431">
        <f>AG50*AE51</f>
        <v>8.52512076</v>
      </c>
      <c r="AH51" s="80"/>
      <c r="AI51" s="432">
        <f t="shared" si="69"/>
        <v>0.3666</v>
      </c>
      <c r="AJ51" s="433">
        <f t="shared" si="70"/>
        <v>0.04493461631</v>
      </c>
      <c r="AK51" s="434"/>
      <c r="AL51" s="484">
        <v>0.13</v>
      </c>
      <c r="AM51" s="448"/>
      <c r="AN51" s="431">
        <f>AN50*AL51</f>
        <v>8.88782076</v>
      </c>
      <c r="AO51" s="80"/>
      <c r="AP51" s="432">
        <f t="shared" si="71"/>
        <v>0.3627</v>
      </c>
      <c r="AQ51" s="433">
        <f t="shared" si="72"/>
        <v>0.04254485188</v>
      </c>
    </row>
    <row r="52" ht="12.0" customHeight="1">
      <c r="A52" s="59"/>
      <c r="B52" s="485" t="s">
        <v>317</v>
      </c>
      <c r="C52" s="351"/>
      <c r="D52" s="351"/>
      <c r="E52" s="351"/>
      <c r="F52" s="486"/>
      <c r="G52" s="448"/>
      <c r="H52" s="431">
        <f>H50+H51</f>
        <v>54.34297487</v>
      </c>
      <c r="I52" s="59"/>
      <c r="J52" s="448"/>
      <c r="K52" s="448"/>
      <c r="L52" s="431">
        <f>L50+L51</f>
        <v>62.59840491</v>
      </c>
      <c r="M52" s="80"/>
      <c r="N52" s="432">
        <f t="shared" si="63"/>
        <v>8.255430039</v>
      </c>
      <c r="O52" s="433">
        <f t="shared" si="64"/>
        <v>0.1519134729</v>
      </c>
      <c r="P52" s="59"/>
      <c r="Q52" s="448"/>
      <c r="R52" s="448"/>
      <c r="S52" s="431">
        <f>S50+S51</f>
        <v>66.55340491</v>
      </c>
      <c r="T52" s="80"/>
      <c r="U52" s="432">
        <f t="shared" si="65"/>
        <v>3.955</v>
      </c>
      <c r="V52" s="433">
        <f t="shared" si="66"/>
        <v>0.06318052363</v>
      </c>
      <c r="W52" s="59"/>
      <c r="X52" s="448"/>
      <c r="Y52" s="448"/>
      <c r="Z52" s="431">
        <f>Z50+Z51</f>
        <v>70.91637276</v>
      </c>
      <c r="AA52" s="80"/>
      <c r="AB52" s="432">
        <f t="shared" si="67"/>
        <v>4.362967855</v>
      </c>
      <c r="AC52" s="433">
        <f t="shared" si="68"/>
        <v>0.06555589246</v>
      </c>
      <c r="AD52" s="59"/>
      <c r="AE52" s="448"/>
      <c r="AF52" s="448"/>
      <c r="AG52" s="431">
        <f>AG50+AG51</f>
        <v>74.10297276</v>
      </c>
      <c r="AH52" s="80"/>
      <c r="AI52" s="432">
        <f t="shared" si="69"/>
        <v>3.1866</v>
      </c>
      <c r="AJ52" s="433">
        <f t="shared" si="70"/>
        <v>0.04493461631</v>
      </c>
      <c r="AK52" s="434"/>
      <c r="AL52" s="448"/>
      <c r="AM52" s="448"/>
      <c r="AN52" s="431">
        <f>AN50+AN51</f>
        <v>77.25567276</v>
      </c>
      <c r="AO52" s="80"/>
      <c r="AP52" s="432">
        <f t="shared" si="71"/>
        <v>3.1527</v>
      </c>
      <c r="AQ52" s="433">
        <f t="shared" si="72"/>
        <v>0.04254485188</v>
      </c>
    </row>
    <row r="53" ht="12.0" customHeight="1">
      <c r="A53" s="59"/>
      <c r="B53" s="487" t="s">
        <v>273</v>
      </c>
      <c r="E53" s="351"/>
      <c r="F53" s="488">
        <f>'Proposed Rates'!E286</f>
        <v>0.131</v>
      </c>
      <c r="G53" s="448"/>
      <c r="H53" s="489">
        <f>F53*H50</f>
        <v>6.299937794</v>
      </c>
      <c r="I53" s="59"/>
      <c r="J53" s="490">
        <f>'Proposed Rates'!F286</f>
        <v>0.131</v>
      </c>
      <c r="K53" s="448"/>
      <c r="L53" s="489">
        <f>J53*L50</f>
        <v>7.256983224</v>
      </c>
      <c r="M53" s="80"/>
      <c r="N53" s="489">
        <f t="shared" si="63"/>
        <v>0.9570454293</v>
      </c>
      <c r="O53" s="491">
        <f t="shared" si="64"/>
        <v>0.1519134729</v>
      </c>
      <c r="P53" s="59"/>
      <c r="Q53" s="490">
        <f>'Proposed Rates'!G286</f>
        <v>0.131</v>
      </c>
      <c r="R53" s="448"/>
      <c r="S53" s="489">
        <f>Q53*S50</f>
        <v>7.715483224</v>
      </c>
      <c r="T53" s="80"/>
      <c r="U53" s="489">
        <f t="shared" si="65"/>
        <v>0.4585</v>
      </c>
      <c r="V53" s="491">
        <f t="shared" si="66"/>
        <v>0.06318052363</v>
      </c>
      <c r="W53" s="59"/>
      <c r="X53" s="490">
        <f>'Proposed Rates'!H286</f>
        <v>0.131</v>
      </c>
      <c r="Y53" s="448"/>
      <c r="Z53" s="489">
        <f>X53*Z50</f>
        <v>8.221278612</v>
      </c>
      <c r="AA53" s="80"/>
      <c r="AB53" s="489">
        <f t="shared" si="67"/>
        <v>0.5057953885</v>
      </c>
      <c r="AC53" s="491">
        <f t="shared" si="68"/>
        <v>0.06555589246</v>
      </c>
      <c r="AD53" s="59"/>
      <c r="AE53" s="490">
        <f>'Proposed Rates'!I286</f>
        <v>0.131</v>
      </c>
      <c r="AF53" s="448"/>
      <c r="AG53" s="489">
        <f>AE53*AG50</f>
        <v>8.590698612</v>
      </c>
      <c r="AH53" s="80"/>
      <c r="AI53" s="489">
        <f t="shared" si="69"/>
        <v>0.36942</v>
      </c>
      <c r="AJ53" s="491">
        <f t="shared" si="70"/>
        <v>0.04493461631</v>
      </c>
      <c r="AK53" s="492"/>
      <c r="AL53" s="490">
        <f>'Proposed Rates'!J286</f>
        <v>0.131</v>
      </c>
      <c r="AM53" s="448"/>
      <c r="AN53" s="489">
        <f>AL53*AN50</f>
        <v>8.956188612</v>
      </c>
      <c r="AO53" s="80"/>
      <c r="AP53" s="489">
        <f t="shared" si="71"/>
        <v>0.36549</v>
      </c>
      <c r="AQ53" s="491">
        <f t="shared" si="72"/>
        <v>0.04254485188</v>
      </c>
    </row>
    <row r="54" ht="12.0" customHeight="1">
      <c r="A54" s="59"/>
      <c r="B54" s="493" t="s">
        <v>318</v>
      </c>
      <c r="C54" s="71"/>
      <c r="D54" s="72"/>
      <c r="E54" s="494"/>
      <c r="F54" s="495"/>
      <c r="G54" s="496"/>
      <c r="H54" s="497">
        <f>H52-H53</f>
        <v>48.04303707</v>
      </c>
      <c r="I54" s="59"/>
      <c r="J54" s="496"/>
      <c r="K54" s="496"/>
      <c r="L54" s="497">
        <f>L52-L53</f>
        <v>55.34142168</v>
      </c>
      <c r="M54" s="498"/>
      <c r="N54" s="499">
        <f t="shared" si="63"/>
        <v>7.29838461</v>
      </c>
      <c r="O54" s="500">
        <f t="shared" si="64"/>
        <v>0.1519134729</v>
      </c>
      <c r="P54" s="59"/>
      <c r="Q54" s="496"/>
      <c r="R54" s="496"/>
      <c r="S54" s="497">
        <f>S52-S53</f>
        <v>58.83792168</v>
      </c>
      <c r="T54" s="498"/>
      <c r="U54" s="499">
        <f t="shared" si="65"/>
        <v>3.4965</v>
      </c>
      <c r="V54" s="500">
        <f t="shared" si="66"/>
        <v>0.06318052363</v>
      </c>
      <c r="W54" s="59"/>
      <c r="X54" s="496"/>
      <c r="Y54" s="496"/>
      <c r="Z54" s="497">
        <f>Z52-Z53</f>
        <v>62.69509415</v>
      </c>
      <c r="AA54" s="498"/>
      <c r="AB54" s="499">
        <f t="shared" si="67"/>
        <v>3.857172467</v>
      </c>
      <c r="AC54" s="500">
        <f t="shared" si="68"/>
        <v>0.06555589246</v>
      </c>
      <c r="AD54" s="59"/>
      <c r="AE54" s="496"/>
      <c r="AF54" s="496"/>
      <c r="AG54" s="497">
        <f>AG52-AG53</f>
        <v>65.51227415</v>
      </c>
      <c r="AH54" s="498"/>
      <c r="AI54" s="499">
        <f t="shared" si="69"/>
        <v>2.81718</v>
      </c>
      <c r="AJ54" s="500">
        <f t="shared" si="70"/>
        <v>0.04493461631</v>
      </c>
      <c r="AK54" s="501"/>
      <c r="AL54" s="496"/>
      <c r="AM54" s="496"/>
      <c r="AN54" s="497">
        <f>AN52-AN53</f>
        <v>68.29948415</v>
      </c>
      <c r="AO54" s="498"/>
      <c r="AP54" s="499">
        <f t="shared" si="71"/>
        <v>2.78721</v>
      </c>
      <c r="AQ54" s="500">
        <f t="shared" si="72"/>
        <v>0.04254485188</v>
      </c>
    </row>
    <row r="55" ht="12.0" customHeight="1">
      <c r="A55" s="59"/>
      <c r="B55" s="465"/>
      <c r="C55" s="466"/>
      <c r="D55" s="466"/>
      <c r="E55" s="466"/>
      <c r="F55" s="467"/>
      <c r="G55" s="468"/>
      <c r="H55" s="469"/>
      <c r="I55" s="59"/>
      <c r="J55" s="467"/>
      <c r="K55" s="468"/>
      <c r="L55" s="469"/>
      <c r="M55" s="471"/>
      <c r="N55" s="472"/>
      <c r="O55" s="473"/>
      <c r="P55" s="59"/>
      <c r="Q55" s="467"/>
      <c r="R55" s="468"/>
      <c r="S55" s="469"/>
      <c r="T55" s="471"/>
      <c r="U55" s="472"/>
      <c r="V55" s="473"/>
      <c r="W55" s="59"/>
      <c r="X55" s="467"/>
      <c r="Y55" s="468"/>
      <c r="Z55" s="469"/>
      <c r="AA55" s="471"/>
      <c r="AB55" s="472"/>
      <c r="AC55" s="473"/>
      <c r="AD55" s="59"/>
      <c r="AE55" s="467"/>
      <c r="AF55" s="468"/>
      <c r="AG55" s="469"/>
      <c r="AH55" s="471"/>
      <c r="AI55" s="472"/>
      <c r="AJ55" s="473"/>
      <c r="AK55" s="474"/>
      <c r="AL55" s="467"/>
      <c r="AM55" s="468"/>
      <c r="AN55" s="469"/>
      <c r="AO55" s="471"/>
      <c r="AP55" s="472"/>
      <c r="AQ55" s="473"/>
    </row>
    <row r="56" ht="12.0" customHeight="1">
      <c r="A56" s="59"/>
      <c r="B56" s="475" t="s">
        <v>319</v>
      </c>
      <c r="C56" s="351"/>
      <c r="D56" s="351"/>
      <c r="E56" s="351"/>
      <c r="F56" s="476"/>
      <c r="G56" s="477"/>
      <c r="H56" s="478">
        <f>SUM(H47:H48,H40,H41:H43)</f>
        <v>47.4871282</v>
      </c>
      <c r="I56" s="59"/>
      <c r="J56" s="477"/>
      <c r="K56" s="477"/>
      <c r="L56" s="479">
        <f>SUM(L47:L48,L40,L41:L43)</f>
        <v>54.7928185</v>
      </c>
      <c r="M56" s="480"/>
      <c r="N56" s="479">
        <f t="shared" ref="N56:N60" si="73">L56-H56</f>
        <v>7.3056903</v>
      </c>
      <c r="O56" s="481">
        <f t="shared" ref="O56:O60" si="74">IF((H56)=0,"",(N56/H56))</f>
        <v>0.1538456962</v>
      </c>
      <c r="P56" s="59"/>
      <c r="Q56" s="477"/>
      <c r="R56" s="477"/>
      <c r="S56" s="479">
        <f>SUM(S47:S48,S40,S41:S43)</f>
        <v>58.2928185</v>
      </c>
      <c r="T56" s="480"/>
      <c r="U56" s="479">
        <f t="shared" ref="U56:U60" si="75">S56-L56</f>
        <v>3.5</v>
      </c>
      <c r="V56" s="481">
        <f t="shared" ref="V56:V60" si="76">IF((L56)=0,"",(U56/L56))</f>
        <v>0.06387698417</v>
      </c>
      <c r="W56" s="59"/>
      <c r="X56" s="477"/>
      <c r="Y56" s="477"/>
      <c r="Z56" s="479">
        <f>SUM(Z47:Z48,Z40,Z41:Z43)</f>
        <v>62.153852</v>
      </c>
      <c r="AA56" s="480"/>
      <c r="AB56" s="479">
        <f t="shared" ref="AB56:AB60" si="77">Z56-S56</f>
        <v>3.8610335</v>
      </c>
      <c r="AC56" s="481">
        <f t="shared" ref="AC56:AC60" si="78">IF((S56)=0,"",(AB56/S56))</f>
        <v>0.06623514867</v>
      </c>
      <c r="AD56" s="59"/>
      <c r="AE56" s="477"/>
      <c r="AF56" s="477"/>
      <c r="AG56" s="479">
        <f>SUM(AG47:AG48,AG40,AG41:AG43)</f>
        <v>64.973852</v>
      </c>
      <c r="AH56" s="480"/>
      <c r="AI56" s="479">
        <f t="shared" ref="AI56:AI60" si="79">AG56-Z56</f>
        <v>2.82</v>
      </c>
      <c r="AJ56" s="481">
        <f t="shared" ref="AJ56:AJ60" si="80">IF((Z56)=0,"",(AI56/Z56))</f>
        <v>0.04537128286</v>
      </c>
      <c r="AK56" s="482"/>
      <c r="AL56" s="477"/>
      <c r="AM56" s="477"/>
      <c r="AN56" s="479">
        <f>SUM(AN47:AN48,AN40,AN41:AN43)</f>
        <v>67.763852</v>
      </c>
      <c r="AO56" s="480"/>
      <c r="AP56" s="479">
        <f t="shared" ref="AP56:AP60" si="81">AN56-AG56</f>
        <v>2.79</v>
      </c>
      <c r="AQ56" s="481">
        <f t="shared" ref="AQ56:AQ60" si="82">IF((AG56)=0,"",(AP56/AG56))</f>
        <v>0.04294035084</v>
      </c>
    </row>
    <row r="57" ht="12.0" customHeight="1">
      <c r="A57" s="59"/>
      <c r="B57" s="483" t="s">
        <v>316</v>
      </c>
      <c r="C57" s="351"/>
      <c r="D57" s="351"/>
      <c r="E57" s="351"/>
      <c r="F57" s="476">
        <v>0.13</v>
      </c>
      <c r="G57" s="484"/>
      <c r="H57" s="431">
        <f>H56*F57</f>
        <v>6.173326666</v>
      </c>
      <c r="I57" s="59"/>
      <c r="J57" s="476">
        <v>0.13</v>
      </c>
      <c r="K57" s="484"/>
      <c r="L57" s="431">
        <f>L56*J57</f>
        <v>7.123066405</v>
      </c>
      <c r="M57" s="80"/>
      <c r="N57" s="432">
        <f t="shared" si="73"/>
        <v>0.949739739</v>
      </c>
      <c r="O57" s="433">
        <f t="shared" si="74"/>
        <v>0.1538456962</v>
      </c>
      <c r="P57" s="59"/>
      <c r="Q57" s="476">
        <v>0.13</v>
      </c>
      <c r="R57" s="484"/>
      <c r="S57" s="431">
        <f>S56*Q57</f>
        <v>7.578066405</v>
      </c>
      <c r="T57" s="80"/>
      <c r="U57" s="432">
        <f t="shared" si="75"/>
        <v>0.455</v>
      </c>
      <c r="V57" s="433">
        <f t="shared" si="76"/>
        <v>0.06387698417</v>
      </c>
      <c r="W57" s="59"/>
      <c r="X57" s="476">
        <v>0.13</v>
      </c>
      <c r="Y57" s="484"/>
      <c r="Z57" s="431">
        <f>Z56*X57</f>
        <v>8.08000076</v>
      </c>
      <c r="AA57" s="80"/>
      <c r="AB57" s="432">
        <f t="shared" si="77"/>
        <v>0.501934355</v>
      </c>
      <c r="AC57" s="433">
        <f t="shared" si="78"/>
        <v>0.06623514867</v>
      </c>
      <c r="AD57" s="59"/>
      <c r="AE57" s="476">
        <v>0.13</v>
      </c>
      <c r="AF57" s="484"/>
      <c r="AG57" s="431">
        <f>AG56*AE57</f>
        <v>8.44660076</v>
      </c>
      <c r="AH57" s="80"/>
      <c r="AI57" s="432">
        <f t="shared" si="79"/>
        <v>0.3666</v>
      </c>
      <c r="AJ57" s="433">
        <f t="shared" si="80"/>
        <v>0.04537128286</v>
      </c>
      <c r="AK57" s="434"/>
      <c r="AL57" s="476">
        <v>0.13</v>
      </c>
      <c r="AM57" s="484"/>
      <c r="AN57" s="431">
        <f>AN56*AL57</f>
        <v>8.80930076</v>
      </c>
      <c r="AO57" s="80"/>
      <c r="AP57" s="432">
        <f t="shared" si="81"/>
        <v>0.3627</v>
      </c>
      <c r="AQ57" s="433">
        <f t="shared" si="82"/>
        <v>0.04294035084</v>
      </c>
    </row>
    <row r="58" ht="12.0" customHeight="1">
      <c r="A58" s="59"/>
      <c r="B58" s="485" t="s">
        <v>320</v>
      </c>
      <c r="C58" s="351"/>
      <c r="D58" s="351"/>
      <c r="E58" s="351"/>
      <c r="F58" s="486"/>
      <c r="G58" s="448"/>
      <c r="H58" s="431">
        <f>H56+H57</f>
        <v>53.66045487</v>
      </c>
      <c r="I58" s="59"/>
      <c r="J58" s="448"/>
      <c r="K58" s="448"/>
      <c r="L58" s="431">
        <f>L56+L57</f>
        <v>61.91588491</v>
      </c>
      <c r="M58" s="80"/>
      <c r="N58" s="432">
        <f t="shared" si="73"/>
        <v>8.255430039</v>
      </c>
      <c r="O58" s="433">
        <f t="shared" si="74"/>
        <v>0.1538456962</v>
      </c>
      <c r="P58" s="59"/>
      <c r="Q58" s="448"/>
      <c r="R58" s="448"/>
      <c r="S58" s="431">
        <f>S56+S57</f>
        <v>65.87088491</v>
      </c>
      <c r="T58" s="80"/>
      <c r="U58" s="432">
        <f t="shared" si="75"/>
        <v>3.955</v>
      </c>
      <c r="V58" s="433">
        <f t="shared" si="76"/>
        <v>0.06387698417</v>
      </c>
      <c r="W58" s="59"/>
      <c r="X58" s="448"/>
      <c r="Y58" s="448"/>
      <c r="Z58" s="431">
        <f>Z56+Z57</f>
        <v>70.23385276</v>
      </c>
      <c r="AA58" s="80"/>
      <c r="AB58" s="432">
        <f t="shared" si="77"/>
        <v>4.362967855</v>
      </c>
      <c r="AC58" s="433">
        <f t="shared" si="78"/>
        <v>0.06623514867</v>
      </c>
      <c r="AD58" s="59"/>
      <c r="AE58" s="448"/>
      <c r="AF58" s="448"/>
      <c r="AG58" s="431">
        <f>AG56+AG57</f>
        <v>73.42045276</v>
      </c>
      <c r="AH58" s="80"/>
      <c r="AI58" s="432">
        <f t="shared" si="79"/>
        <v>3.1866</v>
      </c>
      <c r="AJ58" s="433">
        <f t="shared" si="80"/>
        <v>0.04537128286</v>
      </c>
      <c r="AK58" s="434"/>
      <c r="AL58" s="448"/>
      <c r="AM58" s="448"/>
      <c r="AN58" s="431">
        <f>AN56+AN57</f>
        <v>76.57315276</v>
      </c>
      <c r="AO58" s="80"/>
      <c r="AP58" s="432">
        <f t="shared" si="81"/>
        <v>3.1527</v>
      </c>
      <c r="AQ58" s="433">
        <f t="shared" si="82"/>
        <v>0.04294035084</v>
      </c>
    </row>
    <row r="59" ht="12.0" customHeight="1">
      <c r="A59" s="59"/>
      <c r="B59" s="487" t="s">
        <v>273</v>
      </c>
      <c r="E59" s="351"/>
      <c r="F59" s="488">
        <f>F53</f>
        <v>0.131</v>
      </c>
      <c r="G59" s="448"/>
      <c r="H59" s="489">
        <f>F59*H56</f>
        <v>6.220813794</v>
      </c>
      <c r="I59" s="59"/>
      <c r="J59" s="490">
        <f>J53</f>
        <v>0.131</v>
      </c>
      <c r="K59" s="448"/>
      <c r="L59" s="489">
        <f>J59*L56</f>
        <v>7.177859224</v>
      </c>
      <c r="M59" s="80"/>
      <c r="N59" s="489">
        <f t="shared" si="73"/>
        <v>0.9570454293</v>
      </c>
      <c r="O59" s="491">
        <f t="shared" si="74"/>
        <v>0.1538456962</v>
      </c>
      <c r="P59" s="59"/>
      <c r="Q59" s="490">
        <f>Q53</f>
        <v>0.131</v>
      </c>
      <c r="R59" s="448"/>
      <c r="S59" s="489">
        <f>Q59*S56</f>
        <v>7.636359224</v>
      </c>
      <c r="T59" s="80"/>
      <c r="U59" s="489">
        <f t="shared" si="75"/>
        <v>0.4585</v>
      </c>
      <c r="V59" s="491">
        <f t="shared" si="76"/>
        <v>0.06387698417</v>
      </c>
      <c r="W59" s="59"/>
      <c r="X59" s="490">
        <f>X53</f>
        <v>0.131</v>
      </c>
      <c r="Y59" s="448"/>
      <c r="Z59" s="489">
        <f>X59*Z56</f>
        <v>8.142154612</v>
      </c>
      <c r="AA59" s="80"/>
      <c r="AB59" s="489">
        <f t="shared" si="77"/>
        <v>0.5057953885</v>
      </c>
      <c r="AC59" s="491">
        <f t="shared" si="78"/>
        <v>0.06623514867</v>
      </c>
      <c r="AD59" s="59"/>
      <c r="AE59" s="490">
        <f>AE53</f>
        <v>0.131</v>
      </c>
      <c r="AF59" s="448"/>
      <c r="AG59" s="489">
        <f>AE59*AG56</f>
        <v>8.511574612</v>
      </c>
      <c r="AH59" s="80"/>
      <c r="AI59" s="489">
        <f t="shared" si="79"/>
        <v>0.36942</v>
      </c>
      <c r="AJ59" s="491">
        <f t="shared" si="80"/>
        <v>0.04537128286</v>
      </c>
      <c r="AK59" s="492"/>
      <c r="AL59" s="490">
        <f>AL53</f>
        <v>0.131</v>
      </c>
      <c r="AM59" s="448"/>
      <c r="AN59" s="489">
        <f>AL59*AN56</f>
        <v>8.877064612</v>
      </c>
      <c r="AO59" s="80"/>
      <c r="AP59" s="489">
        <f t="shared" si="81"/>
        <v>0.36549</v>
      </c>
      <c r="AQ59" s="491">
        <f t="shared" si="82"/>
        <v>0.04294035084</v>
      </c>
    </row>
    <row r="60" ht="12.0" customHeight="1">
      <c r="A60" s="59"/>
      <c r="B60" s="493" t="s">
        <v>321</v>
      </c>
      <c r="C60" s="71"/>
      <c r="D60" s="72"/>
      <c r="E60" s="494"/>
      <c r="F60" s="502"/>
      <c r="G60" s="503"/>
      <c r="H60" s="504">
        <f>H58-H59</f>
        <v>47.43964107</v>
      </c>
      <c r="I60" s="59"/>
      <c r="J60" s="503"/>
      <c r="K60" s="503"/>
      <c r="L60" s="504">
        <f>L58-L59</f>
        <v>54.73802568</v>
      </c>
      <c r="M60" s="505"/>
      <c r="N60" s="506">
        <f t="shared" si="73"/>
        <v>7.29838461</v>
      </c>
      <c r="O60" s="507">
        <f t="shared" si="74"/>
        <v>0.1538456962</v>
      </c>
      <c r="P60" s="59"/>
      <c r="Q60" s="503"/>
      <c r="R60" s="503"/>
      <c r="S60" s="504">
        <f>S58-S59</f>
        <v>58.23452568</v>
      </c>
      <c r="T60" s="505"/>
      <c r="U60" s="506">
        <f t="shared" si="75"/>
        <v>3.4965</v>
      </c>
      <c r="V60" s="507">
        <f t="shared" si="76"/>
        <v>0.06387698417</v>
      </c>
      <c r="W60" s="59"/>
      <c r="X60" s="503"/>
      <c r="Y60" s="503"/>
      <c r="Z60" s="504">
        <f>Z58-Z59</f>
        <v>62.09169815</v>
      </c>
      <c r="AA60" s="505"/>
      <c r="AB60" s="506">
        <f t="shared" si="77"/>
        <v>3.857172467</v>
      </c>
      <c r="AC60" s="507">
        <f t="shared" si="78"/>
        <v>0.06623514867</v>
      </c>
      <c r="AD60" s="59"/>
      <c r="AE60" s="503"/>
      <c r="AF60" s="503"/>
      <c r="AG60" s="504">
        <f>AG58-AG59</f>
        <v>64.90887815</v>
      </c>
      <c r="AH60" s="505"/>
      <c r="AI60" s="506">
        <f t="shared" si="79"/>
        <v>2.81718</v>
      </c>
      <c r="AJ60" s="507">
        <f t="shared" si="80"/>
        <v>0.04537128286</v>
      </c>
      <c r="AK60" s="501"/>
      <c r="AL60" s="503"/>
      <c r="AM60" s="503"/>
      <c r="AN60" s="504">
        <f>AN58-AN59</f>
        <v>67.69608815</v>
      </c>
      <c r="AO60" s="505"/>
      <c r="AP60" s="506">
        <f t="shared" si="81"/>
        <v>2.78721</v>
      </c>
      <c r="AQ60" s="507">
        <f t="shared" si="82"/>
        <v>0.04294035084</v>
      </c>
    </row>
    <row r="61" ht="12.0" customHeight="1">
      <c r="A61" s="59"/>
      <c r="B61" s="465"/>
      <c r="C61" s="466"/>
      <c r="D61" s="466"/>
      <c r="E61" s="466"/>
      <c r="F61" s="508"/>
      <c r="G61" s="509"/>
      <c r="H61" s="472"/>
      <c r="I61" s="59"/>
      <c r="J61" s="508"/>
      <c r="K61" s="509"/>
      <c r="L61" s="472"/>
      <c r="M61" s="471"/>
      <c r="N61" s="510"/>
      <c r="O61" s="473"/>
      <c r="P61" s="59"/>
      <c r="Q61" s="508"/>
      <c r="R61" s="509"/>
      <c r="S61" s="472"/>
      <c r="T61" s="471"/>
      <c r="U61" s="510"/>
      <c r="V61" s="473"/>
      <c r="W61" s="59"/>
      <c r="X61" s="508"/>
      <c r="Y61" s="509"/>
      <c r="Z61" s="472"/>
      <c r="AA61" s="471"/>
      <c r="AB61" s="510"/>
      <c r="AC61" s="473"/>
      <c r="AD61" s="59"/>
      <c r="AE61" s="508"/>
      <c r="AF61" s="509"/>
      <c r="AG61" s="472"/>
      <c r="AH61" s="471"/>
      <c r="AI61" s="510"/>
      <c r="AJ61" s="473"/>
      <c r="AK61" s="474"/>
      <c r="AL61" s="508"/>
      <c r="AM61" s="509"/>
      <c r="AN61" s="472"/>
      <c r="AO61" s="471"/>
      <c r="AP61" s="510"/>
      <c r="AQ61" s="473"/>
    </row>
    <row r="62" ht="12.0" customHeight="1">
      <c r="A62" s="59"/>
      <c r="B62" s="59"/>
      <c r="C62" s="59"/>
      <c r="D62" s="59"/>
      <c r="E62" s="59"/>
      <c r="F62" s="59"/>
      <c r="G62" s="59"/>
      <c r="H62" s="140"/>
      <c r="I62" s="59"/>
      <c r="J62" s="59"/>
      <c r="K62" s="59"/>
      <c r="L62" s="140"/>
      <c r="M62" s="59"/>
      <c r="N62" s="59"/>
      <c r="O62" s="59"/>
      <c r="P62" s="59"/>
      <c r="Q62" s="59"/>
      <c r="R62" s="59"/>
      <c r="S62" s="140"/>
      <c r="T62" s="59"/>
      <c r="U62" s="59"/>
      <c r="V62" s="59"/>
      <c r="W62" s="59"/>
      <c r="X62" s="59"/>
      <c r="Y62" s="59"/>
      <c r="Z62" s="140"/>
      <c r="AA62" s="59"/>
      <c r="AB62" s="59"/>
      <c r="AC62" s="59"/>
      <c r="AD62" s="59"/>
      <c r="AE62" s="59"/>
      <c r="AF62" s="59"/>
      <c r="AG62" s="140"/>
      <c r="AH62" s="59"/>
      <c r="AI62" s="59"/>
      <c r="AJ62" s="59"/>
      <c r="AK62" s="59"/>
      <c r="AL62" s="59"/>
      <c r="AM62" s="59"/>
      <c r="AN62" s="140"/>
      <c r="AO62" s="59"/>
      <c r="AP62" s="59"/>
      <c r="AQ62" s="59"/>
    </row>
    <row r="63" ht="12.0" customHeight="1">
      <c r="A63" s="59"/>
      <c r="B63" s="337" t="s">
        <v>322</v>
      </c>
      <c r="C63" s="59"/>
      <c r="D63" s="59"/>
      <c r="E63" s="59"/>
      <c r="F63" s="511">
        <f>'Proposed Rates'!$E$299</f>
        <v>0.0338</v>
      </c>
      <c r="G63" s="59"/>
      <c r="H63" s="59"/>
      <c r="I63" s="59"/>
      <c r="J63" s="511">
        <f>'Proposed Rates'!$F$299</f>
        <v>0.0335</v>
      </c>
      <c r="K63" s="59"/>
      <c r="L63" s="59"/>
      <c r="M63" s="59"/>
      <c r="N63" s="59"/>
      <c r="O63" s="59"/>
      <c r="P63" s="59"/>
      <c r="Q63" s="511">
        <f>'Proposed Rates'!$G$299</f>
        <v>0.0335</v>
      </c>
      <c r="R63" s="59"/>
      <c r="S63" s="59"/>
      <c r="T63" s="59"/>
      <c r="U63" s="59"/>
      <c r="V63" s="59"/>
      <c r="W63" s="59"/>
      <c r="X63" s="511">
        <f>'Proposed Rates'!$H$299</f>
        <v>0.0335</v>
      </c>
      <c r="Y63" s="59"/>
      <c r="Z63" s="59"/>
      <c r="AA63" s="59"/>
      <c r="AB63" s="59"/>
      <c r="AC63" s="59"/>
      <c r="AD63" s="59"/>
      <c r="AE63" s="511">
        <f>'Proposed Rates'!$I$299</f>
        <v>0.0335</v>
      </c>
      <c r="AF63" s="59"/>
      <c r="AG63" s="59"/>
      <c r="AH63" s="59"/>
      <c r="AI63" s="59"/>
      <c r="AJ63" s="59"/>
      <c r="AK63" s="59"/>
      <c r="AL63" s="511">
        <f>'Proposed Rates'!$J$299</f>
        <v>0.0335</v>
      </c>
      <c r="AM63" s="59"/>
      <c r="AN63" s="59"/>
      <c r="AO63" s="59"/>
      <c r="AP63" s="59"/>
      <c r="AQ63" s="59"/>
    </row>
    <row r="64" ht="12.0" customHeight="1">
      <c r="A64" s="59"/>
      <c r="B64" s="59"/>
      <c r="C64" s="59"/>
      <c r="D64" s="59"/>
      <c r="E64" s="59"/>
      <c r="F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59"/>
      <c r="AK64" s="59"/>
      <c r="AL64" s="59"/>
      <c r="AM64" s="59"/>
      <c r="AN64" s="59"/>
      <c r="AO64" s="59"/>
      <c r="AP64" s="59"/>
      <c r="AQ64" s="59"/>
    </row>
    <row r="65" ht="12.0" customHeight="1">
      <c r="A65" s="512" t="s">
        <v>323</v>
      </c>
      <c r="B65" s="59"/>
      <c r="C65" s="59"/>
      <c r="D65" s="59"/>
      <c r="E65" s="59"/>
      <c r="F65" s="59"/>
      <c r="G65" s="59"/>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c r="AJ65" s="59"/>
      <c r="AK65" s="59"/>
      <c r="AL65" s="59"/>
      <c r="AM65" s="59"/>
      <c r="AN65" s="59"/>
      <c r="AO65" s="59"/>
      <c r="AP65" s="59"/>
      <c r="AQ65" s="59"/>
    </row>
    <row r="66" ht="12.0" customHeight="1">
      <c r="A66" s="59"/>
      <c r="B66" s="59"/>
      <c r="C66" s="59"/>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9"/>
    </row>
    <row r="67" ht="12.0" customHeight="1">
      <c r="A67" s="59" t="s">
        <v>324</v>
      </c>
      <c r="B67" s="59"/>
      <c r="C67" s="59"/>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c r="AP67" s="59"/>
      <c r="AQ67" s="59"/>
    </row>
    <row r="68" ht="12.0" customHeight="1">
      <c r="A68" s="59" t="s">
        <v>325</v>
      </c>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c r="AP68" s="59"/>
      <c r="AQ68" s="59"/>
    </row>
    <row r="69" ht="12.0" customHeight="1">
      <c r="A69" s="59"/>
      <c r="B69" s="59"/>
      <c r="C69" s="59"/>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59"/>
      <c r="AM69" s="59"/>
      <c r="AN69" s="59"/>
      <c r="AO69" s="59"/>
      <c r="AP69" s="59"/>
      <c r="AQ69" s="59"/>
    </row>
    <row r="70" ht="12.0" customHeight="1">
      <c r="A70" s="59" t="s">
        <v>326</v>
      </c>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c r="AP70" s="59"/>
      <c r="AQ70" s="59"/>
    </row>
    <row r="71" ht="12.0" customHeight="1">
      <c r="A71" s="59" t="s">
        <v>327</v>
      </c>
      <c r="B71" s="59"/>
      <c r="C71" s="59"/>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59"/>
      <c r="AO71" s="59"/>
      <c r="AP71" s="59"/>
      <c r="AQ71" s="59"/>
    </row>
    <row r="72" ht="12.0" customHeight="1">
      <c r="A72" s="59"/>
      <c r="B72" s="59"/>
      <c r="C72" s="59"/>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N72" s="59"/>
      <c r="AO72" s="59"/>
      <c r="AP72" s="59"/>
      <c r="AQ72" s="59"/>
    </row>
    <row r="73" ht="12.0" customHeight="1">
      <c r="A73" s="59" t="s">
        <v>328</v>
      </c>
      <c r="B73" s="59"/>
      <c r="C73" s="59"/>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59"/>
      <c r="AK73" s="59"/>
      <c r="AL73" s="59"/>
      <c r="AM73" s="59"/>
      <c r="AN73" s="59"/>
      <c r="AO73" s="59"/>
      <c r="AP73" s="59"/>
      <c r="AQ73" s="59"/>
    </row>
    <row r="74" ht="12.0" customHeight="1">
      <c r="A74" s="59" t="s">
        <v>329</v>
      </c>
      <c r="B74" s="59"/>
      <c r="C74" s="59"/>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9"/>
    </row>
    <row r="75" ht="12.0" customHeight="1">
      <c r="A75" s="59" t="s">
        <v>330</v>
      </c>
      <c r="B75" s="59"/>
      <c r="C75" s="59"/>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c r="AJ75" s="59"/>
      <c r="AK75" s="59"/>
      <c r="AL75" s="59"/>
      <c r="AM75" s="59"/>
      <c r="AN75" s="59"/>
      <c r="AO75" s="59"/>
      <c r="AP75" s="59"/>
      <c r="AQ75" s="59"/>
    </row>
    <row r="76" ht="12.0" customHeight="1">
      <c r="A76" s="59" t="s">
        <v>331</v>
      </c>
      <c r="B76" s="59"/>
      <c r="C76" s="59"/>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c r="AJ76" s="59"/>
      <c r="AK76" s="59"/>
      <c r="AL76" s="59"/>
      <c r="AM76" s="59"/>
      <c r="AN76" s="59"/>
      <c r="AO76" s="59"/>
      <c r="AP76" s="59"/>
      <c r="AQ76" s="59"/>
    </row>
    <row r="77" ht="12.0" customHeight="1">
      <c r="A77" s="59" t="s">
        <v>332</v>
      </c>
      <c r="B77" s="59"/>
      <c r="C77" s="59"/>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c r="AJ77" s="59"/>
      <c r="AK77" s="59"/>
      <c r="AL77" s="59"/>
      <c r="AM77" s="59"/>
      <c r="AN77" s="59"/>
      <c r="AO77" s="59"/>
      <c r="AP77" s="59"/>
      <c r="AQ77" s="59"/>
    </row>
    <row r="78" ht="12.0" customHeight="1">
      <c r="A78" s="59"/>
      <c r="B78" s="59"/>
      <c r="C78" s="59"/>
      <c r="D78" s="59"/>
      <c r="E78" s="59"/>
      <c r="F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9"/>
    </row>
    <row r="79" ht="12.0" customHeight="1">
      <c r="A79" s="513"/>
      <c r="B79" s="59" t="s">
        <v>333</v>
      </c>
      <c r="C79" s="59"/>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59"/>
      <c r="AK79" s="59"/>
      <c r="AL79" s="59"/>
      <c r="AM79" s="59"/>
      <c r="AN79" s="59"/>
      <c r="AO79" s="59"/>
      <c r="AP79" s="59"/>
      <c r="AQ79" s="59"/>
    </row>
    <row r="80" ht="12.0" customHeight="1">
      <c r="A80" s="59"/>
      <c r="B80" s="59"/>
      <c r="C80" s="59"/>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9"/>
    </row>
    <row r="81" ht="12.0" customHeight="1">
      <c r="A81" s="59"/>
      <c r="B81" s="59" t="s">
        <v>334</v>
      </c>
      <c r="C81" s="59"/>
      <c r="D81" s="59"/>
      <c r="E81" s="59"/>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row>
    <row r="82" ht="12.0" customHeight="1">
      <c r="A82" s="59"/>
      <c r="B82" s="59"/>
      <c r="C82" s="59"/>
      <c r="D82" s="59"/>
      <c r="E82" s="59"/>
      <c r="F82" s="59"/>
      <c r="G82" s="59"/>
      <c r="H82" s="59"/>
      <c r="I82" s="59"/>
      <c r="J82" s="59"/>
      <c r="K82" s="59"/>
      <c r="L82" s="59"/>
      <c r="M82" s="59"/>
      <c r="N82" s="59"/>
      <c r="O82" s="59"/>
      <c r="P82" s="59"/>
      <c r="Q82" s="59"/>
      <c r="R82" s="59"/>
      <c r="S82" s="59"/>
      <c r="T82" s="59"/>
      <c r="U82" s="59"/>
      <c r="V82" s="59"/>
      <c r="W82" s="59"/>
      <c r="X82" s="59"/>
      <c r="Y82" s="59"/>
      <c r="Z82" s="59"/>
      <c r="AA82" s="59"/>
      <c r="AB82" s="59"/>
      <c r="AC82" s="59"/>
      <c r="AD82" s="59"/>
      <c r="AE82" s="59"/>
      <c r="AF82" s="59"/>
      <c r="AG82" s="59"/>
      <c r="AH82" s="59"/>
      <c r="AI82" s="59"/>
      <c r="AJ82" s="59"/>
      <c r="AK82" s="59"/>
      <c r="AL82" s="59"/>
      <c r="AM82" s="59"/>
      <c r="AN82" s="59"/>
      <c r="AO82" s="59"/>
      <c r="AP82" s="59"/>
      <c r="AQ82" s="59"/>
    </row>
    <row r="83" ht="12.0" customHeight="1">
      <c r="A83" s="59"/>
      <c r="B83" s="59"/>
      <c r="C83" s="59"/>
      <c r="D83" s="59"/>
      <c r="E83" s="59"/>
      <c r="F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83" s="59"/>
      <c r="AN83" s="59"/>
      <c r="AO83" s="59"/>
      <c r="AP83" s="59"/>
      <c r="AQ83" s="59"/>
    </row>
    <row r="84" ht="12.0" customHeight="1">
      <c r="A84" s="59"/>
      <c r="B84" s="59"/>
      <c r="C84" s="59"/>
      <c r="D84" s="59"/>
      <c r="E84" s="59"/>
      <c r="F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row>
    <row r="85" ht="12.0" customHeight="1">
      <c r="A85" s="59"/>
      <c r="B85" s="59"/>
      <c r="C85" s="59"/>
      <c r="D85" s="59"/>
      <c r="E85" s="59"/>
      <c r="F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row>
    <row r="86" ht="12.0" customHeight="1">
      <c r="A86" s="59"/>
      <c r="B86" s="59"/>
      <c r="C86" s="59"/>
      <c r="D86" s="59"/>
      <c r="E86" s="59"/>
      <c r="F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row>
    <row r="87" ht="12.0" customHeight="1">
      <c r="A87" s="59"/>
      <c r="B87" s="59"/>
      <c r="C87" s="59"/>
      <c r="D87" s="59"/>
      <c r="E87" s="59"/>
      <c r="F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row>
    <row r="88" ht="12.0" customHeight="1">
      <c r="A88" s="59"/>
      <c r="B88" s="59"/>
      <c r="C88" s="59"/>
      <c r="D88" s="59"/>
      <c r="E88" s="59"/>
      <c r="F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9"/>
    </row>
    <row r="89" ht="12.0" customHeight="1">
      <c r="A89" s="59"/>
      <c r="B89" s="59"/>
      <c r="C89" s="59"/>
      <c r="D89" s="59"/>
      <c r="E89" s="59"/>
      <c r="F89" s="59"/>
      <c r="G89" s="59"/>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c r="AQ89" s="59"/>
    </row>
    <row r="90" ht="12.0" customHeight="1">
      <c r="A90" s="59"/>
      <c r="B90" s="59"/>
      <c r="C90" s="59"/>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row>
    <row r="91" ht="12.0" customHeight="1">
      <c r="A91" s="59"/>
      <c r="B91" s="59"/>
      <c r="C91" s="59"/>
      <c r="D91" s="59"/>
      <c r="E91" s="59"/>
      <c r="F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c r="AF91" s="59"/>
      <c r="AG91" s="59"/>
      <c r="AH91" s="59"/>
      <c r="AI91" s="59"/>
      <c r="AJ91" s="59"/>
      <c r="AK91" s="59"/>
      <c r="AL91" s="59"/>
      <c r="AM91" s="59"/>
      <c r="AN91" s="59"/>
      <c r="AO91" s="59"/>
      <c r="AP91" s="59"/>
      <c r="AQ91" s="59"/>
    </row>
    <row r="92" ht="12.0" customHeight="1">
      <c r="A92" s="59"/>
      <c r="B92" s="59"/>
      <c r="C92" s="59"/>
      <c r="D92" s="59"/>
      <c r="E92" s="59"/>
      <c r="F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row>
    <row r="93" ht="12.0" customHeight="1">
      <c r="A93" s="59"/>
      <c r="B93" s="59"/>
      <c r="C93" s="59"/>
      <c r="D93" s="59"/>
      <c r="E93" s="59"/>
      <c r="F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row>
    <row r="94" ht="12.0" customHeight="1">
      <c r="A94" s="59"/>
      <c r="B94" s="59"/>
      <c r="C94" s="59"/>
      <c r="D94" s="59"/>
      <c r="E94" s="59"/>
      <c r="F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c r="AJ94" s="59"/>
      <c r="AK94" s="59"/>
      <c r="AL94" s="59"/>
      <c r="AM94" s="59"/>
      <c r="AN94" s="59"/>
      <c r="AO94" s="59"/>
      <c r="AP94" s="59"/>
      <c r="AQ94" s="59"/>
    </row>
    <row r="95" ht="12.0" customHeight="1">
      <c r="A95" s="59"/>
      <c r="B95" s="59"/>
      <c r="C95" s="59"/>
      <c r="D95" s="59"/>
      <c r="E95" s="59"/>
      <c r="F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c r="AJ95" s="59"/>
      <c r="AK95" s="59"/>
      <c r="AL95" s="59"/>
      <c r="AM95" s="59"/>
      <c r="AN95" s="59"/>
      <c r="AO95" s="59"/>
      <c r="AP95" s="59"/>
      <c r="AQ95" s="59"/>
    </row>
    <row r="96" ht="12.0" customHeight="1">
      <c r="A96" s="59"/>
      <c r="B96" s="59"/>
      <c r="C96" s="59"/>
      <c r="D96" s="59"/>
      <c r="E96" s="59"/>
      <c r="F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c r="AQ96" s="59"/>
    </row>
    <row r="97" ht="12.0" customHeight="1">
      <c r="A97" s="59"/>
      <c r="B97" s="59"/>
      <c r="C97" s="59"/>
      <c r="D97" s="59"/>
      <c r="E97" s="59"/>
      <c r="F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c r="AM97" s="59"/>
      <c r="AN97" s="59"/>
      <c r="AO97" s="59"/>
      <c r="AP97" s="59"/>
      <c r="AQ97" s="59"/>
    </row>
    <row r="98" ht="12.0" customHeight="1">
      <c r="A98" s="59"/>
      <c r="B98" s="59"/>
      <c r="C98" s="59"/>
      <c r="D98" s="59"/>
      <c r="E98" s="59"/>
      <c r="F98" s="59"/>
      <c r="G98" s="59"/>
      <c r="H98" s="59"/>
      <c r="I98" s="59"/>
      <c r="J98" s="59"/>
      <c r="K98" s="59"/>
      <c r="L98" s="59"/>
      <c r="M98" s="59"/>
      <c r="N98" s="59"/>
      <c r="O98" s="59"/>
      <c r="P98" s="59"/>
      <c r="Q98" s="59"/>
      <c r="R98" s="59"/>
      <c r="S98" s="59"/>
      <c r="T98" s="59"/>
      <c r="U98" s="59"/>
      <c r="V98" s="59"/>
      <c r="W98" s="59"/>
      <c r="X98" s="59"/>
      <c r="Y98" s="59"/>
      <c r="Z98" s="59"/>
      <c r="AA98" s="59"/>
      <c r="AB98" s="59"/>
      <c r="AC98" s="59"/>
      <c r="AD98" s="59"/>
      <c r="AE98" s="59"/>
      <c r="AF98" s="59"/>
      <c r="AG98" s="59"/>
      <c r="AH98" s="59"/>
      <c r="AI98" s="59"/>
      <c r="AJ98" s="59"/>
      <c r="AK98" s="59"/>
      <c r="AL98" s="59"/>
      <c r="AM98" s="59"/>
      <c r="AN98" s="59"/>
      <c r="AO98" s="59"/>
      <c r="AP98" s="59"/>
      <c r="AQ98" s="59"/>
    </row>
    <row r="99" ht="12.0" customHeight="1">
      <c r="A99" s="59"/>
      <c r="B99" s="59"/>
      <c r="C99" s="59"/>
      <c r="D99" s="59"/>
      <c r="E99" s="59"/>
      <c r="F99" s="59"/>
      <c r="G99" s="59"/>
      <c r="H99" s="59"/>
      <c r="I99" s="59"/>
      <c r="J99" s="59"/>
      <c r="K99" s="59"/>
      <c r="L99" s="59"/>
      <c r="M99" s="59"/>
      <c r="N99" s="59"/>
      <c r="O99" s="59"/>
      <c r="P99" s="59"/>
      <c r="Q99" s="59"/>
      <c r="R99" s="59"/>
      <c r="S99" s="59"/>
      <c r="T99" s="59"/>
      <c r="U99" s="59"/>
      <c r="V99" s="59"/>
      <c r="W99" s="59"/>
      <c r="X99" s="59"/>
      <c r="Y99" s="59"/>
      <c r="Z99" s="59"/>
      <c r="AA99" s="59"/>
      <c r="AB99" s="59"/>
      <c r="AC99" s="59"/>
      <c r="AD99" s="59"/>
      <c r="AE99" s="59"/>
      <c r="AF99" s="59"/>
      <c r="AG99" s="59"/>
      <c r="AH99" s="59"/>
      <c r="AI99" s="59"/>
      <c r="AJ99" s="59"/>
      <c r="AK99" s="59"/>
      <c r="AL99" s="59"/>
      <c r="AM99" s="59"/>
      <c r="AN99" s="59"/>
      <c r="AO99" s="59"/>
      <c r="AP99" s="59"/>
      <c r="AQ99" s="59"/>
    </row>
    <row r="100" ht="12.0" customHeight="1">
      <c r="A100" s="59"/>
      <c r="B100" s="59"/>
      <c r="C100" s="59"/>
      <c r="D100" s="59"/>
      <c r="E100" s="59"/>
      <c r="F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59"/>
      <c r="AQ100" s="59"/>
    </row>
    <row r="101" ht="12.0" customHeight="1">
      <c r="A101" s="59"/>
      <c r="B101" s="59"/>
      <c r="C101" s="59"/>
      <c r="D101" s="59"/>
      <c r="E101" s="59"/>
      <c r="F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c r="AH101" s="59"/>
      <c r="AI101" s="59"/>
      <c r="AJ101" s="59"/>
      <c r="AK101" s="59"/>
      <c r="AL101" s="59"/>
      <c r="AM101" s="59"/>
      <c r="AN101" s="59"/>
      <c r="AO101" s="59"/>
      <c r="AP101" s="59"/>
      <c r="AQ101" s="59"/>
    </row>
    <row r="102" ht="12.0" customHeight="1">
      <c r="A102" s="59"/>
      <c r="B102" s="59"/>
      <c r="C102" s="59"/>
      <c r="D102" s="59"/>
      <c r="E102" s="59"/>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c r="AH102" s="59"/>
      <c r="AI102" s="59"/>
      <c r="AJ102" s="59"/>
      <c r="AK102" s="59"/>
      <c r="AL102" s="59"/>
      <c r="AM102" s="59"/>
      <c r="AN102" s="59"/>
      <c r="AO102" s="59"/>
      <c r="AP102" s="59"/>
      <c r="AQ102" s="59"/>
    </row>
    <row r="103" ht="12.0" customHeight="1">
      <c r="A103" s="59"/>
      <c r="B103" s="59"/>
      <c r="C103" s="59"/>
      <c r="D103" s="59"/>
      <c r="E103" s="59"/>
      <c r="F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9"/>
      <c r="AJ103" s="59"/>
      <c r="AK103" s="59"/>
      <c r="AL103" s="59"/>
      <c r="AM103" s="59"/>
      <c r="AN103" s="59"/>
      <c r="AO103" s="59"/>
      <c r="AP103" s="59"/>
      <c r="AQ103" s="59"/>
    </row>
    <row r="104" ht="12.0" customHeight="1">
      <c r="A104" s="59"/>
      <c r="B104" s="59"/>
      <c r="C104" s="59"/>
      <c r="D104" s="59"/>
      <c r="E104" s="59"/>
      <c r="F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row>
    <row r="105" ht="12.0" customHeight="1">
      <c r="A105" s="59"/>
      <c r="B105" s="59"/>
      <c r="C105" s="59"/>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c r="AL105" s="59"/>
      <c r="AM105" s="59"/>
      <c r="AN105" s="59"/>
      <c r="AO105" s="59"/>
      <c r="AP105" s="59"/>
      <c r="AQ105" s="59"/>
    </row>
    <row r="106" ht="12.0" customHeight="1">
      <c r="A106" s="59"/>
      <c r="B106" s="59"/>
      <c r="C106" s="59"/>
      <c r="D106" s="59"/>
      <c r="E106" s="59"/>
      <c r="F106" s="59"/>
      <c r="G106" s="59"/>
      <c r="H106" s="59"/>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c r="AH106" s="59"/>
      <c r="AI106" s="59"/>
      <c r="AJ106" s="59"/>
      <c r="AK106" s="59"/>
      <c r="AL106" s="59"/>
      <c r="AM106" s="59"/>
      <c r="AN106" s="59"/>
      <c r="AO106" s="59"/>
      <c r="AP106" s="59"/>
      <c r="AQ106" s="59"/>
    </row>
    <row r="107" ht="12.0" customHeight="1">
      <c r="A107" s="59"/>
      <c r="B107" s="59"/>
      <c r="C107" s="59"/>
      <c r="D107" s="59"/>
      <c r="E107" s="59"/>
      <c r="F107" s="59"/>
      <c r="G107" s="59"/>
      <c r="H107" s="59"/>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c r="AF107" s="59"/>
      <c r="AG107" s="59"/>
      <c r="AH107" s="59"/>
      <c r="AI107" s="59"/>
      <c r="AJ107" s="59"/>
      <c r="AK107" s="59"/>
      <c r="AL107" s="59"/>
      <c r="AM107" s="59"/>
      <c r="AN107" s="59"/>
      <c r="AO107" s="59"/>
      <c r="AP107" s="59"/>
      <c r="AQ107" s="59"/>
    </row>
    <row r="108" ht="12.0" customHeight="1">
      <c r="A108" s="59"/>
      <c r="B108" s="59"/>
      <c r="C108" s="59"/>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E108" s="59"/>
      <c r="AF108" s="59"/>
      <c r="AG108" s="59"/>
      <c r="AH108" s="59"/>
      <c r="AI108" s="59"/>
      <c r="AJ108" s="59"/>
      <c r="AK108" s="59"/>
      <c r="AL108" s="59"/>
      <c r="AM108" s="59"/>
      <c r="AN108" s="59"/>
      <c r="AO108" s="59"/>
      <c r="AP108" s="59"/>
      <c r="AQ108" s="59"/>
    </row>
    <row r="109" ht="12.0" customHeight="1">
      <c r="A109" s="59"/>
      <c r="B109" s="59"/>
      <c r="C109" s="59"/>
      <c r="D109" s="59"/>
      <c r="E109" s="59"/>
      <c r="F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c r="AE109" s="59"/>
      <c r="AF109" s="59"/>
      <c r="AG109" s="59"/>
      <c r="AH109" s="59"/>
      <c r="AI109" s="59"/>
      <c r="AJ109" s="59"/>
      <c r="AK109" s="59"/>
      <c r="AL109" s="59"/>
      <c r="AM109" s="59"/>
      <c r="AN109" s="59"/>
      <c r="AO109" s="59"/>
      <c r="AP109" s="59"/>
      <c r="AQ109" s="59"/>
    </row>
    <row r="110" ht="12.0" customHeight="1">
      <c r="A110" s="59"/>
      <c r="B110" s="59"/>
      <c r="C110" s="59"/>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c r="AH110" s="59"/>
      <c r="AI110" s="59"/>
      <c r="AJ110" s="59"/>
      <c r="AK110" s="59"/>
      <c r="AL110" s="59"/>
      <c r="AM110" s="59"/>
      <c r="AN110" s="59"/>
      <c r="AO110" s="59"/>
      <c r="AP110" s="59"/>
      <c r="AQ110" s="59"/>
    </row>
    <row r="111" ht="12.0" customHeight="1">
      <c r="A111" s="59"/>
      <c r="B111" s="59"/>
      <c r="C111" s="59"/>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c r="AH111" s="59"/>
      <c r="AI111" s="59"/>
      <c r="AJ111" s="59"/>
      <c r="AK111" s="59"/>
      <c r="AL111" s="59"/>
      <c r="AM111" s="59"/>
      <c r="AN111" s="59"/>
      <c r="AO111" s="59"/>
      <c r="AP111" s="59"/>
      <c r="AQ111" s="59"/>
    </row>
    <row r="112" ht="12.0" customHeight="1">
      <c r="A112" s="59"/>
      <c r="B112" s="59"/>
      <c r="C112" s="59"/>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9"/>
      <c r="AM112" s="59"/>
      <c r="AN112" s="59"/>
      <c r="AO112" s="59"/>
      <c r="AP112" s="59"/>
      <c r="AQ112" s="59"/>
    </row>
    <row r="113" ht="12.0" customHeight="1">
      <c r="A113" s="59"/>
      <c r="B113" s="59"/>
      <c r="C113" s="59"/>
      <c r="D113" s="59"/>
      <c r="E113" s="59"/>
      <c r="F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E113" s="59"/>
      <c r="AF113" s="59"/>
      <c r="AG113" s="59"/>
      <c r="AH113" s="59"/>
      <c r="AI113" s="59"/>
      <c r="AJ113" s="59"/>
      <c r="AK113" s="59"/>
      <c r="AL113" s="59"/>
      <c r="AM113" s="59"/>
      <c r="AN113" s="59"/>
      <c r="AO113" s="59"/>
      <c r="AP113" s="59"/>
      <c r="AQ113" s="59"/>
    </row>
    <row r="114" ht="12.0" customHeight="1">
      <c r="A114" s="59"/>
      <c r="B114" s="59"/>
      <c r="C114" s="59"/>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c r="AH114" s="59"/>
      <c r="AI114" s="59"/>
      <c r="AJ114" s="59"/>
      <c r="AK114" s="59"/>
      <c r="AL114" s="59"/>
      <c r="AM114" s="59"/>
      <c r="AN114" s="59"/>
      <c r="AO114" s="59"/>
      <c r="AP114" s="59"/>
      <c r="AQ114" s="59"/>
    </row>
    <row r="115" ht="12.0" customHeight="1">
      <c r="A115" s="59"/>
      <c r="B115" s="59"/>
      <c r="C115" s="59"/>
      <c r="D115" s="59"/>
      <c r="E115" s="59"/>
      <c r="F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c r="AH115" s="59"/>
      <c r="AI115" s="59"/>
      <c r="AJ115" s="59"/>
      <c r="AK115" s="59"/>
      <c r="AL115" s="59"/>
      <c r="AM115" s="59"/>
      <c r="AN115" s="59"/>
      <c r="AO115" s="59"/>
      <c r="AP115" s="59"/>
      <c r="AQ115" s="59"/>
    </row>
    <row r="116" ht="12.0" customHeight="1">
      <c r="A116" s="59"/>
      <c r="B116" s="59"/>
      <c r="C116" s="59"/>
      <c r="D116" s="59"/>
      <c r="E116" s="59"/>
      <c r="F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9"/>
    </row>
    <row r="117" ht="12.0" customHeight="1">
      <c r="A117" s="59"/>
      <c r="B117" s="59"/>
      <c r="C117" s="59"/>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c r="AJ117" s="59"/>
      <c r="AK117" s="59"/>
      <c r="AL117" s="59"/>
      <c r="AM117" s="59"/>
      <c r="AN117" s="59"/>
      <c r="AO117" s="59"/>
      <c r="AP117" s="59"/>
      <c r="AQ117" s="59"/>
    </row>
    <row r="118" ht="12.0" customHeight="1">
      <c r="A118" s="59"/>
      <c r="B118" s="59"/>
      <c r="C118" s="59"/>
      <c r="D118" s="59"/>
      <c r="E118" s="59"/>
      <c r="F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c r="AJ118" s="59"/>
      <c r="AK118" s="59"/>
      <c r="AL118" s="59"/>
      <c r="AM118" s="59"/>
      <c r="AN118" s="59"/>
      <c r="AO118" s="59"/>
      <c r="AP118" s="59"/>
      <c r="AQ118" s="59"/>
    </row>
    <row r="119" ht="12.0" customHeight="1">
      <c r="A119" s="59"/>
      <c r="B119" s="59"/>
      <c r="C119" s="59"/>
      <c r="D119" s="59"/>
      <c r="E119" s="59"/>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59"/>
      <c r="AL119" s="59"/>
      <c r="AM119" s="59"/>
      <c r="AN119" s="59"/>
      <c r="AO119" s="59"/>
      <c r="AP119" s="59"/>
      <c r="AQ119" s="59"/>
    </row>
    <row r="120" ht="12.0" customHeight="1">
      <c r="A120" s="59"/>
      <c r="B120" s="59"/>
      <c r="C120" s="59"/>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c r="AJ120" s="59"/>
      <c r="AK120" s="59"/>
      <c r="AL120" s="59"/>
      <c r="AM120" s="59"/>
      <c r="AN120" s="59"/>
      <c r="AO120" s="59"/>
      <c r="AP120" s="59"/>
      <c r="AQ120" s="59"/>
    </row>
    <row r="121" ht="12.0" customHeight="1">
      <c r="A121" s="59"/>
      <c r="B121" s="59"/>
      <c r="C121" s="59"/>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c r="AJ121" s="59"/>
      <c r="AK121" s="59"/>
      <c r="AL121" s="59"/>
      <c r="AM121" s="59"/>
      <c r="AN121" s="59"/>
      <c r="AO121" s="59"/>
      <c r="AP121" s="59"/>
      <c r="AQ121" s="59"/>
    </row>
    <row r="122" ht="12.0" customHeight="1">
      <c r="A122" s="59"/>
      <c r="B122" s="59"/>
      <c r="C122" s="59"/>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c r="AH122" s="59"/>
      <c r="AI122" s="59"/>
      <c r="AJ122" s="59"/>
      <c r="AK122" s="59"/>
      <c r="AL122" s="59"/>
      <c r="AM122" s="59"/>
      <c r="AN122" s="59"/>
      <c r="AO122" s="59"/>
      <c r="AP122" s="59"/>
      <c r="AQ122" s="59"/>
    </row>
    <row r="123" ht="12.0" customHeight="1">
      <c r="A123" s="59"/>
      <c r="B123" s="59"/>
      <c r="C123" s="59"/>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c r="AH123" s="59"/>
      <c r="AI123" s="59"/>
      <c r="AJ123" s="59"/>
      <c r="AK123" s="59"/>
      <c r="AL123" s="59"/>
      <c r="AM123" s="59"/>
      <c r="AN123" s="59"/>
      <c r="AO123" s="59"/>
      <c r="AP123" s="59"/>
      <c r="AQ123" s="59"/>
    </row>
    <row r="124" ht="12.0" customHeight="1">
      <c r="A124" s="59"/>
      <c r="B124" s="59"/>
      <c r="C124" s="59"/>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c r="AH124" s="59"/>
      <c r="AI124" s="59"/>
      <c r="AJ124" s="59"/>
      <c r="AK124" s="59"/>
      <c r="AL124" s="59"/>
      <c r="AM124" s="59"/>
      <c r="AN124" s="59"/>
      <c r="AO124" s="59"/>
      <c r="AP124" s="59"/>
      <c r="AQ124" s="59"/>
    </row>
    <row r="125" ht="12.0" customHeight="1">
      <c r="A125" s="59"/>
      <c r="B125" s="59"/>
      <c r="C125" s="59"/>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59"/>
      <c r="AK125" s="59"/>
      <c r="AL125" s="59"/>
      <c r="AM125" s="59"/>
      <c r="AN125" s="59"/>
      <c r="AO125" s="59"/>
      <c r="AP125" s="59"/>
      <c r="AQ125" s="59"/>
    </row>
    <row r="126" ht="12.0" customHeight="1">
      <c r="A126" s="59"/>
      <c r="B126" s="59"/>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59"/>
      <c r="AK126" s="59"/>
      <c r="AL126" s="59"/>
      <c r="AM126" s="59"/>
      <c r="AN126" s="59"/>
      <c r="AO126" s="59"/>
      <c r="AP126" s="59"/>
      <c r="AQ126" s="59"/>
    </row>
    <row r="127" ht="12.0" customHeight="1">
      <c r="A127" s="59"/>
      <c r="B127" s="59"/>
      <c r="C127" s="59"/>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c r="AJ127" s="59"/>
      <c r="AK127" s="59"/>
      <c r="AL127" s="59"/>
      <c r="AM127" s="59"/>
      <c r="AN127" s="59"/>
      <c r="AO127" s="59"/>
      <c r="AP127" s="59"/>
      <c r="AQ127" s="59"/>
    </row>
    <row r="128" ht="12.0" customHeight="1">
      <c r="A128" s="59"/>
      <c r="B128" s="59"/>
      <c r="C128" s="59"/>
      <c r="D128" s="59"/>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59"/>
      <c r="AK128" s="59"/>
      <c r="AL128" s="59"/>
      <c r="AM128" s="59"/>
      <c r="AN128" s="59"/>
      <c r="AO128" s="59"/>
      <c r="AP128" s="59"/>
      <c r="AQ128" s="59"/>
    </row>
    <row r="129" ht="12.0" customHeight="1">
      <c r="A129" s="59"/>
      <c r="B129" s="59"/>
      <c r="C129" s="59"/>
      <c r="D129" s="59"/>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59"/>
      <c r="AK129" s="59"/>
      <c r="AL129" s="59"/>
      <c r="AM129" s="59"/>
      <c r="AN129" s="59"/>
      <c r="AO129" s="59"/>
      <c r="AP129" s="59"/>
      <c r="AQ129" s="59"/>
    </row>
    <row r="130" ht="12.0" customHeight="1">
      <c r="A130" s="59"/>
      <c r="B130" s="59"/>
      <c r="C130" s="59"/>
      <c r="D130" s="59"/>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c r="AH130" s="59"/>
      <c r="AI130" s="59"/>
      <c r="AJ130" s="59"/>
      <c r="AK130" s="59"/>
      <c r="AL130" s="59"/>
      <c r="AM130" s="59"/>
      <c r="AN130" s="59"/>
      <c r="AO130" s="59"/>
      <c r="AP130" s="59"/>
      <c r="AQ130" s="59"/>
    </row>
    <row r="131" ht="12.0" customHeight="1">
      <c r="A131" s="59"/>
      <c r="B131" s="59"/>
      <c r="C131" s="59"/>
      <c r="D131" s="59"/>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59"/>
      <c r="AK131" s="59"/>
      <c r="AL131" s="59"/>
      <c r="AM131" s="59"/>
      <c r="AN131" s="59"/>
      <c r="AO131" s="59"/>
      <c r="AP131" s="59"/>
      <c r="AQ131" s="59"/>
    </row>
    <row r="132" ht="12.0" customHeight="1">
      <c r="A132" s="59"/>
      <c r="B132" s="59"/>
      <c r="C132" s="59"/>
      <c r="D132" s="59"/>
      <c r="E132" s="59"/>
      <c r="F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c r="AH132" s="59"/>
      <c r="AI132" s="59"/>
      <c r="AJ132" s="59"/>
      <c r="AK132" s="59"/>
      <c r="AL132" s="59"/>
      <c r="AM132" s="59"/>
      <c r="AN132" s="59"/>
      <c r="AO132" s="59"/>
      <c r="AP132" s="59"/>
      <c r="AQ132" s="59"/>
    </row>
    <row r="133" ht="12.0" customHeight="1">
      <c r="A133" s="59"/>
      <c r="B133" s="59"/>
      <c r="C133" s="59"/>
      <c r="D133" s="59"/>
      <c r="E133" s="59"/>
      <c r="F133" s="59"/>
      <c r="G133" s="59"/>
      <c r="H133" s="59"/>
      <c r="I133" s="59"/>
      <c r="J133" s="59"/>
      <c r="K133" s="59"/>
      <c r="L133" s="59"/>
      <c r="M133" s="59"/>
      <c r="N133" s="59"/>
      <c r="O133" s="59"/>
      <c r="P133" s="59"/>
      <c r="Q133" s="59"/>
      <c r="R133" s="59"/>
      <c r="S133" s="59"/>
      <c r="T133" s="59"/>
      <c r="U133" s="59"/>
      <c r="V133" s="59"/>
      <c r="W133" s="59"/>
      <c r="X133" s="59"/>
      <c r="Y133" s="59"/>
      <c r="Z133" s="59"/>
      <c r="AA133" s="59"/>
      <c r="AB133" s="59"/>
      <c r="AC133" s="59"/>
      <c r="AD133" s="59"/>
      <c r="AE133" s="59"/>
      <c r="AF133" s="59"/>
      <c r="AG133" s="59"/>
      <c r="AH133" s="59"/>
      <c r="AI133" s="59"/>
      <c r="AJ133" s="59"/>
      <c r="AK133" s="59"/>
      <c r="AL133" s="59"/>
      <c r="AM133" s="59"/>
      <c r="AN133" s="59"/>
      <c r="AO133" s="59"/>
      <c r="AP133" s="59"/>
      <c r="AQ133" s="59"/>
    </row>
    <row r="134" ht="12.0" customHeight="1">
      <c r="A134" s="59"/>
      <c r="B134" s="59"/>
      <c r="C134" s="59"/>
      <c r="D134" s="59"/>
      <c r="E134" s="59"/>
      <c r="F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59"/>
      <c r="AE134" s="59"/>
      <c r="AF134" s="59"/>
      <c r="AG134" s="59"/>
      <c r="AH134" s="59"/>
      <c r="AI134" s="59"/>
      <c r="AJ134" s="59"/>
      <c r="AK134" s="59"/>
      <c r="AL134" s="59"/>
      <c r="AM134" s="59"/>
      <c r="AN134" s="59"/>
      <c r="AO134" s="59"/>
      <c r="AP134" s="59"/>
      <c r="AQ134" s="59"/>
    </row>
    <row r="135" ht="12.0" customHeight="1">
      <c r="A135" s="59"/>
      <c r="B135" s="59"/>
      <c r="C135" s="59"/>
      <c r="D135" s="59"/>
      <c r="E135" s="59"/>
      <c r="F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c r="AE135" s="59"/>
      <c r="AF135" s="59"/>
      <c r="AG135" s="59"/>
      <c r="AH135" s="59"/>
      <c r="AI135" s="59"/>
      <c r="AJ135" s="59"/>
      <c r="AK135" s="59"/>
      <c r="AL135" s="59"/>
      <c r="AM135" s="59"/>
      <c r="AN135" s="59"/>
      <c r="AO135" s="59"/>
      <c r="AP135" s="59"/>
      <c r="AQ135" s="59"/>
    </row>
    <row r="136" ht="12.0" customHeight="1">
      <c r="A136" s="59"/>
      <c r="B136" s="59"/>
      <c r="C136" s="59"/>
      <c r="D136" s="59"/>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c r="AH136" s="59"/>
      <c r="AI136" s="59"/>
      <c r="AJ136" s="59"/>
      <c r="AK136" s="59"/>
      <c r="AL136" s="59"/>
      <c r="AM136" s="59"/>
      <c r="AN136" s="59"/>
      <c r="AO136" s="59"/>
      <c r="AP136" s="59"/>
      <c r="AQ136" s="59"/>
    </row>
    <row r="137" ht="12.0" customHeight="1">
      <c r="A137" s="59"/>
      <c r="B137" s="59"/>
      <c r="C137" s="59"/>
      <c r="D137" s="59"/>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c r="AJ137" s="59"/>
      <c r="AK137" s="59"/>
      <c r="AL137" s="59"/>
      <c r="AM137" s="59"/>
      <c r="AN137" s="59"/>
      <c r="AO137" s="59"/>
      <c r="AP137" s="59"/>
      <c r="AQ137" s="59"/>
    </row>
    <row r="138" ht="12.0" customHeight="1">
      <c r="A138" s="59"/>
      <c r="B138" s="59"/>
      <c r="C138" s="59"/>
      <c r="D138" s="59"/>
      <c r="E138" s="59"/>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c r="AH138" s="59"/>
      <c r="AI138" s="59"/>
      <c r="AJ138" s="59"/>
      <c r="AK138" s="59"/>
      <c r="AL138" s="59"/>
      <c r="AM138" s="59"/>
      <c r="AN138" s="59"/>
      <c r="AO138" s="59"/>
      <c r="AP138" s="59"/>
      <c r="AQ138" s="59"/>
    </row>
    <row r="139" ht="12.0" customHeight="1">
      <c r="A139" s="59"/>
      <c r="B139" s="59"/>
      <c r="C139" s="59"/>
      <c r="D139" s="59"/>
      <c r="E139" s="59"/>
      <c r="F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c r="AH139" s="59"/>
      <c r="AI139" s="59"/>
      <c r="AJ139" s="59"/>
      <c r="AK139" s="59"/>
      <c r="AL139" s="59"/>
      <c r="AM139" s="59"/>
      <c r="AN139" s="59"/>
      <c r="AO139" s="59"/>
      <c r="AP139" s="59"/>
      <c r="AQ139" s="59"/>
    </row>
    <row r="140" ht="12.0" customHeight="1">
      <c r="A140" s="59"/>
      <c r="B140" s="59"/>
      <c r="C140" s="59"/>
      <c r="D140" s="59"/>
      <c r="E140" s="59"/>
      <c r="F140" s="59"/>
      <c r="G140" s="59"/>
      <c r="H140" s="59"/>
      <c r="I140" s="59"/>
      <c r="J140" s="59"/>
      <c r="K140" s="59"/>
      <c r="L140" s="59"/>
      <c r="M140" s="59"/>
      <c r="N140" s="59"/>
      <c r="O140" s="59"/>
      <c r="P140" s="59"/>
      <c r="Q140" s="59"/>
      <c r="R140" s="59"/>
      <c r="S140" s="59"/>
      <c r="T140" s="59"/>
      <c r="U140" s="59"/>
      <c r="V140" s="59"/>
      <c r="W140" s="59"/>
      <c r="X140" s="59"/>
      <c r="Y140" s="59"/>
      <c r="Z140" s="59"/>
      <c r="AA140" s="59"/>
      <c r="AB140" s="59"/>
      <c r="AC140" s="59"/>
      <c r="AD140" s="59"/>
      <c r="AE140" s="59"/>
      <c r="AF140" s="59"/>
      <c r="AG140" s="59"/>
      <c r="AH140" s="59"/>
      <c r="AI140" s="59"/>
      <c r="AJ140" s="59"/>
      <c r="AK140" s="59"/>
      <c r="AL140" s="59"/>
      <c r="AM140" s="59"/>
      <c r="AN140" s="59"/>
      <c r="AO140" s="59"/>
      <c r="AP140" s="59"/>
      <c r="AQ140" s="59"/>
    </row>
    <row r="141" ht="12.0" customHeight="1">
      <c r="A141" s="59"/>
      <c r="B141" s="59"/>
      <c r="C141" s="59"/>
      <c r="D141" s="59"/>
      <c r="E141" s="59"/>
      <c r="F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c r="AH141" s="59"/>
      <c r="AI141" s="59"/>
      <c r="AJ141" s="59"/>
      <c r="AK141" s="59"/>
      <c r="AL141" s="59"/>
      <c r="AM141" s="59"/>
      <c r="AN141" s="59"/>
      <c r="AO141" s="59"/>
      <c r="AP141" s="59"/>
      <c r="AQ141" s="59"/>
    </row>
    <row r="142" ht="12.0" customHeight="1">
      <c r="A142" s="59"/>
      <c r="B142" s="59"/>
      <c r="C142" s="59"/>
      <c r="D142" s="59"/>
      <c r="E142" s="59"/>
      <c r="F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c r="AD142" s="59"/>
      <c r="AE142" s="59"/>
      <c r="AF142" s="59"/>
      <c r="AG142" s="59"/>
      <c r="AH142" s="59"/>
      <c r="AI142" s="59"/>
      <c r="AJ142" s="59"/>
      <c r="AK142" s="59"/>
      <c r="AL142" s="59"/>
      <c r="AM142" s="59"/>
      <c r="AN142" s="59"/>
      <c r="AO142" s="59"/>
      <c r="AP142" s="59"/>
      <c r="AQ142" s="59"/>
    </row>
    <row r="143" ht="12.0" customHeight="1">
      <c r="A143" s="59"/>
      <c r="B143" s="59"/>
      <c r="C143" s="59"/>
      <c r="D143" s="59"/>
      <c r="E143" s="59"/>
      <c r="F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c r="AD143" s="59"/>
      <c r="AE143" s="59"/>
      <c r="AF143" s="59"/>
      <c r="AG143" s="59"/>
      <c r="AH143" s="59"/>
      <c r="AI143" s="59"/>
      <c r="AJ143" s="59"/>
      <c r="AK143" s="59"/>
      <c r="AL143" s="59"/>
      <c r="AM143" s="59"/>
      <c r="AN143" s="59"/>
      <c r="AO143" s="59"/>
      <c r="AP143" s="59"/>
      <c r="AQ143" s="59"/>
    </row>
    <row r="144" ht="12.0" customHeight="1">
      <c r="A144" s="59"/>
      <c r="B144" s="59"/>
      <c r="C144" s="59"/>
      <c r="D144" s="59"/>
      <c r="E144" s="59"/>
      <c r="F144" s="59"/>
      <c r="G144" s="59"/>
      <c r="H144" s="59"/>
      <c r="I144" s="59"/>
      <c r="J144" s="59"/>
      <c r="K144" s="59"/>
      <c r="L144" s="59"/>
      <c r="M144" s="59"/>
      <c r="N144" s="59"/>
      <c r="O144" s="59"/>
      <c r="P144" s="59"/>
      <c r="Q144" s="59"/>
      <c r="R144" s="59"/>
      <c r="S144" s="59"/>
      <c r="T144" s="59"/>
      <c r="U144" s="59"/>
      <c r="V144" s="59"/>
      <c r="W144" s="59"/>
      <c r="X144" s="59"/>
      <c r="Y144" s="59"/>
      <c r="Z144" s="59"/>
      <c r="AA144" s="59"/>
      <c r="AB144" s="59"/>
      <c r="AC144" s="59"/>
      <c r="AD144" s="59"/>
      <c r="AE144" s="59"/>
      <c r="AF144" s="59"/>
      <c r="AG144" s="59"/>
      <c r="AH144" s="59"/>
      <c r="AI144" s="59"/>
      <c r="AJ144" s="59"/>
      <c r="AK144" s="59"/>
      <c r="AL144" s="59"/>
      <c r="AM144" s="59"/>
      <c r="AN144" s="59"/>
      <c r="AO144" s="59"/>
      <c r="AP144" s="59"/>
      <c r="AQ144" s="59"/>
    </row>
    <row r="145" ht="12.0" customHeight="1">
      <c r="A145" s="59"/>
      <c r="B145" s="59"/>
      <c r="C145" s="59"/>
      <c r="D145" s="59"/>
      <c r="E145" s="59"/>
      <c r="F145" s="5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c r="AD145" s="59"/>
      <c r="AE145" s="59"/>
      <c r="AF145" s="59"/>
      <c r="AG145" s="59"/>
      <c r="AH145" s="59"/>
      <c r="AI145" s="59"/>
      <c r="AJ145" s="59"/>
      <c r="AK145" s="59"/>
      <c r="AL145" s="59"/>
      <c r="AM145" s="59"/>
      <c r="AN145" s="59"/>
      <c r="AO145" s="59"/>
      <c r="AP145" s="59"/>
      <c r="AQ145" s="59"/>
    </row>
    <row r="146" ht="12.0" customHeight="1">
      <c r="A146" s="59"/>
      <c r="B146" s="59"/>
      <c r="C146" s="59"/>
      <c r="D146" s="59"/>
      <c r="E146" s="59"/>
      <c r="F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c r="AD146" s="59"/>
      <c r="AE146" s="59"/>
      <c r="AF146" s="59"/>
      <c r="AG146" s="59"/>
      <c r="AH146" s="59"/>
      <c r="AI146" s="59"/>
      <c r="AJ146" s="59"/>
      <c r="AK146" s="59"/>
      <c r="AL146" s="59"/>
      <c r="AM146" s="59"/>
      <c r="AN146" s="59"/>
      <c r="AO146" s="59"/>
      <c r="AP146" s="59"/>
      <c r="AQ146" s="59"/>
    </row>
    <row r="147" ht="12.0" customHeight="1">
      <c r="A147" s="59"/>
      <c r="B147" s="59"/>
      <c r="C147" s="59"/>
      <c r="D147" s="59"/>
      <c r="E147" s="59"/>
      <c r="F147" s="59"/>
      <c r="G147" s="59"/>
      <c r="H147" s="59"/>
      <c r="I147" s="59"/>
      <c r="J147" s="59"/>
      <c r="K147" s="59"/>
      <c r="L147" s="59"/>
      <c r="M147" s="59"/>
      <c r="N147" s="59"/>
      <c r="O147" s="59"/>
      <c r="P147" s="59"/>
      <c r="Q147" s="59"/>
      <c r="R147" s="59"/>
      <c r="S147" s="59"/>
      <c r="T147" s="59"/>
      <c r="U147" s="59"/>
      <c r="V147" s="59"/>
      <c r="W147" s="59"/>
      <c r="X147" s="59"/>
      <c r="Y147" s="59"/>
      <c r="Z147" s="59"/>
      <c r="AA147" s="59"/>
      <c r="AB147" s="59"/>
      <c r="AC147" s="59"/>
      <c r="AD147" s="59"/>
      <c r="AE147" s="59"/>
      <c r="AF147" s="59"/>
      <c r="AG147" s="59"/>
      <c r="AH147" s="59"/>
      <c r="AI147" s="59"/>
      <c r="AJ147" s="59"/>
      <c r="AK147" s="59"/>
      <c r="AL147" s="59"/>
      <c r="AM147" s="59"/>
      <c r="AN147" s="59"/>
      <c r="AO147" s="59"/>
      <c r="AP147" s="59"/>
      <c r="AQ147" s="59"/>
    </row>
    <row r="148" ht="12.0" customHeight="1">
      <c r="A148" s="59"/>
      <c r="B148" s="59"/>
      <c r="C148" s="59"/>
      <c r="D148" s="59"/>
      <c r="E148" s="59"/>
      <c r="F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E148" s="59"/>
      <c r="AF148" s="59"/>
      <c r="AG148" s="59"/>
      <c r="AH148" s="59"/>
      <c r="AI148" s="59"/>
      <c r="AJ148" s="59"/>
      <c r="AK148" s="59"/>
      <c r="AL148" s="59"/>
      <c r="AM148" s="59"/>
      <c r="AN148" s="59"/>
      <c r="AO148" s="59"/>
      <c r="AP148" s="59"/>
      <c r="AQ148" s="59"/>
    </row>
    <row r="149" ht="12.0" customHeight="1">
      <c r="A149" s="59"/>
      <c r="B149" s="59"/>
      <c r="C149" s="59"/>
      <c r="D149" s="59"/>
      <c r="E149" s="59"/>
      <c r="F149" s="59"/>
      <c r="G149" s="59"/>
      <c r="H149" s="59"/>
      <c r="I149" s="59"/>
      <c r="J149" s="59"/>
      <c r="K149" s="59"/>
      <c r="L149" s="59"/>
      <c r="M149" s="59"/>
      <c r="N149" s="59"/>
      <c r="O149" s="59"/>
      <c r="P149" s="59"/>
      <c r="Q149" s="59"/>
      <c r="R149" s="59"/>
      <c r="S149" s="59"/>
      <c r="T149" s="59"/>
      <c r="U149" s="59"/>
      <c r="V149" s="59"/>
      <c r="W149" s="59"/>
      <c r="X149" s="59"/>
      <c r="Y149" s="59"/>
      <c r="Z149" s="59"/>
      <c r="AA149" s="59"/>
      <c r="AB149" s="59"/>
      <c r="AC149" s="59"/>
      <c r="AD149" s="59"/>
      <c r="AE149" s="59"/>
      <c r="AF149" s="59"/>
      <c r="AG149" s="59"/>
      <c r="AH149" s="59"/>
      <c r="AI149" s="59"/>
      <c r="AJ149" s="59"/>
      <c r="AK149" s="59"/>
      <c r="AL149" s="59"/>
      <c r="AM149" s="59"/>
      <c r="AN149" s="59"/>
      <c r="AO149" s="59"/>
      <c r="AP149" s="59"/>
      <c r="AQ149" s="59"/>
    </row>
    <row r="150" ht="12.0" customHeight="1">
      <c r="A150" s="59"/>
      <c r="B150" s="59"/>
      <c r="C150" s="59"/>
      <c r="D150" s="59"/>
      <c r="E150" s="59"/>
      <c r="F150" s="59"/>
      <c r="G150" s="59"/>
      <c r="H150" s="59"/>
      <c r="I150" s="59"/>
      <c r="J150" s="59"/>
      <c r="K150" s="59"/>
      <c r="L150" s="59"/>
      <c r="M150" s="59"/>
      <c r="N150" s="59"/>
      <c r="O150" s="59"/>
      <c r="P150" s="59"/>
      <c r="Q150" s="59"/>
      <c r="R150" s="59"/>
      <c r="S150" s="59"/>
      <c r="T150" s="59"/>
      <c r="U150" s="59"/>
      <c r="V150" s="59"/>
      <c r="W150" s="59"/>
      <c r="X150" s="59"/>
      <c r="Y150" s="59"/>
      <c r="Z150" s="59"/>
      <c r="AA150" s="59"/>
      <c r="AB150" s="59"/>
      <c r="AC150" s="59"/>
      <c r="AD150" s="59"/>
      <c r="AE150" s="59"/>
      <c r="AF150" s="59"/>
      <c r="AG150" s="59"/>
      <c r="AH150" s="59"/>
      <c r="AI150" s="59"/>
      <c r="AJ150" s="59"/>
      <c r="AK150" s="59"/>
      <c r="AL150" s="59"/>
      <c r="AM150" s="59"/>
      <c r="AN150" s="59"/>
      <c r="AO150" s="59"/>
      <c r="AP150" s="59"/>
      <c r="AQ150" s="59"/>
    </row>
    <row r="151" ht="12.0" customHeight="1">
      <c r="A151" s="59"/>
      <c r="B151" s="59"/>
      <c r="C151" s="59"/>
      <c r="D151" s="59"/>
      <c r="E151" s="59"/>
      <c r="F151" s="59"/>
      <c r="G151" s="59"/>
      <c r="H151" s="59"/>
      <c r="I151" s="59"/>
      <c r="J151" s="59"/>
      <c r="K151" s="59"/>
      <c r="L151" s="59"/>
      <c r="M151" s="59"/>
      <c r="N151" s="59"/>
      <c r="O151" s="59"/>
      <c r="P151" s="59"/>
      <c r="Q151" s="59"/>
      <c r="R151" s="59"/>
      <c r="S151" s="59"/>
      <c r="T151" s="59"/>
      <c r="U151" s="59"/>
      <c r="V151" s="59"/>
      <c r="W151" s="59"/>
      <c r="X151" s="59"/>
      <c r="Y151" s="59"/>
      <c r="Z151" s="59"/>
      <c r="AA151" s="59"/>
      <c r="AB151" s="59"/>
      <c r="AC151" s="59"/>
      <c r="AD151" s="59"/>
      <c r="AE151" s="59"/>
      <c r="AF151" s="59"/>
      <c r="AG151" s="59"/>
      <c r="AH151" s="59"/>
      <c r="AI151" s="59"/>
      <c r="AJ151" s="59"/>
      <c r="AK151" s="59"/>
      <c r="AL151" s="59"/>
      <c r="AM151" s="59"/>
      <c r="AN151" s="59"/>
      <c r="AO151" s="59"/>
      <c r="AP151" s="59"/>
      <c r="AQ151" s="59"/>
    </row>
    <row r="152" ht="12.0" customHeight="1">
      <c r="A152" s="59"/>
      <c r="B152" s="59"/>
      <c r="C152" s="59"/>
      <c r="D152" s="59"/>
      <c r="E152" s="59"/>
      <c r="F152" s="59"/>
      <c r="G152" s="59"/>
      <c r="H152" s="59"/>
      <c r="I152" s="59"/>
      <c r="J152" s="59"/>
      <c r="K152" s="59"/>
      <c r="L152" s="59"/>
      <c r="M152" s="59"/>
      <c r="N152" s="59"/>
      <c r="O152" s="59"/>
      <c r="P152" s="59"/>
      <c r="Q152" s="59"/>
      <c r="R152" s="59"/>
      <c r="S152" s="59"/>
      <c r="T152" s="59"/>
      <c r="U152" s="59"/>
      <c r="V152" s="59"/>
      <c r="W152" s="59"/>
      <c r="X152" s="59"/>
      <c r="Y152" s="59"/>
      <c r="Z152" s="59"/>
      <c r="AA152" s="59"/>
      <c r="AB152" s="59"/>
      <c r="AC152" s="59"/>
      <c r="AD152" s="59"/>
      <c r="AE152" s="59"/>
      <c r="AF152" s="59"/>
      <c r="AG152" s="59"/>
      <c r="AH152" s="59"/>
      <c r="AI152" s="59"/>
      <c r="AJ152" s="59"/>
      <c r="AK152" s="59"/>
      <c r="AL152" s="59"/>
      <c r="AM152" s="59"/>
      <c r="AN152" s="59"/>
      <c r="AO152" s="59"/>
      <c r="AP152" s="59"/>
      <c r="AQ152" s="59"/>
    </row>
    <row r="153" ht="12.0" customHeight="1">
      <c r="A153" s="59"/>
      <c r="B153" s="59"/>
      <c r="C153" s="59"/>
      <c r="D153" s="59"/>
      <c r="E153" s="59"/>
      <c r="F153" s="59"/>
      <c r="G153" s="59"/>
      <c r="H153" s="59"/>
      <c r="I153" s="59"/>
      <c r="J153" s="59"/>
      <c r="K153" s="59"/>
      <c r="L153" s="59"/>
      <c r="M153" s="59"/>
      <c r="N153" s="59"/>
      <c r="O153" s="59"/>
      <c r="P153" s="59"/>
      <c r="Q153" s="59"/>
      <c r="R153" s="59"/>
      <c r="S153" s="59"/>
      <c r="T153" s="59"/>
      <c r="U153" s="59"/>
      <c r="V153" s="59"/>
      <c r="W153" s="59"/>
      <c r="X153" s="59"/>
      <c r="Y153" s="59"/>
      <c r="Z153" s="59"/>
      <c r="AA153" s="59"/>
      <c r="AB153" s="59"/>
      <c r="AC153" s="59"/>
      <c r="AD153" s="59"/>
      <c r="AE153" s="59"/>
      <c r="AF153" s="59"/>
      <c r="AG153" s="59"/>
      <c r="AH153" s="59"/>
      <c r="AI153" s="59"/>
      <c r="AJ153" s="59"/>
      <c r="AK153" s="59"/>
      <c r="AL153" s="59"/>
      <c r="AM153" s="59"/>
      <c r="AN153" s="59"/>
      <c r="AO153" s="59"/>
      <c r="AP153" s="59"/>
      <c r="AQ153" s="59"/>
    </row>
    <row r="154" ht="12.0" customHeight="1">
      <c r="A154" s="59"/>
      <c r="B154" s="59"/>
      <c r="C154" s="59"/>
      <c r="D154" s="59"/>
      <c r="E154" s="59"/>
      <c r="F154" s="59"/>
      <c r="G154" s="59"/>
      <c r="H154" s="59"/>
      <c r="I154" s="59"/>
      <c r="J154" s="59"/>
      <c r="K154" s="59"/>
      <c r="L154" s="59"/>
      <c r="M154" s="59"/>
      <c r="N154" s="59"/>
      <c r="O154" s="59"/>
      <c r="P154" s="59"/>
      <c r="Q154" s="59"/>
      <c r="R154" s="59"/>
      <c r="S154" s="59"/>
      <c r="T154" s="59"/>
      <c r="U154" s="59"/>
      <c r="V154" s="59"/>
      <c r="W154" s="59"/>
      <c r="X154" s="59"/>
      <c r="Y154" s="59"/>
      <c r="Z154" s="59"/>
      <c r="AA154" s="59"/>
      <c r="AB154" s="59"/>
      <c r="AC154" s="59"/>
      <c r="AD154" s="59"/>
      <c r="AE154" s="59"/>
      <c r="AF154" s="59"/>
      <c r="AG154" s="59"/>
      <c r="AH154" s="59"/>
      <c r="AI154" s="59"/>
      <c r="AJ154" s="59"/>
      <c r="AK154" s="59"/>
      <c r="AL154" s="59"/>
      <c r="AM154" s="59"/>
      <c r="AN154" s="59"/>
      <c r="AO154" s="59"/>
      <c r="AP154" s="59"/>
      <c r="AQ154" s="59"/>
    </row>
    <row r="155" ht="12.0" customHeight="1">
      <c r="A155" s="59"/>
      <c r="B155" s="59"/>
      <c r="C155" s="59"/>
      <c r="D155" s="59"/>
      <c r="E155" s="59"/>
      <c r="F155" s="59"/>
      <c r="G155" s="59"/>
      <c r="H155" s="59"/>
      <c r="I155" s="59"/>
      <c r="J155" s="59"/>
      <c r="K155" s="59"/>
      <c r="L155" s="59"/>
      <c r="M155" s="59"/>
      <c r="N155" s="59"/>
      <c r="O155" s="59"/>
      <c r="P155" s="59"/>
      <c r="Q155" s="59"/>
      <c r="R155" s="59"/>
      <c r="S155" s="59"/>
      <c r="T155" s="59"/>
      <c r="U155" s="59"/>
      <c r="V155" s="59"/>
      <c r="W155" s="59"/>
      <c r="X155" s="59"/>
      <c r="Y155" s="59"/>
      <c r="Z155" s="59"/>
      <c r="AA155" s="59"/>
      <c r="AB155" s="59"/>
      <c r="AC155" s="59"/>
      <c r="AD155" s="59"/>
      <c r="AE155" s="59"/>
      <c r="AF155" s="59"/>
      <c r="AG155" s="59"/>
      <c r="AH155" s="59"/>
      <c r="AI155" s="59"/>
      <c r="AJ155" s="59"/>
      <c r="AK155" s="59"/>
      <c r="AL155" s="59"/>
      <c r="AM155" s="59"/>
      <c r="AN155" s="59"/>
      <c r="AO155" s="59"/>
      <c r="AP155" s="59"/>
      <c r="AQ155" s="59"/>
    </row>
    <row r="156" ht="12.0" customHeight="1">
      <c r="A156" s="59"/>
      <c r="B156" s="59"/>
      <c r="C156" s="59"/>
      <c r="D156" s="59"/>
      <c r="E156" s="59"/>
      <c r="F156" s="59"/>
      <c r="G156" s="59"/>
      <c r="H156" s="59"/>
      <c r="I156" s="59"/>
      <c r="J156" s="59"/>
      <c r="K156" s="59"/>
      <c r="L156" s="59"/>
      <c r="M156" s="59"/>
      <c r="N156" s="59"/>
      <c r="O156" s="59"/>
      <c r="P156" s="59"/>
      <c r="Q156" s="59"/>
      <c r="R156" s="59"/>
      <c r="S156" s="59"/>
      <c r="T156" s="59"/>
      <c r="U156" s="59"/>
      <c r="V156" s="59"/>
      <c r="W156" s="59"/>
      <c r="X156" s="59"/>
      <c r="Y156" s="59"/>
      <c r="Z156" s="59"/>
      <c r="AA156" s="59"/>
      <c r="AB156" s="59"/>
      <c r="AC156" s="59"/>
      <c r="AD156" s="59"/>
      <c r="AE156" s="59"/>
      <c r="AF156" s="59"/>
      <c r="AG156" s="59"/>
      <c r="AH156" s="59"/>
      <c r="AI156" s="59"/>
      <c r="AJ156" s="59"/>
      <c r="AK156" s="59"/>
      <c r="AL156" s="59"/>
      <c r="AM156" s="59"/>
      <c r="AN156" s="59"/>
      <c r="AO156" s="59"/>
      <c r="AP156" s="59"/>
      <c r="AQ156" s="59"/>
    </row>
    <row r="157" ht="12.0" customHeight="1">
      <c r="A157" s="59"/>
      <c r="B157" s="59"/>
      <c r="C157" s="59"/>
      <c r="D157" s="59"/>
      <c r="E157" s="59"/>
      <c r="F157" s="59"/>
      <c r="G157" s="59"/>
      <c r="H157" s="59"/>
      <c r="I157" s="59"/>
      <c r="J157" s="59"/>
      <c r="K157" s="59"/>
      <c r="L157" s="59"/>
      <c r="M157" s="59"/>
      <c r="N157" s="59"/>
      <c r="O157" s="59"/>
      <c r="P157" s="59"/>
      <c r="Q157" s="59"/>
      <c r="R157" s="59"/>
      <c r="S157" s="59"/>
      <c r="T157" s="59"/>
      <c r="U157" s="59"/>
      <c r="V157" s="59"/>
      <c r="W157" s="59"/>
      <c r="X157" s="59"/>
      <c r="Y157" s="59"/>
      <c r="Z157" s="59"/>
      <c r="AA157" s="59"/>
      <c r="AB157" s="59"/>
      <c r="AC157" s="59"/>
      <c r="AD157" s="59"/>
      <c r="AE157" s="59"/>
      <c r="AF157" s="59"/>
      <c r="AG157" s="59"/>
      <c r="AH157" s="59"/>
      <c r="AI157" s="59"/>
      <c r="AJ157" s="59"/>
      <c r="AK157" s="59"/>
      <c r="AL157" s="59"/>
      <c r="AM157" s="59"/>
      <c r="AN157" s="59"/>
      <c r="AO157" s="59"/>
      <c r="AP157" s="59"/>
      <c r="AQ157" s="59"/>
    </row>
    <row r="158" ht="12.0" customHeight="1">
      <c r="A158" s="59"/>
      <c r="B158" s="59"/>
      <c r="C158" s="59"/>
      <c r="D158" s="59"/>
      <c r="E158" s="59"/>
      <c r="F158" s="59"/>
      <c r="G158" s="59"/>
      <c r="H158" s="59"/>
      <c r="I158" s="59"/>
      <c r="J158" s="59"/>
      <c r="K158" s="59"/>
      <c r="L158" s="59"/>
      <c r="M158" s="59"/>
      <c r="N158" s="59"/>
      <c r="O158" s="59"/>
      <c r="P158" s="59"/>
      <c r="Q158" s="59"/>
      <c r="R158" s="59"/>
      <c r="S158" s="59"/>
      <c r="T158" s="59"/>
      <c r="U158" s="59"/>
      <c r="V158" s="59"/>
      <c r="W158" s="59"/>
      <c r="X158" s="59"/>
      <c r="Y158" s="59"/>
      <c r="Z158" s="59"/>
      <c r="AA158" s="59"/>
      <c r="AB158" s="59"/>
      <c r="AC158" s="59"/>
      <c r="AD158" s="59"/>
      <c r="AE158" s="59"/>
      <c r="AF158" s="59"/>
      <c r="AG158" s="59"/>
      <c r="AH158" s="59"/>
      <c r="AI158" s="59"/>
      <c r="AJ158" s="59"/>
      <c r="AK158" s="59"/>
      <c r="AL158" s="59"/>
      <c r="AM158" s="59"/>
      <c r="AN158" s="59"/>
      <c r="AO158" s="59"/>
      <c r="AP158" s="59"/>
      <c r="AQ158" s="59"/>
    </row>
    <row r="159" ht="12.0" customHeight="1">
      <c r="A159" s="59"/>
      <c r="B159" s="59"/>
      <c r="C159" s="59"/>
      <c r="D159" s="59"/>
      <c r="E159" s="59"/>
      <c r="F159" s="59"/>
      <c r="G159" s="59"/>
      <c r="H159" s="59"/>
      <c r="I159" s="59"/>
      <c r="J159" s="59"/>
      <c r="K159" s="59"/>
      <c r="L159" s="59"/>
      <c r="M159" s="59"/>
      <c r="N159" s="59"/>
      <c r="O159" s="59"/>
      <c r="P159" s="59"/>
      <c r="Q159" s="59"/>
      <c r="R159" s="59"/>
      <c r="S159" s="59"/>
      <c r="T159" s="59"/>
      <c r="U159" s="59"/>
      <c r="V159" s="59"/>
      <c r="W159" s="59"/>
      <c r="X159" s="59"/>
      <c r="Y159" s="59"/>
      <c r="Z159" s="59"/>
      <c r="AA159" s="59"/>
      <c r="AB159" s="59"/>
      <c r="AC159" s="59"/>
      <c r="AD159" s="59"/>
      <c r="AE159" s="59"/>
      <c r="AF159" s="59"/>
      <c r="AG159" s="59"/>
      <c r="AH159" s="59"/>
      <c r="AI159" s="59"/>
      <c r="AJ159" s="59"/>
      <c r="AK159" s="59"/>
      <c r="AL159" s="59"/>
      <c r="AM159" s="59"/>
      <c r="AN159" s="59"/>
      <c r="AO159" s="59"/>
      <c r="AP159" s="59"/>
      <c r="AQ159" s="59"/>
    </row>
    <row r="160" ht="12.0" customHeight="1">
      <c r="A160" s="59"/>
      <c r="B160" s="59"/>
      <c r="C160" s="59"/>
      <c r="D160" s="59"/>
      <c r="E160" s="59"/>
      <c r="F160" s="59"/>
      <c r="G160" s="59"/>
      <c r="H160" s="59"/>
      <c r="I160" s="59"/>
      <c r="J160" s="59"/>
      <c r="K160" s="59"/>
      <c r="L160" s="59"/>
      <c r="M160" s="59"/>
      <c r="N160" s="59"/>
      <c r="O160" s="59"/>
      <c r="P160" s="59"/>
      <c r="Q160" s="59"/>
      <c r="R160" s="59"/>
      <c r="S160" s="59"/>
      <c r="T160" s="59"/>
      <c r="U160" s="59"/>
      <c r="V160" s="59"/>
      <c r="W160" s="59"/>
      <c r="X160" s="59"/>
      <c r="Y160" s="59"/>
      <c r="Z160" s="59"/>
      <c r="AA160" s="59"/>
      <c r="AB160" s="59"/>
      <c r="AC160" s="59"/>
      <c r="AD160" s="59"/>
      <c r="AE160" s="59"/>
      <c r="AF160" s="59"/>
      <c r="AG160" s="59"/>
      <c r="AH160" s="59"/>
      <c r="AI160" s="59"/>
      <c r="AJ160" s="59"/>
      <c r="AK160" s="59"/>
      <c r="AL160" s="59"/>
      <c r="AM160" s="59"/>
      <c r="AN160" s="59"/>
      <c r="AO160" s="59"/>
      <c r="AP160" s="59"/>
      <c r="AQ160" s="59"/>
    </row>
    <row r="161" ht="12.0" customHeight="1">
      <c r="A161" s="59"/>
      <c r="B161" s="59"/>
      <c r="C161" s="59"/>
      <c r="D161" s="59"/>
      <c r="E161" s="59"/>
      <c r="F161" s="59"/>
      <c r="G161" s="59"/>
      <c r="H161" s="59"/>
      <c r="I161" s="59"/>
      <c r="J161" s="59"/>
      <c r="K161" s="59"/>
      <c r="L161" s="59"/>
      <c r="M161" s="59"/>
      <c r="N161" s="59"/>
      <c r="O161" s="59"/>
      <c r="P161" s="59"/>
      <c r="Q161" s="59"/>
      <c r="R161" s="59"/>
      <c r="S161" s="59"/>
      <c r="T161" s="59"/>
      <c r="U161" s="59"/>
      <c r="V161" s="59"/>
      <c r="W161" s="59"/>
      <c r="X161" s="59"/>
      <c r="Y161" s="59"/>
      <c r="Z161" s="59"/>
      <c r="AA161" s="59"/>
      <c r="AB161" s="59"/>
      <c r="AC161" s="59"/>
      <c r="AD161" s="59"/>
      <c r="AE161" s="59"/>
      <c r="AF161" s="59"/>
      <c r="AG161" s="59"/>
      <c r="AH161" s="59"/>
      <c r="AI161" s="59"/>
      <c r="AJ161" s="59"/>
      <c r="AK161" s="59"/>
      <c r="AL161" s="59"/>
      <c r="AM161" s="59"/>
      <c r="AN161" s="59"/>
      <c r="AO161" s="59"/>
      <c r="AP161" s="59"/>
      <c r="AQ161" s="59"/>
    </row>
    <row r="162" ht="12.0" customHeight="1">
      <c r="A162" s="59"/>
      <c r="B162" s="59"/>
      <c r="C162" s="59"/>
      <c r="D162" s="59"/>
      <c r="E162" s="59"/>
      <c r="F162" s="59"/>
      <c r="G162" s="59"/>
      <c r="H162" s="59"/>
      <c r="I162" s="59"/>
      <c r="J162" s="59"/>
      <c r="K162" s="59"/>
      <c r="L162" s="59"/>
      <c r="M162" s="59"/>
      <c r="N162" s="59"/>
      <c r="O162" s="59"/>
      <c r="P162" s="59"/>
      <c r="Q162" s="59"/>
      <c r="R162" s="59"/>
      <c r="S162" s="59"/>
      <c r="T162" s="59"/>
      <c r="U162" s="59"/>
      <c r="V162" s="59"/>
      <c r="W162" s="59"/>
      <c r="X162" s="59"/>
      <c r="Y162" s="59"/>
      <c r="Z162" s="59"/>
      <c r="AA162" s="59"/>
      <c r="AB162" s="59"/>
      <c r="AC162" s="59"/>
      <c r="AD162" s="59"/>
      <c r="AE162" s="59"/>
      <c r="AF162" s="59"/>
      <c r="AG162" s="59"/>
      <c r="AH162" s="59"/>
      <c r="AI162" s="59"/>
      <c r="AJ162" s="59"/>
      <c r="AK162" s="59"/>
      <c r="AL162" s="59"/>
      <c r="AM162" s="59"/>
      <c r="AN162" s="59"/>
      <c r="AO162" s="59"/>
      <c r="AP162" s="59"/>
      <c r="AQ162" s="59"/>
    </row>
    <row r="163" ht="12.0" customHeight="1">
      <c r="A163" s="59"/>
      <c r="B163" s="59"/>
      <c r="C163" s="59"/>
      <c r="D163" s="59"/>
      <c r="E163" s="59"/>
      <c r="F163" s="59"/>
      <c r="G163" s="59"/>
      <c r="H163" s="59"/>
      <c r="I163" s="59"/>
      <c r="J163" s="59"/>
      <c r="K163" s="59"/>
      <c r="L163" s="59"/>
      <c r="M163" s="59"/>
      <c r="N163" s="59"/>
      <c r="O163" s="59"/>
      <c r="P163" s="59"/>
      <c r="Q163" s="59"/>
      <c r="R163" s="59"/>
      <c r="S163" s="59"/>
      <c r="T163" s="59"/>
      <c r="U163" s="59"/>
      <c r="V163" s="59"/>
      <c r="W163" s="59"/>
      <c r="X163" s="59"/>
      <c r="Y163" s="59"/>
      <c r="Z163" s="59"/>
      <c r="AA163" s="59"/>
      <c r="AB163" s="59"/>
      <c r="AC163" s="59"/>
      <c r="AD163" s="59"/>
      <c r="AE163" s="59"/>
      <c r="AF163" s="59"/>
      <c r="AG163" s="59"/>
      <c r="AH163" s="59"/>
      <c r="AI163" s="59"/>
      <c r="AJ163" s="59"/>
      <c r="AK163" s="59"/>
      <c r="AL163" s="59"/>
      <c r="AM163" s="59"/>
      <c r="AN163" s="59"/>
      <c r="AO163" s="59"/>
      <c r="AP163" s="59"/>
      <c r="AQ163" s="59"/>
    </row>
    <row r="164" ht="12.0" customHeight="1">
      <c r="A164" s="59"/>
      <c r="B164" s="59"/>
      <c r="C164" s="59"/>
      <c r="D164" s="59"/>
      <c r="E164" s="59"/>
      <c r="F164" s="59"/>
      <c r="G164" s="59"/>
      <c r="H164" s="59"/>
      <c r="I164" s="59"/>
      <c r="J164" s="59"/>
      <c r="K164" s="59"/>
      <c r="L164" s="59"/>
      <c r="M164" s="59"/>
      <c r="N164" s="59"/>
      <c r="O164" s="59"/>
      <c r="P164" s="59"/>
      <c r="Q164" s="59"/>
      <c r="R164" s="59"/>
      <c r="S164" s="59"/>
      <c r="T164" s="59"/>
      <c r="U164" s="59"/>
      <c r="V164" s="59"/>
      <c r="W164" s="59"/>
      <c r="X164" s="59"/>
      <c r="Y164" s="59"/>
      <c r="Z164" s="59"/>
      <c r="AA164" s="59"/>
      <c r="AB164" s="59"/>
      <c r="AC164" s="59"/>
      <c r="AD164" s="59"/>
      <c r="AE164" s="59"/>
      <c r="AF164" s="59"/>
      <c r="AG164" s="59"/>
      <c r="AH164" s="59"/>
      <c r="AI164" s="59"/>
      <c r="AJ164" s="59"/>
      <c r="AK164" s="59"/>
      <c r="AL164" s="59"/>
      <c r="AM164" s="59"/>
      <c r="AN164" s="59"/>
      <c r="AO164" s="59"/>
      <c r="AP164" s="59"/>
      <c r="AQ164" s="59"/>
    </row>
    <row r="165" ht="12.0" customHeight="1">
      <c r="A165" s="59"/>
      <c r="B165" s="59"/>
      <c r="C165" s="59"/>
      <c r="D165" s="59"/>
      <c r="E165" s="59"/>
      <c r="F165" s="59"/>
      <c r="G165" s="59"/>
      <c r="H165" s="59"/>
      <c r="I165" s="59"/>
      <c r="J165" s="59"/>
      <c r="K165" s="59"/>
      <c r="L165" s="59"/>
      <c r="M165" s="59"/>
      <c r="N165" s="59"/>
      <c r="O165" s="59"/>
      <c r="P165" s="59"/>
      <c r="Q165" s="59"/>
      <c r="R165" s="59"/>
      <c r="S165" s="59"/>
      <c r="T165" s="59"/>
      <c r="U165" s="59"/>
      <c r="V165" s="59"/>
      <c r="W165" s="59"/>
      <c r="X165" s="59"/>
      <c r="Y165" s="59"/>
      <c r="Z165" s="59"/>
      <c r="AA165" s="59"/>
      <c r="AB165" s="59"/>
      <c r="AC165" s="59"/>
      <c r="AD165" s="59"/>
      <c r="AE165" s="59"/>
      <c r="AF165" s="59"/>
      <c r="AG165" s="59"/>
      <c r="AH165" s="59"/>
      <c r="AI165" s="59"/>
      <c r="AJ165" s="59"/>
      <c r="AK165" s="59"/>
      <c r="AL165" s="59"/>
      <c r="AM165" s="59"/>
      <c r="AN165" s="59"/>
      <c r="AO165" s="59"/>
      <c r="AP165" s="59"/>
      <c r="AQ165" s="59"/>
    </row>
    <row r="166" ht="12.0" customHeight="1">
      <c r="A166" s="59"/>
      <c r="B166" s="59"/>
      <c r="C166" s="59"/>
      <c r="D166" s="59"/>
      <c r="E166" s="59"/>
      <c r="F166" s="59"/>
      <c r="G166" s="59"/>
      <c r="H166" s="59"/>
      <c r="I166" s="59"/>
      <c r="J166" s="59"/>
      <c r="K166" s="59"/>
      <c r="L166" s="59"/>
      <c r="M166" s="59"/>
      <c r="N166" s="59"/>
      <c r="O166" s="59"/>
      <c r="P166" s="59"/>
      <c r="Q166" s="59"/>
      <c r="R166" s="59"/>
      <c r="S166" s="59"/>
      <c r="T166" s="59"/>
      <c r="U166" s="59"/>
      <c r="V166" s="59"/>
      <c r="W166" s="59"/>
      <c r="X166" s="59"/>
      <c r="Y166" s="59"/>
      <c r="Z166" s="59"/>
      <c r="AA166" s="59"/>
      <c r="AB166" s="59"/>
      <c r="AC166" s="59"/>
      <c r="AD166" s="59"/>
      <c r="AE166" s="59"/>
      <c r="AF166" s="59"/>
      <c r="AG166" s="59"/>
      <c r="AH166" s="59"/>
      <c r="AI166" s="59"/>
      <c r="AJ166" s="59"/>
      <c r="AK166" s="59"/>
      <c r="AL166" s="59"/>
      <c r="AM166" s="59"/>
      <c r="AN166" s="59"/>
      <c r="AO166" s="59"/>
      <c r="AP166" s="59"/>
      <c r="AQ166" s="59"/>
    </row>
    <row r="167" ht="12.0" customHeight="1">
      <c r="A167" s="59"/>
      <c r="B167" s="59"/>
      <c r="C167" s="59"/>
      <c r="D167" s="59"/>
      <c r="E167" s="59"/>
      <c r="F167" s="59"/>
      <c r="G167" s="59"/>
      <c r="H167" s="59"/>
      <c r="I167" s="59"/>
      <c r="J167" s="59"/>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c r="AH167" s="59"/>
      <c r="AI167" s="59"/>
      <c r="AJ167" s="59"/>
      <c r="AK167" s="59"/>
      <c r="AL167" s="59"/>
      <c r="AM167" s="59"/>
      <c r="AN167" s="59"/>
      <c r="AO167" s="59"/>
      <c r="AP167" s="59"/>
      <c r="AQ167" s="59"/>
    </row>
    <row r="168" ht="12.0" customHeight="1">
      <c r="A168" s="59"/>
      <c r="B168" s="59"/>
      <c r="C168" s="59"/>
      <c r="D168" s="59"/>
      <c r="E168" s="59"/>
      <c r="F168" s="59"/>
      <c r="G168" s="59"/>
      <c r="H168" s="59"/>
      <c r="I168" s="59"/>
      <c r="J168" s="59"/>
      <c r="K168" s="59"/>
      <c r="L168" s="59"/>
      <c r="M168" s="59"/>
      <c r="N168" s="59"/>
      <c r="O168" s="59"/>
      <c r="P168" s="59"/>
      <c r="Q168" s="59"/>
      <c r="R168" s="59"/>
      <c r="S168" s="59"/>
      <c r="T168" s="59"/>
      <c r="U168" s="59"/>
      <c r="V168" s="59"/>
      <c r="W168" s="59"/>
      <c r="X168" s="59"/>
      <c r="Y168" s="59"/>
      <c r="Z168" s="59"/>
      <c r="AA168" s="59"/>
      <c r="AB168" s="59"/>
      <c r="AC168" s="59"/>
      <c r="AD168" s="59"/>
      <c r="AE168" s="59"/>
      <c r="AF168" s="59"/>
      <c r="AG168" s="59"/>
      <c r="AH168" s="59"/>
      <c r="AI168" s="59"/>
      <c r="AJ168" s="59"/>
      <c r="AK168" s="59"/>
      <c r="AL168" s="59"/>
      <c r="AM168" s="59"/>
      <c r="AN168" s="59"/>
      <c r="AO168" s="59"/>
      <c r="AP168" s="59"/>
      <c r="AQ168" s="59"/>
    </row>
    <row r="169" ht="12.0" customHeight="1">
      <c r="A169" s="59"/>
      <c r="B169" s="59"/>
      <c r="C169" s="59"/>
      <c r="D169" s="59"/>
      <c r="E169" s="59"/>
      <c r="F169" s="59"/>
      <c r="G169" s="59"/>
      <c r="H169" s="59"/>
      <c r="I169" s="59"/>
      <c r="J169" s="59"/>
      <c r="K169" s="5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9"/>
    </row>
    <row r="170" ht="12.0" customHeight="1">
      <c r="A170" s="59"/>
      <c r="B170" s="59"/>
      <c r="C170" s="59"/>
      <c r="D170" s="59"/>
      <c r="E170" s="59"/>
      <c r="F170" s="59"/>
      <c r="G170" s="59"/>
      <c r="H170" s="59"/>
      <c r="I170" s="59"/>
      <c r="J170" s="59"/>
      <c r="K170" s="59"/>
      <c r="L170" s="59"/>
      <c r="M170" s="59"/>
      <c r="N170" s="59"/>
      <c r="O170" s="59"/>
      <c r="P170" s="59"/>
      <c r="Q170" s="59"/>
      <c r="R170" s="59"/>
      <c r="S170" s="59"/>
      <c r="T170" s="59"/>
      <c r="U170" s="59"/>
      <c r="V170" s="59"/>
      <c r="W170" s="59"/>
      <c r="X170" s="59"/>
      <c r="Y170" s="59"/>
      <c r="Z170" s="59"/>
      <c r="AA170" s="59"/>
      <c r="AB170" s="59"/>
      <c r="AC170" s="59"/>
      <c r="AD170" s="59"/>
      <c r="AE170" s="59"/>
      <c r="AF170" s="59"/>
      <c r="AG170" s="59"/>
      <c r="AH170" s="59"/>
      <c r="AI170" s="59"/>
      <c r="AJ170" s="59"/>
      <c r="AK170" s="59"/>
      <c r="AL170" s="59"/>
      <c r="AM170" s="59"/>
      <c r="AN170" s="59"/>
      <c r="AO170" s="59"/>
      <c r="AP170" s="59"/>
      <c r="AQ170" s="59"/>
    </row>
    <row r="171" ht="12.0" customHeight="1">
      <c r="A171" s="59"/>
      <c r="B171" s="59"/>
      <c r="C171" s="59"/>
      <c r="D171" s="59"/>
      <c r="E171" s="59"/>
      <c r="F171" s="59"/>
      <c r="G171" s="59"/>
      <c r="H171" s="59"/>
      <c r="I171" s="59"/>
      <c r="J171" s="59"/>
      <c r="K171" s="59"/>
      <c r="L171" s="59"/>
      <c r="M171" s="59"/>
      <c r="N171" s="59"/>
      <c r="O171" s="59"/>
      <c r="P171" s="59"/>
      <c r="Q171" s="59"/>
      <c r="R171" s="59"/>
      <c r="S171" s="59"/>
      <c r="T171" s="59"/>
      <c r="U171" s="59"/>
      <c r="V171" s="59"/>
      <c r="W171" s="59"/>
      <c r="X171" s="59"/>
      <c r="Y171" s="59"/>
      <c r="Z171" s="59"/>
      <c r="AA171" s="59"/>
      <c r="AB171" s="59"/>
      <c r="AC171" s="59"/>
      <c r="AD171" s="59"/>
      <c r="AE171" s="59"/>
      <c r="AF171" s="59"/>
      <c r="AG171" s="59"/>
      <c r="AH171" s="59"/>
      <c r="AI171" s="59"/>
      <c r="AJ171" s="59"/>
      <c r="AK171" s="59"/>
      <c r="AL171" s="59"/>
      <c r="AM171" s="59"/>
      <c r="AN171" s="59"/>
      <c r="AO171" s="59"/>
      <c r="AP171" s="59"/>
      <c r="AQ171" s="59"/>
    </row>
    <row r="172" ht="12.0" customHeight="1">
      <c r="A172" s="59"/>
      <c r="B172" s="59"/>
      <c r="C172" s="59"/>
      <c r="D172" s="59"/>
      <c r="E172" s="59"/>
      <c r="F172" s="59"/>
      <c r="G172" s="59"/>
      <c r="H172" s="59"/>
      <c r="I172" s="59"/>
      <c r="J172" s="59"/>
      <c r="K172" s="59"/>
      <c r="L172" s="59"/>
      <c r="M172" s="59"/>
      <c r="N172" s="59"/>
      <c r="O172" s="59"/>
      <c r="P172" s="59"/>
      <c r="Q172" s="59"/>
      <c r="R172" s="59"/>
      <c r="S172" s="59"/>
      <c r="T172" s="59"/>
      <c r="U172" s="59"/>
      <c r="V172" s="59"/>
      <c r="W172" s="59"/>
      <c r="X172" s="59"/>
      <c r="Y172" s="59"/>
      <c r="Z172" s="59"/>
      <c r="AA172" s="59"/>
      <c r="AB172" s="59"/>
      <c r="AC172" s="59"/>
      <c r="AD172" s="59"/>
      <c r="AE172" s="59"/>
      <c r="AF172" s="59"/>
      <c r="AG172" s="59"/>
      <c r="AH172" s="59"/>
      <c r="AI172" s="59"/>
      <c r="AJ172" s="59"/>
      <c r="AK172" s="59"/>
      <c r="AL172" s="59"/>
      <c r="AM172" s="59"/>
      <c r="AN172" s="59"/>
      <c r="AO172" s="59"/>
      <c r="AP172" s="59"/>
      <c r="AQ172" s="59"/>
    </row>
    <row r="173" ht="12.0" customHeight="1">
      <c r="A173" s="59"/>
      <c r="B173" s="59"/>
      <c r="C173" s="59"/>
      <c r="D173" s="59"/>
      <c r="E173" s="59"/>
      <c r="F173" s="59"/>
      <c r="G173" s="59"/>
      <c r="H173" s="59"/>
      <c r="I173" s="59"/>
      <c r="J173" s="59"/>
      <c r="K173" s="59"/>
      <c r="L173" s="59"/>
      <c r="M173" s="59"/>
      <c r="N173" s="59"/>
      <c r="O173" s="59"/>
      <c r="P173" s="59"/>
      <c r="Q173" s="59"/>
      <c r="R173" s="59"/>
      <c r="S173" s="59"/>
      <c r="T173" s="59"/>
      <c r="U173" s="59"/>
      <c r="V173" s="59"/>
      <c r="W173" s="59"/>
      <c r="X173" s="59"/>
      <c r="Y173" s="59"/>
      <c r="Z173" s="59"/>
      <c r="AA173" s="59"/>
      <c r="AB173" s="59"/>
      <c r="AC173" s="59"/>
      <c r="AD173" s="59"/>
      <c r="AE173" s="59"/>
      <c r="AF173" s="59"/>
      <c r="AG173" s="59"/>
      <c r="AH173" s="59"/>
      <c r="AI173" s="59"/>
      <c r="AJ173" s="59"/>
      <c r="AK173" s="59"/>
      <c r="AL173" s="59"/>
      <c r="AM173" s="59"/>
      <c r="AN173" s="59"/>
      <c r="AO173" s="59"/>
      <c r="AP173" s="59"/>
      <c r="AQ173" s="59"/>
    </row>
    <row r="174" ht="12.0" customHeight="1">
      <c r="A174" s="59"/>
      <c r="B174" s="59"/>
      <c r="C174" s="59"/>
      <c r="D174" s="59"/>
      <c r="E174" s="59"/>
      <c r="F174" s="59"/>
      <c r="G174" s="59"/>
      <c r="H174" s="59"/>
      <c r="I174" s="59"/>
      <c r="J174" s="59"/>
      <c r="K174" s="59"/>
      <c r="L174" s="59"/>
      <c r="M174" s="59"/>
      <c r="N174" s="59"/>
      <c r="O174" s="59"/>
      <c r="P174" s="59"/>
      <c r="Q174" s="59"/>
      <c r="R174" s="59"/>
      <c r="S174" s="59"/>
      <c r="T174" s="59"/>
      <c r="U174" s="59"/>
      <c r="V174" s="59"/>
      <c r="W174" s="59"/>
      <c r="X174" s="59"/>
      <c r="Y174" s="59"/>
      <c r="Z174" s="59"/>
      <c r="AA174" s="59"/>
      <c r="AB174" s="59"/>
      <c r="AC174" s="59"/>
      <c r="AD174" s="59"/>
      <c r="AE174" s="59"/>
      <c r="AF174" s="59"/>
      <c r="AG174" s="59"/>
      <c r="AH174" s="59"/>
      <c r="AI174" s="59"/>
      <c r="AJ174" s="59"/>
      <c r="AK174" s="59"/>
      <c r="AL174" s="59"/>
      <c r="AM174" s="59"/>
      <c r="AN174" s="59"/>
      <c r="AO174" s="59"/>
      <c r="AP174" s="59"/>
      <c r="AQ174" s="59"/>
    </row>
    <row r="175" ht="12.0" customHeight="1">
      <c r="A175" s="59"/>
      <c r="B175" s="59"/>
      <c r="C175" s="59"/>
      <c r="D175" s="59"/>
      <c r="E175" s="59"/>
      <c r="F175" s="59"/>
      <c r="G175" s="59"/>
      <c r="H175" s="59"/>
      <c r="I175" s="59"/>
      <c r="J175" s="59"/>
      <c r="K175" s="59"/>
      <c r="L175" s="59"/>
      <c r="M175" s="59"/>
      <c r="N175" s="59"/>
      <c r="O175" s="59"/>
      <c r="P175" s="59"/>
      <c r="Q175" s="59"/>
      <c r="R175" s="59"/>
      <c r="S175" s="59"/>
      <c r="T175" s="59"/>
      <c r="U175" s="59"/>
      <c r="V175" s="59"/>
      <c r="W175" s="59"/>
      <c r="X175" s="59"/>
      <c r="Y175" s="59"/>
      <c r="Z175" s="59"/>
      <c r="AA175" s="59"/>
      <c r="AB175" s="59"/>
      <c r="AC175" s="59"/>
      <c r="AD175" s="59"/>
      <c r="AE175" s="59"/>
      <c r="AF175" s="59"/>
      <c r="AG175" s="59"/>
      <c r="AH175" s="59"/>
      <c r="AI175" s="59"/>
      <c r="AJ175" s="59"/>
      <c r="AK175" s="59"/>
      <c r="AL175" s="59"/>
      <c r="AM175" s="59"/>
      <c r="AN175" s="59"/>
      <c r="AO175" s="59"/>
      <c r="AP175" s="59"/>
      <c r="AQ175" s="59"/>
    </row>
    <row r="176" ht="12.0" customHeight="1">
      <c r="A176" s="59"/>
      <c r="B176" s="59"/>
      <c r="C176" s="59"/>
      <c r="D176" s="59"/>
      <c r="E176" s="59"/>
      <c r="F176" s="59"/>
      <c r="G176" s="59"/>
      <c r="H176" s="59"/>
      <c r="I176" s="59"/>
      <c r="J176" s="59"/>
      <c r="K176" s="59"/>
      <c r="L176" s="59"/>
      <c r="M176" s="59"/>
      <c r="N176" s="59"/>
      <c r="O176" s="59"/>
      <c r="P176" s="59"/>
      <c r="Q176" s="59"/>
      <c r="R176" s="59"/>
      <c r="S176" s="59"/>
      <c r="T176" s="59"/>
      <c r="U176" s="59"/>
      <c r="V176" s="59"/>
      <c r="W176" s="59"/>
      <c r="X176" s="59"/>
      <c r="Y176" s="59"/>
      <c r="Z176" s="59"/>
      <c r="AA176" s="59"/>
      <c r="AB176" s="59"/>
      <c r="AC176" s="59"/>
      <c r="AD176" s="59"/>
      <c r="AE176" s="59"/>
      <c r="AF176" s="59"/>
      <c r="AG176" s="59"/>
      <c r="AH176" s="59"/>
      <c r="AI176" s="59"/>
      <c r="AJ176" s="59"/>
      <c r="AK176" s="59"/>
      <c r="AL176" s="59"/>
      <c r="AM176" s="59"/>
      <c r="AN176" s="59"/>
      <c r="AO176" s="59"/>
      <c r="AP176" s="59"/>
      <c r="AQ176" s="59"/>
    </row>
    <row r="177" ht="12.0" customHeight="1">
      <c r="A177" s="59"/>
      <c r="B177" s="59"/>
      <c r="C177" s="59"/>
      <c r="D177" s="59"/>
      <c r="E177" s="59"/>
      <c r="F177" s="59"/>
      <c r="G177" s="59"/>
      <c r="H177" s="59"/>
      <c r="I177" s="59"/>
      <c r="J177" s="59"/>
      <c r="K177" s="59"/>
      <c r="L177" s="59"/>
      <c r="M177" s="59"/>
      <c r="N177" s="59"/>
      <c r="O177" s="59"/>
      <c r="P177" s="59"/>
      <c r="Q177" s="59"/>
      <c r="R177" s="59"/>
      <c r="S177" s="59"/>
      <c r="T177" s="59"/>
      <c r="U177" s="59"/>
      <c r="V177" s="59"/>
      <c r="W177" s="59"/>
      <c r="X177" s="59"/>
      <c r="Y177" s="59"/>
      <c r="Z177" s="59"/>
      <c r="AA177" s="59"/>
      <c r="AB177" s="59"/>
      <c r="AC177" s="59"/>
      <c r="AD177" s="59"/>
      <c r="AE177" s="59"/>
      <c r="AF177" s="59"/>
      <c r="AG177" s="59"/>
      <c r="AH177" s="59"/>
      <c r="AI177" s="59"/>
      <c r="AJ177" s="59"/>
      <c r="AK177" s="59"/>
      <c r="AL177" s="59"/>
      <c r="AM177" s="59"/>
      <c r="AN177" s="59"/>
      <c r="AO177" s="59"/>
      <c r="AP177" s="59"/>
      <c r="AQ177" s="59"/>
    </row>
    <row r="178" ht="12.0" customHeight="1">
      <c r="A178" s="59"/>
      <c r="B178" s="59"/>
      <c r="C178" s="59"/>
      <c r="D178" s="59"/>
      <c r="E178" s="59"/>
      <c r="F178" s="59"/>
      <c r="G178" s="59"/>
      <c r="H178" s="59"/>
      <c r="I178" s="59"/>
      <c r="J178" s="59"/>
      <c r="K178" s="59"/>
      <c r="L178" s="59"/>
      <c r="M178" s="59"/>
      <c r="N178" s="59"/>
      <c r="O178" s="59"/>
      <c r="P178" s="59"/>
      <c r="Q178" s="59"/>
      <c r="R178" s="59"/>
      <c r="S178" s="59"/>
      <c r="T178" s="59"/>
      <c r="U178" s="59"/>
      <c r="V178" s="59"/>
      <c r="W178" s="59"/>
      <c r="X178" s="59"/>
      <c r="Y178" s="59"/>
      <c r="Z178" s="59"/>
      <c r="AA178" s="59"/>
      <c r="AB178" s="59"/>
      <c r="AC178" s="59"/>
      <c r="AD178" s="59"/>
      <c r="AE178" s="59"/>
      <c r="AF178" s="59"/>
      <c r="AG178" s="59"/>
      <c r="AH178" s="59"/>
      <c r="AI178" s="59"/>
      <c r="AJ178" s="59"/>
      <c r="AK178" s="59"/>
      <c r="AL178" s="59"/>
      <c r="AM178" s="59"/>
      <c r="AN178" s="59"/>
      <c r="AO178" s="59"/>
      <c r="AP178" s="59"/>
      <c r="AQ178" s="59"/>
    </row>
    <row r="179" ht="12.0" customHeight="1">
      <c r="A179" s="59"/>
      <c r="B179" s="59"/>
      <c r="C179" s="59"/>
      <c r="D179" s="59"/>
      <c r="E179" s="59"/>
      <c r="F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c r="AD179" s="59"/>
      <c r="AE179" s="59"/>
      <c r="AF179" s="59"/>
      <c r="AG179" s="59"/>
      <c r="AH179" s="59"/>
      <c r="AI179" s="59"/>
      <c r="AJ179" s="59"/>
      <c r="AK179" s="59"/>
      <c r="AL179" s="59"/>
      <c r="AM179" s="59"/>
      <c r="AN179" s="59"/>
      <c r="AO179" s="59"/>
      <c r="AP179" s="59"/>
      <c r="AQ179" s="59"/>
    </row>
    <row r="180" ht="12.0" customHeight="1">
      <c r="A180" s="59"/>
      <c r="B180" s="59"/>
      <c r="C180" s="59"/>
      <c r="D180" s="59"/>
      <c r="E180" s="59"/>
      <c r="F180" s="59"/>
      <c r="G180" s="59"/>
      <c r="H180" s="59"/>
      <c r="I180" s="59"/>
      <c r="J180" s="59"/>
      <c r="K180" s="59"/>
      <c r="L180" s="59"/>
      <c r="M180" s="59"/>
      <c r="N180" s="59"/>
      <c r="O180" s="59"/>
      <c r="P180" s="59"/>
      <c r="Q180" s="59"/>
      <c r="R180" s="59"/>
      <c r="S180" s="59"/>
      <c r="T180" s="59"/>
      <c r="U180" s="59"/>
      <c r="V180" s="59"/>
      <c r="W180" s="59"/>
      <c r="X180" s="59"/>
      <c r="Y180" s="59"/>
      <c r="Z180" s="59"/>
      <c r="AA180" s="59"/>
      <c r="AB180" s="59"/>
      <c r="AC180" s="59"/>
      <c r="AD180" s="59"/>
      <c r="AE180" s="59"/>
      <c r="AF180" s="59"/>
      <c r="AG180" s="59"/>
      <c r="AH180" s="59"/>
      <c r="AI180" s="59"/>
      <c r="AJ180" s="59"/>
      <c r="AK180" s="59"/>
      <c r="AL180" s="59"/>
      <c r="AM180" s="59"/>
      <c r="AN180" s="59"/>
      <c r="AO180" s="59"/>
      <c r="AP180" s="59"/>
      <c r="AQ180" s="59"/>
    </row>
    <row r="181" ht="12.0" customHeight="1">
      <c r="A181" s="59"/>
      <c r="B181" s="59"/>
      <c r="C181" s="59"/>
      <c r="D181" s="59"/>
      <c r="E181" s="59"/>
      <c r="F181" s="59"/>
      <c r="G181" s="59"/>
      <c r="H181" s="59"/>
      <c r="I181" s="59"/>
      <c r="J181" s="59"/>
      <c r="K181" s="59"/>
      <c r="L181" s="59"/>
      <c r="M181" s="59"/>
      <c r="N181" s="59"/>
      <c r="O181" s="59"/>
      <c r="P181" s="59"/>
      <c r="Q181" s="59"/>
      <c r="R181" s="59"/>
      <c r="S181" s="59"/>
      <c r="T181" s="59"/>
      <c r="U181" s="59"/>
      <c r="V181" s="59"/>
      <c r="W181" s="59"/>
      <c r="X181" s="59"/>
      <c r="Y181" s="59"/>
      <c r="Z181" s="59"/>
      <c r="AA181" s="59"/>
      <c r="AB181" s="59"/>
      <c r="AC181" s="59"/>
      <c r="AD181" s="59"/>
      <c r="AE181" s="59"/>
      <c r="AF181" s="59"/>
      <c r="AG181" s="59"/>
      <c r="AH181" s="59"/>
      <c r="AI181" s="59"/>
      <c r="AJ181" s="59"/>
      <c r="AK181" s="59"/>
      <c r="AL181" s="59"/>
      <c r="AM181" s="59"/>
      <c r="AN181" s="59"/>
      <c r="AO181" s="59"/>
      <c r="AP181" s="59"/>
      <c r="AQ181" s="59"/>
    </row>
    <row r="182" ht="12.0" customHeight="1">
      <c r="A182" s="59"/>
      <c r="B182" s="59"/>
      <c r="C182" s="59"/>
      <c r="D182" s="59"/>
      <c r="E182" s="59"/>
      <c r="F182" s="59"/>
      <c r="G182" s="59"/>
      <c r="H182" s="59"/>
      <c r="I182" s="59"/>
      <c r="J182" s="59"/>
      <c r="K182" s="59"/>
      <c r="L182" s="59"/>
      <c r="M182" s="59"/>
      <c r="N182" s="59"/>
      <c r="O182" s="59"/>
      <c r="P182" s="59"/>
      <c r="Q182" s="59"/>
      <c r="R182" s="59"/>
      <c r="S182" s="59"/>
      <c r="T182" s="59"/>
      <c r="U182" s="59"/>
      <c r="V182" s="59"/>
      <c r="W182" s="59"/>
      <c r="X182" s="59"/>
      <c r="Y182" s="59"/>
      <c r="Z182" s="59"/>
      <c r="AA182" s="59"/>
      <c r="AB182" s="59"/>
      <c r="AC182" s="59"/>
      <c r="AD182" s="59"/>
      <c r="AE182" s="59"/>
      <c r="AF182" s="59"/>
      <c r="AG182" s="59"/>
      <c r="AH182" s="59"/>
      <c r="AI182" s="59"/>
      <c r="AJ182" s="59"/>
      <c r="AK182" s="59"/>
      <c r="AL182" s="59"/>
      <c r="AM182" s="59"/>
      <c r="AN182" s="59"/>
      <c r="AO182" s="59"/>
      <c r="AP182" s="59"/>
      <c r="AQ182" s="59"/>
    </row>
    <row r="183" ht="12.0" customHeight="1">
      <c r="A183" s="59"/>
      <c r="B183" s="59"/>
      <c r="C183" s="59"/>
      <c r="D183" s="59"/>
      <c r="E183" s="59"/>
      <c r="F183" s="59"/>
      <c r="G183" s="59"/>
      <c r="H183" s="59"/>
      <c r="I183" s="59"/>
      <c r="J183" s="59"/>
      <c r="K183" s="59"/>
      <c r="L183" s="59"/>
      <c r="M183" s="59"/>
      <c r="N183" s="59"/>
      <c r="O183" s="59"/>
      <c r="P183" s="59"/>
      <c r="Q183" s="59"/>
      <c r="R183" s="59"/>
      <c r="S183" s="59"/>
      <c r="T183" s="59"/>
      <c r="U183" s="59"/>
      <c r="V183" s="59"/>
      <c r="W183" s="59"/>
      <c r="X183" s="59"/>
      <c r="Y183" s="59"/>
      <c r="Z183" s="59"/>
      <c r="AA183" s="59"/>
      <c r="AB183" s="59"/>
      <c r="AC183" s="59"/>
      <c r="AD183" s="59"/>
      <c r="AE183" s="59"/>
      <c r="AF183" s="59"/>
      <c r="AG183" s="59"/>
      <c r="AH183" s="59"/>
      <c r="AI183" s="59"/>
      <c r="AJ183" s="59"/>
      <c r="AK183" s="59"/>
      <c r="AL183" s="59"/>
      <c r="AM183" s="59"/>
      <c r="AN183" s="59"/>
      <c r="AO183" s="59"/>
      <c r="AP183" s="59"/>
      <c r="AQ183" s="59"/>
    </row>
    <row r="184" ht="12.0" customHeight="1">
      <c r="A184" s="59"/>
      <c r="B184" s="59"/>
      <c r="C184" s="59"/>
      <c r="D184" s="59"/>
      <c r="E184" s="59"/>
      <c r="F184" s="59"/>
      <c r="G184" s="59"/>
      <c r="H184" s="59"/>
      <c r="I184" s="59"/>
      <c r="J184" s="59"/>
      <c r="K184" s="59"/>
      <c r="L184" s="59"/>
      <c r="M184" s="59"/>
      <c r="N184" s="59"/>
      <c r="O184" s="59"/>
      <c r="P184" s="59"/>
      <c r="Q184" s="59"/>
      <c r="R184" s="59"/>
      <c r="S184" s="59"/>
      <c r="T184" s="59"/>
      <c r="U184" s="59"/>
      <c r="V184" s="59"/>
      <c r="W184" s="59"/>
      <c r="X184" s="59"/>
      <c r="Y184" s="59"/>
      <c r="Z184" s="59"/>
      <c r="AA184" s="59"/>
      <c r="AB184" s="59"/>
      <c r="AC184" s="59"/>
      <c r="AD184" s="59"/>
      <c r="AE184" s="59"/>
      <c r="AF184" s="59"/>
      <c r="AG184" s="59"/>
      <c r="AH184" s="59"/>
      <c r="AI184" s="59"/>
      <c r="AJ184" s="59"/>
      <c r="AK184" s="59"/>
      <c r="AL184" s="59"/>
      <c r="AM184" s="59"/>
      <c r="AN184" s="59"/>
      <c r="AO184" s="59"/>
      <c r="AP184" s="59"/>
      <c r="AQ184" s="59"/>
    </row>
    <row r="185" ht="12.0" customHeight="1">
      <c r="A185" s="59"/>
      <c r="B185" s="59"/>
      <c r="C185" s="59"/>
      <c r="D185" s="59"/>
      <c r="E185" s="59"/>
      <c r="F185" s="59"/>
      <c r="G185" s="59"/>
      <c r="H185" s="59"/>
      <c r="I185" s="59"/>
      <c r="J185" s="59"/>
      <c r="K185" s="59"/>
      <c r="L185" s="59"/>
      <c r="M185" s="59"/>
      <c r="N185" s="59"/>
      <c r="O185" s="59"/>
      <c r="P185" s="59"/>
      <c r="Q185" s="59"/>
      <c r="R185" s="59"/>
      <c r="S185" s="59"/>
      <c r="T185" s="59"/>
      <c r="U185" s="59"/>
      <c r="V185" s="59"/>
      <c r="W185" s="59"/>
      <c r="X185" s="59"/>
      <c r="Y185" s="59"/>
      <c r="Z185" s="59"/>
      <c r="AA185" s="59"/>
      <c r="AB185" s="59"/>
      <c r="AC185" s="59"/>
      <c r="AD185" s="59"/>
      <c r="AE185" s="59"/>
      <c r="AF185" s="59"/>
      <c r="AG185" s="59"/>
      <c r="AH185" s="59"/>
      <c r="AI185" s="59"/>
      <c r="AJ185" s="59"/>
      <c r="AK185" s="59"/>
      <c r="AL185" s="59"/>
      <c r="AM185" s="59"/>
      <c r="AN185" s="59"/>
      <c r="AO185" s="59"/>
      <c r="AP185" s="59"/>
      <c r="AQ185" s="59"/>
    </row>
    <row r="186" ht="12.0" customHeight="1">
      <c r="A186" s="59"/>
      <c r="B186" s="59"/>
      <c r="C186" s="59"/>
      <c r="D186" s="59"/>
      <c r="E186" s="59"/>
      <c r="F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c r="AE186" s="59"/>
      <c r="AF186" s="59"/>
      <c r="AG186" s="59"/>
      <c r="AH186" s="59"/>
      <c r="AI186" s="59"/>
      <c r="AJ186" s="59"/>
      <c r="AK186" s="59"/>
      <c r="AL186" s="59"/>
      <c r="AM186" s="59"/>
      <c r="AN186" s="59"/>
      <c r="AO186" s="59"/>
      <c r="AP186" s="59"/>
      <c r="AQ186" s="59"/>
    </row>
    <row r="187" ht="12.0" customHeight="1">
      <c r="A187" s="59"/>
      <c r="B187" s="59"/>
      <c r="C187" s="59"/>
      <c r="D187" s="59"/>
      <c r="E187" s="59"/>
      <c r="F187" s="59"/>
      <c r="G187" s="59"/>
      <c r="H187" s="59"/>
      <c r="I187" s="59"/>
      <c r="J187" s="59"/>
      <c r="K187" s="59"/>
      <c r="L187" s="59"/>
      <c r="M187" s="59"/>
      <c r="N187" s="59"/>
      <c r="O187" s="59"/>
      <c r="P187" s="59"/>
      <c r="Q187" s="59"/>
      <c r="R187" s="59"/>
      <c r="S187" s="59"/>
      <c r="T187" s="59"/>
      <c r="U187" s="59"/>
      <c r="V187" s="59"/>
      <c r="W187" s="59"/>
      <c r="X187" s="59"/>
      <c r="Y187" s="59"/>
      <c r="Z187" s="59"/>
      <c r="AA187" s="59"/>
      <c r="AB187" s="59"/>
      <c r="AC187" s="59"/>
      <c r="AD187" s="59"/>
      <c r="AE187" s="59"/>
      <c r="AF187" s="59"/>
      <c r="AG187" s="59"/>
      <c r="AH187" s="59"/>
      <c r="AI187" s="59"/>
      <c r="AJ187" s="59"/>
      <c r="AK187" s="59"/>
      <c r="AL187" s="59"/>
      <c r="AM187" s="59"/>
      <c r="AN187" s="59"/>
      <c r="AO187" s="59"/>
      <c r="AP187" s="59"/>
      <c r="AQ187" s="59"/>
    </row>
    <row r="188" ht="12.0" customHeight="1">
      <c r="A188" s="59"/>
      <c r="B188" s="59"/>
      <c r="C188" s="59"/>
      <c r="D188" s="59"/>
      <c r="E188" s="59"/>
      <c r="F188" s="59"/>
      <c r="G188" s="59"/>
      <c r="H188" s="59"/>
      <c r="I188" s="59"/>
      <c r="J188" s="59"/>
      <c r="K188" s="59"/>
      <c r="L188" s="59"/>
      <c r="M188" s="59"/>
      <c r="N188" s="59"/>
      <c r="O188" s="59"/>
      <c r="P188" s="59"/>
      <c r="Q188" s="59"/>
      <c r="R188" s="59"/>
      <c r="S188" s="59"/>
      <c r="T188" s="59"/>
      <c r="U188" s="59"/>
      <c r="V188" s="59"/>
      <c r="W188" s="59"/>
      <c r="X188" s="59"/>
      <c r="Y188" s="59"/>
      <c r="Z188" s="59"/>
      <c r="AA188" s="59"/>
      <c r="AB188" s="59"/>
      <c r="AC188" s="59"/>
      <c r="AD188" s="59"/>
      <c r="AE188" s="59"/>
      <c r="AF188" s="59"/>
      <c r="AG188" s="59"/>
      <c r="AH188" s="59"/>
      <c r="AI188" s="59"/>
      <c r="AJ188" s="59"/>
      <c r="AK188" s="59"/>
      <c r="AL188" s="59"/>
      <c r="AM188" s="59"/>
      <c r="AN188" s="59"/>
      <c r="AO188" s="59"/>
      <c r="AP188" s="59"/>
      <c r="AQ188" s="59"/>
    </row>
    <row r="189" ht="12.0" customHeight="1">
      <c r="A189" s="59"/>
      <c r="B189" s="59"/>
      <c r="C189" s="59"/>
      <c r="D189" s="59"/>
      <c r="E189" s="59"/>
      <c r="F189" s="59"/>
      <c r="G189" s="59"/>
      <c r="H189" s="59"/>
      <c r="I189" s="59"/>
      <c r="J189" s="59"/>
      <c r="K189" s="59"/>
      <c r="L189" s="59"/>
      <c r="M189" s="59"/>
      <c r="N189" s="59"/>
      <c r="O189" s="59"/>
      <c r="P189" s="59"/>
      <c r="Q189" s="59"/>
      <c r="R189" s="59"/>
      <c r="S189" s="59"/>
      <c r="T189" s="59"/>
      <c r="U189" s="59"/>
      <c r="V189" s="59"/>
      <c r="W189" s="59"/>
      <c r="X189" s="59"/>
      <c r="Y189" s="59"/>
      <c r="Z189" s="59"/>
      <c r="AA189" s="59"/>
      <c r="AB189" s="59"/>
      <c r="AC189" s="59"/>
      <c r="AD189" s="59"/>
      <c r="AE189" s="59"/>
      <c r="AF189" s="59"/>
      <c r="AG189" s="59"/>
      <c r="AH189" s="59"/>
      <c r="AI189" s="59"/>
      <c r="AJ189" s="59"/>
      <c r="AK189" s="59"/>
      <c r="AL189" s="59"/>
      <c r="AM189" s="59"/>
      <c r="AN189" s="59"/>
      <c r="AO189" s="59"/>
      <c r="AP189" s="59"/>
      <c r="AQ189" s="59"/>
    </row>
    <row r="190" ht="12.0" customHeight="1">
      <c r="A190" s="59"/>
      <c r="B190" s="59"/>
      <c r="C190" s="59"/>
      <c r="D190" s="59"/>
      <c r="E190" s="59"/>
      <c r="F190" s="59"/>
      <c r="G190" s="59"/>
      <c r="H190" s="59"/>
      <c r="I190" s="59"/>
      <c r="J190" s="59"/>
      <c r="K190" s="59"/>
      <c r="L190" s="59"/>
      <c r="M190" s="59"/>
      <c r="N190" s="59"/>
      <c r="O190" s="59"/>
      <c r="P190" s="59"/>
      <c r="Q190" s="59"/>
      <c r="R190" s="59"/>
      <c r="S190" s="59"/>
      <c r="T190" s="59"/>
      <c r="U190" s="59"/>
      <c r="V190" s="59"/>
      <c r="W190" s="59"/>
      <c r="X190" s="59"/>
      <c r="Y190" s="59"/>
      <c r="Z190" s="59"/>
      <c r="AA190" s="59"/>
      <c r="AB190" s="59"/>
      <c r="AC190" s="59"/>
      <c r="AD190" s="59"/>
      <c r="AE190" s="59"/>
      <c r="AF190" s="59"/>
      <c r="AG190" s="59"/>
      <c r="AH190" s="59"/>
      <c r="AI190" s="59"/>
      <c r="AJ190" s="59"/>
      <c r="AK190" s="59"/>
      <c r="AL190" s="59"/>
      <c r="AM190" s="59"/>
      <c r="AN190" s="59"/>
      <c r="AO190" s="59"/>
      <c r="AP190" s="59"/>
      <c r="AQ190" s="59"/>
    </row>
    <row r="191" ht="12.0" customHeight="1">
      <c r="A191" s="59"/>
      <c r="B191" s="59"/>
      <c r="C191" s="59"/>
      <c r="D191" s="59"/>
      <c r="E191" s="59"/>
      <c r="F191" s="59"/>
      <c r="G191" s="59"/>
      <c r="H191" s="59"/>
      <c r="I191" s="59"/>
      <c r="J191" s="59"/>
      <c r="K191" s="59"/>
      <c r="L191" s="59"/>
      <c r="M191" s="59"/>
      <c r="N191" s="59"/>
      <c r="O191" s="59"/>
      <c r="P191" s="59"/>
      <c r="Q191" s="59"/>
      <c r="R191" s="59"/>
      <c r="S191" s="59"/>
      <c r="T191" s="59"/>
      <c r="U191" s="59"/>
      <c r="V191" s="59"/>
      <c r="W191" s="59"/>
      <c r="X191" s="59"/>
      <c r="Y191" s="59"/>
      <c r="Z191" s="59"/>
      <c r="AA191" s="59"/>
      <c r="AB191" s="59"/>
      <c r="AC191" s="59"/>
      <c r="AD191" s="59"/>
      <c r="AE191" s="59"/>
      <c r="AF191" s="59"/>
      <c r="AG191" s="59"/>
      <c r="AH191" s="59"/>
      <c r="AI191" s="59"/>
      <c r="AJ191" s="59"/>
      <c r="AK191" s="59"/>
      <c r="AL191" s="59"/>
      <c r="AM191" s="59"/>
      <c r="AN191" s="59"/>
      <c r="AO191" s="59"/>
      <c r="AP191" s="59"/>
      <c r="AQ191" s="59"/>
    </row>
    <row r="192" ht="12.0" customHeight="1">
      <c r="A192" s="59"/>
      <c r="B192" s="59"/>
      <c r="C192" s="59"/>
      <c r="D192" s="59"/>
      <c r="E192" s="59"/>
      <c r="F192" s="59"/>
      <c r="G192" s="59"/>
      <c r="H192" s="59"/>
      <c r="I192" s="59"/>
      <c r="J192" s="59"/>
      <c r="K192" s="59"/>
      <c r="L192" s="59"/>
      <c r="M192" s="59"/>
      <c r="N192" s="59"/>
      <c r="O192" s="59"/>
      <c r="P192" s="59"/>
      <c r="Q192" s="59"/>
      <c r="R192" s="59"/>
      <c r="S192" s="59"/>
      <c r="T192" s="59"/>
      <c r="U192" s="59"/>
      <c r="V192" s="59"/>
      <c r="W192" s="59"/>
      <c r="X192" s="59"/>
      <c r="Y192" s="59"/>
      <c r="Z192" s="59"/>
      <c r="AA192" s="59"/>
      <c r="AB192" s="59"/>
      <c r="AC192" s="59"/>
      <c r="AD192" s="59"/>
      <c r="AE192" s="59"/>
      <c r="AF192" s="59"/>
      <c r="AG192" s="59"/>
      <c r="AH192" s="59"/>
      <c r="AI192" s="59"/>
      <c r="AJ192" s="59"/>
      <c r="AK192" s="59"/>
      <c r="AL192" s="59"/>
      <c r="AM192" s="59"/>
      <c r="AN192" s="59"/>
      <c r="AO192" s="59"/>
      <c r="AP192" s="59"/>
      <c r="AQ192" s="59"/>
    </row>
    <row r="193" ht="12.0" customHeight="1">
      <c r="A193" s="59"/>
      <c r="B193" s="59"/>
      <c r="C193" s="59"/>
      <c r="D193" s="59"/>
      <c r="E193" s="59"/>
      <c r="F193" s="59"/>
      <c r="G193" s="59"/>
      <c r="H193" s="59"/>
      <c r="I193" s="59"/>
      <c r="J193" s="59"/>
      <c r="K193" s="59"/>
      <c r="L193" s="59"/>
      <c r="M193" s="59"/>
      <c r="N193" s="59"/>
      <c r="O193" s="59"/>
      <c r="P193" s="59"/>
      <c r="Q193" s="59"/>
      <c r="R193" s="59"/>
      <c r="S193" s="59"/>
      <c r="T193" s="59"/>
      <c r="U193" s="59"/>
      <c r="V193" s="59"/>
      <c r="W193" s="59"/>
      <c r="X193" s="59"/>
      <c r="Y193" s="59"/>
      <c r="Z193" s="59"/>
      <c r="AA193" s="59"/>
      <c r="AB193" s="59"/>
      <c r="AC193" s="59"/>
      <c r="AD193" s="59"/>
      <c r="AE193" s="59"/>
      <c r="AF193" s="59"/>
      <c r="AG193" s="59"/>
      <c r="AH193" s="59"/>
      <c r="AI193" s="59"/>
      <c r="AJ193" s="59"/>
      <c r="AK193" s="59"/>
      <c r="AL193" s="59"/>
      <c r="AM193" s="59"/>
      <c r="AN193" s="59"/>
      <c r="AO193" s="59"/>
      <c r="AP193" s="59"/>
      <c r="AQ193" s="59"/>
    </row>
    <row r="194" ht="12.0" customHeight="1">
      <c r="A194" s="59"/>
      <c r="B194" s="59"/>
      <c r="C194" s="59"/>
      <c r="D194" s="59"/>
      <c r="E194" s="59"/>
      <c r="F194" s="59"/>
      <c r="G194" s="59"/>
      <c r="H194" s="59"/>
      <c r="I194" s="59"/>
      <c r="J194" s="59"/>
      <c r="K194" s="59"/>
      <c r="L194" s="59"/>
      <c r="M194" s="59"/>
      <c r="N194" s="59"/>
      <c r="O194" s="59"/>
      <c r="P194" s="59"/>
      <c r="Q194" s="59"/>
      <c r="R194" s="59"/>
      <c r="S194" s="59"/>
      <c r="T194" s="59"/>
      <c r="U194" s="59"/>
      <c r="V194" s="59"/>
      <c r="W194" s="59"/>
      <c r="X194" s="59"/>
      <c r="Y194" s="59"/>
      <c r="Z194" s="59"/>
      <c r="AA194" s="59"/>
      <c r="AB194" s="59"/>
      <c r="AC194" s="59"/>
      <c r="AD194" s="59"/>
      <c r="AE194" s="59"/>
      <c r="AF194" s="59"/>
      <c r="AG194" s="59"/>
      <c r="AH194" s="59"/>
      <c r="AI194" s="59"/>
      <c r="AJ194" s="59"/>
      <c r="AK194" s="59"/>
      <c r="AL194" s="59"/>
      <c r="AM194" s="59"/>
      <c r="AN194" s="59"/>
      <c r="AO194" s="59"/>
      <c r="AP194" s="59"/>
      <c r="AQ194" s="59"/>
    </row>
    <row r="195" ht="12.0" customHeight="1">
      <c r="A195" s="59"/>
      <c r="B195" s="59"/>
      <c r="C195" s="59"/>
      <c r="D195" s="59"/>
      <c r="E195" s="59"/>
      <c r="F195" s="59"/>
      <c r="G195" s="59"/>
      <c r="H195" s="59"/>
      <c r="I195" s="59"/>
      <c r="J195" s="59"/>
      <c r="K195" s="59"/>
      <c r="L195" s="59"/>
      <c r="M195" s="59"/>
      <c r="N195" s="59"/>
      <c r="O195" s="59"/>
      <c r="P195" s="59"/>
      <c r="Q195" s="59"/>
      <c r="R195" s="59"/>
      <c r="S195" s="59"/>
      <c r="T195" s="59"/>
      <c r="U195" s="59"/>
      <c r="V195" s="59"/>
      <c r="W195" s="59"/>
      <c r="X195" s="59"/>
      <c r="Y195" s="59"/>
      <c r="Z195" s="59"/>
      <c r="AA195" s="59"/>
      <c r="AB195" s="59"/>
      <c r="AC195" s="59"/>
      <c r="AD195" s="59"/>
      <c r="AE195" s="59"/>
      <c r="AF195" s="59"/>
      <c r="AG195" s="59"/>
      <c r="AH195" s="59"/>
      <c r="AI195" s="59"/>
      <c r="AJ195" s="59"/>
      <c r="AK195" s="59"/>
      <c r="AL195" s="59"/>
      <c r="AM195" s="59"/>
      <c r="AN195" s="59"/>
      <c r="AO195" s="59"/>
      <c r="AP195" s="59"/>
      <c r="AQ195" s="59"/>
    </row>
    <row r="196" ht="12.0" customHeight="1">
      <c r="A196" s="59"/>
      <c r="B196" s="59"/>
      <c r="C196" s="59"/>
      <c r="D196" s="59"/>
      <c r="E196" s="59"/>
      <c r="F196" s="59"/>
      <c r="G196" s="59"/>
      <c r="H196" s="59"/>
      <c r="I196" s="59"/>
      <c r="J196" s="59"/>
      <c r="K196" s="59"/>
      <c r="L196" s="59"/>
      <c r="M196" s="59"/>
      <c r="N196" s="59"/>
      <c r="O196" s="59"/>
      <c r="P196" s="59"/>
      <c r="Q196" s="59"/>
      <c r="R196" s="59"/>
      <c r="S196" s="59"/>
      <c r="T196" s="59"/>
      <c r="U196" s="59"/>
      <c r="V196" s="59"/>
      <c r="W196" s="59"/>
      <c r="X196" s="59"/>
      <c r="Y196" s="59"/>
      <c r="Z196" s="59"/>
      <c r="AA196" s="59"/>
      <c r="AB196" s="59"/>
      <c r="AC196" s="59"/>
      <c r="AD196" s="59"/>
      <c r="AE196" s="59"/>
      <c r="AF196" s="59"/>
      <c r="AG196" s="59"/>
      <c r="AH196" s="59"/>
      <c r="AI196" s="59"/>
      <c r="AJ196" s="59"/>
      <c r="AK196" s="59"/>
      <c r="AL196" s="59"/>
      <c r="AM196" s="59"/>
      <c r="AN196" s="59"/>
      <c r="AO196" s="59"/>
      <c r="AP196" s="59"/>
      <c r="AQ196" s="59"/>
    </row>
    <row r="197" ht="12.0" customHeight="1">
      <c r="A197" s="59"/>
      <c r="B197" s="59"/>
      <c r="C197" s="59"/>
      <c r="D197" s="59"/>
      <c r="E197" s="59"/>
      <c r="F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c r="AD197" s="59"/>
      <c r="AE197" s="59"/>
      <c r="AF197" s="59"/>
      <c r="AG197" s="59"/>
      <c r="AH197" s="59"/>
      <c r="AI197" s="59"/>
      <c r="AJ197" s="59"/>
      <c r="AK197" s="59"/>
      <c r="AL197" s="59"/>
      <c r="AM197" s="59"/>
      <c r="AN197" s="59"/>
      <c r="AO197" s="59"/>
      <c r="AP197" s="59"/>
      <c r="AQ197" s="59"/>
    </row>
    <row r="198" ht="12.0" customHeight="1">
      <c r="A198" s="59"/>
      <c r="B198" s="59"/>
      <c r="C198" s="59"/>
      <c r="D198" s="59"/>
      <c r="E198" s="59"/>
      <c r="F198" s="59"/>
      <c r="G198" s="59"/>
      <c r="H198" s="59"/>
      <c r="I198" s="59"/>
      <c r="J198" s="59"/>
      <c r="K198" s="59"/>
      <c r="L198" s="59"/>
      <c r="M198" s="59"/>
      <c r="N198" s="59"/>
      <c r="O198" s="59"/>
      <c r="P198" s="59"/>
      <c r="Q198" s="59"/>
      <c r="R198" s="59"/>
      <c r="S198" s="59"/>
      <c r="T198" s="59"/>
      <c r="U198" s="59"/>
      <c r="V198" s="59"/>
      <c r="W198" s="59"/>
      <c r="X198" s="59"/>
      <c r="Y198" s="59"/>
      <c r="Z198" s="59"/>
      <c r="AA198" s="59"/>
      <c r="AB198" s="59"/>
      <c r="AC198" s="59"/>
      <c r="AD198" s="59"/>
      <c r="AE198" s="59"/>
      <c r="AF198" s="59"/>
      <c r="AG198" s="59"/>
      <c r="AH198" s="59"/>
      <c r="AI198" s="59"/>
      <c r="AJ198" s="59"/>
      <c r="AK198" s="59"/>
      <c r="AL198" s="59"/>
      <c r="AM198" s="59"/>
      <c r="AN198" s="59"/>
      <c r="AO198" s="59"/>
      <c r="AP198" s="59"/>
      <c r="AQ198" s="59"/>
    </row>
    <row r="199" ht="12.0" customHeight="1">
      <c r="A199" s="59"/>
      <c r="B199" s="59"/>
      <c r="C199" s="59"/>
      <c r="D199" s="59"/>
      <c r="E199" s="59"/>
      <c r="F199" s="59"/>
      <c r="G199" s="59"/>
      <c r="H199" s="59"/>
      <c r="I199" s="59"/>
      <c r="J199" s="59"/>
      <c r="K199" s="59"/>
      <c r="L199" s="59"/>
      <c r="M199" s="59"/>
      <c r="N199" s="59"/>
      <c r="O199" s="59"/>
      <c r="P199" s="59"/>
      <c r="Q199" s="59"/>
      <c r="R199" s="59"/>
      <c r="S199" s="59"/>
      <c r="T199" s="59"/>
      <c r="U199" s="59"/>
      <c r="V199" s="59"/>
      <c r="W199" s="59"/>
      <c r="X199" s="59"/>
      <c r="Y199" s="59"/>
      <c r="Z199" s="59"/>
      <c r="AA199" s="59"/>
      <c r="AB199" s="59"/>
      <c r="AC199" s="59"/>
      <c r="AD199" s="59"/>
      <c r="AE199" s="59"/>
      <c r="AF199" s="59"/>
      <c r="AG199" s="59"/>
      <c r="AH199" s="59"/>
      <c r="AI199" s="59"/>
      <c r="AJ199" s="59"/>
      <c r="AK199" s="59"/>
      <c r="AL199" s="59"/>
      <c r="AM199" s="59"/>
      <c r="AN199" s="59"/>
      <c r="AO199" s="59"/>
      <c r="AP199" s="59"/>
      <c r="AQ199" s="59"/>
    </row>
    <row r="200" ht="12.0" customHeight="1">
      <c r="A200" s="59"/>
      <c r="B200" s="59"/>
      <c r="C200" s="59"/>
      <c r="D200" s="59"/>
      <c r="E200" s="59"/>
      <c r="F200" s="59"/>
      <c r="G200" s="59"/>
      <c r="H200" s="59"/>
      <c r="I200" s="59"/>
      <c r="J200" s="59"/>
      <c r="K200" s="59"/>
      <c r="L200" s="59"/>
      <c r="M200" s="59"/>
      <c r="N200" s="59"/>
      <c r="O200" s="59"/>
      <c r="P200" s="59"/>
      <c r="Q200" s="59"/>
      <c r="R200" s="59"/>
      <c r="S200" s="59"/>
      <c r="T200" s="59"/>
      <c r="U200" s="59"/>
      <c r="V200" s="59"/>
      <c r="W200" s="59"/>
      <c r="X200" s="59"/>
      <c r="Y200" s="59"/>
      <c r="Z200" s="59"/>
      <c r="AA200" s="59"/>
      <c r="AB200" s="59"/>
      <c r="AC200" s="59"/>
      <c r="AD200" s="59"/>
      <c r="AE200" s="59"/>
      <c r="AF200" s="59"/>
      <c r="AG200" s="59"/>
      <c r="AH200" s="59"/>
      <c r="AI200" s="59"/>
      <c r="AJ200" s="59"/>
      <c r="AK200" s="59"/>
      <c r="AL200" s="59"/>
      <c r="AM200" s="59"/>
      <c r="AN200" s="59"/>
      <c r="AO200" s="59"/>
      <c r="AP200" s="59"/>
      <c r="AQ200" s="59"/>
    </row>
    <row r="201" ht="12.0" customHeight="1">
      <c r="A201" s="59"/>
      <c r="B201" s="59"/>
      <c r="C201" s="59"/>
      <c r="D201" s="59"/>
      <c r="E201" s="59"/>
      <c r="F201" s="59"/>
      <c r="G201" s="59"/>
      <c r="H201" s="59"/>
      <c r="I201" s="59"/>
      <c r="J201" s="59"/>
      <c r="K201" s="59"/>
      <c r="L201" s="59"/>
      <c r="M201" s="59"/>
      <c r="N201" s="59"/>
      <c r="O201" s="59"/>
      <c r="P201" s="59"/>
      <c r="Q201" s="59"/>
      <c r="R201" s="59"/>
      <c r="S201" s="59"/>
      <c r="T201" s="59"/>
      <c r="U201" s="59"/>
      <c r="V201" s="59"/>
      <c r="W201" s="59"/>
      <c r="X201" s="59"/>
      <c r="Y201" s="59"/>
      <c r="Z201" s="59"/>
      <c r="AA201" s="59"/>
      <c r="AB201" s="59"/>
      <c r="AC201" s="59"/>
      <c r="AD201" s="59"/>
      <c r="AE201" s="59"/>
      <c r="AF201" s="59"/>
      <c r="AG201" s="59"/>
      <c r="AH201" s="59"/>
      <c r="AI201" s="59"/>
      <c r="AJ201" s="59"/>
      <c r="AK201" s="59"/>
      <c r="AL201" s="59"/>
      <c r="AM201" s="59"/>
      <c r="AN201" s="59"/>
      <c r="AO201" s="59"/>
      <c r="AP201" s="59"/>
      <c r="AQ201" s="59"/>
    </row>
    <row r="202" ht="12.0" customHeight="1">
      <c r="A202" s="59"/>
      <c r="B202" s="59"/>
      <c r="C202" s="59"/>
      <c r="D202" s="59"/>
      <c r="E202" s="59"/>
      <c r="F202" s="59"/>
      <c r="G202" s="59"/>
      <c r="H202" s="59"/>
      <c r="I202" s="59"/>
      <c r="J202" s="59"/>
      <c r="K202" s="59"/>
      <c r="L202" s="59"/>
      <c r="M202" s="59"/>
      <c r="N202" s="59"/>
      <c r="O202" s="59"/>
      <c r="P202" s="59"/>
      <c r="Q202" s="59"/>
      <c r="R202" s="59"/>
      <c r="S202" s="59"/>
      <c r="T202" s="59"/>
      <c r="U202" s="59"/>
      <c r="V202" s="59"/>
      <c r="W202" s="59"/>
      <c r="X202" s="59"/>
      <c r="Y202" s="59"/>
      <c r="Z202" s="59"/>
      <c r="AA202" s="59"/>
      <c r="AB202" s="59"/>
      <c r="AC202" s="59"/>
      <c r="AD202" s="59"/>
      <c r="AE202" s="59"/>
      <c r="AF202" s="59"/>
      <c r="AG202" s="59"/>
      <c r="AH202" s="59"/>
      <c r="AI202" s="59"/>
      <c r="AJ202" s="59"/>
      <c r="AK202" s="59"/>
      <c r="AL202" s="59"/>
      <c r="AM202" s="59"/>
      <c r="AN202" s="59"/>
      <c r="AO202" s="59"/>
      <c r="AP202" s="59"/>
      <c r="AQ202" s="59"/>
    </row>
    <row r="203" ht="12.0" customHeight="1">
      <c r="A203" s="59"/>
      <c r="B203" s="59"/>
      <c r="C203" s="59"/>
      <c r="D203" s="59"/>
      <c r="E203" s="59"/>
      <c r="F203" s="59"/>
      <c r="G203" s="59"/>
      <c r="H203" s="59"/>
      <c r="I203" s="59"/>
      <c r="J203" s="59"/>
      <c r="K203" s="59"/>
      <c r="L203" s="59"/>
      <c r="M203" s="59"/>
      <c r="N203" s="59"/>
      <c r="O203" s="59"/>
      <c r="P203" s="59"/>
      <c r="Q203" s="59"/>
      <c r="R203" s="59"/>
      <c r="S203" s="59"/>
      <c r="T203" s="59"/>
      <c r="U203" s="59"/>
      <c r="V203" s="59"/>
      <c r="W203" s="59"/>
      <c r="X203" s="59"/>
      <c r="Y203" s="59"/>
      <c r="Z203" s="59"/>
      <c r="AA203" s="59"/>
      <c r="AB203" s="59"/>
      <c r="AC203" s="59"/>
      <c r="AD203" s="59"/>
      <c r="AE203" s="59"/>
      <c r="AF203" s="59"/>
      <c r="AG203" s="59"/>
      <c r="AH203" s="59"/>
      <c r="AI203" s="59"/>
      <c r="AJ203" s="59"/>
      <c r="AK203" s="59"/>
      <c r="AL203" s="59"/>
      <c r="AM203" s="59"/>
      <c r="AN203" s="59"/>
      <c r="AO203" s="59"/>
      <c r="AP203" s="59"/>
      <c r="AQ203" s="59"/>
    </row>
    <row r="204" ht="12.0" customHeight="1">
      <c r="A204" s="59"/>
      <c r="B204" s="59"/>
      <c r="C204" s="59"/>
      <c r="D204" s="59"/>
      <c r="E204" s="59"/>
      <c r="F204" s="59"/>
      <c r="G204" s="59"/>
      <c r="H204" s="59"/>
      <c r="I204" s="59"/>
      <c r="J204" s="59"/>
      <c r="K204" s="59"/>
      <c r="L204" s="59"/>
      <c r="M204" s="59"/>
      <c r="N204" s="59"/>
      <c r="O204" s="59"/>
      <c r="P204" s="59"/>
      <c r="Q204" s="59"/>
      <c r="R204" s="59"/>
      <c r="S204" s="59"/>
      <c r="T204" s="59"/>
      <c r="U204" s="59"/>
      <c r="V204" s="59"/>
      <c r="W204" s="59"/>
      <c r="X204" s="59"/>
      <c r="Y204" s="59"/>
      <c r="Z204" s="59"/>
      <c r="AA204" s="59"/>
      <c r="AB204" s="59"/>
      <c r="AC204" s="59"/>
      <c r="AD204" s="59"/>
      <c r="AE204" s="59"/>
      <c r="AF204" s="59"/>
      <c r="AG204" s="59"/>
      <c r="AH204" s="59"/>
      <c r="AI204" s="59"/>
      <c r="AJ204" s="59"/>
      <c r="AK204" s="59"/>
      <c r="AL204" s="59"/>
      <c r="AM204" s="59"/>
      <c r="AN204" s="59"/>
      <c r="AO204" s="59"/>
      <c r="AP204" s="59"/>
      <c r="AQ204" s="59"/>
    </row>
    <row r="205" ht="12.0" customHeight="1">
      <c r="A205" s="59"/>
      <c r="B205" s="59"/>
      <c r="C205" s="59"/>
      <c r="D205" s="59"/>
      <c r="E205" s="59"/>
      <c r="F205" s="59"/>
      <c r="G205" s="59"/>
      <c r="H205" s="59"/>
      <c r="I205" s="59"/>
      <c r="J205" s="59"/>
      <c r="K205" s="59"/>
      <c r="L205" s="59"/>
      <c r="M205" s="59"/>
      <c r="N205" s="59"/>
      <c r="O205" s="59"/>
      <c r="P205" s="59"/>
      <c r="Q205" s="59"/>
      <c r="R205" s="59"/>
      <c r="S205" s="59"/>
      <c r="T205" s="59"/>
      <c r="U205" s="59"/>
      <c r="V205" s="59"/>
      <c r="W205" s="59"/>
      <c r="X205" s="59"/>
      <c r="Y205" s="59"/>
      <c r="Z205" s="59"/>
      <c r="AA205" s="59"/>
      <c r="AB205" s="59"/>
      <c r="AC205" s="59"/>
      <c r="AD205" s="59"/>
      <c r="AE205" s="59"/>
      <c r="AF205" s="59"/>
      <c r="AG205" s="59"/>
      <c r="AH205" s="59"/>
      <c r="AI205" s="59"/>
      <c r="AJ205" s="59"/>
      <c r="AK205" s="59"/>
      <c r="AL205" s="59"/>
      <c r="AM205" s="59"/>
      <c r="AN205" s="59"/>
      <c r="AO205" s="59"/>
      <c r="AP205" s="59"/>
      <c r="AQ205" s="59"/>
    </row>
    <row r="206" ht="12.0" customHeight="1">
      <c r="A206" s="59"/>
      <c r="B206" s="59"/>
      <c r="C206" s="59"/>
      <c r="D206" s="59"/>
      <c r="E206" s="59"/>
      <c r="F206" s="59"/>
      <c r="G206" s="59"/>
      <c r="H206" s="59"/>
      <c r="I206" s="59"/>
      <c r="J206" s="59"/>
      <c r="K206" s="59"/>
      <c r="L206" s="59"/>
      <c r="M206" s="59"/>
      <c r="N206" s="59"/>
      <c r="O206" s="59"/>
      <c r="P206" s="59"/>
      <c r="Q206" s="59"/>
      <c r="R206" s="59"/>
      <c r="S206" s="59"/>
      <c r="T206" s="59"/>
      <c r="U206" s="59"/>
      <c r="V206" s="59"/>
      <c r="W206" s="59"/>
      <c r="X206" s="59"/>
      <c r="Y206" s="59"/>
      <c r="Z206" s="59"/>
      <c r="AA206" s="59"/>
      <c r="AB206" s="59"/>
      <c r="AC206" s="59"/>
      <c r="AD206" s="59"/>
      <c r="AE206" s="59"/>
      <c r="AF206" s="59"/>
      <c r="AG206" s="59"/>
      <c r="AH206" s="59"/>
      <c r="AI206" s="59"/>
      <c r="AJ206" s="59"/>
      <c r="AK206" s="59"/>
      <c r="AL206" s="59"/>
      <c r="AM206" s="59"/>
      <c r="AN206" s="59"/>
      <c r="AO206" s="59"/>
      <c r="AP206" s="59"/>
      <c r="AQ206" s="59"/>
    </row>
    <row r="207" ht="12.0" customHeight="1">
      <c r="A207" s="59"/>
      <c r="B207" s="59"/>
      <c r="C207" s="59"/>
      <c r="D207" s="59"/>
      <c r="E207" s="59"/>
      <c r="F207" s="59"/>
      <c r="G207" s="59"/>
      <c r="H207" s="59"/>
      <c r="I207" s="59"/>
      <c r="J207" s="59"/>
      <c r="K207" s="59"/>
      <c r="L207" s="59"/>
      <c r="M207" s="59"/>
      <c r="N207" s="59"/>
      <c r="O207" s="59"/>
      <c r="P207" s="59"/>
      <c r="Q207" s="59"/>
      <c r="R207" s="59"/>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9"/>
    </row>
    <row r="208" ht="12.0" customHeight="1">
      <c r="A208" s="59"/>
      <c r="B208" s="59"/>
      <c r="C208" s="59"/>
      <c r="D208" s="59"/>
      <c r="E208" s="59"/>
      <c r="F208" s="59"/>
      <c r="G208" s="59"/>
      <c r="H208" s="59"/>
      <c r="I208" s="59"/>
      <c r="J208" s="59"/>
      <c r="K208" s="59"/>
      <c r="L208" s="59"/>
      <c r="M208" s="59"/>
      <c r="N208" s="59"/>
      <c r="O208" s="59"/>
      <c r="P208" s="59"/>
      <c r="Q208" s="59"/>
      <c r="R208" s="59"/>
      <c r="S208" s="59"/>
      <c r="T208" s="59"/>
      <c r="U208" s="59"/>
      <c r="V208" s="59"/>
      <c r="W208" s="59"/>
      <c r="X208" s="59"/>
      <c r="Y208" s="59"/>
      <c r="Z208" s="59"/>
      <c r="AA208" s="59"/>
      <c r="AB208" s="59"/>
      <c r="AC208" s="59"/>
      <c r="AD208" s="59"/>
      <c r="AE208" s="59"/>
      <c r="AF208" s="59"/>
      <c r="AG208" s="59"/>
      <c r="AH208" s="59"/>
      <c r="AI208" s="59"/>
      <c r="AJ208" s="59"/>
      <c r="AK208" s="59"/>
      <c r="AL208" s="59"/>
      <c r="AM208" s="59"/>
      <c r="AN208" s="59"/>
      <c r="AO208" s="59"/>
      <c r="AP208" s="59"/>
      <c r="AQ208" s="59"/>
    </row>
    <row r="209" ht="12.0" customHeight="1">
      <c r="A209" s="59"/>
      <c r="B209" s="59"/>
      <c r="C209" s="59"/>
      <c r="D209" s="59"/>
      <c r="E209" s="59"/>
      <c r="F209" s="59"/>
      <c r="G209" s="59"/>
      <c r="H209" s="59"/>
      <c r="I209" s="59"/>
      <c r="J209" s="59"/>
      <c r="K209" s="59"/>
      <c r="L209" s="59"/>
      <c r="M209" s="59"/>
      <c r="N209" s="59"/>
      <c r="O209" s="59"/>
      <c r="P209" s="59"/>
      <c r="Q209" s="59"/>
      <c r="R209" s="59"/>
      <c r="S209" s="59"/>
      <c r="T209" s="59"/>
      <c r="U209" s="59"/>
      <c r="V209" s="59"/>
      <c r="W209" s="59"/>
      <c r="X209" s="59"/>
      <c r="Y209" s="59"/>
      <c r="Z209" s="59"/>
      <c r="AA209" s="59"/>
      <c r="AB209" s="59"/>
      <c r="AC209" s="59"/>
      <c r="AD209" s="59"/>
      <c r="AE209" s="59"/>
      <c r="AF209" s="59"/>
      <c r="AG209" s="59"/>
      <c r="AH209" s="59"/>
      <c r="AI209" s="59"/>
      <c r="AJ209" s="59"/>
      <c r="AK209" s="59"/>
      <c r="AL209" s="59"/>
      <c r="AM209" s="59"/>
      <c r="AN209" s="59"/>
      <c r="AO209" s="59"/>
      <c r="AP209" s="59"/>
      <c r="AQ209" s="59"/>
    </row>
    <row r="210" ht="12.0" customHeight="1">
      <c r="A210" s="59"/>
      <c r="B210" s="59"/>
      <c r="C210" s="59"/>
      <c r="D210" s="59"/>
      <c r="E210" s="59"/>
      <c r="F210" s="59"/>
      <c r="G210" s="59"/>
      <c r="H210" s="59"/>
      <c r="I210" s="59"/>
      <c r="J210" s="59"/>
      <c r="K210" s="59"/>
      <c r="L210" s="59"/>
      <c r="M210" s="59"/>
      <c r="N210" s="59"/>
      <c r="O210" s="59"/>
      <c r="P210" s="59"/>
      <c r="Q210" s="59"/>
      <c r="R210" s="59"/>
      <c r="S210" s="59"/>
      <c r="T210" s="59"/>
      <c r="U210" s="59"/>
      <c r="V210" s="59"/>
      <c r="W210" s="59"/>
      <c r="X210" s="59"/>
      <c r="Y210" s="59"/>
      <c r="Z210" s="59"/>
      <c r="AA210" s="59"/>
      <c r="AB210" s="59"/>
      <c r="AC210" s="59"/>
      <c r="AD210" s="59"/>
      <c r="AE210" s="59"/>
      <c r="AF210" s="59"/>
      <c r="AG210" s="59"/>
      <c r="AH210" s="59"/>
      <c r="AI210" s="59"/>
      <c r="AJ210" s="59"/>
      <c r="AK210" s="59"/>
      <c r="AL210" s="59"/>
      <c r="AM210" s="59"/>
      <c r="AN210" s="59"/>
      <c r="AO210" s="59"/>
      <c r="AP210" s="59"/>
      <c r="AQ210" s="59"/>
    </row>
    <row r="211" ht="12.0" customHeight="1">
      <c r="A211" s="59"/>
      <c r="B211" s="59"/>
      <c r="C211" s="59"/>
      <c r="D211" s="59"/>
      <c r="E211" s="59"/>
      <c r="F211" s="59"/>
      <c r="G211" s="59"/>
      <c r="H211" s="59"/>
      <c r="I211" s="59"/>
      <c r="J211" s="59"/>
      <c r="K211" s="59"/>
      <c r="L211" s="59"/>
      <c r="M211" s="59"/>
      <c r="N211" s="59"/>
      <c r="O211" s="59"/>
      <c r="P211" s="59"/>
      <c r="Q211" s="59"/>
      <c r="R211" s="59"/>
      <c r="S211" s="59"/>
      <c r="T211" s="59"/>
      <c r="U211" s="59"/>
      <c r="V211" s="59"/>
      <c r="W211" s="59"/>
      <c r="X211" s="59"/>
      <c r="Y211" s="59"/>
      <c r="Z211" s="59"/>
      <c r="AA211" s="59"/>
      <c r="AB211" s="59"/>
      <c r="AC211" s="59"/>
      <c r="AD211" s="59"/>
      <c r="AE211" s="59"/>
      <c r="AF211" s="59"/>
      <c r="AG211" s="59"/>
      <c r="AH211" s="59"/>
      <c r="AI211" s="59"/>
      <c r="AJ211" s="59"/>
      <c r="AK211" s="59"/>
      <c r="AL211" s="59"/>
      <c r="AM211" s="59"/>
      <c r="AN211" s="59"/>
      <c r="AO211" s="59"/>
      <c r="AP211" s="59"/>
      <c r="AQ211" s="59"/>
    </row>
    <row r="212" ht="12.0" customHeight="1">
      <c r="A212" s="59"/>
      <c r="B212" s="59"/>
      <c r="C212" s="59"/>
      <c r="D212" s="59"/>
      <c r="E212" s="59"/>
      <c r="F212" s="59"/>
      <c r="G212" s="59"/>
      <c r="H212" s="59"/>
      <c r="I212" s="59"/>
      <c r="J212" s="59"/>
      <c r="K212" s="59"/>
      <c r="L212" s="59"/>
      <c r="M212" s="59"/>
      <c r="N212" s="59"/>
      <c r="O212" s="59"/>
      <c r="P212" s="59"/>
      <c r="Q212" s="59"/>
      <c r="R212" s="59"/>
      <c r="S212" s="59"/>
      <c r="T212" s="59"/>
      <c r="U212" s="59"/>
      <c r="V212" s="59"/>
      <c r="W212" s="59"/>
      <c r="X212" s="59"/>
      <c r="Y212" s="59"/>
      <c r="Z212" s="59"/>
      <c r="AA212" s="59"/>
      <c r="AB212" s="59"/>
      <c r="AC212" s="59"/>
      <c r="AD212" s="59"/>
      <c r="AE212" s="59"/>
      <c r="AF212" s="59"/>
      <c r="AG212" s="59"/>
      <c r="AH212" s="59"/>
      <c r="AI212" s="59"/>
      <c r="AJ212" s="59"/>
      <c r="AK212" s="59"/>
      <c r="AL212" s="59"/>
      <c r="AM212" s="59"/>
      <c r="AN212" s="59"/>
      <c r="AO212" s="59"/>
      <c r="AP212" s="59"/>
      <c r="AQ212" s="59"/>
    </row>
    <row r="213" ht="12.0" customHeight="1">
      <c r="A213" s="59"/>
      <c r="B213" s="59"/>
      <c r="C213" s="59"/>
      <c r="D213" s="59"/>
      <c r="E213" s="59"/>
      <c r="F213" s="59"/>
      <c r="G213" s="59"/>
      <c r="H213" s="59"/>
      <c r="I213" s="59"/>
      <c r="J213" s="59"/>
      <c r="K213" s="59"/>
      <c r="L213" s="59"/>
      <c r="M213" s="59"/>
      <c r="N213" s="59"/>
      <c r="O213" s="59"/>
      <c r="P213" s="59"/>
      <c r="Q213" s="59"/>
      <c r="R213" s="59"/>
      <c r="S213" s="59"/>
      <c r="T213" s="59"/>
      <c r="U213" s="59"/>
      <c r="V213" s="59"/>
      <c r="W213" s="59"/>
      <c r="X213" s="59"/>
      <c r="Y213" s="59"/>
      <c r="Z213" s="59"/>
      <c r="AA213" s="59"/>
      <c r="AB213" s="59"/>
      <c r="AC213" s="59"/>
      <c r="AD213" s="59"/>
      <c r="AE213" s="59"/>
      <c r="AF213" s="59"/>
      <c r="AG213" s="59"/>
      <c r="AH213" s="59"/>
      <c r="AI213" s="59"/>
      <c r="AJ213" s="59"/>
      <c r="AK213" s="59"/>
      <c r="AL213" s="59"/>
      <c r="AM213" s="59"/>
      <c r="AN213" s="59"/>
      <c r="AO213" s="59"/>
      <c r="AP213" s="59"/>
      <c r="AQ213" s="59"/>
    </row>
    <row r="214" ht="12.0" customHeight="1">
      <c r="A214" s="59"/>
      <c r="B214" s="59"/>
      <c r="C214" s="59"/>
      <c r="D214" s="59"/>
      <c r="E214" s="59"/>
      <c r="F214" s="59"/>
      <c r="G214" s="59"/>
      <c r="H214" s="59"/>
      <c r="I214" s="59"/>
      <c r="J214" s="59"/>
      <c r="K214" s="59"/>
      <c r="L214" s="59"/>
      <c r="M214" s="59"/>
      <c r="N214" s="59"/>
      <c r="O214" s="59"/>
      <c r="P214" s="59"/>
      <c r="Q214" s="59"/>
      <c r="R214" s="59"/>
      <c r="S214" s="59"/>
      <c r="T214" s="59"/>
      <c r="U214" s="59"/>
      <c r="V214" s="59"/>
      <c r="W214" s="59"/>
      <c r="X214" s="59"/>
      <c r="Y214" s="59"/>
      <c r="Z214" s="59"/>
      <c r="AA214" s="59"/>
      <c r="AB214" s="59"/>
      <c r="AC214" s="59"/>
      <c r="AD214" s="59"/>
      <c r="AE214" s="59"/>
      <c r="AF214" s="59"/>
      <c r="AG214" s="59"/>
      <c r="AH214" s="59"/>
      <c r="AI214" s="59"/>
      <c r="AJ214" s="59"/>
      <c r="AK214" s="59"/>
      <c r="AL214" s="59"/>
      <c r="AM214" s="59"/>
      <c r="AN214" s="59"/>
      <c r="AO214" s="59"/>
      <c r="AP214" s="59"/>
      <c r="AQ214" s="59"/>
    </row>
    <row r="215" ht="12.0" customHeight="1">
      <c r="A215" s="59"/>
      <c r="B215" s="59"/>
      <c r="C215" s="59"/>
      <c r="D215" s="59"/>
      <c r="E215" s="59"/>
      <c r="F215" s="59"/>
      <c r="G215" s="59"/>
      <c r="H215" s="59"/>
      <c r="I215" s="59"/>
      <c r="J215" s="59"/>
      <c r="K215" s="59"/>
      <c r="L215" s="59"/>
      <c r="M215" s="59"/>
      <c r="N215" s="59"/>
      <c r="O215" s="59"/>
      <c r="P215" s="59"/>
      <c r="Q215" s="59"/>
      <c r="R215" s="59"/>
      <c r="S215" s="59"/>
      <c r="T215" s="59"/>
      <c r="U215" s="59"/>
      <c r="V215" s="59"/>
      <c r="W215" s="59"/>
      <c r="X215" s="59"/>
      <c r="Y215" s="59"/>
      <c r="Z215" s="59"/>
      <c r="AA215" s="59"/>
      <c r="AB215" s="59"/>
      <c r="AC215" s="59"/>
      <c r="AD215" s="59"/>
      <c r="AE215" s="59"/>
      <c r="AF215" s="59"/>
      <c r="AG215" s="59"/>
      <c r="AH215" s="59"/>
      <c r="AI215" s="59"/>
      <c r="AJ215" s="59"/>
      <c r="AK215" s="59"/>
      <c r="AL215" s="59"/>
      <c r="AM215" s="59"/>
      <c r="AN215" s="59"/>
      <c r="AO215" s="59"/>
      <c r="AP215" s="59"/>
      <c r="AQ215" s="59"/>
    </row>
    <row r="216" ht="12.0" customHeight="1">
      <c r="A216" s="59"/>
      <c r="B216" s="59"/>
      <c r="C216" s="59"/>
      <c r="D216" s="59"/>
      <c r="E216" s="59"/>
      <c r="F216" s="59"/>
      <c r="G216" s="59"/>
      <c r="H216" s="59"/>
      <c r="I216" s="59"/>
      <c r="J216" s="59"/>
      <c r="K216" s="59"/>
      <c r="L216" s="59"/>
      <c r="M216" s="59"/>
      <c r="N216" s="59"/>
      <c r="O216" s="59"/>
      <c r="P216" s="59"/>
      <c r="Q216" s="59"/>
      <c r="R216" s="59"/>
      <c r="S216" s="59"/>
      <c r="T216" s="59"/>
      <c r="U216" s="59"/>
      <c r="V216" s="59"/>
      <c r="W216" s="59"/>
      <c r="X216" s="59"/>
      <c r="Y216" s="59"/>
      <c r="Z216" s="59"/>
      <c r="AA216" s="59"/>
      <c r="AB216" s="59"/>
      <c r="AC216" s="59"/>
      <c r="AD216" s="59"/>
      <c r="AE216" s="59"/>
      <c r="AF216" s="59"/>
      <c r="AG216" s="59"/>
      <c r="AH216" s="59"/>
      <c r="AI216" s="59"/>
      <c r="AJ216" s="59"/>
      <c r="AK216" s="59"/>
      <c r="AL216" s="59"/>
      <c r="AM216" s="59"/>
      <c r="AN216" s="59"/>
      <c r="AO216" s="59"/>
      <c r="AP216" s="59"/>
      <c r="AQ216" s="59"/>
    </row>
    <row r="217" ht="12.0" customHeight="1">
      <c r="A217" s="59"/>
      <c r="B217" s="59"/>
      <c r="C217" s="59"/>
      <c r="D217" s="59"/>
      <c r="E217" s="59"/>
      <c r="F217" s="59"/>
      <c r="G217" s="59"/>
      <c r="H217" s="59"/>
      <c r="I217" s="59"/>
      <c r="J217" s="59"/>
      <c r="K217" s="59"/>
      <c r="L217" s="59"/>
      <c r="M217" s="59"/>
      <c r="N217" s="59"/>
      <c r="O217" s="59"/>
      <c r="P217" s="59"/>
      <c r="Q217" s="59"/>
      <c r="R217" s="59"/>
      <c r="S217" s="59"/>
      <c r="T217" s="59"/>
      <c r="U217" s="59"/>
      <c r="V217" s="59"/>
      <c r="W217" s="59"/>
      <c r="X217" s="59"/>
      <c r="Y217" s="59"/>
      <c r="Z217" s="59"/>
      <c r="AA217" s="59"/>
      <c r="AB217" s="59"/>
      <c r="AC217" s="59"/>
      <c r="AD217" s="59"/>
      <c r="AE217" s="59"/>
      <c r="AF217" s="59"/>
      <c r="AG217" s="59"/>
      <c r="AH217" s="59"/>
      <c r="AI217" s="59"/>
      <c r="AJ217" s="59"/>
      <c r="AK217" s="59"/>
      <c r="AL217" s="59"/>
      <c r="AM217" s="59"/>
      <c r="AN217" s="59"/>
      <c r="AO217" s="59"/>
      <c r="AP217" s="59"/>
      <c r="AQ217" s="59"/>
    </row>
    <row r="218" ht="12.0" customHeight="1">
      <c r="A218" s="59"/>
      <c r="B218" s="59"/>
      <c r="C218" s="59"/>
      <c r="D218" s="59"/>
      <c r="E218" s="59"/>
      <c r="F218" s="59"/>
      <c r="G218" s="59"/>
      <c r="H218" s="59"/>
      <c r="I218" s="59"/>
      <c r="J218" s="59"/>
      <c r="K218" s="59"/>
      <c r="L218" s="59"/>
      <c r="M218" s="59"/>
      <c r="N218" s="59"/>
      <c r="O218" s="59"/>
      <c r="P218" s="59"/>
      <c r="Q218" s="59"/>
      <c r="R218" s="59"/>
      <c r="S218" s="59"/>
      <c r="T218" s="59"/>
      <c r="U218" s="59"/>
      <c r="V218" s="59"/>
      <c r="W218" s="59"/>
      <c r="X218" s="59"/>
      <c r="Y218" s="59"/>
      <c r="Z218" s="59"/>
      <c r="AA218" s="59"/>
      <c r="AB218" s="59"/>
      <c r="AC218" s="59"/>
      <c r="AD218" s="59"/>
      <c r="AE218" s="59"/>
      <c r="AF218" s="59"/>
      <c r="AG218" s="59"/>
      <c r="AH218" s="59"/>
      <c r="AI218" s="59"/>
      <c r="AJ218" s="59"/>
      <c r="AK218" s="59"/>
      <c r="AL218" s="59"/>
      <c r="AM218" s="59"/>
      <c r="AN218" s="59"/>
      <c r="AO218" s="59"/>
      <c r="AP218" s="59"/>
      <c r="AQ218" s="59"/>
    </row>
    <row r="219" ht="12.0" customHeight="1">
      <c r="A219" s="59"/>
      <c r="B219" s="59"/>
      <c r="C219" s="59"/>
      <c r="D219" s="59"/>
      <c r="E219" s="59"/>
      <c r="F219" s="59"/>
      <c r="G219" s="59"/>
      <c r="H219" s="59"/>
      <c r="I219" s="59"/>
      <c r="J219" s="59"/>
      <c r="K219" s="59"/>
      <c r="L219" s="59"/>
      <c r="M219" s="59"/>
      <c r="N219" s="59"/>
      <c r="O219" s="59"/>
      <c r="P219" s="59"/>
      <c r="Q219" s="59"/>
      <c r="R219" s="59"/>
      <c r="S219" s="59"/>
      <c r="T219" s="59"/>
      <c r="U219" s="59"/>
      <c r="V219" s="59"/>
      <c r="W219" s="59"/>
      <c r="X219" s="59"/>
      <c r="Y219" s="59"/>
      <c r="Z219" s="59"/>
      <c r="AA219" s="59"/>
      <c r="AB219" s="59"/>
      <c r="AC219" s="59"/>
      <c r="AD219" s="59"/>
      <c r="AE219" s="59"/>
      <c r="AF219" s="59"/>
      <c r="AG219" s="59"/>
      <c r="AH219" s="59"/>
      <c r="AI219" s="59"/>
      <c r="AJ219" s="59"/>
      <c r="AK219" s="59"/>
      <c r="AL219" s="59"/>
      <c r="AM219" s="59"/>
      <c r="AN219" s="59"/>
      <c r="AO219" s="59"/>
      <c r="AP219" s="59"/>
      <c r="AQ219" s="59"/>
    </row>
    <row r="220" ht="12.0" customHeight="1">
      <c r="A220" s="59"/>
      <c r="B220" s="59"/>
      <c r="C220" s="59"/>
      <c r="D220" s="59"/>
      <c r="E220" s="59"/>
      <c r="F220" s="59"/>
      <c r="G220" s="59"/>
      <c r="H220" s="59"/>
      <c r="I220" s="59"/>
      <c r="J220" s="59"/>
      <c r="K220" s="59"/>
      <c r="L220" s="59"/>
      <c r="M220" s="59"/>
      <c r="N220" s="59"/>
      <c r="O220" s="59"/>
      <c r="P220" s="59"/>
      <c r="Q220" s="59"/>
      <c r="R220" s="59"/>
      <c r="S220" s="59"/>
      <c r="T220" s="59"/>
      <c r="U220" s="59"/>
      <c r="V220" s="59"/>
      <c r="W220" s="59"/>
      <c r="X220" s="59"/>
      <c r="Y220" s="59"/>
      <c r="Z220" s="59"/>
      <c r="AA220" s="59"/>
      <c r="AB220" s="59"/>
      <c r="AC220" s="59"/>
      <c r="AD220" s="59"/>
      <c r="AE220" s="59"/>
      <c r="AF220" s="59"/>
      <c r="AG220" s="59"/>
      <c r="AH220" s="59"/>
      <c r="AI220" s="59"/>
      <c r="AJ220" s="59"/>
      <c r="AK220" s="59"/>
      <c r="AL220" s="59"/>
      <c r="AM220" s="59"/>
      <c r="AN220" s="59"/>
      <c r="AO220" s="59"/>
      <c r="AP220" s="59"/>
      <c r="AQ220" s="59"/>
    </row>
    <row r="221" ht="12.0" customHeight="1">
      <c r="A221" s="59"/>
      <c r="B221" s="59"/>
      <c r="C221" s="59"/>
      <c r="D221" s="59"/>
      <c r="E221" s="59"/>
      <c r="F221" s="59"/>
      <c r="G221" s="59"/>
      <c r="H221" s="59"/>
      <c r="I221" s="59"/>
      <c r="J221" s="59"/>
      <c r="K221" s="59"/>
      <c r="L221" s="59"/>
      <c r="M221" s="59"/>
      <c r="N221" s="59"/>
      <c r="O221" s="59"/>
      <c r="P221" s="59"/>
      <c r="Q221" s="59"/>
      <c r="R221" s="59"/>
      <c r="S221" s="59"/>
      <c r="T221" s="59"/>
      <c r="U221" s="59"/>
      <c r="V221" s="59"/>
      <c r="W221" s="59"/>
      <c r="X221" s="59"/>
      <c r="Y221" s="59"/>
      <c r="Z221" s="59"/>
      <c r="AA221" s="59"/>
      <c r="AB221" s="59"/>
      <c r="AC221" s="59"/>
      <c r="AD221" s="59"/>
      <c r="AE221" s="59"/>
      <c r="AF221" s="59"/>
      <c r="AG221" s="59"/>
      <c r="AH221" s="59"/>
      <c r="AI221" s="59"/>
      <c r="AJ221" s="59"/>
      <c r="AK221" s="59"/>
      <c r="AL221" s="59"/>
      <c r="AM221" s="59"/>
      <c r="AN221" s="59"/>
      <c r="AO221" s="59"/>
      <c r="AP221" s="59"/>
      <c r="AQ221" s="59"/>
    </row>
    <row r="222" ht="12.0" customHeight="1">
      <c r="A222" s="59"/>
      <c r="B222" s="59"/>
      <c r="C222" s="59"/>
      <c r="D222" s="59"/>
      <c r="E222" s="59"/>
      <c r="F222" s="59"/>
      <c r="G222" s="59"/>
      <c r="H222" s="59"/>
      <c r="I222" s="59"/>
      <c r="J222" s="59"/>
      <c r="K222" s="59"/>
      <c r="L222" s="59"/>
      <c r="M222" s="59"/>
      <c r="N222" s="59"/>
      <c r="O222" s="59"/>
      <c r="P222" s="59"/>
      <c r="Q222" s="59"/>
      <c r="R222" s="59"/>
      <c r="S222" s="59"/>
      <c r="T222" s="59"/>
      <c r="U222" s="59"/>
      <c r="V222" s="59"/>
      <c r="W222" s="59"/>
      <c r="X222" s="59"/>
      <c r="Y222" s="59"/>
      <c r="Z222" s="59"/>
      <c r="AA222" s="59"/>
      <c r="AB222" s="59"/>
      <c r="AC222" s="59"/>
      <c r="AD222" s="59"/>
      <c r="AE222" s="59"/>
      <c r="AF222" s="59"/>
      <c r="AG222" s="59"/>
      <c r="AH222" s="59"/>
      <c r="AI222" s="59"/>
      <c r="AJ222" s="59"/>
      <c r="AK222" s="59"/>
      <c r="AL222" s="59"/>
      <c r="AM222" s="59"/>
      <c r="AN222" s="59"/>
      <c r="AO222" s="59"/>
      <c r="AP222" s="59"/>
      <c r="AQ222" s="59"/>
    </row>
    <row r="223" ht="12.0" customHeight="1">
      <c r="A223" s="59"/>
      <c r="B223" s="59"/>
      <c r="C223" s="59"/>
      <c r="D223" s="59"/>
      <c r="E223" s="59"/>
      <c r="F223" s="59"/>
      <c r="G223" s="59"/>
      <c r="H223" s="59"/>
      <c r="I223" s="59"/>
      <c r="J223" s="59"/>
      <c r="K223" s="59"/>
      <c r="L223" s="59"/>
      <c r="M223" s="59"/>
      <c r="N223" s="59"/>
      <c r="O223" s="59"/>
      <c r="P223" s="59"/>
      <c r="Q223" s="59"/>
      <c r="R223" s="59"/>
      <c r="S223" s="59"/>
      <c r="T223" s="59"/>
      <c r="U223" s="59"/>
      <c r="V223" s="59"/>
      <c r="W223" s="59"/>
      <c r="X223" s="59"/>
      <c r="Y223" s="59"/>
      <c r="Z223" s="59"/>
      <c r="AA223" s="59"/>
      <c r="AB223" s="59"/>
      <c r="AC223" s="59"/>
      <c r="AD223" s="59"/>
      <c r="AE223" s="59"/>
      <c r="AF223" s="59"/>
      <c r="AG223" s="59"/>
      <c r="AH223" s="59"/>
      <c r="AI223" s="59"/>
      <c r="AJ223" s="59"/>
      <c r="AK223" s="59"/>
      <c r="AL223" s="59"/>
      <c r="AM223" s="59"/>
      <c r="AN223" s="59"/>
      <c r="AO223" s="59"/>
      <c r="AP223" s="59"/>
      <c r="AQ223" s="59"/>
    </row>
    <row r="224" ht="12.0" customHeight="1">
      <c r="A224" s="59"/>
      <c r="B224" s="59"/>
      <c r="C224" s="59"/>
      <c r="D224" s="59"/>
      <c r="E224" s="59"/>
      <c r="F224" s="59"/>
      <c r="G224" s="59"/>
      <c r="H224" s="59"/>
      <c r="I224" s="59"/>
      <c r="J224" s="59"/>
      <c r="K224" s="59"/>
      <c r="L224" s="59"/>
      <c r="M224" s="59"/>
      <c r="N224" s="59"/>
      <c r="O224" s="59"/>
      <c r="P224" s="59"/>
      <c r="Q224" s="59"/>
      <c r="R224" s="59"/>
      <c r="S224" s="59"/>
      <c r="T224" s="59"/>
      <c r="U224" s="59"/>
      <c r="V224" s="59"/>
      <c r="W224" s="59"/>
      <c r="X224" s="59"/>
      <c r="Y224" s="59"/>
      <c r="Z224" s="59"/>
      <c r="AA224" s="59"/>
      <c r="AB224" s="59"/>
      <c r="AC224" s="59"/>
      <c r="AD224" s="59"/>
      <c r="AE224" s="59"/>
      <c r="AF224" s="59"/>
      <c r="AG224" s="59"/>
      <c r="AH224" s="59"/>
      <c r="AI224" s="59"/>
      <c r="AJ224" s="59"/>
      <c r="AK224" s="59"/>
      <c r="AL224" s="59"/>
      <c r="AM224" s="59"/>
      <c r="AN224" s="59"/>
      <c r="AO224" s="59"/>
      <c r="AP224" s="59"/>
      <c r="AQ224" s="59"/>
    </row>
    <row r="225" ht="12.0" customHeight="1">
      <c r="A225" s="59"/>
      <c r="B225" s="59"/>
      <c r="C225" s="59"/>
      <c r="D225" s="59"/>
      <c r="E225" s="59"/>
      <c r="F225" s="59"/>
      <c r="G225" s="59"/>
      <c r="H225" s="59"/>
      <c r="I225" s="59"/>
      <c r="J225" s="59"/>
      <c r="K225" s="59"/>
      <c r="L225" s="59"/>
      <c r="M225" s="59"/>
      <c r="N225" s="59"/>
      <c r="O225" s="59"/>
      <c r="P225" s="59"/>
      <c r="Q225" s="59"/>
      <c r="R225" s="59"/>
      <c r="S225" s="59"/>
      <c r="T225" s="59"/>
      <c r="U225" s="59"/>
      <c r="V225" s="59"/>
      <c r="W225" s="59"/>
      <c r="X225" s="59"/>
      <c r="Y225" s="59"/>
      <c r="Z225" s="59"/>
      <c r="AA225" s="59"/>
      <c r="AB225" s="59"/>
      <c r="AC225" s="59"/>
      <c r="AD225" s="59"/>
      <c r="AE225" s="59"/>
      <c r="AF225" s="59"/>
      <c r="AG225" s="59"/>
      <c r="AH225" s="59"/>
      <c r="AI225" s="59"/>
      <c r="AJ225" s="59"/>
      <c r="AK225" s="59"/>
      <c r="AL225" s="59"/>
      <c r="AM225" s="59"/>
      <c r="AN225" s="59"/>
      <c r="AO225" s="59"/>
      <c r="AP225" s="59"/>
      <c r="AQ225" s="59"/>
    </row>
    <row r="226" ht="12.0" customHeight="1">
      <c r="A226" s="59"/>
      <c r="B226" s="59"/>
      <c r="C226" s="59"/>
      <c r="D226" s="59"/>
      <c r="E226" s="59"/>
      <c r="F226" s="59"/>
      <c r="G226" s="59"/>
      <c r="H226" s="59"/>
      <c r="I226" s="59"/>
      <c r="J226" s="59"/>
      <c r="K226" s="59"/>
      <c r="L226" s="59"/>
      <c r="M226" s="59"/>
      <c r="N226" s="59"/>
      <c r="O226" s="59"/>
      <c r="P226" s="59"/>
      <c r="Q226" s="59"/>
      <c r="R226" s="59"/>
      <c r="S226" s="59"/>
      <c r="T226" s="59"/>
      <c r="U226" s="59"/>
      <c r="V226" s="59"/>
      <c r="W226" s="59"/>
      <c r="X226" s="59"/>
      <c r="Y226" s="59"/>
      <c r="Z226" s="59"/>
      <c r="AA226" s="59"/>
      <c r="AB226" s="59"/>
      <c r="AC226" s="59"/>
      <c r="AD226" s="59"/>
      <c r="AE226" s="59"/>
      <c r="AF226" s="59"/>
      <c r="AG226" s="59"/>
      <c r="AH226" s="59"/>
      <c r="AI226" s="59"/>
      <c r="AJ226" s="59"/>
      <c r="AK226" s="59"/>
      <c r="AL226" s="59"/>
      <c r="AM226" s="59"/>
      <c r="AN226" s="59"/>
      <c r="AO226" s="59"/>
      <c r="AP226" s="59"/>
      <c r="AQ226" s="59"/>
    </row>
    <row r="227" ht="12.0" customHeight="1">
      <c r="A227" s="59"/>
      <c r="B227" s="59"/>
      <c r="C227" s="59"/>
      <c r="D227" s="59"/>
      <c r="E227" s="59"/>
      <c r="F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59"/>
      <c r="AD227" s="59"/>
      <c r="AE227" s="59"/>
      <c r="AF227" s="59"/>
      <c r="AG227" s="59"/>
      <c r="AH227" s="59"/>
      <c r="AI227" s="59"/>
      <c r="AJ227" s="59"/>
      <c r="AK227" s="59"/>
      <c r="AL227" s="59"/>
      <c r="AM227" s="59"/>
      <c r="AN227" s="59"/>
      <c r="AO227" s="59"/>
      <c r="AP227" s="59"/>
      <c r="AQ227" s="59"/>
    </row>
    <row r="228" ht="12.0" customHeight="1">
      <c r="A228" s="59"/>
      <c r="B228" s="59"/>
      <c r="C228" s="59"/>
      <c r="D228" s="59"/>
      <c r="E228" s="59"/>
      <c r="F228" s="59"/>
      <c r="G228" s="59"/>
      <c r="H228" s="59"/>
      <c r="I228" s="59"/>
      <c r="J228" s="59"/>
      <c r="K228" s="59"/>
      <c r="L228" s="59"/>
      <c r="M228" s="59"/>
      <c r="N228" s="59"/>
      <c r="O228" s="59"/>
      <c r="P228" s="59"/>
      <c r="Q228" s="59"/>
      <c r="R228" s="59"/>
      <c r="S228" s="59"/>
      <c r="T228" s="59"/>
      <c r="U228" s="59"/>
      <c r="V228" s="59"/>
      <c r="W228" s="59"/>
      <c r="X228" s="59"/>
      <c r="Y228" s="59"/>
      <c r="Z228" s="59"/>
      <c r="AA228" s="59"/>
      <c r="AB228" s="59"/>
      <c r="AC228" s="59"/>
      <c r="AD228" s="59"/>
      <c r="AE228" s="59"/>
      <c r="AF228" s="59"/>
      <c r="AG228" s="59"/>
      <c r="AH228" s="59"/>
      <c r="AI228" s="59"/>
      <c r="AJ228" s="59"/>
      <c r="AK228" s="59"/>
      <c r="AL228" s="59"/>
      <c r="AM228" s="59"/>
      <c r="AN228" s="59"/>
      <c r="AO228" s="59"/>
      <c r="AP228" s="59"/>
      <c r="AQ228" s="59"/>
    </row>
    <row r="229" ht="12.0" customHeight="1">
      <c r="A229" s="59"/>
      <c r="B229" s="59"/>
      <c r="C229" s="59"/>
      <c r="D229" s="59"/>
      <c r="E229" s="59"/>
      <c r="F229" s="59"/>
      <c r="G229" s="59"/>
      <c r="H229" s="59"/>
      <c r="I229" s="59"/>
      <c r="J229" s="59"/>
      <c r="K229" s="59"/>
      <c r="L229" s="59"/>
      <c r="M229" s="59"/>
      <c r="N229" s="59"/>
      <c r="O229" s="59"/>
      <c r="P229" s="59"/>
      <c r="Q229" s="59"/>
      <c r="R229" s="59"/>
      <c r="S229" s="59"/>
      <c r="T229" s="59"/>
      <c r="U229" s="59"/>
      <c r="V229" s="59"/>
      <c r="W229" s="59"/>
      <c r="X229" s="59"/>
      <c r="Y229" s="59"/>
      <c r="Z229" s="59"/>
      <c r="AA229" s="59"/>
      <c r="AB229" s="59"/>
      <c r="AC229" s="59"/>
      <c r="AD229" s="59"/>
      <c r="AE229" s="59"/>
      <c r="AF229" s="59"/>
      <c r="AG229" s="59"/>
      <c r="AH229" s="59"/>
      <c r="AI229" s="59"/>
      <c r="AJ229" s="59"/>
      <c r="AK229" s="59"/>
      <c r="AL229" s="59"/>
      <c r="AM229" s="59"/>
      <c r="AN229" s="59"/>
      <c r="AO229" s="59"/>
      <c r="AP229" s="59"/>
      <c r="AQ229" s="59"/>
    </row>
    <row r="230" ht="12.0" customHeight="1">
      <c r="A230" s="59"/>
      <c r="B230" s="59"/>
      <c r="C230" s="59"/>
      <c r="D230" s="59"/>
      <c r="E230" s="59"/>
      <c r="F230" s="59"/>
      <c r="G230" s="59"/>
      <c r="H230" s="59"/>
      <c r="I230" s="59"/>
      <c r="J230" s="59"/>
      <c r="K230" s="59"/>
      <c r="L230" s="59"/>
      <c r="M230" s="59"/>
      <c r="N230" s="59"/>
      <c r="O230" s="59"/>
      <c r="P230" s="59"/>
      <c r="Q230" s="59"/>
      <c r="R230" s="59"/>
      <c r="S230" s="59"/>
      <c r="T230" s="59"/>
      <c r="U230" s="59"/>
      <c r="V230" s="59"/>
      <c r="W230" s="59"/>
      <c r="X230" s="59"/>
      <c r="Y230" s="59"/>
      <c r="Z230" s="59"/>
      <c r="AA230" s="59"/>
      <c r="AB230" s="59"/>
      <c r="AC230" s="59"/>
      <c r="AD230" s="59"/>
      <c r="AE230" s="59"/>
      <c r="AF230" s="59"/>
      <c r="AG230" s="59"/>
      <c r="AH230" s="59"/>
      <c r="AI230" s="59"/>
      <c r="AJ230" s="59"/>
      <c r="AK230" s="59"/>
      <c r="AL230" s="59"/>
      <c r="AM230" s="59"/>
      <c r="AN230" s="59"/>
      <c r="AO230" s="59"/>
      <c r="AP230" s="59"/>
      <c r="AQ230" s="59"/>
    </row>
    <row r="231" ht="12.0" customHeight="1">
      <c r="A231" s="59"/>
      <c r="B231" s="59"/>
      <c r="C231" s="59"/>
      <c r="D231" s="59"/>
      <c r="E231" s="59"/>
      <c r="F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c r="AD231" s="59"/>
      <c r="AE231" s="59"/>
      <c r="AF231" s="59"/>
      <c r="AG231" s="59"/>
      <c r="AH231" s="59"/>
      <c r="AI231" s="59"/>
      <c r="AJ231" s="59"/>
      <c r="AK231" s="59"/>
      <c r="AL231" s="59"/>
      <c r="AM231" s="59"/>
      <c r="AN231" s="59"/>
      <c r="AO231" s="59"/>
      <c r="AP231" s="59"/>
      <c r="AQ231" s="59"/>
    </row>
    <row r="232" ht="12.0" customHeight="1">
      <c r="A232" s="59"/>
      <c r="B232" s="59"/>
      <c r="C232" s="59"/>
      <c r="D232" s="59"/>
      <c r="E232" s="59"/>
      <c r="F232" s="59"/>
      <c r="G232" s="59"/>
      <c r="H232" s="59"/>
      <c r="I232" s="59"/>
      <c r="J232" s="59"/>
      <c r="K232" s="59"/>
      <c r="L232" s="59"/>
      <c r="M232" s="59"/>
      <c r="N232" s="59"/>
      <c r="O232" s="59"/>
      <c r="P232" s="59"/>
      <c r="Q232" s="59"/>
      <c r="R232" s="59"/>
      <c r="S232" s="59"/>
      <c r="T232" s="59"/>
      <c r="U232" s="59"/>
      <c r="V232" s="59"/>
      <c r="W232" s="59"/>
      <c r="X232" s="59"/>
      <c r="Y232" s="59"/>
      <c r="Z232" s="59"/>
      <c r="AA232" s="59"/>
      <c r="AB232" s="59"/>
      <c r="AC232" s="59"/>
      <c r="AD232" s="59"/>
      <c r="AE232" s="59"/>
      <c r="AF232" s="59"/>
      <c r="AG232" s="59"/>
      <c r="AH232" s="59"/>
      <c r="AI232" s="59"/>
      <c r="AJ232" s="59"/>
      <c r="AK232" s="59"/>
      <c r="AL232" s="59"/>
      <c r="AM232" s="59"/>
      <c r="AN232" s="59"/>
      <c r="AO232" s="59"/>
      <c r="AP232" s="59"/>
      <c r="AQ232" s="59"/>
    </row>
    <row r="233" ht="12.0" customHeight="1">
      <c r="A233" s="59"/>
      <c r="B233" s="59"/>
      <c r="C233" s="59"/>
      <c r="D233" s="59"/>
      <c r="E233" s="59"/>
      <c r="F233" s="59"/>
      <c r="G233" s="59"/>
      <c r="H233" s="59"/>
      <c r="I233" s="59"/>
      <c r="J233" s="59"/>
      <c r="K233" s="59"/>
      <c r="L233" s="59"/>
      <c r="M233" s="59"/>
      <c r="N233" s="59"/>
      <c r="O233" s="59"/>
      <c r="P233" s="59"/>
      <c r="Q233" s="59"/>
      <c r="R233" s="59"/>
      <c r="S233" s="59"/>
      <c r="T233" s="59"/>
      <c r="U233" s="59"/>
      <c r="V233" s="59"/>
      <c r="W233" s="59"/>
      <c r="X233" s="59"/>
      <c r="Y233" s="59"/>
      <c r="Z233" s="59"/>
      <c r="AA233" s="59"/>
      <c r="AB233" s="59"/>
      <c r="AC233" s="59"/>
      <c r="AD233" s="59"/>
      <c r="AE233" s="59"/>
      <c r="AF233" s="59"/>
      <c r="AG233" s="59"/>
      <c r="AH233" s="59"/>
      <c r="AI233" s="59"/>
      <c r="AJ233" s="59"/>
      <c r="AK233" s="59"/>
      <c r="AL233" s="59"/>
      <c r="AM233" s="59"/>
      <c r="AN233" s="59"/>
      <c r="AO233" s="59"/>
      <c r="AP233" s="59"/>
      <c r="AQ233" s="59"/>
    </row>
    <row r="234" ht="12.0" customHeight="1">
      <c r="A234" s="59"/>
      <c r="B234" s="59"/>
      <c r="C234" s="59"/>
      <c r="D234" s="59"/>
      <c r="E234" s="59"/>
      <c r="F234" s="59"/>
      <c r="G234" s="59"/>
      <c r="H234" s="59"/>
      <c r="I234" s="59"/>
      <c r="J234" s="59"/>
      <c r="K234" s="59"/>
      <c r="L234" s="59"/>
      <c r="M234" s="59"/>
      <c r="N234" s="59"/>
      <c r="O234" s="59"/>
      <c r="P234" s="59"/>
      <c r="Q234" s="59"/>
      <c r="R234" s="59"/>
      <c r="S234" s="59"/>
      <c r="T234" s="59"/>
      <c r="U234" s="59"/>
      <c r="V234" s="59"/>
      <c r="W234" s="59"/>
      <c r="X234" s="59"/>
      <c r="Y234" s="59"/>
      <c r="Z234" s="59"/>
      <c r="AA234" s="59"/>
      <c r="AB234" s="59"/>
      <c r="AC234" s="59"/>
      <c r="AD234" s="59"/>
      <c r="AE234" s="59"/>
      <c r="AF234" s="59"/>
      <c r="AG234" s="59"/>
      <c r="AH234" s="59"/>
      <c r="AI234" s="59"/>
      <c r="AJ234" s="59"/>
      <c r="AK234" s="59"/>
      <c r="AL234" s="59"/>
      <c r="AM234" s="59"/>
      <c r="AN234" s="59"/>
      <c r="AO234" s="59"/>
      <c r="AP234" s="59"/>
      <c r="AQ234" s="59"/>
    </row>
    <row r="235" ht="12.0" customHeight="1">
      <c r="A235" s="59"/>
      <c r="B235" s="59"/>
      <c r="C235" s="59"/>
      <c r="D235" s="59"/>
      <c r="E235" s="59"/>
      <c r="F235" s="59"/>
      <c r="G235" s="59"/>
      <c r="H235" s="59"/>
      <c r="I235" s="59"/>
      <c r="J235" s="59"/>
      <c r="K235" s="59"/>
      <c r="L235" s="59"/>
      <c r="M235" s="59"/>
      <c r="N235" s="59"/>
      <c r="O235" s="59"/>
      <c r="P235" s="59"/>
      <c r="Q235" s="59"/>
      <c r="R235" s="59"/>
      <c r="S235" s="59"/>
      <c r="T235" s="59"/>
      <c r="U235" s="59"/>
      <c r="V235" s="59"/>
      <c r="W235" s="59"/>
      <c r="X235" s="59"/>
      <c r="Y235" s="59"/>
      <c r="Z235" s="59"/>
      <c r="AA235" s="59"/>
      <c r="AB235" s="59"/>
      <c r="AC235" s="59"/>
      <c r="AD235" s="59"/>
      <c r="AE235" s="59"/>
      <c r="AF235" s="59"/>
      <c r="AG235" s="59"/>
      <c r="AH235" s="59"/>
      <c r="AI235" s="59"/>
      <c r="AJ235" s="59"/>
      <c r="AK235" s="59"/>
      <c r="AL235" s="59"/>
      <c r="AM235" s="59"/>
      <c r="AN235" s="59"/>
      <c r="AO235" s="59"/>
      <c r="AP235" s="59"/>
      <c r="AQ235" s="59"/>
    </row>
    <row r="236" ht="12.0" customHeight="1">
      <c r="A236" s="59"/>
      <c r="B236" s="59"/>
      <c r="C236" s="59"/>
      <c r="D236" s="59"/>
      <c r="E236" s="59"/>
      <c r="F236" s="59"/>
      <c r="G236" s="59"/>
      <c r="H236" s="59"/>
      <c r="I236" s="59"/>
      <c r="J236" s="59"/>
      <c r="K236" s="59"/>
      <c r="L236" s="59"/>
      <c r="M236" s="59"/>
      <c r="N236" s="59"/>
      <c r="O236" s="59"/>
      <c r="P236" s="59"/>
      <c r="Q236" s="59"/>
      <c r="R236" s="59"/>
      <c r="S236" s="59"/>
      <c r="T236" s="59"/>
      <c r="U236" s="59"/>
      <c r="V236" s="59"/>
      <c r="W236" s="59"/>
      <c r="X236" s="59"/>
      <c r="Y236" s="59"/>
      <c r="Z236" s="59"/>
      <c r="AA236" s="59"/>
      <c r="AB236" s="59"/>
      <c r="AC236" s="59"/>
      <c r="AD236" s="59"/>
      <c r="AE236" s="59"/>
      <c r="AF236" s="59"/>
      <c r="AG236" s="59"/>
      <c r="AH236" s="59"/>
      <c r="AI236" s="59"/>
      <c r="AJ236" s="59"/>
      <c r="AK236" s="59"/>
      <c r="AL236" s="59"/>
      <c r="AM236" s="59"/>
      <c r="AN236" s="59"/>
      <c r="AO236" s="59"/>
      <c r="AP236" s="59"/>
      <c r="AQ236" s="59"/>
    </row>
    <row r="237" ht="12.0" customHeight="1">
      <c r="A237" s="59"/>
      <c r="B237" s="59"/>
      <c r="C237" s="59"/>
      <c r="D237" s="59"/>
      <c r="E237" s="59"/>
      <c r="F237" s="59"/>
      <c r="G237" s="59"/>
      <c r="H237" s="59"/>
      <c r="I237" s="59"/>
      <c r="J237" s="59"/>
      <c r="K237" s="59"/>
      <c r="L237" s="59"/>
      <c r="M237" s="59"/>
      <c r="N237" s="59"/>
      <c r="O237" s="59"/>
      <c r="P237" s="59"/>
      <c r="Q237" s="59"/>
      <c r="R237" s="59"/>
      <c r="S237" s="59"/>
      <c r="T237" s="59"/>
      <c r="U237" s="59"/>
      <c r="V237" s="59"/>
      <c r="W237" s="59"/>
      <c r="X237" s="59"/>
      <c r="Y237" s="59"/>
      <c r="Z237" s="59"/>
      <c r="AA237" s="59"/>
      <c r="AB237" s="59"/>
      <c r="AC237" s="59"/>
      <c r="AD237" s="59"/>
      <c r="AE237" s="59"/>
      <c r="AF237" s="59"/>
      <c r="AG237" s="59"/>
      <c r="AH237" s="59"/>
      <c r="AI237" s="59"/>
      <c r="AJ237" s="59"/>
      <c r="AK237" s="59"/>
      <c r="AL237" s="59"/>
      <c r="AM237" s="59"/>
      <c r="AN237" s="59"/>
      <c r="AO237" s="59"/>
      <c r="AP237" s="59"/>
      <c r="AQ237" s="59"/>
    </row>
    <row r="238" ht="12.0" customHeight="1">
      <c r="A238" s="59"/>
      <c r="B238" s="59"/>
      <c r="C238" s="59"/>
      <c r="D238" s="59"/>
      <c r="E238" s="59"/>
      <c r="F238" s="59"/>
      <c r="G238" s="59"/>
      <c r="H238" s="59"/>
      <c r="I238" s="59"/>
      <c r="J238" s="59"/>
      <c r="K238" s="59"/>
      <c r="L238" s="59"/>
      <c r="M238" s="59"/>
      <c r="N238" s="59"/>
      <c r="O238" s="59"/>
      <c r="P238" s="59"/>
      <c r="Q238" s="59"/>
      <c r="R238" s="59"/>
      <c r="S238" s="59"/>
      <c r="T238" s="59"/>
      <c r="U238" s="59"/>
      <c r="V238" s="59"/>
      <c r="W238" s="59"/>
      <c r="X238" s="59"/>
      <c r="Y238" s="59"/>
      <c r="Z238" s="59"/>
      <c r="AA238" s="59"/>
      <c r="AB238" s="59"/>
      <c r="AC238" s="59"/>
      <c r="AD238" s="59"/>
      <c r="AE238" s="59"/>
      <c r="AF238" s="59"/>
      <c r="AG238" s="59"/>
      <c r="AH238" s="59"/>
      <c r="AI238" s="59"/>
      <c r="AJ238" s="59"/>
      <c r="AK238" s="59"/>
      <c r="AL238" s="59"/>
      <c r="AM238" s="59"/>
      <c r="AN238" s="59"/>
      <c r="AO238" s="59"/>
      <c r="AP238" s="59"/>
      <c r="AQ238" s="59"/>
    </row>
    <row r="239" ht="12.0" customHeight="1">
      <c r="A239" s="59"/>
      <c r="B239" s="59"/>
      <c r="C239" s="59"/>
      <c r="D239" s="59"/>
      <c r="E239" s="59"/>
      <c r="F239" s="59"/>
      <c r="G239" s="59"/>
      <c r="H239" s="59"/>
      <c r="I239" s="59"/>
      <c r="J239" s="59"/>
      <c r="K239" s="59"/>
      <c r="L239" s="59"/>
      <c r="M239" s="59"/>
      <c r="N239" s="59"/>
      <c r="O239" s="59"/>
      <c r="P239" s="59"/>
      <c r="Q239" s="59"/>
      <c r="R239" s="59"/>
      <c r="S239" s="59"/>
      <c r="T239" s="59"/>
      <c r="U239" s="59"/>
      <c r="V239" s="59"/>
      <c r="W239" s="59"/>
      <c r="X239" s="59"/>
      <c r="Y239" s="59"/>
      <c r="Z239" s="59"/>
      <c r="AA239" s="59"/>
      <c r="AB239" s="59"/>
      <c r="AC239" s="59"/>
      <c r="AD239" s="59"/>
      <c r="AE239" s="59"/>
      <c r="AF239" s="59"/>
      <c r="AG239" s="59"/>
      <c r="AH239" s="59"/>
      <c r="AI239" s="59"/>
      <c r="AJ239" s="59"/>
      <c r="AK239" s="59"/>
      <c r="AL239" s="59"/>
      <c r="AM239" s="59"/>
      <c r="AN239" s="59"/>
      <c r="AO239" s="59"/>
      <c r="AP239" s="59"/>
      <c r="AQ239" s="59"/>
    </row>
    <row r="240" ht="12.0" customHeight="1">
      <c r="A240" s="59"/>
      <c r="B240" s="59"/>
      <c r="C240" s="59"/>
      <c r="D240" s="59"/>
      <c r="E240" s="59"/>
      <c r="F240" s="59"/>
      <c r="G240" s="59"/>
      <c r="H240" s="59"/>
      <c r="I240" s="59"/>
      <c r="J240" s="59"/>
      <c r="K240" s="59"/>
      <c r="L240" s="59"/>
      <c r="M240" s="59"/>
      <c r="N240" s="59"/>
      <c r="O240" s="59"/>
      <c r="P240" s="59"/>
      <c r="Q240" s="59"/>
      <c r="R240" s="59"/>
      <c r="S240" s="59"/>
      <c r="T240" s="59"/>
      <c r="U240" s="59"/>
      <c r="V240" s="59"/>
      <c r="W240" s="59"/>
      <c r="X240" s="59"/>
      <c r="Y240" s="59"/>
      <c r="Z240" s="59"/>
      <c r="AA240" s="59"/>
      <c r="AB240" s="59"/>
      <c r="AC240" s="59"/>
      <c r="AD240" s="59"/>
      <c r="AE240" s="59"/>
      <c r="AF240" s="59"/>
      <c r="AG240" s="59"/>
      <c r="AH240" s="59"/>
      <c r="AI240" s="59"/>
      <c r="AJ240" s="59"/>
      <c r="AK240" s="59"/>
      <c r="AL240" s="59"/>
      <c r="AM240" s="59"/>
      <c r="AN240" s="59"/>
      <c r="AO240" s="59"/>
      <c r="AP240" s="59"/>
      <c r="AQ240" s="59"/>
    </row>
    <row r="241" ht="12.0" customHeight="1">
      <c r="A241" s="59"/>
      <c r="B241" s="59"/>
      <c r="C241" s="59"/>
      <c r="D241" s="59"/>
      <c r="E241" s="59"/>
      <c r="F241" s="59"/>
      <c r="G241" s="59"/>
      <c r="H241" s="59"/>
      <c r="I241" s="59"/>
      <c r="J241" s="59"/>
      <c r="K241" s="59"/>
      <c r="L241" s="59"/>
      <c r="M241" s="59"/>
      <c r="N241" s="59"/>
      <c r="O241" s="59"/>
      <c r="P241" s="59"/>
      <c r="Q241" s="59"/>
      <c r="R241" s="59"/>
      <c r="S241" s="59"/>
      <c r="T241" s="59"/>
      <c r="U241" s="59"/>
      <c r="V241" s="59"/>
      <c r="W241" s="59"/>
      <c r="X241" s="59"/>
      <c r="Y241" s="59"/>
      <c r="Z241" s="59"/>
      <c r="AA241" s="59"/>
      <c r="AB241" s="59"/>
      <c r="AC241" s="59"/>
      <c r="AD241" s="59"/>
      <c r="AE241" s="59"/>
      <c r="AF241" s="59"/>
      <c r="AG241" s="59"/>
      <c r="AH241" s="59"/>
      <c r="AI241" s="59"/>
      <c r="AJ241" s="59"/>
      <c r="AK241" s="59"/>
      <c r="AL241" s="59"/>
      <c r="AM241" s="59"/>
      <c r="AN241" s="59"/>
      <c r="AO241" s="59"/>
      <c r="AP241" s="59"/>
      <c r="AQ241" s="59"/>
    </row>
    <row r="242" ht="12.0" customHeight="1">
      <c r="A242" s="59"/>
      <c r="B242" s="59"/>
      <c r="C242" s="59"/>
      <c r="D242" s="59"/>
      <c r="E242" s="59"/>
      <c r="F242" s="59"/>
      <c r="G242" s="59"/>
      <c r="H242" s="59"/>
      <c r="I242" s="59"/>
      <c r="J242" s="59"/>
      <c r="K242" s="59"/>
      <c r="L242" s="59"/>
      <c r="M242" s="59"/>
      <c r="N242" s="59"/>
      <c r="O242" s="59"/>
      <c r="P242" s="59"/>
      <c r="Q242" s="59"/>
      <c r="R242" s="59"/>
      <c r="S242" s="59"/>
      <c r="T242" s="59"/>
      <c r="U242" s="59"/>
      <c r="V242" s="59"/>
      <c r="W242" s="59"/>
      <c r="X242" s="59"/>
      <c r="Y242" s="59"/>
      <c r="Z242" s="59"/>
      <c r="AA242" s="59"/>
      <c r="AB242" s="59"/>
      <c r="AC242" s="59"/>
      <c r="AD242" s="59"/>
      <c r="AE242" s="59"/>
      <c r="AF242" s="59"/>
      <c r="AG242" s="59"/>
      <c r="AH242" s="59"/>
      <c r="AI242" s="59"/>
      <c r="AJ242" s="59"/>
      <c r="AK242" s="59"/>
      <c r="AL242" s="59"/>
      <c r="AM242" s="59"/>
      <c r="AN242" s="59"/>
      <c r="AO242" s="59"/>
      <c r="AP242" s="59"/>
      <c r="AQ242" s="59"/>
    </row>
    <row r="243" ht="12.0" customHeight="1">
      <c r="A243" s="59"/>
      <c r="B243" s="59"/>
      <c r="C243" s="59"/>
      <c r="D243" s="59"/>
      <c r="E243" s="59"/>
      <c r="F243" s="59"/>
      <c r="G243" s="59"/>
      <c r="H243" s="59"/>
      <c r="I243" s="59"/>
      <c r="J243" s="59"/>
      <c r="K243" s="59"/>
      <c r="L243" s="59"/>
      <c r="M243" s="59"/>
      <c r="N243" s="59"/>
      <c r="O243" s="59"/>
      <c r="P243" s="59"/>
      <c r="Q243" s="59"/>
      <c r="R243" s="59"/>
      <c r="S243" s="59"/>
      <c r="T243" s="59"/>
      <c r="U243" s="59"/>
      <c r="V243" s="59"/>
      <c r="W243" s="59"/>
      <c r="X243" s="59"/>
      <c r="Y243" s="59"/>
      <c r="Z243" s="59"/>
      <c r="AA243" s="59"/>
      <c r="AB243" s="59"/>
      <c r="AC243" s="59"/>
      <c r="AD243" s="59"/>
      <c r="AE243" s="59"/>
      <c r="AF243" s="59"/>
      <c r="AG243" s="59"/>
      <c r="AH243" s="59"/>
      <c r="AI243" s="59"/>
      <c r="AJ243" s="59"/>
      <c r="AK243" s="59"/>
      <c r="AL243" s="59"/>
      <c r="AM243" s="59"/>
      <c r="AN243" s="59"/>
      <c r="AO243" s="59"/>
      <c r="AP243" s="59"/>
      <c r="AQ243" s="59"/>
    </row>
    <row r="244" ht="12.0" customHeight="1">
      <c r="A244" s="59"/>
      <c r="B244" s="59"/>
      <c r="C244" s="59"/>
      <c r="D244" s="59"/>
      <c r="E244" s="59"/>
      <c r="F244" s="59"/>
      <c r="G244" s="59"/>
      <c r="H244" s="59"/>
      <c r="I244" s="59"/>
      <c r="J244" s="59"/>
      <c r="K244" s="59"/>
      <c r="L244" s="59"/>
      <c r="M244" s="59"/>
      <c r="N244" s="59"/>
      <c r="O244" s="59"/>
      <c r="P244" s="59"/>
      <c r="Q244" s="59"/>
      <c r="R244" s="59"/>
      <c r="S244" s="59"/>
      <c r="T244" s="59"/>
      <c r="U244" s="59"/>
      <c r="V244" s="59"/>
      <c r="W244" s="59"/>
      <c r="X244" s="59"/>
      <c r="Y244" s="59"/>
      <c r="Z244" s="59"/>
      <c r="AA244" s="59"/>
      <c r="AB244" s="59"/>
      <c r="AC244" s="59"/>
      <c r="AD244" s="59"/>
      <c r="AE244" s="59"/>
      <c r="AF244" s="59"/>
      <c r="AG244" s="59"/>
      <c r="AH244" s="59"/>
      <c r="AI244" s="59"/>
      <c r="AJ244" s="59"/>
      <c r="AK244" s="59"/>
      <c r="AL244" s="59"/>
      <c r="AM244" s="59"/>
      <c r="AN244" s="59"/>
      <c r="AO244" s="59"/>
      <c r="AP244" s="59"/>
      <c r="AQ244" s="59"/>
    </row>
    <row r="245" ht="12.0" customHeight="1">
      <c r="A245" s="59"/>
      <c r="B245" s="59"/>
      <c r="C245" s="59"/>
      <c r="D245" s="59"/>
      <c r="E245" s="59"/>
      <c r="F245" s="59"/>
      <c r="G245" s="59"/>
      <c r="H245" s="59"/>
      <c r="I245" s="59"/>
      <c r="J245" s="59"/>
      <c r="K245" s="59"/>
      <c r="L245" s="59"/>
      <c r="M245" s="59"/>
      <c r="N245" s="59"/>
      <c r="O245" s="59"/>
      <c r="P245" s="59"/>
      <c r="Q245" s="59"/>
      <c r="R245" s="59"/>
      <c r="S245" s="59"/>
      <c r="T245" s="59"/>
      <c r="U245" s="59"/>
      <c r="V245" s="59"/>
      <c r="W245" s="59"/>
      <c r="X245" s="59"/>
      <c r="Y245" s="59"/>
      <c r="Z245" s="59"/>
      <c r="AA245" s="59"/>
      <c r="AB245" s="59"/>
      <c r="AC245" s="59"/>
      <c r="AD245" s="59"/>
      <c r="AE245" s="59"/>
      <c r="AF245" s="59"/>
      <c r="AG245" s="59"/>
      <c r="AH245" s="59"/>
      <c r="AI245" s="59"/>
      <c r="AJ245" s="59"/>
      <c r="AK245" s="59"/>
      <c r="AL245" s="59"/>
      <c r="AM245" s="59"/>
      <c r="AN245" s="59"/>
      <c r="AO245" s="59"/>
      <c r="AP245" s="59"/>
      <c r="AQ245" s="59"/>
    </row>
    <row r="246" ht="12.0" customHeight="1">
      <c r="A246" s="59"/>
      <c r="B246" s="59"/>
      <c r="C246" s="59"/>
      <c r="D246" s="59"/>
      <c r="E246" s="59"/>
      <c r="F246" s="59"/>
      <c r="G246" s="59"/>
      <c r="H246" s="59"/>
      <c r="I246" s="59"/>
      <c r="J246" s="59"/>
      <c r="K246" s="59"/>
      <c r="L246" s="59"/>
      <c r="M246" s="59"/>
      <c r="N246" s="59"/>
      <c r="O246" s="59"/>
      <c r="P246" s="59"/>
      <c r="Q246" s="59"/>
      <c r="R246" s="59"/>
      <c r="S246" s="59"/>
      <c r="T246" s="59"/>
      <c r="U246" s="59"/>
      <c r="V246" s="59"/>
      <c r="W246" s="59"/>
      <c r="X246" s="59"/>
      <c r="Y246" s="59"/>
      <c r="Z246" s="59"/>
      <c r="AA246" s="59"/>
      <c r="AB246" s="59"/>
      <c r="AC246" s="59"/>
      <c r="AD246" s="59"/>
      <c r="AE246" s="59"/>
      <c r="AF246" s="59"/>
      <c r="AG246" s="59"/>
      <c r="AH246" s="59"/>
      <c r="AI246" s="59"/>
      <c r="AJ246" s="59"/>
      <c r="AK246" s="59"/>
      <c r="AL246" s="59"/>
      <c r="AM246" s="59"/>
      <c r="AN246" s="59"/>
      <c r="AO246" s="59"/>
      <c r="AP246" s="59"/>
      <c r="AQ246" s="59"/>
    </row>
    <row r="247" ht="12.0" customHeight="1">
      <c r="A247" s="59"/>
      <c r="B247" s="59"/>
      <c r="C247" s="59"/>
      <c r="D247" s="59"/>
      <c r="E247" s="59"/>
      <c r="F247" s="59"/>
      <c r="G247" s="59"/>
      <c r="H247" s="59"/>
      <c r="I247" s="59"/>
      <c r="J247" s="59"/>
      <c r="K247" s="59"/>
      <c r="L247" s="59"/>
      <c r="M247" s="59"/>
      <c r="N247" s="59"/>
      <c r="O247" s="59"/>
      <c r="P247" s="59"/>
      <c r="Q247" s="59"/>
      <c r="R247" s="59"/>
      <c r="S247" s="59"/>
      <c r="T247" s="59"/>
      <c r="U247" s="59"/>
      <c r="V247" s="59"/>
      <c r="W247" s="59"/>
      <c r="X247" s="59"/>
      <c r="Y247" s="59"/>
      <c r="Z247" s="59"/>
      <c r="AA247" s="59"/>
      <c r="AB247" s="59"/>
      <c r="AC247" s="59"/>
      <c r="AD247" s="59"/>
      <c r="AE247" s="59"/>
      <c r="AF247" s="59"/>
      <c r="AG247" s="59"/>
      <c r="AH247" s="59"/>
      <c r="AI247" s="59"/>
      <c r="AJ247" s="59"/>
      <c r="AK247" s="59"/>
      <c r="AL247" s="59"/>
      <c r="AM247" s="59"/>
      <c r="AN247" s="59"/>
      <c r="AO247" s="59"/>
      <c r="AP247" s="59"/>
      <c r="AQ247" s="59"/>
    </row>
    <row r="248" ht="12.0" customHeight="1">
      <c r="A248" s="59"/>
      <c r="B248" s="59"/>
      <c r="C248" s="59"/>
      <c r="D248" s="59"/>
      <c r="E248" s="59"/>
      <c r="F248" s="59"/>
      <c r="G248" s="59"/>
      <c r="H248" s="59"/>
      <c r="I248" s="59"/>
      <c r="J248" s="59"/>
      <c r="K248" s="59"/>
      <c r="L248" s="59"/>
      <c r="M248" s="59"/>
      <c r="N248" s="59"/>
      <c r="O248" s="59"/>
      <c r="P248" s="59"/>
      <c r="Q248" s="59"/>
      <c r="R248" s="59"/>
      <c r="S248" s="59"/>
      <c r="T248" s="59"/>
      <c r="U248" s="59"/>
      <c r="V248" s="59"/>
      <c r="W248" s="59"/>
      <c r="X248" s="59"/>
      <c r="Y248" s="59"/>
      <c r="Z248" s="59"/>
      <c r="AA248" s="59"/>
      <c r="AB248" s="59"/>
      <c r="AC248" s="59"/>
      <c r="AD248" s="59"/>
      <c r="AE248" s="59"/>
      <c r="AF248" s="59"/>
      <c r="AG248" s="59"/>
      <c r="AH248" s="59"/>
      <c r="AI248" s="59"/>
      <c r="AJ248" s="59"/>
      <c r="AK248" s="59"/>
      <c r="AL248" s="59"/>
      <c r="AM248" s="59"/>
      <c r="AN248" s="59"/>
      <c r="AO248" s="59"/>
      <c r="AP248" s="59"/>
      <c r="AQ248" s="59"/>
    </row>
    <row r="249" ht="12.0" customHeight="1">
      <c r="A249" s="59"/>
      <c r="B249" s="59"/>
      <c r="C249" s="59"/>
      <c r="D249" s="59"/>
      <c r="E249" s="59"/>
      <c r="F249" s="59"/>
      <c r="G249" s="59"/>
      <c r="H249" s="59"/>
      <c r="I249" s="59"/>
      <c r="J249" s="59"/>
      <c r="K249" s="59"/>
      <c r="L249" s="59"/>
      <c r="M249" s="59"/>
      <c r="N249" s="59"/>
      <c r="O249" s="59"/>
      <c r="P249" s="59"/>
      <c r="Q249" s="59"/>
      <c r="R249" s="59"/>
      <c r="S249" s="59"/>
      <c r="T249" s="59"/>
      <c r="U249" s="59"/>
      <c r="V249" s="59"/>
      <c r="W249" s="59"/>
      <c r="X249" s="59"/>
      <c r="Y249" s="59"/>
      <c r="Z249" s="59"/>
      <c r="AA249" s="59"/>
      <c r="AB249" s="59"/>
      <c r="AC249" s="59"/>
      <c r="AD249" s="59"/>
      <c r="AE249" s="59"/>
      <c r="AF249" s="59"/>
      <c r="AG249" s="59"/>
      <c r="AH249" s="59"/>
      <c r="AI249" s="59"/>
      <c r="AJ249" s="59"/>
      <c r="AK249" s="59"/>
      <c r="AL249" s="59"/>
      <c r="AM249" s="59"/>
      <c r="AN249" s="59"/>
      <c r="AO249" s="59"/>
      <c r="AP249" s="59"/>
      <c r="AQ249" s="59"/>
    </row>
    <row r="250" ht="12.0" customHeight="1">
      <c r="A250" s="59"/>
      <c r="B250" s="59"/>
      <c r="C250" s="59"/>
      <c r="D250" s="59"/>
      <c r="E250" s="59"/>
      <c r="F250" s="59"/>
      <c r="G250" s="59"/>
      <c r="H250" s="59"/>
      <c r="I250" s="59"/>
      <c r="J250" s="59"/>
      <c r="K250" s="59"/>
      <c r="L250" s="59"/>
      <c r="M250" s="59"/>
      <c r="N250" s="59"/>
      <c r="O250" s="59"/>
      <c r="P250" s="59"/>
      <c r="Q250" s="59"/>
      <c r="R250" s="59"/>
      <c r="S250" s="59"/>
      <c r="T250" s="59"/>
      <c r="U250" s="59"/>
      <c r="V250" s="59"/>
      <c r="W250" s="59"/>
      <c r="X250" s="59"/>
      <c r="Y250" s="59"/>
      <c r="Z250" s="59"/>
      <c r="AA250" s="59"/>
      <c r="AB250" s="59"/>
      <c r="AC250" s="59"/>
      <c r="AD250" s="59"/>
      <c r="AE250" s="59"/>
      <c r="AF250" s="59"/>
      <c r="AG250" s="59"/>
      <c r="AH250" s="59"/>
      <c r="AI250" s="59"/>
      <c r="AJ250" s="59"/>
      <c r="AK250" s="59"/>
      <c r="AL250" s="59"/>
      <c r="AM250" s="59"/>
      <c r="AN250" s="59"/>
      <c r="AO250" s="59"/>
      <c r="AP250" s="59"/>
      <c r="AQ250" s="59"/>
    </row>
    <row r="251" ht="12.0" customHeight="1">
      <c r="A251" s="59"/>
      <c r="B251" s="59"/>
      <c r="C251" s="59"/>
      <c r="D251" s="59"/>
      <c r="E251" s="59"/>
      <c r="F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c r="AD251" s="59"/>
      <c r="AE251" s="59"/>
      <c r="AF251" s="59"/>
      <c r="AG251" s="59"/>
      <c r="AH251" s="59"/>
      <c r="AI251" s="59"/>
      <c r="AJ251" s="59"/>
      <c r="AK251" s="59"/>
      <c r="AL251" s="59"/>
      <c r="AM251" s="59"/>
      <c r="AN251" s="59"/>
      <c r="AO251" s="59"/>
      <c r="AP251" s="59"/>
      <c r="AQ251" s="59"/>
    </row>
    <row r="252" ht="12.0" customHeight="1">
      <c r="A252" s="59"/>
      <c r="B252" s="59"/>
      <c r="C252" s="59"/>
      <c r="D252" s="59"/>
      <c r="E252" s="59"/>
      <c r="F252" s="59"/>
      <c r="G252" s="59"/>
      <c r="H252" s="59"/>
      <c r="I252" s="59"/>
      <c r="J252" s="59"/>
      <c r="K252" s="59"/>
      <c r="L252" s="59"/>
      <c r="M252" s="59"/>
      <c r="N252" s="59"/>
      <c r="O252" s="59"/>
      <c r="P252" s="59"/>
      <c r="Q252" s="59"/>
      <c r="R252" s="59"/>
      <c r="S252" s="59"/>
      <c r="T252" s="59"/>
      <c r="U252" s="59"/>
      <c r="V252" s="59"/>
      <c r="W252" s="59"/>
      <c r="X252" s="59"/>
      <c r="Y252" s="59"/>
      <c r="Z252" s="59"/>
      <c r="AA252" s="59"/>
      <c r="AB252" s="59"/>
      <c r="AC252" s="59"/>
      <c r="AD252" s="59"/>
      <c r="AE252" s="59"/>
      <c r="AF252" s="59"/>
      <c r="AG252" s="59"/>
      <c r="AH252" s="59"/>
      <c r="AI252" s="59"/>
      <c r="AJ252" s="59"/>
      <c r="AK252" s="59"/>
      <c r="AL252" s="59"/>
      <c r="AM252" s="59"/>
      <c r="AN252" s="59"/>
      <c r="AO252" s="59"/>
      <c r="AP252" s="59"/>
      <c r="AQ252" s="59"/>
    </row>
    <row r="253" ht="12.0" customHeight="1">
      <c r="A253" s="59"/>
      <c r="B253" s="59"/>
      <c r="C253" s="59"/>
      <c r="D253" s="59"/>
      <c r="E253" s="59"/>
      <c r="F253" s="59"/>
      <c r="G253" s="59"/>
      <c r="H253" s="59"/>
      <c r="I253" s="59"/>
      <c r="J253" s="59"/>
      <c r="K253" s="59"/>
      <c r="L253" s="59"/>
      <c r="M253" s="59"/>
      <c r="N253" s="59"/>
      <c r="O253" s="59"/>
      <c r="P253" s="59"/>
      <c r="Q253" s="59"/>
      <c r="R253" s="59"/>
      <c r="S253" s="59"/>
      <c r="T253" s="59"/>
      <c r="U253" s="59"/>
      <c r="V253" s="59"/>
      <c r="W253" s="59"/>
      <c r="X253" s="59"/>
      <c r="Y253" s="59"/>
      <c r="Z253" s="59"/>
      <c r="AA253" s="59"/>
      <c r="AB253" s="59"/>
      <c r="AC253" s="59"/>
      <c r="AD253" s="59"/>
      <c r="AE253" s="59"/>
      <c r="AF253" s="59"/>
      <c r="AG253" s="59"/>
      <c r="AH253" s="59"/>
      <c r="AI253" s="59"/>
      <c r="AJ253" s="59"/>
      <c r="AK253" s="59"/>
      <c r="AL253" s="59"/>
      <c r="AM253" s="59"/>
      <c r="AN253" s="59"/>
      <c r="AO253" s="59"/>
      <c r="AP253" s="59"/>
      <c r="AQ253" s="59"/>
    </row>
    <row r="254" ht="12.0" customHeight="1">
      <c r="A254" s="59"/>
      <c r="B254" s="59"/>
      <c r="C254" s="59"/>
      <c r="D254" s="59"/>
      <c r="E254" s="59"/>
      <c r="F254" s="59"/>
      <c r="G254" s="59"/>
      <c r="H254" s="59"/>
      <c r="I254" s="59"/>
      <c r="J254" s="59"/>
      <c r="K254" s="59"/>
      <c r="L254" s="59"/>
      <c r="M254" s="59"/>
      <c r="N254" s="59"/>
      <c r="O254" s="59"/>
      <c r="P254" s="59"/>
      <c r="Q254" s="59"/>
      <c r="R254" s="59"/>
      <c r="S254" s="59"/>
      <c r="T254" s="59"/>
      <c r="U254" s="59"/>
      <c r="V254" s="59"/>
      <c r="W254" s="59"/>
      <c r="X254" s="59"/>
      <c r="Y254" s="59"/>
      <c r="Z254" s="59"/>
      <c r="AA254" s="59"/>
      <c r="AB254" s="59"/>
      <c r="AC254" s="59"/>
      <c r="AD254" s="59"/>
      <c r="AE254" s="59"/>
      <c r="AF254" s="59"/>
      <c r="AG254" s="59"/>
      <c r="AH254" s="59"/>
      <c r="AI254" s="59"/>
      <c r="AJ254" s="59"/>
      <c r="AK254" s="59"/>
      <c r="AL254" s="59"/>
      <c r="AM254" s="59"/>
      <c r="AN254" s="59"/>
      <c r="AO254" s="59"/>
      <c r="AP254" s="59"/>
      <c r="AQ254" s="59"/>
    </row>
    <row r="255" ht="12.0" customHeight="1">
      <c r="A255" s="59"/>
      <c r="B255" s="59"/>
      <c r="C255" s="59"/>
      <c r="D255" s="59"/>
      <c r="E255" s="59"/>
      <c r="F255" s="59"/>
      <c r="G255" s="59"/>
      <c r="H255" s="59"/>
      <c r="I255" s="59"/>
      <c r="J255" s="59"/>
      <c r="K255" s="59"/>
      <c r="L255" s="59"/>
      <c r="M255" s="59"/>
      <c r="N255" s="59"/>
      <c r="O255" s="59"/>
      <c r="P255" s="59"/>
      <c r="Q255" s="59"/>
      <c r="R255" s="59"/>
      <c r="S255" s="59"/>
      <c r="T255" s="59"/>
      <c r="U255" s="59"/>
      <c r="V255" s="59"/>
      <c r="W255" s="59"/>
      <c r="X255" s="59"/>
      <c r="Y255" s="59"/>
      <c r="Z255" s="59"/>
      <c r="AA255" s="59"/>
      <c r="AB255" s="59"/>
      <c r="AC255" s="59"/>
      <c r="AD255" s="59"/>
      <c r="AE255" s="59"/>
      <c r="AF255" s="59"/>
      <c r="AG255" s="59"/>
      <c r="AH255" s="59"/>
      <c r="AI255" s="59"/>
      <c r="AJ255" s="59"/>
      <c r="AK255" s="59"/>
      <c r="AL255" s="59"/>
      <c r="AM255" s="59"/>
      <c r="AN255" s="59"/>
      <c r="AO255" s="59"/>
      <c r="AP255" s="59"/>
      <c r="AQ255" s="59"/>
    </row>
    <row r="256" ht="12.0" customHeight="1">
      <c r="A256" s="59"/>
      <c r="B256" s="59"/>
      <c r="C256" s="59"/>
      <c r="D256" s="59"/>
      <c r="E256" s="59"/>
      <c r="F256" s="59"/>
      <c r="G256" s="59"/>
      <c r="H256" s="59"/>
      <c r="I256" s="59"/>
      <c r="J256" s="59"/>
      <c r="K256" s="59"/>
      <c r="L256" s="59"/>
      <c r="M256" s="59"/>
      <c r="N256" s="59"/>
      <c r="O256" s="59"/>
      <c r="P256" s="59"/>
      <c r="Q256" s="59"/>
      <c r="R256" s="59"/>
      <c r="S256" s="59"/>
      <c r="T256" s="59"/>
      <c r="U256" s="59"/>
      <c r="V256" s="59"/>
      <c r="W256" s="59"/>
      <c r="X256" s="59"/>
      <c r="Y256" s="59"/>
      <c r="Z256" s="59"/>
      <c r="AA256" s="59"/>
      <c r="AB256" s="59"/>
      <c r="AC256" s="59"/>
      <c r="AD256" s="59"/>
      <c r="AE256" s="59"/>
      <c r="AF256" s="59"/>
      <c r="AG256" s="59"/>
      <c r="AH256" s="59"/>
      <c r="AI256" s="59"/>
      <c r="AJ256" s="59"/>
      <c r="AK256" s="59"/>
      <c r="AL256" s="59"/>
      <c r="AM256" s="59"/>
      <c r="AN256" s="59"/>
      <c r="AO256" s="59"/>
      <c r="AP256" s="59"/>
      <c r="AQ256" s="59"/>
    </row>
    <row r="257" ht="12.0" customHeight="1">
      <c r="A257" s="59"/>
      <c r="B257" s="59"/>
      <c r="C257" s="59"/>
      <c r="D257" s="59"/>
      <c r="E257" s="59"/>
      <c r="F257" s="59"/>
      <c r="G257" s="59"/>
      <c r="H257" s="59"/>
      <c r="I257" s="59"/>
      <c r="J257" s="59"/>
      <c r="K257" s="59"/>
      <c r="L257" s="59"/>
      <c r="M257" s="59"/>
      <c r="N257" s="59"/>
      <c r="O257" s="59"/>
      <c r="P257" s="59"/>
      <c r="Q257" s="59"/>
      <c r="R257" s="59"/>
      <c r="S257" s="59"/>
      <c r="T257" s="59"/>
      <c r="U257" s="59"/>
      <c r="V257" s="59"/>
      <c r="W257" s="59"/>
      <c r="X257" s="59"/>
      <c r="Y257" s="59"/>
      <c r="Z257" s="59"/>
      <c r="AA257" s="59"/>
      <c r="AB257" s="59"/>
      <c r="AC257" s="59"/>
      <c r="AD257" s="59"/>
      <c r="AE257" s="59"/>
      <c r="AF257" s="59"/>
      <c r="AG257" s="59"/>
      <c r="AH257" s="59"/>
      <c r="AI257" s="59"/>
      <c r="AJ257" s="59"/>
      <c r="AK257" s="59"/>
      <c r="AL257" s="59"/>
      <c r="AM257" s="59"/>
      <c r="AN257" s="59"/>
      <c r="AO257" s="59"/>
      <c r="AP257" s="59"/>
      <c r="AQ257" s="59"/>
    </row>
    <row r="258" ht="12.0" customHeight="1">
      <c r="A258" s="59"/>
      <c r="B258" s="59"/>
      <c r="C258" s="59"/>
      <c r="D258" s="59"/>
      <c r="E258" s="59"/>
      <c r="F258" s="59"/>
      <c r="G258" s="59"/>
      <c r="H258" s="59"/>
      <c r="I258" s="59"/>
      <c r="J258" s="59"/>
      <c r="K258" s="59"/>
      <c r="L258" s="59"/>
      <c r="M258" s="59"/>
      <c r="N258" s="59"/>
      <c r="O258" s="59"/>
      <c r="P258" s="59"/>
      <c r="Q258" s="59"/>
      <c r="R258" s="59"/>
      <c r="S258" s="59"/>
      <c r="T258" s="59"/>
      <c r="U258" s="59"/>
      <c r="V258" s="59"/>
      <c r="W258" s="59"/>
      <c r="X258" s="59"/>
      <c r="Y258" s="59"/>
      <c r="Z258" s="59"/>
      <c r="AA258" s="59"/>
      <c r="AB258" s="59"/>
      <c r="AC258" s="59"/>
      <c r="AD258" s="59"/>
      <c r="AE258" s="59"/>
      <c r="AF258" s="59"/>
      <c r="AG258" s="59"/>
      <c r="AH258" s="59"/>
      <c r="AI258" s="59"/>
      <c r="AJ258" s="59"/>
      <c r="AK258" s="59"/>
      <c r="AL258" s="59"/>
      <c r="AM258" s="59"/>
      <c r="AN258" s="59"/>
      <c r="AO258" s="59"/>
      <c r="AP258" s="59"/>
      <c r="AQ258" s="59"/>
    </row>
    <row r="259" ht="12.0" customHeight="1">
      <c r="A259" s="59"/>
      <c r="B259" s="59"/>
      <c r="C259" s="59"/>
      <c r="D259" s="59"/>
      <c r="E259" s="59"/>
      <c r="F259" s="59"/>
      <c r="G259" s="59"/>
      <c r="H259" s="59"/>
      <c r="I259" s="59"/>
      <c r="J259" s="59"/>
      <c r="K259" s="59"/>
      <c r="L259" s="59"/>
      <c r="M259" s="59"/>
      <c r="N259" s="59"/>
      <c r="O259" s="59"/>
      <c r="P259" s="59"/>
      <c r="Q259" s="59"/>
      <c r="R259" s="59"/>
      <c r="S259" s="59"/>
      <c r="T259" s="59"/>
      <c r="U259" s="59"/>
      <c r="V259" s="59"/>
      <c r="W259" s="59"/>
      <c r="X259" s="59"/>
      <c r="Y259" s="59"/>
      <c r="Z259" s="59"/>
      <c r="AA259" s="59"/>
      <c r="AB259" s="59"/>
      <c r="AC259" s="59"/>
      <c r="AD259" s="59"/>
      <c r="AE259" s="59"/>
      <c r="AF259" s="59"/>
      <c r="AG259" s="59"/>
      <c r="AH259" s="59"/>
      <c r="AI259" s="59"/>
      <c r="AJ259" s="59"/>
      <c r="AK259" s="59"/>
      <c r="AL259" s="59"/>
      <c r="AM259" s="59"/>
      <c r="AN259" s="59"/>
      <c r="AO259" s="59"/>
      <c r="AP259" s="59"/>
      <c r="AQ259" s="59"/>
    </row>
    <row r="260" ht="12.0" customHeight="1">
      <c r="A260" s="59"/>
      <c r="B260" s="59"/>
      <c r="C260" s="59"/>
      <c r="D260" s="59"/>
      <c r="E260" s="59"/>
      <c r="F260" s="59"/>
      <c r="G260" s="59"/>
      <c r="H260" s="59"/>
      <c r="I260" s="59"/>
      <c r="J260" s="59"/>
      <c r="K260" s="59"/>
      <c r="L260" s="59"/>
      <c r="M260" s="59"/>
      <c r="N260" s="59"/>
      <c r="O260" s="59"/>
      <c r="P260" s="59"/>
      <c r="Q260" s="59"/>
      <c r="R260" s="59"/>
      <c r="S260" s="59"/>
      <c r="T260" s="59"/>
      <c r="U260" s="59"/>
      <c r="V260" s="59"/>
      <c r="W260" s="59"/>
      <c r="X260" s="59"/>
      <c r="Y260" s="59"/>
      <c r="Z260" s="59"/>
      <c r="AA260" s="59"/>
      <c r="AB260" s="59"/>
      <c r="AC260" s="59"/>
      <c r="AD260" s="59"/>
      <c r="AE260" s="59"/>
      <c r="AF260" s="59"/>
      <c r="AG260" s="59"/>
      <c r="AH260" s="59"/>
      <c r="AI260" s="59"/>
      <c r="AJ260" s="59"/>
      <c r="AK260" s="59"/>
      <c r="AL260" s="59"/>
      <c r="AM260" s="59"/>
      <c r="AN260" s="59"/>
      <c r="AO260" s="59"/>
      <c r="AP260" s="59"/>
      <c r="AQ260" s="59"/>
    </row>
    <row r="261" ht="12.0" customHeight="1">
      <c r="A261" s="59"/>
      <c r="B261" s="59"/>
      <c r="C261" s="59"/>
      <c r="D261" s="59"/>
      <c r="E261" s="59"/>
      <c r="F261" s="59"/>
      <c r="G261" s="59"/>
      <c r="H261" s="59"/>
      <c r="I261" s="59"/>
      <c r="J261" s="59"/>
      <c r="K261" s="59"/>
      <c r="L261" s="59"/>
      <c r="M261" s="59"/>
      <c r="N261" s="59"/>
      <c r="O261" s="59"/>
      <c r="P261" s="59"/>
      <c r="Q261" s="59"/>
      <c r="R261" s="59"/>
      <c r="S261" s="59"/>
      <c r="T261" s="59"/>
      <c r="U261" s="59"/>
      <c r="V261" s="59"/>
      <c r="W261" s="59"/>
      <c r="X261" s="59"/>
      <c r="Y261" s="59"/>
      <c r="Z261" s="59"/>
      <c r="AA261" s="59"/>
      <c r="AB261" s="59"/>
      <c r="AC261" s="59"/>
      <c r="AD261" s="59"/>
      <c r="AE261" s="59"/>
      <c r="AF261" s="59"/>
      <c r="AG261" s="59"/>
      <c r="AH261" s="59"/>
      <c r="AI261" s="59"/>
      <c r="AJ261" s="59"/>
      <c r="AK261" s="59"/>
      <c r="AL261" s="59"/>
      <c r="AM261" s="59"/>
      <c r="AN261" s="59"/>
      <c r="AO261" s="59"/>
      <c r="AP261" s="59"/>
      <c r="AQ261" s="59"/>
    </row>
    <row r="262" ht="12.0" customHeight="1">
      <c r="A262" s="59"/>
      <c r="B262" s="59"/>
      <c r="C262" s="59"/>
      <c r="D262" s="59"/>
      <c r="E262" s="59"/>
      <c r="F262" s="59"/>
      <c r="G262" s="59"/>
      <c r="H262" s="59"/>
      <c r="I262" s="59"/>
      <c r="J262" s="59"/>
      <c r="K262" s="59"/>
      <c r="L262" s="59"/>
      <c r="M262" s="59"/>
      <c r="N262" s="59"/>
      <c r="O262" s="59"/>
      <c r="P262" s="59"/>
      <c r="Q262" s="59"/>
      <c r="R262" s="59"/>
      <c r="S262" s="59"/>
      <c r="T262" s="59"/>
      <c r="U262" s="59"/>
      <c r="V262" s="59"/>
      <c r="W262" s="59"/>
      <c r="X262" s="59"/>
      <c r="Y262" s="59"/>
      <c r="Z262" s="59"/>
      <c r="AA262" s="59"/>
      <c r="AB262" s="59"/>
      <c r="AC262" s="59"/>
      <c r="AD262" s="59"/>
      <c r="AE262" s="59"/>
      <c r="AF262" s="59"/>
      <c r="AG262" s="59"/>
      <c r="AH262" s="59"/>
      <c r="AI262" s="59"/>
      <c r="AJ262" s="59"/>
      <c r="AK262" s="59"/>
      <c r="AL262" s="59"/>
      <c r="AM262" s="59"/>
      <c r="AN262" s="59"/>
      <c r="AO262" s="59"/>
      <c r="AP262" s="59"/>
      <c r="AQ262" s="59"/>
    </row>
    <row r="263" ht="12.0" customHeight="1">
      <c r="A263" s="59"/>
      <c r="B263" s="59"/>
      <c r="C263" s="59"/>
      <c r="D263" s="59"/>
      <c r="E263" s="59"/>
      <c r="F263" s="59"/>
      <c r="G263" s="59"/>
      <c r="H263" s="59"/>
      <c r="I263" s="59"/>
      <c r="J263" s="59"/>
      <c r="K263" s="59"/>
      <c r="L263" s="59"/>
      <c r="M263" s="59"/>
      <c r="N263" s="59"/>
      <c r="O263" s="59"/>
      <c r="P263" s="59"/>
      <c r="Q263" s="59"/>
      <c r="R263" s="59"/>
      <c r="S263" s="59"/>
      <c r="T263" s="59"/>
      <c r="U263" s="59"/>
      <c r="V263" s="59"/>
      <c r="W263" s="59"/>
      <c r="X263" s="59"/>
      <c r="Y263" s="59"/>
      <c r="Z263" s="59"/>
      <c r="AA263" s="59"/>
      <c r="AB263" s="59"/>
      <c r="AC263" s="59"/>
      <c r="AD263" s="59"/>
      <c r="AE263" s="59"/>
      <c r="AF263" s="59"/>
      <c r="AG263" s="59"/>
      <c r="AH263" s="59"/>
      <c r="AI263" s="59"/>
      <c r="AJ263" s="59"/>
      <c r="AK263" s="59"/>
      <c r="AL263" s="59"/>
      <c r="AM263" s="59"/>
      <c r="AN263" s="59"/>
      <c r="AO263" s="59"/>
      <c r="AP263" s="59"/>
      <c r="AQ263" s="59"/>
    </row>
    <row r="264" ht="12.0" customHeight="1">
      <c r="A264" s="59"/>
      <c r="B264" s="59"/>
      <c r="C264" s="59"/>
      <c r="D264" s="59"/>
      <c r="E264" s="59"/>
      <c r="F264" s="59"/>
      <c r="G264" s="59"/>
      <c r="H264" s="59"/>
      <c r="I264" s="59"/>
      <c r="J264" s="59"/>
      <c r="K264" s="59"/>
      <c r="L264" s="59"/>
      <c r="M264" s="59"/>
      <c r="N264" s="59"/>
      <c r="O264" s="59"/>
      <c r="P264" s="59"/>
      <c r="Q264" s="59"/>
      <c r="R264" s="59"/>
      <c r="S264" s="59"/>
      <c r="T264" s="59"/>
      <c r="U264" s="59"/>
      <c r="V264" s="59"/>
      <c r="W264" s="59"/>
      <c r="X264" s="59"/>
      <c r="Y264" s="59"/>
      <c r="Z264" s="59"/>
      <c r="AA264" s="59"/>
      <c r="AB264" s="59"/>
      <c r="AC264" s="59"/>
      <c r="AD264" s="59"/>
      <c r="AE264" s="59"/>
      <c r="AF264" s="59"/>
      <c r="AG264" s="59"/>
      <c r="AH264" s="59"/>
      <c r="AI264" s="59"/>
      <c r="AJ264" s="59"/>
      <c r="AK264" s="59"/>
      <c r="AL264" s="59"/>
      <c r="AM264" s="59"/>
      <c r="AN264" s="59"/>
      <c r="AO264" s="59"/>
      <c r="AP264" s="59"/>
      <c r="AQ264" s="59"/>
    </row>
    <row r="265" ht="12.0" customHeight="1">
      <c r="A265" s="59"/>
      <c r="B265" s="59"/>
      <c r="C265" s="59"/>
      <c r="D265" s="59"/>
      <c r="E265" s="59"/>
      <c r="F265" s="59"/>
      <c r="G265" s="59"/>
      <c r="H265" s="59"/>
      <c r="I265" s="59"/>
      <c r="J265" s="59"/>
      <c r="K265" s="59"/>
      <c r="L265" s="59"/>
      <c r="M265" s="59"/>
      <c r="N265" s="59"/>
      <c r="O265" s="59"/>
      <c r="P265" s="59"/>
      <c r="Q265" s="59"/>
      <c r="R265" s="59"/>
      <c r="S265" s="59"/>
      <c r="T265" s="59"/>
      <c r="U265" s="59"/>
      <c r="V265" s="59"/>
      <c r="W265" s="59"/>
      <c r="X265" s="59"/>
      <c r="Y265" s="59"/>
      <c r="Z265" s="59"/>
      <c r="AA265" s="59"/>
      <c r="AB265" s="59"/>
      <c r="AC265" s="59"/>
      <c r="AD265" s="59"/>
      <c r="AE265" s="59"/>
      <c r="AF265" s="59"/>
      <c r="AG265" s="59"/>
      <c r="AH265" s="59"/>
      <c r="AI265" s="59"/>
      <c r="AJ265" s="59"/>
      <c r="AK265" s="59"/>
      <c r="AL265" s="59"/>
      <c r="AM265" s="59"/>
      <c r="AN265" s="59"/>
      <c r="AO265" s="59"/>
      <c r="AP265" s="59"/>
      <c r="AQ265" s="59"/>
    </row>
    <row r="266" ht="12.0" customHeight="1">
      <c r="A266" s="59"/>
      <c r="B266" s="59"/>
      <c r="C266" s="59"/>
      <c r="D266" s="59"/>
      <c r="E266" s="59"/>
      <c r="F266" s="59"/>
      <c r="G266" s="59"/>
      <c r="H266" s="59"/>
      <c r="I266" s="59"/>
      <c r="J266" s="59"/>
      <c r="K266" s="59"/>
      <c r="L266" s="59"/>
      <c r="M266" s="59"/>
      <c r="N266" s="59"/>
      <c r="O266" s="59"/>
      <c r="P266" s="59"/>
      <c r="Q266" s="59"/>
      <c r="R266" s="59"/>
      <c r="S266" s="59"/>
      <c r="T266" s="59"/>
      <c r="U266" s="59"/>
      <c r="V266" s="59"/>
      <c r="W266" s="59"/>
      <c r="X266" s="59"/>
      <c r="Y266" s="59"/>
      <c r="Z266" s="59"/>
      <c r="AA266" s="59"/>
      <c r="AB266" s="59"/>
      <c r="AC266" s="59"/>
      <c r="AD266" s="59"/>
      <c r="AE266" s="59"/>
      <c r="AF266" s="59"/>
      <c r="AG266" s="59"/>
      <c r="AH266" s="59"/>
      <c r="AI266" s="59"/>
      <c r="AJ266" s="59"/>
      <c r="AK266" s="59"/>
      <c r="AL266" s="59"/>
      <c r="AM266" s="59"/>
      <c r="AN266" s="59"/>
      <c r="AO266" s="59"/>
      <c r="AP266" s="59"/>
      <c r="AQ266" s="59"/>
    </row>
    <row r="267" ht="12.0" customHeight="1">
      <c r="A267" s="59"/>
      <c r="B267" s="59"/>
      <c r="C267" s="59"/>
      <c r="D267" s="59"/>
      <c r="E267" s="59"/>
      <c r="F267" s="59"/>
      <c r="G267" s="59"/>
      <c r="H267" s="59"/>
      <c r="I267" s="59"/>
      <c r="J267" s="59"/>
      <c r="K267" s="59"/>
      <c r="L267" s="59"/>
      <c r="M267" s="59"/>
      <c r="N267" s="59"/>
      <c r="O267" s="59"/>
      <c r="P267" s="59"/>
      <c r="Q267" s="59"/>
      <c r="R267" s="59"/>
      <c r="S267" s="59"/>
      <c r="T267" s="59"/>
      <c r="U267" s="59"/>
      <c r="V267" s="59"/>
      <c r="W267" s="59"/>
      <c r="X267" s="59"/>
      <c r="Y267" s="59"/>
      <c r="Z267" s="59"/>
      <c r="AA267" s="59"/>
      <c r="AB267" s="59"/>
      <c r="AC267" s="59"/>
      <c r="AD267" s="59"/>
      <c r="AE267" s="59"/>
      <c r="AF267" s="59"/>
      <c r="AG267" s="59"/>
      <c r="AH267" s="59"/>
      <c r="AI267" s="59"/>
      <c r="AJ267" s="59"/>
      <c r="AK267" s="59"/>
      <c r="AL267" s="59"/>
      <c r="AM267" s="59"/>
      <c r="AN267" s="59"/>
      <c r="AO267" s="59"/>
      <c r="AP267" s="59"/>
      <c r="AQ267" s="59"/>
    </row>
    <row r="268" ht="12.0" customHeight="1">
      <c r="A268" s="59"/>
      <c r="B268" s="59"/>
      <c r="C268" s="59"/>
      <c r="D268" s="59"/>
      <c r="E268" s="59"/>
      <c r="F268" s="59"/>
      <c r="G268" s="59"/>
      <c r="H268" s="59"/>
      <c r="I268" s="59"/>
      <c r="J268" s="59"/>
      <c r="K268" s="59"/>
      <c r="L268" s="59"/>
      <c r="M268" s="59"/>
      <c r="N268" s="59"/>
      <c r="O268" s="59"/>
      <c r="P268" s="59"/>
      <c r="Q268" s="59"/>
      <c r="R268" s="59"/>
      <c r="S268" s="59"/>
      <c r="T268" s="59"/>
      <c r="U268" s="59"/>
      <c r="V268" s="59"/>
      <c r="W268" s="59"/>
      <c r="X268" s="59"/>
      <c r="Y268" s="59"/>
      <c r="Z268" s="59"/>
      <c r="AA268" s="59"/>
      <c r="AB268" s="59"/>
      <c r="AC268" s="59"/>
      <c r="AD268" s="59"/>
      <c r="AE268" s="59"/>
      <c r="AF268" s="59"/>
      <c r="AG268" s="59"/>
      <c r="AH268" s="59"/>
      <c r="AI268" s="59"/>
      <c r="AJ268" s="59"/>
      <c r="AK268" s="59"/>
      <c r="AL268" s="59"/>
      <c r="AM268" s="59"/>
      <c r="AN268" s="59"/>
      <c r="AO268" s="59"/>
      <c r="AP268" s="59"/>
      <c r="AQ268" s="59"/>
    </row>
    <row r="269" ht="12.0" customHeight="1">
      <c r="A269" s="59"/>
      <c r="B269" s="59"/>
      <c r="C269" s="59"/>
      <c r="D269" s="59"/>
      <c r="E269" s="59"/>
      <c r="F269" s="59"/>
      <c r="G269" s="59"/>
      <c r="H269" s="59"/>
      <c r="I269" s="59"/>
      <c r="J269" s="59"/>
      <c r="K269" s="59"/>
      <c r="L269" s="59"/>
      <c r="M269" s="59"/>
      <c r="N269" s="59"/>
      <c r="O269" s="59"/>
      <c r="P269" s="59"/>
      <c r="Q269" s="59"/>
      <c r="R269" s="59"/>
      <c r="S269" s="59"/>
      <c r="T269" s="59"/>
      <c r="U269" s="59"/>
      <c r="V269" s="59"/>
      <c r="W269" s="59"/>
      <c r="X269" s="59"/>
      <c r="Y269" s="59"/>
      <c r="Z269" s="59"/>
      <c r="AA269" s="59"/>
      <c r="AB269" s="59"/>
      <c r="AC269" s="59"/>
      <c r="AD269" s="59"/>
      <c r="AE269" s="59"/>
      <c r="AF269" s="59"/>
      <c r="AG269" s="59"/>
      <c r="AH269" s="59"/>
      <c r="AI269" s="59"/>
      <c r="AJ269" s="59"/>
      <c r="AK269" s="59"/>
      <c r="AL269" s="59"/>
      <c r="AM269" s="59"/>
      <c r="AN269" s="59"/>
      <c r="AO269" s="59"/>
      <c r="AP269" s="59"/>
      <c r="AQ269" s="59"/>
    </row>
    <row r="270" ht="12.0" customHeight="1">
      <c r="A270" s="59"/>
      <c r="B270" s="59"/>
      <c r="C270" s="59"/>
      <c r="D270" s="59"/>
      <c r="E270" s="59"/>
      <c r="F270" s="59"/>
      <c r="G270" s="59"/>
      <c r="H270" s="59"/>
      <c r="I270" s="59"/>
      <c r="J270" s="59"/>
      <c r="K270" s="59"/>
      <c r="L270" s="59"/>
      <c r="M270" s="59"/>
      <c r="N270" s="59"/>
      <c r="O270" s="59"/>
      <c r="P270" s="59"/>
      <c r="Q270" s="59"/>
      <c r="R270" s="59"/>
      <c r="S270" s="59"/>
      <c r="T270" s="59"/>
      <c r="U270" s="59"/>
      <c r="V270" s="59"/>
      <c r="W270" s="59"/>
      <c r="X270" s="59"/>
      <c r="Y270" s="59"/>
      <c r="Z270" s="59"/>
      <c r="AA270" s="59"/>
      <c r="AB270" s="59"/>
      <c r="AC270" s="59"/>
      <c r="AD270" s="59"/>
      <c r="AE270" s="59"/>
      <c r="AF270" s="59"/>
      <c r="AG270" s="59"/>
      <c r="AH270" s="59"/>
      <c r="AI270" s="59"/>
      <c r="AJ270" s="59"/>
      <c r="AK270" s="59"/>
      <c r="AL270" s="59"/>
      <c r="AM270" s="59"/>
      <c r="AN270" s="59"/>
      <c r="AO270" s="59"/>
      <c r="AP270" s="59"/>
      <c r="AQ270" s="59"/>
    </row>
    <row r="271" ht="12.0" customHeight="1">
      <c r="A271" s="59"/>
      <c r="B271" s="59"/>
      <c r="C271" s="59"/>
      <c r="D271" s="59"/>
      <c r="E271" s="59"/>
      <c r="F271" s="59"/>
      <c r="G271" s="59"/>
      <c r="H271" s="59"/>
      <c r="I271" s="59"/>
      <c r="J271" s="59"/>
      <c r="K271" s="59"/>
      <c r="L271" s="59"/>
      <c r="M271" s="59"/>
      <c r="N271" s="59"/>
      <c r="O271" s="59"/>
      <c r="P271" s="59"/>
      <c r="Q271" s="59"/>
      <c r="R271" s="59"/>
      <c r="S271" s="59"/>
      <c r="T271" s="59"/>
      <c r="U271" s="59"/>
      <c r="V271" s="59"/>
      <c r="W271" s="59"/>
      <c r="X271" s="59"/>
      <c r="Y271" s="59"/>
      <c r="Z271" s="59"/>
      <c r="AA271" s="59"/>
      <c r="AB271" s="59"/>
      <c r="AC271" s="59"/>
      <c r="AD271" s="59"/>
      <c r="AE271" s="59"/>
      <c r="AF271" s="59"/>
      <c r="AG271" s="59"/>
      <c r="AH271" s="59"/>
      <c r="AI271" s="59"/>
      <c r="AJ271" s="59"/>
      <c r="AK271" s="59"/>
      <c r="AL271" s="59"/>
      <c r="AM271" s="59"/>
      <c r="AN271" s="59"/>
      <c r="AO271" s="59"/>
      <c r="AP271" s="59"/>
      <c r="AQ271" s="59"/>
    </row>
    <row r="272" ht="12.0" customHeight="1">
      <c r="A272" s="59"/>
      <c r="B272" s="59"/>
      <c r="C272" s="59"/>
      <c r="D272" s="59"/>
      <c r="E272" s="59"/>
      <c r="F272" s="59"/>
      <c r="G272" s="59"/>
      <c r="H272" s="59"/>
      <c r="I272" s="59"/>
      <c r="J272" s="59"/>
      <c r="K272" s="59"/>
      <c r="L272" s="59"/>
      <c r="M272" s="59"/>
      <c r="N272" s="59"/>
      <c r="O272" s="59"/>
      <c r="P272" s="59"/>
      <c r="Q272" s="59"/>
      <c r="R272" s="59"/>
      <c r="S272" s="59"/>
      <c r="T272" s="59"/>
      <c r="U272" s="59"/>
      <c r="V272" s="59"/>
      <c r="W272" s="59"/>
      <c r="X272" s="59"/>
      <c r="Y272" s="59"/>
      <c r="Z272" s="59"/>
      <c r="AA272" s="59"/>
      <c r="AB272" s="59"/>
      <c r="AC272" s="59"/>
      <c r="AD272" s="59"/>
      <c r="AE272" s="59"/>
      <c r="AF272" s="59"/>
      <c r="AG272" s="59"/>
      <c r="AH272" s="59"/>
      <c r="AI272" s="59"/>
      <c r="AJ272" s="59"/>
      <c r="AK272" s="59"/>
      <c r="AL272" s="59"/>
      <c r="AM272" s="59"/>
      <c r="AN272" s="59"/>
      <c r="AO272" s="59"/>
      <c r="AP272" s="59"/>
      <c r="AQ272" s="59"/>
    </row>
    <row r="273" ht="12.0" customHeight="1">
      <c r="A273" s="59"/>
      <c r="B273" s="59"/>
      <c r="C273" s="59"/>
      <c r="D273" s="59"/>
      <c r="E273" s="59"/>
      <c r="F273" s="59"/>
      <c r="G273" s="59"/>
      <c r="H273" s="59"/>
      <c r="I273" s="59"/>
      <c r="J273" s="59"/>
      <c r="K273" s="59"/>
      <c r="L273" s="59"/>
      <c r="M273" s="59"/>
      <c r="N273" s="59"/>
      <c r="O273" s="59"/>
      <c r="P273" s="59"/>
      <c r="Q273" s="59"/>
      <c r="R273" s="59"/>
      <c r="S273" s="59"/>
      <c r="T273" s="59"/>
      <c r="U273" s="59"/>
      <c r="V273" s="59"/>
      <c r="W273" s="59"/>
      <c r="X273" s="59"/>
      <c r="Y273" s="59"/>
      <c r="Z273" s="59"/>
      <c r="AA273" s="59"/>
      <c r="AB273" s="59"/>
      <c r="AC273" s="59"/>
      <c r="AD273" s="59"/>
      <c r="AE273" s="59"/>
      <c r="AF273" s="59"/>
      <c r="AG273" s="59"/>
      <c r="AH273" s="59"/>
      <c r="AI273" s="59"/>
      <c r="AJ273" s="59"/>
      <c r="AK273" s="59"/>
      <c r="AL273" s="59"/>
      <c r="AM273" s="59"/>
      <c r="AN273" s="59"/>
      <c r="AO273" s="59"/>
      <c r="AP273" s="59"/>
      <c r="AQ273" s="59"/>
    </row>
    <row r="274" ht="12.0" customHeight="1">
      <c r="A274" s="59"/>
      <c r="B274" s="59"/>
      <c r="C274" s="59"/>
      <c r="D274" s="59"/>
      <c r="E274" s="59"/>
      <c r="F274" s="59"/>
      <c r="G274" s="59"/>
      <c r="H274" s="59"/>
      <c r="I274" s="59"/>
      <c r="J274" s="59"/>
      <c r="K274" s="59"/>
      <c r="L274" s="59"/>
      <c r="M274" s="59"/>
      <c r="N274" s="59"/>
      <c r="O274" s="59"/>
      <c r="P274" s="59"/>
      <c r="Q274" s="59"/>
      <c r="R274" s="59"/>
      <c r="S274" s="59"/>
      <c r="T274" s="59"/>
      <c r="U274" s="59"/>
      <c r="V274" s="59"/>
      <c r="W274" s="59"/>
      <c r="X274" s="59"/>
      <c r="Y274" s="59"/>
      <c r="Z274" s="59"/>
      <c r="AA274" s="59"/>
      <c r="AB274" s="59"/>
      <c r="AC274" s="59"/>
      <c r="AD274" s="59"/>
      <c r="AE274" s="59"/>
      <c r="AF274" s="59"/>
      <c r="AG274" s="59"/>
      <c r="AH274" s="59"/>
      <c r="AI274" s="59"/>
      <c r="AJ274" s="59"/>
      <c r="AK274" s="59"/>
      <c r="AL274" s="59"/>
      <c r="AM274" s="59"/>
      <c r="AN274" s="59"/>
      <c r="AO274" s="59"/>
      <c r="AP274" s="59"/>
      <c r="AQ274" s="59"/>
    </row>
    <row r="275" ht="12.0" customHeight="1">
      <c r="A275" s="59"/>
      <c r="B275" s="59"/>
      <c r="C275" s="59"/>
      <c r="D275" s="59"/>
      <c r="E275" s="59"/>
      <c r="F275" s="59"/>
      <c r="G275" s="59"/>
      <c r="H275" s="59"/>
      <c r="I275" s="59"/>
      <c r="J275" s="59"/>
      <c r="K275" s="59"/>
      <c r="L275" s="59"/>
      <c r="M275" s="59"/>
      <c r="N275" s="59"/>
      <c r="O275" s="59"/>
      <c r="P275" s="59"/>
      <c r="Q275" s="59"/>
      <c r="R275" s="59"/>
      <c r="S275" s="59"/>
      <c r="T275" s="59"/>
      <c r="U275" s="59"/>
      <c r="V275" s="59"/>
      <c r="W275" s="59"/>
      <c r="X275" s="59"/>
      <c r="Y275" s="59"/>
      <c r="Z275" s="59"/>
      <c r="AA275" s="59"/>
      <c r="AB275" s="59"/>
      <c r="AC275" s="59"/>
      <c r="AD275" s="59"/>
      <c r="AE275" s="59"/>
      <c r="AF275" s="59"/>
      <c r="AG275" s="59"/>
      <c r="AH275" s="59"/>
      <c r="AI275" s="59"/>
      <c r="AJ275" s="59"/>
      <c r="AK275" s="59"/>
      <c r="AL275" s="59"/>
      <c r="AM275" s="59"/>
      <c r="AN275" s="59"/>
      <c r="AO275" s="59"/>
      <c r="AP275" s="59"/>
      <c r="AQ275" s="59"/>
    </row>
    <row r="276" ht="12.0" customHeight="1">
      <c r="A276" s="59"/>
      <c r="B276" s="59"/>
      <c r="C276" s="59"/>
      <c r="D276" s="59"/>
      <c r="E276" s="59"/>
      <c r="F276" s="59"/>
      <c r="G276" s="59"/>
      <c r="H276" s="59"/>
      <c r="I276" s="59"/>
      <c r="J276" s="59"/>
      <c r="K276" s="59"/>
      <c r="L276" s="59"/>
      <c r="M276" s="59"/>
      <c r="N276" s="59"/>
      <c r="O276" s="59"/>
      <c r="P276" s="59"/>
      <c r="Q276" s="59"/>
      <c r="R276" s="59"/>
      <c r="S276" s="59"/>
      <c r="T276" s="59"/>
      <c r="U276" s="59"/>
      <c r="V276" s="59"/>
      <c r="W276" s="59"/>
      <c r="X276" s="59"/>
      <c r="Y276" s="59"/>
      <c r="Z276" s="59"/>
      <c r="AA276" s="59"/>
      <c r="AB276" s="59"/>
      <c r="AC276" s="59"/>
      <c r="AD276" s="59"/>
      <c r="AE276" s="59"/>
      <c r="AF276" s="59"/>
      <c r="AG276" s="59"/>
      <c r="AH276" s="59"/>
      <c r="AI276" s="59"/>
      <c r="AJ276" s="59"/>
      <c r="AK276" s="59"/>
      <c r="AL276" s="59"/>
      <c r="AM276" s="59"/>
      <c r="AN276" s="59"/>
      <c r="AO276" s="59"/>
      <c r="AP276" s="59"/>
      <c r="AQ276" s="59"/>
    </row>
    <row r="277" ht="12.0" customHeight="1">
      <c r="A277" s="59"/>
      <c r="B277" s="59"/>
      <c r="C277" s="59"/>
      <c r="D277" s="59"/>
      <c r="E277" s="59"/>
      <c r="F277" s="59"/>
      <c r="G277" s="59"/>
      <c r="H277" s="59"/>
      <c r="I277" s="59"/>
      <c r="J277" s="59"/>
      <c r="K277" s="59"/>
      <c r="L277" s="59"/>
      <c r="M277" s="59"/>
      <c r="N277" s="59"/>
      <c r="O277" s="59"/>
      <c r="P277" s="59"/>
      <c r="Q277" s="59"/>
      <c r="R277" s="59"/>
      <c r="S277" s="59"/>
      <c r="T277" s="59"/>
      <c r="U277" s="59"/>
      <c r="V277" s="59"/>
      <c r="W277" s="59"/>
      <c r="X277" s="59"/>
      <c r="Y277" s="59"/>
      <c r="Z277" s="59"/>
      <c r="AA277" s="59"/>
      <c r="AB277" s="59"/>
      <c r="AC277" s="59"/>
      <c r="AD277" s="59"/>
      <c r="AE277" s="59"/>
      <c r="AF277" s="59"/>
      <c r="AG277" s="59"/>
      <c r="AH277" s="59"/>
      <c r="AI277" s="59"/>
      <c r="AJ277" s="59"/>
      <c r="AK277" s="59"/>
      <c r="AL277" s="59"/>
      <c r="AM277" s="59"/>
      <c r="AN277" s="59"/>
      <c r="AO277" s="59"/>
      <c r="AP277" s="59"/>
      <c r="AQ277" s="59"/>
    </row>
    <row r="278" ht="12.0" customHeight="1">
      <c r="A278" s="59"/>
      <c r="B278" s="59"/>
      <c r="C278" s="59"/>
      <c r="D278" s="59"/>
      <c r="E278" s="59"/>
      <c r="F278" s="59"/>
      <c r="G278" s="59"/>
      <c r="H278" s="59"/>
      <c r="I278" s="59"/>
      <c r="J278" s="59"/>
      <c r="K278" s="59"/>
      <c r="L278" s="59"/>
      <c r="M278" s="59"/>
      <c r="N278" s="59"/>
      <c r="O278" s="59"/>
      <c r="P278" s="59"/>
      <c r="Q278" s="59"/>
      <c r="R278" s="59"/>
      <c r="S278" s="59"/>
      <c r="T278" s="59"/>
      <c r="U278" s="59"/>
      <c r="V278" s="59"/>
      <c r="W278" s="59"/>
      <c r="X278" s="59"/>
      <c r="Y278" s="59"/>
      <c r="Z278" s="59"/>
      <c r="AA278" s="59"/>
      <c r="AB278" s="59"/>
      <c r="AC278" s="59"/>
      <c r="AD278" s="59"/>
      <c r="AE278" s="59"/>
      <c r="AF278" s="59"/>
      <c r="AG278" s="59"/>
      <c r="AH278" s="59"/>
      <c r="AI278" s="59"/>
      <c r="AJ278" s="59"/>
      <c r="AK278" s="59"/>
      <c r="AL278" s="59"/>
      <c r="AM278" s="59"/>
      <c r="AN278" s="59"/>
      <c r="AO278" s="59"/>
      <c r="AP278" s="59"/>
      <c r="AQ278" s="59"/>
    </row>
    <row r="279" ht="12.0" customHeight="1">
      <c r="A279" s="59"/>
      <c r="B279" s="59"/>
      <c r="C279" s="59"/>
      <c r="D279" s="59"/>
      <c r="E279" s="59"/>
      <c r="F279" s="59"/>
      <c r="G279" s="59"/>
      <c r="H279" s="59"/>
      <c r="I279" s="59"/>
      <c r="J279" s="59"/>
      <c r="K279" s="59"/>
      <c r="L279" s="59"/>
      <c r="M279" s="59"/>
      <c r="N279" s="59"/>
      <c r="O279" s="59"/>
      <c r="P279" s="59"/>
      <c r="Q279" s="59"/>
      <c r="R279" s="59"/>
      <c r="S279" s="59"/>
      <c r="T279" s="59"/>
      <c r="U279" s="59"/>
      <c r="V279" s="59"/>
      <c r="W279" s="59"/>
      <c r="X279" s="59"/>
      <c r="Y279" s="59"/>
      <c r="Z279" s="59"/>
      <c r="AA279" s="59"/>
      <c r="AB279" s="59"/>
      <c r="AC279" s="59"/>
      <c r="AD279" s="59"/>
      <c r="AE279" s="59"/>
      <c r="AF279" s="59"/>
      <c r="AG279" s="59"/>
      <c r="AH279" s="59"/>
      <c r="AI279" s="59"/>
      <c r="AJ279" s="59"/>
      <c r="AK279" s="59"/>
      <c r="AL279" s="59"/>
      <c r="AM279" s="59"/>
      <c r="AN279" s="59"/>
      <c r="AO279" s="59"/>
      <c r="AP279" s="59"/>
      <c r="AQ279" s="59"/>
    </row>
    <row r="280" ht="12.0" customHeight="1">
      <c r="A280" s="59"/>
      <c r="B280" s="59"/>
      <c r="C280" s="59"/>
      <c r="D280" s="59"/>
      <c r="E280" s="59"/>
      <c r="F280" s="59"/>
      <c r="G280" s="59"/>
      <c r="H280" s="59"/>
      <c r="I280" s="59"/>
      <c r="J280" s="59"/>
      <c r="K280" s="59"/>
      <c r="L280" s="59"/>
      <c r="M280" s="59"/>
      <c r="N280" s="59"/>
      <c r="O280" s="59"/>
      <c r="P280" s="59"/>
      <c r="Q280" s="59"/>
      <c r="R280" s="59"/>
      <c r="S280" s="59"/>
      <c r="T280" s="59"/>
      <c r="U280" s="59"/>
      <c r="V280" s="59"/>
      <c r="W280" s="59"/>
      <c r="X280" s="59"/>
      <c r="Y280" s="59"/>
      <c r="Z280" s="59"/>
      <c r="AA280" s="59"/>
      <c r="AB280" s="59"/>
      <c r="AC280" s="59"/>
      <c r="AD280" s="59"/>
      <c r="AE280" s="59"/>
      <c r="AF280" s="59"/>
      <c r="AG280" s="59"/>
      <c r="AH280" s="59"/>
      <c r="AI280" s="59"/>
      <c r="AJ280" s="59"/>
      <c r="AK280" s="59"/>
      <c r="AL280" s="59"/>
      <c r="AM280" s="59"/>
      <c r="AN280" s="59"/>
      <c r="AO280" s="59"/>
      <c r="AP280" s="59"/>
      <c r="AQ280" s="59"/>
    </row>
    <row r="281" ht="12.0" customHeight="1">
      <c r="A281" s="59"/>
      <c r="B281" s="59"/>
      <c r="C281" s="59"/>
      <c r="D281" s="59"/>
      <c r="E281" s="59"/>
      <c r="F281" s="59"/>
      <c r="G281" s="59"/>
      <c r="H281" s="59"/>
      <c r="I281" s="59"/>
      <c r="J281" s="59"/>
      <c r="K281" s="59"/>
      <c r="L281" s="59"/>
      <c r="M281" s="59"/>
      <c r="N281" s="59"/>
      <c r="O281" s="59"/>
      <c r="P281" s="59"/>
      <c r="Q281" s="59"/>
      <c r="R281" s="59"/>
      <c r="S281" s="59"/>
      <c r="T281" s="59"/>
      <c r="U281" s="59"/>
      <c r="V281" s="59"/>
      <c r="W281" s="59"/>
      <c r="X281" s="59"/>
      <c r="Y281" s="59"/>
      <c r="Z281" s="59"/>
      <c r="AA281" s="59"/>
      <c r="AB281" s="59"/>
      <c r="AC281" s="59"/>
      <c r="AD281" s="59"/>
      <c r="AE281" s="59"/>
      <c r="AF281" s="59"/>
      <c r="AG281" s="59"/>
      <c r="AH281" s="59"/>
      <c r="AI281" s="59"/>
      <c r="AJ281" s="59"/>
      <c r="AK281" s="59"/>
      <c r="AL281" s="59"/>
      <c r="AM281" s="59"/>
      <c r="AN281" s="59"/>
      <c r="AO281" s="59"/>
      <c r="AP281" s="59"/>
      <c r="AQ281" s="59"/>
    </row>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X12:Z12"/>
    <mergeCell ref="AB12:AC12"/>
    <mergeCell ref="AE12:AG12"/>
    <mergeCell ref="AI12:AJ12"/>
    <mergeCell ref="AL12:AN12"/>
    <mergeCell ref="AP12:AQ12"/>
    <mergeCell ref="N12:O12"/>
    <mergeCell ref="N13:N14"/>
    <mergeCell ref="O13:O14"/>
    <mergeCell ref="B53:D53"/>
    <mergeCell ref="B54:D54"/>
    <mergeCell ref="B59:D59"/>
    <mergeCell ref="B60:D60"/>
    <mergeCell ref="U13:U14"/>
    <mergeCell ref="V13:V14"/>
    <mergeCell ref="AB13:AB14"/>
    <mergeCell ref="AC13:AC14"/>
    <mergeCell ref="AI13:AI14"/>
    <mergeCell ref="AJ13:AJ14"/>
    <mergeCell ref="AP13:AP14"/>
    <mergeCell ref="AQ13:AQ14"/>
    <mergeCell ref="S1:Y1"/>
    <mergeCell ref="T2:Y2"/>
    <mergeCell ref="F12:H12"/>
    <mergeCell ref="J12:L12"/>
    <mergeCell ref="Q12:S12"/>
    <mergeCell ref="U12:V12"/>
    <mergeCell ref="D13:D14"/>
  </mergeCells>
  <dataValidations>
    <dataValidation type="list" allowBlank="1" showErrorMessage="1" sqref="D8">
      <formula1>"TOU,non-TOU"</formula1>
    </dataValidation>
    <dataValidation type="list" allowBlank="1" showErrorMessage="1" sqref="E15:E28 E30:E36 E38:E39 E41:E49 E55 E61">
      <formula1>#REF!</formula1>
    </dataValidation>
    <dataValidation type="list" allowBlank="1" showInputMessage="1" showErrorMessage="1" prompt="Select Charge Unit - monthly, per kWh, per kW" sqref="D15:D28 D30:D36 D38:D39 D41:D49 D55 D61">
      <formula1>"Monthly,per kWh,per kW"</formula1>
    </dataValidation>
  </dataValidations>
  <printOptions/>
  <pageMargins bottom="0.984251968503937" footer="0.0" header="0.0" left="0.7480314960629921" right="0.7480314960629921" top="0.984251968503937"/>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2025-01-31T14:02:41Z</dcterms:created>
  <dc:creator>Ladouceur, Melissa</dc:creator>
</cp:coreProperties>
</file>